
<file path=[Content_Types].xml><?xml version="1.0" encoding="utf-8"?>
<Types xmlns="http://schemas.openxmlformats.org/package/2006/content-types">
  <Default Extension="xml" ContentType="application/xml"/>
  <Default Extension="jpeg" ContentType="image/jpeg"/>
  <Default Extension="png" ContentType="image/png"/>
  <Default Extension="jpg" ContentType="image/jpe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ml.chartshapes+xml"/>
  <Override PartName="/xl/charts/chart3.xml" ContentType="application/vnd.openxmlformats-officedocument.drawingml.chart+xml"/>
  <Override PartName="/xl/drawings/drawing3.xml" ContentType="application/vnd.openxmlformats-officedocument.drawingml.chartshapes+xml"/>
  <Override PartName="/xl/charts/chart4.xml" ContentType="application/vnd.openxmlformats-officedocument.drawingml.chart+xml"/>
  <Override PartName="/xl/drawings/drawing4.xml" ContentType="application/vnd.openxmlformats-officedocument.drawingml.chartshapes+xml"/>
  <Override PartName="/xl/charts/chart5.xml" ContentType="application/vnd.openxmlformats-officedocument.drawingml.chart+xml"/>
  <Override PartName="/xl/drawings/drawing5.xml" ContentType="application/vnd.openxmlformats-officedocument.drawingml.chartshapes+xml"/>
  <Override PartName="/xl/charts/chart6.xml" ContentType="application/vnd.openxmlformats-officedocument.drawingml.chart+xml"/>
  <Override PartName="/xl/drawings/drawing6.xml" ContentType="application/vnd.openxmlformats-officedocument.drawingml.chartshapes+xml"/>
  <Override PartName="/xl/charts/chart7.xml" ContentType="application/vnd.openxmlformats-officedocument.drawingml.chart+xml"/>
  <Override PartName="/xl/drawings/drawing7.xml" ContentType="application/vnd.openxmlformats-officedocument.drawingml.chartshapes+xml"/>
  <Override PartName="/xl/charts/chart8.xml" ContentType="application/vnd.openxmlformats-officedocument.drawingml.chart+xml"/>
  <Override PartName="/xl/drawings/drawing8.xml" ContentType="application/vnd.openxmlformats-officedocument.drawingml.chartshapes+xml"/>
  <Override PartName="/xl/charts/chart9.xml" ContentType="application/vnd.openxmlformats-officedocument.drawingml.chart+xml"/>
  <Override PartName="/xl/drawings/drawing9.xml" ContentType="application/vnd.openxmlformats-officedocument.drawingml.chartshapes+xml"/>
  <Override PartName="/xl/charts/chart10.xml" ContentType="application/vnd.openxmlformats-officedocument.drawingml.chart+xml"/>
  <Override PartName="/xl/drawings/drawing10.xml" ContentType="application/vnd.openxmlformats-officedocument.drawingml.chartshapes+xml"/>
  <Override PartName="/xl/charts/chart1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1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ml.chartshapes+xml"/>
  <Override PartName="/xl/charts/chart14.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15.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6.xml" ContentType="application/vnd.openxmlformats-officedocument.drawingml.chart+xml"/>
  <Override PartName="/xl/drawings/drawing20.xml" ContentType="application/vnd.openxmlformats-officedocument.drawing+xml"/>
  <Override PartName="/xl/charts/chart17.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18.xml" ContentType="application/vnd.openxmlformats-officedocument.drawingml.chart+xml"/>
  <Override PartName="/xl/drawings/drawing23.xml" ContentType="application/vnd.openxmlformats-officedocument.drawingml.chartshapes+xml"/>
  <Override PartName="/xl/charts/chart19.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20.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28.xml" ContentType="application/vnd.openxmlformats-officedocument.drawing+xml"/>
  <Override PartName="/xl/charts/chart23.xml" ContentType="application/vnd.openxmlformats-officedocument.drawingml.chart+xml"/>
  <Override PartName="/xl/drawings/drawing29.xml" ContentType="application/vnd.openxmlformats-officedocument.drawingml.chartshapes+xml"/>
  <Override PartName="/xl/charts/chart24.xml" ContentType="application/vnd.openxmlformats-officedocument.drawingml.chart+xml"/>
  <Override PartName="/xl/drawings/drawing30.xml" ContentType="application/vnd.openxmlformats-officedocument.drawingml.chartshapes+xml"/>
  <Override PartName="/xl/charts/chart25.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26.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27.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28.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39.xml" ContentType="application/vnd.openxmlformats-officedocument.drawing+xml"/>
  <Override PartName="/xl/charts/chart31.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42.xml" ContentType="application/vnd.openxmlformats-officedocument.drawing+xml"/>
  <Override PartName="/xl/charts/chart34.xml" ContentType="application/vnd.openxmlformats-officedocument.drawingml.chart+xml"/>
  <Override PartName="/xl/drawings/drawing43.xml" ContentType="application/vnd.openxmlformats-officedocument.drawingml.chartshapes+xml"/>
  <Override PartName="/xl/charts/chart35.xml" ContentType="application/vnd.openxmlformats-officedocument.drawingml.chart+xml"/>
  <Override PartName="/xl/drawings/drawing44.xml" ContentType="application/vnd.openxmlformats-officedocument.drawingml.chartshapes+xml"/>
  <Override PartName="/xl/drawings/drawing45.xml" ContentType="application/vnd.openxmlformats-officedocument.drawing+xml"/>
  <Override PartName="/xl/charts/chart36.xml" ContentType="application/vnd.openxmlformats-officedocument.drawingml.chart+xml"/>
  <Override PartName="/xl/drawings/drawing46.xml" ContentType="application/vnd.openxmlformats-officedocument.drawingml.chartshapes+xml"/>
  <Override PartName="/xl/charts/chart37.xml" ContentType="application/vnd.openxmlformats-officedocument.drawingml.chart+xml"/>
  <Override PartName="/xl/drawings/drawing47.xml" ContentType="application/vnd.openxmlformats-officedocument.drawingml.chartshapes+xml"/>
  <Override PartName="/xl/drawings/drawing48.xml" ContentType="application/vnd.openxmlformats-officedocument.drawing+xml"/>
  <Override PartName="/xl/charts/chart38.xml" ContentType="application/vnd.openxmlformats-officedocument.drawingml.chart+xml"/>
  <Override PartName="/xl/drawings/drawing49.xml" ContentType="application/vnd.openxmlformats-officedocument.drawingml.chartshapes+xml"/>
  <Override PartName="/xl/charts/chart39.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40.xml" ContentType="application/vnd.openxmlformats-officedocument.drawingml.chart+xml"/>
  <Override PartName="/xl/drawings/drawing52.xml" ContentType="application/vnd.openxmlformats-officedocument.drawingml.chartshapes+xml"/>
  <Override PartName="/xl/charts/chart41.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42.xml" ContentType="application/vnd.openxmlformats-officedocument.drawingml.chart+xml"/>
  <Override PartName="/xl/drawings/drawing55.xml" ContentType="application/vnd.openxmlformats-officedocument.drawingml.chartshapes+xml"/>
  <Override PartName="/xl/charts/chart43.xml" ContentType="application/vnd.openxmlformats-officedocument.drawingml.chart+xml"/>
  <Override PartName="/xl/drawings/drawing56.xml" ContentType="application/vnd.openxmlformats-officedocument.drawingml.chartshapes+xml"/>
  <Override PartName="/xl/charts/chart44.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drawings/drawing59.xml" ContentType="application/vnd.openxmlformats-officedocument.drawingml.chartshapes+xml"/>
  <Override PartName="/xl/charts/chart47.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48.xml" ContentType="application/vnd.openxmlformats-officedocument.drawingml.chart+xml"/>
  <Override PartName="/xl/drawings/drawing62.xml" ContentType="application/vnd.openxmlformats-officedocument.drawingml.chartshapes+xml"/>
  <Override PartName="/xl/charts/chart49.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50.xml" ContentType="application/vnd.openxmlformats-officedocument.drawingml.chart+xml"/>
  <Override PartName="/xl/drawings/drawing65.xml" ContentType="application/vnd.openxmlformats-officedocument.drawingml.chartshapes+xml"/>
  <Override PartName="/xl/charts/chart51.xml" ContentType="application/vnd.openxmlformats-officedocument.drawingml.chart+xml"/>
  <Override PartName="/xl/drawings/drawing66.xml" ContentType="application/vnd.openxmlformats-officedocument.drawingml.chartshapes+xml"/>
  <Override PartName="/xl/charts/chart52.xml" ContentType="application/vnd.openxmlformats-officedocument.drawingml.chart+xml"/>
  <Override PartName="/xl/drawings/drawing67.xml" ContentType="application/vnd.openxmlformats-officedocument.drawingml.chartshapes+xml"/>
  <Override PartName="/xl/charts/chart53.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54.xml" ContentType="application/vnd.openxmlformats-officedocument.drawingml.chart+xml"/>
  <Override PartName="/xl/drawings/drawing70.xml" ContentType="application/vnd.openxmlformats-officedocument.drawingml.chartshapes+xml"/>
  <Override PartName="/xl/charts/chart55.xml" ContentType="application/vnd.openxmlformats-officedocument.drawingml.chart+xml"/>
  <Override PartName="/xl/drawings/drawing71.xml" ContentType="application/vnd.openxmlformats-officedocument.drawingml.chartshapes+xml"/>
  <Override PartName="/xl/drawings/drawing72.xml" ContentType="application/vnd.openxmlformats-officedocument.drawing+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drawings/drawing73.xml" ContentType="application/vnd.openxmlformats-officedocument.drawing+xml"/>
  <Override PartName="/xl/charts/chart60.xml" ContentType="application/vnd.openxmlformats-officedocument.drawingml.chart+xml"/>
  <Override PartName="/xl/drawings/drawing74.xml" ContentType="application/vnd.openxmlformats-officedocument.drawingml.chartshapes+xml"/>
  <Override PartName="/xl/drawings/drawing75.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drawings/drawing76.xml" ContentType="application/vnd.openxmlformats-officedocument.drawing+xml"/>
  <Override PartName="/xl/charts/chart63.xml" ContentType="application/vnd.openxmlformats-officedocument.drawingml.chart+xml"/>
  <Override PartName="/xl/drawings/drawing77.xml" ContentType="application/vnd.openxmlformats-officedocument.drawingml.chartshapes+xml"/>
  <Override PartName="/xl/charts/chart64.xml" ContentType="application/vnd.openxmlformats-officedocument.drawingml.chart+xml"/>
  <Override PartName="/xl/drawings/drawing78.xml" ContentType="application/vnd.openxmlformats-officedocument.drawingml.chartshapes+xml"/>
  <Override PartName="/xl/drawings/drawing79.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drawings/drawing80.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drawings/drawing81.xml" ContentType="application/vnd.openxmlformats-officedocument.drawing+xml"/>
  <Override PartName="/xl/drawings/drawing82.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drawings/drawing83.xml" ContentType="application/vnd.openxmlformats-officedocument.drawingml.chartshapes+xml"/>
  <Override PartName="/xl/drawings/drawing84.xml" ContentType="application/vnd.openxmlformats-officedocument.drawing+xml"/>
  <Override PartName="/xl/charts/chart75.xml" ContentType="application/vnd.openxmlformats-officedocument.drawingml.chart+xml"/>
  <Override PartName="/xl/drawings/drawing85.xml" ContentType="application/vnd.openxmlformats-officedocument.drawingml.chartshapes+xml"/>
  <Override PartName="/xl/charts/chart76.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77.xml" ContentType="application/vnd.openxmlformats-officedocument.drawingml.chart+xml"/>
  <Override PartName="/xl/drawings/drawing88.xml" ContentType="application/vnd.openxmlformats-officedocument.drawing+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drawings/drawing89.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fileVersion appName="xl" lastEdited="5" lowestEdited="5" rupBuild="26122"/>
  <workbookPr showObjects="placeholders" showInkAnnotation="0" autoCompressPictures="0"/>
  <bookViews>
    <workbookView xWindow="1020" yWindow="0" windowWidth="27260" windowHeight="17320" tabRatio="981" activeTab="20"/>
  </bookViews>
  <sheets>
    <sheet name="REPORT" sheetId="1" r:id="rId1"/>
    <sheet name="RVAL" sheetId="27" r:id="rId2"/>
    <sheet name="Recession" sheetId="42" r:id="rId3"/>
    <sheet name="Volatility" sheetId="43" r:id="rId4"/>
    <sheet name="Curve" sheetId="4" r:id="rId5"/>
    <sheet name="StLStress" sheetId="34" r:id="rId6"/>
    <sheet name="ChiFed" sheetId="35" state="hidden" r:id="rId7"/>
    <sheet name="DebtService" sheetId="36" r:id="rId8"/>
    <sheet name="Money" sheetId="47" r:id="rId9"/>
    <sheet name="Spending" sheetId="39" state="hidden" r:id="rId10"/>
    <sheet name="CU" sheetId="37" state="hidden" r:id="rId11"/>
    <sheet name="Employment" sheetId="2" r:id="rId12"/>
    <sheet name="Jobs" sheetId="46" r:id="rId13"/>
    <sheet name="Wages" sheetId="45" r:id="rId14"/>
    <sheet name="EffFFds" sheetId="44" r:id="rId15"/>
    <sheet name="Jobless" sheetId="30" r:id="rId16"/>
    <sheet name="HouseholdDebt" sheetId="40" r:id="rId17"/>
    <sheet name="Vehicle" sheetId="22" r:id="rId18"/>
    <sheet name="Home Sales" sheetId="18" r:id="rId19"/>
    <sheet name="ConsCredit" sheetId="7" r:id="rId20"/>
    <sheet name="RetailSales" sheetId="3" r:id="rId21"/>
    <sheet name="Inflation" sheetId="8" r:id="rId22"/>
    <sheet name="HOMEPRICES" sheetId="11" r:id="rId23"/>
    <sheet name="FedFundsTarget" sheetId="25" r:id="rId24"/>
    <sheet name="LEI" sheetId="29" r:id="rId25"/>
    <sheet name="OIL" sheetId="26" r:id="rId26"/>
    <sheet name="IndProd" sheetId="32" r:id="rId27"/>
    <sheet name="Mortgages" sheetId="17" r:id="rId28"/>
    <sheet name="HStartsPermits" sheetId="24" r:id="rId29"/>
    <sheet name="EQUITY" sheetId="49" r:id="rId30"/>
    <sheet name="FORECAST" sheetId="31" r:id="rId31"/>
    <sheet name="GDP" sheetId="5" r:id="rId32"/>
    <sheet name="PersInc&amp;Expense" sheetId="21" r:id="rId33"/>
    <sheet name="Indirect" sheetId="28" r:id="rId34"/>
    <sheet name="Delinquency" sheetId="16" r:id="rId35"/>
    <sheet name="12dXmas" sheetId="13" r:id="rId36"/>
    <sheet name="FED" sheetId="10" r:id="rId37"/>
    <sheet name="RelValue" sheetId="20" r:id="rId38"/>
    <sheet name="FedFunds" sheetId="9" r:id="rId39"/>
    <sheet name="Austin" sheetId="19" r:id="rId40"/>
  </sheets>
  <definedNames>
    <definedName name="_xlnm.Print_Area" localSheetId="35">'12dXmas'!$B$2:$T$89</definedName>
    <definedName name="_xlnm.Print_Area" localSheetId="39">Austin!$B$2:$S$348</definedName>
    <definedName name="_xlnm.Print_Area" localSheetId="19">ConsCredit!$B$2:$S$91</definedName>
    <definedName name="_xlnm.Print_Area" localSheetId="34">Delinquency!$B$2:$U$79</definedName>
    <definedName name="_xlnm.Print_Area" localSheetId="11">Employment!$B$2:$R$83</definedName>
    <definedName name="_xlnm.Print_Area" localSheetId="36">FED!$B$2:$M$79</definedName>
    <definedName name="_xlnm.Print_Area" localSheetId="23">FedFundsTarget!$B$2:$R$190</definedName>
    <definedName name="_xlnm.Print_Area" localSheetId="30">FORECAST!$B$2:$V$77</definedName>
    <definedName name="_xlnm.Print_Area" localSheetId="31">GDP!$B$2:$S$89</definedName>
    <definedName name="_xlnm.Print_Area" localSheetId="18">'Home Sales'!$B$2:$Q$82</definedName>
    <definedName name="_xlnm.Print_Area" localSheetId="22">HOMEPRICES!$B$2:$S$82</definedName>
    <definedName name="_xlnm.Print_Area" localSheetId="33">Indirect!$B$2:$Q$81</definedName>
    <definedName name="_xlnm.Print_Area" localSheetId="26">IndProd!$B$2:$S$80</definedName>
    <definedName name="_xlnm.Print_Area" localSheetId="21">Inflation!$B$2:$S$87</definedName>
    <definedName name="_xlnm.Print_Area" localSheetId="15">Jobless!$B$2:$R$83</definedName>
    <definedName name="_xlnm.Print_Area" localSheetId="24">LEI!$B$2:$S$88</definedName>
    <definedName name="_xlnm.Print_Area" localSheetId="27">Mortgages!$B$2:$R$88</definedName>
    <definedName name="_xlnm.Print_Area" localSheetId="25">OIL!$B$2:$S$84</definedName>
    <definedName name="_xlnm.Print_Area" localSheetId="32">'PersInc&amp;Expense'!$F$2:$V$81</definedName>
    <definedName name="_xlnm.Print_Area" localSheetId="37">RelValue!$M$9:$AD$95</definedName>
    <definedName name="_xlnm.Print_Area" localSheetId="0">REPORT!$B$2:$V$410</definedName>
    <definedName name="_xlnm.Print_Area" localSheetId="20">RetailSales!$B$2:$R$85</definedName>
    <definedName name="_xlnm.Print_Area" localSheetId="17">Vehicle!$B$2:$Q$84</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D244" i="3" l="1"/>
  <c r="D245" i="3"/>
  <c r="D246" i="3"/>
  <c r="D247" i="3"/>
  <c r="D248" i="3"/>
  <c r="D249" i="3"/>
  <c r="D250" i="3"/>
  <c r="J251" i="7"/>
  <c r="J250" i="7"/>
  <c r="H251" i="7"/>
  <c r="H250" i="7"/>
  <c r="E250" i="7"/>
  <c r="E251" i="7"/>
  <c r="C250" i="7"/>
  <c r="C251" i="7"/>
  <c r="I133" i="18"/>
  <c r="I132" i="18"/>
  <c r="I131" i="18"/>
  <c r="I130" i="18"/>
  <c r="C335" i="2"/>
  <c r="C336" i="2"/>
  <c r="C337" i="2"/>
  <c r="K51" i="2"/>
  <c r="L51" i="2"/>
  <c r="K52" i="2"/>
  <c r="L52" i="2"/>
  <c r="K54" i="2"/>
  <c r="L54" i="2"/>
  <c r="K48" i="2"/>
  <c r="L48" i="2"/>
  <c r="K49" i="2"/>
  <c r="L49" i="2"/>
  <c r="K46" i="2"/>
  <c r="L46" i="2"/>
  <c r="F46" i="2"/>
  <c r="F54" i="2"/>
  <c r="F52" i="2"/>
  <c r="F51" i="2"/>
  <c r="F49" i="2"/>
  <c r="F48" i="2"/>
  <c r="J54" i="2"/>
  <c r="I54" i="2"/>
  <c r="H54" i="2"/>
  <c r="G54" i="2"/>
  <c r="J52" i="2"/>
  <c r="I52" i="2"/>
  <c r="H52" i="2"/>
  <c r="G52" i="2"/>
  <c r="J51" i="2"/>
  <c r="I51" i="2"/>
  <c r="H51" i="2"/>
  <c r="G51" i="2"/>
  <c r="J49" i="2"/>
  <c r="I49" i="2"/>
  <c r="H49" i="2"/>
  <c r="G49" i="2"/>
  <c r="J48" i="2"/>
  <c r="I48" i="2"/>
  <c r="H48" i="2"/>
  <c r="G48" i="2"/>
  <c r="J46" i="2"/>
  <c r="I46" i="2"/>
  <c r="H46" i="2"/>
  <c r="G46" i="2"/>
  <c r="R48" i="5"/>
  <c r="T54" i="1"/>
  <c r="T45" i="1"/>
  <c r="U45" i="1"/>
  <c r="T43" i="1"/>
  <c r="U43" i="1"/>
  <c r="H133" i="18"/>
  <c r="H132" i="18"/>
  <c r="H131" i="18"/>
  <c r="H130" i="18"/>
  <c r="K106" i="1"/>
  <c r="K105" i="1"/>
  <c r="K104" i="1"/>
  <c r="K103" i="1"/>
  <c r="K98" i="1"/>
  <c r="K96" i="1"/>
  <c r="K95" i="1"/>
  <c r="K93" i="1"/>
  <c r="K92" i="1"/>
  <c r="K90" i="1"/>
  <c r="K89" i="1"/>
  <c r="K88" i="1"/>
  <c r="K86" i="1"/>
  <c r="K85" i="1"/>
  <c r="I106" i="1"/>
  <c r="I105" i="1"/>
  <c r="I104" i="1"/>
  <c r="I103" i="1"/>
  <c r="I101" i="1"/>
  <c r="I100" i="1"/>
  <c r="I99" i="1"/>
  <c r="I98" i="1"/>
  <c r="I96" i="1"/>
  <c r="I95" i="1"/>
  <c r="I93" i="1"/>
  <c r="I92" i="1"/>
  <c r="I90" i="1"/>
  <c r="I89" i="1"/>
  <c r="I88" i="1"/>
  <c r="I86" i="1"/>
  <c r="I85" i="1"/>
  <c r="AE106" i="1"/>
  <c r="AE105" i="1"/>
  <c r="AE104" i="1"/>
  <c r="AE103" i="1"/>
  <c r="AE99" i="1"/>
  <c r="AE100" i="1"/>
  <c r="AE101" i="1"/>
  <c r="AE98" i="1"/>
  <c r="AE96" i="1"/>
  <c r="AE95" i="1"/>
  <c r="AE93" i="1"/>
  <c r="AE90" i="1"/>
  <c r="AE89" i="1"/>
  <c r="AE88" i="1"/>
  <c r="C42" i="4"/>
  <c r="J42" i="4"/>
  <c r="U33" i="1"/>
  <c r="C22" i="4"/>
  <c r="J22" i="4"/>
  <c r="U32" i="1"/>
  <c r="C14" i="4"/>
  <c r="J14" i="4"/>
  <c r="U31" i="1"/>
  <c r="C10" i="4"/>
  <c r="J10" i="4"/>
  <c r="U30" i="1"/>
  <c r="C6" i="4"/>
  <c r="J6" i="4"/>
  <c r="U29" i="1"/>
  <c r="C2" i="4"/>
  <c r="J2" i="4"/>
  <c r="U27" i="1"/>
  <c r="S33" i="1"/>
  <c r="S32" i="1"/>
  <c r="S31" i="1"/>
  <c r="S30" i="1"/>
  <c r="S29" i="1"/>
  <c r="S27" i="1"/>
  <c r="O27" i="1"/>
  <c r="O26" i="1"/>
  <c r="O25" i="1"/>
  <c r="O24" i="1"/>
  <c r="O33" i="1"/>
  <c r="O32" i="1"/>
  <c r="O31" i="1"/>
  <c r="O30" i="1"/>
  <c r="I3" i="4"/>
  <c r="I4" i="4"/>
  <c r="I5" i="4"/>
  <c r="I6" i="4"/>
  <c r="I7" i="4"/>
  <c r="I8" i="4"/>
  <c r="I9" i="4"/>
  <c r="I10" i="4"/>
  <c r="I11" i="4"/>
  <c r="I12" i="4"/>
  <c r="I13" i="4"/>
  <c r="I14" i="4"/>
  <c r="I15" i="4"/>
  <c r="I16" i="4"/>
  <c r="I17" i="4"/>
  <c r="I18" i="4"/>
  <c r="I19" i="4"/>
  <c r="I20" i="4"/>
  <c r="I21" i="4"/>
  <c r="I22" i="4"/>
  <c r="I23" i="4"/>
  <c r="I24" i="4"/>
  <c r="I25" i="4"/>
  <c r="I26" i="4"/>
  <c r="I27" i="4"/>
  <c r="I28" i="4"/>
  <c r="I29" i="4"/>
  <c r="I30" i="4"/>
  <c r="I31" i="4"/>
  <c r="I32" i="4"/>
  <c r="I33" i="4"/>
  <c r="I34" i="4"/>
  <c r="I35" i="4"/>
  <c r="I36" i="4"/>
  <c r="I37" i="4"/>
  <c r="I38" i="4"/>
  <c r="I39" i="4"/>
  <c r="I40" i="4"/>
  <c r="I41" i="4"/>
  <c r="I42" i="4"/>
  <c r="I43" i="4"/>
  <c r="I44" i="4"/>
  <c r="I45" i="4"/>
  <c r="I46" i="4"/>
  <c r="I47" i="4"/>
  <c r="I48" i="4"/>
  <c r="I49" i="4"/>
  <c r="I50" i="4"/>
  <c r="I51" i="4"/>
  <c r="I52" i="4"/>
  <c r="I53" i="4"/>
  <c r="I54" i="4"/>
  <c r="I55" i="4"/>
  <c r="I56" i="4"/>
  <c r="I57" i="4"/>
  <c r="I58" i="4"/>
  <c r="I59" i="4"/>
  <c r="I60" i="4"/>
  <c r="I61" i="4"/>
  <c r="I62" i="4"/>
  <c r="I63" i="4"/>
  <c r="I64" i="4"/>
  <c r="I65" i="4"/>
  <c r="I66" i="4"/>
  <c r="I67" i="4"/>
  <c r="I68" i="4"/>
  <c r="I69" i="4"/>
  <c r="I70" i="4"/>
  <c r="I71" i="4"/>
  <c r="I72" i="4"/>
  <c r="I73" i="4"/>
  <c r="I74" i="4"/>
  <c r="I75" i="4"/>
  <c r="I76" i="4"/>
  <c r="I77" i="4"/>
  <c r="I78" i="4"/>
  <c r="I79" i="4"/>
  <c r="I80" i="4"/>
  <c r="I81" i="4"/>
  <c r="I82" i="4"/>
  <c r="I83" i="4"/>
  <c r="I84" i="4"/>
  <c r="I85" i="4"/>
  <c r="I86" i="4"/>
  <c r="I87" i="4"/>
  <c r="I88" i="4"/>
  <c r="I89" i="4"/>
  <c r="I90" i="4"/>
  <c r="I91" i="4"/>
  <c r="I92" i="4"/>
  <c r="I93" i="4"/>
  <c r="I94" i="4"/>
  <c r="I95" i="4"/>
  <c r="I96" i="4"/>
  <c r="I97" i="4"/>
  <c r="I98" i="4"/>
  <c r="I99" i="4"/>
  <c r="I100" i="4"/>
  <c r="I101" i="4"/>
  <c r="I102" i="4"/>
  <c r="I103" i="4"/>
  <c r="I104" i="4"/>
  <c r="I105" i="4"/>
  <c r="I106" i="4"/>
  <c r="I107" i="4"/>
  <c r="I108" i="4"/>
  <c r="I109" i="4"/>
  <c r="I110" i="4"/>
  <c r="I111" i="4"/>
  <c r="I112" i="4"/>
  <c r="I113" i="4"/>
  <c r="I114" i="4"/>
  <c r="I115" i="4"/>
  <c r="I116" i="4"/>
  <c r="I117" i="4"/>
  <c r="I118" i="4"/>
  <c r="I119" i="4"/>
  <c r="I120" i="4"/>
  <c r="I121" i="4"/>
  <c r="I122" i="4"/>
  <c r="I2" i="4"/>
  <c r="O20" i="1"/>
  <c r="C30" i="4"/>
  <c r="J30" i="4"/>
  <c r="O19" i="1"/>
  <c r="O18" i="1"/>
  <c r="O17" i="1"/>
  <c r="O16" i="1"/>
  <c r="O15" i="1"/>
  <c r="C4" i="4"/>
  <c r="J4" i="4"/>
  <c r="O14" i="1"/>
  <c r="C3" i="4"/>
  <c r="J3" i="4"/>
  <c r="O13" i="1"/>
  <c r="O12" i="1"/>
  <c r="C5" i="4"/>
  <c r="J5" i="4"/>
  <c r="C8" i="4"/>
  <c r="C7" i="4"/>
  <c r="J7" i="4"/>
  <c r="J8" i="4"/>
  <c r="C9" i="4"/>
  <c r="J9" i="4"/>
  <c r="C12" i="4"/>
  <c r="C11" i="4"/>
  <c r="J11" i="4"/>
  <c r="J12" i="4"/>
  <c r="C13" i="4"/>
  <c r="J13" i="4"/>
  <c r="C18" i="4"/>
  <c r="C16" i="4"/>
  <c r="C15" i="4"/>
  <c r="J15" i="4"/>
  <c r="J16" i="4"/>
  <c r="C17" i="4"/>
  <c r="J17" i="4"/>
  <c r="J18" i="4"/>
  <c r="C20" i="4"/>
  <c r="C19" i="4"/>
  <c r="J19" i="4"/>
  <c r="J20" i="4"/>
  <c r="C21" i="4"/>
  <c r="J21" i="4"/>
  <c r="C26" i="4"/>
  <c r="C24" i="4"/>
  <c r="C23" i="4"/>
  <c r="J23" i="4"/>
  <c r="J24" i="4"/>
  <c r="C25" i="4"/>
  <c r="J25" i="4"/>
  <c r="J26" i="4"/>
  <c r="C28" i="4"/>
  <c r="C27" i="4"/>
  <c r="J27" i="4"/>
  <c r="J28" i="4"/>
  <c r="C29" i="4"/>
  <c r="J29" i="4"/>
  <c r="C36" i="4"/>
  <c r="C33" i="4"/>
  <c r="C32" i="4"/>
  <c r="C31" i="4"/>
  <c r="J31" i="4"/>
  <c r="J32" i="4"/>
  <c r="J33" i="4"/>
  <c r="C35" i="4"/>
  <c r="C34" i="4"/>
  <c r="J34" i="4"/>
  <c r="J35" i="4"/>
  <c r="J36" i="4"/>
  <c r="C39" i="4"/>
  <c r="C38" i="4"/>
  <c r="C37" i="4"/>
  <c r="J37" i="4"/>
  <c r="J38" i="4"/>
  <c r="J39" i="4"/>
  <c r="C41" i="4"/>
  <c r="C40" i="4"/>
  <c r="J40" i="4"/>
  <c r="J41" i="4"/>
  <c r="C122" i="4"/>
  <c r="C82" i="4"/>
  <c r="C62" i="4"/>
  <c r="C52" i="4"/>
  <c r="C47" i="4"/>
  <c r="C45" i="4"/>
  <c r="C44" i="4"/>
  <c r="C43" i="4"/>
  <c r="J43" i="4"/>
  <c r="J44" i="4"/>
  <c r="J45" i="4"/>
  <c r="C46" i="4"/>
  <c r="J46" i="4"/>
  <c r="J47" i="4"/>
  <c r="C50" i="4"/>
  <c r="C49" i="4"/>
  <c r="C48" i="4"/>
  <c r="J48" i="4"/>
  <c r="J49" i="4"/>
  <c r="J50" i="4"/>
  <c r="C51" i="4"/>
  <c r="J51" i="4"/>
  <c r="J52" i="4"/>
  <c r="C57" i="4"/>
  <c r="C55" i="4"/>
  <c r="C54" i="4"/>
  <c r="C53" i="4"/>
  <c r="J53" i="4"/>
  <c r="J54" i="4"/>
  <c r="J55" i="4"/>
  <c r="C56" i="4"/>
  <c r="J56" i="4"/>
  <c r="J57" i="4"/>
  <c r="C60" i="4"/>
  <c r="C59" i="4"/>
  <c r="C58" i="4"/>
  <c r="J58" i="4"/>
  <c r="J59" i="4"/>
  <c r="J60" i="4"/>
  <c r="C61" i="4"/>
  <c r="J61" i="4"/>
  <c r="J62" i="4"/>
  <c r="C72" i="4"/>
  <c r="C67" i="4"/>
  <c r="C65" i="4"/>
  <c r="C64" i="4"/>
  <c r="C63" i="4"/>
  <c r="J63" i="4"/>
  <c r="J64" i="4"/>
  <c r="J65" i="4"/>
  <c r="C66" i="4"/>
  <c r="J66" i="4"/>
  <c r="J67" i="4"/>
  <c r="C70" i="4"/>
  <c r="C69" i="4"/>
  <c r="C68" i="4"/>
  <c r="J68" i="4"/>
  <c r="J69" i="4"/>
  <c r="J70" i="4"/>
  <c r="C71" i="4"/>
  <c r="J71" i="4"/>
  <c r="J72" i="4"/>
  <c r="C77" i="4"/>
  <c r="C75" i="4"/>
  <c r="C74" i="4"/>
  <c r="C73" i="4"/>
  <c r="J73" i="4"/>
  <c r="J74" i="4"/>
  <c r="J75" i="4"/>
  <c r="C76" i="4"/>
  <c r="J76" i="4"/>
  <c r="J77" i="4"/>
  <c r="C80" i="4"/>
  <c r="C79" i="4"/>
  <c r="C78" i="4"/>
  <c r="J78" i="4"/>
  <c r="J79" i="4"/>
  <c r="J80" i="4"/>
  <c r="C81" i="4"/>
  <c r="J81" i="4"/>
  <c r="J82" i="4"/>
  <c r="C102" i="4"/>
  <c r="C91" i="4"/>
  <c r="C87" i="4"/>
  <c r="C85" i="4"/>
  <c r="C84" i="4"/>
  <c r="C83" i="4"/>
  <c r="J83" i="4"/>
  <c r="J84" i="4"/>
  <c r="J85" i="4"/>
  <c r="C86" i="4"/>
  <c r="J86" i="4"/>
  <c r="J87" i="4"/>
  <c r="C89" i="4"/>
  <c r="C88" i="4"/>
  <c r="J88" i="4"/>
  <c r="J89" i="4"/>
  <c r="C90" i="4"/>
  <c r="J90" i="4"/>
  <c r="J91" i="4"/>
  <c r="C97" i="4"/>
  <c r="C94" i="4"/>
  <c r="C93" i="4"/>
  <c r="C92" i="4"/>
  <c r="J92" i="4"/>
  <c r="J93" i="4"/>
  <c r="J94" i="4"/>
  <c r="C96" i="4"/>
  <c r="C95" i="4"/>
  <c r="J95" i="4"/>
  <c r="J96" i="4"/>
  <c r="J97" i="4"/>
  <c r="C100" i="4"/>
  <c r="C99" i="4"/>
  <c r="C98" i="4"/>
  <c r="J98" i="4"/>
  <c r="J99" i="4"/>
  <c r="J100" i="4"/>
  <c r="C101" i="4"/>
  <c r="J101" i="4"/>
  <c r="J102" i="4"/>
  <c r="C112" i="4"/>
  <c r="C107" i="4"/>
  <c r="C105" i="4"/>
  <c r="C104" i="4"/>
  <c r="C103" i="4"/>
  <c r="J103" i="4"/>
  <c r="J104" i="4"/>
  <c r="J105" i="4"/>
  <c r="C106" i="4"/>
  <c r="J106" i="4"/>
  <c r="J107" i="4"/>
  <c r="C110" i="4"/>
  <c r="C109" i="4"/>
  <c r="C108" i="4"/>
  <c r="J108" i="4"/>
  <c r="J109" i="4"/>
  <c r="J110" i="4"/>
  <c r="C111" i="4"/>
  <c r="J111" i="4"/>
  <c r="J112" i="4"/>
  <c r="C117" i="4"/>
  <c r="C115" i="4"/>
  <c r="C114" i="4"/>
  <c r="C113" i="4"/>
  <c r="J113" i="4"/>
  <c r="J114" i="4"/>
  <c r="J115" i="4"/>
  <c r="C116" i="4"/>
  <c r="J116" i="4"/>
  <c r="J117" i="4"/>
  <c r="C120" i="4"/>
  <c r="C119" i="4"/>
  <c r="C118" i="4"/>
  <c r="J118" i="4"/>
  <c r="J119" i="4"/>
  <c r="J120" i="4"/>
  <c r="C121" i="4"/>
  <c r="J121" i="4"/>
  <c r="J122" i="4"/>
  <c r="G5" i="4"/>
  <c r="G8" i="4"/>
  <c r="G7" i="4"/>
  <c r="G9" i="4"/>
  <c r="G12" i="4"/>
  <c r="G11" i="4"/>
  <c r="G13" i="4"/>
  <c r="G18" i="4"/>
  <c r="G16" i="4"/>
  <c r="G15" i="4"/>
  <c r="G17" i="4"/>
  <c r="G20" i="4"/>
  <c r="G19" i="4"/>
  <c r="G21" i="4"/>
  <c r="G26" i="4"/>
  <c r="G24" i="4"/>
  <c r="G23" i="4"/>
  <c r="G25" i="4"/>
  <c r="G28" i="4"/>
  <c r="G27" i="4"/>
  <c r="G29" i="4"/>
  <c r="G36" i="4"/>
  <c r="G33" i="4"/>
  <c r="G32" i="4"/>
  <c r="G31" i="4"/>
  <c r="G35" i="4"/>
  <c r="G34" i="4"/>
  <c r="G39" i="4"/>
  <c r="G38" i="4"/>
  <c r="G37" i="4"/>
  <c r="G41" i="4"/>
  <c r="G40" i="4"/>
  <c r="G82" i="4"/>
  <c r="G62" i="4"/>
  <c r="G52" i="4"/>
  <c r="G47" i="4"/>
  <c r="G45" i="4"/>
  <c r="G44" i="4"/>
  <c r="G43" i="4"/>
  <c r="G46" i="4"/>
  <c r="G50" i="4"/>
  <c r="G49" i="4"/>
  <c r="G48" i="4"/>
  <c r="G51" i="4"/>
  <c r="G57" i="4"/>
  <c r="G55" i="4"/>
  <c r="G54" i="4"/>
  <c r="G53" i="4"/>
  <c r="G56" i="4"/>
  <c r="G60" i="4"/>
  <c r="G59" i="4"/>
  <c r="G58" i="4"/>
  <c r="G61" i="4"/>
  <c r="G72" i="4"/>
  <c r="G67" i="4"/>
  <c r="G65" i="4"/>
  <c r="G64" i="4"/>
  <c r="G63" i="4"/>
  <c r="G66" i="4"/>
  <c r="G70" i="4"/>
  <c r="G69" i="4"/>
  <c r="G68" i="4"/>
  <c r="G71" i="4"/>
  <c r="G77" i="4"/>
  <c r="G75" i="4"/>
  <c r="G74" i="4"/>
  <c r="G73" i="4"/>
  <c r="G76" i="4"/>
  <c r="G80" i="4"/>
  <c r="G79" i="4"/>
  <c r="G78" i="4"/>
  <c r="G81" i="4"/>
  <c r="G102" i="4"/>
  <c r="G91" i="4"/>
  <c r="G87" i="4"/>
  <c r="G85" i="4"/>
  <c r="G84" i="4"/>
  <c r="G83" i="4"/>
  <c r="G86" i="4"/>
  <c r="G89" i="4"/>
  <c r="G88" i="4"/>
  <c r="G90" i="4"/>
  <c r="G97" i="4"/>
  <c r="G94" i="4"/>
  <c r="G93" i="4"/>
  <c r="G92" i="4"/>
  <c r="G96" i="4"/>
  <c r="G95" i="4"/>
  <c r="G100" i="4"/>
  <c r="G99" i="4"/>
  <c r="G98" i="4"/>
  <c r="G101" i="4"/>
  <c r="G112" i="4"/>
  <c r="G107" i="4"/>
  <c r="G105" i="4"/>
  <c r="G104" i="4"/>
  <c r="G103" i="4"/>
  <c r="G106" i="4"/>
  <c r="G110" i="4"/>
  <c r="G109" i="4"/>
  <c r="G108" i="4"/>
  <c r="G111" i="4"/>
  <c r="G117" i="4"/>
  <c r="G115" i="4"/>
  <c r="G114" i="4"/>
  <c r="G113" i="4"/>
  <c r="G116" i="4"/>
  <c r="G120" i="4"/>
  <c r="G119" i="4"/>
  <c r="G118" i="4"/>
  <c r="G121" i="4"/>
  <c r="K186" i="27"/>
  <c r="T29" i="31"/>
  <c r="S29" i="31"/>
  <c r="C334" i="2"/>
  <c r="U54" i="1"/>
  <c r="G376" i="1"/>
  <c r="H376" i="1"/>
  <c r="I376" i="1"/>
  <c r="K376" i="1"/>
  <c r="M376" i="1"/>
  <c r="O376" i="1"/>
  <c r="Q376" i="1"/>
  <c r="R376" i="1"/>
  <c r="S376" i="1"/>
  <c r="T376" i="1"/>
  <c r="U376" i="1"/>
  <c r="D133" i="5"/>
  <c r="F95" i="5"/>
  <c r="F96" i="5"/>
  <c r="F97" i="5"/>
  <c r="F98" i="5"/>
  <c r="F99" i="5"/>
  <c r="F100" i="5"/>
  <c r="F101" i="5"/>
  <c r="F102" i="5"/>
  <c r="F103" i="5"/>
  <c r="F104" i="5"/>
  <c r="F105" i="5"/>
  <c r="F106" i="5"/>
  <c r="F107" i="5"/>
  <c r="F108" i="5"/>
  <c r="F109" i="5"/>
  <c r="F110" i="5"/>
  <c r="F111" i="5"/>
  <c r="F112" i="5"/>
  <c r="F113" i="5"/>
  <c r="F114" i="5"/>
  <c r="F115" i="5"/>
  <c r="F116" i="5"/>
  <c r="F117" i="5"/>
  <c r="F118" i="5"/>
  <c r="F119" i="5"/>
  <c r="F120" i="5"/>
  <c r="F121" i="5"/>
  <c r="F122" i="5"/>
  <c r="F123" i="5"/>
  <c r="F124" i="5"/>
  <c r="F125" i="5"/>
  <c r="F126" i="5"/>
  <c r="F127" i="5"/>
  <c r="F128" i="5"/>
  <c r="F129" i="5"/>
  <c r="F130" i="5"/>
  <c r="F131" i="5"/>
  <c r="L169"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E133"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M169" i="5"/>
  <c r="I95" i="5"/>
  <c r="I96" i="5"/>
  <c r="I97" i="5"/>
  <c r="I98" i="5"/>
  <c r="I99" i="5"/>
  <c r="I100" i="5"/>
  <c r="I101" i="5"/>
  <c r="I102" i="5"/>
  <c r="I103" i="5"/>
  <c r="I104" i="5"/>
  <c r="I105" i="5"/>
  <c r="I106" i="5"/>
  <c r="I107" i="5"/>
  <c r="I108" i="5"/>
  <c r="I109" i="5"/>
  <c r="I110" i="5"/>
  <c r="I111" i="5"/>
  <c r="I112" i="5"/>
  <c r="I113" i="5"/>
  <c r="I114" i="5"/>
  <c r="I115" i="5"/>
  <c r="I116" i="5"/>
  <c r="I117" i="5"/>
  <c r="I118" i="5"/>
  <c r="I119" i="5"/>
  <c r="I120" i="5"/>
  <c r="I121" i="5"/>
  <c r="I122" i="5"/>
  <c r="I123" i="5"/>
  <c r="I124" i="5"/>
  <c r="I125" i="5"/>
  <c r="I126" i="5"/>
  <c r="I127" i="5"/>
  <c r="I128" i="5"/>
  <c r="I129" i="5"/>
  <c r="I130" i="5"/>
  <c r="I131" i="5"/>
  <c r="F132" i="5"/>
  <c r="G132" i="5"/>
  <c r="H132" i="5"/>
  <c r="I132" i="5"/>
  <c r="F133" i="5"/>
  <c r="G133" i="5"/>
  <c r="H133" i="5"/>
  <c r="I133" i="5"/>
  <c r="E138" i="5"/>
  <c r="D138" i="5"/>
  <c r="E128" i="5"/>
  <c r="D128" i="5"/>
  <c r="E123" i="5"/>
  <c r="D123" i="5"/>
  <c r="E118" i="5"/>
  <c r="D118" i="5"/>
  <c r="E113" i="5"/>
  <c r="D113" i="5"/>
  <c r="E108" i="5"/>
  <c r="D108" i="5"/>
  <c r="E103" i="5"/>
  <c r="D103" i="5"/>
  <c r="H764" i="42"/>
  <c r="I764" i="42"/>
  <c r="J764" i="42"/>
  <c r="L764" i="42"/>
  <c r="C331" i="2"/>
  <c r="C332" i="2"/>
  <c r="C333" i="2"/>
  <c r="N180" i="27"/>
  <c r="O180" i="27"/>
  <c r="P180" i="27"/>
  <c r="F82" i="4"/>
  <c r="F102" i="4"/>
  <c r="F112" i="4"/>
  <c r="F117" i="4"/>
  <c r="F120" i="4"/>
  <c r="F121" i="4"/>
  <c r="F119" i="4"/>
  <c r="F118" i="4"/>
  <c r="F115" i="4"/>
  <c r="F116" i="4"/>
  <c r="F114" i="4"/>
  <c r="F113" i="4"/>
  <c r="F107" i="4"/>
  <c r="F110" i="4"/>
  <c r="F111" i="4"/>
  <c r="F109" i="4"/>
  <c r="F108" i="4"/>
  <c r="F105" i="4"/>
  <c r="F106" i="4"/>
  <c r="F104" i="4"/>
  <c r="F103" i="4"/>
  <c r="F91" i="4"/>
  <c r="F97" i="4"/>
  <c r="F100" i="4"/>
  <c r="F101" i="4"/>
  <c r="F99" i="4"/>
  <c r="F98" i="4"/>
  <c r="F94" i="4"/>
  <c r="F96" i="4"/>
  <c r="F95" i="4"/>
  <c r="F93" i="4"/>
  <c r="F92" i="4"/>
  <c r="F87" i="4"/>
  <c r="F89" i="4"/>
  <c r="F90" i="4"/>
  <c r="F88" i="4"/>
  <c r="F85" i="4"/>
  <c r="F86" i="4"/>
  <c r="F84" i="4"/>
  <c r="F83" i="4"/>
  <c r="F62" i="4"/>
  <c r="F72" i="4"/>
  <c r="F77" i="4"/>
  <c r="F80" i="4"/>
  <c r="F81" i="4"/>
  <c r="F79" i="4"/>
  <c r="F78" i="4"/>
  <c r="F75" i="4"/>
  <c r="F76" i="4"/>
  <c r="F74" i="4"/>
  <c r="F73" i="4"/>
  <c r="F67" i="4"/>
  <c r="F70" i="4"/>
  <c r="F71" i="4"/>
  <c r="F69" i="4"/>
  <c r="F68" i="4"/>
  <c r="F65" i="4"/>
  <c r="F66" i="4"/>
  <c r="F64" i="4"/>
  <c r="F63" i="4"/>
  <c r="F52" i="4"/>
  <c r="F57" i="4"/>
  <c r="F60" i="4"/>
  <c r="F61" i="4"/>
  <c r="F59" i="4"/>
  <c r="F58" i="4"/>
  <c r="F55" i="4"/>
  <c r="F56" i="4"/>
  <c r="F54" i="4"/>
  <c r="F53" i="4"/>
  <c r="F47" i="4"/>
  <c r="F50" i="4"/>
  <c r="F51" i="4"/>
  <c r="F49" i="4"/>
  <c r="F48" i="4"/>
  <c r="F45" i="4"/>
  <c r="F46" i="4"/>
  <c r="F44" i="4"/>
  <c r="F43" i="4"/>
  <c r="E42" i="4"/>
  <c r="E122" i="4"/>
  <c r="E82" i="4"/>
  <c r="E102" i="4"/>
  <c r="E112" i="4"/>
  <c r="E117" i="4"/>
  <c r="E120" i="4"/>
  <c r="E121" i="4"/>
  <c r="E119" i="4"/>
  <c r="E118" i="4"/>
  <c r="E115" i="4"/>
  <c r="E116" i="4"/>
  <c r="E114" i="4"/>
  <c r="E113" i="4"/>
  <c r="E107" i="4"/>
  <c r="E110" i="4"/>
  <c r="E111" i="4"/>
  <c r="E109" i="4"/>
  <c r="E108" i="4"/>
  <c r="E105" i="4"/>
  <c r="E106" i="4"/>
  <c r="E104" i="4"/>
  <c r="E103" i="4"/>
  <c r="E91" i="4"/>
  <c r="E97" i="4"/>
  <c r="E100" i="4"/>
  <c r="E101" i="4"/>
  <c r="E99" i="4"/>
  <c r="E98" i="4"/>
  <c r="E94" i="4"/>
  <c r="E96" i="4"/>
  <c r="E95" i="4"/>
  <c r="E93" i="4"/>
  <c r="E92" i="4"/>
  <c r="E87" i="4"/>
  <c r="E89" i="4"/>
  <c r="E90" i="4"/>
  <c r="E88" i="4"/>
  <c r="E85" i="4"/>
  <c r="E86" i="4"/>
  <c r="E84" i="4"/>
  <c r="E83" i="4"/>
  <c r="E62" i="4"/>
  <c r="E72" i="4"/>
  <c r="E77" i="4"/>
  <c r="E80" i="4"/>
  <c r="E81" i="4"/>
  <c r="E79" i="4"/>
  <c r="E78" i="4"/>
  <c r="E75" i="4"/>
  <c r="E76" i="4"/>
  <c r="E74" i="4"/>
  <c r="E73" i="4"/>
  <c r="E67" i="4"/>
  <c r="E70" i="4"/>
  <c r="E71" i="4"/>
  <c r="E69" i="4"/>
  <c r="E68" i="4"/>
  <c r="E65" i="4"/>
  <c r="E66" i="4"/>
  <c r="E64" i="4"/>
  <c r="E63" i="4"/>
  <c r="E52" i="4"/>
  <c r="E57" i="4"/>
  <c r="E60" i="4"/>
  <c r="E61" i="4"/>
  <c r="E59" i="4"/>
  <c r="E58" i="4"/>
  <c r="E55" i="4"/>
  <c r="E56" i="4"/>
  <c r="E54" i="4"/>
  <c r="E53" i="4"/>
  <c r="E47" i="4"/>
  <c r="E50" i="4"/>
  <c r="E51" i="4"/>
  <c r="E49" i="4"/>
  <c r="E48" i="4"/>
  <c r="E45" i="4"/>
  <c r="E46" i="4"/>
  <c r="E44" i="4"/>
  <c r="E43" i="4"/>
  <c r="D42" i="4"/>
  <c r="D122" i="4"/>
  <c r="D82" i="4"/>
  <c r="D102" i="4"/>
  <c r="D112" i="4"/>
  <c r="D117" i="4"/>
  <c r="D120" i="4"/>
  <c r="D121" i="4"/>
  <c r="D119" i="4"/>
  <c r="D118" i="4"/>
  <c r="D115" i="4"/>
  <c r="D116" i="4"/>
  <c r="D114" i="4"/>
  <c r="D113" i="4"/>
  <c r="D107" i="4"/>
  <c r="D110" i="4"/>
  <c r="D111" i="4"/>
  <c r="D109" i="4"/>
  <c r="D108" i="4"/>
  <c r="D105" i="4"/>
  <c r="D106" i="4"/>
  <c r="D104" i="4"/>
  <c r="D103" i="4"/>
  <c r="D91" i="4"/>
  <c r="D97" i="4"/>
  <c r="D100" i="4"/>
  <c r="D101" i="4"/>
  <c r="D99" i="4"/>
  <c r="D98" i="4"/>
  <c r="D94" i="4"/>
  <c r="D96" i="4"/>
  <c r="D95" i="4"/>
  <c r="D93" i="4"/>
  <c r="D92" i="4"/>
  <c r="D87" i="4"/>
  <c r="D89" i="4"/>
  <c r="D90" i="4"/>
  <c r="D88" i="4"/>
  <c r="D85" i="4"/>
  <c r="D86" i="4"/>
  <c r="D84" i="4"/>
  <c r="D83" i="4"/>
  <c r="D62" i="4"/>
  <c r="D72" i="4"/>
  <c r="D77" i="4"/>
  <c r="D80" i="4"/>
  <c r="D81" i="4"/>
  <c r="D79" i="4"/>
  <c r="D78" i="4"/>
  <c r="D75" i="4"/>
  <c r="D76" i="4"/>
  <c r="D74" i="4"/>
  <c r="D73" i="4"/>
  <c r="D67" i="4"/>
  <c r="D70" i="4"/>
  <c r="D71" i="4"/>
  <c r="D69" i="4"/>
  <c r="D68" i="4"/>
  <c r="D65" i="4"/>
  <c r="D66" i="4"/>
  <c r="D64" i="4"/>
  <c r="D63" i="4"/>
  <c r="D52" i="4"/>
  <c r="D57" i="4"/>
  <c r="D60" i="4"/>
  <c r="D61" i="4"/>
  <c r="D59" i="4"/>
  <c r="D58" i="4"/>
  <c r="D55" i="4"/>
  <c r="D56" i="4"/>
  <c r="D54" i="4"/>
  <c r="D53" i="4"/>
  <c r="D47" i="4"/>
  <c r="D50" i="4"/>
  <c r="D51" i="4"/>
  <c r="D49" i="4"/>
  <c r="D48" i="4"/>
  <c r="D45" i="4"/>
  <c r="D46" i="4"/>
  <c r="D44" i="4"/>
  <c r="D43" i="4"/>
  <c r="P54" i="2"/>
  <c r="O54" i="2"/>
  <c r="P52" i="2"/>
  <c r="O52" i="2"/>
  <c r="P51" i="2"/>
  <c r="O51" i="2"/>
  <c r="P49" i="2"/>
  <c r="O49" i="2"/>
  <c r="P48" i="2"/>
  <c r="O48" i="2"/>
  <c r="P46" i="2"/>
  <c r="O46" i="2"/>
  <c r="G56" i="5"/>
  <c r="G55" i="5"/>
  <c r="G54" i="5"/>
  <c r="G53" i="5"/>
  <c r="G52" i="5"/>
  <c r="G50" i="5"/>
  <c r="G49" i="5"/>
  <c r="P48" i="5"/>
  <c r="Q48" i="5"/>
  <c r="G48" i="5"/>
  <c r="G46" i="5"/>
  <c r="G45" i="5"/>
  <c r="G43" i="5"/>
  <c r="E48" i="5"/>
  <c r="F48" i="5"/>
  <c r="O48" i="5"/>
  <c r="N48" i="5"/>
  <c r="M48" i="5"/>
  <c r="L48" i="5"/>
  <c r="K48" i="5"/>
  <c r="J48" i="5"/>
  <c r="I48" i="5"/>
  <c r="H48" i="5"/>
  <c r="S43" i="1"/>
  <c r="S44" i="1"/>
  <c r="S45" i="1"/>
  <c r="H245" i="8"/>
  <c r="H246" i="8"/>
  <c r="H247" i="8"/>
  <c r="H248" i="8"/>
  <c r="H249" i="8"/>
  <c r="H250" i="8"/>
  <c r="H251" i="8"/>
  <c r="C1338" i="34"/>
  <c r="C1339" i="34"/>
  <c r="C1340" i="34"/>
  <c r="C1341" i="34"/>
  <c r="C1342" i="34"/>
  <c r="C1343" i="34"/>
  <c r="C1344" i="34"/>
  <c r="C1345" i="34"/>
  <c r="C1346" i="34"/>
  <c r="E760" i="42"/>
  <c r="E761" i="42"/>
  <c r="E762" i="42"/>
  <c r="H763" i="42"/>
  <c r="I763" i="42"/>
  <c r="J763" i="42"/>
  <c r="L763" i="42"/>
  <c r="H762" i="42"/>
  <c r="I762" i="42"/>
  <c r="J762" i="42"/>
  <c r="L762" i="42"/>
  <c r="J249" i="7"/>
  <c r="J248" i="7"/>
  <c r="H249" i="7"/>
  <c r="H248" i="7"/>
  <c r="E249" i="7"/>
  <c r="E248" i="7"/>
  <c r="C248" i="7"/>
  <c r="C249" i="7"/>
  <c r="N179" i="27"/>
  <c r="O179" i="27"/>
  <c r="P179" i="27"/>
  <c r="D2603" i="49"/>
  <c r="D2575" i="49"/>
  <c r="D2549" i="49"/>
  <c r="D2505" i="49"/>
  <c r="D2485" i="49"/>
  <c r="D2471" i="49"/>
  <c r="D2466" i="49"/>
  <c r="D2452" i="49"/>
  <c r="D2443" i="49"/>
  <c r="D2385" i="49"/>
  <c r="D2342" i="49"/>
  <c r="D2315" i="49"/>
  <c r="D2274" i="49"/>
  <c r="D2245" i="49"/>
  <c r="D2220" i="49"/>
  <c r="D2210" i="49"/>
  <c r="D2205" i="49"/>
  <c r="D2183" i="49"/>
  <c r="D2125" i="49"/>
  <c r="D2081" i="49"/>
  <c r="D2055" i="49"/>
  <c r="D2024" i="49"/>
  <c r="D1985" i="49"/>
  <c r="D1960" i="49"/>
  <c r="D1950" i="49"/>
  <c r="D1945" i="49"/>
  <c r="D1923" i="49"/>
  <c r="D1865" i="49"/>
  <c r="D1820" i="49"/>
  <c r="D1795" i="49"/>
  <c r="D1749" i="49"/>
  <c r="D1720" i="49"/>
  <c r="D1700" i="49"/>
  <c r="D1689" i="49"/>
  <c r="D1684" i="49"/>
  <c r="D1663" i="49"/>
  <c r="D1605" i="49"/>
  <c r="D1559" i="49"/>
  <c r="D1530" i="49"/>
  <c r="D1494" i="49"/>
  <c r="D1460" i="49"/>
  <c r="D1440" i="49"/>
  <c r="D1428" i="49"/>
  <c r="D1423" i="49"/>
  <c r="D1403" i="49"/>
  <c r="D1340" i="49"/>
  <c r="D1299" i="49"/>
  <c r="D1270" i="49"/>
  <c r="D1244" i="49"/>
  <c r="D1200" i="49"/>
  <c r="D1180" i="49"/>
  <c r="D1167" i="49"/>
  <c r="D1162" i="49"/>
  <c r="D1143" i="49"/>
  <c r="D1080" i="49"/>
  <c r="D1038" i="49"/>
  <c r="D1010" i="49"/>
  <c r="D969" i="49"/>
  <c r="D940" i="49"/>
  <c r="D920" i="49"/>
  <c r="D906" i="49"/>
  <c r="D901" i="49"/>
  <c r="D878" i="49"/>
  <c r="D861" i="49"/>
  <c r="D860" i="49"/>
  <c r="D820" i="49"/>
  <c r="D777" i="49"/>
  <c r="D750" i="49"/>
  <c r="D714" i="49"/>
  <c r="D680" i="49"/>
  <c r="D655" i="49"/>
  <c r="D645" i="49"/>
  <c r="D640" i="49"/>
  <c r="D618" i="49"/>
  <c r="D560" i="49"/>
  <c r="D515" i="49"/>
  <c r="D490" i="49"/>
  <c r="D464" i="49"/>
  <c r="D420" i="49"/>
  <c r="D395" i="49"/>
  <c r="D379" i="49"/>
  <c r="D358" i="49"/>
  <c r="D300" i="49"/>
  <c r="D255" i="49"/>
  <c r="D230" i="49"/>
  <c r="D189" i="49"/>
  <c r="D155" i="49"/>
  <c r="D135" i="49"/>
  <c r="D124" i="49"/>
  <c r="D119" i="49"/>
  <c r="D98" i="49"/>
  <c r="D40" i="49"/>
  <c r="C2603" i="49"/>
  <c r="C2575" i="49"/>
  <c r="C2549" i="49"/>
  <c r="C2505" i="49"/>
  <c r="C2485" i="49"/>
  <c r="C2471" i="49"/>
  <c r="C2466" i="49"/>
  <c r="C2452" i="49"/>
  <c r="C2443" i="49"/>
  <c r="C2435" i="49"/>
  <c r="C2410" i="49"/>
  <c r="C2385" i="49"/>
  <c r="C2342" i="49"/>
  <c r="C2315" i="49"/>
  <c r="C2274" i="49"/>
  <c r="C2245" i="49"/>
  <c r="C2220" i="49"/>
  <c r="C2210" i="49"/>
  <c r="C2205" i="49"/>
  <c r="C2183" i="49"/>
  <c r="C2125" i="49"/>
  <c r="C2081" i="49"/>
  <c r="C2055" i="49"/>
  <c r="C2024" i="49"/>
  <c r="C1985" i="49"/>
  <c r="C1960" i="49"/>
  <c r="C1950" i="49"/>
  <c r="C1945" i="49"/>
  <c r="C1923" i="49"/>
  <c r="C1865" i="49"/>
  <c r="C1820" i="49"/>
  <c r="C1795" i="49"/>
  <c r="C1749" i="49"/>
  <c r="C1720" i="49"/>
  <c r="C1700" i="49"/>
  <c r="C1689" i="49"/>
  <c r="C1684" i="49"/>
  <c r="C1663" i="49"/>
  <c r="C1605" i="49"/>
  <c r="C1559" i="49"/>
  <c r="C1530" i="49"/>
  <c r="C1494" i="49"/>
  <c r="C1460" i="49"/>
  <c r="C1440" i="49"/>
  <c r="C1428" i="49"/>
  <c r="C1423" i="49"/>
  <c r="C1403" i="49"/>
  <c r="C1340" i="49"/>
  <c r="C1299" i="49"/>
  <c r="C1270" i="49"/>
  <c r="C1244" i="49"/>
  <c r="C1200" i="49"/>
  <c r="C1180" i="49"/>
  <c r="C1167" i="49"/>
  <c r="C1162" i="49"/>
  <c r="C1143" i="49"/>
  <c r="C1080" i="49"/>
  <c r="C1038" i="49"/>
  <c r="C1010" i="49"/>
  <c r="C969" i="49"/>
  <c r="C940" i="49"/>
  <c r="C920" i="49"/>
  <c r="C906" i="49"/>
  <c r="C901" i="49"/>
  <c r="C878" i="49"/>
  <c r="C861" i="49"/>
  <c r="C860" i="49"/>
  <c r="C820" i="49"/>
  <c r="C777" i="49"/>
  <c r="C750" i="49"/>
  <c r="C714" i="49"/>
  <c r="C680" i="49"/>
  <c r="C655" i="49"/>
  <c r="C645" i="49"/>
  <c r="C640" i="49"/>
  <c r="C618" i="49"/>
  <c r="C560" i="49"/>
  <c r="C515" i="49"/>
  <c r="C490" i="49"/>
  <c r="C464" i="49"/>
  <c r="C420" i="49"/>
  <c r="C395" i="49"/>
  <c r="C379" i="49"/>
  <c r="C358" i="49"/>
  <c r="C300" i="49"/>
  <c r="C255" i="49"/>
  <c r="C230" i="49"/>
  <c r="C189" i="49"/>
  <c r="C155" i="49"/>
  <c r="C135" i="49"/>
  <c r="C124" i="49"/>
  <c r="C119" i="49"/>
  <c r="C98" i="49"/>
  <c r="C40" i="49"/>
  <c r="R473" i="11"/>
  <c r="R474" i="11"/>
  <c r="N178" i="27"/>
  <c r="O178" i="27"/>
  <c r="P178" i="27"/>
  <c r="F4" i="47"/>
  <c r="F5" i="47"/>
  <c r="F6" i="47"/>
  <c r="F7" i="47"/>
  <c r="F8" i="47"/>
  <c r="F9" i="47"/>
  <c r="F10" i="47"/>
  <c r="F11" i="47"/>
  <c r="F12" i="47"/>
  <c r="F13" i="47"/>
  <c r="F14" i="47"/>
  <c r="F15" i="47"/>
  <c r="F16" i="47"/>
  <c r="F17" i="47"/>
  <c r="F18" i="47"/>
  <c r="F19" i="47"/>
  <c r="F20" i="47"/>
  <c r="F21" i="47"/>
  <c r="F22" i="47"/>
  <c r="F23" i="47"/>
  <c r="F24" i="47"/>
  <c r="F25" i="47"/>
  <c r="F26" i="47"/>
  <c r="F27" i="47"/>
  <c r="F28" i="47"/>
  <c r="F29" i="47"/>
  <c r="F30" i="47"/>
  <c r="F31" i="47"/>
  <c r="F32" i="47"/>
  <c r="F33" i="47"/>
  <c r="F34" i="47"/>
  <c r="F35" i="47"/>
  <c r="F36" i="47"/>
  <c r="F37" i="47"/>
  <c r="F38" i="47"/>
  <c r="F39" i="47"/>
  <c r="F40" i="47"/>
  <c r="F41" i="47"/>
  <c r="F42" i="47"/>
  <c r="F43" i="47"/>
  <c r="F44" i="47"/>
  <c r="F45" i="47"/>
  <c r="F46" i="47"/>
  <c r="F47" i="47"/>
  <c r="F48" i="47"/>
  <c r="F49" i="47"/>
  <c r="F50" i="47"/>
  <c r="F51" i="47"/>
  <c r="F52" i="47"/>
  <c r="F53" i="47"/>
  <c r="F54" i="47"/>
  <c r="F55" i="47"/>
  <c r="F56" i="47"/>
  <c r="F57" i="47"/>
  <c r="F58" i="47"/>
  <c r="F59" i="47"/>
  <c r="F60" i="47"/>
  <c r="F61" i="47"/>
  <c r="F62" i="47"/>
  <c r="F63" i="47"/>
  <c r="F64" i="47"/>
  <c r="F65" i="47"/>
  <c r="F66" i="47"/>
  <c r="F67" i="47"/>
  <c r="F68" i="47"/>
  <c r="F69" i="47"/>
  <c r="F70" i="47"/>
  <c r="F71" i="47"/>
  <c r="F72" i="47"/>
  <c r="F73" i="47"/>
  <c r="F74" i="47"/>
  <c r="F75" i="47"/>
  <c r="F76" i="47"/>
  <c r="F77" i="47"/>
  <c r="F78" i="47"/>
  <c r="F79" i="47"/>
  <c r="F80" i="47"/>
  <c r="F81" i="47"/>
  <c r="F82" i="47"/>
  <c r="F83" i="47"/>
  <c r="F84" i="47"/>
  <c r="F85" i="47"/>
  <c r="F86" i="47"/>
  <c r="F87" i="47"/>
  <c r="F88" i="47"/>
  <c r="F89" i="47"/>
  <c r="F90" i="47"/>
  <c r="F91" i="47"/>
  <c r="F92" i="47"/>
  <c r="F93" i="47"/>
  <c r="F94" i="47"/>
  <c r="F95" i="47"/>
  <c r="F96" i="47"/>
  <c r="F97" i="47"/>
  <c r="F98" i="47"/>
  <c r="F99" i="47"/>
  <c r="F100" i="47"/>
  <c r="F101" i="47"/>
  <c r="F102" i="47"/>
  <c r="F103" i="47"/>
  <c r="F104" i="47"/>
  <c r="F105" i="47"/>
  <c r="F106" i="47"/>
  <c r="F107" i="47"/>
  <c r="F108" i="47"/>
  <c r="F109" i="47"/>
  <c r="F110" i="47"/>
  <c r="F111" i="47"/>
  <c r="F112" i="47"/>
  <c r="F113" i="47"/>
  <c r="F114" i="47"/>
  <c r="F115" i="47"/>
  <c r="F116" i="47"/>
  <c r="F117" i="47"/>
  <c r="F118" i="47"/>
  <c r="F119" i="47"/>
  <c r="F120" i="47"/>
  <c r="F121" i="47"/>
  <c r="F122" i="47"/>
  <c r="F123" i="47"/>
  <c r="F124" i="47"/>
  <c r="F125" i="47"/>
  <c r="F126" i="47"/>
  <c r="F127" i="47"/>
  <c r="F128" i="47"/>
  <c r="F129" i="47"/>
  <c r="F130" i="47"/>
  <c r="F131" i="47"/>
  <c r="F132" i="47"/>
  <c r="F133" i="47"/>
  <c r="F134" i="47"/>
  <c r="F135" i="47"/>
  <c r="F136" i="47"/>
  <c r="F137" i="47"/>
  <c r="F138" i="47"/>
  <c r="F139" i="47"/>
  <c r="F140" i="47"/>
  <c r="F141" i="47"/>
  <c r="F142" i="47"/>
  <c r="F143" i="47"/>
  <c r="F144" i="47"/>
  <c r="F145" i="47"/>
  <c r="F146" i="47"/>
  <c r="F147" i="47"/>
  <c r="F148" i="47"/>
  <c r="F149" i="47"/>
  <c r="F150" i="47"/>
  <c r="F151" i="47"/>
  <c r="F152" i="47"/>
  <c r="F153" i="47"/>
  <c r="F154" i="47"/>
  <c r="F155" i="47"/>
  <c r="F156" i="47"/>
  <c r="F157" i="47"/>
  <c r="F158" i="47"/>
  <c r="F159" i="47"/>
  <c r="F160" i="47"/>
  <c r="F161" i="47"/>
  <c r="F162" i="47"/>
  <c r="F163" i="47"/>
  <c r="F164" i="47"/>
  <c r="F165" i="47"/>
  <c r="F166" i="47"/>
  <c r="F167" i="47"/>
  <c r="F168" i="47"/>
  <c r="F169" i="47"/>
  <c r="F170" i="47"/>
  <c r="F171" i="47"/>
  <c r="F172" i="47"/>
  <c r="F173" i="47"/>
  <c r="F174" i="47"/>
  <c r="F175" i="47"/>
  <c r="F176" i="47"/>
  <c r="F177" i="47"/>
  <c r="F178" i="47"/>
  <c r="F179" i="47"/>
  <c r="F180" i="47"/>
  <c r="F181" i="47"/>
  <c r="F182" i="47"/>
  <c r="F183" i="47"/>
  <c r="F184" i="47"/>
  <c r="F185" i="47"/>
  <c r="F186" i="47"/>
  <c r="F187" i="47"/>
  <c r="F188" i="47"/>
  <c r="F189" i="47"/>
  <c r="F190" i="47"/>
  <c r="F191" i="47"/>
  <c r="F192" i="47"/>
  <c r="F193" i="47"/>
  <c r="F194" i="47"/>
  <c r="F195" i="47"/>
  <c r="F196" i="47"/>
  <c r="F197" i="47"/>
  <c r="F198" i="47"/>
  <c r="F199" i="47"/>
  <c r="F200" i="47"/>
  <c r="F201" i="47"/>
  <c r="F202" i="47"/>
  <c r="F203" i="47"/>
  <c r="F204" i="47"/>
  <c r="F205" i="47"/>
  <c r="F206" i="47"/>
  <c r="F207" i="47"/>
  <c r="F208" i="47"/>
  <c r="F209" i="47"/>
  <c r="F210" i="47"/>
  <c r="F211" i="47"/>
  <c r="F212" i="47"/>
  <c r="F213" i="47"/>
  <c r="F214" i="47"/>
  <c r="F215" i="47"/>
  <c r="F216" i="47"/>
  <c r="F217" i="47"/>
  <c r="F218" i="47"/>
  <c r="F219" i="47"/>
  <c r="F220" i="47"/>
  <c r="F221" i="47"/>
  <c r="F222" i="47"/>
  <c r="F223" i="47"/>
  <c r="F224" i="47"/>
  <c r="F225" i="47"/>
  <c r="F226" i="47"/>
  <c r="F227" i="47"/>
  <c r="F228" i="47"/>
  <c r="F229" i="47"/>
  <c r="F230" i="47"/>
  <c r="F231" i="47"/>
  <c r="F232" i="47"/>
  <c r="F233" i="47"/>
  <c r="F234" i="47"/>
  <c r="F235" i="47"/>
  <c r="F236" i="47"/>
  <c r="F237" i="47"/>
  <c r="F238" i="47"/>
  <c r="F239" i="47"/>
  <c r="F240" i="47"/>
  <c r="F241" i="47"/>
  <c r="F242" i="47"/>
  <c r="F243" i="47"/>
  <c r="F244" i="47"/>
  <c r="F245" i="47"/>
  <c r="F246" i="47"/>
  <c r="F247" i="47"/>
  <c r="F248" i="47"/>
  <c r="F249" i="47"/>
  <c r="F250" i="47"/>
  <c r="F251" i="47"/>
  <c r="F252" i="47"/>
  <c r="F253" i="47"/>
  <c r="F254" i="47"/>
  <c r="F255" i="47"/>
  <c r="F256" i="47"/>
  <c r="F257" i="47"/>
  <c r="F258" i="47"/>
  <c r="F259" i="47"/>
  <c r="F260" i="47"/>
  <c r="F261" i="47"/>
  <c r="F262" i="47"/>
  <c r="F263" i="47"/>
  <c r="F264" i="47"/>
  <c r="F265" i="47"/>
  <c r="F266" i="47"/>
  <c r="F267" i="47"/>
  <c r="F268" i="47"/>
  <c r="F269" i="47"/>
  <c r="F270" i="47"/>
  <c r="F271" i="47"/>
  <c r="F272" i="47"/>
  <c r="F273" i="47"/>
  <c r="F274" i="47"/>
  <c r="F275" i="47"/>
  <c r="F276" i="47"/>
  <c r="F277" i="47"/>
  <c r="F278" i="47"/>
  <c r="F279" i="47"/>
  <c r="F280" i="47"/>
  <c r="F281" i="47"/>
  <c r="F282" i="47"/>
  <c r="F283" i="47"/>
  <c r="F284" i="47"/>
  <c r="F285" i="47"/>
  <c r="F286" i="47"/>
  <c r="F287" i="47"/>
  <c r="F288" i="47"/>
  <c r="F289" i="47"/>
  <c r="F290" i="47"/>
  <c r="F291" i="47"/>
  <c r="F292" i="47"/>
  <c r="F293" i="47"/>
  <c r="F294" i="47"/>
  <c r="F295" i="47"/>
  <c r="F296" i="47"/>
  <c r="F297" i="47"/>
  <c r="F298" i="47"/>
  <c r="F299" i="47"/>
  <c r="F300" i="47"/>
  <c r="F301" i="47"/>
  <c r="F302" i="47"/>
  <c r="F303" i="47"/>
  <c r="F304" i="47"/>
  <c r="F305" i="47"/>
  <c r="F306" i="47"/>
  <c r="F307" i="47"/>
  <c r="F308" i="47"/>
  <c r="F309" i="47"/>
  <c r="F310" i="47"/>
  <c r="F311" i="47"/>
  <c r="F312" i="47"/>
  <c r="F313" i="47"/>
  <c r="F314" i="47"/>
  <c r="F315" i="47"/>
  <c r="F316" i="47"/>
  <c r="F317" i="47"/>
  <c r="F318" i="47"/>
  <c r="F319" i="47"/>
  <c r="F320" i="47"/>
  <c r="F321" i="47"/>
  <c r="F322" i="47"/>
  <c r="F323" i="47"/>
  <c r="F324" i="47"/>
  <c r="F325" i="47"/>
  <c r="F326" i="47"/>
  <c r="F327" i="47"/>
  <c r="F328" i="47"/>
  <c r="F329" i="47"/>
  <c r="F330" i="47"/>
  <c r="F331" i="47"/>
  <c r="F332" i="47"/>
  <c r="F333" i="47"/>
  <c r="F334" i="47"/>
  <c r="F335" i="47"/>
  <c r="F336" i="47"/>
  <c r="F337" i="47"/>
  <c r="F338" i="47"/>
  <c r="F339" i="47"/>
  <c r="F340" i="47"/>
  <c r="F341" i="47"/>
  <c r="F342" i="47"/>
  <c r="F343" i="47"/>
  <c r="F344" i="47"/>
  <c r="F345" i="47"/>
  <c r="F346" i="47"/>
  <c r="F347" i="47"/>
  <c r="F348" i="47"/>
  <c r="F349" i="47"/>
  <c r="F350" i="47"/>
  <c r="F351" i="47"/>
  <c r="F352" i="47"/>
  <c r="F353" i="47"/>
  <c r="F354" i="47"/>
  <c r="F355" i="47"/>
  <c r="F356" i="47"/>
  <c r="F357" i="47"/>
  <c r="F358" i="47"/>
  <c r="F359" i="47"/>
  <c r="F360" i="47"/>
  <c r="F361" i="47"/>
  <c r="F362" i="47"/>
  <c r="F363" i="47"/>
  <c r="F364" i="47"/>
  <c r="F365" i="47"/>
  <c r="F366" i="47"/>
  <c r="F367" i="47"/>
  <c r="F368" i="47"/>
  <c r="F369" i="47"/>
  <c r="F370" i="47"/>
  <c r="F371" i="47"/>
  <c r="F372" i="47"/>
  <c r="F373" i="47"/>
  <c r="F374" i="47"/>
  <c r="F375" i="47"/>
  <c r="F376" i="47"/>
  <c r="F377" i="47"/>
  <c r="F378" i="47"/>
  <c r="F379" i="47"/>
  <c r="F380" i="47"/>
  <c r="F381" i="47"/>
  <c r="F382" i="47"/>
  <c r="F383" i="47"/>
  <c r="F384" i="47"/>
  <c r="F385" i="47"/>
  <c r="F386" i="47"/>
  <c r="F387" i="47"/>
  <c r="F388" i="47"/>
  <c r="F389" i="47"/>
  <c r="F390" i="47"/>
  <c r="F391" i="47"/>
  <c r="F392" i="47"/>
  <c r="F393" i="47"/>
  <c r="F394" i="47"/>
  <c r="F395" i="47"/>
  <c r="F396" i="47"/>
  <c r="F397" i="47"/>
  <c r="F398" i="47"/>
  <c r="F399" i="47"/>
  <c r="F400" i="47"/>
  <c r="F401" i="47"/>
  <c r="F402" i="47"/>
  <c r="F403" i="47"/>
  <c r="F404" i="47"/>
  <c r="F405" i="47"/>
  <c r="F406" i="47"/>
  <c r="F407" i="47"/>
  <c r="F408" i="47"/>
  <c r="F409" i="47"/>
  <c r="F410" i="47"/>
  <c r="F411" i="47"/>
  <c r="F412" i="47"/>
  <c r="F413" i="47"/>
  <c r="F414" i="47"/>
  <c r="F415" i="47"/>
  <c r="F416" i="47"/>
  <c r="F417" i="47"/>
  <c r="F418" i="47"/>
  <c r="F419" i="47"/>
  <c r="F420" i="47"/>
  <c r="F421" i="47"/>
  <c r="F422" i="47"/>
  <c r="F423" i="47"/>
  <c r="F424" i="47"/>
  <c r="F425" i="47"/>
  <c r="F426" i="47"/>
  <c r="F427" i="47"/>
  <c r="F428" i="47"/>
  <c r="F429" i="47"/>
  <c r="F430" i="47"/>
  <c r="F431" i="47"/>
  <c r="F432" i="47"/>
  <c r="F433" i="47"/>
  <c r="F434" i="47"/>
  <c r="F435" i="47"/>
  <c r="F436" i="47"/>
  <c r="F437" i="47"/>
  <c r="F438" i="47"/>
  <c r="F439" i="47"/>
  <c r="F440" i="47"/>
  <c r="F441" i="47"/>
  <c r="F442" i="47"/>
  <c r="F443" i="47"/>
  <c r="F444" i="47"/>
  <c r="F445" i="47"/>
  <c r="F446" i="47"/>
  <c r="F447" i="47"/>
  <c r="F448" i="47"/>
  <c r="F449" i="47"/>
  <c r="F450" i="47"/>
  <c r="F451" i="47"/>
  <c r="F452" i="47"/>
  <c r="F453" i="47"/>
  <c r="F454" i="47"/>
  <c r="F455" i="47"/>
  <c r="F456" i="47"/>
  <c r="F457" i="47"/>
  <c r="F458" i="47"/>
  <c r="F459" i="47"/>
  <c r="F460" i="47"/>
  <c r="F461" i="47"/>
  <c r="F462" i="47"/>
  <c r="F463" i="47"/>
  <c r="F464" i="47"/>
  <c r="F465" i="47"/>
  <c r="F466" i="47"/>
  <c r="F467" i="47"/>
  <c r="F468" i="47"/>
  <c r="F469" i="47"/>
  <c r="F470" i="47"/>
  <c r="F471" i="47"/>
  <c r="F472" i="47"/>
  <c r="F473" i="47"/>
  <c r="F474" i="47"/>
  <c r="F475" i="47"/>
  <c r="F476" i="47"/>
  <c r="F477" i="47"/>
  <c r="F478" i="47"/>
  <c r="F479" i="47"/>
  <c r="F480" i="47"/>
  <c r="F481" i="47"/>
  <c r="F482" i="47"/>
  <c r="F483" i="47"/>
  <c r="F484" i="47"/>
  <c r="F485" i="47"/>
  <c r="F486" i="47"/>
  <c r="F487" i="47"/>
  <c r="F488" i="47"/>
  <c r="F489" i="47"/>
  <c r="F490" i="47"/>
  <c r="F491" i="47"/>
  <c r="F492" i="47"/>
  <c r="F493" i="47"/>
  <c r="F494" i="47"/>
  <c r="F495" i="47"/>
  <c r="F496" i="47"/>
  <c r="F497" i="47"/>
  <c r="F498" i="47"/>
  <c r="F499" i="47"/>
  <c r="F500" i="47"/>
  <c r="F501" i="47"/>
  <c r="F502" i="47"/>
  <c r="F503" i="47"/>
  <c r="F504" i="47"/>
  <c r="F505" i="47"/>
  <c r="F506" i="47"/>
  <c r="F507" i="47"/>
  <c r="F508" i="47"/>
  <c r="F509" i="47"/>
  <c r="F510" i="47"/>
  <c r="F511" i="47"/>
  <c r="F512" i="47"/>
  <c r="F513" i="47"/>
  <c r="F514" i="47"/>
  <c r="F515" i="47"/>
  <c r="F516" i="47"/>
  <c r="F517" i="47"/>
  <c r="F518" i="47"/>
  <c r="F519" i="47"/>
  <c r="F520" i="47"/>
  <c r="F521" i="47"/>
  <c r="F522" i="47"/>
  <c r="F523" i="47"/>
  <c r="F524" i="47"/>
  <c r="F525" i="47"/>
  <c r="F526" i="47"/>
  <c r="F527" i="47"/>
  <c r="F528" i="47"/>
  <c r="F529" i="47"/>
  <c r="F530" i="47"/>
  <c r="F531" i="47"/>
  <c r="F532" i="47"/>
  <c r="F533" i="47"/>
  <c r="F534" i="47"/>
  <c r="F535" i="47"/>
  <c r="F536" i="47"/>
  <c r="F537" i="47"/>
  <c r="F538" i="47"/>
  <c r="F539" i="47"/>
  <c r="F540" i="47"/>
  <c r="F541" i="47"/>
  <c r="F542" i="47"/>
  <c r="F543" i="47"/>
  <c r="F544" i="47"/>
  <c r="F545" i="47"/>
  <c r="F546" i="47"/>
  <c r="F547" i="47"/>
  <c r="F548" i="47"/>
  <c r="F549" i="47"/>
  <c r="F550" i="47"/>
  <c r="F551" i="47"/>
  <c r="F552" i="47"/>
  <c r="F553" i="47"/>
  <c r="F554" i="47"/>
  <c r="F555" i="47"/>
  <c r="F556" i="47"/>
  <c r="F557" i="47"/>
  <c r="F558" i="47"/>
  <c r="F559" i="47"/>
  <c r="F560" i="47"/>
  <c r="F561" i="47"/>
  <c r="F562" i="47"/>
  <c r="F563" i="47"/>
  <c r="F564" i="47"/>
  <c r="F565" i="47"/>
  <c r="F566" i="47"/>
  <c r="F567" i="47"/>
  <c r="F568" i="47"/>
  <c r="F569" i="47"/>
  <c r="F570" i="47"/>
  <c r="F571" i="47"/>
  <c r="F572" i="47"/>
  <c r="F573" i="47"/>
  <c r="F574" i="47"/>
  <c r="F575" i="47"/>
  <c r="F576" i="47"/>
  <c r="F577" i="47"/>
  <c r="F578" i="47"/>
  <c r="F579" i="47"/>
  <c r="F580" i="47"/>
  <c r="F581" i="47"/>
  <c r="F582" i="47"/>
  <c r="F583" i="47"/>
  <c r="F584" i="47"/>
  <c r="F585" i="47"/>
  <c r="F586" i="47"/>
  <c r="F587" i="47"/>
  <c r="F588" i="47"/>
  <c r="F589" i="47"/>
  <c r="F590" i="47"/>
  <c r="F591" i="47"/>
  <c r="F592" i="47"/>
  <c r="F593" i="47"/>
  <c r="F594" i="47"/>
  <c r="F595" i="47"/>
  <c r="F596" i="47"/>
  <c r="F597" i="47"/>
  <c r="F598" i="47"/>
  <c r="F599" i="47"/>
  <c r="F600" i="47"/>
  <c r="F601" i="47"/>
  <c r="F602" i="47"/>
  <c r="F603" i="47"/>
  <c r="F604" i="47"/>
  <c r="F605" i="47"/>
  <c r="F606" i="47"/>
  <c r="F607" i="47"/>
  <c r="F608" i="47"/>
  <c r="F609" i="47"/>
  <c r="F610" i="47"/>
  <c r="F611" i="47"/>
  <c r="F612" i="47"/>
  <c r="F613" i="47"/>
  <c r="F614" i="47"/>
  <c r="F615" i="47"/>
  <c r="F616" i="47"/>
  <c r="F617" i="47"/>
  <c r="F618" i="47"/>
  <c r="F619" i="47"/>
  <c r="F620" i="47"/>
  <c r="F621" i="47"/>
  <c r="F622" i="47"/>
  <c r="F623" i="47"/>
  <c r="F624" i="47"/>
  <c r="F625" i="47"/>
  <c r="F626" i="47"/>
  <c r="F627" i="47"/>
  <c r="F628" i="47"/>
  <c r="F629" i="47"/>
  <c r="F630" i="47"/>
  <c r="F631" i="47"/>
  <c r="F632" i="47"/>
  <c r="F633" i="47"/>
  <c r="F634" i="47"/>
  <c r="F635" i="47"/>
  <c r="F636" i="47"/>
  <c r="F637" i="47"/>
  <c r="F638" i="47"/>
  <c r="F639" i="47"/>
  <c r="F640" i="47"/>
  <c r="F641" i="47"/>
  <c r="F642" i="47"/>
  <c r="F643" i="47"/>
  <c r="F644" i="47"/>
  <c r="F645" i="47"/>
  <c r="F646" i="47"/>
  <c r="F647" i="47"/>
  <c r="F648" i="47"/>
  <c r="F649" i="47"/>
  <c r="F650" i="47"/>
  <c r="F651" i="47"/>
  <c r="F652" i="47"/>
  <c r="F653" i="47"/>
  <c r="F654" i="47"/>
  <c r="F655" i="47"/>
  <c r="F656" i="47"/>
  <c r="F657" i="47"/>
  <c r="F658" i="47"/>
  <c r="F659" i="47"/>
  <c r="F660" i="47"/>
  <c r="F661" i="47"/>
  <c r="F662" i="47"/>
  <c r="F663" i="47"/>
  <c r="F664" i="47"/>
  <c r="F665" i="47"/>
  <c r="F666" i="47"/>
  <c r="F667" i="47"/>
  <c r="F668" i="47"/>
  <c r="F669" i="47"/>
  <c r="F670" i="47"/>
  <c r="F671" i="47"/>
  <c r="F672" i="47"/>
  <c r="F673" i="47"/>
  <c r="F674" i="47"/>
  <c r="F675" i="47"/>
  <c r="F676" i="47"/>
  <c r="F677" i="47"/>
  <c r="F678" i="47"/>
  <c r="F679" i="47"/>
  <c r="F680" i="47"/>
  <c r="F681" i="47"/>
  <c r="F682" i="47"/>
  <c r="F683" i="47"/>
  <c r="F684" i="47"/>
  <c r="F685" i="47"/>
  <c r="F686" i="47"/>
  <c r="F687" i="47"/>
  <c r="F688" i="47"/>
  <c r="F689" i="47"/>
  <c r="F690" i="47"/>
  <c r="F691" i="47"/>
  <c r="F692" i="47"/>
  <c r="F693" i="47"/>
  <c r="F694" i="47"/>
  <c r="F695" i="47"/>
  <c r="F696" i="47"/>
  <c r="F697" i="47"/>
  <c r="F698" i="47"/>
  <c r="F699" i="47"/>
  <c r="F700" i="47"/>
  <c r="F701" i="47"/>
  <c r="F702" i="47"/>
  <c r="F703" i="47"/>
  <c r="F704" i="47"/>
  <c r="F705" i="47"/>
  <c r="F706" i="47"/>
  <c r="F707" i="47"/>
  <c r="F708" i="47"/>
  <c r="F709" i="47"/>
  <c r="F710" i="47"/>
  <c r="F711" i="47"/>
  <c r="F712" i="47"/>
  <c r="F713" i="47"/>
  <c r="F714" i="47"/>
  <c r="F715" i="47"/>
  <c r="F716" i="47"/>
  <c r="F717" i="47"/>
  <c r="F718" i="47"/>
  <c r="F719" i="47"/>
  <c r="F720" i="47"/>
  <c r="F721" i="47"/>
  <c r="F722" i="47"/>
  <c r="F723" i="47"/>
  <c r="F724" i="47"/>
  <c r="F725" i="47"/>
  <c r="F726" i="47"/>
  <c r="F727" i="47"/>
  <c r="F3" i="47"/>
  <c r="G725" i="47"/>
  <c r="G724" i="47"/>
  <c r="G721" i="47"/>
  <c r="G722" i="47"/>
  <c r="G718" i="47"/>
  <c r="G719" i="47"/>
  <c r="G715" i="47"/>
  <c r="G716" i="47"/>
  <c r="G712" i="47"/>
  <c r="G713" i="47"/>
  <c r="G709" i="47"/>
  <c r="G710" i="47"/>
  <c r="G706" i="47"/>
  <c r="G707" i="47"/>
  <c r="G703" i="47"/>
  <c r="G704" i="47"/>
  <c r="G700" i="47"/>
  <c r="G701" i="47"/>
  <c r="G697" i="47"/>
  <c r="G698" i="47"/>
  <c r="G694" i="47"/>
  <c r="G695" i="47"/>
  <c r="G691" i="47"/>
  <c r="G692" i="47"/>
  <c r="G688" i="47"/>
  <c r="G689" i="47"/>
  <c r="G685" i="47"/>
  <c r="G686" i="47"/>
  <c r="G682" i="47"/>
  <c r="G683" i="47"/>
  <c r="G679" i="47"/>
  <c r="G680" i="47"/>
  <c r="G676" i="47"/>
  <c r="G677" i="47"/>
  <c r="G673" i="47"/>
  <c r="G674" i="47"/>
  <c r="G670" i="47"/>
  <c r="G671" i="47"/>
  <c r="G667" i="47"/>
  <c r="G668" i="47"/>
  <c r="G664" i="47"/>
  <c r="G665" i="47"/>
  <c r="G661" i="47"/>
  <c r="G662" i="47"/>
  <c r="G658" i="47"/>
  <c r="G659" i="47"/>
  <c r="G655" i="47"/>
  <c r="G656" i="47"/>
  <c r="G652" i="47"/>
  <c r="G653" i="47"/>
  <c r="G649" i="47"/>
  <c r="G650" i="47"/>
  <c r="G646" i="47"/>
  <c r="G647" i="47"/>
  <c r="G643" i="47"/>
  <c r="G644" i="47"/>
  <c r="G640" i="47"/>
  <c r="G641" i="47"/>
  <c r="G637" i="47"/>
  <c r="G638" i="47"/>
  <c r="G634" i="47"/>
  <c r="G635" i="47"/>
  <c r="G631" i="47"/>
  <c r="G632" i="47"/>
  <c r="G628" i="47"/>
  <c r="G629" i="47"/>
  <c r="G625" i="47"/>
  <c r="G626" i="47"/>
  <c r="G622" i="47"/>
  <c r="G623" i="47"/>
  <c r="G619" i="47"/>
  <c r="G620" i="47"/>
  <c r="G616" i="47"/>
  <c r="G617" i="47"/>
  <c r="G613" i="47"/>
  <c r="G614" i="47"/>
  <c r="G610" i="47"/>
  <c r="G611" i="47"/>
  <c r="G607" i="47"/>
  <c r="G608" i="47"/>
  <c r="G604" i="47"/>
  <c r="G605" i="47"/>
  <c r="G601" i="47"/>
  <c r="G602" i="47"/>
  <c r="G598" i="47"/>
  <c r="G599" i="47"/>
  <c r="G595" i="47"/>
  <c r="G596" i="47"/>
  <c r="G592" i="47"/>
  <c r="G593" i="47"/>
  <c r="G589" i="47"/>
  <c r="G590" i="47"/>
  <c r="G586" i="47"/>
  <c r="G587" i="47"/>
  <c r="G583" i="47"/>
  <c r="G584" i="47"/>
  <c r="G580" i="47"/>
  <c r="G581" i="47"/>
  <c r="G577" i="47"/>
  <c r="G578" i="47"/>
  <c r="G574" i="47"/>
  <c r="G575" i="47"/>
  <c r="G571" i="47"/>
  <c r="G572" i="47"/>
  <c r="G568" i="47"/>
  <c r="G569" i="47"/>
  <c r="G565" i="47"/>
  <c r="G566" i="47"/>
  <c r="G562" i="47"/>
  <c r="G563" i="47"/>
  <c r="G559" i="47"/>
  <c r="G560" i="47"/>
  <c r="G556" i="47"/>
  <c r="G557" i="47"/>
  <c r="G553" i="47"/>
  <c r="G554" i="47"/>
  <c r="G550" i="47"/>
  <c r="G551" i="47"/>
  <c r="G547" i="47"/>
  <c r="G548" i="47"/>
  <c r="G544" i="47"/>
  <c r="G545" i="47"/>
  <c r="G541" i="47"/>
  <c r="G542" i="47"/>
  <c r="G538" i="47"/>
  <c r="G539" i="47"/>
  <c r="G535" i="47"/>
  <c r="G536" i="47"/>
  <c r="G532" i="47"/>
  <c r="G533" i="47"/>
  <c r="G529" i="47"/>
  <c r="G530" i="47"/>
  <c r="G526" i="47"/>
  <c r="G527" i="47"/>
  <c r="G523" i="47"/>
  <c r="G524" i="47"/>
  <c r="G520" i="47"/>
  <c r="G521" i="47"/>
  <c r="G517" i="47"/>
  <c r="G518" i="47"/>
  <c r="G514" i="47"/>
  <c r="G515" i="47"/>
  <c r="G511" i="47"/>
  <c r="G512" i="47"/>
  <c r="G508" i="47"/>
  <c r="G509" i="47"/>
  <c r="G505" i="47"/>
  <c r="G506" i="47"/>
  <c r="G502" i="47"/>
  <c r="G503" i="47"/>
  <c r="G499" i="47"/>
  <c r="G500" i="47"/>
  <c r="G496" i="47"/>
  <c r="G497" i="47"/>
  <c r="G493" i="47"/>
  <c r="G494" i="47"/>
  <c r="G490" i="47"/>
  <c r="G491" i="47"/>
  <c r="G487" i="47"/>
  <c r="G488" i="47"/>
  <c r="G484" i="47"/>
  <c r="G485" i="47"/>
  <c r="G481" i="47"/>
  <c r="G482" i="47"/>
  <c r="G478" i="47"/>
  <c r="G479" i="47"/>
  <c r="G475" i="47"/>
  <c r="G476" i="47"/>
  <c r="G472" i="47"/>
  <c r="G473" i="47"/>
  <c r="G469" i="47"/>
  <c r="G470" i="47"/>
  <c r="G466" i="47"/>
  <c r="G467" i="47"/>
  <c r="G463" i="47"/>
  <c r="G464" i="47"/>
  <c r="G460" i="47"/>
  <c r="G461" i="47"/>
  <c r="G457" i="47"/>
  <c r="G458" i="47"/>
  <c r="G454" i="47"/>
  <c r="G455" i="47"/>
  <c r="G451" i="47"/>
  <c r="G452" i="47"/>
  <c r="G448" i="47"/>
  <c r="G449" i="47"/>
  <c r="G445" i="47"/>
  <c r="G446" i="47"/>
  <c r="G442" i="47"/>
  <c r="G443" i="47"/>
  <c r="G439" i="47"/>
  <c r="G440" i="47"/>
  <c r="G436" i="47"/>
  <c r="G437" i="47"/>
  <c r="G433" i="47"/>
  <c r="G434" i="47"/>
  <c r="G430" i="47"/>
  <c r="G431" i="47"/>
  <c r="G427" i="47"/>
  <c r="G428" i="47"/>
  <c r="G424" i="47"/>
  <c r="G425" i="47"/>
  <c r="G421" i="47"/>
  <c r="G422" i="47"/>
  <c r="G418" i="47"/>
  <c r="G419" i="47"/>
  <c r="G415" i="47"/>
  <c r="G416" i="47"/>
  <c r="G412" i="47"/>
  <c r="G413" i="47"/>
  <c r="G409" i="47"/>
  <c r="G410" i="47"/>
  <c r="G406" i="47"/>
  <c r="G407" i="47"/>
  <c r="G403" i="47"/>
  <c r="G404" i="47"/>
  <c r="G400" i="47"/>
  <c r="G401" i="47"/>
  <c r="G397" i="47"/>
  <c r="G398" i="47"/>
  <c r="G394" i="47"/>
  <c r="G395" i="47"/>
  <c r="G391" i="47"/>
  <c r="G392" i="47"/>
  <c r="G388" i="47"/>
  <c r="G389" i="47"/>
  <c r="G385" i="47"/>
  <c r="G386" i="47"/>
  <c r="G382" i="47"/>
  <c r="G383" i="47"/>
  <c r="G379" i="47"/>
  <c r="G380" i="47"/>
  <c r="G376" i="47"/>
  <c r="G377" i="47"/>
  <c r="G373" i="47"/>
  <c r="G374" i="47"/>
  <c r="G370" i="47"/>
  <c r="G371" i="47"/>
  <c r="G367" i="47"/>
  <c r="G368" i="47"/>
  <c r="G364" i="47"/>
  <c r="G365" i="47"/>
  <c r="G361" i="47"/>
  <c r="G362" i="47"/>
  <c r="G358" i="47"/>
  <c r="G359" i="47"/>
  <c r="G355" i="47"/>
  <c r="G356" i="47"/>
  <c r="G352" i="47"/>
  <c r="G353" i="47"/>
  <c r="G349" i="47"/>
  <c r="G350" i="47"/>
  <c r="G346" i="47"/>
  <c r="G347" i="47"/>
  <c r="G343" i="47"/>
  <c r="G344" i="47"/>
  <c r="G340" i="47"/>
  <c r="G341" i="47"/>
  <c r="G337" i="47"/>
  <c r="G338" i="47"/>
  <c r="G334" i="47"/>
  <c r="G335" i="47"/>
  <c r="G331" i="47"/>
  <c r="G332" i="47"/>
  <c r="G328" i="47"/>
  <c r="G329" i="47"/>
  <c r="G325" i="47"/>
  <c r="G326" i="47"/>
  <c r="G322" i="47"/>
  <c r="G323" i="47"/>
  <c r="G319" i="47"/>
  <c r="G320" i="47"/>
  <c r="G316" i="47"/>
  <c r="G317" i="47"/>
  <c r="G313" i="47"/>
  <c r="G314" i="47"/>
  <c r="G310" i="47"/>
  <c r="G311" i="47"/>
  <c r="G307" i="47"/>
  <c r="G308" i="47"/>
  <c r="G304" i="47"/>
  <c r="G305" i="47"/>
  <c r="G301" i="47"/>
  <c r="G302" i="47"/>
  <c r="G298" i="47"/>
  <c r="G299" i="47"/>
  <c r="G295" i="47"/>
  <c r="G296" i="47"/>
  <c r="G292" i="47"/>
  <c r="G293" i="47"/>
  <c r="G289" i="47"/>
  <c r="G290" i="47"/>
  <c r="G286" i="47"/>
  <c r="G287" i="47"/>
  <c r="G283" i="47"/>
  <c r="G284" i="47"/>
  <c r="G280" i="47"/>
  <c r="G281" i="47"/>
  <c r="G277" i="47"/>
  <c r="G278" i="47"/>
  <c r="G274" i="47"/>
  <c r="G275" i="47"/>
  <c r="G271" i="47"/>
  <c r="G272" i="47"/>
  <c r="G268" i="47"/>
  <c r="G269" i="47"/>
  <c r="G265" i="47"/>
  <c r="G266" i="47"/>
  <c r="G262" i="47"/>
  <c r="G263" i="47"/>
  <c r="G259" i="47"/>
  <c r="G260" i="47"/>
  <c r="G256" i="47"/>
  <c r="G257" i="47"/>
  <c r="G253" i="47"/>
  <c r="G254" i="47"/>
  <c r="G250" i="47"/>
  <c r="G251" i="47"/>
  <c r="G247" i="47"/>
  <c r="G248" i="47"/>
  <c r="G244" i="47"/>
  <c r="G245" i="47"/>
  <c r="G241" i="47"/>
  <c r="G242" i="47"/>
  <c r="G238" i="47"/>
  <c r="G239" i="47"/>
  <c r="G235" i="47"/>
  <c r="G236" i="47"/>
  <c r="G232" i="47"/>
  <c r="G233" i="47"/>
  <c r="G229" i="47"/>
  <c r="G230" i="47"/>
  <c r="G226" i="47"/>
  <c r="G227" i="47"/>
  <c r="G223" i="47"/>
  <c r="G224" i="47"/>
  <c r="G220" i="47"/>
  <c r="G221" i="47"/>
  <c r="G217" i="47"/>
  <c r="G218" i="47"/>
  <c r="G214" i="47"/>
  <c r="G215" i="47"/>
  <c r="G211" i="47"/>
  <c r="G212" i="47"/>
  <c r="G208" i="47"/>
  <c r="G209" i="47"/>
  <c r="G205" i="47"/>
  <c r="G206" i="47"/>
  <c r="G202" i="47"/>
  <c r="G203" i="47"/>
  <c r="G199" i="47"/>
  <c r="G200" i="47"/>
  <c r="G196" i="47"/>
  <c r="G197" i="47"/>
  <c r="G193" i="47"/>
  <c r="G194" i="47"/>
  <c r="G190" i="47"/>
  <c r="G191" i="47"/>
  <c r="G187" i="47"/>
  <c r="G188" i="47"/>
  <c r="G184" i="47"/>
  <c r="G185" i="47"/>
  <c r="G181" i="47"/>
  <c r="G182" i="47"/>
  <c r="G178" i="47"/>
  <c r="G179" i="47"/>
  <c r="G175" i="47"/>
  <c r="G176" i="47"/>
  <c r="G172" i="47"/>
  <c r="G173" i="47"/>
  <c r="G169" i="47"/>
  <c r="G170" i="47"/>
  <c r="G166" i="47"/>
  <c r="G167" i="47"/>
  <c r="G163" i="47"/>
  <c r="G164" i="47"/>
  <c r="G160" i="47"/>
  <c r="G161" i="47"/>
  <c r="G157" i="47"/>
  <c r="G158" i="47"/>
  <c r="G154" i="47"/>
  <c r="G155" i="47"/>
  <c r="G151" i="47"/>
  <c r="G152" i="47"/>
  <c r="G148" i="47"/>
  <c r="G149" i="47"/>
  <c r="G145" i="47"/>
  <c r="G146" i="47"/>
  <c r="G142" i="47"/>
  <c r="G143" i="47"/>
  <c r="G139" i="47"/>
  <c r="G140" i="47"/>
  <c r="G136" i="47"/>
  <c r="G137" i="47"/>
  <c r="G133" i="47"/>
  <c r="G134" i="47"/>
  <c r="G130" i="47"/>
  <c r="G131" i="47"/>
  <c r="G127" i="47"/>
  <c r="G128" i="47"/>
  <c r="G124" i="47"/>
  <c r="G125" i="47"/>
  <c r="G121" i="47"/>
  <c r="G122" i="47"/>
  <c r="G118" i="47"/>
  <c r="G119" i="47"/>
  <c r="G115" i="47"/>
  <c r="G116" i="47"/>
  <c r="G112" i="47"/>
  <c r="G113" i="47"/>
  <c r="G109" i="47"/>
  <c r="G110" i="47"/>
  <c r="G106" i="47"/>
  <c r="G107" i="47"/>
  <c r="G103" i="47"/>
  <c r="G104" i="47"/>
  <c r="G100" i="47"/>
  <c r="G101" i="47"/>
  <c r="G97" i="47"/>
  <c r="G98" i="47"/>
  <c r="G94" i="47"/>
  <c r="G95" i="47"/>
  <c r="G91" i="47"/>
  <c r="G92" i="47"/>
  <c r="G88" i="47"/>
  <c r="G89" i="47"/>
  <c r="G85" i="47"/>
  <c r="G86" i="47"/>
  <c r="G82" i="47"/>
  <c r="G83" i="47"/>
  <c r="G79" i="47"/>
  <c r="G80" i="47"/>
  <c r="G76" i="47"/>
  <c r="G77" i="47"/>
  <c r="G73" i="47"/>
  <c r="G74" i="47"/>
  <c r="G70" i="47"/>
  <c r="G71" i="47"/>
  <c r="G67" i="47"/>
  <c r="G68" i="47"/>
  <c r="G64" i="47"/>
  <c r="G65" i="47"/>
  <c r="G61" i="47"/>
  <c r="G62" i="47"/>
  <c r="G58" i="47"/>
  <c r="G59" i="47"/>
  <c r="G55" i="47"/>
  <c r="G56" i="47"/>
  <c r="G52" i="47"/>
  <c r="G53" i="47"/>
  <c r="G49" i="47"/>
  <c r="G50" i="47"/>
  <c r="G46" i="47"/>
  <c r="G47" i="47"/>
  <c r="G43" i="47"/>
  <c r="G44" i="47"/>
  <c r="G40" i="47"/>
  <c r="G41" i="47"/>
  <c r="G37" i="47"/>
  <c r="G38" i="47"/>
  <c r="G34" i="47"/>
  <c r="G35" i="47"/>
  <c r="G31" i="47"/>
  <c r="G32" i="47"/>
  <c r="G28" i="47"/>
  <c r="G29" i="47"/>
  <c r="G25" i="47"/>
  <c r="G26" i="47"/>
  <c r="G22" i="47"/>
  <c r="G23" i="47"/>
  <c r="G19" i="47"/>
  <c r="G20" i="47"/>
  <c r="G16" i="47"/>
  <c r="G17" i="47"/>
  <c r="G13" i="47"/>
  <c r="G14" i="47"/>
  <c r="G10" i="47"/>
  <c r="G11" i="47"/>
  <c r="G7" i="47"/>
  <c r="G8" i="47"/>
  <c r="G5" i="47"/>
  <c r="G4" i="47"/>
  <c r="H19" i="47"/>
  <c r="H20" i="47"/>
  <c r="H21" i="47"/>
  <c r="H22" i="47"/>
  <c r="H23" i="47"/>
  <c r="H24" i="47"/>
  <c r="H25" i="47"/>
  <c r="H26" i="47"/>
  <c r="H27" i="47"/>
  <c r="H28" i="47"/>
  <c r="H122" i="47"/>
  <c r="H123" i="47"/>
  <c r="H124" i="47"/>
  <c r="H125" i="47"/>
  <c r="H126" i="47"/>
  <c r="H127" i="47"/>
  <c r="H128" i="47"/>
  <c r="H129" i="47"/>
  <c r="H130" i="47"/>
  <c r="H131" i="47"/>
  <c r="H132" i="47"/>
  <c r="H133" i="47"/>
  <c r="H134" i="47"/>
  <c r="H135" i="47"/>
  <c r="H136" i="47"/>
  <c r="H137" i="47"/>
  <c r="H138" i="47"/>
  <c r="H139" i="47"/>
  <c r="H140" i="47"/>
  <c r="H141" i="47"/>
  <c r="H142" i="47"/>
  <c r="H143" i="47"/>
  <c r="H144" i="47"/>
  <c r="H145" i="47"/>
  <c r="H181" i="47"/>
  <c r="H182" i="47"/>
  <c r="H183" i="47"/>
  <c r="H184" i="47"/>
  <c r="H185" i="47"/>
  <c r="H186" i="47"/>
  <c r="H187" i="47"/>
  <c r="H188" i="47"/>
  <c r="H189" i="47"/>
  <c r="H190" i="47"/>
  <c r="H191" i="47"/>
  <c r="H192" i="47"/>
  <c r="H193" i="47"/>
  <c r="H194" i="47"/>
  <c r="H195" i="47"/>
  <c r="H196" i="47"/>
  <c r="H197" i="47"/>
  <c r="H255" i="47"/>
  <c r="H256" i="47"/>
  <c r="H257" i="47"/>
  <c r="H258" i="47"/>
  <c r="H259" i="47"/>
  <c r="H260" i="47"/>
  <c r="H261" i="47"/>
  <c r="H273" i="47"/>
  <c r="H274" i="47"/>
  <c r="H275" i="47"/>
  <c r="H276" i="47"/>
  <c r="H277" i="47"/>
  <c r="H278" i="47"/>
  <c r="H279" i="47"/>
  <c r="H280" i="47"/>
  <c r="H281" i="47"/>
  <c r="H282" i="47"/>
  <c r="H283" i="47"/>
  <c r="H284" i="47"/>
  <c r="H285" i="47"/>
  <c r="H286" i="47"/>
  <c r="H287" i="47"/>
  <c r="H288" i="47"/>
  <c r="H289" i="47"/>
  <c r="H381" i="47"/>
  <c r="H382" i="47"/>
  <c r="H383" i="47"/>
  <c r="H384" i="47"/>
  <c r="H385" i="47"/>
  <c r="H386" i="47"/>
  <c r="H387" i="47"/>
  <c r="H388" i="47"/>
  <c r="H389" i="47"/>
  <c r="H509" i="47"/>
  <c r="H510" i="47"/>
  <c r="H511" i="47"/>
  <c r="H512" i="47"/>
  <c r="H513" i="47"/>
  <c r="H514" i="47"/>
  <c r="H515" i="47"/>
  <c r="H516" i="47"/>
  <c r="H517" i="47"/>
  <c r="H590" i="47"/>
  <c r="H591" i="47"/>
  <c r="H592" i="47"/>
  <c r="H593" i="47"/>
  <c r="H594" i="47"/>
  <c r="H595" i="47"/>
  <c r="H596" i="47"/>
  <c r="H597" i="47"/>
  <c r="H598" i="47"/>
  <c r="H599" i="47"/>
  <c r="H600" i="47"/>
  <c r="H601" i="47"/>
  <c r="H602" i="47"/>
  <c r="H603" i="47"/>
  <c r="H604" i="47"/>
  <c r="H605" i="47"/>
  <c r="H606" i="47"/>
  <c r="H607" i="47"/>
  <c r="H608" i="47"/>
  <c r="F160" i="36"/>
  <c r="F161" i="36"/>
  <c r="C1320" i="34"/>
  <c r="C1321" i="34"/>
  <c r="C1322" i="34"/>
  <c r="C1323" i="34"/>
  <c r="C1324" i="34"/>
  <c r="C1325" i="34"/>
  <c r="C1326" i="34"/>
  <c r="C1327" i="34"/>
  <c r="C1328" i="34"/>
  <c r="C1329" i="34"/>
  <c r="C1330" i="34"/>
  <c r="C1331" i="34"/>
  <c r="C1332" i="34"/>
  <c r="C1333" i="34"/>
  <c r="C1334" i="34"/>
  <c r="C1335" i="34"/>
  <c r="C1336" i="34"/>
  <c r="C1337" i="34"/>
  <c r="C1319" i="34"/>
  <c r="D243" i="3"/>
  <c r="I47" i="3"/>
  <c r="G47" i="18"/>
  <c r="F46" i="18"/>
  <c r="K46" i="18"/>
  <c r="L46" i="18"/>
  <c r="M46" i="18"/>
  <c r="J46" i="18"/>
  <c r="K47" i="18"/>
  <c r="L47" i="18"/>
  <c r="M47" i="18"/>
  <c r="K48" i="18"/>
  <c r="L48" i="18"/>
  <c r="M48" i="18"/>
  <c r="K50" i="18"/>
  <c r="L50" i="18"/>
  <c r="M50" i="18"/>
  <c r="O46" i="18"/>
  <c r="O50" i="18"/>
  <c r="N46" i="18"/>
  <c r="N50" i="18"/>
  <c r="O48" i="18"/>
  <c r="N48" i="18"/>
  <c r="J50" i="18"/>
  <c r="I46" i="18"/>
  <c r="I50" i="18"/>
  <c r="H46" i="18"/>
  <c r="H50" i="18"/>
  <c r="G46" i="18"/>
  <c r="G50" i="18"/>
  <c r="J48" i="18"/>
  <c r="I48" i="18"/>
  <c r="H48" i="18"/>
  <c r="G48" i="18"/>
  <c r="J47" i="18"/>
  <c r="I47" i="18"/>
  <c r="H47" i="18"/>
  <c r="H129" i="18"/>
  <c r="I129" i="18"/>
  <c r="H128" i="18"/>
  <c r="I128" i="18"/>
  <c r="H761" i="42"/>
  <c r="I761" i="42"/>
  <c r="J761" i="42"/>
  <c r="L761" i="42"/>
  <c r="G348" i="1"/>
  <c r="H348" i="1"/>
  <c r="I348" i="1"/>
  <c r="J348" i="1"/>
  <c r="K348" i="1"/>
  <c r="L348" i="1"/>
  <c r="M348" i="1"/>
  <c r="N348" i="1"/>
  <c r="O348" i="1"/>
  <c r="P348" i="1"/>
  <c r="Q348" i="1"/>
  <c r="R348" i="1"/>
  <c r="S348" i="1"/>
  <c r="T348" i="1"/>
  <c r="U348" i="1"/>
  <c r="J236" i="7"/>
  <c r="J237" i="7"/>
  <c r="J238" i="7"/>
  <c r="J239" i="7"/>
  <c r="J240" i="7"/>
  <c r="J241" i="7"/>
  <c r="J242" i="7"/>
  <c r="J243" i="7"/>
  <c r="J244" i="7"/>
  <c r="J245" i="7"/>
  <c r="J246" i="7"/>
  <c r="J247" i="7"/>
  <c r="I246" i="7"/>
  <c r="I245" i="7"/>
  <c r="C244" i="7"/>
  <c r="E244" i="7"/>
  <c r="H244" i="7"/>
  <c r="C245" i="7"/>
  <c r="E245" i="7"/>
  <c r="H245" i="7"/>
  <c r="C246" i="7"/>
  <c r="E246" i="7"/>
  <c r="H246" i="7"/>
  <c r="C247" i="7"/>
  <c r="E247" i="7"/>
  <c r="H247" i="7"/>
  <c r="R49" i="7"/>
  <c r="Q49" i="7"/>
  <c r="P49" i="7"/>
  <c r="O49" i="7"/>
  <c r="N49" i="7"/>
  <c r="M49" i="7"/>
  <c r="L49" i="7"/>
  <c r="K49" i="7"/>
  <c r="J49" i="7"/>
  <c r="I49" i="7"/>
  <c r="H49" i="7"/>
  <c r="G49" i="7"/>
  <c r="Q38" i="7"/>
  <c r="R38" i="7"/>
  <c r="P38" i="7"/>
  <c r="O38" i="7"/>
  <c r="L38" i="7"/>
  <c r="M38" i="7"/>
  <c r="N38" i="7"/>
  <c r="K38" i="7"/>
  <c r="J38" i="7"/>
  <c r="H38" i="7"/>
  <c r="I38" i="7"/>
  <c r="G38" i="7"/>
  <c r="N54" i="7"/>
  <c r="N55" i="7"/>
  <c r="N56" i="7"/>
  <c r="M54" i="7"/>
  <c r="M55" i="7"/>
  <c r="M56" i="7"/>
  <c r="L54" i="7"/>
  <c r="L55" i="7"/>
  <c r="L56" i="7"/>
  <c r="J54" i="7"/>
  <c r="J55" i="7"/>
  <c r="J56" i="7"/>
  <c r="C330" i="2"/>
  <c r="H244" i="8"/>
  <c r="N177" i="27"/>
  <c r="O177" i="27"/>
  <c r="P177" i="27"/>
  <c r="E753" i="42"/>
  <c r="E754" i="42"/>
  <c r="E755" i="42"/>
  <c r="E756" i="42"/>
  <c r="E757" i="42"/>
  <c r="E758" i="42"/>
  <c r="E759" i="42"/>
  <c r="H246" i="42"/>
  <c r="H247" i="42"/>
  <c r="H248" i="42"/>
  <c r="H249" i="42"/>
  <c r="H250" i="42"/>
  <c r="H251" i="42"/>
  <c r="H252" i="42"/>
  <c r="H253" i="42"/>
  <c r="H254" i="42"/>
  <c r="H255" i="42"/>
  <c r="H256" i="42"/>
  <c r="H257" i="42"/>
  <c r="H258" i="42"/>
  <c r="H259" i="42"/>
  <c r="H260" i="42"/>
  <c r="H261" i="42"/>
  <c r="H262" i="42"/>
  <c r="H263" i="42"/>
  <c r="H264" i="42"/>
  <c r="H265" i="42"/>
  <c r="H266" i="42"/>
  <c r="H267" i="42"/>
  <c r="H268" i="42"/>
  <c r="H269" i="42"/>
  <c r="H270" i="42"/>
  <c r="H271" i="42"/>
  <c r="H272" i="42"/>
  <c r="H273" i="42"/>
  <c r="H274" i="42"/>
  <c r="H275" i="42"/>
  <c r="H276" i="42"/>
  <c r="H277" i="42"/>
  <c r="H278" i="42"/>
  <c r="H279" i="42"/>
  <c r="H280" i="42"/>
  <c r="H281" i="42"/>
  <c r="H282" i="42"/>
  <c r="H283" i="42"/>
  <c r="H284" i="42"/>
  <c r="H285" i="42"/>
  <c r="H286" i="42"/>
  <c r="H287" i="42"/>
  <c r="H288" i="42"/>
  <c r="H289" i="42"/>
  <c r="H290" i="42"/>
  <c r="H291" i="42"/>
  <c r="H292" i="42"/>
  <c r="H293" i="42"/>
  <c r="H294" i="42"/>
  <c r="H295" i="42"/>
  <c r="H296" i="42"/>
  <c r="H297" i="42"/>
  <c r="H298" i="42"/>
  <c r="H299" i="42"/>
  <c r="H300" i="42"/>
  <c r="H301" i="42"/>
  <c r="H302" i="42"/>
  <c r="H303" i="42"/>
  <c r="H304" i="42"/>
  <c r="H305" i="42"/>
  <c r="H306" i="42"/>
  <c r="H307" i="42"/>
  <c r="H308" i="42"/>
  <c r="H309" i="42"/>
  <c r="H310" i="42"/>
  <c r="H311" i="42"/>
  <c r="H312" i="42"/>
  <c r="H313" i="42"/>
  <c r="H314" i="42"/>
  <c r="H315" i="42"/>
  <c r="H316" i="42"/>
  <c r="H317" i="42"/>
  <c r="H318" i="42"/>
  <c r="H319" i="42"/>
  <c r="H320" i="42"/>
  <c r="H321" i="42"/>
  <c r="H322" i="42"/>
  <c r="H323" i="42"/>
  <c r="H324" i="42"/>
  <c r="H325" i="42"/>
  <c r="H326" i="42"/>
  <c r="H327" i="42"/>
  <c r="H328" i="42"/>
  <c r="H329" i="42"/>
  <c r="H330" i="42"/>
  <c r="H331" i="42"/>
  <c r="H332" i="42"/>
  <c r="H333" i="42"/>
  <c r="H334" i="42"/>
  <c r="H335" i="42"/>
  <c r="H336" i="42"/>
  <c r="H337" i="42"/>
  <c r="H338" i="42"/>
  <c r="H339" i="42"/>
  <c r="H340" i="42"/>
  <c r="H341" i="42"/>
  <c r="H342" i="42"/>
  <c r="H343" i="42"/>
  <c r="H344" i="42"/>
  <c r="H345" i="42"/>
  <c r="H346" i="42"/>
  <c r="H347" i="42"/>
  <c r="H348" i="42"/>
  <c r="H349" i="42"/>
  <c r="H350" i="42"/>
  <c r="H351" i="42"/>
  <c r="H352" i="42"/>
  <c r="H353" i="42"/>
  <c r="H354" i="42"/>
  <c r="H355" i="42"/>
  <c r="H356" i="42"/>
  <c r="H357" i="42"/>
  <c r="H358" i="42"/>
  <c r="H359" i="42"/>
  <c r="H360" i="42"/>
  <c r="H361" i="42"/>
  <c r="H362" i="42"/>
  <c r="H363" i="42"/>
  <c r="H364" i="42"/>
  <c r="H365" i="42"/>
  <c r="H366" i="42"/>
  <c r="H367" i="42"/>
  <c r="H368" i="42"/>
  <c r="H369" i="42"/>
  <c r="H370" i="42"/>
  <c r="H371" i="42"/>
  <c r="H372" i="42"/>
  <c r="H373" i="42"/>
  <c r="H374" i="42"/>
  <c r="H375" i="42"/>
  <c r="H376" i="42"/>
  <c r="H377" i="42"/>
  <c r="H378" i="42"/>
  <c r="H379" i="42"/>
  <c r="H380" i="42"/>
  <c r="H381" i="42"/>
  <c r="H382" i="42"/>
  <c r="H383" i="42"/>
  <c r="H384" i="42"/>
  <c r="H385" i="42"/>
  <c r="H386" i="42"/>
  <c r="H387" i="42"/>
  <c r="H388" i="42"/>
  <c r="H389" i="42"/>
  <c r="H390" i="42"/>
  <c r="H391" i="42"/>
  <c r="H392" i="42"/>
  <c r="H393" i="42"/>
  <c r="H394" i="42"/>
  <c r="H395" i="42"/>
  <c r="H396" i="42"/>
  <c r="H397" i="42"/>
  <c r="H398" i="42"/>
  <c r="H399" i="42"/>
  <c r="H400" i="42"/>
  <c r="H401" i="42"/>
  <c r="H402" i="42"/>
  <c r="H403" i="42"/>
  <c r="H404" i="42"/>
  <c r="H405" i="42"/>
  <c r="H406" i="42"/>
  <c r="H407" i="42"/>
  <c r="H408" i="42"/>
  <c r="H409" i="42"/>
  <c r="H410" i="42"/>
  <c r="H411" i="42"/>
  <c r="H412" i="42"/>
  <c r="H413" i="42"/>
  <c r="H414" i="42"/>
  <c r="H415" i="42"/>
  <c r="H416" i="42"/>
  <c r="H417" i="42"/>
  <c r="H418" i="42"/>
  <c r="H419" i="42"/>
  <c r="H420" i="42"/>
  <c r="H421" i="42"/>
  <c r="H422" i="42"/>
  <c r="H423" i="42"/>
  <c r="H424" i="42"/>
  <c r="H425" i="42"/>
  <c r="H426" i="42"/>
  <c r="H427" i="42"/>
  <c r="H428" i="42"/>
  <c r="H429" i="42"/>
  <c r="H430" i="42"/>
  <c r="H431" i="42"/>
  <c r="H432" i="42"/>
  <c r="H433" i="42"/>
  <c r="H434" i="42"/>
  <c r="H435" i="42"/>
  <c r="H436" i="42"/>
  <c r="H437" i="42"/>
  <c r="H438" i="42"/>
  <c r="H439" i="42"/>
  <c r="H440" i="42"/>
  <c r="H441" i="42"/>
  <c r="H442" i="42"/>
  <c r="H443" i="42"/>
  <c r="H444" i="42"/>
  <c r="H445" i="42"/>
  <c r="H446" i="42"/>
  <c r="H447" i="42"/>
  <c r="H448" i="42"/>
  <c r="H449" i="42"/>
  <c r="H450" i="42"/>
  <c r="H451" i="42"/>
  <c r="H452" i="42"/>
  <c r="H453" i="42"/>
  <c r="H454" i="42"/>
  <c r="H455" i="42"/>
  <c r="H456" i="42"/>
  <c r="H457" i="42"/>
  <c r="H458" i="42"/>
  <c r="H459" i="42"/>
  <c r="H460" i="42"/>
  <c r="H461" i="42"/>
  <c r="H462" i="42"/>
  <c r="H463" i="42"/>
  <c r="H464" i="42"/>
  <c r="H465" i="42"/>
  <c r="H466" i="42"/>
  <c r="H467" i="42"/>
  <c r="H468" i="42"/>
  <c r="H469" i="42"/>
  <c r="H470" i="42"/>
  <c r="H471" i="42"/>
  <c r="H472" i="42"/>
  <c r="H473" i="42"/>
  <c r="H474" i="42"/>
  <c r="H475" i="42"/>
  <c r="H476" i="42"/>
  <c r="H477" i="42"/>
  <c r="H478" i="42"/>
  <c r="H479" i="42"/>
  <c r="H480" i="42"/>
  <c r="H481" i="42"/>
  <c r="H482" i="42"/>
  <c r="H483" i="42"/>
  <c r="H484" i="42"/>
  <c r="H485" i="42"/>
  <c r="H486" i="42"/>
  <c r="H487" i="42"/>
  <c r="H488" i="42"/>
  <c r="H489" i="42"/>
  <c r="H490" i="42"/>
  <c r="H491" i="42"/>
  <c r="H492" i="42"/>
  <c r="H493" i="42"/>
  <c r="H494" i="42"/>
  <c r="H495" i="42"/>
  <c r="H496" i="42"/>
  <c r="H497" i="42"/>
  <c r="H498" i="42"/>
  <c r="H499" i="42"/>
  <c r="H500" i="42"/>
  <c r="H501" i="42"/>
  <c r="H502" i="42"/>
  <c r="H503" i="42"/>
  <c r="H504" i="42"/>
  <c r="H505" i="42"/>
  <c r="H506" i="42"/>
  <c r="H507" i="42"/>
  <c r="H508" i="42"/>
  <c r="H509" i="42"/>
  <c r="H510" i="42"/>
  <c r="H511" i="42"/>
  <c r="H512" i="42"/>
  <c r="H513" i="42"/>
  <c r="H514" i="42"/>
  <c r="H515" i="42"/>
  <c r="H516" i="42"/>
  <c r="H517" i="42"/>
  <c r="H518" i="42"/>
  <c r="H519" i="42"/>
  <c r="H520" i="42"/>
  <c r="H521" i="42"/>
  <c r="H522" i="42"/>
  <c r="H523" i="42"/>
  <c r="H524" i="42"/>
  <c r="H525" i="42"/>
  <c r="H526" i="42"/>
  <c r="H527" i="42"/>
  <c r="H528" i="42"/>
  <c r="H529" i="42"/>
  <c r="H530" i="42"/>
  <c r="H531" i="42"/>
  <c r="H532" i="42"/>
  <c r="H533" i="42"/>
  <c r="H534" i="42"/>
  <c r="H535" i="42"/>
  <c r="H536" i="42"/>
  <c r="H537" i="42"/>
  <c r="H538" i="42"/>
  <c r="H539" i="42"/>
  <c r="H540" i="42"/>
  <c r="H541" i="42"/>
  <c r="H542" i="42"/>
  <c r="H543" i="42"/>
  <c r="H544" i="42"/>
  <c r="H545" i="42"/>
  <c r="H546" i="42"/>
  <c r="H547" i="42"/>
  <c r="H548" i="42"/>
  <c r="H549" i="42"/>
  <c r="H550" i="42"/>
  <c r="H551" i="42"/>
  <c r="H552" i="42"/>
  <c r="H553" i="42"/>
  <c r="H554" i="42"/>
  <c r="H555" i="42"/>
  <c r="H556" i="42"/>
  <c r="H557" i="42"/>
  <c r="H558" i="42"/>
  <c r="H559" i="42"/>
  <c r="H560" i="42"/>
  <c r="H561" i="42"/>
  <c r="H562" i="42"/>
  <c r="H563" i="42"/>
  <c r="H564" i="42"/>
  <c r="H565" i="42"/>
  <c r="H566" i="42"/>
  <c r="H567" i="42"/>
  <c r="H568" i="42"/>
  <c r="H569" i="42"/>
  <c r="H570" i="42"/>
  <c r="H571" i="42"/>
  <c r="H572" i="42"/>
  <c r="H573" i="42"/>
  <c r="H574" i="42"/>
  <c r="H575" i="42"/>
  <c r="H576" i="42"/>
  <c r="H577" i="42"/>
  <c r="H578" i="42"/>
  <c r="H579" i="42"/>
  <c r="H580" i="42"/>
  <c r="H581" i="42"/>
  <c r="H582" i="42"/>
  <c r="H583" i="42"/>
  <c r="H584" i="42"/>
  <c r="H585" i="42"/>
  <c r="H586" i="42"/>
  <c r="H587" i="42"/>
  <c r="H588" i="42"/>
  <c r="H589" i="42"/>
  <c r="H590" i="42"/>
  <c r="H591" i="42"/>
  <c r="H592" i="42"/>
  <c r="H593" i="42"/>
  <c r="H594" i="42"/>
  <c r="H595" i="42"/>
  <c r="H596" i="42"/>
  <c r="H597" i="42"/>
  <c r="H598" i="42"/>
  <c r="H599" i="42"/>
  <c r="H600" i="42"/>
  <c r="H601" i="42"/>
  <c r="H602" i="42"/>
  <c r="H603" i="42"/>
  <c r="H604" i="42"/>
  <c r="H605" i="42"/>
  <c r="H606" i="42"/>
  <c r="H607" i="42"/>
  <c r="H608" i="42"/>
  <c r="H609" i="42"/>
  <c r="H610" i="42"/>
  <c r="H611" i="42"/>
  <c r="H612" i="42"/>
  <c r="H613" i="42"/>
  <c r="H614" i="42"/>
  <c r="H615" i="42"/>
  <c r="H616" i="42"/>
  <c r="H617" i="42"/>
  <c r="H618" i="42"/>
  <c r="H619" i="42"/>
  <c r="H620" i="42"/>
  <c r="H621" i="42"/>
  <c r="H622" i="42"/>
  <c r="H623" i="42"/>
  <c r="H624" i="42"/>
  <c r="H625" i="42"/>
  <c r="H626" i="42"/>
  <c r="H627" i="42"/>
  <c r="H628" i="42"/>
  <c r="H629" i="42"/>
  <c r="H630" i="42"/>
  <c r="H631" i="42"/>
  <c r="H632" i="42"/>
  <c r="H633" i="42"/>
  <c r="H634" i="42"/>
  <c r="H635" i="42"/>
  <c r="H636" i="42"/>
  <c r="H637" i="42"/>
  <c r="H638" i="42"/>
  <c r="H639" i="42"/>
  <c r="H640" i="42"/>
  <c r="H641" i="42"/>
  <c r="H642" i="42"/>
  <c r="H643" i="42"/>
  <c r="H644" i="42"/>
  <c r="H645" i="42"/>
  <c r="H646" i="42"/>
  <c r="H647" i="42"/>
  <c r="H648" i="42"/>
  <c r="H649" i="42"/>
  <c r="H650" i="42"/>
  <c r="H651" i="42"/>
  <c r="H652" i="42"/>
  <c r="H653" i="42"/>
  <c r="H654" i="42"/>
  <c r="H655" i="42"/>
  <c r="H656" i="42"/>
  <c r="H657" i="42"/>
  <c r="H658" i="42"/>
  <c r="H659" i="42"/>
  <c r="H660" i="42"/>
  <c r="H661" i="42"/>
  <c r="H662" i="42"/>
  <c r="H663" i="42"/>
  <c r="H664" i="42"/>
  <c r="H665" i="42"/>
  <c r="H666" i="42"/>
  <c r="H667" i="42"/>
  <c r="H668" i="42"/>
  <c r="H669" i="42"/>
  <c r="H670" i="42"/>
  <c r="H671" i="42"/>
  <c r="H672" i="42"/>
  <c r="H673" i="42"/>
  <c r="H674" i="42"/>
  <c r="H675" i="42"/>
  <c r="H676" i="42"/>
  <c r="H677" i="42"/>
  <c r="H678" i="42"/>
  <c r="H679" i="42"/>
  <c r="H680" i="42"/>
  <c r="H681" i="42"/>
  <c r="H682" i="42"/>
  <c r="H683" i="42"/>
  <c r="H684" i="42"/>
  <c r="H685" i="42"/>
  <c r="H686" i="42"/>
  <c r="H687" i="42"/>
  <c r="H688" i="42"/>
  <c r="H689" i="42"/>
  <c r="H690" i="42"/>
  <c r="H691" i="42"/>
  <c r="H692" i="42"/>
  <c r="H693" i="42"/>
  <c r="H694" i="42"/>
  <c r="H695" i="42"/>
  <c r="H696" i="42"/>
  <c r="H697" i="42"/>
  <c r="H698" i="42"/>
  <c r="H699" i="42"/>
  <c r="H700" i="42"/>
  <c r="H701" i="42"/>
  <c r="H702" i="42"/>
  <c r="H703" i="42"/>
  <c r="H704" i="42"/>
  <c r="H705" i="42"/>
  <c r="H706" i="42"/>
  <c r="H707" i="42"/>
  <c r="H708" i="42"/>
  <c r="H709" i="42"/>
  <c r="H710" i="42"/>
  <c r="H711" i="42"/>
  <c r="H712" i="42"/>
  <c r="H713" i="42"/>
  <c r="H714" i="42"/>
  <c r="H715" i="42"/>
  <c r="H716" i="42"/>
  <c r="H717" i="42"/>
  <c r="H718" i="42"/>
  <c r="H719" i="42"/>
  <c r="H720" i="42"/>
  <c r="H721" i="42"/>
  <c r="H722" i="42"/>
  <c r="H723" i="42"/>
  <c r="H724" i="42"/>
  <c r="H725" i="42"/>
  <c r="H726" i="42"/>
  <c r="H727" i="42"/>
  <c r="H728" i="42"/>
  <c r="H729" i="42"/>
  <c r="H730" i="42"/>
  <c r="H731" i="42"/>
  <c r="H732" i="42"/>
  <c r="H733" i="42"/>
  <c r="H734" i="42"/>
  <c r="H735" i="42"/>
  <c r="H736" i="42"/>
  <c r="H737" i="42"/>
  <c r="H738" i="42"/>
  <c r="H739" i="42"/>
  <c r="H740" i="42"/>
  <c r="H741" i="42"/>
  <c r="H742" i="42"/>
  <c r="H743" i="42"/>
  <c r="H744" i="42"/>
  <c r="H745" i="42"/>
  <c r="H746" i="42"/>
  <c r="H747" i="42"/>
  <c r="H748" i="42"/>
  <c r="H749" i="42"/>
  <c r="H750" i="42"/>
  <c r="H751" i="42"/>
  <c r="H752" i="42"/>
  <c r="H753" i="42"/>
  <c r="H754" i="42"/>
  <c r="H755" i="42"/>
  <c r="H756" i="42"/>
  <c r="H757" i="42"/>
  <c r="H758" i="42"/>
  <c r="H759" i="42"/>
  <c r="I246" i="42"/>
  <c r="I247" i="42"/>
  <c r="I248" i="42"/>
  <c r="I249" i="42"/>
  <c r="I250" i="42"/>
  <c r="I251" i="42"/>
  <c r="I252" i="42"/>
  <c r="I253" i="42"/>
  <c r="I254" i="42"/>
  <c r="I255" i="42"/>
  <c r="I256" i="42"/>
  <c r="I257" i="42"/>
  <c r="I258" i="42"/>
  <c r="I259" i="42"/>
  <c r="I260" i="42"/>
  <c r="I261" i="42"/>
  <c r="I262" i="42"/>
  <c r="I263" i="42"/>
  <c r="I264" i="42"/>
  <c r="I265" i="42"/>
  <c r="I266" i="42"/>
  <c r="I267" i="42"/>
  <c r="I268" i="42"/>
  <c r="I269" i="42"/>
  <c r="I270" i="42"/>
  <c r="I271" i="42"/>
  <c r="I272" i="42"/>
  <c r="I273" i="42"/>
  <c r="I274" i="42"/>
  <c r="I275" i="42"/>
  <c r="I276" i="42"/>
  <c r="I277" i="42"/>
  <c r="I278" i="42"/>
  <c r="I279" i="42"/>
  <c r="I280" i="42"/>
  <c r="I281" i="42"/>
  <c r="I282" i="42"/>
  <c r="I283" i="42"/>
  <c r="I284" i="42"/>
  <c r="I285" i="42"/>
  <c r="I286" i="42"/>
  <c r="I287" i="42"/>
  <c r="I288" i="42"/>
  <c r="I289" i="42"/>
  <c r="I290" i="42"/>
  <c r="I291" i="42"/>
  <c r="I292" i="42"/>
  <c r="I293" i="42"/>
  <c r="I294" i="42"/>
  <c r="I295" i="42"/>
  <c r="I296" i="42"/>
  <c r="I297" i="42"/>
  <c r="I298" i="42"/>
  <c r="I299" i="42"/>
  <c r="I300" i="42"/>
  <c r="I301" i="42"/>
  <c r="I302" i="42"/>
  <c r="I303" i="42"/>
  <c r="I304" i="42"/>
  <c r="I305" i="42"/>
  <c r="I306" i="42"/>
  <c r="I307" i="42"/>
  <c r="I308" i="42"/>
  <c r="I309" i="42"/>
  <c r="I310" i="42"/>
  <c r="I311" i="42"/>
  <c r="I312" i="42"/>
  <c r="I313" i="42"/>
  <c r="I314" i="42"/>
  <c r="I315" i="42"/>
  <c r="I316" i="42"/>
  <c r="I317" i="42"/>
  <c r="I318" i="42"/>
  <c r="I319" i="42"/>
  <c r="I320" i="42"/>
  <c r="I321" i="42"/>
  <c r="I322" i="42"/>
  <c r="I323" i="42"/>
  <c r="I324" i="42"/>
  <c r="I325" i="42"/>
  <c r="I326" i="42"/>
  <c r="I327" i="42"/>
  <c r="I328" i="42"/>
  <c r="I329" i="42"/>
  <c r="I330" i="42"/>
  <c r="I331" i="42"/>
  <c r="I332" i="42"/>
  <c r="I333" i="42"/>
  <c r="I334" i="42"/>
  <c r="I335" i="42"/>
  <c r="I336" i="42"/>
  <c r="I337" i="42"/>
  <c r="I338" i="42"/>
  <c r="I339" i="42"/>
  <c r="I340" i="42"/>
  <c r="I341" i="42"/>
  <c r="I342" i="42"/>
  <c r="I343" i="42"/>
  <c r="I344" i="42"/>
  <c r="I345" i="42"/>
  <c r="I346" i="42"/>
  <c r="I347" i="42"/>
  <c r="I348" i="42"/>
  <c r="I349" i="42"/>
  <c r="I350" i="42"/>
  <c r="I351" i="42"/>
  <c r="I352" i="42"/>
  <c r="I353" i="42"/>
  <c r="I354" i="42"/>
  <c r="I355" i="42"/>
  <c r="I356" i="42"/>
  <c r="I357" i="42"/>
  <c r="I358" i="42"/>
  <c r="I359" i="42"/>
  <c r="I360" i="42"/>
  <c r="I361" i="42"/>
  <c r="I362" i="42"/>
  <c r="I363" i="42"/>
  <c r="I364" i="42"/>
  <c r="I365" i="42"/>
  <c r="I366" i="42"/>
  <c r="I367" i="42"/>
  <c r="I368" i="42"/>
  <c r="I369" i="42"/>
  <c r="I370" i="42"/>
  <c r="I371" i="42"/>
  <c r="I372" i="42"/>
  <c r="I373" i="42"/>
  <c r="I374" i="42"/>
  <c r="I375" i="42"/>
  <c r="I376" i="42"/>
  <c r="I377" i="42"/>
  <c r="I378" i="42"/>
  <c r="I379" i="42"/>
  <c r="I380" i="42"/>
  <c r="I381" i="42"/>
  <c r="I382" i="42"/>
  <c r="I383" i="42"/>
  <c r="I384" i="42"/>
  <c r="I385" i="42"/>
  <c r="I386" i="42"/>
  <c r="I387" i="42"/>
  <c r="I388" i="42"/>
  <c r="I389" i="42"/>
  <c r="I390" i="42"/>
  <c r="I391" i="42"/>
  <c r="I392" i="42"/>
  <c r="I393" i="42"/>
  <c r="I394" i="42"/>
  <c r="I395" i="42"/>
  <c r="I396" i="42"/>
  <c r="I397" i="42"/>
  <c r="I398" i="42"/>
  <c r="I399" i="42"/>
  <c r="I400" i="42"/>
  <c r="I401" i="42"/>
  <c r="I402" i="42"/>
  <c r="I403" i="42"/>
  <c r="I404" i="42"/>
  <c r="I405" i="42"/>
  <c r="I406" i="42"/>
  <c r="I407" i="42"/>
  <c r="I408" i="42"/>
  <c r="I409" i="42"/>
  <c r="I410" i="42"/>
  <c r="I411" i="42"/>
  <c r="I412" i="42"/>
  <c r="I413" i="42"/>
  <c r="I414" i="42"/>
  <c r="I415" i="42"/>
  <c r="I416" i="42"/>
  <c r="I417" i="42"/>
  <c r="I418" i="42"/>
  <c r="I419" i="42"/>
  <c r="I420" i="42"/>
  <c r="I421" i="42"/>
  <c r="I422" i="42"/>
  <c r="I423" i="42"/>
  <c r="I424" i="42"/>
  <c r="I425" i="42"/>
  <c r="I426" i="42"/>
  <c r="I427" i="42"/>
  <c r="I428" i="42"/>
  <c r="I429" i="42"/>
  <c r="I430" i="42"/>
  <c r="I431" i="42"/>
  <c r="I432" i="42"/>
  <c r="I433" i="42"/>
  <c r="I434" i="42"/>
  <c r="I435" i="42"/>
  <c r="I436" i="42"/>
  <c r="I437" i="42"/>
  <c r="I438" i="42"/>
  <c r="I439" i="42"/>
  <c r="I440" i="42"/>
  <c r="I441" i="42"/>
  <c r="I442" i="42"/>
  <c r="I443" i="42"/>
  <c r="I444" i="42"/>
  <c r="I445" i="42"/>
  <c r="I446" i="42"/>
  <c r="I447" i="42"/>
  <c r="I448" i="42"/>
  <c r="I449" i="42"/>
  <c r="I450" i="42"/>
  <c r="I451" i="42"/>
  <c r="I452" i="42"/>
  <c r="I453" i="42"/>
  <c r="I454" i="42"/>
  <c r="I455" i="42"/>
  <c r="I456" i="42"/>
  <c r="I457" i="42"/>
  <c r="I458" i="42"/>
  <c r="I459" i="42"/>
  <c r="I460" i="42"/>
  <c r="I461" i="42"/>
  <c r="I462" i="42"/>
  <c r="I463" i="42"/>
  <c r="I464" i="42"/>
  <c r="I465" i="42"/>
  <c r="I466" i="42"/>
  <c r="I467" i="42"/>
  <c r="I468" i="42"/>
  <c r="I469" i="42"/>
  <c r="I470" i="42"/>
  <c r="I471" i="42"/>
  <c r="I472" i="42"/>
  <c r="I473" i="42"/>
  <c r="I474" i="42"/>
  <c r="I475" i="42"/>
  <c r="I476" i="42"/>
  <c r="I477" i="42"/>
  <c r="I478" i="42"/>
  <c r="I479" i="42"/>
  <c r="I480" i="42"/>
  <c r="I481" i="42"/>
  <c r="I482" i="42"/>
  <c r="I483" i="42"/>
  <c r="I484" i="42"/>
  <c r="I485" i="42"/>
  <c r="I486" i="42"/>
  <c r="I487" i="42"/>
  <c r="I488" i="42"/>
  <c r="I489" i="42"/>
  <c r="I490" i="42"/>
  <c r="I491" i="42"/>
  <c r="I492" i="42"/>
  <c r="I493" i="42"/>
  <c r="I494" i="42"/>
  <c r="I495" i="42"/>
  <c r="I496" i="42"/>
  <c r="I497" i="42"/>
  <c r="I498" i="42"/>
  <c r="I499" i="42"/>
  <c r="I500" i="42"/>
  <c r="I501" i="42"/>
  <c r="I502" i="42"/>
  <c r="I503" i="42"/>
  <c r="I504" i="42"/>
  <c r="I505" i="42"/>
  <c r="I506" i="42"/>
  <c r="I507" i="42"/>
  <c r="I508" i="42"/>
  <c r="I509" i="42"/>
  <c r="I510" i="42"/>
  <c r="I511" i="42"/>
  <c r="I512" i="42"/>
  <c r="I513" i="42"/>
  <c r="I514" i="42"/>
  <c r="I515" i="42"/>
  <c r="I516" i="42"/>
  <c r="I517" i="42"/>
  <c r="I518" i="42"/>
  <c r="I519" i="42"/>
  <c r="I520" i="42"/>
  <c r="I521" i="42"/>
  <c r="I522" i="42"/>
  <c r="I523" i="42"/>
  <c r="I524" i="42"/>
  <c r="I525" i="42"/>
  <c r="I526" i="42"/>
  <c r="I527" i="42"/>
  <c r="I528" i="42"/>
  <c r="I529" i="42"/>
  <c r="I530" i="42"/>
  <c r="I531" i="42"/>
  <c r="I532" i="42"/>
  <c r="I533" i="42"/>
  <c r="I534" i="42"/>
  <c r="I535" i="42"/>
  <c r="I536" i="42"/>
  <c r="I537" i="42"/>
  <c r="I538" i="42"/>
  <c r="I539" i="42"/>
  <c r="I540" i="42"/>
  <c r="I541" i="42"/>
  <c r="I542" i="42"/>
  <c r="I543" i="42"/>
  <c r="I544" i="42"/>
  <c r="I545" i="42"/>
  <c r="I546" i="42"/>
  <c r="I547" i="42"/>
  <c r="I548" i="42"/>
  <c r="I549" i="42"/>
  <c r="I550" i="42"/>
  <c r="I551" i="42"/>
  <c r="I552" i="42"/>
  <c r="I553" i="42"/>
  <c r="I554" i="42"/>
  <c r="I555" i="42"/>
  <c r="I556" i="42"/>
  <c r="I557" i="42"/>
  <c r="I558" i="42"/>
  <c r="I559" i="42"/>
  <c r="I560" i="42"/>
  <c r="I561" i="42"/>
  <c r="I562" i="42"/>
  <c r="I563" i="42"/>
  <c r="I564" i="42"/>
  <c r="I565" i="42"/>
  <c r="I566" i="42"/>
  <c r="I567" i="42"/>
  <c r="I568" i="42"/>
  <c r="I569" i="42"/>
  <c r="I570" i="42"/>
  <c r="I571" i="42"/>
  <c r="I572" i="42"/>
  <c r="I573" i="42"/>
  <c r="I574" i="42"/>
  <c r="I575" i="42"/>
  <c r="I576" i="42"/>
  <c r="I577" i="42"/>
  <c r="I578" i="42"/>
  <c r="I579" i="42"/>
  <c r="I580" i="42"/>
  <c r="I581" i="42"/>
  <c r="I582" i="42"/>
  <c r="I583" i="42"/>
  <c r="I584" i="42"/>
  <c r="I585" i="42"/>
  <c r="I586" i="42"/>
  <c r="I587" i="42"/>
  <c r="I588" i="42"/>
  <c r="I589" i="42"/>
  <c r="I590" i="42"/>
  <c r="I591" i="42"/>
  <c r="I592" i="42"/>
  <c r="I593" i="42"/>
  <c r="I594" i="42"/>
  <c r="I595" i="42"/>
  <c r="I596" i="42"/>
  <c r="I597" i="42"/>
  <c r="I598" i="42"/>
  <c r="I599" i="42"/>
  <c r="I600" i="42"/>
  <c r="I601" i="42"/>
  <c r="I602" i="42"/>
  <c r="I603" i="42"/>
  <c r="I604" i="42"/>
  <c r="I605" i="42"/>
  <c r="I606" i="42"/>
  <c r="I607" i="42"/>
  <c r="I608" i="42"/>
  <c r="I609" i="42"/>
  <c r="I610" i="42"/>
  <c r="I611" i="42"/>
  <c r="I612" i="42"/>
  <c r="I613" i="42"/>
  <c r="I614" i="42"/>
  <c r="I615" i="42"/>
  <c r="I616" i="42"/>
  <c r="I617" i="42"/>
  <c r="I618" i="42"/>
  <c r="I619" i="42"/>
  <c r="I620" i="42"/>
  <c r="I621" i="42"/>
  <c r="I622" i="42"/>
  <c r="I623" i="42"/>
  <c r="I624" i="42"/>
  <c r="I625" i="42"/>
  <c r="I626" i="42"/>
  <c r="I627" i="42"/>
  <c r="I628" i="42"/>
  <c r="I629" i="42"/>
  <c r="I630" i="42"/>
  <c r="I631" i="42"/>
  <c r="I632" i="42"/>
  <c r="I633" i="42"/>
  <c r="I634" i="42"/>
  <c r="I635" i="42"/>
  <c r="I636" i="42"/>
  <c r="I637" i="42"/>
  <c r="I638" i="42"/>
  <c r="I639" i="42"/>
  <c r="I640" i="42"/>
  <c r="I641" i="42"/>
  <c r="I642" i="42"/>
  <c r="I643" i="42"/>
  <c r="I644" i="42"/>
  <c r="I645" i="42"/>
  <c r="I646" i="42"/>
  <c r="I647" i="42"/>
  <c r="I648" i="42"/>
  <c r="I649" i="42"/>
  <c r="I650" i="42"/>
  <c r="I651" i="42"/>
  <c r="I652" i="42"/>
  <c r="I653" i="42"/>
  <c r="I654" i="42"/>
  <c r="I655" i="42"/>
  <c r="I656" i="42"/>
  <c r="I657" i="42"/>
  <c r="I658" i="42"/>
  <c r="I659" i="42"/>
  <c r="I660" i="42"/>
  <c r="I661" i="42"/>
  <c r="I662" i="42"/>
  <c r="I663" i="42"/>
  <c r="I664" i="42"/>
  <c r="I665" i="42"/>
  <c r="I666" i="42"/>
  <c r="I667" i="42"/>
  <c r="I668" i="42"/>
  <c r="I669" i="42"/>
  <c r="I670" i="42"/>
  <c r="I671" i="42"/>
  <c r="I672" i="42"/>
  <c r="I673" i="42"/>
  <c r="I674" i="42"/>
  <c r="I675" i="42"/>
  <c r="I676" i="42"/>
  <c r="I677" i="42"/>
  <c r="I678" i="42"/>
  <c r="I679" i="42"/>
  <c r="I680" i="42"/>
  <c r="I681" i="42"/>
  <c r="I682" i="42"/>
  <c r="I683" i="42"/>
  <c r="I684" i="42"/>
  <c r="I685" i="42"/>
  <c r="I686" i="42"/>
  <c r="I687" i="42"/>
  <c r="I688" i="42"/>
  <c r="I689" i="42"/>
  <c r="I690" i="42"/>
  <c r="I691" i="42"/>
  <c r="I692" i="42"/>
  <c r="I693" i="42"/>
  <c r="I694" i="42"/>
  <c r="I695" i="42"/>
  <c r="I696" i="42"/>
  <c r="I697" i="42"/>
  <c r="I698" i="42"/>
  <c r="I699" i="42"/>
  <c r="I700" i="42"/>
  <c r="I701" i="42"/>
  <c r="I702" i="42"/>
  <c r="I703" i="42"/>
  <c r="I704" i="42"/>
  <c r="I705" i="42"/>
  <c r="I706" i="42"/>
  <c r="I707" i="42"/>
  <c r="I708" i="42"/>
  <c r="I709" i="42"/>
  <c r="I710" i="42"/>
  <c r="I711" i="42"/>
  <c r="I712" i="42"/>
  <c r="I713" i="42"/>
  <c r="I714" i="42"/>
  <c r="I715" i="42"/>
  <c r="I716" i="42"/>
  <c r="I717" i="42"/>
  <c r="I718" i="42"/>
  <c r="I719" i="42"/>
  <c r="I720" i="42"/>
  <c r="I721" i="42"/>
  <c r="I722" i="42"/>
  <c r="I723" i="42"/>
  <c r="I724" i="42"/>
  <c r="I725" i="42"/>
  <c r="I726" i="42"/>
  <c r="I727" i="42"/>
  <c r="I728" i="42"/>
  <c r="I729" i="42"/>
  <c r="I730" i="42"/>
  <c r="I731" i="42"/>
  <c r="I732" i="42"/>
  <c r="I733" i="42"/>
  <c r="I734" i="42"/>
  <c r="I735" i="42"/>
  <c r="I736" i="42"/>
  <c r="I737" i="42"/>
  <c r="I738" i="42"/>
  <c r="I739" i="42"/>
  <c r="I740" i="42"/>
  <c r="I741" i="42"/>
  <c r="I742" i="42"/>
  <c r="I743" i="42"/>
  <c r="I744" i="42"/>
  <c r="I745" i="42"/>
  <c r="I746" i="42"/>
  <c r="I747" i="42"/>
  <c r="I748" i="42"/>
  <c r="I749" i="42"/>
  <c r="I750" i="42"/>
  <c r="I751" i="42"/>
  <c r="I752" i="42"/>
  <c r="I753" i="42"/>
  <c r="I754" i="42"/>
  <c r="I755" i="42"/>
  <c r="I756" i="42"/>
  <c r="I757" i="42"/>
  <c r="I758" i="42"/>
  <c r="I759" i="42"/>
  <c r="J753" i="42"/>
  <c r="J754" i="42"/>
  <c r="J755" i="42"/>
  <c r="J756" i="42"/>
  <c r="J757" i="42"/>
  <c r="J758" i="42"/>
  <c r="J759" i="42"/>
  <c r="L759" i="42"/>
  <c r="H760" i="42"/>
  <c r="I760" i="42"/>
  <c r="J760" i="42"/>
  <c r="L760" i="42"/>
  <c r="I127" i="18"/>
  <c r="H127" i="18"/>
  <c r="E10" i="46"/>
  <c r="E11" i="46"/>
  <c r="E12" i="46"/>
  <c r="E13" i="46"/>
  <c r="E14" i="46"/>
  <c r="E15" i="46"/>
  <c r="E16" i="46"/>
  <c r="E17" i="46"/>
  <c r="E90" i="46"/>
  <c r="E91" i="46"/>
  <c r="E92" i="46"/>
  <c r="E93" i="46"/>
  <c r="E94" i="46"/>
  <c r="E95" i="46"/>
  <c r="E96" i="46"/>
  <c r="E97" i="46"/>
  <c r="E98" i="46"/>
  <c r="E99" i="46"/>
  <c r="E100" i="46"/>
  <c r="E101" i="46"/>
  <c r="E102" i="46"/>
  <c r="E103" i="46"/>
  <c r="E104" i="46"/>
  <c r="E105" i="46"/>
  <c r="E106" i="46"/>
  <c r="E107" i="46"/>
  <c r="E108" i="46"/>
  <c r="E109" i="46"/>
  <c r="R472" i="11"/>
  <c r="L51" i="11"/>
  <c r="K51" i="11"/>
  <c r="J51" i="11"/>
  <c r="I51" i="11"/>
  <c r="H51" i="11"/>
  <c r="L50" i="11"/>
  <c r="K50" i="11"/>
  <c r="J50" i="11"/>
  <c r="I50" i="11"/>
  <c r="H50" i="11"/>
  <c r="C171" i="2"/>
  <c r="C172" i="2"/>
  <c r="C173" i="2"/>
  <c r="C174" i="2"/>
  <c r="C175" i="2"/>
  <c r="C176" i="2"/>
  <c r="C177" i="2"/>
  <c r="C178" i="2"/>
  <c r="C179" i="2"/>
  <c r="C180" i="2"/>
  <c r="C181" i="2"/>
  <c r="C182" i="2"/>
  <c r="C183" i="2"/>
  <c r="C184" i="2"/>
  <c r="C185" i="2"/>
  <c r="C186" i="2"/>
  <c r="C187" i="2"/>
  <c r="C188" i="2"/>
  <c r="C189" i="2"/>
  <c r="C190" i="2"/>
  <c r="C191" i="2"/>
  <c r="C192" i="2"/>
  <c r="C193" i="2"/>
  <c r="C194" i="2"/>
  <c r="C195" i="2"/>
  <c r="C196" i="2"/>
  <c r="C197" i="2"/>
  <c r="C198" i="2"/>
  <c r="C199" i="2"/>
  <c r="C200" i="2"/>
  <c r="C201" i="2"/>
  <c r="C202" i="2"/>
  <c r="C203" i="2"/>
  <c r="C204" i="2"/>
  <c r="C205" i="2"/>
  <c r="C206" i="2"/>
  <c r="C207" i="2"/>
  <c r="C208" i="2"/>
  <c r="C209" i="2"/>
  <c r="C210" i="2"/>
  <c r="C211" i="2"/>
  <c r="C212" i="2"/>
  <c r="C213" i="2"/>
  <c r="C214" i="2"/>
  <c r="C215" i="2"/>
  <c r="C216" i="2"/>
  <c r="C217" i="2"/>
  <c r="C218" i="2"/>
  <c r="C219" i="2"/>
  <c r="C220" i="2"/>
  <c r="C221" i="2"/>
  <c r="C222" i="2"/>
  <c r="C223" i="2"/>
  <c r="C224" i="2"/>
  <c r="C225" i="2"/>
  <c r="C226" i="2"/>
  <c r="C227" i="2"/>
  <c r="C228" i="2"/>
  <c r="C229" i="2"/>
  <c r="C230" i="2"/>
  <c r="C231" i="2"/>
  <c r="C232" i="2"/>
  <c r="C233" i="2"/>
  <c r="C234" i="2"/>
  <c r="C235" i="2"/>
  <c r="C236" i="2"/>
  <c r="C237" i="2"/>
  <c r="C238" i="2"/>
  <c r="C239" i="2"/>
  <c r="C240" i="2"/>
  <c r="C241" i="2"/>
  <c r="C242" i="2"/>
  <c r="C243" i="2"/>
  <c r="C244" i="2"/>
  <c r="C245" i="2"/>
  <c r="C246" i="2"/>
  <c r="C247" i="2"/>
  <c r="C248" i="2"/>
  <c r="C249" i="2"/>
  <c r="C250" i="2"/>
  <c r="C251" i="2"/>
  <c r="C252" i="2"/>
  <c r="C253" i="2"/>
  <c r="C254" i="2"/>
  <c r="C255" i="2"/>
  <c r="C256" i="2"/>
  <c r="C257" i="2"/>
  <c r="C258" i="2"/>
  <c r="C259" i="2"/>
  <c r="C260" i="2"/>
  <c r="C261" i="2"/>
  <c r="C262" i="2"/>
  <c r="C263" i="2"/>
  <c r="C264" i="2"/>
  <c r="C265" i="2"/>
  <c r="C266" i="2"/>
  <c r="C267" i="2"/>
  <c r="C268" i="2"/>
  <c r="C269" i="2"/>
  <c r="C270" i="2"/>
  <c r="C271" i="2"/>
  <c r="C272" i="2"/>
  <c r="C273" i="2"/>
  <c r="C274" i="2"/>
  <c r="C275" i="2"/>
  <c r="C276" i="2"/>
  <c r="C277" i="2"/>
  <c r="C278" i="2"/>
  <c r="C279" i="2"/>
  <c r="C280" i="2"/>
  <c r="C281" i="2"/>
  <c r="C282" i="2"/>
  <c r="C283" i="2"/>
  <c r="C284" i="2"/>
  <c r="C285" i="2"/>
  <c r="C286" i="2"/>
  <c r="C287" i="2"/>
  <c r="C288" i="2"/>
  <c r="C289" i="2"/>
  <c r="C290" i="2"/>
  <c r="C291" i="2"/>
  <c r="C292" i="2"/>
  <c r="C293" i="2"/>
  <c r="C294" i="2"/>
  <c r="C295" i="2"/>
  <c r="C296" i="2"/>
  <c r="C297" i="2"/>
  <c r="C298" i="2"/>
  <c r="C299" i="2"/>
  <c r="C300" i="2"/>
  <c r="C301" i="2"/>
  <c r="C302" i="2"/>
  <c r="C303" i="2"/>
  <c r="C304" i="2"/>
  <c r="C305" i="2"/>
  <c r="C306" i="2"/>
  <c r="C307" i="2"/>
  <c r="C308" i="2"/>
  <c r="C309" i="2"/>
  <c r="C310" i="2"/>
  <c r="C311" i="2"/>
  <c r="C312" i="2"/>
  <c r="C313" i="2"/>
  <c r="C314" i="2"/>
  <c r="C315" i="2"/>
  <c r="C316" i="2"/>
  <c r="C317" i="2"/>
  <c r="C318" i="2"/>
  <c r="C319" i="2"/>
  <c r="C320" i="2"/>
  <c r="C321" i="2"/>
  <c r="C322" i="2"/>
  <c r="C323" i="2"/>
  <c r="C324" i="2"/>
  <c r="C325" i="2"/>
  <c r="C326" i="2"/>
  <c r="C327" i="2"/>
  <c r="C328" i="2"/>
  <c r="C329" i="2"/>
  <c r="N176" i="27"/>
  <c r="O176" i="27"/>
  <c r="P176" i="27"/>
  <c r="T62" i="26"/>
  <c r="U62" i="26"/>
  <c r="T61" i="26"/>
  <c r="C1778" i="26"/>
  <c r="C1779" i="26"/>
  <c r="C1780" i="26"/>
  <c r="C1781" i="26"/>
  <c r="C1782" i="26"/>
  <c r="C1783" i="26"/>
  <c r="C1784" i="26"/>
  <c r="C1785" i="26"/>
  <c r="C1786" i="26"/>
  <c r="C1787" i="26"/>
  <c r="C1788" i="26"/>
  <c r="C1789" i="26"/>
  <c r="C1790" i="26"/>
  <c r="C1791" i="26"/>
  <c r="C1792" i="26"/>
  <c r="C1793" i="26"/>
  <c r="C1794" i="26"/>
  <c r="C1795" i="26"/>
  <c r="C1796" i="26"/>
  <c r="C1797" i="26"/>
  <c r="C1798" i="26"/>
  <c r="C1799" i="26"/>
  <c r="C1800" i="26"/>
  <c r="C1801" i="26"/>
  <c r="C1802" i="26"/>
  <c r="C1803" i="26"/>
  <c r="C1804" i="26"/>
  <c r="C1805" i="26"/>
  <c r="C1806" i="26"/>
  <c r="C1807" i="26"/>
  <c r="C1808" i="26"/>
  <c r="C1809" i="26"/>
  <c r="C1810" i="26"/>
  <c r="C1811" i="26"/>
  <c r="C1812" i="26"/>
  <c r="C1813" i="26"/>
  <c r="C1814" i="26"/>
  <c r="C1815" i="26"/>
  <c r="C1816" i="26"/>
  <c r="C1817" i="26"/>
  <c r="C1818" i="26"/>
  <c r="C1819" i="26"/>
  <c r="C1820" i="26"/>
  <c r="C1821" i="26"/>
  <c r="C1822" i="26"/>
  <c r="C1823" i="26"/>
  <c r="C1824" i="26"/>
  <c r="C1825" i="26"/>
  <c r="C1826" i="26"/>
  <c r="C1827" i="26"/>
  <c r="C1828" i="26"/>
  <c r="D98" i="5"/>
  <c r="K96" i="5"/>
  <c r="K97" i="5"/>
  <c r="K98" i="5"/>
  <c r="K99" i="5"/>
  <c r="K100" i="5"/>
  <c r="K101" i="5"/>
  <c r="K102" i="5"/>
  <c r="K103" i="5"/>
  <c r="K104" i="5"/>
  <c r="K105" i="5"/>
  <c r="K106" i="5"/>
  <c r="K107" i="5"/>
  <c r="K108" i="5"/>
  <c r="K109" i="5"/>
  <c r="K110" i="5"/>
  <c r="K111" i="5"/>
  <c r="K112" i="5"/>
  <c r="K113" i="5"/>
  <c r="K114" i="5"/>
  <c r="K115" i="5"/>
  <c r="K116" i="5"/>
  <c r="K117" i="5"/>
  <c r="K118" i="5"/>
  <c r="K119" i="5"/>
  <c r="K120" i="5"/>
  <c r="K121" i="5"/>
  <c r="K122" i="5"/>
  <c r="K123" i="5"/>
  <c r="K124" i="5"/>
  <c r="K125" i="5"/>
  <c r="K126" i="5"/>
  <c r="K127" i="5"/>
  <c r="K128" i="5"/>
  <c r="K129" i="5"/>
  <c r="K130" i="5"/>
  <c r="K131" i="5"/>
  <c r="K132" i="5"/>
  <c r="K133" i="5"/>
  <c r="K134" i="5"/>
  <c r="K135" i="5"/>
  <c r="K136" i="5"/>
  <c r="K137" i="5"/>
  <c r="K138" i="5"/>
  <c r="K139" i="5"/>
  <c r="K140" i="5"/>
  <c r="K141" i="5"/>
  <c r="K142" i="5"/>
  <c r="K143" i="5"/>
  <c r="K144" i="5"/>
  <c r="K145" i="5"/>
  <c r="K146" i="5"/>
  <c r="K147" i="5"/>
  <c r="K148" i="5"/>
  <c r="K149" i="5"/>
  <c r="K150" i="5"/>
  <c r="K151" i="5"/>
  <c r="K152" i="5"/>
  <c r="K153" i="5"/>
  <c r="K154" i="5"/>
  <c r="K155" i="5"/>
  <c r="K156" i="5"/>
  <c r="K157" i="5"/>
  <c r="K158" i="5"/>
  <c r="K159" i="5"/>
  <c r="K160" i="5"/>
  <c r="K161" i="5"/>
  <c r="K162" i="5"/>
  <c r="K163" i="5"/>
  <c r="K164" i="5"/>
  <c r="K165" i="5"/>
  <c r="K166" i="5"/>
  <c r="K167" i="5"/>
  <c r="K168" i="5"/>
  <c r="K169" i="5"/>
  <c r="T34" i="31"/>
  <c r="S34" i="31"/>
  <c r="R34" i="31"/>
  <c r="R51" i="31"/>
  <c r="U35" i="31"/>
  <c r="N35" i="31"/>
  <c r="O35" i="31"/>
  <c r="P35" i="31"/>
  <c r="Q35" i="31"/>
  <c r="T35" i="31"/>
  <c r="J35" i="31"/>
  <c r="K35" i="31"/>
  <c r="L35" i="31"/>
  <c r="M35" i="31"/>
  <c r="S35" i="31"/>
  <c r="R35" i="31"/>
  <c r="F159" i="36"/>
  <c r="F158" i="36"/>
  <c r="F157" i="36"/>
  <c r="I126" i="18"/>
  <c r="I125" i="18"/>
  <c r="H126" i="18"/>
  <c r="H24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9" i="45"/>
  <c r="D10" i="45"/>
  <c r="D14" i="45"/>
  <c r="D15" i="45"/>
  <c r="D16" i="45"/>
  <c r="D17" i="45"/>
  <c r="D18" i="45"/>
  <c r="D19" i="45"/>
  <c r="D50" i="45"/>
  <c r="D51" i="45"/>
  <c r="D52" i="45"/>
  <c r="D53" i="45"/>
  <c r="D89" i="45"/>
  <c r="D90" i="45"/>
  <c r="D91" i="45"/>
  <c r="D119" i="45"/>
  <c r="D120" i="45"/>
  <c r="D121" i="45"/>
  <c r="D122" i="45"/>
  <c r="D123" i="45"/>
  <c r="D124" i="45"/>
  <c r="D125" i="45"/>
  <c r="D126" i="45"/>
  <c r="N175" i="27"/>
  <c r="O175" i="27"/>
  <c r="P175" i="27"/>
  <c r="R471" i="11"/>
  <c r="R470" i="11"/>
  <c r="R469" i="11"/>
  <c r="E50" i="11"/>
  <c r="F50" i="11"/>
  <c r="E51" i="11"/>
  <c r="F51" i="11"/>
  <c r="K745" i="42"/>
  <c r="K746" i="42"/>
  <c r="L758" i="42"/>
  <c r="C1293" i="34"/>
  <c r="C1294" i="34"/>
  <c r="C1295" i="34"/>
  <c r="C1296" i="34"/>
  <c r="C1297" i="34"/>
  <c r="C1298" i="34"/>
  <c r="C1299" i="34"/>
  <c r="C1300" i="34"/>
  <c r="C1301" i="34"/>
  <c r="C1302" i="34"/>
  <c r="C1303" i="34"/>
  <c r="C1304" i="34"/>
  <c r="C1305" i="34"/>
  <c r="C1306" i="34"/>
  <c r="C1307" i="34"/>
  <c r="C1308" i="34"/>
  <c r="C1309" i="34"/>
  <c r="C1310" i="34"/>
  <c r="C1311" i="34"/>
  <c r="C1312" i="34"/>
  <c r="C1313" i="34"/>
  <c r="C1314" i="34"/>
  <c r="C1315" i="34"/>
  <c r="C1316" i="34"/>
  <c r="C1317" i="34"/>
  <c r="C1318" i="34"/>
  <c r="H242" i="8"/>
  <c r="H241" i="8"/>
  <c r="G378" i="1"/>
  <c r="H378" i="1"/>
  <c r="I378" i="1"/>
  <c r="K378" i="1"/>
  <c r="M378" i="1"/>
  <c r="O378" i="1"/>
  <c r="Q378" i="1"/>
  <c r="R378" i="1"/>
  <c r="S378" i="1"/>
  <c r="T378" i="1"/>
  <c r="U378" i="1"/>
  <c r="N174" i="27"/>
  <c r="O174" i="27"/>
  <c r="P174" i="27"/>
  <c r="H125" i="18"/>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L757" i="42"/>
  <c r="C97" i="7"/>
  <c r="C98" i="7"/>
  <c r="C99" i="7"/>
  <c r="C100" i="7"/>
  <c r="C101" i="7"/>
  <c r="C102" i="7"/>
  <c r="C103" i="7"/>
  <c r="C104" i="7"/>
  <c r="C105" i="7"/>
  <c r="C106" i="7"/>
  <c r="C107" i="7"/>
  <c r="C108" i="7"/>
  <c r="C109" i="7"/>
  <c r="C110" i="7"/>
  <c r="C111" i="7"/>
  <c r="C112" i="7"/>
  <c r="C113" i="7"/>
  <c r="C114" i="7"/>
  <c r="C115" i="7"/>
  <c r="C116" i="7"/>
  <c r="C117" i="7"/>
  <c r="C118" i="7"/>
  <c r="C119" i="7"/>
  <c r="C120" i="7"/>
  <c r="C121" i="7"/>
  <c r="C122" i="7"/>
  <c r="C123" i="7"/>
  <c r="C124" i="7"/>
  <c r="C125" i="7"/>
  <c r="C126" i="7"/>
  <c r="C127" i="7"/>
  <c r="C128" i="7"/>
  <c r="C129" i="7"/>
  <c r="C130" i="7"/>
  <c r="C131" i="7"/>
  <c r="C132" i="7"/>
  <c r="C133" i="7"/>
  <c r="C134" i="7"/>
  <c r="C135" i="7"/>
  <c r="C136" i="7"/>
  <c r="C137" i="7"/>
  <c r="C138" i="7"/>
  <c r="C139" i="7"/>
  <c r="C140" i="7"/>
  <c r="C141" i="7"/>
  <c r="C142" i="7"/>
  <c r="C143" i="7"/>
  <c r="C144" i="7"/>
  <c r="C145" i="7"/>
  <c r="C146" i="7"/>
  <c r="C147" i="7"/>
  <c r="C148" i="7"/>
  <c r="C149" i="7"/>
  <c r="C150" i="7"/>
  <c r="C151" i="7"/>
  <c r="C152" i="7"/>
  <c r="C153" i="7"/>
  <c r="C154" i="7"/>
  <c r="C155" i="7"/>
  <c r="C156" i="7"/>
  <c r="C157" i="7"/>
  <c r="C158" i="7"/>
  <c r="C159" i="7"/>
  <c r="C160" i="7"/>
  <c r="C161" i="7"/>
  <c r="C162" i="7"/>
  <c r="C163" i="7"/>
  <c r="C164" i="7"/>
  <c r="C165" i="7"/>
  <c r="C166" i="7"/>
  <c r="C167" i="7"/>
  <c r="C168" i="7"/>
  <c r="C169" i="7"/>
  <c r="C170" i="7"/>
  <c r="C171" i="7"/>
  <c r="C172" i="7"/>
  <c r="C173" i="7"/>
  <c r="C174" i="7"/>
  <c r="C175" i="7"/>
  <c r="C176" i="7"/>
  <c r="C177" i="7"/>
  <c r="C178" i="7"/>
  <c r="C179" i="7"/>
  <c r="C180" i="7"/>
  <c r="C181" i="7"/>
  <c r="C182" i="7"/>
  <c r="C183" i="7"/>
  <c r="C184" i="7"/>
  <c r="C185" i="7"/>
  <c r="C186" i="7"/>
  <c r="C187" i="7"/>
  <c r="C188" i="7"/>
  <c r="C189" i="7"/>
  <c r="C190" i="7"/>
  <c r="C191" i="7"/>
  <c r="C192" i="7"/>
  <c r="C193" i="7"/>
  <c r="C194" i="7"/>
  <c r="C195" i="7"/>
  <c r="C196" i="7"/>
  <c r="C197" i="7"/>
  <c r="C198" i="7"/>
  <c r="C199" i="7"/>
  <c r="C200" i="7"/>
  <c r="C201" i="7"/>
  <c r="C202" i="7"/>
  <c r="C203" i="7"/>
  <c r="C204" i="7"/>
  <c r="C205" i="7"/>
  <c r="C206" i="7"/>
  <c r="C207" i="7"/>
  <c r="C208" i="7"/>
  <c r="C209" i="7"/>
  <c r="C210" i="7"/>
  <c r="C211" i="7"/>
  <c r="C212" i="7"/>
  <c r="C213" i="7"/>
  <c r="C214" i="7"/>
  <c r="C215" i="7"/>
  <c r="C216" i="7"/>
  <c r="C217" i="7"/>
  <c r="C218" i="7"/>
  <c r="C219" i="7"/>
  <c r="C220" i="7"/>
  <c r="C221" i="7"/>
  <c r="C222" i="7"/>
  <c r="C223" i="7"/>
  <c r="C224" i="7"/>
  <c r="C225" i="7"/>
  <c r="C226" i="7"/>
  <c r="C227" i="7"/>
  <c r="C228" i="7"/>
  <c r="C229" i="7"/>
  <c r="C230" i="7"/>
  <c r="C231" i="7"/>
  <c r="C232" i="7"/>
  <c r="C233" i="7"/>
  <c r="C234" i="7"/>
  <c r="C235" i="7"/>
  <c r="C236" i="7"/>
  <c r="C237" i="7"/>
  <c r="C238" i="7"/>
  <c r="C239" i="7"/>
  <c r="C240" i="7"/>
  <c r="C241" i="7"/>
  <c r="C242" i="7"/>
  <c r="E242" i="7"/>
  <c r="H242" i="7"/>
  <c r="C243" i="7"/>
  <c r="E243" i="7"/>
  <c r="H243" i="7"/>
  <c r="N173" i="27"/>
  <c r="O173" i="27"/>
  <c r="P173" i="27"/>
  <c r="I124" i="18"/>
  <c r="H124" i="18"/>
  <c r="L756" i="42"/>
  <c r="D767" i="42"/>
  <c r="C767" i="42"/>
  <c r="E767" i="42"/>
  <c r="H240" i="8"/>
  <c r="N172" i="27"/>
  <c r="O172" i="27"/>
  <c r="P172" i="27"/>
  <c r="R468" i="11"/>
  <c r="R467" i="11"/>
  <c r="I123" i="18"/>
  <c r="H123" i="18"/>
  <c r="I122" i="18"/>
  <c r="H122" i="18"/>
  <c r="P56" i="7"/>
  <c r="P55" i="7"/>
  <c r="P54" i="7"/>
  <c r="E241" i="7"/>
  <c r="H241" i="7"/>
  <c r="E999" i="43"/>
  <c r="E1000" i="43"/>
  <c r="E1001" i="43"/>
  <c r="E1002" i="43"/>
  <c r="E1003" i="43"/>
  <c r="E1004" i="43"/>
  <c r="E1005" i="43"/>
  <c r="E1006" i="43"/>
  <c r="E1007" i="43"/>
  <c r="E1008" i="43"/>
  <c r="E1009" i="43"/>
  <c r="E1010" i="43"/>
  <c r="E1011" i="43"/>
  <c r="E1012" i="43"/>
  <c r="E1013" i="43"/>
  <c r="E1014" i="43"/>
  <c r="E1015" i="43"/>
  <c r="E1016" i="43"/>
  <c r="E1017" i="43"/>
  <c r="E1018" i="43"/>
  <c r="E1019" i="43"/>
  <c r="E1020" i="43"/>
  <c r="E1021" i="43"/>
  <c r="E1022" i="43"/>
  <c r="E1023" i="43"/>
  <c r="E1024" i="43"/>
  <c r="E1025" i="43"/>
  <c r="E1026" i="43"/>
  <c r="E1027" i="43"/>
  <c r="E1028" i="43"/>
  <c r="E1029" i="43"/>
  <c r="E1030" i="43"/>
  <c r="E1031" i="43"/>
  <c r="E1032" i="43"/>
  <c r="E1033" i="43"/>
  <c r="E1034" i="43"/>
  <c r="E1035" i="43"/>
  <c r="E1036" i="43"/>
  <c r="E1037" i="43"/>
  <c r="E1038" i="43"/>
  <c r="E1039" i="43"/>
  <c r="E1040" i="43"/>
  <c r="E1041" i="43"/>
  <c r="E1042" i="43"/>
  <c r="E1043" i="43"/>
  <c r="E1044" i="43"/>
  <c r="E1045" i="43"/>
  <c r="E1046" i="43"/>
  <c r="E1047" i="43"/>
  <c r="E1048" i="43"/>
  <c r="E1049" i="43"/>
  <c r="E1050" i="43"/>
  <c r="E1051" i="43"/>
  <c r="E1052" i="43"/>
  <c r="E1053" i="43"/>
  <c r="E1054" i="43"/>
  <c r="E1055" i="43"/>
  <c r="E1056" i="43"/>
  <c r="E1057" i="43"/>
  <c r="E1058" i="43"/>
  <c r="E1059" i="43"/>
  <c r="E1060" i="43"/>
  <c r="E1061" i="43"/>
  <c r="E1062" i="43"/>
  <c r="E1063" i="43"/>
  <c r="E1064" i="43"/>
  <c r="E1065" i="43"/>
  <c r="E1066" i="43"/>
  <c r="E1067" i="43"/>
  <c r="E1068" i="43"/>
  <c r="E1069" i="43"/>
  <c r="E1070" i="43"/>
  <c r="E1071" i="43"/>
  <c r="E1072" i="43"/>
  <c r="E1073" i="43"/>
  <c r="E1074" i="43"/>
  <c r="E1075" i="43"/>
  <c r="E1076" i="43"/>
  <c r="E1077" i="43"/>
  <c r="E1078" i="43"/>
  <c r="E1079" i="43"/>
  <c r="E1080" i="43"/>
  <c r="E1081" i="43"/>
  <c r="E1082" i="43"/>
  <c r="E1083" i="43"/>
  <c r="E1084" i="43"/>
  <c r="E1085" i="43"/>
  <c r="E1086" i="43"/>
  <c r="E1087" i="43"/>
  <c r="E1088" i="43"/>
  <c r="E1089" i="43"/>
  <c r="E1090" i="43"/>
  <c r="E1091" i="43"/>
  <c r="E1092" i="43"/>
  <c r="E1093" i="43"/>
  <c r="E1094" i="43"/>
  <c r="E1095" i="43"/>
  <c r="E1096" i="43"/>
  <c r="E1097" i="43"/>
  <c r="E1098" i="43"/>
  <c r="E1099" i="43"/>
  <c r="E1100" i="43"/>
  <c r="E1101" i="43"/>
  <c r="E1102" i="43"/>
  <c r="E1103" i="43"/>
  <c r="E1104" i="43"/>
  <c r="E1105" i="43"/>
  <c r="E1106" i="43"/>
  <c r="E1107" i="43"/>
  <c r="E1108" i="43"/>
  <c r="E1109" i="43"/>
  <c r="E1110" i="43"/>
  <c r="E1111" i="43"/>
  <c r="E1112" i="43"/>
  <c r="E1113" i="43"/>
  <c r="E1114" i="43"/>
  <c r="E1115" i="43"/>
  <c r="E1116" i="43"/>
  <c r="E1117" i="43"/>
  <c r="E1118" i="43"/>
  <c r="E1119" i="43"/>
  <c r="E1120" i="43"/>
  <c r="E1121" i="43"/>
  <c r="E1122" i="43"/>
  <c r="E1123" i="43"/>
  <c r="E1124" i="43"/>
  <c r="E1125" i="43"/>
  <c r="E1126" i="43"/>
  <c r="E1127" i="43"/>
  <c r="E1128" i="43"/>
  <c r="E1129" i="43"/>
  <c r="E1130" i="43"/>
  <c r="E1131" i="43"/>
  <c r="E1132" i="43"/>
  <c r="E1133" i="43"/>
  <c r="E1134" i="43"/>
  <c r="E1135" i="43"/>
  <c r="E1136" i="43"/>
  <c r="E1137" i="43"/>
  <c r="E1138" i="43"/>
  <c r="E1139" i="43"/>
  <c r="E1140" i="43"/>
  <c r="E1141" i="43"/>
  <c r="E1142" i="43"/>
  <c r="E1143" i="43"/>
  <c r="E1144" i="43"/>
  <c r="E1145" i="43"/>
  <c r="E1146" i="43"/>
  <c r="E1147" i="43"/>
  <c r="E1148" i="43"/>
  <c r="E1149" i="43"/>
  <c r="E1150" i="43"/>
  <c r="E1151" i="43"/>
  <c r="E1152" i="43"/>
  <c r="E1153" i="43"/>
  <c r="E1154" i="43"/>
  <c r="E1155" i="43"/>
  <c r="E1156" i="43"/>
  <c r="E1157" i="43"/>
  <c r="E1158" i="43"/>
  <c r="E1159" i="43"/>
  <c r="E1160" i="43"/>
  <c r="E1161" i="43"/>
  <c r="E1162" i="43"/>
  <c r="E1163" i="43"/>
  <c r="E1164" i="43"/>
  <c r="E1165" i="43"/>
  <c r="E1166" i="43"/>
  <c r="E1167" i="43"/>
  <c r="E1168" i="43"/>
  <c r="E1169" i="43"/>
  <c r="E1170" i="43"/>
  <c r="E1171" i="43"/>
  <c r="E1172" i="43"/>
  <c r="E1173" i="43"/>
  <c r="E1174" i="43"/>
  <c r="E1175" i="43"/>
  <c r="E1176" i="43"/>
  <c r="E1177" i="43"/>
  <c r="E1178" i="43"/>
  <c r="E1179" i="43"/>
  <c r="E1180" i="43"/>
  <c r="E1181" i="43"/>
  <c r="E1182" i="43"/>
  <c r="E1183" i="43"/>
  <c r="E1184" i="43"/>
  <c r="E1185" i="43"/>
  <c r="E1186" i="43"/>
  <c r="E1187" i="43"/>
  <c r="E1188" i="43"/>
  <c r="E1189" i="43"/>
  <c r="E1190" i="43"/>
  <c r="E1191" i="43"/>
  <c r="E1192" i="43"/>
  <c r="E1193" i="43"/>
  <c r="E1194" i="43"/>
  <c r="E1195" i="43"/>
  <c r="E1196" i="43"/>
  <c r="E1197" i="43"/>
  <c r="E1198" i="43"/>
  <c r="E1199" i="43"/>
  <c r="E1200" i="43"/>
  <c r="E1201" i="43"/>
  <c r="E1202" i="43"/>
  <c r="E1203" i="43"/>
  <c r="E1204" i="43"/>
  <c r="E1205" i="43"/>
  <c r="E1206" i="43"/>
  <c r="E1207" i="43"/>
  <c r="E1208" i="43"/>
  <c r="E1209" i="43"/>
  <c r="E1210" i="43"/>
  <c r="E1211" i="43"/>
  <c r="E1212" i="43"/>
  <c r="E1213" i="43"/>
  <c r="E1214" i="43"/>
  <c r="E1215" i="43"/>
  <c r="E1216" i="43"/>
  <c r="E1217" i="43"/>
  <c r="E1218" i="43"/>
  <c r="E1219" i="43"/>
  <c r="E1220" i="43"/>
  <c r="E1221" i="43"/>
  <c r="E1222" i="43"/>
  <c r="E1223" i="43"/>
  <c r="E1224" i="43"/>
  <c r="E1225" i="43"/>
  <c r="E1226" i="43"/>
  <c r="E1227" i="43"/>
  <c r="E1228" i="43"/>
  <c r="E1229" i="43"/>
  <c r="E1230" i="43"/>
  <c r="E1231" i="43"/>
  <c r="E1232" i="43"/>
  <c r="E1233" i="43"/>
  <c r="E1234" i="43"/>
  <c r="E1235" i="43"/>
  <c r="E1236" i="43"/>
  <c r="E1237" i="43"/>
  <c r="E1238" i="43"/>
  <c r="E1239" i="43"/>
  <c r="E1240" i="43"/>
  <c r="E1241" i="43"/>
  <c r="E1242" i="43"/>
  <c r="E1243" i="43"/>
  <c r="E1244" i="43"/>
  <c r="E1245" i="43"/>
  <c r="E1246" i="43"/>
  <c r="E1247" i="43"/>
  <c r="E1248" i="43"/>
  <c r="E1249" i="43"/>
  <c r="E1250" i="43"/>
  <c r="E1251" i="43"/>
  <c r="E1252" i="43"/>
  <c r="E1253" i="43"/>
  <c r="E1254" i="43"/>
  <c r="E1255" i="43"/>
  <c r="E1256" i="43"/>
  <c r="E1257" i="43"/>
  <c r="E1258" i="43"/>
  <c r="E1259" i="43"/>
  <c r="E1260" i="43"/>
  <c r="E1261" i="43"/>
  <c r="E1262" i="43"/>
  <c r="E1263" i="43"/>
  <c r="E1264" i="43"/>
  <c r="E1265" i="43"/>
  <c r="E1266" i="43"/>
  <c r="E1267" i="43"/>
  <c r="E1268" i="43"/>
  <c r="E1269" i="43"/>
  <c r="E1270" i="43"/>
  <c r="E1271" i="43"/>
  <c r="E1272" i="43"/>
  <c r="E1273" i="43"/>
  <c r="E1274" i="43"/>
  <c r="E1275" i="43"/>
  <c r="E1276" i="43"/>
  <c r="E1277" i="43"/>
  <c r="E1278" i="43"/>
  <c r="E1279" i="43"/>
  <c r="E1280" i="43"/>
  <c r="E1281" i="43"/>
  <c r="E1282" i="43"/>
  <c r="E1283" i="43"/>
  <c r="E1284" i="43"/>
  <c r="E1285" i="43"/>
  <c r="E1286" i="43"/>
  <c r="E1287" i="43"/>
  <c r="E1288" i="43"/>
  <c r="E1289" i="43"/>
  <c r="E1290" i="43"/>
  <c r="E1291" i="43"/>
  <c r="E1292" i="43"/>
  <c r="E1293" i="43"/>
  <c r="E1294" i="43"/>
  <c r="E1295" i="43"/>
  <c r="E1296" i="43"/>
  <c r="E1297" i="43"/>
  <c r="E1298" i="43"/>
  <c r="E1299" i="43"/>
  <c r="E1300" i="43"/>
  <c r="E1301" i="43"/>
  <c r="E1302" i="43"/>
  <c r="E1303" i="43"/>
  <c r="E1304" i="43"/>
  <c r="E1305" i="43"/>
  <c r="E1306" i="43"/>
  <c r="E1307" i="43"/>
  <c r="E1308" i="43"/>
  <c r="E1309" i="43"/>
  <c r="E1310" i="43"/>
  <c r="E1311" i="43"/>
  <c r="E1312" i="43"/>
  <c r="E1313" i="43"/>
  <c r="E1314" i="43"/>
  <c r="E1315" i="43"/>
  <c r="E1316" i="43"/>
  <c r="E1317" i="43"/>
  <c r="E1318" i="43"/>
  <c r="E1319" i="43"/>
  <c r="E1320" i="43"/>
  <c r="E1321" i="43"/>
  <c r="E1322" i="43"/>
  <c r="E1323" i="43"/>
  <c r="E1324" i="43"/>
  <c r="E1325" i="43"/>
  <c r="E1326" i="43"/>
  <c r="E1327" i="43"/>
  <c r="E1328" i="43"/>
  <c r="E1329" i="43"/>
  <c r="E1330" i="43"/>
  <c r="E1331" i="43"/>
  <c r="E1332" i="43"/>
  <c r="E1333" i="43"/>
  <c r="E1334" i="43"/>
  <c r="E1335" i="43"/>
  <c r="E1336" i="43"/>
  <c r="E1337" i="43"/>
  <c r="E1338" i="43"/>
  <c r="E1339" i="43"/>
  <c r="E1340" i="43"/>
  <c r="E1341" i="43"/>
  <c r="E1342" i="43"/>
  <c r="E1343" i="43"/>
  <c r="E1344" i="43"/>
  <c r="E1345" i="43"/>
  <c r="E1346" i="43"/>
  <c r="E1347" i="43"/>
  <c r="E1348" i="43"/>
  <c r="E1349" i="43"/>
  <c r="E1350" i="43"/>
  <c r="E1351" i="43"/>
  <c r="E1352" i="43"/>
  <c r="E1353" i="43"/>
  <c r="E1354" i="43"/>
  <c r="E1355" i="43"/>
  <c r="E1356" i="43"/>
  <c r="E1357" i="43"/>
  <c r="E1358" i="43"/>
  <c r="E1359" i="43"/>
  <c r="E1360" i="43"/>
  <c r="E1361" i="43"/>
  <c r="E1362" i="43"/>
  <c r="E1363" i="43"/>
  <c r="E1364" i="43"/>
  <c r="E1365" i="43"/>
  <c r="E1366" i="43"/>
  <c r="E1367" i="43"/>
  <c r="E1368" i="43"/>
  <c r="E1369" i="43"/>
  <c r="E1370" i="43"/>
  <c r="E1371" i="43"/>
  <c r="E1372" i="43"/>
  <c r="E1373" i="43"/>
  <c r="E1374" i="43"/>
  <c r="E1375" i="43"/>
  <c r="E1376" i="43"/>
  <c r="E1377" i="43"/>
  <c r="E1378" i="43"/>
  <c r="E1379" i="43"/>
  <c r="E1380" i="43"/>
  <c r="E1381" i="43"/>
  <c r="E1382" i="43"/>
  <c r="E1383" i="43"/>
  <c r="E1384" i="43"/>
  <c r="E1385" i="43"/>
  <c r="F4" i="36"/>
  <c r="F5" i="36"/>
  <c r="F6" i="36"/>
  <c r="F7" i="36"/>
  <c r="F8" i="36"/>
  <c r="F9" i="36"/>
  <c r="F10" i="36"/>
  <c r="F11" i="36"/>
  <c r="F12" i="36"/>
  <c r="F13" i="36"/>
  <c r="F14" i="36"/>
  <c r="F15" i="36"/>
  <c r="F16" i="36"/>
  <c r="F17" i="36"/>
  <c r="F18" i="36"/>
  <c r="F19" i="36"/>
  <c r="F20" i="36"/>
  <c r="F21" i="36"/>
  <c r="F22" i="36"/>
  <c r="F23" i="36"/>
  <c r="F24" i="36"/>
  <c r="F25" i="36"/>
  <c r="F26" i="36"/>
  <c r="F27" i="36"/>
  <c r="F28" i="36"/>
  <c r="F29" i="36"/>
  <c r="F30" i="36"/>
  <c r="F31" i="36"/>
  <c r="F32" i="36"/>
  <c r="F33" i="36"/>
  <c r="F34" i="36"/>
  <c r="F35" i="36"/>
  <c r="F36" i="36"/>
  <c r="F37" i="36"/>
  <c r="F38" i="36"/>
  <c r="F39" i="36"/>
  <c r="F40" i="36"/>
  <c r="F41" i="36"/>
  <c r="F42" i="36"/>
  <c r="F43" i="36"/>
  <c r="F44" i="36"/>
  <c r="F45" i="36"/>
  <c r="F46" i="36"/>
  <c r="F47" i="36"/>
  <c r="F48" i="36"/>
  <c r="F49" i="36"/>
  <c r="F50" i="36"/>
  <c r="F51" i="36"/>
  <c r="F52" i="36"/>
  <c r="F53" i="36"/>
  <c r="F54" i="36"/>
  <c r="F55" i="36"/>
  <c r="F56" i="36"/>
  <c r="F57" i="36"/>
  <c r="F58" i="36"/>
  <c r="F59" i="36"/>
  <c r="F60" i="36"/>
  <c r="F61" i="36"/>
  <c r="F62" i="36"/>
  <c r="F63" i="36"/>
  <c r="F64" i="36"/>
  <c r="F65" i="36"/>
  <c r="F66" i="36"/>
  <c r="F67" i="36"/>
  <c r="F68" i="36"/>
  <c r="F69" i="36"/>
  <c r="F70" i="36"/>
  <c r="F71" i="36"/>
  <c r="F72" i="36"/>
  <c r="F73" i="36"/>
  <c r="F74" i="36"/>
  <c r="F75" i="36"/>
  <c r="F76" i="36"/>
  <c r="F77" i="36"/>
  <c r="F78" i="36"/>
  <c r="F79" i="36"/>
  <c r="F80" i="36"/>
  <c r="F81" i="36"/>
  <c r="F82" i="36"/>
  <c r="F83" i="36"/>
  <c r="F84" i="36"/>
  <c r="F85" i="36"/>
  <c r="F86" i="36"/>
  <c r="F87" i="36"/>
  <c r="F88" i="36"/>
  <c r="F89" i="36"/>
  <c r="F90" i="36"/>
  <c r="F91" i="36"/>
  <c r="F92" i="36"/>
  <c r="F93" i="36"/>
  <c r="F94" i="36"/>
  <c r="F95" i="36"/>
  <c r="F96" i="36"/>
  <c r="F97" i="36"/>
  <c r="F98" i="36"/>
  <c r="F99" i="36"/>
  <c r="F100" i="36"/>
  <c r="F101" i="36"/>
  <c r="F102" i="36"/>
  <c r="F103" i="36"/>
  <c r="F104" i="36"/>
  <c r="F105" i="36"/>
  <c r="F106" i="36"/>
  <c r="F107" i="36"/>
  <c r="F108" i="36"/>
  <c r="F109" i="36"/>
  <c r="F110" i="36"/>
  <c r="F111" i="36"/>
  <c r="F112" i="36"/>
  <c r="F113" i="36"/>
  <c r="F114" i="36"/>
  <c r="F115" i="36"/>
  <c r="F116" i="36"/>
  <c r="F117" i="36"/>
  <c r="F118" i="36"/>
  <c r="F119" i="36"/>
  <c r="F120" i="36"/>
  <c r="F121" i="36"/>
  <c r="F122" i="36"/>
  <c r="F123" i="36"/>
  <c r="F124" i="36"/>
  <c r="F125" i="36"/>
  <c r="F126" i="36"/>
  <c r="F127" i="36"/>
  <c r="F128" i="36"/>
  <c r="F129" i="36"/>
  <c r="F130" i="36"/>
  <c r="F131" i="36"/>
  <c r="F132" i="36"/>
  <c r="F133" i="36"/>
  <c r="F134" i="36"/>
  <c r="F135" i="36"/>
  <c r="F136" i="36"/>
  <c r="F137" i="36"/>
  <c r="F138" i="36"/>
  <c r="F139" i="36"/>
  <c r="F140" i="36"/>
  <c r="F141" i="36"/>
  <c r="F142" i="36"/>
  <c r="F143" i="36"/>
  <c r="F144" i="36"/>
  <c r="F145" i="36"/>
  <c r="F146" i="36"/>
  <c r="F147" i="36"/>
  <c r="F148" i="36"/>
  <c r="F149" i="36"/>
  <c r="F150" i="36"/>
  <c r="F151" i="36"/>
  <c r="F152" i="36"/>
  <c r="F153" i="36"/>
  <c r="F154" i="36"/>
  <c r="F155" i="36"/>
  <c r="F156" i="36"/>
  <c r="F3" i="36"/>
  <c r="K736" i="42"/>
  <c r="K737" i="42"/>
  <c r="K739" i="42"/>
  <c r="K740" i="42"/>
  <c r="K742" i="42"/>
  <c r="K743" i="42"/>
  <c r="L749" i="42"/>
  <c r="L750" i="42"/>
  <c r="L751" i="42"/>
  <c r="L752" i="42"/>
  <c r="L753" i="42"/>
  <c r="L754" i="42"/>
  <c r="L755" i="42"/>
  <c r="K205" i="42"/>
  <c r="K206" i="42"/>
  <c r="K208" i="42"/>
  <c r="K209" i="42"/>
  <c r="K211" i="42"/>
  <c r="K212" i="42"/>
  <c r="K214" i="42"/>
  <c r="K215" i="42"/>
  <c r="L216" i="42"/>
  <c r="K217" i="42"/>
  <c r="L217" i="42"/>
  <c r="K218" i="42"/>
  <c r="L218" i="42"/>
  <c r="L219" i="42"/>
  <c r="K220" i="42"/>
  <c r="L220" i="42"/>
  <c r="K221" i="42"/>
  <c r="L221" i="42"/>
  <c r="L222" i="42"/>
  <c r="K223" i="42"/>
  <c r="L223" i="42"/>
  <c r="K224" i="42"/>
  <c r="L224" i="42"/>
  <c r="L225" i="42"/>
  <c r="K226" i="42"/>
  <c r="L226" i="42"/>
  <c r="K227" i="42"/>
  <c r="L227" i="42"/>
  <c r="L228" i="42"/>
  <c r="K229" i="42"/>
  <c r="L229" i="42"/>
  <c r="K230" i="42"/>
  <c r="L230" i="42"/>
  <c r="L231" i="42"/>
  <c r="K232" i="42"/>
  <c r="L232" i="42"/>
  <c r="K233" i="42"/>
  <c r="L233" i="42"/>
  <c r="L234" i="42"/>
  <c r="K235" i="42"/>
  <c r="L235" i="42"/>
  <c r="K236" i="42"/>
  <c r="L236" i="42"/>
  <c r="L237" i="42"/>
  <c r="K238" i="42"/>
  <c r="L238" i="42"/>
  <c r="K239" i="42"/>
  <c r="L239" i="42"/>
  <c r="L240" i="42"/>
  <c r="K241" i="42"/>
  <c r="L241" i="42"/>
  <c r="K242" i="42"/>
  <c r="L242" i="42"/>
  <c r="L243" i="42"/>
  <c r="K244" i="42"/>
  <c r="L244" i="42"/>
  <c r="E245" i="42"/>
  <c r="K245" i="42"/>
  <c r="L245" i="42"/>
  <c r="E246" i="42"/>
  <c r="L246" i="42"/>
  <c r="E247" i="42"/>
  <c r="K247" i="42"/>
  <c r="L247" i="42"/>
  <c r="E248" i="42"/>
  <c r="K248" i="42"/>
  <c r="L248" i="42"/>
  <c r="E249" i="42"/>
  <c r="L249" i="42"/>
  <c r="E250" i="42"/>
  <c r="K250" i="42"/>
  <c r="L250" i="42"/>
  <c r="E251" i="42"/>
  <c r="K251" i="42"/>
  <c r="L251" i="42"/>
  <c r="E252" i="42"/>
  <c r="L252" i="42"/>
  <c r="E253" i="42"/>
  <c r="K253" i="42"/>
  <c r="L253" i="42"/>
  <c r="E254" i="42"/>
  <c r="K254" i="42"/>
  <c r="L254" i="42"/>
  <c r="E255" i="42"/>
  <c r="L255" i="42"/>
  <c r="E256" i="42"/>
  <c r="K256" i="42"/>
  <c r="L256" i="42"/>
  <c r="E257" i="42"/>
  <c r="K257" i="42"/>
  <c r="L257" i="42"/>
  <c r="E258" i="42"/>
  <c r="L258" i="42"/>
  <c r="E259" i="42"/>
  <c r="K259" i="42"/>
  <c r="L259" i="42"/>
  <c r="E260" i="42"/>
  <c r="K260" i="42"/>
  <c r="L260" i="42"/>
  <c r="E261" i="42"/>
  <c r="L261" i="42"/>
  <c r="E262" i="42"/>
  <c r="K262" i="42"/>
  <c r="L262" i="42"/>
  <c r="E263" i="42"/>
  <c r="K263" i="42"/>
  <c r="L263" i="42"/>
  <c r="E264" i="42"/>
  <c r="L264" i="42"/>
  <c r="E265" i="42"/>
  <c r="K265" i="42"/>
  <c r="L265" i="42"/>
  <c r="E266" i="42"/>
  <c r="K266" i="42"/>
  <c r="L266" i="42"/>
  <c r="E267" i="42"/>
  <c r="L267" i="42"/>
  <c r="E268" i="42"/>
  <c r="K268" i="42"/>
  <c r="L268" i="42"/>
  <c r="E269" i="42"/>
  <c r="K269" i="42"/>
  <c r="L269" i="42"/>
  <c r="E270" i="42"/>
  <c r="L270" i="42"/>
  <c r="E271" i="42"/>
  <c r="K271" i="42"/>
  <c r="L271" i="42"/>
  <c r="E272" i="42"/>
  <c r="K272" i="42"/>
  <c r="L272" i="42"/>
  <c r="E273" i="42"/>
  <c r="L273" i="42"/>
  <c r="E274" i="42"/>
  <c r="K274" i="42"/>
  <c r="L274" i="42"/>
  <c r="E275" i="42"/>
  <c r="K275" i="42"/>
  <c r="L275" i="42"/>
  <c r="E276" i="42"/>
  <c r="L276" i="42"/>
  <c r="E277" i="42"/>
  <c r="K277" i="42"/>
  <c r="L277" i="42"/>
  <c r="E278" i="42"/>
  <c r="K278" i="42"/>
  <c r="L278" i="42"/>
  <c r="E279" i="42"/>
  <c r="L279" i="42"/>
  <c r="E280" i="42"/>
  <c r="K280" i="42"/>
  <c r="L280" i="42"/>
  <c r="E281" i="42"/>
  <c r="K281" i="42"/>
  <c r="L281" i="42"/>
  <c r="E282" i="42"/>
  <c r="L282" i="42"/>
  <c r="E283" i="42"/>
  <c r="K283" i="42"/>
  <c r="L283" i="42"/>
  <c r="E284" i="42"/>
  <c r="K284" i="42"/>
  <c r="L284" i="42"/>
  <c r="E285" i="42"/>
  <c r="L285" i="42"/>
  <c r="E286" i="42"/>
  <c r="K286" i="42"/>
  <c r="L286" i="42"/>
  <c r="E287" i="42"/>
  <c r="K287" i="42"/>
  <c r="L287" i="42"/>
  <c r="E288" i="42"/>
  <c r="L288" i="42"/>
  <c r="E289" i="42"/>
  <c r="K289" i="42"/>
  <c r="L289" i="42"/>
  <c r="E290" i="42"/>
  <c r="K290" i="42"/>
  <c r="L290" i="42"/>
  <c r="E291" i="42"/>
  <c r="L291" i="42"/>
  <c r="E292" i="42"/>
  <c r="K292" i="42"/>
  <c r="L292" i="42"/>
  <c r="E293" i="42"/>
  <c r="K293" i="42"/>
  <c r="L293" i="42"/>
  <c r="E294" i="42"/>
  <c r="L294" i="42"/>
  <c r="E295" i="42"/>
  <c r="K295" i="42"/>
  <c r="L295" i="42"/>
  <c r="E296" i="42"/>
  <c r="K296" i="42"/>
  <c r="L296" i="42"/>
  <c r="E297" i="42"/>
  <c r="L297" i="42"/>
  <c r="E298" i="42"/>
  <c r="K298" i="42"/>
  <c r="L298" i="42"/>
  <c r="E299" i="42"/>
  <c r="K299" i="42"/>
  <c r="L299" i="42"/>
  <c r="E300" i="42"/>
  <c r="L300" i="42"/>
  <c r="E301" i="42"/>
  <c r="K301" i="42"/>
  <c r="L301" i="42"/>
  <c r="E302" i="42"/>
  <c r="K302" i="42"/>
  <c r="L302" i="42"/>
  <c r="E303" i="42"/>
  <c r="L303" i="42"/>
  <c r="E304" i="42"/>
  <c r="K304" i="42"/>
  <c r="L304" i="42"/>
  <c r="E305" i="42"/>
  <c r="K305" i="42"/>
  <c r="L305" i="42"/>
  <c r="E306" i="42"/>
  <c r="L306" i="42"/>
  <c r="E307" i="42"/>
  <c r="K307" i="42"/>
  <c r="L307" i="42"/>
  <c r="E308" i="42"/>
  <c r="K308" i="42"/>
  <c r="L308" i="42"/>
  <c r="E309" i="42"/>
  <c r="L309" i="42"/>
  <c r="E310" i="42"/>
  <c r="K310" i="42"/>
  <c r="L310" i="42"/>
  <c r="E311" i="42"/>
  <c r="K311" i="42"/>
  <c r="L311" i="42"/>
  <c r="E312" i="42"/>
  <c r="L312" i="42"/>
  <c r="E313" i="42"/>
  <c r="K313" i="42"/>
  <c r="L313" i="42"/>
  <c r="E314" i="42"/>
  <c r="K314" i="42"/>
  <c r="L314" i="42"/>
  <c r="E315" i="42"/>
  <c r="L315" i="42"/>
  <c r="E316" i="42"/>
  <c r="K316" i="42"/>
  <c r="L316" i="42"/>
  <c r="E317" i="42"/>
  <c r="K317" i="42"/>
  <c r="L317" i="42"/>
  <c r="E318" i="42"/>
  <c r="L318" i="42"/>
  <c r="E319" i="42"/>
  <c r="K319" i="42"/>
  <c r="L319" i="42"/>
  <c r="E320" i="42"/>
  <c r="K320" i="42"/>
  <c r="L320" i="42"/>
  <c r="E321" i="42"/>
  <c r="L321" i="42"/>
  <c r="E322" i="42"/>
  <c r="K322" i="42"/>
  <c r="L322" i="42"/>
  <c r="E323" i="42"/>
  <c r="K323" i="42"/>
  <c r="L323" i="42"/>
  <c r="E324" i="42"/>
  <c r="L324" i="42"/>
  <c r="E325" i="42"/>
  <c r="K325" i="42"/>
  <c r="L325" i="42"/>
  <c r="E326" i="42"/>
  <c r="K326" i="42"/>
  <c r="L326" i="42"/>
  <c r="E327" i="42"/>
  <c r="L327" i="42"/>
  <c r="E328" i="42"/>
  <c r="K328" i="42"/>
  <c r="L328" i="42"/>
  <c r="E329" i="42"/>
  <c r="K329" i="42"/>
  <c r="L329" i="42"/>
  <c r="E330" i="42"/>
  <c r="L330" i="42"/>
  <c r="E331" i="42"/>
  <c r="K331" i="42"/>
  <c r="L331" i="42"/>
  <c r="E332" i="42"/>
  <c r="K332" i="42"/>
  <c r="L332" i="42"/>
  <c r="E333" i="42"/>
  <c r="L333" i="42"/>
  <c r="E334" i="42"/>
  <c r="K334" i="42"/>
  <c r="L334" i="42"/>
  <c r="E335" i="42"/>
  <c r="K335" i="42"/>
  <c r="L335" i="42"/>
  <c r="E336" i="42"/>
  <c r="L336" i="42"/>
  <c r="E337" i="42"/>
  <c r="K337" i="42"/>
  <c r="L337" i="42"/>
  <c r="E338" i="42"/>
  <c r="K338" i="42"/>
  <c r="L338" i="42"/>
  <c r="E339" i="42"/>
  <c r="L339" i="42"/>
  <c r="E340" i="42"/>
  <c r="K340" i="42"/>
  <c r="L340" i="42"/>
  <c r="E341" i="42"/>
  <c r="K341" i="42"/>
  <c r="L341" i="42"/>
  <c r="E342" i="42"/>
  <c r="L342" i="42"/>
  <c r="E343" i="42"/>
  <c r="K343" i="42"/>
  <c r="L343" i="42"/>
  <c r="E344" i="42"/>
  <c r="K344" i="42"/>
  <c r="L344" i="42"/>
  <c r="E345" i="42"/>
  <c r="L345" i="42"/>
  <c r="E346" i="42"/>
  <c r="K346" i="42"/>
  <c r="L346" i="42"/>
  <c r="E347" i="42"/>
  <c r="K347" i="42"/>
  <c r="L347" i="42"/>
  <c r="E348" i="42"/>
  <c r="L348" i="42"/>
  <c r="E349" i="42"/>
  <c r="K349" i="42"/>
  <c r="L349" i="42"/>
  <c r="E350" i="42"/>
  <c r="K350" i="42"/>
  <c r="L350" i="42"/>
  <c r="E351" i="42"/>
  <c r="L351" i="42"/>
  <c r="E352" i="42"/>
  <c r="K352" i="42"/>
  <c r="L352" i="42"/>
  <c r="E353" i="42"/>
  <c r="K353" i="42"/>
  <c r="L353" i="42"/>
  <c r="E354" i="42"/>
  <c r="L354" i="42"/>
  <c r="E355" i="42"/>
  <c r="K355" i="42"/>
  <c r="L355" i="42"/>
  <c r="E356" i="42"/>
  <c r="K356" i="42"/>
  <c r="L356" i="42"/>
  <c r="E357" i="42"/>
  <c r="L357" i="42"/>
  <c r="E358" i="42"/>
  <c r="K358" i="42"/>
  <c r="L358" i="42"/>
  <c r="E359" i="42"/>
  <c r="K359" i="42"/>
  <c r="L359" i="42"/>
  <c r="E360" i="42"/>
  <c r="L360" i="42"/>
  <c r="E361" i="42"/>
  <c r="K361" i="42"/>
  <c r="L361" i="42"/>
  <c r="E362" i="42"/>
  <c r="K362" i="42"/>
  <c r="L362" i="42"/>
  <c r="E363" i="42"/>
  <c r="L363" i="42"/>
  <c r="E364" i="42"/>
  <c r="K364" i="42"/>
  <c r="L364" i="42"/>
  <c r="E365" i="42"/>
  <c r="K365" i="42"/>
  <c r="L365" i="42"/>
  <c r="E366" i="42"/>
  <c r="L366" i="42"/>
  <c r="E367" i="42"/>
  <c r="K367" i="42"/>
  <c r="L367" i="42"/>
  <c r="E368" i="42"/>
  <c r="K368" i="42"/>
  <c r="L368" i="42"/>
  <c r="E369" i="42"/>
  <c r="L369" i="42"/>
  <c r="E370" i="42"/>
  <c r="K370" i="42"/>
  <c r="L370" i="42"/>
  <c r="E371" i="42"/>
  <c r="K371" i="42"/>
  <c r="L371" i="42"/>
  <c r="E372" i="42"/>
  <c r="L372" i="42"/>
  <c r="E373" i="42"/>
  <c r="K373" i="42"/>
  <c r="L373" i="42"/>
  <c r="E374" i="42"/>
  <c r="K374" i="42"/>
  <c r="L374" i="42"/>
  <c r="E375" i="42"/>
  <c r="L375" i="42"/>
  <c r="E376" i="42"/>
  <c r="K376" i="42"/>
  <c r="L376" i="42"/>
  <c r="E377" i="42"/>
  <c r="K377" i="42"/>
  <c r="L377" i="42"/>
  <c r="E378" i="42"/>
  <c r="L378" i="42"/>
  <c r="E379" i="42"/>
  <c r="K379" i="42"/>
  <c r="L379" i="42"/>
  <c r="E380" i="42"/>
  <c r="K380" i="42"/>
  <c r="L380" i="42"/>
  <c r="E381" i="42"/>
  <c r="L381" i="42"/>
  <c r="E382" i="42"/>
  <c r="K382" i="42"/>
  <c r="L382" i="42"/>
  <c r="E383" i="42"/>
  <c r="K383" i="42"/>
  <c r="L383" i="42"/>
  <c r="E384" i="42"/>
  <c r="L384" i="42"/>
  <c r="E385" i="42"/>
  <c r="K385" i="42"/>
  <c r="L385" i="42"/>
  <c r="E386" i="42"/>
  <c r="K386" i="42"/>
  <c r="L386" i="42"/>
  <c r="E387" i="42"/>
  <c r="L387" i="42"/>
  <c r="E388" i="42"/>
  <c r="K388" i="42"/>
  <c r="L388" i="42"/>
  <c r="E389" i="42"/>
  <c r="K389" i="42"/>
  <c r="L389" i="42"/>
  <c r="E390" i="42"/>
  <c r="L390" i="42"/>
  <c r="E391" i="42"/>
  <c r="K391" i="42"/>
  <c r="L391" i="42"/>
  <c r="E392" i="42"/>
  <c r="K392" i="42"/>
  <c r="L392" i="42"/>
  <c r="E393" i="42"/>
  <c r="L393" i="42"/>
  <c r="E394" i="42"/>
  <c r="K394" i="42"/>
  <c r="L394" i="42"/>
  <c r="E395" i="42"/>
  <c r="K395" i="42"/>
  <c r="L395" i="42"/>
  <c r="E396" i="42"/>
  <c r="L396" i="42"/>
  <c r="E397" i="42"/>
  <c r="K397" i="42"/>
  <c r="L397" i="42"/>
  <c r="E398" i="42"/>
  <c r="K398" i="42"/>
  <c r="L398" i="42"/>
  <c r="E399" i="42"/>
  <c r="L399" i="42"/>
  <c r="E400" i="42"/>
  <c r="K400" i="42"/>
  <c r="L400" i="42"/>
  <c r="E401" i="42"/>
  <c r="K401" i="42"/>
  <c r="L401" i="42"/>
  <c r="E402" i="42"/>
  <c r="L402" i="42"/>
  <c r="E403" i="42"/>
  <c r="K403" i="42"/>
  <c r="L403" i="42"/>
  <c r="E404" i="42"/>
  <c r="K404" i="42"/>
  <c r="L404" i="42"/>
  <c r="E405" i="42"/>
  <c r="L405" i="42"/>
  <c r="E406" i="42"/>
  <c r="K406" i="42"/>
  <c r="L406" i="42"/>
  <c r="E407" i="42"/>
  <c r="K407" i="42"/>
  <c r="L407" i="42"/>
  <c r="E408" i="42"/>
  <c r="L408" i="42"/>
  <c r="E409" i="42"/>
  <c r="K409" i="42"/>
  <c r="L409" i="42"/>
  <c r="E410" i="42"/>
  <c r="K410" i="42"/>
  <c r="L410" i="42"/>
  <c r="E411" i="42"/>
  <c r="L411" i="42"/>
  <c r="E412" i="42"/>
  <c r="K412" i="42"/>
  <c r="L412" i="42"/>
  <c r="E413" i="42"/>
  <c r="K413" i="42"/>
  <c r="L413" i="42"/>
  <c r="E414" i="42"/>
  <c r="L414" i="42"/>
  <c r="E415" i="42"/>
  <c r="K415" i="42"/>
  <c r="L415" i="42"/>
  <c r="E416" i="42"/>
  <c r="K416" i="42"/>
  <c r="L416" i="42"/>
  <c r="E417" i="42"/>
  <c r="L417" i="42"/>
  <c r="E418" i="42"/>
  <c r="K418" i="42"/>
  <c r="L418" i="42"/>
  <c r="E419" i="42"/>
  <c r="K419" i="42"/>
  <c r="L419" i="42"/>
  <c r="E420" i="42"/>
  <c r="L420" i="42"/>
  <c r="E421" i="42"/>
  <c r="K421" i="42"/>
  <c r="L421" i="42"/>
  <c r="E422" i="42"/>
  <c r="K422" i="42"/>
  <c r="L422" i="42"/>
  <c r="E423" i="42"/>
  <c r="L423" i="42"/>
  <c r="E424" i="42"/>
  <c r="K424" i="42"/>
  <c r="L424" i="42"/>
  <c r="E425" i="42"/>
  <c r="K425" i="42"/>
  <c r="L425" i="42"/>
  <c r="E426" i="42"/>
  <c r="L426" i="42"/>
  <c r="E427" i="42"/>
  <c r="K427" i="42"/>
  <c r="L427" i="42"/>
  <c r="E428" i="42"/>
  <c r="K428" i="42"/>
  <c r="L428" i="42"/>
  <c r="E429" i="42"/>
  <c r="L429" i="42"/>
  <c r="E430" i="42"/>
  <c r="K430" i="42"/>
  <c r="L430" i="42"/>
  <c r="E431" i="42"/>
  <c r="K431" i="42"/>
  <c r="L431" i="42"/>
  <c r="E432" i="42"/>
  <c r="L432" i="42"/>
  <c r="E433" i="42"/>
  <c r="K433" i="42"/>
  <c r="L433" i="42"/>
  <c r="E434" i="42"/>
  <c r="K434" i="42"/>
  <c r="L434" i="42"/>
  <c r="E435" i="42"/>
  <c r="L435" i="42"/>
  <c r="E436" i="42"/>
  <c r="K436" i="42"/>
  <c r="L436" i="42"/>
  <c r="E437" i="42"/>
  <c r="K437" i="42"/>
  <c r="L437" i="42"/>
  <c r="E438" i="42"/>
  <c r="L438" i="42"/>
  <c r="E439" i="42"/>
  <c r="K439" i="42"/>
  <c r="L439" i="42"/>
  <c r="E440" i="42"/>
  <c r="K440" i="42"/>
  <c r="L440" i="42"/>
  <c r="E441" i="42"/>
  <c r="L441" i="42"/>
  <c r="E442" i="42"/>
  <c r="K442" i="42"/>
  <c r="L442" i="42"/>
  <c r="E443" i="42"/>
  <c r="K443" i="42"/>
  <c r="L443" i="42"/>
  <c r="E444" i="42"/>
  <c r="L444" i="42"/>
  <c r="E445" i="42"/>
  <c r="K445" i="42"/>
  <c r="L445" i="42"/>
  <c r="E446" i="42"/>
  <c r="K446" i="42"/>
  <c r="L446" i="42"/>
  <c r="E447" i="42"/>
  <c r="L447" i="42"/>
  <c r="E448" i="42"/>
  <c r="K448" i="42"/>
  <c r="L448" i="42"/>
  <c r="E449" i="42"/>
  <c r="K449" i="42"/>
  <c r="L449" i="42"/>
  <c r="E450" i="42"/>
  <c r="L450" i="42"/>
  <c r="E451" i="42"/>
  <c r="K451" i="42"/>
  <c r="L451" i="42"/>
  <c r="E452" i="42"/>
  <c r="K452" i="42"/>
  <c r="L452" i="42"/>
  <c r="E453" i="42"/>
  <c r="L453" i="42"/>
  <c r="E454" i="42"/>
  <c r="K454" i="42"/>
  <c r="L454" i="42"/>
  <c r="E455" i="42"/>
  <c r="K455" i="42"/>
  <c r="L455" i="42"/>
  <c r="E456" i="42"/>
  <c r="L456" i="42"/>
  <c r="E457" i="42"/>
  <c r="K457" i="42"/>
  <c r="L457" i="42"/>
  <c r="E458" i="42"/>
  <c r="K458" i="42"/>
  <c r="L458" i="42"/>
  <c r="E459" i="42"/>
  <c r="L459" i="42"/>
  <c r="E460" i="42"/>
  <c r="K460" i="42"/>
  <c r="L460" i="42"/>
  <c r="E461" i="42"/>
  <c r="K461" i="42"/>
  <c r="L461" i="42"/>
  <c r="E462" i="42"/>
  <c r="L462" i="42"/>
  <c r="E463" i="42"/>
  <c r="K463" i="42"/>
  <c r="L463" i="42"/>
  <c r="E464" i="42"/>
  <c r="K464" i="42"/>
  <c r="L464" i="42"/>
  <c r="E465" i="42"/>
  <c r="L465" i="42"/>
  <c r="E466" i="42"/>
  <c r="K466" i="42"/>
  <c r="L466" i="42"/>
  <c r="E467" i="42"/>
  <c r="K467" i="42"/>
  <c r="L467" i="42"/>
  <c r="E468" i="42"/>
  <c r="L468" i="42"/>
  <c r="E469" i="42"/>
  <c r="K469" i="42"/>
  <c r="L469" i="42"/>
  <c r="E470" i="42"/>
  <c r="K470" i="42"/>
  <c r="L470" i="42"/>
  <c r="E471" i="42"/>
  <c r="L471" i="42"/>
  <c r="E472" i="42"/>
  <c r="K472" i="42"/>
  <c r="L472" i="42"/>
  <c r="E473" i="42"/>
  <c r="K473" i="42"/>
  <c r="L473" i="42"/>
  <c r="E474" i="42"/>
  <c r="L474" i="42"/>
  <c r="E475" i="42"/>
  <c r="K475" i="42"/>
  <c r="L475" i="42"/>
  <c r="E476" i="42"/>
  <c r="K476" i="42"/>
  <c r="L476" i="42"/>
  <c r="E477" i="42"/>
  <c r="L477" i="42"/>
  <c r="E478" i="42"/>
  <c r="K478" i="42"/>
  <c r="L478" i="42"/>
  <c r="E479" i="42"/>
  <c r="K479" i="42"/>
  <c r="L479" i="42"/>
  <c r="E480" i="42"/>
  <c r="L480" i="42"/>
  <c r="E481" i="42"/>
  <c r="K481" i="42"/>
  <c r="L481" i="42"/>
  <c r="E482" i="42"/>
  <c r="K482" i="42"/>
  <c r="L482" i="42"/>
  <c r="E483" i="42"/>
  <c r="L483" i="42"/>
  <c r="E484" i="42"/>
  <c r="K484" i="42"/>
  <c r="L484" i="42"/>
  <c r="E485" i="42"/>
  <c r="K485" i="42"/>
  <c r="L485" i="42"/>
  <c r="E486" i="42"/>
  <c r="L486" i="42"/>
  <c r="E487" i="42"/>
  <c r="K487" i="42"/>
  <c r="L487" i="42"/>
  <c r="E488" i="42"/>
  <c r="K488" i="42"/>
  <c r="L488" i="42"/>
  <c r="E489" i="42"/>
  <c r="L489" i="42"/>
  <c r="E490" i="42"/>
  <c r="K490" i="42"/>
  <c r="L490" i="42"/>
  <c r="E491" i="42"/>
  <c r="K491" i="42"/>
  <c r="L491" i="42"/>
  <c r="E492" i="42"/>
  <c r="L492" i="42"/>
  <c r="E493" i="42"/>
  <c r="K493" i="42"/>
  <c r="L493" i="42"/>
  <c r="E494" i="42"/>
  <c r="K494" i="42"/>
  <c r="L494" i="42"/>
  <c r="E495" i="42"/>
  <c r="L495" i="42"/>
  <c r="E496" i="42"/>
  <c r="K496" i="42"/>
  <c r="L496" i="42"/>
  <c r="E497" i="42"/>
  <c r="K497" i="42"/>
  <c r="L497" i="42"/>
  <c r="E498" i="42"/>
  <c r="L498" i="42"/>
  <c r="E499" i="42"/>
  <c r="K499" i="42"/>
  <c r="L499" i="42"/>
  <c r="E500" i="42"/>
  <c r="K500" i="42"/>
  <c r="L500" i="42"/>
  <c r="E501" i="42"/>
  <c r="L501" i="42"/>
  <c r="E502" i="42"/>
  <c r="K502" i="42"/>
  <c r="L502" i="42"/>
  <c r="E503" i="42"/>
  <c r="K503" i="42"/>
  <c r="L503" i="42"/>
  <c r="E504" i="42"/>
  <c r="L504" i="42"/>
  <c r="E505" i="42"/>
  <c r="K505" i="42"/>
  <c r="L505" i="42"/>
  <c r="E506" i="42"/>
  <c r="K506" i="42"/>
  <c r="L506" i="42"/>
  <c r="E507" i="42"/>
  <c r="L507" i="42"/>
  <c r="E508" i="42"/>
  <c r="K508" i="42"/>
  <c r="L508" i="42"/>
  <c r="E509" i="42"/>
  <c r="K509" i="42"/>
  <c r="L509" i="42"/>
  <c r="E510" i="42"/>
  <c r="L510" i="42"/>
  <c r="E511" i="42"/>
  <c r="K511" i="42"/>
  <c r="L511" i="42"/>
  <c r="E512" i="42"/>
  <c r="K512" i="42"/>
  <c r="L512" i="42"/>
  <c r="E513" i="42"/>
  <c r="L513" i="42"/>
  <c r="E514" i="42"/>
  <c r="K514" i="42"/>
  <c r="L514" i="42"/>
  <c r="E515" i="42"/>
  <c r="K515" i="42"/>
  <c r="L515" i="42"/>
  <c r="E516" i="42"/>
  <c r="L516" i="42"/>
  <c r="E517" i="42"/>
  <c r="K517" i="42"/>
  <c r="L517" i="42"/>
  <c r="E518" i="42"/>
  <c r="K518" i="42"/>
  <c r="L518" i="42"/>
  <c r="E519" i="42"/>
  <c r="L519" i="42"/>
  <c r="E520" i="42"/>
  <c r="K520" i="42"/>
  <c r="L520" i="42"/>
  <c r="E521" i="42"/>
  <c r="K521" i="42"/>
  <c r="L521" i="42"/>
  <c r="E522" i="42"/>
  <c r="L522" i="42"/>
  <c r="E523" i="42"/>
  <c r="K523" i="42"/>
  <c r="L523" i="42"/>
  <c r="E524" i="42"/>
  <c r="K524" i="42"/>
  <c r="L524" i="42"/>
  <c r="E525" i="42"/>
  <c r="L525" i="42"/>
  <c r="E526" i="42"/>
  <c r="K526" i="42"/>
  <c r="L526" i="42"/>
  <c r="E527" i="42"/>
  <c r="K527" i="42"/>
  <c r="L527" i="42"/>
  <c r="E528" i="42"/>
  <c r="L528" i="42"/>
  <c r="E529" i="42"/>
  <c r="K529" i="42"/>
  <c r="L529" i="42"/>
  <c r="E530" i="42"/>
  <c r="K530" i="42"/>
  <c r="L530" i="42"/>
  <c r="E531" i="42"/>
  <c r="L531" i="42"/>
  <c r="E532" i="42"/>
  <c r="K532" i="42"/>
  <c r="L532" i="42"/>
  <c r="E533" i="42"/>
  <c r="K533" i="42"/>
  <c r="L533" i="42"/>
  <c r="E534" i="42"/>
  <c r="L534" i="42"/>
  <c r="E535" i="42"/>
  <c r="K535" i="42"/>
  <c r="L535" i="42"/>
  <c r="E536" i="42"/>
  <c r="K536" i="42"/>
  <c r="L536" i="42"/>
  <c r="E537" i="42"/>
  <c r="L537" i="42"/>
  <c r="E538" i="42"/>
  <c r="K538" i="42"/>
  <c r="L538" i="42"/>
  <c r="E539" i="42"/>
  <c r="K539" i="42"/>
  <c r="L539" i="42"/>
  <c r="E540" i="42"/>
  <c r="L540" i="42"/>
  <c r="E541" i="42"/>
  <c r="K541" i="42"/>
  <c r="L541" i="42"/>
  <c r="E542" i="42"/>
  <c r="K542" i="42"/>
  <c r="L542" i="42"/>
  <c r="E543" i="42"/>
  <c r="L543" i="42"/>
  <c r="E544" i="42"/>
  <c r="K544" i="42"/>
  <c r="L544" i="42"/>
  <c r="E545" i="42"/>
  <c r="K545" i="42"/>
  <c r="L545" i="42"/>
  <c r="E546" i="42"/>
  <c r="L546" i="42"/>
  <c r="E547" i="42"/>
  <c r="K547" i="42"/>
  <c r="L547" i="42"/>
  <c r="E548" i="42"/>
  <c r="K548" i="42"/>
  <c r="L548" i="42"/>
  <c r="E549" i="42"/>
  <c r="L549" i="42"/>
  <c r="E550" i="42"/>
  <c r="K550" i="42"/>
  <c r="L550" i="42"/>
  <c r="E551" i="42"/>
  <c r="K551" i="42"/>
  <c r="L551" i="42"/>
  <c r="E552" i="42"/>
  <c r="L552" i="42"/>
  <c r="E553" i="42"/>
  <c r="K553" i="42"/>
  <c r="L553" i="42"/>
  <c r="E554" i="42"/>
  <c r="K554" i="42"/>
  <c r="L554" i="42"/>
  <c r="E555" i="42"/>
  <c r="L555" i="42"/>
  <c r="E556" i="42"/>
  <c r="K556" i="42"/>
  <c r="L556" i="42"/>
  <c r="E557" i="42"/>
  <c r="K557" i="42"/>
  <c r="L557" i="42"/>
  <c r="E558" i="42"/>
  <c r="L558" i="42"/>
  <c r="E559" i="42"/>
  <c r="K559" i="42"/>
  <c r="L559" i="42"/>
  <c r="E560" i="42"/>
  <c r="K560" i="42"/>
  <c r="L560" i="42"/>
  <c r="E561" i="42"/>
  <c r="L561" i="42"/>
  <c r="E562" i="42"/>
  <c r="K562" i="42"/>
  <c r="L562" i="42"/>
  <c r="E563" i="42"/>
  <c r="K563" i="42"/>
  <c r="L563" i="42"/>
  <c r="E564" i="42"/>
  <c r="L564" i="42"/>
  <c r="E565" i="42"/>
  <c r="K565" i="42"/>
  <c r="L565" i="42"/>
  <c r="E566" i="42"/>
  <c r="K566" i="42"/>
  <c r="L566" i="42"/>
  <c r="E567" i="42"/>
  <c r="L567" i="42"/>
  <c r="E568" i="42"/>
  <c r="K568" i="42"/>
  <c r="L568" i="42"/>
  <c r="E569" i="42"/>
  <c r="K569" i="42"/>
  <c r="L569" i="42"/>
  <c r="E570" i="42"/>
  <c r="L570" i="42"/>
  <c r="E571" i="42"/>
  <c r="K571" i="42"/>
  <c r="L571" i="42"/>
  <c r="E572" i="42"/>
  <c r="K572" i="42"/>
  <c r="L572" i="42"/>
  <c r="E573" i="42"/>
  <c r="L573" i="42"/>
  <c r="E574" i="42"/>
  <c r="K574" i="42"/>
  <c r="L574" i="42"/>
  <c r="E575" i="42"/>
  <c r="K575" i="42"/>
  <c r="L575" i="42"/>
  <c r="E576" i="42"/>
  <c r="L576" i="42"/>
  <c r="E577" i="42"/>
  <c r="K577" i="42"/>
  <c r="L577" i="42"/>
  <c r="E578" i="42"/>
  <c r="K578" i="42"/>
  <c r="L578" i="42"/>
  <c r="E579" i="42"/>
  <c r="L579" i="42"/>
  <c r="E580" i="42"/>
  <c r="K580" i="42"/>
  <c r="L580" i="42"/>
  <c r="E581" i="42"/>
  <c r="K581" i="42"/>
  <c r="L581" i="42"/>
  <c r="E582" i="42"/>
  <c r="L582" i="42"/>
  <c r="E583" i="42"/>
  <c r="K583" i="42"/>
  <c r="L583" i="42"/>
  <c r="E584" i="42"/>
  <c r="K584" i="42"/>
  <c r="L584" i="42"/>
  <c r="E585" i="42"/>
  <c r="L585" i="42"/>
  <c r="E586" i="42"/>
  <c r="K586" i="42"/>
  <c r="L586" i="42"/>
  <c r="E587" i="42"/>
  <c r="K587" i="42"/>
  <c r="L587" i="42"/>
  <c r="E588" i="42"/>
  <c r="L588" i="42"/>
  <c r="E589" i="42"/>
  <c r="K589" i="42"/>
  <c r="L589" i="42"/>
  <c r="E590" i="42"/>
  <c r="K590" i="42"/>
  <c r="L590" i="42"/>
  <c r="E591" i="42"/>
  <c r="L591" i="42"/>
  <c r="E592" i="42"/>
  <c r="K592" i="42"/>
  <c r="L592" i="42"/>
  <c r="E593" i="42"/>
  <c r="K593" i="42"/>
  <c r="L593" i="42"/>
  <c r="E594" i="42"/>
  <c r="L594" i="42"/>
  <c r="E595" i="42"/>
  <c r="K595" i="42"/>
  <c r="L595" i="42"/>
  <c r="E596" i="42"/>
  <c r="K596" i="42"/>
  <c r="L596" i="42"/>
  <c r="E597" i="42"/>
  <c r="L597" i="42"/>
  <c r="E598" i="42"/>
  <c r="K598" i="42"/>
  <c r="L598" i="42"/>
  <c r="E599" i="42"/>
  <c r="K599" i="42"/>
  <c r="L599" i="42"/>
  <c r="E600" i="42"/>
  <c r="L600" i="42"/>
  <c r="E601" i="42"/>
  <c r="K601" i="42"/>
  <c r="L601" i="42"/>
  <c r="E602" i="42"/>
  <c r="K602" i="42"/>
  <c r="L602" i="42"/>
  <c r="E603" i="42"/>
  <c r="L603" i="42"/>
  <c r="E604" i="42"/>
  <c r="K604" i="42"/>
  <c r="L604" i="42"/>
  <c r="E605" i="42"/>
  <c r="K605" i="42"/>
  <c r="L605" i="42"/>
  <c r="E606" i="42"/>
  <c r="L606" i="42"/>
  <c r="E607" i="42"/>
  <c r="K607" i="42"/>
  <c r="L607" i="42"/>
  <c r="E608" i="42"/>
  <c r="K608" i="42"/>
  <c r="L608" i="42"/>
  <c r="E609" i="42"/>
  <c r="L609" i="42"/>
  <c r="E610" i="42"/>
  <c r="K610" i="42"/>
  <c r="L610" i="42"/>
  <c r="E611" i="42"/>
  <c r="K611" i="42"/>
  <c r="L611" i="42"/>
  <c r="E612" i="42"/>
  <c r="L612" i="42"/>
  <c r="E613" i="42"/>
  <c r="K613" i="42"/>
  <c r="L613" i="42"/>
  <c r="E614" i="42"/>
  <c r="K614" i="42"/>
  <c r="L614" i="42"/>
  <c r="E615" i="42"/>
  <c r="L615" i="42"/>
  <c r="E616" i="42"/>
  <c r="K616" i="42"/>
  <c r="L616" i="42"/>
  <c r="E617" i="42"/>
  <c r="K617" i="42"/>
  <c r="L617" i="42"/>
  <c r="E618" i="42"/>
  <c r="L618" i="42"/>
  <c r="E619" i="42"/>
  <c r="K619" i="42"/>
  <c r="L619" i="42"/>
  <c r="E620" i="42"/>
  <c r="K620" i="42"/>
  <c r="L620" i="42"/>
  <c r="E621" i="42"/>
  <c r="L621" i="42"/>
  <c r="E622" i="42"/>
  <c r="K622" i="42"/>
  <c r="L622" i="42"/>
  <c r="E623" i="42"/>
  <c r="K623" i="42"/>
  <c r="L623" i="42"/>
  <c r="E624" i="42"/>
  <c r="L624" i="42"/>
  <c r="E625" i="42"/>
  <c r="K625" i="42"/>
  <c r="L625" i="42"/>
  <c r="E626" i="42"/>
  <c r="K626" i="42"/>
  <c r="L626" i="42"/>
  <c r="E627" i="42"/>
  <c r="L627" i="42"/>
  <c r="E628" i="42"/>
  <c r="K628" i="42"/>
  <c r="L628" i="42"/>
  <c r="E629" i="42"/>
  <c r="K629" i="42"/>
  <c r="L629" i="42"/>
  <c r="E630" i="42"/>
  <c r="L630" i="42"/>
  <c r="E631" i="42"/>
  <c r="K631" i="42"/>
  <c r="L631" i="42"/>
  <c r="E632" i="42"/>
  <c r="K632" i="42"/>
  <c r="L632" i="42"/>
  <c r="E633" i="42"/>
  <c r="L633" i="42"/>
  <c r="E634" i="42"/>
  <c r="K634" i="42"/>
  <c r="L634" i="42"/>
  <c r="E635" i="42"/>
  <c r="K635" i="42"/>
  <c r="L635" i="42"/>
  <c r="E636" i="42"/>
  <c r="L636" i="42"/>
  <c r="E637" i="42"/>
  <c r="K637" i="42"/>
  <c r="L637" i="42"/>
  <c r="E638" i="42"/>
  <c r="K638" i="42"/>
  <c r="L638" i="42"/>
  <c r="E639" i="42"/>
  <c r="L639" i="42"/>
  <c r="E640" i="42"/>
  <c r="K640" i="42"/>
  <c r="L640" i="42"/>
  <c r="E641" i="42"/>
  <c r="K641" i="42"/>
  <c r="L641" i="42"/>
  <c r="E642" i="42"/>
  <c r="L642" i="42"/>
  <c r="E643" i="42"/>
  <c r="K643" i="42"/>
  <c r="L643" i="42"/>
  <c r="E644" i="42"/>
  <c r="K644" i="42"/>
  <c r="L644" i="42"/>
  <c r="E645" i="42"/>
  <c r="L645" i="42"/>
  <c r="E646" i="42"/>
  <c r="K646" i="42"/>
  <c r="L646" i="42"/>
  <c r="E647" i="42"/>
  <c r="K647" i="42"/>
  <c r="L647" i="42"/>
  <c r="E648" i="42"/>
  <c r="L648" i="42"/>
  <c r="E649" i="42"/>
  <c r="K649" i="42"/>
  <c r="L649" i="42"/>
  <c r="E650" i="42"/>
  <c r="K650" i="42"/>
  <c r="L650" i="42"/>
  <c r="E651" i="42"/>
  <c r="L651" i="42"/>
  <c r="E652" i="42"/>
  <c r="K652" i="42"/>
  <c r="L652" i="42"/>
  <c r="E653" i="42"/>
  <c r="K653" i="42"/>
  <c r="L653" i="42"/>
  <c r="E654" i="42"/>
  <c r="L654" i="42"/>
  <c r="E655" i="42"/>
  <c r="K655" i="42"/>
  <c r="L655" i="42"/>
  <c r="E656" i="42"/>
  <c r="K656" i="42"/>
  <c r="L656" i="42"/>
  <c r="E657" i="42"/>
  <c r="L657" i="42"/>
  <c r="E658" i="42"/>
  <c r="K658" i="42"/>
  <c r="L658" i="42"/>
  <c r="E659" i="42"/>
  <c r="K659" i="42"/>
  <c r="L659" i="42"/>
  <c r="E660" i="42"/>
  <c r="L660" i="42"/>
  <c r="E661" i="42"/>
  <c r="K661" i="42"/>
  <c r="L661" i="42"/>
  <c r="E662" i="42"/>
  <c r="K662" i="42"/>
  <c r="L662" i="42"/>
  <c r="E663" i="42"/>
  <c r="L663" i="42"/>
  <c r="E664" i="42"/>
  <c r="K664" i="42"/>
  <c r="L664" i="42"/>
  <c r="E665" i="42"/>
  <c r="K665" i="42"/>
  <c r="L665" i="42"/>
  <c r="E666" i="42"/>
  <c r="L666" i="42"/>
  <c r="E667" i="42"/>
  <c r="K667" i="42"/>
  <c r="L667" i="42"/>
  <c r="E668" i="42"/>
  <c r="K668" i="42"/>
  <c r="L668" i="42"/>
  <c r="E669" i="42"/>
  <c r="L669" i="42"/>
  <c r="E670" i="42"/>
  <c r="K670" i="42"/>
  <c r="L670" i="42"/>
  <c r="E671" i="42"/>
  <c r="K671" i="42"/>
  <c r="L671" i="42"/>
  <c r="E672" i="42"/>
  <c r="L672" i="42"/>
  <c r="E673" i="42"/>
  <c r="K673" i="42"/>
  <c r="L673" i="42"/>
  <c r="E674" i="42"/>
  <c r="K674" i="42"/>
  <c r="L674" i="42"/>
  <c r="E675" i="42"/>
  <c r="L675" i="42"/>
  <c r="E676" i="42"/>
  <c r="K676" i="42"/>
  <c r="L676" i="42"/>
  <c r="E677" i="42"/>
  <c r="K677" i="42"/>
  <c r="L677" i="42"/>
  <c r="E678" i="42"/>
  <c r="L678" i="42"/>
  <c r="E679" i="42"/>
  <c r="K679" i="42"/>
  <c r="L679" i="42"/>
  <c r="E680" i="42"/>
  <c r="K680" i="42"/>
  <c r="L680" i="42"/>
  <c r="E681" i="42"/>
  <c r="L681" i="42"/>
  <c r="E682" i="42"/>
  <c r="K682" i="42"/>
  <c r="L682" i="42"/>
  <c r="E683" i="42"/>
  <c r="K683" i="42"/>
  <c r="L683" i="42"/>
  <c r="E684" i="42"/>
  <c r="L684" i="42"/>
  <c r="E685" i="42"/>
  <c r="K685" i="42"/>
  <c r="L685" i="42"/>
  <c r="E686" i="42"/>
  <c r="K686" i="42"/>
  <c r="L686" i="42"/>
  <c r="E687" i="42"/>
  <c r="L687" i="42"/>
  <c r="E688" i="42"/>
  <c r="K688" i="42"/>
  <c r="L688" i="42"/>
  <c r="E689" i="42"/>
  <c r="K689" i="42"/>
  <c r="L689" i="42"/>
  <c r="E690" i="42"/>
  <c r="L690" i="42"/>
  <c r="E691" i="42"/>
  <c r="K691" i="42"/>
  <c r="L691" i="42"/>
  <c r="E692" i="42"/>
  <c r="K692" i="42"/>
  <c r="L692" i="42"/>
  <c r="E693" i="42"/>
  <c r="L693" i="42"/>
  <c r="E694" i="42"/>
  <c r="K694" i="42"/>
  <c r="L694" i="42"/>
  <c r="E695" i="42"/>
  <c r="K695" i="42"/>
  <c r="L695" i="42"/>
  <c r="E696" i="42"/>
  <c r="L696" i="42"/>
  <c r="E697" i="42"/>
  <c r="K697" i="42"/>
  <c r="L697" i="42"/>
  <c r="E698" i="42"/>
  <c r="K698" i="42"/>
  <c r="L698" i="42"/>
  <c r="E699" i="42"/>
  <c r="L699" i="42"/>
  <c r="E700" i="42"/>
  <c r="K700" i="42"/>
  <c r="L700" i="42"/>
  <c r="E701" i="42"/>
  <c r="K701" i="42"/>
  <c r="L701" i="42"/>
  <c r="E702" i="42"/>
  <c r="L702" i="42"/>
  <c r="E703" i="42"/>
  <c r="K703" i="42"/>
  <c r="L703" i="42"/>
  <c r="E704" i="42"/>
  <c r="K704" i="42"/>
  <c r="L704" i="42"/>
  <c r="E705" i="42"/>
  <c r="L705" i="42"/>
  <c r="E706" i="42"/>
  <c r="K706" i="42"/>
  <c r="L706" i="42"/>
  <c r="E707" i="42"/>
  <c r="K707" i="42"/>
  <c r="L707" i="42"/>
  <c r="E708" i="42"/>
  <c r="L708" i="42"/>
  <c r="E709" i="42"/>
  <c r="K709" i="42"/>
  <c r="L709" i="42"/>
  <c r="E710" i="42"/>
  <c r="K710" i="42"/>
  <c r="L710" i="42"/>
  <c r="E711" i="42"/>
  <c r="L711" i="42"/>
  <c r="E712" i="42"/>
  <c r="K712" i="42"/>
  <c r="L712" i="42"/>
  <c r="E713" i="42"/>
  <c r="K713" i="42"/>
  <c r="L713" i="42"/>
  <c r="E714" i="42"/>
  <c r="L714" i="42"/>
  <c r="E715" i="42"/>
  <c r="K715" i="42"/>
  <c r="L715" i="42"/>
  <c r="E716" i="42"/>
  <c r="K716" i="42"/>
  <c r="L716" i="42"/>
  <c r="E717" i="42"/>
  <c r="L717" i="42"/>
  <c r="E718" i="42"/>
  <c r="K718" i="42"/>
  <c r="L718" i="42"/>
  <c r="E719" i="42"/>
  <c r="K719" i="42"/>
  <c r="L719" i="42"/>
  <c r="E720" i="42"/>
  <c r="L720" i="42"/>
  <c r="E721" i="42"/>
  <c r="K721" i="42"/>
  <c r="L721" i="42"/>
  <c r="E722" i="42"/>
  <c r="K722" i="42"/>
  <c r="L722" i="42"/>
  <c r="E723" i="42"/>
  <c r="L723" i="42"/>
  <c r="E724" i="42"/>
  <c r="K724" i="42"/>
  <c r="L724" i="42"/>
  <c r="E725" i="42"/>
  <c r="K725" i="42"/>
  <c r="L725" i="42"/>
  <c r="E726" i="42"/>
  <c r="L726" i="42"/>
  <c r="E727" i="42"/>
  <c r="K727" i="42"/>
  <c r="L727" i="42"/>
  <c r="E728" i="42"/>
  <c r="K728" i="42"/>
  <c r="L728" i="42"/>
  <c r="E729" i="42"/>
  <c r="L729" i="42"/>
  <c r="E730" i="42"/>
  <c r="K730" i="42"/>
  <c r="L730" i="42"/>
  <c r="E731" i="42"/>
  <c r="K731" i="42"/>
  <c r="L731" i="42"/>
  <c r="E732" i="42"/>
  <c r="L732" i="42"/>
  <c r="E733" i="42"/>
  <c r="K733" i="42"/>
  <c r="L733" i="42"/>
  <c r="E734" i="42"/>
  <c r="K734" i="42"/>
  <c r="L734" i="42"/>
  <c r="E735" i="42"/>
  <c r="L735" i="42"/>
  <c r="E736" i="42"/>
  <c r="L736" i="42"/>
  <c r="E737" i="42"/>
  <c r="L737" i="42"/>
  <c r="E738" i="42"/>
  <c r="L738" i="42"/>
  <c r="E739" i="42"/>
  <c r="L739" i="42"/>
  <c r="E740" i="42"/>
  <c r="L740" i="42"/>
  <c r="E741" i="42"/>
  <c r="L741" i="42"/>
  <c r="E742" i="42"/>
  <c r="L742" i="42"/>
  <c r="E743" i="42"/>
  <c r="L743" i="42"/>
  <c r="E744" i="42"/>
  <c r="L744" i="42"/>
  <c r="E745" i="42"/>
  <c r="L745" i="42"/>
  <c r="E746" i="42"/>
  <c r="L746" i="42"/>
  <c r="E747" i="42"/>
  <c r="L747" i="42"/>
  <c r="E748" i="42"/>
  <c r="L748" i="42"/>
  <c r="E749" i="42"/>
  <c r="E750" i="42"/>
  <c r="E751" i="42"/>
  <c r="E752" i="42"/>
  <c r="H239" i="8"/>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G94" i="13"/>
  <c r="G95" i="13"/>
  <c r="G96" i="13"/>
  <c r="G97" i="13"/>
  <c r="G98" i="13"/>
  <c r="G99" i="13"/>
  <c r="G100" i="13"/>
  <c r="G101"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I26" i="13"/>
  <c r="I20" i="13"/>
  <c r="I21" i="13"/>
  <c r="I22" i="13"/>
  <c r="I23" i="13"/>
  <c r="I24" i="13"/>
  <c r="I25" i="13"/>
  <c r="I27" i="13"/>
  <c r="I28" i="13"/>
  <c r="I29" i="13"/>
  <c r="I30" i="13"/>
  <c r="I31" i="13"/>
  <c r="I33" i="13"/>
  <c r="I34" i="13"/>
  <c r="G33" i="13"/>
  <c r="G34" i="13"/>
  <c r="H33" i="13"/>
  <c r="H34" i="13"/>
  <c r="J127" i="13"/>
  <c r="D94" i="13"/>
  <c r="D95" i="13"/>
  <c r="D96" i="13"/>
  <c r="D97" i="13"/>
  <c r="D98" i="13"/>
  <c r="D99" i="13"/>
  <c r="D100" i="13"/>
  <c r="D101" i="13"/>
  <c r="D102" i="13"/>
  <c r="D103" i="13"/>
  <c r="D104" i="13"/>
  <c r="D105" i="13"/>
  <c r="D106" i="13"/>
  <c r="D107" i="13"/>
  <c r="D108" i="13"/>
  <c r="D120" i="13"/>
  <c r="D121" i="13"/>
  <c r="D122" i="13"/>
  <c r="D123" i="13"/>
  <c r="D124" i="13"/>
  <c r="D125" i="13"/>
  <c r="D126" i="13"/>
  <c r="D127" i="13"/>
  <c r="J450" i="17"/>
  <c r="J451" i="17"/>
  <c r="J452" i="17"/>
  <c r="J453" i="17"/>
  <c r="J454" i="17"/>
  <c r="J455" i="17"/>
  <c r="J456" i="17"/>
  <c r="J457" i="17"/>
  <c r="Q55" i="17"/>
  <c r="E52" i="17"/>
  <c r="F52" i="17"/>
  <c r="G52" i="17"/>
  <c r="H52" i="17"/>
  <c r="I52" i="17"/>
  <c r="J52" i="17"/>
  <c r="K52" i="17"/>
  <c r="L52" i="17"/>
  <c r="M52" i="17"/>
  <c r="N52" i="17"/>
  <c r="O52" i="17"/>
  <c r="P52" i="17"/>
  <c r="G403" i="17"/>
  <c r="G404" i="17"/>
  <c r="G405" i="17"/>
  <c r="G406" i="17"/>
  <c r="E53" i="17"/>
  <c r="G407" i="17"/>
  <c r="G408" i="17"/>
  <c r="G409" i="17"/>
  <c r="G410" i="17"/>
  <c r="F53" i="17"/>
  <c r="G411" i="17"/>
  <c r="G412" i="17"/>
  <c r="G413" i="17"/>
  <c r="G414" i="17"/>
  <c r="G415" i="17"/>
  <c r="G53" i="17"/>
  <c r="G416" i="17"/>
  <c r="G417" i="17"/>
  <c r="G418" i="17"/>
  <c r="G419" i="17"/>
  <c r="H53" i="17"/>
  <c r="G420" i="17"/>
  <c r="G421" i="17"/>
  <c r="G422" i="17"/>
  <c r="G423" i="17"/>
  <c r="I53" i="17"/>
  <c r="G424" i="17"/>
  <c r="G425" i="17"/>
  <c r="G426" i="17"/>
  <c r="G427" i="17"/>
  <c r="J53" i="17"/>
  <c r="G428" i="17"/>
  <c r="G429" i="17"/>
  <c r="G430" i="17"/>
  <c r="G431" i="17"/>
  <c r="G432" i="17"/>
  <c r="K53" i="17"/>
  <c r="G433" i="17"/>
  <c r="G434" i="17"/>
  <c r="G435" i="17"/>
  <c r="G436" i="17"/>
  <c r="L53" i="17"/>
  <c r="G437" i="17"/>
  <c r="G438" i="17"/>
  <c r="G439" i="17"/>
  <c r="G440" i="17"/>
  <c r="G441" i="17"/>
  <c r="M53" i="17"/>
  <c r="G442" i="17"/>
  <c r="G443" i="17"/>
  <c r="G444" i="17"/>
  <c r="G445" i="17"/>
  <c r="N53" i="17"/>
  <c r="G447" i="17"/>
  <c r="G448" i="17"/>
  <c r="G449" i="17"/>
  <c r="G450" i="17"/>
  <c r="O53" i="17"/>
  <c r="G451" i="17"/>
  <c r="G452" i="17"/>
  <c r="G453" i="17"/>
  <c r="G454" i="17"/>
  <c r="G455" i="17"/>
  <c r="P53" i="17"/>
  <c r="E54" i="17"/>
  <c r="F54" i="17"/>
  <c r="G54" i="17"/>
  <c r="H54" i="17"/>
  <c r="I54" i="17"/>
  <c r="J54" i="17"/>
  <c r="K54" i="17"/>
  <c r="L54" i="17"/>
  <c r="M54" i="17"/>
  <c r="N54" i="17"/>
  <c r="O54" i="17"/>
  <c r="P54" i="17"/>
  <c r="E55" i="17"/>
  <c r="F55" i="17"/>
  <c r="G55" i="17"/>
  <c r="H55" i="17"/>
  <c r="J420" i="17"/>
  <c r="J421" i="17"/>
  <c r="J422" i="17"/>
  <c r="J423" i="17"/>
  <c r="I55" i="17"/>
  <c r="J424" i="17"/>
  <c r="J425" i="17"/>
  <c r="J426" i="17"/>
  <c r="J427" i="17"/>
  <c r="J55" i="17"/>
  <c r="J428" i="17"/>
  <c r="J429" i="17"/>
  <c r="J430" i="17"/>
  <c r="J431" i="17"/>
  <c r="J432" i="17"/>
  <c r="K55" i="17"/>
  <c r="J433" i="17"/>
  <c r="J434" i="17"/>
  <c r="J435" i="17"/>
  <c r="J436" i="17"/>
  <c r="L55" i="17"/>
  <c r="J437" i="17"/>
  <c r="J438" i="17"/>
  <c r="J439" i="17"/>
  <c r="J440" i="17"/>
  <c r="J441" i="17"/>
  <c r="M55" i="17"/>
  <c r="J442" i="17"/>
  <c r="J443" i="17"/>
  <c r="J444" i="17"/>
  <c r="J445" i="17"/>
  <c r="N55" i="17"/>
  <c r="J449" i="17"/>
  <c r="O55" i="17"/>
  <c r="P55" i="17"/>
  <c r="T58" i="26"/>
  <c r="T57" i="26"/>
  <c r="O1595" i="26"/>
  <c r="O1596" i="26"/>
  <c r="O1597" i="26"/>
  <c r="O1598" i="26"/>
  <c r="O1599" i="26"/>
  <c r="O1600" i="26"/>
  <c r="O1601" i="26"/>
  <c r="O1602" i="26"/>
  <c r="O1603" i="26"/>
  <c r="O1676" i="26"/>
  <c r="O1677" i="26"/>
  <c r="O1678" i="26"/>
  <c r="O1679" i="26"/>
  <c r="O1680" i="26"/>
  <c r="O1681" i="26"/>
  <c r="O1682" i="26"/>
  <c r="O1683" i="26"/>
  <c r="O1684" i="26"/>
  <c r="O1685" i="26"/>
  <c r="O1686" i="26"/>
  <c r="O1687" i="26"/>
  <c r="O1688" i="26"/>
  <c r="O1689" i="26"/>
  <c r="O1690" i="26"/>
  <c r="O1691" i="26"/>
  <c r="O1692" i="26"/>
  <c r="O1693" i="26"/>
  <c r="N1595" i="26"/>
  <c r="N1596" i="26"/>
  <c r="N1597" i="26"/>
  <c r="N1598" i="26"/>
  <c r="N1599" i="26"/>
  <c r="N1600" i="26"/>
  <c r="N1601" i="26"/>
  <c r="N1602" i="26"/>
  <c r="N1603" i="26"/>
  <c r="N1676" i="26"/>
  <c r="N1677" i="26"/>
  <c r="N1678" i="26"/>
  <c r="N1679" i="26"/>
  <c r="N1680" i="26"/>
  <c r="N1681" i="26"/>
  <c r="N1682" i="26"/>
  <c r="N1683" i="26"/>
  <c r="N1684" i="26"/>
  <c r="N1685" i="26"/>
  <c r="N1686" i="26"/>
  <c r="N1687" i="26"/>
  <c r="N1688" i="26"/>
  <c r="N1689" i="26"/>
  <c r="N1690" i="26"/>
  <c r="N1691" i="26"/>
  <c r="N1692" i="26"/>
  <c r="N1693" i="26"/>
  <c r="J1712" i="26"/>
  <c r="J1724" i="26"/>
  <c r="J1736" i="26"/>
  <c r="J1748" i="26"/>
  <c r="J1760" i="26"/>
  <c r="J1772" i="26"/>
  <c r="J1784" i="26"/>
  <c r="J1796" i="26"/>
  <c r="J1388" i="26"/>
  <c r="J1400" i="26"/>
  <c r="J1412" i="26"/>
  <c r="J1424" i="26"/>
  <c r="J1436" i="26"/>
  <c r="J1448" i="26"/>
  <c r="J1460" i="26"/>
  <c r="J1472" i="26"/>
  <c r="J1484" i="26"/>
  <c r="J1496" i="26"/>
  <c r="J1508" i="26"/>
  <c r="J1520" i="26"/>
  <c r="J1532" i="26"/>
  <c r="J1544" i="26"/>
  <c r="J1556" i="26"/>
  <c r="J1568" i="26"/>
  <c r="H121" i="18"/>
  <c r="I121" i="18"/>
  <c r="I120" i="18"/>
  <c r="H120" i="18"/>
  <c r="J29" i="31"/>
  <c r="K29" i="31"/>
  <c r="O29" i="31"/>
  <c r="P29" i="31"/>
  <c r="U29" i="31"/>
  <c r="G43" i="31"/>
  <c r="G44" i="31"/>
  <c r="H43" i="31"/>
  <c r="H44" i="31"/>
  <c r="I43" i="31"/>
  <c r="I44" i="31"/>
  <c r="J43" i="31"/>
  <c r="J44" i="31"/>
  <c r="K43" i="31"/>
  <c r="K44" i="31"/>
  <c r="L43" i="31"/>
  <c r="L44" i="31"/>
  <c r="M43" i="31"/>
  <c r="M44" i="31"/>
  <c r="N43" i="31"/>
  <c r="N44" i="31"/>
  <c r="O43" i="31"/>
  <c r="O44" i="31"/>
  <c r="P43" i="31"/>
  <c r="P44" i="31"/>
  <c r="Q43" i="31"/>
  <c r="Q44" i="31"/>
  <c r="R43" i="31"/>
  <c r="R44" i="31"/>
  <c r="S43" i="31"/>
  <c r="S44" i="31"/>
  <c r="T43" i="31"/>
  <c r="T44" i="31"/>
  <c r="U43" i="31"/>
  <c r="U44" i="31"/>
  <c r="F43" i="31"/>
  <c r="F44" i="31"/>
  <c r="G211" i="40"/>
  <c r="G212" i="40"/>
  <c r="G213" i="40"/>
  <c r="G244" i="40"/>
  <c r="G245" i="40"/>
  <c r="G246" i="40"/>
  <c r="G247" i="40"/>
  <c r="G287" i="40"/>
  <c r="G288" i="40"/>
  <c r="G289" i="40"/>
  <c r="G313" i="40"/>
  <c r="G314" i="40"/>
  <c r="G315" i="40"/>
  <c r="H211" i="40"/>
  <c r="H212" i="40"/>
  <c r="H213" i="40"/>
  <c r="H244" i="40"/>
  <c r="H245" i="40"/>
  <c r="H246" i="40"/>
  <c r="H247" i="40"/>
  <c r="H287" i="40"/>
  <c r="H288" i="40"/>
  <c r="H289" i="40"/>
  <c r="H313" i="40"/>
  <c r="H314" i="40"/>
  <c r="H315" i="40"/>
  <c r="G316" i="40"/>
  <c r="H316" i="40"/>
  <c r="G317" i="40"/>
  <c r="H317" i="40"/>
  <c r="G318" i="40"/>
  <c r="H318" i="40"/>
  <c r="G319" i="40"/>
  <c r="H319" i="40"/>
  <c r="G320" i="40"/>
  <c r="H320" i="40"/>
  <c r="I45" i="3"/>
  <c r="I46" i="3"/>
  <c r="I49" i="3"/>
  <c r="I50" i="3"/>
  <c r="I51" i="3"/>
  <c r="I53" i="3"/>
  <c r="I54" i="3"/>
  <c r="I55" i="3"/>
  <c r="I57" i="3"/>
  <c r="I58" i="3"/>
  <c r="I59" i="3"/>
  <c r="I60" i="3"/>
  <c r="I42" i="3"/>
  <c r="Q54" i="40"/>
  <c r="P54" i="40"/>
  <c r="O54" i="40"/>
  <c r="L54" i="40"/>
  <c r="F54" i="40"/>
  <c r="N54" i="40"/>
  <c r="K54" i="40"/>
  <c r="M54" i="40"/>
  <c r="J54" i="40"/>
  <c r="I54" i="40"/>
  <c r="H54" i="40"/>
  <c r="G54" i="40"/>
  <c r="N53" i="40"/>
  <c r="M53" i="40"/>
  <c r="Q52" i="40"/>
  <c r="P52" i="40"/>
  <c r="O52" i="40"/>
  <c r="L52" i="40"/>
  <c r="F52" i="40"/>
  <c r="N52" i="40"/>
  <c r="K52" i="40"/>
  <c r="M52" i="40"/>
  <c r="J52" i="40"/>
  <c r="I52" i="40"/>
  <c r="H52" i="40"/>
  <c r="G52" i="40"/>
  <c r="Q51" i="40"/>
  <c r="P51" i="40"/>
  <c r="O51" i="40"/>
  <c r="L51" i="40"/>
  <c r="F51" i="40"/>
  <c r="N51" i="40"/>
  <c r="K51" i="40"/>
  <c r="M51" i="40"/>
  <c r="J51" i="40"/>
  <c r="I51" i="40"/>
  <c r="H51" i="40"/>
  <c r="G51" i="40"/>
  <c r="Q49" i="40"/>
  <c r="P49" i="40"/>
  <c r="O49" i="40"/>
  <c r="L49" i="40"/>
  <c r="F49" i="40"/>
  <c r="N49" i="40"/>
  <c r="K49" i="40"/>
  <c r="M49" i="40"/>
  <c r="J49" i="40"/>
  <c r="I49" i="40"/>
  <c r="H49" i="40"/>
  <c r="G49" i="40"/>
  <c r="Q48" i="40"/>
  <c r="P48" i="40"/>
  <c r="O48" i="40"/>
  <c r="L48" i="40"/>
  <c r="F48" i="40"/>
  <c r="N48" i="40"/>
  <c r="K48" i="40"/>
  <c r="M48" i="40"/>
  <c r="J48" i="40"/>
  <c r="I48" i="40"/>
  <c r="H48" i="40"/>
  <c r="G48" i="40"/>
  <c r="Q46" i="40"/>
  <c r="P46" i="40"/>
  <c r="O46" i="40"/>
  <c r="L46" i="40"/>
  <c r="F46" i="40"/>
  <c r="N46" i="40"/>
  <c r="K46" i="40"/>
  <c r="M46" i="40"/>
  <c r="J46" i="40"/>
  <c r="I46" i="40"/>
  <c r="H46" i="40"/>
  <c r="G46" i="40"/>
  <c r="N45" i="40"/>
  <c r="M45" i="40"/>
  <c r="N44" i="40"/>
  <c r="M44" i="40"/>
  <c r="N42" i="40"/>
  <c r="T42" i="40"/>
  <c r="M42" i="40"/>
  <c r="N41" i="40"/>
  <c r="M41" i="40"/>
  <c r="N40" i="40"/>
  <c r="M40" i="40"/>
  <c r="N39" i="40"/>
  <c r="M39" i="40"/>
  <c r="N38" i="40"/>
  <c r="M38" i="40"/>
  <c r="N36" i="40"/>
  <c r="M36" i="40"/>
  <c r="N35" i="40"/>
  <c r="M35" i="40"/>
  <c r="F90" i="40"/>
  <c r="F91" i="40"/>
  <c r="F92" i="40"/>
  <c r="F93" i="40"/>
  <c r="F94" i="40"/>
  <c r="F95" i="40"/>
  <c r="F96" i="40"/>
  <c r="F97" i="40"/>
  <c r="F98" i="40"/>
  <c r="F99" i="40"/>
  <c r="F100" i="40"/>
  <c r="F101" i="40"/>
  <c r="F102" i="40"/>
  <c r="F103" i="40"/>
  <c r="F104" i="40"/>
  <c r="F105" i="40"/>
  <c r="F106" i="40"/>
  <c r="F107" i="40"/>
  <c r="F108" i="40"/>
  <c r="F109" i="40"/>
  <c r="F110" i="40"/>
  <c r="F111" i="40"/>
  <c r="F112" i="40"/>
  <c r="F113" i="40"/>
  <c r="F114" i="40"/>
  <c r="F115" i="40"/>
  <c r="F116" i="40"/>
  <c r="F117" i="40"/>
  <c r="F118" i="40"/>
  <c r="F119" i="40"/>
  <c r="F120" i="40"/>
  <c r="F121" i="40"/>
  <c r="F122" i="40"/>
  <c r="F123" i="40"/>
  <c r="F124" i="40"/>
  <c r="F125" i="40"/>
  <c r="F126" i="40"/>
  <c r="F127" i="40"/>
  <c r="F128" i="40"/>
  <c r="F129" i="40"/>
  <c r="F130" i="40"/>
  <c r="F131" i="40"/>
  <c r="F132" i="40"/>
  <c r="F133" i="40"/>
  <c r="F134" i="40"/>
  <c r="F135" i="40"/>
  <c r="F136" i="40"/>
  <c r="F137" i="40"/>
  <c r="F138" i="40"/>
  <c r="F139" i="40"/>
  <c r="F140" i="40"/>
  <c r="F141" i="40"/>
  <c r="F142" i="40"/>
  <c r="F143" i="40"/>
  <c r="F144" i="40"/>
  <c r="F145" i="40"/>
  <c r="F146" i="40"/>
  <c r="F147" i="40"/>
  <c r="F148" i="40"/>
  <c r="F149" i="40"/>
  <c r="F150" i="40"/>
  <c r="F151" i="40"/>
  <c r="F152" i="40"/>
  <c r="F153" i="40"/>
  <c r="F154" i="40"/>
  <c r="F155" i="40"/>
  <c r="F156" i="40"/>
  <c r="F157" i="40"/>
  <c r="F158" i="40"/>
  <c r="F159" i="40"/>
  <c r="F160" i="40"/>
  <c r="F161" i="40"/>
  <c r="F162" i="40"/>
  <c r="F163" i="40"/>
  <c r="F164" i="40"/>
  <c r="F165" i="40"/>
  <c r="F166" i="40"/>
  <c r="F167" i="40"/>
  <c r="F168" i="40"/>
  <c r="F169" i="40"/>
  <c r="F170" i="40"/>
  <c r="F171" i="40"/>
  <c r="F172" i="40"/>
  <c r="F173" i="40"/>
  <c r="F174" i="40"/>
  <c r="F175" i="40"/>
  <c r="F176" i="40"/>
  <c r="F177" i="40"/>
  <c r="F178" i="40"/>
  <c r="F179" i="40"/>
  <c r="F180" i="40"/>
  <c r="F181" i="40"/>
  <c r="F182" i="40"/>
  <c r="F183" i="40"/>
  <c r="F184" i="40"/>
  <c r="F185" i="40"/>
  <c r="F186" i="40"/>
  <c r="F187" i="40"/>
  <c r="F188" i="40"/>
  <c r="F189" i="40"/>
  <c r="F190" i="40"/>
  <c r="F191" i="40"/>
  <c r="F192" i="40"/>
  <c r="F193" i="40"/>
  <c r="F194" i="40"/>
  <c r="F195" i="40"/>
  <c r="F196" i="40"/>
  <c r="F197" i="40"/>
  <c r="F198" i="40"/>
  <c r="F199" i="40"/>
  <c r="F200" i="40"/>
  <c r="F201" i="40"/>
  <c r="F202" i="40"/>
  <c r="F203" i="40"/>
  <c r="F204" i="40"/>
  <c r="F205" i="40"/>
  <c r="F206" i="40"/>
  <c r="F207" i="40"/>
  <c r="F208" i="40"/>
  <c r="F209" i="40"/>
  <c r="F210" i="40"/>
  <c r="F211" i="40"/>
  <c r="F212" i="40"/>
  <c r="F213" i="40"/>
  <c r="F214" i="40"/>
  <c r="F215" i="40"/>
  <c r="F216" i="40"/>
  <c r="F217" i="40"/>
  <c r="F218" i="40"/>
  <c r="F219" i="40"/>
  <c r="F220" i="40"/>
  <c r="F221" i="40"/>
  <c r="F222" i="40"/>
  <c r="F223" i="40"/>
  <c r="F224" i="40"/>
  <c r="F225" i="40"/>
  <c r="F226" i="40"/>
  <c r="F227" i="40"/>
  <c r="F228" i="40"/>
  <c r="F229" i="40"/>
  <c r="F230" i="40"/>
  <c r="F231" i="40"/>
  <c r="F232" i="40"/>
  <c r="F233" i="40"/>
  <c r="F234" i="40"/>
  <c r="F235" i="40"/>
  <c r="F236" i="40"/>
  <c r="F237" i="40"/>
  <c r="F238" i="40"/>
  <c r="F239" i="40"/>
  <c r="F240" i="40"/>
  <c r="F241" i="40"/>
  <c r="F242" i="40"/>
  <c r="F243" i="40"/>
  <c r="F244" i="40"/>
  <c r="F245" i="40"/>
  <c r="F246" i="40"/>
  <c r="F247" i="40"/>
  <c r="F248" i="40"/>
  <c r="F249" i="40"/>
  <c r="F250" i="40"/>
  <c r="F251" i="40"/>
  <c r="F252" i="40"/>
  <c r="F253" i="40"/>
  <c r="F254" i="40"/>
  <c r="F255" i="40"/>
  <c r="F256" i="40"/>
  <c r="F257" i="40"/>
  <c r="F258" i="40"/>
  <c r="F259" i="40"/>
  <c r="F260" i="40"/>
  <c r="F261" i="40"/>
  <c r="F262" i="40"/>
  <c r="F263" i="40"/>
  <c r="F264" i="40"/>
  <c r="F265" i="40"/>
  <c r="F266" i="40"/>
  <c r="F267" i="40"/>
  <c r="F268" i="40"/>
  <c r="F269" i="40"/>
  <c r="F270" i="40"/>
  <c r="F271" i="40"/>
  <c r="F272" i="40"/>
  <c r="F273" i="40"/>
  <c r="F274" i="40"/>
  <c r="F275" i="40"/>
  <c r="F276" i="40"/>
  <c r="F277" i="40"/>
  <c r="F278" i="40"/>
  <c r="F279" i="40"/>
  <c r="F280" i="40"/>
  <c r="F281" i="40"/>
  <c r="F282" i="40"/>
  <c r="F283" i="40"/>
  <c r="F284" i="40"/>
  <c r="F285" i="40"/>
  <c r="F286" i="40"/>
  <c r="F287" i="40"/>
  <c r="F288" i="40"/>
  <c r="F289" i="40"/>
  <c r="F290" i="40"/>
  <c r="F291" i="40"/>
  <c r="F292" i="40"/>
  <c r="F293" i="40"/>
  <c r="F294" i="40"/>
  <c r="F295" i="40"/>
  <c r="F296" i="40"/>
  <c r="F297" i="40"/>
  <c r="F298" i="40"/>
  <c r="F299" i="40"/>
  <c r="F300" i="40"/>
  <c r="F301" i="40"/>
  <c r="F302" i="40"/>
  <c r="F303" i="40"/>
  <c r="F304" i="40"/>
  <c r="F305" i="40"/>
  <c r="F306" i="40"/>
  <c r="F307" i="40"/>
  <c r="F308" i="40"/>
  <c r="F309" i="40"/>
  <c r="F310" i="40"/>
  <c r="F311" i="40"/>
  <c r="F312" i="40"/>
  <c r="F313" i="40"/>
  <c r="F314" i="40"/>
  <c r="F315" i="40"/>
  <c r="F316" i="40"/>
  <c r="F317" i="40"/>
  <c r="F318" i="40"/>
  <c r="F319" i="40"/>
  <c r="F320" i="40"/>
  <c r="F321" i="40"/>
  <c r="F322" i="40"/>
  <c r="F323" i="40"/>
  <c r="F324" i="40"/>
  <c r="F325" i="40"/>
  <c r="F326" i="40"/>
  <c r="F327" i="40"/>
  <c r="F328" i="40"/>
  <c r="F329" i="40"/>
  <c r="F330" i="40"/>
  <c r="F331" i="40"/>
  <c r="F332" i="40"/>
  <c r="F333" i="40"/>
  <c r="F334" i="40"/>
  <c r="F335" i="40"/>
  <c r="F336" i="40"/>
  <c r="F337" i="40"/>
  <c r="F338" i="40"/>
  <c r="F339" i="40"/>
  <c r="F340" i="40"/>
  <c r="F341" i="40"/>
  <c r="F342" i="40"/>
  <c r="F343" i="40"/>
  <c r="F344" i="40"/>
  <c r="F345" i="40"/>
  <c r="F346" i="40"/>
  <c r="F347" i="40"/>
  <c r="F348" i="40"/>
  <c r="F349" i="40"/>
  <c r="F350" i="40"/>
  <c r="F351" i="40"/>
  <c r="F352" i="40"/>
  <c r="F353" i="40"/>
  <c r="F354" i="40"/>
  <c r="F355" i="40"/>
  <c r="H238" i="8"/>
  <c r="E240" i="7"/>
  <c r="H240" i="7"/>
  <c r="R102" i="11"/>
  <c r="R100" i="11"/>
  <c r="R101" i="11"/>
  <c r="R103" i="11"/>
  <c r="R104" i="11"/>
  <c r="R105" i="11"/>
  <c r="R106" i="11"/>
  <c r="R107" i="11"/>
  <c r="R108" i="11"/>
  <c r="R109" i="11"/>
  <c r="R110" i="11"/>
  <c r="R111" i="11"/>
  <c r="R112" i="11"/>
  <c r="R113" i="11"/>
  <c r="R114" i="11"/>
  <c r="R115" i="11"/>
  <c r="R116" i="11"/>
  <c r="R117" i="11"/>
  <c r="R118" i="11"/>
  <c r="R119" i="11"/>
  <c r="R120" i="11"/>
  <c r="R121" i="11"/>
  <c r="R122" i="11"/>
  <c r="R123" i="11"/>
  <c r="R124" i="11"/>
  <c r="R125" i="11"/>
  <c r="R126" i="11"/>
  <c r="R127" i="11"/>
  <c r="R128" i="11"/>
  <c r="R129" i="11"/>
  <c r="R130" i="11"/>
  <c r="R131" i="11"/>
  <c r="R132" i="11"/>
  <c r="R133" i="11"/>
  <c r="R134" i="11"/>
  <c r="R135" i="11"/>
  <c r="R136" i="11"/>
  <c r="R137" i="11"/>
  <c r="R138" i="11"/>
  <c r="R139" i="11"/>
  <c r="R140" i="11"/>
  <c r="R141" i="11"/>
  <c r="R142" i="11"/>
  <c r="R143" i="11"/>
  <c r="R144" i="11"/>
  <c r="R145" i="11"/>
  <c r="R146" i="11"/>
  <c r="R147" i="11"/>
  <c r="R148" i="11"/>
  <c r="R149" i="11"/>
  <c r="R150" i="11"/>
  <c r="R151" i="11"/>
  <c r="R152" i="11"/>
  <c r="R153" i="11"/>
  <c r="R154" i="11"/>
  <c r="R155" i="11"/>
  <c r="R156" i="11"/>
  <c r="R157" i="11"/>
  <c r="R158" i="11"/>
  <c r="R159" i="11"/>
  <c r="R160" i="11"/>
  <c r="R161" i="11"/>
  <c r="R162" i="11"/>
  <c r="R163" i="11"/>
  <c r="R164" i="11"/>
  <c r="R165" i="11"/>
  <c r="R166" i="11"/>
  <c r="R167" i="11"/>
  <c r="R168" i="11"/>
  <c r="R169" i="11"/>
  <c r="R170" i="11"/>
  <c r="R171" i="11"/>
  <c r="R172" i="11"/>
  <c r="R173" i="11"/>
  <c r="R174" i="11"/>
  <c r="R175" i="11"/>
  <c r="R176" i="11"/>
  <c r="R177" i="11"/>
  <c r="R178" i="11"/>
  <c r="R179" i="11"/>
  <c r="R180" i="11"/>
  <c r="R181" i="11"/>
  <c r="R182" i="11"/>
  <c r="R183" i="11"/>
  <c r="R184" i="11"/>
  <c r="R185" i="11"/>
  <c r="R186" i="11"/>
  <c r="R187" i="11"/>
  <c r="R188" i="11"/>
  <c r="R189" i="11"/>
  <c r="R190" i="11"/>
  <c r="R191" i="11"/>
  <c r="R192" i="11"/>
  <c r="R193" i="11"/>
  <c r="R194" i="11"/>
  <c r="R195" i="11"/>
  <c r="R196" i="11"/>
  <c r="R197" i="11"/>
  <c r="R198" i="11"/>
  <c r="R199" i="11"/>
  <c r="R200" i="11"/>
  <c r="R201" i="11"/>
  <c r="R202" i="11"/>
  <c r="R203" i="11"/>
  <c r="R204" i="11"/>
  <c r="R205" i="11"/>
  <c r="R206" i="11"/>
  <c r="R207" i="11"/>
  <c r="R208" i="11"/>
  <c r="R209" i="11"/>
  <c r="R210" i="11"/>
  <c r="R211" i="11"/>
  <c r="R212" i="11"/>
  <c r="R213" i="11"/>
  <c r="R214" i="11"/>
  <c r="R215" i="11"/>
  <c r="R216" i="11"/>
  <c r="R217" i="11"/>
  <c r="R218" i="11"/>
  <c r="R219" i="11"/>
  <c r="R220" i="11"/>
  <c r="R221" i="11"/>
  <c r="R222" i="11"/>
  <c r="R223" i="11"/>
  <c r="R224" i="11"/>
  <c r="R225" i="11"/>
  <c r="R226" i="11"/>
  <c r="R227" i="11"/>
  <c r="R228" i="11"/>
  <c r="R229" i="11"/>
  <c r="R230" i="11"/>
  <c r="R231" i="11"/>
  <c r="R232" i="11"/>
  <c r="R233" i="11"/>
  <c r="R234" i="11"/>
  <c r="R235" i="11"/>
  <c r="R236" i="11"/>
  <c r="R237" i="11"/>
  <c r="R238" i="11"/>
  <c r="R239" i="11"/>
  <c r="R240" i="11"/>
  <c r="R241" i="11"/>
  <c r="R242" i="11"/>
  <c r="R243" i="11"/>
  <c r="R244" i="11"/>
  <c r="R245" i="11"/>
  <c r="R246" i="11"/>
  <c r="R247" i="11"/>
  <c r="R248" i="11"/>
  <c r="R249" i="11"/>
  <c r="R250" i="11"/>
  <c r="R251" i="11"/>
  <c r="R252" i="11"/>
  <c r="R253" i="11"/>
  <c r="R254" i="11"/>
  <c r="R255" i="11"/>
  <c r="R256" i="11"/>
  <c r="R257" i="11"/>
  <c r="R258" i="11"/>
  <c r="R259" i="11"/>
  <c r="R260" i="11"/>
  <c r="R261" i="11"/>
  <c r="R262" i="11"/>
  <c r="R263" i="11"/>
  <c r="R264" i="11"/>
  <c r="R265" i="11"/>
  <c r="R266" i="11"/>
  <c r="R267" i="11"/>
  <c r="R268" i="11"/>
  <c r="R269" i="11"/>
  <c r="R270" i="11"/>
  <c r="R271" i="11"/>
  <c r="R272" i="11"/>
  <c r="R273" i="11"/>
  <c r="R274" i="11"/>
  <c r="R275" i="11"/>
  <c r="R276" i="11"/>
  <c r="R277" i="11"/>
  <c r="R278" i="11"/>
  <c r="R279" i="11"/>
  <c r="R280" i="11"/>
  <c r="R281" i="11"/>
  <c r="R282" i="11"/>
  <c r="R283" i="11"/>
  <c r="R284" i="11"/>
  <c r="R285" i="11"/>
  <c r="R286" i="11"/>
  <c r="R287" i="11"/>
  <c r="R288" i="11"/>
  <c r="R289" i="11"/>
  <c r="R290" i="11"/>
  <c r="R291" i="11"/>
  <c r="R292" i="11"/>
  <c r="R293" i="11"/>
  <c r="R294" i="11"/>
  <c r="R295" i="11"/>
  <c r="R296" i="11"/>
  <c r="R297" i="11"/>
  <c r="R298" i="11"/>
  <c r="R299" i="11"/>
  <c r="R300" i="11"/>
  <c r="R301" i="11"/>
  <c r="R302" i="11"/>
  <c r="R303" i="11"/>
  <c r="R304" i="11"/>
  <c r="R305" i="11"/>
  <c r="R306" i="11"/>
  <c r="R307" i="11"/>
  <c r="R308" i="11"/>
  <c r="R309" i="11"/>
  <c r="R310" i="11"/>
  <c r="R311" i="11"/>
  <c r="R312" i="11"/>
  <c r="R313" i="11"/>
  <c r="R314" i="11"/>
  <c r="R315" i="11"/>
  <c r="R316" i="11"/>
  <c r="R317" i="11"/>
  <c r="R318" i="11"/>
  <c r="R319" i="11"/>
  <c r="R320" i="11"/>
  <c r="R321" i="11"/>
  <c r="R322" i="11"/>
  <c r="R323" i="11"/>
  <c r="R324" i="11"/>
  <c r="R325" i="11"/>
  <c r="R326" i="11"/>
  <c r="R327" i="11"/>
  <c r="R328" i="11"/>
  <c r="R329" i="11"/>
  <c r="R330" i="11"/>
  <c r="R331" i="11"/>
  <c r="R332" i="11"/>
  <c r="R333" i="11"/>
  <c r="R334" i="11"/>
  <c r="R335" i="11"/>
  <c r="R336" i="11"/>
  <c r="R337" i="11"/>
  <c r="R338" i="11"/>
  <c r="R339" i="11"/>
  <c r="R340" i="11"/>
  <c r="R341" i="11"/>
  <c r="R342" i="11"/>
  <c r="R343" i="11"/>
  <c r="R344" i="11"/>
  <c r="R345" i="11"/>
  <c r="R346" i="11"/>
  <c r="R347" i="11"/>
  <c r="R348" i="11"/>
  <c r="R349" i="11"/>
  <c r="R350" i="11"/>
  <c r="R351" i="11"/>
  <c r="R352" i="11"/>
  <c r="R353" i="11"/>
  <c r="R354" i="11"/>
  <c r="R355" i="11"/>
  <c r="R356" i="11"/>
  <c r="R357" i="11"/>
  <c r="R358" i="11"/>
  <c r="R359" i="11"/>
  <c r="R360" i="11"/>
  <c r="R361" i="11"/>
  <c r="R362" i="11"/>
  <c r="R363" i="11"/>
  <c r="R364" i="11"/>
  <c r="R365" i="11"/>
  <c r="R366" i="11"/>
  <c r="R367" i="11"/>
  <c r="R368" i="11"/>
  <c r="R369" i="11"/>
  <c r="R370" i="11"/>
  <c r="R371" i="11"/>
  <c r="R372" i="11"/>
  <c r="R373" i="11"/>
  <c r="R374" i="11"/>
  <c r="R375" i="11"/>
  <c r="R376" i="11"/>
  <c r="R377" i="11"/>
  <c r="R378" i="11"/>
  <c r="R379" i="11"/>
  <c r="R380" i="11"/>
  <c r="R381" i="11"/>
  <c r="R382" i="11"/>
  <c r="R383" i="11"/>
  <c r="R384" i="11"/>
  <c r="R385" i="11"/>
  <c r="R386" i="11"/>
  <c r="R387" i="11"/>
  <c r="R388" i="11"/>
  <c r="R389" i="11"/>
  <c r="R390" i="11"/>
  <c r="R391" i="11"/>
  <c r="R392" i="11"/>
  <c r="R393" i="11"/>
  <c r="R394" i="11"/>
  <c r="R395" i="11"/>
  <c r="R396" i="11"/>
  <c r="R397" i="11"/>
  <c r="R398" i="11"/>
  <c r="R399" i="11"/>
  <c r="R400" i="11"/>
  <c r="R401" i="11"/>
  <c r="R402" i="11"/>
  <c r="R403" i="11"/>
  <c r="R404" i="11"/>
  <c r="R405" i="11"/>
  <c r="R406" i="11"/>
  <c r="R407" i="11"/>
  <c r="R408" i="11"/>
  <c r="R409" i="11"/>
  <c r="R410" i="11"/>
  <c r="R411" i="11"/>
  <c r="R412" i="11"/>
  <c r="R413" i="11"/>
  <c r="R414" i="11"/>
  <c r="R415" i="11"/>
  <c r="R416" i="11"/>
  <c r="R417" i="11"/>
  <c r="R418" i="11"/>
  <c r="R419" i="11"/>
  <c r="R420" i="11"/>
  <c r="R421" i="11"/>
  <c r="R422" i="11"/>
  <c r="R423" i="11"/>
  <c r="R424" i="11"/>
  <c r="R425" i="11"/>
  <c r="R426" i="11"/>
  <c r="R427" i="11"/>
  <c r="R428" i="11"/>
  <c r="R429" i="11"/>
  <c r="R430" i="11"/>
  <c r="R431" i="11"/>
  <c r="R432" i="11"/>
  <c r="R433" i="11"/>
  <c r="R434" i="11"/>
  <c r="R435" i="11"/>
  <c r="R436" i="11"/>
  <c r="R437" i="11"/>
  <c r="R438" i="11"/>
  <c r="R439" i="11"/>
  <c r="R440" i="11"/>
  <c r="R441" i="11"/>
  <c r="R442" i="11"/>
  <c r="R443" i="11"/>
  <c r="R444" i="11"/>
  <c r="R445" i="11"/>
  <c r="R446" i="11"/>
  <c r="R447" i="11"/>
  <c r="R448" i="11"/>
  <c r="R449" i="11"/>
  <c r="R450" i="11"/>
  <c r="R451" i="11"/>
  <c r="R452" i="11"/>
  <c r="R453" i="11"/>
  <c r="R454" i="11"/>
  <c r="R455" i="11"/>
  <c r="R456" i="11"/>
  <c r="R457" i="11"/>
  <c r="R458" i="11"/>
  <c r="R459" i="11"/>
  <c r="R460" i="11"/>
  <c r="R461" i="11"/>
  <c r="R462" i="11"/>
  <c r="R463" i="11"/>
  <c r="R464" i="11"/>
  <c r="R465" i="11"/>
  <c r="R466" i="11"/>
  <c r="R99" i="11"/>
  <c r="U130" i="11"/>
  <c r="U131" i="11"/>
  <c r="U132" i="11"/>
  <c r="U133" i="11"/>
  <c r="U134" i="11"/>
  <c r="U135" i="11"/>
  <c r="U136" i="11"/>
  <c r="U137" i="11"/>
  <c r="U258" i="11"/>
  <c r="T130" i="11"/>
  <c r="T131" i="11"/>
  <c r="T132" i="11"/>
  <c r="T133" i="11"/>
  <c r="T134" i="11"/>
  <c r="T135" i="11"/>
  <c r="T136" i="11"/>
  <c r="T137" i="11"/>
  <c r="T258" i="11"/>
  <c r="T338" i="11"/>
  <c r="T339" i="11"/>
  <c r="T340" i="11"/>
  <c r="U338" i="11"/>
  <c r="U339" i="11"/>
  <c r="U340" i="11"/>
  <c r="T341" i="11"/>
  <c r="U341" i="11"/>
  <c r="T342" i="11"/>
  <c r="U342" i="11"/>
  <c r="T343" i="11"/>
  <c r="U343" i="11"/>
  <c r="T344" i="11"/>
  <c r="U344" i="11"/>
  <c r="T345" i="11"/>
  <c r="U345" i="11"/>
  <c r="T346" i="11"/>
  <c r="U346" i="11"/>
  <c r="T347" i="11"/>
  <c r="U347" i="11"/>
  <c r="T348" i="11"/>
  <c r="U348" i="11"/>
  <c r="T349" i="11"/>
  <c r="U349" i="11"/>
  <c r="T350" i="11"/>
  <c r="U350" i="11"/>
  <c r="T351" i="11"/>
  <c r="U351" i="11"/>
  <c r="T352" i="11"/>
  <c r="U352" i="11"/>
  <c r="T353" i="11"/>
  <c r="U353" i="11"/>
  <c r="T354" i="11"/>
  <c r="U354" i="11"/>
  <c r="T355" i="11"/>
  <c r="U355" i="11"/>
  <c r="T356" i="11"/>
  <c r="U356" i="11"/>
  <c r="T357" i="11"/>
  <c r="U357" i="11"/>
  <c r="T259" i="11"/>
  <c r="T260" i="11"/>
  <c r="T261" i="11"/>
  <c r="T262" i="11"/>
  <c r="T263" i="11"/>
  <c r="T264" i="11"/>
  <c r="T265" i="11"/>
  <c r="T266" i="11"/>
  <c r="U259" i="11"/>
  <c r="U260" i="11"/>
  <c r="U261" i="11"/>
  <c r="U262" i="11"/>
  <c r="U263" i="11"/>
  <c r="U264" i="11"/>
  <c r="U265" i="11"/>
  <c r="U266" i="11"/>
  <c r="G51" i="11"/>
  <c r="G50" i="11"/>
  <c r="O99" i="11"/>
  <c r="O111" i="11"/>
  <c r="O123" i="11"/>
  <c r="O135" i="11"/>
  <c r="O147" i="11"/>
  <c r="O159" i="11"/>
  <c r="O171" i="11"/>
  <c r="O183" i="11"/>
  <c r="O195" i="11"/>
  <c r="O207" i="11"/>
  <c r="O219" i="11"/>
  <c r="O231" i="11"/>
  <c r="O363" i="11"/>
  <c r="O375" i="11"/>
  <c r="O387" i="11"/>
  <c r="O399" i="11"/>
  <c r="O411" i="11"/>
  <c r="O423" i="11"/>
  <c r="O435" i="11"/>
  <c r="O447" i="11"/>
  <c r="O459" i="11"/>
  <c r="O471" i="11"/>
  <c r="N42" i="2"/>
  <c r="T42" i="2"/>
  <c r="J113" i="2"/>
  <c r="J114" i="2"/>
  <c r="J115" i="2"/>
  <c r="J116" i="2"/>
  <c r="J117" i="2"/>
  <c r="J118" i="2"/>
  <c r="J119" i="2"/>
  <c r="J120" i="2"/>
  <c r="J193" i="2"/>
  <c r="J194" i="2"/>
  <c r="J195" i="2"/>
  <c r="J196" i="2"/>
  <c r="J197" i="2"/>
  <c r="J198" i="2"/>
  <c r="J199" i="2"/>
  <c r="J200" i="2"/>
  <c r="J201" i="2"/>
  <c r="J202" i="2"/>
  <c r="J203" i="2"/>
  <c r="J204" i="2"/>
  <c r="J205" i="2"/>
  <c r="J206" i="2"/>
  <c r="J207" i="2"/>
  <c r="J208" i="2"/>
  <c r="J209" i="2"/>
  <c r="J210" i="2"/>
  <c r="J211" i="2"/>
  <c r="J212" i="2"/>
  <c r="L186" i="27"/>
  <c r="J186" i="27"/>
  <c r="I186" i="27"/>
  <c r="H186" i="27"/>
  <c r="G186" i="27"/>
  <c r="F186" i="27"/>
  <c r="E186" i="27"/>
  <c r="D186" i="27"/>
  <c r="H237" i="8"/>
  <c r="E239" i="7"/>
  <c r="H239" i="7"/>
  <c r="C2232" i="35"/>
  <c r="I268" i="9"/>
  <c r="Q268" i="9"/>
  <c r="I269" i="9"/>
  <c r="Q269" i="9"/>
  <c r="I270" i="9"/>
  <c r="Q270" i="9"/>
  <c r="I271" i="9"/>
  <c r="Q271" i="9"/>
  <c r="I272" i="9"/>
  <c r="Q272" i="9"/>
  <c r="I273" i="9"/>
  <c r="Q273" i="9"/>
  <c r="I274" i="9"/>
  <c r="Q274" i="9"/>
  <c r="I275" i="9"/>
  <c r="Q275" i="9"/>
  <c r="I276" i="9"/>
  <c r="Q276" i="9"/>
  <c r="I277" i="9"/>
  <c r="Q277" i="9"/>
  <c r="I278" i="9"/>
  <c r="Q278" i="9"/>
  <c r="I279" i="9"/>
  <c r="Q279" i="9"/>
  <c r="I280" i="9"/>
  <c r="Q280" i="9"/>
  <c r="I281" i="9"/>
  <c r="Q281" i="9"/>
  <c r="I282" i="9"/>
  <c r="Q282" i="9"/>
  <c r="I283" i="9"/>
  <c r="Q283" i="9"/>
  <c r="I284" i="9"/>
  <c r="Q284" i="9"/>
  <c r="I285" i="9"/>
  <c r="Q285" i="9"/>
  <c r="I286" i="9"/>
  <c r="Q286" i="9"/>
  <c r="I287" i="9"/>
  <c r="Q287" i="9"/>
  <c r="I288" i="9"/>
  <c r="Q288" i="9"/>
  <c r="I289" i="9"/>
  <c r="Q289" i="9"/>
  <c r="I290" i="9"/>
  <c r="Q290" i="9"/>
  <c r="I291" i="9"/>
  <c r="Q291" i="9"/>
  <c r="I292" i="9"/>
  <c r="Q292" i="9"/>
  <c r="I293" i="9"/>
  <c r="Q293" i="9"/>
  <c r="I294" i="9"/>
  <c r="Q294" i="9"/>
  <c r="I295" i="9"/>
  <c r="Q295" i="9"/>
  <c r="I296" i="9"/>
  <c r="Q296" i="9"/>
  <c r="I297" i="9"/>
  <c r="Q297" i="9"/>
  <c r="I298" i="9"/>
  <c r="Q298" i="9"/>
  <c r="I299" i="9"/>
  <c r="Q299" i="9"/>
  <c r="I300" i="9"/>
  <c r="Q300" i="9"/>
  <c r="I267" i="9"/>
  <c r="Q267" i="9"/>
  <c r="P266" i="9"/>
  <c r="Q266" i="9"/>
  <c r="P265" i="9"/>
  <c r="I265" i="9"/>
  <c r="I266"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12" i="39"/>
  <c r="A16" i="39"/>
  <c r="A20" i="39"/>
  <c r="A24" i="39"/>
  <c r="A28" i="39"/>
  <c r="A32" i="39"/>
  <c r="A36" i="39"/>
  <c r="A40" i="39"/>
  <c r="A44" i="39"/>
  <c r="A48" i="39"/>
  <c r="A52" i="39"/>
  <c r="A56" i="39"/>
  <c r="A60" i="39"/>
  <c r="A64" i="39"/>
  <c r="A68" i="39"/>
  <c r="A72" i="39"/>
  <c r="A76" i="39"/>
  <c r="A80" i="39"/>
  <c r="A84" i="39"/>
  <c r="A88" i="39"/>
  <c r="A92" i="39"/>
  <c r="A96" i="39"/>
  <c r="A100" i="39"/>
  <c r="A104" i="39"/>
  <c r="A108" i="39"/>
  <c r="A112" i="39"/>
  <c r="A116" i="39"/>
  <c r="A120" i="39"/>
  <c r="A124" i="39"/>
  <c r="A128" i="39"/>
  <c r="A132" i="39"/>
  <c r="A136" i="39"/>
  <c r="A140" i="39"/>
  <c r="A144" i="39"/>
  <c r="A148" i="39"/>
  <c r="A152" i="39"/>
  <c r="A156" i="39"/>
  <c r="A160" i="39"/>
  <c r="A164" i="39"/>
  <c r="A168" i="39"/>
  <c r="A172" i="39"/>
  <c r="A176" i="39"/>
  <c r="D9" i="39"/>
  <c r="D10" i="39"/>
  <c r="D11" i="39"/>
  <c r="D12" i="39"/>
  <c r="D13" i="39"/>
  <c r="D14" i="39"/>
  <c r="D15" i="39"/>
  <c r="D16" i="39"/>
  <c r="D17" i="39"/>
  <c r="D18" i="39"/>
  <c r="D19" i="39"/>
  <c r="D20" i="39"/>
  <c r="D21" i="39"/>
  <c r="D22" i="39"/>
  <c r="D23" i="39"/>
  <c r="D24" i="39"/>
  <c r="D25" i="39"/>
  <c r="D26" i="39"/>
  <c r="D27" i="39"/>
  <c r="D28" i="39"/>
  <c r="D29" i="39"/>
  <c r="D30" i="39"/>
  <c r="D31" i="39"/>
  <c r="D32" i="39"/>
  <c r="D33" i="39"/>
  <c r="D34" i="39"/>
  <c r="D35" i="39"/>
  <c r="D36" i="39"/>
  <c r="D37" i="39"/>
  <c r="D38" i="39"/>
  <c r="D39" i="39"/>
  <c r="D40" i="39"/>
  <c r="D41" i="39"/>
  <c r="D42" i="39"/>
  <c r="D43" i="39"/>
  <c r="D44" i="39"/>
  <c r="D45" i="39"/>
  <c r="D46" i="39"/>
  <c r="D47" i="39"/>
  <c r="D48" i="39"/>
  <c r="D49" i="39"/>
  <c r="D50" i="39"/>
  <c r="D51" i="39"/>
  <c r="D52" i="39"/>
  <c r="D53" i="39"/>
  <c r="D54" i="39"/>
  <c r="D55" i="39"/>
  <c r="D56" i="39"/>
  <c r="D57" i="39"/>
  <c r="D58" i="39"/>
  <c r="D59" i="39"/>
  <c r="D60" i="39"/>
  <c r="D61" i="39"/>
  <c r="D62" i="39"/>
  <c r="D63" i="39"/>
  <c r="D64" i="39"/>
  <c r="D65" i="39"/>
  <c r="D66" i="39"/>
  <c r="D67" i="39"/>
  <c r="D68" i="39"/>
  <c r="D69" i="39"/>
  <c r="D70" i="39"/>
  <c r="D71" i="39"/>
  <c r="D72" i="39"/>
  <c r="D73" i="39"/>
  <c r="D74" i="39"/>
  <c r="D75" i="39"/>
  <c r="D76" i="39"/>
  <c r="D77" i="39"/>
  <c r="D78" i="39"/>
  <c r="D79" i="39"/>
  <c r="D80" i="39"/>
  <c r="D81" i="39"/>
  <c r="D82" i="39"/>
  <c r="D83" i="39"/>
  <c r="D84" i="39"/>
  <c r="D85" i="39"/>
  <c r="D86" i="39"/>
  <c r="D87" i="39"/>
  <c r="D88" i="39"/>
  <c r="D89" i="39"/>
  <c r="D90" i="39"/>
  <c r="D91" i="39"/>
  <c r="D92" i="39"/>
  <c r="D93" i="39"/>
  <c r="D94" i="39"/>
  <c r="D95" i="39"/>
  <c r="D96" i="39"/>
  <c r="D97" i="39"/>
  <c r="D98" i="39"/>
  <c r="D99" i="39"/>
  <c r="D100" i="39"/>
  <c r="D101" i="39"/>
  <c r="D102" i="39"/>
  <c r="D103" i="39"/>
  <c r="D104" i="39"/>
  <c r="D105" i="39"/>
  <c r="D106" i="39"/>
  <c r="D107" i="39"/>
  <c r="D108" i="39"/>
  <c r="D109" i="39"/>
  <c r="D110" i="39"/>
  <c r="D111" i="39"/>
  <c r="D112" i="39"/>
  <c r="D113" i="39"/>
  <c r="D114" i="39"/>
  <c r="D115" i="39"/>
  <c r="D116" i="39"/>
  <c r="D117" i="39"/>
  <c r="D118" i="39"/>
  <c r="D119" i="39"/>
  <c r="D120" i="39"/>
  <c r="D121" i="39"/>
  <c r="D122" i="39"/>
  <c r="D123" i="39"/>
  <c r="D124" i="39"/>
  <c r="D125" i="39"/>
  <c r="D126" i="39"/>
  <c r="D127" i="39"/>
  <c r="D128" i="39"/>
  <c r="D129" i="39"/>
  <c r="D130" i="39"/>
  <c r="D131" i="39"/>
  <c r="D132" i="39"/>
  <c r="D133" i="39"/>
  <c r="D134" i="39"/>
  <c r="D135" i="39"/>
  <c r="D136" i="39"/>
  <c r="D137" i="39"/>
  <c r="D138" i="39"/>
  <c r="D139" i="39"/>
  <c r="D140" i="39"/>
  <c r="D141" i="39"/>
  <c r="D142" i="39"/>
  <c r="D143" i="39"/>
  <c r="D144" i="39"/>
  <c r="D145" i="39"/>
  <c r="D146" i="39"/>
  <c r="D147" i="39"/>
  <c r="D148" i="39"/>
  <c r="D149" i="39"/>
  <c r="D150" i="39"/>
  <c r="D151" i="39"/>
  <c r="D152" i="39"/>
  <c r="D153" i="39"/>
  <c r="D154" i="39"/>
  <c r="D155" i="39"/>
  <c r="D156" i="39"/>
  <c r="D157" i="39"/>
  <c r="D158" i="39"/>
  <c r="D159" i="39"/>
  <c r="D160" i="39"/>
  <c r="D161" i="39"/>
  <c r="D162" i="39"/>
  <c r="D163" i="39"/>
  <c r="D164" i="39"/>
  <c r="D165" i="39"/>
  <c r="D166" i="39"/>
  <c r="D167" i="39"/>
  <c r="D168" i="39"/>
  <c r="D169" i="39"/>
  <c r="D170" i="39"/>
  <c r="D171" i="39"/>
  <c r="D172" i="39"/>
  <c r="D173" i="39"/>
  <c r="D174" i="39"/>
  <c r="D175" i="39"/>
  <c r="D176" i="39"/>
  <c r="D177" i="39"/>
  <c r="D8" i="39"/>
  <c r="T51" i="31"/>
  <c r="S51" i="31"/>
  <c r="S31" i="31"/>
  <c r="T31" i="31"/>
  <c r="P63" i="17"/>
  <c r="Q63" i="17"/>
  <c r="J458" i="17"/>
  <c r="J459" i="17"/>
  <c r="Q54" i="17"/>
  <c r="G456" i="17"/>
  <c r="G457" i="17"/>
  <c r="G458" i="17"/>
  <c r="G459" i="17"/>
  <c r="Q53" i="17"/>
  <c r="Q52" i="17"/>
  <c r="U206" i="17"/>
  <c r="Q206" i="17"/>
  <c r="M452" i="17"/>
  <c r="M453" i="17"/>
  <c r="M454" i="17"/>
  <c r="M455" i="17"/>
  <c r="M456" i="17"/>
  <c r="M457" i="17"/>
  <c r="M458" i="17"/>
  <c r="M459" i="17"/>
  <c r="M451" i="17"/>
  <c r="N166" i="27"/>
  <c r="O166" i="27"/>
  <c r="P166" i="27"/>
  <c r="N167" i="27"/>
  <c r="O167" i="27"/>
  <c r="P167" i="27"/>
  <c r="N168" i="27"/>
  <c r="O168" i="27"/>
  <c r="P168" i="27"/>
  <c r="N169" i="27"/>
  <c r="O169" i="27"/>
  <c r="P169" i="27"/>
  <c r="N170" i="27"/>
  <c r="O170" i="27"/>
  <c r="P170" i="27"/>
  <c r="N171" i="27"/>
  <c r="O171" i="27"/>
  <c r="P171" i="27"/>
  <c r="C349" i="17"/>
  <c r="C350" i="17"/>
  <c r="C351" i="17"/>
  <c r="C352" i="17"/>
  <c r="C353" i="17"/>
  <c r="C354" i="17"/>
  <c r="C355" i="17"/>
  <c r="C356" i="17"/>
  <c r="C357" i="17"/>
  <c r="C358" i="17"/>
  <c r="C359" i="17"/>
  <c r="C360" i="17"/>
  <c r="C361" i="17"/>
  <c r="C362" i="17"/>
  <c r="C363" i="17"/>
  <c r="C364" i="17"/>
  <c r="C365" i="17"/>
  <c r="C366" i="17"/>
  <c r="C367" i="17"/>
  <c r="C368" i="17"/>
  <c r="C369" i="17"/>
  <c r="C370" i="17"/>
  <c r="C371" i="17"/>
  <c r="C372" i="17"/>
  <c r="C373" i="17"/>
  <c r="C374" i="17"/>
  <c r="C375" i="17"/>
  <c r="C376" i="17"/>
  <c r="C377" i="17"/>
  <c r="C378" i="17"/>
  <c r="C379" i="17"/>
  <c r="C380" i="17"/>
  <c r="C381" i="17"/>
  <c r="C382" i="17"/>
  <c r="C383" i="17"/>
  <c r="C384" i="17"/>
  <c r="C385" i="17"/>
  <c r="C386" i="17"/>
  <c r="C387" i="17"/>
  <c r="C388" i="17"/>
  <c r="C389" i="17"/>
  <c r="C390" i="17"/>
  <c r="C391" i="17"/>
  <c r="C392" i="17"/>
  <c r="C393" i="17"/>
  <c r="C394" i="17"/>
  <c r="C395" i="17"/>
  <c r="C396" i="17"/>
  <c r="C397" i="17"/>
  <c r="C398" i="17"/>
  <c r="C399" i="17"/>
  <c r="C400" i="17"/>
  <c r="C401" i="17"/>
  <c r="C402" i="17"/>
  <c r="C403" i="17"/>
  <c r="C404" i="17"/>
  <c r="C405" i="17"/>
  <c r="C406" i="17"/>
  <c r="C407" i="17"/>
  <c r="C408" i="17"/>
  <c r="C409" i="17"/>
  <c r="C410" i="17"/>
  <c r="C411" i="17"/>
  <c r="C412" i="17"/>
  <c r="C413" i="17"/>
  <c r="C414" i="17"/>
  <c r="C415" i="17"/>
  <c r="C416" i="17"/>
  <c r="C417" i="17"/>
  <c r="C418" i="17"/>
  <c r="C419" i="17"/>
  <c r="C420" i="17"/>
  <c r="C421" i="17"/>
  <c r="C422" i="17"/>
  <c r="C423" i="17"/>
  <c r="C424" i="17"/>
  <c r="C425" i="17"/>
  <c r="C426" i="17"/>
  <c r="C427" i="17"/>
  <c r="C428" i="17"/>
  <c r="C429" i="17"/>
  <c r="C430" i="17"/>
  <c r="C431" i="17"/>
  <c r="C432" i="17"/>
  <c r="C433" i="17"/>
  <c r="C434" i="17"/>
  <c r="C435" i="17"/>
  <c r="C436" i="17"/>
  <c r="C437" i="17"/>
  <c r="C438" i="17"/>
  <c r="C439" i="17"/>
  <c r="C440" i="17"/>
  <c r="C441" i="17"/>
  <c r="C442" i="17"/>
  <c r="C443" i="17"/>
  <c r="C444" i="17"/>
  <c r="C445" i="17"/>
  <c r="C446" i="17"/>
  <c r="C447" i="17"/>
  <c r="C448" i="17"/>
  <c r="C449" i="17"/>
  <c r="C450" i="17"/>
  <c r="C451" i="17"/>
  <c r="C452" i="17"/>
  <c r="C453" i="17"/>
  <c r="C454" i="17"/>
  <c r="C455" i="17"/>
  <c r="C456" i="17"/>
  <c r="C457" i="17"/>
  <c r="C458" i="17"/>
  <c r="C459" i="17"/>
  <c r="O56" i="7"/>
  <c r="O55" i="7"/>
  <c r="O54" i="7"/>
  <c r="L5" i="37"/>
  <c r="L6" i="37"/>
  <c r="L7" i="37"/>
  <c r="L8" i="37"/>
  <c r="L9" i="37"/>
  <c r="L10" i="37"/>
  <c r="L11" i="37"/>
  <c r="L12" i="37"/>
  <c r="L13" i="37"/>
  <c r="L14" i="37"/>
  <c r="L15" i="37"/>
  <c r="L16" i="37"/>
  <c r="L17" i="37"/>
  <c r="L18" i="37"/>
  <c r="L19" i="37"/>
  <c r="L20" i="37"/>
  <c r="L21" i="37"/>
  <c r="L22" i="37"/>
  <c r="L4" i="37"/>
  <c r="D5" i="37"/>
  <c r="D6" i="37"/>
  <c r="D7" i="37"/>
  <c r="D8" i="37"/>
  <c r="D9" i="37"/>
  <c r="D10" i="37"/>
  <c r="D11" i="37"/>
  <c r="D12" i="37"/>
  <c r="D13" i="37"/>
  <c r="D14" i="37"/>
  <c r="D15" i="37"/>
  <c r="D16" i="37"/>
  <c r="D17" i="37"/>
  <c r="D18" i="37"/>
  <c r="D19" i="37"/>
  <c r="D20" i="37"/>
  <c r="D21" i="37"/>
  <c r="D22" i="37"/>
  <c r="D4" i="37"/>
  <c r="O22" i="37"/>
  <c r="G22" i="37"/>
  <c r="N22" i="37"/>
  <c r="M22" i="37"/>
  <c r="F22" i="37"/>
  <c r="E22" i="37"/>
  <c r="E9" i="37"/>
  <c r="I5" i="37"/>
  <c r="I6" i="37"/>
  <c r="I7" i="37"/>
  <c r="I8" i="37"/>
  <c r="I9" i="37"/>
  <c r="I10" i="37"/>
  <c r="I11" i="37"/>
  <c r="I12" i="37"/>
  <c r="I13" i="37"/>
  <c r="I14" i="37"/>
  <c r="I15" i="37"/>
  <c r="I16" i="37"/>
  <c r="I17" i="37"/>
  <c r="I18" i="37"/>
  <c r="I19" i="37"/>
  <c r="I20" i="37"/>
  <c r="I21" i="37"/>
  <c r="I22" i="37"/>
  <c r="A5" i="37"/>
  <c r="A6" i="37"/>
  <c r="A7" i="37"/>
  <c r="A8" i="37"/>
  <c r="A9" i="37"/>
  <c r="A10" i="37"/>
  <c r="A11" i="37"/>
  <c r="A12" i="37"/>
  <c r="A13" i="37"/>
  <c r="A14" i="37"/>
  <c r="A15" i="37"/>
  <c r="A16" i="37"/>
  <c r="A17" i="37"/>
  <c r="A18" i="37"/>
  <c r="A19" i="37"/>
  <c r="A20" i="37"/>
  <c r="A21" i="37"/>
  <c r="A22" i="37"/>
  <c r="O21" i="37"/>
  <c r="N21" i="37"/>
  <c r="M21" i="37"/>
  <c r="O20" i="37"/>
  <c r="N20" i="37"/>
  <c r="M20" i="37"/>
  <c r="O19" i="37"/>
  <c r="N19" i="37"/>
  <c r="M19" i="37"/>
  <c r="O18" i="37"/>
  <c r="N18" i="37"/>
  <c r="M18" i="37"/>
  <c r="O17" i="37"/>
  <c r="N17" i="37"/>
  <c r="M17" i="37"/>
  <c r="O16" i="37"/>
  <c r="N16" i="37"/>
  <c r="M16" i="37"/>
  <c r="O15" i="37"/>
  <c r="N15" i="37"/>
  <c r="M15" i="37"/>
  <c r="O14" i="37"/>
  <c r="N14" i="37"/>
  <c r="M14" i="37"/>
  <c r="O13" i="37"/>
  <c r="N13" i="37"/>
  <c r="M13" i="37"/>
  <c r="O12" i="37"/>
  <c r="N12" i="37"/>
  <c r="M12" i="37"/>
  <c r="O11" i="37"/>
  <c r="N11" i="37"/>
  <c r="M11" i="37"/>
  <c r="O10" i="37"/>
  <c r="N10" i="37"/>
  <c r="M10" i="37"/>
  <c r="O9" i="37"/>
  <c r="N9" i="37"/>
  <c r="M9" i="37"/>
  <c r="O8" i="37"/>
  <c r="N8" i="37"/>
  <c r="M8" i="37"/>
  <c r="O7" i="37"/>
  <c r="N7" i="37"/>
  <c r="M7" i="37"/>
  <c r="O6" i="37"/>
  <c r="N6" i="37"/>
  <c r="M6" i="37"/>
  <c r="O5" i="37"/>
  <c r="N5" i="37"/>
  <c r="M5" i="37"/>
  <c r="E6" i="37"/>
  <c r="F6" i="37"/>
  <c r="G6" i="37"/>
  <c r="E7" i="37"/>
  <c r="F7" i="37"/>
  <c r="G7" i="37"/>
  <c r="E8" i="37"/>
  <c r="F8" i="37"/>
  <c r="G8" i="37"/>
  <c r="F9" i="37"/>
  <c r="G9" i="37"/>
  <c r="E10" i="37"/>
  <c r="F10" i="37"/>
  <c r="G10" i="37"/>
  <c r="E11" i="37"/>
  <c r="F11" i="37"/>
  <c r="G11" i="37"/>
  <c r="E12" i="37"/>
  <c r="F12" i="37"/>
  <c r="G12" i="37"/>
  <c r="E13" i="37"/>
  <c r="F13" i="37"/>
  <c r="G13" i="37"/>
  <c r="E14" i="37"/>
  <c r="F14" i="37"/>
  <c r="G14" i="37"/>
  <c r="E15" i="37"/>
  <c r="F15" i="37"/>
  <c r="G15" i="37"/>
  <c r="E16" i="37"/>
  <c r="F16" i="37"/>
  <c r="G16" i="37"/>
  <c r="E17" i="37"/>
  <c r="F17" i="37"/>
  <c r="G17" i="37"/>
  <c r="E18" i="37"/>
  <c r="F18" i="37"/>
  <c r="G18" i="37"/>
  <c r="E19" i="37"/>
  <c r="F19" i="37"/>
  <c r="G19" i="37"/>
  <c r="E20" i="37"/>
  <c r="F20" i="37"/>
  <c r="G20" i="37"/>
  <c r="E21" i="37"/>
  <c r="F21" i="37"/>
  <c r="G21" i="37"/>
  <c r="F5" i="37"/>
  <c r="G5" i="37"/>
  <c r="E5" i="37"/>
  <c r="H236" i="8"/>
  <c r="H238" i="7"/>
  <c r="H237" i="7"/>
  <c r="E237" i="7"/>
  <c r="E238" i="7"/>
  <c r="U365" i="1"/>
  <c r="U366" i="1"/>
  <c r="U367" i="1"/>
  <c r="U369" i="1"/>
  <c r="U370" i="1"/>
  <c r="U371" i="1"/>
  <c r="U373" i="1"/>
  <c r="U374" i="1"/>
  <c r="U375" i="1"/>
  <c r="U377" i="1"/>
  <c r="U381" i="1"/>
  <c r="U382" i="1"/>
  <c r="U383" i="1"/>
  <c r="U385" i="1"/>
  <c r="U386" i="1"/>
  <c r="U387" i="1"/>
  <c r="U389" i="1"/>
  <c r="U390" i="1"/>
  <c r="U391" i="1"/>
  <c r="U393" i="1"/>
  <c r="U394" i="1"/>
  <c r="U395" i="1"/>
  <c r="U397" i="1"/>
  <c r="U398" i="1"/>
  <c r="U399" i="1"/>
  <c r="U401" i="1"/>
  <c r="U402" i="1"/>
  <c r="U403" i="1"/>
  <c r="U405" i="1"/>
  <c r="U406" i="1"/>
  <c r="U407" i="1"/>
  <c r="U408" i="1"/>
  <c r="R365" i="1"/>
  <c r="S365" i="1"/>
  <c r="T365" i="1"/>
  <c r="R366" i="1"/>
  <c r="S366" i="1"/>
  <c r="T366" i="1"/>
  <c r="R367" i="1"/>
  <c r="S367" i="1"/>
  <c r="T367" i="1"/>
  <c r="R369" i="1"/>
  <c r="S369" i="1"/>
  <c r="T369" i="1"/>
  <c r="R370" i="1"/>
  <c r="S370" i="1"/>
  <c r="T370" i="1"/>
  <c r="R371" i="1"/>
  <c r="S371" i="1"/>
  <c r="T371" i="1"/>
  <c r="R373" i="1"/>
  <c r="S373" i="1"/>
  <c r="T373" i="1"/>
  <c r="R374" i="1"/>
  <c r="S374" i="1"/>
  <c r="T374" i="1"/>
  <c r="R375" i="1"/>
  <c r="S375" i="1"/>
  <c r="T375" i="1"/>
  <c r="R377" i="1"/>
  <c r="S377" i="1"/>
  <c r="T377" i="1"/>
  <c r="R381" i="1"/>
  <c r="S381" i="1"/>
  <c r="T381" i="1"/>
  <c r="R382" i="1"/>
  <c r="S382" i="1"/>
  <c r="T382" i="1"/>
  <c r="R383" i="1"/>
  <c r="S383" i="1"/>
  <c r="T383" i="1"/>
  <c r="R385" i="1"/>
  <c r="S385" i="1"/>
  <c r="T385" i="1"/>
  <c r="R386" i="1"/>
  <c r="S386" i="1"/>
  <c r="T386" i="1"/>
  <c r="R387" i="1"/>
  <c r="S387" i="1"/>
  <c r="T387" i="1"/>
  <c r="R389" i="1"/>
  <c r="S389" i="1"/>
  <c r="T389" i="1"/>
  <c r="R390" i="1"/>
  <c r="S390" i="1"/>
  <c r="T390" i="1"/>
  <c r="R391" i="1"/>
  <c r="S391" i="1"/>
  <c r="T391" i="1"/>
  <c r="R393" i="1"/>
  <c r="S393" i="1"/>
  <c r="T393" i="1"/>
  <c r="R394" i="1"/>
  <c r="S394" i="1"/>
  <c r="T394" i="1"/>
  <c r="R395" i="1"/>
  <c r="S395" i="1"/>
  <c r="T395" i="1"/>
  <c r="R397" i="1"/>
  <c r="S397" i="1"/>
  <c r="T397" i="1"/>
  <c r="R398" i="1"/>
  <c r="S398" i="1"/>
  <c r="T398" i="1"/>
  <c r="R399" i="1"/>
  <c r="S399" i="1"/>
  <c r="T399" i="1"/>
  <c r="R401" i="1"/>
  <c r="S401" i="1"/>
  <c r="T401" i="1"/>
  <c r="R402" i="1"/>
  <c r="S402" i="1"/>
  <c r="T402" i="1"/>
  <c r="R403" i="1"/>
  <c r="S403" i="1"/>
  <c r="T403" i="1"/>
  <c r="R405" i="1"/>
  <c r="S405" i="1"/>
  <c r="T405" i="1"/>
  <c r="R406" i="1"/>
  <c r="S406" i="1"/>
  <c r="T406" i="1"/>
  <c r="R407" i="1"/>
  <c r="S407" i="1"/>
  <c r="T407" i="1"/>
  <c r="R408" i="1"/>
  <c r="S408" i="1"/>
  <c r="T408" i="1"/>
  <c r="Q365" i="1"/>
  <c r="Q366" i="1"/>
  <c r="Q367" i="1"/>
  <c r="Q369" i="1"/>
  <c r="Q370" i="1"/>
  <c r="Q371" i="1"/>
  <c r="Q373" i="1"/>
  <c r="Q374" i="1"/>
  <c r="Q375" i="1"/>
  <c r="Q377" i="1"/>
  <c r="Q381" i="1"/>
  <c r="Q382" i="1"/>
  <c r="Q383" i="1"/>
  <c r="Q385" i="1"/>
  <c r="Q386" i="1"/>
  <c r="Q387" i="1"/>
  <c r="Q389" i="1"/>
  <c r="Q390" i="1"/>
  <c r="Q391" i="1"/>
  <c r="Q393" i="1"/>
  <c r="Q394" i="1"/>
  <c r="Q395" i="1"/>
  <c r="Q397" i="1"/>
  <c r="Q398" i="1"/>
  <c r="Q399" i="1"/>
  <c r="Q401" i="1"/>
  <c r="Q402" i="1"/>
  <c r="Q403" i="1"/>
  <c r="Q405" i="1"/>
  <c r="Q406" i="1"/>
  <c r="Q407" i="1"/>
  <c r="Q408" i="1"/>
  <c r="O365" i="1"/>
  <c r="O366" i="1"/>
  <c r="O367" i="1"/>
  <c r="O369" i="1"/>
  <c r="O370" i="1"/>
  <c r="O371" i="1"/>
  <c r="O373" i="1"/>
  <c r="O374" i="1"/>
  <c r="O375" i="1"/>
  <c r="O377" i="1"/>
  <c r="O381" i="1"/>
  <c r="O382" i="1"/>
  <c r="O383" i="1"/>
  <c r="O385" i="1"/>
  <c r="O386" i="1"/>
  <c r="O387" i="1"/>
  <c r="O389" i="1"/>
  <c r="O390" i="1"/>
  <c r="O391" i="1"/>
  <c r="O393" i="1"/>
  <c r="O394" i="1"/>
  <c r="O395" i="1"/>
  <c r="O397" i="1"/>
  <c r="O398" i="1"/>
  <c r="O399" i="1"/>
  <c r="O401" i="1"/>
  <c r="O402" i="1"/>
  <c r="O403" i="1"/>
  <c r="O405" i="1"/>
  <c r="O406" i="1"/>
  <c r="O407" i="1"/>
  <c r="O408" i="1"/>
  <c r="M365" i="1"/>
  <c r="M366" i="1"/>
  <c r="M367" i="1"/>
  <c r="M369" i="1"/>
  <c r="M370" i="1"/>
  <c r="M371" i="1"/>
  <c r="M373" i="1"/>
  <c r="M374" i="1"/>
  <c r="M375" i="1"/>
  <c r="M377" i="1"/>
  <c r="M381" i="1"/>
  <c r="M382" i="1"/>
  <c r="M383" i="1"/>
  <c r="M385" i="1"/>
  <c r="M386" i="1"/>
  <c r="M387" i="1"/>
  <c r="M389" i="1"/>
  <c r="M390" i="1"/>
  <c r="M391" i="1"/>
  <c r="M393" i="1"/>
  <c r="M394" i="1"/>
  <c r="M395" i="1"/>
  <c r="M397" i="1"/>
  <c r="M398" i="1"/>
  <c r="M399" i="1"/>
  <c r="M401" i="1"/>
  <c r="M402" i="1"/>
  <c r="M403" i="1"/>
  <c r="M405" i="1"/>
  <c r="M406" i="1"/>
  <c r="M407" i="1"/>
  <c r="M408" i="1"/>
  <c r="H365" i="1"/>
  <c r="I365" i="1"/>
  <c r="K365" i="1"/>
  <c r="H366" i="1"/>
  <c r="I366" i="1"/>
  <c r="K366" i="1"/>
  <c r="H367" i="1"/>
  <c r="I367" i="1"/>
  <c r="K367" i="1"/>
  <c r="H369" i="1"/>
  <c r="I369" i="1"/>
  <c r="K369" i="1"/>
  <c r="H370" i="1"/>
  <c r="I370" i="1"/>
  <c r="K370" i="1"/>
  <c r="H371" i="1"/>
  <c r="I371" i="1"/>
  <c r="K371" i="1"/>
  <c r="H373" i="1"/>
  <c r="I373" i="1"/>
  <c r="K373" i="1"/>
  <c r="H374" i="1"/>
  <c r="I374" i="1"/>
  <c r="K374" i="1"/>
  <c r="H375" i="1"/>
  <c r="I375" i="1"/>
  <c r="K375" i="1"/>
  <c r="H377" i="1"/>
  <c r="I377" i="1"/>
  <c r="K377" i="1"/>
  <c r="H381" i="1"/>
  <c r="I381" i="1"/>
  <c r="K381" i="1"/>
  <c r="H382" i="1"/>
  <c r="I382" i="1"/>
  <c r="K382" i="1"/>
  <c r="H383" i="1"/>
  <c r="I383" i="1"/>
  <c r="K383" i="1"/>
  <c r="H385" i="1"/>
  <c r="I385" i="1"/>
  <c r="K385" i="1"/>
  <c r="H386" i="1"/>
  <c r="I386" i="1"/>
  <c r="K386" i="1"/>
  <c r="H387" i="1"/>
  <c r="I387" i="1"/>
  <c r="K387" i="1"/>
  <c r="H389" i="1"/>
  <c r="I389" i="1"/>
  <c r="K389" i="1"/>
  <c r="H390" i="1"/>
  <c r="I390" i="1"/>
  <c r="K390" i="1"/>
  <c r="H391" i="1"/>
  <c r="I391" i="1"/>
  <c r="K391" i="1"/>
  <c r="H393" i="1"/>
  <c r="I393" i="1"/>
  <c r="K393" i="1"/>
  <c r="H394" i="1"/>
  <c r="I394" i="1"/>
  <c r="K394" i="1"/>
  <c r="H395" i="1"/>
  <c r="I395" i="1"/>
  <c r="K395" i="1"/>
  <c r="H397" i="1"/>
  <c r="I397" i="1"/>
  <c r="K397" i="1"/>
  <c r="H398" i="1"/>
  <c r="I398" i="1"/>
  <c r="K398" i="1"/>
  <c r="H399" i="1"/>
  <c r="I399" i="1"/>
  <c r="K399" i="1"/>
  <c r="H401" i="1"/>
  <c r="I401" i="1"/>
  <c r="K401" i="1"/>
  <c r="H402" i="1"/>
  <c r="I402" i="1"/>
  <c r="K402" i="1"/>
  <c r="H403" i="1"/>
  <c r="I403" i="1"/>
  <c r="K403" i="1"/>
  <c r="H405" i="1"/>
  <c r="I405" i="1"/>
  <c r="K405" i="1"/>
  <c r="H406" i="1"/>
  <c r="I406" i="1"/>
  <c r="K406" i="1"/>
  <c r="H407" i="1"/>
  <c r="I407" i="1"/>
  <c r="K407" i="1"/>
  <c r="H408" i="1"/>
  <c r="I408" i="1"/>
  <c r="K408" i="1"/>
  <c r="G373" i="1"/>
  <c r="G374" i="1"/>
  <c r="G375" i="1"/>
  <c r="G377" i="1"/>
  <c r="G381" i="1"/>
  <c r="G382" i="1"/>
  <c r="G383" i="1"/>
  <c r="G385" i="1"/>
  <c r="G386" i="1"/>
  <c r="G387" i="1"/>
  <c r="G389" i="1"/>
  <c r="G390" i="1"/>
  <c r="G391" i="1"/>
  <c r="G393" i="1"/>
  <c r="G394" i="1"/>
  <c r="G395" i="1"/>
  <c r="G397" i="1"/>
  <c r="G398" i="1"/>
  <c r="G399" i="1"/>
  <c r="G401" i="1"/>
  <c r="G402" i="1"/>
  <c r="G403" i="1"/>
  <c r="G405" i="1"/>
  <c r="G406" i="1"/>
  <c r="G407" i="1"/>
  <c r="G408" i="1"/>
  <c r="G366" i="1"/>
  <c r="G367" i="1"/>
  <c r="G369" i="1"/>
  <c r="G370" i="1"/>
  <c r="G371" i="1"/>
  <c r="G365" i="1"/>
  <c r="D361" i="1"/>
  <c r="G337" i="1"/>
  <c r="H337" i="1"/>
  <c r="I337" i="1"/>
  <c r="J337" i="1"/>
  <c r="K337" i="1"/>
  <c r="L337" i="1"/>
  <c r="M337" i="1"/>
  <c r="N337" i="1"/>
  <c r="O337" i="1"/>
  <c r="P337" i="1"/>
  <c r="Q337" i="1"/>
  <c r="R337" i="1"/>
  <c r="S337" i="1"/>
  <c r="T337" i="1"/>
  <c r="U337" i="1"/>
  <c r="I118" i="18"/>
  <c r="I119" i="18"/>
  <c r="H119" i="18"/>
  <c r="H118" i="18"/>
  <c r="H235" i="8"/>
  <c r="N45" i="21"/>
  <c r="O45" i="21"/>
  <c r="P45" i="21"/>
  <c r="N46" i="21"/>
  <c r="O46" i="21"/>
  <c r="P46" i="21"/>
  <c r="N47" i="21"/>
  <c r="O47" i="21"/>
  <c r="P47" i="21"/>
  <c r="N48" i="21"/>
  <c r="O48" i="21"/>
  <c r="P48" i="21"/>
  <c r="N50" i="21"/>
  <c r="O50" i="21"/>
  <c r="P50" i="21"/>
  <c r="N51" i="21"/>
  <c r="O51" i="21"/>
  <c r="P51" i="21"/>
  <c r="N53" i="21"/>
  <c r="O53" i="21"/>
  <c r="P53" i="21"/>
  <c r="N54" i="21"/>
  <c r="O54" i="21"/>
  <c r="P54" i="21"/>
  <c r="M54" i="21"/>
  <c r="M53" i="21"/>
  <c r="M51" i="21"/>
  <c r="M50" i="21"/>
  <c r="M46" i="21"/>
  <c r="M47" i="21"/>
  <c r="M48" i="21"/>
  <c r="M45" i="21"/>
  <c r="D37" i="21"/>
  <c r="C37" i="21"/>
  <c r="B37" i="21"/>
  <c r="A37" i="21"/>
  <c r="R45" i="21"/>
  <c r="S45" i="21"/>
  <c r="T45" i="21"/>
  <c r="U45" i="21"/>
  <c r="R46" i="21"/>
  <c r="S46" i="21"/>
  <c r="T46" i="21"/>
  <c r="U46" i="21"/>
  <c r="R47" i="21"/>
  <c r="S47" i="21"/>
  <c r="T47" i="21"/>
  <c r="U47" i="21"/>
  <c r="R48" i="21"/>
  <c r="S48" i="21"/>
  <c r="T48" i="21"/>
  <c r="U48" i="21"/>
  <c r="R50" i="21"/>
  <c r="S50" i="21"/>
  <c r="T50" i="21"/>
  <c r="U50" i="21"/>
  <c r="R51" i="21"/>
  <c r="S51" i="21"/>
  <c r="T51" i="21"/>
  <c r="U51" i="21"/>
  <c r="R53" i="21"/>
  <c r="S53" i="21"/>
  <c r="T53" i="21"/>
  <c r="U53" i="21"/>
  <c r="R54" i="21"/>
  <c r="S54" i="21"/>
  <c r="T54" i="21"/>
  <c r="U54" i="21"/>
  <c r="Q54" i="21"/>
  <c r="Q53" i="21"/>
  <c r="Q51" i="21"/>
  <c r="Q50" i="21"/>
  <c r="Q46" i="21"/>
  <c r="Q47" i="21"/>
  <c r="Q48" i="21"/>
  <c r="Q45" i="21"/>
  <c r="U37" i="21"/>
  <c r="T37" i="21"/>
  <c r="S37" i="21"/>
  <c r="R37" i="21"/>
  <c r="Q37" i="21"/>
  <c r="P37" i="21"/>
  <c r="O37" i="21"/>
  <c r="N37" i="21"/>
  <c r="M37" i="21"/>
  <c r="L63" i="17"/>
  <c r="M63" i="17"/>
  <c r="N63" i="17"/>
  <c r="O63" i="17"/>
  <c r="K63" i="17"/>
  <c r="U201" i="17"/>
  <c r="F63" i="17"/>
  <c r="U200" i="17"/>
  <c r="E63" i="17"/>
  <c r="U199" i="17"/>
  <c r="U198" i="17"/>
  <c r="F62" i="17"/>
  <c r="E62" i="17"/>
  <c r="F61" i="17"/>
  <c r="E61" i="17"/>
  <c r="F60" i="17"/>
  <c r="E60" i="17"/>
  <c r="G398" i="17"/>
  <c r="G399" i="17"/>
  <c r="G400" i="17"/>
  <c r="G401" i="17"/>
  <c r="G402" i="17"/>
  <c r="G394" i="17"/>
  <c r="G395" i="17"/>
  <c r="G396" i="17"/>
  <c r="G397" i="17"/>
  <c r="G389" i="17"/>
  <c r="G390" i="17"/>
  <c r="G391" i="17"/>
  <c r="G392" i="17"/>
  <c r="G393" i="17"/>
  <c r="J446" i="17"/>
  <c r="J447" i="17"/>
  <c r="J448" i="17"/>
  <c r="G446" i="17"/>
  <c r="H234" i="8"/>
  <c r="U40" i="7"/>
  <c r="U39" i="7"/>
  <c r="K54" i="7"/>
  <c r="Q54" i="7"/>
  <c r="R54" i="7"/>
  <c r="K55" i="7"/>
  <c r="Q55" i="7"/>
  <c r="R55" i="7"/>
  <c r="K56" i="7"/>
  <c r="Q56" i="7"/>
  <c r="R56" i="7"/>
  <c r="G55" i="7"/>
  <c r="H55" i="7"/>
  <c r="I55" i="7"/>
  <c r="G56" i="7"/>
  <c r="H56" i="7"/>
  <c r="I56" i="7"/>
  <c r="G54" i="7"/>
  <c r="H54" i="7"/>
  <c r="I54" i="7"/>
  <c r="I233" i="7"/>
  <c r="I234" i="7"/>
  <c r="M42" i="2"/>
  <c r="N54" i="2"/>
  <c r="N53" i="2"/>
  <c r="N52" i="2"/>
  <c r="N51" i="2"/>
  <c r="N49" i="2"/>
  <c r="N48" i="2"/>
  <c r="N46" i="2"/>
  <c r="N45" i="2"/>
  <c r="N44" i="2"/>
  <c r="N41" i="2"/>
  <c r="N40" i="2"/>
  <c r="N39" i="2"/>
  <c r="N38" i="2"/>
  <c r="N36" i="2"/>
  <c r="N35" i="2"/>
  <c r="J99" i="32"/>
  <c r="J100" i="32"/>
  <c r="J101" i="32"/>
  <c r="J102" i="32"/>
  <c r="J103" i="32"/>
  <c r="J104" i="32"/>
  <c r="J105" i="32"/>
  <c r="J106" i="32"/>
  <c r="J107" i="32"/>
  <c r="J180" i="32"/>
  <c r="J181" i="32"/>
  <c r="J182" i="32"/>
  <c r="J183" i="32"/>
  <c r="J184" i="32"/>
  <c r="J185" i="32"/>
  <c r="J186" i="32"/>
  <c r="J187" i="32"/>
  <c r="J188" i="32"/>
  <c r="J189" i="32"/>
  <c r="J190" i="32"/>
  <c r="J191" i="32"/>
  <c r="J192" i="32"/>
  <c r="J193" i="32"/>
  <c r="J194" i="32"/>
  <c r="J195" i="32"/>
  <c r="J196" i="32"/>
  <c r="J197" i="32"/>
  <c r="F188" i="32"/>
  <c r="G99" i="32"/>
  <c r="G100" i="32"/>
  <c r="G101" i="32"/>
  <c r="G102" i="32"/>
  <c r="G103" i="32"/>
  <c r="G104" i="32"/>
  <c r="G105" i="32"/>
  <c r="G106" i="32"/>
  <c r="G107" i="32"/>
  <c r="G180" i="32"/>
  <c r="G181" i="32"/>
  <c r="G182" i="32"/>
  <c r="G183" i="32"/>
  <c r="G184" i="32"/>
  <c r="G185" i="32"/>
  <c r="G186" i="32"/>
  <c r="G187" i="32"/>
  <c r="G188" i="32"/>
  <c r="G189" i="32"/>
  <c r="G190" i="32"/>
  <c r="G191" i="32"/>
  <c r="G192" i="32"/>
  <c r="G193" i="32"/>
  <c r="G194" i="32"/>
  <c r="G195" i="32"/>
  <c r="G196" i="32"/>
  <c r="G197" i="32"/>
  <c r="C240" i="32"/>
  <c r="C252" i="32"/>
  <c r="C264" i="32"/>
  <c r="C276" i="32"/>
  <c r="C288" i="32"/>
  <c r="C300" i="32"/>
  <c r="H1051" i="30"/>
  <c r="H1052" i="30"/>
  <c r="G325" i="26"/>
  <c r="G326" i="26"/>
  <c r="G327" i="26"/>
  <c r="G328" i="26"/>
  <c r="G329" i="26"/>
  <c r="G330" i="26"/>
  <c r="G331" i="26"/>
  <c r="G332" i="26"/>
  <c r="G333" i="26"/>
  <c r="G334" i="26"/>
  <c r="G335" i="26"/>
  <c r="G336" i="26"/>
  <c r="G337" i="26"/>
  <c r="G338" i="26"/>
  <c r="G339" i="26"/>
  <c r="G340" i="26"/>
  <c r="G341" i="26"/>
  <c r="G342" i="26"/>
  <c r="G343" i="26"/>
  <c r="G344" i="26"/>
  <c r="G345" i="26"/>
  <c r="G346" i="26"/>
  <c r="G347" i="26"/>
  <c r="G348" i="26"/>
  <c r="G349" i="26"/>
  <c r="G350" i="26"/>
  <c r="G351" i="26"/>
  <c r="G352" i="26"/>
  <c r="G353" i="26"/>
  <c r="G354" i="26"/>
  <c r="G355" i="26"/>
  <c r="G356" i="26"/>
  <c r="G357" i="26"/>
  <c r="G358" i="26"/>
  <c r="G359" i="26"/>
  <c r="G360" i="26"/>
  <c r="G361" i="26"/>
  <c r="G362" i="26"/>
  <c r="G881" i="26"/>
  <c r="G882" i="26"/>
  <c r="G883" i="26"/>
  <c r="G884" i="26"/>
  <c r="G885" i="26"/>
  <c r="G886" i="26"/>
  <c r="G887" i="26"/>
  <c r="G888" i="26"/>
  <c r="G889" i="26"/>
  <c r="G890" i="26"/>
  <c r="G891" i="26"/>
  <c r="G892" i="26"/>
  <c r="G893" i="26"/>
  <c r="G894" i="26"/>
  <c r="G895" i="26"/>
  <c r="G896" i="26"/>
  <c r="G897" i="26"/>
  <c r="G898" i="26"/>
  <c r="G899" i="26"/>
  <c r="G900" i="26"/>
  <c r="G901" i="26"/>
  <c r="G902" i="26"/>
  <c r="G903" i="26"/>
  <c r="G904" i="26"/>
  <c r="G905" i="26"/>
  <c r="G906" i="26"/>
  <c r="G907" i="26"/>
  <c r="G908" i="26"/>
  <c r="G909" i="26"/>
  <c r="G910" i="26"/>
  <c r="G911" i="26"/>
  <c r="G912" i="26"/>
  <c r="G913" i="26"/>
  <c r="G914" i="26"/>
  <c r="G915" i="26"/>
  <c r="G916" i="26"/>
  <c r="G917" i="26"/>
  <c r="G918" i="26"/>
  <c r="G919" i="26"/>
  <c r="G920" i="26"/>
  <c r="G921" i="26"/>
  <c r="G1237" i="26"/>
  <c r="G1238" i="26"/>
  <c r="G1239" i="26"/>
  <c r="G1240" i="26"/>
  <c r="G1241" i="26"/>
  <c r="G1242" i="26"/>
  <c r="G1243" i="26"/>
  <c r="G1244" i="26"/>
  <c r="G1245" i="26"/>
  <c r="G1246" i="26"/>
  <c r="G1247" i="26"/>
  <c r="G1248" i="26"/>
  <c r="G1249" i="26"/>
  <c r="G1250" i="26"/>
  <c r="G1251" i="26"/>
  <c r="G1252" i="26"/>
  <c r="G1253" i="26"/>
  <c r="G1254" i="26"/>
  <c r="G1255" i="26"/>
  <c r="G1256" i="26"/>
  <c r="G1257" i="26"/>
  <c r="G1258" i="26"/>
  <c r="G1259" i="26"/>
  <c r="G1260" i="26"/>
  <c r="G1261" i="26"/>
  <c r="G1262" i="26"/>
  <c r="G1263" i="26"/>
  <c r="G1264" i="26"/>
  <c r="G1265" i="26"/>
  <c r="G1266" i="26"/>
  <c r="G1267" i="26"/>
  <c r="G1268" i="26"/>
  <c r="G1269" i="26"/>
  <c r="G1270" i="26"/>
  <c r="G1271" i="26"/>
  <c r="G1272" i="26"/>
  <c r="G1273" i="26"/>
  <c r="G1274" i="26"/>
  <c r="G1275" i="26"/>
  <c r="G1276" i="26"/>
  <c r="G1277" i="26"/>
  <c r="G1278" i="26"/>
  <c r="G1279" i="26"/>
  <c r="G1280" i="26"/>
  <c r="G1281" i="26"/>
  <c r="G1282" i="26"/>
  <c r="G1283" i="26"/>
  <c r="G1284" i="26"/>
  <c r="G1285" i="26"/>
  <c r="G1286" i="26"/>
  <c r="G1287" i="26"/>
  <c r="G1288" i="26"/>
  <c r="G1289" i="26"/>
  <c r="G1290" i="26"/>
  <c r="G1291" i="26"/>
  <c r="G1292" i="26"/>
  <c r="G1293" i="26"/>
  <c r="G1294" i="26"/>
  <c r="G1295" i="26"/>
  <c r="G1296" i="26"/>
  <c r="G1297" i="26"/>
  <c r="G1298" i="26"/>
  <c r="G1299" i="26"/>
  <c r="G1300" i="26"/>
  <c r="G1301" i="26"/>
  <c r="G1302" i="26"/>
  <c r="G1303" i="26"/>
  <c r="G1304" i="26"/>
  <c r="G1305" i="26"/>
  <c r="G1306" i="26"/>
  <c r="G1307" i="26"/>
  <c r="G1308" i="26"/>
  <c r="G1309" i="26"/>
  <c r="G1310" i="26"/>
  <c r="G1311" i="26"/>
  <c r="G1312" i="26"/>
  <c r="G1313" i="26"/>
  <c r="G1314" i="26"/>
  <c r="F351" i="26"/>
  <c r="F350" i="26"/>
  <c r="F349" i="26"/>
  <c r="F348" i="26"/>
  <c r="F347" i="26"/>
  <c r="F346" i="26"/>
  <c r="Q159" i="27"/>
  <c r="G597" i="22"/>
  <c r="G596" i="22"/>
  <c r="H117" i="18"/>
  <c r="I117" i="18"/>
  <c r="O56" i="30"/>
  <c r="O55" i="30"/>
  <c r="O43" i="30"/>
  <c r="O42" i="30"/>
  <c r="L62" i="30"/>
  <c r="L61" i="30"/>
  <c r="L60" i="30"/>
  <c r="L59" i="30"/>
  <c r="L58" i="30"/>
  <c r="L50" i="30"/>
  <c r="L49" i="30"/>
  <c r="L48" i="30"/>
  <c r="L47" i="30"/>
  <c r="L46" i="30"/>
  <c r="L56" i="30"/>
  <c r="L55" i="30"/>
  <c r="L43" i="30"/>
  <c r="L44" i="30"/>
  <c r="L42" i="30"/>
  <c r="H102" i="30"/>
  <c r="H103" i="30"/>
  <c r="H104" i="30"/>
  <c r="H105" i="30"/>
  <c r="H106" i="30"/>
  <c r="H107" i="30"/>
  <c r="H108" i="30"/>
  <c r="H109" i="30"/>
  <c r="H110" i="30"/>
  <c r="H111" i="30"/>
  <c r="H112" i="30"/>
  <c r="H113" i="30"/>
  <c r="H114" i="30"/>
  <c r="H115" i="30"/>
  <c r="H116" i="30"/>
  <c r="H117" i="30"/>
  <c r="H118" i="30"/>
  <c r="H119" i="30"/>
  <c r="H120" i="30"/>
  <c r="H121" i="30"/>
  <c r="H122" i="30"/>
  <c r="H123" i="30"/>
  <c r="H124" i="30"/>
  <c r="H125" i="30"/>
  <c r="H126" i="30"/>
  <c r="H127" i="30"/>
  <c r="H128" i="30"/>
  <c r="H129" i="30"/>
  <c r="H130" i="30"/>
  <c r="H131" i="30"/>
  <c r="H132" i="30"/>
  <c r="H133" i="30"/>
  <c r="H134" i="30"/>
  <c r="H135" i="30"/>
  <c r="H136" i="30"/>
  <c r="H137" i="30"/>
  <c r="H138" i="30"/>
  <c r="H139" i="30"/>
  <c r="H140" i="30"/>
  <c r="H141" i="30"/>
  <c r="H142" i="30"/>
  <c r="H143" i="30"/>
  <c r="H144" i="30"/>
  <c r="H145" i="30"/>
  <c r="H146" i="30"/>
  <c r="H147" i="30"/>
  <c r="H148" i="30"/>
  <c r="H149" i="30"/>
  <c r="H150" i="30"/>
  <c r="H151" i="30"/>
  <c r="H152" i="30"/>
  <c r="H153" i="30"/>
  <c r="H154" i="30"/>
  <c r="H155" i="30"/>
  <c r="H156" i="30"/>
  <c r="H157" i="30"/>
  <c r="H158" i="30"/>
  <c r="H159" i="30"/>
  <c r="H160" i="30"/>
  <c r="H161" i="30"/>
  <c r="H162" i="30"/>
  <c r="H163" i="30"/>
  <c r="H164" i="30"/>
  <c r="H165" i="30"/>
  <c r="H166" i="30"/>
  <c r="H167" i="30"/>
  <c r="H168" i="30"/>
  <c r="H169" i="30"/>
  <c r="H170" i="30"/>
  <c r="H171" i="30"/>
  <c r="H172" i="30"/>
  <c r="H173" i="30"/>
  <c r="H174" i="30"/>
  <c r="H175" i="30"/>
  <c r="H176" i="30"/>
  <c r="H177" i="30"/>
  <c r="H178" i="30"/>
  <c r="H179" i="30"/>
  <c r="H180" i="30"/>
  <c r="H181" i="30"/>
  <c r="H182" i="30"/>
  <c r="H183" i="30"/>
  <c r="H184" i="30"/>
  <c r="H185" i="30"/>
  <c r="H186" i="30"/>
  <c r="H187" i="30"/>
  <c r="H188" i="30"/>
  <c r="H189" i="30"/>
  <c r="H190" i="30"/>
  <c r="H191" i="30"/>
  <c r="H192" i="30"/>
  <c r="H193" i="30"/>
  <c r="H194" i="30"/>
  <c r="H195" i="30"/>
  <c r="H196" i="30"/>
  <c r="H197" i="30"/>
  <c r="H198" i="30"/>
  <c r="H199" i="30"/>
  <c r="H200" i="30"/>
  <c r="H201" i="30"/>
  <c r="H202" i="30"/>
  <c r="H203" i="30"/>
  <c r="H204" i="30"/>
  <c r="H205" i="30"/>
  <c r="H206" i="30"/>
  <c r="H207" i="30"/>
  <c r="H208" i="30"/>
  <c r="H209" i="30"/>
  <c r="H210" i="30"/>
  <c r="H211" i="30"/>
  <c r="H212" i="30"/>
  <c r="H213" i="30"/>
  <c r="H214" i="30"/>
  <c r="H215" i="30"/>
  <c r="H216" i="30"/>
  <c r="H217" i="30"/>
  <c r="H218" i="30"/>
  <c r="H219" i="30"/>
  <c r="H220" i="30"/>
  <c r="H221" i="30"/>
  <c r="H222" i="30"/>
  <c r="H223" i="30"/>
  <c r="H224" i="30"/>
  <c r="H225" i="30"/>
  <c r="H226" i="30"/>
  <c r="H227" i="30"/>
  <c r="H228" i="30"/>
  <c r="H229" i="30"/>
  <c r="H230" i="30"/>
  <c r="H231" i="30"/>
  <c r="H232" i="30"/>
  <c r="H233" i="30"/>
  <c r="H234" i="30"/>
  <c r="H235" i="30"/>
  <c r="H236" i="30"/>
  <c r="H237" i="30"/>
  <c r="H238" i="30"/>
  <c r="H239" i="30"/>
  <c r="H240" i="30"/>
  <c r="H241" i="30"/>
  <c r="H242" i="30"/>
  <c r="H243" i="30"/>
  <c r="H244" i="30"/>
  <c r="H245" i="30"/>
  <c r="H246" i="30"/>
  <c r="H247" i="30"/>
  <c r="H248" i="30"/>
  <c r="H249" i="30"/>
  <c r="H250" i="30"/>
  <c r="H251" i="30"/>
  <c r="H252" i="30"/>
  <c r="H253" i="30"/>
  <c r="H254" i="30"/>
  <c r="H255" i="30"/>
  <c r="H256" i="30"/>
  <c r="H257" i="30"/>
  <c r="H258" i="30"/>
  <c r="H259" i="30"/>
  <c r="H260" i="30"/>
  <c r="H261" i="30"/>
  <c r="H262" i="30"/>
  <c r="H263" i="30"/>
  <c r="H264" i="30"/>
  <c r="H265" i="30"/>
  <c r="H266" i="30"/>
  <c r="H267" i="30"/>
  <c r="H268" i="30"/>
  <c r="H269" i="30"/>
  <c r="H270" i="30"/>
  <c r="H271" i="30"/>
  <c r="H272" i="30"/>
  <c r="H273" i="30"/>
  <c r="H274" i="30"/>
  <c r="H275" i="30"/>
  <c r="H276" i="30"/>
  <c r="H277" i="30"/>
  <c r="H278" i="30"/>
  <c r="H279" i="30"/>
  <c r="H280" i="30"/>
  <c r="H281" i="30"/>
  <c r="H282" i="30"/>
  <c r="H283" i="30"/>
  <c r="H284" i="30"/>
  <c r="H285" i="30"/>
  <c r="H286" i="30"/>
  <c r="H287" i="30"/>
  <c r="H288" i="30"/>
  <c r="H289" i="30"/>
  <c r="H290" i="30"/>
  <c r="H291" i="30"/>
  <c r="H292" i="30"/>
  <c r="H293" i="30"/>
  <c r="H294" i="30"/>
  <c r="H295" i="30"/>
  <c r="H296" i="30"/>
  <c r="H297" i="30"/>
  <c r="H298" i="30"/>
  <c r="H299" i="30"/>
  <c r="H300" i="30"/>
  <c r="H301" i="30"/>
  <c r="H302" i="30"/>
  <c r="H303" i="30"/>
  <c r="H304" i="30"/>
  <c r="H305" i="30"/>
  <c r="H306" i="30"/>
  <c r="H307" i="30"/>
  <c r="H308" i="30"/>
  <c r="H309" i="30"/>
  <c r="H310" i="30"/>
  <c r="H311" i="30"/>
  <c r="H312" i="30"/>
  <c r="H313" i="30"/>
  <c r="H314" i="30"/>
  <c r="H315" i="30"/>
  <c r="H316" i="30"/>
  <c r="H317" i="30"/>
  <c r="H318" i="30"/>
  <c r="H319" i="30"/>
  <c r="H320" i="30"/>
  <c r="H321" i="30"/>
  <c r="H322" i="30"/>
  <c r="H323" i="30"/>
  <c r="H324" i="30"/>
  <c r="H325" i="30"/>
  <c r="H326" i="30"/>
  <c r="H327" i="30"/>
  <c r="H328" i="30"/>
  <c r="H329" i="30"/>
  <c r="H330" i="30"/>
  <c r="H331" i="30"/>
  <c r="H332" i="30"/>
  <c r="H333" i="30"/>
  <c r="H334" i="30"/>
  <c r="H335" i="30"/>
  <c r="H336" i="30"/>
  <c r="H337" i="30"/>
  <c r="H338" i="30"/>
  <c r="H339" i="30"/>
  <c r="H340" i="30"/>
  <c r="H341" i="30"/>
  <c r="H342" i="30"/>
  <c r="H343" i="30"/>
  <c r="H344" i="30"/>
  <c r="H345" i="30"/>
  <c r="H346" i="30"/>
  <c r="H347" i="30"/>
  <c r="H348" i="30"/>
  <c r="H349" i="30"/>
  <c r="H350" i="30"/>
  <c r="H351" i="30"/>
  <c r="H352" i="30"/>
  <c r="H353" i="30"/>
  <c r="H354" i="30"/>
  <c r="H355" i="30"/>
  <c r="H356" i="30"/>
  <c r="H357" i="30"/>
  <c r="H358" i="30"/>
  <c r="H359" i="30"/>
  <c r="H360" i="30"/>
  <c r="H361" i="30"/>
  <c r="H362" i="30"/>
  <c r="H363" i="30"/>
  <c r="H364" i="30"/>
  <c r="H365" i="30"/>
  <c r="H366" i="30"/>
  <c r="H367" i="30"/>
  <c r="H368" i="30"/>
  <c r="H369" i="30"/>
  <c r="H370" i="30"/>
  <c r="H371" i="30"/>
  <c r="H372" i="30"/>
  <c r="H373" i="30"/>
  <c r="H374" i="30"/>
  <c r="H375" i="30"/>
  <c r="H376" i="30"/>
  <c r="H377" i="30"/>
  <c r="H378" i="30"/>
  <c r="H379" i="30"/>
  <c r="H380" i="30"/>
  <c r="H381" i="30"/>
  <c r="H382" i="30"/>
  <c r="H383" i="30"/>
  <c r="H384" i="30"/>
  <c r="H385" i="30"/>
  <c r="H386" i="30"/>
  <c r="H387" i="30"/>
  <c r="H388" i="30"/>
  <c r="H389" i="30"/>
  <c r="H390" i="30"/>
  <c r="H391" i="30"/>
  <c r="H392" i="30"/>
  <c r="H393" i="30"/>
  <c r="H394" i="30"/>
  <c r="H395" i="30"/>
  <c r="H396" i="30"/>
  <c r="H397" i="30"/>
  <c r="H398" i="30"/>
  <c r="H399" i="30"/>
  <c r="H400" i="30"/>
  <c r="H401" i="30"/>
  <c r="H402" i="30"/>
  <c r="H403" i="30"/>
  <c r="H404" i="30"/>
  <c r="H405" i="30"/>
  <c r="H406" i="30"/>
  <c r="H407" i="30"/>
  <c r="H408" i="30"/>
  <c r="H409" i="30"/>
  <c r="H410" i="30"/>
  <c r="H411" i="30"/>
  <c r="H412" i="30"/>
  <c r="H413" i="30"/>
  <c r="H414" i="30"/>
  <c r="H415" i="30"/>
  <c r="H416" i="30"/>
  <c r="H417" i="30"/>
  <c r="H418" i="30"/>
  <c r="H419" i="30"/>
  <c r="H420" i="30"/>
  <c r="H421" i="30"/>
  <c r="H422" i="30"/>
  <c r="H423" i="30"/>
  <c r="H424" i="30"/>
  <c r="H425" i="30"/>
  <c r="H426" i="30"/>
  <c r="H427" i="30"/>
  <c r="H428" i="30"/>
  <c r="H429" i="30"/>
  <c r="H430" i="30"/>
  <c r="H431" i="30"/>
  <c r="H432" i="30"/>
  <c r="H433" i="30"/>
  <c r="H434" i="30"/>
  <c r="H435" i="30"/>
  <c r="H436" i="30"/>
  <c r="H437" i="30"/>
  <c r="H438" i="30"/>
  <c r="H439" i="30"/>
  <c r="H440" i="30"/>
  <c r="H441" i="30"/>
  <c r="H442" i="30"/>
  <c r="H443" i="30"/>
  <c r="H444" i="30"/>
  <c r="H445" i="30"/>
  <c r="H446" i="30"/>
  <c r="H447" i="30"/>
  <c r="H448" i="30"/>
  <c r="H449" i="30"/>
  <c r="H450" i="30"/>
  <c r="H451" i="30"/>
  <c r="H452" i="30"/>
  <c r="H453" i="30"/>
  <c r="H454" i="30"/>
  <c r="H455" i="30"/>
  <c r="H456" i="30"/>
  <c r="H457" i="30"/>
  <c r="H458" i="30"/>
  <c r="H459" i="30"/>
  <c r="H460" i="30"/>
  <c r="H461" i="30"/>
  <c r="H462" i="30"/>
  <c r="H463" i="30"/>
  <c r="H464" i="30"/>
  <c r="H465" i="30"/>
  <c r="H466" i="30"/>
  <c r="H467" i="30"/>
  <c r="H468" i="30"/>
  <c r="H469" i="30"/>
  <c r="H470" i="30"/>
  <c r="H471" i="30"/>
  <c r="H472" i="30"/>
  <c r="H473" i="30"/>
  <c r="H474" i="30"/>
  <c r="H475" i="30"/>
  <c r="H476" i="30"/>
  <c r="H477" i="30"/>
  <c r="H478" i="30"/>
  <c r="H479" i="30"/>
  <c r="H480" i="30"/>
  <c r="H481" i="30"/>
  <c r="H482" i="30"/>
  <c r="H483" i="30"/>
  <c r="H484" i="30"/>
  <c r="H485" i="30"/>
  <c r="H486" i="30"/>
  <c r="H487" i="30"/>
  <c r="H488" i="30"/>
  <c r="H489" i="30"/>
  <c r="H490" i="30"/>
  <c r="H491" i="30"/>
  <c r="H492" i="30"/>
  <c r="H493" i="30"/>
  <c r="H494" i="30"/>
  <c r="H495" i="30"/>
  <c r="H496" i="30"/>
  <c r="H497" i="30"/>
  <c r="H498" i="30"/>
  <c r="H499" i="30"/>
  <c r="H500" i="30"/>
  <c r="H501" i="30"/>
  <c r="H502" i="30"/>
  <c r="H503" i="30"/>
  <c r="H504" i="30"/>
  <c r="H505" i="30"/>
  <c r="H506" i="30"/>
  <c r="H507" i="30"/>
  <c r="H508" i="30"/>
  <c r="H509" i="30"/>
  <c r="H510" i="30"/>
  <c r="H511" i="30"/>
  <c r="H512" i="30"/>
  <c r="H513" i="30"/>
  <c r="H514" i="30"/>
  <c r="H515" i="30"/>
  <c r="H516" i="30"/>
  <c r="H517" i="30"/>
  <c r="H518" i="30"/>
  <c r="H519" i="30"/>
  <c r="H520" i="30"/>
  <c r="H521" i="30"/>
  <c r="H522" i="30"/>
  <c r="H523" i="30"/>
  <c r="H524" i="30"/>
  <c r="H525" i="30"/>
  <c r="H526" i="30"/>
  <c r="H527" i="30"/>
  <c r="H528" i="30"/>
  <c r="H529" i="30"/>
  <c r="H530" i="30"/>
  <c r="H531" i="30"/>
  <c r="H532" i="30"/>
  <c r="H533" i="30"/>
  <c r="H534" i="30"/>
  <c r="H535" i="30"/>
  <c r="H536" i="30"/>
  <c r="H537" i="30"/>
  <c r="H538" i="30"/>
  <c r="H539" i="30"/>
  <c r="H540" i="30"/>
  <c r="H541" i="30"/>
  <c r="H542" i="30"/>
  <c r="H543" i="30"/>
  <c r="H544" i="30"/>
  <c r="H545" i="30"/>
  <c r="H546" i="30"/>
  <c r="H547" i="30"/>
  <c r="H548" i="30"/>
  <c r="H549" i="30"/>
  <c r="H550" i="30"/>
  <c r="H551" i="30"/>
  <c r="H552" i="30"/>
  <c r="H553" i="30"/>
  <c r="H554" i="30"/>
  <c r="H555" i="30"/>
  <c r="H556" i="30"/>
  <c r="H557" i="30"/>
  <c r="H558" i="30"/>
  <c r="H559" i="30"/>
  <c r="H560" i="30"/>
  <c r="H561" i="30"/>
  <c r="H562" i="30"/>
  <c r="H563" i="30"/>
  <c r="H564" i="30"/>
  <c r="H565" i="30"/>
  <c r="H566" i="30"/>
  <c r="H567" i="30"/>
  <c r="H568" i="30"/>
  <c r="H569" i="30"/>
  <c r="H570" i="30"/>
  <c r="H571" i="30"/>
  <c r="H572" i="30"/>
  <c r="H573" i="30"/>
  <c r="H574" i="30"/>
  <c r="H575" i="30"/>
  <c r="H576" i="30"/>
  <c r="H577" i="30"/>
  <c r="H578" i="30"/>
  <c r="H579" i="30"/>
  <c r="H580" i="30"/>
  <c r="H581" i="30"/>
  <c r="H582" i="30"/>
  <c r="H583" i="30"/>
  <c r="H584" i="30"/>
  <c r="H585" i="30"/>
  <c r="H586" i="30"/>
  <c r="H587" i="30"/>
  <c r="H588" i="30"/>
  <c r="H589" i="30"/>
  <c r="H590" i="30"/>
  <c r="H591" i="30"/>
  <c r="H592" i="30"/>
  <c r="H593" i="30"/>
  <c r="H594" i="30"/>
  <c r="H595" i="30"/>
  <c r="H596" i="30"/>
  <c r="H597" i="30"/>
  <c r="H598" i="30"/>
  <c r="H599" i="30"/>
  <c r="H600" i="30"/>
  <c r="H601" i="30"/>
  <c r="H602" i="30"/>
  <c r="H603" i="30"/>
  <c r="H604" i="30"/>
  <c r="H605" i="30"/>
  <c r="H606" i="30"/>
  <c r="H607" i="30"/>
  <c r="H608" i="30"/>
  <c r="H609" i="30"/>
  <c r="H610" i="30"/>
  <c r="H611" i="30"/>
  <c r="H612" i="30"/>
  <c r="H613" i="30"/>
  <c r="H614" i="30"/>
  <c r="H615" i="30"/>
  <c r="H616" i="30"/>
  <c r="H617" i="30"/>
  <c r="H618" i="30"/>
  <c r="H619" i="30"/>
  <c r="H620" i="30"/>
  <c r="H621" i="30"/>
  <c r="H622" i="30"/>
  <c r="H623" i="30"/>
  <c r="H624" i="30"/>
  <c r="H625" i="30"/>
  <c r="H626" i="30"/>
  <c r="H627" i="30"/>
  <c r="H628" i="30"/>
  <c r="H629" i="30"/>
  <c r="H630" i="30"/>
  <c r="H631" i="30"/>
  <c r="H632" i="30"/>
  <c r="H633" i="30"/>
  <c r="H634" i="30"/>
  <c r="H635" i="30"/>
  <c r="H636" i="30"/>
  <c r="H637" i="30"/>
  <c r="H638" i="30"/>
  <c r="H639" i="30"/>
  <c r="H640" i="30"/>
  <c r="H641" i="30"/>
  <c r="H642" i="30"/>
  <c r="H643" i="30"/>
  <c r="H644" i="30"/>
  <c r="H645" i="30"/>
  <c r="H646" i="30"/>
  <c r="H647" i="30"/>
  <c r="H648" i="30"/>
  <c r="H649" i="30"/>
  <c r="H650" i="30"/>
  <c r="H651" i="30"/>
  <c r="H652" i="30"/>
  <c r="H653" i="30"/>
  <c r="H654" i="30"/>
  <c r="H655" i="30"/>
  <c r="H656" i="30"/>
  <c r="H657" i="30"/>
  <c r="H658" i="30"/>
  <c r="H659" i="30"/>
  <c r="H660" i="30"/>
  <c r="H661" i="30"/>
  <c r="H662" i="30"/>
  <c r="H663" i="30"/>
  <c r="H664" i="30"/>
  <c r="H665" i="30"/>
  <c r="H666" i="30"/>
  <c r="H667" i="30"/>
  <c r="H668" i="30"/>
  <c r="H669" i="30"/>
  <c r="H670" i="30"/>
  <c r="H671" i="30"/>
  <c r="H672" i="30"/>
  <c r="H673" i="30"/>
  <c r="H674" i="30"/>
  <c r="H675" i="30"/>
  <c r="H676" i="30"/>
  <c r="H677" i="30"/>
  <c r="H678" i="30"/>
  <c r="H679" i="30"/>
  <c r="H680" i="30"/>
  <c r="H681" i="30"/>
  <c r="H682" i="30"/>
  <c r="H683" i="30"/>
  <c r="H684" i="30"/>
  <c r="H685" i="30"/>
  <c r="H686" i="30"/>
  <c r="H687" i="30"/>
  <c r="H688" i="30"/>
  <c r="H689" i="30"/>
  <c r="H690" i="30"/>
  <c r="H691" i="30"/>
  <c r="H692" i="30"/>
  <c r="H693" i="30"/>
  <c r="H694" i="30"/>
  <c r="H695" i="30"/>
  <c r="H696" i="30"/>
  <c r="H697" i="30"/>
  <c r="H698" i="30"/>
  <c r="H699" i="30"/>
  <c r="H700" i="30"/>
  <c r="H701" i="30"/>
  <c r="H702" i="30"/>
  <c r="H703" i="30"/>
  <c r="H704" i="30"/>
  <c r="H705" i="30"/>
  <c r="H706" i="30"/>
  <c r="H707" i="30"/>
  <c r="H708" i="30"/>
  <c r="H709" i="30"/>
  <c r="H710" i="30"/>
  <c r="H711" i="30"/>
  <c r="H712" i="30"/>
  <c r="H713" i="30"/>
  <c r="H714" i="30"/>
  <c r="H715" i="30"/>
  <c r="H716" i="30"/>
  <c r="H717" i="30"/>
  <c r="H718" i="30"/>
  <c r="H719" i="30"/>
  <c r="H720" i="30"/>
  <c r="H721" i="30"/>
  <c r="H722" i="30"/>
  <c r="H723" i="30"/>
  <c r="H724" i="30"/>
  <c r="H725" i="30"/>
  <c r="H726" i="30"/>
  <c r="H727" i="30"/>
  <c r="H728" i="30"/>
  <c r="H729" i="30"/>
  <c r="H730" i="30"/>
  <c r="H731" i="30"/>
  <c r="H732" i="30"/>
  <c r="H733" i="30"/>
  <c r="H734" i="30"/>
  <c r="H735" i="30"/>
  <c r="H736" i="30"/>
  <c r="H737" i="30"/>
  <c r="H738" i="30"/>
  <c r="H739" i="30"/>
  <c r="H740" i="30"/>
  <c r="H741" i="30"/>
  <c r="H742" i="30"/>
  <c r="H743" i="30"/>
  <c r="H744" i="30"/>
  <c r="H745" i="30"/>
  <c r="H746" i="30"/>
  <c r="H747" i="30"/>
  <c r="H748" i="30"/>
  <c r="H749" i="30"/>
  <c r="H750" i="30"/>
  <c r="H751" i="30"/>
  <c r="H752" i="30"/>
  <c r="H753" i="30"/>
  <c r="H754" i="30"/>
  <c r="H755" i="30"/>
  <c r="H756" i="30"/>
  <c r="H757" i="30"/>
  <c r="H758" i="30"/>
  <c r="H759" i="30"/>
  <c r="H760" i="30"/>
  <c r="H761" i="30"/>
  <c r="H762" i="30"/>
  <c r="H763" i="30"/>
  <c r="H764" i="30"/>
  <c r="H765" i="30"/>
  <c r="H766" i="30"/>
  <c r="H767" i="30"/>
  <c r="H768" i="30"/>
  <c r="H769" i="30"/>
  <c r="H770" i="30"/>
  <c r="H771" i="30"/>
  <c r="H772" i="30"/>
  <c r="H773" i="30"/>
  <c r="H774" i="30"/>
  <c r="H775" i="30"/>
  <c r="H776" i="30"/>
  <c r="H777" i="30"/>
  <c r="H778" i="30"/>
  <c r="H779" i="30"/>
  <c r="H780" i="30"/>
  <c r="H781" i="30"/>
  <c r="H782" i="30"/>
  <c r="H783" i="30"/>
  <c r="H784" i="30"/>
  <c r="H785" i="30"/>
  <c r="H786" i="30"/>
  <c r="H787" i="30"/>
  <c r="H788" i="30"/>
  <c r="H789" i="30"/>
  <c r="H790" i="30"/>
  <c r="H791" i="30"/>
  <c r="H792" i="30"/>
  <c r="H793" i="30"/>
  <c r="H794" i="30"/>
  <c r="H795" i="30"/>
  <c r="H796" i="30"/>
  <c r="H797" i="30"/>
  <c r="H798" i="30"/>
  <c r="H799" i="30"/>
  <c r="H800" i="30"/>
  <c r="H801" i="30"/>
  <c r="H802" i="30"/>
  <c r="H803" i="30"/>
  <c r="H804" i="30"/>
  <c r="H805" i="30"/>
  <c r="H806" i="30"/>
  <c r="H807" i="30"/>
  <c r="H808" i="30"/>
  <c r="H809" i="30"/>
  <c r="H810" i="30"/>
  <c r="H811" i="30"/>
  <c r="H812" i="30"/>
  <c r="H813" i="30"/>
  <c r="H814" i="30"/>
  <c r="H815" i="30"/>
  <c r="H816" i="30"/>
  <c r="H817" i="30"/>
  <c r="H818" i="30"/>
  <c r="H819" i="30"/>
  <c r="H820" i="30"/>
  <c r="H821" i="30"/>
  <c r="H822" i="30"/>
  <c r="H823" i="30"/>
  <c r="H824" i="30"/>
  <c r="H825" i="30"/>
  <c r="H826" i="30"/>
  <c r="H827" i="30"/>
  <c r="H828" i="30"/>
  <c r="H829" i="30"/>
  <c r="H830" i="30"/>
  <c r="H831" i="30"/>
  <c r="H832" i="30"/>
  <c r="H833" i="30"/>
  <c r="H834" i="30"/>
  <c r="H835" i="30"/>
  <c r="H836" i="30"/>
  <c r="H837" i="30"/>
  <c r="H838" i="30"/>
  <c r="H839" i="30"/>
  <c r="H840" i="30"/>
  <c r="H841" i="30"/>
  <c r="H842" i="30"/>
  <c r="H843" i="30"/>
  <c r="H844" i="30"/>
  <c r="H845" i="30"/>
  <c r="H846" i="30"/>
  <c r="H847" i="30"/>
  <c r="H848" i="30"/>
  <c r="H849" i="30"/>
  <c r="H850" i="30"/>
  <c r="H851" i="30"/>
  <c r="H852" i="30"/>
  <c r="H853" i="30"/>
  <c r="H854" i="30"/>
  <c r="H855" i="30"/>
  <c r="H856" i="30"/>
  <c r="H857" i="30"/>
  <c r="H858" i="30"/>
  <c r="H859" i="30"/>
  <c r="H860" i="30"/>
  <c r="H861" i="30"/>
  <c r="H862" i="30"/>
  <c r="H863" i="30"/>
  <c r="H864" i="30"/>
  <c r="H865" i="30"/>
  <c r="H866" i="30"/>
  <c r="H867" i="30"/>
  <c r="H868" i="30"/>
  <c r="H869" i="30"/>
  <c r="H870" i="30"/>
  <c r="H871" i="30"/>
  <c r="H872" i="30"/>
  <c r="H873" i="30"/>
  <c r="H874" i="30"/>
  <c r="H875" i="30"/>
  <c r="H876" i="30"/>
  <c r="H877" i="30"/>
  <c r="H878" i="30"/>
  <c r="H879" i="30"/>
  <c r="H880" i="30"/>
  <c r="H881" i="30"/>
  <c r="H882" i="30"/>
  <c r="H883" i="30"/>
  <c r="H884" i="30"/>
  <c r="H885" i="30"/>
  <c r="H886" i="30"/>
  <c r="H887" i="30"/>
  <c r="H888" i="30"/>
  <c r="H889" i="30"/>
  <c r="H890" i="30"/>
  <c r="H891" i="30"/>
  <c r="H892" i="30"/>
  <c r="H893" i="30"/>
  <c r="H894" i="30"/>
  <c r="H895" i="30"/>
  <c r="H896" i="30"/>
  <c r="H897" i="30"/>
  <c r="H898" i="30"/>
  <c r="H899" i="30"/>
  <c r="H900" i="30"/>
  <c r="H901" i="30"/>
  <c r="H902" i="30"/>
  <c r="H903" i="30"/>
  <c r="H904" i="30"/>
  <c r="H905" i="30"/>
  <c r="H906" i="30"/>
  <c r="H907" i="30"/>
  <c r="H908" i="30"/>
  <c r="H909" i="30"/>
  <c r="H910" i="30"/>
  <c r="H911" i="30"/>
  <c r="H912" i="30"/>
  <c r="H913" i="30"/>
  <c r="H914" i="30"/>
  <c r="H915" i="30"/>
  <c r="H916" i="30"/>
  <c r="H917" i="30"/>
  <c r="H918" i="30"/>
  <c r="H919" i="30"/>
  <c r="H920" i="30"/>
  <c r="H921" i="30"/>
  <c r="H922" i="30"/>
  <c r="H923" i="30"/>
  <c r="H924" i="30"/>
  <c r="H925" i="30"/>
  <c r="H926" i="30"/>
  <c r="H927" i="30"/>
  <c r="H928" i="30"/>
  <c r="H929" i="30"/>
  <c r="H930" i="30"/>
  <c r="H931" i="30"/>
  <c r="H932" i="30"/>
  <c r="H933" i="30"/>
  <c r="H934" i="30"/>
  <c r="H935" i="30"/>
  <c r="H936" i="30"/>
  <c r="H937" i="30"/>
  <c r="H938" i="30"/>
  <c r="H939" i="30"/>
  <c r="H940" i="30"/>
  <c r="H941" i="30"/>
  <c r="H942" i="30"/>
  <c r="H943" i="30"/>
  <c r="H944" i="30"/>
  <c r="H945" i="30"/>
  <c r="H946" i="30"/>
  <c r="H947" i="30"/>
  <c r="H948" i="30"/>
  <c r="H949" i="30"/>
  <c r="H950" i="30"/>
  <c r="H951" i="30"/>
  <c r="H952" i="30"/>
  <c r="H953" i="30"/>
  <c r="H954" i="30"/>
  <c r="H955" i="30"/>
  <c r="H956" i="30"/>
  <c r="H957" i="30"/>
  <c r="H958" i="30"/>
  <c r="H959" i="30"/>
  <c r="H960" i="30"/>
  <c r="H961" i="30"/>
  <c r="H962" i="30"/>
  <c r="H963" i="30"/>
  <c r="H964" i="30"/>
  <c r="H965" i="30"/>
  <c r="H966" i="30"/>
  <c r="H967" i="30"/>
  <c r="H968" i="30"/>
  <c r="H969" i="30"/>
  <c r="H970" i="30"/>
  <c r="H971" i="30"/>
  <c r="H972" i="30"/>
  <c r="H973" i="30"/>
  <c r="H974" i="30"/>
  <c r="H975" i="30"/>
  <c r="H976" i="30"/>
  <c r="H977" i="30"/>
  <c r="H978" i="30"/>
  <c r="H979" i="30"/>
  <c r="H980" i="30"/>
  <c r="H981" i="30"/>
  <c r="H982" i="30"/>
  <c r="H983" i="30"/>
  <c r="H984" i="30"/>
  <c r="H985" i="30"/>
  <c r="H986" i="30"/>
  <c r="H987" i="30"/>
  <c r="H988" i="30"/>
  <c r="H989" i="30"/>
  <c r="H990" i="30"/>
  <c r="H991" i="30"/>
  <c r="H992" i="30"/>
  <c r="H993" i="30"/>
  <c r="H994" i="30"/>
  <c r="H995" i="30"/>
  <c r="H996" i="30"/>
  <c r="H997" i="30"/>
  <c r="H998" i="30"/>
  <c r="H999" i="30"/>
  <c r="H1000" i="30"/>
  <c r="H1001" i="30"/>
  <c r="H1002" i="30"/>
  <c r="H1003" i="30"/>
  <c r="H1004" i="30"/>
  <c r="H1005" i="30"/>
  <c r="H1006" i="30"/>
  <c r="H1007" i="30"/>
  <c r="H1008" i="30"/>
  <c r="H1009" i="30"/>
  <c r="H1010" i="30"/>
  <c r="H1011" i="30"/>
  <c r="H1012" i="30"/>
  <c r="H1013" i="30"/>
  <c r="H1014" i="30"/>
  <c r="H1015" i="30"/>
  <c r="H1016" i="30"/>
  <c r="H1017" i="30"/>
  <c r="H1018" i="30"/>
  <c r="H1019" i="30"/>
  <c r="H1020" i="30"/>
  <c r="H1021" i="30"/>
  <c r="H1022" i="30"/>
  <c r="H1023" i="30"/>
  <c r="H1024" i="30"/>
  <c r="H1025" i="30"/>
  <c r="H1026" i="30"/>
  <c r="H1027" i="30"/>
  <c r="H1028" i="30"/>
  <c r="H1029" i="30"/>
  <c r="H1030" i="30"/>
  <c r="H1031" i="30"/>
  <c r="H1032" i="30"/>
  <c r="H1033" i="30"/>
  <c r="H1034" i="30"/>
  <c r="H1035" i="30"/>
  <c r="H1036" i="30"/>
  <c r="H1037" i="30"/>
  <c r="H1038" i="30"/>
  <c r="H1039" i="30"/>
  <c r="H1040" i="30"/>
  <c r="H1041" i="30"/>
  <c r="H1042" i="30"/>
  <c r="H1043" i="30"/>
  <c r="H1044" i="30"/>
  <c r="H1045" i="30"/>
  <c r="H1046" i="30"/>
  <c r="H1047" i="30"/>
  <c r="H1048" i="30"/>
  <c r="H1049" i="30"/>
  <c r="H1050" i="30"/>
  <c r="H101" i="30"/>
  <c r="G150" i="30"/>
  <c r="G151" i="30"/>
  <c r="G152" i="30"/>
  <c r="G153" i="30"/>
  <c r="G154" i="30"/>
  <c r="G155" i="30"/>
  <c r="G156" i="30"/>
  <c r="G157" i="30"/>
  <c r="G158" i="30"/>
  <c r="G159" i="30"/>
  <c r="G160" i="30"/>
  <c r="G161" i="30"/>
  <c r="G162" i="30"/>
  <c r="G163" i="30"/>
  <c r="G164" i="30"/>
  <c r="G165" i="30"/>
  <c r="G166" i="30"/>
  <c r="G167" i="30"/>
  <c r="G168" i="30"/>
  <c r="G169" i="30"/>
  <c r="G170" i="30"/>
  <c r="G171" i="30"/>
  <c r="G172" i="30"/>
  <c r="G173" i="30"/>
  <c r="G174" i="30"/>
  <c r="G175" i="30"/>
  <c r="G176" i="30"/>
  <c r="G177" i="30"/>
  <c r="G178" i="30"/>
  <c r="G179" i="30"/>
  <c r="G180" i="30"/>
  <c r="G181" i="30"/>
  <c r="G182" i="30"/>
  <c r="G183" i="30"/>
  <c r="G184" i="30"/>
  <c r="G185" i="30"/>
  <c r="G186" i="30"/>
  <c r="G187" i="30"/>
  <c r="G501" i="30"/>
  <c r="G502" i="30"/>
  <c r="G503" i="30"/>
  <c r="G504" i="30"/>
  <c r="G505" i="30"/>
  <c r="G506" i="30"/>
  <c r="G507" i="30"/>
  <c r="G508" i="30"/>
  <c r="G509" i="30"/>
  <c r="G510" i="30"/>
  <c r="G511" i="30"/>
  <c r="G512" i="30"/>
  <c r="G513" i="30"/>
  <c r="G514" i="30"/>
  <c r="G515" i="30"/>
  <c r="G516" i="30"/>
  <c r="G517" i="30"/>
  <c r="G518" i="30"/>
  <c r="G519" i="30"/>
  <c r="G520" i="30"/>
  <c r="G521" i="30"/>
  <c r="G522" i="30"/>
  <c r="G523" i="30"/>
  <c r="G524" i="30"/>
  <c r="G525" i="30"/>
  <c r="G526" i="30"/>
  <c r="G527" i="30"/>
  <c r="G528" i="30"/>
  <c r="G529" i="30"/>
  <c r="G530" i="30"/>
  <c r="G531" i="30"/>
  <c r="G532" i="30"/>
  <c r="G533" i="30"/>
  <c r="G534" i="30"/>
  <c r="G535" i="30"/>
  <c r="G536" i="30"/>
  <c r="G537" i="30"/>
  <c r="G538" i="30"/>
  <c r="G539" i="30"/>
  <c r="G540" i="30"/>
  <c r="G541" i="30"/>
  <c r="G542" i="30"/>
  <c r="G543" i="30"/>
  <c r="G544" i="30"/>
  <c r="G545" i="30"/>
  <c r="G546" i="30"/>
  <c r="G547" i="30"/>
  <c r="G548" i="30"/>
  <c r="G549" i="30"/>
  <c r="G550" i="30"/>
  <c r="G551" i="30"/>
  <c r="G552" i="30"/>
  <c r="G553" i="30"/>
  <c r="G554" i="30"/>
  <c r="G555" i="30"/>
  <c r="G556" i="30"/>
  <c r="G557" i="30"/>
  <c r="G558" i="30"/>
  <c r="G559" i="30"/>
  <c r="G560" i="30"/>
  <c r="G561" i="30"/>
  <c r="G562" i="30"/>
  <c r="G563" i="30"/>
  <c r="G564" i="30"/>
  <c r="G565" i="30"/>
  <c r="G566" i="30"/>
  <c r="G567" i="30"/>
  <c r="G568" i="30"/>
  <c r="G569" i="30"/>
  <c r="G570" i="30"/>
  <c r="G571" i="30"/>
  <c r="G572" i="30"/>
  <c r="G573" i="30"/>
  <c r="G574" i="30"/>
  <c r="G575" i="30"/>
  <c r="G576" i="30"/>
  <c r="G577" i="30"/>
  <c r="G578" i="30"/>
  <c r="G579" i="30"/>
  <c r="G580" i="30"/>
  <c r="G581" i="30"/>
  <c r="G582" i="30"/>
  <c r="G583" i="30"/>
  <c r="G584" i="30"/>
  <c r="G585" i="30"/>
  <c r="G586" i="30"/>
  <c r="G587" i="30"/>
  <c r="H145" i="28"/>
  <c r="W145" i="28"/>
  <c r="Y145" i="28"/>
  <c r="X145" i="28"/>
  <c r="H127" i="28"/>
  <c r="W127" i="28"/>
  <c r="Y127" i="28"/>
  <c r="X127" i="28"/>
  <c r="H128" i="28"/>
  <c r="W128" i="28"/>
  <c r="Y128" i="28"/>
  <c r="X128" i="28"/>
  <c r="H129" i="28"/>
  <c r="W129" i="28"/>
  <c r="Y129" i="28"/>
  <c r="X129" i="28"/>
  <c r="H130" i="28"/>
  <c r="W130" i="28"/>
  <c r="Y130" i="28"/>
  <c r="X130" i="28"/>
  <c r="H131" i="28"/>
  <c r="W131" i="28"/>
  <c r="Y131" i="28"/>
  <c r="X131" i="28"/>
  <c r="H132" i="28"/>
  <c r="W132" i="28"/>
  <c r="Y132" i="28"/>
  <c r="X132" i="28"/>
  <c r="H133" i="28"/>
  <c r="W133" i="28"/>
  <c r="Y133" i="28"/>
  <c r="X133" i="28"/>
  <c r="H134" i="28"/>
  <c r="W134" i="28"/>
  <c r="Y134" i="28"/>
  <c r="X134" i="28"/>
  <c r="H135" i="28"/>
  <c r="W135" i="28"/>
  <c r="Y135" i="28"/>
  <c r="X135" i="28"/>
  <c r="H136" i="28"/>
  <c r="W136" i="28"/>
  <c r="Y136" i="28"/>
  <c r="X136" i="28"/>
  <c r="H137" i="28"/>
  <c r="W137" i="28"/>
  <c r="Y137" i="28"/>
  <c r="X137" i="28"/>
  <c r="H138" i="28"/>
  <c r="W138" i="28"/>
  <c r="Y138" i="28"/>
  <c r="X138" i="28"/>
  <c r="H139" i="28"/>
  <c r="W139" i="28"/>
  <c r="Y139" i="28"/>
  <c r="X139" i="28"/>
  <c r="H140" i="28"/>
  <c r="W140" i="28"/>
  <c r="Y140" i="28"/>
  <c r="X140" i="28"/>
  <c r="H141" i="28"/>
  <c r="W141" i="28"/>
  <c r="Y141" i="28"/>
  <c r="X141" i="28"/>
  <c r="H142" i="28"/>
  <c r="W142" i="28"/>
  <c r="Y142" i="28"/>
  <c r="X142" i="28"/>
  <c r="H143" i="28"/>
  <c r="W143" i="28"/>
  <c r="Y143" i="28"/>
  <c r="X143" i="28"/>
  <c r="H144" i="28"/>
  <c r="W144" i="28"/>
  <c r="Y144" i="28"/>
  <c r="X144" i="28"/>
  <c r="H126" i="28"/>
  <c r="W126" i="28"/>
  <c r="Y126" i="28"/>
  <c r="X126" i="28"/>
  <c r="H90" i="28"/>
  <c r="T90" i="28"/>
  <c r="H91" i="28"/>
  <c r="T91" i="28"/>
  <c r="H92" i="28"/>
  <c r="T92" i="28"/>
  <c r="H93" i="28"/>
  <c r="T93" i="28"/>
  <c r="H94" i="28"/>
  <c r="T94" i="28"/>
  <c r="H95" i="28"/>
  <c r="T95" i="28"/>
  <c r="H96" i="28"/>
  <c r="T96" i="28"/>
  <c r="H97" i="28"/>
  <c r="T97" i="28"/>
  <c r="H98" i="28"/>
  <c r="T98" i="28"/>
  <c r="H99" i="28"/>
  <c r="T99" i="28"/>
  <c r="H100" i="28"/>
  <c r="T100" i="28"/>
  <c r="H101" i="28"/>
  <c r="T101" i="28"/>
  <c r="H102" i="28"/>
  <c r="T102" i="28"/>
  <c r="H103" i="28"/>
  <c r="T103" i="28"/>
  <c r="H104" i="28"/>
  <c r="T104" i="28"/>
  <c r="H105" i="28"/>
  <c r="T105" i="28"/>
  <c r="H106" i="28"/>
  <c r="T106" i="28"/>
  <c r="H107" i="28"/>
  <c r="T107" i="28"/>
  <c r="H108" i="28"/>
  <c r="T108" i="28"/>
  <c r="H109" i="28"/>
  <c r="T109" i="28"/>
  <c r="H110" i="28"/>
  <c r="T110" i="28"/>
  <c r="H111" i="28"/>
  <c r="T111" i="28"/>
  <c r="H112" i="28"/>
  <c r="T112" i="28"/>
  <c r="H113" i="28"/>
  <c r="T113" i="28"/>
  <c r="H114" i="28"/>
  <c r="T114" i="28"/>
  <c r="H115" i="28"/>
  <c r="T115" i="28"/>
  <c r="H116" i="28"/>
  <c r="T116" i="28"/>
  <c r="H117" i="28"/>
  <c r="T117" i="28"/>
  <c r="H118" i="28"/>
  <c r="T118" i="28"/>
  <c r="H119" i="28"/>
  <c r="T119" i="28"/>
  <c r="H120" i="28"/>
  <c r="T120" i="28"/>
  <c r="H121" i="28"/>
  <c r="T121" i="28"/>
  <c r="H122" i="28"/>
  <c r="T122" i="28"/>
  <c r="H123" i="28"/>
  <c r="T123" i="28"/>
  <c r="H124" i="28"/>
  <c r="T124" i="28"/>
  <c r="H125" i="28"/>
  <c r="T125" i="28"/>
  <c r="T126" i="28"/>
  <c r="T127" i="28"/>
  <c r="T128" i="28"/>
  <c r="T129" i="28"/>
  <c r="T130" i="28"/>
  <c r="T131" i="28"/>
  <c r="T132" i="28"/>
  <c r="T133" i="28"/>
  <c r="T134" i="28"/>
  <c r="T135" i="28"/>
  <c r="T136" i="28"/>
  <c r="T137" i="28"/>
  <c r="T138" i="28"/>
  <c r="T139" i="28"/>
  <c r="T140" i="28"/>
  <c r="T141" i="28"/>
  <c r="T142" i="28"/>
  <c r="T143" i="28"/>
  <c r="T144" i="28"/>
  <c r="T145" i="28"/>
  <c r="H89" i="28"/>
  <c r="T89" i="28"/>
  <c r="S100" i="28"/>
  <c r="R131" i="28"/>
  <c r="P89" i="28"/>
  <c r="R89" i="28"/>
  <c r="S89" i="28"/>
  <c r="U89" i="28"/>
  <c r="V89" i="28"/>
  <c r="P90" i="28"/>
  <c r="R90" i="28"/>
  <c r="S90" i="28"/>
  <c r="U90" i="28"/>
  <c r="V90" i="28"/>
  <c r="P91" i="28"/>
  <c r="R91" i="28"/>
  <c r="S91" i="28"/>
  <c r="U91" i="28"/>
  <c r="V91" i="28"/>
  <c r="P92" i="28"/>
  <c r="R92" i="28"/>
  <c r="S92" i="28"/>
  <c r="U92" i="28"/>
  <c r="V92" i="28"/>
  <c r="A93" i="28"/>
  <c r="P93" i="28"/>
  <c r="R93" i="28"/>
  <c r="S93" i="28"/>
  <c r="U93" i="28"/>
  <c r="V93" i="28"/>
  <c r="P94" i="28"/>
  <c r="R94" i="28"/>
  <c r="S94" i="28"/>
  <c r="U94" i="28"/>
  <c r="V94" i="28"/>
  <c r="P95" i="28"/>
  <c r="R95" i="28"/>
  <c r="S95" i="28"/>
  <c r="U95" i="28"/>
  <c r="V95" i="28"/>
  <c r="P96" i="28"/>
  <c r="R96" i="28"/>
  <c r="S96" i="28"/>
  <c r="U96" i="28"/>
  <c r="V96" i="28"/>
  <c r="A97" i="28"/>
  <c r="P97" i="28"/>
  <c r="R97" i="28"/>
  <c r="S97" i="28"/>
  <c r="U97" i="28"/>
  <c r="V97" i="28"/>
  <c r="P98" i="28"/>
  <c r="R98" i="28"/>
  <c r="S98" i="28"/>
  <c r="U98" i="28"/>
  <c r="V98" i="28"/>
  <c r="P99" i="28"/>
  <c r="R99" i="28"/>
  <c r="S99" i="28"/>
  <c r="U99" i="28"/>
  <c r="V99" i="28"/>
  <c r="P100" i="28"/>
  <c r="R100" i="28"/>
  <c r="U100" i="28"/>
  <c r="V100" i="28"/>
  <c r="A101" i="28"/>
  <c r="P101" i="28"/>
  <c r="R101" i="28"/>
  <c r="S101" i="28"/>
  <c r="U101" i="28"/>
  <c r="V101" i="28"/>
  <c r="P102" i="28"/>
  <c r="R102" i="28"/>
  <c r="S102" i="28"/>
  <c r="U102" i="28"/>
  <c r="V102" i="28"/>
  <c r="P103" i="28"/>
  <c r="R103" i="28"/>
  <c r="S103" i="28"/>
  <c r="U103" i="28"/>
  <c r="V103" i="28"/>
  <c r="P104" i="28"/>
  <c r="R104" i="28"/>
  <c r="S104" i="28"/>
  <c r="U104" i="28"/>
  <c r="V104" i="28"/>
  <c r="A105" i="28"/>
  <c r="P105" i="28"/>
  <c r="R105" i="28"/>
  <c r="S105" i="28"/>
  <c r="U105" i="28"/>
  <c r="V105" i="28"/>
  <c r="P106" i="28"/>
  <c r="R106" i="28"/>
  <c r="S106" i="28"/>
  <c r="U106" i="28"/>
  <c r="V106" i="28"/>
  <c r="P107" i="28"/>
  <c r="R107" i="28"/>
  <c r="S107" i="28"/>
  <c r="U107" i="28"/>
  <c r="V107" i="28"/>
  <c r="P108" i="28"/>
  <c r="R108" i="28"/>
  <c r="S108" i="28"/>
  <c r="U108" i="28"/>
  <c r="V108" i="28"/>
  <c r="A109" i="28"/>
  <c r="P109" i="28"/>
  <c r="R109" i="28"/>
  <c r="S109" i="28"/>
  <c r="U109" i="28"/>
  <c r="V109" i="28"/>
  <c r="P110" i="28"/>
  <c r="R110" i="28"/>
  <c r="S110" i="28"/>
  <c r="U110" i="28"/>
  <c r="V110" i="28"/>
  <c r="P111" i="28"/>
  <c r="R111" i="28"/>
  <c r="S111" i="28"/>
  <c r="U111" i="28"/>
  <c r="V111" i="28"/>
  <c r="P112" i="28"/>
  <c r="R112" i="28"/>
  <c r="S112" i="28"/>
  <c r="U112" i="28"/>
  <c r="V112" i="28"/>
  <c r="A113" i="28"/>
  <c r="P113" i="28"/>
  <c r="R113" i="28"/>
  <c r="S113" i="28"/>
  <c r="U113" i="28"/>
  <c r="V113" i="28"/>
  <c r="P114" i="28"/>
  <c r="R114" i="28"/>
  <c r="S114" i="28"/>
  <c r="U114" i="28"/>
  <c r="V114" i="28"/>
  <c r="P115" i="28"/>
  <c r="R115" i="28"/>
  <c r="S115" i="28"/>
  <c r="U115" i="28"/>
  <c r="V115" i="28"/>
  <c r="P116" i="28"/>
  <c r="R116" i="28"/>
  <c r="S116" i="28"/>
  <c r="U116" i="28"/>
  <c r="V116" i="28"/>
  <c r="A117" i="28"/>
  <c r="P117" i="28"/>
  <c r="R117" i="28"/>
  <c r="S117" i="28"/>
  <c r="U117" i="28"/>
  <c r="V117" i="28"/>
  <c r="P118" i="28"/>
  <c r="R118" i="28"/>
  <c r="S118" i="28"/>
  <c r="U118" i="28"/>
  <c r="V118" i="28"/>
  <c r="P119" i="28"/>
  <c r="R119" i="28"/>
  <c r="S119" i="28"/>
  <c r="U119" i="28"/>
  <c r="V119" i="28"/>
  <c r="P120" i="28"/>
  <c r="R120" i="28"/>
  <c r="S120" i="28"/>
  <c r="U120" i="28"/>
  <c r="V120" i="28"/>
  <c r="A121" i="28"/>
  <c r="P121" i="28"/>
  <c r="R121" i="28"/>
  <c r="S121" i="28"/>
  <c r="U121" i="28"/>
  <c r="V121" i="28"/>
  <c r="P122" i="28"/>
  <c r="R122" i="28"/>
  <c r="S122" i="28"/>
  <c r="U122" i="28"/>
  <c r="V122" i="28"/>
  <c r="P123" i="28"/>
  <c r="R123" i="28"/>
  <c r="S123" i="28"/>
  <c r="U123" i="28"/>
  <c r="V123" i="28"/>
  <c r="P124" i="28"/>
  <c r="R124" i="28"/>
  <c r="S124" i="28"/>
  <c r="U124" i="28"/>
  <c r="V124" i="28"/>
  <c r="A125" i="28"/>
  <c r="P125" i="28"/>
  <c r="R125" i="28"/>
  <c r="S125" i="28"/>
  <c r="U125" i="28"/>
  <c r="V125" i="28"/>
  <c r="P126" i="28"/>
  <c r="R126" i="28"/>
  <c r="S126" i="28"/>
  <c r="U126" i="28"/>
  <c r="V126" i="28"/>
  <c r="P127" i="28"/>
  <c r="R127" i="28"/>
  <c r="S127" i="28"/>
  <c r="U127" i="28"/>
  <c r="V127" i="28"/>
  <c r="P128" i="28"/>
  <c r="R128" i="28"/>
  <c r="S128" i="28"/>
  <c r="U128" i="28"/>
  <c r="V128" i="28"/>
  <c r="A129" i="28"/>
  <c r="P129" i="28"/>
  <c r="R129" i="28"/>
  <c r="S129" i="28"/>
  <c r="U129" i="28"/>
  <c r="V129" i="28"/>
  <c r="P130" i="28"/>
  <c r="R130" i="28"/>
  <c r="S130" i="28"/>
  <c r="U130" i="28"/>
  <c r="V130" i="28"/>
  <c r="P131" i="28"/>
  <c r="S131" i="28"/>
  <c r="U131" i="28"/>
  <c r="V131" i="28"/>
  <c r="P132" i="28"/>
  <c r="R132" i="28"/>
  <c r="S132" i="28"/>
  <c r="U132" i="28"/>
  <c r="V132" i="28"/>
  <c r="A133" i="28"/>
  <c r="P133" i="28"/>
  <c r="R133" i="28"/>
  <c r="S133" i="28"/>
  <c r="U133" i="28"/>
  <c r="V133" i="28"/>
  <c r="R134" i="28"/>
  <c r="S134" i="28"/>
  <c r="P134" i="28"/>
  <c r="U134" i="28"/>
  <c r="V134" i="28"/>
  <c r="R135" i="28"/>
  <c r="S135" i="28"/>
  <c r="P135" i="28"/>
  <c r="U135" i="28"/>
  <c r="V135" i="28"/>
  <c r="R136" i="28"/>
  <c r="S136" i="28"/>
  <c r="P136" i="28"/>
  <c r="U136" i="28"/>
  <c r="V136" i="28"/>
  <c r="R137" i="28"/>
  <c r="S137" i="28"/>
  <c r="P137" i="28"/>
  <c r="U137" i="28"/>
  <c r="V137" i="28"/>
  <c r="R138" i="28"/>
  <c r="S138" i="28"/>
  <c r="P138" i="28"/>
  <c r="U138" i="28"/>
  <c r="V138" i="28"/>
  <c r="R139" i="28"/>
  <c r="S139" i="28"/>
  <c r="P139" i="28"/>
  <c r="U139" i="28"/>
  <c r="V139" i="28"/>
  <c r="R140" i="28"/>
  <c r="S140" i="28"/>
  <c r="P140" i="28"/>
  <c r="U140" i="28"/>
  <c r="V140" i="28"/>
  <c r="R141" i="28"/>
  <c r="S141" i="28"/>
  <c r="P141" i="28"/>
  <c r="U141" i="28"/>
  <c r="V141" i="28"/>
  <c r="R142" i="28"/>
  <c r="S142" i="28"/>
  <c r="P142" i="28"/>
  <c r="U142" i="28"/>
  <c r="V142" i="28"/>
  <c r="R143" i="28"/>
  <c r="S143" i="28"/>
  <c r="P143" i="28"/>
  <c r="U143" i="28"/>
  <c r="V143" i="28"/>
  <c r="R144" i="28"/>
  <c r="S144" i="28"/>
  <c r="P144" i="28"/>
  <c r="U144" i="28"/>
  <c r="V144" i="28"/>
  <c r="R145" i="28"/>
  <c r="S145" i="28"/>
  <c r="P145" i="28"/>
  <c r="U145" i="28"/>
  <c r="V145" i="28"/>
  <c r="A137" i="28"/>
  <c r="A141" i="28"/>
  <c r="A145" i="28"/>
  <c r="N169" i="25"/>
  <c r="J169" i="25"/>
  <c r="P169" i="25"/>
  <c r="N168" i="25"/>
  <c r="J168" i="25"/>
  <c r="P168" i="25"/>
  <c r="N166" i="25"/>
  <c r="J166" i="25"/>
  <c r="P166" i="25"/>
  <c r="N165" i="25"/>
  <c r="J165" i="25"/>
  <c r="P165" i="25"/>
  <c r="N164" i="25"/>
  <c r="J164" i="25"/>
  <c r="P164" i="25"/>
  <c r="J161" i="25"/>
  <c r="N161" i="25"/>
  <c r="P161" i="25"/>
  <c r="J160" i="25"/>
  <c r="N160" i="25"/>
  <c r="P160" i="25"/>
  <c r="J157" i="25"/>
  <c r="N157" i="25"/>
  <c r="P157" i="25"/>
  <c r="J158" i="25"/>
  <c r="N158" i="25"/>
  <c r="P158" i="25"/>
  <c r="N156" i="25"/>
  <c r="J156" i="25"/>
  <c r="P156" i="25"/>
  <c r="N4" i="27"/>
  <c r="O4" i="27"/>
  <c r="P4" i="27"/>
  <c r="N5" i="27"/>
  <c r="O5" i="27"/>
  <c r="P5" i="27"/>
  <c r="N6" i="27"/>
  <c r="O6" i="27"/>
  <c r="P6" i="27"/>
  <c r="N7" i="27"/>
  <c r="O7" i="27"/>
  <c r="P7" i="27"/>
  <c r="N8" i="27"/>
  <c r="O8" i="27"/>
  <c r="P8" i="27"/>
  <c r="N9" i="27"/>
  <c r="O9" i="27"/>
  <c r="P9" i="27"/>
  <c r="N10" i="27"/>
  <c r="O10" i="27"/>
  <c r="P10" i="27"/>
  <c r="N11" i="27"/>
  <c r="O11" i="27"/>
  <c r="P11" i="27"/>
  <c r="N12" i="27"/>
  <c r="O12" i="27"/>
  <c r="P12" i="27"/>
  <c r="N13" i="27"/>
  <c r="O13" i="27"/>
  <c r="P13" i="27"/>
  <c r="N14" i="27"/>
  <c r="O14" i="27"/>
  <c r="P14" i="27"/>
  <c r="N15" i="27"/>
  <c r="O15" i="27"/>
  <c r="P15" i="27"/>
  <c r="N16" i="27"/>
  <c r="O16" i="27"/>
  <c r="P16" i="27"/>
  <c r="N17" i="27"/>
  <c r="O17" i="27"/>
  <c r="P17" i="27"/>
  <c r="N18" i="27"/>
  <c r="O18" i="27"/>
  <c r="P18" i="27"/>
  <c r="N19" i="27"/>
  <c r="O19" i="27"/>
  <c r="P19" i="27"/>
  <c r="N20" i="27"/>
  <c r="O20" i="27"/>
  <c r="P20" i="27"/>
  <c r="N21" i="27"/>
  <c r="O21" i="27"/>
  <c r="P21" i="27"/>
  <c r="N22" i="27"/>
  <c r="O22" i="27"/>
  <c r="P22" i="27"/>
  <c r="N23" i="27"/>
  <c r="O23" i="27"/>
  <c r="P23" i="27"/>
  <c r="N24" i="27"/>
  <c r="O24" i="27"/>
  <c r="P24" i="27"/>
  <c r="N25" i="27"/>
  <c r="O25" i="27"/>
  <c r="P25" i="27"/>
  <c r="N26" i="27"/>
  <c r="O26" i="27"/>
  <c r="P26" i="27"/>
  <c r="N27" i="27"/>
  <c r="O27" i="27"/>
  <c r="P27" i="27"/>
  <c r="N28" i="27"/>
  <c r="O28" i="27"/>
  <c r="P28" i="27"/>
  <c r="N29" i="27"/>
  <c r="O29" i="27"/>
  <c r="P29" i="27"/>
  <c r="N30" i="27"/>
  <c r="O30" i="27"/>
  <c r="P30" i="27"/>
  <c r="N31" i="27"/>
  <c r="O31" i="27"/>
  <c r="P31" i="27"/>
  <c r="N32" i="27"/>
  <c r="O32" i="27"/>
  <c r="P32" i="27"/>
  <c r="N33" i="27"/>
  <c r="O33" i="27"/>
  <c r="P33" i="27"/>
  <c r="N34" i="27"/>
  <c r="O34" i="27"/>
  <c r="P34" i="27"/>
  <c r="N35" i="27"/>
  <c r="O35" i="27"/>
  <c r="P35" i="27"/>
  <c r="N36" i="27"/>
  <c r="O36" i="27"/>
  <c r="P36" i="27"/>
  <c r="N37" i="27"/>
  <c r="O37" i="27"/>
  <c r="P37" i="27"/>
  <c r="N38" i="27"/>
  <c r="O38" i="27"/>
  <c r="P38" i="27"/>
  <c r="N39" i="27"/>
  <c r="O39" i="27"/>
  <c r="P39" i="27"/>
  <c r="N40" i="27"/>
  <c r="O40" i="27"/>
  <c r="P40" i="27"/>
  <c r="N41" i="27"/>
  <c r="O41" i="27"/>
  <c r="P41" i="27"/>
  <c r="N42" i="27"/>
  <c r="O42" i="27"/>
  <c r="P42" i="27"/>
  <c r="N43" i="27"/>
  <c r="O43" i="27"/>
  <c r="P43" i="27"/>
  <c r="N44" i="27"/>
  <c r="O44" i="27"/>
  <c r="P44" i="27"/>
  <c r="N45" i="27"/>
  <c r="O45" i="27"/>
  <c r="P45" i="27"/>
  <c r="N46" i="27"/>
  <c r="O46" i="27"/>
  <c r="P46" i="27"/>
  <c r="N47" i="27"/>
  <c r="O47" i="27"/>
  <c r="P47" i="27"/>
  <c r="N48" i="27"/>
  <c r="O48" i="27"/>
  <c r="P48" i="27"/>
  <c r="N49" i="27"/>
  <c r="O49" i="27"/>
  <c r="P49" i="27"/>
  <c r="N50" i="27"/>
  <c r="O50" i="27"/>
  <c r="P50" i="27"/>
  <c r="N51" i="27"/>
  <c r="O51" i="27"/>
  <c r="P51" i="27"/>
  <c r="N52" i="27"/>
  <c r="O52" i="27"/>
  <c r="P52" i="27"/>
  <c r="N53" i="27"/>
  <c r="O53" i="27"/>
  <c r="P53" i="27"/>
  <c r="N54" i="27"/>
  <c r="O54" i="27"/>
  <c r="P54" i="27"/>
  <c r="N55" i="27"/>
  <c r="O55" i="27"/>
  <c r="P55" i="27"/>
  <c r="N56" i="27"/>
  <c r="O56" i="27"/>
  <c r="P56" i="27"/>
  <c r="N57" i="27"/>
  <c r="O57" i="27"/>
  <c r="P57" i="27"/>
  <c r="N58" i="27"/>
  <c r="O58" i="27"/>
  <c r="P58" i="27"/>
  <c r="N59" i="27"/>
  <c r="O59" i="27"/>
  <c r="P59" i="27"/>
  <c r="N60" i="27"/>
  <c r="O60" i="27"/>
  <c r="P60" i="27"/>
  <c r="N61" i="27"/>
  <c r="O61" i="27"/>
  <c r="P61" i="27"/>
  <c r="N62" i="27"/>
  <c r="O62" i="27"/>
  <c r="P62" i="27"/>
  <c r="N63" i="27"/>
  <c r="O63" i="27"/>
  <c r="P63" i="27"/>
  <c r="N64" i="27"/>
  <c r="O64" i="27"/>
  <c r="P64" i="27"/>
  <c r="N65" i="27"/>
  <c r="O65" i="27"/>
  <c r="P65" i="27"/>
  <c r="N66" i="27"/>
  <c r="O66" i="27"/>
  <c r="P66" i="27"/>
  <c r="N67" i="27"/>
  <c r="O67" i="27"/>
  <c r="P67" i="27"/>
  <c r="N68" i="27"/>
  <c r="O68" i="27"/>
  <c r="P68" i="27"/>
  <c r="N69" i="27"/>
  <c r="O69" i="27"/>
  <c r="P69" i="27"/>
  <c r="N70" i="27"/>
  <c r="O70" i="27"/>
  <c r="P70" i="27"/>
  <c r="N71" i="27"/>
  <c r="O71" i="27"/>
  <c r="P71" i="27"/>
  <c r="N72" i="27"/>
  <c r="O72" i="27"/>
  <c r="P72" i="27"/>
  <c r="N73" i="27"/>
  <c r="O73" i="27"/>
  <c r="P73" i="27"/>
  <c r="N74" i="27"/>
  <c r="O74" i="27"/>
  <c r="P74" i="27"/>
  <c r="N75" i="27"/>
  <c r="O75" i="27"/>
  <c r="P75" i="27"/>
  <c r="N76" i="27"/>
  <c r="O76" i="27"/>
  <c r="P76" i="27"/>
  <c r="N77" i="27"/>
  <c r="O77" i="27"/>
  <c r="P77" i="27"/>
  <c r="N78" i="27"/>
  <c r="O78" i="27"/>
  <c r="P78" i="27"/>
  <c r="N79" i="27"/>
  <c r="O79" i="27"/>
  <c r="P79" i="27"/>
  <c r="N80" i="27"/>
  <c r="O80" i="27"/>
  <c r="P80" i="27"/>
  <c r="N81" i="27"/>
  <c r="O81" i="27"/>
  <c r="P81" i="27"/>
  <c r="N82" i="27"/>
  <c r="O82" i="27"/>
  <c r="P82" i="27"/>
  <c r="N83" i="27"/>
  <c r="O83" i="27"/>
  <c r="P83" i="27"/>
  <c r="N84" i="27"/>
  <c r="O84" i="27"/>
  <c r="P84" i="27"/>
  <c r="N85" i="27"/>
  <c r="O85" i="27"/>
  <c r="P85" i="27"/>
  <c r="N86" i="27"/>
  <c r="O86" i="27"/>
  <c r="P86" i="27"/>
  <c r="N87" i="27"/>
  <c r="O87" i="27"/>
  <c r="P87" i="27"/>
  <c r="N88" i="27"/>
  <c r="O88" i="27"/>
  <c r="P88" i="27"/>
  <c r="N89" i="27"/>
  <c r="O89" i="27"/>
  <c r="P89" i="27"/>
  <c r="N90" i="27"/>
  <c r="O90" i="27"/>
  <c r="P90" i="27"/>
  <c r="N91" i="27"/>
  <c r="O91" i="27"/>
  <c r="P91" i="27"/>
  <c r="N92" i="27"/>
  <c r="O92" i="27"/>
  <c r="P92" i="27"/>
  <c r="N93" i="27"/>
  <c r="O93" i="27"/>
  <c r="P93" i="27"/>
  <c r="N94" i="27"/>
  <c r="O94" i="27"/>
  <c r="P94" i="27"/>
  <c r="N95" i="27"/>
  <c r="O95" i="27"/>
  <c r="P95" i="27"/>
  <c r="N96" i="27"/>
  <c r="O96" i="27"/>
  <c r="P96" i="27"/>
  <c r="N97" i="27"/>
  <c r="O97" i="27"/>
  <c r="P97" i="27"/>
  <c r="N98" i="27"/>
  <c r="O98" i="27"/>
  <c r="P98" i="27"/>
  <c r="N99" i="27"/>
  <c r="O99" i="27"/>
  <c r="P99" i="27"/>
  <c r="N100" i="27"/>
  <c r="O100" i="27"/>
  <c r="P100" i="27"/>
  <c r="N101" i="27"/>
  <c r="O101" i="27"/>
  <c r="P101" i="27"/>
  <c r="N102" i="27"/>
  <c r="O102" i="27"/>
  <c r="P102" i="27"/>
  <c r="N103" i="27"/>
  <c r="O103" i="27"/>
  <c r="P103" i="27"/>
  <c r="N104" i="27"/>
  <c r="O104" i="27"/>
  <c r="P104" i="27"/>
  <c r="N105" i="27"/>
  <c r="O105" i="27"/>
  <c r="P105" i="27"/>
  <c r="N106" i="27"/>
  <c r="O106" i="27"/>
  <c r="P106" i="27"/>
  <c r="N107" i="27"/>
  <c r="O107" i="27"/>
  <c r="P107" i="27"/>
  <c r="N108" i="27"/>
  <c r="O108" i="27"/>
  <c r="P108" i="27"/>
  <c r="N109" i="27"/>
  <c r="O109" i="27"/>
  <c r="P109" i="27"/>
  <c r="N110" i="27"/>
  <c r="O110" i="27"/>
  <c r="P110" i="27"/>
  <c r="N111" i="27"/>
  <c r="O111" i="27"/>
  <c r="P111" i="27"/>
  <c r="N112" i="27"/>
  <c r="O112" i="27"/>
  <c r="P112" i="27"/>
  <c r="N113" i="27"/>
  <c r="O113" i="27"/>
  <c r="P113" i="27"/>
  <c r="N114" i="27"/>
  <c r="O114" i="27"/>
  <c r="P114" i="27"/>
  <c r="N115" i="27"/>
  <c r="O115" i="27"/>
  <c r="P115" i="27"/>
  <c r="N116" i="27"/>
  <c r="O116" i="27"/>
  <c r="P116" i="27"/>
  <c r="N117" i="27"/>
  <c r="O117" i="27"/>
  <c r="P117" i="27"/>
  <c r="N118" i="27"/>
  <c r="O118" i="27"/>
  <c r="P118" i="27"/>
  <c r="N119" i="27"/>
  <c r="O119" i="27"/>
  <c r="P119" i="27"/>
  <c r="N120" i="27"/>
  <c r="O120" i="27"/>
  <c r="P120" i="27"/>
  <c r="N121" i="27"/>
  <c r="O121" i="27"/>
  <c r="P121" i="27"/>
  <c r="N122" i="27"/>
  <c r="O122" i="27"/>
  <c r="P122" i="27"/>
  <c r="N123" i="27"/>
  <c r="O123" i="27"/>
  <c r="P123" i="27"/>
  <c r="N124" i="27"/>
  <c r="O124" i="27"/>
  <c r="P124" i="27"/>
  <c r="N125" i="27"/>
  <c r="O125" i="27"/>
  <c r="P125" i="27"/>
  <c r="N126" i="27"/>
  <c r="O126" i="27"/>
  <c r="P126" i="27"/>
  <c r="N127" i="27"/>
  <c r="O127" i="27"/>
  <c r="P127" i="27"/>
  <c r="N128" i="27"/>
  <c r="O128" i="27"/>
  <c r="P128" i="27"/>
  <c r="N129" i="27"/>
  <c r="O129" i="27"/>
  <c r="P129" i="27"/>
  <c r="N130" i="27"/>
  <c r="O130" i="27"/>
  <c r="P130" i="27"/>
  <c r="N131" i="27"/>
  <c r="O131" i="27"/>
  <c r="P131" i="27"/>
  <c r="N132" i="27"/>
  <c r="O132" i="27"/>
  <c r="P132" i="27"/>
  <c r="N133" i="27"/>
  <c r="O133" i="27"/>
  <c r="P133" i="27"/>
  <c r="N134" i="27"/>
  <c r="O134" i="27"/>
  <c r="P134" i="27"/>
  <c r="N135" i="27"/>
  <c r="O135" i="27"/>
  <c r="P135" i="27"/>
  <c r="N136" i="27"/>
  <c r="O136" i="27"/>
  <c r="P136" i="27"/>
  <c r="N137" i="27"/>
  <c r="O137" i="27"/>
  <c r="P137" i="27"/>
  <c r="N138" i="27"/>
  <c r="O138" i="27"/>
  <c r="P138" i="27"/>
  <c r="N139" i="27"/>
  <c r="O139" i="27"/>
  <c r="P139" i="27"/>
  <c r="N140" i="27"/>
  <c r="O140" i="27"/>
  <c r="P140" i="27"/>
  <c r="N141" i="27"/>
  <c r="O141" i="27"/>
  <c r="P141" i="27"/>
  <c r="N142" i="27"/>
  <c r="O142" i="27"/>
  <c r="P142" i="27"/>
  <c r="N143" i="27"/>
  <c r="O143" i="27"/>
  <c r="P143" i="27"/>
  <c r="N144" i="27"/>
  <c r="O144" i="27"/>
  <c r="P144" i="27"/>
  <c r="N145" i="27"/>
  <c r="O145" i="27"/>
  <c r="P145" i="27"/>
  <c r="N146" i="27"/>
  <c r="O146" i="27"/>
  <c r="P146" i="27"/>
  <c r="N147" i="27"/>
  <c r="O147" i="27"/>
  <c r="P147" i="27"/>
  <c r="N148" i="27"/>
  <c r="O148" i="27"/>
  <c r="P148" i="27"/>
  <c r="N149" i="27"/>
  <c r="O149" i="27"/>
  <c r="P149" i="27"/>
  <c r="N150" i="27"/>
  <c r="O150" i="27"/>
  <c r="P150" i="27"/>
  <c r="N151" i="27"/>
  <c r="O151" i="27"/>
  <c r="P151" i="27"/>
  <c r="N152" i="27"/>
  <c r="O152" i="27"/>
  <c r="P152" i="27"/>
  <c r="N153" i="27"/>
  <c r="O153" i="27"/>
  <c r="P153" i="27"/>
  <c r="N154" i="27"/>
  <c r="O154" i="27"/>
  <c r="P154" i="27"/>
  <c r="N155" i="27"/>
  <c r="O155" i="27"/>
  <c r="P155" i="27"/>
  <c r="N156" i="27"/>
  <c r="O156" i="27"/>
  <c r="P156" i="27"/>
  <c r="N157" i="27"/>
  <c r="O157" i="27"/>
  <c r="P157" i="27"/>
  <c r="N158" i="27"/>
  <c r="O158" i="27"/>
  <c r="P158" i="27"/>
  <c r="N159" i="27"/>
  <c r="O159" i="27"/>
  <c r="P159" i="27"/>
  <c r="N160" i="27"/>
  <c r="O160" i="27"/>
  <c r="P160" i="27"/>
  <c r="N161" i="27"/>
  <c r="O161" i="27"/>
  <c r="P161" i="27"/>
  <c r="N162" i="27"/>
  <c r="O162" i="27"/>
  <c r="P162" i="27"/>
  <c r="N163" i="27"/>
  <c r="O163" i="27"/>
  <c r="P163" i="27"/>
  <c r="N164" i="27"/>
  <c r="O164" i="27"/>
  <c r="P164" i="27"/>
  <c r="N165" i="27"/>
  <c r="O165" i="27"/>
  <c r="P165" i="27"/>
  <c r="B199" i="25"/>
  <c r="B200" i="25"/>
  <c r="B201" i="25"/>
  <c r="B202" i="25"/>
  <c r="B203" i="25"/>
  <c r="B204" i="25"/>
  <c r="B205" i="25"/>
  <c r="B206" i="25"/>
  <c r="B207" i="25"/>
  <c r="B208" i="25"/>
  <c r="B209" i="25"/>
  <c r="B210" i="25"/>
  <c r="B211" i="25"/>
  <c r="B212" i="25"/>
  <c r="B213" i="25"/>
  <c r="B214" i="25"/>
  <c r="B215" i="25"/>
  <c r="B216" i="25"/>
  <c r="B217" i="25"/>
  <c r="B218" i="25"/>
  <c r="B219" i="25"/>
  <c r="B220" i="25"/>
  <c r="B221" i="25"/>
  <c r="B222" i="25"/>
  <c r="B223" i="25"/>
  <c r="B224" i="25"/>
  <c r="B225" i="25"/>
  <c r="B226" i="25"/>
  <c r="B227" i="25"/>
  <c r="B228" i="25"/>
  <c r="B229" i="25"/>
  <c r="B230" i="25"/>
  <c r="B231" i="25"/>
  <c r="B232" i="25"/>
  <c r="B233" i="25"/>
  <c r="B234" i="25"/>
  <c r="B235" i="25"/>
  <c r="B236" i="25"/>
  <c r="B237" i="25"/>
  <c r="B238" i="25"/>
  <c r="B239" i="25"/>
  <c r="B240" i="25"/>
  <c r="B241" i="25"/>
  <c r="B242" i="25"/>
  <c r="B243" i="25"/>
  <c r="B244" i="25"/>
  <c r="B245" i="25"/>
  <c r="B246" i="25"/>
  <c r="B247" i="25"/>
  <c r="B248" i="25"/>
  <c r="B249" i="25"/>
  <c r="B250" i="25"/>
  <c r="B251" i="25"/>
  <c r="B252" i="25"/>
  <c r="B253" i="25"/>
  <c r="B254" i="25"/>
  <c r="B255" i="25"/>
  <c r="B256" i="25"/>
  <c r="B257" i="25"/>
  <c r="B258" i="25"/>
  <c r="B259" i="25"/>
  <c r="B260" i="25"/>
  <c r="B261" i="25"/>
  <c r="B262" i="25"/>
  <c r="B263" i="25"/>
  <c r="B264" i="25"/>
  <c r="B265" i="25"/>
  <c r="B266" i="25"/>
  <c r="B267" i="25"/>
  <c r="B268" i="25"/>
  <c r="B269" i="25"/>
  <c r="B270" i="25"/>
  <c r="B271" i="25"/>
  <c r="B272" i="25"/>
  <c r="B273" i="25"/>
  <c r="B274" i="25"/>
  <c r="B275" i="25"/>
  <c r="B276" i="25"/>
  <c r="B277" i="25"/>
  <c r="B278" i="25"/>
  <c r="B279" i="25"/>
  <c r="B280" i="25"/>
  <c r="B281" i="25"/>
  <c r="B282" i="25"/>
  <c r="B283" i="25"/>
  <c r="B284" i="25"/>
  <c r="B285" i="25"/>
  <c r="B286" i="25"/>
  <c r="B287" i="25"/>
  <c r="B288" i="25"/>
  <c r="B289" i="25"/>
  <c r="B290" i="25"/>
  <c r="B291" i="25"/>
  <c r="B292" i="25"/>
  <c r="B293" i="25"/>
  <c r="B294" i="25"/>
  <c r="B295" i="25"/>
  <c r="B296" i="25"/>
  <c r="B297" i="25"/>
  <c r="B298" i="25"/>
  <c r="B299" i="25"/>
  <c r="B300" i="25"/>
  <c r="B301" i="25"/>
  <c r="B302" i="25"/>
  <c r="B303" i="25"/>
  <c r="B304" i="25"/>
  <c r="B305" i="25"/>
  <c r="B306" i="25"/>
  <c r="B307" i="25"/>
  <c r="B308" i="25"/>
  <c r="B309" i="25"/>
  <c r="B310" i="25"/>
  <c r="B311" i="25"/>
  <c r="B312" i="25"/>
  <c r="B313" i="25"/>
  <c r="B314" i="25"/>
  <c r="B315" i="25"/>
  <c r="B316" i="25"/>
  <c r="B317" i="25"/>
  <c r="B318" i="25"/>
  <c r="B319" i="25"/>
  <c r="B320" i="25"/>
  <c r="B321" i="25"/>
  <c r="B322" i="25"/>
  <c r="B323" i="25"/>
  <c r="B324" i="25"/>
  <c r="B325" i="25"/>
  <c r="B326" i="25"/>
  <c r="B327" i="25"/>
  <c r="B328" i="25"/>
  <c r="B329" i="25"/>
  <c r="B330" i="25"/>
  <c r="B331" i="25"/>
  <c r="B332" i="25"/>
  <c r="B333" i="25"/>
  <c r="B334" i="25"/>
  <c r="B335" i="25"/>
  <c r="B336" i="25"/>
  <c r="B337" i="25"/>
  <c r="B338" i="25"/>
  <c r="B339" i="25"/>
  <c r="B340" i="25"/>
  <c r="B341" i="25"/>
  <c r="B342" i="25"/>
  <c r="B343" i="25"/>
  <c r="B344" i="25"/>
  <c r="B345" i="25"/>
  <c r="B346" i="25"/>
  <c r="B347" i="25"/>
  <c r="B348" i="25"/>
  <c r="B349" i="25"/>
  <c r="B350" i="25"/>
  <c r="B351" i="25"/>
  <c r="B352" i="25"/>
  <c r="B353" i="25"/>
  <c r="B354" i="25"/>
  <c r="B355" i="25"/>
  <c r="B356" i="25"/>
  <c r="B357" i="25"/>
  <c r="B358" i="25"/>
  <c r="B359" i="25"/>
  <c r="B360" i="25"/>
  <c r="B361" i="25"/>
  <c r="B362" i="25"/>
  <c r="B363" i="25"/>
  <c r="B364" i="25"/>
  <c r="B365" i="25"/>
  <c r="B366" i="25"/>
  <c r="B367" i="25"/>
  <c r="B368" i="25"/>
  <c r="B369" i="25"/>
  <c r="B370" i="25"/>
  <c r="B371" i="25"/>
  <c r="B372" i="25"/>
  <c r="B373" i="25"/>
  <c r="B374" i="25"/>
  <c r="B375" i="25"/>
  <c r="B376" i="25"/>
  <c r="B377" i="25"/>
  <c r="B378" i="25"/>
  <c r="B379" i="25"/>
  <c r="B380" i="25"/>
  <c r="B381" i="25"/>
  <c r="B382" i="25"/>
  <c r="B383" i="25"/>
  <c r="B384" i="25"/>
  <c r="B385" i="25"/>
  <c r="B386" i="25"/>
  <c r="B387" i="25"/>
  <c r="B388" i="25"/>
  <c r="B389" i="25"/>
  <c r="B390" i="25"/>
  <c r="B391" i="25"/>
  <c r="B392" i="25"/>
  <c r="B393" i="25"/>
  <c r="B394" i="25"/>
  <c r="B395" i="25"/>
  <c r="B396" i="25"/>
  <c r="B397" i="25"/>
  <c r="B398" i="25"/>
  <c r="B399" i="25"/>
  <c r="B400" i="25"/>
  <c r="B401" i="25"/>
  <c r="B402" i="25"/>
  <c r="B403" i="25"/>
  <c r="B404" i="25"/>
  <c r="B405" i="25"/>
  <c r="B406" i="25"/>
  <c r="B407" i="25"/>
  <c r="B408" i="25"/>
  <c r="B409" i="25"/>
  <c r="B410" i="25"/>
  <c r="B411" i="25"/>
  <c r="B412" i="25"/>
  <c r="B413" i="25"/>
  <c r="B414" i="25"/>
  <c r="B415" i="25"/>
  <c r="B416" i="25"/>
  <c r="B417" i="25"/>
  <c r="B418" i="25"/>
  <c r="B419" i="25"/>
  <c r="B420" i="25"/>
  <c r="B421" i="25"/>
  <c r="B422" i="25"/>
  <c r="B423" i="25"/>
  <c r="B424" i="25"/>
  <c r="B425" i="25"/>
  <c r="B426" i="25"/>
  <c r="B427" i="25"/>
  <c r="B428" i="25"/>
  <c r="B429" i="25"/>
  <c r="B430" i="25"/>
  <c r="B431" i="25"/>
  <c r="B432" i="25"/>
  <c r="B433" i="25"/>
  <c r="B434" i="25"/>
  <c r="B435" i="25"/>
  <c r="B436" i="25"/>
  <c r="B437" i="25"/>
  <c r="B438" i="25"/>
  <c r="B439" i="25"/>
  <c r="B440" i="25"/>
  <c r="B441" i="25"/>
  <c r="B442" i="25"/>
  <c r="B443" i="25"/>
  <c r="B444" i="25"/>
  <c r="B445" i="25"/>
  <c r="B446" i="25"/>
  <c r="B447" i="25"/>
  <c r="B448" i="25"/>
  <c r="B449" i="25"/>
  <c r="B450" i="25"/>
  <c r="B451" i="25"/>
  <c r="B452" i="25"/>
  <c r="B453" i="25"/>
  <c r="B454" i="25"/>
  <c r="B455" i="25"/>
  <c r="B456" i="25"/>
  <c r="B457" i="25"/>
  <c r="B458" i="25"/>
  <c r="B459" i="25"/>
  <c r="B460" i="25"/>
  <c r="B461" i="25"/>
  <c r="B462" i="25"/>
  <c r="B463" i="25"/>
  <c r="B464" i="25"/>
  <c r="B465" i="25"/>
  <c r="B466" i="25"/>
  <c r="B467" i="25"/>
  <c r="B468" i="25"/>
  <c r="B469" i="25"/>
  <c r="B470" i="25"/>
  <c r="B471" i="25"/>
  <c r="B472" i="25"/>
  <c r="B473" i="25"/>
  <c r="B474" i="25"/>
  <c r="B475" i="25"/>
  <c r="B476" i="25"/>
  <c r="B477" i="25"/>
  <c r="B478" i="25"/>
  <c r="B479" i="25"/>
  <c r="B480" i="25"/>
  <c r="B481" i="25"/>
  <c r="B482" i="25"/>
  <c r="B483" i="25"/>
  <c r="B484" i="25"/>
  <c r="B485" i="25"/>
  <c r="B486" i="25"/>
  <c r="B487" i="25"/>
  <c r="B488" i="25"/>
  <c r="B489" i="25"/>
  <c r="B490" i="25"/>
  <c r="B491" i="25"/>
  <c r="H233" i="8"/>
  <c r="E236" i="7"/>
  <c r="H236" i="7"/>
  <c r="H113" i="18"/>
  <c r="I113" i="18"/>
  <c r="H114" i="18"/>
  <c r="I114" i="18"/>
  <c r="H115" i="18"/>
  <c r="I115" i="18"/>
  <c r="H116" i="18"/>
  <c r="I116" i="18"/>
  <c r="H232" i="8"/>
  <c r="J235" i="7"/>
  <c r="H235" i="7"/>
  <c r="E235" i="7"/>
  <c r="U205" i="17"/>
  <c r="J63" i="17"/>
  <c r="U204" i="17"/>
  <c r="I63" i="17"/>
  <c r="J62" i="17"/>
  <c r="I62" i="17"/>
  <c r="J61" i="17"/>
  <c r="I61" i="17"/>
  <c r="J60" i="17"/>
  <c r="I60" i="17"/>
  <c r="Q205" i="17"/>
  <c r="Q204" i="17"/>
  <c r="J419" i="17"/>
  <c r="J418" i="17"/>
  <c r="J417" i="17"/>
  <c r="J416" i="17"/>
  <c r="J234" i="7"/>
  <c r="J233" i="7"/>
  <c r="H233" i="7"/>
  <c r="H234" i="7"/>
  <c r="E233" i="7"/>
  <c r="E234" i="7"/>
  <c r="D101" i="22"/>
  <c r="D113" i="22"/>
  <c r="D125" i="22"/>
  <c r="D137" i="22"/>
  <c r="D149" i="22"/>
  <c r="D161" i="22"/>
  <c r="D173" i="22"/>
  <c r="D185" i="22"/>
  <c r="D197" i="22"/>
  <c r="D209" i="22"/>
  <c r="D221" i="22"/>
  <c r="D233" i="22"/>
  <c r="D245" i="22"/>
  <c r="D257" i="22"/>
  <c r="D269" i="22"/>
  <c r="D281" i="22"/>
  <c r="D293" i="22"/>
  <c r="D305" i="22"/>
  <c r="D317" i="22"/>
  <c r="D329" i="22"/>
  <c r="D341" i="22"/>
  <c r="D353" i="22"/>
  <c r="D365" i="22"/>
  <c r="D377" i="22"/>
  <c r="D389" i="22"/>
  <c r="D401" i="22"/>
  <c r="D413" i="22"/>
  <c r="D425" i="22"/>
  <c r="D437" i="22"/>
  <c r="D449" i="22"/>
  <c r="D461" i="22"/>
  <c r="D473" i="22"/>
  <c r="D485" i="22"/>
  <c r="D497" i="22"/>
  <c r="D509" i="22"/>
  <c r="D521" i="22"/>
  <c r="D533" i="22"/>
  <c r="D545" i="22"/>
  <c r="D557" i="22"/>
  <c r="D569" i="22"/>
  <c r="D581" i="22"/>
  <c r="D593" i="22"/>
  <c r="C40" i="22"/>
  <c r="C41" i="22"/>
  <c r="C42" i="22"/>
  <c r="C43" i="22"/>
  <c r="C44" i="22"/>
  <c r="C45" i="22"/>
  <c r="C46" i="22"/>
  <c r="C47" i="22"/>
  <c r="C48" i="22"/>
  <c r="C49" i="22"/>
  <c r="C50" i="22"/>
  <c r="C51" i="22"/>
  <c r="C52" i="22"/>
  <c r="C53" i="22"/>
  <c r="C54" i="22"/>
  <c r="C55" i="22"/>
  <c r="C56" i="22"/>
  <c r="C57" i="22"/>
  <c r="C58" i="22"/>
  <c r="C59" i="22"/>
  <c r="K53" i="22"/>
  <c r="K61" i="22"/>
  <c r="O41" i="22"/>
  <c r="O40" i="22"/>
  <c r="O42" i="22"/>
  <c r="O43" i="22"/>
  <c r="O44" i="22"/>
  <c r="O45" i="22"/>
  <c r="O46" i="22"/>
  <c r="O47" i="22"/>
  <c r="O48" i="22"/>
  <c r="O49" i="22"/>
  <c r="O50" i="22"/>
  <c r="O51" i="22"/>
  <c r="O52" i="22"/>
  <c r="O53" i="22"/>
  <c r="O54" i="22"/>
  <c r="O55" i="22"/>
  <c r="O56" i="22"/>
  <c r="O57" i="22"/>
  <c r="O58" i="22"/>
  <c r="O59" i="22"/>
  <c r="O39" i="22"/>
  <c r="J53" i="22"/>
  <c r="J61" i="22"/>
  <c r="N41" i="22"/>
  <c r="N40" i="22"/>
  <c r="N42" i="22"/>
  <c r="N43" i="22"/>
  <c r="N44" i="22"/>
  <c r="N45" i="22"/>
  <c r="N46" i="22"/>
  <c r="N47" i="22"/>
  <c r="N48" i="22"/>
  <c r="N49" i="22"/>
  <c r="N50" i="22"/>
  <c r="N51" i="22"/>
  <c r="N52" i="22"/>
  <c r="N53" i="22"/>
  <c r="G53" i="22"/>
  <c r="H53" i="22"/>
  <c r="I53" i="22"/>
  <c r="I593" i="22"/>
  <c r="I594" i="22"/>
  <c r="I595" i="22"/>
  <c r="G593" i="22"/>
  <c r="G594" i="22"/>
  <c r="G595" i="22"/>
  <c r="H231" i="8"/>
  <c r="H230" i="8"/>
  <c r="M51" i="2"/>
  <c r="M48" i="2"/>
  <c r="M49" i="2"/>
  <c r="M46" i="2"/>
  <c r="M45" i="2"/>
  <c r="M44" i="2"/>
  <c r="M41" i="2"/>
  <c r="M40" i="2"/>
  <c r="M39" i="2"/>
  <c r="M38" i="2"/>
  <c r="M36" i="2"/>
  <c r="M35" i="2"/>
  <c r="U68" i="1"/>
  <c r="AH31" i="1"/>
  <c r="E4" i="4"/>
  <c r="AH30" i="1"/>
  <c r="D4" i="4"/>
  <c r="AH29" i="1"/>
  <c r="E232" i="7"/>
  <c r="H232" i="7"/>
  <c r="J232" i="7"/>
  <c r="M54" i="2"/>
  <c r="M53" i="2"/>
  <c r="M52" i="2"/>
  <c r="Q54" i="2"/>
  <c r="Q52" i="2"/>
  <c r="Q51" i="2"/>
  <c r="Q49" i="2"/>
  <c r="Q48" i="2"/>
  <c r="Q46" i="2"/>
  <c r="U352" i="1"/>
  <c r="T352" i="1"/>
  <c r="S352" i="1"/>
  <c r="R352" i="1"/>
  <c r="Q352" i="1"/>
  <c r="P352" i="1"/>
  <c r="O352" i="1"/>
  <c r="N352" i="1"/>
  <c r="M352" i="1"/>
  <c r="L352" i="1"/>
  <c r="K352" i="1"/>
  <c r="J352" i="1"/>
  <c r="I352" i="1"/>
  <c r="H352" i="1"/>
  <c r="G352" i="1"/>
  <c r="U350" i="1"/>
  <c r="T350" i="1"/>
  <c r="S350" i="1"/>
  <c r="R350" i="1"/>
  <c r="Q350" i="1"/>
  <c r="P350" i="1"/>
  <c r="O350" i="1"/>
  <c r="N350" i="1"/>
  <c r="M350" i="1"/>
  <c r="L350" i="1"/>
  <c r="K350" i="1"/>
  <c r="J350" i="1"/>
  <c r="I350" i="1"/>
  <c r="H350" i="1"/>
  <c r="G350" i="1"/>
  <c r="U349" i="1"/>
  <c r="T349" i="1"/>
  <c r="S349" i="1"/>
  <c r="R349" i="1"/>
  <c r="Q349" i="1"/>
  <c r="P349" i="1"/>
  <c r="O349" i="1"/>
  <c r="N349" i="1"/>
  <c r="M349" i="1"/>
  <c r="L349" i="1"/>
  <c r="K349" i="1"/>
  <c r="J349" i="1"/>
  <c r="I349" i="1"/>
  <c r="H349" i="1"/>
  <c r="G349" i="1"/>
  <c r="U347" i="1"/>
  <c r="T347" i="1"/>
  <c r="S347" i="1"/>
  <c r="R347" i="1"/>
  <c r="Q347" i="1"/>
  <c r="P347" i="1"/>
  <c r="O347" i="1"/>
  <c r="N347" i="1"/>
  <c r="M347" i="1"/>
  <c r="L347" i="1"/>
  <c r="K347" i="1"/>
  <c r="J347" i="1"/>
  <c r="I347" i="1"/>
  <c r="H347" i="1"/>
  <c r="G347" i="1"/>
  <c r="U346" i="1"/>
  <c r="T346" i="1"/>
  <c r="S346" i="1"/>
  <c r="R346" i="1"/>
  <c r="Q346" i="1"/>
  <c r="P346" i="1"/>
  <c r="O346" i="1"/>
  <c r="N346" i="1"/>
  <c r="M346" i="1"/>
  <c r="L346" i="1"/>
  <c r="K346" i="1"/>
  <c r="J346" i="1"/>
  <c r="I346" i="1"/>
  <c r="H346" i="1"/>
  <c r="G346" i="1"/>
  <c r="U345" i="1"/>
  <c r="T345" i="1"/>
  <c r="S345" i="1"/>
  <c r="R345" i="1"/>
  <c r="Q345" i="1"/>
  <c r="P345" i="1"/>
  <c r="O345" i="1"/>
  <c r="N345" i="1"/>
  <c r="M345" i="1"/>
  <c r="L345" i="1"/>
  <c r="K345" i="1"/>
  <c r="J345" i="1"/>
  <c r="I345" i="1"/>
  <c r="H345" i="1"/>
  <c r="G345" i="1"/>
  <c r="U344" i="1"/>
  <c r="T344" i="1"/>
  <c r="S344" i="1"/>
  <c r="R344" i="1"/>
  <c r="Q344" i="1"/>
  <c r="P344" i="1"/>
  <c r="O344" i="1"/>
  <c r="N344" i="1"/>
  <c r="M344" i="1"/>
  <c r="L344" i="1"/>
  <c r="K344" i="1"/>
  <c r="J344" i="1"/>
  <c r="I344" i="1"/>
  <c r="H344" i="1"/>
  <c r="G344" i="1"/>
  <c r="U343" i="1"/>
  <c r="T343" i="1"/>
  <c r="S343" i="1"/>
  <c r="R343" i="1"/>
  <c r="Q343" i="1"/>
  <c r="P343" i="1"/>
  <c r="O343" i="1"/>
  <c r="N343" i="1"/>
  <c r="M343" i="1"/>
  <c r="L343" i="1"/>
  <c r="K343" i="1"/>
  <c r="J343" i="1"/>
  <c r="I343" i="1"/>
  <c r="H343" i="1"/>
  <c r="G343" i="1"/>
  <c r="U342" i="1"/>
  <c r="T342" i="1"/>
  <c r="S342" i="1"/>
  <c r="R342" i="1"/>
  <c r="Q342" i="1"/>
  <c r="P342" i="1"/>
  <c r="O342" i="1"/>
  <c r="N342" i="1"/>
  <c r="M342" i="1"/>
  <c r="L342" i="1"/>
  <c r="K342" i="1"/>
  <c r="J342" i="1"/>
  <c r="I342" i="1"/>
  <c r="H342" i="1"/>
  <c r="G342" i="1"/>
  <c r="U341" i="1"/>
  <c r="T341" i="1"/>
  <c r="S341" i="1"/>
  <c r="R341" i="1"/>
  <c r="Q341" i="1"/>
  <c r="P341" i="1"/>
  <c r="O341" i="1"/>
  <c r="N341" i="1"/>
  <c r="M341" i="1"/>
  <c r="L341" i="1"/>
  <c r="K341" i="1"/>
  <c r="J341" i="1"/>
  <c r="I341" i="1"/>
  <c r="H341" i="1"/>
  <c r="G341" i="1"/>
  <c r="U340" i="1"/>
  <c r="T340" i="1"/>
  <c r="S340" i="1"/>
  <c r="R340" i="1"/>
  <c r="Q340" i="1"/>
  <c r="P340" i="1"/>
  <c r="O340" i="1"/>
  <c r="N340" i="1"/>
  <c r="M340" i="1"/>
  <c r="L340" i="1"/>
  <c r="K340" i="1"/>
  <c r="J340" i="1"/>
  <c r="I340" i="1"/>
  <c r="H340" i="1"/>
  <c r="G340" i="1"/>
  <c r="U336" i="1"/>
  <c r="T336" i="1"/>
  <c r="S336" i="1"/>
  <c r="R336" i="1"/>
  <c r="Q336" i="1"/>
  <c r="P336" i="1"/>
  <c r="O336" i="1"/>
  <c r="N336" i="1"/>
  <c r="M336" i="1"/>
  <c r="L336" i="1"/>
  <c r="K336" i="1"/>
  <c r="J336" i="1"/>
  <c r="I336" i="1"/>
  <c r="H336" i="1"/>
  <c r="G336" i="1"/>
  <c r="U334" i="1"/>
  <c r="T334" i="1"/>
  <c r="S334" i="1"/>
  <c r="R334" i="1"/>
  <c r="Q334" i="1"/>
  <c r="P334" i="1"/>
  <c r="O334" i="1"/>
  <c r="N334" i="1"/>
  <c r="M334" i="1"/>
  <c r="L334" i="1"/>
  <c r="K334" i="1"/>
  <c r="J334" i="1"/>
  <c r="I334" i="1"/>
  <c r="H334" i="1"/>
  <c r="G334" i="1"/>
  <c r="U333" i="1"/>
  <c r="T333" i="1"/>
  <c r="S333" i="1"/>
  <c r="R333" i="1"/>
  <c r="Q333" i="1"/>
  <c r="P333" i="1"/>
  <c r="O333" i="1"/>
  <c r="N333" i="1"/>
  <c r="M333" i="1"/>
  <c r="L333" i="1"/>
  <c r="K333" i="1"/>
  <c r="J333" i="1"/>
  <c r="I333" i="1"/>
  <c r="H333" i="1"/>
  <c r="G333" i="1"/>
  <c r="U332" i="1"/>
  <c r="T332" i="1"/>
  <c r="S332" i="1"/>
  <c r="R332" i="1"/>
  <c r="Q332" i="1"/>
  <c r="P332" i="1"/>
  <c r="O332" i="1"/>
  <c r="N332" i="1"/>
  <c r="M332" i="1"/>
  <c r="L332" i="1"/>
  <c r="K332" i="1"/>
  <c r="J332" i="1"/>
  <c r="I332" i="1"/>
  <c r="H332" i="1"/>
  <c r="G332" i="1"/>
  <c r="U331" i="1"/>
  <c r="T331" i="1"/>
  <c r="S331" i="1"/>
  <c r="R331" i="1"/>
  <c r="Q331" i="1"/>
  <c r="P331" i="1"/>
  <c r="O331" i="1"/>
  <c r="N331" i="1"/>
  <c r="M331" i="1"/>
  <c r="L331" i="1"/>
  <c r="K331" i="1"/>
  <c r="J331" i="1"/>
  <c r="I331" i="1"/>
  <c r="H331" i="1"/>
  <c r="G331" i="1"/>
  <c r="U329" i="1"/>
  <c r="T329" i="1"/>
  <c r="S329" i="1"/>
  <c r="R329" i="1"/>
  <c r="Q329" i="1"/>
  <c r="P329" i="1"/>
  <c r="O329" i="1"/>
  <c r="N329" i="1"/>
  <c r="M329" i="1"/>
  <c r="L329" i="1"/>
  <c r="K329" i="1"/>
  <c r="J329" i="1"/>
  <c r="I329" i="1"/>
  <c r="H329" i="1"/>
  <c r="G329" i="1"/>
  <c r="U328" i="1"/>
  <c r="T328" i="1"/>
  <c r="S328" i="1"/>
  <c r="R328" i="1"/>
  <c r="Q328" i="1"/>
  <c r="P328" i="1"/>
  <c r="O328" i="1"/>
  <c r="N328" i="1"/>
  <c r="M328" i="1"/>
  <c r="L328" i="1"/>
  <c r="K328" i="1"/>
  <c r="J328" i="1"/>
  <c r="I328" i="1"/>
  <c r="H328" i="1"/>
  <c r="G328" i="1"/>
  <c r="U327" i="1"/>
  <c r="T327" i="1"/>
  <c r="S327" i="1"/>
  <c r="R327" i="1"/>
  <c r="Q327" i="1"/>
  <c r="P327" i="1"/>
  <c r="O327" i="1"/>
  <c r="N327" i="1"/>
  <c r="M327" i="1"/>
  <c r="L327" i="1"/>
  <c r="K327" i="1"/>
  <c r="J327" i="1"/>
  <c r="I327" i="1"/>
  <c r="H327" i="1"/>
  <c r="G327" i="1"/>
  <c r="U324" i="1"/>
  <c r="T324" i="1"/>
  <c r="S324" i="1"/>
  <c r="R324" i="1"/>
  <c r="Q324" i="1"/>
  <c r="P324" i="1"/>
  <c r="O324" i="1"/>
  <c r="N324" i="1"/>
  <c r="M324" i="1"/>
  <c r="L324" i="1"/>
  <c r="K324" i="1"/>
  <c r="J324" i="1"/>
  <c r="I324" i="1"/>
  <c r="H324" i="1"/>
  <c r="G324" i="1"/>
  <c r="U323" i="1"/>
  <c r="T323" i="1"/>
  <c r="S323" i="1"/>
  <c r="R323" i="1"/>
  <c r="Q323" i="1"/>
  <c r="P323" i="1"/>
  <c r="O323" i="1"/>
  <c r="N323" i="1"/>
  <c r="M323" i="1"/>
  <c r="L323" i="1"/>
  <c r="K323" i="1"/>
  <c r="J323" i="1"/>
  <c r="I323" i="1"/>
  <c r="H323" i="1"/>
  <c r="G323" i="1"/>
  <c r="U321" i="1"/>
  <c r="T321" i="1"/>
  <c r="S321" i="1"/>
  <c r="R321" i="1"/>
  <c r="Q321" i="1"/>
  <c r="P321" i="1"/>
  <c r="O321" i="1"/>
  <c r="N321" i="1"/>
  <c r="M321" i="1"/>
  <c r="L321" i="1"/>
  <c r="K321" i="1"/>
  <c r="J321" i="1"/>
  <c r="I321" i="1"/>
  <c r="H321" i="1"/>
  <c r="G321" i="1"/>
  <c r="U320" i="1"/>
  <c r="T320" i="1"/>
  <c r="S320" i="1"/>
  <c r="R320" i="1"/>
  <c r="Q320" i="1"/>
  <c r="P320" i="1"/>
  <c r="O320" i="1"/>
  <c r="N320" i="1"/>
  <c r="M320" i="1"/>
  <c r="L320" i="1"/>
  <c r="K320" i="1"/>
  <c r="J320" i="1"/>
  <c r="I320" i="1"/>
  <c r="H320" i="1"/>
  <c r="G320" i="1"/>
  <c r="G314" i="1"/>
  <c r="H314" i="1"/>
  <c r="I314" i="1"/>
  <c r="J314" i="1"/>
  <c r="K314" i="1"/>
  <c r="L314" i="1"/>
  <c r="M314" i="1"/>
  <c r="N314" i="1"/>
  <c r="O314" i="1"/>
  <c r="P314" i="1"/>
  <c r="Q314" i="1"/>
  <c r="R314" i="1"/>
  <c r="S314" i="1"/>
  <c r="T314" i="1"/>
  <c r="U314" i="1"/>
  <c r="G315" i="1"/>
  <c r="H315" i="1"/>
  <c r="I315" i="1"/>
  <c r="J315" i="1"/>
  <c r="K315" i="1"/>
  <c r="L315" i="1"/>
  <c r="M315" i="1"/>
  <c r="N315" i="1"/>
  <c r="O315" i="1"/>
  <c r="P315" i="1"/>
  <c r="Q315" i="1"/>
  <c r="R315" i="1"/>
  <c r="S315" i="1"/>
  <c r="T315" i="1"/>
  <c r="U315" i="1"/>
  <c r="G316" i="1"/>
  <c r="H316" i="1"/>
  <c r="I316" i="1"/>
  <c r="J316" i="1"/>
  <c r="K316" i="1"/>
  <c r="L316" i="1"/>
  <c r="M316" i="1"/>
  <c r="N316" i="1"/>
  <c r="O316" i="1"/>
  <c r="P316" i="1"/>
  <c r="Q316" i="1"/>
  <c r="R316" i="1"/>
  <c r="S316" i="1"/>
  <c r="T316" i="1"/>
  <c r="U316" i="1"/>
  <c r="G317" i="1"/>
  <c r="H317" i="1"/>
  <c r="I317" i="1"/>
  <c r="J317" i="1"/>
  <c r="K317" i="1"/>
  <c r="L317" i="1"/>
  <c r="M317" i="1"/>
  <c r="N317" i="1"/>
  <c r="O317" i="1"/>
  <c r="P317" i="1"/>
  <c r="Q317" i="1"/>
  <c r="R317" i="1"/>
  <c r="S317" i="1"/>
  <c r="T317" i="1"/>
  <c r="U317" i="1"/>
  <c r="G318" i="1"/>
  <c r="H318" i="1"/>
  <c r="I318" i="1"/>
  <c r="J318" i="1"/>
  <c r="K318" i="1"/>
  <c r="L318" i="1"/>
  <c r="M318" i="1"/>
  <c r="N318" i="1"/>
  <c r="O318" i="1"/>
  <c r="P318" i="1"/>
  <c r="Q318" i="1"/>
  <c r="R318" i="1"/>
  <c r="S318" i="1"/>
  <c r="T318" i="1"/>
  <c r="U318" i="1"/>
  <c r="U313" i="1"/>
  <c r="T313" i="1"/>
  <c r="S313" i="1"/>
  <c r="R313" i="1"/>
  <c r="Q313" i="1"/>
  <c r="P313" i="1"/>
  <c r="O313" i="1"/>
  <c r="N313" i="1"/>
  <c r="M313" i="1"/>
  <c r="L313" i="1"/>
  <c r="K313" i="1"/>
  <c r="J313" i="1"/>
  <c r="I313" i="1"/>
  <c r="H313" i="1"/>
  <c r="G313" i="1"/>
  <c r="U311" i="1"/>
  <c r="T311" i="1"/>
  <c r="S311" i="1"/>
  <c r="R311" i="1"/>
  <c r="Q311" i="1"/>
  <c r="P311" i="1"/>
  <c r="O311" i="1"/>
  <c r="N311" i="1"/>
  <c r="M311" i="1"/>
  <c r="L311" i="1"/>
  <c r="K311" i="1"/>
  <c r="J311" i="1"/>
  <c r="I311" i="1"/>
  <c r="H311" i="1"/>
  <c r="G311" i="1"/>
  <c r="G306" i="1"/>
  <c r="H306" i="1"/>
  <c r="I306" i="1"/>
  <c r="J306" i="1"/>
  <c r="K306" i="1"/>
  <c r="L306" i="1"/>
  <c r="M306" i="1"/>
  <c r="N306" i="1"/>
  <c r="O306" i="1"/>
  <c r="P306" i="1"/>
  <c r="Q306" i="1"/>
  <c r="R306" i="1"/>
  <c r="S306" i="1"/>
  <c r="T306" i="1"/>
  <c r="U306" i="1"/>
  <c r="G307" i="1"/>
  <c r="H307" i="1"/>
  <c r="I307" i="1"/>
  <c r="J307" i="1"/>
  <c r="K307" i="1"/>
  <c r="L307" i="1"/>
  <c r="M307" i="1"/>
  <c r="N307" i="1"/>
  <c r="O307" i="1"/>
  <c r="P307" i="1"/>
  <c r="Q307" i="1"/>
  <c r="R307" i="1"/>
  <c r="S307" i="1"/>
  <c r="T307" i="1"/>
  <c r="U307" i="1"/>
  <c r="G308" i="1"/>
  <c r="H308" i="1"/>
  <c r="I308" i="1"/>
  <c r="J308" i="1"/>
  <c r="K308" i="1"/>
  <c r="L308" i="1"/>
  <c r="M308" i="1"/>
  <c r="N308" i="1"/>
  <c r="O308" i="1"/>
  <c r="P308" i="1"/>
  <c r="Q308" i="1"/>
  <c r="R308" i="1"/>
  <c r="S308" i="1"/>
  <c r="T308" i="1"/>
  <c r="U308" i="1"/>
  <c r="U305" i="1"/>
  <c r="T305" i="1"/>
  <c r="S305" i="1"/>
  <c r="R305" i="1"/>
  <c r="Q305" i="1"/>
  <c r="P305" i="1"/>
  <c r="O305" i="1"/>
  <c r="N305" i="1"/>
  <c r="M305" i="1"/>
  <c r="L305" i="1"/>
  <c r="K305" i="1"/>
  <c r="J305" i="1"/>
  <c r="I305" i="1"/>
  <c r="H305" i="1"/>
  <c r="G305" i="1"/>
  <c r="G300" i="1"/>
  <c r="H300" i="1"/>
  <c r="I300" i="1"/>
  <c r="J300" i="1"/>
  <c r="K300" i="1"/>
  <c r="L300" i="1"/>
  <c r="M300" i="1"/>
  <c r="N300" i="1"/>
  <c r="O300" i="1"/>
  <c r="P300" i="1"/>
  <c r="Q300" i="1"/>
  <c r="R300" i="1"/>
  <c r="S300" i="1"/>
  <c r="T300" i="1"/>
  <c r="U300" i="1"/>
  <c r="G301" i="1"/>
  <c r="H301" i="1"/>
  <c r="I301" i="1"/>
  <c r="J301" i="1"/>
  <c r="K301" i="1"/>
  <c r="L301" i="1"/>
  <c r="M301" i="1"/>
  <c r="N301" i="1"/>
  <c r="O301" i="1"/>
  <c r="P301" i="1"/>
  <c r="Q301" i="1"/>
  <c r="R301" i="1"/>
  <c r="S301" i="1"/>
  <c r="T301" i="1"/>
  <c r="U301" i="1"/>
  <c r="G302" i="1"/>
  <c r="H302" i="1"/>
  <c r="I302" i="1"/>
  <c r="J302" i="1"/>
  <c r="K302" i="1"/>
  <c r="L302" i="1"/>
  <c r="M302" i="1"/>
  <c r="N302" i="1"/>
  <c r="O302" i="1"/>
  <c r="P302" i="1"/>
  <c r="Q302" i="1"/>
  <c r="R302" i="1"/>
  <c r="S302" i="1"/>
  <c r="T302" i="1"/>
  <c r="U302" i="1"/>
  <c r="S299" i="1"/>
  <c r="T299" i="1"/>
  <c r="U299" i="1"/>
  <c r="R299" i="1"/>
  <c r="Q299" i="1"/>
  <c r="O299" i="1"/>
  <c r="M299" i="1"/>
  <c r="K299" i="1"/>
  <c r="H299" i="1"/>
  <c r="I299" i="1"/>
  <c r="J299" i="1"/>
  <c r="L299" i="1"/>
  <c r="N299" i="1"/>
  <c r="P299" i="1"/>
  <c r="G299" i="1"/>
  <c r="I112" i="18"/>
  <c r="H112" i="18"/>
  <c r="H229" i="8"/>
  <c r="H228" i="8"/>
  <c r="E231" i="7"/>
  <c r="H231" i="7"/>
  <c r="J231" i="7"/>
  <c r="J228" i="7"/>
  <c r="J229" i="7"/>
  <c r="J230" i="7"/>
  <c r="E230" i="7"/>
  <c r="H230" i="7"/>
  <c r="I39" i="22"/>
  <c r="I41" i="22"/>
  <c r="I40" i="22"/>
  <c r="I42" i="22"/>
  <c r="I43" i="22"/>
  <c r="I44" i="22"/>
  <c r="I45" i="22"/>
  <c r="I46" i="22"/>
  <c r="I47" i="22"/>
  <c r="I48" i="22"/>
  <c r="I49" i="22"/>
  <c r="I50" i="22"/>
  <c r="I51" i="22"/>
  <c r="I52" i="22"/>
  <c r="I54" i="22"/>
  <c r="I55" i="22"/>
  <c r="I56" i="22"/>
  <c r="I57" i="22"/>
  <c r="I58" i="22"/>
  <c r="I59" i="22"/>
  <c r="N54" i="22"/>
  <c r="N55" i="22"/>
  <c r="N56" i="22"/>
  <c r="N59" i="22"/>
  <c r="N57" i="22"/>
  <c r="N58" i="22"/>
  <c r="N39" i="22"/>
  <c r="L61" i="22"/>
  <c r="L40" i="22"/>
  <c r="L42" i="22"/>
  <c r="L41" i="22"/>
  <c r="L44" i="22"/>
  <c r="L43" i="22"/>
  <c r="L46" i="22"/>
  <c r="L49" i="22"/>
  <c r="L54" i="22"/>
  <c r="L47" i="22"/>
  <c r="L45" i="22"/>
  <c r="L48" i="22"/>
  <c r="L55" i="22"/>
  <c r="L50" i="22"/>
  <c r="L52" i="22"/>
  <c r="L51" i="22"/>
  <c r="L56" i="22"/>
  <c r="L59" i="22"/>
  <c r="L57" i="22"/>
  <c r="L58" i="22"/>
  <c r="L53" i="22"/>
  <c r="L39" i="22"/>
  <c r="O61" i="22"/>
  <c r="N61" i="22"/>
  <c r="H61" i="22"/>
  <c r="I61" i="22"/>
  <c r="G61" i="22"/>
  <c r="G592" i="22"/>
  <c r="I592" i="22"/>
  <c r="AM31" i="1"/>
  <c r="M19" i="1"/>
  <c r="AM30" i="1"/>
  <c r="K19" i="1"/>
  <c r="AM29" i="1"/>
  <c r="O21" i="1"/>
  <c r="D30" i="4"/>
  <c r="D36" i="4"/>
  <c r="D39" i="4"/>
  <c r="D41" i="4"/>
  <c r="D40" i="4"/>
  <c r="E30" i="4"/>
  <c r="E36" i="4"/>
  <c r="E39" i="4"/>
  <c r="E41" i="4"/>
  <c r="E40" i="4"/>
  <c r="F36" i="4"/>
  <c r="F39" i="4"/>
  <c r="F41" i="4"/>
  <c r="F40" i="4"/>
  <c r="F38" i="4"/>
  <c r="F37" i="4"/>
  <c r="E38" i="4"/>
  <c r="E37" i="4"/>
  <c r="D38" i="4"/>
  <c r="D37" i="4"/>
  <c r="F33" i="4"/>
  <c r="F35" i="4"/>
  <c r="F34" i="4"/>
  <c r="E33" i="4"/>
  <c r="E35" i="4"/>
  <c r="E34" i="4"/>
  <c r="D33" i="4"/>
  <c r="D35" i="4"/>
  <c r="D34" i="4"/>
  <c r="F32" i="4"/>
  <c r="F31" i="4"/>
  <c r="E32" i="4"/>
  <c r="E31" i="4"/>
  <c r="D32" i="4"/>
  <c r="D31" i="4"/>
  <c r="F26" i="4"/>
  <c r="F28" i="4"/>
  <c r="F29" i="4"/>
  <c r="E22" i="4"/>
  <c r="E26" i="4"/>
  <c r="E28" i="4"/>
  <c r="E29" i="4"/>
  <c r="D22" i="4"/>
  <c r="D26" i="4"/>
  <c r="D28" i="4"/>
  <c r="D29" i="4"/>
  <c r="F27" i="4"/>
  <c r="E27" i="4"/>
  <c r="D27" i="4"/>
  <c r="F24" i="4"/>
  <c r="F25" i="4"/>
  <c r="E24" i="4"/>
  <c r="E25" i="4"/>
  <c r="D24" i="4"/>
  <c r="D25" i="4"/>
  <c r="F23" i="4"/>
  <c r="E23" i="4"/>
  <c r="D23" i="4"/>
  <c r="F18" i="4"/>
  <c r="F20" i="4"/>
  <c r="F21" i="4"/>
  <c r="E14" i="4"/>
  <c r="E18" i="4"/>
  <c r="E20" i="4"/>
  <c r="E21" i="4"/>
  <c r="D14" i="4"/>
  <c r="D18" i="4"/>
  <c r="D20" i="4"/>
  <c r="D21" i="4"/>
  <c r="F19" i="4"/>
  <c r="E19" i="4"/>
  <c r="D19" i="4"/>
  <c r="F16" i="4"/>
  <c r="F17" i="4"/>
  <c r="E16" i="4"/>
  <c r="E17" i="4"/>
  <c r="D16" i="4"/>
  <c r="D17" i="4"/>
  <c r="D15" i="4"/>
  <c r="E15" i="4"/>
  <c r="F15" i="4"/>
  <c r="F12" i="4"/>
  <c r="F13" i="4"/>
  <c r="E10" i="4"/>
  <c r="E12" i="4"/>
  <c r="E13" i="4"/>
  <c r="D10" i="4"/>
  <c r="D12" i="4"/>
  <c r="D13" i="4"/>
  <c r="F11" i="4"/>
  <c r="E11" i="4"/>
  <c r="D11" i="4"/>
  <c r="F8" i="4"/>
  <c r="F9" i="4"/>
  <c r="E6" i="4"/>
  <c r="E8" i="4"/>
  <c r="E9" i="4"/>
  <c r="D6" i="4"/>
  <c r="D8" i="4"/>
  <c r="D9" i="4"/>
  <c r="D7" i="4"/>
  <c r="E7" i="4"/>
  <c r="F7" i="4"/>
  <c r="AA104" i="1"/>
  <c r="H104" i="1"/>
  <c r="G104" i="1"/>
  <c r="M104" i="1"/>
  <c r="O104" i="1"/>
  <c r="AA105" i="1"/>
  <c r="H105" i="1"/>
  <c r="G105" i="1"/>
  <c r="M105" i="1"/>
  <c r="O105" i="1"/>
  <c r="AA106" i="1"/>
  <c r="H106" i="1"/>
  <c r="G106" i="1"/>
  <c r="M106" i="1"/>
  <c r="O106" i="1"/>
  <c r="O103" i="1"/>
  <c r="AA103" i="1"/>
  <c r="H103" i="1"/>
  <c r="G103" i="1"/>
  <c r="M103" i="1"/>
  <c r="AA98" i="1"/>
  <c r="H98" i="1"/>
  <c r="H99" i="1"/>
  <c r="G99" i="1"/>
  <c r="M99" i="1"/>
  <c r="K99" i="1"/>
  <c r="O99" i="1"/>
  <c r="H100" i="1"/>
  <c r="G100" i="1"/>
  <c r="M100" i="1"/>
  <c r="K100" i="1"/>
  <c r="O100" i="1"/>
  <c r="H101" i="1"/>
  <c r="G101" i="1"/>
  <c r="M101" i="1"/>
  <c r="K101" i="1"/>
  <c r="O101" i="1"/>
  <c r="O98" i="1"/>
  <c r="G98" i="1"/>
  <c r="M98" i="1"/>
  <c r="AA85" i="1"/>
  <c r="AA86" i="1"/>
  <c r="H86" i="1"/>
  <c r="G86" i="1"/>
  <c r="M86" i="1"/>
  <c r="O86" i="1"/>
  <c r="AA88" i="1"/>
  <c r="H88" i="1"/>
  <c r="G88" i="1"/>
  <c r="M88" i="1"/>
  <c r="O88" i="1"/>
  <c r="AA89" i="1"/>
  <c r="H89" i="1"/>
  <c r="G89" i="1"/>
  <c r="M89" i="1"/>
  <c r="O89" i="1"/>
  <c r="AA90" i="1"/>
  <c r="H90" i="1"/>
  <c r="G90" i="1"/>
  <c r="M90" i="1"/>
  <c r="AC90" i="1"/>
  <c r="O90" i="1"/>
  <c r="AA92" i="1"/>
  <c r="H92" i="1"/>
  <c r="G92" i="1"/>
  <c r="M92" i="1"/>
  <c r="O92" i="1"/>
  <c r="AA93" i="1"/>
  <c r="H93" i="1"/>
  <c r="G93" i="1"/>
  <c r="M93" i="1"/>
  <c r="AC93" i="1"/>
  <c r="O93" i="1"/>
  <c r="AA95" i="1"/>
  <c r="H95" i="1"/>
  <c r="G95" i="1"/>
  <c r="M95" i="1"/>
  <c r="AC95" i="1"/>
  <c r="O95" i="1"/>
  <c r="AA96" i="1"/>
  <c r="H96" i="1"/>
  <c r="G96" i="1"/>
  <c r="M96" i="1"/>
  <c r="O96" i="1"/>
  <c r="H85" i="1"/>
  <c r="G85" i="1"/>
  <c r="M85" i="1"/>
  <c r="O85" i="1"/>
  <c r="I111" i="18"/>
  <c r="I110" i="18"/>
  <c r="I109" i="18"/>
  <c r="I108" i="18"/>
  <c r="H111" i="18"/>
  <c r="H110" i="18"/>
  <c r="H109" i="18"/>
  <c r="H108" i="18"/>
  <c r="G591" i="22"/>
  <c r="I591" i="22"/>
  <c r="H229" i="7"/>
  <c r="H219" i="7"/>
  <c r="H207" i="7"/>
  <c r="H195" i="7"/>
  <c r="H183" i="7"/>
  <c r="H171" i="7"/>
  <c r="H159" i="7"/>
  <c r="H147" i="7"/>
  <c r="H135" i="7"/>
  <c r="H123" i="7"/>
  <c r="H111" i="7"/>
  <c r="E229" i="7"/>
  <c r="T69" i="1"/>
  <c r="T68" i="1"/>
  <c r="T67" i="1"/>
  <c r="T64" i="1"/>
  <c r="T65" i="1"/>
  <c r="T63" i="1"/>
  <c r="J33" i="13"/>
  <c r="J126" i="13"/>
  <c r="I90" i="22"/>
  <c r="I91" i="22"/>
  <c r="I92" i="22"/>
  <c r="I93" i="22"/>
  <c r="I94" i="22"/>
  <c r="I95" i="22"/>
  <c r="I96" i="22"/>
  <c r="I97" i="22"/>
  <c r="I98" i="22"/>
  <c r="I99" i="22"/>
  <c r="I100" i="22"/>
  <c r="I101" i="22"/>
  <c r="I102" i="22"/>
  <c r="I103" i="22"/>
  <c r="I104" i="22"/>
  <c r="I105" i="22"/>
  <c r="I106" i="22"/>
  <c r="I107" i="22"/>
  <c r="I108" i="22"/>
  <c r="I109" i="22"/>
  <c r="I110" i="22"/>
  <c r="I111" i="22"/>
  <c r="I112" i="22"/>
  <c r="I113" i="22"/>
  <c r="I114" i="22"/>
  <c r="I115" i="22"/>
  <c r="I116" i="22"/>
  <c r="I117" i="22"/>
  <c r="I118" i="22"/>
  <c r="I119" i="22"/>
  <c r="I120" i="22"/>
  <c r="I121" i="22"/>
  <c r="I122" i="22"/>
  <c r="I123" i="22"/>
  <c r="I124" i="22"/>
  <c r="I125" i="22"/>
  <c r="I126" i="22"/>
  <c r="I127" i="22"/>
  <c r="I128" i="22"/>
  <c r="I129" i="22"/>
  <c r="I130" i="22"/>
  <c r="I131" i="22"/>
  <c r="I132" i="22"/>
  <c r="I133" i="22"/>
  <c r="I134" i="22"/>
  <c r="I135" i="22"/>
  <c r="I136" i="22"/>
  <c r="I137" i="22"/>
  <c r="I138" i="22"/>
  <c r="I139" i="22"/>
  <c r="I140" i="22"/>
  <c r="I141" i="22"/>
  <c r="I142" i="22"/>
  <c r="I143" i="22"/>
  <c r="I144" i="22"/>
  <c r="I145" i="22"/>
  <c r="I146" i="22"/>
  <c r="I147" i="22"/>
  <c r="I148" i="22"/>
  <c r="I149" i="22"/>
  <c r="I150" i="22"/>
  <c r="I151" i="22"/>
  <c r="I152" i="22"/>
  <c r="I153" i="22"/>
  <c r="I154" i="22"/>
  <c r="I155" i="22"/>
  <c r="I156" i="22"/>
  <c r="I157" i="22"/>
  <c r="I158" i="22"/>
  <c r="I159" i="22"/>
  <c r="I160" i="22"/>
  <c r="I161" i="22"/>
  <c r="I162" i="22"/>
  <c r="I163" i="22"/>
  <c r="I164" i="22"/>
  <c r="I165" i="22"/>
  <c r="I166" i="22"/>
  <c r="I167" i="22"/>
  <c r="I168" i="22"/>
  <c r="I169" i="22"/>
  <c r="I170" i="22"/>
  <c r="I171" i="22"/>
  <c r="I172" i="22"/>
  <c r="I173" i="22"/>
  <c r="I174" i="22"/>
  <c r="I175" i="22"/>
  <c r="I176" i="22"/>
  <c r="I177" i="22"/>
  <c r="I178" i="22"/>
  <c r="I179" i="22"/>
  <c r="I180" i="22"/>
  <c r="I181" i="22"/>
  <c r="I182" i="22"/>
  <c r="I183" i="22"/>
  <c r="I184" i="22"/>
  <c r="I185" i="22"/>
  <c r="I186" i="22"/>
  <c r="I187" i="22"/>
  <c r="I188" i="22"/>
  <c r="I189" i="22"/>
  <c r="I190" i="22"/>
  <c r="I191" i="22"/>
  <c r="I192" i="22"/>
  <c r="I193" i="22"/>
  <c r="I194" i="22"/>
  <c r="I195" i="22"/>
  <c r="I196" i="22"/>
  <c r="I197" i="22"/>
  <c r="I198" i="22"/>
  <c r="I199" i="22"/>
  <c r="I200" i="22"/>
  <c r="I201" i="22"/>
  <c r="I202" i="22"/>
  <c r="I203" i="22"/>
  <c r="I204" i="22"/>
  <c r="I205" i="22"/>
  <c r="I206" i="22"/>
  <c r="I207" i="22"/>
  <c r="I208" i="22"/>
  <c r="I209" i="22"/>
  <c r="I210" i="22"/>
  <c r="I211" i="22"/>
  <c r="I212" i="22"/>
  <c r="I213" i="22"/>
  <c r="I214" i="22"/>
  <c r="I215" i="22"/>
  <c r="I216" i="22"/>
  <c r="I217" i="22"/>
  <c r="I218" i="22"/>
  <c r="I219" i="22"/>
  <c r="I220" i="22"/>
  <c r="I221" i="22"/>
  <c r="I222" i="22"/>
  <c r="I223" i="22"/>
  <c r="I224" i="22"/>
  <c r="I225" i="22"/>
  <c r="I226" i="22"/>
  <c r="I227" i="22"/>
  <c r="I228" i="22"/>
  <c r="I229" i="22"/>
  <c r="I230" i="22"/>
  <c r="I231" i="22"/>
  <c r="I232" i="22"/>
  <c r="I233" i="22"/>
  <c r="I234" i="22"/>
  <c r="I235" i="22"/>
  <c r="I236" i="22"/>
  <c r="I237" i="22"/>
  <c r="I238" i="22"/>
  <c r="I239" i="22"/>
  <c r="I240" i="22"/>
  <c r="I241" i="22"/>
  <c r="I242" i="22"/>
  <c r="I243" i="22"/>
  <c r="I244" i="22"/>
  <c r="I245" i="22"/>
  <c r="I246" i="22"/>
  <c r="I247" i="22"/>
  <c r="I248" i="22"/>
  <c r="I249" i="22"/>
  <c r="I250" i="22"/>
  <c r="I251" i="22"/>
  <c r="I252" i="22"/>
  <c r="I253" i="22"/>
  <c r="I254" i="22"/>
  <c r="I255" i="22"/>
  <c r="I256" i="22"/>
  <c r="I257" i="22"/>
  <c r="I258" i="22"/>
  <c r="I259" i="22"/>
  <c r="I260" i="22"/>
  <c r="I261" i="22"/>
  <c r="I262" i="22"/>
  <c r="I263" i="22"/>
  <c r="I264" i="22"/>
  <c r="I265" i="22"/>
  <c r="I266" i="22"/>
  <c r="I267" i="22"/>
  <c r="I268" i="22"/>
  <c r="I269" i="22"/>
  <c r="I270" i="22"/>
  <c r="I271" i="22"/>
  <c r="I272" i="22"/>
  <c r="I273" i="22"/>
  <c r="I274" i="22"/>
  <c r="I275" i="22"/>
  <c r="I276" i="22"/>
  <c r="I277" i="22"/>
  <c r="I278" i="22"/>
  <c r="I279" i="22"/>
  <c r="I280" i="22"/>
  <c r="I281" i="22"/>
  <c r="I282" i="22"/>
  <c r="I283" i="22"/>
  <c r="I284" i="22"/>
  <c r="I285" i="22"/>
  <c r="I286" i="22"/>
  <c r="I287" i="22"/>
  <c r="I288" i="22"/>
  <c r="I289" i="22"/>
  <c r="I290" i="22"/>
  <c r="I291" i="22"/>
  <c r="I292" i="22"/>
  <c r="I293" i="22"/>
  <c r="I294" i="22"/>
  <c r="I295" i="22"/>
  <c r="I296" i="22"/>
  <c r="I297" i="22"/>
  <c r="I298" i="22"/>
  <c r="I299" i="22"/>
  <c r="I300" i="22"/>
  <c r="I301" i="22"/>
  <c r="I302" i="22"/>
  <c r="I303" i="22"/>
  <c r="I304" i="22"/>
  <c r="I305" i="22"/>
  <c r="I306" i="22"/>
  <c r="I307" i="22"/>
  <c r="I308" i="22"/>
  <c r="I309" i="22"/>
  <c r="I310" i="22"/>
  <c r="I311" i="22"/>
  <c r="I312" i="22"/>
  <c r="I313" i="22"/>
  <c r="I314" i="22"/>
  <c r="I315" i="22"/>
  <c r="I316" i="22"/>
  <c r="I317" i="22"/>
  <c r="I318" i="22"/>
  <c r="I319" i="22"/>
  <c r="I320" i="22"/>
  <c r="I321" i="22"/>
  <c r="I322" i="22"/>
  <c r="I323" i="22"/>
  <c r="I324" i="22"/>
  <c r="I325" i="22"/>
  <c r="I326" i="22"/>
  <c r="I327" i="22"/>
  <c r="I328" i="22"/>
  <c r="I329" i="22"/>
  <c r="I330" i="22"/>
  <c r="I331" i="22"/>
  <c r="I332" i="22"/>
  <c r="I333" i="22"/>
  <c r="I334" i="22"/>
  <c r="I335" i="22"/>
  <c r="I336" i="22"/>
  <c r="I337" i="22"/>
  <c r="I338" i="22"/>
  <c r="I339" i="22"/>
  <c r="I340" i="22"/>
  <c r="I341" i="22"/>
  <c r="I342" i="22"/>
  <c r="I343" i="22"/>
  <c r="I344" i="22"/>
  <c r="I345" i="22"/>
  <c r="I346" i="22"/>
  <c r="I347" i="22"/>
  <c r="I348" i="22"/>
  <c r="I349" i="22"/>
  <c r="I350" i="22"/>
  <c r="I351" i="22"/>
  <c r="I352" i="22"/>
  <c r="I353" i="22"/>
  <c r="I354" i="22"/>
  <c r="I355" i="22"/>
  <c r="I356" i="22"/>
  <c r="I357" i="22"/>
  <c r="I358" i="22"/>
  <c r="I359" i="22"/>
  <c r="I360" i="22"/>
  <c r="I361" i="22"/>
  <c r="I362" i="22"/>
  <c r="I363" i="22"/>
  <c r="I364" i="22"/>
  <c r="I365" i="22"/>
  <c r="I366" i="22"/>
  <c r="I367" i="22"/>
  <c r="I368" i="22"/>
  <c r="I369" i="22"/>
  <c r="I370" i="22"/>
  <c r="I371" i="22"/>
  <c r="I372" i="22"/>
  <c r="I373" i="22"/>
  <c r="I374" i="22"/>
  <c r="I375" i="22"/>
  <c r="I376" i="22"/>
  <c r="I377" i="22"/>
  <c r="I378" i="22"/>
  <c r="I379" i="22"/>
  <c r="I380" i="22"/>
  <c r="I381" i="22"/>
  <c r="I382" i="22"/>
  <c r="I383" i="22"/>
  <c r="I384" i="22"/>
  <c r="I385" i="22"/>
  <c r="I386" i="22"/>
  <c r="I387" i="22"/>
  <c r="I388" i="22"/>
  <c r="I389" i="22"/>
  <c r="I390" i="22"/>
  <c r="I391" i="22"/>
  <c r="I392" i="22"/>
  <c r="I393" i="22"/>
  <c r="I394" i="22"/>
  <c r="I395" i="22"/>
  <c r="I396" i="22"/>
  <c r="I397" i="22"/>
  <c r="I398" i="22"/>
  <c r="I399" i="22"/>
  <c r="I400" i="22"/>
  <c r="I401" i="22"/>
  <c r="I402" i="22"/>
  <c r="I403" i="22"/>
  <c r="I404" i="22"/>
  <c r="I405" i="22"/>
  <c r="I406" i="22"/>
  <c r="I407" i="22"/>
  <c r="I408" i="22"/>
  <c r="I409" i="22"/>
  <c r="I410" i="22"/>
  <c r="I411" i="22"/>
  <c r="I412" i="22"/>
  <c r="I413" i="22"/>
  <c r="I414" i="22"/>
  <c r="I415" i="22"/>
  <c r="I416" i="22"/>
  <c r="I417" i="22"/>
  <c r="I418" i="22"/>
  <c r="I419" i="22"/>
  <c r="I420" i="22"/>
  <c r="I421" i="22"/>
  <c r="I422" i="22"/>
  <c r="I423" i="22"/>
  <c r="I424" i="22"/>
  <c r="I425" i="22"/>
  <c r="I426" i="22"/>
  <c r="I427" i="22"/>
  <c r="I428" i="22"/>
  <c r="I429" i="22"/>
  <c r="I430" i="22"/>
  <c r="I431" i="22"/>
  <c r="I432" i="22"/>
  <c r="I433" i="22"/>
  <c r="I434" i="22"/>
  <c r="I435" i="22"/>
  <c r="I436" i="22"/>
  <c r="I437" i="22"/>
  <c r="I438" i="22"/>
  <c r="I439" i="22"/>
  <c r="I440" i="22"/>
  <c r="I441" i="22"/>
  <c r="I442" i="22"/>
  <c r="I443" i="22"/>
  <c r="I444" i="22"/>
  <c r="I445" i="22"/>
  <c r="I446" i="22"/>
  <c r="I447" i="22"/>
  <c r="I448" i="22"/>
  <c r="I449" i="22"/>
  <c r="I450" i="22"/>
  <c r="I451" i="22"/>
  <c r="I452" i="22"/>
  <c r="I453" i="22"/>
  <c r="I454" i="22"/>
  <c r="I455" i="22"/>
  <c r="I456" i="22"/>
  <c r="I457" i="22"/>
  <c r="I458" i="22"/>
  <c r="I459" i="22"/>
  <c r="I460" i="22"/>
  <c r="I461" i="22"/>
  <c r="I462" i="22"/>
  <c r="I463" i="22"/>
  <c r="I464" i="22"/>
  <c r="I465" i="22"/>
  <c r="I466" i="22"/>
  <c r="I467" i="22"/>
  <c r="I468" i="22"/>
  <c r="I469" i="22"/>
  <c r="I470" i="22"/>
  <c r="I471" i="22"/>
  <c r="I472" i="22"/>
  <c r="I473" i="22"/>
  <c r="I474" i="22"/>
  <c r="I475" i="22"/>
  <c r="I476" i="22"/>
  <c r="I477" i="22"/>
  <c r="I478" i="22"/>
  <c r="I479" i="22"/>
  <c r="I480" i="22"/>
  <c r="I481" i="22"/>
  <c r="I482" i="22"/>
  <c r="I483" i="22"/>
  <c r="I484" i="22"/>
  <c r="I485" i="22"/>
  <c r="I486" i="22"/>
  <c r="I487" i="22"/>
  <c r="I488" i="22"/>
  <c r="I489" i="22"/>
  <c r="I490" i="22"/>
  <c r="I491" i="22"/>
  <c r="I492" i="22"/>
  <c r="I493" i="22"/>
  <c r="I494" i="22"/>
  <c r="I495" i="22"/>
  <c r="I496" i="22"/>
  <c r="I497" i="22"/>
  <c r="I498" i="22"/>
  <c r="I499" i="22"/>
  <c r="I500" i="22"/>
  <c r="I501" i="22"/>
  <c r="I502" i="22"/>
  <c r="I503" i="22"/>
  <c r="I504" i="22"/>
  <c r="I505" i="22"/>
  <c r="I506" i="22"/>
  <c r="I507" i="22"/>
  <c r="I508" i="22"/>
  <c r="I509" i="22"/>
  <c r="I510" i="22"/>
  <c r="I511" i="22"/>
  <c r="I512" i="22"/>
  <c r="I513" i="22"/>
  <c r="I514" i="22"/>
  <c r="I515" i="22"/>
  <c r="I516" i="22"/>
  <c r="I517" i="22"/>
  <c r="I518" i="22"/>
  <c r="I519" i="22"/>
  <c r="I520" i="22"/>
  <c r="I521" i="22"/>
  <c r="I522" i="22"/>
  <c r="I523" i="22"/>
  <c r="I524" i="22"/>
  <c r="I525" i="22"/>
  <c r="I526" i="22"/>
  <c r="I527" i="22"/>
  <c r="I528" i="22"/>
  <c r="I529" i="22"/>
  <c r="I530" i="22"/>
  <c r="I531" i="22"/>
  <c r="I532" i="22"/>
  <c r="I533" i="22"/>
  <c r="I534" i="22"/>
  <c r="I535" i="22"/>
  <c r="I536" i="22"/>
  <c r="I537" i="22"/>
  <c r="I538" i="22"/>
  <c r="I539" i="22"/>
  <c r="I540" i="22"/>
  <c r="I541" i="22"/>
  <c r="I542" i="22"/>
  <c r="I543" i="22"/>
  <c r="I544" i="22"/>
  <c r="I545" i="22"/>
  <c r="I546" i="22"/>
  <c r="I547" i="22"/>
  <c r="I548" i="22"/>
  <c r="I549" i="22"/>
  <c r="I550" i="22"/>
  <c r="I551" i="22"/>
  <c r="I552" i="22"/>
  <c r="I553" i="22"/>
  <c r="I554" i="22"/>
  <c r="I555" i="22"/>
  <c r="I556" i="22"/>
  <c r="I557" i="22"/>
  <c r="I558" i="22"/>
  <c r="I559" i="22"/>
  <c r="I560" i="22"/>
  <c r="I561" i="22"/>
  <c r="I562" i="22"/>
  <c r="I563" i="22"/>
  <c r="I564" i="22"/>
  <c r="I565" i="22"/>
  <c r="I566" i="22"/>
  <c r="I567" i="22"/>
  <c r="I568" i="22"/>
  <c r="I569" i="22"/>
  <c r="I570" i="22"/>
  <c r="I571" i="22"/>
  <c r="I572" i="22"/>
  <c r="I573" i="22"/>
  <c r="I574" i="22"/>
  <c r="I575" i="22"/>
  <c r="I576" i="22"/>
  <c r="I577" i="22"/>
  <c r="I578" i="22"/>
  <c r="I579" i="22"/>
  <c r="I580" i="22"/>
  <c r="I581" i="22"/>
  <c r="I582" i="22"/>
  <c r="I583" i="22"/>
  <c r="I584" i="22"/>
  <c r="I585" i="22"/>
  <c r="I586" i="22"/>
  <c r="I587" i="22"/>
  <c r="I588" i="22"/>
  <c r="I589" i="22"/>
  <c r="I590" i="22"/>
  <c r="G106" i="22"/>
  <c r="G107" i="22"/>
  <c r="G108" i="22"/>
  <c r="G109" i="22"/>
  <c r="G110" i="22"/>
  <c r="G111" i="22"/>
  <c r="G112" i="22"/>
  <c r="G113" i="22"/>
  <c r="G114" i="22"/>
  <c r="G115" i="22"/>
  <c r="G116" i="22"/>
  <c r="G117" i="22"/>
  <c r="G118" i="22"/>
  <c r="G119" i="22"/>
  <c r="G120" i="22"/>
  <c r="G121" i="22"/>
  <c r="G122" i="22"/>
  <c r="G123" i="22"/>
  <c r="G124" i="22"/>
  <c r="G125" i="22"/>
  <c r="G126" i="22"/>
  <c r="G127" i="22"/>
  <c r="G128" i="22"/>
  <c r="G129" i="22"/>
  <c r="G130" i="22"/>
  <c r="G131" i="22"/>
  <c r="G132" i="22"/>
  <c r="G133" i="22"/>
  <c r="G134" i="22"/>
  <c r="G135" i="22"/>
  <c r="G136" i="22"/>
  <c r="G137" i="22"/>
  <c r="G138" i="22"/>
  <c r="G139" i="22"/>
  <c r="G140" i="22"/>
  <c r="G141" i="22"/>
  <c r="G142" i="22"/>
  <c r="G143" i="22"/>
  <c r="G144" i="22"/>
  <c r="G145" i="22"/>
  <c r="G146" i="22"/>
  <c r="G147" i="22"/>
  <c r="G148" i="22"/>
  <c r="G149" i="22"/>
  <c r="G150" i="22"/>
  <c r="G151" i="22"/>
  <c r="G152" i="22"/>
  <c r="G153" i="22"/>
  <c r="G154" i="22"/>
  <c r="G155" i="22"/>
  <c r="G156" i="22"/>
  <c r="G157" i="22"/>
  <c r="G158" i="22"/>
  <c r="G159" i="22"/>
  <c r="G160" i="22"/>
  <c r="G161" i="22"/>
  <c r="G162" i="22"/>
  <c r="G163" i="22"/>
  <c r="G164" i="22"/>
  <c r="G165" i="22"/>
  <c r="G166" i="22"/>
  <c r="G167" i="22"/>
  <c r="G168" i="22"/>
  <c r="G169" i="22"/>
  <c r="G170" i="22"/>
  <c r="G171" i="22"/>
  <c r="G172" i="22"/>
  <c r="G173" i="22"/>
  <c r="G174" i="22"/>
  <c r="G175" i="22"/>
  <c r="G176" i="22"/>
  <c r="G177" i="22"/>
  <c r="G178" i="22"/>
  <c r="G179" i="22"/>
  <c r="G180" i="22"/>
  <c r="G181" i="22"/>
  <c r="G182" i="22"/>
  <c r="G183" i="22"/>
  <c r="G184" i="22"/>
  <c r="G185" i="22"/>
  <c r="G186" i="22"/>
  <c r="G187" i="22"/>
  <c r="G188" i="22"/>
  <c r="G189" i="22"/>
  <c r="G190" i="22"/>
  <c r="G191" i="22"/>
  <c r="G192" i="22"/>
  <c r="G193" i="22"/>
  <c r="G194" i="22"/>
  <c r="G195" i="22"/>
  <c r="G196" i="22"/>
  <c r="G197" i="22"/>
  <c r="G198" i="22"/>
  <c r="G199" i="22"/>
  <c r="G200" i="22"/>
  <c r="G201" i="22"/>
  <c r="G202" i="22"/>
  <c r="G203" i="22"/>
  <c r="G204" i="22"/>
  <c r="G205" i="22"/>
  <c r="G206" i="22"/>
  <c r="G207" i="22"/>
  <c r="G208" i="22"/>
  <c r="G209" i="22"/>
  <c r="G210" i="22"/>
  <c r="G211" i="22"/>
  <c r="G212" i="22"/>
  <c r="G213" i="22"/>
  <c r="G214" i="22"/>
  <c r="G215" i="22"/>
  <c r="G216" i="22"/>
  <c r="G217" i="22"/>
  <c r="G218" i="22"/>
  <c r="G219" i="22"/>
  <c r="G220" i="22"/>
  <c r="G221" i="22"/>
  <c r="G222" i="22"/>
  <c r="G223" i="22"/>
  <c r="G224" i="22"/>
  <c r="G225" i="22"/>
  <c r="G226" i="22"/>
  <c r="G227" i="22"/>
  <c r="G228" i="22"/>
  <c r="G229" i="22"/>
  <c r="G230" i="22"/>
  <c r="G231" i="22"/>
  <c r="G232" i="22"/>
  <c r="G233" i="22"/>
  <c r="G234" i="22"/>
  <c r="G235" i="22"/>
  <c r="G236" i="22"/>
  <c r="G237" i="22"/>
  <c r="G238" i="22"/>
  <c r="G239" i="22"/>
  <c r="G240" i="22"/>
  <c r="G241" i="22"/>
  <c r="G242" i="22"/>
  <c r="G243" i="22"/>
  <c r="G244" i="22"/>
  <c r="G245" i="22"/>
  <c r="G246" i="22"/>
  <c r="G247" i="22"/>
  <c r="G248" i="22"/>
  <c r="G249" i="22"/>
  <c r="G250" i="22"/>
  <c r="G251" i="22"/>
  <c r="G252" i="22"/>
  <c r="G253" i="22"/>
  <c r="G254" i="22"/>
  <c r="G255" i="22"/>
  <c r="G256" i="22"/>
  <c r="G257" i="22"/>
  <c r="G258" i="22"/>
  <c r="G259" i="22"/>
  <c r="G260" i="22"/>
  <c r="G261" i="22"/>
  <c r="G262" i="22"/>
  <c r="G263" i="22"/>
  <c r="G264" i="22"/>
  <c r="G265" i="22"/>
  <c r="G266" i="22"/>
  <c r="G267" i="22"/>
  <c r="G268" i="22"/>
  <c r="G269" i="22"/>
  <c r="G270" i="22"/>
  <c r="G271" i="22"/>
  <c r="G272" i="22"/>
  <c r="G273" i="22"/>
  <c r="G274" i="22"/>
  <c r="G275" i="22"/>
  <c r="G276" i="22"/>
  <c r="G277" i="22"/>
  <c r="G278" i="22"/>
  <c r="G279" i="22"/>
  <c r="G280" i="22"/>
  <c r="G281" i="22"/>
  <c r="G282" i="22"/>
  <c r="G283" i="22"/>
  <c r="G284" i="22"/>
  <c r="G285" i="22"/>
  <c r="G286" i="22"/>
  <c r="G287" i="22"/>
  <c r="G288" i="22"/>
  <c r="G289" i="22"/>
  <c r="G290" i="22"/>
  <c r="G291" i="22"/>
  <c r="G292" i="22"/>
  <c r="G293" i="22"/>
  <c r="G294" i="22"/>
  <c r="G295" i="22"/>
  <c r="G296" i="22"/>
  <c r="G297" i="22"/>
  <c r="G298" i="22"/>
  <c r="G299" i="22"/>
  <c r="G300" i="22"/>
  <c r="G301" i="22"/>
  <c r="G302" i="22"/>
  <c r="G303" i="22"/>
  <c r="G304" i="22"/>
  <c r="G305" i="22"/>
  <c r="G306" i="22"/>
  <c r="G307" i="22"/>
  <c r="G308" i="22"/>
  <c r="G309" i="22"/>
  <c r="G310" i="22"/>
  <c r="G311" i="22"/>
  <c r="G312" i="22"/>
  <c r="G313" i="22"/>
  <c r="G314" i="22"/>
  <c r="G315" i="22"/>
  <c r="G316" i="22"/>
  <c r="G317" i="22"/>
  <c r="G318" i="22"/>
  <c r="G319" i="22"/>
  <c r="G320" i="22"/>
  <c r="G321" i="22"/>
  <c r="G322" i="22"/>
  <c r="G323" i="22"/>
  <c r="G324" i="22"/>
  <c r="G325" i="22"/>
  <c r="G326" i="22"/>
  <c r="G327" i="22"/>
  <c r="G328" i="22"/>
  <c r="G329" i="22"/>
  <c r="G330" i="22"/>
  <c r="G331" i="22"/>
  <c r="G332" i="22"/>
  <c r="G333" i="22"/>
  <c r="G334" i="22"/>
  <c r="G335" i="22"/>
  <c r="G336" i="22"/>
  <c r="G337" i="22"/>
  <c r="G338" i="22"/>
  <c r="G339" i="22"/>
  <c r="G340" i="22"/>
  <c r="G341" i="22"/>
  <c r="G342" i="22"/>
  <c r="G343" i="22"/>
  <c r="G344" i="22"/>
  <c r="G345" i="22"/>
  <c r="G346" i="22"/>
  <c r="G347" i="22"/>
  <c r="G348" i="22"/>
  <c r="G349" i="22"/>
  <c r="G350" i="22"/>
  <c r="G351" i="22"/>
  <c r="G352" i="22"/>
  <c r="G353" i="22"/>
  <c r="G354" i="22"/>
  <c r="G355" i="22"/>
  <c r="G356" i="22"/>
  <c r="G357" i="22"/>
  <c r="G358" i="22"/>
  <c r="G359" i="22"/>
  <c r="G360" i="22"/>
  <c r="G361" i="22"/>
  <c r="G362" i="22"/>
  <c r="G363" i="22"/>
  <c r="G364" i="22"/>
  <c r="G365" i="22"/>
  <c r="G366" i="22"/>
  <c r="G367" i="22"/>
  <c r="G368" i="22"/>
  <c r="G369" i="22"/>
  <c r="G370" i="22"/>
  <c r="G371" i="22"/>
  <c r="G372" i="22"/>
  <c r="G373" i="22"/>
  <c r="G374" i="22"/>
  <c r="G375" i="22"/>
  <c r="G376" i="22"/>
  <c r="G377" i="22"/>
  <c r="G378" i="22"/>
  <c r="G379" i="22"/>
  <c r="G380" i="22"/>
  <c r="G381" i="22"/>
  <c r="G382" i="22"/>
  <c r="G383" i="22"/>
  <c r="G384" i="22"/>
  <c r="G385" i="22"/>
  <c r="G386" i="22"/>
  <c r="G387" i="22"/>
  <c r="G388" i="22"/>
  <c r="G389" i="22"/>
  <c r="G390" i="22"/>
  <c r="G391" i="22"/>
  <c r="G392" i="22"/>
  <c r="G393" i="22"/>
  <c r="G394" i="22"/>
  <c r="G395" i="22"/>
  <c r="G396" i="22"/>
  <c r="G397" i="22"/>
  <c r="G398" i="22"/>
  <c r="G399" i="22"/>
  <c r="G400" i="22"/>
  <c r="G401" i="22"/>
  <c r="G402" i="22"/>
  <c r="G403" i="22"/>
  <c r="G404" i="22"/>
  <c r="G405" i="22"/>
  <c r="G406" i="22"/>
  <c r="G407" i="22"/>
  <c r="G408" i="22"/>
  <c r="G409" i="22"/>
  <c r="G410" i="22"/>
  <c r="G411" i="22"/>
  <c r="G412" i="22"/>
  <c r="G413" i="22"/>
  <c r="G414" i="22"/>
  <c r="G415" i="22"/>
  <c r="G416" i="22"/>
  <c r="G417" i="22"/>
  <c r="G418" i="22"/>
  <c r="G419" i="22"/>
  <c r="G420" i="22"/>
  <c r="G421" i="22"/>
  <c r="G422" i="22"/>
  <c r="G423" i="22"/>
  <c r="G424" i="22"/>
  <c r="G425" i="22"/>
  <c r="G426" i="22"/>
  <c r="G427" i="22"/>
  <c r="G428" i="22"/>
  <c r="G429" i="22"/>
  <c r="G430" i="22"/>
  <c r="G431" i="22"/>
  <c r="G432" i="22"/>
  <c r="G433" i="22"/>
  <c r="G434" i="22"/>
  <c r="G435" i="22"/>
  <c r="G436" i="22"/>
  <c r="G437" i="22"/>
  <c r="G438" i="22"/>
  <c r="G439" i="22"/>
  <c r="G440" i="22"/>
  <c r="G441" i="22"/>
  <c r="G442" i="22"/>
  <c r="G443" i="22"/>
  <c r="G444" i="22"/>
  <c r="G445" i="22"/>
  <c r="G446" i="22"/>
  <c r="G447" i="22"/>
  <c r="G448" i="22"/>
  <c r="G449" i="22"/>
  <c r="G450" i="22"/>
  <c r="G451" i="22"/>
  <c r="G452" i="22"/>
  <c r="G453" i="22"/>
  <c r="G454" i="22"/>
  <c r="G455" i="22"/>
  <c r="G456" i="22"/>
  <c r="G457" i="22"/>
  <c r="G458" i="22"/>
  <c r="G459" i="22"/>
  <c r="G460" i="22"/>
  <c r="G461" i="22"/>
  <c r="G462" i="22"/>
  <c r="G463" i="22"/>
  <c r="G464" i="22"/>
  <c r="G465" i="22"/>
  <c r="G466" i="22"/>
  <c r="G467" i="22"/>
  <c r="G468" i="22"/>
  <c r="G469" i="22"/>
  <c r="G470" i="22"/>
  <c r="G471" i="22"/>
  <c r="G472" i="22"/>
  <c r="G473" i="22"/>
  <c r="G474" i="22"/>
  <c r="G475" i="22"/>
  <c r="G476" i="22"/>
  <c r="G477" i="22"/>
  <c r="G478" i="22"/>
  <c r="G479" i="22"/>
  <c r="G480" i="22"/>
  <c r="G481" i="22"/>
  <c r="G482" i="22"/>
  <c r="G483" i="22"/>
  <c r="G484" i="22"/>
  <c r="G485" i="22"/>
  <c r="G486" i="22"/>
  <c r="G487" i="22"/>
  <c r="G488" i="22"/>
  <c r="G489" i="22"/>
  <c r="G490" i="22"/>
  <c r="G491" i="22"/>
  <c r="G492" i="22"/>
  <c r="G493" i="22"/>
  <c r="G494" i="22"/>
  <c r="G495" i="22"/>
  <c r="G496" i="22"/>
  <c r="G497" i="22"/>
  <c r="G498" i="22"/>
  <c r="G499" i="22"/>
  <c r="G500" i="22"/>
  <c r="G501" i="22"/>
  <c r="G502" i="22"/>
  <c r="G503" i="22"/>
  <c r="G504" i="22"/>
  <c r="G505" i="22"/>
  <c r="G506" i="22"/>
  <c r="G507" i="22"/>
  <c r="G508" i="22"/>
  <c r="G509" i="22"/>
  <c r="G510" i="22"/>
  <c r="G511" i="22"/>
  <c r="G512" i="22"/>
  <c r="G513" i="22"/>
  <c r="G514" i="22"/>
  <c r="G515" i="22"/>
  <c r="G516" i="22"/>
  <c r="G517" i="22"/>
  <c r="G518" i="22"/>
  <c r="G519" i="22"/>
  <c r="G520" i="22"/>
  <c r="G521" i="22"/>
  <c r="G522" i="22"/>
  <c r="G523" i="22"/>
  <c r="G524" i="22"/>
  <c r="G525" i="22"/>
  <c r="G526" i="22"/>
  <c r="G527" i="22"/>
  <c r="G528" i="22"/>
  <c r="G529" i="22"/>
  <c r="G530" i="22"/>
  <c r="G531" i="22"/>
  <c r="G532" i="22"/>
  <c r="G533" i="22"/>
  <c r="G534" i="22"/>
  <c r="G535" i="22"/>
  <c r="G536" i="22"/>
  <c r="G537" i="22"/>
  <c r="G538" i="22"/>
  <c r="G539" i="22"/>
  <c r="G540" i="22"/>
  <c r="G541" i="22"/>
  <c r="G542" i="22"/>
  <c r="G543" i="22"/>
  <c r="G544" i="22"/>
  <c r="G545" i="22"/>
  <c r="G546" i="22"/>
  <c r="G547" i="22"/>
  <c r="G548" i="22"/>
  <c r="G549" i="22"/>
  <c r="G550" i="22"/>
  <c r="G551" i="22"/>
  <c r="G552" i="22"/>
  <c r="G553" i="22"/>
  <c r="G554" i="22"/>
  <c r="G555" i="22"/>
  <c r="G556" i="22"/>
  <c r="G557" i="22"/>
  <c r="G558" i="22"/>
  <c r="G559" i="22"/>
  <c r="G560" i="22"/>
  <c r="G561" i="22"/>
  <c r="G562" i="22"/>
  <c r="G563" i="22"/>
  <c r="G564" i="22"/>
  <c r="G565" i="22"/>
  <c r="G566" i="22"/>
  <c r="G567" i="22"/>
  <c r="G568" i="22"/>
  <c r="G569" i="22"/>
  <c r="G570" i="22"/>
  <c r="G571" i="22"/>
  <c r="G572" i="22"/>
  <c r="G573" i="22"/>
  <c r="G574" i="22"/>
  <c r="G575" i="22"/>
  <c r="G576" i="22"/>
  <c r="G577" i="22"/>
  <c r="G578" i="22"/>
  <c r="G579" i="22"/>
  <c r="G580" i="22"/>
  <c r="G581" i="22"/>
  <c r="G582" i="22"/>
  <c r="G583" i="22"/>
  <c r="G584" i="22"/>
  <c r="G585" i="22"/>
  <c r="G586" i="22"/>
  <c r="G587" i="22"/>
  <c r="G588" i="22"/>
  <c r="G589" i="22"/>
  <c r="G590" i="22"/>
  <c r="G90" i="22"/>
  <c r="G91" i="22"/>
  <c r="G92" i="22"/>
  <c r="G93" i="22"/>
  <c r="G94" i="22"/>
  <c r="G95" i="22"/>
  <c r="G96" i="22"/>
  <c r="G97" i="22"/>
  <c r="G98" i="22"/>
  <c r="G99" i="22"/>
  <c r="G100" i="22"/>
  <c r="G101" i="22"/>
  <c r="G102" i="22"/>
  <c r="G103" i="22"/>
  <c r="G104" i="22"/>
  <c r="G105" i="22"/>
  <c r="I89" i="22"/>
  <c r="G89" i="22"/>
  <c r="U203" i="17"/>
  <c r="H63" i="17"/>
  <c r="H62" i="17"/>
  <c r="H61" i="17"/>
  <c r="H60" i="17"/>
  <c r="U202" i="17"/>
  <c r="G63" i="17"/>
  <c r="G62" i="17"/>
  <c r="G61" i="17"/>
  <c r="G60" i="17"/>
  <c r="Q203" i="17"/>
  <c r="J397" i="17"/>
  <c r="J398" i="17"/>
  <c r="J399" i="17"/>
  <c r="J400" i="17"/>
  <c r="J401" i="17"/>
  <c r="J402" i="17"/>
  <c r="J403" i="17"/>
  <c r="J404" i="17"/>
  <c r="J405" i="17"/>
  <c r="J406" i="17"/>
  <c r="J407" i="17"/>
  <c r="J408" i="17"/>
  <c r="J409" i="17"/>
  <c r="J410" i="17"/>
  <c r="J411" i="17"/>
  <c r="J412" i="17"/>
  <c r="J413" i="17"/>
  <c r="J414" i="17"/>
  <c r="J415" i="17"/>
  <c r="J372" i="17"/>
  <c r="J373" i="17"/>
  <c r="J374" i="17"/>
  <c r="J375" i="17"/>
  <c r="J376" i="17"/>
  <c r="J377" i="17"/>
  <c r="J378" i="17"/>
  <c r="J379" i="17"/>
  <c r="J380" i="17"/>
  <c r="J381" i="17"/>
  <c r="J382" i="17"/>
  <c r="J383" i="17"/>
  <c r="J384" i="17"/>
  <c r="J385" i="17"/>
  <c r="J386" i="17"/>
  <c r="J387" i="17"/>
  <c r="J388" i="17"/>
  <c r="J389" i="17"/>
  <c r="J390" i="17"/>
  <c r="J391" i="17"/>
  <c r="J392" i="17"/>
  <c r="J393" i="17"/>
  <c r="J394" i="17"/>
  <c r="J395" i="17"/>
  <c r="J396" i="17"/>
  <c r="G372" i="17"/>
  <c r="G373" i="17"/>
  <c r="G374" i="17"/>
  <c r="G375" i="17"/>
  <c r="G376" i="17"/>
  <c r="G377" i="17"/>
  <c r="G378" i="17"/>
  <c r="G379" i="17"/>
  <c r="G380" i="17"/>
  <c r="G381" i="17"/>
  <c r="G382" i="17"/>
  <c r="G383" i="17"/>
  <c r="G384" i="17"/>
  <c r="G385" i="17"/>
  <c r="G386" i="17"/>
  <c r="G387" i="17"/>
  <c r="G388" i="17"/>
  <c r="G107" i="3"/>
  <c r="H107" i="3"/>
  <c r="G108" i="3"/>
  <c r="H108" i="3"/>
  <c r="G109" i="3"/>
  <c r="H109" i="3"/>
  <c r="G110" i="3"/>
  <c r="H110" i="3"/>
  <c r="G111" i="3"/>
  <c r="H111" i="3"/>
  <c r="G112" i="3"/>
  <c r="H112" i="3"/>
  <c r="G113" i="3"/>
  <c r="H113" i="3"/>
  <c r="G114" i="3"/>
  <c r="H114" i="3"/>
  <c r="G115" i="3"/>
  <c r="H115" i="3"/>
  <c r="G116" i="3"/>
  <c r="H116" i="3"/>
  <c r="G117" i="3"/>
  <c r="H117" i="3"/>
  <c r="G118" i="3"/>
  <c r="H118" i="3"/>
  <c r="G119" i="3"/>
  <c r="H119" i="3"/>
  <c r="G120" i="3"/>
  <c r="H120" i="3"/>
  <c r="G121" i="3"/>
  <c r="H121" i="3"/>
  <c r="G122" i="3"/>
  <c r="H122" i="3"/>
  <c r="G123" i="3"/>
  <c r="H123" i="3"/>
  <c r="G124" i="3"/>
  <c r="H124" i="3"/>
  <c r="G125" i="3"/>
  <c r="H125" i="3"/>
  <c r="H228" i="7"/>
  <c r="E228" i="7"/>
  <c r="E226" i="7"/>
  <c r="E227" i="7"/>
  <c r="H226" i="7"/>
  <c r="J226" i="7"/>
  <c r="H227" i="7"/>
  <c r="J227" i="7"/>
  <c r="Q83" i="20"/>
  <c r="Q82" i="20"/>
  <c r="Q80" i="20"/>
  <c r="Q79" i="20"/>
  <c r="Q77" i="20"/>
  <c r="Q76" i="20"/>
  <c r="Q74" i="20"/>
  <c r="Q73" i="20"/>
  <c r="F5" i="4"/>
  <c r="J225" i="7"/>
  <c r="H225" i="7"/>
  <c r="H224" i="7"/>
  <c r="E224" i="7"/>
  <c r="E225" i="7"/>
  <c r="H88" i="18"/>
  <c r="I88" i="18"/>
  <c r="H89" i="18"/>
  <c r="I89" i="18"/>
  <c r="H90" i="18"/>
  <c r="I90" i="18"/>
  <c r="H91" i="18"/>
  <c r="I91" i="18"/>
  <c r="H92" i="18"/>
  <c r="I92" i="18"/>
  <c r="H93" i="18"/>
  <c r="I93" i="18"/>
  <c r="H94" i="18"/>
  <c r="I94" i="18"/>
  <c r="H95" i="18"/>
  <c r="I95" i="18"/>
  <c r="H96" i="18"/>
  <c r="I96" i="18"/>
  <c r="H97" i="18"/>
  <c r="I97" i="18"/>
  <c r="H98" i="18"/>
  <c r="I98" i="18"/>
  <c r="H99" i="18"/>
  <c r="I99" i="18"/>
  <c r="H100" i="18"/>
  <c r="I100" i="18"/>
  <c r="H101" i="18"/>
  <c r="I101" i="18"/>
  <c r="H102" i="18"/>
  <c r="I102" i="18"/>
  <c r="H103" i="18"/>
  <c r="I103" i="18"/>
  <c r="H104" i="18"/>
  <c r="I104" i="18"/>
  <c r="H105" i="18"/>
  <c r="I105" i="18"/>
  <c r="H106" i="18"/>
  <c r="I106" i="18"/>
  <c r="H107" i="18"/>
  <c r="I107" i="18"/>
  <c r="I87" i="18"/>
  <c r="H87" i="18"/>
  <c r="J224" i="7"/>
  <c r="Q202" i="17"/>
  <c r="Q201" i="17"/>
  <c r="AA72" i="20"/>
  <c r="Z72" i="20"/>
  <c r="Y72" i="20"/>
  <c r="AA70" i="20"/>
  <c r="Z70" i="20"/>
  <c r="Y70" i="20"/>
  <c r="AA71" i="20"/>
  <c r="Z71" i="20"/>
  <c r="Y71" i="20"/>
  <c r="H220" i="8"/>
  <c r="H216" i="7"/>
  <c r="H217" i="7"/>
  <c r="H218" i="7"/>
  <c r="H220" i="7"/>
  <c r="H221" i="7"/>
  <c r="H222" i="7"/>
  <c r="H223" i="7"/>
  <c r="F83" i="1"/>
  <c r="E223" i="7"/>
  <c r="J223" i="7"/>
  <c r="N74" i="20"/>
  <c r="R62" i="20"/>
  <c r="Q87" i="20"/>
  <c r="R47" i="20"/>
  <c r="Q70" i="20"/>
  <c r="R87" i="20"/>
  <c r="R61" i="20"/>
  <c r="Q86" i="20"/>
  <c r="R86" i="20"/>
  <c r="R60" i="20"/>
  <c r="Q85" i="20"/>
  <c r="R85" i="20"/>
  <c r="R83" i="20"/>
  <c r="R82" i="20"/>
  <c r="R80" i="20"/>
  <c r="R79" i="20"/>
  <c r="R77" i="20"/>
  <c r="R76" i="20"/>
  <c r="R74" i="20"/>
  <c r="R73" i="20"/>
  <c r="Y74" i="20"/>
  <c r="Z74" i="20"/>
  <c r="AA74" i="20"/>
  <c r="Y76" i="20"/>
  <c r="Z76" i="20"/>
  <c r="AA76" i="20"/>
  <c r="Y77" i="20"/>
  <c r="Z77" i="20"/>
  <c r="AA77" i="20"/>
  <c r="Y79" i="20"/>
  <c r="Z79" i="20"/>
  <c r="AA79" i="20"/>
  <c r="Y80" i="20"/>
  <c r="Z80" i="20"/>
  <c r="AA80" i="20"/>
  <c r="Y82" i="20"/>
  <c r="Z82" i="20"/>
  <c r="AA82" i="20"/>
  <c r="Y83" i="20"/>
  <c r="Z83" i="20"/>
  <c r="AA83" i="20"/>
  <c r="Y85" i="20"/>
  <c r="Z85" i="20"/>
  <c r="AA85" i="20"/>
  <c r="Y86" i="20"/>
  <c r="Z86" i="20"/>
  <c r="AA86" i="20"/>
  <c r="Y87" i="20"/>
  <c r="Z87" i="20"/>
  <c r="AA87" i="20"/>
  <c r="AA73" i="20"/>
  <c r="Z73" i="20"/>
  <c r="Y73" i="20"/>
  <c r="W60" i="20"/>
  <c r="V60" i="20"/>
  <c r="W55" i="20"/>
  <c r="V55" i="20"/>
  <c r="W54" i="20"/>
  <c r="V54" i="20"/>
  <c r="W52" i="20"/>
  <c r="V52" i="20"/>
  <c r="W51" i="20"/>
  <c r="V51" i="20"/>
  <c r="Z49" i="20"/>
  <c r="Y49" i="20"/>
  <c r="X49" i="20"/>
  <c r="W49" i="20"/>
  <c r="V49" i="20"/>
  <c r="AA48" i="20"/>
  <c r="Z48" i="20"/>
  <c r="Y48" i="20"/>
  <c r="X48" i="20"/>
  <c r="W48" i="20"/>
  <c r="V48" i="20"/>
  <c r="AA47" i="20"/>
  <c r="Z47" i="20"/>
  <c r="Y47" i="20"/>
  <c r="X47" i="20"/>
  <c r="W47" i="20"/>
  <c r="V47" i="20"/>
  <c r="B16" i="20"/>
  <c r="B28" i="20"/>
  <c r="B40" i="20"/>
  <c r="B52" i="20"/>
  <c r="B64" i="20"/>
  <c r="B76" i="20"/>
  <c r="B88" i="20"/>
  <c r="B100" i="20"/>
  <c r="B112" i="20"/>
  <c r="B124" i="20"/>
  <c r="B136" i="20"/>
  <c r="B148" i="20"/>
  <c r="B160" i="20"/>
  <c r="B172" i="20"/>
  <c r="B184" i="20"/>
  <c r="B196" i="20"/>
  <c r="B208" i="20"/>
  <c r="B220" i="20"/>
  <c r="B232" i="20"/>
  <c r="B244" i="20"/>
  <c r="B256" i="20"/>
  <c r="B268" i="20"/>
  <c r="B280" i="20"/>
  <c r="B292" i="20"/>
  <c r="B304" i="20"/>
  <c r="B316" i="20"/>
  <c r="B328" i="20"/>
  <c r="B340" i="20"/>
  <c r="B352" i="20"/>
  <c r="B364" i="20"/>
  <c r="B376" i="20"/>
  <c r="B388" i="20"/>
  <c r="B400" i="20"/>
  <c r="B412" i="20"/>
  <c r="B424" i="20"/>
  <c r="B436" i="20"/>
  <c r="B448" i="20"/>
  <c r="B580" i="20"/>
  <c r="B592" i="20"/>
  <c r="B604" i="20"/>
  <c r="B616" i="20"/>
  <c r="B628" i="20"/>
  <c r="B640" i="20"/>
  <c r="B652" i="20"/>
  <c r="B664" i="20"/>
  <c r="E221" i="7"/>
  <c r="E222" i="7"/>
  <c r="J222" i="7"/>
  <c r="J221" i="7"/>
  <c r="H219" i="8"/>
  <c r="H218" i="8"/>
  <c r="M31" i="1"/>
  <c r="E220" i="7"/>
  <c r="J220" i="7"/>
  <c r="C88" i="18"/>
  <c r="C89" i="18"/>
  <c r="C90" i="18"/>
  <c r="C91" i="18"/>
  <c r="C92" i="18"/>
  <c r="C93" i="18"/>
  <c r="C94" i="18"/>
  <c r="C95" i="18"/>
  <c r="C96" i="18"/>
  <c r="C97" i="18"/>
  <c r="C98" i="18"/>
  <c r="C99" i="18"/>
  <c r="AN31" i="1"/>
  <c r="AL31" i="1"/>
  <c r="AK31" i="1"/>
  <c r="AJ31" i="1"/>
  <c r="AI31" i="1"/>
  <c r="AG31" i="1"/>
  <c r="AF31" i="1"/>
  <c r="H217" i="8"/>
  <c r="J219" i="7"/>
  <c r="E219" i="7"/>
  <c r="Q200" i="17"/>
  <c r="Q199" i="17"/>
  <c r="G349" i="17"/>
  <c r="G350" i="17"/>
  <c r="G351" i="17"/>
  <c r="G352" i="17"/>
  <c r="G353" i="17"/>
  <c r="G354" i="17"/>
  <c r="G355" i="17"/>
  <c r="G356" i="17"/>
  <c r="G357" i="17"/>
  <c r="G358" i="17"/>
  <c r="G359" i="17"/>
  <c r="G360" i="17"/>
  <c r="G361" i="17"/>
  <c r="G362" i="17"/>
  <c r="G363" i="17"/>
  <c r="G364" i="17"/>
  <c r="G365" i="17"/>
  <c r="G366" i="17"/>
  <c r="G367" i="17"/>
  <c r="G368" i="17"/>
  <c r="G369" i="17"/>
  <c r="G370" i="17"/>
  <c r="G371" i="17"/>
  <c r="J371" i="17"/>
  <c r="J370" i="17"/>
  <c r="J369" i="17"/>
  <c r="J368" i="17"/>
  <c r="J367" i="17"/>
  <c r="J366" i="17"/>
  <c r="J365" i="17"/>
  <c r="J364" i="17"/>
  <c r="J363" i="17"/>
  <c r="J362" i="17"/>
  <c r="J361" i="17"/>
  <c r="J360" i="17"/>
  <c r="J359" i="17"/>
  <c r="J358" i="17"/>
  <c r="J357" i="17"/>
  <c r="J356" i="17"/>
  <c r="J355" i="17"/>
  <c r="J354" i="17"/>
  <c r="J353" i="17"/>
  <c r="J352" i="17"/>
  <c r="J351" i="17"/>
  <c r="J350" i="17"/>
  <c r="J349" i="17"/>
  <c r="J216" i="7"/>
  <c r="J217" i="7"/>
  <c r="J218" i="7"/>
  <c r="E218" i="7"/>
  <c r="H215" i="8"/>
  <c r="H216" i="8"/>
  <c r="AA99" i="1"/>
  <c r="AA100" i="1"/>
  <c r="AA101" i="1"/>
  <c r="H214" i="8"/>
  <c r="E217" i="7"/>
  <c r="J119" i="13"/>
  <c r="J120" i="13"/>
  <c r="J125" i="13"/>
  <c r="E216" i="7"/>
  <c r="H213" i="8"/>
  <c r="J215" i="7"/>
  <c r="H215" i="7"/>
  <c r="E215" i="7"/>
  <c r="W268" i="19"/>
  <c r="Y268" i="19"/>
  <c r="AA268" i="19"/>
  <c r="AC268" i="19"/>
  <c r="AE268" i="19"/>
  <c r="AG268" i="19"/>
  <c r="AI268" i="19"/>
  <c r="AK268" i="19"/>
  <c r="AM268" i="19"/>
  <c r="AO268" i="19"/>
  <c r="AQ268" i="19"/>
  <c r="Y233" i="19"/>
  <c r="AC233" i="19"/>
  <c r="AG233" i="19"/>
  <c r="AK233" i="19"/>
  <c r="AO233" i="19"/>
  <c r="AS233" i="19"/>
  <c r="AW233" i="19"/>
  <c r="BA233" i="19"/>
  <c r="BE233" i="19"/>
  <c r="CI210" i="19"/>
  <c r="CP210" i="19"/>
  <c r="CC210" i="19"/>
  <c r="CF210" i="19"/>
  <c r="BZ210" i="19"/>
  <c r="BI210" i="19"/>
  <c r="BJ210" i="19"/>
  <c r="BK210" i="19"/>
  <c r="BG210" i="19"/>
  <c r="BH210" i="19"/>
  <c r="BF210" i="19"/>
  <c r="AY210" i="19"/>
  <c r="AX210" i="19"/>
  <c r="AZ210" i="19"/>
  <c r="AM210" i="19"/>
  <c r="AP210" i="19"/>
  <c r="AO210" i="19"/>
  <c r="AN210" i="19"/>
  <c r="AQ210" i="19"/>
  <c r="AJ210" i="19"/>
  <c r="AL210" i="19"/>
  <c r="AK210" i="19"/>
  <c r="AI210" i="19"/>
  <c r="AH210" i="19"/>
  <c r="AA210" i="19"/>
  <c r="AC210" i="19"/>
  <c r="AD210" i="19"/>
  <c r="AB210" i="19"/>
  <c r="X210" i="19"/>
  <c r="Z210" i="19"/>
  <c r="W210" i="19"/>
  <c r="V210" i="19"/>
  <c r="V208" i="19"/>
  <c r="W208" i="19"/>
  <c r="X208" i="19"/>
  <c r="Y208" i="19"/>
  <c r="Z208" i="19"/>
  <c r="AA208" i="19"/>
  <c r="AB208" i="19"/>
  <c r="AC208" i="19"/>
  <c r="AD208" i="19"/>
  <c r="AE208" i="19"/>
  <c r="AF208" i="19"/>
  <c r="AG208" i="19"/>
  <c r="AH208" i="19"/>
  <c r="AI208" i="19"/>
  <c r="AJ208" i="19"/>
  <c r="AK208" i="19"/>
  <c r="AL208" i="19"/>
  <c r="AM208" i="19"/>
  <c r="AN208" i="19"/>
  <c r="AO208" i="19"/>
  <c r="AP208" i="19"/>
  <c r="AQ208" i="19"/>
  <c r="AR208" i="19"/>
  <c r="AS208" i="19"/>
  <c r="AT208" i="19"/>
  <c r="AU208" i="19"/>
  <c r="AV208" i="19"/>
  <c r="AW208" i="19"/>
  <c r="AX208" i="19"/>
  <c r="AY208" i="19"/>
  <c r="AZ208" i="19"/>
  <c r="BA208" i="19"/>
  <c r="BB208" i="19"/>
  <c r="BC208" i="19"/>
  <c r="BD208" i="19"/>
  <c r="BE208" i="19"/>
  <c r="BF208" i="19"/>
  <c r="BG208" i="19"/>
  <c r="BH208" i="19"/>
  <c r="BI208" i="19"/>
  <c r="BJ208" i="19"/>
  <c r="BK208" i="19"/>
  <c r="BL208" i="19"/>
  <c r="BM208" i="19"/>
  <c r="BN208" i="19"/>
  <c r="BO208" i="19"/>
  <c r="BP208" i="19"/>
  <c r="BQ208" i="19"/>
  <c r="BR208" i="19"/>
  <c r="BS208" i="19"/>
  <c r="BT208" i="19"/>
  <c r="BU208" i="19"/>
  <c r="BV208" i="19"/>
  <c r="BW208" i="19"/>
  <c r="BX208" i="19"/>
  <c r="BY208" i="19"/>
  <c r="BZ208" i="19"/>
  <c r="CA208" i="19"/>
  <c r="CB208" i="19"/>
  <c r="CC208" i="19"/>
  <c r="CD208" i="19"/>
  <c r="CE208" i="19"/>
  <c r="CF208" i="19"/>
  <c r="CG208" i="19"/>
  <c r="CH208" i="19"/>
  <c r="CI208" i="19"/>
  <c r="CJ208" i="19"/>
  <c r="CK208" i="19"/>
  <c r="CL208" i="19"/>
  <c r="CM208" i="19"/>
  <c r="CN208" i="19"/>
  <c r="CO208" i="19"/>
  <c r="CP208" i="19"/>
  <c r="CQ208" i="19"/>
  <c r="CR208" i="19"/>
  <c r="CS208" i="19"/>
  <c r="CT208" i="19"/>
  <c r="CU208" i="19"/>
  <c r="CV208" i="19"/>
  <c r="CW208" i="19"/>
  <c r="CX208" i="19"/>
  <c r="CY208" i="19"/>
  <c r="CZ208" i="19"/>
  <c r="DA208" i="19"/>
  <c r="DB208" i="19"/>
  <c r="DC208" i="19"/>
  <c r="DD208" i="19"/>
  <c r="DE208" i="19"/>
  <c r="DF208" i="19"/>
  <c r="DG208" i="19"/>
  <c r="DH208" i="19"/>
  <c r="DI208" i="19"/>
  <c r="DJ208" i="19"/>
  <c r="DK208" i="19"/>
  <c r="DL208" i="19"/>
  <c r="DM208" i="19"/>
  <c r="DN208" i="19"/>
  <c r="DO208" i="19"/>
  <c r="DP208" i="19"/>
  <c r="DQ208" i="19"/>
  <c r="DR208" i="19"/>
  <c r="DS208" i="19"/>
  <c r="DT208" i="19"/>
  <c r="DU208" i="19"/>
  <c r="DV208" i="19"/>
  <c r="DW208" i="19"/>
  <c r="DX208" i="19"/>
  <c r="DY208" i="19"/>
  <c r="DZ208" i="19"/>
  <c r="EA208" i="19"/>
  <c r="EB208" i="19"/>
  <c r="EC208" i="19"/>
  <c r="ED208" i="19"/>
  <c r="EE208" i="19"/>
  <c r="EF208" i="19"/>
  <c r="EG208" i="19"/>
  <c r="AL183" i="19"/>
  <c r="V181" i="19"/>
  <c r="W181" i="19"/>
  <c r="X181" i="19"/>
  <c r="Y181" i="19"/>
  <c r="Z181" i="19"/>
  <c r="AA181" i="19"/>
  <c r="AB181" i="19"/>
  <c r="AC181" i="19"/>
  <c r="AD181" i="19"/>
  <c r="AE181" i="19"/>
  <c r="AF181" i="19"/>
  <c r="AG181" i="19"/>
  <c r="AH181" i="19"/>
  <c r="AI181" i="19"/>
  <c r="AJ181" i="19"/>
  <c r="AK181" i="19"/>
  <c r="AL181" i="19"/>
  <c r="AM181" i="19"/>
  <c r="AN181" i="19"/>
  <c r="AO181" i="19"/>
  <c r="AP181" i="19"/>
  <c r="AQ181" i="19"/>
  <c r="AR181" i="19"/>
  <c r="AS181" i="19"/>
  <c r="AT181" i="19"/>
  <c r="AU181" i="19"/>
  <c r="AV181" i="19"/>
  <c r="AW181" i="19"/>
  <c r="AX181" i="19"/>
  <c r="AY181" i="19"/>
  <c r="AZ181" i="19"/>
  <c r="BA181" i="19"/>
  <c r="BB181" i="19"/>
  <c r="BC181" i="19"/>
  <c r="BD181" i="19"/>
  <c r="BE181" i="19"/>
  <c r="BF181" i="19"/>
  <c r="V156" i="19"/>
  <c r="W156" i="19"/>
  <c r="X156" i="19"/>
  <c r="Y156" i="19"/>
  <c r="Z156" i="19"/>
  <c r="AA156" i="19"/>
  <c r="AB156" i="19"/>
  <c r="AC156" i="19"/>
  <c r="AD156" i="19"/>
  <c r="AE156" i="19"/>
  <c r="AF156" i="19"/>
  <c r="AG156" i="19"/>
  <c r="AH156" i="19"/>
  <c r="AI156" i="19"/>
  <c r="AJ156" i="19"/>
  <c r="AK156" i="19"/>
  <c r="AL156" i="19"/>
  <c r="AM156" i="19"/>
  <c r="AN156" i="19"/>
  <c r="AO156" i="19"/>
  <c r="AP156" i="19"/>
  <c r="AQ156" i="19"/>
  <c r="AR156" i="19"/>
  <c r="AS156" i="19"/>
  <c r="AT156" i="19"/>
  <c r="AU156" i="19"/>
  <c r="AV156" i="19"/>
  <c r="AW156" i="19"/>
  <c r="AX156" i="19"/>
  <c r="AY156" i="19"/>
  <c r="AZ156" i="19"/>
  <c r="BA156" i="19"/>
  <c r="BB156" i="19"/>
  <c r="BC156" i="19"/>
  <c r="BD156" i="19"/>
  <c r="BE156" i="19"/>
  <c r="BF156" i="19"/>
  <c r="BG156" i="19"/>
  <c r="BH156" i="19"/>
  <c r="BI156" i="19"/>
  <c r="BJ156" i="19"/>
  <c r="BK156" i="19"/>
  <c r="BL156" i="19"/>
  <c r="BM156" i="19"/>
  <c r="BN156" i="19"/>
  <c r="BO156" i="19"/>
  <c r="BP156" i="19"/>
  <c r="BQ156" i="19"/>
  <c r="BR156" i="19"/>
  <c r="BS156" i="19"/>
  <c r="BT156" i="19"/>
  <c r="BU156" i="19"/>
  <c r="BV156" i="19"/>
  <c r="BW156" i="19"/>
  <c r="BX156" i="19"/>
  <c r="BY156" i="19"/>
  <c r="BZ156" i="19"/>
  <c r="CA156" i="19"/>
  <c r="CB156" i="19"/>
  <c r="CC156" i="19"/>
  <c r="CD156" i="19"/>
  <c r="CE156" i="19"/>
  <c r="CF156" i="19"/>
  <c r="CG156" i="19"/>
  <c r="CH156" i="19"/>
  <c r="CI156" i="19"/>
  <c r="CJ156" i="19"/>
  <c r="CK156" i="19"/>
  <c r="CL156" i="19"/>
  <c r="CM156" i="19"/>
  <c r="CN156" i="19"/>
  <c r="CO156" i="19"/>
  <c r="CP156" i="19"/>
  <c r="CQ156" i="19"/>
  <c r="CR156" i="19"/>
  <c r="CS156" i="19"/>
  <c r="CT156" i="19"/>
  <c r="CU156" i="19"/>
  <c r="CV156" i="19"/>
  <c r="CW156" i="19"/>
  <c r="CX156" i="19"/>
  <c r="CY156" i="19"/>
  <c r="CZ156" i="19"/>
  <c r="DA156" i="19"/>
  <c r="DB156" i="19"/>
  <c r="DC156" i="19"/>
  <c r="DD156" i="19"/>
  <c r="DE156" i="19"/>
  <c r="DF156" i="19"/>
  <c r="DG156" i="19"/>
  <c r="DH156" i="19"/>
  <c r="DI156" i="19"/>
  <c r="DJ156" i="19"/>
  <c r="DK156" i="19"/>
  <c r="DL156" i="19"/>
  <c r="DM156" i="19"/>
  <c r="DN156" i="19"/>
  <c r="DO156" i="19"/>
  <c r="DP156" i="19"/>
  <c r="DQ156" i="19"/>
  <c r="DR156" i="19"/>
  <c r="DS156" i="19"/>
  <c r="DT156" i="19"/>
  <c r="Y134" i="19"/>
  <c r="AC134" i="19"/>
  <c r="AG134" i="19"/>
  <c r="AK134" i="19"/>
  <c r="AO134" i="19"/>
  <c r="AS134" i="19"/>
  <c r="AW134" i="19"/>
  <c r="BA134" i="19"/>
  <c r="BE134" i="19"/>
  <c r="V95" i="19"/>
  <c r="W95" i="19"/>
  <c r="X95" i="19"/>
  <c r="Y95" i="19"/>
  <c r="Z95" i="19"/>
  <c r="AA95" i="19"/>
  <c r="AB95" i="19"/>
  <c r="AC95" i="19"/>
  <c r="AD95" i="19"/>
  <c r="AE95" i="19"/>
  <c r="AF95" i="19"/>
  <c r="AG95" i="19"/>
  <c r="AH95" i="19"/>
  <c r="AI95" i="19"/>
  <c r="AJ95" i="19"/>
  <c r="AK95" i="19"/>
  <c r="AL95" i="19"/>
  <c r="AM95" i="19"/>
  <c r="AN95" i="19"/>
  <c r="AO95" i="19"/>
  <c r="AP95" i="19"/>
  <c r="AQ95" i="19"/>
  <c r="AR95" i="19"/>
  <c r="AS95" i="19"/>
  <c r="AT95" i="19"/>
  <c r="AU95" i="19"/>
  <c r="AV95" i="19"/>
  <c r="AW95" i="19"/>
  <c r="AX95" i="19"/>
  <c r="AY95" i="19"/>
  <c r="AZ95" i="19"/>
  <c r="BA95" i="19"/>
  <c r="BB95" i="19"/>
  <c r="BC95" i="19"/>
  <c r="BD95" i="19"/>
  <c r="BE95" i="19"/>
  <c r="BF95" i="19"/>
  <c r="BG95" i="19"/>
  <c r="BH95" i="19"/>
  <c r="BI95" i="19"/>
  <c r="BJ95" i="19"/>
  <c r="BK95" i="19"/>
  <c r="BL95" i="19"/>
  <c r="BM95" i="19"/>
  <c r="BN95" i="19"/>
  <c r="BO95" i="19"/>
  <c r="BP95" i="19"/>
  <c r="BQ95" i="19"/>
  <c r="BR95" i="19"/>
  <c r="BS95" i="19"/>
  <c r="BT95" i="19"/>
  <c r="BU95" i="19"/>
  <c r="BV95" i="19"/>
  <c r="BW95" i="19"/>
  <c r="BX95" i="19"/>
  <c r="BY95" i="19"/>
  <c r="BZ95" i="19"/>
  <c r="CA95" i="19"/>
  <c r="CB95" i="19"/>
  <c r="CC95" i="19"/>
  <c r="CD95" i="19"/>
  <c r="CE95" i="19"/>
  <c r="CF95" i="19"/>
  <c r="CG95" i="19"/>
  <c r="CH95" i="19"/>
  <c r="CI95" i="19"/>
  <c r="CJ95" i="19"/>
  <c r="CK95" i="19"/>
  <c r="CL95" i="19"/>
  <c r="CM95" i="19"/>
  <c r="CN95" i="19"/>
  <c r="CO95" i="19"/>
  <c r="CP95" i="19"/>
  <c r="CQ95" i="19"/>
  <c r="CR95" i="19"/>
  <c r="CS95" i="19"/>
  <c r="CT95" i="19"/>
  <c r="CU95" i="19"/>
  <c r="CV95" i="19"/>
  <c r="CW95" i="19"/>
  <c r="CX95" i="19"/>
  <c r="CY95" i="19"/>
  <c r="CZ95" i="19"/>
  <c r="DA95" i="19"/>
  <c r="DB95" i="19"/>
  <c r="DC95" i="19"/>
  <c r="DD95" i="19"/>
  <c r="DE95" i="19"/>
  <c r="DF95" i="19"/>
  <c r="DG95" i="19"/>
  <c r="DH95" i="19"/>
  <c r="DI95" i="19"/>
  <c r="DJ95" i="19"/>
  <c r="DK95" i="19"/>
  <c r="DL95" i="19"/>
  <c r="DM95" i="19"/>
  <c r="DN95" i="19"/>
  <c r="DO95" i="19"/>
  <c r="DP95" i="19"/>
  <c r="DQ95" i="19"/>
  <c r="DR95" i="19"/>
  <c r="DS95" i="19"/>
  <c r="DT95" i="19"/>
  <c r="DU95" i="19"/>
  <c r="DV95" i="19"/>
  <c r="DW95" i="19"/>
  <c r="DX95" i="19"/>
  <c r="DY95" i="19"/>
  <c r="DZ95" i="19"/>
  <c r="EA95" i="19"/>
  <c r="EB95" i="19"/>
  <c r="EC95" i="19"/>
  <c r="ED95" i="19"/>
  <c r="EE95" i="19"/>
  <c r="EF95" i="19"/>
  <c r="EG95" i="19"/>
  <c r="V70" i="19"/>
  <c r="W70" i="19"/>
  <c r="X70" i="19"/>
  <c r="Y70" i="19"/>
  <c r="Z70" i="19"/>
  <c r="AA70" i="19"/>
  <c r="AB70" i="19"/>
  <c r="AC70" i="19"/>
  <c r="AD70" i="19"/>
  <c r="AE70" i="19"/>
  <c r="AF70" i="19"/>
  <c r="AG70" i="19"/>
  <c r="AH70" i="19"/>
  <c r="AI70" i="19"/>
  <c r="AJ70" i="19"/>
  <c r="AK70" i="19"/>
  <c r="AL70" i="19"/>
  <c r="AM70" i="19"/>
  <c r="AN70" i="19"/>
  <c r="AO70" i="19"/>
  <c r="AP70" i="19"/>
  <c r="AQ70" i="19"/>
  <c r="AR70" i="19"/>
  <c r="AS70" i="19"/>
  <c r="AT70" i="19"/>
  <c r="AU70" i="19"/>
  <c r="AV70" i="19"/>
  <c r="AW70" i="19"/>
  <c r="AX70" i="19"/>
  <c r="AY70" i="19"/>
  <c r="AZ70" i="19"/>
  <c r="BA70" i="19"/>
  <c r="BB70" i="19"/>
  <c r="BC70" i="19"/>
  <c r="BD70" i="19"/>
  <c r="BE70" i="19"/>
  <c r="BF70" i="19"/>
  <c r="BG70" i="19"/>
  <c r="BH70" i="19"/>
  <c r="BI70" i="19"/>
  <c r="BJ70" i="19"/>
  <c r="BK70" i="19"/>
  <c r="BL70" i="19"/>
  <c r="BM70" i="19"/>
  <c r="BN70" i="19"/>
  <c r="BO70" i="19"/>
  <c r="BP70" i="19"/>
  <c r="BQ70" i="19"/>
  <c r="BR70" i="19"/>
  <c r="BS70" i="19"/>
  <c r="BT70" i="19"/>
  <c r="BU70" i="19"/>
  <c r="BV70" i="19"/>
  <c r="BW70" i="19"/>
  <c r="BX70" i="19"/>
  <c r="BY70" i="19"/>
  <c r="BZ70" i="19"/>
  <c r="CA70" i="19"/>
  <c r="CB70" i="19"/>
  <c r="CC70" i="19"/>
  <c r="CD70" i="19"/>
  <c r="CE70" i="19"/>
  <c r="CF70" i="19"/>
  <c r="CG70" i="19"/>
  <c r="CH70" i="19"/>
  <c r="CI70" i="19"/>
  <c r="CJ70" i="19"/>
  <c r="CK70" i="19"/>
  <c r="CL70" i="19"/>
  <c r="CM70" i="19"/>
  <c r="CN70" i="19"/>
  <c r="CO70" i="19"/>
  <c r="CP70" i="19"/>
  <c r="CQ70" i="19"/>
  <c r="CR70" i="19"/>
  <c r="CS70" i="19"/>
  <c r="CT70" i="19"/>
  <c r="CU70" i="19"/>
  <c r="CV70" i="19"/>
  <c r="CW70" i="19"/>
  <c r="CX70" i="19"/>
  <c r="CY70" i="19"/>
  <c r="CZ70" i="19"/>
  <c r="DA70" i="19"/>
  <c r="DB70" i="19"/>
  <c r="DC70" i="19"/>
  <c r="DD70" i="19"/>
  <c r="DE70" i="19"/>
  <c r="DF70" i="19"/>
  <c r="DG70" i="19"/>
  <c r="DH70" i="19"/>
  <c r="DI70" i="19"/>
  <c r="DJ70" i="19"/>
  <c r="DK70" i="19"/>
  <c r="DL70" i="19"/>
  <c r="DM70" i="19"/>
  <c r="DN70" i="19"/>
  <c r="DO70" i="19"/>
  <c r="DP70" i="19"/>
  <c r="DQ70" i="19"/>
  <c r="DR70" i="19"/>
  <c r="DS70" i="19"/>
  <c r="DT70" i="19"/>
  <c r="DU70" i="19"/>
  <c r="DV70" i="19"/>
  <c r="DW70" i="19"/>
  <c r="DX70" i="19"/>
  <c r="DY70" i="19"/>
  <c r="DZ70" i="19"/>
  <c r="EA70" i="19"/>
  <c r="EB70" i="19"/>
  <c r="EC70" i="19"/>
  <c r="ED70" i="19"/>
  <c r="EE70" i="19"/>
  <c r="EF70" i="19"/>
  <c r="EG70" i="19"/>
  <c r="V45" i="19"/>
  <c r="W45" i="19"/>
  <c r="X45" i="19"/>
  <c r="Y45" i="19"/>
  <c r="Z45" i="19"/>
  <c r="AA45" i="19"/>
  <c r="AB45" i="19"/>
  <c r="AC45" i="19"/>
  <c r="AD45" i="19"/>
  <c r="AE45" i="19"/>
  <c r="AF45" i="19"/>
  <c r="AG45" i="19"/>
  <c r="AH45" i="19"/>
  <c r="AI45" i="19"/>
  <c r="AJ45" i="19"/>
  <c r="AK45" i="19"/>
  <c r="AL45" i="19"/>
  <c r="AM45" i="19"/>
  <c r="AN45" i="19"/>
  <c r="AO45" i="19"/>
  <c r="AP45" i="19"/>
  <c r="AQ45" i="19"/>
  <c r="AR45" i="19"/>
  <c r="AS45" i="19"/>
  <c r="AT45" i="19"/>
  <c r="AU45" i="19"/>
  <c r="AV45" i="19"/>
  <c r="AW45" i="19"/>
  <c r="AX45" i="19"/>
  <c r="AY45" i="19"/>
  <c r="AZ45" i="19"/>
  <c r="BA45" i="19"/>
  <c r="BB45" i="19"/>
  <c r="BC45" i="19"/>
  <c r="BD45" i="19"/>
  <c r="BE45" i="19"/>
  <c r="BF45" i="19"/>
  <c r="BG45" i="19"/>
  <c r="BH45" i="19"/>
  <c r="F48" i="18"/>
  <c r="H212" i="8"/>
  <c r="J214" i="7"/>
  <c r="H214" i="7"/>
  <c r="E214" i="7"/>
  <c r="J94" i="17"/>
  <c r="J95" i="17"/>
  <c r="J96" i="17"/>
  <c r="J97" i="17"/>
  <c r="J98" i="17"/>
  <c r="J99" i="17"/>
  <c r="J100" i="17"/>
  <c r="J101" i="17"/>
  <c r="J102" i="17"/>
  <c r="J103" i="17"/>
  <c r="J104" i="17"/>
  <c r="J105" i="17"/>
  <c r="J106" i="17"/>
  <c r="J107" i="17"/>
  <c r="J108" i="17"/>
  <c r="J109" i="17"/>
  <c r="J110" i="17"/>
  <c r="J111" i="17"/>
  <c r="J112" i="17"/>
  <c r="J113" i="17"/>
  <c r="J114" i="17"/>
  <c r="J115" i="17"/>
  <c r="J116" i="17"/>
  <c r="J117" i="17"/>
  <c r="J118" i="17"/>
  <c r="J119" i="17"/>
  <c r="J120" i="17"/>
  <c r="J121" i="17"/>
  <c r="J122" i="17"/>
  <c r="J123" i="17"/>
  <c r="J124" i="17"/>
  <c r="J125" i="17"/>
  <c r="J126" i="17"/>
  <c r="J127" i="17"/>
  <c r="J128" i="17"/>
  <c r="J129" i="17"/>
  <c r="J130" i="17"/>
  <c r="J131" i="17"/>
  <c r="J132" i="17"/>
  <c r="J133" i="17"/>
  <c r="J134" i="17"/>
  <c r="J135" i="17"/>
  <c r="J136" i="17"/>
  <c r="J137" i="17"/>
  <c r="J138" i="17"/>
  <c r="H139" i="17"/>
  <c r="J139" i="17"/>
  <c r="J140" i="17"/>
  <c r="J141" i="17"/>
  <c r="J142" i="17"/>
  <c r="J143" i="17"/>
  <c r="J144" i="17"/>
  <c r="J145" i="17"/>
  <c r="J146" i="17"/>
  <c r="J147" i="17"/>
  <c r="J148" i="17"/>
  <c r="J149" i="17"/>
  <c r="J150" i="17"/>
  <c r="J151" i="17"/>
  <c r="J152" i="17"/>
  <c r="J153" i="17"/>
  <c r="J154" i="17"/>
  <c r="J155" i="17"/>
  <c r="J156" i="17"/>
  <c r="J157" i="17"/>
  <c r="J158" i="17"/>
  <c r="J159" i="17"/>
  <c r="J160" i="17"/>
  <c r="J161" i="17"/>
  <c r="J162" i="17"/>
  <c r="J163" i="17"/>
  <c r="J164" i="17"/>
  <c r="J165" i="17"/>
  <c r="J166" i="17"/>
  <c r="J167" i="17"/>
  <c r="J168" i="17"/>
  <c r="J169" i="17"/>
  <c r="J170" i="17"/>
  <c r="J171" i="17"/>
  <c r="J172" i="17"/>
  <c r="J173" i="17"/>
  <c r="J174" i="17"/>
  <c r="J175" i="17"/>
  <c r="J176" i="17"/>
  <c r="J177" i="17"/>
  <c r="J178" i="17"/>
  <c r="J179" i="17"/>
  <c r="J180" i="17"/>
  <c r="J181" i="17"/>
  <c r="J182" i="17"/>
  <c r="J183" i="17"/>
  <c r="J184" i="17"/>
  <c r="J185" i="17"/>
  <c r="J186" i="17"/>
  <c r="J187" i="17"/>
  <c r="J188" i="17"/>
  <c r="J189" i="17"/>
  <c r="J190" i="17"/>
  <c r="J191" i="17"/>
  <c r="J192" i="17"/>
  <c r="J193" i="17"/>
  <c r="J194" i="17"/>
  <c r="J195" i="17"/>
  <c r="J196" i="17"/>
  <c r="J197" i="17"/>
  <c r="J198" i="17"/>
  <c r="J199" i="17"/>
  <c r="J200" i="17"/>
  <c r="J201" i="17"/>
  <c r="J202" i="17"/>
  <c r="J203" i="17"/>
  <c r="J204" i="17"/>
  <c r="J205" i="17"/>
  <c r="J206" i="17"/>
  <c r="J207" i="17"/>
  <c r="J208" i="17"/>
  <c r="J209" i="17"/>
  <c r="J210" i="17"/>
  <c r="J211" i="17"/>
  <c r="J212" i="17"/>
  <c r="J213" i="17"/>
  <c r="J214" i="17"/>
  <c r="J215" i="17"/>
  <c r="J216" i="17"/>
  <c r="J217" i="17"/>
  <c r="J218" i="17"/>
  <c r="J219" i="17"/>
  <c r="J220" i="17"/>
  <c r="J221" i="17"/>
  <c r="J222" i="17"/>
  <c r="J223" i="17"/>
  <c r="J224" i="17"/>
  <c r="J225" i="17"/>
  <c r="J226" i="17"/>
  <c r="J227" i="17"/>
  <c r="J228" i="17"/>
  <c r="J229" i="17"/>
  <c r="J230" i="17"/>
  <c r="J231" i="17"/>
  <c r="J232" i="17"/>
  <c r="J233" i="17"/>
  <c r="J234" i="17"/>
  <c r="J235" i="17"/>
  <c r="J236" i="17"/>
  <c r="J237" i="17"/>
  <c r="J238" i="17"/>
  <c r="J239" i="17"/>
  <c r="J240" i="17"/>
  <c r="J241" i="17"/>
  <c r="J242" i="17"/>
  <c r="J243" i="17"/>
  <c r="J244" i="17"/>
  <c r="J245" i="17"/>
  <c r="J246" i="17"/>
  <c r="J247" i="17"/>
  <c r="J248" i="17"/>
  <c r="J249" i="17"/>
  <c r="J250" i="17"/>
  <c r="J251" i="17"/>
  <c r="J252" i="17"/>
  <c r="J253" i="17"/>
  <c r="J254" i="17"/>
  <c r="J255" i="17"/>
  <c r="J256" i="17"/>
  <c r="J257" i="17"/>
  <c r="J258" i="17"/>
  <c r="J259" i="17"/>
  <c r="J260" i="17"/>
  <c r="J261" i="17"/>
  <c r="J262" i="17"/>
  <c r="J263" i="17"/>
  <c r="J264" i="17"/>
  <c r="J265" i="17"/>
  <c r="J266" i="17"/>
  <c r="J267" i="17"/>
  <c r="J268" i="17"/>
  <c r="J269" i="17"/>
  <c r="J270" i="17"/>
  <c r="J271" i="17"/>
  <c r="J272" i="17"/>
  <c r="J273" i="17"/>
  <c r="J274" i="17"/>
  <c r="J275" i="17"/>
  <c r="J276" i="17"/>
  <c r="J277" i="17"/>
  <c r="J278" i="17"/>
  <c r="J279" i="17"/>
  <c r="J280" i="17"/>
  <c r="J281" i="17"/>
  <c r="J282" i="17"/>
  <c r="J283" i="17"/>
  <c r="J284" i="17"/>
  <c r="J285" i="17"/>
  <c r="J286" i="17"/>
  <c r="J287" i="17"/>
  <c r="J288" i="17"/>
  <c r="J289" i="17"/>
  <c r="J290" i="17"/>
  <c r="J291" i="17"/>
  <c r="J292" i="17"/>
  <c r="J293" i="17"/>
  <c r="J294" i="17"/>
  <c r="J295" i="17"/>
  <c r="J296" i="17"/>
  <c r="J297" i="17"/>
  <c r="J298" i="17"/>
  <c r="J299" i="17"/>
  <c r="J300" i="17"/>
  <c r="J301" i="17"/>
  <c r="J302" i="17"/>
  <c r="J303" i="17"/>
  <c r="J304" i="17"/>
  <c r="J305" i="17"/>
  <c r="J306" i="17"/>
  <c r="J307" i="17"/>
  <c r="J308" i="17"/>
  <c r="J309" i="17"/>
  <c r="J310" i="17"/>
  <c r="J311" i="17"/>
  <c r="J312" i="17"/>
  <c r="J313" i="17"/>
  <c r="J314" i="17"/>
  <c r="J315" i="17"/>
  <c r="J316" i="17"/>
  <c r="J317" i="17"/>
  <c r="J318" i="17"/>
  <c r="J319" i="17"/>
  <c r="J320" i="17"/>
  <c r="J321" i="17"/>
  <c r="J322" i="17"/>
  <c r="J323" i="17"/>
  <c r="J324" i="17"/>
  <c r="J325" i="17"/>
  <c r="J326" i="17"/>
  <c r="J327" i="17"/>
  <c r="J328" i="17"/>
  <c r="J329" i="17"/>
  <c r="J330" i="17"/>
  <c r="J331" i="17"/>
  <c r="J332" i="17"/>
  <c r="J333" i="17"/>
  <c r="J334" i="17"/>
  <c r="J335" i="17"/>
  <c r="J336" i="17"/>
  <c r="J337" i="17"/>
  <c r="J338" i="17"/>
  <c r="J339" i="17"/>
  <c r="J340" i="17"/>
  <c r="J341" i="17"/>
  <c r="J342" i="17"/>
  <c r="J343" i="17"/>
  <c r="J344" i="17"/>
  <c r="J345" i="17"/>
  <c r="J346" i="17"/>
  <c r="J347" i="17"/>
  <c r="J348" i="17"/>
  <c r="J93" i="17"/>
  <c r="G123" i="17"/>
  <c r="G124" i="17"/>
  <c r="G125" i="17"/>
  <c r="G126" i="17"/>
  <c r="G127" i="17"/>
  <c r="G128" i="17"/>
  <c r="G129" i="17"/>
  <c r="G130" i="17"/>
  <c r="G131" i="17"/>
  <c r="G132" i="17"/>
  <c r="G133" i="17"/>
  <c r="G134" i="17"/>
  <c r="G135" i="17"/>
  <c r="G136" i="17"/>
  <c r="G137" i="17"/>
  <c r="G138" i="17"/>
  <c r="G139" i="17"/>
  <c r="G140" i="17"/>
  <c r="G141" i="17"/>
  <c r="G142" i="17"/>
  <c r="G143" i="17"/>
  <c r="G144" i="17"/>
  <c r="G145" i="17"/>
  <c r="G146" i="17"/>
  <c r="G147" i="17"/>
  <c r="G148" i="17"/>
  <c r="G149" i="17"/>
  <c r="G150" i="17"/>
  <c r="G151" i="17"/>
  <c r="G152" i="17"/>
  <c r="G153" i="17"/>
  <c r="G154" i="17"/>
  <c r="G155" i="17"/>
  <c r="G156" i="17"/>
  <c r="G157" i="17"/>
  <c r="G158" i="17"/>
  <c r="G159" i="17"/>
  <c r="G160" i="17"/>
  <c r="G161" i="17"/>
  <c r="G162" i="17"/>
  <c r="G163" i="17"/>
  <c r="G164" i="17"/>
  <c r="G165" i="17"/>
  <c r="G166" i="17"/>
  <c r="G167" i="17"/>
  <c r="G168" i="17"/>
  <c r="G169" i="17"/>
  <c r="G170" i="17"/>
  <c r="G171" i="17"/>
  <c r="G172" i="17"/>
  <c r="G173" i="17"/>
  <c r="G174" i="17"/>
  <c r="G175" i="17"/>
  <c r="G176" i="17"/>
  <c r="G177" i="17"/>
  <c r="G178" i="17"/>
  <c r="G179" i="17"/>
  <c r="G180" i="17"/>
  <c r="G181" i="17"/>
  <c r="G182" i="17"/>
  <c r="G183" i="17"/>
  <c r="G184" i="17"/>
  <c r="G185" i="17"/>
  <c r="G186" i="17"/>
  <c r="G187" i="17"/>
  <c r="G188" i="17"/>
  <c r="G189" i="17"/>
  <c r="G190" i="17"/>
  <c r="G191" i="17"/>
  <c r="G192" i="17"/>
  <c r="G193" i="17"/>
  <c r="G194" i="17"/>
  <c r="G195" i="17"/>
  <c r="G196" i="17"/>
  <c r="G197" i="17"/>
  <c r="G198" i="17"/>
  <c r="G199" i="17"/>
  <c r="G200" i="17"/>
  <c r="G201" i="17"/>
  <c r="G202" i="17"/>
  <c r="G203" i="17"/>
  <c r="G204" i="17"/>
  <c r="G205" i="17"/>
  <c r="G206" i="17"/>
  <c r="G207" i="17"/>
  <c r="G208" i="17"/>
  <c r="G209" i="17"/>
  <c r="G210" i="17"/>
  <c r="G211" i="17"/>
  <c r="G212" i="17"/>
  <c r="G213" i="17"/>
  <c r="G214" i="17"/>
  <c r="G215" i="17"/>
  <c r="G216" i="17"/>
  <c r="G217" i="17"/>
  <c r="G218" i="17"/>
  <c r="G219" i="17"/>
  <c r="G220" i="17"/>
  <c r="G221" i="17"/>
  <c r="G222" i="17"/>
  <c r="G223" i="17"/>
  <c r="G224" i="17"/>
  <c r="G225" i="17"/>
  <c r="G226" i="17"/>
  <c r="G227" i="17"/>
  <c r="G228" i="17"/>
  <c r="G229" i="17"/>
  <c r="G230" i="17"/>
  <c r="G231" i="17"/>
  <c r="G232" i="17"/>
  <c r="G233" i="17"/>
  <c r="G234" i="17"/>
  <c r="G235" i="17"/>
  <c r="G236" i="17"/>
  <c r="G237" i="17"/>
  <c r="G238" i="17"/>
  <c r="G239" i="17"/>
  <c r="G240" i="17"/>
  <c r="G241" i="17"/>
  <c r="G242" i="17"/>
  <c r="G243" i="17"/>
  <c r="G244" i="17"/>
  <c r="G245" i="17"/>
  <c r="G246" i="17"/>
  <c r="G247" i="17"/>
  <c r="G248" i="17"/>
  <c r="G249" i="17"/>
  <c r="G250" i="17"/>
  <c r="G251" i="17"/>
  <c r="G252" i="17"/>
  <c r="G253" i="17"/>
  <c r="G254" i="17"/>
  <c r="G255" i="17"/>
  <c r="G256" i="17"/>
  <c r="G257" i="17"/>
  <c r="G258" i="17"/>
  <c r="G259" i="17"/>
  <c r="G260" i="17"/>
  <c r="G261" i="17"/>
  <c r="G262" i="17"/>
  <c r="G263" i="17"/>
  <c r="G264" i="17"/>
  <c r="G265" i="17"/>
  <c r="G266" i="17"/>
  <c r="G267" i="17"/>
  <c r="G268" i="17"/>
  <c r="G269" i="17"/>
  <c r="G270" i="17"/>
  <c r="G271" i="17"/>
  <c r="G272" i="17"/>
  <c r="G273" i="17"/>
  <c r="G274" i="17"/>
  <c r="G275" i="17"/>
  <c r="G276" i="17"/>
  <c r="G277" i="17"/>
  <c r="G278" i="17"/>
  <c r="G279" i="17"/>
  <c r="G280" i="17"/>
  <c r="G281" i="17"/>
  <c r="G282" i="17"/>
  <c r="G283" i="17"/>
  <c r="G284" i="17"/>
  <c r="G285" i="17"/>
  <c r="G286" i="17"/>
  <c r="G287" i="17"/>
  <c r="G288" i="17"/>
  <c r="G289" i="17"/>
  <c r="G290" i="17"/>
  <c r="G291" i="17"/>
  <c r="G292" i="17"/>
  <c r="G293" i="17"/>
  <c r="G294" i="17"/>
  <c r="G295" i="17"/>
  <c r="G296" i="17"/>
  <c r="G297" i="17"/>
  <c r="G298" i="17"/>
  <c r="G299" i="17"/>
  <c r="G300" i="17"/>
  <c r="G301" i="17"/>
  <c r="G302" i="17"/>
  <c r="G303" i="17"/>
  <c r="G304" i="17"/>
  <c r="G305" i="17"/>
  <c r="G306" i="17"/>
  <c r="G307" i="17"/>
  <c r="G308" i="17"/>
  <c r="G309" i="17"/>
  <c r="G310" i="17"/>
  <c r="G311" i="17"/>
  <c r="G312" i="17"/>
  <c r="G313" i="17"/>
  <c r="G314" i="17"/>
  <c r="G315" i="17"/>
  <c r="G316" i="17"/>
  <c r="G317" i="17"/>
  <c r="G318" i="17"/>
  <c r="G319" i="17"/>
  <c r="G320" i="17"/>
  <c r="G321" i="17"/>
  <c r="G322" i="17"/>
  <c r="G323" i="17"/>
  <c r="G324" i="17"/>
  <c r="G325" i="17"/>
  <c r="G326" i="17"/>
  <c r="G327" i="17"/>
  <c r="G328" i="17"/>
  <c r="G329" i="17"/>
  <c r="G330" i="17"/>
  <c r="G331" i="17"/>
  <c r="G332" i="17"/>
  <c r="G333" i="17"/>
  <c r="G334" i="17"/>
  <c r="G335" i="17"/>
  <c r="G336" i="17"/>
  <c r="G337" i="17"/>
  <c r="G338" i="17"/>
  <c r="G339" i="17"/>
  <c r="G340" i="17"/>
  <c r="G341" i="17"/>
  <c r="G342" i="17"/>
  <c r="G343" i="17"/>
  <c r="G344" i="17"/>
  <c r="G345" i="17"/>
  <c r="G346" i="17"/>
  <c r="G347" i="17"/>
  <c r="G348" i="17"/>
  <c r="G109" i="17"/>
  <c r="G110" i="17"/>
  <c r="G111" i="17"/>
  <c r="G112" i="17"/>
  <c r="G113" i="17"/>
  <c r="G114" i="17"/>
  <c r="G115" i="17"/>
  <c r="G116" i="17"/>
  <c r="G117" i="17"/>
  <c r="G118" i="17"/>
  <c r="G119" i="17"/>
  <c r="G120" i="17"/>
  <c r="G121" i="17"/>
  <c r="G122" i="17"/>
  <c r="G94" i="17"/>
  <c r="G95" i="17"/>
  <c r="G96" i="17"/>
  <c r="G97" i="17"/>
  <c r="G98" i="17"/>
  <c r="G99" i="17"/>
  <c r="G100" i="17"/>
  <c r="G101" i="17"/>
  <c r="G102" i="17"/>
  <c r="G103" i="17"/>
  <c r="G104" i="17"/>
  <c r="G105" i="17"/>
  <c r="G106" i="17"/>
  <c r="G107" i="17"/>
  <c r="G108" i="17"/>
  <c r="G93" i="17"/>
  <c r="K341" i="17"/>
  <c r="U197" i="17"/>
  <c r="K328" i="17"/>
  <c r="U196" i="17"/>
  <c r="K315" i="17"/>
  <c r="U195" i="17"/>
  <c r="K301" i="17"/>
  <c r="U194" i="17"/>
  <c r="K288" i="17"/>
  <c r="U193" i="17"/>
  <c r="K275" i="17"/>
  <c r="U192" i="17"/>
  <c r="K263" i="17"/>
  <c r="U191" i="17"/>
  <c r="K249" i="17"/>
  <c r="U190" i="17"/>
  <c r="K236" i="17"/>
  <c r="U189" i="17"/>
  <c r="K223" i="17"/>
  <c r="U188" i="17"/>
  <c r="K210" i="17"/>
  <c r="U187" i="17"/>
  <c r="K197" i="17"/>
  <c r="U186" i="17"/>
  <c r="K184" i="17"/>
  <c r="U185" i="17"/>
  <c r="K171" i="17"/>
  <c r="U184" i="17"/>
  <c r="K158" i="17"/>
  <c r="U183" i="17"/>
  <c r="K145" i="17"/>
  <c r="U182" i="17"/>
  <c r="K132" i="17"/>
  <c r="U181" i="17"/>
  <c r="K119" i="17"/>
  <c r="U180" i="17"/>
  <c r="K106" i="17"/>
  <c r="U179" i="17"/>
  <c r="K93" i="17"/>
  <c r="U113" i="17"/>
  <c r="Q94" i="17"/>
  <c r="Q95" i="17"/>
  <c r="Q96" i="17"/>
  <c r="Q97" i="17"/>
  <c r="Q98" i="17"/>
  <c r="Q99" i="17"/>
  <c r="Q100" i="17"/>
  <c r="Q101" i="17"/>
  <c r="Q102" i="17"/>
  <c r="Q103" i="17"/>
  <c r="Q104" i="17"/>
  <c r="Q105" i="17"/>
  <c r="Q106" i="17"/>
  <c r="Q107" i="17"/>
  <c r="Q108" i="17"/>
  <c r="Q109" i="17"/>
  <c r="Q110" i="17"/>
  <c r="Q111" i="17"/>
  <c r="Q112" i="17"/>
  <c r="Q113" i="17"/>
  <c r="Q114" i="17"/>
  <c r="Q115" i="17"/>
  <c r="Q116" i="17"/>
  <c r="Q117" i="17"/>
  <c r="Q118" i="17"/>
  <c r="Q119" i="17"/>
  <c r="Q120" i="17"/>
  <c r="Q121" i="17"/>
  <c r="Q122" i="17"/>
  <c r="Q123" i="17"/>
  <c r="Q124" i="17"/>
  <c r="Q125" i="17"/>
  <c r="Q126" i="17"/>
  <c r="Q127" i="17"/>
  <c r="Q128" i="17"/>
  <c r="Q129" i="17"/>
  <c r="Q130" i="17"/>
  <c r="Q131" i="17"/>
  <c r="Q132" i="17"/>
  <c r="Q133" i="17"/>
  <c r="Q134" i="17"/>
  <c r="Q135" i="17"/>
  <c r="Q136" i="17"/>
  <c r="Q137" i="17"/>
  <c r="Q138" i="17"/>
  <c r="Q139" i="17"/>
  <c r="Q140" i="17"/>
  <c r="Q141" i="17"/>
  <c r="Q142" i="17"/>
  <c r="Q143" i="17"/>
  <c r="Q144" i="17"/>
  <c r="Q145" i="17"/>
  <c r="Q146" i="17"/>
  <c r="Q147" i="17"/>
  <c r="Q148" i="17"/>
  <c r="Q149" i="17"/>
  <c r="Q150" i="17"/>
  <c r="Q151" i="17"/>
  <c r="Q152" i="17"/>
  <c r="Q153" i="17"/>
  <c r="Q154" i="17"/>
  <c r="Q155" i="17"/>
  <c r="Q156" i="17"/>
  <c r="Q157" i="17"/>
  <c r="Q158" i="17"/>
  <c r="Q159" i="17"/>
  <c r="Q160" i="17"/>
  <c r="Q161" i="17"/>
  <c r="Q162" i="17"/>
  <c r="Q163" i="17"/>
  <c r="Q164" i="17"/>
  <c r="Q165" i="17"/>
  <c r="Q166" i="17"/>
  <c r="Q167" i="17"/>
  <c r="Q168" i="17"/>
  <c r="Q169" i="17"/>
  <c r="Q170" i="17"/>
  <c r="Q171" i="17"/>
  <c r="Q172" i="17"/>
  <c r="Q173" i="17"/>
  <c r="Q174" i="17"/>
  <c r="Q175" i="17"/>
  <c r="Q176" i="17"/>
  <c r="Q177" i="17"/>
  <c r="Q178" i="17"/>
  <c r="Q179" i="17"/>
  <c r="Q180" i="17"/>
  <c r="Q181" i="17"/>
  <c r="Q182" i="17"/>
  <c r="Q183" i="17"/>
  <c r="Q184" i="17"/>
  <c r="Q185" i="17"/>
  <c r="Q186" i="17"/>
  <c r="Q187" i="17"/>
  <c r="Q188" i="17"/>
  <c r="Q189" i="17"/>
  <c r="Q190" i="17"/>
  <c r="Q191" i="17"/>
  <c r="Q192" i="17"/>
  <c r="Q193" i="17"/>
  <c r="Q194" i="17"/>
  <c r="Q195" i="17"/>
  <c r="Q196" i="17"/>
  <c r="Q197" i="17"/>
  <c r="Q198" i="17"/>
  <c r="Q93" i="17"/>
  <c r="U94" i="17"/>
  <c r="U95" i="17"/>
  <c r="U96" i="17"/>
  <c r="U97" i="17"/>
  <c r="U98" i="17"/>
  <c r="U99" i="17"/>
  <c r="U100" i="17"/>
  <c r="U101" i="17"/>
  <c r="U102" i="17"/>
  <c r="U103" i="17"/>
  <c r="U104" i="17"/>
  <c r="U105" i="17"/>
  <c r="U106" i="17"/>
  <c r="U107" i="17"/>
  <c r="U108" i="17"/>
  <c r="U109" i="17"/>
  <c r="U110" i="17"/>
  <c r="U111" i="17"/>
  <c r="U112" i="17"/>
  <c r="U114" i="17"/>
  <c r="U115" i="17"/>
  <c r="U116" i="17"/>
  <c r="U117" i="17"/>
  <c r="U118" i="17"/>
  <c r="U119" i="17"/>
  <c r="U120" i="17"/>
  <c r="U121" i="17"/>
  <c r="U122" i="17"/>
  <c r="U123" i="17"/>
  <c r="U124" i="17"/>
  <c r="U125" i="17"/>
  <c r="U126" i="17"/>
  <c r="U127" i="17"/>
  <c r="U128" i="17"/>
  <c r="U129" i="17"/>
  <c r="U130" i="17"/>
  <c r="U131" i="17"/>
  <c r="U132" i="17"/>
  <c r="U133" i="17"/>
  <c r="U134" i="17"/>
  <c r="U135" i="17"/>
  <c r="U136" i="17"/>
  <c r="U137" i="17"/>
  <c r="U138" i="17"/>
  <c r="U139" i="17"/>
  <c r="U140" i="17"/>
  <c r="U141" i="17"/>
  <c r="U142" i="17"/>
  <c r="U143" i="17"/>
  <c r="U144" i="17"/>
  <c r="U145" i="17"/>
  <c r="U146" i="17"/>
  <c r="U147" i="17"/>
  <c r="U148" i="17"/>
  <c r="U149" i="17"/>
  <c r="U150" i="17"/>
  <c r="U151" i="17"/>
  <c r="U152" i="17"/>
  <c r="U153" i="17"/>
  <c r="U154" i="17"/>
  <c r="U155" i="17"/>
  <c r="U156" i="17"/>
  <c r="U157" i="17"/>
  <c r="U158" i="17"/>
  <c r="U159" i="17"/>
  <c r="U160" i="17"/>
  <c r="U161" i="17"/>
  <c r="U162" i="17"/>
  <c r="U163" i="17"/>
  <c r="U164" i="17"/>
  <c r="U165" i="17"/>
  <c r="U166" i="17"/>
  <c r="U167" i="17"/>
  <c r="U168" i="17"/>
  <c r="U169" i="17"/>
  <c r="U170" i="17"/>
  <c r="U171" i="17"/>
  <c r="U172" i="17"/>
  <c r="U173" i="17"/>
  <c r="U174" i="17"/>
  <c r="U175" i="17"/>
  <c r="U176" i="17"/>
  <c r="U177" i="17"/>
  <c r="U178" i="17"/>
  <c r="U93" i="17"/>
  <c r="N97" i="17"/>
  <c r="N101" i="17"/>
  <c r="N105" i="17"/>
  <c r="N109" i="17"/>
  <c r="N113" i="17"/>
  <c r="N117" i="17"/>
  <c r="N121" i="17"/>
  <c r="N125" i="17"/>
  <c r="N129" i="17"/>
  <c r="N133" i="17"/>
  <c r="N137" i="17"/>
  <c r="N141" i="17"/>
  <c r="N145" i="17"/>
  <c r="N149" i="17"/>
  <c r="N153" i="17"/>
  <c r="N157" i="17"/>
  <c r="N161" i="17"/>
  <c r="N165" i="17"/>
  <c r="N169" i="17"/>
  <c r="N173" i="17"/>
  <c r="N177" i="17"/>
  <c r="N181" i="17"/>
  <c r="N185" i="17"/>
  <c r="N189" i="17"/>
  <c r="N193" i="17"/>
  <c r="N197" i="17"/>
  <c r="H209" i="8"/>
  <c r="H210" i="8"/>
  <c r="H211" i="8"/>
  <c r="H208" i="8"/>
  <c r="H207" i="8"/>
  <c r="H213" i="7"/>
  <c r="J213" i="7"/>
  <c r="E213" i="7"/>
  <c r="J212" i="7"/>
  <c r="H212" i="7"/>
  <c r="E212" i="7"/>
  <c r="C99" i="2"/>
  <c r="C100" i="2"/>
  <c r="C101" i="2"/>
  <c r="C102" i="2"/>
  <c r="C103" i="2"/>
  <c r="C104" i="2"/>
  <c r="C105" i="2"/>
  <c r="C106" i="2"/>
  <c r="C107" i="2"/>
  <c r="C108" i="2"/>
  <c r="C109" i="2"/>
  <c r="C110" i="2"/>
  <c r="C111" i="2"/>
  <c r="C112" i="2"/>
  <c r="C113" i="2"/>
  <c r="C114" i="2"/>
  <c r="C115" i="2"/>
  <c r="C116" i="2"/>
  <c r="C117" i="2"/>
  <c r="C118" i="2"/>
  <c r="C119" i="2"/>
  <c r="C120" i="2"/>
  <c r="C121" i="2"/>
  <c r="C122" i="2"/>
  <c r="C123" i="2"/>
  <c r="C124" i="2"/>
  <c r="C125" i="2"/>
  <c r="C126" i="2"/>
  <c r="C127" i="2"/>
  <c r="C128" i="2"/>
  <c r="C129" i="2"/>
  <c r="C130" i="2"/>
  <c r="C131" i="2"/>
  <c r="C132" i="2"/>
  <c r="C133" i="2"/>
  <c r="C134" i="2"/>
  <c r="C135" i="2"/>
  <c r="C136" i="2"/>
  <c r="C137" i="2"/>
  <c r="C138" i="2"/>
  <c r="C139" i="2"/>
  <c r="C140" i="2"/>
  <c r="C141" i="2"/>
  <c r="C142" i="2"/>
  <c r="C143" i="2"/>
  <c r="C144" i="2"/>
  <c r="C145" i="2"/>
  <c r="C146" i="2"/>
  <c r="C147" i="2"/>
  <c r="C148" i="2"/>
  <c r="C149" i="2"/>
  <c r="C150" i="2"/>
  <c r="C151" i="2"/>
  <c r="C152" i="2"/>
  <c r="C153" i="2"/>
  <c r="C154" i="2"/>
  <c r="C155" i="2"/>
  <c r="C156" i="2"/>
  <c r="C157" i="2"/>
  <c r="C158" i="2"/>
  <c r="C159" i="2"/>
  <c r="C160" i="2"/>
  <c r="C161" i="2"/>
  <c r="C162" i="2"/>
  <c r="C163" i="2"/>
  <c r="C164" i="2"/>
  <c r="C165" i="2"/>
  <c r="C166" i="2"/>
  <c r="C167" i="2"/>
  <c r="C168" i="2"/>
  <c r="C169" i="2"/>
  <c r="E211" i="7"/>
  <c r="E210" i="7"/>
  <c r="J210" i="7"/>
  <c r="J211" i="7"/>
  <c r="E209" i="7"/>
  <c r="H209" i="7"/>
  <c r="J209" i="7"/>
  <c r="H206" i="8"/>
  <c r="E207" i="7"/>
  <c r="J207" i="7"/>
  <c r="E208" i="7"/>
  <c r="H208" i="7"/>
  <c r="J208" i="7"/>
  <c r="H205" i="8"/>
  <c r="K30" i="1"/>
  <c r="K16" i="1"/>
  <c r="K17" i="1"/>
  <c r="K18" i="1"/>
  <c r="K20" i="1"/>
  <c r="K12" i="1"/>
  <c r="K14" i="1"/>
  <c r="K15" i="1"/>
  <c r="H204" i="8"/>
  <c r="E206" i="7"/>
  <c r="H206" i="7"/>
  <c r="J206" i="7"/>
  <c r="M12" i="1"/>
  <c r="AF30" i="1"/>
  <c r="AF29" i="1"/>
  <c r="M20" i="1"/>
  <c r="AN30" i="1"/>
  <c r="AN29" i="1"/>
  <c r="M18" i="1"/>
  <c r="AL30" i="1"/>
  <c r="AL29" i="1"/>
  <c r="M17" i="1"/>
  <c r="AK30" i="1"/>
  <c r="AK29" i="1"/>
  <c r="M16" i="1"/>
  <c r="AJ30" i="1"/>
  <c r="AJ29" i="1"/>
  <c r="M15" i="1"/>
  <c r="AI30" i="1"/>
  <c r="AI29" i="1"/>
  <c r="M13" i="1"/>
  <c r="AG30" i="1"/>
  <c r="K13" i="1"/>
  <c r="AG29" i="1"/>
  <c r="H203" i="8"/>
  <c r="E205" i="7"/>
  <c r="H205" i="7"/>
  <c r="J205" i="7"/>
  <c r="J93" i="13"/>
  <c r="J94" i="13"/>
  <c r="J95" i="13"/>
  <c r="J96" i="13"/>
  <c r="J97" i="13"/>
  <c r="J98" i="13"/>
  <c r="J99" i="13"/>
  <c r="J100" i="13"/>
  <c r="J101" i="13"/>
  <c r="J102" i="13"/>
  <c r="J103" i="13"/>
  <c r="J104" i="13"/>
  <c r="J105" i="13"/>
  <c r="J106" i="13"/>
  <c r="J107" i="13"/>
  <c r="J108" i="13"/>
  <c r="J109" i="13"/>
  <c r="J110" i="13"/>
  <c r="J111" i="13"/>
  <c r="J112" i="13"/>
  <c r="J113" i="13"/>
  <c r="J114" i="13"/>
  <c r="J115" i="13"/>
  <c r="J116" i="13"/>
  <c r="J117" i="13"/>
  <c r="J118" i="13"/>
  <c r="J121" i="13"/>
  <c r="J122" i="13"/>
  <c r="J123" i="13"/>
  <c r="J124" i="13"/>
  <c r="F3" i="9"/>
  <c r="D8" i="9"/>
  <c r="D5" i="9"/>
  <c r="D4" i="9"/>
  <c r="E8" i="9"/>
  <c r="E5" i="9"/>
  <c r="E4" i="9"/>
  <c r="F4" i="9"/>
  <c r="F5" i="9"/>
  <c r="D7" i="9"/>
  <c r="D6" i="9"/>
  <c r="E7" i="9"/>
  <c r="E6" i="9"/>
  <c r="F6" i="9"/>
  <c r="F7" i="9"/>
  <c r="F8" i="9"/>
  <c r="D10" i="9"/>
  <c r="D9" i="9"/>
  <c r="E10" i="9"/>
  <c r="E9" i="9"/>
  <c r="F9" i="9"/>
  <c r="F10" i="9"/>
  <c r="D11" i="9"/>
  <c r="E11" i="9"/>
  <c r="F11" i="9"/>
  <c r="F12" i="9"/>
  <c r="D18" i="9"/>
  <c r="D15" i="9"/>
  <c r="D14" i="9"/>
  <c r="D13" i="9"/>
  <c r="E18" i="9"/>
  <c r="E15" i="9"/>
  <c r="E14" i="9"/>
  <c r="E13" i="9"/>
  <c r="F13" i="9"/>
  <c r="F14" i="9"/>
  <c r="F15" i="9"/>
  <c r="D17" i="9"/>
  <c r="D16" i="9"/>
  <c r="E17" i="9"/>
  <c r="E16" i="9"/>
  <c r="F16" i="9"/>
  <c r="F17" i="9"/>
  <c r="F18" i="9"/>
  <c r="D21" i="9"/>
  <c r="D20" i="9"/>
  <c r="D19" i="9"/>
  <c r="E21" i="9"/>
  <c r="E20" i="9"/>
  <c r="E19" i="9"/>
  <c r="F19" i="9"/>
  <c r="F20" i="9"/>
  <c r="F21" i="9"/>
  <c r="D23" i="9"/>
  <c r="D22" i="9"/>
  <c r="E23" i="9"/>
  <c r="E22" i="9"/>
  <c r="F22" i="9"/>
  <c r="F23" i="9"/>
  <c r="F24" i="9"/>
  <c r="D29" i="9"/>
  <c r="D26" i="9"/>
  <c r="D25" i="9"/>
  <c r="E29" i="9"/>
  <c r="E26" i="9"/>
  <c r="E25" i="9"/>
  <c r="F25" i="9"/>
  <c r="F26" i="9"/>
  <c r="D28" i="9"/>
  <c r="D27" i="9"/>
  <c r="E28" i="9"/>
  <c r="E27" i="9"/>
  <c r="F27" i="9"/>
  <c r="F28" i="9"/>
  <c r="F29" i="9"/>
  <c r="D31" i="9"/>
  <c r="D30" i="9"/>
  <c r="E31" i="9"/>
  <c r="E30" i="9"/>
  <c r="F30" i="9"/>
  <c r="F31" i="9"/>
  <c r="D32" i="9"/>
  <c r="E32" i="9"/>
  <c r="F32" i="9"/>
  <c r="C29" i="9"/>
  <c r="C26" i="9"/>
  <c r="C28" i="9"/>
  <c r="C27" i="9"/>
  <c r="C25" i="9"/>
  <c r="C31" i="9"/>
  <c r="C30" i="9"/>
  <c r="C32" i="9"/>
  <c r="C18" i="9"/>
  <c r="C21" i="9"/>
  <c r="C23" i="9"/>
  <c r="C22" i="9"/>
  <c r="C20" i="9"/>
  <c r="C19" i="9"/>
  <c r="C15" i="9"/>
  <c r="C17" i="9"/>
  <c r="C16" i="9"/>
  <c r="C14" i="9"/>
  <c r="C13" i="9"/>
  <c r="C8" i="9"/>
  <c r="C5" i="9"/>
  <c r="C7" i="9"/>
  <c r="C6" i="9"/>
  <c r="C4" i="9"/>
  <c r="C10" i="9"/>
  <c r="C9" i="9"/>
  <c r="C11" i="9"/>
  <c r="C37" i="9"/>
  <c r="C35" i="9"/>
  <c r="C34" i="9"/>
  <c r="C36" i="9"/>
  <c r="C40" i="9"/>
  <c r="C39" i="9"/>
  <c r="C38" i="9"/>
  <c r="C41" i="9"/>
  <c r="C45" i="9"/>
  <c r="C44" i="9"/>
  <c r="C43" i="9"/>
  <c r="C47" i="9"/>
  <c r="C46" i="9"/>
  <c r="C51" i="9"/>
  <c r="C50" i="9"/>
  <c r="C49" i="9"/>
  <c r="C53" i="9"/>
  <c r="C52" i="9"/>
  <c r="C57" i="9"/>
  <c r="C56" i="9"/>
  <c r="C55" i="9"/>
  <c r="C59" i="9"/>
  <c r="C58" i="9"/>
  <c r="C63" i="9"/>
  <c r="C62" i="9"/>
  <c r="C61" i="9"/>
  <c r="C65" i="9"/>
  <c r="C64" i="9"/>
  <c r="C69" i="9"/>
  <c r="C68" i="9"/>
  <c r="C67" i="9"/>
  <c r="C71" i="9"/>
  <c r="C70" i="9"/>
  <c r="C75" i="9"/>
  <c r="C74" i="9"/>
  <c r="C73" i="9"/>
  <c r="C77" i="9"/>
  <c r="C76" i="9"/>
  <c r="C81" i="9"/>
  <c r="C80" i="9"/>
  <c r="C79" i="9"/>
  <c r="C83" i="9"/>
  <c r="C82" i="9"/>
  <c r="C87" i="9"/>
  <c r="C86" i="9"/>
  <c r="C85" i="9"/>
  <c r="C89" i="9"/>
  <c r="C88" i="9"/>
  <c r="C93" i="9"/>
  <c r="C92" i="9"/>
  <c r="C91" i="9"/>
  <c r="C95" i="9"/>
  <c r="C94" i="9"/>
  <c r="C99" i="9"/>
  <c r="C98" i="9"/>
  <c r="C97" i="9"/>
  <c r="C101" i="9"/>
  <c r="C100" i="9"/>
  <c r="C105" i="9"/>
  <c r="C104" i="9"/>
  <c r="C103" i="9"/>
  <c r="C107" i="9"/>
  <c r="C106" i="9"/>
  <c r="C111" i="9"/>
  <c r="C110" i="9"/>
  <c r="C109" i="9"/>
  <c r="C113" i="9"/>
  <c r="C112" i="9"/>
  <c r="C117" i="9"/>
  <c r="C116" i="9"/>
  <c r="C115" i="9"/>
  <c r="C119" i="9"/>
  <c r="C118" i="9"/>
  <c r="C123" i="9"/>
  <c r="C122" i="9"/>
  <c r="C121" i="9"/>
  <c r="C125" i="9"/>
  <c r="C124" i="9"/>
  <c r="C129" i="9"/>
  <c r="C128" i="9"/>
  <c r="C127" i="9"/>
  <c r="C131" i="9"/>
  <c r="C130" i="9"/>
  <c r="C135" i="9"/>
  <c r="C134" i="9"/>
  <c r="C133" i="9"/>
  <c r="C137" i="9"/>
  <c r="C136" i="9"/>
  <c r="C141" i="9"/>
  <c r="C140" i="9"/>
  <c r="C139" i="9"/>
  <c r="C143" i="9"/>
  <c r="C142" i="9"/>
  <c r="C147" i="9"/>
  <c r="C146" i="9"/>
  <c r="C145" i="9"/>
  <c r="C149" i="9"/>
  <c r="C148" i="9"/>
  <c r="C153" i="9"/>
  <c r="C152" i="9"/>
  <c r="C151" i="9"/>
  <c r="C155" i="9"/>
  <c r="C154" i="9"/>
  <c r="C159" i="9"/>
  <c r="C158" i="9"/>
  <c r="C157" i="9"/>
  <c r="C161" i="9"/>
  <c r="C160" i="9"/>
  <c r="C165" i="9"/>
  <c r="C164" i="9"/>
  <c r="C163" i="9"/>
  <c r="C167" i="9"/>
  <c r="C166" i="9"/>
  <c r="C171" i="9"/>
  <c r="C170" i="9"/>
  <c r="C169" i="9"/>
  <c r="C173" i="9"/>
  <c r="C172" i="9"/>
  <c r="C177" i="9"/>
  <c r="C176" i="9"/>
  <c r="C175" i="9"/>
  <c r="C179" i="9"/>
  <c r="C178" i="9"/>
  <c r="C183" i="9"/>
  <c r="C182" i="9"/>
  <c r="C181" i="9"/>
  <c r="C185" i="9"/>
  <c r="C184" i="9"/>
  <c r="C189" i="9"/>
  <c r="C188" i="9"/>
  <c r="C187" i="9"/>
  <c r="C191" i="9"/>
  <c r="C190" i="9"/>
  <c r="C195" i="9"/>
  <c r="C194" i="9"/>
  <c r="C193" i="9"/>
  <c r="C197" i="9"/>
  <c r="C196" i="9"/>
  <c r="C201" i="9"/>
  <c r="C200" i="9"/>
  <c r="C199" i="9"/>
  <c r="C203" i="9"/>
  <c r="C202" i="9"/>
  <c r="C207" i="9"/>
  <c r="C206" i="9"/>
  <c r="C205" i="9"/>
  <c r="C209" i="9"/>
  <c r="C208" i="9"/>
  <c r="C213" i="9"/>
  <c r="C212" i="9"/>
  <c r="C211" i="9"/>
  <c r="C215" i="9"/>
  <c r="C214" i="9"/>
  <c r="C219" i="9"/>
  <c r="C218" i="9"/>
  <c r="C217" i="9"/>
  <c r="C221" i="9"/>
  <c r="C220" i="9"/>
  <c r="C225" i="9"/>
  <c r="C224" i="9"/>
  <c r="C223" i="9"/>
  <c r="C227" i="9"/>
  <c r="C226" i="9"/>
  <c r="C231" i="9"/>
  <c r="C230" i="9"/>
  <c r="C229" i="9"/>
  <c r="C233" i="9"/>
  <c r="C232" i="9"/>
  <c r="C237" i="9"/>
  <c r="C236" i="9"/>
  <c r="C235" i="9"/>
  <c r="C239" i="9"/>
  <c r="C238" i="9"/>
  <c r="C243" i="9"/>
  <c r="C242" i="9"/>
  <c r="C241" i="9"/>
  <c r="C245" i="9"/>
  <c r="C244" i="9"/>
  <c r="C249" i="9"/>
  <c r="C248" i="9"/>
  <c r="C247" i="9"/>
  <c r="C251" i="9"/>
  <c r="C250" i="9"/>
  <c r="C255" i="9"/>
  <c r="C254" i="9"/>
  <c r="C253" i="9"/>
  <c r="C257" i="9"/>
  <c r="C256" i="9"/>
  <c r="C260" i="9"/>
  <c r="C259" i="9"/>
  <c r="C263" i="9"/>
  <c r="C262" i="9"/>
  <c r="F192" i="9"/>
  <c r="D195" i="9"/>
  <c r="D194" i="9"/>
  <c r="D193" i="9"/>
  <c r="E195" i="9"/>
  <c r="E194" i="9"/>
  <c r="E193" i="9"/>
  <c r="F193" i="9"/>
  <c r="F194" i="9"/>
  <c r="F195" i="9"/>
  <c r="D197" i="9"/>
  <c r="D196" i="9"/>
  <c r="E197" i="9"/>
  <c r="E196" i="9"/>
  <c r="F196" i="9"/>
  <c r="F197" i="9"/>
  <c r="F198" i="9"/>
  <c r="D37" i="9"/>
  <c r="D35" i="9"/>
  <c r="D34" i="9"/>
  <c r="E37" i="9"/>
  <c r="E35" i="9"/>
  <c r="E34" i="9"/>
  <c r="F34" i="9"/>
  <c r="F35" i="9"/>
  <c r="D36" i="9"/>
  <c r="E36" i="9"/>
  <c r="F36" i="9"/>
  <c r="F37" i="9"/>
  <c r="D40" i="9"/>
  <c r="D39" i="9"/>
  <c r="D38" i="9"/>
  <c r="E40" i="9"/>
  <c r="E39" i="9"/>
  <c r="E38" i="9"/>
  <c r="F38" i="9"/>
  <c r="F39" i="9"/>
  <c r="F40" i="9"/>
  <c r="D41" i="9"/>
  <c r="E41" i="9"/>
  <c r="F41" i="9"/>
  <c r="F42" i="9"/>
  <c r="D45" i="9"/>
  <c r="D44" i="9"/>
  <c r="D43" i="9"/>
  <c r="E45" i="9"/>
  <c r="E44" i="9"/>
  <c r="E43" i="9"/>
  <c r="F43" i="9"/>
  <c r="F44" i="9"/>
  <c r="F45" i="9"/>
  <c r="D47" i="9"/>
  <c r="D46" i="9"/>
  <c r="E47" i="9"/>
  <c r="E46" i="9"/>
  <c r="F46" i="9"/>
  <c r="F47" i="9"/>
  <c r="F48" i="9"/>
  <c r="D51" i="9"/>
  <c r="D50" i="9"/>
  <c r="D49" i="9"/>
  <c r="E51" i="9"/>
  <c r="E50" i="9"/>
  <c r="E49" i="9"/>
  <c r="F49" i="9"/>
  <c r="F50" i="9"/>
  <c r="F51" i="9"/>
  <c r="D53" i="9"/>
  <c r="D52" i="9"/>
  <c r="E53" i="9"/>
  <c r="E52" i="9"/>
  <c r="F52" i="9"/>
  <c r="F53" i="9"/>
  <c r="F54" i="9"/>
  <c r="D57" i="9"/>
  <c r="D56" i="9"/>
  <c r="D55" i="9"/>
  <c r="E57" i="9"/>
  <c r="E56" i="9"/>
  <c r="E55" i="9"/>
  <c r="F55" i="9"/>
  <c r="F56" i="9"/>
  <c r="F57" i="9"/>
  <c r="D59" i="9"/>
  <c r="D58" i="9"/>
  <c r="E59" i="9"/>
  <c r="E58" i="9"/>
  <c r="F58" i="9"/>
  <c r="F59" i="9"/>
  <c r="F60" i="9"/>
  <c r="D63" i="9"/>
  <c r="D62" i="9"/>
  <c r="D61" i="9"/>
  <c r="E63" i="9"/>
  <c r="E62" i="9"/>
  <c r="E61" i="9"/>
  <c r="F61" i="9"/>
  <c r="F62" i="9"/>
  <c r="F63" i="9"/>
  <c r="D65" i="9"/>
  <c r="D64" i="9"/>
  <c r="E65" i="9"/>
  <c r="E64" i="9"/>
  <c r="F64" i="9"/>
  <c r="F65" i="9"/>
  <c r="F66" i="9"/>
  <c r="D69" i="9"/>
  <c r="D68" i="9"/>
  <c r="D67" i="9"/>
  <c r="E69" i="9"/>
  <c r="E68" i="9"/>
  <c r="E67" i="9"/>
  <c r="F67" i="9"/>
  <c r="F68" i="9"/>
  <c r="F69" i="9"/>
  <c r="D71" i="9"/>
  <c r="D70" i="9"/>
  <c r="E71" i="9"/>
  <c r="E70" i="9"/>
  <c r="F70" i="9"/>
  <c r="F71" i="9"/>
  <c r="F72" i="9"/>
  <c r="D75" i="9"/>
  <c r="D74" i="9"/>
  <c r="D73" i="9"/>
  <c r="E75" i="9"/>
  <c r="E74" i="9"/>
  <c r="E73" i="9"/>
  <c r="F73" i="9"/>
  <c r="F74" i="9"/>
  <c r="F75" i="9"/>
  <c r="D77" i="9"/>
  <c r="D76" i="9"/>
  <c r="E77" i="9"/>
  <c r="E76" i="9"/>
  <c r="F76" i="9"/>
  <c r="F77" i="9"/>
  <c r="F78" i="9"/>
  <c r="D81" i="9"/>
  <c r="D80" i="9"/>
  <c r="D79" i="9"/>
  <c r="E81" i="9"/>
  <c r="E80" i="9"/>
  <c r="E79" i="9"/>
  <c r="F79" i="9"/>
  <c r="F80" i="9"/>
  <c r="F81" i="9"/>
  <c r="D83" i="9"/>
  <c r="D82" i="9"/>
  <c r="E83" i="9"/>
  <c r="E82" i="9"/>
  <c r="F82" i="9"/>
  <c r="F83" i="9"/>
  <c r="F84" i="9"/>
  <c r="D87" i="9"/>
  <c r="D86" i="9"/>
  <c r="D85" i="9"/>
  <c r="E87" i="9"/>
  <c r="E86" i="9"/>
  <c r="E85" i="9"/>
  <c r="F85" i="9"/>
  <c r="F86" i="9"/>
  <c r="F87" i="9"/>
  <c r="D89" i="9"/>
  <c r="D88" i="9"/>
  <c r="E89" i="9"/>
  <c r="E88" i="9"/>
  <c r="F88" i="9"/>
  <c r="F89" i="9"/>
  <c r="F90" i="9"/>
  <c r="D93" i="9"/>
  <c r="D92" i="9"/>
  <c r="D91" i="9"/>
  <c r="E93" i="9"/>
  <c r="E92" i="9"/>
  <c r="E91" i="9"/>
  <c r="F91" i="9"/>
  <c r="F92" i="9"/>
  <c r="F93" i="9"/>
  <c r="D95" i="9"/>
  <c r="D94" i="9"/>
  <c r="E95" i="9"/>
  <c r="E94" i="9"/>
  <c r="F94" i="9"/>
  <c r="F95" i="9"/>
  <c r="F96" i="9"/>
  <c r="D99" i="9"/>
  <c r="D98" i="9"/>
  <c r="D97" i="9"/>
  <c r="E99" i="9"/>
  <c r="E98" i="9"/>
  <c r="E97" i="9"/>
  <c r="F97" i="9"/>
  <c r="F98" i="9"/>
  <c r="F99" i="9"/>
  <c r="D101" i="9"/>
  <c r="D100" i="9"/>
  <c r="E101" i="9"/>
  <c r="E100" i="9"/>
  <c r="F100" i="9"/>
  <c r="F101" i="9"/>
  <c r="F102" i="9"/>
  <c r="D105" i="9"/>
  <c r="D104" i="9"/>
  <c r="D103" i="9"/>
  <c r="E105" i="9"/>
  <c r="E104" i="9"/>
  <c r="E103" i="9"/>
  <c r="F103" i="9"/>
  <c r="F104" i="9"/>
  <c r="F105" i="9"/>
  <c r="D107" i="9"/>
  <c r="D106" i="9"/>
  <c r="E107" i="9"/>
  <c r="E106" i="9"/>
  <c r="F106" i="9"/>
  <c r="F107" i="9"/>
  <c r="F108" i="9"/>
  <c r="D111" i="9"/>
  <c r="D110" i="9"/>
  <c r="D109" i="9"/>
  <c r="E111" i="9"/>
  <c r="E110" i="9"/>
  <c r="E109" i="9"/>
  <c r="F109" i="9"/>
  <c r="F110" i="9"/>
  <c r="F111" i="9"/>
  <c r="D113" i="9"/>
  <c r="D112" i="9"/>
  <c r="E113" i="9"/>
  <c r="E112" i="9"/>
  <c r="F112" i="9"/>
  <c r="F113" i="9"/>
  <c r="F114" i="9"/>
  <c r="D117" i="9"/>
  <c r="D116" i="9"/>
  <c r="D115" i="9"/>
  <c r="E117" i="9"/>
  <c r="E116" i="9"/>
  <c r="E115" i="9"/>
  <c r="F115" i="9"/>
  <c r="F116" i="9"/>
  <c r="F117" i="9"/>
  <c r="D119" i="9"/>
  <c r="D118" i="9"/>
  <c r="E119" i="9"/>
  <c r="E118" i="9"/>
  <c r="F118" i="9"/>
  <c r="F119" i="9"/>
  <c r="F120" i="9"/>
  <c r="D123" i="9"/>
  <c r="D122" i="9"/>
  <c r="D121" i="9"/>
  <c r="E123" i="9"/>
  <c r="E122" i="9"/>
  <c r="E121" i="9"/>
  <c r="F121" i="9"/>
  <c r="F122" i="9"/>
  <c r="F123" i="9"/>
  <c r="D125" i="9"/>
  <c r="D124" i="9"/>
  <c r="E125" i="9"/>
  <c r="E124" i="9"/>
  <c r="F124" i="9"/>
  <c r="F125" i="9"/>
  <c r="F126" i="9"/>
  <c r="D129" i="9"/>
  <c r="D128" i="9"/>
  <c r="D127" i="9"/>
  <c r="E129" i="9"/>
  <c r="E128" i="9"/>
  <c r="E127" i="9"/>
  <c r="F127" i="9"/>
  <c r="F128" i="9"/>
  <c r="F129" i="9"/>
  <c r="D131" i="9"/>
  <c r="D130" i="9"/>
  <c r="E131" i="9"/>
  <c r="E130" i="9"/>
  <c r="F130" i="9"/>
  <c r="F131" i="9"/>
  <c r="F132" i="9"/>
  <c r="D135" i="9"/>
  <c r="D134" i="9"/>
  <c r="D133" i="9"/>
  <c r="E135" i="9"/>
  <c r="E134" i="9"/>
  <c r="E133" i="9"/>
  <c r="F133" i="9"/>
  <c r="F134" i="9"/>
  <c r="F135" i="9"/>
  <c r="D137" i="9"/>
  <c r="D136" i="9"/>
  <c r="E137" i="9"/>
  <c r="E136" i="9"/>
  <c r="F136" i="9"/>
  <c r="F137" i="9"/>
  <c r="F138" i="9"/>
  <c r="D141" i="9"/>
  <c r="D140" i="9"/>
  <c r="D139" i="9"/>
  <c r="E141" i="9"/>
  <c r="E140" i="9"/>
  <c r="E139" i="9"/>
  <c r="F139" i="9"/>
  <c r="F140" i="9"/>
  <c r="F141" i="9"/>
  <c r="D143" i="9"/>
  <c r="D142" i="9"/>
  <c r="E143" i="9"/>
  <c r="E142" i="9"/>
  <c r="F142" i="9"/>
  <c r="F143" i="9"/>
  <c r="F144" i="9"/>
  <c r="D147" i="9"/>
  <c r="D146" i="9"/>
  <c r="D145" i="9"/>
  <c r="E147" i="9"/>
  <c r="E146" i="9"/>
  <c r="E145" i="9"/>
  <c r="F145" i="9"/>
  <c r="F146" i="9"/>
  <c r="F147" i="9"/>
  <c r="D149" i="9"/>
  <c r="D148" i="9"/>
  <c r="E149" i="9"/>
  <c r="E148" i="9"/>
  <c r="F148" i="9"/>
  <c r="F149" i="9"/>
  <c r="F150" i="9"/>
  <c r="D153" i="9"/>
  <c r="D152" i="9"/>
  <c r="D151" i="9"/>
  <c r="E153" i="9"/>
  <c r="E152" i="9"/>
  <c r="E151" i="9"/>
  <c r="F151" i="9"/>
  <c r="F152" i="9"/>
  <c r="F153" i="9"/>
  <c r="D155" i="9"/>
  <c r="D154" i="9"/>
  <c r="E155" i="9"/>
  <c r="E154" i="9"/>
  <c r="F154" i="9"/>
  <c r="F155" i="9"/>
  <c r="F156" i="9"/>
  <c r="D159" i="9"/>
  <c r="D158" i="9"/>
  <c r="D157" i="9"/>
  <c r="E159" i="9"/>
  <c r="E158" i="9"/>
  <c r="E157" i="9"/>
  <c r="F157" i="9"/>
  <c r="F158" i="9"/>
  <c r="F159" i="9"/>
  <c r="D161" i="9"/>
  <c r="D160" i="9"/>
  <c r="E161" i="9"/>
  <c r="E160" i="9"/>
  <c r="F160" i="9"/>
  <c r="F161" i="9"/>
  <c r="F162" i="9"/>
  <c r="D165" i="9"/>
  <c r="D164" i="9"/>
  <c r="D163" i="9"/>
  <c r="E165" i="9"/>
  <c r="E164" i="9"/>
  <c r="E163" i="9"/>
  <c r="F163" i="9"/>
  <c r="F164" i="9"/>
  <c r="F165" i="9"/>
  <c r="D167" i="9"/>
  <c r="D166" i="9"/>
  <c r="E167" i="9"/>
  <c r="E166" i="9"/>
  <c r="F166" i="9"/>
  <c r="F167" i="9"/>
  <c r="F168" i="9"/>
  <c r="D171" i="9"/>
  <c r="D170" i="9"/>
  <c r="D169" i="9"/>
  <c r="E171" i="9"/>
  <c r="E170" i="9"/>
  <c r="E169" i="9"/>
  <c r="F169" i="9"/>
  <c r="F170" i="9"/>
  <c r="F171" i="9"/>
  <c r="D173" i="9"/>
  <c r="D172" i="9"/>
  <c r="E173" i="9"/>
  <c r="E172" i="9"/>
  <c r="F172" i="9"/>
  <c r="F173" i="9"/>
  <c r="F174" i="9"/>
  <c r="D177" i="9"/>
  <c r="D176" i="9"/>
  <c r="D175" i="9"/>
  <c r="E177" i="9"/>
  <c r="E176" i="9"/>
  <c r="E175" i="9"/>
  <c r="F175" i="9"/>
  <c r="F176" i="9"/>
  <c r="F177" i="9"/>
  <c r="D179" i="9"/>
  <c r="D178" i="9"/>
  <c r="E179" i="9"/>
  <c r="E178" i="9"/>
  <c r="F178" i="9"/>
  <c r="F179" i="9"/>
  <c r="F180" i="9"/>
  <c r="D183" i="9"/>
  <c r="D182" i="9"/>
  <c r="D181" i="9"/>
  <c r="E183" i="9"/>
  <c r="E182" i="9"/>
  <c r="E181" i="9"/>
  <c r="F181" i="9"/>
  <c r="F182" i="9"/>
  <c r="F183" i="9"/>
  <c r="D185" i="9"/>
  <c r="D184" i="9"/>
  <c r="E185" i="9"/>
  <c r="E184" i="9"/>
  <c r="F184" i="9"/>
  <c r="F185" i="9"/>
  <c r="F186" i="9"/>
  <c r="D189" i="9"/>
  <c r="D188" i="9"/>
  <c r="D187" i="9"/>
  <c r="E189" i="9"/>
  <c r="E188" i="9"/>
  <c r="E187" i="9"/>
  <c r="F187" i="9"/>
  <c r="F188" i="9"/>
  <c r="F189" i="9"/>
  <c r="D191" i="9"/>
  <c r="D190" i="9"/>
  <c r="E191" i="9"/>
  <c r="E190" i="9"/>
  <c r="F190" i="9"/>
  <c r="F191" i="9"/>
  <c r="D201" i="9"/>
  <c r="D200" i="9"/>
  <c r="D199" i="9"/>
  <c r="E201" i="9"/>
  <c r="E200" i="9"/>
  <c r="E199" i="9"/>
  <c r="F199" i="9"/>
  <c r="F200" i="9"/>
  <c r="F201" i="9"/>
  <c r="D203" i="9"/>
  <c r="D202" i="9"/>
  <c r="E203" i="9"/>
  <c r="E202" i="9"/>
  <c r="F202" i="9"/>
  <c r="F203" i="9"/>
  <c r="F204" i="9"/>
  <c r="D207" i="9"/>
  <c r="D206" i="9"/>
  <c r="D205" i="9"/>
  <c r="E207" i="9"/>
  <c r="E206" i="9"/>
  <c r="E205" i="9"/>
  <c r="F205" i="9"/>
  <c r="F206" i="9"/>
  <c r="F207" i="9"/>
  <c r="D209" i="9"/>
  <c r="D208" i="9"/>
  <c r="E209" i="9"/>
  <c r="E208" i="9"/>
  <c r="F208" i="9"/>
  <c r="F209" i="9"/>
  <c r="F210" i="9"/>
  <c r="D213" i="9"/>
  <c r="D212" i="9"/>
  <c r="D211" i="9"/>
  <c r="E213" i="9"/>
  <c r="E212" i="9"/>
  <c r="E211" i="9"/>
  <c r="F211" i="9"/>
  <c r="F212" i="9"/>
  <c r="F213" i="9"/>
  <c r="D215" i="9"/>
  <c r="D214" i="9"/>
  <c r="E215" i="9"/>
  <c r="E214" i="9"/>
  <c r="F214" i="9"/>
  <c r="F215" i="9"/>
  <c r="F216" i="9"/>
  <c r="D219" i="9"/>
  <c r="D218" i="9"/>
  <c r="D217" i="9"/>
  <c r="E219" i="9"/>
  <c r="E218" i="9"/>
  <c r="E217" i="9"/>
  <c r="F217" i="9"/>
  <c r="F218" i="9"/>
  <c r="F219" i="9"/>
  <c r="D221" i="9"/>
  <c r="D220" i="9"/>
  <c r="E221" i="9"/>
  <c r="E220" i="9"/>
  <c r="F220" i="9"/>
  <c r="F221" i="9"/>
  <c r="F222" i="9"/>
  <c r="D225" i="9"/>
  <c r="D224" i="9"/>
  <c r="D223" i="9"/>
  <c r="E225" i="9"/>
  <c r="E224" i="9"/>
  <c r="E223" i="9"/>
  <c r="F223" i="9"/>
  <c r="F224" i="9"/>
  <c r="F225" i="9"/>
  <c r="D227" i="9"/>
  <c r="D226" i="9"/>
  <c r="E227" i="9"/>
  <c r="E226" i="9"/>
  <c r="F226" i="9"/>
  <c r="F227" i="9"/>
  <c r="F228" i="9"/>
  <c r="D231" i="9"/>
  <c r="D230" i="9"/>
  <c r="D229" i="9"/>
  <c r="E231" i="9"/>
  <c r="E230" i="9"/>
  <c r="E229" i="9"/>
  <c r="F229" i="9"/>
  <c r="F230" i="9"/>
  <c r="F231" i="9"/>
  <c r="D233" i="9"/>
  <c r="D232" i="9"/>
  <c r="E233" i="9"/>
  <c r="E232" i="9"/>
  <c r="F232" i="9"/>
  <c r="F233" i="9"/>
  <c r="F234" i="9"/>
  <c r="D237" i="9"/>
  <c r="D236" i="9"/>
  <c r="D235" i="9"/>
  <c r="E237" i="9"/>
  <c r="E236" i="9"/>
  <c r="E235" i="9"/>
  <c r="F235" i="9"/>
  <c r="F236" i="9"/>
  <c r="F237" i="9"/>
  <c r="D239" i="9"/>
  <c r="D238" i="9"/>
  <c r="E239" i="9"/>
  <c r="E238" i="9"/>
  <c r="F238" i="9"/>
  <c r="F239" i="9"/>
  <c r="F240" i="9"/>
  <c r="D243" i="9"/>
  <c r="D242" i="9"/>
  <c r="D241" i="9"/>
  <c r="E243" i="9"/>
  <c r="E242" i="9"/>
  <c r="E241" i="9"/>
  <c r="F241" i="9"/>
  <c r="F242" i="9"/>
  <c r="F243" i="9"/>
  <c r="D245" i="9"/>
  <c r="D244" i="9"/>
  <c r="E245" i="9"/>
  <c r="E244" i="9"/>
  <c r="F244" i="9"/>
  <c r="F245" i="9"/>
  <c r="F246" i="9"/>
  <c r="D249" i="9"/>
  <c r="D248" i="9"/>
  <c r="D247" i="9"/>
  <c r="E249" i="9"/>
  <c r="E248" i="9"/>
  <c r="E247" i="9"/>
  <c r="F247" i="9"/>
  <c r="F248" i="9"/>
  <c r="F249" i="9"/>
  <c r="D251" i="9"/>
  <c r="D250" i="9"/>
  <c r="E251" i="9"/>
  <c r="E250" i="9"/>
  <c r="F250" i="9"/>
  <c r="F251" i="9"/>
  <c r="F252" i="9"/>
  <c r="D255" i="9"/>
  <c r="D254" i="9"/>
  <c r="D253" i="9"/>
  <c r="E255" i="9"/>
  <c r="E254" i="9"/>
  <c r="E253" i="9"/>
  <c r="F253" i="9"/>
  <c r="F254" i="9"/>
  <c r="F255" i="9"/>
  <c r="D257" i="9"/>
  <c r="D256" i="9"/>
  <c r="E257" i="9"/>
  <c r="E256" i="9"/>
  <c r="F256" i="9"/>
  <c r="F257" i="9"/>
  <c r="F258" i="9"/>
  <c r="D260" i="9"/>
  <c r="D259" i="9"/>
  <c r="E261" i="9"/>
  <c r="E260" i="9"/>
  <c r="E259" i="9"/>
  <c r="F259" i="9"/>
  <c r="F260" i="9"/>
  <c r="F261" i="9"/>
  <c r="D263" i="9"/>
  <c r="D262" i="9"/>
  <c r="E263" i="9"/>
  <c r="E262" i="9"/>
  <c r="F262" i="9"/>
  <c r="F263" i="9"/>
  <c r="F264" i="9"/>
  <c r="F33" i="9"/>
  <c r="E204" i="7"/>
  <c r="H204" i="7"/>
  <c r="J204" i="7"/>
  <c r="H202" i="8"/>
  <c r="I5" i="9"/>
  <c r="I6" i="9"/>
  <c r="I7" i="9"/>
  <c r="I8" i="9"/>
  <c r="I9" i="9"/>
  <c r="I10" i="9"/>
  <c r="I11" i="9"/>
  <c r="I12" i="9"/>
  <c r="I13" i="9"/>
  <c r="I14" i="9"/>
  <c r="I15" i="9"/>
  <c r="I16" i="9"/>
  <c r="I17" i="9"/>
  <c r="I18" i="9"/>
  <c r="I19" i="9"/>
  <c r="I20" i="9"/>
  <c r="I21" i="9"/>
  <c r="I22" i="9"/>
  <c r="I23" i="9"/>
  <c r="I24" i="9"/>
  <c r="I25" i="9"/>
  <c r="I26" i="9"/>
  <c r="I27" i="9"/>
  <c r="I28" i="9"/>
  <c r="I29" i="9"/>
  <c r="I30" i="9"/>
  <c r="I31" i="9"/>
  <c r="I32" i="9"/>
  <c r="I33" i="9"/>
  <c r="I34" i="9"/>
  <c r="I35" i="9"/>
  <c r="I36" i="9"/>
  <c r="I37" i="9"/>
  <c r="I38" i="9"/>
  <c r="I39" i="9"/>
  <c r="I40" i="9"/>
  <c r="I41" i="9"/>
  <c r="I42" i="9"/>
  <c r="I43" i="9"/>
  <c r="I44" i="9"/>
  <c r="I45" i="9"/>
  <c r="I46" i="9"/>
  <c r="I47" i="9"/>
  <c r="I48" i="9"/>
  <c r="I49" i="9"/>
  <c r="I50" i="9"/>
  <c r="I51" i="9"/>
  <c r="I52" i="9"/>
  <c r="I53" i="9"/>
  <c r="I54" i="9"/>
  <c r="I55" i="9"/>
  <c r="I56" i="9"/>
  <c r="I57" i="9"/>
  <c r="I58" i="9"/>
  <c r="I59" i="9"/>
  <c r="I60" i="9"/>
  <c r="I61" i="9"/>
  <c r="I62" i="9"/>
  <c r="I63" i="9"/>
  <c r="I64" i="9"/>
  <c r="I65" i="9"/>
  <c r="I66" i="9"/>
  <c r="I67" i="9"/>
  <c r="I68" i="9"/>
  <c r="I69" i="9"/>
  <c r="I70" i="9"/>
  <c r="I71" i="9"/>
  <c r="I72" i="9"/>
  <c r="I73" i="9"/>
  <c r="I74" i="9"/>
  <c r="I75" i="9"/>
  <c r="I76" i="9"/>
  <c r="I77" i="9"/>
  <c r="I78" i="9"/>
  <c r="I79" i="9"/>
  <c r="I80" i="9"/>
  <c r="I81" i="9"/>
  <c r="I82" i="9"/>
  <c r="I83" i="9"/>
  <c r="I84" i="9"/>
  <c r="I85" i="9"/>
  <c r="I86" i="9"/>
  <c r="I87" i="9"/>
  <c r="I88" i="9"/>
  <c r="I89" i="9"/>
  <c r="I90" i="9"/>
  <c r="I91" i="9"/>
  <c r="I92" i="9"/>
  <c r="I93" i="9"/>
  <c r="I94" i="9"/>
  <c r="I95" i="9"/>
  <c r="I96" i="9"/>
  <c r="I97" i="9"/>
  <c r="I98" i="9"/>
  <c r="I99" i="9"/>
  <c r="I100" i="9"/>
  <c r="I101" i="9"/>
  <c r="I102" i="9"/>
  <c r="I103" i="9"/>
  <c r="I104" i="9"/>
  <c r="I105" i="9"/>
  <c r="I106" i="9"/>
  <c r="I107" i="9"/>
  <c r="I108" i="9"/>
  <c r="I109" i="9"/>
  <c r="I110" i="9"/>
  <c r="I111" i="9"/>
  <c r="I112" i="9"/>
  <c r="I113" i="9"/>
  <c r="I114" i="9"/>
  <c r="I115" i="9"/>
  <c r="I116" i="9"/>
  <c r="I117" i="9"/>
  <c r="I118" i="9"/>
  <c r="I119" i="9"/>
  <c r="I120" i="9"/>
  <c r="I121" i="9"/>
  <c r="I122" i="9"/>
  <c r="I123" i="9"/>
  <c r="I124" i="9"/>
  <c r="I125" i="9"/>
  <c r="I126" i="9"/>
  <c r="I127" i="9"/>
  <c r="I128" i="9"/>
  <c r="I129" i="9"/>
  <c r="I130" i="9"/>
  <c r="I131" i="9"/>
  <c r="I132" i="9"/>
  <c r="I133" i="9"/>
  <c r="I134" i="9"/>
  <c r="I135" i="9"/>
  <c r="I136" i="9"/>
  <c r="I137" i="9"/>
  <c r="I138" i="9"/>
  <c r="I139" i="9"/>
  <c r="I140" i="9"/>
  <c r="I141" i="9"/>
  <c r="I142" i="9"/>
  <c r="I143" i="9"/>
  <c r="I144" i="9"/>
  <c r="I145" i="9"/>
  <c r="I146" i="9"/>
  <c r="I147" i="9"/>
  <c r="I148" i="9"/>
  <c r="I149" i="9"/>
  <c r="I150" i="9"/>
  <c r="I151" i="9"/>
  <c r="I152" i="9"/>
  <c r="I153" i="9"/>
  <c r="I154" i="9"/>
  <c r="I155" i="9"/>
  <c r="I156" i="9"/>
  <c r="I157" i="9"/>
  <c r="I158" i="9"/>
  <c r="I159" i="9"/>
  <c r="I160" i="9"/>
  <c r="I161" i="9"/>
  <c r="I162" i="9"/>
  <c r="I163" i="9"/>
  <c r="I164" i="9"/>
  <c r="I165" i="9"/>
  <c r="I166" i="9"/>
  <c r="I167" i="9"/>
  <c r="I168" i="9"/>
  <c r="I169" i="9"/>
  <c r="I170" i="9"/>
  <c r="I171" i="9"/>
  <c r="I172" i="9"/>
  <c r="I173" i="9"/>
  <c r="I174" i="9"/>
  <c r="I175" i="9"/>
  <c r="I176" i="9"/>
  <c r="I177" i="9"/>
  <c r="I178" i="9"/>
  <c r="I179" i="9"/>
  <c r="I180" i="9"/>
  <c r="I181" i="9"/>
  <c r="I182" i="9"/>
  <c r="I183" i="9"/>
  <c r="I184" i="9"/>
  <c r="I185" i="9"/>
  <c r="I186" i="9"/>
  <c r="I187" i="9"/>
  <c r="I188" i="9"/>
  <c r="I189" i="9"/>
  <c r="I190" i="9"/>
  <c r="I191" i="9"/>
  <c r="I192" i="9"/>
  <c r="I193" i="9"/>
  <c r="I194" i="9"/>
  <c r="I195" i="9"/>
  <c r="I196" i="9"/>
  <c r="I197" i="9"/>
  <c r="I198" i="9"/>
  <c r="I199" i="9"/>
  <c r="I200" i="9"/>
  <c r="I201" i="9"/>
  <c r="I202" i="9"/>
  <c r="I203" i="9"/>
  <c r="I204" i="9"/>
  <c r="I205" i="9"/>
  <c r="I206" i="9"/>
  <c r="I207" i="9"/>
  <c r="I208" i="9"/>
  <c r="I209" i="9"/>
  <c r="I210" i="9"/>
  <c r="I211" i="9"/>
  <c r="I212" i="9"/>
  <c r="I213" i="9"/>
  <c r="I214" i="9"/>
  <c r="I215" i="9"/>
  <c r="I216" i="9"/>
  <c r="I217" i="9"/>
  <c r="I218" i="9"/>
  <c r="I219" i="9"/>
  <c r="I220" i="9"/>
  <c r="I221" i="9"/>
  <c r="I222" i="9"/>
  <c r="I223" i="9"/>
  <c r="I224" i="9"/>
  <c r="I225" i="9"/>
  <c r="I226" i="9"/>
  <c r="I227" i="9"/>
  <c r="I228" i="9"/>
  <c r="I229" i="9"/>
  <c r="I230" i="9"/>
  <c r="I231" i="9"/>
  <c r="I232" i="9"/>
  <c r="I233" i="9"/>
  <c r="I234" i="9"/>
  <c r="I235" i="9"/>
  <c r="I236" i="9"/>
  <c r="I237" i="9"/>
  <c r="I238" i="9"/>
  <c r="I239" i="9"/>
  <c r="I240" i="9"/>
  <c r="I241" i="9"/>
  <c r="I242" i="9"/>
  <c r="I243" i="9"/>
  <c r="I244" i="9"/>
  <c r="I245" i="9"/>
  <c r="I246" i="9"/>
  <c r="I247" i="9"/>
  <c r="I248" i="9"/>
  <c r="I249" i="9"/>
  <c r="I250" i="9"/>
  <c r="I251" i="9"/>
  <c r="I252" i="9"/>
  <c r="I253" i="9"/>
  <c r="I254" i="9"/>
  <c r="I255" i="9"/>
  <c r="I256" i="9"/>
  <c r="I257" i="9"/>
  <c r="I258" i="9"/>
  <c r="I259" i="9"/>
  <c r="I260" i="9"/>
  <c r="I261" i="9"/>
  <c r="I262" i="9"/>
  <c r="I263" i="9"/>
  <c r="I264" i="9"/>
  <c r="H201"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J203" i="7"/>
  <c r="H203" i="7"/>
  <c r="E203" i="7"/>
  <c r="P185" i="9"/>
  <c r="P186" i="9"/>
  <c r="P187" i="9"/>
  <c r="P188" i="9"/>
  <c r="P189" i="9"/>
  <c r="P190" i="9"/>
  <c r="P191" i="9"/>
  <c r="P192" i="9"/>
  <c r="P193" i="9"/>
  <c r="P194" i="9"/>
  <c r="P195" i="9"/>
  <c r="P196" i="9"/>
  <c r="P197" i="9"/>
  <c r="P198" i="9"/>
  <c r="P199" i="9"/>
  <c r="P200" i="9"/>
  <c r="P201" i="9"/>
  <c r="P202" i="9"/>
  <c r="P203" i="9"/>
  <c r="P204" i="9"/>
  <c r="P205" i="9"/>
  <c r="P206" i="9"/>
  <c r="P207" i="9"/>
  <c r="P208" i="9"/>
  <c r="P209" i="9"/>
  <c r="P210" i="9"/>
  <c r="P211" i="9"/>
  <c r="P212" i="9"/>
  <c r="P213" i="9"/>
  <c r="P214" i="9"/>
  <c r="P215" i="9"/>
  <c r="P216" i="9"/>
  <c r="P217" i="9"/>
  <c r="P218" i="9"/>
  <c r="P219" i="9"/>
  <c r="P220" i="9"/>
  <c r="P221" i="9"/>
  <c r="P222" i="9"/>
  <c r="P223" i="9"/>
  <c r="P224" i="9"/>
  <c r="P225" i="9"/>
  <c r="P226" i="9"/>
  <c r="P227" i="9"/>
  <c r="P228" i="9"/>
  <c r="P229" i="9"/>
  <c r="P230" i="9"/>
  <c r="P231" i="9"/>
  <c r="P232" i="9"/>
  <c r="P233" i="9"/>
  <c r="P234" i="9"/>
  <c r="P235" i="9"/>
  <c r="P236" i="9"/>
  <c r="P237" i="9"/>
  <c r="P238" i="9"/>
  <c r="P239" i="9"/>
  <c r="P240" i="9"/>
  <c r="P241" i="9"/>
  <c r="P242" i="9"/>
  <c r="P243" i="9"/>
  <c r="P244" i="9"/>
  <c r="P245" i="9"/>
  <c r="P246" i="9"/>
  <c r="P247" i="9"/>
  <c r="P248" i="9"/>
  <c r="P249" i="9"/>
  <c r="P250" i="9"/>
  <c r="P251" i="9"/>
  <c r="P252" i="9"/>
  <c r="P253" i="9"/>
  <c r="P254" i="9"/>
  <c r="P255" i="9"/>
  <c r="P256" i="9"/>
  <c r="P257" i="9"/>
  <c r="P258" i="9"/>
  <c r="P259" i="9"/>
  <c r="P260" i="9"/>
  <c r="P261" i="9"/>
  <c r="P262" i="9"/>
  <c r="P263" i="9"/>
  <c r="P264" i="9"/>
  <c r="P184" i="9"/>
  <c r="O183" i="9"/>
  <c r="P183" i="9"/>
  <c r="O169" i="9"/>
  <c r="O170" i="9"/>
  <c r="O171" i="9"/>
  <c r="O172" i="9"/>
  <c r="O173" i="9"/>
  <c r="O174" i="9"/>
  <c r="O175" i="9"/>
  <c r="O176" i="9"/>
  <c r="O177" i="9"/>
  <c r="O178" i="9"/>
  <c r="O179" i="9"/>
  <c r="O180" i="9"/>
  <c r="O181" i="9"/>
  <c r="O182" i="9"/>
  <c r="O168" i="9"/>
  <c r="N167" i="9"/>
  <c r="O167" i="9"/>
  <c r="N130" i="9"/>
  <c r="N131" i="9"/>
  <c r="N132" i="9"/>
  <c r="N133" i="9"/>
  <c r="N134" i="9"/>
  <c r="N135" i="9"/>
  <c r="N136" i="9"/>
  <c r="N137" i="9"/>
  <c r="N138" i="9"/>
  <c r="N139" i="9"/>
  <c r="N140" i="9"/>
  <c r="N141" i="9"/>
  <c r="N142" i="9"/>
  <c r="N143" i="9"/>
  <c r="N144" i="9"/>
  <c r="N145" i="9"/>
  <c r="N146" i="9"/>
  <c r="N147" i="9"/>
  <c r="N148" i="9"/>
  <c r="N149" i="9"/>
  <c r="N150" i="9"/>
  <c r="N151" i="9"/>
  <c r="N152" i="9"/>
  <c r="N153" i="9"/>
  <c r="N154" i="9"/>
  <c r="N155" i="9"/>
  <c r="N156" i="9"/>
  <c r="N157" i="9"/>
  <c r="N158" i="9"/>
  <c r="N159" i="9"/>
  <c r="N160" i="9"/>
  <c r="N161" i="9"/>
  <c r="N162" i="9"/>
  <c r="N163" i="9"/>
  <c r="N164" i="9"/>
  <c r="N165" i="9"/>
  <c r="N166" i="9"/>
  <c r="N129" i="9"/>
  <c r="M128" i="9"/>
  <c r="N128" i="9"/>
  <c r="M88" i="9"/>
  <c r="M89" i="9"/>
  <c r="M90" i="9"/>
  <c r="M91" i="9"/>
  <c r="M92" i="9"/>
  <c r="M93" i="9"/>
  <c r="M94" i="9"/>
  <c r="M95" i="9"/>
  <c r="M96" i="9"/>
  <c r="M97" i="9"/>
  <c r="M98" i="9"/>
  <c r="M99" i="9"/>
  <c r="M100" i="9"/>
  <c r="M101" i="9"/>
  <c r="M102" i="9"/>
  <c r="M103" i="9"/>
  <c r="M104" i="9"/>
  <c r="M105" i="9"/>
  <c r="M106" i="9"/>
  <c r="M107" i="9"/>
  <c r="M108" i="9"/>
  <c r="M109" i="9"/>
  <c r="M110" i="9"/>
  <c r="M111" i="9"/>
  <c r="M112" i="9"/>
  <c r="M113" i="9"/>
  <c r="M114" i="9"/>
  <c r="M115" i="9"/>
  <c r="M116" i="9"/>
  <c r="M117" i="9"/>
  <c r="M118" i="9"/>
  <c r="M119" i="9"/>
  <c r="M120" i="9"/>
  <c r="M121" i="9"/>
  <c r="M122" i="9"/>
  <c r="M123" i="9"/>
  <c r="M124" i="9"/>
  <c r="M125" i="9"/>
  <c r="M126" i="9"/>
  <c r="M127" i="9"/>
  <c r="M87" i="9"/>
  <c r="L86" i="9"/>
  <c r="M86" i="9"/>
  <c r="L70" i="9"/>
  <c r="L71" i="9"/>
  <c r="L72" i="9"/>
  <c r="L73" i="9"/>
  <c r="L74" i="9"/>
  <c r="L75" i="9"/>
  <c r="L76" i="9"/>
  <c r="L77" i="9"/>
  <c r="L78" i="9"/>
  <c r="L79" i="9"/>
  <c r="L80" i="9"/>
  <c r="L81" i="9"/>
  <c r="L82" i="9"/>
  <c r="L83" i="9"/>
  <c r="L84" i="9"/>
  <c r="L85" i="9"/>
  <c r="L69" i="9"/>
  <c r="K68" i="9"/>
  <c r="L68" i="9"/>
  <c r="J21" i="9"/>
  <c r="K21" i="9"/>
  <c r="K23" i="9"/>
  <c r="K24" i="9"/>
  <c r="K25" i="9"/>
  <c r="K26" i="9"/>
  <c r="K27" i="9"/>
  <c r="K28" i="9"/>
  <c r="K29" i="9"/>
  <c r="K30" i="9"/>
  <c r="K31" i="9"/>
  <c r="K32" i="9"/>
  <c r="K33" i="9"/>
  <c r="K34" i="9"/>
  <c r="K35" i="9"/>
  <c r="K36" i="9"/>
  <c r="K37" i="9"/>
  <c r="K38" i="9"/>
  <c r="K39" i="9"/>
  <c r="K40" i="9"/>
  <c r="K41" i="9"/>
  <c r="K42" i="9"/>
  <c r="K43" i="9"/>
  <c r="K44" i="9"/>
  <c r="K45" i="9"/>
  <c r="K46" i="9"/>
  <c r="K47" i="9"/>
  <c r="K48" i="9"/>
  <c r="K49" i="9"/>
  <c r="K50" i="9"/>
  <c r="K51" i="9"/>
  <c r="K52" i="9"/>
  <c r="K53" i="9"/>
  <c r="K54" i="9"/>
  <c r="K55" i="9"/>
  <c r="K56" i="9"/>
  <c r="K57" i="9"/>
  <c r="K58" i="9"/>
  <c r="K59" i="9"/>
  <c r="K60" i="9"/>
  <c r="K61" i="9"/>
  <c r="K62" i="9"/>
  <c r="K63" i="9"/>
  <c r="K64" i="9"/>
  <c r="K65" i="9"/>
  <c r="K66" i="9"/>
  <c r="K67" i="9"/>
  <c r="K22" i="9"/>
  <c r="J5" i="9"/>
  <c r="J6" i="9"/>
  <c r="J7" i="9"/>
  <c r="J8" i="9"/>
  <c r="J9" i="9"/>
  <c r="J10" i="9"/>
  <c r="J11" i="9"/>
  <c r="J12" i="9"/>
  <c r="J13" i="9"/>
  <c r="J14" i="9"/>
  <c r="J15" i="9"/>
  <c r="J16" i="9"/>
  <c r="J17" i="9"/>
  <c r="J18" i="9"/>
  <c r="J19" i="9"/>
  <c r="J20" i="9"/>
  <c r="J4" i="9"/>
  <c r="E202" i="7"/>
  <c r="H202" i="7"/>
  <c r="J202" i="7"/>
  <c r="J201" i="7"/>
  <c r="J200" i="7"/>
  <c r="J199" i="7"/>
  <c r="H200" i="7"/>
  <c r="H201" i="7"/>
  <c r="H199" i="7"/>
  <c r="E200" i="7"/>
  <c r="E201" i="7"/>
  <c r="E199" i="7"/>
  <c r="J198" i="7"/>
  <c r="H198" i="7"/>
  <c r="E198" i="7"/>
  <c r="J197" i="7"/>
  <c r="H197" i="7"/>
  <c r="E197" i="7"/>
  <c r="J196" i="7"/>
  <c r="H196" i="7"/>
  <c r="E196" i="7"/>
  <c r="J195" i="7"/>
  <c r="E195" i="7"/>
  <c r="J194" i="7"/>
  <c r="H194" i="7"/>
  <c r="E194" i="7"/>
  <c r="J193" i="7"/>
  <c r="H193" i="7"/>
  <c r="E193" i="7"/>
  <c r="J192" i="7"/>
  <c r="H192" i="7"/>
  <c r="E192" i="7"/>
  <c r="J191" i="7"/>
  <c r="H191" i="7"/>
  <c r="E191" i="7"/>
  <c r="J190" i="7"/>
  <c r="H190" i="7"/>
  <c r="E190" i="7"/>
  <c r="J189" i="7"/>
  <c r="H189" i="7"/>
  <c r="E189" i="7"/>
  <c r="J188" i="7"/>
  <c r="H188" i="7"/>
  <c r="E188" i="7"/>
  <c r="J187" i="7"/>
  <c r="H187" i="7"/>
  <c r="E187" i="7"/>
  <c r="J186" i="7"/>
  <c r="H186" i="7"/>
  <c r="E186" i="7"/>
  <c r="J185" i="7"/>
  <c r="H185" i="7"/>
  <c r="E185" i="7"/>
  <c r="J184" i="7"/>
  <c r="H184" i="7"/>
  <c r="E184" i="7"/>
  <c r="J183" i="7"/>
  <c r="E183" i="7"/>
  <c r="J182" i="7"/>
  <c r="H182" i="7"/>
  <c r="E182" i="7"/>
  <c r="J181" i="7"/>
  <c r="H181" i="7"/>
  <c r="E181" i="7"/>
  <c r="J180" i="7"/>
  <c r="H180" i="7"/>
  <c r="E180" i="7"/>
  <c r="J179" i="7"/>
  <c r="H179" i="7"/>
  <c r="J178" i="7"/>
  <c r="H178" i="7"/>
  <c r="J177" i="7"/>
  <c r="H177" i="7"/>
  <c r="J176" i="7"/>
  <c r="H176" i="7"/>
  <c r="J175" i="7"/>
  <c r="H175" i="7"/>
  <c r="J174" i="7"/>
  <c r="H174" i="7"/>
  <c r="J173" i="7"/>
  <c r="H173" i="7"/>
  <c r="J172" i="7"/>
  <c r="H172" i="7"/>
  <c r="J171" i="7"/>
  <c r="J170" i="7"/>
  <c r="H170" i="7"/>
  <c r="J169" i="7"/>
  <c r="H169" i="7"/>
  <c r="J168" i="7"/>
  <c r="H168" i="7"/>
  <c r="J167" i="7"/>
  <c r="H167" i="7"/>
  <c r="J166" i="7"/>
  <c r="H166" i="7"/>
  <c r="J165" i="7"/>
  <c r="H165" i="7"/>
  <c r="J164" i="7"/>
  <c r="H164" i="7"/>
  <c r="J163" i="7"/>
  <c r="H163" i="7"/>
  <c r="J162" i="7"/>
  <c r="H162" i="7"/>
  <c r="J161" i="7"/>
  <c r="H161" i="7"/>
  <c r="J160" i="7"/>
  <c r="H160" i="7"/>
  <c r="J159" i="7"/>
  <c r="J158" i="7"/>
  <c r="H158" i="7"/>
  <c r="J157" i="7"/>
  <c r="H157" i="7"/>
  <c r="J156" i="7"/>
  <c r="H156" i="7"/>
  <c r="J155" i="7"/>
  <c r="H155" i="7"/>
  <c r="J154" i="7"/>
  <c r="H154" i="7"/>
  <c r="J153" i="7"/>
  <c r="H153" i="7"/>
  <c r="J152" i="7"/>
  <c r="H152" i="7"/>
  <c r="J151" i="7"/>
  <c r="H151" i="7"/>
  <c r="J150" i="7"/>
  <c r="H150" i="7"/>
  <c r="J149" i="7"/>
  <c r="H149" i="7"/>
  <c r="J148" i="7"/>
  <c r="H148" i="7"/>
  <c r="J147" i="7"/>
  <c r="J146" i="7"/>
  <c r="H146" i="7"/>
  <c r="J145" i="7"/>
  <c r="H145" i="7"/>
  <c r="J144" i="7"/>
  <c r="H144" i="7"/>
  <c r="J143" i="7"/>
  <c r="H143" i="7"/>
  <c r="J142" i="7"/>
  <c r="H142" i="7"/>
  <c r="J141" i="7"/>
  <c r="H141" i="7"/>
  <c r="J140" i="7"/>
  <c r="H140" i="7"/>
  <c r="J139" i="7"/>
  <c r="H139" i="7"/>
  <c r="J138" i="7"/>
  <c r="H138" i="7"/>
  <c r="J137" i="7"/>
  <c r="H137" i="7"/>
  <c r="J136" i="7"/>
  <c r="H136" i="7"/>
  <c r="J135" i="7"/>
  <c r="J134" i="7"/>
  <c r="H134" i="7"/>
  <c r="J133" i="7"/>
  <c r="H133" i="7"/>
  <c r="J132" i="7"/>
  <c r="H132" i="7"/>
  <c r="J131" i="7"/>
  <c r="H131" i="7"/>
  <c r="J130" i="7"/>
  <c r="H130" i="7"/>
  <c r="J129" i="7"/>
  <c r="H129" i="7"/>
  <c r="J128" i="7"/>
  <c r="H128" i="7"/>
  <c r="J127" i="7"/>
  <c r="H127" i="7"/>
  <c r="J126" i="7"/>
  <c r="H126" i="7"/>
  <c r="J125" i="7"/>
  <c r="H125" i="7"/>
  <c r="J124" i="7"/>
  <c r="H124" i="7"/>
  <c r="J123" i="7"/>
  <c r="J122" i="7"/>
  <c r="H122" i="7"/>
  <c r="J121" i="7"/>
  <c r="H121" i="7"/>
  <c r="J120" i="7"/>
  <c r="H120" i="7"/>
  <c r="J119" i="7"/>
  <c r="H119" i="7"/>
  <c r="J118" i="7"/>
  <c r="H118" i="7"/>
  <c r="J117" i="7"/>
  <c r="H117" i="7"/>
  <c r="J116" i="7"/>
  <c r="H116" i="7"/>
  <c r="J115" i="7"/>
  <c r="H115" i="7"/>
  <c r="J114" i="7"/>
  <c r="H114" i="7"/>
  <c r="J113" i="7"/>
  <c r="H113" i="7"/>
  <c r="J112" i="7"/>
  <c r="H112" i="7"/>
  <c r="J111" i="7"/>
  <c r="J110" i="7"/>
  <c r="H110" i="7"/>
  <c r="J109" i="7"/>
  <c r="H109" i="7"/>
  <c r="J108" i="7"/>
  <c r="H108" i="7"/>
  <c r="J107" i="7"/>
  <c r="H107" i="7"/>
  <c r="J106" i="7"/>
  <c r="H106" i="7"/>
  <c r="J105" i="7"/>
  <c r="H105" i="7"/>
  <c r="J104" i="7"/>
  <c r="H104" i="7"/>
  <c r="J103" i="7"/>
  <c r="H103" i="7"/>
  <c r="J102" i="7"/>
  <c r="H102" i="7"/>
  <c r="J101" i="7"/>
  <c r="H101" i="7"/>
  <c r="J100" i="7"/>
  <c r="H100" i="7"/>
  <c r="J99" i="7"/>
  <c r="H99" i="7"/>
  <c r="J98" i="7"/>
  <c r="H98" i="7"/>
  <c r="J97" i="7"/>
  <c r="H97" i="7"/>
  <c r="J96" i="7"/>
  <c r="H96" i="7"/>
  <c r="D2" i="4"/>
  <c r="E2" i="4"/>
  <c r="D3" i="4"/>
  <c r="E3" i="4"/>
  <c r="D5" i="4"/>
  <c r="E5" i="4"/>
  <c r="R61" i="1"/>
  <c r="M33" i="1"/>
  <c r="K33" i="1"/>
  <c r="M32" i="1"/>
  <c r="K32" i="1"/>
  <c r="K31" i="1"/>
  <c r="M30" i="1"/>
  <c r="F27" i="1"/>
  <c r="I27" i="1"/>
  <c r="M27" i="1"/>
  <c r="H27" i="1"/>
  <c r="K27" i="1"/>
  <c r="F26" i="1"/>
  <c r="I26" i="1"/>
  <c r="M26" i="1"/>
  <c r="H26" i="1"/>
  <c r="K26" i="1"/>
  <c r="F25" i="1"/>
  <c r="I25" i="1"/>
  <c r="M25" i="1"/>
  <c r="H25" i="1"/>
  <c r="K25" i="1"/>
  <c r="F24" i="1"/>
  <c r="I24" i="1"/>
  <c r="M24" i="1"/>
  <c r="H24" i="1"/>
  <c r="K24" i="1"/>
  <c r="G24" i="1"/>
  <c r="G25" i="1"/>
  <c r="G26" i="1"/>
  <c r="G27" i="1"/>
  <c r="M14" i="1"/>
  <c r="K21" i="1"/>
  <c r="M21" i="1"/>
  <c r="F50" i="18"/>
</calcChain>
</file>

<file path=xl/sharedStrings.xml><?xml version="1.0" encoding="utf-8"?>
<sst xmlns="http://schemas.openxmlformats.org/spreadsheetml/2006/main" count="3418" uniqueCount="1287">
  <si>
    <t>THIS WK</t>
  </si>
  <si>
    <t>LAST MO</t>
  </si>
  <si>
    <t>YR END</t>
  </si>
  <si>
    <t>LAST YR</t>
  </si>
  <si>
    <t>This Yr</t>
  </si>
  <si>
    <t>Slope of the Yield Curve-</t>
  </si>
  <si>
    <t>2yr-3mo</t>
  </si>
  <si>
    <t>5yr-2yr</t>
  </si>
  <si>
    <t>10yr-5yr</t>
  </si>
  <si>
    <t>10yr-3mo</t>
  </si>
  <si>
    <t>GDP</t>
  </si>
  <si>
    <t>Retail Sales</t>
  </si>
  <si>
    <t>YoY</t>
  </si>
  <si>
    <t>YTD</t>
  </si>
  <si>
    <t>LATEST</t>
  </si>
  <si>
    <t>Prime</t>
  </si>
  <si>
    <t>1mo LIBOR</t>
  </si>
  <si>
    <t>6mo LIBOR</t>
  </si>
  <si>
    <t>12mo LIBOR</t>
  </si>
  <si>
    <t>Other Interest Rates-</t>
  </si>
  <si>
    <t>3m</t>
  </si>
  <si>
    <t>$100M</t>
  </si>
  <si>
    <t>Change</t>
  </si>
  <si>
    <t xml:space="preserve">                       PCT CHANGES</t>
  </si>
  <si>
    <t>Month</t>
  </si>
  <si>
    <t>UR</t>
  </si>
  <si>
    <t>Employ/Popul</t>
  </si>
  <si>
    <t>Not in LF</t>
  </si>
  <si>
    <t>Employed</t>
  </si>
  <si>
    <t>00</t>
  </si>
  <si>
    <t>01</t>
  </si>
  <si>
    <t>02</t>
  </si>
  <si>
    <t>03</t>
  </si>
  <si>
    <t>04</t>
  </si>
  <si>
    <t>05</t>
  </si>
  <si>
    <t>06</t>
  </si>
  <si>
    <t>07</t>
  </si>
  <si>
    <t>08</t>
  </si>
  <si>
    <t>09</t>
  </si>
  <si>
    <t>10</t>
  </si>
  <si>
    <t>11</t>
  </si>
  <si>
    <t>12</t>
  </si>
  <si>
    <t>13</t>
  </si>
  <si>
    <t>15</t>
  </si>
  <si>
    <t>Exc Auto</t>
  </si>
  <si>
    <t>12Mos</t>
  </si>
  <si>
    <t>US Treasury Rates-</t>
  </si>
  <si>
    <t>CURRENT</t>
  </si>
  <si>
    <t>Key Consumer Market Data-</t>
  </si>
  <si>
    <t>Cspending</t>
  </si>
  <si>
    <t>Year</t>
  </si>
  <si>
    <t>ROA</t>
  </si>
  <si>
    <t>Total CC</t>
  </si>
  <si>
    <t>Total CU</t>
  </si>
  <si>
    <t>CU MS</t>
  </si>
  <si>
    <t>Aug</t>
  </si>
  <si>
    <t>Area</t>
  </si>
  <si>
    <t>FED</t>
  </si>
  <si>
    <t>14</t>
  </si>
  <si>
    <t>'94</t>
  </si>
  <si>
    <t>'95</t>
  </si>
  <si>
    <t>'96</t>
  </si>
  <si>
    <t>'97</t>
  </si>
  <si>
    <t>'98</t>
  </si>
  <si>
    <t>'99</t>
  </si>
  <si>
    <t>'00</t>
  </si>
  <si>
    <t>'01</t>
  </si>
  <si>
    <t>'02</t>
  </si>
  <si>
    <t>'03</t>
  </si>
  <si>
    <t>'04</t>
  </si>
  <si>
    <t>'05</t>
  </si>
  <si>
    <t>'06</t>
  </si>
  <si>
    <t>'07</t>
  </si>
  <si>
    <t>'08</t>
  </si>
  <si>
    <t>'09</t>
  </si>
  <si>
    <t>'10</t>
  </si>
  <si>
    <t>'11</t>
  </si>
  <si>
    <t>'12</t>
  </si>
  <si>
    <t>'13</t>
  </si>
  <si>
    <t>'14</t>
  </si>
  <si>
    <t>'15</t>
  </si>
  <si>
    <t>FedFunds</t>
  </si>
  <si>
    <t>Target</t>
  </si>
  <si>
    <t>1                   2                    3                   4                    5                    6                   7years</t>
  </si>
  <si>
    <t>The percentage of the US population making up the labor force has fallen.</t>
  </si>
  <si>
    <t>55%                        60%                          65%                           70%                        75%</t>
  </si>
  <si>
    <t>EARNINGS</t>
  </si>
  <si>
    <t xml:space="preserve">1%               1.5%              2%              2.5%              3%              3.5%                 4%       </t>
  </si>
  <si>
    <t>INFLATION</t>
  </si>
  <si>
    <t xml:space="preserve">0%              0.5%              1%              1.5%              2%              2.5%                 3%       </t>
  </si>
  <si>
    <t>UNEMPLOYMENT</t>
  </si>
  <si>
    <t xml:space="preserve">3%                      4%                     5%                     6%                   7%                    8%     </t>
  </si>
  <si>
    <t>GDP GROWTH</t>
  </si>
  <si>
    <t>2%              2.5%              3%                3.5%              4%               4.5%              5%</t>
  </si>
  <si>
    <t>LABOR PARTICIPATION RATE</t>
  </si>
  <si>
    <t>Washington DC</t>
  </si>
  <si>
    <t>Chicago</t>
  </si>
  <si>
    <t>New York</t>
  </si>
  <si>
    <t>Cleveland</t>
  </si>
  <si>
    <t>Charlotte</t>
  </si>
  <si>
    <t>Phoenix</t>
  </si>
  <si>
    <t>San Diego</t>
  </si>
  <si>
    <t>Detroit</t>
  </si>
  <si>
    <t>Atlanta</t>
  </si>
  <si>
    <t>Los Angeles</t>
  </si>
  <si>
    <t>Las Vegas</t>
  </si>
  <si>
    <t>Seattle</t>
  </si>
  <si>
    <t>Miami</t>
  </si>
  <si>
    <t>Portland</t>
  </si>
  <si>
    <t>Dallas</t>
  </si>
  <si>
    <t>Denver</t>
  </si>
  <si>
    <t>San Francisco</t>
  </si>
  <si>
    <t>US</t>
  </si>
  <si>
    <t>MoM</t>
  </si>
  <si>
    <t>MSA</t>
  </si>
  <si>
    <t>Jan</t>
  </si>
  <si>
    <t>Feb</t>
  </si>
  <si>
    <t>Mar</t>
  </si>
  <si>
    <t>Apr</t>
  </si>
  <si>
    <t>May</t>
  </si>
  <si>
    <t>Jun</t>
  </si>
  <si>
    <t>Jul</t>
  </si>
  <si>
    <t>Sep</t>
  </si>
  <si>
    <t>Oct</t>
  </si>
  <si>
    <t>Nov</t>
  </si>
  <si>
    <t>Dec</t>
  </si>
  <si>
    <t>RELEASES FOR UPCOMING WEEK:</t>
  </si>
  <si>
    <t>Current</t>
  </si>
  <si>
    <t xml:space="preserve">   HOME PRICES</t>
  </si>
  <si>
    <t>Some College</t>
  </si>
  <si>
    <t>Overall</t>
  </si>
  <si>
    <t>Shade</t>
  </si>
  <si>
    <t>CONSUMER CREDIT</t>
  </si>
  <si>
    <t>Q3</t>
  </si>
  <si>
    <t>Q2</t>
  </si>
  <si>
    <t>Q1</t>
  </si>
  <si>
    <t>Q4</t>
  </si>
  <si>
    <t>Total Percentage Change-</t>
  </si>
  <si>
    <t>Total</t>
  </si>
  <si>
    <t>COF</t>
  </si>
  <si>
    <t>Ayld</t>
  </si>
  <si>
    <t>NM</t>
  </si>
  <si>
    <t>Boston</t>
  </si>
  <si>
    <t>Minneapolis</t>
  </si>
  <si>
    <t>Tampa</t>
  </si>
  <si>
    <t>PNC CHRISTMAS PRICE INDEX</t>
  </si>
  <si>
    <t>Total Cost of 12 Days of Christmas</t>
  </si>
  <si>
    <t>Day</t>
  </si>
  <si>
    <t>Item</t>
  </si>
  <si>
    <t>#</t>
  </si>
  <si>
    <t>Units</t>
  </si>
  <si>
    <t>Unit</t>
  </si>
  <si>
    <t>Cost</t>
  </si>
  <si>
    <t>Partridge in a Pear Tree</t>
  </si>
  <si>
    <t>Turtle Doves</t>
  </si>
  <si>
    <t>French Hens</t>
  </si>
  <si>
    <t>Calling Birds</t>
  </si>
  <si>
    <t>Gold Rings</t>
  </si>
  <si>
    <t>Geese-a-laying</t>
  </si>
  <si>
    <t>Swans-a-swimming</t>
  </si>
  <si>
    <t>Maids-a-milking</t>
  </si>
  <si>
    <t>Ladies Dancing</t>
  </si>
  <si>
    <t>Lord-a-leaping</t>
  </si>
  <si>
    <t>Pipers Piping</t>
  </si>
  <si>
    <t>Drummers Drumming</t>
  </si>
  <si>
    <t>Total Cost</t>
  </si>
  <si>
    <t>United States</t>
  </si>
  <si>
    <t xml:space="preserve"> Fed Funds </t>
  </si>
  <si>
    <t xml:space="preserve"> 3mo</t>
  </si>
  <si>
    <t xml:space="preserve"> 6mo</t>
  </si>
  <si>
    <t xml:space="preserve"> 1yr</t>
  </si>
  <si>
    <t xml:space="preserve"> 2yr</t>
  </si>
  <si>
    <t xml:space="preserve"> 3yr</t>
  </si>
  <si>
    <t xml:space="preserve"> 5yr</t>
  </si>
  <si>
    <t xml:space="preserve"> 10yr</t>
  </si>
  <si>
    <t xml:space="preserve"> 30yr</t>
  </si>
  <si>
    <t xml:space="preserve">        Business &amp; Industry Consulting               Market Analysis              Strategic Solutions              Financial Investments           Risk Management            Regulatory Expert</t>
  </si>
  <si>
    <t>PREV</t>
  </si>
  <si>
    <t xml:space="preserve">QoQ  </t>
  </si>
  <si>
    <t xml:space="preserve">Mo  </t>
  </si>
  <si>
    <t xml:space="preserve">YoY  </t>
  </si>
  <si>
    <t xml:space="preserve">  GDP</t>
  </si>
  <si>
    <t xml:space="preserve">  Unemployment</t>
  </si>
  <si>
    <t xml:space="preserve">  Consumer Inflation</t>
  </si>
  <si>
    <t xml:space="preserve">  Core Inflation</t>
  </si>
  <si>
    <t xml:space="preserve">  Consumer Credit</t>
  </si>
  <si>
    <t xml:space="preserve">  Retail Sales</t>
  </si>
  <si>
    <t xml:space="preserve">  Vehicle Sales</t>
  </si>
  <si>
    <t xml:space="preserve">  Home Sales</t>
  </si>
  <si>
    <t xml:space="preserve">  DJIA</t>
  </si>
  <si>
    <t xml:space="preserve">  NASDAQ</t>
  </si>
  <si>
    <t xml:space="preserve">  S&amp;P 500</t>
  </si>
  <si>
    <t xml:space="preserve">  Crude Oil</t>
  </si>
  <si>
    <t xml:space="preserve">  Gold</t>
  </si>
  <si>
    <t xml:space="preserve">  GDP - YTD</t>
  </si>
  <si>
    <t xml:space="preserve">Annl  </t>
  </si>
  <si>
    <t xml:space="preserve">Annl (Mil)  </t>
  </si>
  <si>
    <t>Key Economic Indicators for Banks, Thrifts &amp; Credit Unions-</t>
  </si>
  <si>
    <t>Chg YTD</t>
  </si>
  <si>
    <t>Chg Last Yr</t>
  </si>
  <si>
    <t>1Y</t>
  </si>
  <si>
    <t>2Y</t>
  </si>
  <si>
    <t>3Y</t>
  </si>
  <si>
    <t>5Y</t>
  </si>
  <si>
    <t>10Y</t>
  </si>
  <si>
    <t>FFds</t>
  </si>
  <si>
    <t>BRIAN TURNER</t>
  </si>
  <si>
    <t>bturner008@tx.rr.com</t>
  </si>
  <si>
    <t xml:space="preserve">  Classic CC         </t>
  </si>
  <si>
    <t xml:space="preserve">  Platinum CC   </t>
  </si>
  <si>
    <t xml:space="preserve">  48mo Veh      </t>
  </si>
  <si>
    <t xml:space="preserve">  60mo Veh      </t>
  </si>
  <si>
    <t xml:space="preserve">  72mo Veh     </t>
  </si>
  <si>
    <t xml:space="preserve">  HE LOC         </t>
  </si>
  <si>
    <t xml:space="preserve">  15yr FRM      </t>
  </si>
  <si>
    <t xml:space="preserve">  30yr FRM    </t>
  </si>
  <si>
    <t xml:space="preserve">  Sh Drafts     </t>
  </si>
  <si>
    <t xml:space="preserve">  Reg Svgs        </t>
  </si>
  <si>
    <t xml:space="preserve">  MMkt-10k   </t>
  </si>
  <si>
    <t xml:space="preserve">  MMkt-50k    </t>
  </si>
  <si>
    <t xml:space="preserve">  6mo CD        </t>
  </si>
  <si>
    <t xml:space="preserve">  1yr CD          </t>
  </si>
  <si>
    <t xml:space="preserve">  2yr CD           </t>
  </si>
  <si>
    <t xml:space="preserve">  3yr CD          </t>
  </si>
  <si>
    <t>972.740.9531</t>
  </si>
  <si>
    <t xml:space="preserve">     Business &amp; Industry Consulting             Market Analysis            Strategic Solutions              Financial Investments           Risk Management            Regulatory Expert</t>
  </si>
  <si>
    <t xml:space="preserve">  Home Prices</t>
  </si>
  <si>
    <t xml:space="preserve">  Avg Gasoline</t>
  </si>
  <si>
    <t>Additional information and other market-related reports can be viewed at</t>
  </si>
  <si>
    <t xml:space="preserve">                www.Meridian-ally.com</t>
  </si>
  <si>
    <t>16</t>
  </si>
  <si>
    <t>TX</t>
  </si>
  <si>
    <t>Austin</t>
  </si>
  <si>
    <t>Q1-16</t>
  </si>
  <si>
    <t>972.740.9531                                          bturner008@tx.rr.com</t>
  </si>
  <si>
    <t>GROSS DOMESTIC PRODUCT</t>
  </si>
  <si>
    <t>PCE</t>
  </si>
  <si>
    <t xml:space="preserve">     EMPLOYMENT SECTOR</t>
  </si>
  <si>
    <t>Civilian Population</t>
  </si>
  <si>
    <t>Civilian Labor Force</t>
  </si>
  <si>
    <t>Unemployed</t>
  </si>
  <si>
    <t>Not in Labor Force</t>
  </si>
  <si>
    <t>(numbers in thousands)</t>
  </si>
  <si>
    <t>Year-end</t>
  </si>
  <si>
    <t>Participation Rate</t>
  </si>
  <si>
    <t>Employed-Population</t>
  </si>
  <si>
    <t>Unemployment Rate</t>
  </si>
  <si>
    <t>Underemployment Rate</t>
  </si>
  <si>
    <t>Long-term Unemployed</t>
  </si>
  <si>
    <t>Underemployed</t>
  </si>
  <si>
    <t>LT Unemp-Total Unemp</t>
  </si>
  <si>
    <t xml:space="preserve">      Past Six Months</t>
  </si>
  <si>
    <t>President, Executive Director      www.Meridian-ally.com</t>
  </si>
  <si>
    <t>972.740.9531                                bturner008@tx.rr.com</t>
  </si>
  <si>
    <t>I</t>
  </si>
  <si>
    <t>IV</t>
  </si>
  <si>
    <t>III</t>
  </si>
  <si>
    <t>II</t>
  </si>
  <si>
    <t>Personal Spending</t>
  </si>
  <si>
    <t>Net Exports</t>
  </si>
  <si>
    <t>State</t>
  </si>
  <si>
    <t>YoY Chg</t>
  </si>
  <si>
    <t xml:space="preserve">    LOAN DELINQUENCY</t>
  </si>
  <si>
    <t>Alabama</t>
  </si>
  <si>
    <t>Alaska</t>
  </si>
  <si>
    <t>Arizona</t>
  </si>
  <si>
    <t>Arkansas</t>
  </si>
  <si>
    <t>California</t>
  </si>
  <si>
    <t>Colorado</t>
  </si>
  <si>
    <t>Connecticutt</t>
  </si>
  <si>
    <t>Delaware</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</si>
  <si>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</si>
  <si>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</si>
  <si>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</si>
  <si>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</si>
  <si>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</si>
  <si>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</si>
  <si>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</si>
  <si>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</si>
  <si>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</si>
  <si>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</si>
  <si>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</si>
  <si>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</si>
  <si>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</si>
  <si>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</si>
  <si>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</si>
  <si>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</si>
  <si>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</si>
  <si>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</si>
  <si>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</si>
  <si>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New Hampshire</t>
  </si>
  <si>
    <t>Nevada</t>
  </si>
  <si>
    <t>New Jersey</t>
  </si>
  <si>
    <t>New Mexico</t>
  </si>
  <si>
    <t>North Carolina</t>
  </si>
  <si>
    <t>North Dakota</t>
  </si>
  <si>
    <t>Ohio</t>
  </si>
  <si>
    <t>Oklahoma</t>
  </si>
  <si>
    <t>Oregon</t>
  </si>
  <si>
    <t>Pennsylvania</t>
  </si>
  <si>
    <t>Rhode Island</t>
  </si>
  <si>
    <t>South Carolina</t>
  </si>
  <si>
    <t>South Dakota</t>
  </si>
  <si>
    <t>Tennessee</t>
  </si>
  <si>
    <t>Texas</t>
  </si>
  <si>
    <t>Utah</t>
  </si>
  <si>
    <t>Vermont</t>
  </si>
  <si>
    <t>Virgina</t>
  </si>
  <si>
    <t>Washington</t>
  </si>
  <si>
    <t>West Virginia</t>
  </si>
  <si>
    <t>Wisconsin</t>
  </si>
  <si>
    <t>Wyoming</t>
  </si>
  <si>
    <t>Mortgage</t>
  </si>
  <si>
    <t>Auto</t>
  </si>
  <si>
    <t>Credit Card</t>
  </si>
  <si>
    <t>Delinq</t>
  </si>
  <si>
    <t xml:space="preserve">           Business &amp; Industry Consulting                     Market Analysis                     Strategic Solutions                   Financial Investments                  Risk Management                      Regulatory Expert</t>
  </si>
  <si>
    <t>*Q Q1_1990</t>
  </si>
  <si>
    <t>HMTOT@usecon</t>
  </si>
  <si>
    <t>HMTOP@usecon</t>
  </si>
  <si>
    <t>HMTOR@usecon</t>
  </si>
  <si>
    <t>1990 - Q1</t>
  </si>
  <si>
    <t>1990 - Q2</t>
  </si>
  <si>
    <t>1990 - Q3</t>
  </si>
  <si>
    <t>1990 - Q4</t>
  </si>
  <si>
    <t>1991 - Q1</t>
  </si>
  <si>
    <t>1991 - Q2</t>
  </si>
  <si>
    <t>1991 - Q3</t>
  </si>
  <si>
    <t>1991 - Q4</t>
  </si>
  <si>
    <t>1992 - Q1</t>
  </si>
  <si>
    <t>1992 - Q2</t>
  </si>
  <si>
    <t>1992 - Q3</t>
  </si>
  <si>
    <t>1992 - Q4</t>
  </si>
  <si>
    <t>1993 - Q1</t>
  </si>
  <si>
    <t>1993 - Q2</t>
  </si>
  <si>
    <t>1993 - Q3</t>
  </si>
  <si>
    <t>1993 - Q4</t>
  </si>
  <si>
    <t>1994 - Q1</t>
  </si>
  <si>
    <t>1994 - Q2</t>
  </si>
  <si>
    <t>1994 - Q3</t>
  </si>
  <si>
    <t>1994 - Q4</t>
  </si>
  <si>
    <t>1995 - Q1</t>
  </si>
  <si>
    <t>1995 - Q2</t>
  </si>
  <si>
    <t>1995 - Q3</t>
  </si>
  <si>
    <t>1995 - Q4</t>
  </si>
  <si>
    <t>1996 - Q1</t>
  </si>
  <si>
    <t>1996 - Q2</t>
  </si>
  <si>
    <t>1996 - Q3</t>
  </si>
  <si>
    <t>1996 - Q4</t>
  </si>
  <si>
    <t>1997 - Q1</t>
  </si>
  <si>
    <t>1997 - Q2</t>
  </si>
  <si>
    <t>1997 - Q3</t>
  </si>
  <si>
    <t>1997 - Q4</t>
  </si>
  <si>
    <t>1998 - Q1</t>
  </si>
  <si>
    <t>1998 - Q2</t>
  </si>
  <si>
    <t>1998 - Q3</t>
  </si>
  <si>
    <t>1998 - Q4</t>
  </si>
  <si>
    <t>1999 - Q1</t>
  </si>
  <si>
    <t>1999 - Q2</t>
  </si>
  <si>
    <t>1999 - Q3</t>
  </si>
  <si>
    <t>1999 - Q4</t>
  </si>
  <si>
    <t>2000 - Q1</t>
  </si>
  <si>
    <t>2000 - Q2</t>
  </si>
  <si>
    <t>2000 - Q3</t>
  </si>
  <si>
    <t>2000 - Q4</t>
  </si>
  <si>
    <t>2001 - Q1</t>
  </si>
  <si>
    <t>2001 - Q2</t>
  </si>
  <si>
    <t>2001 - Q3</t>
  </si>
  <si>
    <t>2001 - Q4</t>
  </si>
  <si>
    <t>2002 - Q1</t>
  </si>
  <si>
    <t>2002 - Q2</t>
  </si>
  <si>
    <t>2002 - Q3</t>
  </si>
  <si>
    <t>2002 - Q4</t>
  </si>
  <si>
    <t>2003 - Q1</t>
  </si>
  <si>
    <t>2003 - Q2</t>
  </si>
  <si>
    <t>2003 - Q3</t>
  </si>
  <si>
    <t>2003 - Q4</t>
  </si>
  <si>
    <t>2004 - Q1</t>
  </si>
  <si>
    <t>2004 - Q2</t>
  </si>
  <si>
    <t>2004 - Q3</t>
  </si>
  <si>
    <t>2004 - Q4</t>
  </si>
  <si>
    <t>2005 - Q1</t>
  </si>
  <si>
    <t>2005 - Q2</t>
  </si>
  <si>
    <t>2005 - Q3</t>
  </si>
  <si>
    <t>2005 - Q4</t>
  </si>
  <si>
    <t>2006 - Q1</t>
  </si>
  <si>
    <t>2006 - Q2</t>
  </si>
  <si>
    <t>2006 - Q3</t>
  </si>
  <si>
    <t>2006 - Q4</t>
  </si>
  <si>
    <t>2007 - Q1</t>
  </si>
  <si>
    <t>2007 - Q2</t>
  </si>
  <si>
    <t>2007 - Q3</t>
  </si>
  <si>
    <t>2007 - Q4</t>
  </si>
  <si>
    <t>2008 - Q1</t>
  </si>
  <si>
    <t>2008 - Q2</t>
  </si>
  <si>
    <t>2008 - Q3</t>
  </si>
  <si>
    <t>2008 - Q4</t>
  </si>
  <si>
    <t>2009 - Q1</t>
  </si>
  <si>
    <t>2009 - Q2</t>
  </si>
  <si>
    <t>2009 - Q3</t>
  </si>
  <si>
    <t>2009 - Q4</t>
  </si>
  <si>
    <t>2010 - Q1</t>
  </si>
  <si>
    <t>2010 - Q2</t>
  </si>
  <si>
    <t>2010 - Q3</t>
  </si>
  <si>
    <t>2010 - Q4</t>
  </si>
  <si>
    <t xml:space="preserve">2011 - Q1 </t>
  </si>
  <si>
    <t>2011 - Q2</t>
  </si>
  <si>
    <t>2011 - Q3</t>
  </si>
  <si>
    <t>2011 - Q4</t>
  </si>
  <si>
    <t xml:space="preserve">2012 - Q1 </t>
  </si>
  <si>
    <t>2012 - Q2</t>
  </si>
  <si>
    <t>2012 - Q3</t>
  </si>
  <si>
    <t>2012 - Q4</t>
  </si>
  <si>
    <t>2013 - Q1</t>
  </si>
  <si>
    <t>2013 - Q2</t>
  </si>
  <si>
    <t>2013 - Q3</t>
  </si>
  <si>
    <t>2013 - Q4</t>
  </si>
  <si>
    <t>2014 - Q1</t>
  </si>
  <si>
    <t>2014 - Q2</t>
  </si>
  <si>
    <t>2014 - Q3</t>
  </si>
  <si>
    <t>2014 - Q4</t>
  </si>
  <si>
    <t>2015 - Q1</t>
  </si>
  <si>
    <t>2015 - Q2</t>
  </si>
  <si>
    <t>2015 - Q3</t>
  </si>
  <si>
    <t>2015 - Q4</t>
  </si>
  <si>
    <t>2016 - Q1</t>
  </si>
  <si>
    <t>2016 - Q2</t>
  </si>
  <si>
    <t>TOTAL 1-4 Family Orig</t>
  </si>
  <si>
    <t>Purchase</t>
  </si>
  <si>
    <t>Refinance</t>
  </si>
  <si>
    <t>Refi Share</t>
  </si>
  <si>
    <t xml:space="preserve">           PURCHASE APPLICATIONS</t>
  </si>
  <si>
    <t>- REFINANCING APPLICATIONS</t>
  </si>
  <si>
    <t xml:space="preserve">         TOTAL ORIGINATIONS</t>
  </si>
  <si>
    <t>- REFI SHARE</t>
  </si>
  <si>
    <t>Week</t>
  </si>
  <si>
    <t>Refi</t>
  </si>
  <si>
    <t>30yr</t>
  </si>
  <si>
    <t>15yr</t>
  </si>
  <si>
    <t xml:space="preserve">          30 YEAR MTG RATE</t>
  </si>
  <si>
    <t>15 YEAR MTG RATE</t>
  </si>
  <si>
    <t>10yr UST</t>
  </si>
  <si>
    <t>7yr UST</t>
  </si>
  <si>
    <t>Spread</t>
  </si>
  <si>
    <t xml:space="preserve">        MORTGAGE SPREADS</t>
  </si>
  <si>
    <t>15YR FLM RATE vs 7YR UST</t>
  </si>
  <si>
    <t xml:space="preserve">          30YR FRM RATE vs 10YR UST</t>
  </si>
  <si>
    <t>Q2-16</t>
  </si>
  <si>
    <t>Total Originations</t>
  </si>
  <si>
    <t>Purchase Application</t>
  </si>
  <si>
    <t>(000s)</t>
  </si>
  <si>
    <t>30yr FRM Rate</t>
  </si>
  <si>
    <t>15yr FRM Rate</t>
  </si>
  <si>
    <t>(Average)</t>
  </si>
  <si>
    <t>Avg Sales Price (000s)</t>
  </si>
  <si>
    <t>Total Sales (Mils)</t>
  </si>
  <si>
    <t>New SF Home Sales (Mil)</t>
  </si>
  <si>
    <t>Q4-16</t>
  </si>
  <si>
    <t>Q3-16</t>
  </si>
  <si>
    <t>-</t>
  </si>
  <si>
    <t>AUSTIN, TX AT-A-GLANCE</t>
  </si>
  <si>
    <t xml:space="preserve">       September, 2016</t>
  </si>
  <si>
    <t>AUSTIN ECONOMIC GROWTH AND GROSS DOMESTIC PRODUCT</t>
  </si>
  <si>
    <t>'16</t>
  </si>
  <si>
    <t>TEXAS BUSINESS CYCLE INDEX</t>
  </si>
  <si>
    <t>YEAR-OVER-YEAR PERCENTAGE CHANGE; INDEX JAN 2007 = 100</t>
  </si>
  <si>
    <t>San Antonio</t>
  </si>
  <si>
    <t xml:space="preserve">          Dallas</t>
  </si>
  <si>
    <t xml:space="preserve">     Houston</t>
  </si>
  <si>
    <t>SOURCE: FRB DALLAS</t>
  </si>
  <si>
    <t>Tx</t>
  </si>
  <si>
    <t>Aus</t>
  </si>
  <si>
    <t>UNEMPLOYMENT RATES</t>
  </si>
  <si>
    <t>AUSTIN EMPLOYMENT SECTOR</t>
  </si>
  <si>
    <t>AUSTIN JOB GROWTH</t>
  </si>
  <si>
    <t xml:space="preserve">            EMPLOYMENT GROWTH RATES</t>
  </si>
  <si>
    <t>Total Nonfarm</t>
  </si>
  <si>
    <t>Construction</t>
  </si>
  <si>
    <t>Manufacturing</t>
  </si>
  <si>
    <t>Trade &amp; Transportation</t>
  </si>
  <si>
    <t>Information</t>
  </si>
  <si>
    <t>Financial</t>
  </si>
  <si>
    <t>Professional &amp; Business Services</t>
  </si>
  <si>
    <t>Education &amp; Health</t>
  </si>
  <si>
    <t>Leisure</t>
  </si>
  <si>
    <t>Other Services</t>
  </si>
  <si>
    <t>Government</t>
  </si>
  <si>
    <t xml:space="preserve">        Total Nonfarm</t>
  </si>
  <si>
    <t xml:space="preserve">        Construction</t>
  </si>
  <si>
    <t xml:space="preserve">        Manufacturing</t>
  </si>
  <si>
    <t xml:space="preserve">        Trade &amp; Transportation</t>
  </si>
  <si>
    <t xml:space="preserve">        Information</t>
  </si>
  <si>
    <t xml:space="preserve">        Financial</t>
  </si>
  <si>
    <t xml:space="preserve">        Professional &amp; Business Services</t>
  </si>
  <si>
    <t xml:space="preserve">        Education &amp; Health</t>
  </si>
  <si>
    <t xml:space="preserve">        Leisure</t>
  </si>
  <si>
    <t xml:space="preserve">        Other Services</t>
  </si>
  <si>
    <t xml:space="preserve">        Government</t>
  </si>
  <si>
    <t xml:space="preserve">   AUSTIN EMPLOYMENT SECTOR GROWTH</t>
  </si>
  <si>
    <t xml:space="preserve">             SOURCE: US DEPT OF LABOR</t>
  </si>
  <si>
    <t>SOURCE: US DEPT OF LABOR</t>
  </si>
  <si>
    <t>REAL PERSONAL INCOME</t>
  </si>
  <si>
    <t xml:space="preserve">       (Year-over-Year Percentage Change)</t>
  </si>
  <si>
    <t>SOURCE: US COMMERCE DEPT/FEDERAL RESERVE BOARD</t>
  </si>
  <si>
    <t xml:space="preserve">      PRIVATE EMPLOYEE HOURLY EARNINGS</t>
  </si>
  <si>
    <t xml:space="preserve">         (Year-over-Year Percentage Change)</t>
  </si>
  <si>
    <t>SOURCE: US LABOR DEPT</t>
  </si>
  <si>
    <t>Houston</t>
  </si>
  <si>
    <t>CONSUMER PRICE INDEX</t>
  </si>
  <si>
    <t>(Year-over-Year Percentage Change)</t>
  </si>
  <si>
    <t>HOUSING SALES</t>
  </si>
  <si>
    <t>(Index Jan 2007 = 100)</t>
  </si>
  <si>
    <t>SOURCE: REAL ESTATE CENTER OF TEXAS A&amp;M</t>
  </si>
  <si>
    <t>HOUSING PRICE INDEX</t>
  </si>
  <si>
    <t>SOURCE: FEDERAL HOUSING FINANCE AGENCY</t>
  </si>
  <si>
    <t>OIL AND GAS PRICES</t>
  </si>
  <si>
    <t>CRUDE OIL PRICES</t>
  </si>
  <si>
    <t>SOURCE: EIA</t>
  </si>
  <si>
    <t>MEDIAN HOME PRICES</t>
  </si>
  <si>
    <t>(Lines Smoothed to reflect Trends)</t>
  </si>
  <si>
    <t>(in thousands)</t>
  </si>
  <si>
    <t>SOURCE: NATIONAL ASSOCIATION OF REALTORS</t>
  </si>
  <si>
    <t>SUMMARY</t>
  </si>
  <si>
    <t xml:space="preserve">     (Second Quarter, 2016)</t>
  </si>
  <si>
    <t>2,42%</t>
  </si>
  <si>
    <t>ANNUAL GROWTH</t>
  </si>
  <si>
    <t>F</t>
  </si>
  <si>
    <t>Benchmark</t>
  </si>
  <si>
    <t>Rate</t>
  </si>
  <si>
    <t>RELEASES THIS WEEK:</t>
  </si>
  <si>
    <t>- Exports</t>
  </si>
  <si>
    <t>- Imports</t>
  </si>
  <si>
    <t>- Federal</t>
  </si>
  <si>
    <t>- State</t>
  </si>
  <si>
    <t>Since 2009</t>
  </si>
  <si>
    <t>Avg</t>
  </si>
  <si>
    <t>President, Chief Economist                    www.Meridian-ally.com</t>
  </si>
  <si>
    <t>2016 - Q3</t>
  </si>
  <si>
    <t>2016 - Q4</t>
  </si>
  <si>
    <t>RETAIL SALES</t>
  </si>
  <si>
    <t>Retail &amp; Food Services</t>
  </si>
  <si>
    <t>Excluding Auto-Related</t>
  </si>
  <si>
    <t>Motor Vehicles &amp; Parts</t>
  </si>
  <si>
    <t>Furniture &amp; Fixtures</t>
  </si>
  <si>
    <t>Electronics &amp; Appliances</t>
  </si>
  <si>
    <t>Building Materials</t>
  </si>
  <si>
    <t>Health &amp; Personal Care</t>
  </si>
  <si>
    <t>Food &amp; Beverage</t>
  </si>
  <si>
    <t>Gasoline Stations</t>
  </si>
  <si>
    <t>Clothing &amp; Assessories</t>
  </si>
  <si>
    <t>Sporting, Hobby &amp; Books</t>
  </si>
  <si>
    <t>General Merchandise</t>
  </si>
  <si>
    <t>Miscellaneous Retailers</t>
  </si>
  <si>
    <t>Nonstore Retailers</t>
  </si>
  <si>
    <t>Food Services &amp; Drinking</t>
  </si>
  <si>
    <t>17</t>
  </si>
  <si>
    <t>Chg Cycle</t>
  </si>
  <si>
    <t xml:space="preserve">            YTD Change</t>
  </si>
  <si>
    <t>RATES</t>
  </si>
  <si>
    <t xml:space="preserve">      Chg in Current Cycle*</t>
  </si>
  <si>
    <t>YoY Core CPI</t>
  </si>
  <si>
    <t>YOY CPI</t>
  </si>
  <si>
    <t>YOY PPI</t>
  </si>
  <si>
    <t>3yr Agy MBS</t>
  </si>
  <si>
    <t>15yr FLM</t>
  </si>
  <si>
    <t>30yr FLM</t>
  </si>
  <si>
    <t>Cash</t>
  </si>
  <si>
    <t>RELATIVE VALUE</t>
  </si>
  <si>
    <t>FF</t>
  </si>
  <si>
    <t>2yr UST</t>
  </si>
  <si>
    <t>Recession</t>
  </si>
  <si>
    <t>If We Invested</t>
  </si>
  <si>
    <t>Over the</t>
  </si>
  <si>
    <t>Today</t>
  </si>
  <si>
    <t>For</t>
  </si>
  <si>
    <t>Next</t>
  </si>
  <si>
    <t>5yr Auto</t>
  </si>
  <si>
    <t>3yr MBS</t>
  </si>
  <si>
    <t>3yr Call</t>
  </si>
  <si>
    <t>2yr Call</t>
  </si>
  <si>
    <t>ON</t>
  </si>
  <si>
    <t>1yr Agy Bullet</t>
  </si>
  <si>
    <t>1yr</t>
  </si>
  <si>
    <t>4yrs</t>
  </si>
  <si>
    <t>2yr Agy Callable</t>
  </si>
  <si>
    <t>2yrs</t>
  </si>
  <si>
    <t>3yrs</t>
  </si>
  <si>
    <t>3yr Agy Callable</t>
  </si>
  <si>
    <t>4yr Agy Callable</t>
  </si>
  <si>
    <t>4yr Agy MBS</t>
  </si>
  <si>
    <t>5yr Agy Callable</t>
  </si>
  <si>
    <t>5yrs</t>
  </si>
  <si>
    <t>5yr Agy MBS</t>
  </si>
  <si>
    <t>5yr Vehicle Loan</t>
  </si>
  <si>
    <t>15yr FLM Loan</t>
  </si>
  <si>
    <t>30yr FLM Loan</t>
  </si>
  <si>
    <t>Upon Maturity, the Minimum Reinvestment Rate to "Break-Even":</t>
  </si>
  <si>
    <t>RELATIVE</t>
  </si>
  <si>
    <t>VALUE OF</t>
  </si>
  <si>
    <t>INVESTMTS:</t>
  </si>
  <si>
    <t>IMPACT</t>
  </si>
  <si>
    <t>ON ROA:</t>
  </si>
  <si>
    <t>Diff</t>
  </si>
  <si>
    <t xml:space="preserve"> Reallocation Rates</t>
  </si>
  <si>
    <t>$10 Mil</t>
  </si>
  <si>
    <t>$5 Mil</t>
  </si>
  <si>
    <t>$1 Mil</t>
  </si>
  <si>
    <t>$350M</t>
  </si>
  <si>
    <t>$750M</t>
  </si>
  <si>
    <t>Reallocation:</t>
  </si>
  <si>
    <t>+50bp Fed Funds</t>
  </si>
  <si>
    <t>Cash &amp; Asset Size:</t>
  </si>
  <si>
    <t>Q1-17</t>
  </si>
  <si>
    <t>White</t>
  </si>
  <si>
    <t>Black</t>
  </si>
  <si>
    <t>Asian</t>
  </si>
  <si>
    <t>PERSONAL INCOME AND OUTLAYS</t>
  </si>
  <si>
    <t>Personal Income</t>
  </si>
  <si>
    <t xml:space="preserve">          Wages and Salaries</t>
  </si>
  <si>
    <t xml:space="preserve">     Wages and Salaries</t>
  </si>
  <si>
    <t xml:space="preserve">     Private Industry Salaries</t>
  </si>
  <si>
    <t xml:space="preserve">     Government Salaries</t>
  </si>
  <si>
    <t>Disposable Personal Income</t>
  </si>
  <si>
    <t>Personal Outlays</t>
  </si>
  <si>
    <t xml:space="preserve">     Personal Consumption Expenditures</t>
  </si>
  <si>
    <t xml:space="preserve">     All Other Expenditures</t>
  </si>
  <si>
    <t xml:space="preserve">     Personal Interest Payments</t>
  </si>
  <si>
    <t xml:space="preserve">    Personal Savings</t>
  </si>
  <si>
    <t xml:space="preserve">    Personal Savings Rate</t>
  </si>
  <si>
    <t>Year-over-Year Changes:</t>
  </si>
  <si>
    <t xml:space="preserve">   Personal Income</t>
  </si>
  <si>
    <t xml:space="preserve">   Personal Outlays</t>
  </si>
  <si>
    <t xml:space="preserve">          Personal Consumption Expenditures</t>
  </si>
  <si>
    <t xml:space="preserve">   Disposable Personal Income</t>
  </si>
  <si>
    <t xml:space="preserve">          Personal Savings</t>
  </si>
  <si>
    <t>Private Industry Wages</t>
  </si>
  <si>
    <t>Government Wages</t>
  </si>
  <si>
    <t>+25bp Fed Funds</t>
  </si>
  <si>
    <t>+75bp Fed Funds</t>
  </si>
  <si>
    <t>2017 - Q1</t>
  </si>
  <si>
    <t>2017 - Q2</t>
  </si>
  <si>
    <t>June</t>
  </si>
  <si>
    <t xml:space="preserve">Annual  </t>
  </si>
  <si>
    <t>July</t>
  </si>
  <si>
    <t>Existing</t>
  </si>
  <si>
    <t>Homes</t>
  </si>
  <si>
    <t>Price</t>
  </si>
  <si>
    <t>New</t>
  </si>
  <si>
    <t>Sales</t>
  </si>
  <si>
    <t>Q2-17</t>
  </si>
  <si>
    <t>YEAR</t>
  </si>
  <si>
    <t>VEHICLE SALES (Mils)</t>
  </si>
  <si>
    <t xml:space="preserve">  Consumer Spending</t>
  </si>
  <si>
    <t xml:space="preserve">       YIELD CURVE ASSESSMENT</t>
  </si>
  <si>
    <t>Cycle</t>
  </si>
  <si>
    <t>Not in LF-Total Population</t>
  </si>
  <si>
    <t>Q3-17</t>
  </si>
  <si>
    <t>2017 - Q3</t>
  </si>
  <si>
    <t>2017 - Q4</t>
  </si>
  <si>
    <t>General Motors</t>
  </si>
  <si>
    <t>Cars</t>
  </si>
  <si>
    <t>Trucks</t>
  </si>
  <si>
    <t>Ford Motor</t>
  </si>
  <si>
    <t>Chrysler</t>
  </si>
  <si>
    <t>Toyota Motor USA</t>
  </si>
  <si>
    <t>American Honda Motor</t>
  </si>
  <si>
    <t>Nissan North America</t>
  </si>
  <si>
    <t>Hyundai Motor America</t>
  </si>
  <si>
    <t>Mazda Motors of America</t>
  </si>
  <si>
    <t>Mitsubishi Motors NA</t>
  </si>
  <si>
    <t>Kia Motors</t>
  </si>
  <si>
    <t>Subaru of America</t>
  </si>
  <si>
    <t>Mercedes-Benz</t>
  </si>
  <si>
    <t>Volvo</t>
  </si>
  <si>
    <t>Volkswagon of America</t>
  </si>
  <si>
    <t>Audi of America</t>
  </si>
  <si>
    <t>BMW of North America</t>
  </si>
  <si>
    <t>Porsche Cars NA</t>
  </si>
  <si>
    <t>Fiat</t>
  </si>
  <si>
    <t>Tesla</t>
  </si>
  <si>
    <t>Jaguar</t>
  </si>
  <si>
    <t>All Others</t>
  </si>
  <si>
    <t xml:space="preserve">       TOTAL US CAR AND LIGHT TRUCK SALES</t>
  </si>
  <si>
    <t>Monthly</t>
  </si>
  <si>
    <t>01Dec2017</t>
  </si>
  <si>
    <t>'17</t>
  </si>
  <si>
    <t>ConsConfid</t>
  </si>
  <si>
    <t xml:space="preserve">  10yr HE            </t>
  </si>
  <si>
    <t xml:space="preserve">         Rate Sensitivity</t>
  </si>
  <si>
    <t>Previous</t>
  </si>
  <si>
    <t>&lt;HS</t>
  </si>
  <si>
    <t>HS Grad</t>
  </si>
  <si>
    <t>Teens</t>
  </si>
  <si>
    <t>Men</t>
  </si>
  <si>
    <t>Women</t>
  </si>
  <si>
    <t>Hisp</t>
  </si>
  <si>
    <t>BS Deg</t>
  </si>
  <si>
    <t>President, Chief Economist</t>
  </si>
  <si>
    <t>www.Meridian-ally.com</t>
  </si>
  <si>
    <t xml:space="preserve"> 7yr</t>
  </si>
  <si>
    <t>CHANGES SINCE</t>
  </si>
  <si>
    <t>Last Yr</t>
  </si>
  <si>
    <t>7Y</t>
  </si>
  <si>
    <t>MONTH</t>
  </si>
  <si>
    <t>HOUSING</t>
  </si>
  <si>
    <t>STARTS</t>
  </si>
  <si>
    <t>BUILDING</t>
  </si>
  <si>
    <t>PERMITS</t>
  </si>
  <si>
    <t xml:space="preserve">            ECONOMIC CALENDAR</t>
  </si>
  <si>
    <t xml:space="preserve">            THURSDAY</t>
  </si>
  <si>
    <t xml:space="preserve">             FRIDAY</t>
  </si>
  <si>
    <t xml:space="preserve">            TUESDAY</t>
  </si>
  <si>
    <t xml:space="preserve">             MONDAY</t>
  </si>
  <si>
    <t xml:space="preserve">         WEDNESDAY</t>
  </si>
  <si>
    <t>Wholesale Inflation</t>
  </si>
  <si>
    <t>Consumer Inflation</t>
  </si>
  <si>
    <t>Domestic Investment</t>
  </si>
  <si>
    <t>Government Spending</t>
  </si>
  <si>
    <t xml:space="preserve">  : National Defense</t>
  </si>
  <si>
    <t xml:space="preserve">  : Non- defense</t>
  </si>
  <si>
    <t>Since 20009</t>
  </si>
  <si>
    <t>Since WWII</t>
  </si>
  <si>
    <t xml:space="preserve">        bturner008@tx.rr.com</t>
  </si>
  <si>
    <t>20-City Index</t>
  </si>
  <si>
    <t>National</t>
  </si>
  <si>
    <t>Year-over-Year:</t>
  </si>
  <si>
    <t>Month-to-Month:</t>
  </si>
  <si>
    <t xml:space="preserve">    TOTAL ANNUALIZED VEHICLE SALES</t>
  </si>
  <si>
    <t xml:space="preserve">       TOTAL MONTHLY VEHICLE SALES</t>
  </si>
  <si>
    <t xml:space="preserve">       Millions</t>
  </si>
  <si>
    <t xml:space="preserve">            Thousands</t>
  </si>
  <si>
    <t>Share</t>
  </si>
  <si>
    <t>Rank</t>
  </si>
  <si>
    <t xml:space="preserve">  in $Millions</t>
  </si>
  <si>
    <t>Annl Chg</t>
  </si>
  <si>
    <t>Past 3 Months</t>
  </si>
  <si>
    <t>Monthly Year-over-Year</t>
  </si>
  <si>
    <t>Pct</t>
  </si>
  <si>
    <t>Annual</t>
  </si>
  <si>
    <t>Consumer Confidence</t>
  </si>
  <si>
    <t xml:space="preserve">     Core Wholesale Inflation</t>
  </si>
  <si>
    <t xml:space="preserve">     Overall Wholesale Inflation</t>
  </si>
  <si>
    <t xml:space="preserve">     Overall Consumer Inflation</t>
  </si>
  <si>
    <t>Food</t>
  </si>
  <si>
    <t>- Food at Home</t>
  </si>
  <si>
    <t>- Food Away from Home</t>
  </si>
  <si>
    <t>Energy</t>
  </si>
  <si>
    <t>- Gasoline</t>
  </si>
  <si>
    <t xml:space="preserve">     Core Consumer Inflation</t>
  </si>
  <si>
    <t>- New Vehicles</t>
  </si>
  <si>
    <t>- Used Vehicles</t>
  </si>
  <si>
    <t>- Apparel</t>
  </si>
  <si>
    <t>- Medical care</t>
  </si>
  <si>
    <t xml:space="preserve">     - Revolving Credit</t>
  </si>
  <si>
    <t xml:space="preserve">     - Non-revolving Credit</t>
  </si>
  <si>
    <t xml:space="preserve"> (dollars in $Billions)</t>
  </si>
  <si>
    <t xml:space="preserve">     Total Consumer Credit</t>
  </si>
  <si>
    <t xml:space="preserve">     Credit Union Market Share-</t>
  </si>
  <si>
    <t xml:space="preserve">         - Revolving Credit</t>
  </si>
  <si>
    <t xml:space="preserve">         - Non-revolving Credit</t>
  </si>
  <si>
    <t xml:space="preserve">         Total CU Market Share</t>
  </si>
  <si>
    <t>Total Loans</t>
  </si>
  <si>
    <t xml:space="preserve">     - Revolving</t>
  </si>
  <si>
    <t xml:space="preserve">     - Non-revolving</t>
  </si>
  <si>
    <t xml:space="preserve">     Total Credit Unions</t>
  </si>
  <si>
    <t>&lt;$500</t>
  </si>
  <si>
    <t>Million</t>
  </si>
  <si>
    <t>&lt;$100</t>
  </si>
  <si>
    <t>&lt;$50</t>
  </si>
  <si>
    <t>&lt;$2</t>
  </si>
  <si>
    <t>$2-10</t>
  </si>
  <si>
    <t>$10-50</t>
  </si>
  <si>
    <t>&lt;Million</t>
  </si>
  <si>
    <t>$50-100</t>
  </si>
  <si>
    <t>$100-500</t>
  </si>
  <si>
    <t>$500&gt;</t>
  </si>
  <si>
    <t>TOTAL</t>
  </si>
  <si>
    <t>&lt;$10</t>
  </si>
  <si>
    <t xml:space="preserve"> DEMOGRAPHICS</t>
  </si>
  <si>
    <t>Number of Credit Unions</t>
  </si>
  <si>
    <t>Pct of Credit Unions</t>
  </si>
  <si>
    <t>Pct of Industry Assets</t>
  </si>
  <si>
    <t>Average Assets ($Mil)</t>
  </si>
  <si>
    <t>Total Assets</t>
  </si>
  <si>
    <t>Total Shares</t>
  </si>
  <si>
    <t>Net Worth</t>
  </si>
  <si>
    <t xml:space="preserve"> GROWTH RATES (YTD)</t>
  </si>
  <si>
    <t xml:space="preserve"> BALANCE SHEET ALLOCATION</t>
  </si>
  <si>
    <t>Net Worth-to-Total Assets</t>
  </si>
  <si>
    <t>Loans-to-Total Assets</t>
  </si>
  <si>
    <t>Loans-to-Total Shares</t>
  </si>
  <si>
    <t>Short-term Funding Ratio</t>
  </si>
  <si>
    <t>Net Long-term Asset Ratio</t>
  </si>
  <si>
    <t xml:space="preserve"> LOAN QUALITY</t>
  </si>
  <si>
    <t>Net Charge-off Ratio</t>
  </si>
  <si>
    <t>Loan Delinquency Ratio</t>
  </si>
  <si>
    <t>"Misery" Index</t>
  </si>
  <si>
    <t>RE Loan Delinquency</t>
  </si>
  <si>
    <t>Vehicle Loan Delinquency</t>
  </si>
  <si>
    <t xml:space="preserve"> EARNINGS</t>
  </si>
  <si>
    <t>Gross Asset Yield</t>
  </si>
  <si>
    <t>Cost of Funds</t>
  </si>
  <si>
    <t>Gross Interest Margin</t>
  </si>
  <si>
    <t>Provision Expense</t>
  </si>
  <si>
    <t>Net Interest Margin</t>
  </si>
  <si>
    <t>Non-Interest Income</t>
  </si>
  <si>
    <t>Non-Interest Expense</t>
  </si>
  <si>
    <t>Net Operating Expense</t>
  </si>
  <si>
    <t>Non-recurring Inc(Exp)</t>
  </si>
  <si>
    <t>Net Income</t>
  </si>
  <si>
    <t>Return on Net Worth</t>
  </si>
  <si>
    <t xml:space="preserve">Jobless Claims  </t>
  </si>
  <si>
    <t xml:space="preserve">    Periodic Changes</t>
  </si>
  <si>
    <t>Non-farm Payrolls</t>
  </si>
  <si>
    <t>Private Sector Employment</t>
  </si>
  <si>
    <t>Q4-17</t>
  </si>
  <si>
    <t>6m</t>
  </si>
  <si>
    <t>Projected</t>
  </si>
  <si>
    <t>March 2018</t>
  </si>
  <si>
    <t>'18</t>
  </si>
  <si>
    <t xml:space="preserve">             Last Year</t>
  </si>
  <si>
    <t>2018 - Q1</t>
  </si>
  <si>
    <t>Q1-18</t>
  </si>
  <si>
    <t>20City YoY</t>
  </si>
  <si>
    <t>20-City</t>
  </si>
  <si>
    <t>Natl</t>
  </si>
  <si>
    <t>18</t>
  </si>
  <si>
    <t>Natl YoY</t>
  </si>
  <si>
    <t>Annual Rates</t>
  </si>
  <si>
    <t xml:space="preserve"> bturner008@tx.rr.com</t>
  </si>
  <si>
    <t>FEDERAL FUNDS TARGET RATE</t>
  </si>
  <si>
    <t>1994-Present</t>
  </si>
  <si>
    <t>O/N</t>
  </si>
  <si>
    <t>Vehicle</t>
  </si>
  <si>
    <t>30Y FRM</t>
  </si>
  <si>
    <t>D</t>
  </si>
  <si>
    <t>N</t>
  </si>
  <si>
    <t>O</t>
  </si>
  <si>
    <t>S</t>
  </si>
  <si>
    <t>A</t>
  </si>
  <si>
    <t>J</t>
  </si>
  <si>
    <t>M</t>
  </si>
  <si>
    <t>15YR FLM</t>
  </si>
  <si>
    <t>30YR FLM</t>
  </si>
  <si>
    <t>3yr UST</t>
  </si>
  <si>
    <t>7yrUST</t>
  </si>
  <si>
    <t>10yrUST</t>
  </si>
  <si>
    <t>15R FLM</t>
  </si>
  <si>
    <t xml:space="preserve">          MARKET RATES AND BENCHMARKS</t>
  </si>
  <si>
    <t>RELATIVE PRICING SPREADS</t>
  </si>
  <si>
    <t>2004-2007</t>
  </si>
  <si>
    <t>Share Drafts</t>
  </si>
  <si>
    <t>Regular Savings</t>
  </si>
  <si>
    <t>Money Market Accts</t>
  </si>
  <si>
    <t>1yr Certificate</t>
  </si>
  <si>
    <t>2yr Certificate</t>
  </si>
  <si>
    <t>Begin</t>
  </si>
  <si>
    <t>End</t>
  </si>
  <si>
    <t>Sensitivity</t>
  </si>
  <si>
    <t>2016-</t>
  </si>
  <si>
    <t>Fed Funds Target</t>
  </si>
  <si>
    <t>Avg CU Market Rates</t>
  </si>
  <si>
    <t>FOMC Economic Forecast</t>
  </si>
  <si>
    <t>Change in Real GDP</t>
  </si>
  <si>
    <t>Core PCE Inflation</t>
  </si>
  <si>
    <t>PCE Inflation</t>
  </si>
  <si>
    <t>Fed Funds Rate</t>
  </si>
  <si>
    <t>2.7-3.0%</t>
  </si>
  <si>
    <t>2.2-2.6%</t>
  </si>
  <si>
    <t>1.8-2.0%</t>
  </si>
  <si>
    <t>2.5-3.0%</t>
  </si>
  <si>
    <t>2.1-2.7%</t>
  </si>
  <si>
    <t>1.5-2.2%</t>
  </si>
  <si>
    <t>3.6-3.7%</t>
  </si>
  <si>
    <t>3.4-3.5%</t>
  </si>
  <si>
    <t>3.4-3.7%</t>
  </si>
  <si>
    <t>3.5-3.8%</t>
  </si>
  <si>
    <t>3.3-3.8%</t>
  </si>
  <si>
    <t>3.3-4.0%</t>
  </si>
  <si>
    <t>2.0-2.1%</t>
  </si>
  <si>
    <t>2.0-2.2%</t>
  </si>
  <si>
    <t>2.1-2.2%</t>
  </si>
  <si>
    <t>1.9-2.3%</t>
  </si>
  <si>
    <t>2.0-2.3%</t>
  </si>
  <si>
    <t>1.9-2.0%</t>
  </si>
  <si>
    <t>1.9-2.1%</t>
  </si>
  <si>
    <t>2.1-2.4%</t>
  </si>
  <si>
    <t>2.9-3.4%</t>
  </si>
  <si>
    <t>3.1-3.6%</t>
  </si>
  <si>
    <t>Median</t>
  </si>
  <si>
    <t>Central Tendency</t>
  </si>
  <si>
    <t>Range</t>
  </si>
  <si>
    <t>Quarter</t>
  </si>
  <si>
    <t>AUTO</t>
  </si>
  <si>
    <t>INDIRECT</t>
  </si>
  <si>
    <t>DELIQ</t>
  </si>
  <si>
    <t>DELINQ</t>
  </si>
  <si>
    <t>NCO</t>
  </si>
  <si>
    <t>DIRECT</t>
  </si>
  <si>
    <t>NEW</t>
  </si>
  <si>
    <t>USED</t>
  </si>
  <si>
    <t>ASSETS</t>
  </si>
  <si>
    <t>LOANS</t>
  </si>
  <si>
    <t>LOANS AS</t>
  </si>
  <si>
    <t>PCT ASSETS</t>
  </si>
  <si>
    <t>AUTO AS</t>
  </si>
  <si>
    <t>PCT LOANS</t>
  </si>
  <si>
    <t>INDIRECT AS</t>
  </si>
  <si>
    <t>NEW AS</t>
  </si>
  <si>
    <t>USED AS</t>
  </si>
  <si>
    <t>Yr</t>
  </si>
  <si>
    <t>Loans-to-Assets</t>
  </si>
  <si>
    <t xml:space="preserve">            Vehicle-to-Total Loans</t>
  </si>
  <si>
    <t xml:space="preserve">           Total Vehicle Loans</t>
  </si>
  <si>
    <t xml:space="preserve">    NEW AND USED VEHICLE LOANS</t>
  </si>
  <si>
    <t xml:space="preserve">     Thousands by Quarter</t>
  </si>
  <si>
    <t xml:space="preserve">         Thousands by Quarter</t>
  </si>
  <si>
    <t>New Vehicle Loans</t>
  </si>
  <si>
    <t>Used Vehicle Loans</t>
  </si>
  <si>
    <t xml:space="preserve">       DIRECT AND INDIRECT VEHICLE LOAN FINANCING</t>
  </si>
  <si>
    <t>Indirect Financing</t>
  </si>
  <si>
    <t>Direct Financing</t>
  </si>
  <si>
    <t>Pct Indirect</t>
  </si>
  <si>
    <t>New Vehicle</t>
  </si>
  <si>
    <t xml:space="preserve">          Total Vehicle</t>
  </si>
  <si>
    <t xml:space="preserve">        Used Vehicle</t>
  </si>
  <si>
    <t xml:space="preserve">     Pct of Total Vehicle Loans</t>
  </si>
  <si>
    <t>MISERY</t>
  </si>
  <si>
    <t xml:space="preserve">    VEHICLE LOAN DELINQUENCY</t>
  </si>
  <si>
    <t xml:space="preserve">     Delinquency Rates</t>
  </si>
  <si>
    <t xml:space="preserve">         Delinquecy and Net Charge-offs</t>
  </si>
  <si>
    <t xml:space="preserve">       DIRECT AND INDIRECT VEHICLE LOAN "MISERY" INDEX</t>
  </si>
  <si>
    <t>Total Vehicle</t>
  </si>
  <si>
    <t xml:space="preserve">      TOTAL VEHICLE  AND INDIRECT FINANCING</t>
  </si>
  <si>
    <t xml:space="preserve">    TOTAL ASSETS AND VEHICLE FINANCING</t>
  </si>
  <si>
    <t xml:space="preserve">       TOTAL LOANS AND VEHICLE FINANCING</t>
  </si>
  <si>
    <t>LEADING ECONOMIC INDICATORS AND CONSUMER CONFIDENCE</t>
  </si>
  <si>
    <t>CCI</t>
  </si>
  <si>
    <t>RS</t>
  </si>
  <si>
    <t>Leading Index</t>
  </si>
  <si>
    <t>Percent Change</t>
  </si>
  <si>
    <t>Coincident Index</t>
  </si>
  <si>
    <t>Lagging Index</t>
  </si>
  <si>
    <t>Coincident-lagging Ratio</t>
  </si>
  <si>
    <t>JOBLESS CLAIMS</t>
  </si>
  <si>
    <t>Claims</t>
  </si>
  <si>
    <t>Jobless Claims</t>
  </si>
  <si>
    <t>Weekly Initial Claims for Benefits (SA)</t>
  </si>
  <si>
    <t>UER</t>
  </si>
  <si>
    <t>---- Unemployment Rate</t>
  </si>
  <si>
    <t xml:space="preserve">             Recession</t>
  </si>
  <si>
    <t>3mo Avg</t>
  </si>
  <si>
    <t>---- 3mo Average Claims</t>
  </si>
  <si>
    <t>Trend in Jobless Claims</t>
  </si>
  <si>
    <t xml:space="preserve">        ---- Weekly Jobless Claims</t>
  </si>
  <si>
    <t xml:space="preserve">           ----Weekly Jobless Claims</t>
  </si>
  <si>
    <t>Three-month Average Weekly Number of Claims</t>
  </si>
  <si>
    <t>Prior Yr</t>
  </si>
  <si>
    <t>Insured Unemployment</t>
  </si>
  <si>
    <t>Insured Unemployment Rate</t>
  </si>
  <si>
    <t>4-Week Moving Average</t>
  </si>
  <si>
    <t>Initial Claims</t>
  </si>
  <si>
    <t>Inventory Capacity (Mos)</t>
  </si>
  <si>
    <t>Homes on the Market (000s)</t>
  </si>
  <si>
    <t>Inventory</t>
  </si>
  <si>
    <t>Mos</t>
  </si>
  <si>
    <t xml:space="preserve">         SATURDAY</t>
  </si>
  <si>
    <t xml:space="preserve">    HOME SALES</t>
  </si>
  <si>
    <t>Existing SF Home Sales (Mil)</t>
  </si>
  <si>
    <t>Monthly Change</t>
  </si>
  <si>
    <t xml:space="preserve">         2018</t>
  </si>
  <si>
    <t xml:space="preserve">         2019</t>
  </si>
  <si>
    <t>Growth Indicators</t>
  </si>
  <si>
    <t>Consumer Inflation (YoY)</t>
  </si>
  <si>
    <t>Interest Rate Benchmarks and Market Rates</t>
  </si>
  <si>
    <t>Federal Funds Rate</t>
  </si>
  <si>
    <t>2-year US Treasury</t>
  </si>
  <si>
    <t>10-year US Treasury</t>
  </si>
  <si>
    <t>Prime Rate</t>
  </si>
  <si>
    <t>5-year A-paper Vehicle Loan</t>
  </si>
  <si>
    <t>15-year Fixed FLM</t>
  </si>
  <si>
    <t>30-year Fixed FLM</t>
  </si>
  <si>
    <t>Home and Auto Sales</t>
  </si>
  <si>
    <t>Mortgage Originations-</t>
  </si>
  <si>
    <t>Existing Home Sales (000)</t>
  </si>
  <si>
    <t>New Home Sales (000)</t>
  </si>
  <si>
    <t>Home Sales and Prices-</t>
  </si>
  <si>
    <t>Vehicle Sales-</t>
  </si>
  <si>
    <t xml:space="preserve">     Refinance Share</t>
  </si>
  <si>
    <t xml:space="preserve"> = Actual </t>
  </si>
  <si>
    <t>MARKET RATES AND RELATIVE BENCHMARKS</t>
  </si>
  <si>
    <t>PRICING SPREADS: MARKET RATES LESS BENCHMARKS</t>
  </si>
  <si>
    <t>PRIME</t>
  </si>
  <si>
    <t>Purchase Applications (000)</t>
  </si>
  <si>
    <t>Refinance Application (000)</t>
  </si>
  <si>
    <t>Total 1- to 4- Family (000)</t>
  </si>
  <si>
    <t>Total US Vehicle Sales (Mil)</t>
  </si>
  <si>
    <t xml:space="preserve">Additional information and data is available at Meridian Economics website at </t>
  </si>
  <si>
    <t>WEEK OF:</t>
  </si>
  <si>
    <t>YR</t>
  </si>
  <si>
    <t>CRUDE OIL</t>
  </si>
  <si>
    <t>RETAIL GAS</t>
  </si>
  <si>
    <t xml:space="preserve"> YR </t>
  </si>
  <si>
    <t>RECESSION</t>
  </si>
  <si>
    <t>- - - WTI Crude</t>
  </si>
  <si>
    <t>---Avg Retail Gas</t>
  </si>
  <si>
    <t>Crude Oil (WTI - per bbl))</t>
  </si>
  <si>
    <t>Avg Retail Gasoline (per gal)</t>
  </si>
  <si>
    <t>Month-end Prices:</t>
  </si>
  <si>
    <t>The Oil Barrel</t>
  </si>
  <si>
    <t>Where a Barrel of</t>
  </si>
  <si>
    <t>Gallon of Gas-</t>
  </si>
  <si>
    <t xml:space="preserve">     Crude Goes-</t>
  </si>
  <si>
    <t xml:space="preserve">              What We Pay for a</t>
  </si>
  <si>
    <t>Total Index</t>
  </si>
  <si>
    <t>100=2012</t>
  </si>
  <si>
    <t>Ind Prod</t>
  </si>
  <si>
    <t>Cap Util</t>
  </si>
  <si>
    <t xml:space="preserve"> WHAT IT MEANS TO CREDIT UNION STRATEGY</t>
  </si>
  <si>
    <t>Consumer</t>
  </si>
  <si>
    <t>Average Hourly Earnings</t>
  </si>
  <si>
    <t>Total Credit Union-</t>
  </si>
  <si>
    <t>Total Consumer Credit Outstanding-</t>
  </si>
  <si>
    <t xml:space="preserve">             IMPACT ON CREDIT UNION STRATEGY</t>
  </si>
  <si>
    <t>Cash &amp; Inv-to-Total Assets</t>
  </si>
  <si>
    <t>ECONOMIC RELEASES</t>
  </si>
  <si>
    <t xml:space="preserve">   Vehicle-to-Total Loans</t>
  </si>
  <si>
    <t xml:space="preserve">   REL-to-Total Loans</t>
  </si>
  <si>
    <t xml:space="preserve">   REL-to-Net Worth</t>
  </si>
  <si>
    <t xml:space="preserve">   Indirect-to-Total Loans</t>
  </si>
  <si>
    <t xml:space="preserve">   Nonterm-to-Total Shares</t>
  </si>
  <si>
    <t xml:space="preserve">   Direct Loans</t>
  </si>
  <si>
    <t xml:space="preserve">   Indirect Loans</t>
  </si>
  <si>
    <t>Loss Allow as % of Loans</t>
  </si>
  <si>
    <t xml:space="preserve">    Final Products</t>
  </si>
  <si>
    <t xml:space="preserve">    - Consumer Goods</t>
  </si>
  <si>
    <t xml:space="preserve">    - Business Goods</t>
  </si>
  <si>
    <t xml:space="preserve">    Major Industry Groups-</t>
  </si>
  <si>
    <t xml:space="preserve">    Manufacturing</t>
  </si>
  <si>
    <t xml:space="preserve">    Mining</t>
  </si>
  <si>
    <t xml:space="preserve">    Utilities</t>
  </si>
  <si>
    <t>INDUSTRIAL PRODUCTION:</t>
  </si>
  <si>
    <t>CAPACITY UTILZATION:</t>
  </si>
  <si>
    <t xml:space="preserve">    Major Market Groups-</t>
  </si>
  <si>
    <t>President &amp; Chief Economist</t>
  </si>
  <si>
    <t>12M</t>
  </si>
  <si>
    <t xml:space="preserve">        Industrial Production Index &amp; Capacity Utilization</t>
  </si>
  <si>
    <t>Total Industry</t>
  </si>
  <si>
    <t>President &amp; Economist</t>
  </si>
  <si>
    <t>PERSONAL INCOME AND OUTLAY REPORT</t>
  </si>
  <si>
    <t>2018 - Q2</t>
  </si>
  <si>
    <t>972.740.9530</t>
  </si>
  <si>
    <t xml:space="preserve">    MORTGAGE RATES AND REFI SHARE</t>
  </si>
  <si>
    <t>Refinance Apps</t>
  </si>
  <si>
    <t>MORTGAGE ORIGINATIONS:</t>
  </si>
  <si>
    <t>MORTGAGE RATES AND PRICING SPREADS:</t>
  </si>
  <si>
    <t xml:space="preserve">        MORTGAGE ORIGINATIONS</t>
  </si>
  <si>
    <t xml:space="preserve">        MORTGAGE ORIGINATIONS REPORT</t>
  </si>
  <si>
    <t>- Refi Share</t>
  </si>
  <si>
    <t>Jan-18</t>
  </si>
  <si>
    <t>Q2-18</t>
  </si>
  <si>
    <t>Q2-19</t>
  </si>
  <si>
    <t>Q3-18</t>
  </si>
  <si>
    <t>Q1-19</t>
  </si>
  <si>
    <t>Q4-18</t>
  </si>
  <si>
    <t>Forecast-</t>
  </si>
  <si>
    <t xml:space="preserve"> - Sprd to 10yr UST</t>
  </si>
  <si>
    <t xml:space="preserve"> - Sprd to 7yr UST</t>
  </si>
  <si>
    <t>Billion$</t>
  </si>
  <si>
    <t>Q2-15</t>
  </si>
  <si>
    <t>Q3-15</t>
  </si>
  <si>
    <t>Q4-15</t>
  </si>
  <si>
    <t>Current Loss Exposure</t>
  </si>
  <si>
    <t>Labor Force</t>
  </si>
  <si>
    <t xml:space="preserve">  OPERATING EFFICIENCIES:</t>
  </si>
  <si>
    <t>Loans &amp; Shares-</t>
  </si>
  <si>
    <t>Avg Loan Balance</t>
  </si>
  <si>
    <t>Avg Loan Rate</t>
  </si>
  <si>
    <t>Avg Loan Yield, net</t>
  </si>
  <si>
    <t>Avg Share Balance</t>
  </si>
  <si>
    <t>Avg Share Rate</t>
  </si>
  <si>
    <t>NM Deposit Ratio</t>
  </si>
  <si>
    <t>Net Operating Profitability-</t>
  </si>
  <si>
    <t>Earning Asset/Funding</t>
  </si>
  <si>
    <t>Avg Revenue per FTE</t>
  </si>
  <si>
    <t>Avg OpExpense per FTE</t>
  </si>
  <si>
    <t>Avg OpReturn per FTE</t>
  </si>
  <si>
    <t>Operating Revenue-</t>
  </si>
  <si>
    <t>Non-Int Inc-to-Total Rev</t>
  </si>
  <si>
    <t>Interest Inc per FTE</t>
  </si>
  <si>
    <t>Non-Int Inc per FTE</t>
  </si>
  <si>
    <t>Operating Expenses-</t>
  </si>
  <si>
    <t>C&amp;B Expense Ratio</t>
  </si>
  <si>
    <t>Pct of Total Op Exp</t>
  </si>
  <si>
    <t>Avg C&amp;B per FTE</t>
  </si>
  <si>
    <t>Occ &amp; Ops Exp Ratio</t>
  </si>
  <si>
    <t>Avg O&amp;O per FTE</t>
  </si>
  <si>
    <t>All Other Exp Ratio</t>
  </si>
  <si>
    <t>Avg AOE per FTE</t>
  </si>
  <si>
    <t>Average Margin per Account-</t>
  </si>
  <si>
    <t>Avg Int Exp per Share</t>
  </si>
  <si>
    <t>Avg Return</t>
  </si>
  <si>
    <t>Staffing-</t>
  </si>
  <si>
    <t>Full-time Equivalents</t>
  </si>
  <si>
    <t>Pct PT Employees</t>
  </si>
  <si>
    <t>FTE-to-Ops (Staffing)</t>
  </si>
  <si>
    <t>Membership Outreach-</t>
  </si>
  <si>
    <t>Members-to-Potential</t>
  </si>
  <si>
    <t>Members-to-FTEs</t>
  </si>
  <si>
    <t>Branches</t>
  </si>
  <si>
    <t>Members per Branch</t>
  </si>
  <si>
    <t>10yr%</t>
  </si>
  <si>
    <t>2yr%</t>
  </si>
  <si>
    <t>ZONE</t>
  </si>
  <si>
    <t>Index</t>
  </si>
  <si>
    <t>Stress</t>
  </si>
  <si>
    <t>Balance</t>
  </si>
  <si>
    <t xml:space="preserve"> </t>
  </si>
  <si>
    <t>LOANs</t>
  </si>
  <si>
    <t>$500M+</t>
  </si>
  <si>
    <t>&lt;$500M</t>
  </si>
  <si>
    <t>SHARES</t>
  </si>
  <si>
    <t>CHANGE</t>
  </si>
  <si>
    <t>TOTAL 1-4</t>
  </si>
  <si>
    <t>Q3-19</t>
  </si>
  <si>
    <t>Q4-19</t>
  </si>
  <si>
    <t xml:space="preserve">        Annual</t>
  </si>
  <si>
    <t>ECONOMIC AND INTEREST RATE FORECAST</t>
  </si>
  <si>
    <t>PCE Excluding</t>
  </si>
  <si>
    <t>Recessiom</t>
  </si>
  <si>
    <t>ECONOMIC RECOVERY</t>
  </si>
  <si>
    <t xml:space="preserve"> 2.2yrs+</t>
  </si>
  <si>
    <t xml:space="preserve">    3.1%</t>
  </si>
  <si>
    <t>3.9%</t>
  </si>
  <si>
    <t xml:space="preserve">    62.7%</t>
  </si>
  <si>
    <t>The current recovery is longer than 2 of the past 3 rising rate environments.</t>
  </si>
  <si>
    <t>Joblessness is lower than all 3 past rising rate environments.</t>
  </si>
  <si>
    <t>The pace of the recovery, while much improved, is growing more slowly.</t>
  </si>
  <si>
    <t>INCREASE IN FOMC FUNDS RATE TARGET</t>
  </si>
  <si>
    <t>+4.50%</t>
  </si>
  <si>
    <t>+1.50%</t>
  </si>
  <si>
    <t xml:space="preserve">             +3.50%</t>
  </si>
  <si>
    <t xml:space="preserve">    +2.50%</t>
  </si>
  <si>
    <t>The current increase in the target rate is the second lowest.</t>
  </si>
  <si>
    <t>2.00%</t>
  </si>
  <si>
    <t>The Fed's gauge of overall inflation is above its 2.0% target.</t>
  </si>
  <si>
    <t xml:space="preserve">              2.2%</t>
  </si>
  <si>
    <t xml:space="preserve">                 2.6%</t>
  </si>
  <si>
    <t>Average wages have risen greater than last rising rate environment.</t>
  </si>
  <si>
    <t>27 September 2018</t>
  </si>
  <si>
    <t>BRIAN TURNER                        President and Chief Economist</t>
  </si>
  <si>
    <t xml:space="preserve">       Business &amp; Industry Consulting                 Market Analysis                Strategic Solutions                Financial Investments               Risk Management                Regulatory Expert</t>
  </si>
  <si>
    <t>Under</t>
  </si>
  <si>
    <t>Avg Int Inc per  Loan</t>
  </si>
  <si>
    <t>Inflation</t>
  </si>
  <si>
    <t>INFLATION ENVIRONMENT</t>
  </si>
  <si>
    <t>August</t>
  </si>
  <si>
    <t>Home Price Index</t>
  </si>
  <si>
    <t>Change in National Home Price Index</t>
  </si>
  <si>
    <t xml:space="preserve"> - Since 2006 Peak</t>
  </si>
  <si>
    <t xml:space="preserve"> - Peak to Trough</t>
  </si>
  <si>
    <t xml:space="preserve"> - Since 2012 Trough</t>
  </si>
  <si>
    <t>CMDEBT</t>
  </si>
  <si>
    <t>MORTGAGE</t>
  </si>
  <si>
    <t>CONSUMER</t>
  </si>
  <si>
    <t>NET</t>
  </si>
  <si>
    <t>HSDP/Dinc</t>
  </si>
  <si>
    <t>TDSP</t>
  </si>
  <si>
    <t xml:space="preserve">     HOUSEHOLD DEBT</t>
  </si>
  <si>
    <t>High</t>
  </si>
  <si>
    <t>Low</t>
  </si>
  <si>
    <t>xxxx</t>
  </si>
  <si>
    <t>GDP (QoQ)</t>
  </si>
  <si>
    <t>Personal Consumption (PCE)</t>
  </si>
  <si>
    <t xml:space="preserve">         2020</t>
  </si>
  <si>
    <t>GAS SALES</t>
  </si>
  <si>
    <t>(Dollars)</t>
  </si>
  <si>
    <t>(Gallons)</t>
  </si>
  <si>
    <t>Retail Price</t>
  </si>
  <si>
    <t xml:space="preserve">TAXES  </t>
  </si>
  <si>
    <t xml:space="preserve">DISTRIBUTION &amp; MARKETING  </t>
  </si>
  <si>
    <t xml:space="preserve">REFINING  </t>
  </si>
  <si>
    <t xml:space="preserve">CRUDE OIL  </t>
  </si>
  <si>
    <t>Avg Daily Gallons (Thsds)</t>
  </si>
  <si>
    <t>Refinery Sales:</t>
  </si>
  <si>
    <t>Consumer Confidence (100-1985)</t>
  </si>
  <si>
    <t>Retail Sales (YoY)</t>
  </si>
  <si>
    <t>105..4</t>
  </si>
  <si>
    <t>INDUSTRIAL PRODUCTION AND CAPACITY UTILIZATION</t>
  </si>
  <si>
    <t>2018 PNC Christmas Price Index</t>
  </si>
  <si>
    <t>Brian Turner</t>
  </si>
  <si>
    <t>Total Overall Cost</t>
  </si>
  <si>
    <t>Total "Core" Cost</t>
  </si>
  <si>
    <t xml:space="preserve">              972.740.9531</t>
  </si>
  <si>
    <t>Item Cost</t>
  </si>
  <si>
    <t>Total Change</t>
  </si>
  <si>
    <t>HIGHLIGHTS</t>
  </si>
  <si>
    <t>Total Cost of Christmas and Year-over-Year Change</t>
  </si>
  <si>
    <t>Date</t>
  </si>
  <si>
    <t>VIX Close</t>
  </si>
  <si>
    <t>September</t>
  </si>
  <si>
    <t>October</t>
  </si>
  <si>
    <t xml:space="preserve">            2018</t>
  </si>
  <si>
    <t xml:space="preserve">              2017</t>
  </si>
  <si>
    <t xml:space="preserve">FOMC Minutes  </t>
  </si>
  <si>
    <t>Net OpExp-to-Total Exp</t>
  </si>
  <si>
    <t>November</t>
  </si>
  <si>
    <t>December</t>
  </si>
  <si>
    <t>January</t>
  </si>
  <si>
    <t>Wages</t>
  </si>
  <si>
    <t>Economic Indicators (100=2016)</t>
  </si>
  <si>
    <t>Non-farm Payrolls SA</t>
  </si>
  <si>
    <t>February</t>
  </si>
  <si>
    <t>SA</t>
  </si>
  <si>
    <t>Jon Opemings</t>
  </si>
  <si>
    <t xml:space="preserve">         Brian Turner              President &amp; Chief Economist             bturner@Meridian-ally.com            972.740.9531          www.Meridian-ally.com</t>
  </si>
  <si>
    <t>QUARTER</t>
  </si>
  <si>
    <t xml:space="preserve">           YEAR</t>
  </si>
  <si>
    <t>Net Operating Return</t>
  </si>
  <si>
    <t>Previous Years</t>
  </si>
  <si>
    <t>March</t>
  </si>
  <si>
    <t>April</t>
  </si>
  <si>
    <t>M1</t>
  </si>
  <si>
    <t>19</t>
  </si>
  <si>
    <t>M2</t>
  </si>
  <si>
    <t>M1 Velocity</t>
  </si>
  <si>
    <t xml:space="preserve">Existing Home Sales  </t>
  </si>
  <si>
    <t xml:space="preserve">Consumer Credit  </t>
  </si>
  <si>
    <t xml:space="preserve">FOMC Announcement  </t>
  </si>
  <si>
    <t>Annl</t>
  </si>
  <si>
    <t xml:space="preserve">Cons Inflation  1.7%  </t>
  </si>
  <si>
    <t>Q2-Final</t>
  </si>
  <si>
    <t xml:space="preserve">New Home Sales  713k  </t>
  </si>
  <si>
    <t xml:space="preserve">Retail Sales  </t>
  </si>
  <si>
    <t xml:space="preserve">FRB Beige Book  </t>
  </si>
  <si>
    <t>Q2-2019</t>
  </si>
  <si>
    <t>Avg Int &amp; Prov Exp per FTE</t>
  </si>
  <si>
    <t>Nov 1</t>
  </si>
  <si>
    <t xml:space="preserve">Jobless Claims  219k  </t>
  </si>
  <si>
    <t xml:space="preserve">Home Prices  </t>
  </si>
  <si>
    <t xml:space="preserve">Consumer Credit  5.2%  </t>
  </si>
  <si>
    <t xml:space="preserve">Whls Inflation 1.4%  </t>
  </si>
  <si>
    <t xml:space="preserve">Jobless Claims  210k  </t>
  </si>
  <si>
    <t>October, 2019</t>
  </si>
  <si>
    <t>1./9%</t>
  </si>
  <si>
    <t xml:space="preserve">Retail Sales  3.4%  </t>
  </si>
  <si>
    <t xml:space="preserve">Jobless Claims  214k  </t>
  </si>
  <si>
    <t xml:space="preserve">Industrial Prod  -0.4%  </t>
  </si>
  <si>
    <t xml:space="preserve">Leading Indicators  -0.1%  </t>
  </si>
  <si>
    <t xml:space="preserve">Consumer Inflation  </t>
  </si>
  <si>
    <t xml:space="preserve">Wholesale Inflation  </t>
  </si>
  <si>
    <t xml:space="preserve">  COLUMBUS DAY</t>
  </si>
  <si>
    <t xml:space="preserve">  HOLIDAY</t>
  </si>
  <si>
    <t>LOW CYCLE</t>
  </si>
  <si>
    <t>HIGH CYCLE</t>
  </si>
  <si>
    <t>Up Chg Cycle</t>
  </si>
  <si>
    <t>Down Chg Cycle</t>
  </si>
  <si>
    <t>This Down Cycle</t>
  </si>
  <si>
    <t>Fed Funds</t>
  </si>
  <si>
    <t>1year</t>
  </si>
  <si>
    <t>2years</t>
  </si>
  <si>
    <t>3years</t>
  </si>
  <si>
    <t>5years</t>
  </si>
  <si>
    <t>10years</t>
  </si>
  <si>
    <t>Jul16 Low-Nov18 High</t>
  </si>
  <si>
    <t>Nov18 High-Current</t>
  </si>
  <si>
    <t>CYCLICAL CHANGES SUMMARY</t>
  </si>
  <si>
    <t>FOMC Meeting</t>
  </si>
  <si>
    <t>Moderate Growth; Chg in O/N Target -0.25%</t>
  </si>
  <si>
    <t>Home Prices (Ayg, YoY)</t>
  </si>
  <si>
    <t>Unemployment (Oct)</t>
  </si>
  <si>
    <t>GDP (Q3, 1st)</t>
  </si>
  <si>
    <t xml:space="preserve">Ex Home Sales  5.38M  </t>
  </si>
  <si>
    <t>Consumer Sentiment  95.5</t>
  </si>
  <si>
    <t xml:space="preserve">Jobless Claims  212k  </t>
  </si>
  <si>
    <t>01 November 2019</t>
  </si>
  <si>
    <t>Consumer Credit (Sep)</t>
  </si>
  <si>
    <t>Oct 7</t>
  </si>
  <si>
    <t xml:space="preserve">Home Prices  +2.0%  </t>
  </si>
  <si>
    <t xml:space="preserve">GDP (Q3-1st)  1.9%  </t>
  </si>
  <si>
    <t xml:space="preserve">Employment Data  3.6%  </t>
  </si>
  <si>
    <t xml:space="preserve">New Home Sales  </t>
  </si>
  <si>
    <t xml:space="preserve">GDP (Q3-2nd)  </t>
  </si>
  <si>
    <t xml:space="preserve">THANKSGIVING  </t>
  </si>
  <si>
    <t xml:space="preserve">  VETERAN'S DAY</t>
  </si>
  <si>
    <t>*Since Nov 2018</t>
  </si>
  <si>
    <t>9 Month 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</si>
</sst>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quot;$&quot;#,##0"/>
    <numFmt numFmtId="44" formatCode="_-&quot;$&quot;* #,##0.00_-;\-&quot;$&quot;* #,##0.00_-;_-&quot;$&quot;* &quot;-&quot;??_-;_-@_-"/>
    <numFmt numFmtId="43" formatCode="_-* #,##0.00_-;\-* #,##0.00_-;_-* &quot;-&quot;??_-;_-@_-"/>
    <numFmt numFmtId="164" formatCode="0.0%"/>
    <numFmt numFmtId="165" formatCode="#,##0.0_ ;\-#,##0.0\ "/>
    <numFmt numFmtId="166" formatCode="0.000"/>
    <numFmt numFmtId="167" formatCode="_(* #,##0_);_(* \(#,##0\);_(* &quot;-&quot;??_);_(@_)"/>
    <numFmt numFmtId="168" formatCode="[$-409]mmm\-yy;@"/>
    <numFmt numFmtId="169" formatCode="_(* #,##0.0_);_(* \(#,##0.0\);_(* &quot;-&quot;??_);_(@_)"/>
    <numFmt numFmtId="170" formatCode="_-&quot;$&quot;* #,##0_-;\-&quot;$&quot;* #,##0_-;_-&quot;$&quot;* &quot;-&quot;??_-;_-@_-"/>
    <numFmt numFmtId="171" formatCode="_-* #,##0_-;\-* #,##0_-;_-* &quot;-&quot;??_-;_-@_-"/>
    <numFmt numFmtId="172" formatCode="_-* #,##0.0_-;\-* #,##0.0_-;_-* &quot;-&quot;??_-;_-@_-"/>
    <numFmt numFmtId="173" formatCode="#,##0_ ;\-#,##0\ "/>
    <numFmt numFmtId="174" formatCode="0.0"/>
    <numFmt numFmtId="175" formatCode="yyyy\-mm\-dd"/>
    <numFmt numFmtId="176" formatCode="_-* #,##0.000_-;\-* #,##0.000_-;_-* &quot;-&quot;??_-;_-@_-"/>
    <numFmt numFmtId="177" formatCode="&quot;$&quot;#,##0.0;\-&quot;$&quot;#,##0.0"/>
    <numFmt numFmtId="178" formatCode="0_ ;\-0\ "/>
    <numFmt numFmtId="179" formatCode="#,##0.0"/>
    <numFmt numFmtId="180" formatCode="&quot;$&quot;#,##0.0"/>
    <numFmt numFmtId="181" formatCode="#,##0.00_ ;\-#,##0.00\ "/>
    <numFmt numFmtId="182" formatCode="&quot;$&quot;#,##0"/>
    <numFmt numFmtId="183" formatCode="&quot;$&quot;#,##0.00"/>
    <numFmt numFmtId="184" formatCode="m/d/yy;@"/>
    <numFmt numFmtId="185" formatCode="mmm\-yyyy"/>
    <numFmt numFmtId="186" formatCode="&quot;$&quot;#,##0.000"/>
    <numFmt numFmtId="187" formatCode="&quot;$&quot;#,##0.000;\-&quot;$&quot;#,##0.000"/>
  </numFmts>
  <fonts count="205" x14ac:knownFonts="1">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b/>
      <sz val="12"/>
      <color theme="0"/>
      <name val="Calibri"/>
      <family val="2"/>
      <scheme val="minor"/>
    </font>
    <font>
      <b/>
      <sz val="12"/>
      <color theme="1"/>
      <name val="Calibri"/>
      <family val="2"/>
      <scheme val="minor"/>
    </font>
    <font>
      <sz val="12"/>
      <color theme="0"/>
      <name val="Calibri"/>
      <family val="2"/>
      <scheme val="minor"/>
    </font>
    <font>
      <b/>
      <sz val="14"/>
      <color theme="0"/>
      <name val="Calibri"/>
      <scheme val="minor"/>
    </font>
    <font>
      <b/>
      <i/>
      <sz val="12"/>
      <color theme="1"/>
      <name val="Calibri"/>
      <scheme val="minor"/>
    </font>
    <font>
      <u/>
      <sz val="12"/>
      <color theme="10"/>
      <name val="Calibri"/>
      <family val="2"/>
      <scheme val="minor"/>
    </font>
    <font>
      <u/>
      <sz val="12"/>
      <color theme="11"/>
      <name val="Calibri"/>
      <family val="2"/>
      <scheme val="minor"/>
    </font>
    <font>
      <sz val="8"/>
      <name val="Calibri"/>
      <family val="2"/>
      <scheme val="minor"/>
    </font>
    <font>
      <b/>
      <sz val="16"/>
      <color theme="0"/>
      <name val="Calibri"/>
      <scheme val="minor"/>
    </font>
    <font>
      <b/>
      <sz val="14"/>
      <color theme="1"/>
      <name val="Calibri"/>
      <scheme val="minor"/>
    </font>
    <font>
      <sz val="9"/>
      <color theme="1"/>
      <name val="Calibri"/>
      <family val="2"/>
    </font>
    <font>
      <sz val="8"/>
      <color theme="1"/>
      <name val="Arial"/>
      <family val="2"/>
    </font>
    <font>
      <sz val="11"/>
      <color theme="1"/>
      <name val="Calibri"/>
      <family val="2"/>
    </font>
    <font>
      <sz val="11"/>
      <color theme="1"/>
      <name val="Arial"/>
      <family val="2"/>
    </font>
    <font>
      <sz val="11"/>
      <color rgb="FF000000"/>
      <name val="Calibri"/>
      <family val="2"/>
      <scheme val="minor"/>
    </font>
    <font>
      <sz val="11"/>
      <color theme="1"/>
      <name val="Calibri"/>
      <family val="2"/>
      <scheme val="minor"/>
    </font>
    <font>
      <b/>
      <sz val="11"/>
      <color rgb="FF000000"/>
      <name val="Calibri"/>
      <family val="2"/>
      <scheme val="minor"/>
    </font>
    <font>
      <b/>
      <sz val="11"/>
      <color theme="0"/>
      <name val="Calibri"/>
      <scheme val="minor"/>
    </font>
    <font>
      <b/>
      <sz val="11"/>
      <color theme="0"/>
      <name val="Arial"/>
      <family val="2"/>
    </font>
    <font>
      <b/>
      <sz val="12"/>
      <color theme="0"/>
      <name val="Calibri"/>
      <family val="2"/>
    </font>
    <font>
      <b/>
      <sz val="9"/>
      <color theme="1"/>
      <name val="Calibri"/>
      <family val="2"/>
    </font>
    <font>
      <sz val="12"/>
      <color rgb="FF000000"/>
      <name val="Arial"/>
      <family val="2"/>
    </font>
    <font>
      <sz val="8"/>
      <color rgb="FF000000"/>
      <name val="Arial"/>
      <family val="2"/>
    </font>
    <font>
      <sz val="12"/>
      <color rgb="FF000000"/>
      <name val="Calibri"/>
      <family val="2"/>
      <scheme val="minor"/>
    </font>
    <font>
      <b/>
      <sz val="12"/>
      <color rgb="FF000000"/>
      <name val="Arial"/>
      <family val="2"/>
    </font>
    <font>
      <sz val="12"/>
      <color theme="0" tint="-0.34998626667073579"/>
      <name val="Calibri"/>
      <scheme val="minor"/>
    </font>
    <font>
      <sz val="12"/>
      <color theme="4"/>
      <name val="Calibri"/>
      <scheme val="minor"/>
    </font>
    <font>
      <i/>
      <sz val="11"/>
      <color theme="1"/>
      <name val="Calibri"/>
      <scheme val="minor"/>
    </font>
    <font>
      <sz val="12"/>
      <color theme="1"/>
      <name val="Calibri"/>
    </font>
    <font>
      <sz val="14"/>
      <color theme="1"/>
      <name val="Calibri"/>
      <scheme val="minor"/>
    </font>
    <font>
      <sz val="16"/>
      <color theme="1"/>
      <name val="Calibri"/>
      <scheme val="minor"/>
    </font>
    <font>
      <u/>
      <sz val="16"/>
      <color theme="10"/>
      <name val="Calibri"/>
      <scheme val="minor"/>
    </font>
    <font>
      <b/>
      <sz val="20"/>
      <color theme="1"/>
      <name val="Calibri"/>
      <scheme val="minor"/>
    </font>
    <font>
      <sz val="20"/>
      <color theme="1"/>
      <name val="Calibri"/>
      <scheme val="minor"/>
    </font>
    <font>
      <b/>
      <sz val="12"/>
      <color rgb="FFFF0000"/>
      <name val="Calibri"/>
      <scheme val="minor"/>
    </font>
    <font>
      <b/>
      <sz val="36"/>
      <color theme="1"/>
      <name val="Calibri"/>
      <scheme val="minor"/>
    </font>
    <font>
      <b/>
      <sz val="30"/>
      <color theme="1"/>
      <name val="Calibri"/>
      <scheme val="minor"/>
    </font>
    <font>
      <sz val="14"/>
      <color theme="1"/>
      <name val="Calibri"/>
    </font>
    <font>
      <b/>
      <sz val="14"/>
      <color theme="0"/>
      <name val="Calibri"/>
    </font>
    <font>
      <b/>
      <sz val="16"/>
      <color theme="1"/>
      <name val="Calibri"/>
      <scheme val="minor"/>
    </font>
    <font>
      <sz val="16"/>
      <color theme="1"/>
      <name val="Calibri"/>
    </font>
    <font>
      <b/>
      <sz val="16"/>
      <color theme="1"/>
      <name val="Calibri"/>
    </font>
    <font>
      <b/>
      <sz val="22"/>
      <color theme="1"/>
      <name val="Calibri"/>
      <scheme val="minor"/>
    </font>
    <font>
      <b/>
      <sz val="18"/>
      <color theme="1"/>
      <name val="Calibri"/>
      <scheme val="minor"/>
    </font>
    <font>
      <b/>
      <shadow/>
      <sz val="14"/>
      <color theme="0"/>
      <name val="Calibri"/>
      <scheme val="minor"/>
    </font>
    <font>
      <b/>
      <shadow/>
      <sz val="16"/>
      <color theme="0"/>
      <name val="Calibri"/>
      <scheme val="minor"/>
    </font>
    <font>
      <sz val="12"/>
      <color theme="1"/>
      <name val="Century Gothic"/>
    </font>
    <font>
      <shadow/>
      <sz val="12"/>
      <color theme="1"/>
      <name val="Calibri"/>
      <scheme val="minor"/>
    </font>
    <font>
      <b/>
      <u/>
      <sz val="11"/>
      <color theme="1"/>
      <name val="Century Gothic"/>
    </font>
    <font>
      <sz val="13"/>
      <color theme="1"/>
      <name val="Calibri"/>
      <scheme val="minor"/>
    </font>
    <font>
      <sz val="12"/>
      <color theme="5"/>
      <name val="Calibri"/>
      <scheme val="minor"/>
    </font>
    <font>
      <b/>
      <sz val="12"/>
      <color theme="5"/>
      <name val="Calibri"/>
      <scheme val="minor"/>
    </font>
    <font>
      <b/>
      <sz val="16"/>
      <color theme="1"/>
      <name val="Arial Narrow"/>
    </font>
    <font>
      <sz val="16"/>
      <color theme="1"/>
      <name val="Arial Narrow"/>
    </font>
    <font>
      <sz val="16"/>
      <color theme="0"/>
      <name val="Calibri"/>
      <scheme val="minor"/>
    </font>
    <font>
      <sz val="11"/>
      <color rgb="FF000000"/>
      <name val="Arial"/>
    </font>
    <font>
      <u/>
      <sz val="14"/>
      <color theme="10"/>
      <name val="Calibri"/>
      <scheme val="minor"/>
    </font>
    <font>
      <sz val="16"/>
      <color rgb="FF000000"/>
      <name val="Calibri"/>
      <scheme val="minor"/>
    </font>
    <font>
      <b/>
      <sz val="11"/>
      <color theme="1"/>
      <name val="Calibri"/>
      <scheme val="minor"/>
    </font>
    <font>
      <sz val="14"/>
      <color theme="0"/>
      <name val="Calibri"/>
      <family val="2"/>
    </font>
    <font>
      <sz val="14"/>
      <color theme="0"/>
      <name val="Calibri"/>
      <family val="2"/>
      <scheme val="minor"/>
    </font>
    <font>
      <b/>
      <sz val="14"/>
      <color theme="1"/>
      <name val="Arial Narrow"/>
    </font>
    <font>
      <sz val="14"/>
      <color theme="1"/>
      <name val="Arial Narrow"/>
    </font>
    <font>
      <b/>
      <i/>
      <sz val="16"/>
      <color theme="1"/>
      <name val="Calibri"/>
      <scheme val="minor"/>
    </font>
    <font>
      <sz val="10"/>
      <name val="Arial Narrow"/>
      <family val="2"/>
    </font>
    <font>
      <sz val="10"/>
      <color indexed="9"/>
      <name val="Arial Narrow"/>
      <family val="2"/>
    </font>
    <font>
      <b/>
      <sz val="14"/>
      <color theme="4"/>
      <name val="Calibri"/>
      <scheme val="minor"/>
    </font>
    <font>
      <sz val="14"/>
      <color indexed="9"/>
      <name val="Arial Narrow"/>
    </font>
    <font>
      <u/>
      <sz val="14"/>
      <color indexed="9"/>
      <name val="Arial Narrow"/>
    </font>
    <font>
      <sz val="14"/>
      <name val="Arial Narrow"/>
    </font>
    <font>
      <b/>
      <sz val="14"/>
      <name val="Arial Narrow"/>
    </font>
    <font>
      <sz val="14"/>
      <color rgb="FF000000"/>
      <name val="Calibri"/>
      <scheme val="minor"/>
    </font>
    <font>
      <b/>
      <sz val="14"/>
      <color theme="9"/>
      <name val="Calibri"/>
      <scheme val="minor"/>
    </font>
    <font>
      <b/>
      <sz val="12"/>
      <color theme="4"/>
      <name val="Calibri"/>
      <scheme val="minor"/>
    </font>
    <font>
      <b/>
      <sz val="36"/>
      <color theme="0"/>
      <name val="Calibri"/>
      <scheme val="minor"/>
    </font>
    <font>
      <b/>
      <sz val="24"/>
      <color theme="0"/>
      <name val="Calibri"/>
      <scheme val="minor"/>
    </font>
    <font>
      <b/>
      <sz val="22"/>
      <color rgb="FFF2D47E"/>
      <name val="Calibri"/>
      <scheme val="minor"/>
    </font>
    <font>
      <sz val="12"/>
      <color rgb="FFEEE68B"/>
      <name val="Calibri"/>
      <scheme val="minor"/>
    </font>
    <font>
      <b/>
      <sz val="16"/>
      <color theme="4"/>
      <name val="Calibri"/>
      <scheme val="minor"/>
    </font>
    <font>
      <b/>
      <sz val="16"/>
      <color rgb="FFFF0000"/>
      <name val="Calibri"/>
      <scheme val="minor"/>
    </font>
    <font>
      <b/>
      <sz val="16"/>
      <color theme="7" tint="0.39997558519241921"/>
      <name val="Calibri"/>
      <scheme val="minor"/>
    </font>
    <font>
      <b/>
      <sz val="20"/>
      <color theme="1"/>
      <name val="Arial Narrow"/>
    </font>
    <font>
      <sz val="20"/>
      <color theme="1"/>
      <name val="Arial Narrow"/>
    </font>
    <font>
      <sz val="20"/>
      <color theme="1"/>
      <name val="Calibri"/>
    </font>
    <font>
      <sz val="12"/>
      <color theme="1"/>
      <name val="Arial"/>
      <charset val="204"/>
    </font>
    <font>
      <sz val="14"/>
      <color theme="1"/>
      <name val="Times New Roman"/>
    </font>
    <font>
      <b/>
      <sz val="14"/>
      <color theme="0"/>
      <name val="Times New Roman"/>
    </font>
    <font>
      <b/>
      <sz val="14"/>
      <color theme="0"/>
      <name val="Garamond"/>
    </font>
    <font>
      <b/>
      <sz val="14"/>
      <color theme="1"/>
      <name val="Times New Roman"/>
    </font>
    <font>
      <b/>
      <sz val="14"/>
      <color theme="1"/>
      <name val="Garamond"/>
    </font>
    <font>
      <sz val="14"/>
      <color theme="1"/>
      <name val="Garamond"/>
    </font>
    <font>
      <b/>
      <sz val="16"/>
      <color theme="0"/>
      <name val="Times New Roman"/>
    </font>
    <font>
      <b/>
      <sz val="16"/>
      <color theme="1"/>
      <name val="Times New Roman"/>
    </font>
    <font>
      <sz val="16"/>
      <color theme="1"/>
      <name val="Times New Roman"/>
    </font>
    <font>
      <sz val="12"/>
      <color theme="4"/>
      <name val="Times New Roman"/>
    </font>
    <font>
      <sz val="14"/>
      <color theme="4"/>
      <name val="Times New Roman"/>
    </font>
    <font>
      <sz val="14"/>
      <color theme="0"/>
      <name val="Times New Roman"/>
    </font>
    <font>
      <b/>
      <u/>
      <sz val="16"/>
      <color theme="1"/>
      <name val="Calibri"/>
      <scheme val="minor"/>
    </font>
    <font>
      <b/>
      <i/>
      <sz val="10"/>
      <color theme="1"/>
      <name val="Calibri"/>
      <scheme val="minor"/>
    </font>
    <font>
      <b/>
      <sz val="11"/>
      <color rgb="FF0000FF"/>
      <name val="Calibri"/>
      <scheme val="minor"/>
    </font>
    <font>
      <b/>
      <sz val="14"/>
      <color theme="1"/>
      <name val="Calibri"/>
    </font>
    <font>
      <b/>
      <sz val="11"/>
      <color theme="0"/>
      <name val="Arial Narrow"/>
    </font>
    <font>
      <sz val="10"/>
      <color theme="1"/>
      <name val="Calibri"/>
      <scheme val="minor"/>
    </font>
    <font>
      <sz val="10"/>
      <color theme="5"/>
      <name val="Calibri"/>
      <scheme val="minor"/>
    </font>
    <font>
      <b/>
      <sz val="14"/>
      <color theme="0"/>
      <name val="Arial Narrow"/>
    </font>
    <font>
      <b/>
      <sz val="10"/>
      <color theme="5"/>
      <name val="Calibri"/>
      <scheme val="minor"/>
    </font>
    <font>
      <b/>
      <sz val="24"/>
      <color theme="1"/>
      <name val="Calibri"/>
      <scheme val="minor"/>
    </font>
    <font>
      <sz val="11"/>
      <color theme="0"/>
      <name val="Calibri"/>
      <scheme val="minor"/>
    </font>
    <font>
      <b/>
      <sz val="12"/>
      <color theme="5" tint="-0.249977111117893"/>
      <name val="Calibri"/>
      <scheme val="minor"/>
    </font>
    <font>
      <sz val="24"/>
      <color theme="1"/>
      <name val="Calibri"/>
    </font>
    <font>
      <b/>
      <sz val="24"/>
      <color theme="1"/>
      <name val="Calibri"/>
    </font>
    <font>
      <b/>
      <sz val="24"/>
      <color rgb="FF000000"/>
      <name val="Calibri"/>
      <scheme val="minor"/>
    </font>
    <font>
      <b/>
      <sz val="16"/>
      <color rgb="FF000000"/>
      <name val="Calibri"/>
      <scheme val="minor"/>
    </font>
    <font>
      <b/>
      <sz val="14"/>
      <color rgb="FFFF0000"/>
      <name val="Calibri"/>
      <scheme val="minor"/>
    </font>
    <font>
      <b/>
      <sz val="13"/>
      <color theme="0"/>
      <name val="Calibri"/>
      <scheme val="minor"/>
    </font>
    <font>
      <b/>
      <sz val="13"/>
      <color theme="1"/>
      <name val="Calibri"/>
      <scheme val="minor"/>
    </font>
    <font>
      <b/>
      <sz val="11"/>
      <color theme="1"/>
      <name val="Century Gothic"/>
    </font>
    <font>
      <b/>
      <sz val="9"/>
      <color theme="1"/>
      <name val="Century Gothic"/>
    </font>
    <font>
      <b/>
      <sz val="9"/>
      <color rgb="FFFF0000"/>
      <name val="Century Gothic"/>
    </font>
    <font>
      <b/>
      <sz val="12"/>
      <color theme="0" tint="-0.34998626667073579"/>
      <name val="Calibri"/>
      <scheme val="minor"/>
    </font>
    <font>
      <sz val="10"/>
      <color theme="1"/>
      <name val="Calibri"/>
    </font>
    <font>
      <sz val="14"/>
      <color rgb="FF000000"/>
      <name val="Helvetica"/>
    </font>
    <font>
      <sz val="14"/>
      <color theme="1"/>
      <name val="Helvetica"/>
    </font>
    <font>
      <b/>
      <sz val="14"/>
      <color theme="1"/>
      <name val="Helvetica"/>
    </font>
    <font>
      <b/>
      <u/>
      <sz val="14"/>
      <color theme="1"/>
      <name val="Arial"/>
    </font>
    <font>
      <sz val="14"/>
      <color theme="1"/>
      <name val="Arial"/>
    </font>
    <font>
      <b/>
      <sz val="14"/>
      <color theme="1"/>
      <name val="Arial"/>
    </font>
    <font>
      <b/>
      <sz val="20"/>
      <color theme="1"/>
      <name val="Arial"/>
    </font>
    <font>
      <sz val="14"/>
      <name val="Arial"/>
      <charset val="204"/>
    </font>
    <font>
      <b/>
      <sz val="12"/>
      <name val="Arial"/>
      <family val="2"/>
      <charset val="204"/>
    </font>
    <font>
      <sz val="12"/>
      <name val="Arial"/>
      <charset val="204"/>
    </font>
    <font>
      <b/>
      <u/>
      <sz val="14"/>
      <color theme="1"/>
      <name val="Helvetica"/>
    </font>
    <font>
      <b/>
      <sz val="12"/>
      <color theme="1"/>
      <name val="Helvetica"/>
    </font>
    <font>
      <b/>
      <sz val="16"/>
      <color theme="1"/>
      <name val="Helvetica"/>
    </font>
    <font>
      <b/>
      <sz val="20"/>
      <color theme="1"/>
      <name val="Calibri"/>
    </font>
    <font>
      <sz val="14"/>
      <color theme="4"/>
      <name val="Calibri"/>
      <scheme val="minor"/>
    </font>
    <font>
      <sz val="14"/>
      <color theme="5"/>
      <name val="Calibri"/>
      <scheme val="minor"/>
    </font>
    <font>
      <sz val="14"/>
      <color theme="5" tint="-0.249977111117893"/>
      <name val="Calibri"/>
      <scheme val="minor"/>
    </font>
    <font>
      <sz val="14"/>
      <color theme="6" tint="-0.249977111117893"/>
      <name val="Calibri"/>
      <scheme val="minor"/>
    </font>
    <font>
      <sz val="14"/>
      <color rgb="FF008000"/>
      <name val="Calibri"/>
      <scheme val="minor"/>
    </font>
    <font>
      <sz val="14"/>
      <color theme="6" tint="-0.499984740745262"/>
      <name val="Calibri"/>
      <scheme val="minor"/>
    </font>
    <font>
      <b/>
      <sz val="28"/>
      <color theme="1"/>
      <name val="Calibri"/>
      <scheme val="minor"/>
    </font>
    <font>
      <b/>
      <sz val="12"/>
      <color theme="0" tint="-0.499984740745262"/>
      <name val="Calibri"/>
      <scheme val="minor"/>
    </font>
    <font>
      <b/>
      <sz val="12"/>
      <color rgb="FF008000"/>
      <name val="Calibri"/>
      <scheme val="minor"/>
    </font>
    <font>
      <sz val="14"/>
      <color rgb="FF000000"/>
      <name val="Arial"/>
    </font>
    <font>
      <b/>
      <sz val="11"/>
      <color theme="1"/>
      <name val="Arial"/>
    </font>
    <font>
      <b/>
      <sz val="14"/>
      <color theme="0" tint="-0.499984740745262"/>
      <name val="Calibri"/>
      <scheme val="minor"/>
    </font>
    <font>
      <b/>
      <sz val="14"/>
      <color theme="1" tint="0.249977111117893"/>
      <name val="Calibri"/>
      <scheme val="minor"/>
    </font>
    <font>
      <b/>
      <sz val="32"/>
      <color theme="1"/>
      <name val="Calibri"/>
      <scheme val="minor"/>
    </font>
    <font>
      <sz val="16"/>
      <color theme="1"/>
      <name val="Arial"/>
    </font>
    <font>
      <sz val="14"/>
      <color theme="0"/>
      <name val="Arial"/>
    </font>
    <font>
      <b/>
      <sz val="12"/>
      <color rgb="FFFFFFFF"/>
      <name val="Calibri"/>
      <family val="2"/>
      <scheme val="minor"/>
    </font>
    <font>
      <b/>
      <sz val="14"/>
      <color rgb="FF008000"/>
      <name val="Calibri"/>
      <scheme val="minor"/>
    </font>
    <font>
      <sz val="28"/>
      <color theme="1"/>
      <name val="Calibri"/>
    </font>
    <font>
      <b/>
      <sz val="28"/>
      <color theme="1"/>
      <name val="Calibri"/>
    </font>
    <font>
      <b/>
      <i/>
      <sz val="14"/>
      <color theme="1"/>
      <name val="Arial"/>
    </font>
    <font>
      <i/>
      <u/>
      <sz val="14"/>
      <color theme="1"/>
      <name val="Arial"/>
    </font>
    <font>
      <b/>
      <sz val="14"/>
      <color theme="0"/>
      <name val="Arial"/>
    </font>
    <font>
      <i/>
      <sz val="14"/>
      <color theme="1"/>
      <name val="Arial"/>
    </font>
    <font>
      <b/>
      <sz val="14"/>
      <color rgb="FF000000"/>
      <name val="Arial"/>
    </font>
    <font>
      <b/>
      <sz val="12"/>
      <color theme="1"/>
      <name val="Calibri"/>
    </font>
    <font>
      <sz val="16"/>
      <color rgb="FF000000"/>
      <name val="Arial"/>
    </font>
    <font>
      <sz val="13"/>
      <color theme="0"/>
      <name val="Calibri"/>
      <scheme val="minor"/>
    </font>
    <font>
      <shadow/>
      <sz val="12"/>
      <color theme="0"/>
      <name val="Calibri"/>
      <scheme val="minor"/>
    </font>
    <font>
      <b/>
      <sz val="12"/>
      <color rgb="FFC0504D"/>
      <name val="Calibri"/>
      <scheme val="minor"/>
    </font>
    <font>
      <b/>
      <sz val="12"/>
      <color rgb="FF000090"/>
      <name val="Calibri"/>
      <scheme val="minor"/>
    </font>
    <font>
      <i/>
      <sz val="14"/>
      <color theme="1"/>
      <name val="Calibri"/>
    </font>
    <font>
      <b/>
      <sz val="14"/>
      <color rgb="FF000000"/>
      <name val="Calibri"/>
      <scheme val="minor"/>
    </font>
    <font>
      <b/>
      <i/>
      <sz val="14"/>
      <color theme="1"/>
      <name val="Calibri"/>
      <scheme val="minor"/>
    </font>
    <font>
      <i/>
      <sz val="13"/>
      <color theme="1"/>
      <name val="Calibri"/>
      <scheme val="minor"/>
    </font>
    <font>
      <b/>
      <i/>
      <sz val="13"/>
      <color theme="1"/>
      <name val="Calibri"/>
      <scheme val="minor"/>
    </font>
    <font>
      <sz val="12"/>
      <color rgb="FFFF0000"/>
      <name val="Calibri"/>
      <family val="2"/>
      <scheme val="minor"/>
    </font>
    <font>
      <b/>
      <sz val="10"/>
      <color rgb="FFFFFF00"/>
      <name val="Calibri"/>
      <scheme val="minor"/>
    </font>
    <font>
      <sz val="12"/>
      <color rgb="FFFFFF00"/>
      <name val="Calibri"/>
      <scheme val="minor"/>
    </font>
    <font>
      <b/>
      <sz val="12"/>
      <color rgb="FFFFFF00"/>
      <name val="Calibri"/>
      <scheme val="minor"/>
    </font>
    <font>
      <sz val="12"/>
      <color rgb="FF111111"/>
      <name val="Calibri"/>
      <scheme val="minor"/>
    </font>
    <font>
      <sz val="24"/>
      <color theme="1"/>
      <name val="Garamond"/>
    </font>
    <font>
      <sz val="16"/>
      <color theme="1"/>
      <name val="Garamond"/>
    </font>
    <font>
      <sz val="15"/>
      <color theme="1"/>
      <name val="Arial"/>
    </font>
    <font>
      <b/>
      <sz val="15"/>
      <color theme="1"/>
      <name val="Arial"/>
    </font>
    <font>
      <b/>
      <i/>
      <sz val="15"/>
      <color theme="1"/>
      <name val="Arial"/>
    </font>
    <font>
      <u/>
      <sz val="15"/>
      <color theme="10"/>
      <name val="Calibri"/>
      <scheme val="minor"/>
    </font>
    <font>
      <sz val="12"/>
      <color rgb="FF0000FF"/>
      <name val="Calibri"/>
      <scheme val="minor"/>
    </font>
    <font>
      <sz val="12"/>
      <name val="Arial Narrow"/>
      <family val="2"/>
    </font>
    <font>
      <sz val="10"/>
      <color theme="1"/>
      <name val="Palatino"/>
    </font>
    <font>
      <b/>
      <sz val="10"/>
      <color theme="1"/>
      <name val="Palatino"/>
    </font>
    <font>
      <sz val="10"/>
      <name val="Arial"/>
    </font>
    <font>
      <b/>
      <sz val="16"/>
      <color theme="1"/>
      <name val="Arial"/>
    </font>
    <font>
      <b/>
      <sz val="12"/>
      <color theme="1"/>
      <name val="Arial"/>
    </font>
    <font>
      <b/>
      <sz val="10"/>
      <color theme="4"/>
      <name val="Calibri"/>
      <scheme val="minor"/>
    </font>
    <font>
      <b/>
      <sz val="10"/>
      <color rgb="FFFF0000"/>
      <name val="Calibri"/>
      <scheme val="minor"/>
    </font>
    <font>
      <sz val="15"/>
      <color theme="1"/>
      <name val="Calibri"/>
      <scheme val="minor"/>
    </font>
    <font>
      <b/>
      <sz val="18"/>
      <color theme="1"/>
      <name val="Calibri"/>
      <family val="2"/>
    </font>
    <font>
      <b/>
      <u/>
      <sz val="18"/>
      <color theme="1"/>
      <name val="Calibri"/>
      <scheme val="minor"/>
    </font>
    <font>
      <b/>
      <sz val="18"/>
      <color rgb="FFFFFF00"/>
      <name val="Calibri"/>
      <scheme val="minor"/>
    </font>
    <font>
      <sz val="12"/>
      <color theme="0"/>
      <name val="Arial"/>
      <family val="2"/>
    </font>
    <font>
      <b/>
      <sz val="12"/>
      <color theme="0"/>
      <name val="Arial"/>
    </font>
    <font>
      <b/>
      <sz val="12"/>
      <color rgb="FF000000"/>
      <name val="Calibri"/>
      <family val="2"/>
      <scheme val="minor"/>
    </font>
    <font>
      <b/>
      <sz val="12"/>
      <color rgb="FF4F81BD"/>
      <name val="Calibri"/>
      <scheme val="minor"/>
    </font>
    <font>
      <b/>
      <sz val="12"/>
      <color rgb="FF1F497D"/>
      <name val="Calibri"/>
      <scheme val="minor"/>
    </font>
    <font>
      <b/>
      <sz val="12"/>
      <color theme="3"/>
      <name val="Calibri"/>
      <scheme val="minor"/>
    </font>
  </fonts>
  <fills count="41">
    <fill>
      <patternFill patternType="none"/>
    </fill>
    <fill>
      <patternFill patternType="gray125"/>
    </fill>
    <fill>
      <patternFill patternType="solid">
        <fgColor theme="3"/>
        <bgColor indexed="64"/>
      </patternFill>
    </fill>
    <fill>
      <patternFill patternType="solid">
        <fgColor theme="0" tint="-4.9989318521683403E-2"/>
        <bgColor indexed="64"/>
      </patternFill>
    </fill>
    <fill>
      <patternFill patternType="solid">
        <fgColor theme="0"/>
        <bgColor indexed="64"/>
      </patternFill>
    </fill>
    <fill>
      <patternFill patternType="solid">
        <fgColor rgb="FFC00000"/>
        <bgColor indexed="64"/>
      </patternFill>
    </fill>
    <fill>
      <patternFill patternType="solid">
        <fgColor theme="5"/>
        <bgColor indexed="64"/>
      </patternFill>
    </fill>
    <fill>
      <patternFill patternType="solid">
        <fgColor rgb="FFFFFFFF"/>
        <bgColor rgb="FF000000"/>
      </patternFill>
    </fill>
    <fill>
      <patternFill patternType="solid">
        <fgColor theme="0"/>
        <bgColor rgb="FF000000"/>
      </patternFill>
    </fill>
    <fill>
      <patternFill patternType="solid">
        <fgColor rgb="FFC0504D"/>
        <bgColor rgb="FF000000"/>
      </patternFill>
    </fill>
    <fill>
      <patternFill patternType="solid">
        <fgColor theme="4"/>
        <bgColor indexed="64"/>
      </patternFill>
    </fill>
    <fill>
      <patternFill patternType="solid">
        <fgColor rgb="FFFF0000"/>
        <bgColor indexed="64"/>
      </patternFill>
    </fill>
    <fill>
      <patternFill patternType="solid">
        <fgColor theme="0" tint="-0.14999847407452621"/>
        <bgColor indexed="64"/>
      </patternFill>
    </fill>
    <fill>
      <patternFill patternType="solid">
        <fgColor rgb="FFFF0000"/>
        <bgColor rgb="FF000000"/>
      </patternFill>
    </fill>
    <fill>
      <patternFill patternType="solid">
        <fgColor rgb="FFFFFF00"/>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2" tint="-9.9978637043366805E-2"/>
        <bgColor indexed="64"/>
      </patternFill>
    </fill>
    <fill>
      <patternFill patternType="solid">
        <fgColor theme="2"/>
        <bgColor indexed="64"/>
      </patternFill>
    </fill>
    <fill>
      <patternFill patternType="solid">
        <fgColor rgb="FF008000"/>
        <bgColor indexed="64"/>
      </patternFill>
    </fill>
    <fill>
      <patternFill patternType="solid">
        <fgColor theme="6" tint="0.79998168889431442"/>
        <bgColor indexed="64"/>
      </patternFill>
    </fill>
    <fill>
      <patternFill patternType="solid">
        <fgColor rgb="FFFFFFB8"/>
        <bgColor indexed="64"/>
      </patternFill>
    </fill>
    <fill>
      <patternFill patternType="solid">
        <fgColor theme="3" tint="0.79998168889431442"/>
        <bgColor indexed="64"/>
      </patternFill>
    </fill>
    <fill>
      <patternFill patternType="solid">
        <fgColor rgb="FFDDD9C4"/>
        <bgColor indexed="64"/>
      </patternFill>
    </fill>
    <fill>
      <patternFill patternType="solid">
        <fgColor theme="4" tint="0.79998168889431442"/>
        <bgColor indexed="64"/>
      </patternFill>
    </fill>
    <fill>
      <patternFill patternType="solid">
        <fgColor rgb="FFFFFDE7"/>
        <bgColor indexed="64"/>
      </patternFill>
    </fill>
    <fill>
      <patternFill patternType="solid">
        <fgColor theme="5" tint="0.79998168889431442"/>
        <bgColor indexed="64"/>
      </patternFill>
    </fill>
    <fill>
      <patternFill patternType="solid">
        <fgColor rgb="FFFFFF99"/>
        <bgColor rgb="FF000000"/>
      </patternFill>
    </fill>
    <fill>
      <patternFill patternType="solid">
        <fgColor theme="3" tint="0.79998168889431442"/>
        <bgColor rgb="FF000000"/>
      </patternFill>
    </fill>
    <fill>
      <patternFill patternType="solid">
        <fgColor rgb="FF4F81BD"/>
        <bgColor rgb="FF000000"/>
      </patternFill>
    </fill>
    <fill>
      <patternFill patternType="solid">
        <fgColor theme="4"/>
        <bgColor rgb="FF000000"/>
      </patternFill>
    </fill>
    <fill>
      <patternFill patternType="solid">
        <fgColor theme="6"/>
        <bgColor indexed="64"/>
      </patternFill>
    </fill>
    <fill>
      <patternFill patternType="solid">
        <fgColor rgb="FFDCE6F1"/>
        <bgColor rgb="FF000000"/>
      </patternFill>
    </fill>
    <fill>
      <patternFill patternType="solid">
        <fgColor theme="0" tint="-4.9989318521683403E-2"/>
        <bgColor rgb="FF000000"/>
      </patternFill>
    </fill>
    <fill>
      <patternFill patternType="solid">
        <fgColor theme="0" tint="-0.249977111117893"/>
        <bgColor indexed="64"/>
      </patternFill>
    </fill>
    <fill>
      <patternFill patternType="solid">
        <fgColor theme="9"/>
        <bgColor indexed="64"/>
      </patternFill>
    </fill>
    <fill>
      <patternFill patternType="solid">
        <fgColor theme="1"/>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rgb="FFBFBFBF"/>
        <bgColor rgb="FF000000"/>
      </patternFill>
    </fill>
    <fill>
      <patternFill patternType="solid">
        <fgColor rgb="FFF2F2F2"/>
        <bgColor rgb="FF000000"/>
      </patternFill>
    </fill>
  </fills>
  <borders count="41">
    <border>
      <left/>
      <right/>
      <top/>
      <bottom/>
      <diagonal/>
    </border>
    <border>
      <left/>
      <right/>
      <top style="thin">
        <color auto="1"/>
      </top>
      <bottom/>
      <diagonal/>
    </border>
    <border>
      <left/>
      <right/>
      <top/>
      <bottom style="thin">
        <color auto="1"/>
      </bottom>
      <diagonal/>
    </border>
    <border>
      <left style="thin">
        <color auto="1"/>
      </left>
      <right/>
      <top style="thin">
        <color auto="1"/>
      </top>
      <bottom/>
      <diagonal/>
    </border>
    <border>
      <left style="thin">
        <color auto="1"/>
      </left>
      <right/>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bottom style="thin">
        <color auto="1"/>
      </bottom>
      <diagonal/>
    </border>
    <border>
      <left/>
      <right style="thin">
        <color auto="1"/>
      </right>
      <top style="thin">
        <color auto="1"/>
      </top>
      <bottom/>
      <diagonal/>
    </border>
    <border>
      <left/>
      <right style="thin">
        <color auto="1"/>
      </right>
      <top/>
      <bottom style="thin">
        <color auto="1"/>
      </bottom>
      <diagonal/>
    </border>
    <border>
      <left/>
      <right style="thin">
        <color auto="1"/>
      </right>
      <top/>
      <bottom/>
      <diagonal/>
    </border>
    <border>
      <left/>
      <right/>
      <top style="thin">
        <color auto="1"/>
      </top>
      <bottom style="thin">
        <color auto="1"/>
      </bottom>
      <diagonal/>
    </border>
    <border>
      <left/>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double">
        <color auto="1"/>
      </bottom>
      <diagonal/>
    </border>
    <border>
      <left/>
      <right/>
      <top style="thin">
        <color auto="1"/>
      </top>
      <bottom style="double">
        <color auto="1"/>
      </bottom>
      <diagonal/>
    </border>
    <border>
      <left style="medium">
        <color auto="1"/>
      </left>
      <right/>
      <top/>
      <bottom style="medium">
        <color auto="1"/>
      </bottom>
      <diagonal/>
    </border>
    <border>
      <left/>
      <right style="medium">
        <color auto="1"/>
      </right>
      <top/>
      <bottom style="medium">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double">
        <color auto="1"/>
      </bottom>
      <diagonal/>
    </border>
    <border>
      <left/>
      <right style="thin">
        <color auto="1"/>
      </right>
      <top style="thin">
        <color auto="1"/>
      </top>
      <bottom style="double">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thin">
        <color auto="1"/>
      </top>
      <bottom style="double">
        <color auto="1"/>
      </bottom>
      <diagonal/>
    </border>
    <border>
      <left/>
      <right/>
      <top style="thin">
        <color auto="1"/>
      </top>
      <bottom style="medium">
        <color auto="1"/>
      </bottom>
      <diagonal/>
    </border>
    <border>
      <left/>
      <right style="thin">
        <color auto="1"/>
      </right>
      <top style="medium">
        <color auto="1"/>
      </top>
      <bottom/>
      <diagonal/>
    </border>
    <border>
      <left/>
      <right style="thin">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thin">
        <color auto="1"/>
      </left>
      <right style="thin">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diagonal/>
    </border>
    <border>
      <left/>
      <right style="thin">
        <color rgb="FF000000"/>
      </right>
      <top/>
      <bottom/>
      <diagonal/>
    </border>
  </borders>
  <cellStyleXfs count="2105">
    <xf numFmtId="0" fontId="0" fillId="0" borderId="0"/>
    <xf numFmtId="43" fontId="3" fillId="0" borderId="0" applyFont="0" applyFill="0" applyBorder="0" applyAlignment="0" applyProtection="0"/>
    <xf numFmtId="9" fontId="3" fillId="0" borderId="0" applyFon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44" fontId="2"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cellStyleXfs>
  <cellXfs count="2217">
    <xf numFmtId="0" fontId="0" fillId="0" borderId="0" xfId="0"/>
    <xf numFmtId="0" fontId="5" fillId="0" borderId="0" xfId="0" applyFont="1" applyAlignment="1">
      <alignment horizontal="center"/>
    </xf>
    <xf numFmtId="0" fontId="0" fillId="4" borderId="0" xfId="0" applyFill="1"/>
    <xf numFmtId="0" fontId="0" fillId="4" borderId="8" xfId="0" applyFill="1" applyBorder="1"/>
    <xf numFmtId="0" fontId="0" fillId="4" borderId="2" xfId="0" applyFill="1" applyBorder="1"/>
    <xf numFmtId="0" fontId="0" fillId="4" borderId="0" xfId="0" applyFill="1" applyBorder="1"/>
    <xf numFmtId="10" fontId="0" fillId="4" borderId="8" xfId="2" applyNumberFormat="1" applyFont="1" applyFill="1" applyBorder="1"/>
    <xf numFmtId="10" fontId="0" fillId="4" borderId="2" xfId="2" applyNumberFormat="1" applyFont="1" applyFill="1" applyBorder="1"/>
    <xf numFmtId="0" fontId="0" fillId="4" borderId="13" xfId="0" applyFill="1" applyBorder="1"/>
    <xf numFmtId="0" fontId="0" fillId="4" borderId="19" xfId="0" applyFill="1" applyBorder="1"/>
    <xf numFmtId="0" fontId="0" fillId="0" borderId="0" xfId="0" applyBorder="1"/>
    <xf numFmtId="0" fontId="0" fillId="4" borderId="20" xfId="0" applyFill="1" applyBorder="1"/>
    <xf numFmtId="0" fontId="8" fillId="4" borderId="0" xfId="0" applyFont="1" applyFill="1" applyBorder="1"/>
    <xf numFmtId="0" fontId="5" fillId="4" borderId="0" xfId="0" applyFont="1" applyFill="1" applyBorder="1" applyAlignment="1">
      <alignment horizontal="center"/>
    </xf>
    <xf numFmtId="164" fontId="0" fillId="4" borderId="0" xfId="2" applyNumberFormat="1" applyFont="1" applyFill="1" applyBorder="1" applyAlignment="1">
      <alignment horizontal="center"/>
    </xf>
    <xf numFmtId="10" fontId="0" fillId="4" borderId="0" xfId="2" applyNumberFormat="1" applyFont="1" applyFill="1" applyBorder="1" applyAlignment="1">
      <alignment horizontal="center"/>
    </xf>
    <xf numFmtId="10" fontId="0" fillId="4" borderId="0" xfId="0" applyNumberFormat="1" applyFill="1" applyBorder="1" applyAlignment="1">
      <alignment horizontal="center"/>
    </xf>
    <xf numFmtId="10" fontId="0" fillId="4" borderId="0" xfId="2" applyNumberFormat="1" applyFont="1" applyFill="1" applyBorder="1"/>
    <xf numFmtId="0" fontId="6" fillId="4" borderId="0" xfId="0" applyFont="1" applyFill="1" applyBorder="1"/>
    <xf numFmtId="0" fontId="9" fillId="4" borderId="0" xfId="9" applyFill="1" applyBorder="1"/>
    <xf numFmtId="0" fontId="0" fillId="4" borderId="4" xfId="0" applyFill="1" applyBorder="1"/>
    <xf numFmtId="0" fontId="0" fillId="4" borderId="11" xfId="0" applyFill="1" applyBorder="1"/>
    <xf numFmtId="0" fontId="0" fillId="4" borderId="3" xfId="0" applyFill="1" applyBorder="1"/>
    <xf numFmtId="0" fontId="8" fillId="0" borderId="0" xfId="0" applyFont="1" applyBorder="1"/>
    <xf numFmtId="166" fontId="0" fillId="4" borderId="0" xfId="0" applyNumberFormat="1" applyFill="1" applyBorder="1" applyAlignment="1">
      <alignment horizontal="center"/>
    </xf>
    <xf numFmtId="0" fontId="5" fillId="4" borderId="2" xfId="0" applyFont="1" applyFill="1" applyBorder="1" applyAlignment="1">
      <alignment horizontal="center"/>
    </xf>
    <xf numFmtId="0" fontId="0" fillId="0" borderId="18" xfId="0" applyBorder="1"/>
    <xf numFmtId="164" fontId="0" fillId="0" borderId="0" xfId="2" applyNumberFormat="1" applyFont="1"/>
    <xf numFmtId="0" fontId="14" fillId="0" borderId="0" xfId="0" applyFont="1"/>
    <xf numFmtId="164" fontId="14" fillId="0" borderId="0" xfId="2" applyNumberFormat="1" applyFont="1" applyAlignment="1">
      <alignment horizontal="center"/>
    </xf>
    <xf numFmtId="0" fontId="14" fillId="4" borderId="0" xfId="0" applyFont="1" applyFill="1"/>
    <xf numFmtId="164" fontId="14" fillId="4" borderId="0" xfId="2" applyNumberFormat="1" applyFont="1" applyFill="1" applyAlignment="1">
      <alignment horizontal="center"/>
    </xf>
    <xf numFmtId="0" fontId="15" fillId="0" borderId="0" xfId="0" applyFont="1"/>
    <xf numFmtId="0" fontId="15" fillId="4" borderId="0" xfId="0" applyFont="1" applyFill="1"/>
    <xf numFmtId="0" fontId="17" fillId="4" borderId="0" xfId="0" applyFont="1" applyFill="1"/>
    <xf numFmtId="0" fontId="5" fillId="4" borderId="8" xfId="0" applyFont="1" applyFill="1" applyBorder="1" applyAlignment="1">
      <alignment horizontal="center"/>
    </xf>
    <xf numFmtId="10" fontId="0" fillId="0" borderId="0" xfId="2" applyNumberFormat="1" applyFont="1" applyAlignment="1">
      <alignment horizontal="center"/>
    </xf>
    <xf numFmtId="10" fontId="4" fillId="2" borderId="0" xfId="2" applyNumberFormat="1" applyFont="1" applyFill="1" applyAlignment="1">
      <alignment horizontal="center"/>
    </xf>
    <xf numFmtId="0" fontId="19" fillId="0" borderId="0" xfId="0" applyFont="1"/>
    <xf numFmtId="164" fontId="18" fillId="4" borderId="0" xfId="2" applyNumberFormat="1" applyFont="1" applyFill="1" applyAlignment="1">
      <alignment horizontal="center"/>
    </xf>
    <xf numFmtId="164" fontId="18" fillId="4" borderId="0" xfId="0" applyNumberFormat="1" applyFont="1" applyFill="1" applyAlignment="1">
      <alignment horizontal="center"/>
    </xf>
    <xf numFmtId="0" fontId="19" fillId="4" borderId="0" xfId="0" applyFont="1" applyFill="1"/>
    <xf numFmtId="164" fontId="19" fillId="4" borderId="0" xfId="2" applyNumberFormat="1" applyFont="1" applyFill="1"/>
    <xf numFmtId="0" fontId="6" fillId="10" borderId="2" xfId="0" applyFont="1" applyFill="1" applyBorder="1"/>
    <xf numFmtId="0" fontId="0" fillId="4" borderId="0" xfId="0" applyFill="1" applyAlignment="1">
      <alignment horizontal="center"/>
    </xf>
    <xf numFmtId="171" fontId="0" fillId="0" borderId="0" xfId="1" applyNumberFormat="1" applyFont="1"/>
    <xf numFmtId="164" fontId="0" fillId="3" borderId="5" xfId="2" applyNumberFormat="1" applyFont="1" applyFill="1" applyBorder="1" applyAlignment="1">
      <alignment horizontal="center"/>
    </xf>
    <xf numFmtId="0" fontId="22" fillId="4" borderId="0" xfId="0" applyFont="1" applyFill="1" applyBorder="1" applyAlignment="1">
      <alignment horizontal="right"/>
    </xf>
    <xf numFmtId="0" fontId="14" fillId="4" borderId="0" xfId="0" applyFont="1" applyFill="1" applyBorder="1"/>
    <xf numFmtId="0" fontId="23" fillId="4" borderId="0" xfId="0" applyFont="1" applyFill="1" applyBorder="1"/>
    <xf numFmtId="0" fontId="24" fillId="4" borderId="0" xfId="0" applyFont="1" applyFill="1"/>
    <xf numFmtId="0" fontId="24" fillId="0" borderId="0" xfId="0" applyFont="1"/>
    <xf numFmtId="43" fontId="0" fillId="4" borderId="0" xfId="1" applyFont="1" applyFill="1" applyBorder="1" applyAlignment="1">
      <alignment horizontal="center"/>
    </xf>
    <xf numFmtId="172" fontId="0" fillId="4" borderId="0" xfId="1" applyNumberFormat="1" applyFont="1" applyFill="1" applyBorder="1" applyAlignment="1">
      <alignment horizontal="center"/>
    </xf>
    <xf numFmtId="0" fontId="0" fillId="4" borderId="9" xfId="0" applyFill="1" applyBorder="1"/>
    <xf numFmtId="0" fontId="25" fillId="0" borderId="0" xfId="0" applyFont="1"/>
    <xf numFmtId="0" fontId="26" fillId="7" borderId="0" xfId="0" applyFont="1" applyFill="1"/>
    <xf numFmtId="168" fontId="27" fillId="9" borderId="12" xfId="0" applyNumberFormat="1" applyFont="1" applyFill="1" applyBorder="1" applyAlignment="1">
      <alignment horizontal="center"/>
    </xf>
    <xf numFmtId="0" fontId="26" fillId="8" borderId="0" xfId="0" applyFont="1" applyFill="1"/>
    <xf numFmtId="0" fontId="25" fillId="0" borderId="0" xfId="0" quotePrefix="1" applyFont="1"/>
    <xf numFmtId="0" fontId="5" fillId="4" borderId="0" xfId="0" applyFont="1" applyFill="1" applyBorder="1"/>
    <xf numFmtId="168" fontId="0" fillId="0" borderId="0" xfId="0" applyNumberFormat="1"/>
    <xf numFmtId="0" fontId="0" fillId="0" borderId="0" xfId="0" quotePrefix="1"/>
    <xf numFmtId="168" fontId="4" fillId="10" borderId="12" xfId="0" applyNumberFormat="1" applyFont="1" applyFill="1" applyBorder="1" applyAlignment="1">
      <alignment horizontal="center"/>
    </xf>
    <xf numFmtId="0" fontId="4" fillId="10" borderId="12" xfId="0" applyFont="1" applyFill="1" applyBorder="1" applyAlignment="1">
      <alignment horizontal="center"/>
    </xf>
    <xf numFmtId="10" fontId="4" fillId="10" borderId="12" xfId="2" applyNumberFormat="1" applyFont="1" applyFill="1" applyBorder="1" applyAlignment="1">
      <alignment horizontal="center"/>
    </xf>
    <xf numFmtId="10" fontId="0" fillId="0" borderId="0" xfId="2" applyNumberFormat="1" applyFont="1"/>
    <xf numFmtId="168" fontId="4" fillId="0" borderId="0" xfId="0" applyNumberFormat="1" applyFont="1" applyFill="1" applyBorder="1" applyAlignment="1">
      <alignment horizontal="center"/>
    </xf>
    <xf numFmtId="0" fontId="4" fillId="0" borderId="0" xfId="0" applyFont="1" applyFill="1" applyBorder="1" applyAlignment="1">
      <alignment horizontal="center"/>
    </xf>
    <xf numFmtId="10" fontId="4" fillId="0" borderId="0" xfId="2" applyNumberFormat="1" applyFont="1" applyFill="1" applyBorder="1" applyAlignment="1">
      <alignment horizontal="center"/>
    </xf>
    <xf numFmtId="10" fontId="0" fillId="0" borderId="0" xfId="0" applyNumberFormat="1"/>
    <xf numFmtId="165" fontId="0" fillId="4" borderId="0" xfId="1" applyNumberFormat="1" applyFont="1" applyFill="1" applyBorder="1" applyAlignment="1">
      <alignment horizontal="center"/>
    </xf>
    <xf numFmtId="14" fontId="4" fillId="4" borderId="0" xfId="0" applyNumberFormat="1" applyFont="1" applyFill="1" applyBorder="1" applyAlignment="1">
      <alignment horizontal="center"/>
    </xf>
    <xf numFmtId="0" fontId="4" fillId="4" borderId="0" xfId="0" applyFont="1" applyFill="1" applyBorder="1" applyAlignment="1">
      <alignment horizontal="center"/>
    </xf>
    <xf numFmtId="43" fontId="0" fillId="4" borderId="0" xfId="1" applyNumberFormat="1" applyFont="1" applyFill="1" applyBorder="1" applyAlignment="1">
      <alignment horizontal="center"/>
    </xf>
    <xf numFmtId="0" fontId="12" fillId="4" borderId="0" xfId="0" applyFont="1" applyFill="1" applyBorder="1" applyAlignment="1">
      <alignment horizontal="center"/>
    </xf>
    <xf numFmtId="0" fontId="4" fillId="4" borderId="0" xfId="0" applyFont="1" applyFill="1" applyBorder="1"/>
    <xf numFmtId="0" fontId="0" fillId="4" borderId="0" xfId="0" applyFill="1" applyBorder="1" applyAlignment="1">
      <alignment horizontal="center"/>
    </xf>
    <xf numFmtId="10" fontId="0" fillId="4" borderId="0" xfId="0" applyNumberFormat="1" applyFill="1" applyBorder="1" applyAlignment="1">
      <alignment horizontal="left"/>
    </xf>
    <xf numFmtId="10" fontId="0" fillId="4" borderId="2" xfId="0" applyNumberFormat="1" applyFill="1" applyBorder="1" applyAlignment="1">
      <alignment horizontal="center"/>
    </xf>
    <xf numFmtId="173" fontId="29" fillId="4" borderId="0" xfId="1" applyNumberFormat="1" applyFont="1" applyFill="1" applyBorder="1" applyAlignment="1">
      <alignment horizontal="left"/>
    </xf>
    <xf numFmtId="0" fontId="29" fillId="4" borderId="0" xfId="0" applyFont="1" applyFill="1" applyBorder="1"/>
    <xf numFmtId="172" fontId="29" fillId="4" borderId="0" xfId="1" applyNumberFormat="1" applyFont="1" applyFill="1" applyBorder="1" applyAlignment="1">
      <alignment horizontal="center"/>
    </xf>
    <xf numFmtId="43" fontId="29" fillId="4" borderId="0" xfId="1" applyFont="1" applyFill="1" applyBorder="1" applyAlignment="1">
      <alignment horizontal="center"/>
    </xf>
    <xf numFmtId="164" fontId="29" fillId="4" borderId="0" xfId="2" applyNumberFormat="1" applyFont="1" applyFill="1" applyBorder="1" applyAlignment="1">
      <alignment horizontal="center"/>
    </xf>
    <xf numFmtId="164" fontId="0" fillId="4" borderId="0" xfId="2" applyNumberFormat="1" applyFont="1" applyFill="1"/>
    <xf numFmtId="0" fontId="0" fillId="0" borderId="0" xfId="0" applyFill="1"/>
    <xf numFmtId="164" fontId="0" fillId="0" borderId="0" xfId="2" applyNumberFormat="1" applyFont="1" applyFill="1"/>
    <xf numFmtId="0" fontId="34" fillId="4" borderId="0" xfId="0" applyFont="1" applyFill="1"/>
    <xf numFmtId="0" fontId="35" fillId="4" borderId="0" xfId="9" applyFont="1" applyFill="1" applyBorder="1"/>
    <xf numFmtId="0" fontId="36" fillId="4" borderId="0" xfId="0" applyFont="1" applyFill="1" applyBorder="1" applyAlignment="1">
      <alignment horizontal="right"/>
    </xf>
    <xf numFmtId="0" fontId="37" fillId="4" borderId="0" xfId="0" applyFont="1" applyFill="1" applyBorder="1" applyAlignment="1">
      <alignment horizontal="right"/>
    </xf>
    <xf numFmtId="164" fontId="25" fillId="0" borderId="0" xfId="2" applyNumberFormat="1" applyFont="1"/>
    <xf numFmtId="164" fontId="25" fillId="14" borderId="12" xfId="2" applyNumberFormat="1" applyFont="1" applyFill="1" applyBorder="1" applyAlignment="1">
      <alignment horizontal="center"/>
    </xf>
    <xf numFmtId="0" fontId="33" fillId="4" borderId="0" xfId="0" applyFont="1" applyFill="1" applyBorder="1"/>
    <xf numFmtId="0" fontId="34" fillId="4" borderId="0" xfId="0" applyFont="1" applyFill="1" applyBorder="1"/>
    <xf numFmtId="17" fontId="36" fillId="4" borderId="0" xfId="0" quotePrefix="1" applyNumberFormat="1" applyFont="1" applyFill="1" applyBorder="1" applyAlignment="1">
      <alignment horizontal="right"/>
    </xf>
    <xf numFmtId="0" fontId="39" fillId="4" borderId="0" xfId="0" applyFont="1" applyFill="1" applyBorder="1"/>
    <xf numFmtId="168" fontId="41" fillId="6" borderId="12" xfId="1" applyNumberFormat="1" applyFont="1" applyFill="1" applyBorder="1" applyAlignment="1">
      <alignment horizontal="center"/>
    </xf>
    <xf numFmtId="0" fontId="41" fillId="6" borderId="12" xfId="0" applyFont="1" applyFill="1" applyBorder="1" applyAlignment="1">
      <alignment horizontal="center"/>
    </xf>
    <xf numFmtId="169" fontId="42" fillId="10" borderId="12" xfId="1" applyNumberFormat="1" applyFont="1" applyFill="1" applyBorder="1" applyAlignment="1">
      <alignment horizontal="center"/>
    </xf>
    <xf numFmtId="0" fontId="42" fillId="10" borderId="12" xfId="0" applyFont="1" applyFill="1" applyBorder="1" applyAlignment="1">
      <alignment horizontal="center"/>
    </xf>
    <xf numFmtId="0" fontId="42" fillId="11" borderId="12" xfId="0" applyFont="1" applyFill="1" applyBorder="1"/>
    <xf numFmtId="168" fontId="41" fillId="0" borderId="0" xfId="1" applyNumberFormat="1" applyFont="1" applyAlignment="1">
      <alignment horizontal="center"/>
    </xf>
    <xf numFmtId="0" fontId="41" fillId="0" borderId="0" xfId="0" applyFont="1"/>
    <xf numFmtId="169" fontId="41" fillId="0" borderId="0" xfId="1" applyNumberFormat="1" applyFont="1"/>
    <xf numFmtId="164" fontId="41" fillId="0" borderId="0" xfId="2" applyNumberFormat="1" applyFont="1"/>
    <xf numFmtId="164" fontId="41" fillId="0" borderId="0" xfId="0" applyNumberFormat="1" applyFont="1"/>
    <xf numFmtId="168" fontId="41" fillId="0" borderId="0" xfId="1" quotePrefix="1" applyNumberFormat="1" applyFont="1" applyAlignment="1">
      <alignment horizontal="center"/>
    </xf>
    <xf numFmtId="43" fontId="41" fillId="0" borderId="0" xfId="1" applyFont="1" applyAlignment="1">
      <alignment horizontal="center"/>
    </xf>
    <xf numFmtId="169" fontId="41" fillId="0" borderId="0" xfId="1" applyNumberFormat="1" applyFont="1" applyAlignment="1">
      <alignment horizontal="center"/>
    </xf>
    <xf numFmtId="0" fontId="41" fillId="4" borderId="0" xfId="0" applyFont="1" applyFill="1"/>
    <xf numFmtId="0" fontId="43" fillId="15" borderId="3" xfId="0" applyFont="1" applyFill="1" applyBorder="1" applyAlignment="1">
      <alignment horizontal="center" vertical="center"/>
    </xf>
    <xf numFmtId="0" fontId="43" fillId="15" borderId="1" xfId="0" applyFont="1" applyFill="1" applyBorder="1" applyAlignment="1">
      <alignment horizontal="center" vertical="center"/>
    </xf>
    <xf numFmtId="0" fontId="43" fillId="15" borderId="9" xfId="0" applyFont="1" applyFill="1" applyBorder="1" applyAlignment="1">
      <alignment horizontal="center" vertical="center"/>
    </xf>
    <xf numFmtId="0" fontId="43" fillId="15" borderId="8" xfId="0" applyFont="1" applyFill="1" applyBorder="1" applyAlignment="1">
      <alignment horizontal="center" vertical="center"/>
    </xf>
    <xf numFmtId="0" fontId="43" fillId="15" borderId="2" xfId="0" applyFont="1" applyFill="1" applyBorder="1" applyAlignment="1">
      <alignment horizontal="center" vertical="center"/>
    </xf>
    <xf numFmtId="164" fontId="34" fillId="4" borderId="0" xfId="2" applyNumberFormat="1" applyFont="1" applyFill="1" applyBorder="1" applyAlignment="1">
      <alignment horizontal="center"/>
    </xf>
    <xf numFmtId="0" fontId="44" fillId="0" borderId="0" xfId="0" applyFont="1"/>
    <xf numFmtId="164" fontId="14" fillId="4" borderId="0" xfId="2" applyNumberFormat="1" applyFont="1" applyFill="1" applyBorder="1" applyAlignment="1">
      <alignment horizontal="center"/>
    </xf>
    <xf numFmtId="0" fontId="45" fillId="4" borderId="0" xfId="0" applyFont="1" applyFill="1"/>
    <xf numFmtId="0" fontId="44" fillId="4" borderId="0" xfId="0" applyFont="1" applyFill="1"/>
    <xf numFmtId="164" fontId="44" fillId="4" borderId="0" xfId="2" applyNumberFormat="1" applyFont="1" applyFill="1" applyAlignment="1">
      <alignment horizontal="center"/>
    </xf>
    <xf numFmtId="0" fontId="44" fillId="3" borderId="0" xfId="0" applyFont="1" applyFill="1"/>
    <xf numFmtId="10" fontId="0" fillId="0" borderId="0" xfId="2" quotePrefix="1" applyNumberFormat="1" applyFont="1"/>
    <xf numFmtId="0" fontId="47" fillId="4" borderId="0" xfId="0" applyFont="1" applyFill="1" applyBorder="1"/>
    <xf numFmtId="0" fontId="34" fillId="4" borderId="0" xfId="0" applyFont="1" applyFill="1" applyBorder="1" applyAlignment="1">
      <alignment horizontal="center"/>
    </xf>
    <xf numFmtId="0" fontId="34" fillId="4" borderId="0" xfId="0" applyFont="1" applyFill="1" applyBorder="1" applyAlignment="1">
      <alignment horizontal="left"/>
    </xf>
    <xf numFmtId="0" fontId="0" fillId="4" borderId="0" xfId="0" applyFill="1" applyAlignment="1">
      <alignment vertical="center"/>
    </xf>
    <xf numFmtId="0" fontId="0" fillId="4" borderId="0" xfId="0" applyFill="1" applyBorder="1" applyAlignment="1">
      <alignment vertical="center"/>
    </xf>
    <xf numFmtId="0" fontId="0" fillId="0" borderId="0" xfId="0" applyAlignment="1">
      <alignment vertical="center"/>
    </xf>
    <xf numFmtId="0" fontId="12" fillId="4" borderId="0" xfId="0" applyFont="1" applyFill="1" applyBorder="1" applyAlignment="1">
      <alignment horizontal="center" vertical="center"/>
    </xf>
    <xf numFmtId="0" fontId="34" fillId="3" borderId="0" xfId="0" applyFont="1" applyFill="1" applyBorder="1" applyAlignment="1">
      <alignment horizontal="center" vertical="center"/>
    </xf>
    <xf numFmtId="0" fontId="34" fillId="3" borderId="0" xfId="0" applyFont="1" applyFill="1" applyBorder="1" applyAlignment="1">
      <alignment horizontal="left" vertical="center"/>
    </xf>
    <xf numFmtId="170" fontId="34" fillId="3" borderId="0" xfId="16" applyNumberFormat="1" applyFont="1" applyFill="1" applyBorder="1" applyAlignment="1">
      <alignment horizontal="center" vertical="center"/>
    </xf>
    <xf numFmtId="170" fontId="34" fillId="3" borderId="0" xfId="0" applyNumberFormat="1" applyFont="1" applyFill="1" applyBorder="1" applyAlignment="1">
      <alignment horizontal="center" vertical="center"/>
    </xf>
    <xf numFmtId="164" fontId="34" fillId="3" borderId="0" xfId="2" applyNumberFormat="1" applyFont="1" applyFill="1" applyBorder="1" applyAlignment="1">
      <alignment vertical="center"/>
    </xf>
    <xf numFmtId="0" fontId="34" fillId="4" borderId="0" xfId="0" applyFont="1" applyFill="1" applyBorder="1" applyAlignment="1">
      <alignment horizontal="center" vertical="center"/>
    </xf>
    <xf numFmtId="0" fontId="34" fillId="4" borderId="0" xfId="0" applyFont="1" applyFill="1" applyBorder="1" applyAlignment="1">
      <alignment horizontal="left" vertical="center"/>
    </xf>
    <xf numFmtId="171" fontId="34" fillId="4" borderId="0" xfId="1" applyNumberFormat="1" applyFont="1" applyFill="1" applyBorder="1" applyAlignment="1">
      <alignment horizontal="center" vertical="center"/>
    </xf>
    <xf numFmtId="164" fontId="34" fillId="4" borderId="0" xfId="2" applyNumberFormat="1" applyFont="1" applyFill="1" applyBorder="1" applyAlignment="1">
      <alignment vertical="center"/>
    </xf>
    <xf numFmtId="171" fontId="34" fillId="3" borderId="0" xfId="1" applyNumberFormat="1" applyFont="1" applyFill="1" applyBorder="1" applyAlignment="1">
      <alignment horizontal="center" vertical="center"/>
    </xf>
    <xf numFmtId="171" fontId="0" fillId="0" borderId="0" xfId="0" applyNumberFormat="1" applyAlignment="1">
      <alignment vertical="center"/>
    </xf>
    <xf numFmtId="0" fontId="4" fillId="10" borderId="3" xfId="0" applyFont="1" applyFill="1" applyBorder="1" applyAlignment="1">
      <alignment horizontal="center"/>
    </xf>
    <xf numFmtId="0" fontId="7" fillId="10" borderId="1" xfId="0" applyFont="1" applyFill="1" applyBorder="1" applyAlignment="1">
      <alignment horizontal="center"/>
    </xf>
    <xf numFmtId="0" fontId="4" fillId="10" borderId="4" xfId="0" applyFont="1" applyFill="1" applyBorder="1" applyAlignment="1">
      <alignment horizontal="center"/>
    </xf>
    <xf numFmtId="14" fontId="4" fillId="10" borderId="2" xfId="0" applyNumberFormat="1" applyFont="1" applyFill="1" applyBorder="1" applyAlignment="1">
      <alignment horizontal="center"/>
    </xf>
    <xf numFmtId="0" fontId="4" fillId="10" borderId="1" xfId="0" applyFont="1" applyFill="1" applyBorder="1" applyAlignment="1">
      <alignment horizontal="center"/>
    </xf>
    <xf numFmtId="0" fontId="6" fillId="10" borderId="5" xfId="0" applyFont="1" applyFill="1" applyBorder="1"/>
    <xf numFmtId="0" fontId="4" fillId="10" borderId="5" xfId="0" applyFont="1" applyFill="1" applyBorder="1"/>
    <xf numFmtId="0" fontId="6" fillId="10" borderId="6" xfId="0" applyFont="1" applyFill="1" applyBorder="1"/>
    <xf numFmtId="0" fontId="6" fillId="10" borderId="0" xfId="0" applyFont="1" applyFill="1" applyBorder="1" applyAlignment="1">
      <alignment vertical="center"/>
    </xf>
    <xf numFmtId="0" fontId="4" fillId="10" borderId="7" xfId="0" applyFont="1" applyFill="1" applyBorder="1"/>
    <xf numFmtId="0" fontId="0" fillId="10" borderId="6" xfId="0" applyFill="1" applyBorder="1"/>
    <xf numFmtId="0" fontId="4" fillId="10" borderId="6" xfId="0" applyFont="1" applyFill="1" applyBorder="1"/>
    <xf numFmtId="0" fontId="0" fillId="4" borderId="1" xfId="0" applyFill="1" applyBorder="1"/>
    <xf numFmtId="0" fontId="5" fillId="4" borderId="4" xfId="0" applyFont="1" applyFill="1" applyBorder="1" applyAlignment="1">
      <alignment horizontal="center"/>
    </xf>
    <xf numFmtId="0" fontId="5" fillId="4" borderId="11" xfId="0" applyFont="1" applyFill="1" applyBorder="1" applyAlignment="1">
      <alignment horizontal="center"/>
    </xf>
    <xf numFmtId="0" fontId="0" fillId="0" borderId="11" xfId="0" applyBorder="1"/>
    <xf numFmtId="0" fontId="6" fillId="4" borderId="2" xfId="0" applyFont="1" applyFill="1" applyBorder="1"/>
    <xf numFmtId="0" fontId="0" fillId="4" borderId="10" xfId="0" applyFill="1" applyBorder="1"/>
    <xf numFmtId="0" fontId="6" fillId="10" borderId="4" xfId="0" applyFont="1" applyFill="1" applyBorder="1"/>
    <xf numFmtId="0" fontId="6" fillId="10" borderId="0" xfId="0" applyFont="1" applyFill="1" applyBorder="1"/>
    <xf numFmtId="0" fontId="6" fillId="10" borderId="11" xfId="0" applyFont="1" applyFill="1" applyBorder="1"/>
    <xf numFmtId="0" fontId="6" fillId="10" borderId="8" xfId="0" applyFont="1" applyFill="1" applyBorder="1"/>
    <xf numFmtId="0" fontId="6" fillId="10" borderId="10" xfId="0" applyFont="1" applyFill="1" applyBorder="1"/>
    <xf numFmtId="0" fontId="4" fillId="10" borderId="0" xfId="0" applyFont="1" applyFill="1" applyBorder="1" applyAlignment="1">
      <alignment horizontal="center"/>
    </xf>
    <xf numFmtId="164" fontId="0" fillId="4" borderId="5" xfId="2" applyNumberFormat="1" applyFont="1" applyFill="1" applyBorder="1" applyAlignment="1">
      <alignment horizontal="center"/>
    </xf>
    <xf numFmtId="0" fontId="0" fillId="4" borderId="5" xfId="0" applyFill="1" applyBorder="1"/>
    <xf numFmtId="0" fontId="6" fillId="10" borderId="11" xfId="0" applyFont="1" applyFill="1" applyBorder="1" applyAlignment="1">
      <alignment horizontal="right"/>
    </xf>
    <xf numFmtId="0" fontId="0" fillId="10" borderId="4" xfId="0" applyFill="1" applyBorder="1"/>
    <xf numFmtId="0" fontId="0" fillId="10" borderId="0" xfId="0" applyFill="1" applyBorder="1"/>
    <xf numFmtId="0" fontId="6" fillId="4" borderId="1" xfId="0" applyFont="1" applyFill="1" applyBorder="1"/>
    <xf numFmtId="10" fontId="53" fillId="3" borderId="0" xfId="2" applyNumberFormat="1" applyFont="1" applyFill="1" applyBorder="1" applyAlignment="1">
      <alignment horizontal="center"/>
    </xf>
    <xf numFmtId="0" fontId="53" fillId="4" borderId="0" xfId="0" applyFont="1" applyFill="1" applyBorder="1"/>
    <xf numFmtId="10" fontId="53" fillId="3" borderId="0" xfId="0" applyNumberFormat="1" applyFont="1" applyFill="1" applyBorder="1" applyAlignment="1">
      <alignment horizontal="center"/>
    </xf>
    <xf numFmtId="10" fontId="53" fillId="4" borderId="0" xfId="2" applyNumberFormat="1" applyFont="1" applyFill="1" applyBorder="1" applyAlignment="1">
      <alignment horizontal="center"/>
    </xf>
    <xf numFmtId="10" fontId="53" fillId="4" borderId="0" xfId="0" applyNumberFormat="1" applyFont="1" applyFill="1" applyBorder="1" applyAlignment="1">
      <alignment horizontal="center"/>
    </xf>
    <xf numFmtId="0" fontId="53" fillId="4" borderId="8" xfId="0" applyFont="1" applyFill="1" applyBorder="1"/>
    <xf numFmtId="0" fontId="53" fillId="4" borderId="2" xfId="0" applyFont="1" applyFill="1" applyBorder="1"/>
    <xf numFmtId="164" fontId="53" fillId="3" borderId="0" xfId="2" applyNumberFormat="1" applyFont="1" applyFill="1" applyBorder="1" applyAlignment="1">
      <alignment horizontal="center"/>
    </xf>
    <xf numFmtId="164" fontId="53" fillId="4" borderId="0" xfId="2" applyNumberFormat="1" applyFont="1" applyFill="1" applyBorder="1" applyAlignment="1">
      <alignment horizontal="center"/>
    </xf>
    <xf numFmtId="165" fontId="53" fillId="3" borderId="0" xfId="1" applyNumberFormat="1" applyFont="1" applyFill="1" applyBorder="1" applyAlignment="1">
      <alignment horizontal="center"/>
    </xf>
    <xf numFmtId="166" fontId="53" fillId="4" borderId="0" xfId="0" applyNumberFormat="1" applyFont="1" applyFill="1" applyBorder="1" applyAlignment="1">
      <alignment horizontal="center"/>
    </xf>
    <xf numFmtId="164" fontId="53" fillId="3" borderId="4" xfId="2" applyNumberFormat="1" applyFont="1" applyFill="1" applyBorder="1" applyAlignment="1">
      <alignment horizontal="center"/>
    </xf>
    <xf numFmtId="164" fontId="53" fillId="4" borderId="4" xfId="2" applyNumberFormat="1" applyFont="1" applyFill="1" applyBorder="1" applyAlignment="1">
      <alignment horizontal="center"/>
    </xf>
    <xf numFmtId="171" fontId="53" fillId="3" borderId="0" xfId="1" applyNumberFormat="1" applyFont="1" applyFill="1" applyBorder="1" applyAlignment="1">
      <alignment horizontal="center"/>
    </xf>
    <xf numFmtId="171" fontId="53" fillId="4" borderId="0" xfId="1" applyNumberFormat="1" applyFont="1" applyFill="1" applyBorder="1" applyAlignment="1">
      <alignment horizontal="center"/>
    </xf>
    <xf numFmtId="0" fontId="0" fillId="10" borderId="12" xfId="0" applyFill="1" applyBorder="1"/>
    <xf numFmtId="0" fontId="4" fillId="10" borderId="12" xfId="0" applyFont="1" applyFill="1" applyBorder="1"/>
    <xf numFmtId="0" fontId="6" fillId="4" borderId="20" xfId="0" applyFont="1" applyFill="1" applyBorder="1"/>
    <xf numFmtId="0" fontId="4" fillId="10" borderId="0" xfId="0" applyFont="1" applyFill="1" applyBorder="1"/>
    <xf numFmtId="0" fontId="4" fillId="10" borderId="4" xfId="0" applyFont="1" applyFill="1" applyBorder="1"/>
    <xf numFmtId="0" fontId="0" fillId="4" borderId="24" xfId="0" applyFill="1" applyBorder="1"/>
    <xf numFmtId="0" fontId="0" fillId="4" borderId="12" xfId="0" applyFill="1" applyBorder="1"/>
    <xf numFmtId="0" fontId="0" fillId="4" borderId="23" xfId="0" applyFill="1" applyBorder="1"/>
    <xf numFmtId="0" fontId="0" fillId="17" borderId="0" xfId="0" applyFill="1" applyBorder="1"/>
    <xf numFmtId="10" fontId="53" fillId="3" borderId="4" xfId="2" applyNumberFormat="1" applyFont="1" applyFill="1" applyBorder="1" applyAlignment="1">
      <alignment horizontal="center"/>
    </xf>
    <xf numFmtId="10" fontId="53" fillId="4" borderId="4" xfId="2" applyNumberFormat="1" applyFont="1" applyFill="1" applyBorder="1" applyAlignment="1">
      <alignment horizontal="center"/>
    </xf>
    <xf numFmtId="0" fontId="53" fillId="4" borderId="4" xfId="0" applyFont="1" applyFill="1" applyBorder="1"/>
    <xf numFmtId="9" fontId="53" fillId="4" borderId="0" xfId="2" applyFont="1" applyFill="1" applyBorder="1" applyAlignment="1">
      <alignment horizontal="center"/>
    </xf>
    <xf numFmtId="0" fontId="0" fillId="17" borderId="0" xfId="0" applyFill="1" applyAlignment="1">
      <alignment horizontal="center"/>
    </xf>
    <xf numFmtId="10" fontId="0" fillId="0" borderId="0" xfId="0" applyNumberFormat="1" applyAlignment="1">
      <alignment horizontal="center"/>
    </xf>
    <xf numFmtId="171" fontId="53" fillId="3" borderId="4" xfId="1" applyNumberFormat="1" applyFont="1" applyFill="1" applyBorder="1" applyAlignment="1">
      <alignment horizontal="center"/>
    </xf>
    <xf numFmtId="171" fontId="53" fillId="4" borderId="4" xfId="1" applyNumberFormat="1" applyFont="1" applyFill="1" applyBorder="1" applyAlignment="1">
      <alignment horizontal="center"/>
    </xf>
    <xf numFmtId="10" fontId="53" fillId="4" borderId="2" xfId="0" applyNumberFormat="1" applyFont="1" applyFill="1" applyBorder="1" applyAlignment="1">
      <alignment horizontal="center"/>
    </xf>
    <xf numFmtId="0" fontId="0" fillId="0" borderId="0" xfId="0" applyAlignment="1">
      <alignment vertical="top"/>
    </xf>
    <xf numFmtId="0" fontId="0" fillId="0" borderId="2" xfId="0" applyBorder="1"/>
    <xf numFmtId="0" fontId="0" fillId="10" borderId="10" xfId="0" applyFill="1" applyBorder="1"/>
    <xf numFmtId="0" fontId="51" fillId="10" borderId="12" xfId="0" applyFont="1" applyFill="1" applyBorder="1" applyAlignment="1"/>
    <xf numFmtId="0" fontId="0" fillId="18" borderId="0" xfId="0" applyFill="1" applyBorder="1"/>
    <xf numFmtId="0" fontId="0" fillId="18" borderId="0" xfId="0" applyFill="1"/>
    <xf numFmtId="17" fontId="36" fillId="4" borderId="1" xfId="0" quotePrefix="1" applyNumberFormat="1" applyFont="1" applyFill="1" applyBorder="1" applyAlignment="1">
      <alignment horizontal="right"/>
    </xf>
    <xf numFmtId="0" fontId="56" fillId="4" borderId="0" xfId="0" applyFont="1" applyFill="1" applyBorder="1"/>
    <xf numFmtId="0" fontId="57" fillId="4" borderId="0" xfId="0" applyFont="1" applyFill="1" applyBorder="1"/>
    <xf numFmtId="0" fontId="58" fillId="10" borderId="0" xfId="0" applyFont="1" applyFill="1" applyBorder="1" applyAlignment="1">
      <alignment vertical="center"/>
    </xf>
    <xf numFmtId="0" fontId="14" fillId="0" borderId="0" xfId="0" applyFont="1" applyBorder="1"/>
    <xf numFmtId="0" fontId="24" fillId="4" borderId="0" xfId="0" applyFont="1" applyFill="1" applyBorder="1"/>
    <xf numFmtId="0" fontId="14" fillId="4" borderId="4" xfId="0" applyFont="1" applyFill="1" applyBorder="1"/>
    <xf numFmtId="0" fontId="14" fillId="4" borderId="11" xfId="0" applyFont="1" applyFill="1" applyBorder="1"/>
    <xf numFmtId="43" fontId="53" fillId="3" borderId="4" xfId="1" applyNumberFormat="1" applyFont="1" applyFill="1" applyBorder="1" applyAlignment="1">
      <alignment horizontal="center"/>
    </xf>
    <xf numFmtId="43" fontId="53" fillId="3" borderId="0" xfId="1" applyNumberFormat="1" applyFont="1" applyFill="1" applyBorder="1" applyAlignment="1">
      <alignment horizontal="center"/>
    </xf>
    <xf numFmtId="0" fontId="60" fillId="4" borderId="0" xfId="9" applyFont="1" applyFill="1" applyBorder="1"/>
    <xf numFmtId="0" fontId="43" fillId="4" borderId="0" xfId="0" quotePrefix="1" applyFont="1" applyFill="1" applyBorder="1"/>
    <xf numFmtId="0" fontId="0" fillId="10" borderId="1" xfId="0" applyFill="1" applyBorder="1"/>
    <xf numFmtId="0" fontId="4" fillId="10" borderId="4" xfId="0" applyFont="1" applyFill="1" applyBorder="1" applyAlignment="1">
      <alignment horizontal="left"/>
    </xf>
    <xf numFmtId="0" fontId="56" fillId="4" borderId="1" xfId="0" applyFont="1" applyFill="1" applyBorder="1"/>
    <xf numFmtId="0" fontId="37" fillId="4" borderId="1" xfId="0" applyFont="1" applyFill="1" applyBorder="1" applyAlignment="1">
      <alignment horizontal="right"/>
    </xf>
    <xf numFmtId="0" fontId="43" fillId="3" borderId="0" xfId="0" applyFont="1" applyFill="1" applyBorder="1"/>
    <xf numFmtId="0" fontId="34" fillId="3" borderId="0" xfId="0" applyFont="1" applyFill="1" applyBorder="1"/>
    <xf numFmtId="164" fontId="43" fillId="3" borderId="0" xfId="2" applyNumberFormat="1" applyFont="1" applyFill="1" applyBorder="1" applyAlignment="1">
      <alignment horizontal="center"/>
    </xf>
    <xf numFmtId="164" fontId="34" fillId="3" borderId="0" xfId="2" applyNumberFormat="1" applyFont="1" applyFill="1" applyBorder="1" applyAlignment="1">
      <alignment horizontal="center"/>
    </xf>
    <xf numFmtId="9" fontId="34" fillId="4" borderId="0" xfId="2" applyFont="1" applyFill="1" applyBorder="1" applyAlignment="1">
      <alignment horizontal="center"/>
    </xf>
    <xf numFmtId="164" fontId="34" fillId="3" borderId="5" xfId="2" applyNumberFormat="1" applyFont="1" applyFill="1" applyBorder="1" applyAlignment="1">
      <alignment horizontal="center"/>
    </xf>
    <xf numFmtId="0" fontId="44" fillId="3" borderId="0" xfId="0" applyFont="1" applyFill="1" applyBorder="1"/>
    <xf numFmtId="0" fontId="44" fillId="4" borderId="0" xfId="0" applyFont="1" applyFill="1" applyBorder="1"/>
    <xf numFmtId="172" fontId="44" fillId="3" borderId="0" xfId="1" applyNumberFormat="1" applyFont="1" applyFill="1"/>
    <xf numFmtId="172" fontId="44" fillId="4" borderId="0" xfId="1" applyNumberFormat="1" applyFont="1" applyFill="1"/>
    <xf numFmtId="164" fontId="44" fillId="0" borderId="0" xfId="2" applyNumberFormat="1" applyFont="1" applyFill="1" applyBorder="1" applyAlignment="1">
      <alignment horizontal="center"/>
    </xf>
    <xf numFmtId="0" fontId="44" fillId="0" borderId="0" xfId="0" applyFont="1" applyFill="1" applyBorder="1" applyAlignment="1">
      <alignment horizontal="center"/>
    </xf>
    <xf numFmtId="9" fontId="61" fillId="0" borderId="0" xfId="0" applyNumberFormat="1" applyFont="1" applyFill="1" applyBorder="1" applyAlignment="1">
      <alignment horizontal="center"/>
    </xf>
    <xf numFmtId="43" fontId="61" fillId="0" borderId="0" xfId="0" applyNumberFormat="1" applyFont="1" applyFill="1" applyBorder="1" applyAlignment="1">
      <alignment horizontal="center"/>
    </xf>
    <xf numFmtId="0" fontId="13" fillId="4" borderId="0" xfId="0" applyFont="1" applyFill="1" applyBorder="1"/>
    <xf numFmtId="0" fontId="21" fillId="10" borderId="0" xfId="0" applyFont="1" applyFill="1" applyAlignment="1">
      <alignment horizontal="center"/>
    </xf>
    <xf numFmtId="164" fontId="19" fillId="4" borderId="0" xfId="2" applyNumberFormat="1" applyFont="1" applyFill="1" applyAlignment="1">
      <alignment horizontal="center"/>
    </xf>
    <xf numFmtId="0" fontId="62" fillId="0" borderId="0" xfId="0" applyFont="1"/>
    <xf numFmtId="0" fontId="43" fillId="4" borderId="0" xfId="0" applyFont="1" applyFill="1" applyBorder="1"/>
    <xf numFmtId="164" fontId="63" fillId="5" borderId="12" xfId="2" applyNumberFormat="1" applyFont="1" applyFill="1" applyBorder="1" applyAlignment="1">
      <alignment horizontal="center"/>
    </xf>
    <xf numFmtId="167" fontId="63" fillId="5" borderId="12" xfId="1" applyNumberFormat="1" applyFont="1" applyFill="1" applyBorder="1" applyAlignment="1">
      <alignment horizontal="center"/>
    </xf>
    <xf numFmtId="167" fontId="63" fillId="5" borderId="0" xfId="1" applyNumberFormat="1" applyFont="1" applyFill="1" applyBorder="1" applyAlignment="1">
      <alignment horizontal="center"/>
    </xf>
    <xf numFmtId="164" fontId="41" fillId="0" borderId="0" xfId="2" applyNumberFormat="1" applyFont="1" applyAlignment="1">
      <alignment horizontal="center"/>
    </xf>
    <xf numFmtId="0" fontId="33" fillId="4" borderId="0" xfId="0" applyFont="1" applyFill="1"/>
    <xf numFmtId="168" fontId="41" fillId="0" borderId="0" xfId="2" applyNumberFormat="1" applyFont="1" applyAlignment="1">
      <alignment horizontal="center"/>
    </xf>
    <xf numFmtId="167" fontId="41" fillId="0" borderId="0" xfId="1" applyNumberFormat="1" applyFont="1" applyAlignment="1">
      <alignment horizontal="center"/>
    </xf>
    <xf numFmtId="167" fontId="41" fillId="0" borderId="0" xfId="1" applyNumberFormat="1" applyFont="1"/>
    <xf numFmtId="0" fontId="33" fillId="4" borderId="3" xfId="0" applyFont="1" applyFill="1" applyBorder="1"/>
    <xf numFmtId="0" fontId="33" fillId="4" borderId="1" xfId="0" applyFont="1" applyFill="1" applyBorder="1"/>
    <xf numFmtId="0" fontId="33" fillId="4" borderId="9" xfId="0" applyFont="1" applyFill="1" applyBorder="1"/>
    <xf numFmtId="0" fontId="33" fillId="4" borderId="4" xfId="0" applyFont="1" applyFill="1" applyBorder="1"/>
    <xf numFmtId="0" fontId="33" fillId="4" borderId="11" xfId="0" applyFont="1" applyFill="1" applyBorder="1"/>
    <xf numFmtId="0" fontId="33" fillId="4" borderId="8" xfId="0" applyFont="1" applyFill="1" applyBorder="1"/>
    <xf numFmtId="0" fontId="33" fillId="4" borderId="2" xfId="0" applyFont="1" applyFill="1" applyBorder="1"/>
    <xf numFmtId="0" fontId="33" fillId="4" borderId="10" xfId="0" applyFont="1" applyFill="1" applyBorder="1"/>
    <xf numFmtId="0" fontId="64" fillId="10" borderId="0" xfId="0" applyFont="1" applyFill="1" applyBorder="1" applyAlignment="1">
      <alignment vertical="center"/>
    </xf>
    <xf numFmtId="0" fontId="33" fillId="18" borderId="0" xfId="0" applyFont="1" applyFill="1" applyBorder="1"/>
    <xf numFmtId="0" fontId="33" fillId="18" borderId="0" xfId="0" applyFont="1" applyFill="1"/>
    <xf numFmtId="17" fontId="13" fillId="4" borderId="1" xfId="0" quotePrefix="1" applyNumberFormat="1" applyFont="1" applyFill="1" applyBorder="1" applyAlignment="1">
      <alignment horizontal="right"/>
    </xf>
    <xf numFmtId="0" fontId="13" fillId="4" borderId="0" xfId="0" applyFont="1" applyFill="1" applyBorder="1" applyAlignment="1">
      <alignment horizontal="right"/>
    </xf>
    <xf numFmtId="0" fontId="41" fillId="4" borderId="0" xfId="0" applyFont="1" applyFill="1" applyBorder="1"/>
    <xf numFmtId="0" fontId="65" fillId="4" borderId="0" xfId="0" applyFont="1" applyFill="1" applyBorder="1"/>
    <xf numFmtId="0" fontId="66" fillId="4" borderId="0" xfId="0" applyFont="1" applyFill="1" applyBorder="1"/>
    <xf numFmtId="0" fontId="33" fillId="0" borderId="0" xfId="0" applyFont="1"/>
    <xf numFmtId="167" fontId="41" fillId="4" borderId="0" xfId="1" applyNumberFormat="1" applyFont="1" applyFill="1"/>
    <xf numFmtId="167" fontId="41" fillId="4" borderId="0" xfId="1" applyNumberFormat="1" applyFont="1" applyFill="1" applyAlignment="1">
      <alignment horizontal="center"/>
    </xf>
    <xf numFmtId="164" fontId="41" fillId="4" borderId="0" xfId="2" applyNumberFormat="1" applyFont="1" applyFill="1"/>
    <xf numFmtId="0" fontId="34" fillId="15" borderId="3" xfId="0" applyFont="1" applyFill="1" applyBorder="1" applyAlignment="1"/>
    <xf numFmtId="0" fontId="34" fillId="15" borderId="1" xfId="0" applyFont="1" applyFill="1" applyBorder="1" applyAlignment="1"/>
    <xf numFmtId="0" fontId="43" fillId="15" borderId="1" xfId="0" applyFont="1" applyFill="1" applyBorder="1" applyAlignment="1">
      <alignment horizontal="center"/>
    </xf>
    <xf numFmtId="0" fontId="34" fillId="15" borderId="9" xfId="0" applyFont="1" applyFill="1" applyBorder="1" applyAlignment="1"/>
    <xf numFmtId="0" fontId="43" fillId="15" borderId="2" xfId="0" applyFont="1" applyFill="1" applyBorder="1" applyAlignment="1">
      <alignment horizontal="center"/>
    </xf>
    <xf numFmtId="0" fontId="43" fillId="15" borderId="12" xfId="0" applyFont="1" applyFill="1" applyBorder="1" applyAlignment="1">
      <alignment horizontal="center"/>
    </xf>
    <xf numFmtId="0" fontId="43" fillId="15" borderId="23" xfId="0" applyFont="1" applyFill="1" applyBorder="1" applyAlignment="1">
      <alignment horizontal="center"/>
    </xf>
    <xf numFmtId="3" fontId="34" fillId="3" borderId="0" xfId="1" applyNumberFormat="1" applyFont="1" applyFill="1" applyBorder="1" applyAlignment="1">
      <alignment horizontal="center"/>
    </xf>
    <xf numFmtId="3" fontId="34" fillId="4" borderId="0" xfId="1" applyNumberFormat="1" applyFont="1" applyFill="1" applyBorder="1" applyAlignment="1">
      <alignment horizontal="center"/>
    </xf>
    <xf numFmtId="0" fontId="43" fillId="15" borderId="1" xfId="0" applyFont="1" applyFill="1" applyBorder="1" applyAlignment="1"/>
    <xf numFmtId="168" fontId="44" fillId="0" borderId="0" xfId="2" applyNumberFormat="1" applyFont="1" applyAlignment="1">
      <alignment horizontal="center"/>
    </xf>
    <xf numFmtId="0" fontId="44" fillId="4" borderId="4" xfId="0" applyFont="1" applyFill="1" applyBorder="1"/>
    <xf numFmtId="0" fontId="44" fillId="4" borderId="11" xfId="0" applyFont="1" applyFill="1" applyBorder="1"/>
    <xf numFmtId="0" fontId="43" fillId="15" borderId="7" xfId="0" applyFont="1" applyFill="1" applyBorder="1" applyAlignment="1">
      <alignment horizontal="center"/>
    </xf>
    <xf numFmtId="0" fontId="43" fillId="15" borderId="6" xfId="0" applyFont="1" applyFill="1" applyBorder="1" applyAlignment="1">
      <alignment horizontal="center"/>
    </xf>
    <xf numFmtId="0" fontId="30" fillId="4" borderId="0" xfId="0" applyFont="1" applyFill="1" applyBorder="1"/>
    <xf numFmtId="0" fontId="12" fillId="15" borderId="3" xfId="0" applyFont="1" applyFill="1" applyBorder="1" applyAlignment="1">
      <alignment horizontal="center"/>
    </xf>
    <xf numFmtId="0" fontId="12" fillId="15" borderId="9" xfId="0" applyFont="1" applyFill="1" applyBorder="1" applyAlignment="1">
      <alignment horizontal="center"/>
    </xf>
    <xf numFmtId="0" fontId="34" fillId="15" borderId="8" xfId="0" applyFont="1" applyFill="1" applyBorder="1" applyAlignment="1">
      <alignment horizontal="center"/>
    </xf>
    <xf numFmtId="0" fontId="43" fillId="15" borderId="12" xfId="0" quotePrefix="1" applyFont="1" applyFill="1" applyBorder="1" applyAlignment="1">
      <alignment horizontal="left"/>
    </xf>
    <xf numFmtId="0" fontId="34" fillId="4" borderId="0" xfId="0" applyFont="1" applyFill="1" applyAlignment="1">
      <alignment horizontal="center"/>
    </xf>
    <xf numFmtId="0" fontId="34" fillId="4" borderId="4" xfId="0" applyFont="1" applyFill="1" applyBorder="1" applyAlignment="1">
      <alignment horizontal="center"/>
    </xf>
    <xf numFmtId="0" fontId="34" fillId="4" borderId="11" xfId="0" applyFont="1" applyFill="1" applyBorder="1" applyAlignment="1">
      <alignment horizontal="center"/>
    </xf>
    <xf numFmtId="0" fontId="34" fillId="0" borderId="0" xfId="0" applyFont="1" applyAlignment="1">
      <alignment horizontal="center"/>
    </xf>
    <xf numFmtId="0" fontId="36" fillId="4" borderId="0" xfId="0" applyFont="1" applyFill="1"/>
    <xf numFmtId="0" fontId="34" fillId="15" borderId="3" xfId="0" applyFont="1" applyFill="1" applyBorder="1" applyAlignment="1">
      <alignment horizontal="center"/>
    </xf>
    <xf numFmtId="0" fontId="34" fillId="15" borderId="1" xfId="0" applyFont="1" applyFill="1" applyBorder="1" applyAlignment="1">
      <alignment horizontal="center"/>
    </xf>
    <xf numFmtId="0" fontId="34" fillId="15" borderId="9" xfId="0" applyFont="1" applyFill="1" applyBorder="1" applyAlignment="1">
      <alignment horizontal="center"/>
    </xf>
    <xf numFmtId="0" fontId="43" fillId="15" borderId="8" xfId="0" applyFont="1" applyFill="1" applyBorder="1" applyAlignment="1">
      <alignment horizontal="center"/>
    </xf>
    <xf numFmtId="0" fontId="43" fillId="15" borderId="10" xfId="0" applyFont="1" applyFill="1" applyBorder="1" applyAlignment="1">
      <alignment horizontal="center"/>
    </xf>
    <xf numFmtId="0" fontId="43" fillId="15" borderId="3" xfId="0" applyFont="1" applyFill="1" applyBorder="1" applyAlignment="1">
      <alignment horizontal="center"/>
    </xf>
    <xf numFmtId="0" fontId="34" fillId="4" borderId="0" xfId="0" applyFont="1" applyFill="1" applyAlignment="1">
      <alignment vertical="center"/>
    </xf>
    <xf numFmtId="0" fontId="34" fillId="4" borderId="4" xfId="0" applyFont="1" applyFill="1" applyBorder="1" applyAlignment="1">
      <alignment vertical="center"/>
    </xf>
    <xf numFmtId="0" fontId="34" fillId="4" borderId="0" xfId="0" applyFont="1" applyFill="1" applyBorder="1" applyAlignment="1">
      <alignment vertical="center"/>
    </xf>
    <xf numFmtId="0" fontId="34" fillId="3" borderId="0" xfId="0" applyFont="1" applyFill="1" applyAlignment="1">
      <alignment vertical="center"/>
    </xf>
    <xf numFmtId="0" fontId="34" fillId="3" borderId="0" xfId="0" applyFont="1" applyFill="1" applyBorder="1" applyAlignment="1">
      <alignment vertical="center"/>
    </xf>
    <xf numFmtId="10" fontId="34" fillId="3" borderId="0" xfId="2" applyNumberFormat="1" applyFont="1" applyFill="1" applyBorder="1" applyAlignment="1">
      <alignment horizontal="center" vertical="center"/>
    </xf>
    <xf numFmtId="0" fontId="33" fillId="4" borderId="0" xfId="0" applyFont="1" applyFill="1" applyBorder="1" applyAlignment="1">
      <alignment vertical="center"/>
    </xf>
    <xf numFmtId="10" fontId="34" fillId="4" borderId="0" xfId="2" applyNumberFormat="1" applyFont="1" applyFill="1" applyBorder="1" applyAlignment="1">
      <alignment vertical="center"/>
    </xf>
    <xf numFmtId="0" fontId="34" fillId="4" borderId="11" xfId="0" applyFont="1" applyFill="1" applyBorder="1" applyAlignment="1">
      <alignment vertical="center"/>
    </xf>
    <xf numFmtId="0" fontId="34" fillId="0" borderId="0" xfId="0" applyFont="1" applyAlignment="1">
      <alignment vertical="center"/>
    </xf>
    <xf numFmtId="10" fontId="34" fillId="4" borderId="0" xfId="2" applyNumberFormat="1" applyFont="1" applyFill="1" applyBorder="1" applyAlignment="1">
      <alignment horizontal="center" vertical="center"/>
    </xf>
    <xf numFmtId="10" fontId="34" fillId="4" borderId="0" xfId="2" applyNumberFormat="1" applyFont="1" applyFill="1" applyAlignment="1">
      <alignment vertical="center"/>
    </xf>
    <xf numFmtId="10" fontId="34" fillId="3" borderId="0" xfId="2" applyNumberFormat="1" applyFont="1" applyFill="1" applyBorder="1" applyAlignment="1">
      <alignment vertical="center"/>
    </xf>
    <xf numFmtId="10" fontId="34" fillId="3" borderId="0" xfId="2" applyNumberFormat="1" applyFont="1" applyFill="1" applyAlignment="1">
      <alignment vertical="center"/>
    </xf>
    <xf numFmtId="9" fontId="33" fillId="4" borderId="1" xfId="2" applyFont="1" applyFill="1" applyBorder="1"/>
    <xf numFmtId="9" fontId="33" fillId="4" borderId="0" xfId="2" applyFont="1" applyFill="1" applyBorder="1"/>
    <xf numFmtId="9" fontId="33" fillId="4" borderId="2" xfId="2" applyFont="1" applyFill="1" applyBorder="1"/>
    <xf numFmtId="9" fontId="64" fillId="10" borderId="0" xfId="2" applyFont="1" applyFill="1" applyBorder="1" applyAlignment="1">
      <alignment vertical="center"/>
    </xf>
    <xf numFmtId="9" fontId="33" fillId="18" borderId="0" xfId="2" applyFont="1" applyFill="1" applyBorder="1"/>
    <xf numFmtId="9" fontId="33" fillId="4" borderId="0" xfId="2" applyFont="1" applyFill="1"/>
    <xf numFmtId="9" fontId="43" fillId="15" borderId="1" xfId="2" applyFont="1" applyFill="1" applyBorder="1" applyAlignment="1">
      <alignment horizontal="center"/>
    </xf>
    <xf numFmtId="9" fontId="43" fillId="15" borderId="2" xfId="2" applyFont="1" applyFill="1" applyBorder="1" applyAlignment="1">
      <alignment horizontal="center"/>
    </xf>
    <xf numFmtId="9" fontId="34" fillId="3" borderId="0" xfId="2" applyFont="1" applyFill="1" applyBorder="1" applyAlignment="1">
      <alignment horizontal="center" vertical="center"/>
    </xf>
    <xf numFmtId="9" fontId="34" fillId="4" borderId="0" xfId="2" applyFont="1" applyFill="1" applyBorder="1" applyAlignment="1">
      <alignment horizontal="center" vertical="center"/>
    </xf>
    <xf numFmtId="9" fontId="33" fillId="0" borderId="0" xfId="2" applyFont="1"/>
    <xf numFmtId="0" fontId="43" fillId="3" borderId="0" xfId="0" applyFont="1" applyFill="1" applyAlignment="1">
      <alignment vertical="center"/>
    </xf>
    <xf numFmtId="0" fontId="43" fillId="3" borderId="0" xfId="0" applyFont="1" applyFill="1" applyBorder="1" applyAlignment="1">
      <alignment vertical="center"/>
    </xf>
    <xf numFmtId="10" fontId="43" fillId="3" borderId="0" xfId="2" applyNumberFormat="1" applyFont="1" applyFill="1" applyBorder="1" applyAlignment="1">
      <alignment horizontal="center" vertical="center"/>
    </xf>
    <xf numFmtId="9" fontId="43" fillId="3" borderId="0" xfId="2" applyFont="1" applyFill="1" applyBorder="1" applyAlignment="1">
      <alignment horizontal="center" vertical="center"/>
    </xf>
    <xf numFmtId="9" fontId="34" fillId="3" borderId="0" xfId="2" applyNumberFormat="1" applyFont="1" applyFill="1" applyBorder="1" applyAlignment="1">
      <alignment horizontal="center" vertical="center"/>
    </xf>
    <xf numFmtId="9" fontId="34" fillId="4" borderId="0" xfId="2" applyNumberFormat="1" applyFont="1" applyFill="1" applyBorder="1" applyAlignment="1">
      <alignment horizontal="center" vertical="center"/>
    </xf>
    <xf numFmtId="10" fontId="34" fillId="3" borderId="0" xfId="2" applyNumberFormat="1" applyFont="1" applyFill="1" applyAlignment="1">
      <alignment horizontal="center" vertical="center"/>
    </xf>
    <xf numFmtId="9" fontId="34" fillId="3" borderId="0" xfId="2" applyNumberFormat="1" applyFont="1" applyFill="1" applyAlignment="1">
      <alignment horizontal="center" vertical="center"/>
    </xf>
    <xf numFmtId="10" fontId="34" fillId="4" borderId="0" xfId="2" applyNumberFormat="1" applyFont="1" applyFill="1" applyAlignment="1">
      <alignment horizontal="center" vertical="center"/>
    </xf>
    <xf numFmtId="9" fontId="34" fillId="4" borderId="0" xfId="2" applyNumberFormat="1" applyFont="1" applyFill="1" applyAlignment="1">
      <alignment horizontal="center" vertical="center"/>
    </xf>
    <xf numFmtId="10" fontId="34" fillId="3" borderId="4" xfId="2" applyNumberFormat="1" applyFont="1" applyFill="1" applyBorder="1" applyAlignment="1">
      <alignment horizontal="center" vertical="center"/>
    </xf>
    <xf numFmtId="10" fontId="34" fillId="4" borderId="4" xfId="2" applyNumberFormat="1" applyFont="1" applyFill="1" applyBorder="1" applyAlignment="1">
      <alignment horizontal="center" vertical="center"/>
    </xf>
    <xf numFmtId="10" fontId="43" fillId="3" borderId="4" xfId="2" applyNumberFormat="1" applyFont="1" applyFill="1" applyBorder="1" applyAlignment="1">
      <alignment horizontal="center" vertical="center"/>
    </xf>
    <xf numFmtId="9" fontId="43" fillId="3" borderId="0" xfId="2" applyNumberFormat="1" applyFont="1" applyFill="1" applyAlignment="1">
      <alignment horizontal="center" vertical="center"/>
    </xf>
    <xf numFmtId="0" fontId="41" fillId="4" borderId="3" xfId="0" applyFont="1" applyFill="1" applyBorder="1"/>
    <xf numFmtId="0" fontId="41" fillId="4" borderId="4" xfId="0" applyFont="1" applyFill="1" applyBorder="1"/>
    <xf numFmtId="0" fontId="41" fillId="4" borderId="8" xfId="0" applyFont="1" applyFill="1" applyBorder="1"/>
    <xf numFmtId="164" fontId="43" fillId="4" borderId="0" xfId="2" applyNumberFormat="1" applyFont="1" applyFill="1" applyBorder="1" applyAlignment="1">
      <alignment horizontal="center"/>
    </xf>
    <xf numFmtId="164" fontId="43" fillId="4" borderId="4" xfId="2" applyNumberFormat="1" applyFont="1" applyFill="1" applyBorder="1" applyAlignment="1">
      <alignment horizontal="center"/>
    </xf>
    <xf numFmtId="0" fontId="68" fillId="0" borderId="0" xfId="0" applyFont="1" applyFill="1"/>
    <xf numFmtId="0" fontId="69" fillId="0" borderId="0" xfId="0" applyFont="1" applyFill="1"/>
    <xf numFmtId="0" fontId="70" fillId="4" borderId="0" xfId="0" applyFont="1" applyFill="1" applyBorder="1"/>
    <xf numFmtId="0" fontId="13" fillId="4" borderId="0" xfId="0" quotePrefix="1" applyFont="1" applyFill="1" applyBorder="1"/>
    <xf numFmtId="0" fontId="71" fillId="0" borderId="0" xfId="0" quotePrefix="1" applyFont="1" applyFill="1" applyBorder="1"/>
    <xf numFmtId="0" fontId="71" fillId="0" borderId="0" xfId="1" quotePrefix="1" applyNumberFormat="1" applyFont="1" applyFill="1" applyBorder="1" applyAlignment="1">
      <alignment horizontal="center"/>
    </xf>
    <xf numFmtId="0" fontId="72" fillId="0" borderId="0" xfId="9" applyFont="1" applyFill="1" applyBorder="1" applyAlignment="1" applyProtection="1">
      <alignment horizontal="center"/>
    </xf>
    <xf numFmtId="9" fontId="72" fillId="0" borderId="0" xfId="2" applyFont="1" applyFill="1" applyBorder="1" applyAlignment="1" applyProtection="1">
      <alignment horizontal="center"/>
    </xf>
    <xf numFmtId="174" fontId="65" fillId="14" borderId="12" xfId="0" applyNumberFormat="1" applyFont="1" applyFill="1" applyBorder="1" applyAlignment="1">
      <alignment horizontal="center"/>
    </xf>
    <xf numFmtId="0" fontId="65" fillId="14" borderId="12" xfId="1" applyNumberFormat="1" applyFont="1" applyFill="1" applyBorder="1" applyAlignment="1">
      <alignment horizontal="center"/>
    </xf>
    <xf numFmtId="166" fontId="65" fillId="14" borderId="12" xfId="0" applyNumberFormat="1" applyFont="1" applyFill="1" applyBorder="1" applyAlignment="1">
      <alignment horizontal="center" vertical="center" wrapText="1"/>
    </xf>
    <xf numFmtId="9" fontId="65" fillId="14" borderId="12" xfId="2" applyFont="1" applyFill="1" applyBorder="1" applyAlignment="1">
      <alignment horizontal="center" vertical="center" wrapText="1"/>
    </xf>
    <xf numFmtId="174" fontId="73" fillId="0" borderId="0" xfId="0" applyNumberFormat="1" applyFont="1" applyFill="1" applyBorder="1"/>
    <xf numFmtId="0" fontId="73" fillId="0" borderId="0" xfId="1" applyNumberFormat="1" applyFont="1" applyFill="1" applyBorder="1" applyAlignment="1">
      <alignment horizontal="center"/>
    </xf>
    <xf numFmtId="1" fontId="73" fillId="0" borderId="0" xfId="0" applyNumberFormat="1" applyFont="1" applyFill="1" applyBorder="1" applyAlignment="1">
      <alignment horizontal="center" vertical="center" wrapText="1"/>
    </xf>
    <xf numFmtId="9" fontId="73" fillId="0" borderId="0" xfId="2" applyFont="1" applyFill="1" applyBorder="1" applyAlignment="1">
      <alignment horizontal="center" vertical="center" wrapText="1"/>
    </xf>
    <xf numFmtId="1" fontId="73" fillId="0" borderId="0" xfId="0" applyNumberFormat="1" applyFont="1" applyFill="1" applyBorder="1" applyAlignment="1">
      <alignment horizontal="center"/>
    </xf>
    <xf numFmtId="0" fontId="73" fillId="0" borderId="0" xfId="0" applyFont="1" applyFill="1" applyBorder="1"/>
    <xf numFmtId="9" fontId="73" fillId="0" borderId="0" xfId="2" applyFont="1" applyFill="1" applyBorder="1" applyAlignment="1">
      <alignment horizontal="center"/>
    </xf>
    <xf numFmtId="0" fontId="73" fillId="0" borderId="0" xfId="0" applyFont="1" applyFill="1" applyBorder="1" applyAlignment="1">
      <alignment horizontal="center"/>
    </xf>
    <xf numFmtId="0" fontId="68" fillId="4" borderId="0" xfId="0" applyFont="1" applyFill="1"/>
    <xf numFmtId="0" fontId="71" fillId="0" borderId="0" xfId="0" applyFont="1" applyFill="1"/>
    <xf numFmtId="10" fontId="71" fillId="0" borderId="0" xfId="2" applyNumberFormat="1" applyFont="1" applyFill="1"/>
    <xf numFmtId="10" fontId="73" fillId="0" borderId="0" xfId="2" applyNumberFormat="1" applyFont="1" applyFill="1"/>
    <xf numFmtId="175" fontId="33" fillId="0" borderId="0" xfId="0" applyNumberFormat="1" applyFont="1" applyFill="1" applyBorder="1" applyAlignment="1" applyProtection="1"/>
    <xf numFmtId="10" fontId="33" fillId="0" borderId="0" xfId="2" applyNumberFormat="1" applyFont="1" applyFill="1" applyBorder="1" applyAlignment="1" applyProtection="1"/>
    <xf numFmtId="0" fontId="74" fillId="14" borderId="12" xfId="0" applyFont="1" applyFill="1" applyBorder="1" applyAlignment="1">
      <alignment horizontal="center"/>
    </xf>
    <xf numFmtId="10" fontId="74" fillId="14" borderId="12" xfId="2" applyNumberFormat="1" applyFont="1" applyFill="1" applyBorder="1" applyAlignment="1">
      <alignment horizontal="center"/>
    </xf>
    <xf numFmtId="168" fontId="71" fillId="0" borderId="0" xfId="0" applyNumberFormat="1" applyFont="1" applyFill="1"/>
    <xf numFmtId="168" fontId="74" fillId="14" borderId="12" xfId="0" applyNumberFormat="1" applyFont="1" applyFill="1" applyBorder="1" applyAlignment="1">
      <alignment horizontal="center"/>
    </xf>
    <xf numFmtId="168" fontId="33" fillId="0" borderId="0" xfId="0" applyNumberFormat="1" applyFont="1" applyFill="1" applyBorder="1" applyAlignment="1" applyProtection="1"/>
    <xf numFmtId="168" fontId="73" fillId="0" borderId="0" xfId="0" applyNumberFormat="1" applyFont="1" applyFill="1"/>
    <xf numFmtId="168" fontId="75" fillId="0" borderId="0" xfId="0" applyNumberFormat="1" applyFont="1"/>
    <xf numFmtId="0" fontId="70" fillId="4" borderId="0" xfId="0" applyFont="1" applyFill="1"/>
    <xf numFmtId="0" fontId="76" fillId="4" borderId="0" xfId="0" quotePrefix="1" applyFont="1" applyFill="1" applyBorder="1"/>
    <xf numFmtId="0" fontId="13" fillId="4" borderId="0" xfId="0" applyFont="1" applyFill="1"/>
    <xf numFmtId="3" fontId="34" fillId="4" borderId="0" xfId="1" applyNumberFormat="1" applyFont="1" applyFill="1" applyBorder="1" applyAlignment="1">
      <alignment horizontal="left"/>
    </xf>
    <xf numFmtId="168" fontId="43" fillId="15" borderId="2" xfId="0" quotePrefix="1" applyNumberFormat="1" applyFont="1" applyFill="1" applyBorder="1" applyAlignment="1">
      <alignment horizontal="center"/>
    </xf>
    <xf numFmtId="0" fontId="34" fillId="3" borderId="0" xfId="0" applyFont="1" applyFill="1"/>
    <xf numFmtId="0" fontId="43" fillId="4" borderId="0" xfId="0" quotePrefix="1" applyFont="1" applyFill="1" applyBorder="1" applyAlignment="1">
      <alignment horizontal="right"/>
    </xf>
    <xf numFmtId="17" fontId="4" fillId="10" borderId="0" xfId="0" applyNumberFormat="1" applyFont="1" applyFill="1" applyAlignment="1">
      <alignment horizontal="center"/>
    </xf>
    <xf numFmtId="176" fontId="43" fillId="3" borderId="0" xfId="1" applyNumberFormat="1" applyFont="1" applyFill="1" applyBorder="1" applyAlignment="1">
      <alignment horizontal="center"/>
    </xf>
    <xf numFmtId="172" fontId="43" fillId="4" borderId="0" xfId="1" applyNumberFormat="1" applyFont="1" applyFill="1" applyBorder="1" applyAlignment="1">
      <alignment horizontal="center"/>
    </xf>
    <xf numFmtId="0" fontId="43" fillId="15" borderId="1" xfId="0" applyFont="1" applyFill="1" applyBorder="1" applyAlignment="1">
      <alignment horizontal="left"/>
    </xf>
    <xf numFmtId="0" fontId="0" fillId="18" borderId="3" xfId="0" applyFill="1" applyBorder="1"/>
    <xf numFmtId="0" fontId="0" fillId="18" borderId="1" xfId="0" applyFill="1" applyBorder="1"/>
    <xf numFmtId="17" fontId="36" fillId="18" borderId="1" xfId="0" quotePrefix="1" applyNumberFormat="1" applyFont="1" applyFill="1" applyBorder="1" applyAlignment="1">
      <alignment horizontal="right"/>
    </xf>
    <xf numFmtId="0" fontId="0" fillId="18" borderId="9" xfId="0" applyFill="1" applyBorder="1"/>
    <xf numFmtId="0" fontId="0" fillId="18" borderId="8" xfId="0" applyFill="1" applyBorder="1"/>
    <xf numFmtId="0" fontId="0" fillId="18" borderId="2" xfId="0" applyFill="1" applyBorder="1"/>
    <xf numFmtId="0" fontId="0" fillId="18" borderId="10" xfId="0" applyFill="1" applyBorder="1"/>
    <xf numFmtId="0" fontId="0" fillId="4" borderId="0" xfId="0" applyFill="1" applyAlignment="1">
      <alignment vertical="top"/>
    </xf>
    <xf numFmtId="0" fontId="0" fillId="10" borderId="11" xfId="0" applyFill="1" applyBorder="1"/>
    <xf numFmtId="0" fontId="0" fillId="10" borderId="4" xfId="0" applyFill="1" applyBorder="1" applyAlignment="1">
      <alignment vertical="top"/>
    </xf>
    <xf numFmtId="0" fontId="0" fillId="10" borderId="0" xfId="0" applyFill="1" applyBorder="1" applyAlignment="1">
      <alignment vertical="top"/>
    </xf>
    <xf numFmtId="0" fontId="0" fillId="10" borderId="11" xfId="0" applyFill="1" applyBorder="1" applyAlignment="1">
      <alignment vertical="top"/>
    </xf>
    <xf numFmtId="0" fontId="78" fillId="10" borderId="0" xfId="0" applyFont="1" applyFill="1" applyBorder="1"/>
    <xf numFmtId="0" fontId="6" fillId="10" borderId="0" xfId="0" applyFont="1" applyFill="1"/>
    <xf numFmtId="0" fontId="6" fillId="10" borderId="0" xfId="0" applyFont="1" applyFill="1" applyBorder="1" applyAlignment="1">
      <alignment vertical="top"/>
    </xf>
    <xf numFmtId="0" fontId="79" fillId="10" borderId="0" xfId="0" applyFont="1" applyFill="1" applyBorder="1" applyAlignment="1">
      <alignment horizontal="left" vertical="top"/>
    </xf>
    <xf numFmtId="0" fontId="6" fillId="10" borderId="0" xfId="0" applyFont="1" applyFill="1" applyAlignment="1">
      <alignment vertical="top"/>
    </xf>
    <xf numFmtId="0" fontId="80" fillId="4" borderId="0" xfId="0" applyFont="1" applyFill="1" applyAlignment="1">
      <alignment vertical="center"/>
    </xf>
    <xf numFmtId="0" fontId="80" fillId="0" borderId="0" xfId="0" applyFont="1" applyAlignment="1">
      <alignment vertical="center"/>
    </xf>
    <xf numFmtId="0" fontId="81" fillId="18" borderId="4" xfId="0" applyFont="1" applyFill="1" applyBorder="1"/>
    <xf numFmtId="0" fontId="81" fillId="18" borderId="0" xfId="0" applyFont="1" applyFill="1" applyBorder="1"/>
    <xf numFmtId="0" fontId="81" fillId="18" borderId="11" xfId="0" applyFont="1" applyFill="1" applyBorder="1"/>
    <xf numFmtId="0" fontId="80" fillId="10" borderId="8" xfId="0" applyFont="1" applyFill="1" applyBorder="1" applyAlignment="1">
      <alignment vertical="center"/>
    </xf>
    <xf numFmtId="0" fontId="80" fillId="10" borderId="2" xfId="0" applyFont="1" applyFill="1" applyBorder="1" applyAlignment="1">
      <alignment vertical="center"/>
    </xf>
    <xf numFmtId="0" fontId="80" fillId="4" borderId="2" xfId="0" applyFont="1" applyFill="1" applyBorder="1" applyAlignment="1">
      <alignment vertical="center"/>
    </xf>
    <xf numFmtId="0" fontId="80" fillId="4" borderId="10" xfId="0" applyFont="1" applyFill="1" applyBorder="1" applyAlignment="1">
      <alignment vertical="center"/>
    </xf>
    <xf numFmtId="0" fontId="4" fillId="10" borderId="0" xfId="0" quotePrefix="1" applyFont="1" applyFill="1" applyAlignment="1">
      <alignment horizontal="center"/>
    </xf>
    <xf numFmtId="168" fontId="4" fillId="10" borderId="0" xfId="0" quotePrefix="1" applyNumberFormat="1" applyFont="1" applyFill="1" applyAlignment="1">
      <alignment horizontal="center"/>
    </xf>
    <xf numFmtId="0" fontId="43" fillId="4" borderId="0" xfId="0" applyFont="1" applyFill="1" applyBorder="1" applyAlignment="1">
      <alignment horizontal="center"/>
    </xf>
    <xf numFmtId="0" fontId="82" fillId="4" borderId="0" xfId="0" applyFont="1" applyFill="1" applyBorder="1"/>
    <xf numFmtId="0" fontId="83" fillId="4" borderId="0" xfId="0" applyFont="1" applyFill="1"/>
    <xf numFmtId="0" fontId="83" fillId="4" borderId="0" xfId="0" applyFont="1" applyFill="1" applyBorder="1" applyAlignment="1">
      <alignment horizontal="left"/>
    </xf>
    <xf numFmtId="0" fontId="84" fillId="4" borderId="0" xfId="0" applyFont="1" applyFill="1" applyBorder="1"/>
    <xf numFmtId="168" fontId="4" fillId="10" borderId="0" xfId="0" applyNumberFormat="1" applyFont="1" applyFill="1" applyAlignment="1">
      <alignment horizontal="center"/>
    </xf>
    <xf numFmtId="0" fontId="0" fillId="0" borderId="0" xfId="0" applyAlignment="1">
      <alignment horizontal="right"/>
    </xf>
    <xf numFmtId="0" fontId="83" fillId="4" borderId="0" xfId="0" applyFont="1" applyFill="1" applyBorder="1"/>
    <xf numFmtId="0" fontId="4" fillId="10" borderId="0" xfId="0" applyFont="1" applyFill="1" applyAlignment="1">
      <alignment horizontal="center"/>
    </xf>
    <xf numFmtId="0" fontId="56" fillId="4" borderId="2" xfId="0" applyFont="1" applyFill="1" applyBorder="1"/>
    <xf numFmtId="0" fontId="37" fillId="4" borderId="2" xfId="0" applyFont="1" applyFill="1" applyBorder="1" applyAlignment="1">
      <alignment horizontal="right"/>
    </xf>
    <xf numFmtId="0" fontId="82" fillId="4" borderId="0" xfId="0" applyFont="1" applyFill="1" applyBorder="1" applyAlignment="1">
      <alignment horizontal="left"/>
    </xf>
    <xf numFmtId="0" fontId="82" fillId="4" borderId="0" xfId="0" applyFont="1" applyFill="1" applyBorder="1" applyAlignment="1">
      <alignment horizontal="center"/>
    </xf>
    <xf numFmtId="0" fontId="83" fillId="4" borderId="0" xfId="0" applyFont="1" applyFill="1" applyBorder="1" applyAlignment="1">
      <alignment horizontal="center"/>
    </xf>
    <xf numFmtId="0" fontId="0" fillId="4" borderId="0" xfId="0" applyFill="1" applyBorder="1" applyAlignment="1">
      <alignment horizontal="right"/>
    </xf>
    <xf numFmtId="0" fontId="37" fillId="4" borderId="2" xfId="0" applyFont="1" applyFill="1" applyBorder="1"/>
    <xf numFmtId="0" fontId="85" fillId="4" borderId="0" xfId="0" applyFont="1" applyFill="1" applyBorder="1" applyAlignment="1">
      <alignment horizontal="center"/>
    </xf>
    <xf numFmtId="0" fontId="37" fillId="4" borderId="0" xfId="0" applyFont="1" applyFill="1" applyBorder="1"/>
    <xf numFmtId="0" fontId="86" fillId="4" borderId="0" xfId="0" applyFont="1" applyFill="1" applyBorder="1"/>
    <xf numFmtId="0" fontId="37" fillId="4" borderId="0" xfId="0" applyFont="1" applyFill="1"/>
    <xf numFmtId="0" fontId="87" fillId="4" borderId="1" xfId="0" applyFont="1" applyFill="1" applyBorder="1"/>
    <xf numFmtId="0" fontId="87" fillId="4" borderId="0" xfId="0" applyFont="1" applyFill="1" applyBorder="1"/>
    <xf numFmtId="0" fontId="41" fillId="18" borderId="0" xfId="0" applyFont="1" applyFill="1"/>
    <xf numFmtId="9" fontId="41" fillId="18" borderId="0" xfId="2" applyFont="1" applyFill="1"/>
    <xf numFmtId="0" fontId="33" fillId="10" borderId="3" xfId="0" applyFont="1" applyFill="1" applyBorder="1"/>
    <xf numFmtId="0" fontId="33" fillId="10" borderId="1" xfId="0" applyFont="1" applyFill="1" applyBorder="1"/>
    <xf numFmtId="9" fontId="33" fillId="10" borderId="1" xfId="2" applyFont="1" applyFill="1" applyBorder="1"/>
    <xf numFmtId="0" fontId="65" fillId="10" borderId="1" xfId="0" applyFont="1" applyFill="1" applyBorder="1"/>
    <xf numFmtId="0" fontId="33" fillId="10" borderId="9" xfId="0" applyFont="1" applyFill="1" applyBorder="1"/>
    <xf numFmtId="3" fontId="34" fillId="3" borderId="5" xfId="1" applyNumberFormat="1" applyFont="1" applyFill="1" applyBorder="1" applyAlignment="1">
      <alignment horizontal="center"/>
    </xf>
    <xf numFmtId="0" fontId="0" fillId="4" borderId="4" xfId="0" applyFill="1" applyBorder="1" applyAlignment="1">
      <alignment vertical="center"/>
    </xf>
    <xf numFmtId="0" fontId="0" fillId="4" borderId="11" xfId="0" applyFill="1" applyBorder="1" applyAlignment="1">
      <alignment vertical="center"/>
    </xf>
    <xf numFmtId="0" fontId="0" fillId="11" borderId="3" xfId="0" applyFill="1" applyBorder="1"/>
    <xf numFmtId="0" fontId="0" fillId="11" borderId="1" xfId="0" applyFill="1" applyBorder="1"/>
    <xf numFmtId="0" fontId="56" fillId="11" borderId="1" xfId="0" applyFont="1" applyFill="1" applyBorder="1"/>
    <xf numFmtId="0" fontId="37" fillId="11" borderId="1" xfId="0" applyFont="1" applyFill="1" applyBorder="1" applyAlignment="1">
      <alignment horizontal="right"/>
    </xf>
    <xf numFmtId="0" fontId="0" fillId="11" borderId="9" xfId="0" applyFill="1" applyBorder="1"/>
    <xf numFmtId="0" fontId="0" fillId="19" borderId="8" xfId="0" applyFill="1" applyBorder="1"/>
    <xf numFmtId="0" fontId="0" fillId="19" borderId="2" xfId="0" applyFill="1" applyBorder="1"/>
    <xf numFmtId="0" fontId="0" fillId="19" borderId="10" xfId="0" applyFill="1" applyBorder="1"/>
    <xf numFmtId="0" fontId="34" fillId="4" borderId="2" xfId="0" applyFont="1" applyFill="1" applyBorder="1"/>
    <xf numFmtId="0" fontId="5" fillId="4" borderId="0" xfId="0" applyFont="1" applyFill="1" applyAlignment="1">
      <alignment horizontal="center"/>
    </xf>
    <xf numFmtId="164" fontId="28" fillId="13" borderId="12" xfId="2" applyNumberFormat="1" applyFont="1" applyFill="1" applyBorder="1" applyAlignment="1">
      <alignment horizontal="center"/>
    </xf>
    <xf numFmtId="168" fontId="25" fillId="9" borderId="12" xfId="0" applyNumberFormat="1" applyFont="1" applyFill="1" applyBorder="1" applyAlignment="1">
      <alignment horizontal="center"/>
    </xf>
    <xf numFmtId="164" fontId="25" fillId="9" borderId="12" xfId="2" applyNumberFormat="1" applyFont="1" applyFill="1" applyBorder="1" applyAlignment="1">
      <alignment horizontal="center"/>
    </xf>
    <xf numFmtId="168" fontId="25" fillId="0" borderId="0" xfId="0" applyNumberFormat="1" applyFont="1" applyAlignment="1">
      <alignment horizontal="center"/>
    </xf>
    <xf numFmtId="0" fontId="34" fillId="12" borderId="12" xfId="0" applyFont="1" applyFill="1" applyBorder="1" applyAlignment="1">
      <alignment horizontal="center"/>
    </xf>
    <xf numFmtId="0" fontId="34" fillId="4" borderId="0" xfId="0" quotePrefix="1" applyFont="1" applyFill="1" applyBorder="1"/>
    <xf numFmtId="164" fontId="43" fillId="3" borderId="11" xfId="2" applyNumberFormat="1" applyFont="1" applyFill="1" applyBorder="1" applyAlignment="1">
      <alignment horizontal="center"/>
    </xf>
    <xf numFmtId="164" fontId="34" fillId="4" borderId="11" xfId="2" applyNumberFormat="1" applyFont="1" applyFill="1" applyBorder="1" applyAlignment="1">
      <alignment horizontal="center"/>
    </xf>
    <xf numFmtId="164" fontId="34" fillId="3" borderId="11" xfId="2" applyNumberFormat="1" applyFont="1" applyFill="1" applyBorder="1" applyAlignment="1">
      <alignment horizontal="center"/>
    </xf>
    <xf numFmtId="0" fontId="34" fillId="15" borderId="10" xfId="0" applyFont="1" applyFill="1" applyBorder="1" applyAlignment="1">
      <alignment horizontal="center"/>
    </xf>
    <xf numFmtId="164" fontId="34" fillId="4" borderId="0" xfId="2" applyNumberFormat="1" applyFont="1" applyFill="1" applyAlignment="1">
      <alignment horizontal="center"/>
    </xf>
    <xf numFmtId="0" fontId="18" fillId="4" borderId="0" xfId="0" applyFont="1" applyFill="1" applyAlignment="1">
      <alignment horizontal="right"/>
    </xf>
    <xf numFmtId="0" fontId="0" fillId="4" borderId="0" xfId="0" quotePrefix="1" applyFill="1" applyBorder="1"/>
    <xf numFmtId="0" fontId="54" fillId="4" borderId="0" xfId="0" quotePrefix="1" applyFont="1" applyFill="1" applyBorder="1"/>
    <xf numFmtId="0" fontId="54" fillId="4" borderId="0" xfId="0" applyFont="1" applyFill="1" applyBorder="1"/>
    <xf numFmtId="0" fontId="0" fillId="18" borderId="24" xfId="0" applyFill="1" applyBorder="1"/>
    <xf numFmtId="0" fontId="0" fillId="18" borderId="12" xfId="0" applyFill="1" applyBorder="1"/>
    <xf numFmtId="0" fontId="0" fillId="18" borderId="23" xfId="0" applyFill="1" applyBorder="1"/>
    <xf numFmtId="0" fontId="0" fillId="10" borderId="24" xfId="0" applyFill="1" applyBorder="1"/>
    <xf numFmtId="0" fontId="56" fillId="10" borderId="12" xfId="0" applyFont="1" applyFill="1" applyBorder="1"/>
    <xf numFmtId="0" fontId="37" fillId="10" borderId="12" xfId="0" applyFont="1" applyFill="1" applyBorder="1" applyAlignment="1">
      <alignment horizontal="right"/>
    </xf>
    <xf numFmtId="0" fontId="0" fillId="10" borderId="23" xfId="0" applyFill="1" applyBorder="1"/>
    <xf numFmtId="0" fontId="33" fillId="10" borderId="1" xfId="0" applyFont="1" applyFill="1" applyBorder="1" applyAlignment="1">
      <alignment horizontal="right"/>
    </xf>
    <xf numFmtId="0" fontId="33" fillId="18" borderId="8" xfId="0" applyFont="1" applyFill="1" applyBorder="1"/>
    <xf numFmtId="0" fontId="33" fillId="18" borderId="2" xfId="0" applyFont="1" applyFill="1" applyBorder="1"/>
    <xf numFmtId="0" fontId="33" fillId="18" borderId="10" xfId="0" applyFont="1" applyFill="1" applyBorder="1"/>
    <xf numFmtId="0" fontId="21" fillId="10" borderId="1" xfId="0" applyFont="1" applyFill="1" applyBorder="1" applyAlignment="1">
      <alignment horizontal="center"/>
    </xf>
    <xf numFmtId="0" fontId="21" fillId="10" borderId="3" xfId="0" applyFont="1" applyFill="1" applyBorder="1" applyAlignment="1">
      <alignment horizontal="left"/>
    </xf>
    <xf numFmtId="10" fontId="0" fillId="4" borderId="4" xfId="0" applyNumberFormat="1" applyFill="1" applyBorder="1" applyAlignment="1">
      <alignment horizontal="center"/>
    </xf>
    <xf numFmtId="14" fontId="62" fillId="3" borderId="24" xfId="0" applyNumberFormat="1" applyFont="1" applyFill="1" applyBorder="1" applyAlignment="1">
      <alignment horizontal="center"/>
    </xf>
    <xf numFmtId="0" fontId="62" fillId="3" borderId="12" xfId="0" applyFont="1" applyFill="1" applyBorder="1" applyAlignment="1">
      <alignment horizontal="center"/>
    </xf>
    <xf numFmtId="0" fontId="62" fillId="3" borderId="24" xfId="0" applyFont="1" applyFill="1" applyBorder="1" applyAlignment="1">
      <alignment horizontal="center"/>
    </xf>
    <xf numFmtId="0" fontId="43" fillId="4" borderId="0" xfId="0" applyFont="1" applyFill="1" applyBorder="1" applyAlignment="1">
      <alignment horizontal="right"/>
    </xf>
    <xf numFmtId="0" fontId="34" fillId="12" borderId="23" xfId="0" applyFont="1" applyFill="1" applyBorder="1" applyAlignment="1">
      <alignment horizontal="center"/>
    </xf>
    <xf numFmtId="0" fontId="67" fillId="15" borderId="2" xfId="0" applyFont="1" applyFill="1" applyBorder="1" applyAlignment="1">
      <alignment horizontal="left"/>
    </xf>
    <xf numFmtId="164" fontId="0" fillId="0" borderId="0" xfId="2" applyNumberFormat="1" applyFont="1" applyFill="1" applyBorder="1" applyAlignment="1" applyProtection="1"/>
    <xf numFmtId="0" fontId="53" fillId="4" borderId="2" xfId="0" applyFont="1" applyFill="1" applyBorder="1" applyAlignment="1">
      <alignment horizontal="center"/>
    </xf>
    <xf numFmtId="0" fontId="0" fillId="3" borderId="0" xfId="0" applyFill="1" applyBorder="1"/>
    <xf numFmtId="175" fontId="0" fillId="0" borderId="0" xfId="0" applyNumberFormat="1" applyFont="1" applyFill="1" applyBorder="1" applyAlignment="1" applyProtection="1"/>
    <xf numFmtId="1" fontId="0" fillId="0" borderId="0" xfId="0" applyNumberFormat="1" applyAlignment="1">
      <alignment horizontal="center"/>
    </xf>
    <xf numFmtId="1" fontId="0" fillId="0" borderId="0" xfId="0" applyNumberFormat="1" applyFont="1" applyFill="1" applyBorder="1" applyAlignment="1" applyProtection="1">
      <alignment horizontal="center"/>
    </xf>
    <xf numFmtId="10" fontId="0" fillId="0" borderId="0" xfId="2" applyNumberFormat="1" applyFont="1" applyFill="1" applyBorder="1" applyAlignment="1" applyProtection="1">
      <alignment horizontal="center"/>
    </xf>
    <xf numFmtId="1" fontId="0" fillId="0" borderId="0" xfId="0" quotePrefix="1" applyNumberFormat="1" applyFont="1" applyFill="1" applyBorder="1" applyAlignment="1" applyProtection="1">
      <alignment horizontal="center"/>
    </xf>
    <xf numFmtId="9" fontId="19" fillId="4" borderId="0" xfId="2" applyFont="1" applyFill="1"/>
    <xf numFmtId="9" fontId="19" fillId="0" borderId="0" xfId="2" applyFont="1"/>
    <xf numFmtId="1" fontId="4" fillId="10" borderId="12" xfId="0" applyNumberFormat="1" applyFont="1" applyFill="1" applyBorder="1" applyAlignment="1">
      <alignment horizontal="center"/>
    </xf>
    <xf numFmtId="10" fontId="4" fillId="10" borderId="12" xfId="2" quotePrefix="1" applyNumberFormat="1" applyFont="1" applyFill="1" applyBorder="1" applyAlignment="1">
      <alignment horizontal="center"/>
    </xf>
    <xf numFmtId="9" fontId="21" fillId="10" borderId="12" xfId="2" applyFont="1" applyFill="1" applyBorder="1" applyAlignment="1">
      <alignment horizontal="center"/>
    </xf>
    <xf numFmtId="0" fontId="30" fillId="4" borderId="2" xfId="0" applyFont="1" applyFill="1" applyBorder="1"/>
    <xf numFmtId="0" fontId="89" fillId="4" borderId="0" xfId="0" quotePrefix="1" applyFont="1" applyFill="1"/>
    <xf numFmtId="0" fontId="89" fillId="4" borderId="0" xfId="0" applyFont="1" applyFill="1"/>
    <xf numFmtId="0" fontId="90" fillId="2" borderId="1" xfId="0" quotePrefix="1" applyFont="1" applyFill="1" applyBorder="1"/>
    <xf numFmtId="0" fontId="91" fillId="2" borderId="1" xfId="0" applyFont="1" applyFill="1" applyBorder="1"/>
    <xf numFmtId="0" fontId="90" fillId="2" borderId="1" xfId="0" quotePrefix="1" applyFont="1" applyFill="1" applyBorder="1" applyAlignment="1">
      <alignment horizontal="center"/>
    </xf>
    <xf numFmtId="0" fontId="90" fillId="2" borderId="1" xfId="0" applyFont="1" applyFill="1" applyBorder="1" applyAlignment="1">
      <alignment horizontal="center"/>
    </xf>
    <xf numFmtId="0" fontId="90" fillId="2" borderId="1" xfId="0" applyFont="1" applyFill="1" applyBorder="1"/>
    <xf numFmtId="0" fontId="90" fillId="2" borderId="2" xfId="0" quotePrefix="1" applyFont="1" applyFill="1" applyBorder="1"/>
    <xf numFmtId="0" fontId="91" fillId="2" borderId="2" xfId="0" applyFont="1" applyFill="1" applyBorder="1"/>
    <xf numFmtId="0" fontId="90" fillId="2" borderId="2" xfId="0" quotePrefix="1" applyFont="1" applyFill="1" applyBorder="1" applyAlignment="1">
      <alignment horizontal="center"/>
    </xf>
    <xf numFmtId="0" fontId="90" fillId="2" borderId="2" xfId="0" applyFont="1" applyFill="1" applyBorder="1" applyAlignment="1">
      <alignment horizontal="center"/>
    </xf>
    <xf numFmtId="0" fontId="92" fillId="18" borderId="2" xfId="0" applyFont="1" applyFill="1" applyBorder="1" applyAlignment="1">
      <alignment horizontal="center"/>
    </xf>
    <xf numFmtId="0" fontId="93" fillId="18" borderId="2" xfId="0" applyFont="1" applyFill="1" applyBorder="1" applyAlignment="1">
      <alignment horizontal="center"/>
    </xf>
    <xf numFmtId="0" fontId="94" fillId="4" borderId="0" xfId="0" applyFont="1" applyFill="1"/>
    <xf numFmtId="0" fontId="89" fillId="4" borderId="3" xfId="0" applyFont="1" applyFill="1" applyBorder="1"/>
    <xf numFmtId="0" fontId="89" fillId="3" borderId="0" xfId="0" quotePrefix="1" applyFont="1" applyFill="1"/>
    <xf numFmtId="0" fontId="94" fillId="3" borderId="0" xfId="0" applyFont="1" applyFill="1"/>
    <xf numFmtId="0" fontId="89" fillId="3" borderId="0" xfId="0" applyFont="1" applyFill="1" applyAlignment="1">
      <alignment horizontal="center"/>
    </xf>
    <xf numFmtId="10" fontId="89" fillId="3" borderId="4" xfId="2" applyNumberFormat="1" applyFont="1" applyFill="1" applyBorder="1" applyAlignment="1">
      <alignment horizontal="center"/>
    </xf>
    <xf numFmtId="10" fontId="89" fillId="3" borderId="0" xfId="2" applyNumberFormat="1" applyFont="1" applyFill="1" applyAlignment="1">
      <alignment horizontal="center"/>
    </xf>
    <xf numFmtId="0" fontId="89" fillId="4" borderId="0" xfId="0" applyFont="1" applyFill="1" applyAlignment="1">
      <alignment horizontal="center"/>
    </xf>
    <xf numFmtId="10" fontId="89" fillId="4" borderId="4" xfId="2" applyNumberFormat="1" applyFont="1" applyFill="1" applyBorder="1" applyAlignment="1">
      <alignment horizontal="center"/>
    </xf>
    <xf numFmtId="10" fontId="89" fillId="4" borderId="0" xfId="2" applyNumberFormat="1" applyFont="1" applyFill="1" applyAlignment="1">
      <alignment horizontal="center"/>
    </xf>
    <xf numFmtId="0" fontId="89" fillId="3" borderId="0" xfId="0" applyFont="1" applyFill="1"/>
    <xf numFmtId="0" fontId="89" fillId="4" borderId="4" xfId="0" applyFont="1" applyFill="1" applyBorder="1" applyAlignment="1">
      <alignment horizontal="center"/>
    </xf>
    <xf numFmtId="0" fontId="89" fillId="3" borderId="4" xfId="0" applyFont="1" applyFill="1" applyBorder="1" applyAlignment="1">
      <alignment horizontal="center"/>
    </xf>
    <xf numFmtId="0" fontId="89" fillId="4" borderId="2" xfId="0" quotePrefix="1" applyFont="1" applyFill="1" applyBorder="1"/>
    <xf numFmtId="0" fontId="89" fillId="4" borderId="2" xfId="0" applyFont="1" applyFill="1" applyBorder="1"/>
    <xf numFmtId="0" fontId="97" fillId="4" borderId="0" xfId="0" applyFont="1" applyFill="1"/>
    <xf numFmtId="0" fontId="98" fillId="4" borderId="0" xfId="0" applyFont="1" applyFill="1" applyBorder="1"/>
    <xf numFmtId="0" fontId="89" fillId="3" borderId="0" xfId="0" applyFont="1" applyFill="1" applyBorder="1"/>
    <xf numFmtId="10" fontId="89" fillId="4" borderId="0" xfId="0" applyNumberFormat="1" applyFont="1" applyFill="1" applyBorder="1"/>
    <xf numFmtId="0" fontId="99" fillId="4" borderId="0" xfId="0" applyFont="1" applyFill="1" applyBorder="1"/>
    <xf numFmtId="0" fontId="0" fillId="4" borderId="0" xfId="0" applyFont="1" applyFill="1"/>
    <xf numFmtId="0" fontId="43" fillId="4" borderId="0" xfId="0" applyFont="1" applyFill="1"/>
    <xf numFmtId="0" fontId="90" fillId="2" borderId="2" xfId="0" applyFont="1" applyFill="1" applyBorder="1"/>
    <xf numFmtId="0" fontId="100" fillId="2" borderId="2" xfId="0" applyFont="1" applyFill="1" applyBorder="1"/>
    <xf numFmtId="0" fontId="6" fillId="2" borderId="1" xfId="0" applyFont="1" applyFill="1" applyBorder="1"/>
    <xf numFmtId="10" fontId="89" fillId="3" borderId="0" xfId="0" applyNumberFormat="1" applyFont="1" applyFill="1" applyBorder="1"/>
    <xf numFmtId="0" fontId="30" fillId="3" borderId="0" xfId="0" applyFont="1" applyFill="1" applyBorder="1"/>
    <xf numFmtId="0" fontId="95" fillId="2" borderId="0" xfId="0" applyFont="1" applyFill="1"/>
    <xf numFmtId="0" fontId="96" fillId="20" borderId="2" xfId="0" applyFont="1" applyFill="1" applyBorder="1"/>
    <xf numFmtId="0" fontId="96" fillId="20" borderId="10" xfId="0" applyFont="1" applyFill="1" applyBorder="1"/>
    <xf numFmtId="0" fontId="95" fillId="2" borderId="0" xfId="0" applyFont="1" applyFill="1" applyBorder="1"/>
    <xf numFmtId="10" fontId="89" fillId="4" borderId="0" xfId="2" applyNumberFormat="1" applyFont="1" applyFill="1"/>
    <xf numFmtId="10" fontId="89" fillId="3" borderId="0" xfId="0" quotePrefix="1" applyNumberFormat="1" applyFont="1" applyFill="1" applyAlignment="1">
      <alignment horizontal="center"/>
    </xf>
    <xf numFmtId="10" fontId="89" fillId="4" borderId="0" xfId="2" quotePrefix="1" applyNumberFormat="1" applyFont="1" applyFill="1" applyAlignment="1">
      <alignment horizontal="center"/>
    </xf>
    <xf numFmtId="10" fontId="89" fillId="3" borderId="0" xfId="2" quotePrefix="1" applyNumberFormat="1" applyFont="1" applyFill="1" applyAlignment="1">
      <alignment horizontal="center"/>
    </xf>
    <xf numFmtId="0" fontId="0" fillId="3" borderId="0" xfId="0" applyFont="1" applyFill="1" applyAlignment="1">
      <alignment horizontal="center"/>
    </xf>
    <xf numFmtId="171" fontId="89" fillId="3" borderId="4" xfId="1" applyNumberFormat="1" applyFont="1" applyFill="1" applyBorder="1" applyAlignment="1">
      <alignment horizontal="center"/>
    </xf>
    <xf numFmtId="171" fontId="89" fillId="3" borderId="0" xfId="1" applyNumberFormat="1" applyFont="1" applyFill="1" applyAlignment="1">
      <alignment horizontal="center"/>
    </xf>
    <xf numFmtId="10" fontId="89" fillId="3" borderId="4" xfId="2" applyNumberFormat="1" applyFont="1" applyFill="1" applyBorder="1"/>
    <xf numFmtId="10" fontId="89" fillId="3" borderId="0" xfId="2" applyNumberFormat="1" applyFont="1" applyFill="1"/>
    <xf numFmtId="10" fontId="89" fillId="4" borderId="4" xfId="2" applyNumberFormat="1" applyFont="1" applyFill="1" applyBorder="1"/>
    <xf numFmtId="0" fontId="0" fillId="3" borderId="0" xfId="0" applyFont="1" applyFill="1"/>
    <xf numFmtId="0" fontId="99" fillId="3" borderId="0" xfId="0" applyFont="1" applyFill="1" applyBorder="1"/>
    <xf numFmtId="15" fontId="5" fillId="4" borderId="0" xfId="0" applyNumberFormat="1" applyFont="1" applyFill="1" applyBorder="1"/>
    <xf numFmtId="15" fontId="5" fillId="4" borderId="0" xfId="0" quotePrefix="1" applyNumberFormat="1" applyFont="1" applyFill="1"/>
    <xf numFmtId="164" fontId="0" fillId="4" borderId="0" xfId="2" applyNumberFormat="1" applyFont="1" applyFill="1" applyAlignment="1">
      <alignment horizontal="center"/>
    </xf>
    <xf numFmtId="172" fontId="43" fillId="3" borderId="0" xfId="1" applyNumberFormat="1" applyFont="1" applyFill="1" applyBorder="1" applyAlignment="1">
      <alignment horizontal="center"/>
    </xf>
    <xf numFmtId="172" fontId="34" fillId="4" borderId="0" xfId="1" applyNumberFormat="1" applyFont="1" applyFill="1" applyBorder="1" applyAlignment="1">
      <alignment horizontal="center"/>
    </xf>
    <xf numFmtId="172" fontId="34" fillId="4" borderId="0" xfId="1" applyNumberFormat="1" applyFont="1" applyFill="1"/>
    <xf numFmtId="172" fontId="34" fillId="3" borderId="0" xfId="1" applyNumberFormat="1" applyFont="1" applyFill="1"/>
    <xf numFmtId="0" fontId="43" fillId="3" borderId="0" xfId="0" applyFont="1" applyFill="1"/>
    <xf numFmtId="172" fontId="43" fillId="3" borderId="0" xfId="1" applyNumberFormat="1" applyFont="1" applyFill="1"/>
    <xf numFmtId="164" fontId="34" fillId="3" borderId="0" xfId="2" applyNumberFormat="1" applyFont="1" applyFill="1"/>
    <xf numFmtId="0" fontId="101" fillId="4" borderId="0" xfId="0" applyFont="1" applyFill="1"/>
    <xf numFmtId="0" fontId="33" fillId="3" borderId="0" xfId="0" applyFont="1" applyFill="1"/>
    <xf numFmtId="164" fontId="33" fillId="4" borderId="0" xfId="2" applyNumberFormat="1" applyFont="1" applyFill="1"/>
    <xf numFmtId="171" fontId="89" fillId="4" borderId="4" xfId="1" applyNumberFormat="1" applyFont="1" applyFill="1" applyBorder="1" applyAlignment="1">
      <alignment horizontal="center"/>
    </xf>
    <xf numFmtId="171" fontId="89" fillId="4" borderId="0" xfId="1" applyNumberFormat="1" applyFont="1" applyFill="1" applyAlignment="1">
      <alignment horizontal="center"/>
    </xf>
    <xf numFmtId="0" fontId="43" fillId="15" borderId="12" xfId="0" quotePrefix="1" applyFont="1" applyFill="1" applyBorder="1" applyAlignment="1"/>
    <xf numFmtId="1" fontId="41" fillId="0" borderId="0" xfId="0" applyNumberFormat="1" applyFont="1"/>
    <xf numFmtId="0" fontId="0" fillId="10" borderId="0" xfId="0" applyFill="1"/>
    <xf numFmtId="174" fontId="0" fillId="0" borderId="0" xfId="0" applyNumberFormat="1" applyFont="1" applyFill="1" applyBorder="1" applyAlignment="1" applyProtection="1"/>
    <xf numFmtId="1" fontId="0" fillId="0" borderId="0" xfId="0" applyNumberFormat="1" applyFont="1" applyFill="1" applyBorder="1" applyAlignment="1" applyProtection="1"/>
    <xf numFmtId="164" fontId="103" fillId="4" borderId="0" xfId="0" applyNumberFormat="1" applyFont="1" applyFill="1" applyAlignment="1">
      <alignment horizontal="center"/>
    </xf>
    <xf numFmtId="0" fontId="53" fillId="4" borderId="0" xfId="0" applyFont="1" applyFill="1" applyBorder="1" applyAlignment="1">
      <alignment horizontal="center"/>
    </xf>
    <xf numFmtId="164" fontId="43" fillId="4" borderId="11" xfId="2" applyNumberFormat="1" applyFont="1" applyFill="1" applyBorder="1" applyAlignment="1">
      <alignment horizontal="center"/>
    </xf>
    <xf numFmtId="172" fontId="43" fillId="3" borderId="11" xfId="1" applyNumberFormat="1" applyFont="1" applyFill="1" applyBorder="1" applyAlignment="1">
      <alignment horizontal="center"/>
    </xf>
    <xf numFmtId="172" fontId="34" fillId="4" borderId="11" xfId="1" applyNumberFormat="1" applyFont="1" applyFill="1" applyBorder="1" applyAlignment="1">
      <alignment horizontal="center"/>
    </xf>
    <xf numFmtId="172" fontId="34" fillId="3" borderId="11" xfId="1" applyNumberFormat="1" applyFont="1" applyFill="1" applyBorder="1"/>
    <xf numFmtId="172" fontId="34" fillId="4" borderId="11" xfId="1" applyNumberFormat="1" applyFont="1" applyFill="1" applyBorder="1"/>
    <xf numFmtId="172" fontId="43" fillId="3" borderId="11" xfId="1" applyNumberFormat="1" applyFont="1" applyFill="1" applyBorder="1"/>
    <xf numFmtId="172" fontId="44" fillId="4" borderId="11" xfId="1" applyNumberFormat="1" applyFont="1" applyFill="1" applyBorder="1"/>
    <xf numFmtId="172" fontId="44" fillId="3" borderId="11" xfId="1" applyNumberFormat="1" applyFont="1" applyFill="1" applyBorder="1"/>
    <xf numFmtId="164" fontId="34" fillId="3" borderId="11" xfId="2" applyNumberFormat="1" applyFont="1" applyFill="1" applyBorder="1"/>
    <xf numFmtId="0" fontId="44" fillId="3" borderId="11" xfId="0" applyFont="1" applyFill="1" applyBorder="1"/>
    <xf numFmtId="168" fontId="73" fillId="0" borderId="0" xfId="0" applyNumberFormat="1" applyFont="1"/>
    <xf numFmtId="17" fontId="43" fillId="15" borderId="1" xfId="0" quotePrefix="1" applyNumberFormat="1" applyFont="1" applyFill="1" applyBorder="1" applyAlignment="1">
      <alignment horizontal="center"/>
    </xf>
    <xf numFmtId="171" fontId="34" fillId="4" borderId="0" xfId="1" applyNumberFormat="1" applyFont="1" applyFill="1" applyBorder="1"/>
    <xf numFmtId="171" fontId="34" fillId="4" borderId="0" xfId="1" applyNumberFormat="1" applyFont="1" applyFill="1"/>
    <xf numFmtId="175" fontId="5" fillId="0" borderId="0" xfId="0" applyNumberFormat="1" applyFont="1" applyFill="1" applyBorder="1" applyAlignment="1" applyProtection="1"/>
    <xf numFmtId="1" fontId="5" fillId="0" borderId="0" xfId="0" applyNumberFormat="1" applyFont="1" applyFill="1" applyBorder="1" applyAlignment="1" applyProtection="1"/>
    <xf numFmtId="174" fontId="5" fillId="0" borderId="0" xfId="0" applyNumberFormat="1" applyFont="1" applyFill="1" applyBorder="1" applyAlignment="1" applyProtection="1"/>
    <xf numFmtId="0" fontId="5" fillId="0" borderId="0" xfId="0" applyFont="1"/>
    <xf numFmtId="0" fontId="13" fillId="4" borderId="4" xfId="0" applyFont="1" applyFill="1" applyBorder="1"/>
    <xf numFmtId="0" fontId="43" fillId="20" borderId="12" xfId="0" applyFont="1" applyFill="1" applyBorder="1"/>
    <xf numFmtId="171" fontId="43" fillId="20" borderId="12" xfId="1" applyNumberFormat="1" applyFont="1" applyFill="1" applyBorder="1"/>
    <xf numFmtId="0" fontId="13" fillId="4" borderId="11" xfId="0" applyFont="1" applyFill="1" applyBorder="1"/>
    <xf numFmtId="171" fontId="34" fillId="4" borderId="11" xfId="1" applyNumberFormat="1" applyFont="1" applyFill="1" applyBorder="1"/>
    <xf numFmtId="171" fontId="43" fillId="20" borderId="23" xfId="1" applyNumberFormat="1" applyFont="1" applyFill="1" applyBorder="1"/>
    <xf numFmtId="174" fontId="0" fillId="0" borderId="0" xfId="0" applyNumberFormat="1"/>
    <xf numFmtId="0" fontId="104" fillId="4" borderId="0" xfId="0" applyFont="1" applyFill="1"/>
    <xf numFmtId="0" fontId="41" fillId="0" borderId="0" xfId="0" quotePrefix="1" applyFont="1" applyAlignment="1">
      <alignment horizontal="center"/>
    </xf>
    <xf numFmtId="1" fontId="0" fillId="0" borderId="0" xfId="0" quotePrefix="1" applyNumberFormat="1" applyFont="1" applyFill="1" applyBorder="1" applyAlignment="1" applyProtection="1"/>
    <xf numFmtId="0" fontId="0" fillId="4" borderId="0" xfId="0" quotePrefix="1" applyFill="1" applyAlignment="1">
      <alignment horizontal="center"/>
    </xf>
    <xf numFmtId="17" fontId="4" fillId="10" borderId="11" xfId="0" applyNumberFormat="1" applyFont="1" applyFill="1" applyBorder="1" applyAlignment="1">
      <alignment horizontal="center"/>
    </xf>
    <xf numFmtId="0" fontId="41" fillId="10" borderId="0" xfId="0" applyFont="1" applyFill="1"/>
    <xf numFmtId="0" fontId="42" fillId="10" borderId="0" xfId="0" applyFont="1" applyFill="1"/>
    <xf numFmtId="0" fontId="42" fillId="10" borderId="0" xfId="0" applyFont="1" applyFill="1" applyAlignment="1">
      <alignment horizontal="center"/>
    </xf>
    <xf numFmtId="0" fontId="23" fillId="10" borderId="0" xfId="0" applyFont="1" applyFill="1" applyAlignment="1">
      <alignment horizontal="center"/>
    </xf>
    <xf numFmtId="0" fontId="33" fillId="10" borderId="0" xfId="0" applyFont="1" applyFill="1"/>
    <xf numFmtId="0" fontId="6" fillId="10" borderId="0" xfId="0" applyFont="1" applyFill="1" applyAlignment="1">
      <alignment horizontal="center"/>
    </xf>
    <xf numFmtId="0" fontId="33" fillId="4" borderId="5" xfId="0" applyFont="1" applyFill="1" applyBorder="1"/>
    <xf numFmtId="2" fontId="0" fillId="4" borderId="0" xfId="0" applyNumberFormat="1" applyFill="1"/>
    <xf numFmtId="164" fontId="53" fillId="4" borderId="11" xfId="2" applyNumberFormat="1" applyFont="1" applyFill="1" applyBorder="1" applyAlignment="1">
      <alignment horizontal="center"/>
    </xf>
    <xf numFmtId="0" fontId="21" fillId="20" borderId="12" xfId="0" applyFont="1" applyFill="1" applyBorder="1" applyAlignment="1">
      <alignment horizontal="center"/>
    </xf>
    <xf numFmtId="0" fontId="21" fillId="10" borderId="23" xfId="0" applyFont="1" applyFill="1" applyBorder="1" applyAlignment="1">
      <alignment horizontal="center"/>
    </xf>
    <xf numFmtId="0" fontId="0" fillId="3" borderId="23" xfId="0" applyFill="1" applyBorder="1"/>
    <xf numFmtId="0" fontId="5" fillId="3" borderId="12" xfId="0" applyFont="1" applyFill="1" applyBorder="1" applyAlignment="1">
      <alignment horizontal="center"/>
    </xf>
    <xf numFmtId="9" fontId="0" fillId="20" borderId="0" xfId="2" applyFont="1" applyFill="1" applyAlignment="1">
      <alignment horizontal="center"/>
    </xf>
    <xf numFmtId="0" fontId="0" fillId="20" borderId="0" xfId="0" applyFill="1" applyBorder="1"/>
    <xf numFmtId="0" fontId="0" fillId="20" borderId="0" xfId="0" applyFill="1"/>
    <xf numFmtId="0" fontId="0" fillId="20" borderId="12" xfId="0" applyFill="1" applyBorder="1"/>
    <xf numFmtId="0" fontId="5" fillId="3" borderId="2" xfId="0" applyFont="1" applyFill="1" applyBorder="1" applyAlignment="1">
      <alignment horizontal="center"/>
    </xf>
    <xf numFmtId="0" fontId="105" fillId="10" borderId="12" xfId="0" applyFont="1" applyFill="1" applyBorder="1" applyAlignment="1">
      <alignment horizontal="center"/>
    </xf>
    <xf numFmtId="0" fontId="13" fillId="20" borderId="0" xfId="0" applyFont="1" applyFill="1" applyBorder="1"/>
    <xf numFmtId="0" fontId="13" fillId="20" borderId="2" xfId="0" applyFont="1" applyFill="1" applyBorder="1"/>
    <xf numFmtId="0" fontId="13" fillId="20" borderId="0" xfId="0" applyFont="1" applyFill="1"/>
    <xf numFmtId="0" fontId="65" fillId="20" borderId="0" xfId="0" applyFont="1" applyFill="1" applyBorder="1"/>
    <xf numFmtId="0" fontId="13" fillId="20" borderId="0" xfId="0" applyFont="1" applyFill="1" applyAlignment="1">
      <alignment horizontal="right"/>
    </xf>
    <xf numFmtId="0" fontId="13" fillId="20" borderId="2" xfId="0" quotePrefix="1" applyFont="1" applyFill="1" applyBorder="1" applyAlignment="1">
      <alignment horizontal="right"/>
    </xf>
    <xf numFmtId="0" fontId="13" fillId="20" borderId="2" xfId="0" applyFont="1" applyFill="1" applyBorder="1" applyAlignment="1">
      <alignment horizontal="right"/>
    </xf>
    <xf numFmtId="10" fontId="5" fillId="20" borderId="0" xfId="2" applyNumberFormat="1" applyFont="1" applyFill="1" applyAlignment="1">
      <alignment horizontal="center"/>
    </xf>
    <xf numFmtId="10" fontId="5" fillId="20" borderId="0" xfId="0" applyNumberFormat="1" applyFont="1" applyFill="1"/>
    <xf numFmtId="0" fontId="4" fillId="2" borderId="0" xfId="0" applyFont="1" applyFill="1" applyAlignment="1">
      <alignment horizontal="center"/>
    </xf>
    <xf numFmtId="0" fontId="5" fillId="20" borderId="0" xfId="0" applyFont="1" applyFill="1" applyAlignment="1">
      <alignment horizontal="center"/>
    </xf>
    <xf numFmtId="0" fontId="0" fillId="0" borderId="0" xfId="0" applyAlignment="1">
      <alignment horizontal="center"/>
    </xf>
    <xf numFmtId="0" fontId="5" fillId="4" borderId="0" xfId="0" applyFont="1" applyFill="1"/>
    <xf numFmtId="0" fontId="0" fillId="20" borderId="2" xfId="0" applyFill="1" applyBorder="1"/>
    <xf numFmtId="0" fontId="102" fillId="4" borderId="0" xfId="0" applyFont="1" applyFill="1" applyBorder="1" applyAlignment="1">
      <alignment vertical="top"/>
    </xf>
    <xf numFmtId="0" fontId="5" fillId="3" borderId="2" xfId="0" applyFont="1" applyFill="1" applyBorder="1" applyAlignment="1">
      <alignment horizontal="right"/>
    </xf>
    <xf numFmtId="0" fontId="5" fillId="22" borderId="1" xfId="0" applyFont="1" applyFill="1" applyBorder="1" applyAlignment="1">
      <alignment horizontal="center"/>
    </xf>
    <xf numFmtId="0" fontId="5" fillId="22" borderId="2" xfId="0" applyFont="1" applyFill="1" applyBorder="1" applyAlignment="1">
      <alignment horizontal="center"/>
    </xf>
    <xf numFmtId="0" fontId="54" fillId="23" borderId="0" xfId="0" applyFont="1" applyFill="1" applyBorder="1"/>
    <xf numFmtId="0" fontId="55" fillId="23" borderId="0" xfId="0" applyFont="1" applyFill="1" applyBorder="1" applyAlignment="1">
      <alignment horizontal="center"/>
    </xf>
    <xf numFmtId="0" fontId="54" fillId="23" borderId="19" xfId="0" applyFont="1" applyFill="1" applyBorder="1"/>
    <xf numFmtId="0" fontId="6" fillId="23" borderId="0" xfId="0" applyFont="1" applyFill="1" applyBorder="1"/>
    <xf numFmtId="0" fontId="6" fillId="23" borderId="19" xfId="0" applyFont="1" applyFill="1" applyBorder="1"/>
    <xf numFmtId="0" fontId="0" fillId="10" borderId="14" xfId="0" applyFill="1" applyBorder="1"/>
    <xf numFmtId="0" fontId="0" fillId="10" borderId="15" xfId="0" applyFill="1" applyBorder="1"/>
    <xf numFmtId="0" fontId="0" fillId="10" borderId="16" xfId="0" applyFill="1" applyBorder="1"/>
    <xf numFmtId="0" fontId="4" fillId="10" borderId="17" xfId="0" applyFont="1" applyFill="1" applyBorder="1"/>
    <xf numFmtId="0" fontId="4" fillId="10" borderId="18" xfId="0" applyFont="1" applyFill="1" applyBorder="1"/>
    <xf numFmtId="0" fontId="0" fillId="10" borderId="21" xfId="0" applyFill="1" applyBorder="1"/>
    <xf numFmtId="0" fontId="0" fillId="10" borderId="13" xfId="0" applyFill="1" applyBorder="1"/>
    <xf numFmtId="0" fontId="0" fillId="10" borderId="22" xfId="0" applyFill="1" applyBorder="1"/>
    <xf numFmtId="0" fontId="106" fillId="4" borderId="0" xfId="0" applyFont="1" applyFill="1" applyBorder="1"/>
    <xf numFmtId="0" fontId="106" fillId="4" borderId="0" xfId="0" applyFont="1" applyFill="1" applyBorder="1" applyAlignment="1">
      <alignment horizontal="right"/>
    </xf>
    <xf numFmtId="0" fontId="107" fillId="4" borderId="0" xfId="0" applyFont="1" applyFill="1" applyBorder="1" applyAlignment="1">
      <alignment horizontal="right"/>
    </xf>
    <xf numFmtId="0" fontId="106" fillId="4" borderId="0" xfId="0" applyFont="1" applyFill="1" applyAlignment="1">
      <alignment horizontal="left"/>
    </xf>
    <xf numFmtId="0" fontId="0" fillId="10" borderId="12" xfId="0" applyFill="1" applyBorder="1" applyAlignment="1">
      <alignment vertical="center"/>
    </xf>
    <xf numFmtId="0" fontId="108" fillId="10" borderId="12" xfId="0" applyFont="1" applyFill="1" applyBorder="1" applyAlignment="1">
      <alignment vertical="center"/>
    </xf>
    <xf numFmtId="0" fontId="4" fillId="10" borderId="12" xfId="0" applyFont="1" applyFill="1" applyBorder="1" applyAlignment="1">
      <alignment vertical="center"/>
    </xf>
    <xf numFmtId="0" fontId="106" fillId="4" borderId="0" xfId="0" applyFont="1" applyFill="1" applyBorder="1" applyAlignment="1">
      <alignment horizontal="left"/>
    </xf>
    <xf numFmtId="0" fontId="107" fillId="4" borderId="0" xfId="0" applyFont="1" applyFill="1" applyAlignment="1">
      <alignment horizontal="left"/>
    </xf>
    <xf numFmtId="0" fontId="107" fillId="4" borderId="0" xfId="0" applyFont="1" applyFill="1" applyBorder="1" applyAlignment="1">
      <alignment horizontal="left"/>
    </xf>
    <xf numFmtId="0" fontId="107" fillId="4" borderId="4" xfId="0" applyFont="1" applyFill="1" applyBorder="1" applyAlignment="1">
      <alignment horizontal="left"/>
    </xf>
    <xf numFmtId="0" fontId="107" fillId="4" borderId="11" xfId="0" applyFont="1" applyFill="1" applyBorder="1" applyAlignment="1">
      <alignment horizontal="left"/>
    </xf>
    <xf numFmtId="0" fontId="107" fillId="0" borderId="0" xfId="0" applyFont="1" applyAlignment="1">
      <alignment horizontal="left"/>
    </xf>
    <xf numFmtId="0" fontId="106" fillId="4" borderId="4" xfId="0" applyFont="1" applyFill="1" applyBorder="1" applyAlignment="1">
      <alignment horizontal="left"/>
    </xf>
    <xf numFmtId="0" fontId="106" fillId="4" borderId="11" xfId="0" applyFont="1" applyFill="1" applyBorder="1" applyAlignment="1">
      <alignment horizontal="left"/>
    </xf>
    <xf numFmtId="0" fontId="106" fillId="0" borderId="0" xfId="0" applyFont="1" applyAlignment="1">
      <alignment horizontal="left"/>
    </xf>
    <xf numFmtId="0" fontId="55" fillId="4" borderId="0" xfId="0" applyFont="1" applyFill="1" applyAlignment="1">
      <alignment horizontal="left"/>
    </xf>
    <xf numFmtId="0" fontId="55" fillId="4" borderId="4" xfId="0" applyFont="1" applyFill="1" applyBorder="1" applyAlignment="1">
      <alignment horizontal="left"/>
    </xf>
    <xf numFmtId="0" fontId="109" fillId="4" borderId="0" xfId="0" applyFont="1" applyFill="1" applyBorder="1" applyAlignment="1">
      <alignment horizontal="left"/>
    </xf>
    <xf numFmtId="0" fontId="55" fillId="4" borderId="11" xfId="0" applyFont="1" applyFill="1" applyBorder="1" applyAlignment="1">
      <alignment horizontal="left"/>
    </xf>
    <xf numFmtId="0" fontId="55" fillId="0" borderId="0" xfId="0" applyFont="1" applyAlignment="1">
      <alignment horizontal="left"/>
    </xf>
    <xf numFmtId="0" fontId="4" fillId="10" borderId="27" xfId="0" applyFont="1" applyFill="1" applyBorder="1" applyAlignment="1">
      <alignment horizontal="center"/>
    </xf>
    <xf numFmtId="166" fontId="53" fillId="3" borderId="0" xfId="0" applyNumberFormat="1" applyFont="1" applyFill="1" applyBorder="1" applyAlignment="1">
      <alignment horizontal="center"/>
    </xf>
    <xf numFmtId="0" fontId="0" fillId="3" borderId="5" xfId="0" applyFill="1" applyBorder="1" applyAlignment="1">
      <alignment horizontal="center"/>
    </xf>
    <xf numFmtId="0" fontId="0" fillId="3" borderId="0" xfId="0" applyFill="1" applyBorder="1" applyAlignment="1">
      <alignment horizontal="center"/>
    </xf>
    <xf numFmtId="172" fontId="53" fillId="3" borderId="4" xfId="1" applyNumberFormat="1" applyFont="1" applyFill="1" applyBorder="1" applyAlignment="1">
      <alignment horizontal="center"/>
    </xf>
    <xf numFmtId="172" fontId="53" fillId="3" borderId="0" xfId="1" applyNumberFormat="1" applyFont="1" applyFill="1" applyBorder="1" applyAlignment="1">
      <alignment horizontal="center"/>
    </xf>
    <xf numFmtId="0" fontId="0" fillId="3" borderId="3" xfId="0" applyFill="1" applyBorder="1"/>
    <xf numFmtId="0" fontId="0" fillId="3" borderId="7" xfId="0" applyFill="1" applyBorder="1"/>
    <xf numFmtId="164" fontId="41" fillId="4" borderId="16" xfId="2" applyNumberFormat="1" applyFont="1" applyFill="1" applyBorder="1"/>
    <xf numFmtId="164" fontId="41" fillId="4" borderId="18" xfId="2" applyNumberFormat="1" applyFont="1" applyFill="1" applyBorder="1"/>
    <xf numFmtId="164" fontId="41" fillId="4" borderId="22" xfId="2" applyNumberFormat="1" applyFont="1" applyFill="1" applyBorder="1"/>
    <xf numFmtId="0" fontId="104" fillId="20" borderId="14" xfId="0" applyFont="1" applyFill="1" applyBorder="1"/>
    <xf numFmtId="0" fontId="104" fillId="20" borderId="15" xfId="0" applyFont="1" applyFill="1" applyBorder="1"/>
    <xf numFmtId="0" fontId="104" fillId="20" borderId="17" xfId="0" applyFont="1" applyFill="1" applyBorder="1"/>
    <xf numFmtId="0" fontId="104" fillId="20" borderId="0" xfId="0" applyFont="1" applyFill="1" applyBorder="1"/>
    <xf numFmtId="0" fontId="104" fillId="20" borderId="21" xfId="0" applyFont="1" applyFill="1" applyBorder="1"/>
    <xf numFmtId="0" fontId="104" fillId="20" borderId="13" xfId="0" applyFont="1" applyFill="1" applyBorder="1"/>
    <xf numFmtId="0" fontId="110" fillId="4" borderId="0" xfId="0" applyFont="1" applyFill="1" applyBorder="1"/>
    <xf numFmtId="0" fontId="43" fillId="15" borderId="12" xfId="0" quotePrefix="1" applyFont="1" applyFill="1" applyBorder="1" applyAlignment="1">
      <alignment horizontal="center"/>
    </xf>
    <xf numFmtId="0" fontId="5" fillId="4" borderId="0" xfId="0" quotePrefix="1" applyFont="1" applyFill="1" applyBorder="1"/>
    <xf numFmtId="0" fontId="55" fillId="4" borderId="0" xfId="0" quotePrefix="1" applyFont="1" applyFill="1" applyBorder="1"/>
    <xf numFmtId="0" fontId="20" fillId="20" borderId="0" xfId="0" applyFont="1" applyFill="1" applyAlignment="1">
      <alignment horizontal="left"/>
    </xf>
    <xf numFmtId="164" fontId="20" fillId="20" borderId="0" xfId="2" applyNumberFormat="1" applyFont="1" applyFill="1" applyAlignment="1">
      <alignment horizontal="center"/>
    </xf>
    <xf numFmtId="164" fontId="62" fillId="20" borderId="0" xfId="2" applyNumberFormat="1" applyFont="1" applyFill="1" applyAlignment="1">
      <alignment horizontal="center"/>
    </xf>
    <xf numFmtId="0" fontId="111" fillId="10" borderId="0" xfId="0" applyFont="1" applyFill="1"/>
    <xf numFmtId="164" fontId="111" fillId="10" borderId="0" xfId="2" applyNumberFormat="1" applyFont="1" applyFill="1" applyAlignment="1">
      <alignment horizontal="center"/>
    </xf>
    <xf numFmtId="168" fontId="32" fillId="4" borderId="0" xfId="1" quotePrefix="1" applyNumberFormat="1" applyFont="1" applyFill="1" applyAlignment="1">
      <alignment horizontal="center"/>
    </xf>
    <xf numFmtId="168" fontId="32" fillId="4" borderId="0" xfId="1" applyNumberFormat="1" applyFont="1" applyFill="1" applyAlignment="1">
      <alignment horizontal="center"/>
    </xf>
    <xf numFmtId="168" fontId="32" fillId="4" borderId="0" xfId="1" quotePrefix="1" applyNumberFormat="1" applyFont="1" applyFill="1" applyBorder="1" applyAlignment="1">
      <alignment horizontal="center"/>
    </xf>
    <xf numFmtId="164" fontId="0" fillId="4" borderId="0" xfId="2" applyNumberFormat="1" applyFont="1" applyFill="1" applyBorder="1"/>
    <xf numFmtId="0" fontId="4" fillId="10" borderId="28" xfId="0" applyFont="1" applyFill="1" applyBorder="1" applyAlignment="1">
      <alignment horizontal="center"/>
    </xf>
    <xf numFmtId="164" fontId="4" fillId="10" borderId="27" xfId="2" applyNumberFormat="1" applyFont="1" applyFill="1" applyBorder="1" applyAlignment="1">
      <alignment horizontal="center"/>
    </xf>
    <xf numFmtId="0" fontId="4" fillId="10" borderId="29" xfId="0" applyFont="1" applyFill="1" applyBorder="1" applyAlignment="1">
      <alignment horizontal="center"/>
    </xf>
    <xf numFmtId="0" fontId="13" fillId="20" borderId="2" xfId="0" applyFont="1" applyFill="1" applyBorder="1" applyAlignment="1">
      <alignment horizontal="left"/>
    </xf>
    <xf numFmtId="0" fontId="110" fillId="4" borderId="0" xfId="0" applyFont="1" applyFill="1"/>
    <xf numFmtId="0" fontId="110" fillId="4" borderId="4" xfId="0" applyFont="1" applyFill="1" applyBorder="1"/>
    <xf numFmtId="0" fontId="110" fillId="4" borderId="11" xfId="0" applyFont="1" applyFill="1" applyBorder="1"/>
    <xf numFmtId="0" fontId="110" fillId="0" borderId="0" xfId="0" applyFont="1"/>
    <xf numFmtId="0" fontId="43" fillId="4" borderId="4" xfId="0" applyFont="1" applyFill="1" applyBorder="1"/>
    <xf numFmtId="0" fontId="43" fillId="4" borderId="11" xfId="0" applyFont="1" applyFill="1" applyBorder="1"/>
    <xf numFmtId="0" fontId="43" fillId="0" borderId="0" xfId="0" applyFont="1"/>
    <xf numFmtId="0" fontId="43" fillId="4" borderId="0" xfId="0" applyFont="1" applyFill="1" applyAlignment="1">
      <alignment horizontal="center" vertical="center"/>
    </xf>
    <xf numFmtId="0" fontId="43" fillId="4" borderId="4" xfId="0" applyFont="1" applyFill="1" applyBorder="1" applyAlignment="1">
      <alignment horizontal="center" vertical="center"/>
    </xf>
    <xf numFmtId="0" fontId="43" fillId="15" borderId="0" xfId="0" applyFont="1" applyFill="1" applyBorder="1" applyAlignment="1">
      <alignment horizontal="center" vertical="center"/>
    </xf>
    <xf numFmtId="0" fontId="43" fillId="4" borderId="11" xfId="0" applyFont="1" applyFill="1" applyBorder="1" applyAlignment="1">
      <alignment horizontal="center" vertical="center"/>
    </xf>
    <xf numFmtId="0" fontId="43" fillId="0" borderId="0" xfId="0" applyFont="1" applyAlignment="1">
      <alignment horizontal="center" vertical="center"/>
    </xf>
    <xf numFmtId="0" fontId="34" fillId="4" borderId="4" xfId="0" applyFont="1" applyFill="1" applyBorder="1"/>
    <xf numFmtId="0" fontId="34" fillId="4" borderId="11" xfId="0" applyFont="1" applyFill="1" applyBorder="1"/>
    <xf numFmtId="0" fontId="34" fillId="0" borderId="0" xfId="0" applyFont="1"/>
    <xf numFmtId="0" fontId="13" fillId="15" borderId="2" xfId="0" applyFont="1" applyFill="1" applyBorder="1" applyAlignment="1">
      <alignment horizontal="left" vertical="center"/>
    </xf>
    <xf numFmtId="0" fontId="112" fillId="4" borderId="0" xfId="0" quotePrefix="1" applyFont="1" applyFill="1" applyBorder="1"/>
    <xf numFmtId="0" fontId="34" fillId="4" borderId="0" xfId="0" applyFont="1" applyFill="1" applyAlignment="1">
      <alignment vertical="top"/>
    </xf>
    <xf numFmtId="0" fontId="34" fillId="4" borderId="4" xfId="0" applyFont="1" applyFill="1" applyBorder="1" applyAlignment="1">
      <alignment vertical="top"/>
    </xf>
    <xf numFmtId="164" fontId="43" fillId="20" borderId="0" xfId="2" applyNumberFormat="1" applyFont="1" applyFill="1" applyBorder="1" applyAlignment="1">
      <alignment horizontal="center" vertical="top"/>
    </xf>
    <xf numFmtId="164" fontId="43" fillId="20" borderId="11" xfId="2" applyNumberFormat="1" applyFont="1" applyFill="1" applyBorder="1" applyAlignment="1">
      <alignment horizontal="center" vertical="top"/>
    </xf>
    <xf numFmtId="164" fontId="43" fillId="3" borderId="0" xfId="2" applyNumberFormat="1" applyFont="1" applyFill="1" applyBorder="1" applyAlignment="1">
      <alignment horizontal="center" vertical="top"/>
    </xf>
    <xf numFmtId="0" fontId="34" fillId="0" borderId="0" xfId="0" applyFont="1" applyAlignment="1">
      <alignment vertical="top"/>
    </xf>
    <xf numFmtId="0" fontId="0" fillId="4" borderId="0" xfId="0" applyFill="1" applyAlignment="1"/>
    <xf numFmtId="0" fontId="0" fillId="4" borderId="4" xfId="0" applyFill="1" applyBorder="1" applyAlignment="1"/>
    <xf numFmtId="164" fontId="43" fillId="20" borderId="0" xfId="2" applyNumberFormat="1" applyFont="1" applyFill="1" applyBorder="1" applyAlignment="1">
      <alignment horizontal="center"/>
    </xf>
    <xf numFmtId="0" fontId="0" fillId="0" borderId="0" xfId="0" applyAlignment="1"/>
    <xf numFmtId="0" fontId="43" fillId="4" borderId="0" xfId="0" applyFont="1" applyFill="1" applyBorder="1" applyAlignment="1"/>
    <xf numFmtId="0" fontId="43" fillId="4" borderId="11" xfId="0" applyFont="1" applyFill="1" applyBorder="1" applyAlignment="1"/>
    <xf numFmtId="0" fontId="43" fillId="4" borderId="0" xfId="0" applyFont="1" applyFill="1" applyBorder="1" applyAlignment="1">
      <alignment vertical="top"/>
    </xf>
    <xf numFmtId="0" fontId="43" fillId="4" borderId="11" xfId="0" applyFont="1" applyFill="1" applyBorder="1" applyAlignment="1">
      <alignment vertical="top"/>
    </xf>
    <xf numFmtId="164" fontId="5" fillId="4" borderId="0" xfId="2" applyNumberFormat="1" applyFont="1" applyFill="1"/>
    <xf numFmtId="1" fontId="4" fillId="10" borderId="0" xfId="0" applyNumberFormat="1" applyFont="1" applyFill="1" applyAlignment="1">
      <alignment horizontal="center"/>
    </xf>
    <xf numFmtId="0" fontId="113" fillId="4" borderId="0" xfId="0" applyFont="1" applyFill="1"/>
    <xf numFmtId="0" fontId="113" fillId="4" borderId="4" xfId="0" applyFont="1" applyFill="1" applyBorder="1"/>
    <xf numFmtId="0" fontId="114" fillId="4" borderId="0" xfId="0" applyFont="1" applyFill="1" applyBorder="1"/>
    <xf numFmtId="0" fontId="113" fillId="4" borderId="0" xfId="0" applyFont="1" applyFill="1" applyBorder="1"/>
    <xf numFmtId="0" fontId="113" fillId="4" borderId="11" xfId="0" applyFont="1" applyFill="1" applyBorder="1"/>
    <xf numFmtId="0" fontId="113" fillId="0" borderId="0" xfId="0" applyFont="1"/>
    <xf numFmtId="0" fontId="45" fillId="4" borderId="4" xfId="0" applyFont="1" applyFill="1" applyBorder="1"/>
    <xf numFmtId="0" fontId="45" fillId="4" borderId="11" xfId="0" applyFont="1" applyFill="1" applyBorder="1"/>
    <xf numFmtId="0" fontId="45" fillId="0" borderId="0" xfId="0" applyFont="1"/>
    <xf numFmtId="0" fontId="43" fillId="15" borderId="0" xfId="0" applyFont="1" applyFill="1" applyBorder="1" applyAlignment="1">
      <alignment horizontal="center"/>
    </xf>
    <xf numFmtId="171" fontId="34" fillId="4" borderId="0" xfId="0" applyNumberFormat="1" applyFont="1" applyFill="1"/>
    <xf numFmtId="164" fontId="43" fillId="20" borderId="12" xfId="2" applyNumberFormat="1" applyFont="1" applyFill="1" applyBorder="1" applyAlignment="1">
      <alignment horizontal="center"/>
    </xf>
    <xf numFmtId="171" fontId="43" fillId="20" borderId="24" xfId="1" applyNumberFormat="1" applyFont="1" applyFill="1" applyBorder="1"/>
    <xf numFmtId="9" fontId="43" fillId="20" borderId="12" xfId="2" applyFont="1" applyFill="1" applyBorder="1" applyAlignment="1">
      <alignment horizontal="center"/>
    </xf>
    <xf numFmtId="164" fontId="43" fillId="4" borderId="0" xfId="2" applyNumberFormat="1" applyFont="1" applyFill="1"/>
    <xf numFmtId="9" fontId="43" fillId="20" borderId="12" xfId="2" applyNumberFormat="1" applyFont="1" applyFill="1" applyBorder="1" applyAlignment="1">
      <alignment horizontal="center"/>
    </xf>
    <xf numFmtId="164" fontId="43" fillId="21" borderId="11" xfId="2" applyNumberFormat="1" applyFont="1" applyFill="1" applyBorder="1" applyAlignment="1">
      <alignment horizontal="center"/>
    </xf>
    <xf numFmtId="0" fontId="43" fillId="21" borderId="9" xfId="0" applyFont="1" applyFill="1" applyBorder="1" applyAlignment="1">
      <alignment horizontal="center"/>
    </xf>
    <xf numFmtId="0" fontId="43" fillId="21" borderId="10" xfId="0" applyFont="1" applyFill="1" applyBorder="1" applyAlignment="1">
      <alignment horizontal="center"/>
    </xf>
    <xf numFmtId="0" fontId="114" fillId="4" borderId="0" xfId="0" applyFont="1" applyFill="1"/>
    <xf numFmtId="0" fontId="114" fillId="4" borderId="4" xfId="0" applyFont="1" applyFill="1" applyBorder="1"/>
    <xf numFmtId="0" fontId="114" fillId="4" borderId="11" xfId="0" applyFont="1" applyFill="1" applyBorder="1"/>
    <xf numFmtId="0" fontId="114" fillId="0" borderId="0" xfId="0" applyFont="1"/>
    <xf numFmtId="0" fontId="45" fillId="4" borderId="0" xfId="0" applyFont="1" applyFill="1" applyBorder="1"/>
    <xf numFmtId="171" fontId="41" fillId="0" borderId="0" xfId="1" applyNumberFormat="1" applyFont="1" applyAlignment="1">
      <alignment horizontal="center"/>
    </xf>
    <xf numFmtId="0" fontId="41" fillId="0" borderId="0" xfId="0" applyFont="1" applyAlignment="1">
      <alignment horizontal="center"/>
    </xf>
    <xf numFmtId="0" fontId="44" fillId="0" borderId="0" xfId="0" applyFont="1" applyAlignment="1">
      <alignment horizontal="center"/>
    </xf>
    <xf numFmtId="0" fontId="33" fillId="4" borderId="0" xfId="0" applyFont="1" applyFill="1" applyAlignment="1">
      <alignment horizontal="center"/>
    </xf>
    <xf numFmtId="168" fontId="23" fillId="6" borderId="12" xfId="1" applyNumberFormat="1" applyFont="1" applyFill="1" applyBorder="1" applyAlignment="1">
      <alignment horizontal="center"/>
    </xf>
    <xf numFmtId="0" fontId="23" fillId="6" borderId="12" xfId="0" applyFont="1" applyFill="1" applyBorder="1" applyAlignment="1">
      <alignment horizontal="center"/>
    </xf>
    <xf numFmtId="0" fontId="17" fillId="0" borderId="0" xfId="0" quotePrefix="1" applyFont="1" applyFill="1"/>
    <xf numFmtId="168" fontId="16" fillId="0" borderId="0" xfId="1" applyNumberFormat="1" applyFont="1" applyFill="1" applyAlignment="1">
      <alignment horizontal="center"/>
    </xf>
    <xf numFmtId="164" fontId="17" fillId="0" borderId="0" xfId="2" applyNumberFormat="1" applyFont="1" applyFill="1"/>
    <xf numFmtId="164" fontId="16" fillId="0" borderId="0" xfId="2" applyNumberFormat="1" applyFont="1" applyFill="1"/>
    <xf numFmtId="164" fontId="14" fillId="0" borderId="0" xfId="2" applyNumberFormat="1" applyFont="1" applyFill="1"/>
    <xf numFmtId="174" fontId="0" fillId="0" borderId="0" xfId="0" applyNumberFormat="1" applyFill="1" applyBorder="1" applyAlignment="1">
      <alignment horizontal="center"/>
    </xf>
    <xf numFmtId="0" fontId="17" fillId="0" borderId="0" xfId="0" applyFont="1" applyFill="1"/>
    <xf numFmtId="9" fontId="19" fillId="0" borderId="0" xfId="2" applyFont="1" applyFill="1"/>
    <xf numFmtId="0" fontId="0" fillId="0" borderId="0" xfId="0" applyFill="1" applyAlignment="1">
      <alignment horizontal="center" vertical="center"/>
    </xf>
    <xf numFmtId="164" fontId="15" fillId="0" borderId="0" xfId="2" applyNumberFormat="1" applyFont="1" applyFill="1"/>
    <xf numFmtId="0" fontId="15" fillId="0" borderId="0" xfId="0" applyFont="1" applyFill="1"/>
    <xf numFmtId="174" fontId="0" fillId="0" borderId="0" xfId="0" applyNumberFormat="1" applyFill="1" applyAlignment="1">
      <alignment horizontal="center" vertical="center"/>
    </xf>
    <xf numFmtId="169" fontId="15" fillId="0" borderId="0" xfId="1" applyNumberFormat="1" applyFont="1" applyFill="1"/>
    <xf numFmtId="171" fontId="34" fillId="3" borderId="0" xfId="1" applyNumberFormat="1" applyFont="1" applyFill="1" applyBorder="1"/>
    <xf numFmtId="0" fontId="44" fillId="4" borderId="5" xfId="0" applyFont="1" applyFill="1" applyBorder="1"/>
    <xf numFmtId="171" fontId="33" fillId="4" borderId="0" xfId="0" applyNumberFormat="1" applyFont="1" applyFill="1" applyBorder="1"/>
    <xf numFmtId="0" fontId="43" fillId="15" borderId="0" xfId="0" applyFont="1" applyFill="1" applyBorder="1" applyAlignment="1">
      <alignment horizontal="left"/>
    </xf>
    <xf numFmtId="9" fontId="34" fillId="3" borderId="11" xfId="2" applyFont="1" applyFill="1" applyBorder="1" applyAlignment="1">
      <alignment horizontal="center"/>
    </xf>
    <xf numFmtId="9" fontId="34" fillId="4" borderId="11" xfId="2" applyFont="1" applyFill="1" applyBorder="1" applyAlignment="1">
      <alignment horizontal="center"/>
    </xf>
    <xf numFmtId="9" fontId="34" fillId="4" borderId="0" xfId="2" applyFont="1" applyFill="1" applyAlignment="1">
      <alignment horizontal="center"/>
    </xf>
    <xf numFmtId="0" fontId="43" fillId="20" borderId="24" xfId="0" applyFont="1" applyFill="1" applyBorder="1" applyAlignment="1">
      <alignment horizontal="center"/>
    </xf>
    <xf numFmtId="0" fontId="43" fillId="20" borderId="12" xfId="0" applyFont="1" applyFill="1" applyBorder="1" applyAlignment="1">
      <alignment horizontal="center"/>
    </xf>
    <xf numFmtId="0" fontId="43" fillId="3" borderId="24" xfId="0" applyFont="1" applyFill="1" applyBorder="1" applyAlignment="1">
      <alignment horizontal="center"/>
    </xf>
    <xf numFmtId="0" fontId="43" fillId="3" borderId="12" xfId="0" applyFont="1" applyFill="1" applyBorder="1" applyAlignment="1">
      <alignment horizontal="center"/>
    </xf>
    <xf numFmtId="0" fontId="43" fillId="3" borderId="23" xfId="0" applyFont="1" applyFill="1" applyBorder="1" applyAlignment="1">
      <alignment horizontal="center"/>
    </xf>
    <xf numFmtId="0" fontId="115" fillId="7" borderId="0" xfId="0" applyFont="1" applyFill="1"/>
    <xf numFmtId="0" fontId="116" fillId="7" borderId="0" xfId="0" applyFont="1" applyFill="1"/>
    <xf numFmtId="0" fontId="13" fillId="4" borderId="0" xfId="0" applyFont="1" applyFill="1" applyBorder="1" applyAlignment="1">
      <alignment horizontal="center"/>
    </xf>
    <xf numFmtId="0" fontId="117" fillId="4" borderId="0" xfId="0" applyFont="1" applyFill="1" applyBorder="1"/>
    <xf numFmtId="0" fontId="43" fillId="15" borderId="10" xfId="0" applyFont="1" applyFill="1" applyBorder="1" applyAlignment="1">
      <alignment horizontal="center" vertical="center"/>
    </xf>
    <xf numFmtId="164" fontId="34" fillId="20" borderId="0" xfId="2" applyNumberFormat="1" applyFont="1" applyFill="1" applyBorder="1" applyAlignment="1">
      <alignment horizontal="center"/>
    </xf>
    <xf numFmtId="171" fontId="0" fillId="4" borderId="11" xfId="1" applyNumberFormat="1" applyFont="1" applyFill="1" applyBorder="1"/>
    <xf numFmtId="10" fontId="0" fillId="4" borderId="0" xfId="2" applyNumberFormat="1" applyFont="1" applyFill="1"/>
    <xf numFmtId="0" fontId="6" fillId="10" borderId="4" xfId="0" applyFont="1" applyFill="1" applyBorder="1" applyAlignment="1">
      <alignment vertical="center"/>
    </xf>
    <xf numFmtId="0" fontId="6" fillId="10" borderId="11" xfId="0" applyFont="1" applyFill="1" applyBorder="1" applyAlignment="1">
      <alignment vertical="center"/>
    </xf>
    <xf numFmtId="0" fontId="0" fillId="17" borderId="4" xfId="0" applyFill="1" applyBorder="1"/>
    <xf numFmtId="0" fontId="0" fillId="17" borderId="11" xfId="0" applyFill="1" applyBorder="1"/>
    <xf numFmtId="10" fontId="0" fillId="4" borderId="4" xfId="2" applyNumberFormat="1" applyFont="1" applyFill="1" applyBorder="1"/>
    <xf numFmtId="0" fontId="5" fillId="4" borderId="4" xfId="0" applyFont="1" applyFill="1" applyBorder="1"/>
    <xf numFmtId="0" fontId="5" fillId="4" borderId="11" xfId="0" applyFont="1" applyFill="1" applyBorder="1"/>
    <xf numFmtId="10" fontId="0" fillId="25" borderId="4" xfId="0" applyNumberFormat="1" applyFill="1" applyBorder="1" applyAlignment="1">
      <alignment horizontal="center"/>
    </xf>
    <xf numFmtId="0" fontId="0" fillId="25" borderId="0" xfId="0" applyFill="1" applyAlignment="1">
      <alignment horizontal="center"/>
    </xf>
    <xf numFmtId="10" fontId="0" fillId="25" borderId="0" xfId="0" applyNumberFormat="1" applyFill="1" applyAlignment="1">
      <alignment horizontal="center"/>
    </xf>
    <xf numFmtId="10" fontId="0" fillId="25" borderId="11" xfId="0" applyNumberFormat="1" applyFill="1" applyBorder="1" applyAlignment="1">
      <alignment horizontal="center"/>
    </xf>
    <xf numFmtId="9" fontId="0" fillId="4" borderId="0" xfId="2" applyFont="1" applyFill="1" applyBorder="1" applyAlignment="1">
      <alignment horizontal="center"/>
    </xf>
    <xf numFmtId="10" fontId="0" fillId="25" borderId="0" xfId="2" applyNumberFormat="1" applyFont="1" applyFill="1" applyAlignment="1">
      <alignment horizontal="center"/>
    </xf>
    <xf numFmtId="10" fontId="0" fillId="25" borderId="11" xfId="2" applyNumberFormat="1" applyFont="1" applyFill="1" applyBorder="1" applyAlignment="1">
      <alignment horizontal="center"/>
    </xf>
    <xf numFmtId="0" fontId="0" fillId="4" borderId="0" xfId="0" applyFill="1" applyBorder="1" applyAlignment="1"/>
    <xf numFmtId="0" fontId="59" fillId="0" borderId="0" xfId="0" applyFont="1" applyAlignment="1">
      <alignment horizontal="left"/>
    </xf>
    <xf numFmtId="0" fontId="0" fillId="4" borderId="11" xfId="0" applyFill="1" applyBorder="1" applyAlignment="1"/>
    <xf numFmtId="0" fontId="89" fillId="4" borderId="0" xfId="0" applyFont="1" applyFill="1" applyBorder="1"/>
    <xf numFmtId="0" fontId="27" fillId="7" borderId="0" xfId="0" applyFont="1" applyFill="1"/>
    <xf numFmtId="164" fontId="43" fillId="20" borderId="1" xfId="2" applyNumberFormat="1" applyFont="1" applyFill="1" applyBorder="1" applyAlignment="1">
      <alignment horizontal="center"/>
    </xf>
    <xf numFmtId="171" fontId="34" fillId="3" borderId="11" xfId="1" applyNumberFormat="1" applyFont="1" applyFill="1" applyBorder="1"/>
    <xf numFmtId="173" fontId="53" fillId="3" borderId="0" xfId="1" applyNumberFormat="1" applyFont="1" applyFill="1" applyBorder="1" applyAlignment="1">
      <alignment horizontal="center"/>
    </xf>
    <xf numFmtId="173" fontId="53" fillId="4" borderId="5" xfId="1" applyNumberFormat="1" applyFont="1" applyFill="1" applyBorder="1" applyAlignment="1">
      <alignment horizontal="center"/>
    </xf>
    <xf numFmtId="173" fontId="53" fillId="20" borderId="0" xfId="1" applyNumberFormat="1" applyFont="1" applyFill="1" applyBorder="1" applyAlignment="1">
      <alignment horizontal="center"/>
    </xf>
    <xf numFmtId="177" fontId="53" fillId="3" borderId="0" xfId="16" applyNumberFormat="1" applyFont="1" applyFill="1" applyBorder="1" applyAlignment="1">
      <alignment horizontal="center"/>
    </xf>
    <xf numFmtId="177" fontId="53" fillId="4" borderId="5" xfId="16" applyNumberFormat="1" applyFont="1" applyFill="1" applyBorder="1" applyAlignment="1">
      <alignment horizontal="center"/>
    </xf>
    <xf numFmtId="177" fontId="53" fillId="20" borderId="0" xfId="16" applyNumberFormat="1" applyFont="1" applyFill="1" applyBorder="1" applyAlignment="1">
      <alignment horizontal="center"/>
    </xf>
    <xf numFmtId="9" fontId="53" fillId="3" borderId="0" xfId="2" applyNumberFormat="1" applyFont="1" applyFill="1" applyBorder="1" applyAlignment="1">
      <alignment horizontal="center"/>
    </xf>
    <xf numFmtId="9" fontId="53" fillId="4" borderId="5" xfId="2" applyFont="1" applyFill="1" applyBorder="1" applyAlignment="1">
      <alignment horizontal="center"/>
    </xf>
    <xf numFmtId="9" fontId="53" fillId="20" borderId="0" xfId="2" applyFont="1" applyFill="1" applyBorder="1" applyAlignment="1">
      <alignment horizontal="center"/>
    </xf>
    <xf numFmtId="0" fontId="118" fillId="2" borderId="1" xfId="0" applyFont="1" applyFill="1" applyBorder="1" applyAlignment="1">
      <alignment horizontal="center"/>
    </xf>
    <xf numFmtId="0" fontId="118" fillId="2" borderId="0" xfId="0" applyFont="1" applyFill="1" applyBorder="1" applyAlignment="1">
      <alignment horizontal="center"/>
    </xf>
    <xf numFmtId="164" fontId="53" fillId="4" borderId="5" xfId="2" applyNumberFormat="1" applyFont="1" applyFill="1" applyBorder="1" applyAlignment="1">
      <alignment horizontal="center"/>
    </xf>
    <xf numFmtId="164" fontId="53" fillId="20" borderId="0" xfId="2" applyNumberFormat="1" applyFont="1" applyFill="1" applyBorder="1" applyAlignment="1">
      <alignment horizontal="center"/>
    </xf>
    <xf numFmtId="0" fontId="118" fillId="2" borderId="12" xfId="0" applyFont="1" applyFill="1" applyBorder="1" applyAlignment="1">
      <alignment horizontal="center"/>
    </xf>
    <xf numFmtId="164" fontId="53" fillId="4" borderId="7" xfId="2" applyNumberFormat="1" applyFont="1" applyFill="1" applyBorder="1" applyAlignment="1">
      <alignment horizontal="center"/>
    </xf>
    <xf numFmtId="9" fontId="53" fillId="3" borderId="0" xfId="2" applyFont="1" applyFill="1" applyBorder="1" applyAlignment="1">
      <alignment horizontal="center"/>
    </xf>
    <xf numFmtId="164" fontId="53" fillId="4" borderId="0" xfId="0" applyNumberFormat="1" applyFont="1" applyFill="1" applyBorder="1" applyAlignment="1">
      <alignment horizontal="center"/>
    </xf>
    <xf numFmtId="9" fontId="53" fillId="3" borderId="0" xfId="0" applyNumberFormat="1" applyFont="1" applyFill="1" applyBorder="1" applyAlignment="1">
      <alignment horizontal="center"/>
    </xf>
    <xf numFmtId="9" fontId="53" fillId="4" borderId="5" xfId="0" applyNumberFormat="1" applyFont="1" applyFill="1" applyBorder="1" applyAlignment="1">
      <alignment horizontal="center"/>
    </xf>
    <xf numFmtId="9" fontId="53" fillId="20" borderId="0" xfId="0" applyNumberFormat="1" applyFont="1" applyFill="1" applyBorder="1" applyAlignment="1">
      <alignment horizontal="center"/>
    </xf>
    <xf numFmtId="164" fontId="53" fillId="3" borderId="0" xfId="0" applyNumberFormat="1" applyFont="1" applyFill="1" applyBorder="1" applyAlignment="1">
      <alignment horizontal="center"/>
    </xf>
    <xf numFmtId="164" fontId="53" fillId="4" borderId="5" xfId="0" applyNumberFormat="1" applyFont="1" applyFill="1" applyBorder="1" applyAlignment="1">
      <alignment horizontal="center"/>
    </xf>
    <xf numFmtId="164" fontId="53" fillId="20" borderId="0" xfId="0" applyNumberFormat="1" applyFont="1" applyFill="1" applyBorder="1" applyAlignment="1">
      <alignment horizontal="center"/>
    </xf>
    <xf numFmtId="10" fontId="53" fillId="4" borderId="7" xfId="0" applyNumberFormat="1" applyFont="1" applyFill="1" applyBorder="1" applyAlignment="1">
      <alignment horizontal="center"/>
    </xf>
    <xf numFmtId="10" fontId="53" fillId="20" borderId="0" xfId="0" applyNumberFormat="1" applyFont="1" applyFill="1" applyBorder="1" applyAlignment="1">
      <alignment horizontal="center"/>
    </xf>
    <xf numFmtId="10" fontId="53" fillId="4" borderId="5" xfId="0" applyNumberFormat="1" applyFont="1" applyFill="1" applyBorder="1" applyAlignment="1">
      <alignment horizontal="center"/>
    </xf>
    <xf numFmtId="10" fontId="53" fillId="4" borderId="5" xfId="2" applyNumberFormat="1" applyFont="1" applyFill="1" applyBorder="1" applyAlignment="1">
      <alignment horizontal="center"/>
    </xf>
    <xf numFmtId="10" fontId="53" fillId="20" borderId="0" xfId="2" applyNumberFormat="1" applyFont="1" applyFill="1" applyBorder="1" applyAlignment="1">
      <alignment horizontal="center"/>
    </xf>
    <xf numFmtId="10" fontId="53" fillId="4" borderId="7" xfId="2" applyNumberFormat="1" applyFont="1" applyFill="1" applyBorder="1" applyAlignment="1">
      <alignment horizontal="center"/>
    </xf>
    <xf numFmtId="10" fontId="119" fillId="4" borderId="7" xfId="2" applyNumberFormat="1" applyFont="1" applyFill="1" applyBorder="1" applyAlignment="1">
      <alignment horizontal="center"/>
    </xf>
    <xf numFmtId="164" fontId="33" fillId="4" borderId="0" xfId="2" applyNumberFormat="1" applyFont="1" applyFill="1" applyBorder="1"/>
    <xf numFmtId="0" fontId="43" fillId="24" borderId="3" xfId="0" applyFont="1" applyFill="1" applyBorder="1" applyAlignment="1"/>
    <xf numFmtId="0" fontId="34" fillId="24" borderId="9" xfId="0" applyFont="1" applyFill="1" applyBorder="1" applyAlignment="1"/>
    <xf numFmtId="0" fontId="43" fillId="24" borderId="24" xfId="0" applyFont="1" applyFill="1" applyBorder="1" applyAlignment="1">
      <alignment horizontal="center"/>
    </xf>
    <xf numFmtId="0" fontId="43" fillId="24" borderId="23" xfId="0" applyFont="1" applyFill="1" applyBorder="1" applyAlignment="1">
      <alignment horizontal="center"/>
    </xf>
    <xf numFmtId="3" fontId="34" fillId="24" borderId="4" xfId="1" applyNumberFormat="1" applyFont="1" applyFill="1" applyBorder="1" applyAlignment="1">
      <alignment horizontal="center"/>
    </xf>
    <xf numFmtId="3" fontId="34" fillId="24" borderId="11" xfId="1" applyNumberFormat="1" applyFont="1" applyFill="1" applyBorder="1" applyAlignment="1">
      <alignment horizontal="center"/>
    </xf>
    <xf numFmtId="164" fontId="34" fillId="24" borderId="4" xfId="2" applyNumberFormat="1" applyFont="1" applyFill="1" applyBorder="1" applyAlignment="1">
      <alignment horizontal="center"/>
    </xf>
    <xf numFmtId="164" fontId="34" fillId="24" borderId="11" xfId="2" applyNumberFormat="1" applyFont="1" applyFill="1" applyBorder="1" applyAlignment="1">
      <alignment horizontal="center"/>
    </xf>
    <xf numFmtId="164" fontId="43" fillId="3" borderId="0" xfId="2" applyNumberFormat="1" applyFont="1" applyFill="1" applyAlignment="1">
      <alignment horizontal="center"/>
    </xf>
    <xf numFmtId="164" fontId="33" fillId="4" borderId="0" xfId="2" applyNumberFormat="1" applyFont="1" applyFill="1" applyAlignment="1">
      <alignment horizontal="center"/>
    </xf>
    <xf numFmtId="1" fontId="4" fillId="0" borderId="0" xfId="0" applyNumberFormat="1" applyFont="1" applyFill="1" applyBorder="1" applyAlignment="1">
      <alignment horizontal="center"/>
    </xf>
    <xf numFmtId="1" fontId="0" fillId="0" borderId="0" xfId="0" applyNumberFormat="1"/>
    <xf numFmtId="1" fontId="0" fillId="0" borderId="0" xfId="0" quotePrefix="1" applyNumberFormat="1" applyAlignment="1">
      <alignment horizontal="right"/>
    </xf>
    <xf numFmtId="0" fontId="121" fillId="4" borderId="2" xfId="0" applyFont="1" applyFill="1" applyBorder="1" applyAlignment="1">
      <alignment horizontal="center"/>
    </xf>
    <xf numFmtId="0" fontId="120" fillId="4" borderId="2" xfId="0" applyFont="1" applyFill="1" applyBorder="1"/>
    <xf numFmtId="0" fontId="52" fillId="4" borderId="2" xfId="0" applyFont="1" applyFill="1" applyBorder="1"/>
    <xf numFmtId="0" fontId="50" fillId="4" borderId="2" xfId="0" applyFont="1" applyFill="1" applyBorder="1"/>
    <xf numFmtId="0" fontId="122" fillId="4" borderId="2" xfId="0" applyFont="1" applyFill="1" applyBorder="1" applyAlignment="1">
      <alignment horizontal="center"/>
    </xf>
    <xf numFmtId="164" fontId="103" fillId="4" borderId="0" xfId="2" applyNumberFormat="1" applyFont="1" applyFill="1" applyAlignment="1">
      <alignment horizontal="center"/>
    </xf>
    <xf numFmtId="171" fontId="34" fillId="20" borderId="0" xfId="1" applyNumberFormat="1" applyFont="1" applyFill="1" applyBorder="1"/>
    <xf numFmtId="9" fontId="71" fillId="0" borderId="0" xfId="2" applyNumberFormat="1" applyFont="1" applyFill="1"/>
    <xf numFmtId="9" fontId="74" fillId="14" borderId="12" xfId="2" applyNumberFormat="1" applyFont="1" applyFill="1" applyBorder="1" applyAlignment="1">
      <alignment horizontal="center"/>
    </xf>
    <xf numFmtId="9" fontId="73" fillId="0" borderId="0" xfId="2" applyNumberFormat="1" applyFont="1" applyFill="1"/>
    <xf numFmtId="164" fontId="43" fillId="20" borderId="9" xfId="2" applyNumberFormat="1" applyFont="1" applyFill="1" applyBorder="1" applyAlignment="1">
      <alignment horizontal="center"/>
    </xf>
    <xf numFmtId="164" fontId="43" fillId="3" borderId="1" xfId="2" applyNumberFormat="1" applyFont="1" applyFill="1" applyBorder="1" applyAlignment="1">
      <alignment horizontal="center"/>
    </xf>
    <xf numFmtId="0" fontId="77" fillId="4" borderId="0" xfId="0" quotePrefix="1" applyFont="1" applyFill="1" applyBorder="1"/>
    <xf numFmtId="0" fontId="43" fillId="24" borderId="0" xfId="0" applyFont="1" applyFill="1" applyBorder="1"/>
    <xf numFmtId="164" fontId="43" fillId="24" borderId="11" xfId="2" applyNumberFormat="1" applyFont="1" applyFill="1" applyBorder="1" applyAlignment="1">
      <alignment horizontal="center"/>
    </xf>
    <xf numFmtId="0" fontId="45" fillId="24" borderId="0" xfId="0" applyFont="1" applyFill="1" applyBorder="1"/>
    <xf numFmtId="0" fontId="45" fillId="24" borderId="11" xfId="0" applyFont="1" applyFill="1" applyBorder="1"/>
    <xf numFmtId="171" fontId="34" fillId="24" borderId="0" xfId="1" applyNumberFormat="1" applyFont="1" applyFill="1" applyBorder="1"/>
    <xf numFmtId="164" fontId="43" fillId="24" borderId="0" xfId="2" applyNumberFormat="1" applyFont="1" applyFill="1" applyBorder="1" applyAlignment="1">
      <alignment horizontal="center"/>
    </xf>
    <xf numFmtId="9" fontId="34" fillId="24" borderId="11" xfId="0" applyNumberFormat="1" applyFont="1" applyFill="1" applyBorder="1" applyAlignment="1">
      <alignment horizontal="center"/>
    </xf>
    <xf numFmtId="171" fontId="34" fillId="24" borderId="11" xfId="1" applyNumberFormat="1" applyFont="1" applyFill="1" applyBorder="1"/>
    <xf numFmtId="164" fontId="34" fillId="24" borderId="0" xfId="2" applyNumberFormat="1" applyFont="1" applyFill="1" applyBorder="1" applyAlignment="1">
      <alignment horizontal="center"/>
    </xf>
    <xf numFmtId="0" fontId="44" fillId="24" borderId="0" xfId="0" applyFont="1" applyFill="1" applyBorder="1"/>
    <xf numFmtId="0" fontId="44" fillId="24" borderId="11" xfId="0" applyFont="1" applyFill="1" applyBorder="1"/>
    <xf numFmtId="0" fontId="33" fillId="24" borderId="11" xfId="0" applyFont="1" applyFill="1" applyBorder="1" applyAlignment="1">
      <alignment horizontal="center"/>
    </xf>
    <xf numFmtId="0" fontId="123" fillId="4" borderId="0" xfId="0" applyFont="1" applyFill="1" applyBorder="1"/>
    <xf numFmtId="168" fontId="23" fillId="6" borderId="0" xfId="1" applyNumberFormat="1" applyFont="1" applyFill="1" applyBorder="1" applyAlignment="1">
      <alignment horizontal="center"/>
    </xf>
    <xf numFmtId="0" fontId="23" fillId="6" borderId="0" xfId="0" applyFont="1" applyFill="1" applyBorder="1" applyAlignment="1">
      <alignment horizontal="center"/>
    </xf>
    <xf numFmtId="164" fontId="32" fillId="4" borderId="0" xfId="2" applyNumberFormat="1" applyFont="1" applyFill="1" applyAlignment="1">
      <alignment horizontal="center"/>
    </xf>
    <xf numFmtId="9" fontId="0" fillId="26" borderId="0" xfId="2" applyFont="1" applyFill="1" applyAlignment="1">
      <alignment horizontal="center"/>
    </xf>
    <xf numFmtId="0" fontId="0" fillId="26" borderId="0" xfId="0" applyFill="1" applyAlignment="1">
      <alignment horizontal="center"/>
    </xf>
    <xf numFmtId="164" fontId="32" fillId="4" borderId="0" xfId="2" applyNumberFormat="1" applyFont="1" applyFill="1" applyBorder="1" applyAlignment="1">
      <alignment horizontal="center"/>
    </xf>
    <xf numFmtId="9" fontId="0" fillId="26" borderId="0" xfId="2" applyFont="1" applyFill="1" applyBorder="1" applyAlignment="1" applyProtection="1">
      <alignment horizontal="center"/>
    </xf>
    <xf numFmtId="0" fontId="55" fillId="4" borderId="0" xfId="0" applyFont="1" applyFill="1"/>
    <xf numFmtId="2" fontId="0" fillId="0" borderId="0" xfId="0" applyNumberFormat="1" applyFont="1" applyFill="1" applyBorder="1" applyAlignment="1" applyProtection="1"/>
    <xf numFmtId="171" fontId="0" fillId="0" borderId="0" xfId="1" applyNumberFormat="1" applyFont="1" applyFill="1" applyBorder="1" applyAlignment="1" applyProtection="1">
      <alignment horizontal="center"/>
    </xf>
    <xf numFmtId="171" fontId="0" fillId="0" borderId="0" xfId="1" applyNumberFormat="1" applyFont="1" applyAlignment="1">
      <alignment horizontal="center"/>
    </xf>
    <xf numFmtId="171" fontId="0" fillId="0" borderId="0" xfId="1" quotePrefix="1" applyNumberFormat="1" applyFont="1" applyFill="1" applyBorder="1" applyAlignment="1" applyProtection="1">
      <alignment horizontal="center"/>
    </xf>
    <xf numFmtId="9" fontId="5" fillId="20" borderId="11" xfId="2" applyFont="1" applyFill="1" applyBorder="1" applyAlignment="1">
      <alignment horizontal="center"/>
    </xf>
    <xf numFmtId="9" fontId="5" fillId="4" borderId="0" xfId="2" applyFont="1" applyFill="1" applyBorder="1" applyAlignment="1">
      <alignment horizontal="center"/>
    </xf>
    <xf numFmtId="164" fontId="119" fillId="4" borderId="0" xfId="2" applyNumberFormat="1" applyFont="1" applyFill="1" applyBorder="1" applyAlignment="1">
      <alignment horizontal="center"/>
    </xf>
    <xf numFmtId="9" fontId="5" fillId="20" borderId="0" xfId="2" applyFont="1" applyFill="1" applyAlignment="1">
      <alignment horizontal="center"/>
    </xf>
    <xf numFmtId="164" fontId="43" fillId="4" borderId="0" xfId="2" applyNumberFormat="1" applyFont="1" applyFill="1" applyBorder="1"/>
    <xf numFmtId="164" fontId="43" fillId="24" borderId="0" xfId="2" applyNumberFormat="1" applyFont="1" applyFill="1" applyBorder="1"/>
    <xf numFmtId="0" fontId="124" fillId="4" borderId="0" xfId="0" applyFont="1" applyFill="1"/>
    <xf numFmtId="0" fontId="125" fillId="7" borderId="0" xfId="0" applyFont="1" applyFill="1" applyAlignment="1">
      <alignment vertical="center"/>
    </xf>
    <xf numFmtId="0" fontId="126" fillId="4" borderId="4" xfId="0" applyFont="1" applyFill="1" applyBorder="1" applyAlignment="1">
      <alignment vertical="center"/>
    </xf>
    <xf numFmtId="0" fontId="126" fillId="4" borderId="5" xfId="0" applyFont="1" applyFill="1" applyBorder="1" applyAlignment="1">
      <alignment vertical="center"/>
    </xf>
    <xf numFmtId="0" fontId="126" fillId="4" borderId="0" xfId="0" applyFont="1" applyFill="1" applyAlignment="1">
      <alignment vertical="center"/>
    </xf>
    <xf numFmtId="0" fontId="126" fillId="0" borderId="0" xfId="0" applyFont="1" applyAlignment="1">
      <alignment vertical="center"/>
    </xf>
    <xf numFmtId="0" fontId="126" fillId="4" borderId="11" xfId="0" applyFont="1" applyFill="1" applyBorder="1" applyAlignment="1">
      <alignment vertical="center"/>
    </xf>
    <xf numFmtId="164" fontId="126" fillId="4" borderId="5" xfId="2" applyNumberFormat="1" applyFont="1" applyFill="1" applyBorder="1" applyAlignment="1">
      <alignment horizontal="center" vertical="center"/>
    </xf>
    <xf numFmtId="0" fontId="127" fillId="4" borderId="5" xfId="0" applyFont="1" applyFill="1" applyBorder="1" applyAlignment="1">
      <alignment vertical="center"/>
    </xf>
    <xf numFmtId="0" fontId="128" fillId="4" borderId="0" xfId="0" applyFont="1" applyFill="1" applyBorder="1" applyAlignment="1">
      <alignment vertical="center"/>
    </xf>
    <xf numFmtId="0" fontId="129" fillId="4" borderId="0" xfId="0" applyFont="1" applyFill="1" applyBorder="1" applyAlignment="1">
      <alignment vertical="center"/>
    </xf>
    <xf numFmtId="164" fontId="130" fillId="4" borderId="0" xfId="2" applyNumberFormat="1" applyFont="1" applyFill="1" applyBorder="1" applyAlignment="1">
      <alignment horizontal="center" vertical="center"/>
    </xf>
    <xf numFmtId="0" fontId="129" fillId="4" borderId="0" xfId="0" applyFont="1" applyFill="1" applyAlignment="1">
      <alignment vertical="center"/>
    </xf>
    <xf numFmtId="0" fontId="130" fillId="24" borderId="0" xfId="0" applyFont="1" applyFill="1" applyBorder="1" applyAlignment="1">
      <alignment vertical="center"/>
    </xf>
    <xf numFmtId="164" fontId="130" fillId="24" borderId="11" xfId="2" applyNumberFormat="1" applyFont="1" applyFill="1" applyBorder="1" applyAlignment="1">
      <alignment horizontal="center" vertical="center"/>
    </xf>
    <xf numFmtId="0" fontId="129" fillId="3" borderId="0" xfId="0" applyFont="1" applyFill="1" applyBorder="1" applyAlignment="1">
      <alignment vertical="center"/>
    </xf>
    <xf numFmtId="164" fontId="129" fillId="3" borderId="11" xfId="2" applyNumberFormat="1" applyFont="1" applyFill="1" applyBorder="1" applyAlignment="1">
      <alignment horizontal="center" vertical="center"/>
    </xf>
    <xf numFmtId="164" fontId="129" fillId="3" borderId="0" xfId="2" applyNumberFormat="1" applyFont="1" applyFill="1" applyBorder="1" applyAlignment="1">
      <alignment horizontal="center" vertical="center"/>
    </xf>
    <xf numFmtId="164" fontId="129" fillId="3" borderId="4" xfId="2" applyNumberFormat="1" applyFont="1" applyFill="1" applyBorder="1" applyAlignment="1">
      <alignment horizontal="center" vertical="center"/>
    </xf>
    <xf numFmtId="164" fontId="129" fillId="4" borderId="0" xfId="2" applyNumberFormat="1" applyFont="1" applyFill="1" applyBorder="1" applyAlignment="1">
      <alignment horizontal="center" vertical="center"/>
    </xf>
    <xf numFmtId="164" fontId="129" fillId="4" borderId="4" xfId="2" applyNumberFormat="1" applyFont="1" applyFill="1" applyBorder="1" applyAlignment="1">
      <alignment horizontal="center" vertical="center"/>
    </xf>
    <xf numFmtId="0" fontId="130" fillId="3" borderId="0" xfId="0" applyFont="1" applyFill="1" applyAlignment="1">
      <alignment vertical="center"/>
    </xf>
    <xf numFmtId="0" fontId="130" fillId="4" borderId="0" xfId="0" applyFont="1" applyFill="1" applyAlignment="1">
      <alignment vertical="center"/>
    </xf>
    <xf numFmtId="0" fontId="129" fillId="4" borderId="0" xfId="0" quotePrefix="1" applyFont="1" applyFill="1" applyAlignment="1">
      <alignment vertical="center"/>
    </xf>
    <xf numFmtId="164" fontId="129" fillId="4" borderId="0" xfId="2" applyNumberFormat="1" applyFont="1" applyFill="1" applyAlignment="1">
      <alignment horizontal="center" vertical="center"/>
    </xf>
    <xf numFmtId="0" fontId="129" fillId="4" borderId="11" xfId="0" applyFont="1" applyFill="1" applyBorder="1" applyAlignment="1">
      <alignment vertical="center"/>
    </xf>
    <xf numFmtId="164" fontId="129" fillId="4" borderId="0" xfId="2" applyNumberFormat="1" applyFont="1" applyFill="1" applyAlignment="1">
      <alignment vertical="center"/>
    </xf>
    <xf numFmtId="164" fontId="129" fillId="4" borderId="0" xfId="2" quotePrefix="1" applyNumberFormat="1" applyFont="1" applyFill="1" applyAlignment="1">
      <alignment horizontal="left" vertical="center"/>
    </xf>
    <xf numFmtId="164" fontId="129" fillId="4" borderId="0" xfId="2" applyNumberFormat="1" applyFont="1" applyFill="1" applyAlignment="1">
      <alignment horizontal="left" vertical="center"/>
    </xf>
    <xf numFmtId="164" fontId="129" fillId="4" borderId="11" xfId="2" applyNumberFormat="1" applyFont="1" applyFill="1" applyBorder="1" applyAlignment="1">
      <alignment horizontal="left" vertical="center"/>
    </xf>
    <xf numFmtId="164" fontId="129" fillId="4" borderId="0" xfId="2" applyNumberFormat="1" applyFont="1" applyFill="1" applyBorder="1" applyAlignment="1">
      <alignment vertical="center"/>
    </xf>
    <xf numFmtId="164" fontId="130" fillId="24" borderId="11" xfId="2" applyNumberFormat="1" applyFont="1" applyFill="1" applyBorder="1" applyAlignment="1">
      <alignment vertical="center"/>
    </xf>
    <xf numFmtId="0" fontId="129" fillId="3" borderId="0" xfId="0" quotePrefix="1" applyFont="1" applyFill="1" applyBorder="1" applyAlignment="1">
      <alignment horizontal="left" vertical="center"/>
    </xf>
    <xf numFmtId="0" fontId="129" fillId="3" borderId="11" xfId="0" applyFont="1" applyFill="1" applyBorder="1" applyAlignment="1">
      <alignment vertical="center"/>
    </xf>
    <xf numFmtId="0" fontId="130" fillId="15" borderId="3" xfId="0" applyFont="1" applyFill="1" applyBorder="1" applyAlignment="1">
      <alignment horizontal="center" vertical="center"/>
    </xf>
    <xf numFmtId="0" fontId="130" fillId="15" borderId="1" xfId="0" applyFont="1" applyFill="1" applyBorder="1" applyAlignment="1">
      <alignment horizontal="center" vertical="center"/>
    </xf>
    <xf numFmtId="0" fontId="130" fillId="15" borderId="24" xfId="0" applyFont="1" applyFill="1" applyBorder="1" applyAlignment="1">
      <alignment horizontal="center" vertical="center"/>
    </xf>
    <xf numFmtId="0" fontId="130" fillId="15" borderId="12" xfId="0" applyFont="1" applyFill="1" applyBorder="1" applyAlignment="1">
      <alignment horizontal="center" vertical="center"/>
    </xf>
    <xf numFmtId="0" fontId="130" fillId="15" borderId="23" xfId="0" applyFont="1" applyFill="1" applyBorder="1" applyAlignment="1">
      <alignment horizontal="center" vertical="center"/>
    </xf>
    <xf numFmtId="0" fontId="130" fillId="15" borderId="1" xfId="0" applyFont="1" applyFill="1" applyBorder="1" applyAlignment="1">
      <alignment horizontal="left" vertical="center"/>
    </xf>
    <xf numFmtId="0" fontId="130" fillId="15" borderId="8" xfId="0" applyFont="1" applyFill="1" applyBorder="1" applyAlignment="1">
      <alignment horizontal="center" vertical="center"/>
    </xf>
    <xf numFmtId="0" fontId="130" fillId="15" borderId="2" xfId="0" applyFont="1" applyFill="1" applyBorder="1" applyAlignment="1">
      <alignment horizontal="center" vertical="center"/>
    </xf>
    <xf numFmtId="0" fontId="130" fillId="15" borderId="10" xfId="0" applyFont="1" applyFill="1" applyBorder="1" applyAlignment="1">
      <alignment horizontal="center" vertical="center"/>
    </xf>
    <xf numFmtId="0" fontId="129" fillId="4" borderId="0" xfId="0" applyFont="1" applyFill="1" applyBorder="1"/>
    <xf numFmtId="164" fontId="130" fillId="24" borderId="0" xfId="2" applyNumberFormat="1" applyFont="1" applyFill="1" applyBorder="1" applyAlignment="1">
      <alignment horizontal="center" vertical="center"/>
    </xf>
    <xf numFmtId="164" fontId="130" fillId="24" borderId="4" xfId="2" applyNumberFormat="1" applyFont="1" applyFill="1" applyBorder="1" applyAlignment="1">
      <alignment horizontal="center" vertical="center"/>
    </xf>
    <xf numFmtId="0" fontId="130" fillId="4" borderId="0" xfId="0" applyFont="1" applyFill="1" applyBorder="1"/>
    <xf numFmtId="0" fontId="131" fillId="4" borderId="0" xfId="0" applyFont="1" applyFill="1" applyBorder="1"/>
    <xf numFmtId="0" fontId="26" fillId="7" borderId="0" xfId="0" applyFont="1" applyFill="1" applyAlignment="1">
      <alignment vertical="center"/>
    </xf>
    <xf numFmtId="0" fontId="33" fillId="4" borderId="4" xfId="0" applyFont="1" applyFill="1" applyBorder="1" applyAlignment="1">
      <alignment vertical="center"/>
    </xf>
    <xf numFmtId="0" fontId="13" fillId="20" borderId="0" xfId="0" applyFont="1" applyFill="1" applyBorder="1" applyAlignment="1">
      <alignment vertical="center"/>
    </xf>
    <xf numFmtId="0" fontId="14" fillId="20" borderId="0" xfId="0" applyFont="1" applyFill="1" applyAlignment="1">
      <alignment vertical="center"/>
    </xf>
    <xf numFmtId="0" fontId="13" fillId="20" borderId="0" xfId="0" applyFont="1" applyFill="1" applyBorder="1" applyAlignment="1">
      <alignment horizontal="left" vertical="center"/>
    </xf>
    <xf numFmtId="0" fontId="13" fillId="20" borderId="0" xfId="0" applyFont="1" applyFill="1" applyAlignment="1">
      <alignment horizontal="right" vertical="center"/>
    </xf>
    <xf numFmtId="0" fontId="33" fillId="20" borderId="0" xfId="0" applyFont="1" applyFill="1" applyAlignment="1">
      <alignment vertical="center"/>
    </xf>
    <xf numFmtId="0" fontId="33" fillId="4" borderId="11" xfId="0" applyFont="1" applyFill="1" applyBorder="1" applyAlignment="1">
      <alignment vertical="center"/>
    </xf>
    <xf numFmtId="0" fontId="0" fillId="20" borderId="0" xfId="0" applyFill="1" applyAlignment="1">
      <alignment vertical="center"/>
    </xf>
    <xf numFmtId="0" fontId="13" fillId="20" borderId="0" xfId="0" quotePrefix="1" applyFont="1" applyFill="1" applyBorder="1" applyAlignment="1">
      <alignment horizontal="left" vertical="center"/>
    </xf>
    <xf numFmtId="0" fontId="25" fillId="0" borderId="0" xfId="0" applyFont="1" applyFill="1"/>
    <xf numFmtId="0" fontId="25" fillId="0" borderId="0" xfId="0" quotePrefix="1" applyFont="1" applyFill="1"/>
    <xf numFmtId="0" fontId="0" fillId="0" borderId="0" xfId="0" applyFont="1" applyFill="1"/>
    <xf numFmtId="0" fontId="0" fillId="0" borderId="0" xfId="0" quotePrefix="1" applyFill="1"/>
    <xf numFmtId="0" fontId="24" fillId="0" borderId="0" xfId="0" applyFont="1" applyFill="1"/>
    <xf numFmtId="164" fontId="25" fillId="0" borderId="0" xfId="2" applyNumberFormat="1" applyFont="1" applyFill="1"/>
    <xf numFmtId="164" fontId="88" fillId="0" borderId="0" xfId="2" applyNumberFormat="1" applyFont="1" applyFill="1"/>
    <xf numFmtId="0" fontId="14" fillId="0" borderId="0" xfId="0" applyFont="1" applyFill="1"/>
    <xf numFmtId="0" fontId="125" fillId="7" borderId="0" xfId="0" applyFont="1" applyFill="1" applyAlignment="1"/>
    <xf numFmtId="0" fontId="126" fillId="4" borderId="4" xfId="0" applyFont="1" applyFill="1" applyBorder="1" applyAlignment="1"/>
    <xf numFmtId="0" fontId="129" fillId="4" borderId="0" xfId="0" applyFont="1" applyFill="1" applyBorder="1" applyAlignment="1"/>
    <xf numFmtId="164" fontId="129" fillId="4" borderId="0" xfId="2" applyNumberFormat="1" applyFont="1" applyFill="1" applyBorder="1" applyAlignment="1">
      <alignment horizontal="center"/>
    </xf>
    <xf numFmtId="164" fontId="129" fillId="4" borderId="4" xfId="2" applyNumberFormat="1" applyFont="1" applyFill="1" applyBorder="1" applyAlignment="1">
      <alignment horizontal="center"/>
    </xf>
    <xf numFmtId="0" fontId="126" fillId="4" borderId="5" xfId="0" applyFont="1" applyFill="1" applyBorder="1" applyAlignment="1"/>
    <xf numFmtId="0" fontId="126" fillId="4" borderId="0" xfId="0" applyFont="1" applyFill="1" applyAlignment="1"/>
    <xf numFmtId="0" fontId="126" fillId="0" borderId="0" xfId="0" applyFont="1" applyAlignment="1"/>
    <xf numFmtId="0" fontId="130" fillId="4" borderId="0" xfId="0" applyFont="1" applyFill="1" applyAlignment="1"/>
    <xf numFmtId="0" fontId="129" fillId="4" borderId="0" xfId="0" quotePrefix="1" applyFont="1" applyFill="1" applyAlignment="1"/>
    <xf numFmtId="164" fontId="129" fillId="4" borderId="0" xfId="2" applyNumberFormat="1" applyFont="1" applyFill="1" applyAlignment="1">
      <alignment horizontal="center"/>
    </xf>
    <xf numFmtId="0" fontId="129" fillId="4" borderId="11" xfId="0" applyFont="1" applyFill="1" applyBorder="1" applyAlignment="1"/>
    <xf numFmtId="164" fontId="126" fillId="4" borderId="5" xfId="2" applyNumberFormat="1" applyFont="1" applyFill="1" applyBorder="1" applyAlignment="1">
      <alignment horizontal="center"/>
    </xf>
    <xf numFmtId="0" fontId="130" fillId="3" borderId="0" xfId="0" applyFont="1" applyFill="1" applyAlignment="1"/>
    <xf numFmtId="0" fontId="129" fillId="3" borderId="0" xfId="0" quotePrefix="1" applyFont="1" applyFill="1" applyBorder="1" applyAlignment="1">
      <alignment horizontal="left"/>
    </xf>
    <xf numFmtId="0" fontId="129" fillId="3" borderId="0" xfId="0" applyFont="1" applyFill="1" applyBorder="1" applyAlignment="1"/>
    <xf numFmtId="164" fontId="129" fillId="3" borderId="11" xfId="2" applyNumberFormat="1" applyFont="1" applyFill="1" applyBorder="1" applyAlignment="1">
      <alignment horizontal="center"/>
    </xf>
    <xf numFmtId="164" fontId="129" fillId="3" borderId="0" xfId="2" applyNumberFormat="1" applyFont="1" applyFill="1" applyBorder="1" applyAlignment="1">
      <alignment horizontal="center"/>
    </xf>
    <xf numFmtId="164" fontId="129" fillId="3" borderId="4" xfId="2" applyNumberFormat="1" applyFont="1" applyFill="1" applyBorder="1" applyAlignment="1">
      <alignment horizontal="center"/>
    </xf>
    <xf numFmtId="168" fontId="0" fillId="4" borderId="0" xfId="0" applyNumberFormat="1" applyFill="1"/>
    <xf numFmtId="1" fontId="0" fillId="4" borderId="0" xfId="0" applyNumberFormat="1" applyFill="1"/>
    <xf numFmtId="0" fontId="58" fillId="10" borderId="4" xfId="0" applyFont="1" applyFill="1" applyBorder="1" applyAlignment="1">
      <alignment vertical="center"/>
    </xf>
    <xf numFmtId="0" fontId="64" fillId="10" borderId="11" xfId="0" applyFont="1" applyFill="1" applyBorder="1" applyAlignment="1">
      <alignment vertical="center"/>
    </xf>
    <xf numFmtId="178" fontId="33" fillId="0" borderId="0" xfId="1" applyNumberFormat="1" applyFont="1" applyAlignment="1">
      <alignment horizontal="center"/>
    </xf>
    <xf numFmtId="178" fontId="132" fillId="27" borderId="12" xfId="1" applyNumberFormat="1" applyFont="1" applyFill="1" applyBorder="1" applyAlignment="1">
      <alignment horizontal="center"/>
    </xf>
    <xf numFmtId="168" fontId="132" fillId="0" borderId="0" xfId="0" applyNumberFormat="1" applyFont="1" applyAlignment="1">
      <alignment horizontal="right"/>
    </xf>
    <xf numFmtId="0" fontId="132" fillId="0" borderId="0" xfId="0" applyFont="1"/>
    <xf numFmtId="10" fontId="132" fillId="0" borderId="0" xfId="0" applyNumberFormat="1" applyFont="1"/>
    <xf numFmtId="10" fontId="33" fillId="0" borderId="0" xfId="0" applyNumberFormat="1" applyFont="1"/>
    <xf numFmtId="178" fontId="132" fillId="0" borderId="0" xfId="1" applyNumberFormat="1" applyFont="1" applyAlignment="1">
      <alignment horizontal="center"/>
    </xf>
    <xf numFmtId="178" fontId="132" fillId="0" borderId="0" xfId="1" quotePrefix="1" applyNumberFormat="1" applyFont="1" applyAlignment="1">
      <alignment horizontal="center"/>
    </xf>
    <xf numFmtId="10" fontId="129" fillId="0" borderId="0" xfId="2" applyNumberFormat="1" applyFont="1"/>
    <xf numFmtId="168" fontId="132" fillId="0" borderId="0" xfId="0" applyNumberFormat="1" applyFont="1"/>
    <xf numFmtId="0" fontId="0" fillId="0" borderId="0" xfId="0" applyFont="1"/>
    <xf numFmtId="10" fontId="133" fillId="27" borderId="12" xfId="0" applyNumberFormat="1" applyFont="1" applyFill="1" applyBorder="1" applyAlignment="1">
      <alignment horizontal="center"/>
    </xf>
    <xf numFmtId="10" fontId="133" fillId="28" borderId="12" xfId="0" applyNumberFormat="1" applyFont="1" applyFill="1" applyBorder="1" applyAlignment="1">
      <alignment horizontal="center"/>
    </xf>
    <xf numFmtId="178" fontId="134" fillId="27" borderId="12" xfId="1" applyNumberFormat="1" applyFont="1" applyFill="1" applyBorder="1" applyAlignment="1">
      <alignment horizontal="center"/>
    </xf>
    <xf numFmtId="168" fontId="134" fillId="0" borderId="0" xfId="0" applyNumberFormat="1" applyFont="1"/>
    <xf numFmtId="0" fontId="134" fillId="0" borderId="0" xfId="0" applyFont="1"/>
    <xf numFmtId="0" fontId="126" fillId="4" borderId="0" xfId="0" applyFont="1" applyFill="1" applyBorder="1"/>
    <xf numFmtId="0" fontId="135" fillId="4" borderId="0" xfId="0" quotePrefix="1" applyFont="1" applyFill="1" applyBorder="1" applyAlignment="1">
      <alignment horizontal="right"/>
    </xf>
    <xf numFmtId="10" fontId="126" fillId="4" borderId="0" xfId="2" applyNumberFormat="1" applyFont="1" applyFill="1" applyBorder="1"/>
    <xf numFmtId="10" fontId="126" fillId="4" borderId="11" xfId="2" applyNumberFormat="1" applyFont="1" applyFill="1" applyBorder="1"/>
    <xf numFmtId="9" fontId="127" fillId="20" borderId="5" xfId="2" applyNumberFormat="1" applyFont="1" applyFill="1" applyBorder="1" applyAlignment="1">
      <alignment horizontal="center"/>
    </xf>
    <xf numFmtId="0" fontId="126" fillId="4" borderId="0" xfId="0" applyFont="1" applyFill="1"/>
    <xf numFmtId="0" fontId="126" fillId="4" borderId="4" xfId="0" applyFont="1" applyFill="1" applyBorder="1"/>
    <xf numFmtId="0" fontId="126" fillId="4" borderId="11" xfId="0" applyFont="1" applyFill="1" applyBorder="1"/>
    <xf numFmtId="0" fontId="136" fillId="24" borderId="0" xfId="0" applyFont="1" applyFill="1" applyBorder="1" applyAlignment="1">
      <alignment horizontal="center"/>
    </xf>
    <xf numFmtId="0" fontId="126" fillId="4" borderId="0" xfId="0" applyFont="1" applyFill="1" applyBorder="1" applyAlignment="1">
      <alignment vertical="center"/>
    </xf>
    <xf numFmtId="10" fontId="126" fillId="4" borderId="0" xfId="2" applyNumberFormat="1" applyFont="1" applyFill="1" applyBorder="1" applyAlignment="1">
      <alignment vertical="center"/>
    </xf>
    <xf numFmtId="0" fontId="127" fillId="24" borderId="2" xfId="0" applyFont="1" applyFill="1" applyBorder="1" applyAlignment="1">
      <alignment horizontal="center" vertical="center"/>
    </xf>
    <xf numFmtId="0" fontId="126" fillId="4" borderId="13" xfId="0" applyFont="1" applyFill="1" applyBorder="1"/>
    <xf numFmtId="0" fontId="127" fillId="24" borderId="13" xfId="0" applyFont="1" applyFill="1" applyBorder="1" applyAlignment="1">
      <alignment horizontal="center"/>
    </xf>
    <xf numFmtId="0" fontId="127" fillId="24" borderId="31" xfId="0" applyFont="1" applyFill="1" applyBorder="1" applyAlignment="1">
      <alignment horizontal="center"/>
    </xf>
    <xf numFmtId="0" fontId="136" fillId="24" borderId="13" xfId="0" applyFont="1" applyFill="1" applyBorder="1" applyAlignment="1">
      <alignment horizontal="center" vertical="top"/>
    </xf>
    <xf numFmtId="0" fontId="127" fillId="4" borderId="13" xfId="0" applyFont="1" applyFill="1" applyBorder="1" applyAlignment="1">
      <alignment horizontal="center"/>
    </xf>
    <xf numFmtId="0" fontId="126" fillId="24" borderId="0" xfId="0" applyFont="1" applyFill="1" applyBorder="1" applyAlignment="1">
      <alignment vertical="center"/>
    </xf>
    <xf numFmtId="0" fontId="126" fillId="24" borderId="13" xfId="0" applyFont="1" applyFill="1" applyBorder="1"/>
    <xf numFmtId="0" fontId="137" fillId="4" borderId="0" xfId="0" applyFont="1" applyFill="1" applyBorder="1"/>
    <xf numFmtId="10" fontId="126" fillId="4" borderId="0" xfId="2" applyNumberFormat="1" applyFont="1" applyFill="1" applyBorder="1" applyAlignment="1">
      <alignment horizontal="center"/>
    </xf>
    <xf numFmtId="10" fontId="126" fillId="3" borderId="11" xfId="2" applyNumberFormat="1" applyFont="1" applyFill="1" applyBorder="1" applyAlignment="1">
      <alignment horizontal="center"/>
    </xf>
    <xf numFmtId="10" fontId="126" fillId="4" borderId="2" xfId="2" applyNumberFormat="1" applyFont="1" applyFill="1" applyBorder="1" applyAlignment="1">
      <alignment horizontal="center"/>
    </xf>
    <xf numFmtId="10" fontId="126" fillId="3" borderId="10" xfId="2" applyNumberFormat="1" applyFont="1" applyFill="1" applyBorder="1" applyAlignment="1">
      <alignment horizontal="center"/>
    </xf>
    <xf numFmtId="164" fontId="126" fillId="4" borderId="0" xfId="2" applyNumberFormat="1" applyFont="1" applyFill="1" applyBorder="1" applyAlignment="1">
      <alignment horizontal="center"/>
    </xf>
    <xf numFmtId="10" fontId="126" fillId="4" borderId="13" xfId="2" applyNumberFormat="1" applyFont="1" applyFill="1" applyBorder="1"/>
    <xf numFmtId="0" fontId="126" fillId="4" borderId="33" xfId="0" applyFont="1" applyFill="1" applyBorder="1"/>
    <xf numFmtId="164" fontId="126" fillId="4" borderId="11" xfId="2" applyNumberFormat="1" applyFont="1" applyFill="1" applyBorder="1" applyAlignment="1">
      <alignment horizontal="center"/>
    </xf>
    <xf numFmtId="10" fontId="126" fillId="4" borderId="33" xfId="2" applyNumberFormat="1" applyFont="1" applyFill="1" applyBorder="1"/>
    <xf numFmtId="0" fontId="126" fillId="4" borderId="24" xfId="0" applyFont="1" applyFill="1" applyBorder="1" applyAlignment="1">
      <alignment horizontal="center"/>
    </xf>
    <xf numFmtId="0" fontId="126" fillId="4" borderId="12" xfId="0" applyFont="1" applyFill="1" applyBorder="1" applyAlignment="1">
      <alignment horizontal="center"/>
    </xf>
    <xf numFmtId="0" fontId="126" fillId="4" borderId="23" xfId="0" applyFont="1" applyFill="1" applyBorder="1" applyAlignment="1">
      <alignment horizontal="center"/>
    </xf>
    <xf numFmtId="0" fontId="126" fillId="24" borderId="2" xfId="0" applyFont="1" applyFill="1" applyBorder="1"/>
    <xf numFmtId="0" fontId="126" fillId="24" borderId="10" xfId="0" applyFont="1" applyFill="1" applyBorder="1"/>
    <xf numFmtId="0" fontId="127" fillId="24" borderId="0" xfId="0" applyFont="1" applyFill="1" applyBorder="1" applyAlignment="1">
      <alignment vertical="center"/>
    </xf>
    <xf numFmtId="0" fontId="127" fillId="24" borderId="32" xfId="0" applyFont="1" applyFill="1" applyBorder="1" applyAlignment="1">
      <alignment vertical="center"/>
    </xf>
    <xf numFmtId="10" fontId="127" fillId="24" borderId="0" xfId="2" applyNumberFormat="1" applyFont="1" applyFill="1" applyBorder="1" applyAlignment="1">
      <alignment horizontal="center" vertical="center"/>
    </xf>
    <xf numFmtId="10" fontId="127" fillId="24" borderId="32" xfId="2" applyNumberFormat="1" applyFont="1" applyFill="1" applyBorder="1" applyAlignment="1">
      <alignment vertical="center"/>
    </xf>
    <xf numFmtId="10" fontId="127" fillId="24" borderId="0" xfId="2" applyNumberFormat="1" applyFont="1" applyFill="1" applyBorder="1" applyAlignment="1">
      <alignment vertical="center"/>
    </xf>
    <xf numFmtId="164" fontId="0" fillId="4" borderId="11" xfId="0" applyNumberFormat="1" applyFill="1" applyBorder="1"/>
    <xf numFmtId="164" fontId="0" fillId="4" borderId="0" xfId="0" applyNumberFormat="1" applyFill="1"/>
    <xf numFmtId="0" fontId="4" fillId="16" borderId="14" xfId="0" applyFont="1" applyFill="1" applyBorder="1" applyAlignment="1">
      <alignment horizontal="center"/>
    </xf>
    <xf numFmtId="0" fontId="4" fillId="16" borderId="15" xfId="0" applyFont="1" applyFill="1" applyBorder="1" applyAlignment="1">
      <alignment horizontal="center"/>
    </xf>
    <xf numFmtId="0" fontId="4" fillId="16" borderId="21" xfId="0" applyFont="1" applyFill="1" applyBorder="1" applyAlignment="1">
      <alignment horizontal="center"/>
    </xf>
    <xf numFmtId="0" fontId="4" fillId="16" borderId="13" xfId="0" applyFont="1" applyFill="1" applyBorder="1" applyAlignment="1">
      <alignment horizontal="center"/>
    </xf>
    <xf numFmtId="171" fontId="4" fillId="16" borderId="15" xfId="1" applyNumberFormat="1" applyFont="1" applyFill="1" applyBorder="1" applyAlignment="1">
      <alignment horizontal="center"/>
    </xf>
    <xf numFmtId="171" fontId="4" fillId="16" borderId="13" xfId="1" applyNumberFormat="1" applyFont="1" applyFill="1" applyBorder="1" applyAlignment="1">
      <alignment horizontal="center"/>
    </xf>
    <xf numFmtId="171" fontId="0" fillId="4" borderId="0" xfId="1" applyNumberFormat="1" applyFont="1" applyFill="1"/>
    <xf numFmtId="10" fontId="0" fillId="4" borderId="0" xfId="2" applyNumberFormat="1" applyFont="1" applyFill="1" applyAlignment="1">
      <alignment horizontal="center"/>
    </xf>
    <xf numFmtId="0" fontId="5" fillId="0" borderId="17" xfId="0" applyFont="1" applyBorder="1" applyAlignment="1">
      <alignment horizontal="center"/>
    </xf>
    <xf numFmtId="0" fontId="5" fillId="0" borderId="0" xfId="0" applyFont="1" applyBorder="1" applyAlignment="1">
      <alignment horizontal="center"/>
    </xf>
    <xf numFmtId="171" fontId="5" fillId="0" borderId="0" xfId="1" applyNumberFormat="1" applyFont="1" applyBorder="1" applyAlignment="1">
      <alignment horizontal="center"/>
    </xf>
    <xf numFmtId="10" fontId="5" fillId="0" borderId="0" xfId="2" applyNumberFormat="1" applyFont="1" applyBorder="1" applyAlignment="1">
      <alignment horizontal="center"/>
    </xf>
    <xf numFmtId="0" fontId="0" fillId="0" borderId="17" xfId="0" applyBorder="1" applyAlignment="1">
      <alignment horizontal="center"/>
    </xf>
    <xf numFmtId="0" fontId="0" fillId="0" borderId="0" xfId="0" quotePrefix="1" applyBorder="1" applyAlignment="1">
      <alignment horizontal="center"/>
    </xf>
    <xf numFmtId="0" fontId="0" fillId="0" borderId="0" xfId="0" applyBorder="1" applyAlignment="1">
      <alignment horizontal="center"/>
    </xf>
    <xf numFmtId="171" fontId="0" fillId="0" borderId="0" xfId="1" applyNumberFormat="1" applyFont="1" applyBorder="1"/>
    <xf numFmtId="10" fontId="0" fillId="0" borderId="0" xfId="2" applyNumberFormat="1" applyFont="1" applyBorder="1" applyAlignment="1">
      <alignment horizontal="center"/>
    </xf>
    <xf numFmtId="0" fontId="0" fillId="0" borderId="21" xfId="0" applyBorder="1" applyAlignment="1">
      <alignment horizontal="center"/>
    </xf>
    <xf numFmtId="0" fontId="0" fillId="0" borderId="13" xfId="0" applyBorder="1" applyAlignment="1">
      <alignment horizontal="center"/>
    </xf>
    <xf numFmtId="171" fontId="0" fillId="0" borderId="13" xfId="1" applyNumberFormat="1" applyFont="1" applyBorder="1"/>
    <xf numFmtId="10" fontId="0" fillId="0" borderId="13" xfId="2" applyNumberFormat="1" applyFont="1" applyBorder="1" applyAlignment="1">
      <alignment horizontal="center"/>
    </xf>
    <xf numFmtId="0" fontId="4" fillId="16" borderId="16" xfId="0" applyFont="1" applyFill="1" applyBorder="1" applyAlignment="1">
      <alignment horizontal="center"/>
    </xf>
    <xf numFmtId="0" fontId="5" fillId="0" borderId="18" xfId="0" applyFont="1" applyBorder="1" applyAlignment="1">
      <alignment horizontal="center"/>
    </xf>
    <xf numFmtId="0" fontId="4" fillId="16" borderId="22" xfId="0" applyFont="1" applyFill="1" applyBorder="1" applyAlignment="1">
      <alignment horizontal="center"/>
    </xf>
    <xf numFmtId="0" fontId="0" fillId="0" borderId="18" xfId="0" applyBorder="1" applyAlignment="1">
      <alignment horizontal="center"/>
    </xf>
    <xf numFmtId="0" fontId="0" fillId="0" borderId="22" xfId="0" applyBorder="1" applyAlignment="1">
      <alignment horizontal="center"/>
    </xf>
    <xf numFmtId="171" fontId="5" fillId="0" borderId="32" xfId="1" applyNumberFormat="1" applyFont="1" applyBorder="1" applyAlignment="1">
      <alignment horizontal="center"/>
    </xf>
    <xf numFmtId="171" fontId="0" fillId="0" borderId="11" xfId="1" applyNumberFormat="1" applyFont="1" applyBorder="1"/>
    <xf numFmtId="171" fontId="0" fillId="0" borderId="33" xfId="1" applyNumberFormat="1" applyFont="1" applyBorder="1"/>
    <xf numFmtId="10" fontId="5" fillId="0" borderId="32" xfId="2" applyNumberFormat="1" applyFont="1" applyBorder="1" applyAlignment="1">
      <alignment horizontal="center"/>
    </xf>
    <xf numFmtId="10" fontId="0" fillId="0" borderId="11" xfId="2" applyNumberFormat="1" applyFont="1" applyBorder="1" applyAlignment="1">
      <alignment horizontal="center"/>
    </xf>
    <xf numFmtId="10" fontId="0" fillId="0" borderId="33" xfId="2" applyNumberFormat="1" applyFont="1" applyBorder="1" applyAlignment="1">
      <alignment horizontal="center"/>
    </xf>
    <xf numFmtId="171" fontId="4" fillId="16" borderId="14" xfId="1" applyNumberFormat="1" applyFont="1" applyFill="1" applyBorder="1" applyAlignment="1">
      <alignment horizontal="center"/>
    </xf>
    <xf numFmtId="171" fontId="4" fillId="16" borderId="21" xfId="1" applyNumberFormat="1" applyFont="1" applyFill="1" applyBorder="1" applyAlignment="1">
      <alignment horizontal="center"/>
    </xf>
    <xf numFmtId="171" fontId="5" fillId="22" borderId="15" xfId="1" applyNumberFormat="1" applyFont="1" applyFill="1" applyBorder="1" applyAlignment="1">
      <alignment horizontal="center"/>
    </xf>
    <xf numFmtId="10" fontId="5" fillId="22" borderId="15" xfId="2" applyNumberFormat="1" applyFont="1" applyFill="1" applyBorder="1" applyAlignment="1">
      <alignment horizontal="center"/>
    </xf>
    <xf numFmtId="171" fontId="5" fillId="22" borderId="13" xfId="1" applyNumberFormat="1" applyFont="1" applyFill="1" applyBorder="1" applyAlignment="1">
      <alignment horizontal="center"/>
    </xf>
    <xf numFmtId="10" fontId="5" fillId="22" borderId="13" xfId="2" applyNumberFormat="1" applyFont="1" applyFill="1" applyBorder="1" applyAlignment="1">
      <alignment horizontal="center"/>
    </xf>
    <xf numFmtId="171" fontId="4" fillId="16" borderId="16" xfId="1" applyNumberFormat="1" applyFont="1" applyFill="1" applyBorder="1" applyAlignment="1">
      <alignment horizontal="center"/>
    </xf>
    <xf numFmtId="171" fontId="4" fillId="16" borderId="22" xfId="1" applyNumberFormat="1" applyFont="1" applyFill="1" applyBorder="1" applyAlignment="1">
      <alignment horizontal="center"/>
    </xf>
    <xf numFmtId="171" fontId="0" fillId="4" borderId="0" xfId="1" applyNumberFormat="1" applyFont="1" applyFill="1" applyAlignment="1">
      <alignment horizontal="center"/>
    </xf>
    <xf numFmtId="171" fontId="0" fillId="0" borderId="0" xfId="1" applyNumberFormat="1" applyFont="1" applyBorder="1" applyAlignment="1">
      <alignment horizontal="center"/>
    </xf>
    <xf numFmtId="171" fontId="0" fillId="0" borderId="13" xfId="1" applyNumberFormat="1" applyFont="1" applyBorder="1" applyAlignment="1">
      <alignment horizontal="center"/>
    </xf>
    <xf numFmtId="9" fontId="0" fillId="4" borderId="0" xfId="2" applyFont="1" applyFill="1" applyAlignment="1">
      <alignment horizontal="center"/>
    </xf>
    <xf numFmtId="9" fontId="4" fillId="16" borderId="14" xfId="2" applyFont="1" applyFill="1" applyBorder="1" applyAlignment="1">
      <alignment horizontal="center"/>
    </xf>
    <xf numFmtId="9" fontId="4" fillId="16" borderId="15" xfId="2" applyFont="1" applyFill="1" applyBorder="1" applyAlignment="1">
      <alignment horizontal="center"/>
    </xf>
    <xf numFmtId="9" fontId="4" fillId="16" borderId="16" xfId="2" applyFont="1" applyFill="1" applyBorder="1" applyAlignment="1">
      <alignment horizontal="center"/>
    </xf>
    <xf numFmtId="9" fontId="4" fillId="16" borderId="21" xfId="2" applyFont="1" applyFill="1" applyBorder="1" applyAlignment="1">
      <alignment horizontal="center"/>
    </xf>
    <xf numFmtId="9" fontId="4" fillId="16" borderId="13" xfId="2" applyFont="1" applyFill="1" applyBorder="1" applyAlignment="1">
      <alignment horizontal="center"/>
    </xf>
    <xf numFmtId="9" fontId="4" fillId="16" borderId="22" xfId="2" applyFont="1" applyFill="1" applyBorder="1" applyAlignment="1">
      <alignment horizontal="center"/>
    </xf>
    <xf numFmtId="9" fontId="0" fillId="0" borderId="0" xfId="2" applyFont="1" applyAlignment="1">
      <alignment horizontal="center"/>
    </xf>
    <xf numFmtId="10" fontId="5" fillId="22" borderId="14" xfId="2" applyNumberFormat="1" applyFont="1" applyFill="1" applyBorder="1" applyAlignment="1">
      <alignment horizontal="center"/>
    </xf>
    <xf numFmtId="10" fontId="5" fillId="22" borderId="21" xfId="2" applyNumberFormat="1" applyFont="1" applyFill="1" applyBorder="1" applyAlignment="1">
      <alignment horizontal="center"/>
    </xf>
    <xf numFmtId="171" fontId="0" fillId="0" borderId="11" xfId="1" applyNumberFormat="1" applyFont="1" applyBorder="1" applyAlignment="1">
      <alignment horizontal="center"/>
    </xf>
    <xf numFmtId="171" fontId="0" fillId="0" borderId="33" xfId="1" applyNumberFormat="1" applyFont="1" applyBorder="1" applyAlignment="1">
      <alignment horizontal="center"/>
    </xf>
    <xf numFmtId="171" fontId="0" fillId="0" borderId="17" xfId="1" applyNumberFormat="1" applyFont="1" applyBorder="1" applyAlignment="1">
      <alignment horizontal="center"/>
    </xf>
    <xf numFmtId="0" fontId="4" fillId="16" borderId="34" xfId="0" applyFont="1" applyFill="1" applyBorder="1" applyAlignment="1">
      <alignment horizontal="center"/>
    </xf>
    <xf numFmtId="0" fontId="4" fillId="16" borderId="35" xfId="0" applyFont="1" applyFill="1" applyBorder="1" applyAlignment="1">
      <alignment horizontal="center"/>
    </xf>
    <xf numFmtId="0" fontId="5" fillId="0" borderId="36" xfId="0" applyFont="1" applyFill="1" applyBorder="1" applyAlignment="1">
      <alignment horizontal="center"/>
    </xf>
    <xf numFmtId="171" fontId="0" fillId="0" borderId="36" xfId="0" applyNumberFormat="1" applyFill="1" applyBorder="1"/>
    <xf numFmtId="0" fontId="0" fillId="0" borderId="36" xfId="0" applyFill="1" applyBorder="1"/>
    <xf numFmtId="0" fontId="0" fillId="0" borderId="35" xfId="0" applyFill="1" applyBorder="1"/>
    <xf numFmtId="10" fontId="4" fillId="16" borderId="34" xfId="2" applyNumberFormat="1" applyFont="1" applyFill="1" applyBorder="1" applyAlignment="1">
      <alignment horizontal="center"/>
    </xf>
    <xf numFmtId="10" fontId="4" fillId="16" borderId="35" xfId="2" applyNumberFormat="1" applyFont="1" applyFill="1" applyBorder="1" applyAlignment="1">
      <alignment horizontal="center"/>
    </xf>
    <xf numFmtId="10" fontId="0" fillId="20" borderId="2" xfId="2" applyNumberFormat="1" applyFont="1" applyFill="1" applyBorder="1" applyAlignment="1">
      <alignment horizontal="center"/>
    </xf>
    <xf numFmtId="10" fontId="0" fillId="20" borderId="0" xfId="2" applyNumberFormat="1" applyFont="1" applyFill="1" applyAlignment="1">
      <alignment horizontal="center"/>
    </xf>
    <xf numFmtId="0" fontId="138" fillId="4" borderId="0" xfId="0" applyFont="1" applyFill="1" applyBorder="1"/>
    <xf numFmtId="0" fontId="139" fillId="4" borderId="0" xfId="0" applyFont="1" applyFill="1"/>
    <xf numFmtId="0" fontId="140" fillId="4" borderId="0" xfId="0" applyFont="1" applyFill="1"/>
    <xf numFmtId="0" fontId="141" fillId="4" borderId="0" xfId="0" applyFont="1" applyFill="1"/>
    <xf numFmtId="0" fontId="142" fillId="4" borderId="0" xfId="0" applyFont="1" applyFill="1"/>
    <xf numFmtId="0" fontId="143" fillId="4" borderId="0" xfId="0" applyFont="1" applyFill="1"/>
    <xf numFmtId="0" fontId="139" fillId="4" borderId="0" xfId="0" applyFont="1" applyFill="1" applyBorder="1"/>
    <xf numFmtId="0" fontId="144" fillId="4" borderId="0" xfId="0" applyFont="1" applyFill="1" applyBorder="1"/>
    <xf numFmtId="0" fontId="141" fillId="4" borderId="0" xfId="0" applyFont="1" applyFill="1" applyBorder="1"/>
    <xf numFmtId="0" fontId="145" fillId="4" borderId="0" xfId="0" applyFont="1" applyFill="1" applyBorder="1"/>
    <xf numFmtId="0" fontId="5" fillId="24" borderId="14" xfId="0" applyFont="1" applyFill="1" applyBorder="1" applyAlignment="1">
      <alignment horizontal="center"/>
    </xf>
    <xf numFmtId="0" fontId="5" fillId="24" borderId="15" xfId="0" applyFont="1" applyFill="1" applyBorder="1" applyAlignment="1">
      <alignment horizontal="center"/>
    </xf>
    <xf numFmtId="0" fontId="5" fillId="24" borderId="16" xfId="0" applyFont="1" applyFill="1" applyBorder="1" applyAlignment="1">
      <alignment horizontal="center"/>
    </xf>
    <xf numFmtId="0" fontId="5" fillId="24" borderId="21" xfId="0" applyFont="1" applyFill="1" applyBorder="1" applyAlignment="1">
      <alignment horizontal="center"/>
    </xf>
    <xf numFmtId="0" fontId="5" fillId="24" borderId="13" xfId="0" applyFont="1" applyFill="1" applyBorder="1" applyAlignment="1">
      <alignment horizontal="center"/>
    </xf>
    <xf numFmtId="0" fontId="5" fillId="24" borderId="22" xfId="0" applyFont="1" applyFill="1" applyBorder="1" applyAlignment="1">
      <alignment horizontal="center"/>
    </xf>
    <xf numFmtId="9" fontId="5" fillId="0" borderId="17" xfId="2" applyFont="1" applyBorder="1" applyAlignment="1">
      <alignment horizontal="center"/>
    </xf>
    <xf numFmtId="9" fontId="5" fillId="0" borderId="0" xfId="2" applyFont="1" applyBorder="1" applyAlignment="1">
      <alignment horizontal="center"/>
    </xf>
    <xf numFmtId="9" fontId="5" fillId="0" borderId="18" xfId="2" applyFont="1" applyBorder="1" applyAlignment="1">
      <alignment horizontal="center"/>
    </xf>
    <xf numFmtId="9" fontId="0" fillId="0" borderId="17" xfId="2" applyFont="1" applyBorder="1" applyAlignment="1">
      <alignment horizontal="center"/>
    </xf>
    <xf numFmtId="9" fontId="0" fillId="0" borderId="0" xfId="2" applyFont="1" applyBorder="1" applyAlignment="1">
      <alignment horizontal="center"/>
    </xf>
    <xf numFmtId="9" fontId="0" fillId="0" borderId="18" xfId="2" applyFont="1" applyBorder="1" applyAlignment="1">
      <alignment horizontal="center"/>
    </xf>
    <xf numFmtId="9" fontId="0" fillId="0" borderId="21" xfId="2" applyFont="1" applyBorder="1" applyAlignment="1">
      <alignment horizontal="center"/>
    </xf>
    <xf numFmtId="9" fontId="0" fillId="0" borderId="13" xfId="2" applyFont="1" applyBorder="1" applyAlignment="1">
      <alignment horizontal="center"/>
    </xf>
    <xf numFmtId="9" fontId="0" fillId="0" borderId="22" xfId="2" applyFont="1" applyBorder="1" applyAlignment="1">
      <alignment horizontal="center"/>
    </xf>
    <xf numFmtId="0" fontId="0" fillId="0" borderId="17" xfId="0" applyBorder="1"/>
    <xf numFmtId="0" fontId="0" fillId="0" borderId="21" xfId="0" applyBorder="1"/>
    <xf numFmtId="0" fontId="0" fillId="0" borderId="13" xfId="0" applyBorder="1"/>
    <xf numFmtId="0" fontId="0" fillId="0" borderId="22" xfId="0" applyBorder="1"/>
    <xf numFmtId="10" fontId="0" fillId="0" borderId="18" xfId="0" applyNumberFormat="1" applyBorder="1" applyAlignment="1">
      <alignment horizontal="center"/>
    </xf>
    <xf numFmtId="10" fontId="0" fillId="0" borderId="17" xfId="0" applyNumberFormat="1" applyBorder="1"/>
    <xf numFmtId="10" fontId="0" fillId="0" borderId="0" xfId="2" applyNumberFormat="1" applyFont="1" applyBorder="1"/>
    <xf numFmtId="0" fontId="34" fillId="4" borderId="11" xfId="0" applyFont="1" applyFill="1" applyBorder="1" applyAlignment="1">
      <alignment vertical="top"/>
    </xf>
    <xf numFmtId="43" fontId="0" fillId="0" borderId="0" xfId="1" applyFont="1" applyFill="1" applyBorder="1" applyAlignment="1" applyProtection="1"/>
    <xf numFmtId="0" fontId="146" fillId="4" borderId="0" xfId="0" quotePrefix="1" applyFont="1" applyFill="1" applyBorder="1"/>
    <xf numFmtId="0" fontId="0" fillId="0" borderId="0" xfId="0" quotePrefix="1" applyFill="1" applyAlignment="1">
      <alignment horizontal="center"/>
    </xf>
    <xf numFmtId="0" fontId="0" fillId="0" borderId="0" xfId="0" applyFill="1" applyAlignment="1">
      <alignment horizontal="center"/>
    </xf>
    <xf numFmtId="10" fontId="0" fillId="0" borderId="0" xfId="2" applyNumberFormat="1" applyFont="1" applyFill="1" applyAlignment="1">
      <alignment horizontal="center"/>
    </xf>
    <xf numFmtId="0" fontId="147" fillId="4" borderId="0" xfId="0" applyFont="1" applyFill="1"/>
    <xf numFmtId="0" fontId="130" fillId="4" borderId="0" xfId="0" applyFont="1" applyFill="1" applyBorder="1" applyAlignment="1">
      <alignment vertical="top"/>
    </xf>
    <xf numFmtId="0" fontId="129" fillId="20" borderId="2" xfId="0" applyFont="1" applyFill="1" applyBorder="1" applyAlignment="1">
      <alignment vertical="center"/>
    </xf>
    <xf numFmtId="0" fontId="130" fillId="20" borderId="2" xfId="0" applyFont="1" applyFill="1" applyBorder="1" applyAlignment="1">
      <alignment horizontal="center" vertical="center"/>
    </xf>
    <xf numFmtId="0" fontId="129" fillId="4" borderId="0" xfId="0" applyFont="1" applyFill="1"/>
    <xf numFmtId="164" fontId="130" fillId="4" borderId="0" xfId="2" applyNumberFormat="1" applyFont="1" applyFill="1" applyBorder="1" applyAlignment="1">
      <alignment horizontal="center" vertical="top"/>
    </xf>
    <xf numFmtId="0" fontId="130" fillId="4" borderId="0" xfId="0" applyFont="1" applyFill="1" applyBorder="1" applyAlignment="1"/>
    <xf numFmtId="164" fontId="130" fillId="4" borderId="0" xfId="2" applyNumberFormat="1" applyFont="1" applyFill="1" applyBorder="1" applyAlignment="1">
      <alignment horizontal="center"/>
    </xf>
    <xf numFmtId="0" fontId="148" fillId="7" borderId="0" xfId="0" applyFont="1" applyFill="1"/>
    <xf numFmtId="0" fontId="149" fillId="20" borderId="2" xfId="0" quotePrefix="1" applyFont="1" applyFill="1" applyBorder="1" applyAlignment="1">
      <alignment vertical="center"/>
    </xf>
    <xf numFmtId="164" fontId="129" fillId="4" borderId="0" xfId="2" applyNumberFormat="1" applyFont="1" applyFill="1" applyBorder="1" applyAlignment="1">
      <alignment horizontal="center" vertical="top"/>
    </xf>
    <xf numFmtId="0" fontId="129" fillId="4" borderId="0" xfId="0" applyFont="1" applyFill="1" applyBorder="1" applyAlignment="1">
      <alignment horizontal="center"/>
    </xf>
    <xf numFmtId="0" fontId="129" fillId="3" borderId="0" xfId="0" applyFont="1" applyFill="1" applyBorder="1"/>
    <xf numFmtId="0" fontId="129" fillId="3" borderId="0" xfId="0" applyFont="1" applyFill="1" applyBorder="1" applyAlignment="1">
      <alignment horizontal="center"/>
    </xf>
    <xf numFmtId="0" fontId="6" fillId="10" borderId="2" xfId="0" applyFont="1" applyFill="1" applyBorder="1" applyAlignment="1">
      <alignment horizontal="center"/>
    </xf>
    <xf numFmtId="171" fontId="33" fillId="0" borderId="0" xfId="1" applyNumberFormat="1" applyFont="1" applyFill="1" applyBorder="1" applyAlignment="1" applyProtection="1"/>
    <xf numFmtId="0" fontId="33" fillId="4" borderId="0" xfId="0" quotePrefix="1" applyFont="1" applyFill="1" applyAlignment="1">
      <alignment horizontal="center"/>
    </xf>
    <xf numFmtId="0" fontId="150" fillId="4" borderId="0" xfId="0" applyFont="1" applyFill="1" applyBorder="1"/>
    <xf numFmtId="0" fontId="151" fillId="4" borderId="0" xfId="0" quotePrefix="1" applyFont="1" applyFill="1"/>
    <xf numFmtId="0" fontId="33" fillId="0" borderId="0" xfId="0" applyFont="1" applyFill="1"/>
    <xf numFmtId="0" fontId="41" fillId="0" borderId="0" xfId="0" applyFont="1" applyFill="1"/>
    <xf numFmtId="164" fontId="33" fillId="0" borderId="0" xfId="2" applyNumberFormat="1" applyFont="1" applyFill="1" applyAlignment="1">
      <alignment horizontal="center"/>
    </xf>
    <xf numFmtId="164" fontId="41" fillId="0" borderId="0" xfId="2" applyNumberFormat="1" applyFont="1" applyFill="1" applyAlignment="1">
      <alignment horizontal="center"/>
    </xf>
    <xf numFmtId="0" fontId="117" fillId="4" borderId="0" xfId="0" quotePrefix="1" applyFont="1" applyFill="1" applyBorder="1"/>
    <xf numFmtId="171" fontId="41" fillId="0" borderId="0" xfId="0" applyNumberFormat="1" applyFont="1"/>
    <xf numFmtId="0" fontId="63" fillId="4" borderId="0" xfId="0" applyFont="1" applyFill="1" applyBorder="1"/>
    <xf numFmtId="0" fontId="154" fillId="4" borderId="0" xfId="0" applyFont="1" applyFill="1" applyBorder="1"/>
    <xf numFmtId="0" fontId="153" fillId="4" borderId="0" xfId="0" applyFont="1" applyFill="1" applyBorder="1"/>
    <xf numFmtId="0" fontId="153" fillId="4" borderId="0" xfId="0" applyFont="1" applyFill="1"/>
    <xf numFmtId="3" fontId="153" fillId="4" borderId="0" xfId="1" applyNumberFormat="1" applyFont="1" applyFill="1" applyBorder="1" applyAlignment="1">
      <alignment horizontal="center"/>
    </xf>
    <xf numFmtId="3" fontId="129" fillId="3" borderId="5" xfId="1" applyNumberFormat="1" applyFont="1" applyFill="1" applyBorder="1" applyAlignment="1">
      <alignment horizontal="center"/>
    </xf>
    <xf numFmtId="3" fontId="129" fillId="3" borderId="0" xfId="1" applyNumberFormat="1" applyFont="1" applyFill="1" applyBorder="1" applyAlignment="1">
      <alignment horizontal="center"/>
    </xf>
    <xf numFmtId="3" fontId="129" fillId="4" borderId="5" xfId="1" applyNumberFormat="1" applyFont="1" applyFill="1" applyBorder="1" applyAlignment="1">
      <alignment horizontal="center"/>
    </xf>
    <xf numFmtId="3" fontId="129" fillId="4" borderId="0" xfId="1" applyNumberFormat="1" applyFont="1" applyFill="1" applyBorder="1" applyAlignment="1">
      <alignment horizontal="center"/>
    </xf>
    <xf numFmtId="3" fontId="129" fillId="3" borderId="4" xfId="1" applyNumberFormat="1" applyFont="1" applyFill="1" applyBorder="1" applyAlignment="1">
      <alignment horizontal="center"/>
    </xf>
    <xf numFmtId="3" fontId="129" fillId="4" borderId="4" xfId="1" applyNumberFormat="1" applyFont="1" applyFill="1" applyBorder="1" applyAlignment="1">
      <alignment horizontal="center"/>
    </xf>
    <xf numFmtId="0" fontId="129" fillId="15" borderId="12" xfId="0" applyFont="1" applyFill="1" applyBorder="1" applyAlignment="1">
      <alignment vertical="center"/>
    </xf>
    <xf numFmtId="16" fontId="130" fillId="15" borderId="12" xfId="0" quotePrefix="1" applyNumberFormat="1" applyFont="1" applyFill="1" applyBorder="1" applyAlignment="1">
      <alignment horizontal="center" vertical="center"/>
    </xf>
    <xf numFmtId="16" fontId="130" fillId="24" borderId="37" xfId="0" applyNumberFormat="1" applyFont="1" applyFill="1" applyBorder="1" applyAlignment="1">
      <alignment horizontal="center" vertical="center"/>
    </xf>
    <xf numFmtId="0" fontId="129" fillId="3" borderId="0" xfId="0" applyFont="1" applyFill="1"/>
    <xf numFmtId="164" fontId="129" fillId="3" borderId="5" xfId="2" applyNumberFormat="1" applyFont="1" applyFill="1" applyBorder="1" applyAlignment="1">
      <alignment horizontal="center"/>
    </xf>
    <xf numFmtId="0" fontId="129" fillId="4" borderId="4" xfId="0" applyFont="1" applyFill="1" applyBorder="1"/>
    <xf numFmtId="171" fontId="129" fillId="4" borderId="4" xfId="1" applyNumberFormat="1" applyFont="1" applyFill="1" applyBorder="1"/>
    <xf numFmtId="171" fontId="129" fillId="4" borderId="0" xfId="1" applyNumberFormat="1" applyFont="1" applyFill="1"/>
    <xf numFmtId="173" fontId="129" fillId="4" borderId="5" xfId="1" applyNumberFormat="1" applyFont="1" applyFill="1" applyBorder="1" applyAlignment="1">
      <alignment horizontal="center"/>
    </xf>
    <xf numFmtId="3" fontId="129" fillId="3" borderId="0" xfId="1" applyNumberFormat="1" applyFont="1" applyFill="1" applyBorder="1" applyAlignment="1">
      <alignment horizontal="left"/>
    </xf>
    <xf numFmtId="3" fontId="129" fillId="4" borderId="0" xfId="1" applyNumberFormat="1" applyFont="1" applyFill="1" applyBorder="1" applyAlignment="1">
      <alignment horizontal="left"/>
    </xf>
    <xf numFmtId="3" fontId="129" fillId="3" borderId="5" xfId="0" applyNumberFormat="1" applyFont="1" applyFill="1" applyBorder="1" applyAlignment="1">
      <alignment horizontal="center"/>
    </xf>
    <xf numFmtId="3" fontId="129" fillId="4" borderId="5" xfId="0" applyNumberFormat="1" applyFont="1" applyFill="1" applyBorder="1" applyAlignment="1">
      <alignment horizontal="center"/>
    </xf>
    <xf numFmtId="0" fontId="129" fillId="4" borderId="4" xfId="0" applyFont="1" applyFill="1" applyBorder="1" applyAlignment="1">
      <alignment vertical="center"/>
    </xf>
    <xf numFmtId="0" fontId="129" fillId="0" borderId="0" xfId="0" applyFont="1" applyAlignment="1">
      <alignment vertical="center"/>
    </xf>
    <xf numFmtId="0" fontId="129" fillId="4" borderId="11" xfId="0" applyFont="1" applyFill="1" applyBorder="1"/>
    <xf numFmtId="0" fontId="129" fillId="0" borderId="0" xfId="0" applyFont="1"/>
    <xf numFmtId="0" fontId="153" fillId="4" borderId="11" xfId="0" applyFont="1" applyFill="1" applyBorder="1"/>
    <xf numFmtId="3" fontId="129" fillId="4" borderId="0" xfId="1" applyNumberFormat="1" applyFont="1" applyFill="1" applyAlignment="1">
      <alignment horizontal="center"/>
    </xf>
    <xf numFmtId="0" fontId="154" fillId="4" borderId="2" xfId="0" applyFont="1" applyFill="1" applyBorder="1"/>
    <xf numFmtId="174" fontId="0" fillId="0" borderId="0" xfId="0" applyNumberFormat="1" applyFill="1" applyAlignment="1">
      <alignment horizontal="center"/>
    </xf>
    <xf numFmtId="17" fontId="4" fillId="10" borderId="0" xfId="0" applyNumberFormat="1" applyFont="1" applyFill="1" applyBorder="1" applyAlignment="1">
      <alignment horizontal="center"/>
    </xf>
    <xf numFmtId="0" fontId="41" fillId="10" borderId="1" xfId="0" applyFont="1" applyFill="1" applyBorder="1"/>
    <xf numFmtId="0" fontId="42" fillId="10" borderId="1" xfId="0" applyFont="1" applyFill="1" applyBorder="1"/>
    <xf numFmtId="0" fontId="42" fillId="10" borderId="1" xfId="0" applyFont="1" applyFill="1" applyBorder="1" applyAlignment="1">
      <alignment horizontal="center"/>
    </xf>
    <xf numFmtId="0" fontId="145" fillId="4" borderId="0" xfId="0" applyFont="1" applyFill="1" applyBorder="1" applyAlignment="1">
      <alignment horizontal="center"/>
    </xf>
    <xf numFmtId="0" fontId="41" fillId="4" borderId="11" xfId="0" applyFont="1" applyFill="1" applyBorder="1"/>
    <xf numFmtId="0" fontId="44" fillId="4" borderId="4" xfId="0" applyFont="1" applyFill="1" applyBorder="1" applyAlignment="1">
      <alignment vertical="center"/>
    </xf>
    <xf numFmtId="0" fontId="104" fillId="20" borderId="1" xfId="0" applyFont="1" applyFill="1" applyBorder="1" applyAlignment="1">
      <alignment horizontal="center"/>
    </xf>
    <xf numFmtId="0" fontId="104" fillId="20" borderId="2" xfId="0" applyFont="1" applyFill="1" applyBorder="1" applyAlignment="1">
      <alignment horizontal="center"/>
    </xf>
    <xf numFmtId="0" fontId="33" fillId="10" borderId="2" xfId="0" applyFont="1" applyFill="1" applyBorder="1"/>
    <xf numFmtId="17" fontId="4" fillId="10" borderId="2" xfId="0" applyNumberFormat="1" applyFont="1" applyFill="1" applyBorder="1" applyAlignment="1">
      <alignment horizontal="center"/>
    </xf>
    <xf numFmtId="174" fontId="13" fillId="20" borderId="0" xfId="0" applyNumberFormat="1" applyFont="1" applyFill="1" applyBorder="1" applyAlignment="1" applyProtection="1">
      <alignment horizontal="center"/>
    </xf>
    <xf numFmtId="0" fontId="41" fillId="20" borderId="0" xfId="0" applyFont="1" applyFill="1"/>
    <xf numFmtId="0" fontId="41" fillId="4" borderId="1" xfId="0" applyFont="1" applyFill="1" applyBorder="1" applyAlignment="1">
      <alignment horizontal="center"/>
    </xf>
    <xf numFmtId="0" fontId="33" fillId="4" borderId="1" xfId="0" applyFont="1" applyFill="1" applyBorder="1" applyAlignment="1">
      <alignment horizontal="center"/>
    </xf>
    <xf numFmtId="177" fontId="41" fillId="4" borderId="0" xfId="1" applyNumberFormat="1" applyFont="1" applyFill="1" applyAlignment="1">
      <alignment horizontal="center"/>
    </xf>
    <xf numFmtId="43" fontId="33" fillId="4" borderId="0" xfId="1" applyFont="1" applyFill="1" applyAlignment="1">
      <alignment horizontal="center"/>
    </xf>
    <xf numFmtId="166" fontId="41" fillId="4" borderId="3" xfId="0" applyNumberFormat="1" applyFont="1" applyFill="1" applyBorder="1" applyAlignment="1">
      <alignment horizontal="center"/>
    </xf>
    <xf numFmtId="166" fontId="41" fillId="4" borderId="1" xfId="0" applyNumberFormat="1" applyFont="1" applyFill="1" applyBorder="1" applyAlignment="1">
      <alignment horizontal="center"/>
    </xf>
    <xf numFmtId="166" fontId="41" fillId="4" borderId="4" xfId="1" applyNumberFormat="1" applyFont="1" applyFill="1" applyBorder="1" applyAlignment="1">
      <alignment horizontal="center"/>
    </xf>
    <xf numFmtId="166" fontId="41" fillId="4" borderId="0" xfId="1" applyNumberFormat="1" applyFont="1" applyFill="1" applyAlignment="1">
      <alignment horizontal="center"/>
    </xf>
    <xf numFmtId="166" fontId="33" fillId="4" borderId="0" xfId="1" applyNumberFormat="1" applyFont="1" applyFill="1" applyAlignment="1">
      <alignment horizontal="center"/>
    </xf>
    <xf numFmtId="0" fontId="27" fillId="29" borderId="0" xfId="0" applyFont="1" applyFill="1"/>
    <xf numFmtId="0" fontId="27" fillId="29" borderId="16" xfId="0" applyFont="1" applyFill="1" applyBorder="1"/>
    <xf numFmtId="0" fontId="155" fillId="29" borderId="18" xfId="0" applyFont="1" applyFill="1" applyBorder="1"/>
    <xf numFmtId="0" fontId="27" fillId="29" borderId="13" xfId="0" applyFont="1" applyFill="1" applyBorder="1"/>
    <xf numFmtId="0" fontId="27" fillId="29" borderId="22" xfId="0" applyFont="1" applyFill="1" applyBorder="1"/>
    <xf numFmtId="0" fontId="4" fillId="30" borderId="0" xfId="0" applyFont="1" applyFill="1"/>
    <xf numFmtId="0" fontId="36" fillId="4" borderId="0" xfId="0" applyFont="1" applyFill="1" applyBorder="1" applyAlignment="1">
      <alignment horizontal="left"/>
    </xf>
    <xf numFmtId="0" fontId="156" fillId="4" borderId="0" xfId="0" applyFont="1" applyFill="1" applyBorder="1" applyAlignment="1">
      <alignment horizontal="left"/>
    </xf>
    <xf numFmtId="0" fontId="41" fillId="4" borderId="0" xfId="0" applyFont="1" applyFill="1" applyAlignment="1">
      <alignment vertical="center"/>
    </xf>
    <xf numFmtId="0" fontId="41" fillId="0" borderId="0" xfId="0" applyFont="1" applyAlignment="1">
      <alignment vertical="center"/>
    </xf>
    <xf numFmtId="0" fontId="33" fillId="4" borderId="13" xfId="0" applyFont="1" applyFill="1" applyBorder="1"/>
    <xf numFmtId="17" fontId="13" fillId="4" borderId="13" xfId="0" quotePrefix="1" applyNumberFormat="1" applyFont="1" applyFill="1" applyBorder="1" applyAlignment="1">
      <alignment horizontal="right"/>
    </xf>
    <xf numFmtId="0" fontId="157" fillId="4" borderId="0" xfId="0" applyFont="1" applyFill="1" applyAlignment="1">
      <alignment vertical="center"/>
    </xf>
    <xf numFmtId="0" fontId="157" fillId="4" borderId="4" xfId="0" applyFont="1" applyFill="1" applyBorder="1" applyAlignment="1">
      <alignment vertical="center"/>
    </xf>
    <xf numFmtId="0" fontId="157" fillId="4" borderId="0" xfId="0" applyFont="1" applyFill="1" applyBorder="1" applyAlignment="1">
      <alignment vertical="center"/>
    </xf>
    <xf numFmtId="0" fontId="158" fillId="4" borderId="0" xfId="0" applyFont="1" applyFill="1" applyBorder="1" applyAlignment="1">
      <alignment horizontal="center" vertical="center"/>
    </xf>
    <xf numFmtId="17" fontId="158" fillId="4" borderId="0" xfId="0" quotePrefix="1" applyNumberFormat="1" applyFont="1" applyFill="1" applyBorder="1" applyAlignment="1">
      <alignment horizontal="right" vertical="center"/>
    </xf>
    <xf numFmtId="0" fontId="157" fillId="4" borderId="11" xfId="0" applyFont="1" applyFill="1" applyBorder="1" applyAlignment="1">
      <alignment vertical="center"/>
    </xf>
    <xf numFmtId="0" fontId="157" fillId="0" borderId="0" xfId="0" applyFont="1" applyAlignment="1">
      <alignment vertical="center"/>
    </xf>
    <xf numFmtId="0" fontId="158" fillId="4" borderId="0" xfId="0" applyFont="1" applyFill="1" applyBorder="1" applyAlignment="1">
      <alignment horizontal="left" vertical="center"/>
    </xf>
    <xf numFmtId="3" fontId="129" fillId="4" borderId="0" xfId="1" applyNumberFormat="1" applyFont="1" applyFill="1" applyBorder="1" applyAlignment="1">
      <alignment horizontal="center" vertical="center"/>
    </xf>
    <xf numFmtId="0" fontId="44" fillId="4" borderId="0" xfId="0" applyFont="1" applyFill="1" applyAlignment="1">
      <alignment vertical="center"/>
    </xf>
    <xf numFmtId="0" fontId="44" fillId="4" borderId="11" xfId="0" applyFont="1" applyFill="1" applyBorder="1" applyAlignment="1">
      <alignment vertical="center"/>
    </xf>
    <xf numFmtId="0" fontId="44" fillId="0" borderId="0" xfId="0" applyFont="1" applyAlignment="1">
      <alignment vertical="center"/>
    </xf>
    <xf numFmtId="0" fontId="33" fillId="4" borderId="8" xfId="0" applyFont="1" applyFill="1" applyBorder="1" applyAlignment="1">
      <alignment vertical="center"/>
    </xf>
    <xf numFmtId="0" fontId="129" fillId="4" borderId="2" xfId="0" applyFont="1" applyFill="1" applyBorder="1" applyAlignment="1">
      <alignment vertical="center"/>
    </xf>
    <xf numFmtId="0" fontId="33" fillId="4" borderId="10" xfId="0" applyFont="1" applyFill="1" applyBorder="1" applyAlignment="1">
      <alignment vertical="center"/>
    </xf>
    <xf numFmtId="0" fontId="130" fillId="4" borderId="0" xfId="0" applyFont="1" applyFill="1" applyBorder="1" applyAlignment="1">
      <alignment vertical="center"/>
    </xf>
    <xf numFmtId="0" fontId="160" fillId="4" borderId="0" xfId="0" applyFont="1" applyFill="1" applyBorder="1" applyAlignment="1">
      <alignment vertical="center"/>
    </xf>
    <xf numFmtId="0" fontId="129" fillId="4" borderId="13" xfId="0" applyFont="1" applyFill="1" applyBorder="1" applyAlignment="1">
      <alignment vertical="center"/>
    </xf>
    <xf numFmtId="3" fontId="129" fillId="4" borderId="13" xfId="1" applyNumberFormat="1" applyFont="1" applyFill="1" applyBorder="1" applyAlignment="1">
      <alignment horizontal="center" vertical="center"/>
    </xf>
    <xf numFmtId="0" fontId="130" fillId="4" borderId="2" xfId="0" applyFont="1" applyFill="1" applyBorder="1" applyAlignment="1">
      <alignment vertical="center"/>
    </xf>
    <xf numFmtId="3" fontId="129" fillId="4" borderId="2" xfId="1" applyNumberFormat="1" applyFont="1" applyFill="1" applyBorder="1" applyAlignment="1">
      <alignment horizontal="center" vertical="center"/>
    </xf>
    <xf numFmtId="3" fontId="130" fillId="4" borderId="0" xfId="1" applyNumberFormat="1" applyFont="1" applyFill="1" applyBorder="1" applyAlignment="1">
      <alignment horizontal="left" vertical="center"/>
    </xf>
    <xf numFmtId="166" fontId="0" fillId="0" borderId="0" xfId="0" applyNumberFormat="1" applyFont="1" applyFill="1" applyBorder="1" applyAlignment="1" applyProtection="1"/>
    <xf numFmtId="171" fontId="4" fillId="10" borderId="0" xfId="1" applyNumberFormat="1" applyFont="1" applyFill="1" applyAlignment="1">
      <alignment horizontal="center" vertical="center"/>
    </xf>
    <xf numFmtId="0" fontId="4" fillId="10" borderId="0" xfId="0" applyFont="1" applyFill="1" applyAlignment="1">
      <alignment horizontal="center" vertical="center"/>
    </xf>
    <xf numFmtId="0" fontId="155" fillId="29" borderId="0" xfId="0" applyFont="1" applyFill="1" applyAlignment="1">
      <alignment horizontal="center" vertical="center"/>
    </xf>
    <xf numFmtId="171" fontId="155" fillId="29" borderId="0" xfId="0" applyNumberFormat="1" applyFont="1" applyFill="1" applyAlignment="1">
      <alignment horizontal="center" vertical="center"/>
    </xf>
    <xf numFmtId="171" fontId="0" fillId="26" borderId="0" xfId="1" applyNumberFormat="1" applyFont="1" applyFill="1" applyAlignment="1">
      <alignment horizontal="center"/>
    </xf>
    <xf numFmtId="0" fontId="38" fillId="4" borderId="0" xfId="0" quotePrefix="1" applyFont="1" applyFill="1" applyBorder="1"/>
    <xf numFmtId="0" fontId="5" fillId="31" borderId="0" xfId="0" applyFont="1" applyFill="1" applyAlignment="1">
      <alignment horizontal="center" vertical="center"/>
    </xf>
    <xf numFmtId="181" fontId="34" fillId="4" borderId="0" xfId="1" applyNumberFormat="1" applyFont="1" applyFill="1" applyBorder="1" applyAlignment="1">
      <alignment horizontal="right"/>
    </xf>
    <xf numFmtId="44" fontId="34" fillId="4" borderId="0" xfId="16" applyFont="1" applyFill="1" applyBorder="1" applyAlignment="1">
      <alignment horizontal="center"/>
    </xf>
    <xf numFmtId="0" fontId="101" fillId="4" borderId="0" xfId="0" applyFont="1" applyFill="1" applyBorder="1"/>
    <xf numFmtId="171" fontId="0" fillId="4" borderId="0" xfId="0" applyNumberFormat="1" applyFill="1"/>
    <xf numFmtId="0" fontId="34" fillId="8" borderId="0" xfId="0" applyFont="1" applyFill="1" applyBorder="1"/>
    <xf numFmtId="0" fontId="33" fillId="24" borderId="12" xfId="0" applyFont="1" applyFill="1" applyBorder="1"/>
    <xf numFmtId="0" fontId="43" fillId="24" borderId="12" xfId="0" applyFont="1" applyFill="1" applyBorder="1"/>
    <xf numFmtId="0" fontId="34" fillId="4" borderId="0" xfId="0" applyFont="1" applyFill="1" applyAlignment="1"/>
    <xf numFmtId="0" fontId="34" fillId="4" borderId="4" xfId="0" applyFont="1" applyFill="1" applyBorder="1" applyAlignment="1"/>
    <xf numFmtId="0" fontId="130" fillId="20" borderId="1" xfId="0" applyFont="1" applyFill="1" applyBorder="1" applyAlignment="1"/>
    <xf numFmtId="0" fontId="34" fillId="4" borderId="11" xfId="0" applyFont="1" applyFill="1" applyBorder="1" applyAlignment="1"/>
    <xf numFmtId="0" fontId="34" fillId="0" borderId="0" xfId="0" applyFont="1" applyAlignment="1"/>
    <xf numFmtId="0" fontId="130" fillId="12" borderId="1" xfId="0" applyFont="1" applyFill="1" applyBorder="1" applyAlignment="1">
      <alignment horizontal="center"/>
    </xf>
    <xf numFmtId="0" fontId="130" fillId="12" borderId="1" xfId="0" applyFont="1" applyFill="1" applyBorder="1" applyAlignment="1">
      <alignment horizontal="left"/>
    </xf>
    <xf numFmtId="0" fontId="129" fillId="4" borderId="0" xfId="0" applyFont="1" applyFill="1" applyBorder="1" applyAlignment="1">
      <alignment horizontal="center" vertical="center"/>
    </xf>
    <xf numFmtId="0" fontId="129" fillId="4" borderId="0" xfId="0" quotePrefix="1" applyFont="1" applyFill="1" applyBorder="1" applyAlignment="1">
      <alignment vertical="center"/>
    </xf>
    <xf numFmtId="0" fontId="128" fillId="4" borderId="0" xfId="0" quotePrefix="1" applyFont="1" applyFill="1" applyBorder="1" applyAlignment="1">
      <alignment vertical="center"/>
    </xf>
    <xf numFmtId="1" fontId="0" fillId="0" borderId="0" xfId="0" quotePrefix="1" applyNumberFormat="1" applyAlignment="1">
      <alignment horizontal="center"/>
    </xf>
    <xf numFmtId="168" fontId="23" fillId="0" borderId="0" xfId="1" applyNumberFormat="1" applyFont="1" applyFill="1" applyBorder="1" applyAlignment="1">
      <alignment horizontal="center"/>
    </xf>
    <xf numFmtId="1" fontId="0" fillId="0" borderId="0" xfId="0" quotePrefix="1" applyNumberFormat="1" applyFill="1" applyAlignment="1">
      <alignment horizontal="center"/>
    </xf>
    <xf numFmtId="1" fontId="0" fillId="0" borderId="0" xfId="0" applyNumberFormat="1" applyFill="1" applyAlignment="1">
      <alignment horizontal="center"/>
    </xf>
    <xf numFmtId="168" fontId="32" fillId="0" borderId="0" xfId="1" quotePrefix="1" applyNumberFormat="1" applyFont="1" applyFill="1" applyBorder="1" applyAlignment="1">
      <alignment horizontal="center"/>
    </xf>
    <xf numFmtId="0" fontId="32" fillId="0" borderId="0" xfId="0" applyFont="1" applyFill="1" applyBorder="1" applyAlignment="1">
      <alignment horizontal="center"/>
    </xf>
    <xf numFmtId="164" fontId="32" fillId="0" borderId="0" xfId="2" applyNumberFormat="1" applyFont="1" applyFill="1"/>
    <xf numFmtId="164" fontId="32" fillId="0" borderId="0" xfId="2" applyNumberFormat="1" applyFont="1" applyFill="1" applyBorder="1" applyAlignment="1">
      <alignment horizontal="center"/>
    </xf>
    <xf numFmtId="0" fontId="38" fillId="4" borderId="0" xfId="0" quotePrefix="1" applyFont="1" applyFill="1" applyAlignment="1">
      <alignment horizontal="left"/>
    </xf>
    <xf numFmtId="0" fontId="0" fillId="17" borderId="8" xfId="0" applyFill="1" applyBorder="1"/>
    <xf numFmtId="0" fontId="0" fillId="17" borderId="2" xfId="0" applyFill="1" applyBorder="1"/>
    <xf numFmtId="0" fontId="0" fillId="17" borderId="10" xfId="0" applyFill="1" applyBorder="1"/>
    <xf numFmtId="9" fontId="34" fillId="3" borderId="5" xfId="2" applyFont="1" applyFill="1" applyBorder="1" applyAlignment="1">
      <alignment horizontal="center"/>
    </xf>
    <xf numFmtId="9" fontId="34" fillId="3" borderId="0" xfId="2" applyFont="1" applyFill="1" applyBorder="1" applyAlignment="1">
      <alignment horizontal="center"/>
    </xf>
    <xf numFmtId="9" fontId="34" fillId="24" borderId="4" xfId="2" applyNumberFormat="1" applyFont="1" applyFill="1" applyBorder="1" applyAlignment="1">
      <alignment horizontal="center"/>
    </xf>
    <xf numFmtId="3" fontId="34" fillId="3" borderId="11" xfId="1" applyNumberFormat="1" applyFont="1" applyFill="1" applyBorder="1" applyAlignment="1">
      <alignment horizontal="center"/>
    </xf>
    <xf numFmtId="183" fontId="34" fillId="3" borderId="5" xfId="1" applyNumberFormat="1" applyFont="1" applyFill="1" applyBorder="1" applyAlignment="1">
      <alignment horizontal="center"/>
    </xf>
    <xf numFmtId="183" fontId="34" fillId="3" borderId="0" xfId="1" applyNumberFormat="1" applyFont="1" applyFill="1" applyBorder="1" applyAlignment="1">
      <alignment horizontal="center"/>
    </xf>
    <xf numFmtId="183" fontId="34" fillId="24" borderId="4" xfId="1" applyNumberFormat="1" applyFont="1" applyFill="1" applyBorder="1" applyAlignment="1">
      <alignment horizontal="center"/>
    </xf>
    <xf numFmtId="183" fontId="34" fillId="24" borderId="11" xfId="1" applyNumberFormat="1" applyFont="1" applyFill="1" applyBorder="1" applyAlignment="1">
      <alignment horizontal="center"/>
    </xf>
    <xf numFmtId="183" fontId="34" fillId="3" borderId="11" xfId="1" applyNumberFormat="1" applyFont="1" applyFill="1" applyBorder="1" applyAlignment="1">
      <alignment horizontal="center"/>
    </xf>
    <xf numFmtId="0" fontId="159" fillId="15" borderId="8" xfId="0" applyFont="1" applyFill="1" applyBorder="1" applyAlignment="1">
      <alignment horizontal="left" vertical="center"/>
    </xf>
    <xf numFmtId="0" fontId="130" fillId="15" borderId="9" xfId="0" applyFont="1" applyFill="1" applyBorder="1" applyAlignment="1">
      <alignment horizontal="center" vertical="center"/>
    </xf>
    <xf numFmtId="0" fontId="130" fillId="15" borderId="23" xfId="0" applyFont="1" applyFill="1" applyBorder="1" applyAlignment="1">
      <alignment horizontal="left" vertical="center"/>
    </xf>
    <xf numFmtId="0" fontId="130" fillId="3" borderId="12" xfId="0" applyFont="1" applyFill="1" applyBorder="1" applyAlignment="1">
      <alignment horizontal="center" vertical="center"/>
    </xf>
    <xf numFmtId="0" fontId="130" fillId="3" borderId="23" xfId="0" applyFont="1" applyFill="1" applyBorder="1" applyAlignment="1">
      <alignment horizontal="center" vertical="center"/>
    </xf>
    <xf numFmtId="0" fontId="130" fillId="20" borderId="12" xfId="0" applyFont="1" applyFill="1" applyBorder="1" applyAlignment="1">
      <alignment horizontal="center" vertical="center"/>
    </xf>
    <xf numFmtId="0" fontId="130" fillId="20" borderId="23" xfId="0" applyFont="1" applyFill="1" applyBorder="1" applyAlignment="1">
      <alignment horizontal="center" vertical="center"/>
    </xf>
    <xf numFmtId="0" fontId="130" fillId="25" borderId="12" xfId="0" applyFont="1" applyFill="1" applyBorder="1" applyAlignment="1">
      <alignment horizontal="center" vertical="center"/>
    </xf>
    <xf numFmtId="0" fontId="130" fillId="24" borderId="0" xfId="0" applyFont="1" applyFill="1" applyBorder="1"/>
    <xf numFmtId="0" fontId="129" fillId="24" borderId="0" xfId="0" applyFont="1" applyFill="1" applyBorder="1"/>
    <xf numFmtId="164" fontId="130" fillId="24" borderId="11" xfId="2" applyNumberFormat="1" applyFont="1" applyFill="1" applyBorder="1" applyAlignment="1">
      <alignment horizontal="center"/>
    </xf>
    <xf numFmtId="172" fontId="129" fillId="3" borderId="0" xfId="1" applyNumberFormat="1" applyFont="1" applyFill="1" applyBorder="1"/>
    <xf numFmtId="172" fontId="129" fillId="3" borderId="11" xfId="1" applyNumberFormat="1" applyFont="1" applyFill="1" applyBorder="1" applyAlignment="1">
      <alignment horizontal="center"/>
    </xf>
    <xf numFmtId="0" fontId="162" fillId="4" borderId="0" xfId="0" applyFont="1" applyFill="1" applyBorder="1"/>
    <xf numFmtId="164" fontId="130" fillId="3" borderId="11" xfId="2" applyNumberFormat="1" applyFont="1" applyFill="1" applyBorder="1" applyAlignment="1">
      <alignment horizontal="center"/>
    </xf>
    <xf numFmtId="164" fontId="129" fillId="24" borderId="11" xfId="2" applyNumberFormat="1" applyFont="1" applyFill="1" applyBorder="1" applyAlignment="1">
      <alignment horizontal="center"/>
    </xf>
    <xf numFmtId="172" fontId="129" fillId="4" borderId="0" xfId="1" applyNumberFormat="1" applyFont="1" applyFill="1" applyBorder="1"/>
    <xf numFmtId="172" fontId="129" fillId="4" borderId="0" xfId="1" applyNumberFormat="1" applyFont="1" applyFill="1" applyBorder="1" applyAlignment="1">
      <alignment horizontal="center"/>
    </xf>
    <xf numFmtId="172" fontId="129" fillId="4" borderId="2" xfId="1" applyNumberFormat="1" applyFont="1" applyFill="1" applyBorder="1"/>
    <xf numFmtId="172" fontId="129" fillId="4" borderId="2" xfId="1" applyNumberFormat="1" applyFont="1" applyFill="1" applyBorder="1" applyAlignment="1">
      <alignment horizontal="center"/>
    </xf>
    <xf numFmtId="0" fontId="163" fillId="7" borderId="0" xfId="0" applyFont="1" applyFill="1"/>
    <xf numFmtId="0" fontId="34" fillId="4" borderId="13" xfId="0" applyFont="1" applyFill="1" applyBorder="1"/>
    <xf numFmtId="9" fontId="61" fillId="8" borderId="13" xfId="0" applyNumberFormat="1" applyFont="1" applyFill="1" applyBorder="1" applyAlignment="1">
      <alignment horizontal="center"/>
    </xf>
    <xf numFmtId="9" fontId="164" fillId="4" borderId="0" xfId="2" applyFont="1" applyFill="1"/>
    <xf numFmtId="0" fontId="165" fillId="0" borderId="0" xfId="0" applyFont="1"/>
    <xf numFmtId="0" fontId="166" fillId="10" borderId="1" xfId="0" applyFont="1" applyFill="1" applyBorder="1"/>
    <xf numFmtId="0" fontId="118" fillId="10" borderId="1" xfId="0" applyFont="1" applyFill="1" applyBorder="1" applyAlignment="1">
      <alignment horizontal="center"/>
    </xf>
    <xf numFmtId="0" fontId="119" fillId="20" borderId="1" xfId="0" applyFont="1" applyFill="1" applyBorder="1" applyAlignment="1">
      <alignment horizontal="center"/>
    </xf>
    <xf numFmtId="0" fontId="166" fillId="10" borderId="2" xfId="0" applyFont="1" applyFill="1" applyBorder="1"/>
    <xf numFmtId="0" fontId="118" fillId="10" borderId="2" xfId="0" applyFont="1" applyFill="1" applyBorder="1" applyAlignment="1">
      <alignment horizontal="center"/>
    </xf>
    <xf numFmtId="0" fontId="119" fillId="20" borderId="2" xfId="0" applyFont="1" applyFill="1" applyBorder="1" applyAlignment="1">
      <alignment horizontal="center"/>
    </xf>
    <xf numFmtId="0" fontId="166" fillId="10" borderId="12" xfId="0" applyFont="1" applyFill="1" applyBorder="1" applyAlignment="1">
      <alignment vertical="center"/>
    </xf>
    <xf numFmtId="0" fontId="53" fillId="10" borderId="12" xfId="0" applyFont="1" applyFill="1" applyBorder="1" applyAlignment="1">
      <alignment vertical="center"/>
    </xf>
    <xf numFmtId="0" fontId="53" fillId="4" borderId="9" xfId="0" applyFont="1" applyFill="1" applyBorder="1"/>
    <xf numFmtId="0" fontId="53" fillId="3" borderId="4" xfId="0" applyFont="1" applyFill="1" applyBorder="1"/>
    <xf numFmtId="0" fontId="53" fillId="3" borderId="0" xfId="0" applyFont="1" applyFill="1" applyBorder="1"/>
    <xf numFmtId="0" fontId="53" fillId="3" borderId="11" xfId="0" applyFont="1" applyFill="1" applyBorder="1"/>
    <xf numFmtId="0" fontId="53" fillId="25" borderId="11" xfId="0" applyFont="1" applyFill="1" applyBorder="1"/>
    <xf numFmtId="0" fontId="53" fillId="20" borderId="0" xfId="0" applyFont="1" applyFill="1" applyBorder="1"/>
    <xf numFmtId="0" fontId="53" fillId="4" borderId="11" xfId="0" applyFont="1" applyFill="1" applyBorder="1"/>
    <xf numFmtId="171" fontId="53" fillId="3" borderId="4" xfId="1" applyNumberFormat="1" applyFont="1" applyFill="1" applyBorder="1"/>
    <xf numFmtId="171" fontId="53" fillId="3" borderId="0" xfId="1" applyNumberFormat="1" applyFont="1" applyFill="1" applyBorder="1"/>
    <xf numFmtId="173" fontId="53" fillId="25" borderId="5" xfId="1" applyNumberFormat="1" applyFont="1" applyFill="1" applyBorder="1" applyAlignment="1">
      <alignment horizontal="center"/>
    </xf>
    <xf numFmtId="171" fontId="53" fillId="20" borderId="0" xfId="1" applyNumberFormat="1" applyFont="1" applyFill="1" applyBorder="1"/>
    <xf numFmtId="177" fontId="53" fillId="3" borderId="0" xfId="1" applyNumberFormat="1" applyFont="1" applyFill="1" applyBorder="1"/>
    <xf numFmtId="177" fontId="53" fillId="25" borderId="5" xfId="1" applyNumberFormat="1" applyFont="1" applyFill="1" applyBorder="1" applyAlignment="1">
      <alignment horizontal="center"/>
    </xf>
    <xf numFmtId="177" fontId="53" fillId="20" borderId="0" xfId="1" applyNumberFormat="1" applyFont="1" applyFill="1" applyBorder="1"/>
    <xf numFmtId="9" fontId="53" fillId="3" borderId="4" xfId="2" applyFont="1" applyFill="1" applyBorder="1"/>
    <xf numFmtId="9" fontId="53" fillId="3" borderId="0" xfId="2" applyFont="1" applyFill="1" applyBorder="1"/>
    <xf numFmtId="9" fontId="53" fillId="25" borderId="5" xfId="2" applyFont="1" applyFill="1" applyBorder="1" applyAlignment="1">
      <alignment horizontal="center"/>
    </xf>
    <xf numFmtId="9" fontId="53" fillId="20" borderId="0" xfId="2" applyFont="1" applyFill="1" applyBorder="1"/>
    <xf numFmtId="0" fontId="53" fillId="10" borderId="12" xfId="0" applyFont="1" applyFill="1" applyBorder="1" applyAlignment="1">
      <alignment horizontal="center" vertical="center"/>
    </xf>
    <xf numFmtId="164" fontId="53" fillId="3" borderId="4" xfId="2" applyNumberFormat="1" applyFont="1" applyFill="1" applyBorder="1"/>
    <xf numFmtId="164" fontId="53" fillId="3" borderId="0" xfId="2" applyNumberFormat="1" applyFont="1" applyFill="1" applyBorder="1"/>
    <xf numFmtId="164" fontId="53" fillId="25" borderId="7" xfId="2" applyNumberFormat="1" applyFont="1" applyFill="1" applyBorder="1" applyAlignment="1">
      <alignment horizontal="center"/>
    </xf>
    <xf numFmtId="164" fontId="53" fillId="20" borderId="0" xfId="2" applyNumberFormat="1" applyFont="1" applyFill="1" applyBorder="1"/>
    <xf numFmtId="164" fontId="53" fillId="25" borderId="5" xfId="2" applyNumberFormat="1" applyFont="1" applyFill="1" applyBorder="1" applyAlignment="1">
      <alignment horizontal="center"/>
    </xf>
    <xf numFmtId="9" fontId="53" fillId="4" borderId="0" xfId="2" applyFont="1" applyFill="1" applyBorder="1"/>
    <xf numFmtId="10" fontId="53" fillId="3" borderId="4" xfId="2" applyNumberFormat="1" applyFont="1" applyFill="1" applyBorder="1"/>
    <xf numFmtId="10" fontId="53" fillId="3" borderId="0" xfId="2" applyNumberFormat="1" applyFont="1" applyFill="1" applyBorder="1"/>
    <xf numFmtId="10" fontId="53" fillId="25" borderId="7" xfId="2" applyNumberFormat="1" applyFont="1" applyFill="1" applyBorder="1" applyAlignment="1">
      <alignment horizontal="center"/>
    </xf>
    <xf numFmtId="10" fontId="53" fillId="20" borderId="0" xfId="2" applyNumberFormat="1" applyFont="1" applyFill="1" applyBorder="1"/>
    <xf numFmtId="10" fontId="53" fillId="25" borderId="5" xfId="2" applyNumberFormat="1" applyFont="1" applyFill="1" applyBorder="1" applyAlignment="1">
      <alignment horizontal="center"/>
    </xf>
    <xf numFmtId="10" fontId="53" fillId="4" borderId="0" xfId="2" applyNumberFormat="1" applyFont="1" applyFill="1" applyBorder="1"/>
    <xf numFmtId="10" fontId="53" fillId="4" borderId="4" xfId="2" applyNumberFormat="1" applyFont="1" applyFill="1" applyBorder="1"/>
    <xf numFmtId="0" fontId="119" fillId="3" borderId="1" xfId="0" applyFont="1" applyFill="1" applyBorder="1"/>
    <xf numFmtId="0" fontId="119" fillId="3" borderId="9" xfId="0" applyFont="1" applyFill="1" applyBorder="1"/>
    <xf numFmtId="10" fontId="119" fillId="3" borderId="3" xfId="2" applyNumberFormat="1" applyFont="1" applyFill="1" applyBorder="1"/>
    <xf numFmtId="10" fontId="119" fillId="3" borderId="1" xfId="2" applyNumberFormat="1" applyFont="1" applyFill="1" applyBorder="1"/>
    <xf numFmtId="10" fontId="119" fillId="20" borderId="1" xfId="2" applyNumberFormat="1" applyFont="1" applyFill="1" applyBorder="1"/>
    <xf numFmtId="0" fontId="119" fillId="3" borderId="20" xfId="0" applyFont="1" applyFill="1" applyBorder="1"/>
    <xf numFmtId="0" fontId="119" fillId="3" borderId="26" xfId="0" applyFont="1" applyFill="1" applyBorder="1"/>
    <xf numFmtId="10" fontId="119" fillId="3" borderId="25" xfId="2" applyNumberFormat="1" applyFont="1" applyFill="1" applyBorder="1"/>
    <xf numFmtId="10" fontId="119" fillId="3" borderId="20" xfId="2" applyNumberFormat="1" applyFont="1" applyFill="1" applyBorder="1"/>
    <xf numFmtId="10" fontId="119" fillId="25" borderId="30" xfId="2" applyNumberFormat="1" applyFont="1" applyFill="1" applyBorder="1" applyAlignment="1">
      <alignment horizontal="center"/>
    </xf>
    <xf numFmtId="10" fontId="119" fillId="20" borderId="20" xfId="2" applyNumberFormat="1" applyFont="1" applyFill="1" applyBorder="1"/>
    <xf numFmtId="164" fontId="119" fillId="3" borderId="25" xfId="2" applyNumberFormat="1" applyFont="1" applyFill="1" applyBorder="1"/>
    <xf numFmtId="164" fontId="119" fillId="3" borderId="20" xfId="2" applyNumberFormat="1" applyFont="1" applyFill="1" applyBorder="1"/>
    <xf numFmtId="164" fontId="119" fillId="25" borderId="30" xfId="2" applyNumberFormat="1" applyFont="1" applyFill="1" applyBorder="1" applyAlignment="1">
      <alignment horizontal="center"/>
    </xf>
    <xf numFmtId="164" fontId="119" fillId="20" borderId="20" xfId="2" applyNumberFormat="1" applyFont="1" applyFill="1" applyBorder="1"/>
    <xf numFmtId="0" fontId="5" fillId="10" borderId="0" xfId="0" applyFont="1" applyFill="1" applyBorder="1"/>
    <xf numFmtId="0" fontId="0" fillId="4" borderId="4" xfId="0" applyFill="1" applyBorder="1" applyAlignment="1">
      <alignment vertical="top"/>
    </xf>
    <xf numFmtId="0" fontId="0" fillId="4" borderId="0" xfId="0" applyFill="1" applyBorder="1" applyAlignment="1">
      <alignment vertical="top"/>
    </xf>
    <xf numFmtId="0" fontId="0" fillId="4" borderId="11" xfId="0" applyFill="1" applyBorder="1" applyAlignment="1">
      <alignment vertical="top"/>
    </xf>
    <xf numFmtId="0" fontId="5" fillId="20" borderId="0" xfId="0" applyFont="1" applyFill="1" applyBorder="1"/>
    <xf numFmtId="0" fontId="33" fillId="20" borderId="0" xfId="0" applyFont="1" applyFill="1"/>
    <xf numFmtId="0" fontId="0" fillId="20" borderId="0" xfId="0" applyFill="1" applyBorder="1" applyAlignment="1">
      <alignment vertical="top"/>
    </xf>
    <xf numFmtId="0" fontId="33" fillId="20" borderId="0" xfId="0" applyFont="1" applyFill="1" applyAlignment="1">
      <alignment vertical="top"/>
    </xf>
    <xf numFmtId="0" fontId="0" fillId="20" borderId="0" xfId="0" applyFill="1" applyAlignment="1">
      <alignment vertical="top"/>
    </xf>
    <xf numFmtId="0" fontId="33" fillId="20" borderId="0" xfId="0" applyFont="1" applyFill="1" applyBorder="1"/>
    <xf numFmtId="0" fontId="0" fillId="20" borderId="0" xfId="0" applyFont="1" applyFill="1" applyBorder="1"/>
    <xf numFmtId="0" fontId="33" fillId="20" borderId="0" xfId="0" applyFont="1" applyFill="1" applyBorder="1" applyAlignment="1">
      <alignment vertical="top"/>
    </xf>
    <xf numFmtId="0" fontId="31" fillId="4" borderId="0" xfId="0" applyFont="1" applyFill="1" applyBorder="1" applyAlignment="1">
      <alignment vertical="top"/>
    </xf>
    <xf numFmtId="0" fontId="167" fillId="10" borderId="12" xfId="0" applyFont="1" applyFill="1" applyBorder="1" applyAlignment="1"/>
    <xf numFmtId="0" fontId="5" fillId="3" borderId="3" xfId="0" applyFont="1" applyFill="1" applyBorder="1" applyAlignment="1">
      <alignment horizontal="left"/>
    </xf>
    <xf numFmtId="0" fontId="169" fillId="3" borderId="9" xfId="0" quotePrefix="1" applyFont="1" applyFill="1" applyBorder="1" applyAlignment="1">
      <alignment horizontal="right"/>
    </xf>
    <xf numFmtId="0" fontId="169" fillId="3" borderId="1" xfId="0" applyFont="1" applyFill="1" applyBorder="1" applyAlignment="1">
      <alignment horizontal="right"/>
    </xf>
    <xf numFmtId="0" fontId="169" fillId="3" borderId="3" xfId="0" applyFont="1" applyFill="1" applyBorder="1" applyAlignment="1">
      <alignment horizontal="right"/>
    </xf>
    <xf numFmtId="0" fontId="5" fillId="3" borderId="4" xfId="0" applyFont="1" applyFill="1" applyBorder="1" applyAlignment="1">
      <alignment horizontal="left"/>
    </xf>
    <xf numFmtId="0" fontId="55" fillId="3" borderId="0" xfId="0" applyFont="1" applyFill="1" applyBorder="1" applyAlignment="1">
      <alignment horizontal="right"/>
    </xf>
    <xf numFmtId="0" fontId="55" fillId="3" borderId="4" xfId="0" applyFont="1" applyFill="1" applyBorder="1" applyAlignment="1">
      <alignment horizontal="left"/>
    </xf>
    <xf numFmtId="0" fontId="55" fillId="3" borderId="11" xfId="0" applyFont="1" applyFill="1" applyBorder="1" applyAlignment="1">
      <alignment horizontal="right"/>
    </xf>
    <xf numFmtId="0" fontId="55" fillId="3" borderId="0" xfId="0" applyFont="1" applyFill="1" applyBorder="1" applyAlignment="1">
      <alignment horizontal="left"/>
    </xf>
    <xf numFmtId="0" fontId="55" fillId="3" borderId="11" xfId="0" applyFont="1" applyFill="1" applyBorder="1" applyAlignment="1">
      <alignment horizontal="left"/>
    </xf>
    <xf numFmtId="0" fontId="55" fillId="3" borderId="8" xfId="0" applyFont="1" applyFill="1" applyBorder="1" applyAlignment="1">
      <alignment horizontal="left"/>
    </xf>
    <xf numFmtId="0" fontId="55" fillId="3" borderId="10" xfId="0" applyFont="1" applyFill="1" applyBorder="1" applyAlignment="1">
      <alignment horizontal="left"/>
    </xf>
    <xf numFmtId="0" fontId="55" fillId="3" borderId="2" xfId="0" applyFont="1" applyFill="1" applyBorder="1" applyAlignment="1">
      <alignment horizontal="left"/>
    </xf>
    <xf numFmtId="0" fontId="55" fillId="3" borderId="10" xfId="0" applyFont="1" applyFill="1" applyBorder="1" applyAlignment="1">
      <alignment horizontal="right"/>
    </xf>
    <xf numFmtId="0" fontId="130" fillId="24" borderId="0" xfId="0" applyFont="1" applyFill="1" applyBorder="1" applyAlignment="1">
      <alignment horizontal="center" vertical="center"/>
    </xf>
    <xf numFmtId="0" fontId="162" fillId="4" borderId="0" xfId="0" quotePrefix="1" applyFont="1" applyFill="1" applyBorder="1" applyAlignment="1">
      <alignment vertical="center"/>
    </xf>
    <xf numFmtId="0" fontId="159" fillId="4" borderId="0" xfId="0" quotePrefix="1" applyFont="1" applyFill="1" applyBorder="1" applyAlignment="1">
      <alignment vertical="center"/>
    </xf>
    <xf numFmtId="0" fontId="163" fillId="7" borderId="0" xfId="0" applyFont="1" applyFill="1" applyAlignment="1">
      <alignment vertical="center"/>
    </xf>
    <xf numFmtId="0" fontId="159" fillId="4" borderId="0" xfId="0" applyFont="1" applyFill="1" applyBorder="1" applyAlignment="1"/>
    <xf numFmtId="0" fontId="130" fillId="24" borderId="3" xfId="0" applyFont="1" applyFill="1" applyBorder="1" applyAlignment="1">
      <alignment horizontal="left"/>
    </xf>
    <xf numFmtId="0" fontId="130" fillId="24" borderId="1" xfId="0" applyFont="1" applyFill="1" applyBorder="1" applyAlignment="1">
      <alignment horizontal="left"/>
    </xf>
    <xf numFmtId="0" fontId="130" fillId="24" borderId="1" xfId="0" applyFont="1" applyFill="1" applyBorder="1" applyAlignment="1">
      <alignment horizontal="center"/>
    </xf>
    <xf numFmtId="164" fontId="130" fillId="3" borderId="0" xfId="2" applyNumberFormat="1" applyFont="1" applyFill="1" applyBorder="1" applyAlignment="1">
      <alignment horizontal="center" vertical="center"/>
    </xf>
    <xf numFmtId="164" fontId="130" fillId="24" borderId="36" xfId="2" applyNumberFormat="1" applyFont="1" applyFill="1" applyBorder="1" applyAlignment="1">
      <alignment horizontal="center" vertical="center"/>
    </xf>
    <xf numFmtId="16" fontId="130" fillId="24" borderId="36" xfId="0" quotePrefix="1" applyNumberFormat="1" applyFont="1" applyFill="1" applyBorder="1" applyAlignment="1">
      <alignment horizontal="center" vertical="center"/>
    </xf>
    <xf numFmtId="0" fontId="130" fillId="24" borderId="36" xfId="0" applyFont="1" applyFill="1" applyBorder="1" applyAlignment="1">
      <alignment horizontal="center"/>
    </xf>
    <xf numFmtId="0" fontId="129" fillId="4" borderId="1" xfId="0" applyFont="1" applyFill="1" applyBorder="1"/>
    <xf numFmtId="0" fontId="130" fillId="24" borderId="0" xfId="0" quotePrefix="1" applyFont="1" applyFill="1" applyBorder="1" applyAlignment="1">
      <alignment vertical="center"/>
    </xf>
    <xf numFmtId="174" fontId="129" fillId="4" borderId="0" xfId="0" applyNumberFormat="1" applyFont="1" applyFill="1" applyBorder="1" applyAlignment="1">
      <alignment horizontal="center" vertical="center"/>
    </xf>
    <xf numFmtId="0" fontId="41" fillId="0" borderId="11" xfId="0" applyFont="1" applyBorder="1"/>
    <xf numFmtId="166" fontId="44" fillId="4" borderId="0" xfId="1" applyNumberFormat="1" applyFont="1" applyFill="1" applyBorder="1" applyAlignment="1">
      <alignment horizontal="center"/>
    </xf>
    <xf numFmtId="0" fontId="45" fillId="15" borderId="2" xfId="0" applyFont="1" applyFill="1" applyBorder="1" applyAlignment="1">
      <alignment horizontal="center"/>
    </xf>
    <xf numFmtId="0" fontId="170" fillId="15" borderId="8" xfId="0" applyFont="1" applyFill="1" applyBorder="1" applyAlignment="1">
      <alignment horizontal="left"/>
    </xf>
    <xf numFmtId="0" fontId="41" fillId="15" borderId="2" xfId="0" applyFont="1" applyFill="1" applyBorder="1" applyAlignment="1">
      <alignment horizontal="center"/>
    </xf>
    <xf numFmtId="166" fontId="44" fillId="3" borderId="5" xfId="1" applyNumberFormat="1" applyFont="1" applyFill="1" applyBorder="1" applyAlignment="1">
      <alignment horizontal="center"/>
    </xf>
    <xf numFmtId="166" fontId="44" fillId="3" borderId="0" xfId="1" applyNumberFormat="1" applyFont="1" applyFill="1" applyBorder="1" applyAlignment="1">
      <alignment horizontal="center"/>
    </xf>
    <xf numFmtId="166" fontId="44" fillId="20" borderId="4" xfId="1" applyNumberFormat="1" applyFont="1" applyFill="1" applyBorder="1" applyAlignment="1">
      <alignment horizontal="center"/>
    </xf>
    <xf numFmtId="166" fontId="44" fillId="20" borderId="0" xfId="1" applyNumberFormat="1" applyFont="1" applyFill="1" applyBorder="1" applyAlignment="1">
      <alignment horizontal="center"/>
    </xf>
    <xf numFmtId="180" fontId="44" fillId="3" borderId="5" xfId="1" applyNumberFormat="1" applyFont="1" applyFill="1" applyBorder="1" applyAlignment="1">
      <alignment horizontal="center"/>
    </xf>
    <xf numFmtId="180" fontId="44" fillId="3" borderId="0" xfId="1" applyNumberFormat="1" applyFont="1" applyFill="1" applyBorder="1" applyAlignment="1">
      <alignment horizontal="center"/>
    </xf>
    <xf numFmtId="180" fontId="44" fillId="20" borderId="4" xfId="1" applyNumberFormat="1" applyFont="1" applyFill="1" applyBorder="1" applyAlignment="1">
      <alignment horizontal="center"/>
    </xf>
    <xf numFmtId="180" fontId="44" fillId="20" borderId="0" xfId="1" applyNumberFormat="1" applyFont="1" applyFill="1" applyBorder="1" applyAlignment="1">
      <alignment horizontal="center"/>
    </xf>
    <xf numFmtId="0" fontId="44" fillId="24" borderId="1" xfId="0" applyFont="1" applyFill="1" applyBorder="1"/>
    <xf numFmtId="166" fontId="44" fillId="24" borderId="7" xfId="1" applyNumberFormat="1" applyFont="1" applyFill="1" applyBorder="1" applyAlignment="1">
      <alignment horizontal="center"/>
    </xf>
    <xf numFmtId="166" fontId="44" fillId="24" borderId="1" xfId="1" applyNumberFormat="1" applyFont="1" applyFill="1" applyBorder="1" applyAlignment="1">
      <alignment horizontal="center"/>
    </xf>
    <xf numFmtId="166" fontId="44" fillId="20" borderId="3" xfId="1" applyNumberFormat="1" applyFont="1" applyFill="1" applyBorder="1" applyAlignment="1">
      <alignment horizontal="center"/>
    </xf>
    <xf numFmtId="166" fontId="44" fillId="20" borderId="1" xfId="1" applyNumberFormat="1" applyFont="1" applyFill="1" applyBorder="1" applyAlignment="1">
      <alignment horizontal="center"/>
    </xf>
    <xf numFmtId="166" fontId="44" fillId="24" borderId="5" xfId="1" applyNumberFormat="1" applyFont="1" applyFill="1" applyBorder="1" applyAlignment="1">
      <alignment horizontal="center"/>
    </xf>
    <xf numFmtId="166" fontId="44" fillId="24" borderId="0" xfId="1" applyNumberFormat="1" applyFont="1" applyFill="1" applyBorder="1" applyAlignment="1">
      <alignment horizontal="center"/>
    </xf>
    <xf numFmtId="0" fontId="44" fillId="24" borderId="2" xfId="0" applyFont="1" applyFill="1" applyBorder="1"/>
    <xf numFmtId="180" fontId="44" fillId="24" borderId="6" xfId="1" applyNumberFormat="1" applyFont="1" applyFill="1" applyBorder="1" applyAlignment="1">
      <alignment horizontal="center"/>
    </xf>
    <xf numFmtId="180" fontId="44" fillId="24" borderId="2" xfId="1" applyNumberFormat="1" applyFont="1" applyFill="1" applyBorder="1" applyAlignment="1">
      <alignment horizontal="center"/>
    </xf>
    <xf numFmtId="180" fontId="44" fillId="20" borderId="8" xfId="1" applyNumberFormat="1" applyFont="1" applyFill="1" applyBorder="1" applyAlignment="1">
      <alignment horizontal="center"/>
    </xf>
    <xf numFmtId="180" fontId="44" fillId="20" borderId="2" xfId="1" applyNumberFormat="1" applyFont="1" applyFill="1" applyBorder="1" applyAlignment="1">
      <alignment horizontal="center"/>
    </xf>
    <xf numFmtId="0" fontId="44" fillId="24" borderId="1" xfId="0" applyFont="1" applyFill="1" applyBorder="1" applyAlignment="1">
      <alignment vertical="center"/>
    </xf>
    <xf numFmtId="166" fontId="44" fillId="24" borderId="7" xfId="0" applyNumberFormat="1" applyFont="1" applyFill="1" applyBorder="1" applyAlignment="1">
      <alignment horizontal="center" vertical="center"/>
    </xf>
    <xf numFmtId="166" fontId="44" fillId="24" borderId="1" xfId="0" applyNumberFormat="1" applyFont="1" applyFill="1" applyBorder="1" applyAlignment="1">
      <alignment horizontal="center" vertical="center"/>
    </xf>
    <xf numFmtId="166" fontId="44" fillId="20" borderId="3" xfId="0" applyNumberFormat="1" applyFont="1" applyFill="1" applyBorder="1" applyAlignment="1">
      <alignment horizontal="center" vertical="center"/>
    </xf>
    <xf numFmtId="166" fontId="44" fillId="20" borderId="1" xfId="0" applyNumberFormat="1" applyFont="1" applyFill="1" applyBorder="1" applyAlignment="1">
      <alignment horizontal="center" vertical="center"/>
    </xf>
    <xf numFmtId="0" fontId="27" fillId="32" borderId="12" xfId="0" applyFont="1" applyFill="1" applyBorder="1"/>
    <xf numFmtId="0" fontId="171" fillId="32" borderId="12" xfId="0" applyFont="1" applyFill="1" applyBorder="1"/>
    <xf numFmtId="0" fontId="13" fillId="20" borderId="2" xfId="0" quotePrefix="1" applyFont="1" applyFill="1" applyBorder="1" applyAlignment="1">
      <alignment horizontal="left"/>
    </xf>
    <xf numFmtId="0" fontId="34" fillId="24" borderId="0" xfId="0" applyFont="1" applyFill="1" applyBorder="1"/>
    <xf numFmtId="0" fontId="34" fillId="4" borderId="0" xfId="0" quotePrefix="1" applyFont="1" applyFill="1"/>
    <xf numFmtId="10" fontId="34" fillId="24" borderId="0" xfId="0" applyNumberFormat="1" applyFont="1" applyFill="1" applyBorder="1" applyAlignment="1">
      <alignment horizontal="center"/>
    </xf>
    <xf numFmtId="10" fontId="34" fillId="24" borderId="0" xfId="0" applyNumberFormat="1" applyFont="1" applyFill="1" applyAlignment="1">
      <alignment horizontal="center"/>
    </xf>
    <xf numFmtId="10" fontId="34" fillId="24" borderId="0" xfId="2" applyNumberFormat="1" applyFont="1" applyFill="1" applyAlignment="1">
      <alignment horizontal="center"/>
    </xf>
    <xf numFmtId="10" fontId="34" fillId="4" borderId="0" xfId="0" applyNumberFormat="1" applyFont="1" applyFill="1" applyBorder="1" applyAlignment="1">
      <alignment horizontal="center"/>
    </xf>
    <xf numFmtId="10" fontId="34" fillId="4" borderId="0" xfId="0" applyNumberFormat="1" applyFont="1" applyFill="1" applyAlignment="1">
      <alignment horizontal="center"/>
    </xf>
    <xf numFmtId="10" fontId="34" fillId="4" borderId="0" xfId="2" applyNumberFormat="1" applyFont="1" applyFill="1" applyAlignment="1">
      <alignment horizontal="center"/>
    </xf>
    <xf numFmtId="0" fontId="43" fillId="24" borderId="2" xfId="0" applyFont="1" applyFill="1" applyBorder="1" applyAlignment="1">
      <alignment horizontal="center"/>
    </xf>
    <xf numFmtId="3" fontId="34" fillId="20" borderId="0" xfId="1" applyNumberFormat="1" applyFont="1" applyFill="1" applyBorder="1" applyAlignment="1">
      <alignment horizontal="left"/>
    </xf>
    <xf numFmtId="3" fontId="34" fillId="20" borderId="0" xfId="1" applyNumberFormat="1" applyFont="1" applyFill="1" applyBorder="1" applyAlignment="1">
      <alignment horizontal="center"/>
    </xf>
    <xf numFmtId="3" fontId="34" fillId="20" borderId="11" xfId="1" applyNumberFormat="1" applyFont="1" applyFill="1" applyBorder="1" applyAlignment="1">
      <alignment horizontal="center"/>
    </xf>
    <xf numFmtId="3" fontId="34" fillId="4" borderId="11" xfId="1" applyNumberFormat="1" applyFont="1" applyFill="1" applyBorder="1" applyAlignment="1">
      <alignment horizontal="center"/>
    </xf>
    <xf numFmtId="0" fontId="172" fillId="4" borderId="0" xfId="0" applyFont="1" applyFill="1"/>
    <xf numFmtId="10" fontId="34" fillId="4" borderId="2" xfId="0" applyNumberFormat="1" applyFont="1" applyFill="1" applyBorder="1" applyAlignment="1">
      <alignment horizontal="center"/>
    </xf>
    <xf numFmtId="10" fontId="34" fillId="4" borderId="2" xfId="2" applyNumberFormat="1" applyFont="1" applyFill="1" applyBorder="1" applyAlignment="1">
      <alignment horizontal="center"/>
    </xf>
    <xf numFmtId="3" fontId="34" fillId="24" borderId="0" xfId="1" applyNumberFormat="1" applyFont="1" applyFill="1" applyBorder="1" applyAlignment="1">
      <alignment horizontal="center"/>
    </xf>
    <xf numFmtId="0" fontId="43" fillId="24" borderId="0" xfId="0" applyFont="1" applyFill="1"/>
    <xf numFmtId="0" fontId="43" fillId="15" borderId="12" xfId="0" applyFont="1" applyFill="1" applyBorder="1" applyAlignment="1">
      <alignment horizontal="center" vertical="center"/>
    </xf>
    <xf numFmtId="0" fontId="43" fillId="15" borderId="23" xfId="0" applyFont="1" applyFill="1" applyBorder="1" applyAlignment="1">
      <alignment horizontal="center" vertical="center"/>
    </xf>
    <xf numFmtId="164" fontId="43" fillId="4" borderId="0" xfId="2" applyNumberFormat="1" applyFont="1" applyFill="1" applyAlignment="1">
      <alignment horizontal="center"/>
    </xf>
    <xf numFmtId="164" fontId="33" fillId="4" borderId="11" xfId="2" applyNumberFormat="1" applyFont="1" applyFill="1" applyBorder="1" applyAlignment="1">
      <alignment horizontal="center"/>
    </xf>
    <xf numFmtId="0" fontId="43" fillId="15" borderId="12" xfId="0" applyFont="1" applyFill="1" applyBorder="1" applyAlignment="1">
      <alignment horizontal="left" vertical="center"/>
    </xf>
    <xf numFmtId="176" fontId="43" fillId="3" borderId="11" xfId="1" applyNumberFormat="1" applyFont="1" applyFill="1" applyBorder="1" applyAlignment="1">
      <alignment horizontal="center"/>
    </xf>
    <xf numFmtId="172" fontId="43" fillId="4" borderId="11" xfId="1" applyNumberFormat="1" applyFont="1" applyFill="1" applyBorder="1" applyAlignment="1">
      <alignment horizontal="center"/>
    </xf>
    <xf numFmtId="0" fontId="34" fillId="3" borderId="11" xfId="0" applyFont="1" applyFill="1" applyBorder="1"/>
    <xf numFmtId="0" fontId="43" fillId="3" borderId="11" xfId="0" applyFont="1" applyFill="1" applyBorder="1"/>
    <xf numFmtId="0" fontId="33" fillId="3" borderId="11" xfId="0" applyFont="1" applyFill="1" applyBorder="1"/>
    <xf numFmtId="0" fontId="168" fillId="33" borderId="4" xfId="0" applyFont="1" applyFill="1" applyBorder="1" applyAlignment="1">
      <alignment horizontal="right"/>
    </xf>
    <xf numFmtId="0" fontId="168" fillId="33" borderId="11" xfId="0" applyFont="1" applyFill="1" applyBorder="1" applyAlignment="1">
      <alignment horizontal="right"/>
    </xf>
    <xf numFmtId="0" fontId="168" fillId="33" borderId="4" xfId="0" applyFont="1" applyFill="1" applyBorder="1" applyAlignment="1">
      <alignment horizontal="left"/>
    </xf>
    <xf numFmtId="0" fontId="168" fillId="33" borderId="8" xfId="0" applyFont="1" applyFill="1" applyBorder="1" applyAlignment="1">
      <alignment horizontal="left"/>
    </xf>
    <xf numFmtId="0" fontId="168" fillId="33" borderId="10" xfId="0" applyFont="1" applyFill="1" applyBorder="1" applyAlignment="1">
      <alignment horizontal="left"/>
    </xf>
    <xf numFmtId="0" fontId="169" fillId="33" borderId="3" xfId="0" applyFont="1" applyFill="1" applyBorder="1" applyAlignment="1">
      <alignment horizontal="right"/>
    </xf>
    <xf numFmtId="172" fontId="0" fillId="0" borderId="0" xfId="0" applyNumberFormat="1"/>
    <xf numFmtId="0" fontId="19" fillId="4" borderId="11" xfId="0" applyFont="1" applyFill="1" applyBorder="1"/>
    <xf numFmtId="0" fontId="53" fillId="4" borderId="0" xfId="0" applyFont="1" applyFill="1" applyAlignment="1">
      <alignment vertical="center"/>
    </xf>
    <xf numFmtId="0" fontId="53" fillId="4" borderId="0" xfId="0" applyFont="1" applyFill="1"/>
    <xf numFmtId="0" fontId="53" fillId="0" borderId="0" xfId="0" applyFont="1" applyAlignment="1">
      <alignment vertical="center"/>
    </xf>
    <xf numFmtId="0" fontId="172" fillId="4" borderId="2" xfId="0" applyFont="1" applyFill="1" applyBorder="1"/>
    <xf numFmtId="0" fontId="118" fillId="4" borderId="2" xfId="0" applyFont="1" applyFill="1" applyBorder="1" applyAlignment="1">
      <alignment horizontal="center"/>
    </xf>
    <xf numFmtId="182" fontId="53" fillId="3" borderId="0" xfId="0" applyNumberFormat="1" applyFont="1" applyFill="1" applyBorder="1" applyAlignment="1">
      <alignment horizontal="center"/>
    </xf>
    <xf numFmtId="182" fontId="53" fillId="20" borderId="0" xfId="0" applyNumberFormat="1" applyFont="1" applyFill="1" applyBorder="1" applyAlignment="1">
      <alignment horizontal="center"/>
    </xf>
    <xf numFmtId="0" fontId="53" fillId="4" borderId="0" xfId="0" applyFont="1" applyFill="1" applyAlignment="1"/>
    <xf numFmtId="0" fontId="172" fillId="4" borderId="2" xfId="0" applyFont="1" applyFill="1" applyBorder="1" applyAlignment="1"/>
    <xf numFmtId="0" fontId="118" fillId="4" borderId="2" xfId="0" applyFont="1" applyFill="1" applyBorder="1" applyAlignment="1"/>
    <xf numFmtId="0" fontId="53" fillId="0" borderId="0" xfId="0" applyFont="1" applyAlignment="1"/>
    <xf numFmtId="0" fontId="33" fillId="4" borderId="0" xfId="0" applyFont="1" applyFill="1" applyBorder="1" applyAlignment="1"/>
    <xf numFmtId="0" fontId="173" fillId="4" borderId="2" xfId="0" applyFont="1" applyFill="1" applyBorder="1"/>
    <xf numFmtId="171" fontId="53" fillId="4" borderId="2" xfId="0" applyNumberFormat="1" applyFont="1" applyFill="1" applyBorder="1" applyAlignment="1">
      <alignment horizontal="center"/>
    </xf>
    <xf numFmtId="9" fontId="53" fillId="20" borderId="0" xfId="2" applyNumberFormat="1" applyFont="1" applyFill="1" applyBorder="1" applyAlignment="1">
      <alignment horizontal="center"/>
    </xf>
    <xf numFmtId="0" fontId="174" fillId="4" borderId="2" xfId="0" applyFont="1" applyFill="1" applyBorder="1"/>
    <xf numFmtId="5" fontId="53" fillId="4" borderId="2" xfId="0" applyNumberFormat="1" applyFont="1" applyFill="1" applyBorder="1" applyAlignment="1">
      <alignment horizontal="center"/>
    </xf>
    <xf numFmtId="181" fontId="53" fillId="3" borderId="0" xfId="1" applyNumberFormat="1" applyFont="1" applyFill="1" applyBorder="1" applyAlignment="1">
      <alignment horizontal="center"/>
    </xf>
    <xf numFmtId="181" fontId="53" fillId="20" borderId="0" xfId="1" applyNumberFormat="1" applyFont="1" applyFill="1" applyBorder="1" applyAlignment="1">
      <alignment horizontal="center"/>
    </xf>
    <xf numFmtId="182" fontId="53" fillId="4" borderId="0" xfId="0" applyNumberFormat="1" applyFont="1" applyFill="1" applyBorder="1" applyAlignment="1">
      <alignment horizontal="center"/>
    </xf>
    <xf numFmtId="5" fontId="53" fillId="4" borderId="0" xfId="0" applyNumberFormat="1" applyFont="1" applyFill="1" applyBorder="1" applyAlignment="1">
      <alignment horizontal="center"/>
    </xf>
    <xf numFmtId="0" fontId="53" fillId="4" borderId="0" xfId="0" applyFont="1" applyFill="1" applyBorder="1" applyAlignment="1"/>
    <xf numFmtId="0" fontId="53" fillId="0" borderId="0" xfId="0" applyFont="1" applyBorder="1" applyAlignment="1">
      <alignment vertical="center"/>
    </xf>
    <xf numFmtId="0" fontId="53" fillId="0" borderId="11" xfId="0" applyFont="1" applyBorder="1" applyAlignment="1">
      <alignment vertical="center"/>
    </xf>
    <xf numFmtId="0" fontId="53" fillId="4" borderId="4" xfId="0" applyFont="1" applyFill="1" applyBorder="1" applyAlignment="1"/>
    <xf numFmtId="0" fontId="53" fillId="0" borderId="0" xfId="0" applyFont="1" applyBorder="1" applyAlignment="1"/>
    <xf numFmtId="5" fontId="53" fillId="4" borderId="11" xfId="0" applyNumberFormat="1" applyFont="1" applyFill="1" applyBorder="1" applyAlignment="1">
      <alignment horizontal="center"/>
    </xf>
    <xf numFmtId="182" fontId="53" fillId="4" borderId="2" xfId="0" applyNumberFormat="1" applyFont="1" applyFill="1" applyBorder="1" applyAlignment="1">
      <alignment horizontal="center"/>
    </xf>
    <xf numFmtId="0" fontId="53" fillId="4" borderId="10" xfId="0" applyFont="1" applyFill="1" applyBorder="1"/>
    <xf numFmtId="0" fontId="53" fillId="4" borderId="11" xfId="0" applyFont="1" applyFill="1" applyBorder="1" applyAlignment="1"/>
    <xf numFmtId="0" fontId="118" fillId="10" borderId="12" xfId="0" applyFont="1" applyFill="1" applyBorder="1" applyAlignment="1">
      <alignment vertical="center"/>
    </xf>
    <xf numFmtId="0" fontId="118" fillId="10" borderId="12" xfId="0" applyFont="1" applyFill="1" applyBorder="1" applyAlignment="1">
      <alignment horizontal="center" vertical="center"/>
    </xf>
    <xf numFmtId="0" fontId="118" fillId="4" borderId="0" xfId="0" applyFont="1" applyFill="1" applyBorder="1" applyAlignment="1"/>
    <xf numFmtId="0" fontId="53" fillId="0" borderId="2" xfId="0" applyFont="1" applyBorder="1" applyAlignment="1"/>
    <xf numFmtId="0" fontId="53" fillId="3" borderId="0" xfId="0" applyFont="1" applyFill="1"/>
    <xf numFmtId="0" fontId="53" fillId="3" borderId="0" xfId="0" applyFont="1" applyFill="1" applyAlignment="1"/>
    <xf numFmtId="10" fontId="53" fillId="3" borderId="0" xfId="2" applyNumberFormat="1" applyFont="1" applyFill="1"/>
    <xf numFmtId="9" fontId="53" fillId="3" borderId="0" xfId="2" applyNumberFormat="1" applyFont="1" applyFill="1"/>
    <xf numFmtId="0" fontId="53" fillId="3" borderId="0" xfId="1" applyNumberFormat="1" applyFont="1" applyFill="1" applyBorder="1" applyAlignment="1">
      <alignment horizontal="center"/>
    </xf>
    <xf numFmtId="3" fontId="53" fillId="3" borderId="0" xfId="1" applyNumberFormat="1" applyFont="1" applyFill="1" applyBorder="1" applyAlignment="1">
      <alignment horizontal="center"/>
    </xf>
    <xf numFmtId="3" fontId="53" fillId="20" borderId="0" xfId="1" applyNumberFormat="1" applyFont="1" applyFill="1" applyBorder="1" applyAlignment="1">
      <alignment horizontal="center"/>
    </xf>
    <xf numFmtId="182" fontId="53" fillId="4" borderId="9" xfId="0" applyNumberFormat="1" applyFont="1" applyFill="1" applyBorder="1" applyAlignment="1">
      <alignment horizontal="center"/>
    </xf>
    <xf numFmtId="10" fontId="53" fillId="4" borderId="11" xfId="2" applyNumberFormat="1" applyFont="1" applyFill="1" applyBorder="1" applyAlignment="1">
      <alignment horizontal="center"/>
    </xf>
    <xf numFmtId="182" fontId="53" fillId="4" borderId="11" xfId="0" applyNumberFormat="1" applyFont="1" applyFill="1" applyBorder="1" applyAlignment="1">
      <alignment horizontal="center"/>
    </xf>
    <xf numFmtId="9" fontId="53" fillId="4" borderId="9" xfId="2" applyFont="1" applyFill="1" applyBorder="1" applyAlignment="1">
      <alignment horizontal="center"/>
    </xf>
    <xf numFmtId="171" fontId="53" fillId="4" borderId="11" xfId="1" applyNumberFormat="1" applyFont="1" applyFill="1" applyBorder="1" applyAlignment="1">
      <alignment horizontal="center"/>
    </xf>
    <xf numFmtId="171" fontId="53" fillId="4" borderId="11" xfId="1" applyNumberFormat="1" applyFont="1" applyFill="1" applyBorder="1" applyAlignment="1">
      <alignment horizontal="right"/>
    </xf>
    <xf numFmtId="171" fontId="53" fillId="4" borderId="11" xfId="1" applyNumberFormat="1" applyFont="1" applyFill="1" applyBorder="1"/>
    <xf numFmtId="171" fontId="53" fillId="4" borderId="11" xfId="0" applyNumberFormat="1" applyFont="1" applyFill="1" applyBorder="1"/>
    <xf numFmtId="10" fontId="53" fillId="4" borderId="9" xfId="2" applyNumberFormat="1" applyFont="1" applyFill="1" applyBorder="1" applyAlignment="1">
      <alignment horizontal="center"/>
    </xf>
    <xf numFmtId="9" fontId="53" fillId="4" borderId="11" xfId="2" applyNumberFormat="1" applyFont="1" applyFill="1" applyBorder="1" applyAlignment="1">
      <alignment horizontal="center"/>
    </xf>
    <xf numFmtId="9" fontId="53" fillId="4" borderId="11" xfId="2" applyFont="1" applyFill="1" applyBorder="1" applyAlignment="1">
      <alignment horizontal="center"/>
    </xf>
    <xf numFmtId="5" fontId="53" fillId="4" borderId="9" xfId="0" applyNumberFormat="1" applyFont="1" applyFill="1" applyBorder="1" applyAlignment="1">
      <alignment horizontal="center"/>
    </xf>
    <xf numFmtId="173" fontId="53" fillId="4" borderId="9" xfId="1" applyNumberFormat="1" applyFont="1" applyFill="1" applyBorder="1" applyAlignment="1">
      <alignment horizontal="center"/>
    </xf>
    <xf numFmtId="181" fontId="53" fillId="4" borderId="11" xfId="1" applyNumberFormat="1" applyFont="1" applyFill="1" applyBorder="1" applyAlignment="1">
      <alignment horizontal="center"/>
    </xf>
    <xf numFmtId="164" fontId="53" fillId="4" borderId="9" xfId="2" applyNumberFormat="1" applyFont="1" applyFill="1" applyBorder="1" applyAlignment="1">
      <alignment horizontal="center"/>
    </xf>
    <xf numFmtId="173" fontId="53" fillId="4" borderId="11" xfId="1" applyNumberFormat="1" applyFont="1" applyFill="1" applyBorder="1" applyAlignment="1">
      <alignment horizontal="center"/>
    </xf>
    <xf numFmtId="182" fontId="53" fillId="25" borderId="7" xfId="0" applyNumberFormat="1" applyFont="1" applyFill="1" applyBorder="1" applyAlignment="1">
      <alignment horizontal="center"/>
    </xf>
    <xf numFmtId="182" fontId="53" fillId="25" borderId="5" xfId="0" applyNumberFormat="1" applyFont="1" applyFill="1" applyBorder="1" applyAlignment="1">
      <alignment horizontal="center"/>
    </xf>
    <xf numFmtId="9" fontId="53" fillId="25" borderId="7" xfId="2" applyFont="1" applyFill="1" applyBorder="1" applyAlignment="1">
      <alignment horizontal="center"/>
    </xf>
    <xf numFmtId="9" fontId="53" fillId="25" borderId="5" xfId="2" applyNumberFormat="1" applyFont="1" applyFill="1" applyBorder="1" applyAlignment="1">
      <alignment horizontal="center"/>
    </xf>
    <xf numFmtId="3" fontId="53" fillId="25" borderId="7" xfId="1" applyNumberFormat="1" applyFont="1" applyFill="1" applyBorder="1" applyAlignment="1">
      <alignment horizontal="center"/>
    </xf>
    <xf numFmtId="181" fontId="53" fillId="25" borderId="5" xfId="1" applyNumberFormat="1" applyFont="1" applyFill="1" applyBorder="1" applyAlignment="1">
      <alignment horizontal="center"/>
    </xf>
    <xf numFmtId="0" fontId="5" fillId="4" borderId="2" xfId="0" applyFont="1" applyFill="1" applyBorder="1"/>
    <xf numFmtId="0" fontId="0" fillId="23" borderId="0" xfId="0" applyFill="1" applyBorder="1"/>
    <xf numFmtId="0" fontId="130" fillId="15" borderId="12" xfId="0" applyFont="1" applyFill="1" applyBorder="1" applyAlignment="1">
      <alignment horizontal="left" vertical="center"/>
    </xf>
    <xf numFmtId="171" fontId="34" fillId="3" borderId="4" xfId="1" applyNumberFormat="1" applyFont="1" applyFill="1" applyBorder="1"/>
    <xf numFmtId="171" fontId="34" fillId="4" borderId="4" xfId="1" applyNumberFormat="1" applyFont="1" applyFill="1" applyBorder="1"/>
    <xf numFmtId="43" fontId="0" fillId="0" borderId="0" xfId="1" applyFont="1"/>
    <xf numFmtId="172" fontId="0" fillId="0" borderId="0" xfId="1" applyNumberFormat="1" applyFont="1"/>
    <xf numFmtId="172" fontId="0" fillId="34" borderId="0" xfId="1" applyNumberFormat="1" applyFont="1" applyFill="1"/>
    <xf numFmtId="0" fontId="177" fillId="11" borderId="0" xfId="0" applyFont="1" applyFill="1" applyAlignment="1">
      <alignment horizontal="center"/>
    </xf>
    <xf numFmtId="9" fontId="0" fillId="0" borderId="0" xfId="2" applyFont="1"/>
    <xf numFmtId="10" fontId="177" fillId="11" borderId="0" xfId="2" applyNumberFormat="1" applyFont="1" applyFill="1" applyAlignment="1">
      <alignment horizontal="center"/>
    </xf>
    <xf numFmtId="9" fontId="177" fillId="10" borderId="0" xfId="2" applyFont="1" applyFill="1" applyAlignment="1">
      <alignment horizontal="center"/>
    </xf>
    <xf numFmtId="9" fontId="0" fillId="12" borderId="0" xfId="2" applyFont="1" applyFill="1" applyAlignment="1">
      <alignment horizontal="center"/>
    </xf>
    <xf numFmtId="0" fontId="178" fillId="11" borderId="0" xfId="0" applyFont="1" applyFill="1" applyAlignment="1">
      <alignment horizontal="center"/>
    </xf>
    <xf numFmtId="0" fontId="177" fillId="11" borderId="1" xfId="0" applyFont="1" applyFill="1" applyBorder="1" applyAlignment="1">
      <alignment horizontal="center"/>
    </xf>
    <xf numFmtId="0" fontId="177" fillId="11" borderId="2" xfId="0" applyFont="1" applyFill="1" applyBorder="1" applyAlignment="1">
      <alignment horizontal="center"/>
    </xf>
    <xf numFmtId="0" fontId="0" fillId="0" borderId="0" xfId="0" applyFont="1" applyAlignment="1">
      <alignment horizontal="center"/>
    </xf>
    <xf numFmtId="43" fontId="179" fillId="0" borderId="0" xfId="1" applyNumberFormat="1" applyFont="1" applyAlignment="1">
      <alignment horizontal="center"/>
    </xf>
    <xf numFmtId="43" fontId="0" fillId="0" borderId="0" xfId="1" applyNumberFormat="1" applyFont="1" applyAlignment="1">
      <alignment horizontal="center"/>
    </xf>
    <xf numFmtId="172" fontId="0" fillId="0" borderId="0" xfId="1" applyNumberFormat="1" applyFont="1" applyAlignment="1">
      <alignment horizontal="center"/>
    </xf>
    <xf numFmtId="43" fontId="0" fillId="0" borderId="0" xfId="1" applyNumberFormat="1" applyFont="1" applyFill="1" applyBorder="1" applyAlignment="1" applyProtection="1">
      <alignment horizontal="center"/>
    </xf>
    <xf numFmtId="172" fontId="0" fillId="34" borderId="0" xfId="1" applyNumberFormat="1" applyFont="1" applyFill="1" applyAlignment="1">
      <alignment horizontal="center"/>
    </xf>
    <xf numFmtId="0" fontId="0" fillId="4" borderId="0" xfId="0" applyFont="1" applyFill="1" applyAlignment="1">
      <alignment horizontal="center"/>
    </xf>
    <xf numFmtId="43" fontId="0" fillId="4" borderId="0" xfId="1" applyNumberFormat="1" applyFont="1" applyFill="1" applyAlignment="1">
      <alignment horizontal="center"/>
    </xf>
    <xf numFmtId="172" fontId="0" fillId="4" borderId="0" xfId="1" applyNumberFormat="1" applyFont="1" applyFill="1" applyAlignment="1">
      <alignment horizontal="center"/>
    </xf>
    <xf numFmtId="43" fontId="179" fillId="4" borderId="0" xfId="1" applyNumberFormat="1" applyFont="1" applyFill="1" applyAlignment="1">
      <alignment horizontal="center"/>
    </xf>
    <xf numFmtId="15" fontId="178" fillId="11" borderId="12" xfId="0" applyNumberFormat="1" applyFont="1" applyFill="1" applyBorder="1" applyAlignment="1">
      <alignment horizontal="center"/>
    </xf>
    <xf numFmtId="43" fontId="178" fillId="11" borderId="12" xfId="1" applyNumberFormat="1" applyFont="1" applyFill="1" applyBorder="1" applyAlignment="1">
      <alignment horizontal="center"/>
    </xf>
    <xf numFmtId="172" fontId="178" fillId="10" borderId="12" xfId="1" applyNumberFormat="1" applyFont="1" applyFill="1" applyBorder="1" applyAlignment="1">
      <alignment horizontal="center"/>
    </xf>
    <xf numFmtId="172" fontId="178" fillId="19" borderId="12" xfId="1" applyNumberFormat="1" applyFont="1" applyFill="1" applyBorder="1" applyAlignment="1">
      <alignment horizontal="center"/>
    </xf>
    <xf numFmtId="184" fontId="0" fillId="4" borderId="0" xfId="0" applyNumberFormat="1" applyFont="1" applyFill="1" applyAlignment="1">
      <alignment horizontal="center"/>
    </xf>
    <xf numFmtId="165" fontId="0" fillId="4" borderId="0" xfId="1" applyNumberFormat="1" applyFont="1" applyFill="1" applyAlignment="1">
      <alignment horizontal="center"/>
    </xf>
    <xf numFmtId="43" fontId="0" fillId="4" borderId="0" xfId="1" applyFont="1" applyFill="1"/>
    <xf numFmtId="184" fontId="178" fillId="11" borderId="0" xfId="0" applyNumberFormat="1" applyFont="1" applyFill="1" applyAlignment="1">
      <alignment horizontal="center"/>
    </xf>
    <xf numFmtId="165" fontId="178" fillId="34" borderId="0" xfId="1" applyNumberFormat="1" applyFont="1" applyFill="1" applyAlignment="1">
      <alignment horizontal="center"/>
    </xf>
    <xf numFmtId="43" fontId="178" fillId="2" borderId="0" xfId="1" applyFont="1" applyFill="1" applyAlignment="1">
      <alignment horizontal="center"/>
    </xf>
    <xf numFmtId="165" fontId="0" fillId="0" borderId="0" xfId="1" applyNumberFormat="1" applyFont="1" applyAlignment="1">
      <alignment horizontal="center"/>
    </xf>
    <xf numFmtId="165" fontId="0" fillId="34" borderId="0" xfId="1" applyNumberFormat="1" applyFont="1" applyFill="1" applyAlignment="1">
      <alignment horizontal="center"/>
    </xf>
    <xf numFmtId="184" fontId="0" fillId="0" borderId="0" xfId="0" applyNumberFormat="1" applyFont="1" applyAlignment="1">
      <alignment horizontal="center"/>
    </xf>
    <xf numFmtId="172" fontId="0" fillId="4" borderId="0" xfId="1" applyNumberFormat="1" applyFont="1" applyFill="1"/>
    <xf numFmtId="0" fontId="176" fillId="11" borderId="12" xfId="0" applyFont="1" applyFill="1" applyBorder="1" applyAlignment="1">
      <alignment horizontal="center"/>
    </xf>
    <xf numFmtId="172" fontId="176" fillId="34" borderId="12" xfId="1" applyNumberFormat="1" applyFont="1" applyFill="1" applyBorder="1" applyAlignment="1">
      <alignment horizontal="center"/>
    </xf>
    <xf numFmtId="171" fontId="178" fillId="11" borderId="1" xfId="1" applyNumberFormat="1" applyFont="1" applyFill="1" applyBorder="1" applyAlignment="1">
      <alignment horizontal="center"/>
    </xf>
    <xf numFmtId="171" fontId="178" fillId="11" borderId="2" xfId="1" applyNumberFormat="1" applyFont="1" applyFill="1" applyBorder="1" applyAlignment="1">
      <alignment horizontal="center"/>
    </xf>
    <xf numFmtId="164" fontId="5" fillId="22" borderId="1" xfId="2" applyNumberFormat="1" applyFont="1" applyFill="1" applyBorder="1" applyAlignment="1">
      <alignment horizontal="center"/>
    </xf>
    <xf numFmtId="164" fontId="5" fillId="22" borderId="2" xfId="2" applyNumberFormat="1" applyFont="1" applyFill="1" applyBorder="1" applyAlignment="1">
      <alignment horizontal="center"/>
    </xf>
    <xf numFmtId="164" fontId="0" fillId="0" borderId="4" xfId="2" applyNumberFormat="1" applyFont="1" applyBorder="1" applyAlignment="1">
      <alignment horizontal="center"/>
    </xf>
    <xf numFmtId="164" fontId="0" fillId="0" borderId="0" xfId="2" applyNumberFormat="1" applyFont="1" applyAlignment="1">
      <alignment horizontal="center"/>
    </xf>
    <xf numFmtId="164" fontId="0" fillId="0" borderId="3" xfId="2" applyNumberFormat="1" applyFont="1" applyBorder="1" applyAlignment="1">
      <alignment horizontal="center"/>
    </xf>
    <xf numFmtId="0" fontId="0" fillId="31" borderId="1" xfId="0" applyFill="1" applyBorder="1"/>
    <xf numFmtId="0" fontId="5" fillId="31" borderId="2" xfId="0" applyFont="1" applyFill="1" applyBorder="1" applyAlignment="1">
      <alignment horizontal="center"/>
    </xf>
    <xf numFmtId="10" fontId="0" fillId="4" borderId="0" xfId="0" applyNumberFormat="1" applyFill="1" applyAlignment="1">
      <alignment horizontal="center"/>
    </xf>
    <xf numFmtId="173" fontId="53" fillId="4" borderId="0" xfId="1" applyNumberFormat="1" applyFont="1" applyFill="1" applyBorder="1" applyAlignment="1">
      <alignment horizontal="center"/>
    </xf>
    <xf numFmtId="165" fontId="129" fillId="24" borderId="0" xfId="1" applyNumberFormat="1" applyFont="1" applyFill="1" applyBorder="1" applyAlignment="1"/>
    <xf numFmtId="165" fontId="129" fillId="24" borderId="11" xfId="1" applyNumberFormat="1" applyFont="1" applyFill="1" applyBorder="1" applyAlignment="1"/>
    <xf numFmtId="172" fontId="129" fillId="3" borderId="0" xfId="1" applyNumberFormat="1" applyFont="1" applyFill="1" applyBorder="1" applyAlignment="1"/>
    <xf numFmtId="172" fontId="129" fillId="3" borderId="11" xfId="1" applyNumberFormat="1" applyFont="1" applyFill="1" applyBorder="1" applyAlignment="1"/>
    <xf numFmtId="172" fontId="129" fillId="20" borderId="0" xfId="1" applyNumberFormat="1" applyFont="1" applyFill="1" applyBorder="1" applyAlignment="1"/>
    <xf numFmtId="172" fontId="129" fillId="25" borderId="0" xfId="1" applyNumberFormat="1" applyFont="1" applyFill="1" applyBorder="1" applyAlignment="1"/>
    <xf numFmtId="172" fontId="129" fillId="4" borderId="0" xfId="1" applyNumberFormat="1" applyFont="1" applyFill="1" applyBorder="1" applyAlignment="1"/>
    <xf numFmtId="0" fontId="129" fillId="4" borderId="0" xfId="0" applyFont="1" applyFill="1" applyAlignment="1"/>
    <xf numFmtId="164" fontId="129" fillId="24" borderId="0" xfId="2" applyNumberFormat="1" applyFont="1" applyFill="1" applyBorder="1" applyAlignment="1"/>
    <xf numFmtId="164" fontId="129" fillId="24" borderId="11" xfId="2" applyNumberFormat="1" applyFont="1" applyFill="1" applyBorder="1" applyAlignment="1"/>
    <xf numFmtId="164" fontId="129" fillId="3" borderId="0" xfId="2" applyNumberFormat="1" applyFont="1" applyFill="1" applyBorder="1" applyAlignment="1"/>
    <xf numFmtId="164" fontId="129" fillId="3" borderId="11" xfId="2" applyNumberFormat="1" applyFont="1" applyFill="1" applyBorder="1" applyAlignment="1"/>
    <xf numFmtId="164" fontId="129" fillId="20" borderId="0" xfId="2" applyNumberFormat="1" applyFont="1" applyFill="1" applyBorder="1" applyAlignment="1"/>
    <xf numFmtId="164" fontId="129" fillId="20" borderId="11" xfId="2" applyNumberFormat="1" applyFont="1" applyFill="1" applyBorder="1" applyAlignment="1"/>
    <xf numFmtId="164" fontId="129" fillId="25" borderId="0" xfId="2" applyNumberFormat="1" applyFont="1" applyFill="1" applyBorder="1" applyAlignment="1"/>
    <xf numFmtId="172" fontId="129" fillId="4" borderId="2" xfId="1" applyNumberFormat="1" applyFont="1" applyFill="1" applyBorder="1" applyAlignment="1"/>
    <xf numFmtId="172" fontId="129" fillId="4" borderId="1" xfId="1" applyNumberFormat="1" applyFont="1" applyFill="1" applyBorder="1" applyAlignment="1"/>
    <xf numFmtId="172" fontId="129" fillId="3" borderId="0" xfId="1" applyNumberFormat="1" applyFont="1" applyFill="1" applyAlignment="1"/>
    <xf numFmtId="172" fontId="129" fillId="20" borderId="11" xfId="1" applyNumberFormat="1" applyFont="1" applyFill="1" applyBorder="1" applyAlignment="1"/>
    <xf numFmtId="0" fontId="45" fillId="15" borderId="6" xfId="0" applyFont="1" applyFill="1" applyBorder="1" applyAlignment="1">
      <alignment horizontal="center"/>
    </xf>
    <xf numFmtId="10" fontId="33" fillId="4" borderId="0" xfId="2" applyNumberFormat="1" applyFont="1" applyFill="1"/>
    <xf numFmtId="10" fontId="34" fillId="24" borderId="1" xfId="0" applyNumberFormat="1" applyFont="1" applyFill="1" applyBorder="1" applyAlignment="1">
      <alignment horizontal="center"/>
    </xf>
    <xf numFmtId="2" fontId="0" fillId="4" borderId="1" xfId="0" applyNumberFormat="1" applyFill="1" applyBorder="1"/>
    <xf numFmtId="2" fontId="0" fillId="4" borderId="0" xfId="0" applyNumberFormat="1" applyFill="1" applyBorder="1"/>
    <xf numFmtId="2" fontId="0" fillId="4" borderId="2" xfId="0" applyNumberFormat="1" applyFill="1" applyBorder="1"/>
    <xf numFmtId="2" fontId="58" fillId="10" borderId="0" xfId="0" applyNumberFormat="1" applyFont="1" applyFill="1" applyBorder="1" applyAlignment="1">
      <alignment vertical="center"/>
    </xf>
    <xf numFmtId="2" fontId="110" fillId="4" borderId="0" xfId="0" applyNumberFormat="1" applyFont="1" applyFill="1" applyBorder="1"/>
    <xf numFmtId="2" fontId="43" fillId="4" borderId="0" xfId="0" applyNumberFormat="1" applyFont="1" applyFill="1" applyBorder="1"/>
    <xf numFmtId="2" fontId="130" fillId="20" borderId="2" xfId="0" applyNumberFormat="1" applyFont="1" applyFill="1" applyBorder="1" applyAlignment="1">
      <alignment horizontal="center" vertical="center"/>
    </xf>
    <xf numFmtId="2" fontId="129" fillId="4" borderId="0" xfId="0" applyNumberFormat="1" applyFont="1" applyFill="1" applyBorder="1"/>
    <xf numFmtId="2" fontId="129" fillId="4" borderId="0" xfId="0" applyNumberFormat="1" applyFont="1" applyFill="1" applyBorder="1" applyAlignment="1">
      <alignment horizontal="center" vertical="center"/>
    </xf>
    <xf numFmtId="2" fontId="130" fillId="24" borderId="0" xfId="2" applyNumberFormat="1" applyFont="1" applyFill="1" applyBorder="1" applyAlignment="1">
      <alignment horizontal="center" vertical="center"/>
    </xf>
    <xf numFmtId="2" fontId="129" fillId="4" borderId="0" xfId="2" applyNumberFormat="1" applyFont="1" applyFill="1" applyBorder="1" applyAlignment="1">
      <alignment horizontal="center" vertical="center"/>
    </xf>
    <xf numFmtId="2" fontId="33" fillId="10" borderId="1" xfId="0" applyNumberFormat="1" applyFont="1" applyFill="1" applyBorder="1"/>
    <xf numFmtId="2" fontId="33" fillId="4" borderId="0" xfId="0" applyNumberFormat="1" applyFont="1" applyFill="1" applyBorder="1"/>
    <xf numFmtId="2" fontId="13" fillId="20" borderId="2" xfId="0" applyNumberFormat="1" applyFont="1" applyFill="1" applyBorder="1"/>
    <xf numFmtId="2" fontId="33" fillId="18" borderId="2" xfId="0" applyNumberFormat="1" applyFont="1" applyFill="1" applyBorder="1"/>
    <xf numFmtId="2" fontId="23" fillId="6" borderId="12" xfId="0" applyNumberFormat="1" applyFont="1" applyFill="1" applyBorder="1" applyAlignment="1">
      <alignment horizontal="center"/>
    </xf>
    <xf numFmtId="174" fontId="0" fillId="4" borderId="1" xfId="0" applyNumberFormat="1" applyFill="1" applyBorder="1"/>
    <xf numFmtId="174" fontId="0" fillId="4" borderId="0" xfId="0" applyNumberFormat="1" applyFill="1" applyBorder="1"/>
    <xf numFmtId="174" fontId="0" fillId="4" borderId="2" xfId="0" applyNumberFormat="1" applyFill="1" applyBorder="1"/>
    <xf numFmtId="174" fontId="58" fillId="10" borderId="0" xfId="0" applyNumberFormat="1" applyFont="1" applyFill="1" applyBorder="1" applyAlignment="1">
      <alignment vertical="center"/>
    </xf>
    <xf numFmtId="174" fontId="110" fillId="4" borderId="0" xfId="0" applyNumberFormat="1" applyFont="1" applyFill="1" applyBorder="1"/>
    <xf numFmtId="174" fontId="43" fillId="4" borderId="0" xfId="0" applyNumberFormat="1" applyFont="1" applyFill="1" applyBorder="1"/>
    <xf numFmtId="174" fontId="38" fillId="4" borderId="0" xfId="0" applyNumberFormat="1" applyFont="1" applyFill="1"/>
    <xf numFmtId="174" fontId="161" fillId="24" borderId="1" xfId="0" applyNumberFormat="1" applyFont="1" applyFill="1" applyBorder="1" applyAlignment="1">
      <alignment horizontal="left"/>
    </xf>
    <xf numFmtId="174" fontId="130" fillId="20" borderId="2" xfId="0" applyNumberFormat="1" applyFont="1" applyFill="1" applyBorder="1" applyAlignment="1">
      <alignment horizontal="center" vertical="center"/>
    </xf>
    <xf numFmtId="174" fontId="129" fillId="4" borderId="0" xfId="0" applyNumberFormat="1" applyFont="1" applyFill="1" applyBorder="1"/>
    <xf numFmtId="174" fontId="130" fillId="24" borderId="0" xfId="0" applyNumberFormat="1" applyFont="1" applyFill="1" applyBorder="1" applyAlignment="1">
      <alignment horizontal="center" vertical="center"/>
    </xf>
    <xf numFmtId="174" fontId="129" fillId="4" borderId="0" xfId="0" applyNumberFormat="1" applyFont="1" applyFill="1" applyBorder="1" applyAlignment="1">
      <alignment horizontal="center"/>
    </xf>
    <xf numFmtId="174" fontId="130" fillId="24" borderId="0" xfId="2" applyNumberFormat="1" applyFont="1" applyFill="1" applyBorder="1" applyAlignment="1">
      <alignment horizontal="center" vertical="center"/>
    </xf>
    <xf numFmtId="174" fontId="129" fillId="4" borderId="0" xfId="2" applyNumberFormat="1" applyFont="1" applyFill="1" applyBorder="1" applyAlignment="1">
      <alignment horizontal="center" vertical="center"/>
    </xf>
    <xf numFmtId="174" fontId="33" fillId="10" borderId="1" xfId="0" applyNumberFormat="1" applyFont="1" applyFill="1" applyBorder="1"/>
    <xf numFmtId="174" fontId="33" fillId="4" borderId="0" xfId="0" applyNumberFormat="1" applyFont="1" applyFill="1" applyBorder="1"/>
    <xf numFmtId="174" fontId="13" fillId="20" borderId="2" xfId="0" applyNumberFormat="1" applyFont="1" applyFill="1" applyBorder="1"/>
    <xf numFmtId="174" fontId="33" fillId="18" borderId="2" xfId="0" applyNumberFormat="1" applyFont="1" applyFill="1" applyBorder="1"/>
    <xf numFmtId="174" fontId="0" fillId="4" borderId="0" xfId="0" applyNumberFormat="1" applyFill="1"/>
    <xf numFmtId="174" fontId="23" fillId="6" borderId="12" xfId="0" applyNumberFormat="1" applyFont="1" applyFill="1" applyBorder="1" applyAlignment="1">
      <alignment horizontal="center"/>
    </xf>
    <xf numFmtId="2" fontId="130" fillId="24" borderId="1" xfId="0" applyNumberFormat="1" applyFont="1" applyFill="1" applyBorder="1" applyAlignment="1">
      <alignment horizontal="center"/>
    </xf>
    <xf numFmtId="2" fontId="130" fillId="20" borderId="1" xfId="0" applyNumberFormat="1" applyFont="1" applyFill="1" applyBorder="1" applyAlignment="1">
      <alignment horizontal="center"/>
    </xf>
    <xf numFmtId="2" fontId="130" fillId="20" borderId="10" xfId="0" applyNumberFormat="1" applyFont="1" applyFill="1" applyBorder="1" applyAlignment="1">
      <alignment horizontal="center" vertical="center"/>
    </xf>
    <xf numFmtId="2" fontId="130" fillId="24" borderId="11" xfId="0" applyNumberFormat="1" applyFont="1" applyFill="1" applyBorder="1" applyAlignment="1">
      <alignment vertical="center"/>
    </xf>
    <xf numFmtId="2" fontId="129" fillId="4" borderId="0" xfId="0" applyNumberFormat="1" applyFont="1" applyFill="1" applyBorder="1" applyAlignment="1"/>
    <xf numFmtId="2" fontId="129" fillId="4" borderId="11" xfId="0" applyNumberFormat="1" applyFont="1" applyFill="1" applyBorder="1" applyAlignment="1">
      <alignment vertical="center"/>
    </xf>
    <xf numFmtId="2" fontId="129" fillId="4" borderId="0" xfId="0" applyNumberFormat="1" applyFont="1" applyFill="1" applyBorder="1" applyAlignment="1">
      <alignment vertical="center"/>
    </xf>
    <xf numFmtId="2" fontId="0" fillId="0" borderId="0" xfId="0" applyNumberFormat="1" applyFill="1"/>
    <xf numFmtId="43" fontId="0" fillId="4" borderId="1" xfId="1" applyFont="1" applyFill="1" applyBorder="1"/>
    <xf numFmtId="43" fontId="0" fillId="4" borderId="0" xfId="1" applyFont="1" applyFill="1" applyBorder="1"/>
    <xf numFmtId="43" fontId="0" fillId="4" borderId="2" xfId="1" applyFont="1" applyFill="1" applyBorder="1"/>
    <xf numFmtId="43" fontId="58" fillId="10" borderId="0" xfId="1" applyFont="1" applyFill="1" applyBorder="1" applyAlignment="1">
      <alignment vertical="center"/>
    </xf>
    <xf numFmtId="43" fontId="0" fillId="18" borderId="0" xfId="1" applyFont="1" applyFill="1" applyBorder="1"/>
    <xf numFmtId="43" fontId="110" fillId="4" borderId="0" xfId="1" applyFont="1" applyFill="1" applyBorder="1"/>
    <xf numFmtId="43" fontId="43" fillId="4" borderId="0" xfId="1" applyFont="1" applyFill="1" applyBorder="1"/>
    <xf numFmtId="43" fontId="43" fillId="15" borderId="1" xfId="1" applyFont="1" applyFill="1" applyBorder="1" applyAlignment="1">
      <alignment horizontal="center" vertical="center"/>
    </xf>
    <xf numFmtId="43" fontId="43" fillId="15" borderId="2" xfId="1" applyFont="1" applyFill="1" applyBorder="1" applyAlignment="1">
      <alignment horizontal="center" vertical="center"/>
    </xf>
    <xf numFmtId="43" fontId="129" fillId="4" borderId="0" xfId="1" applyFont="1" applyFill="1" applyBorder="1"/>
    <xf numFmtId="43" fontId="34" fillId="4" borderId="0" xfId="1" applyFont="1" applyFill="1" applyBorder="1"/>
    <xf numFmtId="43" fontId="33" fillId="10" borderId="1" xfId="1" applyFont="1" applyFill="1" applyBorder="1"/>
    <xf numFmtId="43" fontId="33" fillId="4" borderId="0" xfId="1" applyFont="1" applyFill="1" applyBorder="1"/>
    <xf numFmtId="43" fontId="13" fillId="20" borderId="2" xfId="1" applyFont="1" applyFill="1" applyBorder="1"/>
    <xf numFmtId="43" fontId="33" fillId="18" borderId="2" xfId="1" applyFont="1" applyFill="1" applyBorder="1"/>
    <xf numFmtId="43" fontId="4" fillId="10" borderId="0" xfId="1" applyFont="1" applyFill="1" applyAlignment="1">
      <alignment horizontal="center" vertical="center"/>
    </xf>
    <xf numFmtId="43" fontId="155" fillId="29" borderId="0" xfId="1" applyFont="1" applyFill="1" applyAlignment="1">
      <alignment horizontal="center" vertical="center"/>
    </xf>
    <xf numFmtId="0" fontId="180" fillId="4" borderId="0" xfId="0" applyFont="1" applyFill="1" applyBorder="1"/>
    <xf numFmtId="0" fontId="181" fillId="4" borderId="0" xfId="0" applyFont="1" applyFill="1" applyBorder="1"/>
    <xf numFmtId="0" fontId="130" fillId="3" borderId="0" xfId="0" applyFont="1" applyFill="1" applyBorder="1" applyAlignment="1">
      <alignment vertical="center"/>
    </xf>
    <xf numFmtId="0" fontId="130" fillId="3" borderId="0" xfId="0" applyFont="1" applyFill="1" applyBorder="1" applyAlignment="1">
      <alignment horizontal="center" vertical="center"/>
    </xf>
    <xf numFmtId="0" fontId="13" fillId="20" borderId="0" xfId="0" quotePrefix="1" applyFont="1" applyFill="1" applyBorder="1" applyAlignment="1">
      <alignment horizontal="right"/>
    </xf>
    <xf numFmtId="0" fontId="13" fillId="20" borderId="0" xfId="0" applyFont="1" applyFill="1" applyBorder="1" applyAlignment="1">
      <alignment horizontal="right"/>
    </xf>
    <xf numFmtId="0" fontId="182" fillId="15" borderId="0" xfId="0" applyFont="1" applyFill="1" applyBorder="1" applyAlignment="1">
      <alignment vertical="center"/>
    </xf>
    <xf numFmtId="0" fontId="183" fillId="15" borderId="14" xfId="0" applyFont="1" applyFill="1" applyBorder="1" applyAlignment="1">
      <alignment vertical="center"/>
    </xf>
    <xf numFmtId="0" fontId="183" fillId="15" borderId="15" xfId="0" applyFont="1" applyFill="1" applyBorder="1" applyAlignment="1">
      <alignment vertical="center"/>
    </xf>
    <xf numFmtId="0" fontId="183" fillId="15" borderId="15" xfId="0" quotePrefix="1" applyFont="1" applyFill="1" applyBorder="1" applyAlignment="1">
      <alignment horizontal="left" vertical="center"/>
    </xf>
    <xf numFmtId="0" fontId="183" fillId="15" borderId="16" xfId="0" applyFont="1" applyFill="1" applyBorder="1" applyAlignment="1">
      <alignment vertical="center"/>
    </xf>
    <xf numFmtId="0" fontId="183" fillId="15" borderId="0" xfId="0" applyFont="1" applyFill="1" applyBorder="1" applyAlignment="1">
      <alignment vertical="center"/>
    </xf>
    <xf numFmtId="0" fontId="183" fillId="15" borderId="0" xfId="0" applyFont="1" applyFill="1" applyBorder="1" applyAlignment="1">
      <alignment horizontal="center" vertical="center"/>
    </xf>
    <xf numFmtId="0" fontId="182" fillId="15" borderId="13" xfId="0" applyFont="1" applyFill="1" applyBorder="1" applyAlignment="1">
      <alignment vertical="center"/>
    </xf>
    <xf numFmtId="0" fontId="183" fillId="3" borderId="21" xfId="0" applyFont="1" applyFill="1" applyBorder="1" applyAlignment="1">
      <alignment horizontal="center" vertical="center"/>
    </xf>
    <xf numFmtId="0" fontId="183" fillId="3" borderId="13" xfId="0" applyFont="1" applyFill="1" applyBorder="1" applyAlignment="1">
      <alignment horizontal="center" vertical="center"/>
    </xf>
    <xf numFmtId="0" fontId="183" fillId="20" borderId="13" xfId="0" applyFont="1" applyFill="1" applyBorder="1" applyAlignment="1">
      <alignment horizontal="center" vertical="center"/>
    </xf>
    <xf numFmtId="0" fontId="183" fillId="20" borderId="22" xfId="0" applyFont="1" applyFill="1" applyBorder="1" applyAlignment="1">
      <alignment horizontal="center" vertical="center"/>
    </xf>
    <xf numFmtId="0" fontId="182" fillId="4" borderId="0" xfId="0" applyFont="1" applyFill="1" applyBorder="1"/>
    <xf numFmtId="0" fontId="184" fillId="22" borderId="2" xfId="0" applyFont="1" applyFill="1" applyBorder="1"/>
    <xf numFmtId="0" fontId="182" fillId="22" borderId="2" xfId="0" applyFont="1" applyFill="1" applyBorder="1"/>
    <xf numFmtId="3" fontId="182" fillId="22" borderId="2" xfId="1" applyNumberFormat="1" applyFont="1" applyFill="1" applyBorder="1" applyAlignment="1">
      <alignment horizontal="center"/>
    </xf>
    <xf numFmtId="3" fontId="182" fillId="4" borderId="0" xfId="1" applyNumberFormat="1" applyFont="1" applyFill="1" applyBorder="1" applyAlignment="1">
      <alignment horizontal="center"/>
    </xf>
    <xf numFmtId="3" fontId="182" fillId="4" borderId="9" xfId="1" applyNumberFormat="1" applyFont="1" applyFill="1" applyBorder="1" applyAlignment="1">
      <alignment horizontal="center"/>
    </xf>
    <xf numFmtId="3" fontId="183" fillId="4" borderId="3" xfId="1" applyNumberFormat="1" applyFont="1" applyFill="1" applyBorder="1" applyAlignment="1">
      <alignment horizontal="center"/>
    </xf>
    <xf numFmtId="0" fontId="182" fillId="4" borderId="0" xfId="0" applyFont="1" applyFill="1" applyBorder="1" applyAlignment="1">
      <alignment vertical="center"/>
    </xf>
    <xf numFmtId="3" fontId="182" fillId="4" borderId="0" xfId="1" applyNumberFormat="1" applyFont="1" applyFill="1" applyBorder="1" applyAlignment="1">
      <alignment horizontal="center" vertical="center"/>
    </xf>
    <xf numFmtId="164" fontId="183" fillId="3" borderId="4" xfId="2" applyNumberFormat="1" applyFont="1" applyFill="1" applyBorder="1" applyAlignment="1">
      <alignment horizontal="center" vertical="center"/>
    </xf>
    <xf numFmtId="164" fontId="183" fillId="3" borderId="0" xfId="2" applyNumberFormat="1" applyFont="1" applyFill="1" applyBorder="1" applyAlignment="1">
      <alignment horizontal="center" vertical="center"/>
    </xf>
    <xf numFmtId="164" fontId="182" fillId="4" borderId="0" xfId="2" applyNumberFormat="1" applyFont="1" applyFill="1" applyBorder="1" applyAlignment="1">
      <alignment horizontal="center" vertical="center"/>
    </xf>
    <xf numFmtId="164" fontId="182" fillId="4" borderId="11" xfId="2" applyNumberFormat="1" applyFont="1" applyFill="1" applyBorder="1" applyAlignment="1">
      <alignment horizontal="center" vertical="center"/>
    </xf>
    <xf numFmtId="164" fontId="183" fillId="4" borderId="4" xfId="2" applyNumberFormat="1" applyFont="1" applyFill="1" applyBorder="1" applyAlignment="1">
      <alignment horizontal="center" vertical="center"/>
    </xf>
    <xf numFmtId="164" fontId="183" fillId="4" borderId="0" xfId="2" applyNumberFormat="1" applyFont="1" applyFill="1" applyBorder="1" applyAlignment="1">
      <alignment horizontal="center" vertical="center"/>
    </xf>
    <xf numFmtId="0" fontId="184" fillId="22" borderId="2" xfId="0" applyFont="1" applyFill="1" applyBorder="1" applyAlignment="1">
      <alignment vertical="center"/>
    </xf>
    <xf numFmtId="0" fontId="182" fillId="22" borderId="2" xfId="0" applyFont="1" applyFill="1" applyBorder="1" applyAlignment="1">
      <alignment vertical="center"/>
    </xf>
    <xf numFmtId="3" fontId="182" fillId="22" borderId="2" xfId="1" applyNumberFormat="1" applyFont="1" applyFill="1" applyBorder="1" applyAlignment="1">
      <alignment horizontal="center" vertical="center"/>
    </xf>
    <xf numFmtId="3" fontId="182" fillId="4" borderId="3" xfId="1" applyNumberFormat="1" applyFont="1" applyFill="1" applyBorder="1" applyAlignment="1">
      <alignment horizontal="center" vertical="center"/>
    </xf>
    <xf numFmtId="3" fontId="182" fillId="4" borderId="9" xfId="1" applyNumberFormat="1" applyFont="1" applyFill="1" applyBorder="1" applyAlignment="1">
      <alignment horizontal="center" vertical="center"/>
    </xf>
    <xf numFmtId="3" fontId="183" fillId="4" borderId="3" xfId="1" applyNumberFormat="1" applyFont="1" applyFill="1" applyBorder="1" applyAlignment="1">
      <alignment horizontal="center" vertical="center"/>
    </xf>
    <xf numFmtId="3" fontId="182" fillId="4" borderId="4" xfId="1" applyNumberFormat="1" applyFont="1" applyFill="1" applyBorder="1" applyAlignment="1">
      <alignment horizontal="center" vertical="center"/>
    </xf>
    <xf numFmtId="3" fontId="182" fillId="4" borderId="11" xfId="1" applyNumberFormat="1" applyFont="1" applyFill="1" applyBorder="1" applyAlignment="1">
      <alignment horizontal="center" vertical="center"/>
    </xf>
    <xf numFmtId="3" fontId="183" fillId="3" borderId="4" xfId="1" applyNumberFormat="1" applyFont="1" applyFill="1" applyBorder="1" applyAlignment="1">
      <alignment horizontal="center" vertical="center"/>
    </xf>
    <xf numFmtId="3" fontId="183" fillId="4" borderId="0" xfId="1" applyNumberFormat="1" applyFont="1" applyFill="1" applyBorder="1" applyAlignment="1">
      <alignment horizontal="center" vertical="center"/>
    </xf>
    <xf numFmtId="3" fontId="183" fillId="22" borderId="0" xfId="1" applyNumberFormat="1" applyFont="1" applyFill="1" applyBorder="1" applyAlignment="1">
      <alignment horizontal="center" vertical="center"/>
    </xf>
    <xf numFmtId="3" fontId="183" fillId="4" borderId="1" xfId="1" applyNumberFormat="1" applyFont="1" applyFill="1" applyBorder="1" applyAlignment="1">
      <alignment horizontal="center" vertical="center"/>
    </xf>
    <xf numFmtId="1" fontId="183" fillId="3" borderId="0" xfId="2" applyNumberFormat="1" applyFont="1" applyFill="1" applyBorder="1" applyAlignment="1">
      <alignment horizontal="center" vertical="center"/>
    </xf>
    <xf numFmtId="1" fontId="182" fillId="4" borderId="0" xfId="2" applyNumberFormat="1" applyFont="1" applyFill="1" applyBorder="1" applyAlignment="1">
      <alignment horizontal="center" vertical="center"/>
    </xf>
    <xf numFmtId="3" fontId="183" fillId="3" borderId="4" xfId="2" applyNumberFormat="1" applyFont="1" applyFill="1" applyBorder="1" applyAlignment="1">
      <alignment horizontal="center" vertical="center"/>
    </xf>
    <xf numFmtId="3" fontId="182" fillId="4" borderId="0" xfId="2" applyNumberFormat="1" applyFont="1" applyFill="1" applyBorder="1" applyAlignment="1">
      <alignment horizontal="center" vertical="center"/>
    </xf>
    <xf numFmtId="1" fontId="183" fillId="3" borderId="4" xfId="1" applyNumberFormat="1" applyFont="1" applyFill="1" applyBorder="1" applyAlignment="1">
      <alignment horizontal="center" vertical="center"/>
    </xf>
    <xf numFmtId="1" fontId="183" fillId="3" borderId="0" xfId="1" applyNumberFormat="1" applyFont="1" applyFill="1" applyBorder="1" applyAlignment="1">
      <alignment horizontal="center" vertical="center"/>
    </xf>
    <xf numFmtId="1" fontId="182" fillId="4" borderId="0" xfId="1" applyNumberFormat="1" applyFont="1" applyFill="1" applyBorder="1" applyAlignment="1">
      <alignment horizontal="center" vertical="center"/>
    </xf>
    <xf numFmtId="9" fontId="183" fillId="3" borderId="0" xfId="2" applyFont="1" applyFill="1" applyBorder="1" applyAlignment="1">
      <alignment horizontal="center" vertical="center"/>
    </xf>
    <xf numFmtId="9" fontId="182" fillId="4" borderId="0" xfId="2" applyFont="1" applyFill="1" applyBorder="1" applyAlignment="1">
      <alignment horizontal="center" vertical="center"/>
    </xf>
    <xf numFmtId="9" fontId="182" fillId="4" borderId="11" xfId="2" applyFont="1" applyFill="1" applyBorder="1" applyAlignment="1">
      <alignment horizontal="center" vertical="center"/>
    </xf>
    <xf numFmtId="3" fontId="183" fillId="4" borderId="4" xfId="1" applyNumberFormat="1" applyFont="1" applyFill="1" applyBorder="1" applyAlignment="1">
      <alignment horizontal="center" vertical="center"/>
    </xf>
    <xf numFmtId="3" fontId="183" fillId="3" borderId="0" xfId="1" applyNumberFormat="1" applyFont="1" applyFill="1" applyBorder="1" applyAlignment="1">
      <alignment horizontal="center" vertical="center"/>
    </xf>
    <xf numFmtId="179" fontId="183" fillId="3" borderId="4" xfId="1" applyNumberFormat="1" applyFont="1" applyFill="1" applyBorder="1" applyAlignment="1">
      <alignment horizontal="center" vertical="center"/>
    </xf>
    <xf numFmtId="179" fontId="183" fillId="3" borderId="0" xfId="1" applyNumberFormat="1" applyFont="1" applyFill="1" applyBorder="1" applyAlignment="1">
      <alignment horizontal="center" vertical="center"/>
    </xf>
    <xf numFmtId="179" fontId="182" fillId="4" borderId="0" xfId="1" applyNumberFormat="1" applyFont="1" applyFill="1" applyBorder="1" applyAlignment="1">
      <alignment horizontal="center" vertical="center"/>
    </xf>
    <xf numFmtId="3" fontId="185" fillId="4" borderId="0" xfId="9" applyNumberFormat="1" applyFont="1" applyFill="1" applyBorder="1" applyAlignment="1">
      <alignment horizontal="left" vertical="center"/>
    </xf>
    <xf numFmtId="164" fontId="0" fillId="0" borderId="0" xfId="2" applyNumberFormat="1" applyFont="1" applyFill="1" applyBorder="1" applyAlignment="1" applyProtection="1">
      <alignment horizontal="center"/>
    </xf>
    <xf numFmtId="0" fontId="177" fillId="6" borderId="0" xfId="0" applyFont="1" applyFill="1" applyAlignment="1">
      <alignment horizontal="center"/>
    </xf>
    <xf numFmtId="164" fontId="177" fillId="6" borderId="0" xfId="2" applyNumberFormat="1" applyFont="1" applyFill="1" applyAlignment="1">
      <alignment horizontal="center"/>
    </xf>
    <xf numFmtId="164" fontId="186" fillId="4" borderId="0" xfId="2" quotePrefix="1" applyNumberFormat="1" applyFont="1" applyFill="1" applyBorder="1" applyAlignment="1">
      <alignment horizontal="left" vertical="top"/>
    </xf>
    <xf numFmtId="164" fontId="186" fillId="4" borderId="0" xfId="2" applyNumberFormat="1" applyFont="1" applyFill="1" applyBorder="1" applyAlignment="1">
      <alignment horizontal="left" vertical="top"/>
    </xf>
    <xf numFmtId="164" fontId="186" fillId="4" borderId="2" xfId="2" applyNumberFormat="1" applyFont="1" applyFill="1" applyBorder="1" applyAlignment="1">
      <alignment horizontal="left" vertical="top"/>
    </xf>
    <xf numFmtId="172" fontId="0" fillId="4" borderId="2" xfId="1" applyNumberFormat="1" applyFont="1" applyFill="1" applyBorder="1" applyAlignment="1">
      <alignment horizontal="center"/>
    </xf>
    <xf numFmtId="43" fontId="0" fillId="4" borderId="2" xfId="1" applyFont="1" applyFill="1" applyBorder="1" applyAlignment="1">
      <alignment horizontal="center"/>
    </xf>
    <xf numFmtId="164" fontId="0" fillId="4" borderId="2" xfId="2" applyNumberFormat="1" applyFont="1" applyFill="1" applyBorder="1" applyAlignment="1">
      <alignment horizontal="center"/>
    </xf>
    <xf numFmtId="10" fontId="29" fillId="4" borderId="0" xfId="2" applyNumberFormat="1" applyFont="1" applyFill="1" applyBorder="1"/>
    <xf numFmtId="10" fontId="29" fillId="4" borderId="0" xfId="2" applyNumberFormat="1" applyFont="1" applyFill="1" applyBorder="1" applyAlignment="1">
      <alignment horizontal="center"/>
    </xf>
    <xf numFmtId="10" fontId="29" fillId="4" borderId="0" xfId="2" quotePrefix="1" applyNumberFormat="1" applyFont="1" applyFill="1" applyBorder="1" applyAlignment="1">
      <alignment horizontal="left"/>
    </xf>
    <xf numFmtId="10" fontId="29" fillId="4" borderId="0" xfId="2" quotePrefix="1" applyNumberFormat="1" applyFont="1" applyFill="1" applyBorder="1"/>
    <xf numFmtId="10" fontId="29" fillId="4" borderId="0" xfId="2" quotePrefix="1" applyNumberFormat="1" applyFont="1" applyFill="1" applyBorder="1" applyAlignment="1">
      <alignment horizontal="center"/>
    </xf>
    <xf numFmtId="10" fontId="29" fillId="4" borderId="0" xfId="2" quotePrefix="1" applyNumberFormat="1" applyFont="1" applyFill="1" applyBorder="1" applyAlignment="1">
      <alignment horizontal="right"/>
    </xf>
    <xf numFmtId="164" fontId="186" fillId="4" borderId="0" xfId="2" quotePrefix="1" applyNumberFormat="1" applyFont="1" applyFill="1" applyBorder="1" applyAlignment="1">
      <alignment horizontal="center" vertical="top"/>
    </xf>
    <xf numFmtId="10" fontId="5" fillId="20" borderId="0" xfId="0" applyNumberFormat="1" applyFont="1" applyFill="1" applyBorder="1" applyAlignment="1">
      <alignment horizontal="left"/>
    </xf>
    <xf numFmtId="14" fontId="4" fillId="20" borderId="0" xfId="0" applyNumberFormat="1" applyFont="1" applyFill="1" applyBorder="1" applyAlignment="1">
      <alignment horizontal="center"/>
    </xf>
    <xf numFmtId="0" fontId="4" fillId="20" borderId="0" xfId="0" applyFont="1" applyFill="1" applyBorder="1" applyAlignment="1">
      <alignment horizontal="center"/>
    </xf>
    <xf numFmtId="164" fontId="186" fillId="20" borderId="0" xfId="2" applyNumberFormat="1" applyFont="1" applyFill="1" applyBorder="1" applyAlignment="1">
      <alignment horizontal="left" vertical="top"/>
    </xf>
    <xf numFmtId="0" fontId="6" fillId="20" borderId="0" xfId="0" applyFont="1" applyFill="1" applyBorder="1"/>
    <xf numFmtId="172" fontId="0" fillId="20" borderId="0" xfId="1" applyNumberFormat="1" applyFont="1" applyFill="1" applyBorder="1" applyAlignment="1">
      <alignment horizontal="center"/>
    </xf>
    <xf numFmtId="43" fontId="0" fillId="20" borderId="0" xfId="1" applyFont="1" applyFill="1" applyBorder="1" applyAlignment="1">
      <alignment horizontal="center"/>
    </xf>
    <xf numFmtId="164" fontId="0" fillId="20" borderId="0" xfId="2" applyNumberFormat="1" applyFont="1" applyFill="1" applyBorder="1" applyAlignment="1">
      <alignment horizontal="center"/>
    </xf>
    <xf numFmtId="0" fontId="187" fillId="4" borderId="0" xfId="0" applyFont="1" applyFill="1"/>
    <xf numFmtId="0" fontId="187" fillId="0" borderId="0" xfId="0" applyFont="1" applyFill="1"/>
    <xf numFmtId="15" fontId="13" fillId="4" borderId="0" xfId="0" quotePrefix="1" applyNumberFormat="1" applyFont="1" applyFill="1" applyBorder="1" applyAlignment="1">
      <alignment horizontal="right" vertical="center"/>
    </xf>
    <xf numFmtId="0" fontId="188" fillId="0" borderId="0" xfId="0" applyFont="1" applyAlignment="1">
      <alignment vertical="center"/>
    </xf>
    <xf numFmtId="0" fontId="189" fillId="20" borderId="0" xfId="0" applyFont="1" applyFill="1" applyBorder="1" applyAlignment="1">
      <alignment vertical="center"/>
    </xf>
    <xf numFmtId="0" fontId="188" fillId="20" borderId="0" xfId="0" applyFont="1" applyFill="1" applyBorder="1" applyAlignment="1">
      <alignment vertical="center"/>
    </xf>
    <xf numFmtId="0" fontId="189" fillId="20" borderId="0" xfId="0" quotePrefix="1" applyFont="1" applyFill="1" applyBorder="1" applyAlignment="1">
      <alignment horizontal="right" vertical="center"/>
    </xf>
    <xf numFmtId="0" fontId="189" fillId="20" borderId="0" xfId="0" quotePrefix="1" applyFont="1" applyFill="1" applyBorder="1" applyAlignment="1">
      <alignment horizontal="left" vertical="center"/>
    </xf>
    <xf numFmtId="0" fontId="189" fillId="20" borderId="0" xfId="0" applyFont="1" applyFill="1" applyBorder="1" applyAlignment="1">
      <alignment horizontal="right" vertical="center"/>
    </xf>
    <xf numFmtId="164" fontId="186" fillId="4" borderId="2" xfId="2" quotePrefix="1" applyNumberFormat="1" applyFont="1" applyFill="1" applyBorder="1" applyAlignment="1">
      <alignment horizontal="left" vertical="top"/>
    </xf>
    <xf numFmtId="0" fontId="188" fillId="4" borderId="0" xfId="0" applyFont="1" applyFill="1" applyBorder="1" applyAlignment="1">
      <alignment vertical="center"/>
    </xf>
    <xf numFmtId="0" fontId="68" fillId="4" borderId="0" xfId="0" applyFont="1" applyFill="1" applyBorder="1"/>
    <xf numFmtId="0" fontId="188" fillId="0" borderId="0" xfId="0" applyFont="1" applyBorder="1" applyAlignment="1">
      <alignment vertical="center"/>
    </xf>
    <xf numFmtId="175" fontId="0" fillId="4" borderId="0" xfId="0" applyNumberFormat="1" applyFill="1"/>
    <xf numFmtId="0" fontId="106" fillId="4" borderId="0" xfId="0" applyFont="1" applyFill="1"/>
    <xf numFmtId="0" fontId="107" fillId="4" borderId="0" xfId="0" applyFont="1" applyFill="1" applyBorder="1"/>
    <xf numFmtId="0" fontId="109" fillId="4" borderId="0" xfId="0" quotePrefix="1" applyFont="1" applyFill="1" applyBorder="1" applyAlignment="1">
      <alignment horizontal="right"/>
    </xf>
    <xf numFmtId="16" fontId="55" fillId="3" borderId="11" xfId="0" quotePrefix="1" applyNumberFormat="1" applyFont="1" applyFill="1" applyBorder="1" applyAlignment="1">
      <alignment horizontal="right"/>
    </xf>
    <xf numFmtId="43" fontId="179" fillId="0" borderId="0" xfId="1" applyFont="1" applyAlignment="1">
      <alignment horizontal="center"/>
    </xf>
    <xf numFmtId="172" fontId="5" fillId="35" borderId="12" xfId="1" applyNumberFormat="1" applyFont="1" applyFill="1" applyBorder="1" applyAlignment="1">
      <alignment horizontal="center"/>
    </xf>
    <xf numFmtId="172" fontId="190" fillId="0" borderId="0" xfId="1" applyNumberFormat="1" applyFont="1"/>
    <xf numFmtId="172" fontId="0" fillId="4" borderId="0" xfId="0" applyNumberFormat="1" applyFont="1" applyFill="1"/>
    <xf numFmtId="43" fontId="0" fillId="0" borderId="0" xfId="1" applyFont="1" applyAlignment="1">
      <alignment horizontal="center"/>
    </xf>
    <xf numFmtId="0" fontId="191" fillId="4" borderId="0" xfId="0" applyFont="1" applyFill="1" applyBorder="1"/>
    <xf numFmtId="0" fontId="192" fillId="4" borderId="0" xfId="0" applyFont="1" applyFill="1" applyBorder="1"/>
    <xf numFmtId="0" fontId="193" fillId="4" borderId="0" xfId="0" applyFont="1" applyFill="1" applyBorder="1"/>
    <xf numFmtId="0" fontId="194" fillId="4" borderId="0" xfId="0" applyFont="1" applyFill="1" applyBorder="1"/>
    <xf numFmtId="0" fontId="0" fillId="24" borderId="0" xfId="0" applyFill="1" applyBorder="1"/>
    <xf numFmtId="0" fontId="33" fillId="24" borderId="0" xfId="0" applyFont="1" applyFill="1" applyBorder="1"/>
    <xf numFmtId="0" fontId="33" fillId="24" borderId="0" xfId="0" applyFont="1" applyFill="1"/>
    <xf numFmtId="0" fontId="39" fillId="24" borderId="0" xfId="0" applyFont="1" applyFill="1" applyBorder="1"/>
    <xf numFmtId="0" fontId="41" fillId="24" borderId="0" xfId="0" applyFont="1" applyFill="1"/>
    <xf numFmtId="0" fontId="152" fillId="24" borderId="0" xfId="0" applyFont="1" applyFill="1" applyBorder="1" applyAlignment="1">
      <alignment horizontal="center"/>
    </xf>
    <xf numFmtId="168" fontId="23" fillId="10" borderId="12" xfId="1" applyNumberFormat="1" applyFont="1" applyFill="1" applyBorder="1" applyAlignment="1">
      <alignment horizontal="center"/>
    </xf>
    <xf numFmtId="0" fontId="23" fillId="10" borderId="12" xfId="0" applyFont="1" applyFill="1" applyBorder="1" applyAlignment="1">
      <alignment horizontal="center"/>
    </xf>
    <xf numFmtId="9" fontId="0" fillId="0" borderId="0" xfId="2" applyFont="1" applyFill="1" applyBorder="1" applyAlignment="1" applyProtection="1">
      <alignment horizontal="center"/>
    </xf>
    <xf numFmtId="164" fontId="53" fillId="4" borderId="0" xfId="2" applyNumberFormat="1" applyFont="1" applyFill="1" applyBorder="1" applyAlignment="1">
      <alignment horizontal="right"/>
    </xf>
    <xf numFmtId="0" fontId="43" fillId="4" borderId="13" xfId="0" applyFont="1" applyFill="1" applyBorder="1"/>
    <xf numFmtId="9" fontId="34" fillId="4" borderId="0" xfId="2" applyNumberFormat="1" applyFont="1" applyFill="1" applyBorder="1" applyAlignment="1">
      <alignment horizontal="center"/>
    </xf>
    <xf numFmtId="0" fontId="24" fillId="4" borderId="13" xfId="0" applyFont="1" applyFill="1" applyBorder="1"/>
    <xf numFmtId="0" fontId="14" fillId="4" borderId="13" xfId="0" applyFont="1" applyFill="1" applyBorder="1"/>
    <xf numFmtId="164" fontId="14" fillId="4" borderId="13" xfId="2" applyNumberFormat="1" applyFont="1" applyFill="1" applyBorder="1" applyAlignment="1">
      <alignment horizontal="center"/>
    </xf>
    <xf numFmtId="9" fontId="61" fillId="8" borderId="0" xfId="0" applyNumberFormat="1" applyFont="1" applyFill="1" applyBorder="1" applyAlignment="1">
      <alignment horizontal="center"/>
    </xf>
    <xf numFmtId="0" fontId="4" fillId="31" borderId="28" xfId="0" applyFont="1" applyFill="1" applyBorder="1" applyAlignment="1">
      <alignment horizontal="center"/>
    </xf>
    <xf numFmtId="0" fontId="4" fillId="31" borderId="27" xfId="0" applyFont="1" applyFill="1" applyBorder="1" applyAlignment="1">
      <alignment horizontal="center"/>
    </xf>
    <xf numFmtId="0" fontId="4" fillId="31" borderId="29" xfId="0" applyFont="1" applyFill="1" applyBorder="1" applyAlignment="1">
      <alignment horizontal="center"/>
    </xf>
    <xf numFmtId="0" fontId="43" fillId="24" borderId="2" xfId="0" applyFont="1" applyFill="1" applyBorder="1"/>
    <xf numFmtId="0" fontId="0" fillId="24" borderId="2" xfId="0" applyFill="1" applyBorder="1"/>
    <xf numFmtId="0" fontId="0" fillId="24" borderId="0" xfId="0" applyFill="1"/>
    <xf numFmtId="0" fontId="43" fillId="4" borderId="9" xfId="0" applyFont="1" applyFill="1" applyBorder="1" applyAlignment="1"/>
    <xf numFmtId="174" fontId="43" fillId="20" borderId="0" xfId="2" applyNumberFormat="1" applyFont="1" applyFill="1" applyBorder="1" applyAlignment="1">
      <alignment horizontal="center"/>
    </xf>
    <xf numFmtId="174" fontId="43" fillId="20" borderId="9" xfId="2" applyNumberFormat="1" applyFont="1" applyFill="1" applyBorder="1" applyAlignment="1">
      <alignment horizontal="center"/>
    </xf>
    <xf numFmtId="174" fontId="43" fillId="3" borderId="0" xfId="2" applyNumberFormat="1" applyFont="1" applyFill="1" applyBorder="1" applyAlignment="1">
      <alignment horizontal="center"/>
    </xf>
    <xf numFmtId="174" fontId="43" fillId="3" borderId="1" xfId="2" applyNumberFormat="1" applyFont="1" applyFill="1" applyBorder="1" applyAlignment="1">
      <alignment horizontal="center"/>
    </xf>
    <xf numFmtId="164" fontId="34" fillId="20" borderId="0" xfId="2" applyNumberFormat="1" applyFont="1" applyFill="1" applyBorder="1" applyAlignment="1">
      <alignment horizontal="center" vertical="top"/>
    </xf>
    <xf numFmtId="164" fontId="34" fillId="20" borderId="11" xfId="2" applyNumberFormat="1" applyFont="1" applyFill="1" applyBorder="1" applyAlignment="1">
      <alignment horizontal="center" vertical="top"/>
    </xf>
    <xf numFmtId="164" fontId="34" fillId="3" borderId="0" xfId="2" applyNumberFormat="1" applyFont="1" applyFill="1" applyBorder="1" applyAlignment="1">
      <alignment horizontal="center" vertical="top"/>
    </xf>
    <xf numFmtId="164" fontId="34" fillId="20" borderId="11" xfId="2" applyNumberFormat="1" applyFont="1" applyFill="1" applyBorder="1" applyAlignment="1">
      <alignment horizontal="center"/>
    </xf>
    <xf numFmtId="0" fontId="195" fillId="4" borderId="0" xfId="0" quotePrefix="1" applyFont="1" applyFill="1" applyBorder="1" applyAlignment="1"/>
    <xf numFmtId="43" fontId="0" fillId="26" borderId="0" xfId="1" applyFont="1" applyFill="1" applyAlignment="1">
      <alignment horizontal="center"/>
    </xf>
    <xf numFmtId="43" fontId="0" fillId="26" borderId="0" xfId="2" applyNumberFormat="1" applyFont="1" applyFill="1" applyBorder="1" applyAlignment="1" applyProtection="1">
      <alignment horizontal="center"/>
    </xf>
    <xf numFmtId="43" fontId="19" fillId="26" borderId="0" xfId="1" applyFont="1" applyFill="1"/>
    <xf numFmtId="43" fontId="0" fillId="26" borderId="0" xfId="1" applyFont="1" applyFill="1"/>
    <xf numFmtId="0" fontId="0" fillId="0" borderId="0" xfId="0" quotePrefix="1" applyAlignment="1">
      <alignment horizontal="center"/>
    </xf>
    <xf numFmtId="168" fontId="23" fillId="6" borderId="28" xfId="1" applyNumberFormat="1" applyFont="1" applyFill="1" applyBorder="1" applyAlignment="1">
      <alignment horizontal="center"/>
    </xf>
    <xf numFmtId="0" fontId="23" fillId="6" borderId="27" xfId="0" applyFont="1" applyFill="1" applyBorder="1" applyAlignment="1">
      <alignment horizontal="center"/>
    </xf>
    <xf numFmtId="0" fontId="23" fillId="6" borderId="29" xfId="0" applyFont="1" applyFill="1" applyBorder="1" applyAlignment="1">
      <alignment horizontal="center"/>
    </xf>
    <xf numFmtId="0" fontId="0" fillId="4" borderId="14" xfId="0" applyFill="1" applyBorder="1"/>
    <xf numFmtId="0" fontId="0" fillId="4" borderId="15" xfId="0" applyFill="1" applyBorder="1"/>
    <xf numFmtId="164" fontId="0" fillId="4" borderId="15" xfId="2" applyNumberFormat="1" applyFont="1" applyFill="1" applyBorder="1"/>
    <xf numFmtId="0" fontId="0" fillId="4" borderId="16" xfId="0" applyFill="1" applyBorder="1"/>
    <xf numFmtId="0" fontId="0" fillId="4" borderId="17" xfId="0" applyFill="1" applyBorder="1"/>
    <xf numFmtId="164" fontId="0" fillId="4" borderId="18" xfId="2" applyNumberFormat="1" applyFont="1" applyFill="1" applyBorder="1"/>
    <xf numFmtId="0" fontId="0" fillId="4" borderId="21" xfId="0" applyFill="1" applyBorder="1"/>
    <xf numFmtId="0" fontId="0" fillId="4" borderId="22" xfId="0" applyFill="1" applyBorder="1"/>
    <xf numFmtId="10" fontId="129" fillId="0" borderId="0" xfId="0" applyNumberFormat="1" applyFont="1" applyAlignment="1">
      <alignment horizontal="right"/>
    </xf>
    <xf numFmtId="0" fontId="4" fillId="10" borderId="13" xfId="0" applyFont="1" applyFill="1" applyBorder="1" applyAlignment="1">
      <alignment horizontal="center"/>
    </xf>
    <xf numFmtId="0" fontId="5" fillId="0" borderId="0" xfId="0" quotePrefix="1" applyFont="1" applyAlignment="1">
      <alignment horizontal="center"/>
    </xf>
    <xf numFmtId="0" fontId="4" fillId="11" borderId="0" xfId="0" applyFont="1" applyFill="1" applyAlignment="1">
      <alignment horizontal="center"/>
    </xf>
    <xf numFmtId="166" fontId="0" fillId="0" borderId="0" xfId="0" applyNumberFormat="1"/>
    <xf numFmtId="0" fontId="5" fillId="3" borderId="31" xfId="0" applyFont="1" applyFill="1" applyBorder="1" applyAlignment="1">
      <alignment horizontal="center"/>
    </xf>
    <xf numFmtId="0" fontId="5" fillId="4" borderId="13" xfId="0" applyFont="1" applyFill="1" applyBorder="1" applyAlignment="1">
      <alignment horizontal="center"/>
    </xf>
    <xf numFmtId="0" fontId="5" fillId="24" borderId="0" xfId="0" applyFont="1" applyFill="1" applyAlignment="1">
      <alignment horizontal="center"/>
    </xf>
    <xf numFmtId="171" fontId="0" fillId="24" borderId="0" xfId="1" applyNumberFormat="1" applyFont="1" applyFill="1" applyBorder="1" applyAlignment="1" applyProtection="1">
      <alignment horizontal="center"/>
    </xf>
    <xf numFmtId="171" fontId="5" fillId="0" borderId="0" xfId="1" applyNumberFormat="1" applyFont="1" applyAlignment="1">
      <alignment horizontal="center"/>
    </xf>
    <xf numFmtId="171" fontId="0" fillId="24" borderId="0" xfId="1" applyNumberFormat="1" applyFont="1" applyFill="1"/>
    <xf numFmtId="171" fontId="5" fillId="24" borderId="0" xfId="1" applyNumberFormat="1" applyFont="1" applyFill="1" applyAlignment="1">
      <alignment horizontal="center"/>
    </xf>
    <xf numFmtId="171" fontId="5" fillId="0" borderId="0" xfId="1" quotePrefix="1" applyNumberFormat="1" applyFont="1" applyAlignment="1">
      <alignment horizontal="center"/>
    </xf>
    <xf numFmtId="164" fontId="182" fillId="4" borderId="4" xfId="2" applyNumberFormat="1" applyFont="1" applyFill="1" applyBorder="1" applyAlignment="1">
      <alignment horizontal="center" vertical="center"/>
    </xf>
    <xf numFmtId="174" fontId="44" fillId="24" borderId="2" xfId="0" applyNumberFormat="1" applyFont="1" applyFill="1" applyBorder="1" applyAlignment="1">
      <alignment horizontal="center" vertical="center"/>
    </xf>
    <xf numFmtId="0" fontId="44" fillId="24" borderId="0" xfId="0" applyFont="1" applyFill="1" applyBorder="1" applyAlignment="1">
      <alignment vertical="center"/>
    </xf>
    <xf numFmtId="174" fontId="44" fillId="24" borderId="5" xfId="0" applyNumberFormat="1" applyFont="1" applyFill="1" applyBorder="1" applyAlignment="1">
      <alignment horizontal="center" vertical="center"/>
    </xf>
    <xf numFmtId="0" fontId="44" fillId="4" borderId="0" xfId="0" applyFont="1" applyFill="1" applyBorder="1" applyAlignment="1">
      <alignment vertical="center"/>
    </xf>
    <xf numFmtId="0" fontId="44" fillId="4" borderId="1" xfId="0" applyFont="1" applyFill="1" applyBorder="1" applyAlignment="1">
      <alignment vertical="center"/>
    </xf>
    <xf numFmtId="0" fontId="23" fillId="10" borderId="2" xfId="0" applyFont="1" applyFill="1" applyBorder="1" applyAlignment="1">
      <alignment horizontal="center"/>
    </xf>
    <xf numFmtId="0" fontId="42" fillId="10" borderId="2" xfId="0" applyFont="1" applyFill="1" applyBorder="1" applyAlignment="1">
      <alignment horizontal="center"/>
    </xf>
    <xf numFmtId="0" fontId="45" fillId="15" borderId="0" xfId="0" applyFont="1" applyFill="1" applyBorder="1" applyAlignment="1">
      <alignment horizontal="center"/>
    </xf>
    <xf numFmtId="0" fontId="45" fillId="15" borderId="8" xfId="0" applyFont="1" applyFill="1" applyBorder="1" applyAlignment="1">
      <alignment horizontal="center"/>
    </xf>
    <xf numFmtId="0" fontId="41" fillId="15" borderId="4" xfId="0" applyFont="1" applyFill="1" applyBorder="1" applyAlignment="1"/>
    <xf numFmtId="0" fontId="41" fillId="15" borderId="0" xfId="0" applyFont="1" applyFill="1" applyBorder="1" applyAlignment="1"/>
    <xf numFmtId="0" fontId="45" fillId="15" borderId="5" xfId="0" applyFont="1" applyFill="1" applyBorder="1" applyAlignment="1">
      <alignment horizontal="center"/>
    </xf>
    <xf numFmtId="0" fontId="45" fillId="15" borderId="11" xfId="0" applyFont="1" applyFill="1" applyBorder="1" applyAlignment="1">
      <alignment horizontal="center"/>
    </xf>
    <xf numFmtId="0" fontId="45" fillId="15" borderId="4" xfId="0" applyFont="1" applyFill="1" applyBorder="1" applyAlignment="1">
      <alignment horizontal="left"/>
    </xf>
    <xf numFmtId="174" fontId="44" fillId="20" borderId="8" xfId="0" applyNumberFormat="1" applyFont="1" applyFill="1" applyBorder="1" applyAlignment="1">
      <alignment horizontal="center" vertical="center"/>
    </xf>
    <xf numFmtId="174" fontId="44" fillId="20" borderId="0" xfId="0" applyNumberFormat="1" applyFont="1" applyFill="1" applyBorder="1" applyAlignment="1">
      <alignment horizontal="center" vertical="center"/>
    </xf>
    <xf numFmtId="185" fontId="0" fillId="0" borderId="0" xfId="0" applyNumberFormat="1"/>
    <xf numFmtId="177" fontId="0" fillId="0" borderId="0" xfId="1" applyNumberFormat="1" applyFont="1" applyFill="1" applyBorder="1" applyAlignment="1" applyProtection="1"/>
    <xf numFmtId="186" fontId="0" fillId="0" borderId="0" xfId="0" applyNumberFormat="1" applyFont="1" applyFill="1" applyBorder="1" applyAlignment="1" applyProtection="1"/>
    <xf numFmtId="0" fontId="0" fillId="38" borderId="34" xfId="0" applyFill="1" applyBorder="1"/>
    <xf numFmtId="0" fontId="0" fillId="38" borderId="38" xfId="0" applyFill="1" applyBorder="1"/>
    <xf numFmtId="0" fontId="0" fillId="37" borderId="39" xfId="0" applyFill="1" applyBorder="1"/>
    <xf numFmtId="0" fontId="0" fillId="37" borderId="38" xfId="0" applyFill="1" applyBorder="1"/>
    <xf numFmtId="0" fontId="0" fillId="22" borderId="39" xfId="0" applyFill="1" applyBorder="1"/>
    <xf numFmtId="0" fontId="0" fillId="22" borderId="36" xfId="0" applyFill="1" applyBorder="1"/>
    <xf numFmtId="0" fontId="0" fillId="15" borderId="39" xfId="0" applyFill="1" applyBorder="1"/>
    <xf numFmtId="0" fontId="0" fillId="15" borderId="38" xfId="0" applyFill="1" applyBorder="1"/>
    <xf numFmtId="43" fontId="34" fillId="4" borderId="13" xfId="1" applyFont="1" applyFill="1" applyBorder="1"/>
    <xf numFmtId="43" fontId="0" fillId="4" borderId="13" xfId="1" applyFont="1" applyFill="1" applyBorder="1"/>
    <xf numFmtId="0" fontId="0" fillId="36" borderId="28" xfId="0" applyFill="1" applyBorder="1"/>
    <xf numFmtId="0" fontId="0" fillId="36" borderId="27" xfId="0" applyFill="1" applyBorder="1"/>
    <xf numFmtId="0" fontId="0" fillId="36" borderId="29" xfId="0" applyFill="1" applyBorder="1"/>
    <xf numFmtId="171" fontId="34" fillId="4" borderId="0" xfId="1" applyNumberFormat="1" applyFont="1" applyFill="1" applyBorder="1" applyAlignment="1">
      <alignment horizontal="center"/>
    </xf>
    <xf numFmtId="0" fontId="0" fillId="24" borderId="12" xfId="0" applyFill="1" applyBorder="1"/>
    <xf numFmtId="43" fontId="0" fillId="24" borderId="12" xfId="1" applyFont="1" applyFill="1" applyBorder="1"/>
    <xf numFmtId="0" fontId="145" fillId="24" borderId="12" xfId="0" applyFont="1" applyFill="1" applyBorder="1"/>
    <xf numFmtId="171" fontId="0" fillId="0" borderId="0" xfId="1" applyNumberFormat="1" applyFont="1" applyFill="1" applyAlignment="1">
      <alignment horizontal="center"/>
    </xf>
    <xf numFmtId="43" fontId="0" fillId="0" borderId="0" xfId="1" applyFont="1" applyFill="1"/>
    <xf numFmtId="185" fontId="0" fillId="0" borderId="0" xfId="0" applyNumberFormat="1" applyFill="1"/>
    <xf numFmtId="172" fontId="0" fillId="0" borderId="0" xfId="1" applyNumberFormat="1" applyFont="1" applyFill="1"/>
    <xf numFmtId="0" fontId="110" fillId="4" borderId="2" xfId="0" applyFont="1" applyFill="1" applyBorder="1"/>
    <xf numFmtId="0" fontId="39" fillId="24" borderId="12" xfId="0" applyFont="1" applyFill="1" applyBorder="1"/>
    <xf numFmtId="0" fontId="152" fillId="24" borderId="12" xfId="0" applyFont="1" applyFill="1" applyBorder="1" applyAlignment="1">
      <alignment horizontal="left"/>
    </xf>
    <xf numFmtId="0" fontId="145" fillId="24" borderId="12" xfId="0" applyFont="1" applyFill="1" applyBorder="1" applyAlignment="1">
      <alignment horizontal="left"/>
    </xf>
    <xf numFmtId="0" fontId="145" fillId="24" borderId="12" xfId="0" applyFont="1" applyFill="1" applyBorder="1" applyAlignment="1">
      <alignment horizontal="center"/>
    </xf>
    <xf numFmtId="0" fontId="14" fillId="24" borderId="12" xfId="0" applyFont="1" applyFill="1" applyBorder="1"/>
    <xf numFmtId="0" fontId="40" fillId="24" borderId="12" xfId="0" applyFont="1" applyFill="1" applyBorder="1"/>
    <xf numFmtId="2" fontId="0" fillId="24" borderId="12" xfId="0" applyNumberFormat="1" applyFill="1" applyBorder="1"/>
    <xf numFmtId="174" fontId="145" fillId="24" borderId="12" xfId="0" applyNumberFormat="1" applyFont="1" applyFill="1" applyBorder="1"/>
    <xf numFmtId="2" fontId="39" fillId="24" borderId="12" xfId="0" applyNumberFormat="1" applyFont="1" applyFill="1" applyBorder="1"/>
    <xf numFmtId="0" fontId="130" fillId="15" borderId="1" xfId="0" applyFont="1" applyFill="1" applyBorder="1" applyAlignment="1">
      <alignment vertical="top"/>
    </xf>
    <xf numFmtId="0" fontId="130" fillId="15" borderId="1" xfId="0" applyFont="1" applyFill="1" applyBorder="1" applyAlignment="1">
      <alignment horizontal="center" vertical="top"/>
    </xf>
    <xf numFmtId="0" fontId="149" fillId="15" borderId="2" xfId="0" quotePrefix="1" applyFont="1" applyFill="1" applyBorder="1" applyAlignment="1">
      <alignment vertical="center"/>
    </xf>
    <xf numFmtId="0" fontId="129" fillId="15" borderId="2" xfId="0" applyFont="1" applyFill="1" applyBorder="1" applyAlignment="1">
      <alignment vertical="center"/>
    </xf>
    <xf numFmtId="0" fontId="34" fillId="15" borderId="2" xfId="0" applyFont="1" applyFill="1" applyBorder="1"/>
    <xf numFmtId="0" fontId="128" fillId="4" borderId="0" xfId="0" applyFont="1" applyFill="1" applyBorder="1"/>
    <xf numFmtId="0" fontId="129" fillId="4" borderId="13" xfId="0" applyFont="1" applyFill="1" applyBorder="1"/>
    <xf numFmtId="174" fontId="129" fillId="3" borderId="0" xfId="0" applyNumberFormat="1" applyFont="1" applyFill="1" applyBorder="1" applyAlignment="1">
      <alignment horizontal="center"/>
    </xf>
    <xf numFmtId="164" fontId="34" fillId="20" borderId="4" xfId="2" applyNumberFormat="1" applyFont="1" applyFill="1" applyBorder="1" applyAlignment="1">
      <alignment horizontal="center"/>
    </xf>
    <xf numFmtId="164" fontId="34" fillId="4" borderId="4" xfId="2" applyNumberFormat="1" applyFont="1" applyFill="1" applyBorder="1" applyAlignment="1">
      <alignment horizontal="center"/>
    </xf>
    <xf numFmtId="2" fontId="129" fillId="4" borderId="13" xfId="0" applyNumberFormat="1" applyFont="1" applyFill="1" applyBorder="1"/>
    <xf numFmtId="174" fontId="129" fillId="4" borderId="13" xfId="0" applyNumberFormat="1" applyFont="1" applyFill="1" applyBorder="1"/>
    <xf numFmtId="2" fontId="0" fillId="4" borderId="13" xfId="0" applyNumberFormat="1" applyFill="1" applyBorder="1"/>
    <xf numFmtId="174" fontId="0" fillId="4" borderId="13" xfId="0" applyNumberFormat="1" applyFill="1" applyBorder="1"/>
    <xf numFmtId="0" fontId="58" fillId="10" borderId="11" xfId="0" applyFont="1" applyFill="1" applyBorder="1" applyAlignment="1">
      <alignment vertical="center"/>
    </xf>
    <xf numFmtId="0" fontId="58" fillId="10" borderId="3" xfId="0" applyFont="1" applyFill="1" applyBorder="1" applyAlignment="1">
      <alignment vertical="center"/>
    </xf>
    <xf numFmtId="0" fontId="41" fillId="4" borderId="9" xfId="0" applyFont="1" applyFill="1" applyBorder="1"/>
    <xf numFmtId="2" fontId="0" fillId="18" borderId="2" xfId="0" applyNumberFormat="1" applyFill="1" applyBorder="1"/>
    <xf numFmtId="174" fontId="0" fillId="18" borderId="2" xfId="0" applyNumberFormat="1" applyFill="1" applyBorder="1"/>
    <xf numFmtId="0" fontId="47" fillId="0" borderId="0" xfId="0" applyFont="1"/>
    <xf numFmtId="0" fontId="47" fillId="4" borderId="0" xfId="0" applyFont="1" applyFill="1"/>
    <xf numFmtId="0" fontId="47" fillId="4" borderId="4" xfId="0" applyFont="1" applyFill="1" applyBorder="1"/>
    <xf numFmtId="0" fontId="196" fillId="0" borderId="0" xfId="0" applyFont="1"/>
    <xf numFmtId="0" fontId="47" fillId="4" borderId="11" xfId="0" applyFont="1" applyFill="1" applyBorder="1"/>
    <xf numFmtId="0" fontId="197" fillId="4" borderId="0" xfId="9" applyFont="1" applyFill="1"/>
    <xf numFmtId="0" fontId="197" fillId="4" borderId="0" xfId="9" applyFont="1" applyFill="1" applyBorder="1"/>
    <xf numFmtId="0" fontId="47" fillId="4" borderId="0" xfId="0" quotePrefix="1" applyFont="1" applyFill="1" applyBorder="1"/>
    <xf numFmtId="0" fontId="4" fillId="11" borderId="12" xfId="0" applyFont="1" applyFill="1" applyBorder="1" applyAlignment="1">
      <alignment horizontal="center"/>
    </xf>
    <xf numFmtId="164" fontId="4" fillId="11" borderId="12" xfId="2" applyNumberFormat="1" applyFont="1" applyFill="1" applyBorder="1" applyAlignment="1">
      <alignment horizontal="center"/>
    </xf>
    <xf numFmtId="171" fontId="4" fillId="11" borderId="12" xfId="1" applyNumberFormat="1" applyFont="1" applyFill="1" applyBorder="1" applyAlignment="1">
      <alignment horizontal="center"/>
    </xf>
    <xf numFmtId="0" fontId="39" fillId="4" borderId="0" xfId="0" applyFont="1" applyFill="1" applyBorder="1" applyAlignment="1">
      <alignment horizontal="left"/>
    </xf>
    <xf numFmtId="0" fontId="48" fillId="11" borderId="2" xfId="0" applyFont="1" applyFill="1" applyBorder="1" applyAlignment="1">
      <alignment horizontal="center" vertical="top"/>
    </xf>
    <xf numFmtId="0" fontId="49" fillId="19" borderId="1" xfId="0" applyFont="1" applyFill="1" applyBorder="1" applyAlignment="1">
      <alignment horizontal="center"/>
    </xf>
    <xf numFmtId="0" fontId="49" fillId="19" borderId="1" xfId="0" applyFont="1" applyFill="1" applyBorder="1" applyAlignment="1">
      <alignment horizontal="left"/>
    </xf>
    <xf numFmtId="170" fontId="49" fillId="19" borderId="1" xfId="16" applyNumberFormat="1" applyFont="1" applyFill="1" applyBorder="1" applyAlignment="1">
      <alignment horizontal="center"/>
    </xf>
    <xf numFmtId="164" fontId="49" fillId="19" borderId="1" xfId="2" applyNumberFormat="1" applyFont="1" applyFill="1" applyBorder="1" applyAlignment="1"/>
    <xf numFmtId="0" fontId="49" fillId="19" borderId="13" xfId="0" applyFont="1" applyFill="1" applyBorder="1" applyAlignment="1">
      <alignment horizontal="center" vertical="top"/>
    </xf>
    <xf numFmtId="0" fontId="49" fillId="19" borderId="13" xfId="0" applyFont="1" applyFill="1" applyBorder="1" applyAlignment="1">
      <alignment horizontal="left" vertical="top"/>
    </xf>
    <xf numFmtId="170" fontId="49" fillId="19" borderId="13" xfId="16" applyNumberFormat="1" applyFont="1" applyFill="1" applyBorder="1" applyAlignment="1">
      <alignment horizontal="center" vertical="top"/>
    </xf>
    <xf numFmtId="164" fontId="49" fillId="19" borderId="13" xfId="2" applyNumberFormat="1" applyFont="1" applyFill="1" applyBorder="1" applyAlignment="1">
      <alignment vertical="top"/>
    </xf>
    <xf numFmtId="0" fontId="48" fillId="11" borderId="0" xfId="0" applyFont="1" applyFill="1" applyBorder="1" applyAlignment="1">
      <alignment horizontal="center"/>
    </xf>
    <xf numFmtId="0" fontId="198" fillId="19" borderId="2" xfId="0" applyFont="1" applyFill="1" applyBorder="1"/>
    <xf numFmtId="0" fontId="46" fillId="4" borderId="0" xfId="0" applyFont="1" applyFill="1" applyBorder="1" applyAlignment="1">
      <alignment horizontal="left"/>
    </xf>
    <xf numFmtId="171" fontId="4" fillId="11" borderId="0" xfId="1" applyNumberFormat="1" applyFont="1" applyFill="1" applyBorder="1" applyAlignment="1">
      <alignment horizontal="center"/>
    </xf>
    <xf numFmtId="0" fontId="0" fillId="3" borderId="0" xfId="0" applyFill="1" applyBorder="1" applyAlignment="1">
      <alignment vertical="center"/>
    </xf>
    <xf numFmtId="0" fontId="0" fillId="3" borderId="0" xfId="0" applyFill="1" applyBorder="1" applyAlignment="1"/>
    <xf numFmtId="0" fontId="0" fillId="3" borderId="13" xfId="0" applyFill="1" applyBorder="1" applyAlignment="1">
      <alignment vertical="top"/>
    </xf>
    <xf numFmtId="0" fontId="27" fillId="0" borderId="0" xfId="0" applyFont="1"/>
    <xf numFmtId="14" fontId="27" fillId="0" borderId="0" xfId="0" applyNumberFormat="1" applyFont="1"/>
    <xf numFmtId="0" fontId="178" fillId="6" borderId="0" xfId="0" applyFont="1" applyFill="1" applyAlignment="1">
      <alignment horizontal="center"/>
    </xf>
    <xf numFmtId="171" fontId="5" fillId="24" borderId="0" xfId="1" applyNumberFormat="1" applyFont="1" applyFill="1"/>
    <xf numFmtId="2" fontId="0" fillId="4" borderId="0" xfId="0" applyNumberFormat="1" applyFill="1" applyAlignment="1">
      <alignment horizontal="left"/>
    </xf>
    <xf numFmtId="175" fontId="0" fillId="4" borderId="0" xfId="0" applyNumberFormat="1" applyFont="1" applyFill="1" applyBorder="1" applyAlignment="1" applyProtection="1"/>
    <xf numFmtId="10" fontId="0" fillId="4" borderId="0" xfId="2" applyNumberFormat="1" applyFont="1" applyFill="1" applyBorder="1" applyAlignment="1" applyProtection="1">
      <alignment horizontal="center"/>
    </xf>
    <xf numFmtId="9" fontId="0" fillId="4" borderId="0" xfId="2" applyFont="1" applyFill="1"/>
    <xf numFmtId="0" fontId="5" fillId="14" borderId="0" xfId="0" applyFont="1" applyFill="1" applyBorder="1" applyAlignment="1">
      <alignment horizontal="center"/>
    </xf>
    <xf numFmtId="0" fontId="5" fillId="14" borderId="0" xfId="0" applyFont="1" applyFill="1" applyAlignment="1">
      <alignment horizontal="center"/>
    </xf>
    <xf numFmtId="14" fontId="62" fillId="14" borderId="0" xfId="0" applyNumberFormat="1" applyFont="1" applyFill="1" applyBorder="1" applyAlignment="1">
      <alignment horizontal="center"/>
    </xf>
    <xf numFmtId="17" fontId="5" fillId="14" borderId="0" xfId="0" applyNumberFormat="1" applyFont="1" applyFill="1" applyBorder="1" applyAlignment="1">
      <alignment horizontal="center"/>
    </xf>
    <xf numFmtId="17" fontId="5" fillId="14" borderId="0" xfId="0" applyNumberFormat="1" applyFont="1" applyFill="1" applyAlignment="1">
      <alignment horizontal="center"/>
    </xf>
    <xf numFmtId="3" fontId="34" fillId="25" borderId="5" xfId="1" applyNumberFormat="1" applyFont="1" applyFill="1" applyBorder="1" applyAlignment="1">
      <alignment horizontal="center"/>
    </xf>
    <xf numFmtId="183" fontId="34" fillId="25" borderId="5" xfId="1" applyNumberFormat="1" applyFont="1" applyFill="1" applyBorder="1" applyAlignment="1">
      <alignment horizontal="center"/>
    </xf>
    <xf numFmtId="164" fontId="34" fillId="25" borderId="5" xfId="2" applyNumberFormat="1" applyFont="1" applyFill="1" applyBorder="1" applyAlignment="1">
      <alignment horizontal="center"/>
    </xf>
    <xf numFmtId="183" fontId="34" fillId="20" borderId="0" xfId="1" applyNumberFormat="1" applyFont="1" applyFill="1" applyBorder="1" applyAlignment="1">
      <alignment horizontal="center"/>
    </xf>
    <xf numFmtId="183" fontId="34" fillId="20" borderId="11" xfId="1" applyNumberFormat="1" applyFont="1" applyFill="1" applyBorder="1" applyAlignment="1">
      <alignment horizontal="center"/>
    </xf>
    <xf numFmtId="9" fontId="34" fillId="20" borderId="0" xfId="2" applyFont="1" applyFill="1" applyBorder="1" applyAlignment="1">
      <alignment horizontal="center"/>
    </xf>
    <xf numFmtId="0" fontId="62" fillId="20" borderId="12" xfId="0" applyFont="1" applyFill="1" applyBorder="1" applyAlignment="1"/>
    <xf numFmtId="43" fontId="0" fillId="4" borderId="0" xfId="1" applyFont="1" applyFill="1" applyAlignment="1">
      <alignment horizontal="center"/>
    </xf>
    <xf numFmtId="9" fontId="102" fillId="4" borderId="0" xfId="2" applyFont="1" applyFill="1" applyBorder="1" applyAlignment="1">
      <alignment vertical="top"/>
    </xf>
    <xf numFmtId="9" fontId="53" fillId="3" borderId="0" xfId="2" applyFont="1" applyFill="1"/>
    <xf numFmtId="177" fontId="53" fillId="3" borderId="4" xfId="1" applyNumberFormat="1" applyFont="1" applyFill="1" applyBorder="1"/>
    <xf numFmtId="175" fontId="0" fillId="0" borderId="0" xfId="0" applyNumberFormat="1"/>
    <xf numFmtId="172" fontId="27" fillId="39" borderId="0" xfId="0" applyNumberFormat="1" applyFont="1" applyFill="1" applyAlignment="1">
      <alignment horizontal="center"/>
    </xf>
    <xf numFmtId="172" fontId="5" fillId="34" borderId="0" xfId="1" applyNumberFormat="1" applyFont="1" applyFill="1" applyAlignment="1">
      <alignment horizontal="center"/>
    </xf>
    <xf numFmtId="171" fontId="169" fillId="3" borderId="9" xfId="1" quotePrefix="1" applyNumberFormat="1" applyFont="1" applyFill="1" applyBorder="1" applyAlignment="1">
      <alignment horizontal="right"/>
    </xf>
    <xf numFmtId="0" fontId="183" fillId="3" borderId="22" xfId="0" applyFont="1" applyFill="1" applyBorder="1" applyAlignment="1">
      <alignment horizontal="center" vertical="center"/>
    </xf>
    <xf numFmtId="164" fontId="183" fillId="3" borderId="11" xfId="2" applyNumberFormat="1" applyFont="1" applyFill="1" applyBorder="1" applyAlignment="1">
      <alignment horizontal="center" vertical="center"/>
    </xf>
    <xf numFmtId="1" fontId="183" fillId="3" borderId="11" xfId="2" applyNumberFormat="1" applyFont="1" applyFill="1" applyBorder="1" applyAlignment="1">
      <alignment horizontal="center" vertical="center"/>
    </xf>
    <xf numFmtId="1" fontId="183" fillId="3" borderId="11" xfId="1" applyNumberFormat="1" applyFont="1" applyFill="1" applyBorder="1" applyAlignment="1">
      <alignment horizontal="center" vertical="center"/>
    </xf>
    <xf numFmtId="9" fontId="183" fillId="3" borderId="11" xfId="2" applyFont="1" applyFill="1" applyBorder="1" applyAlignment="1">
      <alignment horizontal="center" vertical="center"/>
    </xf>
    <xf numFmtId="3" fontId="183" fillId="3" borderId="11" xfId="1" applyNumberFormat="1" applyFont="1" applyFill="1" applyBorder="1" applyAlignment="1">
      <alignment horizontal="center" vertical="center"/>
    </xf>
    <xf numFmtId="179" fontId="183" fillId="3" borderId="11" xfId="1" applyNumberFormat="1" applyFont="1" applyFill="1" applyBorder="1" applyAlignment="1">
      <alignment horizontal="center" vertical="center"/>
    </xf>
    <xf numFmtId="17" fontId="33" fillId="4" borderId="1" xfId="0" quotePrefix="1" applyNumberFormat="1" applyFont="1" applyFill="1" applyBorder="1" applyAlignment="1">
      <alignment horizontal="right"/>
    </xf>
    <xf numFmtId="3" fontId="182" fillId="4" borderId="3" xfId="1" applyNumberFormat="1" applyFont="1" applyFill="1" applyBorder="1" applyAlignment="1">
      <alignment horizontal="center"/>
    </xf>
    <xf numFmtId="1" fontId="182" fillId="4" borderId="4" xfId="2" applyNumberFormat="1" applyFont="1" applyFill="1" applyBorder="1" applyAlignment="1">
      <alignment horizontal="center" vertical="center"/>
    </xf>
    <xf numFmtId="1" fontId="182" fillId="4" borderId="4" xfId="1" applyNumberFormat="1" applyFont="1" applyFill="1" applyBorder="1" applyAlignment="1">
      <alignment horizontal="center" vertical="center"/>
    </xf>
    <xf numFmtId="9" fontId="182" fillId="4" borderId="4" xfId="2" applyFont="1" applyFill="1" applyBorder="1" applyAlignment="1">
      <alignment horizontal="center" vertical="center"/>
    </xf>
    <xf numFmtId="179" fontId="182" fillId="4" borderId="4" xfId="1" applyNumberFormat="1" applyFont="1" applyFill="1" applyBorder="1" applyAlignment="1">
      <alignment horizontal="center" vertical="center"/>
    </xf>
    <xf numFmtId="0" fontId="0" fillId="22" borderId="0" xfId="0" applyFill="1" applyBorder="1"/>
    <xf numFmtId="0" fontId="39" fillId="22" borderId="0" xfId="0" applyFont="1" applyFill="1" applyBorder="1"/>
    <xf numFmtId="0" fontId="0" fillId="22" borderId="0" xfId="0" applyFill="1"/>
    <xf numFmtId="43" fontId="0" fillId="0" borderId="0" xfId="1" applyNumberFormat="1" applyFont="1" applyFill="1"/>
    <xf numFmtId="176" fontId="0" fillId="4" borderId="1" xfId="1" applyNumberFormat="1" applyFont="1" applyFill="1" applyBorder="1"/>
    <xf numFmtId="176" fontId="0" fillId="4" borderId="0" xfId="1" applyNumberFormat="1" applyFont="1" applyFill="1" applyBorder="1"/>
    <xf numFmtId="176" fontId="0" fillId="4" borderId="2" xfId="1" applyNumberFormat="1" applyFont="1" applyFill="1" applyBorder="1"/>
    <xf numFmtId="176" fontId="58" fillId="10" borderId="0" xfId="1" applyNumberFormat="1" applyFont="1" applyFill="1" applyBorder="1" applyAlignment="1">
      <alignment vertical="center"/>
    </xf>
    <xf numFmtId="176" fontId="0" fillId="18" borderId="0" xfId="1" applyNumberFormat="1" applyFont="1" applyFill="1" applyBorder="1"/>
    <xf numFmtId="176" fontId="145" fillId="24" borderId="12" xfId="1" applyNumberFormat="1" applyFont="1" applyFill="1" applyBorder="1"/>
    <xf numFmtId="176" fontId="110" fillId="4" borderId="0" xfId="1" applyNumberFormat="1" applyFont="1" applyFill="1" applyBorder="1"/>
    <xf numFmtId="176" fontId="43" fillId="4" borderId="0" xfId="1" applyNumberFormat="1" applyFont="1" applyFill="1" applyBorder="1"/>
    <xf numFmtId="176" fontId="38" fillId="4" borderId="0" xfId="1" quotePrefix="1" applyNumberFormat="1" applyFont="1" applyFill="1" applyBorder="1"/>
    <xf numFmtId="176" fontId="0" fillId="4" borderId="0" xfId="1" applyNumberFormat="1" applyFont="1" applyFill="1"/>
    <xf numFmtId="176" fontId="43" fillId="15" borderId="2" xfId="1" applyNumberFormat="1" applyFont="1" applyFill="1" applyBorder="1" applyAlignment="1">
      <alignment horizontal="center" vertical="center"/>
    </xf>
    <xf numFmtId="176" fontId="129" fillId="4" borderId="0" xfId="1" applyNumberFormat="1" applyFont="1" applyFill="1" applyBorder="1" applyAlignment="1">
      <alignment horizontal="center"/>
    </xf>
    <xf numFmtId="176" fontId="34" fillId="4" borderId="0" xfId="1" applyNumberFormat="1" applyFont="1" applyFill="1" applyBorder="1"/>
    <xf numFmtId="176" fontId="34" fillId="4" borderId="0" xfId="1" applyNumberFormat="1" applyFont="1" applyFill="1" applyBorder="1" applyAlignment="1">
      <alignment horizontal="center"/>
    </xf>
    <xf numFmtId="176" fontId="34" fillId="4" borderId="0" xfId="1" applyNumberFormat="1" applyFont="1" applyFill="1" applyBorder="1" applyAlignment="1">
      <alignment horizontal="right"/>
    </xf>
    <xf numFmtId="176" fontId="34" fillId="4" borderId="13" xfId="1" applyNumberFormat="1" applyFont="1" applyFill="1" applyBorder="1"/>
    <xf numFmtId="176" fontId="0" fillId="4" borderId="13" xfId="1" applyNumberFormat="1" applyFont="1" applyFill="1" applyBorder="1"/>
    <xf numFmtId="176" fontId="33" fillId="10" borderId="1" xfId="1" applyNumberFormat="1" applyFont="1" applyFill="1" applyBorder="1"/>
    <xf numFmtId="176" fontId="33" fillId="4" borderId="0" xfId="1" applyNumberFormat="1" applyFont="1" applyFill="1" applyBorder="1"/>
    <xf numFmtId="176" fontId="13" fillId="20" borderId="2" xfId="1" applyNumberFormat="1" applyFont="1" applyFill="1" applyBorder="1"/>
    <xf numFmtId="176" fontId="33" fillId="18" borderId="2" xfId="1" applyNumberFormat="1" applyFont="1" applyFill="1" applyBorder="1"/>
    <xf numFmtId="176" fontId="4" fillId="10" borderId="0" xfId="1" applyNumberFormat="1" applyFont="1" applyFill="1" applyAlignment="1">
      <alignment horizontal="center" vertical="center"/>
    </xf>
    <xf numFmtId="176" fontId="0" fillId="0" borderId="0" xfId="1" applyNumberFormat="1" applyFont="1"/>
    <xf numFmtId="176" fontId="0" fillId="0" borderId="0" xfId="1" applyNumberFormat="1" applyFont="1" applyFill="1" applyBorder="1" applyAlignment="1" applyProtection="1"/>
    <xf numFmtId="176" fontId="0" fillId="0" borderId="0" xfId="1" applyNumberFormat="1" applyFont="1" applyFill="1" applyBorder="1" applyAlignment="1" applyProtection="1">
      <alignment horizontal="right"/>
    </xf>
    <xf numFmtId="176" fontId="0" fillId="0" borderId="0" xfId="1" applyNumberFormat="1" applyFont="1" applyFill="1"/>
    <xf numFmtId="176" fontId="155" fillId="29" borderId="0" xfId="1" applyNumberFormat="1" applyFont="1" applyFill="1" applyAlignment="1">
      <alignment horizontal="center" vertical="center"/>
    </xf>
    <xf numFmtId="187" fontId="0" fillId="0" borderId="0" xfId="16" applyNumberFormat="1" applyFont="1"/>
    <xf numFmtId="180" fontId="0" fillId="0" borderId="0" xfId="16" applyNumberFormat="1" applyFont="1"/>
    <xf numFmtId="180" fontId="0" fillId="0" borderId="0" xfId="1" applyNumberFormat="1" applyFont="1" applyFill="1"/>
    <xf numFmtId="186" fontId="0" fillId="0" borderId="0" xfId="0" applyNumberFormat="1"/>
    <xf numFmtId="0" fontId="77" fillId="3" borderId="11" xfId="0" applyFont="1" applyFill="1" applyBorder="1" applyAlignment="1">
      <alignment horizontal="right"/>
    </xf>
    <xf numFmtId="171" fontId="0" fillId="26" borderId="0" xfId="1" applyNumberFormat="1" applyFont="1" applyFill="1" applyBorder="1" applyAlignment="1" applyProtection="1">
      <alignment horizontal="center"/>
    </xf>
    <xf numFmtId="0" fontId="0" fillId="4" borderId="0" xfId="0" applyFill="1" applyAlignment="1">
      <alignment horizontal="left"/>
    </xf>
    <xf numFmtId="164" fontId="175" fillId="4" borderId="0" xfId="2" applyNumberFormat="1" applyFont="1" applyFill="1"/>
    <xf numFmtId="168" fontId="179" fillId="0" borderId="0" xfId="0" applyNumberFormat="1" applyFont="1" applyAlignment="1">
      <alignment horizontal="center"/>
    </xf>
    <xf numFmtId="168" fontId="179" fillId="4" borderId="0" xfId="0" applyNumberFormat="1" applyFont="1" applyFill="1" applyAlignment="1">
      <alignment horizontal="center"/>
    </xf>
    <xf numFmtId="168" fontId="178" fillId="11" borderId="12" xfId="0" applyNumberFormat="1" applyFont="1" applyFill="1" applyBorder="1" applyAlignment="1">
      <alignment horizontal="center"/>
    </xf>
    <xf numFmtId="168" fontId="0" fillId="4" borderId="0" xfId="0" applyNumberFormat="1" applyFont="1" applyFill="1" applyAlignment="1">
      <alignment horizontal="center"/>
    </xf>
    <xf numFmtId="168" fontId="0" fillId="0" borderId="0" xfId="0" applyNumberFormat="1" applyFont="1" applyAlignment="1">
      <alignment horizontal="center"/>
    </xf>
    <xf numFmtId="0" fontId="169" fillId="3" borderId="9" xfId="0" applyFont="1" applyFill="1" applyBorder="1" applyAlignment="1">
      <alignment horizontal="right"/>
    </xf>
    <xf numFmtId="0" fontId="0" fillId="10" borderId="3" xfId="0" applyFill="1" applyBorder="1"/>
    <xf numFmtId="14" fontId="4" fillId="10" borderId="1" xfId="0" applyNumberFormat="1" applyFont="1" applyFill="1" applyBorder="1" applyAlignment="1">
      <alignment horizontal="center"/>
    </xf>
    <xf numFmtId="182" fontId="53" fillId="4" borderId="5" xfId="0" applyNumberFormat="1" applyFont="1" applyFill="1" applyBorder="1" applyAlignment="1">
      <alignment horizontal="center"/>
    </xf>
    <xf numFmtId="9" fontId="53" fillId="4" borderId="3" xfId="2" applyFont="1" applyFill="1" applyBorder="1" applyAlignment="1">
      <alignment horizontal="center"/>
    </xf>
    <xf numFmtId="9" fontId="53" fillId="20" borderId="3" xfId="2" applyFont="1" applyFill="1" applyBorder="1" applyAlignment="1">
      <alignment horizontal="center"/>
    </xf>
    <xf numFmtId="171" fontId="53" fillId="4" borderId="5" xfId="1" applyNumberFormat="1" applyFont="1" applyFill="1" applyBorder="1" applyAlignment="1">
      <alignment horizontal="center"/>
    </xf>
    <xf numFmtId="171" fontId="53" fillId="20" borderId="0" xfId="1" applyNumberFormat="1" applyFont="1" applyFill="1" applyBorder="1" applyAlignment="1">
      <alignment horizontal="center"/>
    </xf>
    <xf numFmtId="167" fontId="53" fillId="3" borderId="0" xfId="1" applyNumberFormat="1" applyFont="1" applyFill="1" applyBorder="1" applyAlignment="1">
      <alignment horizontal="right"/>
    </xf>
    <xf numFmtId="167" fontId="53" fillId="4" borderId="5" xfId="1" applyNumberFormat="1" applyFont="1" applyFill="1" applyBorder="1" applyAlignment="1">
      <alignment horizontal="center"/>
    </xf>
    <xf numFmtId="167" fontId="53" fillId="20" borderId="4" xfId="1" applyNumberFormat="1" applyFont="1" applyFill="1" applyBorder="1" applyAlignment="1">
      <alignment horizontal="right"/>
    </xf>
    <xf numFmtId="167" fontId="53" fillId="20" borderId="0" xfId="1" applyNumberFormat="1" applyFont="1" applyFill="1" applyBorder="1" applyAlignment="1">
      <alignment horizontal="right"/>
    </xf>
    <xf numFmtId="171" fontId="53" fillId="4" borderId="5" xfId="1" applyNumberFormat="1" applyFont="1" applyFill="1" applyBorder="1"/>
    <xf numFmtId="9" fontId="53" fillId="4" borderId="5" xfId="2" applyNumberFormat="1" applyFont="1" applyFill="1" applyBorder="1" applyAlignment="1">
      <alignment horizontal="center"/>
    </xf>
    <xf numFmtId="5" fontId="53" fillId="3" borderId="0" xfId="0" applyNumberFormat="1" applyFont="1" applyFill="1" applyAlignment="1">
      <alignment horizontal="center"/>
    </xf>
    <xf numFmtId="5" fontId="53" fillId="4" borderId="7" xfId="0" applyNumberFormat="1" applyFont="1" applyFill="1" applyBorder="1" applyAlignment="1">
      <alignment horizontal="center"/>
    </xf>
    <xf numFmtId="5" fontId="53" fillId="4" borderId="5" xfId="0" applyNumberFormat="1" applyFont="1" applyFill="1" applyBorder="1" applyAlignment="1">
      <alignment horizontal="center"/>
    </xf>
    <xf numFmtId="181" fontId="53" fillId="4" borderId="5" xfId="1" applyNumberFormat="1" applyFont="1" applyFill="1" applyBorder="1" applyAlignment="1">
      <alignment horizontal="center"/>
    </xf>
    <xf numFmtId="164" fontId="53" fillId="3" borderId="9" xfId="2" applyNumberFormat="1" applyFont="1" applyFill="1" applyBorder="1" applyAlignment="1">
      <alignment horizontal="center"/>
    </xf>
    <xf numFmtId="164" fontId="53" fillId="20" borderId="3" xfId="2" applyNumberFormat="1" applyFont="1" applyFill="1" applyBorder="1" applyAlignment="1">
      <alignment horizontal="center"/>
    </xf>
    <xf numFmtId="173" fontId="53" fillId="3" borderId="11" xfId="1" applyNumberFormat="1" applyFont="1" applyFill="1" applyBorder="1" applyAlignment="1">
      <alignment horizontal="center"/>
    </xf>
    <xf numFmtId="173" fontId="53" fillId="20" borderId="4" xfId="1" applyNumberFormat="1" applyFont="1" applyFill="1" applyBorder="1" applyAlignment="1">
      <alignment horizontal="center"/>
    </xf>
    <xf numFmtId="173" fontId="53" fillId="4" borderId="4" xfId="1" applyNumberFormat="1" applyFont="1" applyFill="1" applyBorder="1" applyAlignment="1">
      <alignment horizontal="center"/>
    </xf>
    <xf numFmtId="0" fontId="45" fillId="15" borderId="4" xfId="0" applyFont="1" applyFill="1" applyBorder="1" applyAlignment="1">
      <alignment horizontal="center"/>
    </xf>
    <xf numFmtId="0" fontId="17" fillId="0" borderId="0" xfId="0" quotePrefix="1" applyFont="1" applyFill="1" applyAlignment="1">
      <alignment horizontal="left"/>
    </xf>
    <xf numFmtId="2" fontId="0" fillId="0" borderId="0" xfId="0" applyNumberFormat="1"/>
    <xf numFmtId="0" fontId="5" fillId="14" borderId="12" xfId="0" applyFont="1" applyFill="1" applyBorder="1" applyAlignment="1">
      <alignment horizontal="center"/>
    </xf>
    <xf numFmtId="172" fontId="5" fillId="14" borderId="0" xfId="1" applyNumberFormat="1" applyFont="1" applyFill="1" applyAlignment="1">
      <alignment horizontal="center"/>
    </xf>
    <xf numFmtId="171" fontId="5" fillId="14" borderId="12" xfId="1" applyNumberFormat="1" applyFont="1" applyFill="1" applyBorder="1" applyAlignment="1">
      <alignment horizontal="center"/>
    </xf>
    <xf numFmtId="168" fontId="6" fillId="9" borderId="12" xfId="0" applyNumberFormat="1" applyFont="1" applyFill="1" applyBorder="1" applyAlignment="1">
      <alignment horizontal="center"/>
    </xf>
    <xf numFmtId="168" fontId="199" fillId="9" borderId="12" xfId="0" applyNumberFormat="1" applyFont="1" applyFill="1" applyBorder="1" applyAlignment="1">
      <alignment horizontal="center"/>
    </xf>
    <xf numFmtId="164" fontId="199" fillId="9" borderId="12" xfId="2" applyNumberFormat="1" applyFont="1" applyFill="1" applyBorder="1" applyAlignment="1">
      <alignment horizontal="center"/>
    </xf>
    <xf numFmtId="164" fontId="200" fillId="13" borderId="12" xfId="2" applyNumberFormat="1" applyFont="1" applyFill="1" applyBorder="1" applyAlignment="1">
      <alignment horizontal="center"/>
    </xf>
    <xf numFmtId="43" fontId="6" fillId="10" borderId="11" xfId="1" applyFont="1" applyFill="1" applyBorder="1" applyAlignment="1">
      <alignment horizontal="right"/>
    </xf>
    <xf numFmtId="164" fontId="53" fillId="3" borderId="1" xfId="2" applyNumberFormat="1" applyFont="1" applyFill="1" applyBorder="1" applyAlignment="1">
      <alignment horizontal="center"/>
    </xf>
    <xf numFmtId="10" fontId="53" fillId="3" borderId="1" xfId="0" applyNumberFormat="1" applyFont="1" applyFill="1" applyBorder="1" applyAlignment="1">
      <alignment horizontal="center"/>
    </xf>
    <xf numFmtId="10" fontId="53" fillId="20" borderId="1" xfId="0" applyNumberFormat="1" applyFont="1" applyFill="1" applyBorder="1" applyAlignment="1">
      <alignment horizontal="center"/>
    </xf>
    <xf numFmtId="10" fontId="53" fillId="3" borderId="1" xfId="2" applyNumberFormat="1" applyFont="1" applyFill="1" applyBorder="1" applyAlignment="1">
      <alignment horizontal="center"/>
    </xf>
    <xf numFmtId="10" fontId="53" fillId="20" borderId="1" xfId="2" applyNumberFormat="1" applyFont="1" applyFill="1" applyBorder="1" applyAlignment="1">
      <alignment horizontal="center"/>
    </xf>
    <xf numFmtId="10" fontId="53" fillId="3" borderId="20" xfId="0" applyNumberFormat="1" applyFont="1" applyFill="1" applyBorder="1" applyAlignment="1">
      <alignment horizontal="center"/>
    </xf>
    <xf numFmtId="10" fontId="53" fillId="3" borderId="30" xfId="0" applyNumberFormat="1" applyFont="1" applyFill="1" applyBorder="1" applyAlignment="1">
      <alignment horizontal="center"/>
    </xf>
    <xf numFmtId="164" fontId="53" fillId="3" borderId="20" xfId="2" applyNumberFormat="1" applyFont="1" applyFill="1" applyBorder="1" applyAlignment="1">
      <alignment horizontal="center"/>
    </xf>
    <xf numFmtId="164" fontId="53" fillId="4" borderId="30" xfId="2" applyNumberFormat="1" applyFont="1" applyFill="1" applyBorder="1" applyAlignment="1">
      <alignment horizontal="center"/>
    </xf>
    <xf numFmtId="164" fontId="53" fillId="20" borderId="20" xfId="2" applyNumberFormat="1" applyFont="1" applyFill="1" applyBorder="1" applyAlignment="1">
      <alignment horizontal="center"/>
    </xf>
    <xf numFmtId="164" fontId="0" fillId="4" borderId="0" xfId="2" applyNumberFormat="1" applyFont="1" applyFill="1" applyAlignment="1">
      <alignment horizontal="right"/>
    </xf>
    <xf numFmtId="0" fontId="169" fillId="3" borderId="1" xfId="0" quotePrefix="1" applyFont="1" applyFill="1" applyBorder="1" applyAlignment="1">
      <alignment horizontal="right"/>
    </xf>
    <xf numFmtId="0" fontId="53" fillId="3" borderId="1" xfId="0" applyFont="1" applyFill="1" applyBorder="1"/>
    <xf numFmtId="0" fontId="53" fillId="3" borderId="9" xfId="0" applyFont="1" applyFill="1" applyBorder="1"/>
    <xf numFmtId="10" fontId="53" fillId="3" borderId="3" xfId="2" applyNumberFormat="1" applyFont="1" applyFill="1" applyBorder="1"/>
    <xf numFmtId="10" fontId="53" fillId="3" borderId="1" xfId="2" applyNumberFormat="1" applyFont="1" applyFill="1" applyBorder="1"/>
    <xf numFmtId="10" fontId="53" fillId="20" borderId="1" xfId="2" applyNumberFormat="1" applyFont="1" applyFill="1" applyBorder="1"/>
    <xf numFmtId="0" fontId="168" fillId="40" borderId="0" xfId="0" applyFont="1" applyFill="1" applyAlignment="1">
      <alignment horizontal="right"/>
    </xf>
    <xf numFmtId="0" fontId="168" fillId="40" borderId="4" xfId="0" applyFont="1" applyFill="1" applyBorder="1" applyAlignment="1">
      <alignment horizontal="right"/>
    </xf>
    <xf numFmtId="0" fontId="168" fillId="40" borderId="11" xfId="0" applyFont="1" applyFill="1" applyBorder="1" applyAlignment="1">
      <alignment horizontal="right"/>
    </xf>
    <xf numFmtId="0" fontId="168" fillId="40" borderId="4" xfId="0" applyFont="1" applyFill="1" applyBorder="1" applyAlignment="1">
      <alignment horizontal="left"/>
    </xf>
    <xf numFmtId="0" fontId="168" fillId="40" borderId="0" xfId="0" applyFont="1" applyFill="1" applyAlignment="1">
      <alignment horizontal="left"/>
    </xf>
    <xf numFmtId="0" fontId="168" fillId="40" borderId="8" xfId="0" applyFont="1" applyFill="1" applyBorder="1" applyAlignment="1">
      <alignment horizontal="left"/>
    </xf>
    <xf numFmtId="0" fontId="168" fillId="40" borderId="10" xfId="0" applyFont="1" applyFill="1" applyBorder="1" applyAlignment="1">
      <alignment horizontal="left"/>
    </xf>
    <xf numFmtId="0" fontId="168" fillId="40" borderId="2" xfId="0" applyFont="1" applyFill="1" applyBorder="1" applyAlignment="1">
      <alignment horizontal="left"/>
    </xf>
    <xf numFmtId="0" fontId="169" fillId="40" borderId="0" xfId="0" applyFont="1" applyFill="1" applyAlignment="1">
      <alignment horizontal="right"/>
    </xf>
    <xf numFmtId="0" fontId="169" fillId="40" borderId="4" xfId="0" applyFont="1" applyFill="1" applyBorder="1" applyAlignment="1">
      <alignment horizontal="right"/>
    </xf>
    <xf numFmtId="0" fontId="169" fillId="40" borderId="11" xfId="0" applyFont="1" applyFill="1" applyBorder="1" applyAlignment="1">
      <alignment horizontal="right"/>
    </xf>
    <xf numFmtId="0" fontId="169" fillId="7" borderId="0" xfId="0" applyFont="1" applyFill="1" applyAlignment="1">
      <alignment horizontal="right"/>
    </xf>
    <xf numFmtId="0" fontId="169" fillId="7" borderId="11" xfId="0" applyFont="1" applyFill="1" applyBorder="1" applyAlignment="1">
      <alignment horizontal="right"/>
    </xf>
    <xf numFmtId="0" fontId="169" fillId="7" borderId="4" xfId="0" applyFont="1" applyFill="1" applyBorder="1" applyAlignment="1">
      <alignment horizontal="right"/>
    </xf>
    <xf numFmtId="0" fontId="168" fillId="7" borderId="0" xfId="0" applyFont="1" applyFill="1" applyAlignment="1">
      <alignment horizontal="right"/>
    </xf>
    <xf numFmtId="0" fontId="168" fillId="7" borderId="11" xfId="0" applyFont="1" applyFill="1" applyBorder="1" applyAlignment="1">
      <alignment horizontal="right"/>
    </xf>
    <xf numFmtId="0" fontId="168" fillId="7" borderId="4" xfId="0" applyFont="1" applyFill="1" applyBorder="1" applyAlignment="1">
      <alignment horizontal="right"/>
    </xf>
    <xf numFmtId="0" fontId="168" fillId="7" borderId="0" xfId="0" applyFont="1" applyFill="1" applyAlignment="1">
      <alignment horizontal="left"/>
    </xf>
    <xf numFmtId="16" fontId="168" fillId="7" borderId="11" xfId="0" applyNumberFormat="1" applyFont="1" applyFill="1" applyBorder="1" applyAlignment="1">
      <alignment horizontal="right"/>
    </xf>
    <xf numFmtId="0" fontId="168" fillId="7" borderId="4" xfId="0" applyFont="1" applyFill="1" applyBorder="1" applyAlignment="1">
      <alignment horizontal="left"/>
    </xf>
    <xf numFmtId="0" fontId="168" fillId="7" borderId="11" xfId="0" applyFont="1" applyFill="1" applyBorder="1" applyAlignment="1">
      <alignment horizontal="left"/>
    </xf>
    <xf numFmtId="0" fontId="168" fillId="7" borderId="2" xfId="0" applyFont="1" applyFill="1" applyBorder="1" applyAlignment="1">
      <alignment horizontal="left"/>
    </xf>
    <xf numFmtId="0" fontId="168" fillId="7" borderId="10" xfId="0" applyFont="1" applyFill="1" applyBorder="1" applyAlignment="1">
      <alignment horizontal="left"/>
    </xf>
    <xf numFmtId="0" fontId="168" fillId="7" borderId="10" xfId="0" applyFont="1" applyFill="1" applyBorder="1" applyAlignment="1">
      <alignment horizontal="right"/>
    </xf>
    <xf numFmtId="0" fontId="168" fillId="7" borderId="8" xfId="0" applyFont="1" applyFill="1" applyBorder="1" applyAlignment="1">
      <alignment horizontal="left"/>
    </xf>
    <xf numFmtId="0" fontId="201" fillId="7" borderId="4" xfId="0" applyFont="1" applyFill="1" applyBorder="1" applyAlignment="1">
      <alignment horizontal="left"/>
    </xf>
    <xf numFmtId="171" fontId="169" fillId="7" borderId="11" xfId="0" applyNumberFormat="1" applyFont="1" applyFill="1" applyBorder="1" applyAlignment="1">
      <alignment horizontal="right"/>
    </xf>
    <xf numFmtId="0" fontId="202" fillId="7" borderId="11" xfId="0" applyFont="1" applyFill="1" applyBorder="1" applyAlignment="1">
      <alignment horizontal="right"/>
    </xf>
    <xf numFmtId="0" fontId="201" fillId="32" borderId="4" xfId="0" applyFont="1" applyFill="1" applyBorder="1" applyAlignment="1">
      <alignment horizontal="left"/>
    </xf>
    <xf numFmtId="171" fontId="169" fillId="32" borderId="11" xfId="0" applyNumberFormat="1" applyFont="1" applyFill="1" applyBorder="1" applyAlignment="1">
      <alignment horizontal="right"/>
    </xf>
    <xf numFmtId="0" fontId="203" fillId="32" borderId="4" xfId="0" applyFont="1" applyFill="1" applyBorder="1" applyAlignment="1">
      <alignment horizontal="left"/>
    </xf>
    <xf numFmtId="0" fontId="203" fillId="32" borderId="40" xfId="0" applyFont="1" applyFill="1" applyBorder="1" applyAlignment="1">
      <alignment horizontal="left"/>
    </xf>
    <xf numFmtId="0" fontId="202" fillId="32" borderId="11" xfId="0" applyFont="1" applyFill="1" applyBorder="1" applyAlignment="1">
      <alignment horizontal="right"/>
    </xf>
    <xf numFmtId="0" fontId="168" fillId="32" borderId="4" xfId="0" applyFont="1" applyFill="1" applyBorder="1" applyAlignment="1">
      <alignment horizontal="left"/>
    </xf>
    <xf numFmtId="0" fontId="168" fillId="32" borderId="11" xfId="0" applyFont="1" applyFill="1" applyBorder="1" applyAlignment="1">
      <alignment horizontal="left"/>
    </xf>
    <xf numFmtId="0" fontId="168" fillId="32" borderId="8" xfId="0" applyFont="1" applyFill="1" applyBorder="1" applyAlignment="1">
      <alignment horizontal="left"/>
    </xf>
    <xf numFmtId="0" fontId="168" fillId="32" borderId="10" xfId="0" applyFont="1" applyFill="1" applyBorder="1" applyAlignment="1">
      <alignment horizontal="left"/>
    </xf>
    <xf numFmtId="0" fontId="55" fillId="3" borderId="4" xfId="0" applyFont="1" applyFill="1" applyBorder="1" applyAlignment="1">
      <alignment horizontal="right"/>
    </xf>
    <xf numFmtId="16" fontId="0" fillId="7" borderId="11" xfId="0" applyNumberFormat="1" applyFont="1" applyFill="1" applyBorder="1" applyAlignment="1">
      <alignment horizontal="right"/>
    </xf>
    <xf numFmtId="0" fontId="0" fillId="7" borderId="0" xfId="0" applyFont="1" applyFill="1" applyAlignment="1">
      <alignment horizontal="right"/>
    </xf>
    <xf numFmtId="0" fontId="0" fillId="7" borderId="11" xfId="0" applyFont="1" applyFill="1" applyBorder="1" applyAlignment="1">
      <alignment horizontal="right"/>
    </xf>
    <xf numFmtId="0" fontId="0" fillId="7" borderId="0" xfId="0" applyFont="1" applyFill="1" applyAlignment="1">
      <alignment horizontal="left"/>
    </xf>
    <xf numFmtId="0" fontId="169" fillId="40" borderId="0" xfId="0" quotePrefix="1" applyNumberFormat="1" applyFont="1" applyFill="1" applyAlignment="1">
      <alignment horizontal="right"/>
    </xf>
    <xf numFmtId="166" fontId="175" fillId="4" borderId="0" xfId="0" applyNumberFormat="1" applyFont="1" applyFill="1"/>
    <xf numFmtId="0" fontId="5" fillId="24" borderId="3" xfId="0" applyFont="1" applyFill="1" applyBorder="1" applyAlignment="1">
      <alignment horizontal="left"/>
    </xf>
    <xf numFmtId="171" fontId="169" fillId="24" borderId="9" xfId="1" quotePrefix="1" applyNumberFormat="1" applyFont="1" applyFill="1" applyBorder="1" applyAlignment="1">
      <alignment horizontal="right"/>
    </xf>
    <xf numFmtId="16" fontId="55" fillId="24" borderId="11" xfId="0" quotePrefix="1" applyNumberFormat="1" applyFont="1" applyFill="1" applyBorder="1" applyAlignment="1">
      <alignment horizontal="right"/>
    </xf>
    <xf numFmtId="0" fontId="55" fillId="24" borderId="4" xfId="0" applyFont="1" applyFill="1" applyBorder="1" applyAlignment="1">
      <alignment horizontal="left"/>
    </xf>
    <xf numFmtId="0" fontId="77" fillId="24" borderId="11" xfId="0" applyFont="1" applyFill="1" applyBorder="1" applyAlignment="1">
      <alignment horizontal="right"/>
    </xf>
    <xf numFmtId="0" fontId="55" fillId="24" borderId="11" xfId="0" applyFont="1" applyFill="1" applyBorder="1" applyAlignment="1">
      <alignment horizontal="left"/>
    </xf>
    <xf numFmtId="0" fontId="55" fillId="24" borderId="8" xfId="0" applyFont="1" applyFill="1" applyBorder="1" applyAlignment="1">
      <alignment horizontal="left"/>
    </xf>
    <xf numFmtId="0" fontId="55" fillId="24" borderId="10" xfId="0" applyFont="1" applyFill="1" applyBorder="1" applyAlignment="1">
      <alignment horizontal="left"/>
    </xf>
    <xf numFmtId="0" fontId="204" fillId="24" borderId="4" xfId="0" applyFont="1" applyFill="1" applyBorder="1" applyAlignment="1">
      <alignment horizontal="left"/>
    </xf>
    <xf numFmtId="0" fontId="27" fillId="7" borderId="0" xfId="0" applyFont="1" applyFill="1" applyBorder="1"/>
    <xf numFmtId="0" fontId="6" fillId="10" borderId="1" xfId="0" applyFont="1" applyFill="1" applyBorder="1" applyAlignment="1">
      <alignment horizontal="center"/>
    </xf>
    <xf numFmtId="0" fontId="0" fillId="10" borderId="2" xfId="0" applyFill="1" applyBorder="1"/>
    <xf numFmtId="0" fontId="177" fillId="10" borderId="2" xfId="0" applyFont="1" applyFill="1" applyBorder="1" applyAlignment="1">
      <alignment horizontal="right"/>
    </xf>
    <xf numFmtId="10" fontId="53" fillId="4" borderId="0" xfId="2" applyNumberFormat="1" applyFont="1" applyFill="1" applyAlignment="1">
      <alignment horizontal="center"/>
    </xf>
    <xf numFmtId="0" fontId="204" fillId="3" borderId="4" xfId="0" applyFont="1" applyFill="1" applyBorder="1" applyAlignment="1">
      <alignment horizontal="left"/>
    </xf>
    <xf numFmtId="0" fontId="169" fillId="7" borderId="1" xfId="0" applyFont="1" applyFill="1" applyBorder="1" applyAlignment="1">
      <alignment horizontal="right"/>
    </xf>
    <xf numFmtId="0" fontId="169" fillId="7" borderId="9" xfId="0" applyFont="1" applyFill="1" applyBorder="1" applyAlignment="1">
      <alignment horizontal="right"/>
    </xf>
    <xf numFmtId="0" fontId="169" fillId="7" borderId="3" xfId="0" applyFont="1" applyFill="1" applyBorder="1" applyAlignment="1">
      <alignment horizontal="right"/>
    </xf>
    <xf numFmtId="166" fontId="0" fillId="4" borderId="0" xfId="0" applyNumberFormat="1" applyFont="1" applyFill="1" applyAlignment="1">
      <alignment horizontal="right"/>
    </xf>
    <xf numFmtId="164" fontId="1" fillId="4" borderId="0" xfId="2" applyNumberFormat="1" applyFont="1" applyFill="1"/>
    <xf numFmtId="0" fontId="0" fillId="40" borderId="0" xfId="0" applyFont="1" applyFill="1" applyAlignment="1">
      <alignment horizontal="right"/>
    </xf>
    <xf numFmtId="0" fontId="0" fillId="40" borderId="0" xfId="0" applyFont="1" applyFill="1" applyAlignment="1">
      <alignment horizontal="left"/>
    </xf>
    <xf numFmtId="0" fontId="169" fillId="24" borderId="3" xfId="0" applyFont="1" applyFill="1" applyBorder="1" applyAlignment="1">
      <alignment horizontal="right"/>
    </xf>
    <xf numFmtId="0" fontId="169" fillId="24" borderId="1" xfId="0" applyFont="1" applyFill="1" applyBorder="1" applyAlignment="1">
      <alignment horizontal="right"/>
    </xf>
    <xf numFmtId="0" fontId="169" fillId="24" borderId="9" xfId="0" quotePrefix="1" applyFont="1" applyFill="1" applyBorder="1" applyAlignment="1">
      <alignment horizontal="right"/>
    </xf>
    <xf numFmtId="0" fontId="55" fillId="24" borderId="4" xfId="0" applyFont="1" applyFill="1" applyBorder="1" applyAlignment="1">
      <alignment horizontal="right"/>
    </xf>
    <xf numFmtId="0" fontId="55" fillId="24" borderId="0" xfId="0" applyFont="1" applyFill="1" applyBorder="1" applyAlignment="1">
      <alignment horizontal="right"/>
    </xf>
    <xf numFmtId="0" fontId="55" fillId="24" borderId="11" xfId="0" applyFont="1" applyFill="1" applyBorder="1" applyAlignment="1">
      <alignment horizontal="right"/>
    </xf>
    <xf numFmtId="0" fontId="55" fillId="24" borderId="0" xfId="0" applyFont="1" applyFill="1" applyBorder="1" applyAlignment="1">
      <alignment horizontal="left"/>
    </xf>
    <xf numFmtId="0" fontId="55" fillId="24" borderId="2" xfId="0" applyFont="1" applyFill="1" applyBorder="1" applyAlignment="1">
      <alignment horizontal="left"/>
    </xf>
    <xf numFmtId="0" fontId="55" fillId="24" borderId="10" xfId="0" applyFont="1" applyFill="1" applyBorder="1" applyAlignment="1">
      <alignment horizontal="right"/>
    </xf>
    <xf numFmtId="0" fontId="204" fillId="24" borderId="11" xfId="0" applyFont="1" applyFill="1" applyBorder="1" applyAlignment="1">
      <alignment horizontal="right"/>
    </xf>
    <xf numFmtId="0" fontId="201" fillId="7" borderId="3" xfId="0" applyFont="1" applyFill="1" applyBorder="1" applyAlignment="1">
      <alignment horizontal="left"/>
    </xf>
    <xf numFmtId="171" fontId="169" fillId="7" borderId="9" xfId="0" quotePrefix="1" applyNumberFormat="1" applyFont="1" applyFill="1" applyBorder="1" applyAlignment="1">
      <alignment horizontal="right"/>
    </xf>
    <xf numFmtId="9" fontId="34" fillId="25" borderId="5" xfId="2" applyNumberFormat="1" applyFont="1" applyFill="1" applyBorder="1" applyAlignment="1">
      <alignment horizontal="center"/>
    </xf>
  </cellXfs>
  <cellStyles count="2105">
    <cellStyle name="Comma" xfId="1" builtinId="3"/>
    <cellStyle name="Currency" xfId="16" builtinId="4"/>
    <cellStyle name="Followed Hyperlink" xfId="4" builtinId="9" hidden="1"/>
    <cellStyle name="Followed Hyperlink" xfId="6" builtinId="9" hidden="1"/>
    <cellStyle name="Followed Hyperlink" xfId="8"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0" builtinId="9" hidden="1"/>
    <cellStyle name="Followed Hyperlink" xfId="781" builtinId="9" hidden="1"/>
    <cellStyle name="Followed Hyperlink" xfId="782" builtinId="9" hidden="1"/>
    <cellStyle name="Followed Hyperlink" xfId="783" builtinId="9" hidden="1"/>
    <cellStyle name="Followed Hyperlink" xfId="784" builtinId="9" hidden="1"/>
    <cellStyle name="Followed Hyperlink" xfId="785" builtinId="9" hidden="1"/>
    <cellStyle name="Followed Hyperlink" xfId="786" builtinId="9" hidden="1"/>
    <cellStyle name="Followed Hyperlink" xfId="787" builtinId="9" hidden="1"/>
    <cellStyle name="Followed Hyperlink" xfId="788" builtinId="9" hidden="1"/>
    <cellStyle name="Followed Hyperlink" xfId="789" builtinId="9" hidden="1"/>
    <cellStyle name="Followed Hyperlink" xfId="790" builtinId="9" hidden="1"/>
    <cellStyle name="Followed Hyperlink" xfId="791" builtinId="9" hidden="1"/>
    <cellStyle name="Followed Hyperlink" xfId="792" builtinId="9" hidden="1"/>
    <cellStyle name="Followed Hyperlink" xfId="793" builtinId="9" hidden="1"/>
    <cellStyle name="Followed Hyperlink" xfId="794" builtinId="9" hidden="1"/>
    <cellStyle name="Followed Hyperlink" xfId="795" builtinId="9" hidden="1"/>
    <cellStyle name="Followed Hyperlink" xfId="796" builtinId="9" hidden="1"/>
    <cellStyle name="Followed Hyperlink" xfId="797" builtinId="9" hidden="1"/>
    <cellStyle name="Followed Hyperlink" xfId="798" builtinId="9" hidden="1"/>
    <cellStyle name="Followed Hyperlink" xfId="799" builtinId="9" hidden="1"/>
    <cellStyle name="Followed Hyperlink" xfId="800" builtinId="9" hidden="1"/>
    <cellStyle name="Followed Hyperlink" xfId="801" builtinId="9" hidden="1"/>
    <cellStyle name="Followed Hyperlink" xfId="802" builtinId="9" hidden="1"/>
    <cellStyle name="Followed Hyperlink" xfId="803" builtinId="9" hidden="1"/>
    <cellStyle name="Followed Hyperlink" xfId="804" builtinId="9" hidden="1"/>
    <cellStyle name="Followed Hyperlink" xfId="805" builtinId="9" hidden="1"/>
    <cellStyle name="Followed Hyperlink" xfId="806" builtinId="9" hidden="1"/>
    <cellStyle name="Followed Hyperlink" xfId="807" builtinId="9" hidden="1"/>
    <cellStyle name="Followed Hyperlink" xfId="808" builtinId="9" hidden="1"/>
    <cellStyle name="Followed Hyperlink" xfId="809" builtinId="9" hidden="1"/>
    <cellStyle name="Followed Hyperlink" xfId="810" builtinId="9" hidden="1"/>
    <cellStyle name="Followed Hyperlink" xfId="811" builtinId="9" hidden="1"/>
    <cellStyle name="Followed Hyperlink" xfId="812" builtinId="9" hidden="1"/>
    <cellStyle name="Followed Hyperlink" xfId="813" builtinId="9" hidden="1"/>
    <cellStyle name="Followed Hyperlink" xfId="814" builtinId="9" hidden="1"/>
    <cellStyle name="Followed Hyperlink" xfId="815" builtinId="9" hidden="1"/>
    <cellStyle name="Followed Hyperlink" xfId="816" builtinId="9" hidden="1"/>
    <cellStyle name="Followed Hyperlink" xfId="817" builtinId="9" hidden="1"/>
    <cellStyle name="Followed Hyperlink" xfId="818" builtinId="9" hidden="1"/>
    <cellStyle name="Followed Hyperlink" xfId="819" builtinId="9" hidden="1"/>
    <cellStyle name="Followed Hyperlink" xfId="820" builtinId="9" hidden="1"/>
    <cellStyle name="Followed Hyperlink" xfId="821" builtinId="9" hidden="1"/>
    <cellStyle name="Followed Hyperlink" xfId="822" builtinId="9" hidden="1"/>
    <cellStyle name="Followed Hyperlink" xfId="823" builtinId="9" hidden="1"/>
    <cellStyle name="Followed Hyperlink" xfId="824" builtinId="9" hidden="1"/>
    <cellStyle name="Followed Hyperlink" xfId="825" builtinId="9" hidden="1"/>
    <cellStyle name="Followed Hyperlink" xfId="826" builtinId="9" hidden="1"/>
    <cellStyle name="Followed Hyperlink" xfId="827" builtinId="9" hidden="1"/>
    <cellStyle name="Followed Hyperlink" xfId="828" builtinId="9" hidden="1"/>
    <cellStyle name="Followed Hyperlink" xfId="829" builtinId="9" hidden="1"/>
    <cellStyle name="Followed Hyperlink" xfId="830" builtinId="9" hidden="1"/>
    <cellStyle name="Followed Hyperlink" xfId="831" builtinId="9" hidden="1"/>
    <cellStyle name="Followed Hyperlink" xfId="832" builtinId="9" hidden="1"/>
    <cellStyle name="Followed Hyperlink" xfId="833" builtinId="9" hidden="1"/>
    <cellStyle name="Followed Hyperlink" xfId="834" builtinId="9" hidden="1"/>
    <cellStyle name="Followed Hyperlink" xfId="835" builtinId="9" hidden="1"/>
    <cellStyle name="Followed Hyperlink" xfId="836" builtinId="9" hidden="1"/>
    <cellStyle name="Followed Hyperlink" xfId="837" builtinId="9" hidden="1"/>
    <cellStyle name="Followed Hyperlink" xfId="838" builtinId="9" hidden="1"/>
    <cellStyle name="Followed Hyperlink" xfId="839" builtinId="9" hidden="1"/>
    <cellStyle name="Followed Hyperlink" xfId="840" builtinId="9" hidden="1"/>
    <cellStyle name="Followed Hyperlink" xfId="841" builtinId="9" hidden="1"/>
    <cellStyle name="Followed Hyperlink" xfId="842" builtinId="9" hidden="1"/>
    <cellStyle name="Followed Hyperlink" xfId="843" builtinId="9" hidden="1"/>
    <cellStyle name="Followed Hyperlink" xfId="844" builtinId="9" hidden="1"/>
    <cellStyle name="Followed Hyperlink" xfId="845" builtinId="9" hidden="1"/>
    <cellStyle name="Followed Hyperlink" xfId="846" builtinId="9" hidden="1"/>
    <cellStyle name="Followed Hyperlink" xfId="847" builtinId="9" hidden="1"/>
    <cellStyle name="Followed Hyperlink" xfId="848" builtinId="9" hidden="1"/>
    <cellStyle name="Followed Hyperlink" xfId="849" builtinId="9" hidden="1"/>
    <cellStyle name="Followed Hyperlink" xfId="850" builtinId="9" hidden="1"/>
    <cellStyle name="Followed Hyperlink" xfId="851" builtinId="9" hidden="1"/>
    <cellStyle name="Followed Hyperlink" xfId="852" builtinId="9" hidden="1"/>
    <cellStyle name="Followed Hyperlink" xfId="853" builtinId="9" hidden="1"/>
    <cellStyle name="Followed Hyperlink" xfId="854" builtinId="9" hidden="1"/>
    <cellStyle name="Followed Hyperlink" xfId="855" builtinId="9" hidden="1"/>
    <cellStyle name="Followed Hyperlink" xfId="856" builtinId="9" hidden="1"/>
    <cellStyle name="Followed Hyperlink" xfId="857" builtinId="9" hidden="1"/>
    <cellStyle name="Followed Hyperlink" xfId="858" builtinId="9" hidden="1"/>
    <cellStyle name="Followed Hyperlink" xfId="859" builtinId="9" hidden="1"/>
    <cellStyle name="Followed Hyperlink" xfId="860" builtinId="9" hidden="1"/>
    <cellStyle name="Followed Hyperlink" xfId="861" builtinId="9" hidden="1"/>
    <cellStyle name="Followed Hyperlink" xfId="862" builtinId="9" hidden="1"/>
    <cellStyle name="Followed Hyperlink" xfId="863" builtinId="9" hidden="1"/>
    <cellStyle name="Followed Hyperlink" xfId="864" builtinId="9" hidden="1"/>
    <cellStyle name="Followed Hyperlink" xfId="865" builtinId="9" hidden="1"/>
    <cellStyle name="Followed Hyperlink" xfId="866" builtinId="9" hidden="1"/>
    <cellStyle name="Followed Hyperlink" xfId="867" builtinId="9" hidden="1"/>
    <cellStyle name="Followed Hyperlink" xfId="868" builtinId="9" hidden="1"/>
    <cellStyle name="Followed Hyperlink" xfId="869" builtinId="9" hidden="1"/>
    <cellStyle name="Followed Hyperlink" xfId="870" builtinId="9" hidden="1"/>
    <cellStyle name="Followed Hyperlink" xfId="871" builtinId="9" hidden="1"/>
    <cellStyle name="Followed Hyperlink" xfId="872" builtinId="9" hidden="1"/>
    <cellStyle name="Followed Hyperlink" xfId="873" builtinId="9" hidden="1"/>
    <cellStyle name="Followed Hyperlink" xfId="874" builtinId="9" hidden="1"/>
    <cellStyle name="Followed Hyperlink" xfId="875" builtinId="9" hidden="1"/>
    <cellStyle name="Followed Hyperlink" xfId="876" builtinId="9" hidden="1"/>
    <cellStyle name="Followed Hyperlink" xfId="877" builtinId="9" hidden="1"/>
    <cellStyle name="Followed Hyperlink" xfId="878" builtinId="9" hidden="1"/>
    <cellStyle name="Followed Hyperlink" xfId="879" builtinId="9" hidden="1"/>
    <cellStyle name="Followed Hyperlink" xfId="880" builtinId="9" hidden="1"/>
    <cellStyle name="Followed Hyperlink" xfId="881" builtinId="9" hidden="1"/>
    <cellStyle name="Followed Hyperlink" xfId="882" builtinId="9" hidden="1"/>
    <cellStyle name="Followed Hyperlink" xfId="883" builtinId="9" hidden="1"/>
    <cellStyle name="Followed Hyperlink" xfId="884" builtinId="9" hidden="1"/>
    <cellStyle name="Followed Hyperlink" xfId="885" builtinId="9" hidden="1"/>
    <cellStyle name="Followed Hyperlink" xfId="886" builtinId="9" hidden="1"/>
    <cellStyle name="Followed Hyperlink" xfId="887" builtinId="9" hidden="1"/>
    <cellStyle name="Followed Hyperlink" xfId="888" builtinId="9" hidden="1"/>
    <cellStyle name="Followed Hyperlink" xfId="889" builtinId="9" hidden="1"/>
    <cellStyle name="Followed Hyperlink" xfId="890" builtinId="9" hidden="1"/>
    <cellStyle name="Followed Hyperlink" xfId="891" builtinId="9" hidden="1"/>
    <cellStyle name="Followed Hyperlink" xfId="892" builtinId="9" hidden="1"/>
    <cellStyle name="Followed Hyperlink" xfId="893" builtinId="9" hidden="1"/>
    <cellStyle name="Followed Hyperlink" xfId="894" builtinId="9" hidden="1"/>
    <cellStyle name="Followed Hyperlink" xfId="895" builtinId="9" hidden="1"/>
    <cellStyle name="Followed Hyperlink" xfId="896" builtinId="9" hidden="1"/>
    <cellStyle name="Followed Hyperlink" xfId="897" builtinId="9" hidden="1"/>
    <cellStyle name="Followed Hyperlink" xfId="898" builtinId="9" hidden="1"/>
    <cellStyle name="Followed Hyperlink" xfId="899" builtinId="9" hidden="1"/>
    <cellStyle name="Followed Hyperlink" xfId="900" builtinId="9" hidden="1"/>
    <cellStyle name="Followed Hyperlink" xfId="901" builtinId="9" hidden="1"/>
    <cellStyle name="Followed Hyperlink" xfId="902" builtinId="9" hidden="1"/>
    <cellStyle name="Followed Hyperlink" xfId="903" builtinId="9" hidden="1"/>
    <cellStyle name="Followed Hyperlink" xfId="904" builtinId="9" hidden="1"/>
    <cellStyle name="Followed Hyperlink" xfId="905" builtinId="9" hidden="1"/>
    <cellStyle name="Followed Hyperlink" xfId="906" builtinId="9" hidden="1"/>
    <cellStyle name="Followed Hyperlink" xfId="907" builtinId="9" hidden="1"/>
    <cellStyle name="Followed Hyperlink" xfId="908" builtinId="9" hidden="1"/>
    <cellStyle name="Followed Hyperlink" xfId="909" builtinId="9" hidden="1"/>
    <cellStyle name="Followed Hyperlink" xfId="910" builtinId="9" hidden="1"/>
    <cellStyle name="Followed Hyperlink" xfId="911" builtinId="9" hidden="1"/>
    <cellStyle name="Followed Hyperlink" xfId="912" builtinId="9" hidden="1"/>
    <cellStyle name="Followed Hyperlink" xfId="913" builtinId="9" hidden="1"/>
    <cellStyle name="Followed Hyperlink" xfId="914" builtinId="9" hidden="1"/>
    <cellStyle name="Followed Hyperlink" xfId="915" builtinId="9" hidden="1"/>
    <cellStyle name="Followed Hyperlink" xfId="916" builtinId="9" hidden="1"/>
    <cellStyle name="Followed Hyperlink" xfId="917" builtinId="9" hidden="1"/>
    <cellStyle name="Followed Hyperlink" xfId="918" builtinId="9" hidden="1"/>
    <cellStyle name="Followed Hyperlink" xfId="919" builtinId="9" hidden="1"/>
    <cellStyle name="Followed Hyperlink" xfId="920" builtinId="9" hidden="1"/>
    <cellStyle name="Followed Hyperlink" xfId="921" builtinId="9" hidden="1"/>
    <cellStyle name="Followed Hyperlink" xfId="922" builtinId="9" hidden="1"/>
    <cellStyle name="Followed Hyperlink" xfId="923" builtinId="9" hidden="1"/>
    <cellStyle name="Followed Hyperlink" xfId="924" builtinId="9" hidden="1"/>
    <cellStyle name="Followed Hyperlink" xfId="925" builtinId="9" hidden="1"/>
    <cellStyle name="Followed Hyperlink" xfId="926" builtinId="9" hidden="1"/>
    <cellStyle name="Followed Hyperlink" xfId="927" builtinId="9" hidden="1"/>
    <cellStyle name="Followed Hyperlink" xfId="928" builtinId="9" hidden="1"/>
    <cellStyle name="Followed Hyperlink" xfId="929" builtinId="9" hidden="1"/>
    <cellStyle name="Followed Hyperlink" xfId="930" builtinId="9" hidden="1"/>
    <cellStyle name="Followed Hyperlink" xfId="931" builtinId="9" hidden="1"/>
    <cellStyle name="Followed Hyperlink" xfId="932" builtinId="9" hidden="1"/>
    <cellStyle name="Followed Hyperlink" xfId="933" builtinId="9" hidden="1"/>
    <cellStyle name="Followed Hyperlink" xfId="934" builtinId="9" hidden="1"/>
    <cellStyle name="Followed Hyperlink" xfId="935" builtinId="9" hidden="1"/>
    <cellStyle name="Followed Hyperlink" xfId="936" builtinId="9" hidden="1"/>
    <cellStyle name="Followed Hyperlink" xfId="937" builtinId="9" hidden="1"/>
    <cellStyle name="Followed Hyperlink" xfId="938" builtinId="9" hidden="1"/>
    <cellStyle name="Followed Hyperlink" xfId="939" builtinId="9" hidden="1"/>
    <cellStyle name="Followed Hyperlink" xfId="940" builtinId="9" hidden="1"/>
    <cellStyle name="Followed Hyperlink" xfId="941" builtinId="9" hidden="1"/>
    <cellStyle name="Followed Hyperlink" xfId="942" builtinId="9" hidden="1"/>
    <cellStyle name="Followed Hyperlink" xfId="943" builtinId="9" hidden="1"/>
    <cellStyle name="Followed Hyperlink" xfId="944" builtinId="9" hidden="1"/>
    <cellStyle name="Followed Hyperlink" xfId="945" builtinId="9" hidden="1"/>
    <cellStyle name="Followed Hyperlink" xfId="946" builtinId="9" hidden="1"/>
    <cellStyle name="Followed Hyperlink" xfId="947" builtinId="9" hidden="1"/>
    <cellStyle name="Followed Hyperlink" xfId="948" builtinId="9" hidden="1"/>
    <cellStyle name="Followed Hyperlink" xfId="949" builtinId="9" hidden="1"/>
    <cellStyle name="Followed Hyperlink" xfId="950" builtinId="9" hidden="1"/>
    <cellStyle name="Followed Hyperlink" xfId="951" builtinId="9" hidden="1"/>
    <cellStyle name="Followed Hyperlink" xfId="952" builtinId="9" hidden="1"/>
    <cellStyle name="Followed Hyperlink" xfId="953" builtinId="9" hidden="1"/>
    <cellStyle name="Followed Hyperlink" xfId="954" builtinId="9" hidden="1"/>
    <cellStyle name="Followed Hyperlink" xfId="955" builtinId="9" hidden="1"/>
    <cellStyle name="Followed Hyperlink" xfId="956" builtinId="9" hidden="1"/>
    <cellStyle name="Followed Hyperlink" xfId="957" builtinId="9" hidden="1"/>
    <cellStyle name="Followed Hyperlink" xfId="958" builtinId="9" hidden="1"/>
    <cellStyle name="Followed Hyperlink" xfId="959" builtinId="9" hidden="1"/>
    <cellStyle name="Followed Hyperlink" xfId="960" builtinId="9" hidden="1"/>
    <cellStyle name="Followed Hyperlink" xfId="961" builtinId="9" hidden="1"/>
    <cellStyle name="Followed Hyperlink" xfId="962" builtinId="9" hidden="1"/>
    <cellStyle name="Followed Hyperlink" xfId="963" builtinId="9" hidden="1"/>
    <cellStyle name="Followed Hyperlink" xfId="964" builtinId="9" hidden="1"/>
    <cellStyle name="Followed Hyperlink" xfId="965" builtinId="9" hidden="1"/>
    <cellStyle name="Followed Hyperlink" xfId="966" builtinId="9" hidden="1"/>
    <cellStyle name="Followed Hyperlink" xfId="967" builtinId="9" hidden="1"/>
    <cellStyle name="Followed Hyperlink" xfId="968" builtinId="9" hidden="1"/>
    <cellStyle name="Followed Hyperlink" xfId="969" builtinId="9" hidden="1"/>
    <cellStyle name="Followed Hyperlink" xfId="970" builtinId="9" hidden="1"/>
    <cellStyle name="Followed Hyperlink" xfId="971" builtinId="9" hidden="1"/>
    <cellStyle name="Followed Hyperlink" xfId="972" builtinId="9" hidden="1"/>
    <cellStyle name="Followed Hyperlink" xfId="973" builtinId="9" hidden="1"/>
    <cellStyle name="Followed Hyperlink" xfId="974" builtinId="9" hidden="1"/>
    <cellStyle name="Followed Hyperlink" xfId="975" builtinId="9" hidden="1"/>
    <cellStyle name="Followed Hyperlink" xfId="976" builtinId="9" hidden="1"/>
    <cellStyle name="Followed Hyperlink" xfId="977" builtinId="9" hidden="1"/>
    <cellStyle name="Followed Hyperlink" xfId="978" builtinId="9" hidden="1"/>
    <cellStyle name="Followed Hyperlink" xfId="979" builtinId="9" hidden="1"/>
    <cellStyle name="Followed Hyperlink" xfId="980" builtinId="9" hidden="1"/>
    <cellStyle name="Followed Hyperlink" xfId="981" builtinId="9" hidden="1"/>
    <cellStyle name="Followed Hyperlink" xfId="982" builtinId="9" hidden="1"/>
    <cellStyle name="Followed Hyperlink" xfId="983" builtinId="9" hidden="1"/>
    <cellStyle name="Followed Hyperlink" xfId="984" builtinId="9" hidden="1"/>
    <cellStyle name="Followed Hyperlink" xfId="985" builtinId="9" hidden="1"/>
    <cellStyle name="Followed Hyperlink" xfId="986" builtinId="9" hidden="1"/>
    <cellStyle name="Followed Hyperlink" xfId="987" builtinId="9" hidden="1"/>
    <cellStyle name="Followed Hyperlink" xfId="988" builtinId="9" hidden="1"/>
    <cellStyle name="Followed Hyperlink" xfId="989" builtinId="9" hidden="1"/>
    <cellStyle name="Followed Hyperlink" xfId="990" builtinId="9" hidden="1"/>
    <cellStyle name="Followed Hyperlink" xfId="991" builtinId="9" hidden="1"/>
    <cellStyle name="Followed Hyperlink" xfId="992" builtinId="9" hidden="1"/>
    <cellStyle name="Followed Hyperlink" xfId="993" builtinId="9" hidden="1"/>
    <cellStyle name="Followed Hyperlink" xfId="994" builtinId="9" hidden="1"/>
    <cellStyle name="Followed Hyperlink" xfId="995" builtinId="9" hidden="1"/>
    <cellStyle name="Followed Hyperlink" xfId="996" builtinId="9" hidden="1"/>
    <cellStyle name="Followed Hyperlink" xfId="997" builtinId="9" hidden="1"/>
    <cellStyle name="Followed Hyperlink" xfId="998" builtinId="9" hidden="1"/>
    <cellStyle name="Followed Hyperlink" xfId="999" builtinId="9" hidden="1"/>
    <cellStyle name="Followed Hyperlink" xfId="1000" builtinId="9" hidden="1"/>
    <cellStyle name="Followed Hyperlink" xfId="1001" builtinId="9" hidden="1"/>
    <cellStyle name="Followed Hyperlink" xfId="1002" builtinId="9" hidden="1"/>
    <cellStyle name="Followed Hyperlink" xfId="1003" builtinId="9" hidden="1"/>
    <cellStyle name="Followed Hyperlink" xfId="1004" builtinId="9" hidden="1"/>
    <cellStyle name="Followed Hyperlink" xfId="1005" builtinId="9" hidden="1"/>
    <cellStyle name="Followed Hyperlink" xfId="1006" builtinId="9" hidden="1"/>
    <cellStyle name="Followed Hyperlink" xfId="1007" builtinId="9" hidden="1"/>
    <cellStyle name="Followed Hyperlink" xfId="1008" builtinId="9" hidden="1"/>
    <cellStyle name="Followed Hyperlink" xfId="1009" builtinId="9" hidden="1"/>
    <cellStyle name="Followed Hyperlink" xfId="1010" builtinId="9" hidden="1"/>
    <cellStyle name="Followed Hyperlink" xfId="1011" builtinId="9" hidden="1"/>
    <cellStyle name="Followed Hyperlink" xfId="1012" builtinId="9" hidden="1"/>
    <cellStyle name="Followed Hyperlink" xfId="1013" builtinId="9" hidden="1"/>
    <cellStyle name="Followed Hyperlink" xfId="1014" builtinId="9" hidden="1"/>
    <cellStyle name="Followed Hyperlink" xfId="1015" builtinId="9" hidden="1"/>
    <cellStyle name="Followed Hyperlink" xfId="1016" builtinId="9" hidden="1"/>
    <cellStyle name="Followed Hyperlink" xfId="1017" builtinId="9" hidden="1"/>
    <cellStyle name="Followed Hyperlink" xfId="1018" builtinId="9" hidden="1"/>
    <cellStyle name="Followed Hyperlink" xfId="1019" builtinId="9" hidden="1"/>
    <cellStyle name="Followed Hyperlink" xfId="1020" builtinId="9" hidden="1"/>
    <cellStyle name="Followed Hyperlink" xfId="1021" builtinId="9" hidden="1"/>
    <cellStyle name="Followed Hyperlink" xfId="1022" builtinId="9" hidden="1"/>
    <cellStyle name="Followed Hyperlink" xfId="1023" builtinId="9" hidden="1"/>
    <cellStyle name="Followed Hyperlink" xfId="1024" builtinId="9" hidden="1"/>
    <cellStyle name="Followed Hyperlink" xfId="1025" builtinId="9" hidden="1"/>
    <cellStyle name="Followed Hyperlink" xfId="1026" builtinId="9" hidden="1"/>
    <cellStyle name="Followed Hyperlink" xfId="1027" builtinId="9" hidden="1"/>
    <cellStyle name="Followed Hyperlink" xfId="1028" builtinId="9" hidden="1"/>
    <cellStyle name="Followed Hyperlink" xfId="1029" builtinId="9" hidden="1"/>
    <cellStyle name="Followed Hyperlink" xfId="1030" builtinId="9" hidden="1"/>
    <cellStyle name="Followed Hyperlink" xfId="1031" builtinId="9" hidden="1"/>
    <cellStyle name="Followed Hyperlink" xfId="1032" builtinId="9" hidden="1"/>
    <cellStyle name="Followed Hyperlink" xfId="1033" builtinId="9" hidden="1"/>
    <cellStyle name="Followed Hyperlink" xfId="1034" builtinId="9" hidden="1"/>
    <cellStyle name="Followed Hyperlink" xfId="1035" builtinId="9" hidden="1"/>
    <cellStyle name="Followed Hyperlink" xfId="1036" builtinId="9" hidden="1"/>
    <cellStyle name="Followed Hyperlink" xfId="1037" builtinId="9" hidden="1"/>
    <cellStyle name="Followed Hyperlink" xfId="1038" builtinId="9" hidden="1"/>
    <cellStyle name="Followed Hyperlink" xfId="1039" builtinId="9" hidden="1"/>
    <cellStyle name="Followed Hyperlink" xfId="1040" builtinId="9" hidden="1"/>
    <cellStyle name="Followed Hyperlink" xfId="1041" builtinId="9" hidden="1"/>
    <cellStyle name="Followed Hyperlink" xfId="1042" builtinId="9" hidden="1"/>
    <cellStyle name="Followed Hyperlink" xfId="1043" builtinId="9" hidden="1"/>
    <cellStyle name="Followed Hyperlink" xfId="1044" builtinId="9" hidden="1"/>
    <cellStyle name="Followed Hyperlink" xfId="1045" builtinId="9" hidden="1"/>
    <cellStyle name="Followed Hyperlink" xfId="1046" builtinId="9" hidden="1"/>
    <cellStyle name="Followed Hyperlink" xfId="1047" builtinId="9" hidden="1"/>
    <cellStyle name="Followed Hyperlink" xfId="1048" builtinId="9" hidden="1"/>
    <cellStyle name="Followed Hyperlink" xfId="1049" builtinId="9" hidden="1"/>
    <cellStyle name="Followed Hyperlink" xfId="1050" builtinId="9" hidden="1"/>
    <cellStyle name="Followed Hyperlink" xfId="1051" builtinId="9" hidden="1"/>
    <cellStyle name="Followed Hyperlink" xfId="1052" builtinId="9" hidden="1"/>
    <cellStyle name="Followed Hyperlink" xfId="1053" builtinId="9" hidden="1"/>
    <cellStyle name="Followed Hyperlink" xfId="1054" builtinId="9" hidden="1"/>
    <cellStyle name="Followed Hyperlink" xfId="1055" builtinId="9" hidden="1"/>
    <cellStyle name="Followed Hyperlink" xfId="1056" builtinId="9" hidden="1"/>
    <cellStyle name="Followed Hyperlink" xfId="1057" builtinId="9" hidden="1"/>
    <cellStyle name="Followed Hyperlink" xfId="1058" builtinId="9" hidden="1"/>
    <cellStyle name="Followed Hyperlink" xfId="1059" builtinId="9" hidden="1"/>
    <cellStyle name="Followed Hyperlink" xfId="1060" builtinId="9" hidden="1"/>
    <cellStyle name="Followed Hyperlink" xfId="1061" builtinId="9" hidden="1"/>
    <cellStyle name="Followed Hyperlink" xfId="1062" builtinId="9" hidden="1"/>
    <cellStyle name="Followed Hyperlink" xfId="1063" builtinId="9" hidden="1"/>
    <cellStyle name="Followed Hyperlink" xfId="1064" builtinId="9" hidden="1"/>
    <cellStyle name="Followed Hyperlink" xfId="1065" builtinId="9" hidden="1"/>
    <cellStyle name="Followed Hyperlink" xfId="1066" builtinId="9" hidden="1"/>
    <cellStyle name="Followed Hyperlink" xfId="1067" builtinId="9" hidden="1"/>
    <cellStyle name="Followed Hyperlink" xfId="1068" builtinId="9" hidden="1"/>
    <cellStyle name="Followed Hyperlink" xfId="1069" builtinId="9" hidden="1"/>
    <cellStyle name="Followed Hyperlink" xfId="1070" builtinId="9" hidden="1"/>
    <cellStyle name="Followed Hyperlink" xfId="1071" builtinId="9" hidden="1"/>
    <cellStyle name="Followed Hyperlink" xfId="1072" builtinId="9" hidden="1"/>
    <cellStyle name="Followed Hyperlink" xfId="1073" builtinId="9" hidden="1"/>
    <cellStyle name="Followed Hyperlink" xfId="1074" builtinId="9" hidden="1"/>
    <cellStyle name="Followed Hyperlink" xfId="1075" builtinId="9" hidden="1"/>
    <cellStyle name="Followed Hyperlink" xfId="1076" builtinId="9" hidden="1"/>
    <cellStyle name="Followed Hyperlink" xfId="1077" builtinId="9" hidden="1"/>
    <cellStyle name="Followed Hyperlink" xfId="1078" builtinId="9" hidden="1"/>
    <cellStyle name="Followed Hyperlink" xfId="1079" builtinId="9" hidden="1"/>
    <cellStyle name="Followed Hyperlink" xfId="1080" builtinId="9" hidden="1"/>
    <cellStyle name="Followed Hyperlink" xfId="1081" builtinId="9" hidden="1"/>
    <cellStyle name="Followed Hyperlink" xfId="1082" builtinId="9" hidden="1"/>
    <cellStyle name="Followed Hyperlink" xfId="1083" builtinId="9" hidden="1"/>
    <cellStyle name="Followed Hyperlink" xfId="1084" builtinId="9" hidden="1"/>
    <cellStyle name="Followed Hyperlink" xfId="1085" builtinId="9" hidden="1"/>
    <cellStyle name="Followed Hyperlink" xfId="1086" builtinId="9" hidden="1"/>
    <cellStyle name="Followed Hyperlink" xfId="1087" builtinId="9" hidden="1"/>
    <cellStyle name="Followed Hyperlink" xfId="1088" builtinId="9" hidden="1"/>
    <cellStyle name="Followed Hyperlink" xfId="1089" builtinId="9" hidden="1"/>
    <cellStyle name="Followed Hyperlink" xfId="1090" builtinId="9" hidden="1"/>
    <cellStyle name="Followed Hyperlink" xfId="1091" builtinId="9" hidden="1"/>
    <cellStyle name="Followed Hyperlink" xfId="1092" builtinId="9" hidden="1"/>
    <cellStyle name="Followed Hyperlink" xfId="1093" builtinId="9" hidden="1"/>
    <cellStyle name="Followed Hyperlink" xfId="1094" builtinId="9" hidden="1"/>
    <cellStyle name="Followed Hyperlink" xfId="1095" builtinId="9" hidden="1"/>
    <cellStyle name="Followed Hyperlink" xfId="1096" builtinId="9" hidden="1"/>
    <cellStyle name="Followed Hyperlink" xfId="1097" builtinId="9" hidden="1"/>
    <cellStyle name="Followed Hyperlink" xfId="1098" builtinId="9" hidden="1"/>
    <cellStyle name="Followed Hyperlink" xfId="1099" builtinId="9" hidden="1"/>
    <cellStyle name="Followed Hyperlink" xfId="1100" builtinId="9" hidden="1"/>
    <cellStyle name="Followed Hyperlink" xfId="1101" builtinId="9" hidden="1"/>
    <cellStyle name="Followed Hyperlink" xfId="1102" builtinId="9" hidden="1"/>
    <cellStyle name="Followed Hyperlink" xfId="1103" builtinId="9" hidden="1"/>
    <cellStyle name="Followed Hyperlink" xfId="1104" builtinId="9" hidden="1"/>
    <cellStyle name="Followed Hyperlink" xfId="1105" builtinId="9" hidden="1"/>
    <cellStyle name="Followed Hyperlink" xfId="1106" builtinId="9" hidden="1"/>
    <cellStyle name="Followed Hyperlink" xfId="1107" builtinId="9" hidden="1"/>
    <cellStyle name="Followed Hyperlink" xfId="1108" builtinId="9" hidden="1"/>
    <cellStyle name="Followed Hyperlink" xfId="1109" builtinId="9" hidden="1"/>
    <cellStyle name="Followed Hyperlink" xfId="1110" builtinId="9" hidden="1"/>
    <cellStyle name="Followed Hyperlink" xfId="1111" builtinId="9" hidden="1"/>
    <cellStyle name="Followed Hyperlink" xfId="1112" builtinId="9" hidden="1"/>
    <cellStyle name="Followed Hyperlink" xfId="1113" builtinId="9" hidden="1"/>
    <cellStyle name="Followed Hyperlink" xfId="1114" builtinId="9" hidden="1"/>
    <cellStyle name="Followed Hyperlink" xfId="1115" builtinId="9" hidden="1"/>
    <cellStyle name="Followed Hyperlink" xfId="1116" builtinId="9" hidden="1"/>
    <cellStyle name="Followed Hyperlink" xfId="1117" builtinId="9" hidden="1"/>
    <cellStyle name="Followed Hyperlink" xfId="1118" builtinId="9" hidden="1"/>
    <cellStyle name="Followed Hyperlink" xfId="1119" builtinId="9" hidden="1"/>
    <cellStyle name="Followed Hyperlink" xfId="1120" builtinId="9" hidden="1"/>
    <cellStyle name="Followed Hyperlink" xfId="1121" builtinId="9" hidden="1"/>
    <cellStyle name="Followed Hyperlink" xfId="1122" builtinId="9" hidden="1"/>
    <cellStyle name="Followed Hyperlink" xfId="1123" builtinId="9" hidden="1"/>
    <cellStyle name="Followed Hyperlink" xfId="1124" builtinId="9" hidden="1"/>
    <cellStyle name="Followed Hyperlink" xfId="1125" builtinId="9" hidden="1"/>
    <cellStyle name="Followed Hyperlink" xfId="1126" builtinId="9" hidden="1"/>
    <cellStyle name="Followed Hyperlink" xfId="1127" builtinId="9" hidden="1"/>
    <cellStyle name="Followed Hyperlink" xfId="1128" builtinId="9" hidden="1"/>
    <cellStyle name="Followed Hyperlink" xfId="1129" builtinId="9" hidden="1"/>
    <cellStyle name="Followed Hyperlink" xfId="1130" builtinId="9" hidden="1"/>
    <cellStyle name="Followed Hyperlink" xfId="1131" builtinId="9" hidden="1"/>
    <cellStyle name="Followed Hyperlink" xfId="1132" builtinId="9" hidden="1"/>
    <cellStyle name="Followed Hyperlink" xfId="1133" builtinId="9" hidden="1"/>
    <cellStyle name="Followed Hyperlink" xfId="1134" builtinId="9" hidden="1"/>
    <cellStyle name="Followed Hyperlink" xfId="1135" builtinId="9" hidden="1"/>
    <cellStyle name="Followed Hyperlink" xfId="1136" builtinId="9" hidden="1"/>
    <cellStyle name="Followed Hyperlink" xfId="1137" builtinId="9" hidden="1"/>
    <cellStyle name="Followed Hyperlink" xfId="1138" builtinId="9" hidden="1"/>
    <cellStyle name="Followed Hyperlink" xfId="1139" builtinId="9" hidden="1"/>
    <cellStyle name="Followed Hyperlink" xfId="1140" builtinId="9" hidden="1"/>
    <cellStyle name="Followed Hyperlink" xfId="1141" builtinId="9" hidden="1"/>
    <cellStyle name="Followed Hyperlink" xfId="1142" builtinId="9" hidden="1"/>
    <cellStyle name="Followed Hyperlink" xfId="1143" builtinId="9" hidden="1"/>
    <cellStyle name="Followed Hyperlink" xfId="1144" builtinId="9" hidden="1"/>
    <cellStyle name="Followed Hyperlink" xfId="1145" builtinId="9" hidden="1"/>
    <cellStyle name="Followed Hyperlink" xfId="1146" builtinId="9" hidden="1"/>
    <cellStyle name="Followed Hyperlink" xfId="1147" builtinId="9" hidden="1"/>
    <cellStyle name="Followed Hyperlink" xfId="1148" builtinId="9" hidden="1"/>
    <cellStyle name="Followed Hyperlink" xfId="1149" builtinId="9" hidden="1"/>
    <cellStyle name="Followed Hyperlink" xfId="1150" builtinId="9" hidden="1"/>
    <cellStyle name="Followed Hyperlink" xfId="1151" builtinId="9" hidden="1"/>
    <cellStyle name="Followed Hyperlink" xfId="1152" builtinId="9" hidden="1"/>
    <cellStyle name="Followed Hyperlink" xfId="1153" builtinId="9" hidden="1"/>
    <cellStyle name="Followed Hyperlink" xfId="1154" builtinId="9" hidden="1"/>
    <cellStyle name="Followed Hyperlink" xfId="1155" builtinId="9" hidden="1"/>
    <cellStyle name="Followed Hyperlink" xfId="1156" builtinId="9" hidden="1"/>
    <cellStyle name="Followed Hyperlink" xfId="1157" builtinId="9" hidden="1"/>
    <cellStyle name="Followed Hyperlink" xfId="1158" builtinId="9" hidden="1"/>
    <cellStyle name="Followed Hyperlink" xfId="1159" builtinId="9" hidden="1"/>
    <cellStyle name="Followed Hyperlink" xfId="1160" builtinId="9" hidden="1"/>
    <cellStyle name="Followed Hyperlink" xfId="1161" builtinId="9" hidden="1"/>
    <cellStyle name="Followed Hyperlink" xfId="1162" builtinId="9" hidden="1"/>
    <cellStyle name="Followed Hyperlink" xfId="1163" builtinId="9" hidden="1"/>
    <cellStyle name="Followed Hyperlink" xfId="1164" builtinId="9" hidden="1"/>
    <cellStyle name="Followed Hyperlink" xfId="1165" builtinId="9" hidden="1"/>
    <cellStyle name="Followed Hyperlink" xfId="1166" builtinId="9" hidden="1"/>
    <cellStyle name="Followed Hyperlink" xfId="1167" builtinId="9" hidden="1"/>
    <cellStyle name="Followed Hyperlink" xfId="1168" builtinId="9" hidden="1"/>
    <cellStyle name="Followed Hyperlink" xfId="1169" builtinId="9" hidden="1"/>
    <cellStyle name="Followed Hyperlink" xfId="1170" builtinId="9" hidden="1"/>
    <cellStyle name="Followed Hyperlink" xfId="1171" builtinId="9" hidden="1"/>
    <cellStyle name="Followed Hyperlink" xfId="1172" builtinId="9" hidden="1"/>
    <cellStyle name="Followed Hyperlink" xfId="1173" builtinId="9" hidden="1"/>
    <cellStyle name="Followed Hyperlink" xfId="1174" builtinId="9" hidden="1"/>
    <cellStyle name="Followed Hyperlink" xfId="1175" builtinId="9" hidden="1"/>
    <cellStyle name="Followed Hyperlink" xfId="1176" builtinId="9" hidden="1"/>
    <cellStyle name="Followed Hyperlink" xfId="1177" builtinId="9" hidden="1"/>
    <cellStyle name="Followed Hyperlink" xfId="1178" builtinId="9" hidden="1"/>
    <cellStyle name="Followed Hyperlink" xfId="1179" builtinId="9" hidden="1"/>
    <cellStyle name="Followed Hyperlink" xfId="1180" builtinId="9" hidden="1"/>
    <cellStyle name="Followed Hyperlink" xfId="1181" builtinId="9" hidden="1"/>
    <cellStyle name="Followed Hyperlink" xfId="1182" builtinId="9" hidden="1"/>
    <cellStyle name="Followed Hyperlink" xfId="1183" builtinId="9" hidden="1"/>
    <cellStyle name="Followed Hyperlink" xfId="1184" builtinId="9" hidden="1"/>
    <cellStyle name="Followed Hyperlink" xfId="1185" builtinId="9" hidden="1"/>
    <cellStyle name="Followed Hyperlink" xfId="1186" builtinId="9" hidden="1"/>
    <cellStyle name="Followed Hyperlink" xfId="1187" builtinId="9" hidden="1"/>
    <cellStyle name="Followed Hyperlink" xfId="1188" builtinId="9" hidden="1"/>
    <cellStyle name="Followed Hyperlink" xfId="1189" builtinId="9" hidden="1"/>
    <cellStyle name="Followed Hyperlink" xfId="1190" builtinId="9" hidden="1"/>
    <cellStyle name="Followed Hyperlink" xfId="1191" builtinId="9" hidden="1"/>
    <cellStyle name="Followed Hyperlink" xfId="1192" builtinId="9" hidden="1"/>
    <cellStyle name="Followed Hyperlink" xfId="1193" builtinId="9" hidden="1"/>
    <cellStyle name="Followed Hyperlink" xfId="1194" builtinId="9" hidden="1"/>
    <cellStyle name="Followed Hyperlink" xfId="1195" builtinId="9" hidden="1"/>
    <cellStyle name="Followed Hyperlink" xfId="1196" builtinId="9" hidden="1"/>
    <cellStyle name="Followed Hyperlink" xfId="1197" builtinId="9" hidden="1"/>
    <cellStyle name="Followed Hyperlink" xfId="1198" builtinId="9" hidden="1"/>
    <cellStyle name="Followed Hyperlink" xfId="1199" builtinId="9" hidden="1"/>
    <cellStyle name="Followed Hyperlink" xfId="1200" builtinId="9" hidden="1"/>
    <cellStyle name="Followed Hyperlink" xfId="1201" builtinId="9" hidden="1"/>
    <cellStyle name="Followed Hyperlink" xfId="1202" builtinId="9" hidden="1"/>
    <cellStyle name="Followed Hyperlink" xfId="1203" builtinId="9" hidden="1"/>
    <cellStyle name="Followed Hyperlink" xfId="1204" builtinId="9" hidden="1"/>
    <cellStyle name="Followed Hyperlink" xfId="1205" builtinId="9" hidden="1"/>
    <cellStyle name="Followed Hyperlink" xfId="1206" builtinId="9" hidden="1"/>
    <cellStyle name="Followed Hyperlink" xfId="1207" builtinId="9" hidden="1"/>
    <cellStyle name="Followed Hyperlink" xfId="1208" builtinId="9" hidden="1"/>
    <cellStyle name="Followed Hyperlink" xfId="1209" builtinId="9" hidden="1"/>
    <cellStyle name="Followed Hyperlink" xfId="1210" builtinId="9" hidden="1"/>
    <cellStyle name="Followed Hyperlink" xfId="1211" builtinId="9" hidden="1"/>
    <cellStyle name="Followed Hyperlink" xfId="1212" builtinId="9" hidden="1"/>
    <cellStyle name="Followed Hyperlink" xfId="1213" builtinId="9" hidden="1"/>
    <cellStyle name="Followed Hyperlink" xfId="1214" builtinId="9" hidden="1"/>
    <cellStyle name="Followed Hyperlink" xfId="1215" builtinId="9" hidden="1"/>
    <cellStyle name="Followed Hyperlink" xfId="1216" builtinId="9" hidden="1"/>
    <cellStyle name="Followed Hyperlink" xfId="1217" builtinId="9" hidden="1"/>
    <cellStyle name="Followed Hyperlink" xfId="1218" builtinId="9" hidden="1"/>
    <cellStyle name="Followed Hyperlink" xfId="1219" builtinId="9" hidden="1"/>
    <cellStyle name="Followed Hyperlink" xfId="1220" builtinId="9" hidden="1"/>
    <cellStyle name="Followed Hyperlink" xfId="1221" builtinId="9" hidden="1"/>
    <cellStyle name="Followed Hyperlink" xfId="1222" builtinId="9" hidden="1"/>
    <cellStyle name="Followed Hyperlink" xfId="1223" builtinId="9" hidden="1"/>
    <cellStyle name="Followed Hyperlink" xfId="1224" builtinId="9" hidden="1"/>
    <cellStyle name="Followed Hyperlink" xfId="1225" builtinId="9" hidden="1"/>
    <cellStyle name="Followed Hyperlink" xfId="1226" builtinId="9" hidden="1"/>
    <cellStyle name="Followed Hyperlink" xfId="1227" builtinId="9" hidden="1"/>
    <cellStyle name="Followed Hyperlink" xfId="1228" builtinId="9" hidden="1"/>
    <cellStyle name="Followed Hyperlink" xfId="1229" builtinId="9" hidden="1"/>
    <cellStyle name="Followed Hyperlink" xfId="1230" builtinId="9" hidden="1"/>
    <cellStyle name="Followed Hyperlink" xfId="1231" builtinId="9" hidden="1"/>
    <cellStyle name="Followed Hyperlink" xfId="1232" builtinId="9" hidden="1"/>
    <cellStyle name="Followed Hyperlink" xfId="1233" builtinId="9" hidden="1"/>
    <cellStyle name="Followed Hyperlink" xfId="1234" builtinId="9" hidden="1"/>
    <cellStyle name="Followed Hyperlink" xfId="1235" builtinId="9" hidden="1"/>
    <cellStyle name="Followed Hyperlink" xfId="1236" builtinId="9" hidden="1"/>
    <cellStyle name="Followed Hyperlink" xfId="1237" builtinId="9" hidden="1"/>
    <cellStyle name="Followed Hyperlink" xfId="1238" builtinId="9" hidden="1"/>
    <cellStyle name="Followed Hyperlink" xfId="1239" builtinId="9" hidden="1"/>
    <cellStyle name="Followed Hyperlink" xfId="1240" builtinId="9" hidden="1"/>
    <cellStyle name="Followed Hyperlink" xfId="1241" builtinId="9" hidden="1"/>
    <cellStyle name="Followed Hyperlink" xfId="1242" builtinId="9" hidden="1"/>
    <cellStyle name="Followed Hyperlink" xfId="1243" builtinId="9" hidden="1"/>
    <cellStyle name="Followed Hyperlink" xfId="1244" builtinId="9" hidden="1"/>
    <cellStyle name="Followed Hyperlink" xfId="1245" builtinId="9" hidden="1"/>
    <cellStyle name="Followed Hyperlink" xfId="1246" builtinId="9" hidden="1"/>
    <cellStyle name="Followed Hyperlink" xfId="1247" builtinId="9" hidden="1"/>
    <cellStyle name="Followed Hyperlink" xfId="1248" builtinId="9" hidden="1"/>
    <cellStyle name="Followed Hyperlink" xfId="1249" builtinId="9" hidden="1"/>
    <cellStyle name="Followed Hyperlink" xfId="1250" builtinId="9" hidden="1"/>
    <cellStyle name="Followed Hyperlink" xfId="1251" builtinId="9" hidden="1"/>
    <cellStyle name="Followed Hyperlink" xfId="1252" builtinId="9" hidden="1"/>
    <cellStyle name="Followed Hyperlink" xfId="1253" builtinId="9" hidden="1"/>
    <cellStyle name="Followed Hyperlink" xfId="1254" builtinId="9" hidden="1"/>
    <cellStyle name="Followed Hyperlink" xfId="1255" builtinId="9" hidden="1"/>
    <cellStyle name="Followed Hyperlink" xfId="1256" builtinId="9" hidden="1"/>
    <cellStyle name="Followed Hyperlink" xfId="1257" builtinId="9" hidden="1"/>
    <cellStyle name="Followed Hyperlink" xfId="1258" builtinId="9" hidden="1"/>
    <cellStyle name="Followed Hyperlink" xfId="1259" builtinId="9" hidden="1"/>
    <cellStyle name="Followed Hyperlink" xfId="1260" builtinId="9" hidden="1"/>
    <cellStyle name="Followed Hyperlink" xfId="1261" builtinId="9" hidden="1"/>
    <cellStyle name="Followed Hyperlink" xfId="1262" builtinId="9" hidden="1"/>
    <cellStyle name="Followed Hyperlink" xfId="1263" builtinId="9" hidden="1"/>
    <cellStyle name="Followed Hyperlink" xfId="1264" builtinId="9" hidden="1"/>
    <cellStyle name="Followed Hyperlink" xfId="1265" builtinId="9" hidden="1"/>
    <cellStyle name="Followed Hyperlink" xfId="1266" builtinId="9" hidden="1"/>
    <cellStyle name="Followed Hyperlink" xfId="1267" builtinId="9" hidden="1"/>
    <cellStyle name="Followed Hyperlink" xfId="1268" builtinId="9" hidden="1"/>
    <cellStyle name="Followed Hyperlink" xfId="1269" builtinId="9" hidden="1"/>
    <cellStyle name="Followed Hyperlink" xfId="1270" builtinId="9" hidden="1"/>
    <cellStyle name="Followed Hyperlink" xfId="1271" builtinId="9" hidden="1"/>
    <cellStyle name="Followed Hyperlink" xfId="1272" builtinId="9" hidden="1"/>
    <cellStyle name="Followed Hyperlink" xfId="1273" builtinId="9" hidden="1"/>
    <cellStyle name="Followed Hyperlink" xfId="1274" builtinId="9" hidden="1"/>
    <cellStyle name="Followed Hyperlink" xfId="1275" builtinId="9" hidden="1"/>
    <cellStyle name="Followed Hyperlink" xfId="1276" builtinId="9" hidden="1"/>
    <cellStyle name="Followed Hyperlink" xfId="1277" builtinId="9" hidden="1"/>
    <cellStyle name="Followed Hyperlink" xfId="1278" builtinId="9" hidden="1"/>
    <cellStyle name="Followed Hyperlink" xfId="1279" builtinId="9" hidden="1"/>
    <cellStyle name="Followed Hyperlink" xfId="1280" builtinId="9" hidden="1"/>
    <cellStyle name="Followed Hyperlink" xfId="1281" builtinId="9" hidden="1"/>
    <cellStyle name="Followed Hyperlink" xfId="1282" builtinId="9" hidden="1"/>
    <cellStyle name="Followed Hyperlink" xfId="1283" builtinId="9" hidden="1"/>
    <cellStyle name="Followed Hyperlink" xfId="1284" builtinId="9" hidden="1"/>
    <cellStyle name="Followed Hyperlink" xfId="1285" builtinId="9" hidden="1"/>
    <cellStyle name="Followed Hyperlink" xfId="1286" builtinId="9" hidden="1"/>
    <cellStyle name="Followed Hyperlink" xfId="1287" builtinId="9" hidden="1"/>
    <cellStyle name="Followed Hyperlink" xfId="1288" builtinId="9" hidden="1"/>
    <cellStyle name="Followed Hyperlink" xfId="1289" builtinId="9" hidden="1"/>
    <cellStyle name="Followed Hyperlink" xfId="1290" builtinId="9" hidden="1"/>
    <cellStyle name="Followed Hyperlink" xfId="1291" builtinId="9" hidden="1"/>
    <cellStyle name="Followed Hyperlink" xfId="1292" builtinId="9" hidden="1"/>
    <cellStyle name="Followed Hyperlink" xfId="1293" builtinId="9" hidden="1"/>
    <cellStyle name="Followed Hyperlink" xfId="1294" builtinId="9" hidden="1"/>
    <cellStyle name="Followed Hyperlink" xfId="1295" builtinId="9" hidden="1"/>
    <cellStyle name="Followed Hyperlink" xfId="1296" builtinId="9" hidden="1"/>
    <cellStyle name="Followed Hyperlink" xfId="1297" builtinId="9" hidden="1"/>
    <cellStyle name="Followed Hyperlink" xfId="1298" builtinId="9" hidden="1"/>
    <cellStyle name="Followed Hyperlink" xfId="1299" builtinId="9" hidden="1"/>
    <cellStyle name="Followed Hyperlink" xfId="1300" builtinId="9" hidden="1"/>
    <cellStyle name="Followed Hyperlink" xfId="1301" builtinId="9" hidden="1"/>
    <cellStyle name="Followed Hyperlink" xfId="1302" builtinId="9" hidden="1"/>
    <cellStyle name="Followed Hyperlink" xfId="1303" builtinId="9" hidden="1"/>
    <cellStyle name="Followed Hyperlink" xfId="1304" builtinId="9" hidden="1"/>
    <cellStyle name="Followed Hyperlink" xfId="1305" builtinId="9" hidden="1"/>
    <cellStyle name="Followed Hyperlink" xfId="1306" builtinId="9" hidden="1"/>
    <cellStyle name="Followed Hyperlink" xfId="1307" builtinId="9" hidden="1"/>
    <cellStyle name="Followed Hyperlink" xfId="1308" builtinId="9" hidden="1"/>
    <cellStyle name="Followed Hyperlink" xfId="1309" builtinId="9" hidden="1"/>
    <cellStyle name="Followed Hyperlink" xfId="1310" builtinId="9" hidden="1"/>
    <cellStyle name="Followed Hyperlink" xfId="1311" builtinId="9" hidden="1"/>
    <cellStyle name="Followed Hyperlink" xfId="1312" builtinId="9" hidden="1"/>
    <cellStyle name="Followed Hyperlink" xfId="1313" builtinId="9" hidden="1"/>
    <cellStyle name="Followed Hyperlink" xfId="1314" builtinId="9" hidden="1"/>
    <cellStyle name="Followed Hyperlink" xfId="1315" builtinId="9" hidden="1"/>
    <cellStyle name="Followed Hyperlink" xfId="1316" builtinId="9" hidden="1"/>
    <cellStyle name="Followed Hyperlink" xfId="1317" builtinId="9" hidden="1"/>
    <cellStyle name="Followed Hyperlink" xfId="1318" builtinId="9" hidden="1"/>
    <cellStyle name="Followed Hyperlink" xfId="1319" builtinId="9" hidden="1"/>
    <cellStyle name="Followed Hyperlink" xfId="1320" builtinId="9" hidden="1"/>
    <cellStyle name="Followed Hyperlink" xfId="1321" builtinId="9" hidden="1"/>
    <cellStyle name="Followed Hyperlink" xfId="1322" builtinId="9" hidden="1"/>
    <cellStyle name="Followed Hyperlink" xfId="1323" builtinId="9" hidden="1"/>
    <cellStyle name="Followed Hyperlink" xfId="1324" builtinId="9" hidden="1"/>
    <cellStyle name="Followed Hyperlink" xfId="1325" builtinId="9" hidden="1"/>
    <cellStyle name="Followed Hyperlink" xfId="1326" builtinId="9" hidden="1"/>
    <cellStyle name="Followed Hyperlink" xfId="1327" builtinId="9" hidden="1"/>
    <cellStyle name="Followed Hyperlink" xfId="1328" builtinId="9" hidden="1"/>
    <cellStyle name="Followed Hyperlink" xfId="1329" builtinId="9" hidden="1"/>
    <cellStyle name="Followed Hyperlink" xfId="1330" builtinId="9" hidden="1"/>
    <cellStyle name="Followed Hyperlink" xfId="1331" builtinId="9" hidden="1"/>
    <cellStyle name="Followed Hyperlink" xfId="1332" builtinId="9" hidden="1"/>
    <cellStyle name="Followed Hyperlink" xfId="1333" builtinId="9" hidden="1"/>
    <cellStyle name="Followed Hyperlink" xfId="1334" builtinId="9" hidden="1"/>
    <cellStyle name="Followed Hyperlink" xfId="1335" builtinId="9" hidden="1"/>
    <cellStyle name="Followed Hyperlink" xfId="1336" builtinId="9" hidden="1"/>
    <cellStyle name="Followed Hyperlink" xfId="1337" builtinId="9" hidden="1"/>
    <cellStyle name="Followed Hyperlink" xfId="1338" builtinId="9" hidden="1"/>
    <cellStyle name="Followed Hyperlink" xfId="1339" builtinId="9" hidden="1"/>
    <cellStyle name="Followed Hyperlink" xfId="1340" builtinId="9" hidden="1"/>
    <cellStyle name="Followed Hyperlink" xfId="1341" builtinId="9" hidden="1"/>
    <cellStyle name="Followed Hyperlink" xfId="1342" builtinId="9" hidden="1"/>
    <cellStyle name="Followed Hyperlink" xfId="1343" builtinId="9" hidden="1"/>
    <cellStyle name="Followed Hyperlink" xfId="1344" builtinId="9" hidden="1"/>
    <cellStyle name="Followed Hyperlink" xfId="1345" builtinId="9" hidden="1"/>
    <cellStyle name="Followed Hyperlink" xfId="1346" builtinId="9" hidden="1"/>
    <cellStyle name="Followed Hyperlink" xfId="1347" builtinId="9" hidden="1"/>
    <cellStyle name="Followed Hyperlink" xfId="1348" builtinId="9" hidden="1"/>
    <cellStyle name="Followed Hyperlink" xfId="1349" builtinId="9" hidden="1"/>
    <cellStyle name="Followed Hyperlink" xfId="1350" builtinId="9" hidden="1"/>
    <cellStyle name="Followed Hyperlink" xfId="1351" builtinId="9" hidden="1"/>
    <cellStyle name="Followed Hyperlink" xfId="1352" builtinId="9" hidden="1"/>
    <cellStyle name="Followed Hyperlink" xfId="1353" builtinId="9" hidden="1"/>
    <cellStyle name="Followed Hyperlink" xfId="1354" builtinId="9" hidden="1"/>
    <cellStyle name="Followed Hyperlink" xfId="1355" builtinId="9" hidden="1"/>
    <cellStyle name="Followed Hyperlink" xfId="1356" builtinId="9" hidden="1"/>
    <cellStyle name="Followed Hyperlink" xfId="1357" builtinId="9" hidden="1"/>
    <cellStyle name="Followed Hyperlink" xfId="1358" builtinId="9" hidden="1"/>
    <cellStyle name="Followed Hyperlink" xfId="1359" builtinId="9" hidden="1"/>
    <cellStyle name="Followed Hyperlink" xfId="1360" builtinId="9" hidden="1"/>
    <cellStyle name="Followed Hyperlink" xfId="1361" builtinId="9" hidden="1"/>
    <cellStyle name="Followed Hyperlink" xfId="1362" builtinId="9" hidden="1"/>
    <cellStyle name="Followed Hyperlink" xfId="1363" builtinId="9" hidden="1"/>
    <cellStyle name="Followed Hyperlink" xfId="1364" builtinId="9" hidden="1"/>
    <cellStyle name="Followed Hyperlink" xfId="1365" builtinId="9" hidden="1"/>
    <cellStyle name="Followed Hyperlink" xfId="1366" builtinId="9" hidden="1"/>
    <cellStyle name="Followed Hyperlink" xfId="1367" builtinId="9" hidden="1"/>
    <cellStyle name="Followed Hyperlink" xfId="1368" builtinId="9" hidden="1"/>
    <cellStyle name="Followed Hyperlink" xfId="1369" builtinId="9" hidden="1"/>
    <cellStyle name="Followed Hyperlink" xfId="1370" builtinId="9" hidden="1"/>
    <cellStyle name="Followed Hyperlink" xfId="1371" builtinId="9" hidden="1"/>
    <cellStyle name="Followed Hyperlink" xfId="1372" builtinId="9" hidden="1"/>
    <cellStyle name="Followed Hyperlink" xfId="1373" builtinId="9" hidden="1"/>
    <cellStyle name="Followed Hyperlink" xfId="1374" builtinId="9" hidden="1"/>
    <cellStyle name="Followed Hyperlink" xfId="1375" builtinId="9" hidden="1"/>
    <cellStyle name="Followed Hyperlink" xfId="1376" builtinId="9" hidden="1"/>
    <cellStyle name="Followed Hyperlink" xfId="1377" builtinId="9" hidden="1"/>
    <cellStyle name="Followed Hyperlink" xfId="1378" builtinId="9" hidden="1"/>
    <cellStyle name="Followed Hyperlink" xfId="1379" builtinId="9" hidden="1"/>
    <cellStyle name="Followed Hyperlink" xfId="1380" builtinId="9" hidden="1"/>
    <cellStyle name="Followed Hyperlink" xfId="1381" builtinId="9" hidden="1"/>
    <cellStyle name="Followed Hyperlink" xfId="1382" builtinId="9" hidden="1"/>
    <cellStyle name="Followed Hyperlink" xfId="1383" builtinId="9" hidden="1"/>
    <cellStyle name="Followed Hyperlink" xfId="1384" builtinId="9" hidden="1"/>
    <cellStyle name="Followed Hyperlink" xfId="1385" builtinId="9" hidden="1"/>
    <cellStyle name="Followed Hyperlink" xfId="1386" builtinId="9" hidden="1"/>
    <cellStyle name="Followed Hyperlink" xfId="1387" builtinId="9" hidden="1"/>
    <cellStyle name="Followed Hyperlink" xfId="1388" builtinId="9" hidden="1"/>
    <cellStyle name="Followed Hyperlink" xfId="1389" builtinId="9" hidden="1"/>
    <cellStyle name="Followed Hyperlink" xfId="1390" builtinId="9" hidden="1"/>
    <cellStyle name="Followed Hyperlink" xfId="1391" builtinId="9" hidden="1"/>
    <cellStyle name="Followed Hyperlink" xfId="1392" builtinId="9" hidden="1"/>
    <cellStyle name="Followed Hyperlink" xfId="1393" builtinId="9" hidden="1"/>
    <cellStyle name="Followed Hyperlink" xfId="1394" builtinId="9" hidden="1"/>
    <cellStyle name="Followed Hyperlink" xfId="1395" builtinId="9" hidden="1"/>
    <cellStyle name="Followed Hyperlink" xfId="1396" builtinId="9" hidden="1"/>
    <cellStyle name="Followed Hyperlink" xfId="1397" builtinId="9" hidden="1"/>
    <cellStyle name="Followed Hyperlink" xfId="1398" builtinId="9" hidden="1"/>
    <cellStyle name="Followed Hyperlink" xfId="1399" builtinId="9" hidden="1"/>
    <cellStyle name="Followed Hyperlink" xfId="1400" builtinId="9" hidden="1"/>
    <cellStyle name="Followed Hyperlink" xfId="1401" builtinId="9" hidden="1"/>
    <cellStyle name="Followed Hyperlink" xfId="1402" builtinId="9" hidden="1"/>
    <cellStyle name="Followed Hyperlink" xfId="1403" builtinId="9" hidden="1"/>
    <cellStyle name="Followed Hyperlink" xfId="1404" builtinId="9" hidden="1"/>
    <cellStyle name="Followed Hyperlink" xfId="1405" builtinId="9" hidden="1"/>
    <cellStyle name="Followed Hyperlink" xfId="1406" builtinId="9" hidden="1"/>
    <cellStyle name="Followed Hyperlink" xfId="1407" builtinId="9" hidden="1"/>
    <cellStyle name="Followed Hyperlink" xfId="1408" builtinId="9" hidden="1"/>
    <cellStyle name="Followed Hyperlink" xfId="1409" builtinId="9" hidden="1"/>
    <cellStyle name="Followed Hyperlink" xfId="1410" builtinId="9" hidden="1"/>
    <cellStyle name="Followed Hyperlink" xfId="1411" builtinId="9" hidden="1"/>
    <cellStyle name="Followed Hyperlink" xfId="1412" builtinId="9" hidden="1"/>
    <cellStyle name="Followed Hyperlink" xfId="1413" builtinId="9" hidden="1"/>
    <cellStyle name="Followed Hyperlink" xfId="1414" builtinId="9" hidden="1"/>
    <cellStyle name="Followed Hyperlink" xfId="1415" builtinId="9" hidden="1"/>
    <cellStyle name="Followed Hyperlink" xfId="1416" builtinId="9" hidden="1"/>
    <cellStyle name="Followed Hyperlink" xfId="1417" builtinId="9" hidden="1"/>
    <cellStyle name="Followed Hyperlink" xfId="1418" builtinId="9" hidden="1"/>
    <cellStyle name="Followed Hyperlink" xfId="1419" builtinId="9" hidden="1"/>
    <cellStyle name="Followed Hyperlink" xfId="1420" builtinId="9" hidden="1"/>
    <cellStyle name="Followed Hyperlink" xfId="1421" builtinId="9" hidden="1"/>
    <cellStyle name="Followed Hyperlink" xfId="1422" builtinId="9" hidden="1"/>
    <cellStyle name="Followed Hyperlink" xfId="1423" builtinId="9" hidden="1"/>
    <cellStyle name="Followed Hyperlink" xfId="1424" builtinId="9" hidden="1"/>
    <cellStyle name="Followed Hyperlink" xfId="1425" builtinId="9" hidden="1"/>
    <cellStyle name="Followed Hyperlink" xfId="1426" builtinId="9" hidden="1"/>
    <cellStyle name="Followed Hyperlink" xfId="1427" builtinId="9" hidden="1"/>
    <cellStyle name="Followed Hyperlink" xfId="1428" builtinId="9" hidden="1"/>
    <cellStyle name="Followed Hyperlink" xfId="1429" builtinId="9" hidden="1"/>
    <cellStyle name="Followed Hyperlink" xfId="1430" builtinId="9" hidden="1"/>
    <cellStyle name="Followed Hyperlink" xfId="1431" builtinId="9" hidden="1"/>
    <cellStyle name="Followed Hyperlink" xfId="1432" builtinId="9" hidden="1"/>
    <cellStyle name="Followed Hyperlink" xfId="1433" builtinId="9" hidden="1"/>
    <cellStyle name="Followed Hyperlink" xfId="1434" builtinId="9" hidden="1"/>
    <cellStyle name="Followed Hyperlink" xfId="1435" builtinId="9" hidden="1"/>
    <cellStyle name="Followed Hyperlink" xfId="1436" builtinId="9" hidden="1"/>
    <cellStyle name="Followed Hyperlink" xfId="1437" builtinId="9" hidden="1"/>
    <cellStyle name="Followed Hyperlink" xfId="1438" builtinId="9" hidden="1"/>
    <cellStyle name="Followed Hyperlink" xfId="1439" builtinId="9" hidden="1"/>
    <cellStyle name="Followed Hyperlink" xfId="1440" builtinId="9" hidden="1"/>
    <cellStyle name="Followed Hyperlink" xfId="1441" builtinId="9" hidden="1"/>
    <cellStyle name="Followed Hyperlink" xfId="1442" builtinId="9" hidden="1"/>
    <cellStyle name="Followed Hyperlink" xfId="1443" builtinId="9" hidden="1"/>
    <cellStyle name="Followed Hyperlink" xfId="1444" builtinId="9" hidden="1"/>
    <cellStyle name="Followed Hyperlink" xfId="1445" builtinId="9" hidden="1"/>
    <cellStyle name="Followed Hyperlink" xfId="1446" builtinId="9" hidden="1"/>
    <cellStyle name="Followed Hyperlink" xfId="1447" builtinId="9" hidden="1"/>
    <cellStyle name="Followed Hyperlink" xfId="1448" builtinId="9" hidden="1"/>
    <cellStyle name="Followed Hyperlink" xfId="1449" builtinId="9" hidden="1"/>
    <cellStyle name="Followed Hyperlink" xfId="1450" builtinId="9" hidden="1"/>
    <cellStyle name="Followed Hyperlink" xfId="1451" builtinId="9" hidden="1"/>
    <cellStyle name="Followed Hyperlink" xfId="1452" builtinId="9" hidden="1"/>
    <cellStyle name="Followed Hyperlink" xfId="1453" builtinId="9" hidden="1"/>
    <cellStyle name="Followed Hyperlink" xfId="1454" builtinId="9" hidden="1"/>
    <cellStyle name="Followed Hyperlink" xfId="1455" builtinId="9" hidden="1"/>
    <cellStyle name="Followed Hyperlink" xfId="1456" builtinId="9" hidden="1"/>
    <cellStyle name="Followed Hyperlink" xfId="1457" builtinId="9" hidden="1"/>
    <cellStyle name="Followed Hyperlink" xfId="1458" builtinId="9" hidden="1"/>
    <cellStyle name="Followed Hyperlink" xfId="1459" builtinId="9" hidden="1"/>
    <cellStyle name="Followed Hyperlink" xfId="1460" builtinId="9" hidden="1"/>
    <cellStyle name="Followed Hyperlink" xfId="1461" builtinId="9" hidden="1"/>
    <cellStyle name="Followed Hyperlink" xfId="1462" builtinId="9" hidden="1"/>
    <cellStyle name="Followed Hyperlink" xfId="1463" builtinId="9" hidden="1"/>
    <cellStyle name="Followed Hyperlink" xfId="1464" builtinId="9" hidden="1"/>
    <cellStyle name="Followed Hyperlink" xfId="1465" builtinId="9" hidden="1"/>
    <cellStyle name="Followed Hyperlink" xfId="1466" builtinId="9" hidden="1"/>
    <cellStyle name="Followed Hyperlink" xfId="1467" builtinId="9" hidden="1"/>
    <cellStyle name="Followed Hyperlink" xfId="1468" builtinId="9" hidden="1"/>
    <cellStyle name="Followed Hyperlink" xfId="1469" builtinId="9" hidden="1"/>
    <cellStyle name="Followed Hyperlink" xfId="1470" builtinId="9" hidden="1"/>
    <cellStyle name="Followed Hyperlink" xfId="1471" builtinId="9" hidden="1"/>
    <cellStyle name="Followed Hyperlink" xfId="1472" builtinId="9" hidden="1"/>
    <cellStyle name="Followed Hyperlink" xfId="1473" builtinId="9" hidden="1"/>
    <cellStyle name="Followed Hyperlink" xfId="1474" builtinId="9" hidden="1"/>
    <cellStyle name="Followed Hyperlink" xfId="1475" builtinId="9" hidden="1"/>
    <cellStyle name="Followed Hyperlink" xfId="1476" builtinId="9" hidden="1"/>
    <cellStyle name="Followed Hyperlink" xfId="1477" builtinId="9" hidden="1"/>
    <cellStyle name="Followed Hyperlink" xfId="1478" builtinId="9" hidden="1"/>
    <cellStyle name="Followed Hyperlink" xfId="1479" builtinId="9" hidden="1"/>
    <cellStyle name="Followed Hyperlink" xfId="1480" builtinId="9" hidden="1"/>
    <cellStyle name="Followed Hyperlink" xfId="1481" builtinId="9" hidden="1"/>
    <cellStyle name="Followed Hyperlink" xfId="1482" builtinId="9" hidden="1"/>
    <cellStyle name="Followed Hyperlink" xfId="1483" builtinId="9" hidden="1"/>
    <cellStyle name="Followed Hyperlink" xfId="1484" builtinId="9" hidden="1"/>
    <cellStyle name="Followed Hyperlink" xfId="1485" builtinId="9" hidden="1"/>
    <cellStyle name="Followed Hyperlink" xfId="1486" builtinId="9" hidden="1"/>
    <cellStyle name="Followed Hyperlink" xfId="1487" builtinId="9" hidden="1"/>
    <cellStyle name="Followed Hyperlink" xfId="1488" builtinId="9" hidden="1"/>
    <cellStyle name="Followed Hyperlink" xfId="1489" builtinId="9" hidden="1"/>
    <cellStyle name="Followed Hyperlink" xfId="1490" builtinId="9" hidden="1"/>
    <cellStyle name="Followed Hyperlink" xfId="1491" builtinId="9" hidden="1"/>
    <cellStyle name="Followed Hyperlink" xfId="1492" builtinId="9" hidden="1"/>
    <cellStyle name="Followed Hyperlink" xfId="1493" builtinId="9" hidden="1"/>
    <cellStyle name="Followed Hyperlink" xfId="1494" builtinId="9" hidden="1"/>
    <cellStyle name="Followed Hyperlink" xfId="1495" builtinId="9" hidden="1"/>
    <cellStyle name="Followed Hyperlink" xfId="1496" builtinId="9" hidden="1"/>
    <cellStyle name="Followed Hyperlink" xfId="1497" builtinId="9" hidden="1"/>
    <cellStyle name="Followed Hyperlink" xfId="1498" builtinId="9" hidden="1"/>
    <cellStyle name="Followed Hyperlink" xfId="1499" builtinId="9" hidden="1"/>
    <cellStyle name="Followed Hyperlink" xfId="1500" builtinId="9" hidden="1"/>
    <cellStyle name="Followed Hyperlink" xfId="1501" builtinId="9" hidden="1"/>
    <cellStyle name="Followed Hyperlink" xfId="1502" builtinId="9" hidden="1"/>
    <cellStyle name="Followed Hyperlink" xfId="1503" builtinId="9" hidden="1"/>
    <cellStyle name="Followed Hyperlink" xfId="1504" builtinId="9" hidden="1"/>
    <cellStyle name="Followed Hyperlink" xfId="1505" builtinId="9" hidden="1"/>
    <cellStyle name="Followed Hyperlink" xfId="1506" builtinId="9" hidden="1"/>
    <cellStyle name="Followed Hyperlink" xfId="1507" builtinId="9" hidden="1"/>
    <cellStyle name="Followed Hyperlink" xfId="1508" builtinId="9" hidden="1"/>
    <cellStyle name="Followed Hyperlink" xfId="1509" builtinId="9" hidden="1"/>
    <cellStyle name="Followed Hyperlink" xfId="1510" builtinId="9" hidden="1"/>
    <cellStyle name="Followed Hyperlink" xfId="1511" builtinId="9" hidden="1"/>
    <cellStyle name="Followed Hyperlink" xfId="1512" builtinId="9" hidden="1"/>
    <cellStyle name="Followed Hyperlink" xfId="1513" builtinId="9" hidden="1"/>
    <cellStyle name="Followed Hyperlink" xfId="1514" builtinId="9" hidden="1"/>
    <cellStyle name="Followed Hyperlink" xfId="1515" builtinId="9" hidden="1"/>
    <cellStyle name="Followed Hyperlink" xfId="1516" builtinId="9" hidden="1"/>
    <cellStyle name="Followed Hyperlink" xfId="1517" builtinId="9" hidden="1"/>
    <cellStyle name="Followed Hyperlink" xfId="1518" builtinId="9" hidden="1"/>
    <cellStyle name="Followed Hyperlink" xfId="1519" builtinId="9" hidden="1"/>
    <cellStyle name="Followed Hyperlink" xfId="1520" builtinId="9" hidden="1"/>
    <cellStyle name="Followed Hyperlink" xfId="1521" builtinId="9" hidden="1"/>
    <cellStyle name="Followed Hyperlink" xfId="1522" builtinId="9" hidden="1"/>
    <cellStyle name="Followed Hyperlink" xfId="1523" builtinId="9" hidden="1"/>
    <cellStyle name="Followed Hyperlink" xfId="1524" builtinId="9" hidden="1"/>
    <cellStyle name="Followed Hyperlink" xfId="1525" builtinId="9" hidden="1"/>
    <cellStyle name="Followed Hyperlink" xfId="1526" builtinId="9" hidden="1"/>
    <cellStyle name="Followed Hyperlink" xfId="1527" builtinId="9" hidden="1"/>
    <cellStyle name="Followed Hyperlink" xfId="1528" builtinId="9" hidden="1"/>
    <cellStyle name="Followed Hyperlink" xfId="1529" builtinId="9" hidden="1"/>
    <cellStyle name="Followed Hyperlink" xfId="1530" builtinId="9" hidden="1"/>
    <cellStyle name="Followed Hyperlink" xfId="1531" builtinId="9" hidden="1"/>
    <cellStyle name="Followed Hyperlink" xfId="1532" builtinId="9" hidden="1"/>
    <cellStyle name="Followed Hyperlink" xfId="1533" builtinId="9" hidden="1"/>
    <cellStyle name="Followed Hyperlink" xfId="1534" builtinId="9" hidden="1"/>
    <cellStyle name="Followed Hyperlink" xfId="1535" builtinId="9" hidden="1"/>
    <cellStyle name="Followed Hyperlink" xfId="1536" builtinId="9" hidden="1"/>
    <cellStyle name="Followed Hyperlink" xfId="1537" builtinId="9" hidden="1"/>
    <cellStyle name="Followed Hyperlink" xfId="1538" builtinId="9" hidden="1"/>
    <cellStyle name="Followed Hyperlink" xfId="1539" builtinId="9" hidden="1"/>
    <cellStyle name="Followed Hyperlink" xfId="1540" builtinId="9" hidden="1"/>
    <cellStyle name="Followed Hyperlink" xfId="1541" builtinId="9" hidden="1"/>
    <cellStyle name="Followed Hyperlink" xfId="1542" builtinId="9" hidden="1"/>
    <cellStyle name="Followed Hyperlink" xfId="1543" builtinId="9" hidden="1"/>
    <cellStyle name="Followed Hyperlink" xfId="1544" builtinId="9" hidden="1"/>
    <cellStyle name="Followed Hyperlink" xfId="1545" builtinId="9" hidden="1"/>
    <cellStyle name="Followed Hyperlink" xfId="1546" builtinId="9" hidden="1"/>
    <cellStyle name="Followed Hyperlink" xfId="1547" builtinId="9" hidden="1"/>
    <cellStyle name="Followed Hyperlink" xfId="1548" builtinId="9" hidden="1"/>
    <cellStyle name="Followed Hyperlink" xfId="1549" builtinId="9" hidden="1"/>
    <cellStyle name="Followed Hyperlink" xfId="1550" builtinId="9" hidden="1"/>
    <cellStyle name="Followed Hyperlink" xfId="1551" builtinId="9" hidden="1"/>
    <cellStyle name="Followed Hyperlink" xfId="1552" builtinId="9" hidden="1"/>
    <cellStyle name="Followed Hyperlink" xfId="1553" builtinId="9" hidden="1"/>
    <cellStyle name="Followed Hyperlink" xfId="1554" builtinId="9" hidden="1"/>
    <cellStyle name="Followed Hyperlink" xfId="1555" builtinId="9" hidden="1"/>
    <cellStyle name="Followed Hyperlink" xfId="1556" builtinId="9" hidden="1"/>
    <cellStyle name="Followed Hyperlink" xfId="1557" builtinId="9" hidden="1"/>
    <cellStyle name="Followed Hyperlink" xfId="1558" builtinId="9" hidden="1"/>
    <cellStyle name="Followed Hyperlink" xfId="1559" builtinId="9" hidden="1"/>
    <cellStyle name="Followed Hyperlink" xfId="1560" builtinId="9" hidden="1"/>
    <cellStyle name="Followed Hyperlink" xfId="1561" builtinId="9" hidden="1"/>
    <cellStyle name="Followed Hyperlink" xfId="1562" builtinId="9" hidden="1"/>
    <cellStyle name="Followed Hyperlink" xfId="1563" builtinId="9" hidden="1"/>
    <cellStyle name="Followed Hyperlink" xfId="1564" builtinId="9" hidden="1"/>
    <cellStyle name="Followed Hyperlink" xfId="1565" builtinId="9" hidden="1"/>
    <cellStyle name="Followed Hyperlink" xfId="1566" builtinId="9" hidden="1"/>
    <cellStyle name="Followed Hyperlink" xfId="1567" builtinId="9" hidden="1"/>
    <cellStyle name="Followed Hyperlink" xfId="1568" builtinId="9" hidden="1"/>
    <cellStyle name="Followed Hyperlink" xfId="1569" builtinId="9" hidden="1"/>
    <cellStyle name="Followed Hyperlink" xfId="1570" builtinId="9" hidden="1"/>
    <cellStyle name="Followed Hyperlink" xfId="1571" builtinId="9" hidden="1"/>
    <cellStyle name="Followed Hyperlink" xfId="1572" builtinId="9" hidden="1"/>
    <cellStyle name="Followed Hyperlink" xfId="1573" builtinId="9" hidden="1"/>
    <cellStyle name="Followed Hyperlink" xfId="1574" builtinId="9" hidden="1"/>
    <cellStyle name="Followed Hyperlink" xfId="1575" builtinId="9" hidden="1"/>
    <cellStyle name="Followed Hyperlink" xfId="1576" builtinId="9" hidden="1"/>
    <cellStyle name="Followed Hyperlink" xfId="1577" builtinId="9" hidden="1"/>
    <cellStyle name="Followed Hyperlink" xfId="1578" builtinId="9" hidden="1"/>
    <cellStyle name="Followed Hyperlink" xfId="1579" builtinId="9" hidden="1"/>
    <cellStyle name="Followed Hyperlink" xfId="1580" builtinId="9" hidden="1"/>
    <cellStyle name="Followed Hyperlink" xfId="1581" builtinId="9" hidden="1"/>
    <cellStyle name="Followed Hyperlink" xfId="1582" builtinId="9" hidden="1"/>
    <cellStyle name="Followed Hyperlink" xfId="1583" builtinId="9" hidden="1"/>
    <cellStyle name="Followed Hyperlink" xfId="1584" builtinId="9" hidden="1"/>
    <cellStyle name="Followed Hyperlink" xfId="1585" builtinId="9" hidden="1"/>
    <cellStyle name="Followed Hyperlink" xfId="1586" builtinId="9" hidden="1"/>
    <cellStyle name="Followed Hyperlink" xfId="1587" builtinId="9" hidden="1"/>
    <cellStyle name="Followed Hyperlink" xfId="1588" builtinId="9" hidden="1"/>
    <cellStyle name="Followed Hyperlink" xfId="1589" builtinId="9" hidden="1"/>
    <cellStyle name="Followed Hyperlink" xfId="1590" builtinId="9" hidden="1"/>
    <cellStyle name="Followed Hyperlink" xfId="1591" builtinId="9" hidden="1"/>
    <cellStyle name="Followed Hyperlink" xfId="1592" builtinId="9" hidden="1"/>
    <cellStyle name="Followed Hyperlink" xfId="1593" builtinId="9" hidden="1"/>
    <cellStyle name="Followed Hyperlink" xfId="1594" builtinId="9" hidden="1"/>
    <cellStyle name="Followed Hyperlink" xfId="1595" builtinId="9" hidden="1"/>
    <cellStyle name="Followed Hyperlink" xfId="1596" builtinId="9" hidden="1"/>
    <cellStyle name="Followed Hyperlink" xfId="1597" builtinId="9" hidden="1"/>
    <cellStyle name="Followed Hyperlink" xfId="1598" builtinId="9" hidden="1"/>
    <cellStyle name="Followed Hyperlink" xfId="1599" builtinId="9" hidden="1"/>
    <cellStyle name="Followed Hyperlink" xfId="1600" builtinId="9" hidden="1"/>
    <cellStyle name="Followed Hyperlink" xfId="1601" builtinId="9" hidden="1"/>
    <cellStyle name="Followed Hyperlink" xfId="1602" builtinId="9" hidden="1"/>
    <cellStyle name="Followed Hyperlink" xfId="1603" builtinId="9" hidden="1"/>
    <cellStyle name="Followed Hyperlink" xfId="1604" builtinId="9" hidden="1"/>
    <cellStyle name="Followed Hyperlink" xfId="1605" builtinId="9" hidden="1"/>
    <cellStyle name="Followed Hyperlink" xfId="1606" builtinId="9" hidden="1"/>
    <cellStyle name="Followed Hyperlink" xfId="1607" builtinId="9" hidden="1"/>
    <cellStyle name="Followed Hyperlink" xfId="1608" builtinId="9" hidden="1"/>
    <cellStyle name="Followed Hyperlink" xfId="1609" builtinId="9" hidden="1"/>
    <cellStyle name="Followed Hyperlink" xfId="1610" builtinId="9" hidden="1"/>
    <cellStyle name="Followed Hyperlink" xfId="1611" builtinId="9" hidden="1"/>
    <cellStyle name="Followed Hyperlink" xfId="1612" builtinId="9" hidden="1"/>
    <cellStyle name="Followed Hyperlink" xfId="1613" builtinId="9" hidden="1"/>
    <cellStyle name="Followed Hyperlink" xfId="1614" builtinId="9" hidden="1"/>
    <cellStyle name="Followed Hyperlink" xfId="1615" builtinId="9" hidden="1"/>
    <cellStyle name="Followed Hyperlink" xfId="1616" builtinId="9" hidden="1"/>
    <cellStyle name="Followed Hyperlink" xfId="1617" builtinId="9" hidden="1"/>
    <cellStyle name="Followed Hyperlink" xfId="1618" builtinId="9" hidden="1"/>
    <cellStyle name="Followed Hyperlink" xfId="1619" builtinId="9" hidden="1"/>
    <cellStyle name="Followed Hyperlink" xfId="1620" builtinId="9" hidden="1"/>
    <cellStyle name="Followed Hyperlink" xfId="1621" builtinId="9" hidden="1"/>
    <cellStyle name="Followed Hyperlink" xfId="1622" builtinId="9" hidden="1"/>
    <cellStyle name="Followed Hyperlink" xfId="1623" builtinId="9" hidden="1"/>
    <cellStyle name="Followed Hyperlink" xfId="1624" builtinId="9" hidden="1"/>
    <cellStyle name="Followed Hyperlink" xfId="1625" builtinId="9" hidden="1"/>
    <cellStyle name="Followed Hyperlink" xfId="1626" builtinId="9" hidden="1"/>
    <cellStyle name="Followed Hyperlink" xfId="1627" builtinId="9" hidden="1"/>
    <cellStyle name="Followed Hyperlink" xfId="1628" builtinId="9" hidden="1"/>
    <cellStyle name="Followed Hyperlink" xfId="1629" builtinId="9" hidden="1"/>
    <cellStyle name="Followed Hyperlink" xfId="1630" builtinId="9" hidden="1"/>
    <cellStyle name="Followed Hyperlink" xfId="1631" builtinId="9" hidden="1"/>
    <cellStyle name="Followed Hyperlink" xfId="1632" builtinId="9" hidden="1"/>
    <cellStyle name="Followed Hyperlink" xfId="1633" builtinId="9" hidden="1"/>
    <cellStyle name="Followed Hyperlink" xfId="1634" builtinId="9" hidden="1"/>
    <cellStyle name="Followed Hyperlink" xfId="1635" builtinId="9" hidden="1"/>
    <cellStyle name="Followed Hyperlink" xfId="1636" builtinId="9" hidden="1"/>
    <cellStyle name="Followed Hyperlink" xfId="1637" builtinId="9" hidden="1"/>
    <cellStyle name="Followed Hyperlink" xfId="1638" builtinId="9" hidden="1"/>
    <cellStyle name="Followed Hyperlink" xfId="1639" builtinId="9" hidden="1"/>
    <cellStyle name="Followed Hyperlink" xfId="1640" builtinId="9" hidden="1"/>
    <cellStyle name="Followed Hyperlink" xfId="1641" builtinId="9" hidden="1"/>
    <cellStyle name="Followed Hyperlink" xfId="1642" builtinId="9" hidden="1"/>
    <cellStyle name="Followed Hyperlink" xfId="1643" builtinId="9" hidden="1"/>
    <cellStyle name="Followed Hyperlink" xfId="1644" builtinId="9" hidden="1"/>
    <cellStyle name="Followed Hyperlink" xfId="1645" builtinId="9" hidden="1"/>
    <cellStyle name="Followed Hyperlink" xfId="1646" builtinId="9" hidden="1"/>
    <cellStyle name="Followed Hyperlink" xfId="1647" builtinId="9" hidden="1"/>
    <cellStyle name="Followed Hyperlink" xfId="1648" builtinId="9" hidden="1"/>
    <cellStyle name="Followed Hyperlink" xfId="1649" builtinId="9" hidden="1"/>
    <cellStyle name="Followed Hyperlink" xfId="1650" builtinId="9" hidden="1"/>
    <cellStyle name="Followed Hyperlink" xfId="1651" builtinId="9" hidden="1"/>
    <cellStyle name="Followed Hyperlink" xfId="1652" builtinId="9" hidden="1"/>
    <cellStyle name="Followed Hyperlink" xfId="1653" builtinId="9" hidden="1"/>
    <cellStyle name="Followed Hyperlink" xfId="1654" builtinId="9" hidden="1"/>
    <cellStyle name="Followed Hyperlink" xfId="1655" builtinId="9" hidden="1"/>
    <cellStyle name="Followed Hyperlink" xfId="1656" builtinId="9" hidden="1"/>
    <cellStyle name="Followed Hyperlink" xfId="1657" builtinId="9" hidden="1"/>
    <cellStyle name="Followed Hyperlink" xfId="1658" builtinId="9" hidden="1"/>
    <cellStyle name="Followed Hyperlink" xfId="1659" builtinId="9" hidden="1"/>
    <cellStyle name="Followed Hyperlink" xfId="1660" builtinId="9" hidden="1"/>
    <cellStyle name="Followed Hyperlink" xfId="1661" builtinId="9" hidden="1"/>
    <cellStyle name="Followed Hyperlink" xfId="1662" builtinId="9" hidden="1"/>
    <cellStyle name="Followed Hyperlink" xfId="1663" builtinId="9" hidden="1"/>
    <cellStyle name="Followed Hyperlink" xfId="1664" builtinId="9" hidden="1"/>
    <cellStyle name="Followed Hyperlink" xfId="1665" builtinId="9" hidden="1"/>
    <cellStyle name="Followed Hyperlink" xfId="1666" builtinId="9" hidden="1"/>
    <cellStyle name="Followed Hyperlink" xfId="1667" builtinId="9" hidden="1"/>
    <cellStyle name="Followed Hyperlink" xfId="1668" builtinId="9" hidden="1"/>
    <cellStyle name="Followed Hyperlink" xfId="1669" builtinId="9" hidden="1"/>
    <cellStyle name="Followed Hyperlink" xfId="1670" builtinId="9" hidden="1"/>
    <cellStyle name="Followed Hyperlink" xfId="1671" builtinId="9" hidden="1"/>
    <cellStyle name="Followed Hyperlink" xfId="1672" builtinId="9" hidden="1"/>
    <cellStyle name="Followed Hyperlink" xfId="1673" builtinId="9" hidden="1"/>
    <cellStyle name="Followed Hyperlink" xfId="1674" builtinId="9" hidden="1"/>
    <cellStyle name="Followed Hyperlink" xfId="1675" builtinId="9" hidden="1"/>
    <cellStyle name="Followed Hyperlink" xfId="1676" builtinId="9" hidden="1"/>
    <cellStyle name="Followed Hyperlink" xfId="1677" builtinId="9" hidden="1"/>
    <cellStyle name="Followed Hyperlink" xfId="1678" builtinId="9" hidden="1"/>
    <cellStyle name="Followed Hyperlink" xfId="1679" builtinId="9" hidden="1"/>
    <cellStyle name="Followed Hyperlink" xfId="1680" builtinId="9" hidden="1"/>
    <cellStyle name="Followed Hyperlink" xfId="1681" builtinId="9" hidden="1"/>
    <cellStyle name="Followed Hyperlink" xfId="1682" builtinId="9" hidden="1"/>
    <cellStyle name="Followed Hyperlink" xfId="1683" builtinId="9" hidden="1"/>
    <cellStyle name="Followed Hyperlink" xfId="1684" builtinId="9" hidden="1"/>
    <cellStyle name="Followed Hyperlink" xfId="1685" builtinId="9" hidden="1"/>
    <cellStyle name="Followed Hyperlink" xfId="1686" builtinId="9" hidden="1"/>
    <cellStyle name="Followed Hyperlink" xfId="1687" builtinId="9" hidden="1"/>
    <cellStyle name="Followed Hyperlink" xfId="1688" builtinId="9" hidden="1"/>
    <cellStyle name="Followed Hyperlink" xfId="1689" builtinId="9" hidden="1"/>
    <cellStyle name="Followed Hyperlink" xfId="1690" builtinId="9" hidden="1"/>
    <cellStyle name="Followed Hyperlink" xfId="1691" builtinId="9" hidden="1"/>
    <cellStyle name="Followed Hyperlink" xfId="1692" builtinId="9" hidden="1"/>
    <cellStyle name="Followed Hyperlink" xfId="1693" builtinId="9" hidden="1"/>
    <cellStyle name="Followed Hyperlink" xfId="1694" builtinId="9" hidden="1"/>
    <cellStyle name="Followed Hyperlink" xfId="1695" builtinId="9" hidden="1"/>
    <cellStyle name="Followed Hyperlink" xfId="1696" builtinId="9" hidden="1"/>
    <cellStyle name="Followed Hyperlink" xfId="1697" builtinId="9" hidden="1"/>
    <cellStyle name="Followed Hyperlink" xfId="1698" builtinId="9" hidden="1"/>
    <cellStyle name="Followed Hyperlink" xfId="1699" builtinId="9" hidden="1"/>
    <cellStyle name="Followed Hyperlink" xfId="1700" builtinId="9" hidden="1"/>
    <cellStyle name="Followed Hyperlink" xfId="1701" builtinId="9" hidden="1"/>
    <cellStyle name="Followed Hyperlink" xfId="1702" builtinId="9" hidden="1"/>
    <cellStyle name="Followed Hyperlink" xfId="1703" builtinId="9" hidden="1"/>
    <cellStyle name="Followed Hyperlink" xfId="1704" builtinId="9" hidden="1"/>
    <cellStyle name="Followed Hyperlink" xfId="1705" builtinId="9" hidden="1"/>
    <cellStyle name="Followed Hyperlink" xfId="1706" builtinId="9" hidden="1"/>
    <cellStyle name="Followed Hyperlink" xfId="1707" builtinId="9" hidden="1"/>
    <cellStyle name="Followed Hyperlink" xfId="1708" builtinId="9" hidden="1"/>
    <cellStyle name="Followed Hyperlink" xfId="1709" builtinId="9" hidden="1"/>
    <cellStyle name="Followed Hyperlink" xfId="1710" builtinId="9" hidden="1"/>
    <cellStyle name="Followed Hyperlink" xfId="1711" builtinId="9" hidden="1"/>
    <cellStyle name="Followed Hyperlink" xfId="1712" builtinId="9" hidden="1"/>
    <cellStyle name="Followed Hyperlink" xfId="1713" builtinId="9" hidden="1"/>
    <cellStyle name="Followed Hyperlink" xfId="1714" builtinId="9" hidden="1"/>
    <cellStyle name="Followed Hyperlink" xfId="1715" builtinId="9" hidden="1"/>
    <cellStyle name="Followed Hyperlink" xfId="1716" builtinId="9" hidden="1"/>
    <cellStyle name="Followed Hyperlink" xfId="1717" builtinId="9" hidden="1"/>
    <cellStyle name="Followed Hyperlink" xfId="1718" builtinId="9" hidden="1"/>
    <cellStyle name="Followed Hyperlink" xfId="1719" builtinId="9" hidden="1"/>
    <cellStyle name="Followed Hyperlink" xfId="1720" builtinId="9" hidden="1"/>
    <cellStyle name="Followed Hyperlink" xfId="1721" builtinId="9" hidden="1"/>
    <cellStyle name="Followed Hyperlink" xfId="1722" builtinId="9" hidden="1"/>
    <cellStyle name="Followed Hyperlink" xfId="1723" builtinId="9" hidden="1"/>
    <cellStyle name="Followed Hyperlink" xfId="1724" builtinId="9" hidden="1"/>
    <cellStyle name="Followed Hyperlink" xfId="1725" builtinId="9" hidden="1"/>
    <cellStyle name="Followed Hyperlink" xfId="1726" builtinId="9" hidden="1"/>
    <cellStyle name="Followed Hyperlink" xfId="1727" builtinId="9" hidden="1"/>
    <cellStyle name="Followed Hyperlink" xfId="1728" builtinId="9" hidden="1"/>
    <cellStyle name="Followed Hyperlink" xfId="1729" builtinId="9" hidden="1"/>
    <cellStyle name="Followed Hyperlink" xfId="1730" builtinId="9" hidden="1"/>
    <cellStyle name="Followed Hyperlink" xfId="1731" builtinId="9" hidden="1"/>
    <cellStyle name="Followed Hyperlink" xfId="1732" builtinId="9" hidden="1"/>
    <cellStyle name="Followed Hyperlink" xfId="1733" builtinId="9" hidden="1"/>
    <cellStyle name="Followed Hyperlink" xfId="1734" builtinId="9" hidden="1"/>
    <cellStyle name="Followed Hyperlink" xfId="1735" builtinId="9" hidden="1"/>
    <cellStyle name="Followed Hyperlink" xfId="1736" builtinId="9" hidden="1"/>
    <cellStyle name="Followed Hyperlink" xfId="1737" builtinId="9" hidden="1"/>
    <cellStyle name="Followed Hyperlink" xfId="1738" builtinId="9" hidden="1"/>
    <cellStyle name="Followed Hyperlink" xfId="1739" builtinId="9" hidden="1"/>
    <cellStyle name="Followed Hyperlink" xfId="1740" builtinId="9" hidden="1"/>
    <cellStyle name="Followed Hyperlink" xfId="1741" builtinId="9" hidden="1"/>
    <cellStyle name="Followed Hyperlink" xfId="1742" builtinId="9" hidden="1"/>
    <cellStyle name="Followed Hyperlink" xfId="1743" builtinId="9" hidden="1"/>
    <cellStyle name="Followed Hyperlink" xfId="1744" builtinId="9" hidden="1"/>
    <cellStyle name="Followed Hyperlink" xfId="1745" builtinId="9" hidden="1"/>
    <cellStyle name="Followed Hyperlink" xfId="1746" builtinId="9" hidden="1"/>
    <cellStyle name="Followed Hyperlink" xfId="1747" builtinId="9" hidden="1"/>
    <cellStyle name="Followed Hyperlink" xfId="1748" builtinId="9" hidden="1"/>
    <cellStyle name="Followed Hyperlink" xfId="1749" builtinId="9" hidden="1"/>
    <cellStyle name="Followed Hyperlink" xfId="1750" builtinId="9" hidden="1"/>
    <cellStyle name="Followed Hyperlink" xfId="1751" builtinId="9" hidden="1"/>
    <cellStyle name="Followed Hyperlink" xfId="1752" builtinId="9" hidden="1"/>
    <cellStyle name="Followed Hyperlink" xfId="1753" builtinId="9" hidden="1"/>
    <cellStyle name="Followed Hyperlink" xfId="1754" builtinId="9" hidden="1"/>
    <cellStyle name="Followed Hyperlink" xfId="1755" builtinId="9" hidden="1"/>
    <cellStyle name="Followed Hyperlink" xfId="1756" builtinId="9" hidden="1"/>
    <cellStyle name="Followed Hyperlink" xfId="1757" builtinId="9" hidden="1"/>
    <cellStyle name="Followed Hyperlink" xfId="1758" builtinId="9" hidden="1"/>
    <cellStyle name="Followed Hyperlink" xfId="1759" builtinId="9" hidden="1"/>
    <cellStyle name="Followed Hyperlink" xfId="1760" builtinId="9" hidden="1"/>
    <cellStyle name="Followed Hyperlink" xfId="1761" builtinId="9" hidden="1"/>
    <cellStyle name="Followed Hyperlink" xfId="1762" builtinId="9" hidden="1"/>
    <cellStyle name="Followed Hyperlink" xfId="1763" builtinId="9" hidden="1"/>
    <cellStyle name="Followed Hyperlink" xfId="1764" builtinId="9" hidden="1"/>
    <cellStyle name="Followed Hyperlink" xfId="1765" builtinId="9" hidden="1"/>
    <cellStyle name="Followed Hyperlink" xfId="1766" builtinId="9" hidden="1"/>
    <cellStyle name="Followed Hyperlink" xfId="1767" builtinId="9" hidden="1"/>
    <cellStyle name="Followed Hyperlink" xfId="1768" builtinId="9" hidden="1"/>
    <cellStyle name="Followed Hyperlink" xfId="1769" builtinId="9" hidden="1"/>
    <cellStyle name="Followed Hyperlink" xfId="1770" builtinId="9" hidden="1"/>
    <cellStyle name="Followed Hyperlink" xfId="1771" builtinId="9" hidden="1"/>
    <cellStyle name="Followed Hyperlink" xfId="1772" builtinId="9" hidden="1"/>
    <cellStyle name="Followed Hyperlink" xfId="1773" builtinId="9" hidden="1"/>
    <cellStyle name="Followed Hyperlink" xfId="1774" builtinId="9" hidden="1"/>
    <cellStyle name="Followed Hyperlink" xfId="1775" builtinId="9" hidden="1"/>
    <cellStyle name="Followed Hyperlink" xfId="1776" builtinId="9" hidden="1"/>
    <cellStyle name="Followed Hyperlink" xfId="1777" builtinId="9" hidden="1"/>
    <cellStyle name="Followed Hyperlink" xfId="1778" builtinId="9" hidden="1"/>
    <cellStyle name="Followed Hyperlink" xfId="1779" builtinId="9" hidden="1"/>
    <cellStyle name="Followed Hyperlink" xfId="1780" builtinId="9" hidden="1"/>
    <cellStyle name="Followed Hyperlink" xfId="1781" builtinId="9" hidden="1"/>
    <cellStyle name="Followed Hyperlink" xfId="1782" builtinId="9" hidden="1"/>
    <cellStyle name="Followed Hyperlink" xfId="1783" builtinId="9" hidden="1"/>
    <cellStyle name="Followed Hyperlink" xfId="1784" builtinId="9" hidden="1"/>
    <cellStyle name="Followed Hyperlink" xfId="1785" builtinId="9" hidden="1"/>
    <cellStyle name="Followed Hyperlink" xfId="1786" builtinId="9" hidden="1"/>
    <cellStyle name="Followed Hyperlink" xfId="1787" builtinId="9" hidden="1"/>
    <cellStyle name="Followed Hyperlink" xfId="1788" builtinId="9" hidden="1"/>
    <cellStyle name="Followed Hyperlink" xfId="1789" builtinId="9" hidden="1"/>
    <cellStyle name="Followed Hyperlink" xfId="1790" builtinId="9" hidden="1"/>
    <cellStyle name="Followed Hyperlink" xfId="1791" builtinId="9" hidden="1"/>
    <cellStyle name="Followed Hyperlink" xfId="1792" builtinId="9" hidden="1"/>
    <cellStyle name="Followed Hyperlink" xfId="1793" builtinId="9" hidden="1"/>
    <cellStyle name="Followed Hyperlink" xfId="1794" builtinId="9" hidden="1"/>
    <cellStyle name="Followed Hyperlink" xfId="1795" builtinId="9" hidden="1"/>
    <cellStyle name="Followed Hyperlink" xfId="1796" builtinId="9" hidden="1"/>
    <cellStyle name="Followed Hyperlink" xfId="1797" builtinId="9" hidden="1"/>
    <cellStyle name="Followed Hyperlink" xfId="1798" builtinId="9" hidden="1"/>
    <cellStyle name="Followed Hyperlink" xfId="1799" builtinId="9" hidden="1"/>
    <cellStyle name="Followed Hyperlink" xfId="1800" builtinId="9" hidden="1"/>
    <cellStyle name="Followed Hyperlink" xfId="1801" builtinId="9" hidden="1"/>
    <cellStyle name="Followed Hyperlink" xfId="1802" builtinId="9" hidden="1"/>
    <cellStyle name="Followed Hyperlink" xfId="1803" builtinId="9" hidden="1"/>
    <cellStyle name="Followed Hyperlink" xfId="1804" builtinId="9" hidden="1"/>
    <cellStyle name="Followed Hyperlink" xfId="1805" builtinId="9" hidden="1"/>
    <cellStyle name="Followed Hyperlink" xfId="1806" builtinId="9" hidden="1"/>
    <cellStyle name="Followed Hyperlink" xfId="1807" builtinId="9" hidden="1"/>
    <cellStyle name="Followed Hyperlink" xfId="1808" builtinId="9" hidden="1"/>
    <cellStyle name="Followed Hyperlink" xfId="1809" builtinId="9" hidden="1"/>
    <cellStyle name="Followed Hyperlink" xfId="1810" builtinId="9" hidden="1"/>
    <cellStyle name="Followed Hyperlink" xfId="1811" builtinId="9" hidden="1"/>
    <cellStyle name="Followed Hyperlink" xfId="1812" builtinId="9" hidden="1"/>
    <cellStyle name="Followed Hyperlink" xfId="1813" builtinId="9" hidden="1"/>
    <cellStyle name="Followed Hyperlink" xfId="1814" builtinId="9" hidden="1"/>
    <cellStyle name="Followed Hyperlink" xfId="1815" builtinId="9" hidden="1"/>
    <cellStyle name="Followed Hyperlink" xfId="1816" builtinId="9" hidden="1"/>
    <cellStyle name="Followed Hyperlink" xfId="1817" builtinId="9" hidden="1"/>
    <cellStyle name="Followed Hyperlink" xfId="1818" builtinId="9" hidden="1"/>
    <cellStyle name="Followed Hyperlink" xfId="1819" builtinId="9" hidden="1"/>
    <cellStyle name="Followed Hyperlink" xfId="1820" builtinId="9" hidden="1"/>
    <cellStyle name="Followed Hyperlink" xfId="1821" builtinId="9" hidden="1"/>
    <cellStyle name="Followed Hyperlink" xfId="1822" builtinId="9" hidden="1"/>
    <cellStyle name="Followed Hyperlink" xfId="1823" builtinId="9" hidden="1"/>
    <cellStyle name="Followed Hyperlink" xfId="1824" builtinId="9" hidden="1"/>
    <cellStyle name="Followed Hyperlink" xfId="1825" builtinId="9" hidden="1"/>
    <cellStyle name="Followed Hyperlink" xfId="1826" builtinId="9" hidden="1"/>
    <cellStyle name="Followed Hyperlink" xfId="1827" builtinId="9" hidden="1"/>
    <cellStyle name="Followed Hyperlink" xfId="1828" builtinId="9" hidden="1"/>
    <cellStyle name="Followed Hyperlink" xfId="1829" builtinId="9" hidden="1"/>
    <cellStyle name="Followed Hyperlink" xfId="1830" builtinId="9" hidden="1"/>
    <cellStyle name="Followed Hyperlink" xfId="1831" builtinId="9" hidden="1"/>
    <cellStyle name="Followed Hyperlink" xfId="1832" builtinId="9" hidden="1"/>
    <cellStyle name="Followed Hyperlink" xfId="1833" builtinId="9" hidden="1"/>
    <cellStyle name="Followed Hyperlink" xfId="1834" builtinId="9" hidden="1"/>
    <cellStyle name="Followed Hyperlink" xfId="1835" builtinId="9" hidden="1"/>
    <cellStyle name="Followed Hyperlink" xfId="1836" builtinId="9" hidden="1"/>
    <cellStyle name="Followed Hyperlink" xfId="1837" builtinId="9" hidden="1"/>
    <cellStyle name="Followed Hyperlink" xfId="1838" builtinId="9" hidden="1"/>
    <cellStyle name="Followed Hyperlink" xfId="1839" builtinId="9" hidden="1"/>
    <cellStyle name="Followed Hyperlink" xfId="1840" builtinId="9" hidden="1"/>
    <cellStyle name="Followed Hyperlink" xfId="1841" builtinId="9" hidden="1"/>
    <cellStyle name="Followed Hyperlink" xfId="1842" builtinId="9" hidden="1"/>
    <cellStyle name="Followed Hyperlink" xfId="1843" builtinId="9" hidden="1"/>
    <cellStyle name="Followed Hyperlink" xfId="1844" builtinId="9" hidden="1"/>
    <cellStyle name="Followed Hyperlink" xfId="1845" builtinId="9" hidden="1"/>
    <cellStyle name="Followed Hyperlink" xfId="1846" builtinId="9" hidden="1"/>
    <cellStyle name="Followed Hyperlink" xfId="1847" builtinId="9" hidden="1"/>
    <cellStyle name="Followed Hyperlink" xfId="1848" builtinId="9" hidden="1"/>
    <cellStyle name="Followed Hyperlink" xfId="1849" builtinId="9" hidden="1"/>
    <cellStyle name="Followed Hyperlink" xfId="1850" builtinId="9" hidden="1"/>
    <cellStyle name="Followed Hyperlink" xfId="1851" builtinId="9" hidden="1"/>
    <cellStyle name="Followed Hyperlink" xfId="1852" builtinId="9" hidden="1"/>
    <cellStyle name="Followed Hyperlink" xfId="1853" builtinId="9" hidden="1"/>
    <cellStyle name="Followed Hyperlink" xfId="1854" builtinId="9" hidden="1"/>
    <cellStyle name="Followed Hyperlink" xfId="1855" builtinId="9" hidden="1"/>
    <cellStyle name="Followed Hyperlink" xfId="1856" builtinId="9" hidden="1"/>
    <cellStyle name="Followed Hyperlink" xfId="1857" builtinId="9" hidden="1"/>
    <cellStyle name="Followed Hyperlink" xfId="1858" builtinId="9" hidden="1"/>
    <cellStyle name="Followed Hyperlink" xfId="1859" builtinId="9" hidden="1"/>
    <cellStyle name="Followed Hyperlink" xfId="1860" builtinId="9" hidden="1"/>
    <cellStyle name="Followed Hyperlink" xfId="1861" builtinId="9" hidden="1"/>
    <cellStyle name="Followed Hyperlink" xfId="1862" builtinId="9" hidden="1"/>
    <cellStyle name="Followed Hyperlink" xfId="1863" builtinId="9" hidden="1"/>
    <cellStyle name="Followed Hyperlink" xfId="1864" builtinId="9" hidden="1"/>
    <cellStyle name="Followed Hyperlink" xfId="1865" builtinId="9" hidden="1"/>
    <cellStyle name="Followed Hyperlink" xfId="1866" builtinId="9" hidden="1"/>
    <cellStyle name="Followed Hyperlink" xfId="1867" builtinId="9" hidden="1"/>
    <cellStyle name="Followed Hyperlink" xfId="1868" builtinId="9" hidden="1"/>
    <cellStyle name="Followed Hyperlink" xfId="1869" builtinId="9" hidden="1"/>
    <cellStyle name="Followed Hyperlink" xfId="1870" builtinId="9" hidden="1"/>
    <cellStyle name="Followed Hyperlink" xfId="1871" builtinId="9" hidden="1"/>
    <cellStyle name="Followed Hyperlink" xfId="1872" builtinId="9" hidden="1"/>
    <cellStyle name="Followed Hyperlink" xfId="1873" builtinId="9" hidden="1"/>
    <cellStyle name="Followed Hyperlink" xfId="1874" builtinId="9" hidden="1"/>
    <cellStyle name="Followed Hyperlink" xfId="1875" builtinId="9" hidden="1"/>
    <cellStyle name="Followed Hyperlink" xfId="1876" builtinId="9" hidden="1"/>
    <cellStyle name="Followed Hyperlink" xfId="1877" builtinId="9" hidden="1"/>
    <cellStyle name="Followed Hyperlink" xfId="1878" builtinId="9" hidden="1"/>
    <cellStyle name="Followed Hyperlink" xfId="1879" builtinId="9" hidden="1"/>
    <cellStyle name="Followed Hyperlink" xfId="1880" builtinId="9" hidden="1"/>
    <cellStyle name="Followed Hyperlink" xfId="1881" builtinId="9" hidden="1"/>
    <cellStyle name="Followed Hyperlink" xfId="1882" builtinId="9" hidden="1"/>
    <cellStyle name="Followed Hyperlink" xfId="1883" builtinId="9" hidden="1"/>
    <cellStyle name="Followed Hyperlink" xfId="1884" builtinId="9" hidden="1"/>
    <cellStyle name="Followed Hyperlink" xfId="1885" builtinId="9" hidden="1"/>
    <cellStyle name="Followed Hyperlink" xfId="1886" builtinId="9" hidden="1"/>
    <cellStyle name="Followed Hyperlink" xfId="1887" builtinId="9" hidden="1"/>
    <cellStyle name="Followed Hyperlink" xfId="1888" builtinId="9" hidden="1"/>
    <cellStyle name="Followed Hyperlink" xfId="1889" builtinId="9" hidden="1"/>
    <cellStyle name="Followed Hyperlink" xfId="1890" builtinId="9" hidden="1"/>
    <cellStyle name="Followed Hyperlink" xfId="1891" builtinId="9" hidden="1"/>
    <cellStyle name="Followed Hyperlink" xfId="1892" builtinId="9" hidden="1"/>
    <cellStyle name="Followed Hyperlink" xfId="1893" builtinId="9" hidden="1"/>
    <cellStyle name="Followed Hyperlink" xfId="1894" builtinId="9" hidden="1"/>
    <cellStyle name="Followed Hyperlink" xfId="1895" builtinId="9" hidden="1"/>
    <cellStyle name="Followed Hyperlink" xfId="1896" builtinId="9" hidden="1"/>
    <cellStyle name="Followed Hyperlink" xfId="1897" builtinId="9" hidden="1"/>
    <cellStyle name="Followed Hyperlink" xfId="1898" builtinId="9" hidden="1"/>
    <cellStyle name="Followed Hyperlink" xfId="1899" builtinId="9" hidden="1"/>
    <cellStyle name="Followed Hyperlink" xfId="1900" builtinId="9" hidden="1"/>
    <cellStyle name="Followed Hyperlink" xfId="1901" builtinId="9" hidden="1"/>
    <cellStyle name="Followed Hyperlink" xfId="1902" builtinId="9" hidden="1"/>
    <cellStyle name="Followed Hyperlink" xfId="1903" builtinId="9" hidden="1"/>
    <cellStyle name="Followed Hyperlink" xfId="1904" builtinId="9" hidden="1"/>
    <cellStyle name="Followed Hyperlink" xfId="1905" builtinId="9" hidden="1"/>
    <cellStyle name="Followed Hyperlink" xfId="1906" builtinId="9" hidden="1"/>
    <cellStyle name="Followed Hyperlink" xfId="1907" builtinId="9" hidden="1"/>
    <cellStyle name="Followed Hyperlink" xfId="1908" builtinId="9" hidden="1"/>
    <cellStyle name="Followed Hyperlink" xfId="1909" builtinId="9" hidden="1"/>
    <cellStyle name="Followed Hyperlink" xfId="1910" builtinId="9" hidden="1"/>
    <cellStyle name="Followed Hyperlink" xfId="1911" builtinId="9" hidden="1"/>
    <cellStyle name="Followed Hyperlink" xfId="1912" builtinId="9" hidden="1"/>
    <cellStyle name="Followed Hyperlink" xfId="1913" builtinId="9" hidden="1"/>
    <cellStyle name="Followed Hyperlink" xfId="1914" builtinId="9" hidden="1"/>
    <cellStyle name="Followed Hyperlink" xfId="1915" builtinId="9" hidden="1"/>
    <cellStyle name="Followed Hyperlink" xfId="1916" builtinId="9" hidden="1"/>
    <cellStyle name="Followed Hyperlink" xfId="1917" builtinId="9" hidden="1"/>
    <cellStyle name="Followed Hyperlink" xfId="1918" builtinId="9" hidden="1"/>
    <cellStyle name="Followed Hyperlink" xfId="1919" builtinId="9" hidden="1"/>
    <cellStyle name="Followed Hyperlink" xfId="1920" builtinId="9" hidden="1"/>
    <cellStyle name="Followed Hyperlink" xfId="1921" builtinId="9" hidden="1"/>
    <cellStyle name="Followed Hyperlink" xfId="1922" builtinId="9" hidden="1"/>
    <cellStyle name="Followed Hyperlink" xfId="1923" builtinId="9" hidden="1"/>
    <cellStyle name="Followed Hyperlink" xfId="1924" builtinId="9" hidden="1"/>
    <cellStyle name="Followed Hyperlink" xfId="1925" builtinId="9" hidden="1"/>
    <cellStyle name="Followed Hyperlink" xfId="1926" builtinId="9" hidden="1"/>
    <cellStyle name="Followed Hyperlink" xfId="1927" builtinId="9" hidden="1"/>
    <cellStyle name="Followed Hyperlink" xfId="1928" builtinId="9" hidden="1"/>
    <cellStyle name="Followed Hyperlink" xfId="1929" builtinId="9" hidden="1"/>
    <cellStyle name="Followed Hyperlink" xfId="1930" builtinId="9" hidden="1"/>
    <cellStyle name="Followed Hyperlink" xfId="1931" builtinId="9" hidden="1"/>
    <cellStyle name="Followed Hyperlink" xfId="1932" builtinId="9" hidden="1"/>
    <cellStyle name="Followed Hyperlink" xfId="1933" builtinId="9" hidden="1"/>
    <cellStyle name="Followed Hyperlink" xfId="1934" builtinId="9" hidden="1"/>
    <cellStyle name="Followed Hyperlink" xfId="1935" builtinId="9" hidden="1"/>
    <cellStyle name="Followed Hyperlink" xfId="1936" builtinId="9" hidden="1"/>
    <cellStyle name="Followed Hyperlink" xfId="1937" builtinId="9" hidden="1"/>
    <cellStyle name="Followed Hyperlink" xfId="1938" builtinId="9" hidden="1"/>
    <cellStyle name="Followed Hyperlink" xfId="1939" builtinId="9" hidden="1"/>
    <cellStyle name="Followed Hyperlink" xfId="1940" builtinId="9" hidden="1"/>
    <cellStyle name="Followed Hyperlink" xfId="1941" builtinId="9" hidden="1"/>
    <cellStyle name="Followed Hyperlink" xfId="1942" builtinId="9" hidden="1"/>
    <cellStyle name="Followed Hyperlink" xfId="1943" builtinId="9" hidden="1"/>
    <cellStyle name="Followed Hyperlink" xfId="1944" builtinId="9" hidden="1"/>
    <cellStyle name="Followed Hyperlink" xfId="1945" builtinId="9" hidden="1"/>
    <cellStyle name="Followed Hyperlink" xfId="1946" builtinId="9" hidden="1"/>
    <cellStyle name="Followed Hyperlink" xfId="1947" builtinId="9" hidden="1"/>
    <cellStyle name="Followed Hyperlink" xfId="1948" builtinId="9" hidden="1"/>
    <cellStyle name="Followed Hyperlink" xfId="1949" builtinId="9" hidden="1"/>
    <cellStyle name="Followed Hyperlink" xfId="1950" builtinId="9" hidden="1"/>
    <cellStyle name="Followed Hyperlink" xfId="1951" builtinId="9" hidden="1"/>
    <cellStyle name="Followed Hyperlink" xfId="1952" builtinId="9" hidden="1"/>
    <cellStyle name="Followed Hyperlink" xfId="1953" builtinId="9" hidden="1"/>
    <cellStyle name="Followed Hyperlink" xfId="1954" builtinId="9" hidden="1"/>
    <cellStyle name="Followed Hyperlink" xfId="1955" builtinId="9" hidden="1"/>
    <cellStyle name="Followed Hyperlink" xfId="1956" builtinId="9" hidden="1"/>
    <cellStyle name="Followed Hyperlink" xfId="1957" builtinId="9" hidden="1"/>
    <cellStyle name="Followed Hyperlink" xfId="1958" builtinId="9" hidden="1"/>
    <cellStyle name="Followed Hyperlink" xfId="1959" builtinId="9" hidden="1"/>
    <cellStyle name="Followed Hyperlink" xfId="1960" builtinId="9" hidden="1"/>
    <cellStyle name="Followed Hyperlink" xfId="1961" builtinId="9" hidden="1"/>
    <cellStyle name="Followed Hyperlink" xfId="1962" builtinId="9" hidden="1"/>
    <cellStyle name="Followed Hyperlink" xfId="1963" builtinId="9" hidden="1"/>
    <cellStyle name="Followed Hyperlink" xfId="1964" builtinId="9" hidden="1"/>
    <cellStyle name="Followed Hyperlink" xfId="1965" builtinId="9" hidden="1"/>
    <cellStyle name="Followed Hyperlink" xfId="1966" builtinId="9" hidden="1"/>
    <cellStyle name="Followed Hyperlink" xfId="1967" builtinId="9" hidden="1"/>
    <cellStyle name="Followed Hyperlink" xfId="1968" builtinId="9" hidden="1"/>
    <cellStyle name="Followed Hyperlink" xfId="1969" builtinId="9" hidden="1"/>
    <cellStyle name="Followed Hyperlink" xfId="1970" builtinId="9" hidden="1"/>
    <cellStyle name="Followed Hyperlink" xfId="1971" builtinId="9" hidden="1"/>
    <cellStyle name="Followed Hyperlink" xfId="1972" builtinId="9" hidden="1"/>
    <cellStyle name="Followed Hyperlink" xfId="1973" builtinId="9" hidden="1"/>
    <cellStyle name="Followed Hyperlink" xfId="1974" builtinId="9" hidden="1"/>
    <cellStyle name="Followed Hyperlink" xfId="1975" builtinId="9" hidden="1"/>
    <cellStyle name="Followed Hyperlink" xfId="1976" builtinId="9" hidden="1"/>
    <cellStyle name="Followed Hyperlink" xfId="1977" builtinId="9" hidden="1"/>
    <cellStyle name="Followed Hyperlink" xfId="1978" builtinId="9" hidden="1"/>
    <cellStyle name="Followed Hyperlink" xfId="1979" builtinId="9" hidden="1"/>
    <cellStyle name="Followed Hyperlink" xfId="1980" builtinId="9" hidden="1"/>
    <cellStyle name="Followed Hyperlink" xfId="1981" builtinId="9" hidden="1"/>
    <cellStyle name="Followed Hyperlink" xfId="1982" builtinId="9" hidden="1"/>
    <cellStyle name="Followed Hyperlink" xfId="1983" builtinId="9" hidden="1"/>
    <cellStyle name="Followed Hyperlink" xfId="1984" builtinId="9" hidden="1"/>
    <cellStyle name="Followed Hyperlink" xfId="1985" builtinId="9" hidden="1"/>
    <cellStyle name="Followed Hyperlink" xfId="1986" builtinId="9" hidden="1"/>
    <cellStyle name="Followed Hyperlink" xfId="1987" builtinId="9" hidden="1"/>
    <cellStyle name="Followed Hyperlink" xfId="1988" builtinId="9" hidden="1"/>
    <cellStyle name="Followed Hyperlink" xfId="1989" builtinId="9" hidden="1"/>
    <cellStyle name="Followed Hyperlink" xfId="1990" builtinId="9" hidden="1"/>
    <cellStyle name="Followed Hyperlink" xfId="1991" builtinId="9" hidden="1"/>
    <cellStyle name="Followed Hyperlink" xfId="1992" builtinId="9" hidden="1"/>
    <cellStyle name="Followed Hyperlink" xfId="1993" builtinId="9" hidden="1"/>
    <cellStyle name="Followed Hyperlink" xfId="1994" builtinId="9" hidden="1"/>
    <cellStyle name="Followed Hyperlink" xfId="1995" builtinId="9" hidden="1"/>
    <cellStyle name="Followed Hyperlink" xfId="1996" builtinId="9" hidden="1"/>
    <cellStyle name="Followed Hyperlink" xfId="1997" builtinId="9" hidden="1"/>
    <cellStyle name="Followed Hyperlink" xfId="1998" builtinId="9" hidden="1"/>
    <cellStyle name="Followed Hyperlink" xfId="1999" builtinId="9" hidden="1"/>
    <cellStyle name="Followed Hyperlink" xfId="2000" builtinId="9" hidden="1"/>
    <cellStyle name="Followed Hyperlink" xfId="2001" builtinId="9" hidden="1"/>
    <cellStyle name="Followed Hyperlink" xfId="2002" builtinId="9" hidden="1"/>
    <cellStyle name="Followed Hyperlink" xfId="2003" builtinId="9" hidden="1"/>
    <cellStyle name="Followed Hyperlink" xfId="2004" builtinId="9" hidden="1"/>
    <cellStyle name="Followed Hyperlink" xfId="2005" builtinId="9" hidden="1"/>
    <cellStyle name="Followed Hyperlink" xfId="2006" builtinId="9" hidden="1"/>
    <cellStyle name="Followed Hyperlink" xfId="2007" builtinId="9" hidden="1"/>
    <cellStyle name="Followed Hyperlink" xfId="2008" builtinId="9" hidden="1"/>
    <cellStyle name="Followed Hyperlink" xfId="2009" builtinId="9" hidden="1"/>
    <cellStyle name="Followed Hyperlink" xfId="2010" builtinId="9" hidden="1"/>
    <cellStyle name="Followed Hyperlink" xfId="2011" builtinId="9" hidden="1"/>
    <cellStyle name="Followed Hyperlink" xfId="2012" builtinId="9" hidden="1"/>
    <cellStyle name="Followed Hyperlink" xfId="2013" builtinId="9" hidden="1"/>
    <cellStyle name="Followed Hyperlink" xfId="2014" builtinId="9" hidden="1"/>
    <cellStyle name="Followed Hyperlink" xfId="2015" builtinId="9" hidden="1"/>
    <cellStyle name="Followed Hyperlink" xfId="2016" builtinId="9" hidden="1"/>
    <cellStyle name="Followed Hyperlink" xfId="2017" builtinId="9" hidden="1"/>
    <cellStyle name="Followed Hyperlink" xfId="2018" builtinId="9" hidden="1"/>
    <cellStyle name="Followed Hyperlink" xfId="2019" builtinId="9" hidden="1"/>
    <cellStyle name="Followed Hyperlink" xfId="2020" builtinId="9" hidden="1"/>
    <cellStyle name="Followed Hyperlink" xfId="2021" builtinId="9" hidden="1"/>
    <cellStyle name="Followed Hyperlink" xfId="2022" builtinId="9" hidden="1"/>
    <cellStyle name="Followed Hyperlink" xfId="2023" builtinId="9" hidden="1"/>
    <cellStyle name="Followed Hyperlink" xfId="2024" builtinId="9" hidden="1"/>
    <cellStyle name="Followed Hyperlink" xfId="2025" builtinId="9" hidden="1"/>
    <cellStyle name="Followed Hyperlink" xfId="2026" builtinId="9" hidden="1"/>
    <cellStyle name="Followed Hyperlink" xfId="2027" builtinId="9" hidden="1"/>
    <cellStyle name="Followed Hyperlink" xfId="2028" builtinId="9" hidden="1"/>
    <cellStyle name="Followed Hyperlink" xfId="2029" builtinId="9" hidden="1"/>
    <cellStyle name="Followed Hyperlink" xfId="2030" builtinId="9" hidden="1"/>
    <cellStyle name="Followed Hyperlink" xfId="2031" builtinId="9" hidden="1"/>
    <cellStyle name="Followed Hyperlink" xfId="2032" builtinId="9" hidden="1"/>
    <cellStyle name="Followed Hyperlink" xfId="2033" builtinId="9" hidden="1"/>
    <cellStyle name="Followed Hyperlink" xfId="2034" builtinId="9" hidden="1"/>
    <cellStyle name="Followed Hyperlink" xfId="2035" builtinId="9" hidden="1"/>
    <cellStyle name="Followed Hyperlink" xfId="2036" builtinId="9" hidden="1"/>
    <cellStyle name="Followed Hyperlink" xfId="2037" builtinId="9" hidden="1"/>
    <cellStyle name="Followed Hyperlink" xfId="2038" builtinId="9" hidden="1"/>
    <cellStyle name="Followed Hyperlink" xfId="2039" builtinId="9" hidden="1"/>
    <cellStyle name="Followed Hyperlink" xfId="2040" builtinId="9" hidden="1"/>
    <cellStyle name="Followed Hyperlink" xfId="2041" builtinId="9" hidden="1"/>
    <cellStyle name="Followed Hyperlink" xfId="2042" builtinId="9" hidden="1"/>
    <cellStyle name="Followed Hyperlink" xfId="2043" builtinId="9" hidden="1"/>
    <cellStyle name="Followed Hyperlink" xfId="2044" builtinId="9" hidden="1"/>
    <cellStyle name="Followed Hyperlink" xfId="2045" builtinId="9" hidden="1"/>
    <cellStyle name="Followed Hyperlink" xfId="2046" builtinId="9" hidden="1"/>
    <cellStyle name="Followed Hyperlink" xfId="2047" builtinId="9" hidden="1"/>
    <cellStyle name="Followed Hyperlink" xfId="2048" builtinId="9" hidden="1"/>
    <cellStyle name="Followed Hyperlink" xfId="2049" builtinId="9" hidden="1"/>
    <cellStyle name="Followed Hyperlink" xfId="2050" builtinId="9" hidden="1"/>
    <cellStyle name="Followed Hyperlink" xfId="2051" builtinId="9" hidden="1"/>
    <cellStyle name="Followed Hyperlink" xfId="2052" builtinId="9" hidden="1"/>
    <cellStyle name="Followed Hyperlink" xfId="2053" builtinId="9" hidden="1"/>
    <cellStyle name="Followed Hyperlink" xfId="2054" builtinId="9" hidden="1"/>
    <cellStyle name="Followed Hyperlink" xfId="2055" builtinId="9" hidden="1"/>
    <cellStyle name="Followed Hyperlink" xfId="2056" builtinId="9" hidden="1"/>
    <cellStyle name="Followed Hyperlink" xfId="2057" builtinId="9" hidden="1"/>
    <cellStyle name="Followed Hyperlink" xfId="2058" builtinId="9" hidden="1"/>
    <cellStyle name="Followed Hyperlink" xfId="2059" builtinId="9" hidden="1"/>
    <cellStyle name="Followed Hyperlink" xfId="2060" builtinId="9" hidden="1"/>
    <cellStyle name="Followed Hyperlink" xfId="2061" builtinId="9" hidden="1"/>
    <cellStyle name="Followed Hyperlink" xfId="2062" builtinId="9" hidden="1"/>
    <cellStyle name="Followed Hyperlink" xfId="2063" builtinId="9" hidden="1"/>
    <cellStyle name="Followed Hyperlink" xfId="2064" builtinId="9" hidden="1"/>
    <cellStyle name="Followed Hyperlink" xfId="2065" builtinId="9" hidden="1"/>
    <cellStyle name="Followed Hyperlink" xfId="2066" builtinId="9" hidden="1"/>
    <cellStyle name="Followed Hyperlink" xfId="2067" builtinId="9" hidden="1"/>
    <cellStyle name="Followed Hyperlink" xfId="2068" builtinId="9" hidden="1"/>
    <cellStyle name="Followed Hyperlink" xfId="2069" builtinId="9" hidden="1"/>
    <cellStyle name="Followed Hyperlink" xfId="2070" builtinId="9" hidden="1"/>
    <cellStyle name="Followed Hyperlink" xfId="2071" builtinId="9" hidden="1"/>
    <cellStyle name="Followed Hyperlink" xfId="2072" builtinId="9" hidden="1"/>
    <cellStyle name="Followed Hyperlink" xfId="2073" builtinId="9" hidden="1"/>
    <cellStyle name="Followed Hyperlink" xfId="2074" builtinId="9" hidden="1"/>
    <cellStyle name="Followed Hyperlink" xfId="2075" builtinId="9" hidden="1"/>
    <cellStyle name="Followed Hyperlink" xfId="2076" builtinId="9" hidden="1"/>
    <cellStyle name="Followed Hyperlink" xfId="2077" builtinId="9" hidden="1"/>
    <cellStyle name="Followed Hyperlink" xfId="2078" builtinId="9" hidden="1"/>
    <cellStyle name="Followed Hyperlink" xfId="2079" builtinId="9" hidden="1"/>
    <cellStyle name="Followed Hyperlink" xfId="2080" builtinId="9" hidden="1"/>
    <cellStyle name="Followed Hyperlink" xfId="2081" builtinId="9" hidden="1"/>
    <cellStyle name="Followed Hyperlink" xfId="2082" builtinId="9" hidden="1"/>
    <cellStyle name="Followed Hyperlink" xfId="2083" builtinId="9" hidden="1"/>
    <cellStyle name="Followed Hyperlink" xfId="2084" builtinId="9" hidden="1"/>
    <cellStyle name="Followed Hyperlink" xfId="2085" builtinId="9" hidden="1"/>
    <cellStyle name="Followed Hyperlink" xfId="2086" builtinId="9" hidden="1"/>
    <cellStyle name="Followed Hyperlink" xfId="2087" builtinId="9" hidden="1"/>
    <cellStyle name="Followed Hyperlink" xfId="2088" builtinId="9" hidden="1"/>
    <cellStyle name="Followed Hyperlink" xfId="2089" builtinId="9" hidden="1"/>
    <cellStyle name="Followed Hyperlink" xfId="2090" builtinId="9" hidden="1"/>
    <cellStyle name="Followed Hyperlink" xfId="2091" builtinId="9" hidden="1"/>
    <cellStyle name="Followed Hyperlink" xfId="2092" builtinId="9" hidden="1"/>
    <cellStyle name="Followed Hyperlink" xfId="2093" builtinId="9" hidden="1"/>
    <cellStyle name="Followed Hyperlink" xfId="2094" builtinId="9" hidden="1"/>
    <cellStyle name="Followed Hyperlink" xfId="2095" builtinId="9" hidden="1"/>
    <cellStyle name="Followed Hyperlink" xfId="2096" builtinId="9" hidden="1"/>
    <cellStyle name="Followed Hyperlink" xfId="2097" builtinId="9" hidden="1"/>
    <cellStyle name="Followed Hyperlink" xfId="2098" builtinId="9" hidden="1"/>
    <cellStyle name="Followed Hyperlink" xfId="2099" builtinId="9" hidden="1"/>
    <cellStyle name="Followed Hyperlink" xfId="2100" builtinId="9" hidden="1"/>
    <cellStyle name="Followed Hyperlink" xfId="2101" builtinId="9" hidden="1"/>
    <cellStyle name="Followed Hyperlink" xfId="2102" builtinId="9" hidden="1"/>
    <cellStyle name="Followed Hyperlink" xfId="2103" builtinId="9" hidden="1"/>
    <cellStyle name="Followed Hyperlink" xfId="2104" builtinId="9" hidden="1"/>
    <cellStyle name="Hyperlink" xfId="3" builtinId="8" hidden="1"/>
    <cellStyle name="Hyperlink" xfId="5" builtinId="8" hidden="1"/>
    <cellStyle name="Hyperlink" xfId="7" builtinId="8" hidden="1"/>
    <cellStyle name="Hyperlink" xfId="9" builtinId="8"/>
    <cellStyle name="Normal" xfId="0" builtinId="0"/>
    <cellStyle name="Percent" xfId="2" builtinId="5"/>
  </cellStyles>
  <dxfs count="0"/>
  <tableStyles count="0" defaultTableStyle="TableStyleMedium9" defaultPivotStyle="PivotStyleMedium4"/>
  <colors>
    <mruColors>
      <color rgb="FFB3A27C"/>
      <color rgb="FFFFF3C1"/>
      <color rgb="FF9A9A00"/>
      <color rgb="FFDFDFDF"/>
      <color rgb="FFEEE68B"/>
      <color rgb="FF5F8FAA"/>
      <color rgb="FF478BC3"/>
    </mruColors>
  </colors>
</styleSheet>
</file>

<file path=xl/_rels/workbook.xml.rels><?xml version="1.0" encoding="UTF-8" standalone="yes"?>
<Relationships xmlns="http://schemas.openxmlformats.org/package/2006/relationships"><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9" Type="http://schemas.openxmlformats.org/officeDocument/2006/relationships/worksheet" Target="worksheets/sheet9.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theme" Target="theme/theme1.xml"/><Relationship Id="rId42" Type="http://schemas.openxmlformats.org/officeDocument/2006/relationships/styles" Target="styles.xml"/><Relationship Id="rId43" Type="http://schemas.openxmlformats.org/officeDocument/2006/relationships/sharedStrings" Target="sharedStrings.xml"/><Relationship Id="rId44" Type="http://schemas.openxmlformats.org/officeDocument/2006/relationships/calcChain" Target="calcChain.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0737161743974143"/>
          <c:y val="0.0330882352941176"/>
          <c:w val="0.82033945589362"/>
          <c:h val="0.831365432491894"/>
        </c:manualLayout>
      </c:layout>
      <c:lineChart>
        <c:grouping val="standard"/>
        <c:varyColors val="0"/>
        <c:ser>
          <c:idx val="0"/>
          <c:order val="0"/>
          <c:tx>
            <c:v>CURRENT</c:v>
          </c:tx>
          <c:spPr>
            <a:ln w="57150">
              <a:solidFill>
                <a:schemeClr val="accent1">
                  <a:shade val="95000"/>
                  <a:satMod val="105000"/>
                </a:schemeClr>
              </a:solidFill>
            </a:ln>
            <a:effectLst>
              <a:outerShdw blurRad="53975" dir="2700000" sx="107000" sy="107000" algn="tl" rotWithShape="0">
                <a:srgbClr val="000000">
                  <a:alpha val="43000"/>
                </a:srgbClr>
              </a:outerShdw>
            </a:effectLst>
          </c:spPr>
          <c:marker>
            <c:symbol val="none"/>
          </c:marker>
          <c:cat>
            <c:strRef>
              <c:f>Curve!$B$2:$B$122</c:f>
              <c:strCache>
                <c:ptCount val="121"/>
                <c:pt idx="0">
                  <c:v>F</c:v>
                </c:pt>
                <c:pt idx="1">
                  <c:v>3</c:v>
                </c:pt>
                <c:pt idx="2">
                  <c:v>6</c:v>
                </c:pt>
                <c:pt idx="4">
                  <c:v>1</c:v>
                </c:pt>
                <c:pt idx="8">
                  <c:v>2</c:v>
                </c:pt>
                <c:pt idx="12">
                  <c:v>3</c:v>
                </c:pt>
                <c:pt idx="20">
                  <c:v>5</c:v>
                </c:pt>
                <c:pt idx="28">
                  <c:v>7</c:v>
                </c:pt>
                <c:pt idx="40">
                  <c:v>10</c:v>
                </c:pt>
                <c:pt idx="120">
                  <c:v>30</c:v>
                </c:pt>
              </c:strCache>
            </c:strRef>
          </c:cat>
          <c:val>
            <c:numRef>
              <c:f>Curve!$C$2:$C$122</c:f>
              <c:numCache>
                <c:formatCode>0.00%</c:formatCode>
                <c:ptCount val="121"/>
                <c:pt idx="0">
                  <c:v>0.0158</c:v>
                </c:pt>
                <c:pt idx="1">
                  <c:v>0.0154</c:v>
                </c:pt>
                <c:pt idx="2">
                  <c:v>0.0157</c:v>
                </c:pt>
                <c:pt idx="3">
                  <c:v>0.0155</c:v>
                </c:pt>
                <c:pt idx="4">
                  <c:v>0.0153</c:v>
                </c:pt>
                <c:pt idx="5">
                  <c:v>0.015275</c:v>
                </c:pt>
                <c:pt idx="6">
                  <c:v>0.01525</c:v>
                </c:pt>
                <c:pt idx="7">
                  <c:v>0.015225</c:v>
                </c:pt>
                <c:pt idx="8">
                  <c:v>0.0152</c:v>
                </c:pt>
                <c:pt idx="9">
                  <c:v>0.0152</c:v>
                </c:pt>
                <c:pt idx="10">
                  <c:v>0.0152</c:v>
                </c:pt>
                <c:pt idx="11">
                  <c:v>0.0152</c:v>
                </c:pt>
                <c:pt idx="12">
                  <c:v>0.0152</c:v>
                </c:pt>
                <c:pt idx="13">
                  <c:v>0.0151875</c:v>
                </c:pt>
                <c:pt idx="14">
                  <c:v>0.015175</c:v>
                </c:pt>
                <c:pt idx="15">
                  <c:v>0.0151625</c:v>
                </c:pt>
                <c:pt idx="16">
                  <c:v>0.01515</c:v>
                </c:pt>
                <c:pt idx="17">
                  <c:v>0.0151375</c:v>
                </c:pt>
                <c:pt idx="18">
                  <c:v>0.015125</c:v>
                </c:pt>
                <c:pt idx="19">
                  <c:v>0.0151125</c:v>
                </c:pt>
                <c:pt idx="20">
                  <c:v>0.0151</c:v>
                </c:pt>
                <c:pt idx="21">
                  <c:v>0.0152125</c:v>
                </c:pt>
                <c:pt idx="22">
                  <c:v>0.015325</c:v>
                </c:pt>
                <c:pt idx="23">
                  <c:v>0.0154375</c:v>
                </c:pt>
                <c:pt idx="24">
                  <c:v>0.01555</c:v>
                </c:pt>
                <c:pt idx="25">
                  <c:v>0.0156625</c:v>
                </c:pt>
                <c:pt idx="26">
                  <c:v>0.015775</c:v>
                </c:pt>
                <c:pt idx="27">
                  <c:v>0.0158875</c:v>
                </c:pt>
                <c:pt idx="28">
                  <c:v>0.016</c:v>
                </c:pt>
                <c:pt idx="29">
                  <c:v>0.01605625</c:v>
                </c:pt>
                <c:pt idx="30">
                  <c:v>0.0161125</c:v>
                </c:pt>
                <c:pt idx="31">
                  <c:v>0.016225</c:v>
                </c:pt>
                <c:pt idx="32">
                  <c:v>0.01628125</c:v>
                </c:pt>
                <c:pt idx="33">
                  <c:v>0.0163375</c:v>
                </c:pt>
                <c:pt idx="34">
                  <c:v>0.01645</c:v>
                </c:pt>
                <c:pt idx="35">
                  <c:v>0.01650625</c:v>
                </c:pt>
                <c:pt idx="36">
                  <c:v>0.0165625</c:v>
                </c:pt>
                <c:pt idx="37">
                  <c:v>0.016675</c:v>
                </c:pt>
                <c:pt idx="38">
                  <c:v>0.01673125</c:v>
                </c:pt>
                <c:pt idx="39">
                  <c:v>0.0167875</c:v>
                </c:pt>
                <c:pt idx="40">
                  <c:v>0.0169</c:v>
                </c:pt>
                <c:pt idx="41">
                  <c:v>0.0169375</c:v>
                </c:pt>
                <c:pt idx="42">
                  <c:v>0.016975</c:v>
                </c:pt>
                <c:pt idx="43">
                  <c:v>0.01705</c:v>
                </c:pt>
                <c:pt idx="44">
                  <c:v>0.017125</c:v>
                </c:pt>
                <c:pt idx="45">
                  <c:v>0.0172</c:v>
                </c:pt>
                <c:pt idx="46">
                  <c:v>0.0172375</c:v>
                </c:pt>
                <c:pt idx="47">
                  <c:v>0.017275</c:v>
                </c:pt>
                <c:pt idx="48">
                  <c:v>0.01735</c:v>
                </c:pt>
                <c:pt idx="49">
                  <c:v>0.017425</c:v>
                </c:pt>
                <c:pt idx="50">
                  <c:v>0.0175</c:v>
                </c:pt>
                <c:pt idx="51">
                  <c:v>0.0175375</c:v>
                </c:pt>
                <c:pt idx="52">
                  <c:v>0.017575</c:v>
                </c:pt>
                <c:pt idx="53">
                  <c:v>0.01765</c:v>
                </c:pt>
                <c:pt idx="54">
                  <c:v>0.017725</c:v>
                </c:pt>
                <c:pt idx="55">
                  <c:v>0.0178</c:v>
                </c:pt>
                <c:pt idx="56">
                  <c:v>0.0178375</c:v>
                </c:pt>
                <c:pt idx="57">
                  <c:v>0.017875</c:v>
                </c:pt>
                <c:pt idx="58">
                  <c:v>0.01795</c:v>
                </c:pt>
                <c:pt idx="59">
                  <c:v>0.018025</c:v>
                </c:pt>
                <c:pt idx="60">
                  <c:v>0.0181</c:v>
                </c:pt>
                <c:pt idx="61">
                  <c:v>0.0181375</c:v>
                </c:pt>
                <c:pt idx="62">
                  <c:v>0.018175</c:v>
                </c:pt>
                <c:pt idx="63">
                  <c:v>0.01825</c:v>
                </c:pt>
                <c:pt idx="64">
                  <c:v>0.018325</c:v>
                </c:pt>
                <c:pt idx="65">
                  <c:v>0.0184</c:v>
                </c:pt>
                <c:pt idx="66">
                  <c:v>0.0184375</c:v>
                </c:pt>
                <c:pt idx="67">
                  <c:v>0.018475</c:v>
                </c:pt>
                <c:pt idx="68">
                  <c:v>0.01855</c:v>
                </c:pt>
                <c:pt idx="69">
                  <c:v>0.018625</c:v>
                </c:pt>
                <c:pt idx="70">
                  <c:v>0.0187</c:v>
                </c:pt>
                <c:pt idx="71">
                  <c:v>0.0187375</c:v>
                </c:pt>
                <c:pt idx="72">
                  <c:v>0.018775</c:v>
                </c:pt>
                <c:pt idx="73">
                  <c:v>0.01885</c:v>
                </c:pt>
                <c:pt idx="74">
                  <c:v>0.018925</c:v>
                </c:pt>
                <c:pt idx="75">
                  <c:v>0.019</c:v>
                </c:pt>
                <c:pt idx="76">
                  <c:v>0.0190375</c:v>
                </c:pt>
                <c:pt idx="77">
                  <c:v>0.019075</c:v>
                </c:pt>
                <c:pt idx="78">
                  <c:v>0.01915</c:v>
                </c:pt>
                <c:pt idx="79">
                  <c:v>0.019225</c:v>
                </c:pt>
                <c:pt idx="80">
                  <c:v>0.0193</c:v>
                </c:pt>
                <c:pt idx="81">
                  <c:v>0.0193375</c:v>
                </c:pt>
                <c:pt idx="82">
                  <c:v>0.019375</c:v>
                </c:pt>
                <c:pt idx="83">
                  <c:v>0.01945</c:v>
                </c:pt>
                <c:pt idx="84">
                  <c:v>0.019525</c:v>
                </c:pt>
                <c:pt idx="85">
                  <c:v>0.0196</c:v>
                </c:pt>
                <c:pt idx="86">
                  <c:v>0.019675</c:v>
                </c:pt>
                <c:pt idx="87">
                  <c:v>0.01975</c:v>
                </c:pt>
                <c:pt idx="88">
                  <c:v>0.019825</c:v>
                </c:pt>
                <c:pt idx="89">
                  <c:v>0.0199</c:v>
                </c:pt>
                <c:pt idx="90">
                  <c:v>0.0199375</c:v>
                </c:pt>
                <c:pt idx="91">
                  <c:v>0.019975</c:v>
                </c:pt>
                <c:pt idx="92">
                  <c:v>0.02005</c:v>
                </c:pt>
                <c:pt idx="93">
                  <c:v>0.0200875</c:v>
                </c:pt>
                <c:pt idx="94">
                  <c:v>0.020125</c:v>
                </c:pt>
                <c:pt idx="95">
                  <c:v>0.0202</c:v>
                </c:pt>
                <c:pt idx="96">
                  <c:v>0.0202375</c:v>
                </c:pt>
                <c:pt idx="97">
                  <c:v>0.020275</c:v>
                </c:pt>
                <c:pt idx="98">
                  <c:v>0.02035</c:v>
                </c:pt>
                <c:pt idx="99">
                  <c:v>0.020425</c:v>
                </c:pt>
                <c:pt idx="100">
                  <c:v>0.0205</c:v>
                </c:pt>
                <c:pt idx="101">
                  <c:v>0.0205375</c:v>
                </c:pt>
                <c:pt idx="102">
                  <c:v>0.020575</c:v>
                </c:pt>
                <c:pt idx="103">
                  <c:v>0.02065</c:v>
                </c:pt>
                <c:pt idx="104">
                  <c:v>0.020725</c:v>
                </c:pt>
                <c:pt idx="105">
                  <c:v>0.0208</c:v>
                </c:pt>
                <c:pt idx="106">
                  <c:v>0.0208375</c:v>
                </c:pt>
                <c:pt idx="107">
                  <c:v>0.020875</c:v>
                </c:pt>
                <c:pt idx="108">
                  <c:v>0.02095</c:v>
                </c:pt>
                <c:pt idx="109">
                  <c:v>0.021025</c:v>
                </c:pt>
                <c:pt idx="110">
                  <c:v>0.0211</c:v>
                </c:pt>
                <c:pt idx="111">
                  <c:v>0.0211375</c:v>
                </c:pt>
                <c:pt idx="112">
                  <c:v>0.021175</c:v>
                </c:pt>
                <c:pt idx="113">
                  <c:v>0.02125</c:v>
                </c:pt>
                <c:pt idx="114">
                  <c:v>0.021325</c:v>
                </c:pt>
                <c:pt idx="115">
                  <c:v>0.0214</c:v>
                </c:pt>
                <c:pt idx="116">
                  <c:v>0.0214375</c:v>
                </c:pt>
                <c:pt idx="117">
                  <c:v>0.021475</c:v>
                </c:pt>
                <c:pt idx="118">
                  <c:v>0.02155</c:v>
                </c:pt>
                <c:pt idx="119">
                  <c:v>0.021625</c:v>
                </c:pt>
                <c:pt idx="120">
                  <c:v>0.0217</c:v>
                </c:pt>
              </c:numCache>
            </c:numRef>
          </c:val>
          <c:smooth val="1"/>
        </c:ser>
        <c:ser>
          <c:idx val="1"/>
          <c:order val="1"/>
          <c:tx>
            <c:v>BEGIN YR</c:v>
          </c:tx>
          <c:spPr>
            <a:ln w="34925"/>
            <a:effectLst/>
          </c:spPr>
          <c:marker>
            <c:symbol val="none"/>
          </c:marker>
          <c:cat>
            <c:strRef>
              <c:f>Curve!$B$2:$B$122</c:f>
              <c:strCache>
                <c:ptCount val="121"/>
                <c:pt idx="0">
                  <c:v>F</c:v>
                </c:pt>
                <c:pt idx="1">
                  <c:v>3</c:v>
                </c:pt>
                <c:pt idx="2">
                  <c:v>6</c:v>
                </c:pt>
                <c:pt idx="4">
                  <c:v>1</c:v>
                </c:pt>
                <c:pt idx="8">
                  <c:v>2</c:v>
                </c:pt>
                <c:pt idx="12">
                  <c:v>3</c:v>
                </c:pt>
                <c:pt idx="20">
                  <c:v>5</c:v>
                </c:pt>
                <c:pt idx="28">
                  <c:v>7</c:v>
                </c:pt>
                <c:pt idx="40">
                  <c:v>10</c:v>
                </c:pt>
                <c:pt idx="120">
                  <c:v>30</c:v>
                </c:pt>
              </c:strCache>
            </c:strRef>
          </c:cat>
          <c:val>
            <c:numRef>
              <c:f>Curve!$D$2:$D$122</c:f>
              <c:numCache>
                <c:formatCode>0.00%</c:formatCode>
                <c:ptCount val="121"/>
                <c:pt idx="0">
                  <c:v>0.024</c:v>
                </c:pt>
                <c:pt idx="1">
                  <c:v>0.0245</c:v>
                </c:pt>
                <c:pt idx="2">
                  <c:v>0.0256</c:v>
                </c:pt>
                <c:pt idx="3">
                  <c:v>0.02595</c:v>
                </c:pt>
                <c:pt idx="4">
                  <c:v>0.0263</c:v>
                </c:pt>
                <c:pt idx="5">
                  <c:v>0.025925</c:v>
                </c:pt>
                <c:pt idx="6">
                  <c:v>0.02555</c:v>
                </c:pt>
                <c:pt idx="7">
                  <c:v>0.025175</c:v>
                </c:pt>
                <c:pt idx="8">
                  <c:v>0.0248</c:v>
                </c:pt>
                <c:pt idx="9">
                  <c:v>0.02475</c:v>
                </c:pt>
                <c:pt idx="10">
                  <c:v>0.0247</c:v>
                </c:pt>
                <c:pt idx="11">
                  <c:v>0.02465</c:v>
                </c:pt>
                <c:pt idx="12">
                  <c:v>0.0246</c:v>
                </c:pt>
                <c:pt idx="13">
                  <c:v>0.0246625</c:v>
                </c:pt>
                <c:pt idx="14">
                  <c:v>0.024725</c:v>
                </c:pt>
                <c:pt idx="15">
                  <c:v>0.0247875</c:v>
                </c:pt>
                <c:pt idx="16">
                  <c:v>0.02485</c:v>
                </c:pt>
                <c:pt idx="17">
                  <c:v>0.0249125</c:v>
                </c:pt>
                <c:pt idx="18">
                  <c:v>0.024975</c:v>
                </c:pt>
                <c:pt idx="19">
                  <c:v>0.0250375</c:v>
                </c:pt>
                <c:pt idx="20">
                  <c:v>0.0251</c:v>
                </c:pt>
                <c:pt idx="21">
                  <c:v>0.0252</c:v>
                </c:pt>
                <c:pt idx="22">
                  <c:v>0.0253</c:v>
                </c:pt>
                <c:pt idx="23">
                  <c:v>0.0254</c:v>
                </c:pt>
                <c:pt idx="24">
                  <c:v>0.0255</c:v>
                </c:pt>
                <c:pt idx="25">
                  <c:v>0.0256</c:v>
                </c:pt>
                <c:pt idx="26">
                  <c:v>0.0257</c:v>
                </c:pt>
                <c:pt idx="27">
                  <c:v>0.0258</c:v>
                </c:pt>
                <c:pt idx="28">
                  <c:v>0.0259</c:v>
                </c:pt>
                <c:pt idx="29">
                  <c:v>0.0259625</c:v>
                </c:pt>
                <c:pt idx="30">
                  <c:v>0.026025</c:v>
                </c:pt>
                <c:pt idx="31">
                  <c:v>0.02615</c:v>
                </c:pt>
                <c:pt idx="32">
                  <c:v>0.0262125</c:v>
                </c:pt>
                <c:pt idx="33">
                  <c:v>0.026275</c:v>
                </c:pt>
                <c:pt idx="34">
                  <c:v>0.0264</c:v>
                </c:pt>
                <c:pt idx="35">
                  <c:v>0.0264625</c:v>
                </c:pt>
                <c:pt idx="36">
                  <c:v>0.026525</c:v>
                </c:pt>
                <c:pt idx="37">
                  <c:v>0.02665</c:v>
                </c:pt>
                <c:pt idx="38">
                  <c:v>0.0267125</c:v>
                </c:pt>
                <c:pt idx="39">
                  <c:v>0.026775</c:v>
                </c:pt>
                <c:pt idx="40">
                  <c:v>0.0269</c:v>
                </c:pt>
                <c:pt idx="41">
                  <c:v>0.02692578125</c:v>
                </c:pt>
                <c:pt idx="42">
                  <c:v>0.0269515625</c:v>
                </c:pt>
                <c:pt idx="43">
                  <c:v>0.027003125</c:v>
                </c:pt>
                <c:pt idx="44">
                  <c:v>0.0270546875</c:v>
                </c:pt>
                <c:pt idx="45">
                  <c:v>0.02710625</c:v>
                </c:pt>
                <c:pt idx="46">
                  <c:v>0.02713203125</c:v>
                </c:pt>
                <c:pt idx="47">
                  <c:v>0.0271578125</c:v>
                </c:pt>
                <c:pt idx="48">
                  <c:v>0.027209375</c:v>
                </c:pt>
                <c:pt idx="49">
                  <c:v>0.0272609375</c:v>
                </c:pt>
                <c:pt idx="50">
                  <c:v>0.0273125</c:v>
                </c:pt>
                <c:pt idx="51">
                  <c:v>0.02733828125</c:v>
                </c:pt>
                <c:pt idx="52">
                  <c:v>0.0273640625</c:v>
                </c:pt>
                <c:pt idx="53">
                  <c:v>0.027415625</c:v>
                </c:pt>
                <c:pt idx="54">
                  <c:v>0.0274671875</c:v>
                </c:pt>
                <c:pt idx="55">
                  <c:v>0.02751875</c:v>
                </c:pt>
                <c:pt idx="56">
                  <c:v>0.02754453125</c:v>
                </c:pt>
                <c:pt idx="57">
                  <c:v>0.0275703125</c:v>
                </c:pt>
                <c:pt idx="58">
                  <c:v>0.027621875</c:v>
                </c:pt>
                <c:pt idx="59">
                  <c:v>0.0276734375</c:v>
                </c:pt>
                <c:pt idx="60">
                  <c:v>0.027725</c:v>
                </c:pt>
                <c:pt idx="61">
                  <c:v>0.02775078125</c:v>
                </c:pt>
                <c:pt idx="62">
                  <c:v>0.0277765625</c:v>
                </c:pt>
                <c:pt idx="63">
                  <c:v>0.027828125</c:v>
                </c:pt>
                <c:pt idx="64">
                  <c:v>0.0278796875</c:v>
                </c:pt>
                <c:pt idx="65">
                  <c:v>0.02793125</c:v>
                </c:pt>
                <c:pt idx="66">
                  <c:v>0.02795703125</c:v>
                </c:pt>
                <c:pt idx="67">
                  <c:v>0.0279828125</c:v>
                </c:pt>
                <c:pt idx="68">
                  <c:v>0.028034375</c:v>
                </c:pt>
                <c:pt idx="69">
                  <c:v>0.0280859375</c:v>
                </c:pt>
                <c:pt idx="70">
                  <c:v>0.0281375</c:v>
                </c:pt>
                <c:pt idx="71">
                  <c:v>0.02816328125</c:v>
                </c:pt>
                <c:pt idx="72">
                  <c:v>0.0281890625</c:v>
                </c:pt>
                <c:pt idx="73">
                  <c:v>0.028240625</c:v>
                </c:pt>
                <c:pt idx="74">
                  <c:v>0.0282921875</c:v>
                </c:pt>
                <c:pt idx="75">
                  <c:v>0.02834375</c:v>
                </c:pt>
                <c:pt idx="76">
                  <c:v>0.02836953125</c:v>
                </c:pt>
                <c:pt idx="77">
                  <c:v>0.0283953125</c:v>
                </c:pt>
                <c:pt idx="78">
                  <c:v>0.028446875</c:v>
                </c:pt>
                <c:pt idx="79">
                  <c:v>0.0284984375</c:v>
                </c:pt>
                <c:pt idx="80">
                  <c:v>0.02855</c:v>
                </c:pt>
                <c:pt idx="81">
                  <c:v>0.02857578125</c:v>
                </c:pt>
                <c:pt idx="82">
                  <c:v>0.0286015625</c:v>
                </c:pt>
                <c:pt idx="83">
                  <c:v>0.028653125</c:v>
                </c:pt>
                <c:pt idx="84">
                  <c:v>0.0287046875</c:v>
                </c:pt>
                <c:pt idx="85">
                  <c:v>0.02875625</c:v>
                </c:pt>
                <c:pt idx="86">
                  <c:v>0.0288078125</c:v>
                </c:pt>
                <c:pt idx="87">
                  <c:v>0.028859375</c:v>
                </c:pt>
                <c:pt idx="88">
                  <c:v>0.0289109375</c:v>
                </c:pt>
                <c:pt idx="89">
                  <c:v>0.0289625</c:v>
                </c:pt>
                <c:pt idx="90">
                  <c:v>0.02898828125</c:v>
                </c:pt>
                <c:pt idx="91">
                  <c:v>0.0290140625</c:v>
                </c:pt>
                <c:pt idx="92">
                  <c:v>0.029065625</c:v>
                </c:pt>
                <c:pt idx="93">
                  <c:v>0.02909140625</c:v>
                </c:pt>
                <c:pt idx="94">
                  <c:v>0.0291171875</c:v>
                </c:pt>
                <c:pt idx="95">
                  <c:v>0.02916875</c:v>
                </c:pt>
                <c:pt idx="96">
                  <c:v>0.02919453125</c:v>
                </c:pt>
                <c:pt idx="97">
                  <c:v>0.0292203125</c:v>
                </c:pt>
                <c:pt idx="98">
                  <c:v>0.029271875</c:v>
                </c:pt>
                <c:pt idx="99">
                  <c:v>0.0293234375</c:v>
                </c:pt>
                <c:pt idx="100">
                  <c:v>0.029375</c:v>
                </c:pt>
                <c:pt idx="101">
                  <c:v>0.02940078125</c:v>
                </c:pt>
                <c:pt idx="102">
                  <c:v>0.0294265625</c:v>
                </c:pt>
                <c:pt idx="103">
                  <c:v>0.029478125</c:v>
                </c:pt>
                <c:pt idx="104">
                  <c:v>0.0295296875</c:v>
                </c:pt>
                <c:pt idx="105">
                  <c:v>0.02958125</c:v>
                </c:pt>
                <c:pt idx="106">
                  <c:v>0.02960703125</c:v>
                </c:pt>
                <c:pt idx="107">
                  <c:v>0.0296328125</c:v>
                </c:pt>
                <c:pt idx="108">
                  <c:v>0.029684375</c:v>
                </c:pt>
                <c:pt idx="109">
                  <c:v>0.0297359375</c:v>
                </c:pt>
                <c:pt idx="110">
                  <c:v>0.0297875</c:v>
                </c:pt>
                <c:pt idx="111">
                  <c:v>0.02981328125</c:v>
                </c:pt>
                <c:pt idx="112">
                  <c:v>0.0298390625</c:v>
                </c:pt>
                <c:pt idx="113">
                  <c:v>0.029890625</c:v>
                </c:pt>
                <c:pt idx="114">
                  <c:v>0.0299421875</c:v>
                </c:pt>
                <c:pt idx="115">
                  <c:v>0.02999375</c:v>
                </c:pt>
                <c:pt idx="116">
                  <c:v>0.03001953125</c:v>
                </c:pt>
                <c:pt idx="117">
                  <c:v>0.0300453125</c:v>
                </c:pt>
                <c:pt idx="118">
                  <c:v>0.030096875</c:v>
                </c:pt>
                <c:pt idx="119">
                  <c:v>0.0301484375</c:v>
                </c:pt>
                <c:pt idx="120">
                  <c:v>0.0302</c:v>
                </c:pt>
              </c:numCache>
            </c:numRef>
          </c:val>
          <c:smooth val="1"/>
        </c:ser>
        <c:ser>
          <c:idx val="2"/>
          <c:order val="2"/>
          <c:tx>
            <c:v>LAST YEAR</c:v>
          </c:tx>
          <c:spPr>
            <a:ln w="25400"/>
            <a:effectLst/>
          </c:spPr>
          <c:marker>
            <c:symbol val="none"/>
          </c:marker>
          <c:cat>
            <c:strRef>
              <c:f>Curve!$B$2:$B$122</c:f>
              <c:strCache>
                <c:ptCount val="121"/>
                <c:pt idx="0">
                  <c:v>F</c:v>
                </c:pt>
                <c:pt idx="1">
                  <c:v>3</c:v>
                </c:pt>
                <c:pt idx="2">
                  <c:v>6</c:v>
                </c:pt>
                <c:pt idx="4">
                  <c:v>1</c:v>
                </c:pt>
                <c:pt idx="8">
                  <c:v>2</c:v>
                </c:pt>
                <c:pt idx="12">
                  <c:v>3</c:v>
                </c:pt>
                <c:pt idx="20">
                  <c:v>5</c:v>
                </c:pt>
                <c:pt idx="28">
                  <c:v>7</c:v>
                </c:pt>
                <c:pt idx="40">
                  <c:v>10</c:v>
                </c:pt>
                <c:pt idx="120">
                  <c:v>30</c:v>
                </c:pt>
              </c:strCache>
            </c:strRef>
          </c:cat>
          <c:val>
            <c:numRef>
              <c:f>Curve!$E$2:$E$122</c:f>
              <c:numCache>
                <c:formatCode>0.00%</c:formatCode>
                <c:ptCount val="121"/>
                <c:pt idx="0">
                  <c:v>0.022</c:v>
                </c:pt>
                <c:pt idx="1">
                  <c:v>0.0234</c:v>
                </c:pt>
                <c:pt idx="2">
                  <c:v>0.0249</c:v>
                </c:pt>
                <c:pt idx="3">
                  <c:v>0.0259</c:v>
                </c:pt>
                <c:pt idx="4">
                  <c:v>0.0269</c:v>
                </c:pt>
                <c:pt idx="5">
                  <c:v>0.02735</c:v>
                </c:pt>
                <c:pt idx="6">
                  <c:v>0.0278</c:v>
                </c:pt>
                <c:pt idx="7">
                  <c:v>0.02825</c:v>
                </c:pt>
                <c:pt idx="8">
                  <c:v>0.0287</c:v>
                </c:pt>
                <c:pt idx="9">
                  <c:v>0.02885</c:v>
                </c:pt>
                <c:pt idx="10">
                  <c:v>0.029</c:v>
                </c:pt>
                <c:pt idx="11">
                  <c:v>0.02915</c:v>
                </c:pt>
                <c:pt idx="12">
                  <c:v>0.0293</c:v>
                </c:pt>
                <c:pt idx="13">
                  <c:v>0.0293625</c:v>
                </c:pt>
                <c:pt idx="14">
                  <c:v>0.029425</c:v>
                </c:pt>
                <c:pt idx="15">
                  <c:v>0.0294875</c:v>
                </c:pt>
                <c:pt idx="16">
                  <c:v>0.02955</c:v>
                </c:pt>
                <c:pt idx="17">
                  <c:v>0.0296125</c:v>
                </c:pt>
                <c:pt idx="18">
                  <c:v>0.029675</c:v>
                </c:pt>
                <c:pt idx="19">
                  <c:v>0.0297375</c:v>
                </c:pt>
                <c:pt idx="20">
                  <c:v>0.0298</c:v>
                </c:pt>
                <c:pt idx="21">
                  <c:v>0.0299125</c:v>
                </c:pt>
                <c:pt idx="22">
                  <c:v>0.030025</c:v>
                </c:pt>
                <c:pt idx="23">
                  <c:v>0.0301375</c:v>
                </c:pt>
                <c:pt idx="24">
                  <c:v>0.03025</c:v>
                </c:pt>
                <c:pt idx="25">
                  <c:v>0.0303625</c:v>
                </c:pt>
                <c:pt idx="26">
                  <c:v>0.030475</c:v>
                </c:pt>
                <c:pt idx="27">
                  <c:v>0.0305875</c:v>
                </c:pt>
                <c:pt idx="28">
                  <c:v>0.0307</c:v>
                </c:pt>
                <c:pt idx="29">
                  <c:v>0.03075</c:v>
                </c:pt>
                <c:pt idx="30">
                  <c:v>0.0308</c:v>
                </c:pt>
                <c:pt idx="31">
                  <c:v>0.0309</c:v>
                </c:pt>
                <c:pt idx="32">
                  <c:v>0.03095</c:v>
                </c:pt>
                <c:pt idx="33">
                  <c:v>0.031</c:v>
                </c:pt>
                <c:pt idx="34">
                  <c:v>0.0311</c:v>
                </c:pt>
                <c:pt idx="35">
                  <c:v>0.03115</c:v>
                </c:pt>
                <c:pt idx="36">
                  <c:v>0.0312</c:v>
                </c:pt>
                <c:pt idx="37">
                  <c:v>0.0313</c:v>
                </c:pt>
                <c:pt idx="38">
                  <c:v>0.03135</c:v>
                </c:pt>
                <c:pt idx="39">
                  <c:v>0.0314</c:v>
                </c:pt>
                <c:pt idx="40">
                  <c:v>0.0315</c:v>
                </c:pt>
                <c:pt idx="41">
                  <c:v>0.03151875</c:v>
                </c:pt>
                <c:pt idx="42">
                  <c:v>0.0315375</c:v>
                </c:pt>
                <c:pt idx="43">
                  <c:v>0.031575</c:v>
                </c:pt>
                <c:pt idx="44">
                  <c:v>0.0316125</c:v>
                </c:pt>
                <c:pt idx="45">
                  <c:v>0.03165</c:v>
                </c:pt>
                <c:pt idx="46">
                  <c:v>0.03166875</c:v>
                </c:pt>
                <c:pt idx="47">
                  <c:v>0.0316875</c:v>
                </c:pt>
                <c:pt idx="48">
                  <c:v>0.031725</c:v>
                </c:pt>
                <c:pt idx="49">
                  <c:v>0.0317625</c:v>
                </c:pt>
                <c:pt idx="50">
                  <c:v>0.0318</c:v>
                </c:pt>
                <c:pt idx="51">
                  <c:v>0.03181875</c:v>
                </c:pt>
                <c:pt idx="52">
                  <c:v>0.0318375</c:v>
                </c:pt>
                <c:pt idx="53">
                  <c:v>0.031875</c:v>
                </c:pt>
                <c:pt idx="54">
                  <c:v>0.0319125</c:v>
                </c:pt>
                <c:pt idx="55">
                  <c:v>0.03195</c:v>
                </c:pt>
                <c:pt idx="56">
                  <c:v>0.03196875</c:v>
                </c:pt>
                <c:pt idx="57">
                  <c:v>0.0319875</c:v>
                </c:pt>
                <c:pt idx="58">
                  <c:v>0.032025</c:v>
                </c:pt>
                <c:pt idx="59">
                  <c:v>0.0320625</c:v>
                </c:pt>
                <c:pt idx="60">
                  <c:v>0.0321</c:v>
                </c:pt>
                <c:pt idx="61">
                  <c:v>0.03211875</c:v>
                </c:pt>
                <c:pt idx="62">
                  <c:v>0.0321375</c:v>
                </c:pt>
                <c:pt idx="63">
                  <c:v>0.032175</c:v>
                </c:pt>
                <c:pt idx="64">
                  <c:v>0.0322125</c:v>
                </c:pt>
                <c:pt idx="65">
                  <c:v>0.03225</c:v>
                </c:pt>
                <c:pt idx="66">
                  <c:v>0.03226875</c:v>
                </c:pt>
                <c:pt idx="67">
                  <c:v>0.0322875</c:v>
                </c:pt>
                <c:pt idx="68">
                  <c:v>0.032325</c:v>
                </c:pt>
                <c:pt idx="69">
                  <c:v>0.0323625</c:v>
                </c:pt>
                <c:pt idx="70">
                  <c:v>0.0324</c:v>
                </c:pt>
                <c:pt idx="71">
                  <c:v>0.03241875</c:v>
                </c:pt>
                <c:pt idx="72">
                  <c:v>0.0324375</c:v>
                </c:pt>
                <c:pt idx="73">
                  <c:v>0.032475</c:v>
                </c:pt>
                <c:pt idx="74">
                  <c:v>0.0325125</c:v>
                </c:pt>
                <c:pt idx="75">
                  <c:v>0.03255</c:v>
                </c:pt>
                <c:pt idx="76">
                  <c:v>0.03256875</c:v>
                </c:pt>
                <c:pt idx="77">
                  <c:v>0.0325875</c:v>
                </c:pt>
                <c:pt idx="78">
                  <c:v>0.032625</c:v>
                </c:pt>
                <c:pt idx="79">
                  <c:v>0.0326625</c:v>
                </c:pt>
                <c:pt idx="80">
                  <c:v>0.0327</c:v>
                </c:pt>
                <c:pt idx="81">
                  <c:v>0.03271875</c:v>
                </c:pt>
                <c:pt idx="82">
                  <c:v>0.0327375</c:v>
                </c:pt>
                <c:pt idx="83">
                  <c:v>0.032775</c:v>
                </c:pt>
                <c:pt idx="84">
                  <c:v>0.0328125</c:v>
                </c:pt>
                <c:pt idx="85">
                  <c:v>0.03285</c:v>
                </c:pt>
                <c:pt idx="86">
                  <c:v>0.0328875</c:v>
                </c:pt>
                <c:pt idx="87">
                  <c:v>0.032925</c:v>
                </c:pt>
                <c:pt idx="88">
                  <c:v>0.0329625</c:v>
                </c:pt>
                <c:pt idx="89">
                  <c:v>0.033</c:v>
                </c:pt>
                <c:pt idx="90">
                  <c:v>0.03301875</c:v>
                </c:pt>
                <c:pt idx="91">
                  <c:v>0.0330375</c:v>
                </c:pt>
                <c:pt idx="92">
                  <c:v>0.033075</c:v>
                </c:pt>
                <c:pt idx="93">
                  <c:v>0.03309375</c:v>
                </c:pt>
                <c:pt idx="94">
                  <c:v>0.0331125</c:v>
                </c:pt>
                <c:pt idx="95">
                  <c:v>0.03315</c:v>
                </c:pt>
                <c:pt idx="96">
                  <c:v>0.03316875</c:v>
                </c:pt>
                <c:pt idx="97">
                  <c:v>0.0331875</c:v>
                </c:pt>
                <c:pt idx="98">
                  <c:v>0.033225</c:v>
                </c:pt>
                <c:pt idx="99">
                  <c:v>0.0332625</c:v>
                </c:pt>
                <c:pt idx="100">
                  <c:v>0.0333</c:v>
                </c:pt>
                <c:pt idx="101">
                  <c:v>0.03331875</c:v>
                </c:pt>
                <c:pt idx="102">
                  <c:v>0.0333375</c:v>
                </c:pt>
                <c:pt idx="103">
                  <c:v>0.033375</c:v>
                </c:pt>
                <c:pt idx="104">
                  <c:v>0.0334125</c:v>
                </c:pt>
                <c:pt idx="105">
                  <c:v>0.03345</c:v>
                </c:pt>
                <c:pt idx="106">
                  <c:v>0.03346875</c:v>
                </c:pt>
                <c:pt idx="107">
                  <c:v>0.0334875</c:v>
                </c:pt>
                <c:pt idx="108">
                  <c:v>0.033525</c:v>
                </c:pt>
                <c:pt idx="109">
                  <c:v>0.0335625</c:v>
                </c:pt>
                <c:pt idx="110">
                  <c:v>0.0336</c:v>
                </c:pt>
                <c:pt idx="111">
                  <c:v>0.03361875</c:v>
                </c:pt>
                <c:pt idx="112">
                  <c:v>0.0336375</c:v>
                </c:pt>
                <c:pt idx="113">
                  <c:v>0.033675</c:v>
                </c:pt>
                <c:pt idx="114">
                  <c:v>0.0337125</c:v>
                </c:pt>
                <c:pt idx="115">
                  <c:v>0.03375</c:v>
                </c:pt>
                <c:pt idx="116">
                  <c:v>0.03376875</c:v>
                </c:pt>
                <c:pt idx="117">
                  <c:v>0.0337875</c:v>
                </c:pt>
                <c:pt idx="118">
                  <c:v>0.033825</c:v>
                </c:pt>
                <c:pt idx="119">
                  <c:v>0.0338625</c:v>
                </c:pt>
                <c:pt idx="120">
                  <c:v>0.0339</c:v>
                </c:pt>
              </c:numCache>
            </c:numRef>
          </c:val>
          <c:smooth val="1"/>
        </c:ser>
        <c:ser>
          <c:idx val="3"/>
          <c:order val="3"/>
          <c:tx>
            <c:v>Jul2016</c:v>
          </c:tx>
          <c:spPr>
            <a:ln w="12700" cmpd="sng">
              <a:solidFill>
                <a:schemeClr val="tx1"/>
              </a:solidFill>
              <a:prstDash val="sysDash"/>
            </a:ln>
            <a:effectLst>
              <a:outerShdw blurRad="50800" dist="38100" dir="2700000" algn="tl" rotWithShape="0">
                <a:srgbClr val="000000">
                  <a:alpha val="43000"/>
                </a:srgbClr>
              </a:outerShdw>
            </a:effectLst>
          </c:spPr>
          <c:marker>
            <c:symbol val="none"/>
          </c:marker>
          <c:cat>
            <c:strRef>
              <c:f>Curve!$B$2:$B$122</c:f>
              <c:strCache>
                <c:ptCount val="121"/>
                <c:pt idx="0">
                  <c:v>F</c:v>
                </c:pt>
                <c:pt idx="1">
                  <c:v>3</c:v>
                </c:pt>
                <c:pt idx="2">
                  <c:v>6</c:v>
                </c:pt>
                <c:pt idx="4">
                  <c:v>1</c:v>
                </c:pt>
                <c:pt idx="8">
                  <c:v>2</c:v>
                </c:pt>
                <c:pt idx="12">
                  <c:v>3</c:v>
                </c:pt>
                <c:pt idx="20">
                  <c:v>5</c:v>
                </c:pt>
                <c:pt idx="28">
                  <c:v>7</c:v>
                </c:pt>
                <c:pt idx="40">
                  <c:v>10</c:v>
                </c:pt>
                <c:pt idx="120">
                  <c:v>30</c:v>
                </c:pt>
              </c:strCache>
            </c:strRef>
          </c:cat>
          <c:val>
            <c:numRef>
              <c:f>Curve!$F$2:$F$122</c:f>
              <c:numCache>
                <c:formatCode>0.00%</c:formatCode>
                <c:ptCount val="121"/>
                <c:pt idx="0">
                  <c:v>0.003</c:v>
                </c:pt>
                <c:pt idx="1">
                  <c:v>0.0031</c:v>
                </c:pt>
                <c:pt idx="2">
                  <c:v>0.004</c:v>
                </c:pt>
                <c:pt idx="3">
                  <c:v>0.0045</c:v>
                </c:pt>
                <c:pt idx="4">
                  <c:v>0.005</c:v>
                </c:pt>
                <c:pt idx="5">
                  <c:v>0.0054</c:v>
                </c:pt>
                <c:pt idx="6">
                  <c:v>0.0058</c:v>
                </c:pt>
                <c:pt idx="7">
                  <c:v>0.0062</c:v>
                </c:pt>
                <c:pt idx="8">
                  <c:v>0.0066</c:v>
                </c:pt>
                <c:pt idx="9">
                  <c:v>0.006875</c:v>
                </c:pt>
                <c:pt idx="10">
                  <c:v>0.00715</c:v>
                </c:pt>
                <c:pt idx="11">
                  <c:v>0.007425</c:v>
                </c:pt>
                <c:pt idx="12">
                  <c:v>0.0077</c:v>
                </c:pt>
                <c:pt idx="13">
                  <c:v>0.008025</c:v>
                </c:pt>
                <c:pt idx="14">
                  <c:v>0.00835</c:v>
                </c:pt>
                <c:pt idx="15">
                  <c:v>0.008675</c:v>
                </c:pt>
                <c:pt idx="16">
                  <c:v>0.009</c:v>
                </c:pt>
                <c:pt idx="17">
                  <c:v>0.009325</c:v>
                </c:pt>
                <c:pt idx="18">
                  <c:v>0.00965</c:v>
                </c:pt>
                <c:pt idx="19">
                  <c:v>0.009975</c:v>
                </c:pt>
                <c:pt idx="20">
                  <c:v>0.0103</c:v>
                </c:pt>
                <c:pt idx="21">
                  <c:v>0.010625</c:v>
                </c:pt>
                <c:pt idx="22">
                  <c:v>0.01095</c:v>
                </c:pt>
                <c:pt idx="23">
                  <c:v>0.011275</c:v>
                </c:pt>
                <c:pt idx="24">
                  <c:v>0.0116</c:v>
                </c:pt>
                <c:pt idx="25">
                  <c:v>0.011925</c:v>
                </c:pt>
                <c:pt idx="26">
                  <c:v>0.01225</c:v>
                </c:pt>
                <c:pt idx="27">
                  <c:v>0.012575</c:v>
                </c:pt>
                <c:pt idx="28">
                  <c:v>0.0129</c:v>
                </c:pt>
                <c:pt idx="29">
                  <c:v>0.0129875</c:v>
                </c:pt>
                <c:pt idx="30">
                  <c:v>0.013075</c:v>
                </c:pt>
                <c:pt idx="31">
                  <c:v>0.01325</c:v>
                </c:pt>
                <c:pt idx="32">
                  <c:v>0.0133375</c:v>
                </c:pt>
                <c:pt idx="33">
                  <c:v>0.013425</c:v>
                </c:pt>
                <c:pt idx="34">
                  <c:v>0.0136</c:v>
                </c:pt>
                <c:pt idx="35">
                  <c:v>0.0136875</c:v>
                </c:pt>
                <c:pt idx="36">
                  <c:v>0.013775</c:v>
                </c:pt>
                <c:pt idx="37">
                  <c:v>0.01395</c:v>
                </c:pt>
                <c:pt idx="38">
                  <c:v>0.0140375</c:v>
                </c:pt>
                <c:pt idx="39">
                  <c:v>0.014125</c:v>
                </c:pt>
                <c:pt idx="40">
                  <c:v>0.0143</c:v>
                </c:pt>
                <c:pt idx="41">
                  <c:v>0.01435859375</c:v>
                </c:pt>
                <c:pt idx="42">
                  <c:v>0.0144171875</c:v>
                </c:pt>
                <c:pt idx="43">
                  <c:v>0.014534375</c:v>
                </c:pt>
                <c:pt idx="44">
                  <c:v>0.0146515625</c:v>
                </c:pt>
                <c:pt idx="45">
                  <c:v>0.01476875</c:v>
                </c:pt>
                <c:pt idx="46">
                  <c:v>0.01482734375</c:v>
                </c:pt>
                <c:pt idx="47">
                  <c:v>0.0148859375</c:v>
                </c:pt>
                <c:pt idx="48">
                  <c:v>0.015003125</c:v>
                </c:pt>
                <c:pt idx="49">
                  <c:v>0.0151203125</c:v>
                </c:pt>
                <c:pt idx="50">
                  <c:v>0.0152375</c:v>
                </c:pt>
                <c:pt idx="51">
                  <c:v>0.01529609375</c:v>
                </c:pt>
                <c:pt idx="52">
                  <c:v>0.0153546875</c:v>
                </c:pt>
                <c:pt idx="53">
                  <c:v>0.015471875</c:v>
                </c:pt>
                <c:pt idx="54">
                  <c:v>0.0155890625</c:v>
                </c:pt>
                <c:pt idx="55">
                  <c:v>0.01570625</c:v>
                </c:pt>
                <c:pt idx="56">
                  <c:v>0.01576484375</c:v>
                </c:pt>
                <c:pt idx="57">
                  <c:v>0.0158234375</c:v>
                </c:pt>
                <c:pt idx="58">
                  <c:v>0.015940625</c:v>
                </c:pt>
                <c:pt idx="59">
                  <c:v>0.0160578125</c:v>
                </c:pt>
                <c:pt idx="60">
                  <c:v>0.016175</c:v>
                </c:pt>
                <c:pt idx="61">
                  <c:v>0.01623359375</c:v>
                </c:pt>
                <c:pt idx="62">
                  <c:v>0.0162921875</c:v>
                </c:pt>
                <c:pt idx="63">
                  <c:v>0.016409375</c:v>
                </c:pt>
                <c:pt idx="64">
                  <c:v>0.0165265625</c:v>
                </c:pt>
                <c:pt idx="65">
                  <c:v>0.01664375</c:v>
                </c:pt>
                <c:pt idx="66">
                  <c:v>0.01670234375</c:v>
                </c:pt>
                <c:pt idx="67">
                  <c:v>0.0167609375</c:v>
                </c:pt>
                <c:pt idx="68">
                  <c:v>0.016878125</c:v>
                </c:pt>
                <c:pt idx="69">
                  <c:v>0.0169953125</c:v>
                </c:pt>
                <c:pt idx="70">
                  <c:v>0.0171125</c:v>
                </c:pt>
                <c:pt idx="71">
                  <c:v>0.01717109375</c:v>
                </c:pt>
                <c:pt idx="72">
                  <c:v>0.0172296875</c:v>
                </c:pt>
                <c:pt idx="73">
                  <c:v>0.017346875</c:v>
                </c:pt>
                <c:pt idx="74">
                  <c:v>0.0174640625</c:v>
                </c:pt>
                <c:pt idx="75">
                  <c:v>0.01758125</c:v>
                </c:pt>
                <c:pt idx="76">
                  <c:v>0.01763984375</c:v>
                </c:pt>
                <c:pt idx="77">
                  <c:v>0.0176984375</c:v>
                </c:pt>
                <c:pt idx="78">
                  <c:v>0.017815625</c:v>
                </c:pt>
                <c:pt idx="79">
                  <c:v>0.0179328125</c:v>
                </c:pt>
                <c:pt idx="80">
                  <c:v>0.01805</c:v>
                </c:pt>
                <c:pt idx="81">
                  <c:v>0.01810859375</c:v>
                </c:pt>
                <c:pt idx="82">
                  <c:v>0.0181671875</c:v>
                </c:pt>
                <c:pt idx="83">
                  <c:v>0.018284375</c:v>
                </c:pt>
                <c:pt idx="84">
                  <c:v>0.0184015625</c:v>
                </c:pt>
                <c:pt idx="85">
                  <c:v>0.01851875</c:v>
                </c:pt>
                <c:pt idx="86">
                  <c:v>0.0186359375</c:v>
                </c:pt>
                <c:pt idx="87">
                  <c:v>0.018753125</c:v>
                </c:pt>
                <c:pt idx="88">
                  <c:v>0.0188703125</c:v>
                </c:pt>
                <c:pt idx="89">
                  <c:v>0.0189875</c:v>
                </c:pt>
                <c:pt idx="90">
                  <c:v>0.01904609375</c:v>
                </c:pt>
                <c:pt idx="91">
                  <c:v>0.0191046875</c:v>
                </c:pt>
                <c:pt idx="92">
                  <c:v>0.019221875</c:v>
                </c:pt>
                <c:pt idx="93">
                  <c:v>0.01928046875</c:v>
                </c:pt>
                <c:pt idx="94">
                  <c:v>0.0193390625</c:v>
                </c:pt>
                <c:pt idx="95">
                  <c:v>0.01945625</c:v>
                </c:pt>
                <c:pt idx="96">
                  <c:v>0.01951484375</c:v>
                </c:pt>
                <c:pt idx="97">
                  <c:v>0.0195734375</c:v>
                </c:pt>
                <c:pt idx="98">
                  <c:v>0.019690625</c:v>
                </c:pt>
                <c:pt idx="99">
                  <c:v>0.0198078125</c:v>
                </c:pt>
                <c:pt idx="100">
                  <c:v>0.019925</c:v>
                </c:pt>
                <c:pt idx="101">
                  <c:v>0.01998359375</c:v>
                </c:pt>
                <c:pt idx="102">
                  <c:v>0.0200421875</c:v>
                </c:pt>
                <c:pt idx="103">
                  <c:v>0.020159375</c:v>
                </c:pt>
                <c:pt idx="104">
                  <c:v>0.0202765625</c:v>
                </c:pt>
                <c:pt idx="105">
                  <c:v>0.02039375</c:v>
                </c:pt>
                <c:pt idx="106">
                  <c:v>0.02045234375</c:v>
                </c:pt>
                <c:pt idx="107">
                  <c:v>0.0205109375</c:v>
                </c:pt>
                <c:pt idx="108">
                  <c:v>0.020628125</c:v>
                </c:pt>
                <c:pt idx="109">
                  <c:v>0.0207453125</c:v>
                </c:pt>
                <c:pt idx="110">
                  <c:v>0.0208625</c:v>
                </c:pt>
                <c:pt idx="111">
                  <c:v>0.02092109375</c:v>
                </c:pt>
                <c:pt idx="112">
                  <c:v>0.0209796875</c:v>
                </c:pt>
                <c:pt idx="113">
                  <c:v>0.021096875</c:v>
                </c:pt>
                <c:pt idx="114">
                  <c:v>0.0212140625</c:v>
                </c:pt>
                <c:pt idx="115">
                  <c:v>0.02133125</c:v>
                </c:pt>
                <c:pt idx="116">
                  <c:v>0.02138984375</c:v>
                </c:pt>
                <c:pt idx="117">
                  <c:v>0.0214484375</c:v>
                </c:pt>
                <c:pt idx="118">
                  <c:v>0.021565625</c:v>
                </c:pt>
                <c:pt idx="119">
                  <c:v>0.0216828125</c:v>
                </c:pt>
                <c:pt idx="120">
                  <c:v>0.0218</c:v>
                </c:pt>
              </c:numCache>
            </c:numRef>
          </c:val>
          <c:smooth val="0"/>
        </c:ser>
        <c:ser>
          <c:idx val="4"/>
          <c:order val="4"/>
          <c:tx>
            <c:v>Nov-18</c:v>
          </c:tx>
          <c:spPr>
            <a:ln w="12700">
              <a:solidFill>
                <a:schemeClr val="tx1"/>
              </a:solidFill>
              <a:prstDash val="sysDash"/>
            </a:ln>
          </c:spPr>
          <c:marker>
            <c:symbol val="none"/>
          </c:marker>
          <c:val>
            <c:numRef>
              <c:f>Curve!$G$2:$G$122</c:f>
              <c:numCache>
                <c:formatCode>0.00%</c:formatCode>
                <c:ptCount val="121"/>
                <c:pt idx="0">
                  <c:v>0.0245</c:v>
                </c:pt>
                <c:pt idx="1">
                  <c:v>0.0235</c:v>
                </c:pt>
                <c:pt idx="2">
                  <c:v>0.0252</c:v>
                </c:pt>
                <c:pt idx="3">
                  <c:v>0.0263</c:v>
                </c:pt>
                <c:pt idx="4">
                  <c:v>0.0274</c:v>
                </c:pt>
                <c:pt idx="5">
                  <c:v>0.028</c:v>
                </c:pt>
                <c:pt idx="6">
                  <c:v>0.0286</c:v>
                </c:pt>
                <c:pt idx="7">
                  <c:v>0.0292</c:v>
                </c:pt>
                <c:pt idx="8">
                  <c:v>0.0298</c:v>
                </c:pt>
                <c:pt idx="9">
                  <c:v>0.029975</c:v>
                </c:pt>
                <c:pt idx="10">
                  <c:v>0.03015</c:v>
                </c:pt>
                <c:pt idx="11">
                  <c:v>0.030325</c:v>
                </c:pt>
                <c:pt idx="12">
                  <c:v>0.0305</c:v>
                </c:pt>
                <c:pt idx="13">
                  <c:v>0.03055</c:v>
                </c:pt>
                <c:pt idx="14">
                  <c:v>0.0306</c:v>
                </c:pt>
                <c:pt idx="15">
                  <c:v>0.03065</c:v>
                </c:pt>
                <c:pt idx="16">
                  <c:v>0.0307</c:v>
                </c:pt>
                <c:pt idx="17">
                  <c:v>0.03075</c:v>
                </c:pt>
                <c:pt idx="18">
                  <c:v>0.0308</c:v>
                </c:pt>
                <c:pt idx="19">
                  <c:v>0.03085</c:v>
                </c:pt>
                <c:pt idx="20">
                  <c:v>0.0309</c:v>
                </c:pt>
                <c:pt idx="21">
                  <c:v>0.031</c:v>
                </c:pt>
                <c:pt idx="22">
                  <c:v>0.0311</c:v>
                </c:pt>
                <c:pt idx="23">
                  <c:v>0.0312</c:v>
                </c:pt>
                <c:pt idx="24">
                  <c:v>0.0313</c:v>
                </c:pt>
                <c:pt idx="25">
                  <c:v>0.0314</c:v>
                </c:pt>
                <c:pt idx="26">
                  <c:v>0.0315</c:v>
                </c:pt>
                <c:pt idx="27">
                  <c:v>0.0316</c:v>
                </c:pt>
                <c:pt idx="28">
                  <c:v>0.0317</c:v>
                </c:pt>
                <c:pt idx="29">
                  <c:v>0.03174375</c:v>
                </c:pt>
                <c:pt idx="30">
                  <c:v>0.0317875</c:v>
                </c:pt>
                <c:pt idx="31">
                  <c:v>0.031875</c:v>
                </c:pt>
                <c:pt idx="32">
                  <c:v>0.03191875</c:v>
                </c:pt>
                <c:pt idx="33">
                  <c:v>0.0319625</c:v>
                </c:pt>
                <c:pt idx="34">
                  <c:v>0.03205</c:v>
                </c:pt>
                <c:pt idx="35">
                  <c:v>0.03209375</c:v>
                </c:pt>
                <c:pt idx="36">
                  <c:v>0.0321375</c:v>
                </c:pt>
                <c:pt idx="37">
                  <c:v>0.032225</c:v>
                </c:pt>
                <c:pt idx="38">
                  <c:v>0.03226875</c:v>
                </c:pt>
                <c:pt idx="39">
                  <c:v>0.0323125</c:v>
                </c:pt>
                <c:pt idx="40">
                  <c:v>0.0324</c:v>
                </c:pt>
                <c:pt idx="41">
                  <c:v>0.03241484375</c:v>
                </c:pt>
                <c:pt idx="42">
                  <c:v>0.0324296875</c:v>
                </c:pt>
                <c:pt idx="43">
                  <c:v>0.032459375</c:v>
                </c:pt>
                <c:pt idx="44">
                  <c:v>0.0324890625</c:v>
                </c:pt>
                <c:pt idx="45">
                  <c:v>0.03251875</c:v>
                </c:pt>
                <c:pt idx="46">
                  <c:v>0.03253359375</c:v>
                </c:pt>
                <c:pt idx="47">
                  <c:v>0.0325484375</c:v>
                </c:pt>
                <c:pt idx="48">
                  <c:v>0.032578125</c:v>
                </c:pt>
                <c:pt idx="49">
                  <c:v>0.0326078125</c:v>
                </c:pt>
                <c:pt idx="50">
                  <c:v>0.0326375</c:v>
                </c:pt>
                <c:pt idx="51">
                  <c:v>0.03265234375</c:v>
                </c:pt>
                <c:pt idx="52">
                  <c:v>0.0326671875</c:v>
                </c:pt>
                <c:pt idx="53">
                  <c:v>0.032696875</c:v>
                </c:pt>
                <c:pt idx="54">
                  <c:v>0.0327265625</c:v>
                </c:pt>
                <c:pt idx="55">
                  <c:v>0.03275625</c:v>
                </c:pt>
                <c:pt idx="56">
                  <c:v>0.03277109375</c:v>
                </c:pt>
                <c:pt idx="57">
                  <c:v>0.0327859375</c:v>
                </c:pt>
                <c:pt idx="58">
                  <c:v>0.032815625</c:v>
                </c:pt>
                <c:pt idx="59">
                  <c:v>0.0328453125</c:v>
                </c:pt>
                <c:pt idx="60">
                  <c:v>0.032875</c:v>
                </c:pt>
                <c:pt idx="61">
                  <c:v>0.03288984375</c:v>
                </c:pt>
                <c:pt idx="62">
                  <c:v>0.0329046875</c:v>
                </c:pt>
                <c:pt idx="63">
                  <c:v>0.032934375</c:v>
                </c:pt>
                <c:pt idx="64">
                  <c:v>0.0329640625</c:v>
                </c:pt>
                <c:pt idx="65">
                  <c:v>0.03299375</c:v>
                </c:pt>
                <c:pt idx="66">
                  <c:v>0.03300859375</c:v>
                </c:pt>
                <c:pt idx="67">
                  <c:v>0.0330234375</c:v>
                </c:pt>
                <c:pt idx="68">
                  <c:v>0.033053125</c:v>
                </c:pt>
                <c:pt idx="69">
                  <c:v>0.0330828125</c:v>
                </c:pt>
                <c:pt idx="70">
                  <c:v>0.0331125</c:v>
                </c:pt>
                <c:pt idx="71">
                  <c:v>0.03312734375</c:v>
                </c:pt>
                <c:pt idx="72">
                  <c:v>0.0331421875</c:v>
                </c:pt>
                <c:pt idx="73">
                  <c:v>0.033171875</c:v>
                </c:pt>
                <c:pt idx="74">
                  <c:v>0.0332015625</c:v>
                </c:pt>
                <c:pt idx="75">
                  <c:v>0.03323125</c:v>
                </c:pt>
                <c:pt idx="76">
                  <c:v>0.03324609375</c:v>
                </c:pt>
                <c:pt idx="77">
                  <c:v>0.0332609375</c:v>
                </c:pt>
                <c:pt idx="78">
                  <c:v>0.033290625</c:v>
                </c:pt>
                <c:pt idx="79">
                  <c:v>0.0333203125</c:v>
                </c:pt>
                <c:pt idx="80">
                  <c:v>0.03335</c:v>
                </c:pt>
                <c:pt idx="81">
                  <c:v>0.03336484375</c:v>
                </c:pt>
                <c:pt idx="82">
                  <c:v>0.0333796875</c:v>
                </c:pt>
                <c:pt idx="83">
                  <c:v>0.033409375</c:v>
                </c:pt>
                <c:pt idx="84">
                  <c:v>0.0334390625</c:v>
                </c:pt>
                <c:pt idx="85">
                  <c:v>0.03346875</c:v>
                </c:pt>
                <c:pt idx="86">
                  <c:v>0.0334984375</c:v>
                </c:pt>
                <c:pt idx="87">
                  <c:v>0.033528125</c:v>
                </c:pt>
                <c:pt idx="88">
                  <c:v>0.0335578125</c:v>
                </c:pt>
                <c:pt idx="89">
                  <c:v>0.0335875</c:v>
                </c:pt>
                <c:pt idx="90">
                  <c:v>0.03360234375</c:v>
                </c:pt>
                <c:pt idx="91">
                  <c:v>0.0336171875</c:v>
                </c:pt>
                <c:pt idx="92">
                  <c:v>0.033646875</c:v>
                </c:pt>
                <c:pt idx="93">
                  <c:v>0.03366171875</c:v>
                </c:pt>
                <c:pt idx="94">
                  <c:v>0.0336765625</c:v>
                </c:pt>
                <c:pt idx="95">
                  <c:v>0.03370625</c:v>
                </c:pt>
                <c:pt idx="96">
                  <c:v>0.03372109375</c:v>
                </c:pt>
                <c:pt idx="97">
                  <c:v>0.0337359375</c:v>
                </c:pt>
                <c:pt idx="98">
                  <c:v>0.033765625</c:v>
                </c:pt>
                <c:pt idx="99">
                  <c:v>0.0337953125</c:v>
                </c:pt>
                <c:pt idx="100">
                  <c:v>0.033825</c:v>
                </c:pt>
                <c:pt idx="101">
                  <c:v>0.03383984375</c:v>
                </c:pt>
                <c:pt idx="102">
                  <c:v>0.0338546875</c:v>
                </c:pt>
                <c:pt idx="103">
                  <c:v>0.033884375</c:v>
                </c:pt>
                <c:pt idx="104">
                  <c:v>0.0339140625</c:v>
                </c:pt>
                <c:pt idx="105">
                  <c:v>0.03394375</c:v>
                </c:pt>
                <c:pt idx="106">
                  <c:v>0.03395859375</c:v>
                </c:pt>
                <c:pt idx="107">
                  <c:v>0.0339734375</c:v>
                </c:pt>
                <c:pt idx="108">
                  <c:v>0.034003125</c:v>
                </c:pt>
                <c:pt idx="109">
                  <c:v>0.0340328125</c:v>
                </c:pt>
                <c:pt idx="110">
                  <c:v>0.0340625</c:v>
                </c:pt>
                <c:pt idx="111">
                  <c:v>0.03407734375</c:v>
                </c:pt>
                <c:pt idx="112">
                  <c:v>0.0340921875</c:v>
                </c:pt>
                <c:pt idx="113">
                  <c:v>0.034121875</c:v>
                </c:pt>
                <c:pt idx="114">
                  <c:v>0.0341515625</c:v>
                </c:pt>
                <c:pt idx="115">
                  <c:v>0.03418125</c:v>
                </c:pt>
                <c:pt idx="116">
                  <c:v>0.03419609375</c:v>
                </c:pt>
                <c:pt idx="117">
                  <c:v>0.0342109375</c:v>
                </c:pt>
                <c:pt idx="118">
                  <c:v>0.034240625</c:v>
                </c:pt>
                <c:pt idx="119">
                  <c:v>0.0342703125</c:v>
                </c:pt>
                <c:pt idx="120">
                  <c:v>0.0343</c:v>
                </c:pt>
              </c:numCache>
            </c:numRef>
          </c:val>
          <c:smooth val="0"/>
        </c:ser>
        <c:dLbls>
          <c:showLegendKey val="0"/>
          <c:showVal val="0"/>
          <c:showCatName val="0"/>
          <c:showSerName val="0"/>
          <c:showPercent val="0"/>
          <c:showBubbleSize val="0"/>
        </c:dLbls>
        <c:marker val="1"/>
        <c:smooth val="0"/>
        <c:axId val="-2100455640"/>
        <c:axId val="-2100452488"/>
      </c:lineChart>
      <c:catAx>
        <c:axId val="-2100455640"/>
        <c:scaling>
          <c:orientation val="minMax"/>
        </c:scaling>
        <c:delete val="0"/>
        <c:axPos val="b"/>
        <c:numFmt formatCode="General" sourceLinked="1"/>
        <c:majorTickMark val="out"/>
        <c:minorTickMark val="none"/>
        <c:tickLblPos val="nextTo"/>
        <c:txPr>
          <a:bodyPr/>
          <a:lstStyle/>
          <a:p>
            <a:pPr>
              <a:defRPr sz="1000" b="1" i="0"/>
            </a:pPr>
            <a:endParaRPr lang="en-US"/>
          </a:p>
        </c:txPr>
        <c:crossAx val="-2100452488"/>
        <c:crosses val="autoZero"/>
        <c:auto val="1"/>
        <c:lblAlgn val="ctr"/>
        <c:lblOffset val="100"/>
        <c:noMultiLvlLbl val="0"/>
      </c:catAx>
      <c:valAx>
        <c:axId val="-2100452488"/>
        <c:scaling>
          <c:orientation val="minMax"/>
        </c:scaling>
        <c:delete val="0"/>
        <c:axPos val="l"/>
        <c:majorGridlines/>
        <c:numFmt formatCode="0.00%" sourceLinked="1"/>
        <c:majorTickMark val="out"/>
        <c:minorTickMark val="none"/>
        <c:tickLblPos val="nextTo"/>
        <c:spPr>
          <a:ln>
            <a:noFill/>
          </a:ln>
        </c:spPr>
        <c:txPr>
          <a:bodyPr/>
          <a:lstStyle/>
          <a:p>
            <a:pPr>
              <a:defRPr sz="1200" b="1" i="0"/>
            </a:pPr>
            <a:endParaRPr lang="en-US"/>
          </a:p>
        </c:txPr>
        <c:crossAx val="-2100455640"/>
        <c:crosses val="autoZero"/>
        <c:crossBetween val="between"/>
        <c:majorUnit val="0.005"/>
      </c:valAx>
    </c:plotArea>
    <c:legend>
      <c:legendPos val="b"/>
      <c:layout>
        <c:manualLayout>
          <c:xMode val="edge"/>
          <c:yMode val="edge"/>
          <c:x val="0.686766589917961"/>
          <c:y val="0.576266527529557"/>
          <c:w val="0.299798065001267"/>
          <c:h val="0.256274830443306"/>
        </c:manualLayout>
      </c:layout>
      <c:overlay val="0"/>
      <c:spPr>
        <a:solidFill>
          <a:schemeClr val="bg1"/>
        </a:solidFill>
      </c:spPr>
    </c:legend>
    <c:plotVisOnly val="1"/>
    <c:dispBlanksAs val="gap"/>
    <c:showDLblsOverMax val="0"/>
  </c:chart>
  <c:spPr>
    <a:ln>
      <a:noFill/>
    </a:ln>
  </c:spPr>
  <c:printSettings>
    <c:headerFooter/>
    <c:pageMargins b="1.0" l="0.75" r="0.75" t="1.0"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0875748084436752"/>
          <c:y val="0.283763508009775"/>
          <c:w val="0.890702207626201"/>
          <c:h val="0.675076296497421"/>
        </c:manualLayout>
      </c:layout>
      <c:barChart>
        <c:barDir val="col"/>
        <c:grouping val="clustered"/>
        <c:varyColors val="0"/>
        <c:ser>
          <c:idx val="0"/>
          <c:order val="0"/>
          <c:spPr>
            <a:solidFill>
              <a:schemeClr val="accent1"/>
            </a:solidFill>
          </c:spPr>
          <c:invertIfNegative val="0"/>
          <c:dPt>
            <c:idx val="0"/>
            <c:invertIfNegative val="0"/>
            <c:bubble3D val="0"/>
            <c:spPr>
              <a:solidFill>
                <a:schemeClr val="accent3">
                  <a:lumMod val="75000"/>
                </a:schemeClr>
              </a:solidFill>
            </c:spPr>
          </c:dPt>
          <c:dPt>
            <c:idx val="1"/>
            <c:invertIfNegative val="0"/>
            <c:bubble3D val="0"/>
            <c:spPr>
              <a:solidFill>
                <a:schemeClr val="accent3">
                  <a:lumMod val="75000"/>
                </a:schemeClr>
              </a:solidFill>
              <a:ln>
                <a:solidFill>
                  <a:schemeClr val="tx1"/>
                </a:solidFill>
              </a:ln>
            </c:spPr>
          </c:dPt>
          <c:dPt>
            <c:idx val="2"/>
            <c:invertIfNegative val="0"/>
            <c:bubble3D val="0"/>
            <c:spPr>
              <a:solidFill>
                <a:schemeClr val="accent3">
                  <a:lumMod val="75000"/>
                </a:schemeClr>
              </a:solidFill>
              <a:ln>
                <a:solidFill>
                  <a:schemeClr val="tx1"/>
                </a:solidFill>
              </a:ln>
            </c:spPr>
          </c:dPt>
          <c:dPt>
            <c:idx val="3"/>
            <c:invertIfNegative val="0"/>
            <c:bubble3D val="0"/>
            <c:spPr>
              <a:solidFill>
                <a:schemeClr val="accent3">
                  <a:lumMod val="75000"/>
                </a:schemeClr>
              </a:solidFill>
              <a:ln>
                <a:solidFill>
                  <a:schemeClr val="tx1"/>
                </a:solidFill>
              </a:ln>
            </c:spPr>
          </c:dPt>
          <c:dPt>
            <c:idx val="4"/>
            <c:invertIfNegative val="0"/>
            <c:bubble3D val="0"/>
          </c:dPt>
          <c:dPt>
            <c:idx val="5"/>
            <c:invertIfNegative val="0"/>
            <c:bubble3D val="0"/>
          </c:dPt>
          <c:dPt>
            <c:idx val="6"/>
            <c:invertIfNegative val="0"/>
            <c:bubble3D val="0"/>
          </c:dPt>
          <c:dPt>
            <c:idx val="8"/>
            <c:invertIfNegative val="0"/>
            <c:bubble3D val="0"/>
            <c:spPr>
              <a:solidFill>
                <a:schemeClr val="accent3">
                  <a:lumMod val="75000"/>
                </a:schemeClr>
              </a:solidFill>
              <a:ln>
                <a:solidFill>
                  <a:schemeClr val="tx1"/>
                </a:solidFill>
              </a:ln>
            </c:spPr>
          </c:dPt>
          <c:dPt>
            <c:idx val="10"/>
            <c:invertIfNegative val="0"/>
            <c:bubble3D val="0"/>
          </c:dPt>
          <c:dPt>
            <c:idx val="13"/>
            <c:invertIfNegative val="0"/>
            <c:bubble3D val="0"/>
            <c:spPr>
              <a:solidFill>
                <a:schemeClr val="accent3">
                  <a:lumMod val="75000"/>
                </a:schemeClr>
              </a:solidFill>
              <a:ln>
                <a:solidFill>
                  <a:schemeClr val="tx1"/>
                </a:solidFill>
              </a:ln>
            </c:spPr>
          </c:dPt>
          <c:dPt>
            <c:idx val="15"/>
            <c:invertIfNegative val="0"/>
            <c:bubble3D val="0"/>
          </c:dPt>
          <c:dPt>
            <c:idx val="18"/>
            <c:invertIfNegative val="0"/>
            <c:bubble3D val="0"/>
            <c:spPr>
              <a:solidFill>
                <a:schemeClr val="accent3">
                  <a:lumMod val="75000"/>
                </a:schemeClr>
              </a:solidFill>
              <a:ln>
                <a:solidFill>
                  <a:schemeClr val="tx1"/>
                </a:solidFill>
              </a:ln>
            </c:spPr>
          </c:dPt>
          <c:dPt>
            <c:idx val="19"/>
            <c:invertIfNegative val="0"/>
            <c:bubble3D val="0"/>
          </c:dPt>
          <c:dPt>
            <c:idx val="23"/>
            <c:invertIfNegative val="0"/>
            <c:bubble3D val="0"/>
            <c:spPr>
              <a:solidFill>
                <a:schemeClr val="accent3">
                  <a:lumMod val="75000"/>
                </a:schemeClr>
              </a:solidFill>
              <a:ln>
                <a:solidFill>
                  <a:schemeClr val="tx1"/>
                </a:solidFill>
              </a:ln>
            </c:spPr>
          </c:dPt>
          <c:dPt>
            <c:idx val="26"/>
            <c:invertIfNegative val="0"/>
            <c:bubble3D val="0"/>
          </c:dPt>
          <c:dPt>
            <c:idx val="27"/>
            <c:invertIfNegative val="0"/>
            <c:bubble3D val="0"/>
            <c:spPr>
              <a:solidFill>
                <a:schemeClr val="accent1"/>
              </a:solidFill>
              <a:ln>
                <a:noFill/>
              </a:ln>
            </c:spPr>
          </c:dPt>
          <c:dPt>
            <c:idx val="28"/>
            <c:invertIfNegative val="0"/>
            <c:bubble3D val="0"/>
            <c:spPr>
              <a:solidFill>
                <a:schemeClr val="accent3">
                  <a:lumMod val="75000"/>
                </a:schemeClr>
              </a:solidFill>
              <a:ln>
                <a:solidFill>
                  <a:schemeClr val="tx1"/>
                </a:solidFill>
              </a:ln>
            </c:spPr>
          </c:dPt>
          <c:dPt>
            <c:idx val="33"/>
            <c:invertIfNegative val="0"/>
            <c:bubble3D val="0"/>
            <c:spPr>
              <a:solidFill>
                <a:schemeClr val="accent3">
                  <a:lumMod val="75000"/>
                </a:schemeClr>
              </a:solidFill>
              <a:ln>
                <a:solidFill>
                  <a:schemeClr val="tx1"/>
                </a:solidFill>
              </a:ln>
            </c:spPr>
          </c:dPt>
          <c:dPt>
            <c:idx val="38"/>
            <c:invertIfNegative val="0"/>
            <c:bubble3D val="0"/>
            <c:spPr>
              <a:solidFill>
                <a:schemeClr val="accent3">
                  <a:lumMod val="75000"/>
                </a:schemeClr>
              </a:solidFill>
              <a:ln>
                <a:solidFill>
                  <a:schemeClr val="tx1"/>
                </a:solidFill>
              </a:ln>
            </c:spPr>
          </c:dPt>
          <c:cat>
            <c:strRef>
              <c:f>GDP!$C$95:$C$133</c:f>
              <c:strCache>
                <c:ptCount val="39"/>
                <c:pt idx="0">
                  <c:v>2009</c:v>
                </c:pt>
                <c:pt idx="1">
                  <c:v>2010</c:v>
                </c:pt>
                <c:pt idx="2">
                  <c:v>2011</c:v>
                </c:pt>
                <c:pt idx="3">
                  <c:v>2012</c:v>
                </c:pt>
                <c:pt idx="4">
                  <c:v>Q1</c:v>
                </c:pt>
                <c:pt idx="5">
                  <c:v>Q2</c:v>
                </c:pt>
                <c:pt idx="6">
                  <c:v>Q3</c:v>
                </c:pt>
                <c:pt idx="7">
                  <c:v>Q4</c:v>
                </c:pt>
                <c:pt idx="8">
                  <c:v>2013</c:v>
                </c:pt>
                <c:pt idx="9">
                  <c:v>Q1</c:v>
                </c:pt>
                <c:pt idx="10">
                  <c:v>Q2</c:v>
                </c:pt>
                <c:pt idx="11">
                  <c:v>Q3</c:v>
                </c:pt>
                <c:pt idx="12">
                  <c:v>Q4</c:v>
                </c:pt>
                <c:pt idx="13">
                  <c:v>2014</c:v>
                </c:pt>
                <c:pt idx="14">
                  <c:v>Q1</c:v>
                </c:pt>
                <c:pt idx="15">
                  <c:v>Q2</c:v>
                </c:pt>
                <c:pt idx="16">
                  <c:v>Q3</c:v>
                </c:pt>
                <c:pt idx="17">
                  <c:v>Q4</c:v>
                </c:pt>
                <c:pt idx="18">
                  <c:v>2015</c:v>
                </c:pt>
                <c:pt idx="19">
                  <c:v>Q1</c:v>
                </c:pt>
                <c:pt idx="20">
                  <c:v>Q2</c:v>
                </c:pt>
                <c:pt idx="21">
                  <c:v>Q3</c:v>
                </c:pt>
                <c:pt idx="22">
                  <c:v>Q4</c:v>
                </c:pt>
                <c:pt idx="23">
                  <c:v>2016</c:v>
                </c:pt>
                <c:pt idx="24">
                  <c:v>Q1</c:v>
                </c:pt>
                <c:pt idx="25">
                  <c:v>Q2</c:v>
                </c:pt>
                <c:pt idx="26">
                  <c:v>Q3</c:v>
                </c:pt>
                <c:pt idx="27">
                  <c:v>Q4</c:v>
                </c:pt>
                <c:pt idx="28">
                  <c:v>2017</c:v>
                </c:pt>
                <c:pt idx="29">
                  <c:v>Q1</c:v>
                </c:pt>
                <c:pt idx="30">
                  <c:v>Q2</c:v>
                </c:pt>
                <c:pt idx="31">
                  <c:v>Q3</c:v>
                </c:pt>
                <c:pt idx="32">
                  <c:v>Q4</c:v>
                </c:pt>
                <c:pt idx="33">
                  <c:v>2018</c:v>
                </c:pt>
                <c:pt idx="34">
                  <c:v>Q1</c:v>
                </c:pt>
                <c:pt idx="35">
                  <c:v>Q2</c:v>
                </c:pt>
                <c:pt idx="36">
                  <c:v>Q3</c:v>
                </c:pt>
                <c:pt idx="37">
                  <c:v>Q4</c:v>
                </c:pt>
                <c:pt idx="38">
                  <c:v>2019</c:v>
                </c:pt>
              </c:strCache>
            </c:strRef>
          </c:cat>
          <c:val>
            <c:numRef>
              <c:f>GDP!$D$95:$D$133</c:f>
              <c:numCache>
                <c:formatCode>0.0%</c:formatCode>
                <c:ptCount val="39"/>
                <c:pt idx="0">
                  <c:v>-0.025</c:v>
                </c:pt>
                <c:pt idx="1">
                  <c:v>0.026</c:v>
                </c:pt>
                <c:pt idx="2">
                  <c:v>0.016</c:v>
                </c:pt>
                <c:pt idx="3">
                  <c:v>0.022</c:v>
                </c:pt>
                <c:pt idx="4">
                  <c:v>0.036</c:v>
                </c:pt>
                <c:pt idx="5">
                  <c:v>0.0005</c:v>
                </c:pt>
                <c:pt idx="6">
                  <c:v>0.032</c:v>
                </c:pt>
                <c:pt idx="7">
                  <c:v>0.032</c:v>
                </c:pt>
                <c:pt idx="8">
                  <c:v>0.025125</c:v>
                </c:pt>
                <c:pt idx="9">
                  <c:v>-0.011</c:v>
                </c:pt>
                <c:pt idx="10">
                  <c:v>0.055</c:v>
                </c:pt>
                <c:pt idx="11">
                  <c:v>0.05</c:v>
                </c:pt>
                <c:pt idx="12">
                  <c:v>0.023</c:v>
                </c:pt>
                <c:pt idx="13">
                  <c:v>0.02925</c:v>
                </c:pt>
                <c:pt idx="14">
                  <c:v>0.032</c:v>
                </c:pt>
                <c:pt idx="15">
                  <c:v>0.03</c:v>
                </c:pt>
                <c:pt idx="16">
                  <c:v>0.013</c:v>
                </c:pt>
                <c:pt idx="17">
                  <c:v>0.001</c:v>
                </c:pt>
                <c:pt idx="18">
                  <c:v>0.019</c:v>
                </c:pt>
                <c:pt idx="19">
                  <c:v>0.02</c:v>
                </c:pt>
                <c:pt idx="20">
                  <c:v>0.019</c:v>
                </c:pt>
                <c:pt idx="21">
                  <c:v>0.022</c:v>
                </c:pt>
                <c:pt idx="22">
                  <c:v>0.02</c:v>
                </c:pt>
                <c:pt idx="23">
                  <c:v>0.02025</c:v>
                </c:pt>
                <c:pt idx="24">
                  <c:v>0.023</c:v>
                </c:pt>
                <c:pt idx="25">
                  <c:v>0.022</c:v>
                </c:pt>
                <c:pt idx="26">
                  <c:v>0.032</c:v>
                </c:pt>
                <c:pt idx="27">
                  <c:v>0.035</c:v>
                </c:pt>
                <c:pt idx="28">
                  <c:v>0.028</c:v>
                </c:pt>
                <c:pt idx="29">
                  <c:v>0.025</c:v>
                </c:pt>
                <c:pt idx="30">
                  <c:v>0.035</c:v>
                </c:pt>
                <c:pt idx="31">
                  <c:v>0.029</c:v>
                </c:pt>
                <c:pt idx="32">
                  <c:v>0.011</c:v>
                </c:pt>
                <c:pt idx="33">
                  <c:v>0.025</c:v>
                </c:pt>
                <c:pt idx="34">
                  <c:v>0.031</c:v>
                </c:pt>
                <c:pt idx="35">
                  <c:v>0.02</c:v>
                </c:pt>
                <c:pt idx="36">
                  <c:v>0.019</c:v>
                </c:pt>
                <c:pt idx="38">
                  <c:v>0.0233333333333333</c:v>
                </c:pt>
              </c:numCache>
            </c:numRef>
          </c:val>
        </c:ser>
        <c:dLbls>
          <c:showLegendKey val="0"/>
          <c:showVal val="0"/>
          <c:showCatName val="0"/>
          <c:showSerName val="0"/>
          <c:showPercent val="0"/>
          <c:showBubbleSize val="0"/>
        </c:dLbls>
        <c:gapWidth val="150"/>
        <c:axId val="-2100093272"/>
        <c:axId val="-2100090200"/>
      </c:barChart>
      <c:lineChart>
        <c:grouping val="standard"/>
        <c:varyColors val="0"/>
        <c:ser>
          <c:idx val="2"/>
          <c:order val="1"/>
          <c:tx>
            <c:v>Since WWII</c:v>
          </c:tx>
          <c:spPr>
            <a:ln w="25400">
              <a:solidFill>
                <a:schemeClr val="accent2"/>
              </a:solidFill>
              <a:prstDash val="sysDash"/>
            </a:ln>
          </c:spPr>
          <c:marker>
            <c:symbol val="none"/>
          </c:marker>
          <c:val>
            <c:numRef>
              <c:f>GDP!$G$95:$G$133</c:f>
              <c:numCache>
                <c:formatCode>0.0%</c:formatCode>
                <c:ptCount val="39"/>
                <c:pt idx="0">
                  <c:v>0.0287244444444444</c:v>
                </c:pt>
                <c:pt idx="1">
                  <c:v>0.0287244444444444</c:v>
                </c:pt>
                <c:pt idx="2">
                  <c:v>0.0287244444444444</c:v>
                </c:pt>
                <c:pt idx="3">
                  <c:v>0.0287244444444444</c:v>
                </c:pt>
                <c:pt idx="4">
                  <c:v>0.0287244444444444</c:v>
                </c:pt>
                <c:pt idx="5">
                  <c:v>0.0287244444444444</c:v>
                </c:pt>
                <c:pt idx="6">
                  <c:v>0.0287244444444444</c:v>
                </c:pt>
                <c:pt idx="7">
                  <c:v>0.0287244444444444</c:v>
                </c:pt>
                <c:pt idx="8">
                  <c:v>0.0287244444444444</c:v>
                </c:pt>
                <c:pt idx="9">
                  <c:v>0.0287244444444444</c:v>
                </c:pt>
                <c:pt idx="10">
                  <c:v>0.0287244444444444</c:v>
                </c:pt>
                <c:pt idx="11">
                  <c:v>0.0287244444444444</c:v>
                </c:pt>
                <c:pt idx="12">
                  <c:v>0.0287244444444444</c:v>
                </c:pt>
                <c:pt idx="13">
                  <c:v>0.0287244444444444</c:v>
                </c:pt>
                <c:pt idx="14">
                  <c:v>0.0287244444444444</c:v>
                </c:pt>
                <c:pt idx="15">
                  <c:v>0.0287244444444444</c:v>
                </c:pt>
                <c:pt idx="16">
                  <c:v>0.0287244444444444</c:v>
                </c:pt>
                <c:pt idx="17">
                  <c:v>0.0287244444444444</c:v>
                </c:pt>
                <c:pt idx="18">
                  <c:v>0.0287244444444444</c:v>
                </c:pt>
                <c:pt idx="19">
                  <c:v>0.0287244444444444</c:v>
                </c:pt>
                <c:pt idx="20">
                  <c:v>0.0287244444444444</c:v>
                </c:pt>
                <c:pt idx="21">
                  <c:v>0.0287244444444444</c:v>
                </c:pt>
                <c:pt idx="22">
                  <c:v>0.0287244444444444</c:v>
                </c:pt>
                <c:pt idx="23">
                  <c:v>0.0287244444444444</c:v>
                </c:pt>
                <c:pt idx="24">
                  <c:v>0.0287244444444444</c:v>
                </c:pt>
                <c:pt idx="25">
                  <c:v>0.0287244444444444</c:v>
                </c:pt>
                <c:pt idx="26">
                  <c:v>0.0287244444444444</c:v>
                </c:pt>
                <c:pt idx="27">
                  <c:v>0.0287244444444444</c:v>
                </c:pt>
                <c:pt idx="28">
                  <c:v>0.0287244444444444</c:v>
                </c:pt>
                <c:pt idx="29">
                  <c:v>0.0287244444444444</c:v>
                </c:pt>
                <c:pt idx="30">
                  <c:v>0.0287244444444444</c:v>
                </c:pt>
                <c:pt idx="31">
                  <c:v>0.0287244444444444</c:v>
                </c:pt>
                <c:pt idx="32">
                  <c:v>0.0287244444444444</c:v>
                </c:pt>
                <c:pt idx="33">
                  <c:v>0.0287244444444444</c:v>
                </c:pt>
                <c:pt idx="34">
                  <c:v>0.0287244444444444</c:v>
                </c:pt>
                <c:pt idx="35">
                  <c:v>0.0287244444444444</c:v>
                </c:pt>
                <c:pt idx="36">
                  <c:v>0.0287244444444444</c:v>
                </c:pt>
                <c:pt idx="37">
                  <c:v>0.0287244444444444</c:v>
                </c:pt>
                <c:pt idx="38">
                  <c:v>0.0287244444444444</c:v>
                </c:pt>
              </c:numCache>
            </c:numRef>
          </c:val>
          <c:smooth val="0"/>
        </c:ser>
        <c:ser>
          <c:idx val="1"/>
          <c:order val="2"/>
          <c:tx>
            <c:v>2009</c:v>
          </c:tx>
          <c:spPr>
            <a:ln w="22225">
              <a:solidFill>
                <a:schemeClr val="tx1"/>
              </a:solidFill>
              <a:prstDash val="sysDash"/>
            </a:ln>
          </c:spPr>
          <c:marker>
            <c:symbol val="none"/>
          </c:marker>
          <c:val>
            <c:numRef>
              <c:f>GDP!$F$95:$F$133</c:f>
              <c:numCache>
                <c:formatCode>0.0%</c:formatCode>
                <c:ptCount val="39"/>
                <c:pt idx="0">
                  <c:v>0.0233958333333333</c:v>
                </c:pt>
                <c:pt idx="1">
                  <c:v>0.0233958333333333</c:v>
                </c:pt>
                <c:pt idx="2">
                  <c:v>0.0233958333333333</c:v>
                </c:pt>
                <c:pt idx="3">
                  <c:v>0.0233958333333333</c:v>
                </c:pt>
                <c:pt idx="4">
                  <c:v>0.0233958333333333</c:v>
                </c:pt>
                <c:pt idx="5">
                  <c:v>0.0233958333333333</c:v>
                </c:pt>
                <c:pt idx="6">
                  <c:v>0.0233958333333333</c:v>
                </c:pt>
                <c:pt idx="7">
                  <c:v>0.0233958333333333</c:v>
                </c:pt>
                <c:pt idx="8">
                  <c:v>0.0233958333333333</c:v>
                </c:pt>
                <c:pt idx="9">
                  <c:v>0.0233958333333333</c:v>
                </c:pt>
                <c:pt idx="10">
                  <c:v>0.0233958333333333</c:v>
                </c:pt>
                <c:pt idx="11">
                  <c:v>0.0233958333333333</c:v>
                </c:pt>
                <c:pt idx="12">
                  <c:v>0.0233958333333333</c:v>
                </c:pt>
                <c:pt idx="13">
                  <c:v>0.0233958333333333</c:v>
                </c:pt>
                <c:pt idx="14">
                  <c:v>0.0233958333333333</c:v>
                </c:pt>
                <c:pt idx="15">
                  <c:v>0.0233958333333333</c:v>
                </c:pt>
                <c:pt idx="16">
                  <c:v>0.0233958333333333</c:v>
                </c:pt>
                <c:pt idx="17">
                  <c:v>0.0233958333333333</c:v>
                </c:pt>
                <c:pt idx="18">
                  <c:v>0.0233958333333333</c:v>
                </c:pt>
                <c:pt idx="19">
                  <c:v>0.0233958333333333</c:v>
                </c:pt>
                <c:pt idx="20">
                  <c:v>0.0233958333333333</c:v>
                </c:pt>
                <c:pt idx="21">
                  <c:v>0.0233958333333333</c:v>
                </c:pt>
                <c:pt idx="22">
                  <c:v>0.0233958333333333</c:v>
                </c:pt>
                <c:pt idx="23">
                  <c:v>0.0233958333333333</c:v>
                </c:pt>
                <c:pt idx="24">
                  <c:v>0.0233958333333333</c:v>
                </c:pt>
                <c:pt idx="25">
                  <c:v>0.0233958333333333</c:v>
                </c:pt>
                <c:pt idx="26">
                  <c:v>0.0233958333333333</c:v>
                </c:pt>
                <c:pt idx="27">
                  <c:v>0.0233958333333333</c:v>
                </c:pt>
                <c:pt idx="28">
                  <c:v>0.0233958333333333</c:v>
                </c:pt>
                <c:pt idx="29">
                  <c:v>0.0233958333333333</c:v>
                </c:pt>
                <c:pt idx="30">
                  <c:v>0.0233958333333333</c:v>
                </c:pt>
                <c:pt idx="31">
                  <c:v>0.0233958333333333</c:v>
                </c:pt>
                <c:pt idx="32">
                  <c:v>0.0233958333333333</c:v>
                </c:pt>
                <c:pt idx="33">
                  <c:v>0.0233958333333333</c:v>
                </c:pt>
                <c:pt idx="34">
                  <c:v>0.0233958333333333</c:v>
                </c:pt>
                <c:pt idx="35">
                  <c:v>0.0233958333333333</c:v>
                </c:pt>
                <c:pt idx="36">
                  <c:v>0.0233958333333333</c:v>
                </c:pt>
                <c:pt idx="37">
                  <c:v>0.0233958333333333</c:v>
                </c:pt>
                <c:pt idx="38">
                  <c:v>0.0233958333333333</c:v>
                </c:pt>
              </c:numCache>
            </c:numRef>
          </c:val>
          <c:smooth val="0"/>
        </c:ser>
        <c:dLbls>
          <c:showLegendKey val="0"/>
          <c:showVal val="0"/>
          <c:showCatName val="0"/>
          <c:showSerName val="0"/>
          <c:showPercent val="0"/>
          <c:showBubbleSize val="0"/>
        </c:dLbls>
        <c:marker val="1"/>
        <c:smooth val="0"/>
        <c:axId val="-2100093272"/>
        <c:axId val="-2100090200"/>
      </c:lineChart>
      <c:catAx>
        <c:axId val="-2100093272"/>
        <c:scaling>
          <c:orientation val="minMax"/>
        </c:scaling>
        <c:delete val="0"/>
        <c:axPos val="b"/>
        <c:numFmt formatCode="General" sourceLinked="1"/>
        <c:majorTickMark val="out"/>
        <c:minorTickMark val="none"/>
        <c:tickLblPos val="nextTo"/>
        <c:txPr>
          <a:bodyPr rot="-5400000" vert="horz"/>
          <a:lstStyle/>
          <a:p>
            <a:pPr>
              <a:defRPr sz="1100" b="1" i="0"/>
            </a:pPr>
            <a:endParaRPr lang="en-US"/>
          </a:p>
        </c:txPr>
        <c:crossAx val="-2100090200"/>
        <c:crosses val="autoZero"/>
        <c:auto val="1"/>
        <c:lblAlgn val="ctr"/>
        <c:lblOffset val="100"/>
        <c:noMultiLvlLbl val="0"/>
      </c:catAx>
      <c:valAx>
        <c:axId val="-2100090200"/>
        <c:scaling>
          <c:orientation val="minMax"/>
          <c:min val="-0.01"/>
        </c:scaling>
        <c:delete val="0"/>
        <c:axPos val="l"/>
        <c:majorGridlines>
          <c:spPr>
            <a:ln w="28575">
              <a:solidFill>
                <a:schemeClr val="bg1"/>
              </a:solidFill>
            </a:ln>
          </c:spPr>
        </c:majorGridlines>
        <c:numFmt formatCode="0.0%" sourceLinked="1"/>
        <c:majorTickMark val="out"/>
        <c:minorTickMark val="none"/>
        <c:tickLblPos val="nextTo"/>
        <c:spPr>
          <a:ln w="9525">
            <a:solidFill>
              <a:schemeClr val="bg1"/>
            </a:solidFill>
          </a:ln>
        </c:spPr>
        <c:txPr>
          <a:bodyPr/>
          <a:lstStyle/>
          <a:p>
            <a:pPr>
              <a:defRPr sz="1100" b="1" i="0"/>
            </a:pPr>
            <a:endParaRPr lang="en-US"/>
          </a:p>
        </c:txPr>
        <c:crossAx val="-2100093272"/>
        <c:crosses val="autoZero"/>
        <c:crossBetween val="between"/>
      </c:valAx>
      <c:spPr>
        <a:solidFill>
          <a:schemeClr val="bg1">
            <a:lumMod val="95000"/>
          </a:schemeClr>
        </a:solidFill>
      </c:spPr>
    </c:plotArea>
    <c:plotVisOnly val="1"/>
    <c:dispBlanksAs val="gap"/>
    <c:showDLblsOverMax val="0"/>
  </c:chart>
  <c:spPr>
    <a:ln>
      <a:noFill/>
    </a:ln>
  </c:spPr>
  <c:printSettings>
    <c:headerFooter/>
    <c:pageMargins b="1.0" l="0.75" r="0.75" t="1.0" header="0.5" footer="0.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0875748084436752"/>
          <c:y val="0.310721420857354"/>
          <c:w val="0.890702207626201"/>
          <c:h val="0.63321394812954"/>
        </c:manualLayout>
      </c:layout>
      <c:barChart>
        <c:barDir val="col"/>
        <c:grouping val="clustered"/>
        <c:varyColors val="0"/>
        <c:ser>
          <c:idx val="0"/>
          <c:order val="0"/>
          <c:spPr>
            <a:solidFill>
              <a:schemeClr val="accent1"/>
            </a:solidFill>
          </c:spPr>
          <c:invertIfNegative val="0"/>
          <c:dPt>
            <c:idx val="0"/>
            <c:invertIfNegative val="0"/>
            <c:bubble3D val="0"/>
            <c:spPr>
              <a:solidFill>
                <a:schemeClr val="accent3">
                  <a:lumMod val="75000"/>
                </a:schemeClr>
              </a:solidFill>
            </c:spPr>
          </c:dPt>
          <c:dPt>
            <c:idx val="1"/>
            <c:invertIfNegative val="0"/>
            <c:bubble3D val="0"/>
            <c:spPr>
              <a:solidFill>
                <a:schemeClr val="accent3">
                  <a:lumMod val="75000"/>
                </a:schemeClr>
              </a:solidFill>
              <a:ln>
                <a:solidFill>
                  <a:schemeClr val="tx1"/>
                </a:solidFill>
              </a:ln>
            </c:spPr>
          </c:dPt>
          <c:dPt>
            <c:idx val="2"/>
            <c:invertIfNegative val="0"/>
            <c:bubble3D val="0"/>
            <c:spPr>
              <a:solidFill>
                <a:schemeClr val="accent3">
                  <a:lumMod val="75000"/>
                </a:schemeClr>
              </a:solidFill>
              <a:ln>
                <a:solidFill>
                  <a:schemeClr val="tx1"/>
                </a:solidFill>
              </a:ln>
            </c:spPr>
          </c:dPt>
          <c:dPt>
            <c:idx val="3"/>
            <c:invertIfNegative val="0"/>
            <c:bubble3D val="0"/>
            <c:spPr>
              <a:solidFill>
                <a:schemeClr val="accent3">
                  <a:lumMod val="75000"/>
                </a:schemeClr>
              </a:solidFill>
              <a:ln>
                <a:solidFill>
                  <a:schemeClr val="tx1"/>
                </a:solidFill>
              </a:ln>
            </c:spPr>
          </c:dPt>
          <c:dPt>
            <c:idx val="4"/>
            <c:invertIfNegative val="0"/>
            <c:bubble3D val="0"/>
          </c:dPt>
          <c:dPt>
            <c:idx val="5"/>
            <c:invertIfNegative val="0"/>
            <c:bubble3D val="0"/>
          </c:dPt>
          <c:dPt>
            <c:idx val="6"/>
            <c:invertIfNegative val="0"/>
            <c:bubble3D val="0"/>
          </c:dPt>
          <c:dPt>
            <c:idx val="8"/>
            <c:invertIfNegative val="0"/>
            <c:bubble3D val="0"/>
            <c:spPr>
              <a:solidFill>
                <a:schemeClr val="accent3">
                  <a:lumMod val="75000"/>
                </a:schemeClr>
              </a:solidFill>
              <a:ln>
                <a:solidFill>
                  <a:schemeClr val="tx1"/>
                </a:solidFill>
              </a:ln>
            </c:spPr>
          </c:dPt>
          <c:dPt>
            <c:idx val="10"/>
            <c:invertIfNegative val="0"/>
            <c:bubble3D val="0"/>
          </c:dPt>
          <c:dPt>
            <c:idx val="13"/>
            <c:invertIfNegative val="0"/>
            <c:bubble3D val="0"/>
            <c:spPr>
              <a:solidFill>
                <a:schemeClr val="accent3">
                  <a:lumMod val="75000"/>
                </a:schemeClr>
              </a:solidFill>
              <a:ln>
                <a:solidFill>
                  <a:schemeClr val="tx1"/>
                </a:solidFill>
              </a:ln>
            </c:spPr>
          </c:dPt>
          <c:dPt>
            <c:idx val="15"/>
            <c:invertIfNegative val="0"/>
            <c:bubble3D val="0"/>
          </c:dPt>
          <c:dPt>
            <c:idx val="18"/>
            <c:invertIfNegative val="0"/>
            <c:bubble3D val="0"/>
            <c:spPr>
              <a:solidFill>
                <a:schemeClr val="accent3">
                  <a:lumMod val="75000"/>
                </a:schemeClr>
              </a:solidFill>
              <a:ln>
                <a:solidFill>
                  <a:schemeClr val="tx1"/>
                </a:solidFill>
              </a:ln>
            </c:spPr>
          </c:dPt>
          <c:dPt>
            <c:idx val="19"/>
            <c:invertIfNegative val="0"/>
            <c:bubble3D val="0"/>
          </c:dPt>
          <c:dPt>
            <c:idx val="23"/>
            <c:invertIfNegative val="0"/>
            <c:bubble3D val="0"/>
            <c:spPr>
              <a:solidFill>
                <a:schemeClr val="accent3">
                  <a:lumMod val="75000"/>
                </a:schemeClr>
              </a:solidFill>
              <a:ln>
                <a:solidFill>
                  <a:schemeClr val="tx1"/>
                </a:solidFill>
              </a:ln>
            </c:spPr>
          </c:dPt>
          <c:dPt>
            <c:idx val="26"/>
            <c:invertIfNegative val="0"/>
            <c:bubble3D val="0"/>
          </c:dPt>
          <c:dPt>
            <c:idx val="27"/>
            <c:invertIfNegative val="0"/>
            <c:bubble3D val="0"/>
            <c:spPr>
              <a:solidFill>
                <a:schemeClr val="accent1"/>
              </a:solidFill>
              <a:ln>
                <a:noFill/>
              </a:ln>
            </c:spPr>
          </c:dPt>
          <c:dPt>
            <c:idx val="28"/>
            <c:invertIfNegative val="0"/>
            <c:bubble3D val="0"/>
            <c:spPr>
              <a:solidFill>
                <a:schemeClr val="accent3">
                  <a:lumMod val="75000"/>
                </a:schemeClr>
              </a:solidFill>
              <a:ln>
                <a:solidFill>
                  <a:schemeClr val="tx1"/>
                </a:solidFill>
              </a:ln>
            </c:spPr>
          </c:dPt>
          <c:dPt>
            <c:idx val="33"/>
            <c:invertIfNegative val="0"/>
            <c:bubble3D val="0"/>
            <c:spPr>
              <a:solidFill>
                <a:schemeClr val="accent3">
                  <a:lumMod val="75000"/>
                </a:schemeClr>
              </a:solidFill>
              <a:ln>
                <a:solidFill>
                  <a:schemeClr val="tx1"/>
                </a:solidFill>
              </a:ln>
            </c:spPr>
          </c:dPt>
          <c:dPt>
            <c:idx val="38"/>
            <c:invertIfNegative val="0"/>
            <c:bubble3D val="0"/>
            <c:spPr>
              <a:solidFill>
                <a:schemeClr val="accent3">
                  <a:lumMod val="75000"/>
                </a:schemeClr>
              </a:solidFill>
              <a:ln>
                <a:solidFill>
                  <a:schemeClr val="tx1"/>
                </a:solidFill>
              </a:ln>
            </c:spPr>
          </c:dPt>
          <c:cat>
            <c:strRef>
              <c:f>GDP!$C$95:$C$133</c:f>
              <c:strCache>
                <c:ptCount val="39"/>
                <c:pt idx="0">
                  <c:v>2009</c:v>
                </c:pt>
                <c:pt idx="1">
                  <c:v>2010</c:v>
                </c:pt>
                <c:pt idx="2">
                  <c:v>2011</c:v>
                </c:pt>
                <c:pt idx="3">
                  <c:v>2012</c:v>
                </c:pt>
                <c:pt idx="4">
                  <c:v>Q1</c:v>
                </c:pt>
                <c:pt idx="5">
                  <c:v>Q2</c:v>
                </c:pt>
                <c:pt idx="6">
                  <c:v>Q3</c:v>
                </c:pt>
                <c:pt idx="7">
                  <c:v>Q4</c:v>
                </c:pt>
                <c:pt idx="8">
                  <c:v>2013</c:v>
                </c:pt>
                <c:pt idx="9">
                  <c:v>Q1</c:v>
                </c:pt>
                <c:pt idx="10">
                  <c:v>Q2</c:v>
                </c:pt>
                <c:pt idx="11">
                  <c:v>Q3</c:v>
                </c:pt>
                <c:pt idx="12">
                  <c:v>Q4</c:v>
                </c:pt>
                <c:pt idx="13">
                  <c:v>2014</c:v>
                </c:pt>
                <c:pt idx="14">
                  <c:v>Q1</c:v>
                </c:pt>
                <c:pt idx="15">
                  <c:v>Q2</c:v>
                </c:pt>
                <c:pt idx="16">
                  <c:v>Q3</c:v>
                </c:pt>
                <c:pt idx="17">
                  <c:v>Q4</c:v>
                </c:pt>
                <c:pt idx="18">
                  <c:v>2015</c:v>
                </c:pt>
                <c:pt idx="19">
                  <c:v>Q1</c:v>
                </c:pt>
                <c:pt idx="20">
                  <c:v>Q2</c:v>
                </c:pt>
                <c:pt idx="21">
                  <c:v>Q3</c:v>
                </c:pt>
                <c:pt idx="22">
                  <c:v>Q4</c:v>
                </c:pt>
                <c:pt idx="23">
                  <c:v>2016</c:v>
                </c:pt>
                <c:pt idx="24">
                  <c:v>Q1</c:v>
                </c:pt>
                <c:pt idx="25">
                  <c:v>Q2</c:v>
                </c:pt>
                <c:pt idx="26">
                  <c:v>Q3</c:v>
                </c:pt>
                <c:pt idx="27">
                  <c:v>Q4</c:v>
                </c:pt>
                <c:pt idx="28">
                  <c:v>2017</c:v>
                </c:pt>
                <c:pt idx="29">
                  <c:v>Q1</c:v>
                </c:pt>
                <c:pt idx="30">
                  <c:v>Q2</c:v>
                </c:pt>
                <c:pt idx="31">
                  <c:v>Q3</c:v>
                </c:pt>
                <c:pt idx="32">
                  <c:v>Q4</c:v>
                </c:pt>
                <c:pt idx="33">
                  <c:v>2018</c:v>
                </c:pt>
                <c:pt idx="34">
                  <c:v>Q1</c:v>
                </c:pt>
                <c:pt idx="35">
                  <c:v>Q2</c:v>
                </c:pt>
                <c:pt idx="36">
                  <c:v>Q3</c:v>
                </c:pt>
                <c:pt idx="37">
                  <c:v>Q4</c:v>
                </c:pt>
                <c:pt idx="38">
                  <c:v>2019</c:v>
                </c:pt>
              </c:strCache>
            </c:strRef>
          </c:cat>
          <c:val>
            <c:numRef>
              <c:f>GDP!$D$95:$D$133</c:f>
              <c:numCache>
                <c:formatCode>0.0%</c:formatCode>
                <c:ptCount val="39"/>
                <c:pt idx="0">
                  <c:v>-0.025</c:v>
                </c:pt>
                <c:pt idx="1">
                  <c:v>0.026</c:v>
                </c:pt>
                <c:pt idx="2">
                  <c:v>0.016</c:v>
                </c:pt>
                <c:pt idx="3">
                  <c:v>0.022</c:v>
                </c:pt>
                <c:pt idx="4">
                  <c:v>0.036</c:v>
                </c:pt>
                <c:pt idx="5">
                  <c:v>0.0005</c:v>
                </c:pt>
                <c:pt idx="6">
                  <c:v>0.032</c:v>
                </c:pt>
                <c:pt idx="7">
                  <c:v>0.032</c:v>
                </c:pt>
                <c:pt idx="8">
                  <c:v>0.025125</c:v>
                </c:pt>
                <c:pt idx="9">
                  <c:v>-0.011</c:v>
                </c:pt>
                <c:pt idx="10">
                  <c:v>0.055</c:v>
                </c:pt>
                <c:pt idx="11">
                  <c:v>0.05</c:v>
                </c:pt>
                <c:pt idx="12">
                  <c:v>0.023</c:v>
                </c:pt>
                <c:pt idx="13">
                  <c:v>0.02925</c:v>
                </c:pt>
                <c:pt idx="14">
                  <c:v>0.032</c:v>
                </c:pt>
                <c:pt idx="15">
                  <c:v>0.03</c:v>
                </c:pt>
                <c:pt idx="16">
                  <c:v>0.013</c:v>
                </c:pt>
                <c:pt idx="17">
                  <c:v>0.001</c:v>
                </c:pt>
                <c:pt idx="18">
                  <c:v>0.019</c:v>
                </c:pt>
                <c:pt idx="19">
                  <c:v>0.02</c:v>
                </c:pt>
                <c:pt idx="20">
                  <c:v>0.019</c:v>
                </c:pt>
                <c:pt idx="21">
                  <c:v>0.022</c:v>
                </c:pt>
                <c:pt idx="22">
                  <c:v>0.02</c:v>
                </c:pt>
                <c:pt idx="23">
                  <c:v>0.02025</c:v>
                </c:pt>
                <c:pt idx="24">
                  <c:v>0.023</c:v>
                </c:pt>
                <c:pt idx="25">
                  <c:v>0.022</c:v>
                </c:pt>
                <c:pt idx="26">
                  <c:v>0.032</c:v>
                </c:pt>
                <c:pt idx="27">
                  <c:v>0.035</c:v>
                </c:pt>
                <c:pt idx="28">
                  <c:v>0.028</c:v>
                </c:pt>
                <c:pt idx="29">
                  <c:v>0.025</c:v>
                </c:pt>
                <c:pt idx="30">
                  <c:v>0.035</c:v>
                </c:pt>
                <c:pt idx="31">
                  <c:v>0.029</c:v>
                </c:pt>
                <c:pt idx="32">
                  <c:v>0.011</c:v>
                </c:pt>
                <c:pt idx="33">
                  <c:v>0.025</c:v>
                </c:pt>
                <c:pt idx="34">
                  <c:v>0.031</c:v>
                </c:pt>
                <c:pt idx="35">
                  <c:v>0.02</c:v>
                </c:pt>
                <c:pt idx="36">
                  <c:v>0.019</c:v>
                </c:pt>
                <c:pt idx="38">
                  <c:v>0.0233333333333333</c:v>
                </c:pt>
              </c:numCache>
            </c:numRef>
          </c:val>
        </c:ser>
        <c:dLbls>
          <c:showLegendKey val="0"/>
          <c:showVal val="0"/>
          <c:showCatName val="0"/>
          <c:showSerName val="0"/>
          <c:showPercent val="0"/>
          <c:showBubbleSize val="0"/>
        </c:dLbls>
        <c:gapWidth val="150"/>
        <c:axId val="-2097649256"/>
        <c:axId val="-2097646184"/>
      </c:barChart>
      <c:lineChart>
        <c:grouping val="standard"/>
        <c:varyColors val="0"/>
        <c:ser>
          <c:idx val="2"/>
          <c:order val="1"/>
          <c:tx>
            <c:v>Since WWII</c:v>
          </c:tx>
          <c:spPr>
            <a:ln w="25400">
              <a:solidFill>
                <a:schemeClr val="accent2"/>
              </a:solidFill>
              <a:prstDash val="sysDash"/>
            </a:ln>
          </c:spPr>
          <c:marker>
            <c:symbol val="none"/>
          </c:marker>
          <c:val>
            <c:numRef>
              <c:f>GDP!$G$95:$G$133</c:f>
              <c:numCache>
                <c:formatCode>0.0%</c:formatCode>
                <c:ptCount val="39"/>
                <c:pt idx="0">
                  <c:v>0.0287244444444444</c:v>
                </c:pt>
                <c:pt idx="1">
                  <c:v>0.0287244444444444</c:v>
                </c:pt>
                <c:pt idx="2">
                  <c:v>0.0287244444444444</c:v>
                </c:pt>
                <c:pt idx="3">
                  <c:v>0.0287244444444444</c:v>
                </c:pt>
                <c:pt idx="4">
                  <c:v>0.0287244444444444</c:v>
                </c:pt>
                <c:pt idx="5">
                  <c:v>0.0287244444444444</c:v>
                </c:pt>
                <c:pt idx="6">
                  <c:v>0.0287244444444444</c:v>
                </c:pt>
                <c:pt idx="7">
                  <c:v>0.0287244444444444</c:v>
                </c:pt>
                <c:pt idx="8">
                  <c:v>0.0287244444444444</c:v>
                </c:pt>
                <c:pt idx="9">
                  <c:v>0.0287244444444444</c:v>
                </c:pt>
                <c:pt idx="10">
                  <c:v>0.0287244444444444</c:v>
                </c:pt>
                <c:pt idx="11">
                  <c:v>0.0287244444444444</c:v>
                </c:pt>
                <c:pt idx="12">
                  <c:v>0.0287244444444444</c:v>
                </c:pt>
                <c:pt idx="13">
                  <c:v>0.0287244444444444</c:v>
                </c:pt>
                <c:pt idx="14">
                  <c:v>0.0287244444444444</c:v>
                </c:pt>
                <c:pt idx="15">
                  <c:v>0.0287244444444444</c:v>
                </c:pt>
                <c:pt idx="16">
                  <c:v>0.0287244444444444</c:v>
                </c:pt>
                <c:pt idx="17">
                  <c:v>0.0287244444444444</c:v>
                </c:pt>
                <c:pt idx="18">
                  <c:v>0.0287244444444444</c:v>
                </c:pt>
                <c:pt idx="19">
                  <c:v>0.0287244444444444</c:v>
                </c:pt>
                <c:pt idx="20">
                  <c:v>0.0287244444444444</c:v>
                </c:pt>
                <c:pt idx="21">
                  <c:v>0.0287244444444444</c:v>
                </c:pt>
                <c:pt idx="22">
                  <c:v>0.0287244444444444</c:v>
                </c:pt>
                <c:pt idx="23">
                  <c:v>0.0287244444444444</c:v>
                </c:pt>
                <c:pt idx="24">
                  <c:v>0.0287244444444444</c:v>
                </c:pt>
                <c:pt idx="25">
                  <c:v>0.0287244444444444</c:v>
                </c:pt>
                <c:pt idx="26">
                  <c:v>0.0287244444444444</c:v>
                </c:pt>
                <c:pt idx="27">
                  <c:v>0.0287244444444444</c:v>
                </c:pt>
                <c:pt idx="28">
                  <c:v>0.0287244444444444</c:v>
                </c:pt>
                <c:pt idx="29">
                  <c:v>0.0287244444444444</c:v>
                </c:pt>
                <c:pt idx="30">
                  <c:v>0.0287244444444444</c:v>
                </c:pt>
                <c:pt idx="31">
                  <c:v>0.0287244444444444</c:v>
                </c:pt>
                <c:pt idx="32">
                  <c:v>0.0287244444444444</c:v>
                </c:pt>
                <c:pt idx="33">
                  <c:v>0.0287244444444444</c:v>
                </c:pt>
                <c:pt idx="34">
                  <c:v>0.0287244444444444</c:v>
                </c:pt>
                <c:pt idx="35">
                  <c:v>0.0287244444444444</c:v>
                </c:pt>
                <c:pt idx="36">
                  <c:v>0.0287244444444444</c:v>
                </c:pt>
                <c:pt idx="37">
                  <c:v>0.0287244444444444</c:v>
                </c:pt>
                <c:pt idx="38">
                  <c:v>0.0287244444444444</c:v>
                </c:pt>
              </c:numCache>
            </c:numRef>
          </c:val>
          <c:smooth val="0"/>
        </c:ser>
        <c:ser>
          <c:idx val="1"/>
          <c:order val="2"/>
          <c:tx>
            <c:v>2009</c:v>
          </c:tx>
          <c:spPr>
            <a:ln w="22225">
              <a:solidFill>
                <a:schemeClr val="tx1"/>
              </a:solidFill>
              <a:prstDash val="sysDash"/>
            </a:ln>
          </c:spPr>
          <c:marker>
            <c:symbol val="none"/>
          </c:marker>
          <c:val>
            <c:numRef>
              <c:f>GDP!$F$95:$F$133</c:f>
              <c:numCache>
                <c:formatCode>0.0%</c:formatCode>
                <c:ptCount val="39"/>
                <c:pt idx="0">
                  <c:v>0.0233958333333333</c:v>
                </c:pt>
                <c:pt idx="1">
                  <c:v>0.0233958333333333</c:v>
                </c:pt>
                <c:pt idx="2">
                  <c:v>0.0233958333333333</c:v>
                </c:pt>
                <c:pt idx="3">
                  <c:v>0.0233958333333333</c:v>
                </c:pt>
                <c:pt idx="4">
                  <c:v>0.0233958333333333</c:v>
                </c:pt>
                <c:pt idx="5">
                  <c:v>0.0233958333333333</c:v>
                </c:pt>
                <c:pt idx="6">
                  <c:v>0.0233958333333333</c:v>
                </c:pt>
                <c:pt idx="7">
                  <c:v>0.0233958333333333</c:v>
                </c:pt>
                <c:pt idx="8">
                  <c:v>0.0233958333333333</c:v>
                </c:pt>
                <c:pt idx="9">
                  <c:v>0.0233958333333333</c:v>
                </c:pt>
                <c:pt idx="10">
                  <c:v>0.0233958333333333</c:v>
                </c:pt>
                <c:pt idx="11">
                  <c:v>0.0233958333333333</c:v>
                </c:pt>
                <c:pt idx="12">
                  <c:v>0.0233958333333333</c:v>
                </c:pt>
                <c:pt idx="13">
                  <c:v>0.0233958333333333</c:v>
                </c:pt>
                <c:pt idx="14">
                  <c:v>0.0233958333333333</c:v>
                </c:pt>
                <c:pt idx="15">
                  <c:v>0.0233958333333333</c:v>
                </c:pt>
                <c:pt idx="16">
                  <c:v>0.0233958333333333</c:v>
                </c:pt>
                <c:pt idx="17">
                  <c:v>0.0233958333333333</c:v>
                </c:pt>
                <c:pt idx="18">
                  <c:v>0.0233958333333333</c:v>
                </c:pt>
                <c:pt idx="19">
                  <c:v>0.0233958333333333</c:v>
                </c:pt>
                <c:pt idx="20">
                  <c:v>0.0233958333333333</c:v>
                </c:pt>
                <c:pt idx="21">
                  <c:v>0.0233958333333333</c:v>
                </c:pt>
                <c:pt idx="22">
                  <c:v>0.0233958333333333</c:v>
                </c:pt>
                <c:pt idx="23">
                  <c:v>0.0233958333333333</c:v>
                </c:pt>
                <c:pt idx="24">
                  <c:v>0.0233958333333333</c:v>
                </c:pt>
                <c:pt idx="25">
                  <c:v>0.0233958333333333</c:v>
                </c:pt>
                <c:pt idx="26">
                  <c:v>0.0233958333333333</c:v>
                </c:pt>
                <c:pt idx="27">
                  <c:v>0.0233958333333333</c:v>
                </c:pt>
                <c:pt idx="28">
                  <c:v>0.0233958333333333</c:v>
                </c:pt>
                <c:pt idx="29">
                  <c:v>0.0233958333333333</c:v>
                </c:pt>
                <c:pt idx="30">
                  <c:v>0.0233958333333333</c:v>
                </c:pt>
                <c:pt idx="31">
                  <c:v>0.0233958333333333</c:v>
                </c:pt>
                <c:pt idx="32">
                  <c:v>0.0233958333333333</c:v>
                </c:pt>
                <c:pt idx="33">
                  <c:v>0.0233958333333333</c:v>
                </c:pt>
                <c:pt idx="34">
                  <c:v>0.0233958333333333</c:v>
                </c:pt>
                <c:pt idx="35">
                  <c:v>0.0233958333333333</c:v>
                </c:pt>
                <c:pt idx="36">
                  <c:v>0.0233958333333333</c:v>
                </c:pt>
                <c:pt idx="37">
                  <c:v>0.0233958333333333</c:v>
                </c:pt>
                <c:pt idx="38">
                  <c:v>0.0233958333333333</c:v>
                </c:pt>
              </c:numCache>
            </c:numRef>
          </c:val>
          <c:smooth val="0"/>
        </c:ser>
        <c:dLbls>
          <c:showLegendKey val="0"/>
          <c:showVal val="0"/>
          <c:showCatName val="0"/>
          <c:showSerName val="0"/>
          <c:showPercent val="0"/>
          <c:showBubbleSize val="0"/>
        </c:dLbls>
        <c:marker val="1"/>
        <c:smooth val="0"/>
        <c:axId val="-2097649256"/>
        <c:axId val="-2097646184"/>
      </c:lineChart>
      <c:catAx>
        <c:axId val="-2097649256"/>
        <c:scaling>
          <c:orientation val="minMax"/>
        </c:scaling>
        <c:delete val="0"/>
        <c:axPos val="b"/>
        <c:numFmt formatCode="General" sourceLinked="1"/>
        <c:majorTickMark val="out"/>
        <c:minorTickMark val="none"/>
        <c:tickLblPos val="nextTo"/>
        <c:txPr>
          <a:bodyPr rot="-5400000" vert="horz"/>
          <a:lstStyle/>
          <a:p>
            <a:pPr>
              <a:defRPr sz="1100" b="1" i="0"/>
            </a:pPr>
            <a:endParaRPr lang="en-US"/>
          </a:p>
        </c:txPr>
        <c:crossAx val="-2097646184"/>
        <c:crosses val="autoZero"/>
        <c:auto val="1"/>
        <c:lblAlgn val="ctr"/>
        <c:lblOffset val="100"/>
        <c:noMultiLvlLbl val="0"/>
      </c:catAx>
      <c:valAx>
        <c:axId val="-2097646184"/>
        <c:scaling>
          <c:orientation val="minMax"/>
          <c:min val="-0.01"/>
        </c:scaling>
        <c:delete val="0"/>
        <c:axPos val="l"/>
        <c:majorGridlines>
          <c:spPr>
            <a:ln w="28575">
              <a:solidFill>
                <a:schemeClr val="bg1"/>
              </a:solidFill>
            </a:ln>
          </c:spPr>
        </c:majorGridlines>
        <c:numFmt formatCode="0.0%" sourceLinked="1"/>
        <c:majorTickMark val="out"/>
        <c:minorTickMark val="none"/>
        <c:tickLblPos val="nextTo"/>
        <c:spPr>
          <a:ln w="9525">
            <a:solidFill>
              <a:schemeClr val="bg1"/>
            </a:solidFill>
          </a:ln>
        </c:spPr>
        <c:txPr>
          <a:bodyPr/>
          <a:lstStyle/>
          <a:p>
            <a:pPr>
              <a:defRPr sz="1100" b="1" i="0"/>
            </a:pPr>
            <a:endParaRPr lang="en-US"/>
          </a:p>
        </c:txPr>
        <c:crossAx val="-2097649256"/>
        <c:crosses val="autoZero"/>
        <c:crossBetween val="between"/>
      </c:valAx>
      <c:spPr>
        <a:solidFill>
          <a:schemeClr val="bg1">
            <a:lumMod val="95000"/>
          </a:schemeClr>
        </a:solidFill>
      </c:spPr>
    </c:plotArea>
    <c:plotVisOnly val="1"/>
    <c:dispBlanksAs val="gap"/>
    <c:showDLblsOverMax val="0"/>
  </c:chart>
  <c:spPr>
    <a:ln>
      <a:noFill/>
    </a:ln>
  </c:spPr>
  <c:printSettings>
    <c:headerFooter/>
    <c:pageMargins b="1.0" l="0.75" r="0.75" t="1.0" header="0.5" footer="0.5"/>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649088271860754"/>
          <c:y val="0.249871215077707"/>
          <c:w val="0.865422986600359"/>
          <c:h val="0.623404191822961"/>
        </c:manualLayout>
      </c:layout>
      <c:areaChart>
        <c:grouping val="standard"/>
        <c:varyColors val="0"/>
        <c:ser>
          <c:idx val="6"/>
          <c:order val="6"/>
          <c:tx>
            <c:v>zone1fil</c:v>
          </c:tx>
          <c:spPr>
            <a:solidFill>
              <a:schemeClr val="accent2">
                <a:lumMod val="60000"/>
                <a:lumOff val="40000"/>
              </a:schemeClr>
            </a:solidFill>
          </c:spPr>
          <c:val>
            <c:numRef>
              <c:f>Recession!$M$240:$M$764</c:f>
              <c:numCache>
                <c:formatCode>General</c:formatCode>
                <c:ptCount val="525"/>
                <c:pt idx="5" formatCode="_-* #,##0.0_-;\-* #,##0.0_-;_-* &quot;-&quot;??_-;_-@_-">
                  <c:v>-3.0</c:v>
                </c:pt>
                <c:pt idx="6" formatCode="_-* #,##0.0_-;\-* #,##0.0_-;_-* &quot;-&quot;??_-;_-@_-">
                  <c:v>-3.0</c:v>
                </c:pt>
                <c:pt idx="7" formatCode="_-* #,##0.0_-;\-* #,##0.0_-;_-* &quot;-&quot;??_-;_-@_-">
                  <c:v>-3.0</c:v>
                </c:pt>
                <c:pt idx="8" formatCode="_-* #,##0.0_-;\-* #,##0.0_-;_-* &quot;-&quot;??_-;_-@_-">
                  <c:v>-3.0</c:v>
                </c:pt>
                <c:pt idx="9" formatCode="_-* #,##0.0_-;\-* #,##0.0_-;_-* &quot;-&quot;??_-;_-@_-">
                  <c:v>-3.0</c:v>
                </c:pt>
                <c:pt idx="10" formatCode="_-* #,##0.0_-;\-* #,##0.0_-;_-* &quot;-&quot;??_-;_-@_-">
                  <c:v>-3.0</c:v>
                </c:pt>
                <c:pt idx="11" formatCode="_-* #,##0.0_-;\-* #,##0.0_-;_-* &quot;-&quot;??_-;_-@_-">
                  <c:v>-3.0</c:v>
                </c:pt>
                <c:pt idx="12" formatCode="_-* #,##0.0_-;\-* #,##0.0_-;_-* &quot;-&quot;??_-;_-@_-">
                  <c:v>-3.0</c:v>
                </c:pt>
                <c:pt idx="13" formatCode="_-* #,##0.0_-;\-* #,##0.0_-;_-* &quot;-&quot;??_-;_-@_-">
                  <c:v>-3.0</c:v>
                </c:pt>
                <c:pt idx="14" formatCode="_-* #,##0.0_-;\-* #,##0.0_-;_-* &quot;-&quot;??_-;_-@_-">
                  <c:v>-3.0</c:v>
                </c:pt>
                <c:pt idx="15" formatCode="_-* #,##0.0_-;\-* #,##0.0_-;_-* &quot;-&quot;??_-;_-@_-">
                  <c:v>-3.0</c:v>
                </c:pt>
                <c:pt idx="16" formatCode="_-* #,##0.0_-;\-* #,##0.0_-;_-* &quot;-&quot;??_-;_-@_-">
                  <c:v>-3.0</c:v>
                </c:pt>
                <c:pt idx="17" formatCode="_-* #,##0.0_-;\-* #,##0.0_-;_-* &quot;-&quot;??_-;_-@_-">
                  <c:v>-3.0</c:v>
                </c:pt>
                <c:pt idx="18" formatCode="_-* #,##0.0_-;\-* #,##0.0_-;_-* &quot;-&quot;??_-;_-@_-">
                  <c:v>-3.0</c:v>
                </c:pt>
                <c:pt idx="19" formatCode="_-* #,##0.0_-;\-* #,##0.0_-;_-* &quot;-&quot;??_-;_-@_-">
                  <c:v>-3.0</c:v>
                </c:pt>
                <c:pt idx="20" formatCode="_-* #,##0.0_-;\-* #,##0.0_-;_-* &quot;-&quot;??_-;_-@_-">
                  <c:v>-3.0</c:v>
                </c:pt>
                <c:pt idx="21" formatCode="_-* #,##0.0_-;\-* #,##0.0_-;_-* &quot;-&quot;??_-;_-@_-">
                  <c:v>-3.0</c:v>
                </c:pt>
                <c:pt idx="22" formatCode="_-* #,##0.0_-;\-* #,##0.0_-;_-* &quot;-&quot;??_-;_-@_-">
                  <c:v>-3.0</c:v>
                </c:pt>
                <c:pt idx="23" formatCode="_-* #,##0.0_-;\-* #,##0.0_-;_-* &quot;-&quot;??_-;_-@_-">
                  <c:v>-3.0</c:v>
                </c:pt>
                <c:pt idx="24" formatCode="_-* #,##0.0_-;\-* #,##0.0_-;_-* &quot;-&quot;??_-;_-@_-">
                  <c:v>-3.0</c:v>
                </c:pt>
                <c:pt idx="25" formatCode="_-* #,##0.0_-;\-* #,##0.0_-;_-* &quot;-&quot;??_-;_-@_-">
                  <c:v>-3.0</c:v>
                </c:pt>
                <c:pt idx="26" formatCode="_-* #,##0.0_-;\-* #,##0.0_-;_-* &quot;-&quot;??_-;_-@_-">
                  <c:v>-3.0</c:v>
                </c:pt>
                <c:pt idx="27" formatCode="_-* #,##0.0_-;\-* #,##0.0_-;_-* &quot;-&quot;??_-;_-@_-">
                  <c:v>-3.0</c:v>
                </c:pt>
                <c:pt idx="28" formatCode="_-* #,##0.0_-;\-* #,##0.0_-;_-* &quot;-&quot;??_-;_-@_-">
                  <c:v>-3.0</c:v>
                </c:pt>
                <c:pt idx="29" formatCode="_-* #,##0.0_-;\-* #,##0.0_-;_-* &quot;-&quot;??_-;_-@_-">
                  <c:v>-3.0</c:v>
                </c:pt>
                <c:pt idx="30" formatCode="_-* #,##0.0_-;\-* #,##0.0_-;_-* &quot;-&quot;??_-;_-@_-">
                  <c:v>-3.0</c:v>
                </c:pt>
                <c:pt idx="31" formatCode="_-* #,##0.0_-;\-* #,##0.0_-;_-* &quot;-&quot;??_-;_-@_-">
                  <c:v>-3.0</c:v>
                </c:pt>
                <c:pt idx="32" formatCode="_-* #,##0.0_-;\-* #,##0.0_-;_-* &quot;-&quot;??_-;_-@_-">
                  <c:v>-3.0</c:v>
                </c:pt>
                <c:pt idx="33" formatCode="_-* #,##0.0_-;\-* #,##0.0_-;_-* &quot;-&quot;??_-;_-@_-">
                  <c:v>-3.0</c:v>
                </c:pt>
                <c:pt idx="34" formatCode="_-* #,##0.0_-;\-* #,##0.0_-;_-* &quot;-&quot;??_-;_-@_-">
                  <c:v>-3.0</c:v>
                </c:pt>
                <c:pt idx="35" formatCode="_-* #,##0.0_-;\-* #,##0.0_-;_-* &quot;-&quot;??_-;_-@_-">
                  <c:v>-3.0</c:v>
                </c:pt>
                <c:pt idx="36" formatCode="_-* #,##0.0_-;\-* #,##0.0_-;_-* &quot;-&quot;??_-;_-@_-">
                  <c:v>-3.0</c:v>
                </c:pt>
                <c:pt idx="37" formatCode="_-* #,##0.0_-;\-* #,##0.0_-;_-* &quot;-&quot;??_-;_-@_-">
                  <c:v>-3.0</c:v>
                </c:pt>
                <c:pt idx="38" formatCode="_-* #,##0.0_-;\-* #,##0.0_-;_-* &quot;-&quot;??_-;_-@_-">
                  <c:v>-3.0</c:v>
                </c:pt>
                <c:pt idx="39" formatCode="_-* #,##0.0_-;\-* #,##0.0_-;_-* &quot;-&quot;??_-;_-@_-">
                  <c:v>-3.0</c:v>
                </c:pt>
                <c:pt idx="40" formatCode="_-* #,##0.0_-;\-* #,##0.0_-;_-* &quot;-&quot;??_-;_-@_-">
                  <c:v>-3.0</c:v>
                </c:pt>
                <c:pt idx="41" formatCode="_-* #,##0.0_-;\-* #,##0.0_-;_-* &quot;-&quot;??_-;_-@_-">
                  <c:v>-3.0</c:v>
                </c:pt>
                <c:pt idx="42" formatCode="_-* #,##0.0_-;\-* #,##0.0_-;_-* &quot;-&quot;??_-;_-@_-">
                  <c:v>-3.0</c:v>
                </c:pt>
                <c:pt idx="43" formatCode="_-* #,##0.0_-;\-* #,##0.0_-;_-* &quot;-&quot;??_-;_-@_-">
                  <c:v>-3.0</c:v>
                </c:pt>
                <c:pt idx="44" formatCode="_-* #,##0.0_-;\-* #,##0.0_-;_-* &quot;-&quot;??_-;_-@_-">
                  <c:v>-3.0</c:v>
                </c:pt>
                <c:pt idx="45" formatCode="_-* #,##0.0_-;\-* #,##0.0_-;_-* &quot;-&quot;??_-;_-@_-">
                  <c:v>-3.0</c:v>
                </c:pt>
                <c:pt idx="46" formatCode="_-* #,##0.0_-;\-* #,##0.0_-;_-* &quot;-&quot;??_-;_-@_-">
                  <c:v>-3.0</c:v>
                </c:pt>
                <c:pt idx="47" formatCode="_-* #,##0.0_-;\-* #,##0.0_-;_-* &quot;-&quot;??_-;_-@_-">
                  <c:v>-3.0</c:v>
                </c:pt>
                <c:pt idx="48" formatCode="_-* #,##0.0_-;\-* #,##0.0_-;_-* &quot;-&quot;??_-;_-@_-">
                  <c:v>-3.0</c:v>
                </c:pt>
                <c:pt idx="49" formatCode="_-* #,##0.0_-;\-* #,##0.0_-;_-* &quot;-&quot;??_-;_-@_-">
                  <c:v>-3.0</c:v>
                </c:pt>
                <c:pt idx="50" formatCode="_-* #,##0.0_-;\-* #,##0.0_-;_-* &quot;-&quot;??_-;_-@_-">
                  <c:v>-3.0</c:v>
                </c:pt>
                <c:pt idx="51" formatCode="_-* #,##0.0_-;\-* #,##0.0_-;_-* &quot;-&quot;??_-;_-@_-">
                  <c:v>-3.0</c:v>
                </c:pt>
                <c:pt idx="52" formatCode="_-* #,##0.0_-;\-* #,##0.0_-;_-* &quot;-&quot;??_-;_-@_-">
                  <c:v>-3.0</c:v>
                </c:pt>
                <c:pt idx="53" formatCode="_-* #,##0.0_-;\-* #,##0.0_-;_-* &quot;-&quot;??_-;_-@_-">
                  <c:v>-3.0</c:v>
                </c:pt>
                <c:pt idx="54" formatCode="_-* #,##0.0_-;\-* #,##0.0_-;_-* &quot;-&quot;??_-;_-@_-">
                  <c:v>-3.0</c:v>
                </c:pt>
                <c:pt idx="55" formatCode="_-* #,##0.0_-;\-* #,##0.0_-;_-* &quot;-&quot;??_-;_-@_-">
                  <c:v>-3.0</c:v>
                </c:pt>
                <c:pt idx="56" formatCode="_-* #,##0.0_-;\-* #,##0.0_-;_-* &quot;-&quot;??_-;_-@_-">
                  <c:v>-3.0</c:v>
                </c:pt>
                <c:pt idx="57" formatCode="_-* #,##0.0_-;\-* #,##0.0_-;_-* &quot;-&quot;??_-;_-@_-">
                  <c:v>-3.0</c:v>
                </c:pt>
                <c:pt idx="58" formatCode="_-* #,##0.0_-;\-* #,##0.0_-;_-* &quot;-&quot;??_-;_-@_-">
                  <c:v>-3.0</c:v>
                </c:pt>
                <c:pt idx="59" formatCode="_-* #,##0.0_-;\-* #,##0.0_-;_-* &quot;-&quot;??_-;_-@_-">
                  <c:v>-3.0</c:v>
                </c:pt>
                <c:pt idx="60" formatCode="_-* #,##0.0_-;\-* #,##0.0_-;_-* &quot;-&quot;??_-;_-@_-">
                  <c:v>-3.0</c:v>
                </c:pt>
                <c:pt idx="61" formatCode="_-* #,##0.0_-;\-* #,##0.0_-;_-* &quot;-&quot;??_-;_-@_-">
                  <c:v>-3.0</c:v>
                </c:pt>
                <c:pt idx="62" formatCode="_-* #,##0.0_-;\-* #,##0.0_-;_-* &quot;-&quot;??_-;_-@_-">
                  <c:v>-3.0</c:v>
                </c:pt>
                <c:pt idx="63" formatCode="_-* #,##0.0_-;\-* #,##0.0_-;_-* &quot;-&quot;??_-;_-@_-">
                  <c:v>-3.0</c:v>
                </c:pt>
                <c:pt idx="64" formatCode="_-* #,##0.0_-;\-* #,##0.0_-;_-* &quot;-&quot;??_-;_-@_-">
                  <c:v>-3.0</c:v>
                </c:pt>
                <c:pt idx="65" formatCode="_-* #,##0.0_-;\-* #,##0.0_-;_-* &quot;-&quot;??_-;_-@_-">
                  <c:v>-3.0</c:v>
                </c:pt>
                <c:pt idx="66" formatCode="_-* #,##0.0_-;\-* #,##0.0_-;_-* &quot;-&quot;??_-;_-@_-">
                  <c:v>-3.0</c:v>
                </c:pt>
                <c:pt idx="67" formatCode="_-* #,##0.0_-;\-* #,##0.0_-;_-* &quot;-&quot;??_-;_-@_-">
                  <c:v>-3.0</c:v>
                </c:pt>
                <c:pt idx="68" formatCode="_-* #,##0.0_-;\-* #,##0.0_-;_-* &quot;-&quot;??_-;_-@_-">
                  <c:v>-3.0</c:v>
                </c:pt>
                <c:pt idx="69" formatCode="_-* #,##0.0_-;\-* #,##0.0_-;_-* &quot;-&quot;??_-;_-@_-">
                  <c:v>-3.0</c:v>
                </c:pt>
                <c:pt idx="70" formatCode="_-* #,##0.0_-;\-* #,##0.0_-;_-* &quot;-&quot;??_-;_-@_-">
                  <c:v>-3.0</c:v>
                </c:pt>
                <c:pt idx="71" formatCode="_-* #,##0.0_-;\-* #,##0.0_-;_-* &quot;-&quot;??_-;_-@_-">
                  <c:v>-3.0</c:v>
                </c:pt>
                <c:pt idx="72" formatCode="_-* #,##0.0_-;\-* #,##0.0_-;_-* &quot;-&quot;??_-;_-@_-">
                  <c:v>-3.0</c:v>
                </c:pt>
                <c:pt idx="73" formatCode="_-* #,##0.0_-;\-* #,##0.0_-;_-* &quot;-&quot;??_-;_-@_-">
                  <c:v>-3.0</c:v>
                </c:pt>
                <c:pt idx="74" formatCode="_-* #,##0.0_-;\-* #,##0.0_-;_-* &quot;-&quot;??_-;_-@_-">
                  <c:v>-3.0</c:v>
                </c:pt>
                <c:pt idx="75" formatCode="_-* #,##0.0_-;\-* #,##0.0_-;_-* &quot;-&quot;??_-;_-@_-">
                  <c:v>-3.0</c:v>
                </c:pt>
                <c:pt idx="76" formatCode="_-* #,##0.0_-;\-* #,##0.0_-;_-* &quot;-&quot;??_-;_-@_-">
                  <c:v>-3.0</c:v>
                </c:pt>
                <c:pt idx="77" formatCode="_-* #,##0.0_-;\-* #,##0.0_-;_-* &quot;-&quot;??_-;_-@_-">
                  <c:v>-3.0</c:v>
                </c:pt>
                <c:pt idx="78" formatCode="_-* #,##0.0_-;\-* #,##0.0_-;_-* &quot;-&quot;??_-;_-@_-">
                  <c:v>-3.0</c:v>
                </c:pt>
                <c:pt idx="79" formatCode="_-* #,##0.0_-;\-* #,##0.0_-;_-* &quot;-&quot;??_-;_-@_-">
                  <c:v>-3.0</c:v>
                </c:pt>
                <c:pt idx="80" formatCode="_-* #,##0.0_-;\-* #,##0.0_-;_-* &quot;-&quot;??_-;_-@_-">
                  <c:v>-3.0</c:v>
                </c:pt>
                <c:pt idx="81" formatCode="_-* #,##0.0_-;\-* #,##0.0_-;_-* &quot;-&quot;??_-;_-@_-">
                  <c:v>-3.0</c:v>
                </c:pt>
                <c:pt idx="82" formatCode="_-* #,##0.0_-;\-* #,##0.0_-;_-* &quot;-&quot;??_-;_-@_-">
                  <c:v>-3.0</c:v>
                </c:pt>
                <c:pt idx="83" formatCode="_-* #,##0.0_-;\-* #,##0.0_-;_-* &quot;-&quot;??_-;_-@_-">
                  <c:v>-3.0</c:v>
                </c:pt>
                <c:pt idx="84" formatCode="_-* #,##0.0_-;\-* #,##0.0_-;_-* &quot;-&quot;??_-;_-@_-">
                  <c:v>-3.0</c:v>
                </c:pt>
                <c:pt idx="85" formatCode="_-* #,##0.0_-;\-* #,##0.0_-;_-* &quot;-&quot;??_-;_-@_-">
                  <c:v>-3.0</c:v>
                </c:pt>
                <c:pt idx="86" formatCode="_-* #,##0.0_-;\-* #,##0.0_-;_-* &quot;-&quot;??_-;_-@_-">
                  <c:v>-3.0</c:v>
                </c:pt>
                <c:pt idx="87" formatCode="_-* #,##0.0_-;\-* #,##0.0_-;_-* &quot;-&quot;??_-;_-@_-">
                  <c:v>-3.0</c:v>
                </c:pt>
                <c:pt idx="88" formatCode="_-* #,##0.0_-;\-* #,##0.0_-;_-* &quot;-&quot;??_-;_-@_-">
                  <c:v>-3.0</c:v>
                </c:pt>
                <c:pt idx="89" formatCode="_-* #,##0.0_-;\-* #,##0.0_-;_-* &quot;-&quot;??_-;_-@_-">
                  <c:v>-3.0</c:v>
                </c:pt>
                <c:pt idx="90" formatCode="_-* #,##0.0_-;\-* #,##0.0_-;_-* &quot;-&quot;??_-;_-@_-">
                  <c:v>-3.0</c:v>
                </c:pt>
                <c:pt idx="91" formatCode="_-* #,##0.0_-;\-* #,##0.0_-;_-* &quot;-&quot;??_-;_-@_-">
                  <c:v>-3.0</c:v>
                </c:pt>
                <c:pt idx="92" formatCode="_-* #,##0.0_-;\-* #,##0.0_-;_-* &quot;-&quot;??_-;_-@_-">
                  <c:v>-3.0</c:v>
                </c:pt>
                <c:pt idx="93" formatCode="_-* #,##0.0_-;\-* #,##0.0_-;_-* &quot;-&quot;??_-;_-@_-">
                  <c:v>-3.0</c:v>
                </c:pt>
                <c:pt idx="94" formatCode="_-* #,##0.0_-;\-* #,##0.0_-;_-* &quot;-&quot;??_-;_-@_-">
                  <c:v>-3.0</c:v>
                </c:pt>
                <c:pt idx="95" formatCode="_-* #,##0.0_-;\-* #,##0.0_-;_-* &quot;-&quot;??_-;_-@_-">
                  <c:v>-3.0</c:v>
                </c:pt>
                <c:pt idx="96" formatCode="_-* #,##0.0_-;\-* #,##0.0_-;_-* &quot;-&quot;??_-;_-@_-">
                  <c:v>-3.0</c:v>
                </c:pt>
                <c:pt idx="97" formatCode="_-* #,##0.0_-;\-* #,##0.0_-;_-* &quot;-&quot;??_-;_-@_-">
                  <c:v>-3.0</c:v>
                </c:pt>
                <c:pt idx="98" formatCode="_-* #,##0.0_-;\-* #,##0.0_-;_-* &quot;-&quot;??_-;_-@_-">
                  <c:v>-3.0</c:v>
                </c:pt>
                <c:pt idx="99" formatCode="_-* #,##0.0_-;\-* #,##0.0_-;_-* &quot;-&quot;??_-;_-@_-">
                  <c:v>-3.0</c:v>
                </c:pt>
                <c:pt idx="100" formatCode="_-* #,##0.0_-;\-* #,##0.0_-;_-* &quot;-&quot;??_-;_-@_-">
                  <c:v>-3.0</c:v>
                </c:pt>
                <c:pt idx="101" formatCode="_-* #,##0.0_-;\-* #,##0.0_-;_-* &quot;-&quot;??_-;_-@_-">
                  <c:v>-3.0</c:v>
                </c:pt>
                <c:pt idx="102" formatCode="_-* #,##0.0_-;\-* #,##0.0_-;_-* &quot;-&quot;??_-;_-@_-">
                  <c:v>-3.0</c:v>
                </c:pt>
                <c:pt idx="103" formatCode="_-* #,##0.0_-;\-* #,##0.0_-;_-* &quot;-&quot;??_-;_-@_-">
                  <c:v>-3.0</c:v>
                </c:pt>
                <c:pt idx="104" formatCode="_-* #,##0.0_-;\-* #,##0.0_-;_-* &quot;-&quot;??_-;_-@_-">
                  <c:v>-3.0</c:v>
                </c:pt>
                <c:pt idx="105" formatCode="_-* #,##0.0_-;\-* #,##0.0_-;_-* &quot;-&quot;??_-;_-@_-">
                  <c:v>-3.0</c:v>
                </c:pt>
                <c:pt idx="106" formatCode="_-* #,##0.0_-;\-* #,##0.0_-;_-* &quot;-&quot;??_-;_-@_-">
                  <c:v>-3.0</c:v>
                </c:pt>
                <c:pt idx="107" formatCode="_-* #,##0.0_-;\-* #,##0.0_-;_-* &quot;-&quot;??_-;_-@_-">
                  <c:v>-3.0</c:v>
                </c:pt>
                <c:pt idx="108" formatCode="_-* #,##0.0_-;\-* #,##0.0_-;_-* &quot;-&quot;??_-;_-@_-">
                  <c:v>-3.0</c:v>
                </c:pt>
                <c:pt idx="109" formatCode="_-* #,##0.0_-;\-* #,##0.0_-;_-* &quot;-&quot;??_-;_-@_-">
                  <c:v>-3.0</c:v>
                </c:pt>
                <c:pt idx="110" formatCode="_-* #,##0.0_-;\-* #,##0.0_-;_-* &quot;-&quot;??_-;_-@_-">
                  <c:v>-3.0</c:v>
                </c:pt>
                <c:pt idx="111" formatCode="_-* #,##0.0_-;\-* #,##0.0_-;_-* &quot;-&quot;??_-;_-@_-">
                  <c:v>-3.0</c:v>
                </c:pt>
                <c:pt idx="112" formatCode="_-* #,##0.0_-;\-* #,##0.0_-;_-* &quot;-&quot;??_-;_-@_-">
                  <c:v>-3.0</c:v>
                </c:pt>
                <c:pt idx="113" formatCode="_-* #,##0.0_-;\-* #,##0.0_-;_-* &quot;-&quot;??_-;_-@_-">
                  <c:v>-3.0</c:v>
                </c:pt>
                <c:pt idx="114" formatCode="_-* #,##0.0_-;\-* #,##0.0_-;_-* &quot;-&quot;??_-;_-@_-">
                  <c:v>-3.0</c:v>
                </c:pt>
                <c:pt idx="115" formatCode="_-* #,##0.0_-;\-* #,##0.0_-;_-* &quot;-&quot;??_-;_-@_-">
                  <c:v>-3.0</c:v>
                </c:pt>
                <c:pt idx="116" formatCode="_-* #,##0.0_-;\-* #,##0.0_-;_-* &quot;-&quot;??_-;_-@_-">
                  <c:v>-3.0</c:v>
                </c:pt>
                <c:pt idx="117" formatCode="_-* #,##0.0_-;\-* #,##0.0_-;_-* &quot;-&quot;??_-;_-@_-">
                  <c:v>-3.0</c:v>
                </c:pt>
                <c:pt idx="118" formatCode="_-* #,##0.0_-;\-* #,##0.0_-;_-* &quot;-&quot;??_-;_-@_-">
                  <c:v>-3.0</c:v>
                </c:pt>
                <c:pt idx="119" formatCode="_-* #,##0.0_-;\-* #,##0.0_-;_-* &quot;-&quot;??_-;_-@_-">
                  <c:v>-3.0</c:v>
                </c:pt>
                <c:pt idx="120" formatCode="_-* #,##0.0_-;\-* #,##0.0_-;_-* &quot;-&quot;??_-;_-@_-">
                  <c:v>-3.0</c:v>
                </c:pt>
                <c:pt idx="121" formatCode="_-* #,##0.0_-;\-* #,##0.0_-;_-* &quot;-&quot;??_-;_-@_-">
                  <c:v>-3.0</c:v>
                </c:pt>
                <c:pt idx="122" formatCode="_-* #,##0.0_-;\-* #,##0.0_-;_-* &quot;-&quot;??_-;_-@_-">
                  <c:v>-3.0</c:v>
                </c:pt>
                <c:pt idx="123" formatCode="_-* #,##0.0_-;\-* #,##0.0_-;_-* &quot;-&quot;??_-;_-@_-">
                  <c:v>-3.0</c:v>
                </c:pt>
                <c:pt idx="124" formatCode="_-* #,##0.0_-;\-* #,##0.0_-;_-* &quot;-&quot;??_-;_-@_-">
                  <c:v>-3.0</c:v>
                </c:pt>
                <c:pt idx="125" formatCode="_-* #,##0.0_-;\-* #,##0.0_-;_-* &quot;-&quot;??_-;_-@_-">
                  <c:v>-3.0</c:v>
                </c:pt>
                <c:pt idx="126" formatCode="_-* #,##0.0_-;\-* #,##0.0_-;_-* &quot;-&quot;??_-;_-@_-">
                  <c:v>-3.0</c:v>
                </c:pt>
                <c:pt idx="127" formatCode="_-* #,##0.0_-;\-* #,##0.0_-;_-* &quot;-&quot;??_-;_-@_-">
                  <c:v>-3.0</c:v>
                </c:pt>
                <c:pt idx="128" formatCode="_-* #,##0.0_-;\-* #,##0.0_-;_-* &quot;-&quot;??_-;_-@_-">
                  <c:v>-3.0</c:v>
                </c:pt>
                <c:pt idx="129" formatCode="_-* #,##0.0_-;\-* #,##0.0_-;_-* &quot;-&quot;??_-;_-@_-">
                  <c:v>-3.0</c:v>
                </c:pt>
                <c:pt idx="130" formatCode="_-* #,##0.0_-;\-* #,##0.0_-;_-* &quot;-&quot;??_-;_-@_-">
                  <c:v>-3.0</c:v>
                </c:pt>
                <c:pt idx="131" formatCode="_-* #,##0.0_-;\-* #,##0.0_-;_-* &quot;-&quot;??_-;_-@_-">
                  <c:v>-3.0</c:v>
                </c:pt>
                <c:pt idx="132" formatCode="_-* #,##0.0_-;\-* #,##0.0_-;_-* &quot;-&quot;??_-;_-@_-">
                  <c:v>-3.0</c:v>
                </c:pt>
                <c:pt idx="133" formatCode="_-* #,##0.0_-;\-* #,##0.0_-;_-* &quot;-&quot;??_-;_-@_-">
                  <c:v>-3.0</c:v>
                </c:pt>
                <c:pt idx="134" formatCode="_-* #,##0.0_-;\-* #,##0.0_-;_-* &quot;-&quot;??_-;_-@_-">
                  <c:v>-3.0</c:v>
                </c:pt>
                <c:pt idx="135" formatCode="_-* #,##0.0_-;\-* #,##0.0_-;_-* &quot;-&quot;??_-;_-@_-">
                  <c:v>-3.0</c:v>
                </c:pt>
                <c:pt idx="136" formatCode="_-* #,##0.0_-;\-* #,##0.0_-;_-* &quot;-&quot;??_-;_-@_-">
                  <c:v>-3.0</c:v>
                </c:pt>
                <c:pt idx="137" formatCode="_-* #,##0.0_-;\-* #,##0.0_-;_-* &quot;-&quot;??_-;_-@_-">
                  <c:v>-3.0</c:v>
                </c:pt>
                <c:pt idx="138" formatCode="_-* #,##0.0_-;\-* #,##0.0_-;_-* &quot;-&quot;??_-;_-@_-">
                  <c:v>-3.0</c:v>
                </c:pt>
                <c:pt idx="139" formatCode="_-* #,##0.0_-;\-* #,##0.0_-;_-* &quot;-&quot;??_-;_-@_-">
                  <c:v>-3.0</c:v>
                </c:pt>
                <c:pt idx="140" formatCode="_-* #,##0.0_-;\-* #,##0.0_-;_-* &quot;-&quot;??_-;_-@_-">
                  <c:v>-3.0</c:v>
                </c:pt>
                <c:pt idx="141" formatCode="_-* #,##0.0_-;\-* #,##0.0_-;_-* &quot;-&quot;??_-;_-@_-">
                  <c:v>-3.0</c:v>
                </c:pt>
                <c:pt idx="142" formatCode="_-* #,##0.0_-;\-* #,##0.0_-;_-* &quot;-&quot;??_-;_-@_-">
                  <c:v>-3.0</c:v>
                </c:pt>
                <c:pt idx="143" formatCode="_-* #,##0.0_-;\-* #,##0.0_-;_-* &quot;-&quot;??_-;_-@_-">
                  <c:v>-3.0</c:v>
                </c:pt>
                <c:pt idx="144" formatCode="_-* #,##0.0_-;\-* #,##0.0_-;_-* &quot;-&quot;??_-;_-@_-">
                  <c:v>-3.0</c:v>
                </c:pt>
                <c:pt idx="145" formatCode="_-* #,##0.0_-;\-* #,##0.0_-;_-* &quot;-&quot;??_-;_-@_-">
                  <c:v>-3.0</c:v>
                </c:pt>
                <c:pt idx="146" formatCode="_-* #,##0.0_-;\-* #,##0.0_-;_-* &quot;-&quot;??_-;_-@_-">
                  <c:v>-3.0</c:v>
                </c:pt>
                <c:pt idx="147" formatCode="_-* #,##0.0_-;\-* #,##0.0_-;_-* &quot;-&quot;??_-;_-@_-">
                  <c:v>-3.0</c:v>
                </c:pt>
                <c:pt idx="148" formatCode="_-* #,##0.0_-;\-* #,##0.0_-;_-* &quot;-&quot;??_-;_-@_-">
                  <c:v>-3.0</c:v>
                </c:pt>
                <c:pt idx="149" formatCode="_-* #,##0.0_-;\-* #,##0.0_-;_-* &quot;-&quot;??_-;_-@_-">
                  <c:v>-3.0</c:v>
                </c:pt>
                <c:pt idx="150" formatCode="_-* #,##0.0_-;\-* #,##0.0_-;_-* &quot;-&quot;??_-;_-@_-">
                  <c:v>-3.0</c:v>
                </c:pt>
                <c:pt idx="151" formatCode="_-* #,##0.0_-;\-* #,##0.0_-;_-* &quot;-&quot;??_-;_-@_-">
                  <c:v>-3.0</c:v>
                </c:pt>
                <c:pt idx="152" formatCode="_-* #,##0.0_-;\-* #,##0.0_-;_-* &quot;-&quot;??_-;_-@_-">
                  <c:v>-3.0</c:v>
                </c:pt>
                <c:pt idx="153" formatCode="_-* #,##0.0_-;\-* #,##0.0_-;_-* &quot;-&quot;??_-;_-@_-">
                  <c:v>-3.0</c:v>
                </c:pt>
                <c:pt idx="154" formatCode="_-* #,##0.0_-;\-* #,##0.0_-;_-* &quot;-&quot;??_-;_-@_-">
                  <c:v>-3.0</c:v>
                </c:pt>
                <c:pt idx="155" formatCode="_-* #,##0.0_-;\-* #,##0.0_-;_-* &quot;-&quot;??_-;_-@_-">
                  <c:v>-3.0</c:v>
                </c:pt>
                <c:pt idx="156" formatCode="_-* #,##0.0_-;\-* #,##0.0_-;_-* &quot;-&quot;??_-;_-@_-">
                  <c:v>-3.0</c:v>
                </c:pt>
                <c:pt idx="157" formatCode="_-* #,##0.0_-;\-* #,##0.0_-;_-* &quot;-&quot;??_-;_-@_-">
                  <c:v>-3.0</c:v>
                </c:pt>
                <c:pt idx="158" formatCode="_-* #,##0.0_-;\-* #,##0.0_-;_-* &quot;-&quot;??_-;_-@_-">
                  <c:v>-3.0</c:v>
                </c:pt>
                <c:pt idx="159" formatCode="_-* #,##0.0_-;\-* #,##0.0_-;_-* &quot;-&quot;??_-;_-@_-">
                  <c:v>-3.0</c:v>
                </c:pt>
                <c:pt idx="160" formatCode="_-* #,##0.0_-;\-* #,##0.0_-;_-* &quot;-&quot;??_-;_-@_-">
                  <c:v>-3.0</c:v>
                </c:pt>
                <c:pt idx="161" formatCode="_-* #,##0.0_-;\-* #,##0.0_-;_-* &quot;-&quot;??_-;_-@_-">
                  <c:v>-3.0</c:v>
                </c:pt>
                <c:pt idx="162" formatCode="_-* #,##0.0_-;\-* #,##0.0_-;_-* &quot;-&quot;??_-;_-@_-">
                  <c:v>-3.0</c:v>
                </c:pt>
                <c:pt idx="163" formatCode="_-* #,##0.0_-;\-* #,##0.0_-;_-* &quot;-&quot;??_-;_-@_-">
                  <c:v>-3.0</c:v>
                </c:pt>
                <c:pt idx="164" formatCode="_-* #,##0.0_-;\-* #,##0.0_-;_-* &quot;-&quot;??_-;_-@_-">
                  <c:v>-3.0</c:v>
                </c:pt>
                <c:pt idx="165" formatCode="_-* #,##0.0_-;\-* #,##0.0_-;_-* &quot;-&quot;??_-;_-@_-">
                  <c:v>-3.0</c:v>
                </c:pt>
                <c:pt idx="166" formatCode="_-* #,##0.0_-;\-* #,##0.0_-;_-* &quot;-&quot;??_-;_-@_-">
                  <c:v>-3.0</c:v>
                </c:pt>
                <c:pt idx="167" formatCode="_-* #,##0.0_-;\-* #,##0.0_-;_-* &quot;-&quot;??_-;_-@_-">
                  <c:v>-3.0</c:v>
                </c:pt>
                <c:pt idx="168" formatCode="_-* #,##0.0_-;\-* #,##0.0_-;_-* &quot;-&quot;??_-;_-@_-">
                  <c:v>-3.0</c:v>
                </c:pt>
                <c:pt idx="169" formatCode="_-* #,##0.0_-;\-* #,##0.0_-;_-* &quot;-&quot;??_-;_-@_-">
                  <c:v>-3.0</c:v>
                </c:pt>
                <c:pt idx="170" formatCode="_-* #,##0.0_-;\-* #,##0.0_-;_-* &quot;-&quot;??_-;_-@_-">
                  <c:v>-3.0</c:v>
                </c:pt>
                <c:pt idx="171" formatCode="_-* #,##0.0_-;\-* #,##0.0_-;_-* &quot;-&quot;??_-;_-@_-">
                  <c:v>-3.0</c:v>
                </c:pt>
                <c:pt idx="172" formatCode="_-* #,##0.0_-;\-* #,##0.0_-;_-* &quot;-&quot;??_-;_-@_-">
                  <c:v>-3.0</c:v>
                </c:pt>
                <c:pt idx="173" formatCode="_-* #,##0.0_-;\-* #,##0.0_-;_-* &quot;-&quot;??_-;_-@_-">
                  <c:v>-3.0</c:v>
                </c:pt>
                <c:pt idx="174" formatCode="_-* #,##0.0_-;\-* #,##0.0_-;_-* &quot;-&quot;??_-;_-@_-">
                  <c:v>-3.0</c:v>
                </c:pt>
                <c:pt idx="175" formatCode="_-* #,##0.0_-;\-* #,##0.0_-;_-* &quot;-&quot;??_-;_-@_-">
                  <c:v>-3.0</c:v>
                </c:pt>
                <c:pt idx="176" formatCode="_-* #,##0.0_-;\-* #,##0.0_-;_-* &quot;-&quot;??_-;_-@_-">
                  <c:v>-3.0</c:v>
                </c:pt>
                <c:pt idx="177" formatCode="_-* #,##0.0_-;\-* #,##0.0_-;_-* &quot;-&quot;??_-;_-@_-">
                  <c:v>-3.0</c:v>
                </c:pt>
                <c:pt idx="178" formatCode="_-* #,##0.0_-;\-* #,##0.0_-;_-* &quot;-&quot;??_-;_-@_-">
                  <c:v>-3.0</c:v>
                </c:pt>
                <c:pt idx="179" formatCode="_-* #,##0.0_-;\-* #,##0.0_-;_-* &quot;-&quot;??_-;_-@_-">
                  <c:v>-3.0</c:v>
                </c:pt>
                <c:pt idx="180" formatCode="_-* #,##0.0_-;\-* #,##0.0_-;_-* &quot;-&quot;??_-;_-@_-">
                  <c:v>-3.0</c:v>
                </c:pt>
                <c:pt idx="181" formatCode="_-* #,##0.0_-;\-* #,##0.0_-;_-* &quot;-&quot;??_-;_-@_-">
                  <c:v>-3.0</c:v>
                </c:pt>
                <c:pt idx="182" formatCode="_-* #,##0.0_-;\-* #,##0.0_-;_-* &quot;-&quot;??_-;_-@_-">
                  <c:v>-3.0</c:v>
                </c:pt>
                <c:pt idx="183" formatCode="_-* #,##0.0_-;\-* #,##0.0_-;_-* &quot;-&quot;??_-;_-@_-">
                  <c:v>-3.0</c:v>
                </c:pt>
                <c:pt idx="184" formatCode="_-* #,##0.0_-;\-* #,##0.0_-;_-* &quot;-&quot;??_-;_-@_-">
                  <c:v>-3.0</c:v>
                </c:pt>
                <c:pt idx="185" formatCode="_-* #,##0.0_-;\-* #,##0.0_-;_-* &quot;-&quot;??_-;_-@_-">
                  <c:v>-3.0</c:v>
                </c:pt>
                <c:pt idx="186" formatCode="_-* #,##0.0_-;\-* #,##0.0_-;_-* &quot;-&quot;??_-;_-@_-">
                  <c:v>-3.0</c:v>
                </c:pt>
                <c:pt idx="187" formatCode="_-* #,##0.0_-;\-* #,##0.0_-;_-* &quot;-&quot;??_-;_-@_-">
                  <c:v>-3.0</c:v>
                </c:pt>
                <c:pt idx="188" formatCode="_-* #,##0.0_-;\-* #,##0.0_-;_-* &quot;-&quot;??_-;_-@_-">
                  <c:v>-3.0</c:v>
                </c:pt>
                <c:pt idx="189" formatCode="_-* #,##0.0_-;\-* #,##0.0_-;_-* &quot;-&quot;??_-;_-@_-">
                  <c:v>-3.0</c:v>
                </c:pt>
                <c:pt idx="190" formatCode="_-* #,##0.0_-;\-* #,##0.0_-;_-* &quot;-&quot;??_-;_-@_-">
                  <c:v>-3.0</c:v>
                </c:pt>
                <c:pt idx="191" formatCode="_-* #,##0.0_-;\-* #,##0.0_-;_-* &quot;-&quot;??_-;_-@_-">
                  <c:v>-3.0</c:v>
                </c:pt>
                <c:pt idx="192" formatCode="_-* #,##0.0_-;\-* #,##0.0_-;_-* &quot;-&quot;??_-;_-@_-">
                  <c:v>-3.0</c:v>
                </c:pt>
                <c:pt idx="193" formatCode="_-* #,##0.0_-;\-* #,##0.0_-;_-* &quot;-&quot;??_-;_-@_-">
                  <c:v>-3.0</c:v>
                </c:pt>
                <c:pt idx="194" formatCode="_-* #,##0.0_-;\-* #,##0.0_-;_-* &quot;-&quot;??_-;_-@_-">
                  <c:v>-3.0</c:v>
                </c:pt>
                <c:pt idx="195" formatCode="_-* #,##0.0_-;\-* #,##0.0_-;_-* &quot;-&quot;??_-;_-@_-">
                  <c:v>-3.0</c:v>
                </c:pt>
                <c:pt idx="196" formatCode="_-* #,##0.0_-;\-* #,##0.0_-;_-* &quot;-&quot;??_-;_-@_-">
                  <c:v>-3.0</c:v>
                </c:pt>
                <c:pt idx="197" formatCode="_-* #,##0.0_-;\-* #,##0.0_-;_-* &quot;-&quot;??_-;_-@_-">
                  <c:v>-3.0</c:v>
                </c:pt>
                <c:pt idx="198" formatCode="_-* #,##0.0_-;\-* #,##0.0_-;_-* &quot;-&quot;??_-;_-@_-">
                  <c:v>-3.0</c:v>
                </c:pt>
                <c:pt idx="199" formatCode="_-* #,##0.0_-;\-* #,##0.0_-;_-* &quot;-&quot;??_-;_-@_-">
                  <c:v>-3.0</c:v>
                </c:pt>
                <c:pt idx="200" formatCode="_-* #,##0.0_-;\-* #,##0.0_-;_-* &quot;-&quot;??_-;_-@_-">
                  <c:v>-3.0</c:v>
                </c:pt>
                <c:pt idx="201" formatCode="_-* #,##0.0_-;\-* #,##0.0_-;_-* &quot;-&quot;??_-;_-@_-">
                  <c:v>-3.0</c:v>
                </c:pt>
                <c:pt idx="202" formatCode="_-* #,##0.0_-;\-* #,##0.0_-;_-* &quot;-&quot;??_-;_-@_-">
                  <c:v>-3.0</c:v>
                </c:pt>
                <c:pt idx="203" formatCode="_-* #,##0.0_-;\-* #,##0.0_-;_-* &quot;-&quot;??_-;_-@_-">
                  <c:v>-3.0</c:v>
                </c:pt>
                <c:pt idx="204" formatCode="_-* #,##0.0_-;\-* #,##0.0_-;_-* &quot;-&quot;??_-;_-@_-">
                  <c:v>-3.0</c:v>
                </c:pt>
                <c:pt idx="205" formatCode="_-* #,##0.0_-;\-* #,##0.0_-;_-* &quot;-&quot;??_-;_-@_-">
                  <c:v>-3.0</c:v>
                </c:pt>
                <c:pt idx="206" formatCode="_-* #,##0.0_-;\-* #,##0.0_-;_-* &quot;-&quot;??_-;_-@_-">
                  <c:v>-3.0</c:v>
                </c:pt>
                <c:pt idx="207" formatCode="_-* #,##0.0_-;\-* #,##0.0_-;_-* &quot;-&quot;??_-;_-@_-">
                  <c:v>-3.0</c:v>
                </c:pt>
                <c:pt idx="208" formatCode="_-* #,##0.0_-;\-* #,##0.0_-;_-* &quot;-&quot;??_-;_-@_-">
                  <c:v>-3.0</c:v>
                </c:pt>
                <c:pt idx="209" formatCode="_-* #,##0.0_-;\-* #,##0.0_-;_-* &quot;-&quot;??_-;_-@_-">
                  <c:v>-3.0</c:v>
                </c:pt>
                <c:pt idx="210" formatCode="_-* #,##0.0_-;\-* #,##0.0_-;_-* &quot;-&quot;??_-;_-@_-">
                  <c:v>-3.0</c:v>
                </c:pt>
                <c:pt idx="211" formatCode="_-* #,##0.0_-;\-* #,##0.0_-;_-* &quot;-&quot;??_-;_-@_-">
                  <c:v>-3.0</c:v>
                </c:pt>
                <c:pt idx="212" formatCode="_-* #,##0.0_-;\-* #,##0.0_-;_-* &quot;-&quot;??_-;_-@_-">
                  <c:v>-3.0</c:v>
                </c:pt>
                <c:pt idx="213" formatCode="_-* #,##0.0_-;\-* #,##0.0_-;_-* &quot;-&quot;??_-;_-@_-">
                  <c:v>-3.0</c:v>
                </c:pt>
                <c:pt idx="214" formatCode="_-* #,##0.0_-;\-* #,##0.0_-;_-* &quot;-&quot;??_-;_-@_-">
                  <c:v>-3.0</c:v>
                </c:pt>
                <c:pt idx="215" formatCode="_-* #,##0.0_-;\-* #,##0.0_-;_-* &quot;-&quot;??_-;_-@_-">
                  <c:v>-3.0</c:v>
                </c:pt>
                <c:pt idx="216" formatCode="_-* #,##0.0_-;\-* #,##0.0_-;_-* &quot;-&quot;??_-;_-@_-">
                  <c:v>-3.0</c:v>
                </c:pt>
                <c:pt idx="217" formatCode="_-* #,##0.0_-;\-* #,##0.0_-;_-* &quot;-&quot;??_-;_-@_-">
                  <c:v>-3.0</c:v>
                </c:pt>
                <c:pt idx="218" formatCode="_-* #,##0.0_-;\-* #,##0.0_-;_-* &quot;-&quot;??_-;_-@_-">
                  <c:v>-3.0</c:v>
                </c:pt>
                <c:pt idx="219" formatCode="_-* #,##0.0_-;\-* #,##0.0_-;_-* &quot;-&quot;??_-;_-@_-">
                  <c:v>-3.0</c:v>
                </c:pt>
                <c:pt idx="220" formatCode="_-* #,##0.0_-;\-* #,##0.0_-;_-* &quot;-&quot;??_-;_-@_-">
                  <c:v>-3.0</c:v>
                </c:pt>
                <c:pt idx="221" formatCode="_-* #,##0.0_-;\-* #,##0.0_-;_-* &quot;-&quot;??_-;_-@_-">
                  <c:v>-3.0</c:v>
                </c:pt>
                <c:pt idx="222" formatCode="_-* #,##0.0_-;\-* #,##0.0_-;_-* &quot;-&quot;??_-;_-@_-">
                  <c:v>-3.0</c:v>
                </c:pt>
                <c:pt idx="223" formatCode="_-* #,##0.0_-;\-* #,##0.0_-;_-* &quot;-&quot;??_-;_-@_-">
                  <c:v>-3.0</c:v>
                </c:pt>
                <c:pt idx="224" formatCode="_-* #,##0.0_-;\-* #,##0.0_-;_-* &quot;-&quot;??_-;_-@_-">
                  <c:v>-3.0</c:v>
                </c:pt>
                <c:pt idx="225" formatCode="_-* #,##0.0_-;\-* #,##0.0_-;_-* &quot;-&quot;??_-;_-@_-">
                  <c:v>-3.0</c:v>
                </c:pt>
                <c:pt idx="226" formatCode="_-* #,##0.0_-;\-* #,##0.0_-;_-* &quot;-&quot;??_-;_-@_-">
                  <c:v>-3.0</c:v>
                </c:pt>
                <c:pt idx="227" formatCode="_-* #,##0.0_-;\-* #,##0.0_-;_-* &quot;-&quot;??_-;_-@_-">
                  <c:v>-3.0</c:v>
                </c:pt>
                <c:pt idx="228" formatCode="_-* #,##0.0_-;\-* #,##0.0_-;_-* &quot;-&quot;??_-;_-@_-">
                  <c:v>-3.0</c:v>
                </c:pt>
                <c:pt idx="229" formatCode="_-* #,##0.0_-;\-* #,##0.0_-;_-* &quot;-&quot;??_-;_-@_-">
                  <c:v>-3.0</c:v>
                </c:pt>
                <c:pt idx="230" formatCode="_-* #,##0.0_-;\-* #,##0.0_-;_-* &quot;-&quot;??_-;_-@_-">
                  <c:v>-3.0</c:v>
                </c:pt>
                <c:pt idx="231" formatCode="_-* #,##0.0_-;\-* #,##0.0_-;_-* &quot;-&quot;??_-;_-@_-">
                  <c:v>-3.0</c:v>
                </c:pt>
                <c:pt idx="232" formatCode="_-* #,##0.0_-;\-* #,##0.0_-;_-* &quot;-&quot;??_-;_-@_-">
                  <c:v>-3.0</c:v>
                </c:pt>
                <c:pt idx="233" formatCode="_-* #,##0.0_-;\-* #,##0.0_-;_-* &quot;-&quot;??_-;_-@_-">
                  <c:v>-3.0</c:v>
                </c:pt>
                <c:pt idx="234" formatCode="_-* #,##0.0_-;\-* #,##0.0_-;_-* &quot;-&quot;??_-;_-@_-">
                  <c:v>-3.0</c:v>
                </c:pt>
                <c:pt idx="235" formatCode="_-* #,##0.0_-;\-* #,##0.0_-;_-* &quot;-&quot;??_-;_-@_-">
                  <c:v>-3.0</c:v>
                </c:pt>
                <c:pt idx="236" formatCode="_-* #,##0.0_-;\-* #,##0.0_-;_-* &quot;-&quot;??_-;_-@_-">
                  <c:v>-3.0</c:v>
                </c:pt>
                <c:pt idx="237" formatCode="_-* #,##0.0_-;\-* #,##0.0_-;_-* &quot;-&quot;??_-;_-@_-">
                  <c:v>-3.0</c:v>
                </c:pt>
                <c:pt idx="238" formatCode="_-* #,##0.0_-;\-* #,##0.0_-;_-* &quot;-&quot;??_-;_-@_-">
                  <c:v>-3.0</c:v>
                </c:pt>
                <c:pt idx="239" formatCode="_-* #,##0.0_-;\-* #,##0.0_-;_-* &quot;-&quot;??_-;_-@_-">
                  <c:v>-3.0</c:v>
                </c:pt>
                <c:pt idx="240" formatCode="_-* #,##0.0_-;\-* #,##0.0_-;_-* &quot;-&quot;??_-;_-@_-">
                  <c:v>-3.0</c:v>
                </c:pt>
                <c:pt idx="241" formatCode="_-* #,##0.0_-;\-* #,##0.0_-;_-* &quot;-&quot;??_-;_-@_-">
                  <c:v>-3.0</c:v>
                </c:pt>
                <c:pt idx="242" formatCode="_-* #,##0.0_-;\-* #,##0.0_-;_-* &quot;-&quot;??_-;_-@_-">
                  <c:v>-3.0</c:v>
                </c:pt>
                <c:pt idx="243" formatCode="_-* #,##0.0_-;\-* #,##0.0_-;_-* &quot;-&quot;??_-;_-@_-">
                  <c:v>-3.0</c:v>
                </c:pt>
                <c:pt idx="244" formatCode="_-* #,##0.0_-;\-* #,##0.0_-;_-* &quot;-&quot;??_-;_-@_-">
                  <c:v>-3.0</c:v>
                </c:pt>
                <c:pt idx="245" formatCode="_-* #,##0.0_-;\-* #,##0.0_-;_-* &quot;-&quot;??_-;_-@_-">
                  <c:v>-3.0</c:v>
                </c:pt>
                <c:pt idx="246" formatCode="_-* #,##0.0_-;\-* #,##0.0_-;_-* &quot;-&quot;??_-;_-@_-">
                  <c:v>-3.0</c:v>
                </c:pt>
                <c:pt idx="247" formatCode="_-* #,##0.0_-;\-* #,##0.0_-;_-* &quot;-&quot;??_-;_-@_-">
                  <c:v>-3.0</c:v>
                </c:pt>
                <c:pt idx="248" formatCode="_-* #,##0.0_-;\-* #,##0.0_-;_-* &quot;-&quot;??_-;_-@_-">
                  <c:v>-3.0</c:v>
                </c:pt>
                <c:pt idx="249" formatCode="_-* #,##0.0_-;\-* #,##0.0_-;_-* &quot;-&quot;??_-;_-@_-">
                  <c:v>-3.0</c:v>
                </c:pt>
                <c:pt idx="250" formatCode="_-* #,##0.0_-;\-* #,##0.0_-;_-* &quot;-&quot;??_-;_-@_-">
                  <c:v>-3.0</c:v>
                </c:pt>
                <c:pt idx="251" formatCode="_-* #,##0.0_-;\-* #,##0.0_-;_-* &quot;-&quot;??_-;_-@_-">
                  <c:v>-3.0</c:v>
                </c:pt>
                <c:pt idx="252" formatCode="_-* #,##0.0_-;\-* #,##0.0_-;_-* &quot;-&quot;??_-;_-@_-">
                  <c:v>-3.0</c:v>
                </c:pt>
                <c:pt idx="253" formatCode="_-* #,##0.0_-;\-* #,##0.0_-;_-* &quot;-&quot;??_-;_-@_-">
                  <c:v>-3.0</c:v>
                </c:pt>
                <c:pt idx="254" formatCode="_-* #,##0.0_-;\-* #,##0.0_-;_-* &quot;-&quot;??_-;_-@_-">
                  <c:v>-3.0</c:v>
                </c:pt>
                <c:pt idx="255" formatCode="_-* #,##0.0_-;\-* #,##0.0_-;_-* &quot;-&quot;??_-;_-@_-">
                  <c:v>-3.0</c:v>
                </c:pt>
                <c:pt idx="256" formatCode="_-* #,##0.0_-;\-* #,##0.0_-;_-* &quot;-&quot;??_-;_-@_-">
                  <c:v>-3.0</c:v>
                </c:pt>
                <c:pt idx="257" formatCode="_-* #,##0.0_-;\-* #,##0.0_-;_-* &quot;-&quot;??_-;_-@_-">
                  <c:v>-3.0</c:v>
                </c:pt>
                <c:pt idx="258" formatCode="_-* #,##0.0_-;\-* #,##0.0_-;_-* &quot;-&quot;??_-;_-@_-">
                  <c:v>-3.0</c:v>
                </c:pt>
                <c:pt idx="259" formatCode="_-* #,##0.0_-;\-* #,##0.0_-;_-* &quot;-&quot;??_-;_-@_-">
                  <c:v>-3.0</c:v>
                </c:pt>
                <c:pt idx="260" formatCode="_-* #,##0.0_-;\-* #,##0.0_-;_-* &quot;-&quot;??_-;_-@_-">
                  <c:v>-3.0</c:v>
                </c:pt>
                <c:pt idx="261" formatCode="_-* #,##0.0_-;\-* #,##0.0_-;_-* &quot;-&quot;??_-;_-@_-">
                  <c:v>-3.0</c:v>
                </c:pt>
                <c:pt idx="262" formatCode="_-* #,##0.0_-;\-* #,##0.0_-;_-* &quot;-&quot;??_-;_-@_-">
                  <c:v>-3.0</c:v>
                </c:pt>
                <c:pt idx="263" formatCode="_-* #,##0.0_-;\-* #,##0.0_-;_-* &quot;-&quot;??_-;_-@_-">
                  <c:v>-3.0</c:v>
                </c:pt>
                <c:pt idx="264" formatCode="_-* #,##0.0_-;\-* #,##0.0_-;_-* &quot;-&quot;??_-;_-@_-">
                  <c:v>-3.0</c:v>
                </c:pt>
                <c:pt idx="265" formatCode="_-* #,##0.0_-;\-* #,##0.0_-;_-* &quot;-&quot;??_-;_-@_-">
                  <c:v>-3.0</c:v>
                </c:pt>
                <c:pt idx="266" formatCode="_-* #,##0.0_-;\-* #,##0.0_-;_-* &quot;-&quot;??_-;_-@_-">
                  <c:v>-3.0</c:v>
                </c:pt>
                <c:pt idx="267" formatCode="_-* #,##0.0_-;\-* #,##0.0_-;_-* &quot;-&quot;??_-;_-@_-">
                  <c:v>-3.0</c:v>
                </c:pt>
                <c:pt idx="268" formatCode="_-* #,##0.0_-;\-* #,##0.0_-;_-* &quot;-&quot;??_-;_-@_-">
                  <c:v>-3.0</c:v>
                </c:pt>
                <c:pt idx="269" formatCode="_-* #,##0.0_-;\-* #,##0.0_-;_-* &quot;-&quot;??_-;_-@_-">
                  <c:v>-3.0</c:v>
                </c:pt>
                <c:pt idx="270" formatCode="_-* #,##0.0_-;\-* #,##0.0_-;_-* &quot;-&quot;??_-;_-@_-">
                  <c:v>-3.0</c:v>
                </c:pt>
                <c:pt idx="271" formatCode="_-* #,##0.0_-;\-* #,##0.0_-;_-* &quot;-&quot;??_-;_-@_-">
                  <c:v>-3.0</c:v>
                </c:pt>
                <c:pt idx="272" formatCode="_-* #,##0.0_-;\-* #,##0.0_-;_-* &quot;-&quot;??_-;_-@_-">
                  <c:v>-3.0</c:v>
                </c:pt>
                <c:pt idx="273" formatCode="_-* #,##0.0_-;\-* #,##0.0_-;_-* &quot;-&quot;??_-;_-@_-">
                  <c:v>-3.0</c:v>
                </c:pt>
                <c:pt idx="274" formatCode="_-* #,##0.0_-;\-* #,##0.0_-;_-* &quot;-&quot;??_-;_-@_-">
                  <c:v>-3.0</c:v>
                </c:pt>
                <c:pt idx="275" formatCode="_-* #,##0.0_-;\-* #,##0.0_-;_-* &quot;-&quot;??_-;_-@_-">
                  <c:v>-3.0</c:v>
                </c:pt>
                <c:pt idx="276" formatCode="_-* #,##0.0_-;\-* #,##0.0_-;_-* &quot;-&quot;??_-;_-@_-">
                  <c:v>-3.0</c:v>
                </c:pt>
                <c:pt idx="277" formatCode="_-* #,##0.0_-;\-* #,##0.0_-;_-* &quot;-&quot;??_-;_-@_-">
                  <c:v>-3.0</c:v>
                </c:pt>
                <c:pt idx="278" formatCode="_-* #,##0.0_-;\-* #,##0.0_-;_-* &quot;-&quot;??_-;_-@_-">
                  <c:v>-3.0</c:v>
                </c:pt>
                <c:pt idx="279" formatCode="_-* #,##0.0_-;\-* #,##0.0_-;_-* &quot;-&quot;??_-;_-@_-">
                  <c:v>-3.0</c:v>
                </c:pt>
                <c:pt idx="280" formatCode="_-* #,##0.0_-;\-* #,##0.0_-;_-* &quot;-&quot;??_-;_-@_-">
                  <c:v>-3.0</c:v>
                </c:pt>
                <c:pt idx="281" formatCode="_-* #,##0.0_-;\-* #,##0.0_-;_-* &quot;-&quot;??_-;_-@_-">
                  <c:v>-3.0</c:v>
                </c:pt>
                <c:pt idx="282" formatCode="_-* #,##0.0_-;\-* #,##0.0_-;_-* &quot;-&quot;??_-;_-@_-">
                  <c:v>-3.0</c:v>
                </c:pt>
                <c:pt idx="283" formatCode="_-* #,##0.0_-;\-* #,##0.0_-;_-* &quot;-&quot;??_-;_-@_-">
                  <c:v>-3.0</c:v>
                </c:pt>
                <c:pt idx="284" formatCode="_-* #,##0.0_-;\-* #,##0.0_-;_-* &quot;-&quot;??_-;_-@_-">
                  <c:v>-3.0</c:v>
                </c:pt>
                <c:pt idx="285" formatCode="_-* #,##0.0_-;\-* #,##0.0_-;_-* &quot;-&quot;??_-;_-@_-">
                  <c:v>-3.0</c:v>
                </c:pt>
                <c:pt idx="286" formatCode="_-* #,##0.0_-;\-* #,##0.0_-;_-* &quot;-&quot;??_-;_-@_-">
                  <c:v>-3.0</c:v>
                </c:pt>
                <c:pt idx="287" formatCode="_-* #,##0.0_-;\-* #,##0.0_-;_-* &quot;-&quot;??_-;_-@_-">
                  <c:v>-3.0</c:v>
                </c:pt>
                <c:pt idx="288" formatCode="_-* #,##0.0_-;\-* #,##0.0_-;_-* &quot;-&quot;??_-;_-@_-">
                  <c:v>-3.0</c:v>
                </c:pt>
                <c:pt idx="289" formatCode="_-* #,##0.0_-;\-* #,##0.0_-;_-* &quot;-&quot;??_-;_-@_-">
                  <c:v>-3.0</c:v>
                </c:pt>
                <c:pt idx="290" formatCode="_-* #,##0.0_-;\-* #,##0.0_-;_-* &quot;-&quot;??_-;_-@_-">
                  <c:v>-3.0</c:v>
                </c:pt>
                <c:pt idx="291" formatCode="_-* #,##0.0_-;\-* #,##0.0_-;_-* &quot;-&quot;??_-;_-@_-">
                  <c:v>-3.0</c:v>
                </c:pt>
                <c:pt idx="292" formatCode="_-* #,##0.0_-;\-* #,##0.0_-;_-* &quot;-&quot;??_-;_-@_-">
                  <c:v>-3.0</c:v>
                </c:pt>
                <c:pt idx="293" formatCode="_-* #,##0.0_-;\-* #,##0.0_-;_-* &quot;-&quot;??_-;_-@_-">
                  <c:v>-3.0</c:v>
                </c:pt>
                <c:pt idx="294" formatCode="_-* #,##0.0_-;\-* #,##0.0_-;_-* &quot;-&quot;??_-;_-@_-">
                  <c:v>-3.0</c:v>
                </c:pt>
                <c:pt idx="295" formatCode="_-* #,##0.0_-;\-* #,##0.0_-;_-* &quot;-&quot;??_-;_-@_-">
                  <c:v>-3.0</c:v>
                </c:pt>
                <c:pt idx="296" formatCode="_-* #,##0.0_-;\-* #,##0.0_-;_-* &quot;-&quot;??_-;_-@_-">
                  <c:v>-3.0</c:v>
                </c:pt>
                <c:pt idx="297" formatCode="_-* #,##0.0_-;\-* #,##0.0_-;_-* &quot;-&quot;??_-;_-@_-">
                  <c:v>-3.0</c:v>
                </c:pt>
                <c:pt idx="298" formatCode="_-* #,##0.0_-;\-* #,##0.0_-;_-* &quot;-&quot;??_-;_-@_-">
                  <c:v>-3.0</c:v>
                </c:pt>
                <c:pt idx="299" formatCode="_-* #,##0.0_-;\-* #,##0.0_-;_-* &quot;-&quot;??_-;_-@_-">
                  <c:v>-3.0</c:v>
                </c:pt>
                <c:pt idx="300" formatCode="_-* #,##0.0_-;\-* #,##0.0_-;_-* &quot;-&quot;??_-;_-@_-">
                  <c:v>-3.0</c:v>
                </c:pt>
                <c:pt idx="301" formatCode="_-* #,##0.0_-;\-* #,##0.0_-;_-* &quot;-&quot;??_-;_-@_-">
                  <c:v>-3.0</c:v>
                </c:pt>
                <c:pt idx="302" formatCode="_-* #,##0.0_-;\-* #,##0.0_-;_-* &quot;-&quot;??_-;_-@_-">
                  <c:v>-3.0</c:v>
                </c:pt>
                <c:pt idx="303" formatCode="_-* #,##0.0_-;\-* #,##0.0_-;_-* &quot;-&quot;??_-;_-@_-">
                  <c:v>-3.0</c:v>
                </c:pt>
                <c:pt idx="304" formatCode="_-* #,##0.0_-;\-* #,##0.0_-;_-* &quot;-&quot;??_-;_-@_-">
                  <c:v>-3.0</c:v>
                </c:pt>
                <c:pt idx="305" formatCode="_-* #,##0.0_-;\-* #,##0.0_-;_-* &quot;-&quot;??_-;_-@_-">
                  <c:v>-3.0</c:v>
                </c:pt>
                <c:pt idx="306" formatCode="_-* #,##0.0_-;\-* #,##0.0_-;_-* &quot;-&quot;??_-;_-@_-">
                  <c:v>-3.0</c:v>
                </c:pt>
                <c:pt idx="307" formatCode="_-* #,##0.0_-;\-* #,##0.0_-;_-* &quot;-&quot;??_-;_-@_-">
                  <c:v>-3.0</c:v>
                </c:pt>
                <c:pt idx="308" formatCode="_-* #,##0.0_-;\-* #,##0.0_-;_-* &quot;-&quot;??_-;_-@_-">
                  <c:v>-3.0</c:v>
                </c:pt>
                <c:pt idx="309" formatCode="_-* #,##0.0_-;\-* #,##0.0_-;_-* &quot;-&quot;??_-;_-@_-">
                  <c:v>-3.0</c:v>
                </c:pt>
                <c:pt idx="310" formatCode="_-* #,##0.0_-;\-* #,##0.0_-;_-* &quot;-&quot;??_-;_-@_-">
                  <c:v>-3.0</c:v>
                </c:pt>
                <c:pt idx="311" formatCode="_-* #,##0.0_-;\-* #,##0.0_-;_-* &quot;-&quot;??_-;_-@_-">
                  <c:v>-3.0</c:v>
                </c:pt>
                <c:pt idx="312" formatCode="_-* #,##0.0_-;\-* #,##0.0_-;_-* &quot;-&quot;??_-;_-@_-">
                  <c:v>-3.0</c:v>
                </c:pt>
                <c:pt idx="313" formatCode="_-* #,##0.0_-;\-* #,##0.0_-;_-* &quot;-&quot;??_-;_-@_-">
                  <c:v>-3.0</c:v>
                </c:pt>
                <c:pt idx="314" formatCode="_-* #,##0.0_-;\-* #,##0.0_-;_-* &quot;-&quot;??_-;_-@_-">
                  <c:v>-3.0</c:v>
                </c:pt>
                <c:pt idx="315" formatCode="_-* #,##0.0_-;\-* #,##0.0_-;_-* &quot;-&quot;??_-;_-@_-">
                  <c:v>-3.0</c:v>
                </c:pt>
                <c:pt idx="316" formatCode="_-* #,##0.0_-;\-* #,##0.0_-;_-* &quot;-&quot;??_-;_-@_-">
                  <c:v>-3.0</c:v>
                </c:pt>
                <c:pt idx="317" formatCode="_-* #,##0.0_-;\-* #,##0.0_-;_-* &quot;-&quot;??_-;_-@_-">
                  <c:v>-3.0</c:v>
                </c:pt>
                <c:pt idx="318" formatCode="_-* #,##0.0_-;\-* #,##0.0_-;_-* &quot;-&quot;??_-;_-@_-">
                  <c:v>-3.0</c:v>
                </c:pt>
                <c:pt idx="319" formatCode="_-* #,##0.0_-;\-* #,##0.0_-;_-* &quot;-&quot;??_-;_-@_-">
                  <c:v>-3.0</c:v>
                </c:pt>
                <c:pt idx="320" formatCode="_-* #,##0.0_-;\-* #,##0.0_-;_-* &quot;-&quot;??_-;_-@_-">
                  <c:v>-3.0</c:v>
                </c:pt>
                <c:pt idx="321" formatCode="_-* #,##0.0_-;\-* #,##0.0_-;_-* &quot;-&quot;??_-;_-@_-">
                  <c:v>-3.0</c:v>
                </c:pt>
                <c:pt idx="322" formatCode="_-* #,##0.0_-;\-* #,##0.0_-;_-* &quot;-&quot;??_-;_-@_-">
                  <c:v>-3.0</c:v>
                </c:pt>
                <c:pt idx="323" formatCode="_-* #,##0.0_-;\-* #,##0.0_-;_-* &quot;-&quot;??_-;_-@_-">
                  <c:v>-3.0</c:v>
                </c:pt>
                <c:pt idx="324" formatCode="_-* #,##0.0_-;\-* #,##0.0_-;_-* &quot;-&quot;??_-;_-@_-">
                  <c:v>-3.0</c:v>
                </c:pt>
                <c:pt idx="325" formatCode="_-* #,##0.0_-;\-* #,##0.0_-;_-* &quot;-&quot;??_-;_-@_-">
                  <c:v>-3.0</c:v>
                </c:pt>
                <c:pt idx="326" formatCode="_-* #,##0.0_-;\-* #,##0.0_-;_-* &quot;-&quot;??_-;_-@_-">
                  <c:v>-3.0</c:v>
                </c:pt>
                <c:pt idx="327" formatCode="_-* #,##0.0_-;\-* #,##0.0_-;_-* &quot;-&quot;??_-;_-@_-">
                  <c:v>-3.0</c:v>
                </c:pt>
                <c:pt idx="328" formatCode="_-* #,##0.0_-;\-* #,##0.0_-;_-* &quot;-&quot;??_-;_-@_-">
                  <c:v>-3.0</c:v>
                </c:pt>
                <c:pt idx="329" formatCode="_-* #,##0.0_-;\-* #,##0.0_-;_-* &quot;-&quot;??_-;_-@_-">
                  <c:v>-3.0</c:v>
                </c:pt>
                <c:pt idx="330" formatCode="_-* #,##0.0_-;\-* #,##0.0_-;_-* &quot;-&quot;??_-;_-@_-">
                  <c:v>-3.0</c:v>
                </c:pt>
                <c:pt idx="331" formatCode="_-* #,##0.0_-;\-* #,##0.0_-;_-* &quot;-&quot;??_-;_-@_-">
                  <c:v>-3.0</c:v>
                </c:pt>
                <c:pt idx="332" formatCode="_-* #,##0.0_-;\-* #,##0.0_-;_-* &quot;-&quot;??_-;_-@_-">
                  <c:v>-3.0</c:v>
                </c:pt>
                <c:pt idx="333" formatCode="_-* #,##0.0_-;\-* #,##0.0_-;_-* &quot;-&quot;??_-;_-@_-">
                  <c:v>-3.0</c:v>
                </c:pt>
                <c:pt idx="334" formatCode="_-* #,##0.0_-;\-* #,##0.0_-;_-* &quot;-&quot;??_-;_-@_-">
                  <c:v>-3.0</c:v>
                </c:pt>
                <c:pt idx="335" formatCode="_-* #,##0.0_-;\-* #,##0.0_-;_-* &quot;-&quot;??_-;_-@_-">
                  <c:v>-3.0</c:v>
                </c:pt>
                <c:pt idx="336" formatCode="_-* #,##0.0_-;\-* #,##0.0_-;_-* &quot;-&quot;??_-;_-@_-">
                  <c:v>-3.0</c:v>
                </c:pt>
                <c:pt idx="337" formatCode="_-* #,##0.0_-;\-* #,##0.0_-;_-* &quot;-&quot;??_-;_-@_-">
                  <c:v>-3.0</c:v>
                </c:pt>
                <c:pt idx="338" formatCode="_-* #,##0.0_-;\-* #,##0.0_-;_-* &quot;-&quot;??_-;_-@_-">
                  <c:v>-3.0</c:v>
                </c:pt>
                <c:pt idx="339" formatCode="_-* #,##0.0_-;\-* #,##0.0_-;_-* &quot;-&quot;??_-;_-@_-">
                  <c:v>-3.0</c:v>
                </c:pt>
                <c:pt idx="340" formatCode="_-* #,##0.0_-;\-* #,##0.0_-;_-* &quot;-&quot;??_-;_-@_-">
                  <c:v>-3.0</c:v>
                </c:pt>
                <c:pt idx="341" formatCode="_-* #,##0.0_-;\-* #,##0.0_-;_-* &quot;-&quot;??_-;_-@_-">
                  <c:v>-3.0</c:v>
                </c:pt>
                <c:pt idx="342" formatCode="_-* #,##0.0_-;\-* #,##0.0_-;_-* &quot;-&quot;??_-;_-@_-">
                  <c:v>-3.0</c:v>
                </c:pt>
                <c:pt idx="343" formatCode="_-* #,##0.0_-;\-* #,##0.0_-;_-* &quot;-&quot;??_-;_-@_-">
                  <c:v>-3.0</c:v>
                </c:pt>
                <c:pt idx="344" formatCode="_-* #,##0.0_-;\-* #,##0.0_-;_-* &quot;-&quot;??_-;_-@_-">
                  <c:v>-3.0</c:v>
                </c:pt>
                <c:pt idx="345" formatCode="_-* #,##0.0_-;\-* #,##0.0_-;_-* &quot;-&quot;??_-;_-@_-">
                  <c:v>-3.0</c:v>
                </c:pt>
                <c:pt idx="346" formatCode="_-* #,##0.0_-;\-* #,##0.0_-;_-* &quot;-&quot;??_-;_-@_-">
                  <c:v>-3.0</c:v>
                </c:pt>
                <c:pt idx="347" formatCode="_-* #,##0.0_-;\-* #,##0.0_-;_-* &quot;-&quot;??_-;_-@_-">
                  <c:v>-3.0</c:v>
                </c:pt>
                <c:pt idx="348" formatCode="_-* #,##0.0_-;\-* #,##0.0_-;_-* &quot;-&quot;??_-;_-@_-">
                  <c:v>-3.0</c:v>
                </c:pt>
                <c:pt idx="349" formatCode="_-* #,##0.0_-;\-* #,##0.0_-;_-* &quot;-&quot;??_-;_-@_-">
                  <c:v>-3.0</c:v>
                </c:pt>
                <c:pt idx="350" formatCode="_-* #,##0.0_-;\-* #,##0.0_-;_-* &quot;-&quot;??_-;_-@_-">
                  <c:v>-3.0</c:v>
                </c:pt>
                <c:pt idx="351" formatCode="_-* #,##0.0_-;\-* #,##0.0_-;_-* &quot;-&quot;??_-;_-@_-">
                  <c:v>-3.0</c:v>
                </c:pt>
                <c:pt idx="352" formatCode="_-* #,##0.0_-;\-* #,##0.0_-;_-* &quot;-&quot;??_-;_-@_-">
                  <c:v>-3.0</c:v>
                </c:pt>
                <c:pt idx="353" formatCode="_-* #,##0.0_-;\-* #,##0.0_-;_-* &quot;-&quot;??_-;_-@_-">
                  <c:v>-3.0</c:v>
                </c:pt>
                <c:pt idx="354" formatCode="_-* #,##0.0_-;\-* #,##0.0_-;_-* &quot;-&quot;??_-;_-@_-">
                  <c:v>-3.0</c:v>
                </c:pt>
                <c:pt idx="355" formatCode="_-* #,##0.0_-;\-* #,##0.0_-;_-* &quot;-&quot;??_-;_-@_-">
                  <c:v>-3.0</c:v>
                </c:pt>
                <c:pt idx="356" formatCode="_-* #,##0.0_-;\-* #,##0.0_-;_-* &quot;-&quot;??_-;_-@_-">
                  <c:v>-3.0</c:v>
                </c:pt>
                <c:pt idx="357" formatCode="_-* #,##0.0_-;\-* #,##0.0_-;_-* &quot;-&quot;??_-;_-@_-">
                  <c:v>-3.0</c:v>
                </c:pt>
                <c:pt idx="358" formatCode="_-* #,##0.0_-;\-* #,##0.0_-;_-* &quot;-&quot;??_-;_-@_-">
                  <c:v>-3.0</c:v>
                </c:pt>
                <c:pt idx="359" formatCode="_-* #,##0.0_-;\-* #,##0.0_-;_-* &quot;-&quot;??_-;_-@_-">
                  <c:v>-3.0</c:v>
                </c:pt>
                <c:pt idx="360" formatCode="_-* #,##0.0_-;\-* #,##0.0_-;_-* &quot;-&quot;??_-;_-@_-">
                  <c:v>-3.0</c:v>
                </c:pt>
                <c:pt idx="361" formatCode="_-* #,##0.0_-;\-* #,##0.0_-;_-* &quot;-&quot;??_-;_-@_-">
                  <c:v>-3.0</c:v>
                </c:pt>
                <c:pt idx="362" formatCode="_-* #,##0.0_-;\-* #,##0.0_-;_-* &quot;-&quot;??_-;_-@_-">
                  <c:v>-3.0</c:v>
                </c:pt>
                <c:pt idx="363" formatCode="_-* #,##0.0_-;\-* #,##0.0_-;_-* &quot;-&quot;??_-;_-@_-">
                  <c:v>-3.0</c:v>
                </c:pt>
                <c:pt idx="364" formatCode="_-* #,##0.0_-;\-* #,##0.0_-;_-* &quot;-&quot;??_-;_-@_-">
                  <c:v>-3.0</c:v>
                </c:pt>
                <c:pt idx="365" formatCode="_-* #,##0.0_-;\-* #,##0.0_-;_-* &quot;-&quot;??_-;_-@_-">
                  <c:v>-3.0</c:v>
                </c:pt>
                <c:pt idx="366" formatCode="_-* #,##0.0_-;\-* #,##0.0_-;_-* &quot;-&quot;??_-;_-@_-">
                  <c:v>-3.0</c:v>
                </c:pt>
                <c:pt idx="367" formatCode="_-* #,##0.0_-;\-* #,##0.0_-;_-* &quot;-&quot;??_-;_-@_-">
                  <c:v>-3.0</c:v>
                </c:pt>
                <c:pt idx="368" formatCode="_-* #,##0.0_-;\-* #,##0.0_-;_-* &quot;-&quot;??_-;_-@_-">
                  <c:v>-3.0</c:v>
                </c:pt>
                <c:pt idx="369" formatCode="_-* #,##0.0_-;\-* #,##0.0_-;_-* &quot;-&quot;??_-;_-@_-">
                  <c:v>-3.0</c:v>
                </c:pt>
                <c:pt idx="370" formatCode="_-* #,##0.0_-;\-* #,##0.0_-;_-* &quot;-&quot;??_-;_-@_-">
                  <c:v>-3.0</c:v>
                </c:pt>
                <c:pt idx="371" formatCode="_-* #,##0.0_-;\-* #,##0.0_-;_-* &quot;-&quot;??_-;_-@_-">
                  <c:v>-3.0</c:v>
                </c:pt>
                <c:pt idx="372" formatCode="_-* #,##0.0_-;\-* #,##0.0_-;_-* &quot;-&quot;??_-;_-@_-">
                  <c:v>-3.0</c:v>
                </c:pt>
                <c:pt idx="373" formatCode="_-* #,##0.0_-;\-* #,##0.0_-;_-* &quot;-&quot;??_-;_-@_-">
                  <c:v>-3.0</c:v>
                </c:pt>
                <c:pt idx="374" formatCode="_-* #,##0.0_-;\-* #,##0.0_-;_-* &quot;-&quot;??_-;_-@_-">
                  <c:v>-3.0</c:v>
                </c:pt>
                <c:pt idx="375" formatCode="_-* #,##0.0_-;\-* #,##0.0_-;_-* &quot;-&quot;??_-;_-@_-">
                  <c:v>-3.0</c:v>
                </c:pt>
                <c:pt idx="376" formatCode="_-* #,##0.0_-;\-* #,##0.0_-;_-* &quot;-&quot;??_-;_-@_-">
                  <c:v>-3.0</c:v>
                </c:pt>
                <c:pt idx="377" formatCode="_-* #,##0.0_-;\-* #,##0.0_-;_-* &quot;-&quot;??_-;_-@_-">
                  <c:v>-3.0</c:v>
                </c:pt>
                <c:pt idx="378" formatCode="_-* #,##0.0_-;\-* #,##0.0_-;_-* &quot;-&quot;??_-;_-@_-">
                  <c:v>-3.0</c:v>
                </c:pt>
                <c:pt idx="379" formatCode="_-* #,##0.0_-;\-* #,##0.0_-;_-* &quot;-&quot;??_-;_-@_-">
                  <c:v>-3.0</c:v>
                </c:pt>
                <c:pt idx="380" formatCode="_-* #,##0.0_-;\-* #,##0.0_-;_-* &quot;-&quot;??_-;_-@_-">
                  <c:v>-3.0</c:v>
                </c:pt>
                <c:pt idx="381" formatCode="_-* #,##0.0_-;\-* #,##0.0_-;_-* &quot;-&quot;??_-;_-@_-">
                  <c:v>-3.0</c:v>
                </c:pt>
                <c:pt idx="382" formatCode="_-* #,##0.0_-;\-* #,##0.0_-;_-* &quot;-&quot;??_-;_-@_-">
                  <c:v>-3.0</c:v>
                </c:pt>
                <c:pt idx="383" formatCode="_-* #,##0.0_-;\-* #,##0.0_-;_-* &quot;-&quot;??_-;_-@_-">
                  <c:v>-3.0</c:v>
                </c:pt>
                <c:pt idx="384" formatCode="_-* #,##0.0_-;\-* #,##0.0_-;_-* &quot;-&quot;??_-;_-@_-">
                  <c:v>-3.0</c:v>
                </c:pt>
                <c:pt idx="385" formatCode="_-* #,##0.0_-;\-* #,##0.0_-;_-* &quot;-&quot;??_-;_-@_-">
                  <c:v>-3.0</c:v>
                </c:pt>
                <c:pt idx="386" formatCode="_-* #,##0.0_-;\-* #,##0.0_-;_-* &quot;-&quot;??_-;_-@_-">
                  <c:v>-3.0</c:v>
                </c:pt>
                <c:pt idx="387" formatCode="_-* #,##0.0_-;\-* #,##0.0_-;_-* &quot;-&quot;??_-;_-@_-">
                  <c:v>-3.0</c:v>
                </c:pt>
                <c:pt idx="388" formatCode="_-* #,##0.0_-;\-* #,##0.0_-;_-* &quot;-&quot;??_-;_-@_-">
                  <c:v>-3.0</c:v>
                </c:pt>
                <c:pt idx="389" formatCode="_-* #,##0.0_-;\-* #,##0.0_-;_-* &quot;-&quot;??_-;_-@_-">
                  <c:v>-3.0</c:v>
                </c:pt>
                <c:pt idx="390" formatCode="_-* #,##0.0_-;\-* #,##0.0_-;_-* &quot;-&quot;??_-;_-@_-">
                  <c:v>-3.0</c:v>
                </c:pt>
                <c:pt idx="391" formatCode="_-* #,##0.0_-;\-* #,##0.0_-;_-* &quot;-&quot;??_-;_-@_-">
                  <c:v>-3.0</c:v>
                </c:pt>
                <c:pt idx="392" formatCode="_-* #,##0.0_-;\-* #,##0.0_-;_-* &quot;-&quot;??_-;_-@_-">
                  <c:v>-3.0</c:v>
                </c:pt>
                <c:pt idx="393" formatCode="_-* #,##0.0_-;\-* #,##0.0_-;_-* &quot;-&quot;??_-;_-@_-">
                  <c:v>-3.0</c:v>
                </c:pt>
                <c:pt idx="394" formatCode="_-* #,##0.0_-;\-* #,##0.0_-;_-* &quot;-&quot;??_-;_-@_-">
                  <c:v>-3.0</c:v>
                </c:pt>
                <c:pt idx="395" formatCode="_-* #,##0.0_-;\-* #,##0.0_-;_-* &quot;-&quot;??_-;_-@_-">
                  <c:v>-3.0</c:v>
                </c:pt>
                <c:pt idx="396" formatCode="_-* #,##0.0_-;\-* #,##0.0_-;_-* &quot;-&quot;??_-;_-@_-">
                  <c:v>-3.0</c:v>
                </c:pt>
                <c:pt idx="397" formatCode="_-* #,##0.0_-;\-* #,##0.0_-;_-* &quot;-&quot;??_-;_-@_-">
                  <c:v>-3.0</c:v>
                </c:pt>
                <c:pt idx="398" formatCode="_-* #,##0.0_-;\-* #,##0.0_-;_-* &quot;-&quot;??_-;_-@_-">
                  <c:v>-3.0</c:v>
                </c:pt>
                <c:pt idx="399" formatCode="_-* #,##0.0_-;\-* #,##0.0_-;_-* &quot;-&quot;??_-;_-@_-">
                  <c:v>-3.0</c:v>
                </c:pt>
                <c:pt idx="400" formatCode="_-* #,##0.0_-;\-* #,##0.0_-;_-* &quot;-&quot;??_-;_-@_-">
                  <c:v>-3.0</c:v>
                </c:pt>
                <c:pt idx="401" formatCode="_-* #,##0.0_-;\-* #,##0.0_-;_-* &quot;-&quot;??_-;_-@_-">
                  <c:v>-3.0</c:v>
                </c:pt>
                <c:pt idx="402" formatCode="_-* #,##0.0_-;\-* #,##0.0_-;_-* &quot;-&quot;??_-;_-@_-">
                  <c:v>-3.0</c:v>
                </c:pt>
                <c:pt idx="403" formatCode="_-* #,##0.0_-;\-* #,##0.0_-;_-* &quot;-&quot;??_-;_-@_-">
                  <c:v>-3.0</c:v>
                </c:pt>
                <c:pt idx="404" formatCode="_-* #,##0.0_-;\-* #,##0.0_-;_-* &quot;-&quot;??_-;_-@_-">
                  <c:v>-3.0</c:v>
                </c:pt>
                <c:pt idx="405" formatCode="_-* #,##0.0_-;\-* #,##0.0_-;_-* &quot;-&quot;??_-;_-@_-">
                  <c:v>-3.0</c:v>
                </c:pt>
                <c:pt idx="406" formatCode="_-* #,##0.0_-;\-* #,##0.0_-;_-* &quot;-&quot;??_-;_-@_-">
                  <c:v>-3.0</c:v>
                </c:pt>
                <c:pt idx="407" formatCode="_-* #,##0.0_-;\-* #,##0.0_-;_-* &quot;-&quot;??_-;_-@_-">
                  <c:v>-3.0</c:v>
                </c:pt>
                <c:pt idx="408" formatCode="_-* #,##0.0_-;\-* #,##0.0_-;_-* &quot;-&quot;??_-;_-@_-">
                  <c:v>-3.0</c:v>
                </c:pt>
                <c:pt idx="409" formatCode="_-* #,##0.0_-;\-* #,##0.0_-;_-* &quot;-&quot;??_-;_-@_-">
                  <c:v>-3.0</c:v>
                </c:pt>
                <c:pt idx="410" formatCode="_-* #,##0.0_-;\-* #,##0.0_-;_-* &quot;-&quot;??_-;_-@_-">
                  <c:v>-3.0</c:v>
                </c:pt>
                <c:pt idx="411" formatCode="_-* #,##0.0_-;\-* #,##0.0_-;_-* &quot;-&quot;??_-;_-@_-">
                  <c:v>-3.0</c:v>
                </c:pt>
                <c:pt idx="412" formatCode="_-* #,##0.0_-;\-* #,##0.0_-;_-* &quot;-&quot;??_-;_-@_-">
                  <c:v>-3.0</c:v>
                </c:pt>
                <c:pt idx="413" formatCode="_-* #,##0.0_-;\-* #,##0.0_-;_-* &quot;-&quot;??_-;_-@_-">
                  <c:v>-3.0</c:v>
                </c:pt>
                <c:pt idx="414" formatCode="_-* #,##0.0_-;\-* #,##0.0_-;_-* &quot;-&quot;??_-;_-@_-">
                  <c:v>-3.0</c:v>
                </c:pt>
                <c:pt idx="415" formatCode="_-* #,##0.0_-;\-* #,##0.0_-;_-* &quot;-&quot;??_-;_-@_-">
                  <c:v>-3.0</c:v>
                </c:pt>
                <c:pt idx="416" formatCode="_-* #,##0.0_-;\-* #,##0.0_-;_-* &quot;-&quot;??_-;_-@_-">
                  <c:v>-3.0</c:v>
                </c:pt>
                <c:pt idx="417" formatCode="_-* #,##0.0_-;\-* #,##0.0_-;_-* &quot;-&quot;??_-;_-@_-">
                  <c:v>-3.0</c:v>
                </c:pt>
                <c:pt idx="418" formatCode="_-* #,##0.0_-;\-* #,##0.0_-;_-* &quot;-&quot;??_-;_-@_-">
                  <c:v>-3.0</c:v>
                </c:pt>
                <c:pt idx="419" formatCode="_-* #,##0.0_-;\-* #,##0.0_-;_-* &quot;-&quot;??_-;_-@_-">
                  <c:v>-3.0</c:v>
                </c:pt>
                <c:pt idx="420" formatCode="_-* #,##0.0_-;\-* #,##0.0_-;_-* &quot;-&quot;??_-;_-@_-">
                  <c:v>-3.0</c:v>
                </c:pt>
                <c:pt idx="421" formatCode="_-* #,##0.0_-;\-* #,##0.0_-;_-* &quot;-&quot;??_-;_-@_-">
                  <c:v>-3.0</c:v>
                </c:pt>
                <c:pt idx="422" formatCode="_-* #,##0.0_-;\-* #,##0.0_-;_-* &quot;-&quot;??_-;_-@_-">
                  <c:v>-3.0</c:v>
                </c:pt>
                <c:pt idx="423" formatCode="_-* #,##0.0_-;\-* #,##0.0_-;_-* &quot;-&quot;??_-;_-@_-">
                  <c:v>-3.0</c:v>
                </c:pt>
                <c:pt idx="424" formatCode="_-* #,##0.0_-;\-* #,##0.0_-;_-* &quot;-&quot;??_-;_-@_-">
                  <c:v>-3.0</c:v>
                </c:pt>
                <c:pt idx="425" formatCode="_-* #,##0.0_-;\-* #,##0.0_-;_-* &quot;-&quot;??_-;_-@_-">
                  <c:v>-3.0</c:v>
                </c:pt>
                <c:pt idx="426" formatCode="_-* #,##0.0_-;\-* #,##0.0_-;_-* &quot;-&quot;??_-;_-@_-">
                  <c:v>-3.0</c:v>
                </c:pt>
                <c:pt idx="427" formatCode="_-* #,##0.0_-;\-* #,##0.0_-;_-* &quot;-&quot;??_-;_-@_-">
                  <c:v>-3.0</c:v>
                </c:pt>
                <c:pt idx="428" formatCode="_-* #,##0.0_-;\-* #,##0.0_-;_-* &quot;-&quot;??_-;_-@_-">
                  <c:v>-3.0</c:v>
                </c:pt>
                <c:pt idx="429" formatCode="_-* #,##0.0_-;\-* #,##0.0_-;_-* &quot;-&quot;??_-;_-@_-">
                  <c:v>-3.0</c:v>
                </c:pt>
                <c:pt idx="430" formatCode="_-* #,##0.0_-;\-* #,##0.0_-;_-* &quot;-&quot;??_-;_-@_-">
                  <c:v>-3.0</c:v>
                </c:pt>
                <c:pt idx="431" formatCode="_-* #,##0.0_-;\-* #,##0.0_-;_-* &quot;-&quot;??_-;_-@_-">
                  <c:v>-3.0</c:v>
                </c:pt>
                <c:pt idx="432" formatCode="_-* #,##0.0_-;\-* #,##0.0_-;_-* &quot;-&quot;??_-;_-@_-">
                  <c:v>-3.0</c:v>
                </c:pt>
                <c:pt idx="433" formatCode="_-* #,##0.0_-;\-* #,##0.0_-;_-* &quot;-&quot;??_-;_-@_-">
                  <c:v>-3.0</c:v>
                </c:pt>
                <c:pt idx="434" formatCode="_-* #,##0.0_-;\-* #,##0.0_-;_-* &quot;-&quot;??_-;_-@_-">
                  <c:v>-3.0</c:v>
                </c:pt>
                <c:pt idx="435" formatCode="_-* #,##0.0_-;\-* #,##0.0_-;_-* &quot;-&quot;??_-;_-@_-">
                  <c:v>-3.0</c:v>
                </c:pt>
                <c:pt idx="436" formatCode="_-* #,##0.0_-;\-* #,##0.0_-;_-* &quot;-&quot;??_-;_-@_-">
                  <c:v>-3.0</c:v>
                </c:pt>
                <c:pt idx="437" formatCode="_-* #,##0.0_-;\-* #,##0.0_-;_-* &quot;-&quot;??_-;_-@_-">
                  <c:v>-3.0</c:v>
                </c:pt>
                <c:pt idx="438" formatCode="_-* #,##0.0_-;\-* #,##0.0_-;_-* &quot;-&quot;??_-;_-@_-">
                  <c:v>-3.0</c:v>
                </c:pt>
                <c:pt idx="439" formatCode="_-* #,##0.0_-;\-* #,##0.0_-;_-* &quot;-&quot;??_-;_-@_-">
                  <c:v>-3.0</c:v>
                </c:pt>
                <c:pt idx="440" formatCode="_-* #,##0.0_-;\-* #,##0.0_-;_-* &quot;-&quot;??_-;_-@_-">
                  <c:v>-3.0</c:v>
                </c:pt>
                <c:pt idx="441" formatCode="_-* #,##0.0_-;\-* #,##0.0_-;_-* &quot;-&quot;??_-;_-@_-">
                  <c:v>-3.0</c:v>
                </c:pt>
                <c:pt idx="442" formatCode="_-* #,##0.0_-;\-* #,##0.0_-;_-* &quot;-&quot;??_-;_-@_-">
                  <c:v>-3.0</c:v>
                </c:pt>
                <c:pt idx="443" formatCode="_-* #,##0.0_-;\-* #,##0.0_-;_-* &quot;-&quot;??_-;_-@_-">
                  <c:v>-3.0</c:v>
                </c:pt>
                <c:pt idx="444" formatCode="_-* #,##0.0_-;\-* #,##0.0_-;_-* &quot;-&quot;??_-;_-@_-">
                  <c:v>-3.0</c:v>
                </c:pt>
                <c:pt idx="445" formatCode="_-* #,##0.0_-;\-* #,##0.0_-;_-* &quot;-&quot;??_-;_-@_-">
                  <c:v>-3.0</c:v>
                </c:pt>
                <c:pt idx="446" formatCode="_-* #,##0.0_-;\-* #,##0.0_-;_-* &quot;-&quot;??_-;_-@_-">
                  <c:v>-3.0</c:v>
                </c:pt>
                <c:pt idx="447" formatCode="_-* #,##0.0_-;\-* #,##0.0_-;_-* &quot;-&quot;??_-;_-@_-">
                  <c:v>-3.0</c:v>
                </c:pt>
                <c:pt idx="448" formatCode="_-* #,##0.0_-;\-* #,##0.0_-;_-* &quot;-&quot;??_-;_-@_-">
                  <c:v>-3.0</c:v>
                </c:pt>
                <c:pt idx="449" formatCode="_-* #,##0.0_-;\-* #,##0.0_-;_-* &quot;-&quot;??_-;_-@_-">
                  <c:v>-3.0</c:v>
                </c:pt>
                <c:pt idx="450" formatCode="_-* #,##0.0_-;\-* #,##0.0_-;_-* &quot;-&quot;??_-;_-@_-">
                  <c:v>-3.0</c:v>
                </c:pt>
                <c:pt idx="451" formatCode="_-* #,##0.0_-;\-* #,##0.0_-;_-* &quot;-&quot;??_-;_-@_-">
                  <c:v>-3.0</c:v>
                </c:pt>
                <c:pt idx="452" formatCode="_-* #,##0.0_-;\-* #,##0.0_-;_-* &quot;-&quot;??_-;_-@_-">
                  <c:v>-3.0</c:v>
                </c:pt>
                <c:pt idx="453" formatCode="_-* #,##0.0_-;\-* #,##0.0_-;_-* &quot;-&quot;??_-;_-@_-">
                  <c:v>-3.0</c:v>
                </c:pt>
                <c:pt idx="454" formatCode="_-* #,##0.0_-;\-* #,##0.0_-;_-* &quot;-&quot;??_-;_-@_-">
                  <c:v>-3.0</c:v>
                </c:pt>
                <c:pt idx="455" formatCode="_-* #,##0.0_-;\-* #,##0.0_-;_-* &quot;-&quot;??_-;_-@_-">
                  <c:v>-3.0</c:v>
                </c:pt>
                <c:pt idx="456" formatCode="_-* #,##0.0_-;\-* #,##0.0_-;_-* &quot;-&quot;??_-;_-@_-">
                  <c:v>-3.0</c:v>
                </c:pt>
                <c:pt idx="457" formatCode="_-* #,##0.0_-;\-* #,##0.0_-;_-* &quot;-&quot;??_-;_-@_-">
                  <c:v>-3.0</c:v>
                </c:pt>
                <c:pt idx="458" formatCode="_-* #,##0.0_-;\-* #,##0.0_-;_-* &quot;-&quot;??_-;_-@_-">
                  <c:v>-3.0</c:v>
                </c:pt>
                <c:pt idx="459" formatCode="_-* #,##0.0_-;\-* #,##0.0_-;_-* &quot;-&quot;??_-;_-@_-">
                  <c:v>-3.0</c:v>
                </c:pt>
                <c:pt idx="460" formatCode="_-* #,##0.0_-;\-* #,##0.0_-;_-* &quot;-&quot;??_-;_-@_-">
                  <c:v>-3.0</c:v>
                </c:pt>
                <c:pt idx="461" formatCode="_-* #,##0.0_-;\-* #,##0.0_-;_-* &quot;-&quot;??_-;_-@_-">
                  <c:v>-3.0</c:v>
                </c:pt>
                <c:pt idx="462" formatCode="_-* #,##0.0_-;\-* #,##0.0_-;_-* &quot;-&quot;??_-;_-@_-">
                  <c:v>-3.0</c:v>
                </c:pt>
                <c:pt idx="463" formatCode="_-* #,##0.0_-;\-* #,##0.0_-;_-* &quot;-&quot;??_-;_-@_-">
                  <c:v>-3.0</c:v>
                </c:pt>
                <c:pt idx="464" formatCode="_-* #,##0.0_-;\-* #,##0.0_-;_-* &quot;-&quot;??_-;_-@_-">
                  <c:v>-3.0</c:v>
                </c:pt>
                <c:pt idx="465" formatCode="_-* #,##0.0_-;\-* #,##0.0_-;_-* &quot;-&quot;??_-;_-@_-">
                  <c:v>-3.0</c:v>
                </c:pt>
                <c:pt idx="466" formatCode="_-* #,##0.0_-;\-* #,##0.0_-;_-* &quot;-&quot;??_-;_-@_-">
                  <c:v>-3.0</c:v>
                </c:pt>
                <c:pt idx="467" formatCode="_-* #,##0.0_-;\-* #,##0.0_-;_-* &quot;-&quot;??_-;_-@_-">
                  <c:v>-3.0</c:v>
                </c:pt>
                <c:pt idx="468" formatCode="_-* #,##0.0_-;\-* #,##0.0_-;_-* &quot;-&quot;??_-;_-@_-">
                  <c:v>-3.0</c:v>
                </c:pt>
                <c:pt idx="469" formatCode="_-* #,##0.0_-;\-* #,##0.0_-;_-* &quot;-&quot;??_-;_-@_-">
                  <c:v>-3.0</c:v>
                </c:pt>
                <c:pt idx="470" formatCode="_-* #,##0.0_-;\-* #,##0.0_-;_-* &quot;-&quot;??_-;_-@_-">
                  <c:v>-3.0</c:v>
                </c:pt>
                <c:pt idx="471" formatCode="_-* #,##0.0_-;\-* #,##0.0_-;_-* &quot;-&quot;??_-;_-@_-">
                  <c:v>-3.0</c:v>
                </c:pt>
                <c:pt idx="472" formatCode="_-* #,##0.0_-;\-* #,##0.0_-;_-* &quot;-&quot;??_-;_-@_-">
                  <c:v>-3.0</c:v>
                </c:pt>
                <c:pt idx="473" formatCode="_-* #,##0.0_-;\-* #,##0.0_-;_-* &quot;-&quot;??_-;_-@_-">
                  <c:v>-3.0</c:v>
                </c:pt>
                <c:pt idx="474" formatCode="_-* #,##0.0_-;\-* #,##0.0_-;_-* &quot;-&quot;??_-;_-@_-">
                  <c:v>-3.0</c:v>
                </c:pt>
                <c:pt idx="475" formatCode="_-* #,##0.0_-;\-* #,##0.0_-;_-* &quot;-&quot;??_-;_-@_-">
                  <c:v>-3.0</c:v>
                </c:pt>
                <c:pt idx="476" formatCode="_-* #,##0.0_-;\-* #,##0.0_-;_-* &quot;-&quot;??_-;_-@_-">
                  <c:v>-3.0</c:v>
                </c:pt>
                <c:pt idx="477" formatCode="_-* #,##0.0_-;\-* #,##0.0_-;_-* &quot;-&quot;??_-;_-@_-">
                  <c:v>-3.0</c:v>
                </c:pt>
                <c:pt idx="478" formatCode="_-* #,##0.0_-;\-* #,##0.0_-;_-* &quot;-&quot;??_-;_-@_-">
                  <c:v>-3.0</c:v>
                </c:pt>
                <c:pt idx="479" formatCode="_-* #,##0.0_-;\-* #,##0.0_-;_-* &quot;-&quot;??_-;_-@_-">
                  <c:v>-3.0</c:v>
                </c:pt>
                <c:pt idx="480" formatCode="_-* #,##0.0_-;\-* #,##0.0_-;_-* &quot;-&quot;??_-;_-@_-">
                  <c:v>-3.0</c:v>
                </c:pt>
                <c:pt idx="481" formatCode="_-* #,##0.0_-;\-* #,##0.0_-;_-* &quot;-&quot;??_-;_-@_-">
                  <c:v>-3.0</c:v>
                </c:pt>
                <c:pt idx="482" formatCode="_-* #,##0.0_-;\-* #,##0.0_-;_-* &quot;-&quot;??_-;_-@_-">
                  <c:v>-3.0</c:v>
                </c:pt>
                <c:pt idx="483" formatCode="_-* #,##0.0_-;\-* #,##0.0_-;_-* &quot;-&quot;??_-;_-@_-">
                  <c:v>-3.0</c:v>
                </c:pt>
                <c:pt idx="484" formatCode="_-* #,##0.0_-;\-* #,##0.0_-;_-* &quot;-&quot;??_-;_-@_-">
                  <c:v>-3.0</c:v>
                </c:pt>
                <c:pt idx="485" formatCode="_-* #,##0.0_-;\-* #,##0.0_-;_-* &quot;-&quot;??_-;_-@_-">
                  <c:v>-3.0</c:v>
                </c:pt>
                <c:pt idx="486" formatCode="_-* #,##0.0_-;\-* #,##0.0_-;_-* &quot;-&quot;??_-;_-@_-">
                  <c:v>-3.0</c:v>
                </c:pt>
                <c:pt idx="487" formatCode="_-* #,##0.0_-;\-* #,##0.0_-;_-* &quot;-&quot;??_-;_-@_-">
                  <c:v>-3.0</c:v>
                </c:pt>
                <c:pt idx="488" formatCode="_-* #,##0.0_-;\-* #,##0.0_-;_-* &quot;-&quot;??_-;_-@_-">
                  <c:v>-3.0</c:v>
                </c:pt>
                <c:pt idx="489" formatCode="_-* #,##0.0_-;\-* #,##0.0_-;_-* &quot;-&quot;??_-;_-@_-">
                  <c:v>-3.0</c:v>
                </c:pt>
                <c:pt idx="490" formatCode="_-* #,##0.0_-;\-* #,##0.0_-;_-* &quot;-&quot;??_-;_-@_-">
                  <c:v>-3.0</c:v>
                </c:pt>
                <c:pt idx="491" formatCode="_-* #,##0.0_-;\-* #,##0.0_-;_-* &quot;-&quot;??_-;_-@_-">
                  <c:v>-3.0</c:v>
                </c:pt>
                <c:pt idx="492" formatCode="_-* #,##0.0_-;\-* #,##0.0_-;_-* &quot;-&quot;??_-;_-@_-">
                  <c:v>-3.0</c:v>
                </c:pt>
                <c:pt idx="493" formatCode="_-* #,##0.0_-;\-* #,##0.0_-;_-* &quot;-&quot;??_-;_-@_-">
                  <c:v>-3.0</c:v>
                </c:pt>
                <c:pt idx="494" formatCode="_-* #,##0.0_-;\-* #,##0.0_-;_-* &quot;-&quot;??_-;_-@_-">
                  <c:v>-3.0</c:v>
                </c:pt>
                <c:pt idx="495" formatCode="_-* #,##0.0_-;\-* #,##0.0_-;_-* &quot;-&quot;??_-;_-@_-">
                  <c:v>-3.0</c:v>
                </c:pt>
                <c:pt idx="496" formatCode="_-* #,##0.0_-;\-* #,##0.0_-;_-* &quot;-&quot;??_-;_-@_-">
                  <c:v>-3.0</c:v>
                </c:pt>
                <c:pt idx="497" formatCode="_-* #,##0.0_-;\-* #,##0.0_-;_-* &quot;-&quot;??_-;_-@_-">
                  <c:v>-3.0</c:v>
                </c:pt>
                <c:pt idx="498" formatCode="_-* #,##0.0_-;\-* #,##0.0_-;_-* &quot;-&quot;??_-;_-@_-">
                  <c:v>-3.0</c:v>
                </c:pt>
                <c:pt idx="499" formatCode="_-* #,##0.0_-;\-* #,##0.0_-;_-* &quot;-&quot;??_-;_-@_-">
                  <c:v>-3.0</c:v>
                </c:pt>
                <c:pt idx="500" formatCode="_-* #,##0.0_-;\-* #,##0.0_-;_-* &quot;-&quot;??_-;_-@_-">
                  <c:v>-3.0</c:v>
                </c:pt>
                <c:pt idx="501" formatCode="_-* #,##0.0_-;\-* #,##0.0_-;_-* &quot;-&quot;??_-;_-@_-">
                  <c:v>-3.0</c:v>
                </c:pt>
                <c:pt idx="502" formatCode="_-* #,##0.0_-;\-* #,##0.0_-;_-* &quot;-&quot;??_-;_-@_-">
                  <c:v>-3.0</c:v>
                </c:pt>
                <c:pt idx="503" formatCode="_-* #,##0.0_-;\-* #,##0.0_-;_-* &quot;-&quot;??_-;_-@_-">
                  <c:v>-3.0</c:v>
                </c:pt>
                <c:pt idx="504" formatCode="_-* #,##0.0_-;\-* #,##0.0_-;_-* &quot;-&quot;??_-;_-@_-">
                  <c:v>-3.0</c:v>
                </c:pt>
                <c:pt idx="505" formatCode="_-* #,##0.0_-;\-* #,##0.0_-;_-* &quot;-&quot;??_-;_-@_-">
                  <c:v>-3.0</c:v>
                </c:pt>
                <c:pt idx="506" formatCode="_-* #,##0.0_-;\-* #,##0.0_-;_-* &quot;-&quot;??_-;_-@_-">
                  <c:v>-3.0</c:v>
                </c:pt>
                <c:pt idx="507" formatCode="_-* #,##0.0_-;\-* #,##0.0_-;_-* &quot;-&quot;??_-;_-@_-">
                  <c:v>-3.0</c:v>
                </c:pt>
                <c:pt idx="508" formatCode="_-* #,##0.0_-;\-* #,##0.0_-;_-* &quot;-&quot;??_-;_-@_-">
                  <c:v>-3.0</c:v>
                </c:pt>
                <c:pt idx="509" formatCode="_-* #,##0.0_-;\-* #,##0.0_-;_-* &quot;-&quot;??_-;_-@_-">
                  <c:v>-3.0</c:v>
                </c:pt>
                <c:pt idx="510" formatCode="_-* #,##0.0_-;\-* #,##0.0_-;_-* &quot;-&quot;??_-;_-@_-">
                  <c:v>-3.0</c:v>
                </c:pt>
                <c:pt idx="511" formatCode="_-* #,##0.0_-;\-* #,##0.0_-;_-* &quot;-&quot;??_-;_-@_-">
                  <c:v>-3.0</c:v>
                </c:pt>
                <c:pt idx="512" formatCode="_-* #,##0.0_-;\-* #,##0.0_-;_-* &quot;-&quot;??_-;_-@_-">
                  <c:v>-3.0</c:v>
                </c:pt>
                <c:pt idx="513" formatCode="_-* #,##0.0_-;\-* #,##0.0_-;_-* &quot;-&quot;??_-;_-@_-">
                  <c:v>-3.0</c:v>
                </c:pt>
                <c:pt idx="514" formatCode="_-* #,##0.0_-;\-* #,##0.0_-;_-* &quot;-&quot;??_-;_-@_-">
                  <c:v>-3.0</c:v>
                </c:pt>
                <c:pt idx="515" formatCode="_-* #,##0.0_-;\-* #,##0.0_-;_-* &quot;-&quot;??_-;_-@_-">
                  <c:v>-3.0</c:v>
                </c:pt>
                <c:pt idx="516" formatCode="_-* #,##0.0_-;\-* #,##0.0_-;_-* &quot;-&quot;??_-;_-@_-">
                  <c:v>-3.0</c:v>
                </c:pt>
                <c:pt idx="517" formatCode="_-* #,##0.0_-;\-* #,##0.0_-;_-* &quot;-&quot;??_-;_-@_-">
                  <c:v>-3.0</c:v>
                </c:pt>
                <c:pt idx="518" formatCode="_-* #,##0.0_-;\-* #,##0.0_-;_-* &quot;-&quot;??_-;_-@_-">
                  <c:v>-3.0</c:v>
                </c:pt>
                <c:pt idx="519" formatCode="_-* #,##0.0_-;\-* #,##0.0_-;_-* &quot;-&quot;??_-;_-@_-">
                  <c:v>-3.0</c:v>
                </c:pt>
                <c:pt idx="520" formatCode="_-* #,##0.0_-;\-* #,##0.0_-;_-* &quot;-&quot;??_-;_-@_-">
                  <c:v>-3.0</c:v>
                </c:pt>
                <c:pt idx="521" formatCode="_-* #,##0.0_-;\-* #,##0.0_-;_-* &quot;-&quot;??_-;_-@_-">
                  <c:v>-3.0</c:v>
                </c:pt>
                <c:pt idx="522" formatCode="_-* #,##0.0_-;\-* #,##0.0_-;_-* &quot;-&quot;??_-;_-@_-">
                  <c:v>-3.0</c:v>
                </c:pt>
                <c:pt idx="523" formatCode="_-* #,##0.0_-;\-* #,##0.0_-;_-* &quot;-&quot;??_-;_-@_-">
                  <c:v>-3.0</c:v>
                </c:pt>
                <c:pt idx="524" formatCode="_-* #,##0.0_-;\-* #,##0.0_-;_-* &quot;-&quot;??_-;_-@_-">
                  <c:v>-2.0</c:v>
                </c:pt>
              </c:numCache>
            </c:numRef>
          </c:val>
        </c:ser>
        <c:dLbls>
          <c:showLegendKey val="0"/>
          <c:showVal val="0"/>
          <c:showCatName val="0"/>
          <c:showSerName val="0"/>
          <c:showPercent val="0"/>
          <c:showBubbleSize val="0"/>
        </c:dLbls>
        <c:axId val="-2097819208"/>
        <c:axId val="-2097822248"/>
      </c:areaChart>
      <c:barChart>
        <c:barDir val="col"/>
        <c:grouping val="clustered"/>
        <c:varyColors val="0"/>
        <c:ser>
          <c:idx val="3"/>
          <c:order val="3"/>
          <c:tx>
            <c:v>Recession1</c:v>
          </c:tx>
          <c:spPr>
            <a:solidFill>
              <a:schemeClr val="bg1">
                <a:lumMod val="85000"/>
              </a:schemeClr>
            </a:solidFill>
          </c:spPr>
          <c:invertIfNegative val="0"/>
          <c:val>
            <c:numRef>
              <c:f>Recession!$F$240:$F$764</c:f>
              <c:numCache>
                <c:formatCode>_-* #,##0.0_-;\-* #,##0.0_-;_-* "-"??_-;_-@_-</c:formatCode>
                <c:ptCount val="525"/>
                <c:pt idx="48">
                  <c:v>3.0</c:v>
                </c:pt>
                <c:pt idx="49">
                  <c:v>3.0</c:v>
                </c:pt>
                <c:pt idx="50">
                  <c:v>3.0</c:v>
                </c:pt>
                <c:pt idx="51">
                  <c:v>3.0</c:v>
                </c:pt>
                <c:pt idx="52">
                  <c:v>3.0</c:v>
                </c:pt>
                <c:pt idx="53">
                  <c:v>3.0</c:v>
                </c:pt>
                <c:pt idx="54">
                  <c:v>3.0</c:v>
                </c:pt>
                <c:pt idx="66">
                  <c:v>3.0</c:v>
                </c:pt>
                <c:pt idx="67">
                  <c:v>3.0</c:v>
                </c:pt>
                <c:pt idx="68">
                  <c:v>3.0</c:v>
                </c:pt>
                <c:pt idx="69">
                  <c:v>3.0</c:v>
                </c:pt>
                <c:pt idx="70">
                  <c:v>3.0</c:v>
                </c:pt>
                <c:pt idx="71">
                  <c:v>3.0</c:v>
                </c:pt>
                <c:pt idx="72">
                  <c:v>3.0</c:v>
                </c:pt>
                <c:pt idx="73">
                  <c:v>3.0</c:v>
                </c:pt>
                <c:pt idx="74">
                  <c:v>3.0</c:v>
                </c:pt>
                <c:pt idx="75">
                  <c:v>3.0</c:v>
                </c:pt>
                <c:pt idx="76">
                  <c:v>3.0</c:v>
                </c:pt>
                <c:pt idx="77">
                  <c:v>3.0</c:v>
                </c:pt>
                <c:pt idx="78">
                  <c:v>3.0</c:v>
                </c:pt>
                <c:pt idx="79">
                  <c:v>3.0</c:v>
                </c:pt>
                <c:pt idx="80">
                  <c:v>3.0</c:v>
                </c:pt>
                <c:pt idx="81">
                  <c:v>3.0</c:v>
                </c:pt>
                <c:pt idx="82">
                  <c:v>3.0</c:v>
                </c:pt>
                <c:pt idx="174">
                  <c:v>3.0</c:v>
                </c:pt>
                <c:pt idx="175">
                  <c:v>3.0</c:v>
                </c:pt>
                <c:pt idx="176">
                  <c:v>3.0</c:v>
                </c:pt>
                <c:pt idx="177">
                  <c:v>3.0</c:v>
                </c:pt>
                <c:pt idx="178">
                  <c:v>3.0</c:v>
                </c:pt>
                <c:pt idx="179">
                  <c:v>3.0</c:v>
                </c:pt>
                <c:pt idx="180">
                  <c:v>3.0</c:v>
                </c:pt>
                <c:pt idx="181">
                  <c:v>3.0</c:v>
                </c:pt>
                <c:pt idx="182">
                  <c:v>3.0</c:v>
                </c:pt>
                <c:pt idx="302">
                  <c:v>3.0</c:v>
                </c:pt>
                <c:pt idx="303">
                  <c:v>3.0</c:v>
                </c:pt>
                <c:pt idx="304">
                  <c:v>3.0</c:v>
                </c:pt>
                <c:pt idx="305">
                  <c:v>3.0</c:v>
                </c:pt>
                <c:pt idx="306">
                  <c:v>3.0</c:v>
                </c:pt>
                <c:pt idx="307">
                  <c:v>3.0</c:v>
                </c:pt>
                <c:pt idx="308">
                  <c:v>3.0</c:v>
                </c:pt>
                <c:pt idx="309">
                  <c:v>3.0</c:v>
                </c:pt>
                <c:pt idx="310">
                  <c:v>3.0</c:v>
                </c:pt>
                <c:pt idx="383">
                  <c:v>3.0</c:v>
                </c:pt>
                <c:pt idx="384">
                  <c:v>3.0</c:v>
                </c:pt>
                <c:pt idx="385">
                  <c:v>3.0</c:v>
                </c:pt>
                <c:pt idx="386">
                  <c:v>3.0</c:v>
                </c:pt>
                <c:pt idx="387">
                  <c:v>3.0</c:v>
                </c:pt>
                <c:pt idx="388">
                  <c:v>3.0</c:v>
                </c:pt>
                <c:pt idx="389">
                  <c:v>3.0</c:v>
                </c:pt>
                <c:pt idx="390">
                  <c:v>3.0</c:v>
                </c:pt>
                <c:pt idx="391">
                  <c:v>3.0</c:v>
                </c:pt>
                <c:pt idx="392">
                  <c:v>3.0</c:v>
                </c:pt>
                <c:pt idx="393">
                  <c:v>3.0</c:v>
                </c:pt>
                <c:pt idx="394">
                  <c:v>3.0</c:v>
                </c:pt>
                <c:pt idx="395">
                  <c:v>3.0</c:v>
                </c:pt>
                <c:pt idx="396">
                  <c:v>3.0</c:v>
                </c:pt>
                <c:pt idx="397">
                  <c:v>3.0</c:v>
                </c:pt>
                <c:pt idx="398">
                  <c:v>3.0</c:v>
                </c:pt>
                <c:pt idx="399">
                  <c:v>3.0</c:v>
                </c:pt>
                <c:pt idx="400">
                  <c:v>3.0</c:v>
                </c:pt>
                <c:pt idx="401">
                  <c:v>3.0</c:v>
                </c:pt>
              </c:numCache>
            </c:numRef>
          </c:val>
        </c:ser>
        <c:ser>
          <c:idx val="4"/>
          <c:order val="4"/>
          <c:tx>
            <c:v>Recession2</c:v>
          </c:tx>
          <c:spPr>
            <a:solidFill>
              <a:schemeClr val="bg1">
                <a:lumMod val="85000"/>
              </a:schemeClr>
            </a:solidFill>
          </c:spPr>
          <c:invertIfNegative val="0"/>
          <c:val>
            <c:numRef>
              <c:f>Recession!$G$240:$G$764</c:f>
              <c:numCache>
                <c:formatCode>_-* #,##0.0_-;\-* #,##0.0_-;_-* "-"??_-;_-@_-</c:formatCode>
                <c:ptCount val="525"/>
                <c:pt idx="48">
                  <c:v>-3.0</c:v>
                </c:pt>
                <c:pt idx="49">
                  <c:v>-3.0</c:v>
                </c:pt>
                <c:pt idx="50">
                  <c:v>-3.0</c:v>
                </c:pt>
                <c:pt idx="51">
                  <c:v>-3.0</c:v>
                </c:pt>
                <c:pt idx="52">
                  <c:v>-3.0</c:v>
                </c:pt>
                <c:pt idx="53">
                  <c:v>-3.0</c:v>
                </c:pt>
                <c:pt idx="54">
                  <c:v>-3.0</c:v>
                </c:pt>
                <c:pt idx="66">
                  <c:v>-3.0</c:v>
                </c:pt>
                <c:pt idx="67">
                  <c:v>-3.0</c:v>
                </c:pt>
                <c:pt idx="68">
                  <c:v>-3.0</c:v>
                </c:pt>
                <c:pt idx="69">
                  <c:v>-3.0</c:v>
                </c:pt>
                <c:pt idx="70">
                  <c:v>-3.0</c:v>
                </c:pt>
                <c:pt idx="71">
                  <c:v>-3.0</c:v>
                </c:pt>
                <c:pt idx="72">
                  <c:v>-3.0</c:v>
                </c:pt>
                <c:pt idx="73">
                  <c:v>-3.0</c:v>
                </c:pt>
                <c:pt idx="74">
                  <c:v>-3.0</c:v>
                </c:pt>
                <c:pt idx="75">
                  <c:v>-3.0</c:v>
                </c:pt>
                <c:pt idx="76">
                  <c:v>-3.0</c:v>
                </c:pt>
                <c:pt idx="77">
                  <c:v>-3.0</c:v>
                </c:pt>
                <c:pt idx="78">
                  <c:v>-3.0</c:v>
                </c:pt>
                <c:pt idx="79">
                  <c:v>-3.0</c:v>
                </c:pt>
                <c:pt idx="80">
                  <c:v>-3.0</c:v>
                </c:pt>
                <c:pt idx="81">
                  <c:v>-3.0</c:v>
                </c:pt>
                <c:pt idx="82">
                  <c:v>-3.0</c:v>
                </c:pt>
                <c:pt idx="174">
                  <c:v>-3.0</c:v>
                </c:pt>
                <c:pt idx="175">
                  <c:v>-3.0</c:v>
                </c:pt>
                <c:pt idx="176">
                  <c:v>-3.0</c:v>
                </c:pt>
                <c:pt idx="177">
                  <c:v>-3.0</c:v>
                </c:pt>
                <c:pt idx="178">
                  <c:v>-3.0</c:v>
                </c:pt>
                <c:pt idx="179">
                  <c:v>-3.0</c:v>
                </c:pt>
                <c:pt idx="180">
                  <c:v>-3.0</c:v>
                </c:pt>
                <c:pt idx="181">
                  <c:v>-3.0</c:v>
                </c:pt>
                <c:pt idx="182">
                  <c:v>-3.0</c:v>
                </c:pt>
                <c:pt idx="302">
                  <c:v>-3.0</c:v>
                </c:pt>
                <c:pt idx="303">
                  <c:v>-3.0</c:v>
                </c:pt>
                <c:pt idx="304">
                  <c:v>-3.0</c:v>
                </c:pt>
                <c:pt idx="305">
                  <c:v>-3.0</c:v>
                </c:pt>
                <c:pt idx="306">
                  <c:v>-3.0</c:v>
                </c:pt>
                <c:pt idx="307">
                  <c:v>-3.0</c:v>
                </c:pt>
                <c:pt idx="308">
                  <c:v>-3.0</c:v>
                </c:pt>
                <c:pt idx="309">
                  <c:v>-3.0</c:v>
                </c:pt>
                <c:pt idx="310">
                  <c:v>-3.0</c:v>
                </c:pt>
                <c:pt idx="383">
                  <c:v>-3.0</c:v>
                </c:pt>
                <c:pt idx="384">
                  <c:v>-3.0</c:v>
                </c:pt>
                <c:pt idx="385">
                  <c:v>-3.0</c:v>
                </c:pt>
                <c:pt idx="386">
                  <c:v>-3.0</c:v>
                </c:pt>
                <c:pt idx="387">
                  <c:v>-3.0</c:v>
                </c:pt>
                <c:pt idx="388">
                  <c:v>-3.0</c:v>
                </c:pt>
                <c:pt idx="389">
                  <c:v>-3.0</c:v>
                </c:pt>
                <c:pt idx="390">
                  <c:v>-3.0</c:v>
                </c:pt>
                <c:pt idx="391">
                  <c:v>-3.0</c:v>
                </c:pt>
                <c:pt idx="392">
                  <c:v>-3.0</c:v>
                </c:pt>
                <c:pt idx="393">
                  <c:v>-3.0</c:v>
                </c:pt>
                <c:pt idx="394">
                  <c:v>-3.0</c:v>
                </c:pt>
                <c:pt idx="395">
                  <c:v>-3.0</c:v>
                </c:pt>
                <c:pt idx="396">
                  <c:v>-3.0</c:v>
                </c:pt>
                <c:pt idx="397">
                  <c:v>-3.0</c:v>
                </c:pt>
                <c:pt idx="398">
                  <c:v>-3.0</c:v>
                </c:pt>
                <c:pt idx="399">
                  <c:v>-3.0</c:v>
                </c:pt>
                <c:pt idx="400">
                  <c:v>-3.0</c:v>
                </c:pt>
                <c:pt idx="401">
                  <c:v>-3.0</c:v>
                </c:pt>
              </c:numCache>
            </c:numRef>
          </c:val>
        </c:ser>
        <c:dLbls>
          <c:showLegendKey val="0"/>
          <c:showVal val="0"/>
          <c:showCatName val="0"/>
          <c:showSerName val="0"/>
          <c:showPercent val="0"/>
          <c:showBubbleSize val="0"/>
        </c:dLbls>
        <c:gapWidth val="0"/>
        <c:overlap val="100"/>
        <c:axId val="-2097851784"/>
        <c:axId val="-2097825576"/>
      </c:barChart>
      <c:lineChart>
        <c:grouping val="standard"/>
        <c:varyColors val="0"/>
        <c:ser>
          <c:idx val="0"/>
          <c:order val="0"/>
          <c:tx>
            <c:strRef>
              <c:f>Recession!$G$623</c:f>
              <c:strCache>
                <c:ptCount val="1"/>
                <c:pt idx="0">
                  <c:v>-3.0 </c:v>
                </c:pt>
              </c:strCache>
            </c:strRef>
          </c:tx>
          <c:spPr>
            <a:ln w="38100">
              <a:solidFill>
                <a:schemeClr val="accent1">
                  <a:lumMod val="75000"/>
                </a:schemeClr>
              </a:solidFill>
            </a:ln>
          </c:spPr>
          <c:marker>
            <c:symbol val="none"/>
          </c:marker>
          <c:cat>
            <c:numRef>
              <c:f>Recession!$A$240:$A$764</c:f>
              <c:numCache>
                <c:formatCode>General</c:formatCode>
                <c:ptCount val="525"/>
                <c:pt idx="0">
                  <c:v>1976.0</c:v>
                </c:pt>
                <c:pt idx="12">
                  <c:v>1977.0</c:v>
                </c:pt>
                <c:pt idx="24">
                  <c:v>1978.0</c:v>
                </c:pt>
                <c:pt idx="36">
                  <c:v>1979.0</c:v>
                </c:pt>
                <c:pt idx="48">
                  <c:v>1980.0</c:v>
                </c:pt>
                <c:pt idx="60">
                  <c:v>1981.0</c:v>
                </c:pt>
                <c:pt idx="72">
                  <c:v>1982.0</c:v>
                </c:pt>
                <c:pt idx="84">
                  <c:v>1983.0</c:v>
                </c:pt>
                <c:pt idx="96">
                  <c:v>1984.0</c:v>
                </c:pt>
                <c:pt idx="108">
                  <c:v>1985.0</c:v>
                </c:pt>
                <c:pt idx="120">
                  <c:v>1986.0</c:v>
                </c:pt>
                <c:pt idx="132">
                  <c:v>1987.0</c:v>
                </c:pt>
                <c:pt idx="144">
                  <c:v>1988.0</c:v>
                </c:pt>
                <c:pt idx="156">
                  <c:v>1989.0</c:v>
                </c:pt>
                <c:pt idx="168">
                  <c:v>1990.0</c:v>
                </c:pt>
                <c:pt idx="180">
                  <c:v>1991.0</c:v>
                </c:pt>
                <c:pt idx="192">
                  <c:v>1992.0</c:v>
                </c:pt>
                <c:pt idx="204">
                  <c:v>1993.0</c:v>
                </c:pt>
                <c:pt idx="216">
                  <c:v>1994.0</c:v>
                </c:pt>
                <c:pt idx="228">
                  <c:v>1995.0</c:v>
                </c:pt>
                <c:pt idx="240">
                  <c:v>1996.0</c:v>
                </c:pt>
                <c:pt idx="252">
                  <c:v>1997.0</c:v>
                </c:pt>
                <c:pt idx="264">
                  <c:v>1998.0</c:v>
                </c:pt>
                <c:pt idx="276">
                  <c:v>1999.0</c:v>
                </c:pt>
                <c:pt idx="288">
                  <c:v>2000.0</c:v>
                </c:pt>
                <c:pt idx="300">
                  <c:v>2001.0</c:v>
                </c:pt>
                <c:pt idx="312">
                  <c:v>2002.0</c:v>
                </c:pt>
                <c:pt idx="324">
                  <c:v>2003.0</c:v>
                </c:pt>
                <c:pt idx="336">
                  <c:v>2004.0</c:v>
                </c:pt>
                <c:pt idx="348">
                  <c:v>2005.0</c:v>
                </c:pt>
                <c:pt idx="360">
                  <c:v>2006.0</c:v>
                </c:pt>
                <c:pt idx="372">
                  <c:v>2007.0</c:v>
                </c:pt>
                <c:pt idx="384">
                  <c:v>2008.0</c:v>
                </c:pt>
                <c:pt idx="396">
                  <c:v>2009.0</c:v>
                </c:pt>
                <c:pt idx="408">
                  <c:v>2010.0</c:v>
                </c:pt>
                <c:pt idx="420">
                  <c:v>2011.0</c:v>
                </c:pt>
                <c:pt idx="432">
                  <c:v>2012.0</c:v>
                </c:pt>
                <c:pt idx="444">
                  <c:v>2013.0</c:v>
                </c:pt>
                <c:pt idx="456">
                  <c:v>2014.0</c:v>
                </c:pt>
                <c:pt idx="468">
                  <c:v>2015.0</c:v>
                </c:pt>
                <c:pt idx="480">
                  <c:v>2016.0</c:v>
                </c:pt>
                <c:pt idx="492">
                  <c:v>2017.0</c:v>
                </c:pt>
                <c:pt idx="504">
                  <c:v>2018.0</c:v>
                </c:pt>
                <c:pt idx="516">
                  <c:v>2019.0</c:v>
                </c:pt>
              </c:numCache>
            </c:numRef>
          </c:cat>
          <c:val>
            <c:numRef>
              <c:f>Recession!$E$240:$E$764</c:f>
              <c:numCache>
                <c:formatCode>_-* #,##0.00_-;\-* #,##0.00_-;_-* "-"??_-;_-@_-</c:formatCode>
                <c:ptCount val="525"/>
                <c:pt idx="5">
                  <c:v>0.800000000000001</c:v>
                </c:pt>
                <c:pt idx="6">
                  <c:v>0.98</c:v>
                </c:pt>
                <c:pt idx="7">
                  <c:v>1.140000000000001</c:v>
                </c:pt>
                <c:pt idx="8">
                  <c:v>1.170000000000001</c:v>
                </c:pt>
                <c:pt idx="9">
                  <c:v>1.43</c:v>
                </c:pt>
                <c:pt idx="10">
                  <c:v>1.480000000000001</c:v>
                </c:pt>
                <c:pt idx="11">
                  <c:v>1.49</c:v>
                </c:pt>
                <c:pt idx="12">
                  <c:v>1.31</c:v>
                </c:pt>
                <c:pt idx="13">
                  <c:v>1.3</c:v>
                </c:pt>
                <c:pt idx="14">
                  <c:v>1.37</c:v>
                </c:pt>
                <c:pt idx="15">
                  <c:v>1.41</c:v>
                </c:pt>
                <c:pt idx="16">
                  <c:v>1.21</c:v>
                </c:pt>
                <c:pt idx="17">
                  <c:v>1.15</c:v>
                </c:pt>
                <c:pt idx="18">
                  <c:v>1.06</c:v>
                </c:pt>
                <c:pt idx="19">
                  <c:v>0.789999999999999</c:v>
                </c:pt>
                <c:pt idx="20">
                  <c:v>0.630000000000002</c:v>
                </c:pt>
                <c:pt idx="21">
                  <c:v>0.410000000000001</c:v>
                </c:pt>
                <c:pt idx="22">
                  <c:v>0.440000000000002</c:v>
                </c:pt>
                <c:pt idx="23">
                  <c:v>0.509999999999999</c:v>
                </c:pt>
                <c:pt idx="24">
                  <c:v>0.47</c:v>
                </c:pt>
                <c:pt idx="25">
                  <c:v>0.459999999999999</c:v>
                </c:pt>
                <c:pt idx="26">
                  <c:v>0.459999999999998</c:v>
                </c:pt>
                <c:pt idx="27">
                  <c:v>0.410000000000001</c:v>
                </c:pt>
                <c:pt idx="28">
                  <c:v>0.34</c:v>
                </c:pt>
                <c:pt idx="29">
                  <c:v>0.219999999999999</c:v>
                </c:pt>
                <c:pt idx="30">
                  <c:v>0.15</c:v>
                </c:pt>
                <c:pt idx="31">
                  <c:v>0.0400000000000009</c:v>
                </c:pt>
                <c:pt idx="32">
                  <c:v>-0.15</c:v>
                </c:pt>
                <c:pt idx="33">
                  <c:v>-0.209999999999999</c:v>
                </c:pt>
                <c:pt idx="34">
                  <c:v>-0.609999999999999</c:v>
                </c:pt>
                <c:pt idx="35">
                  <c:v>-0.710000000000001</c:v>
                </c:pt>
                <c:pt idx="36">
                  <c:v>-0.76</c:v>
                </c:pt>
                <c:pt idx="37">
                  <c:v>-0.620000000000001</c:v>
                </c:pt>
                <c:pt idx="38">
                  <c:v>-0.669999999999998</c:v>
                </c:pt>
                <c:pt idx="39">
                  <c:v>-0.599999999999998</c:v>
                </c:pt>
                <c:pt idx="40">
                  <c:v>-0.529999999999999</c:v>
                </c:pt>
                <c:pt idx="41">
                  <c:v>-0.31</c:v>
                </c:pt>
                <c:pt idx="42">
                  <c:v>-0.190000000000001</c:v>
                </c:pt>
                <c:pt idx="43">
                  <c:v>-0.43</c:v>
                </c:pt>
                <c:pt idx="44">
                  <c:v>-0.73</c:v>
                </c:pt>
                <c:pt idx="45">
                  <c:v>-1.190000000000001</c:v>
                </c:pt>
                <c:pt idx="46">
                  <c:v>-1.16</c:v>
                </c:pt>
                <c:pt idx="47">
                  <c:v>-1.0</c:v>
                </c:pt>
                <c:pt idx="48">
                  <c:v>-0.699999999999999</c:v>
                </c:pt>
                <c:pt idx="49">
                  <c:v>-1.009999999999998</c:v>
                </c:pt>
                <c:pt idx="50">
                  <c:v>-2.130000000000001</c:v>
                </c:pt>
                <c:pt idx="51">
                  <c:v>-1.030000000000001</c:v>
                </c:pt>
                <c:pt idx="52">
                  <c:v>0.73</c:v>
                </c:pt>
                <c:pt idx="53">
                  <c:v>1.049999999999999</c:v>
                </c:pt>
                <c:pt idx="54">
                  <c:v>1.220000000000001</c:v>
                </c:pt>
                <c:pt idx="55">
                  <c:v>0.57</c:v>
                </c:pt>
                <c:pt idx="56">
                  <c:v>-0.0600000000000005</c:v>
                </c:pt>
                <c:pt idx="57">
                  <c:v>-0.34</c:v>
                </c:pt>
                <c:pt idx="58">
                  <c:v>-0.83</c:v>
                </c:pt>
                <c:pt idx="59">
                  <c:v>-1.240000000000002</c:v>
                </c:pt>
                <c:pt idx="60">
                  <c:v>-0.689999999999999</c:v>
                </c:pt>
                <c:pt idx="61">
                  <c:v>-0.729999999999999</c:v>
                </c:pt>
                <c:pt idx="62">
                  <c:v>-0.450000000000001</c:v>
                </c:pt>
                <c:pt idx="63">
                  <c:v>-0.470000000000002</c:v>
                </c:pt>
                <c:pt idx="64">
                  <c:v>-1.360000000000003</c:v>
                </c:pt>
                <c:pt idx="65">
                  <c:v>-1.040000000000003</c:v>
                </c:pt>
                <c:pt idx="66">
                  <c:v>-1.069999999999998</c:v>
                </c:pt>
                <c:pt idx="67">
                  <c:v>-1.34</c:v>
                </c:pt>
                <c:pt idx="68">
                  <c:v>-1.140000000000001</c:v>
                </c:pt>
                <c:pt idx="69">
                  <c:v>-0.389999999999999</c:v>
                </c:pt>
                <c:pt idx="70">
                  <c:v>0.51</c:v>
                </c:pt>
                <c:pt idx="71">
                  <c:v>0.43</c:v>
                </c:pt>
                <c:pt idx="72">
                  <c:v>0.0199999999999996</c:v>
                </c:pt>
                <c:pt idx="73">
                  <c:v>-0.389999999999999</c:v>
                </c:pt>
                <c:pt idx="74">
                  <c:v>-0.33</c:v>
                </c:pt>
                <c:pt idx="75">
                  <c:v>-0.33</c:v>
                </c:pt>
                <c:pt idx="76">
                  <c:v>-0.160000000000002</c:v>
                </c:pt>
                <c:pt idx="77">
                  <c:v>-0.17</c:v>
                </c:pt>
                <c:pt idx="78">
                  <c:v>0.15</c:v>
                </c:pt>
                <c:pt idx="79">
                  <c:v>0.739999999999998</c:v>
                </c:pt>
                <c:pt idx="80">
                  <c:v>0.56</c:v>
                </c:pt>
                <c:pt idx="81">
                  <c:v>0.720000000000001</c:v>
                </c:pt>
                <c:pt idx="82">
                  <c:v>0.749999999999998</c:v>
                </c:pt>
                <c:pt idx="83">
                  <c:v>0.879999999999999</c:v>
                </c:pt>
                <c:pt idx="84">
                  <c:v>1.129999999999999</c:v>
                </c:pt>
                <c:pt idx="85">
                  <c:v>1.08</c:v>
                </c:pt>
                <c:pt idx="86">
                  <c:v>0.85</c:v>
                </c:pt>
                <c:pt idx="87">
                  <c:v>0.83</c:v>
                </c:pt>
                <c:pt idx="88">
                  <c:v>0.89</c:v>
                </c:pt>
                <c:pt idx="89">
                  <c:v>0.67</c:v>
                </c:pt>
                <c:pt idx="90">
                  <c:v>0.689999999999999</c:v>
                </c:pt>
                <c:pt idx="91">
                  <c:v>0.779999999999999</c:v>
                </c:pt>
                <c:pt idx="92">
                  <c:v>0.860000000000001</c:v>
                </c:pt>
                <c:pt idx="93">
                  <c:v>0.970000000000001</c:v>
                </c:pt>
                <c:pt idx="94">
                  <c:v>1.030000000000001</c:v>
                </c:pt>
                <c:pt idx="95">
                  <c:v>0.99</c:v>
                </c:pt>
                <c:pt idx="96">
                  <c:v>1.029999999999999</c:v>
                </c:pt>
                <c:pt idx="97">
                  <c:v>1.050000000000001</c:v>
                </c:pt>
                <c:pt idx="98">
                  <c:v>1.01</c:v>
                </c:pt>
                <c:pt idx="99">
                  <c:v>0.939999999999999</c:v>
                </c:pt>
                <c:pt idx="100">
                  <c:v>0.939999999999999</c:v>
                </c:pt>
                <c:pt idx="101">
                  <c:v>0.65</c:v>
                </c:pt>
                <c:pt idx="102">
                  <c:v>0.48</c:v>
                </c:pt>
                <c:pt idx="103">
                  <c:v>0.290000000000001</c:v>
                </c:pt>
                <c:pt idx="104">
                  <c:v>0.320000000000002</c:v>
                </c:pt>
                <c:pt idx="105">
                  <c:v>0.56</c:v>
                </c:pt>
                <c:pt idx="106">
                  <c:v>0.92</c:v>
                </c:pt>
                <c:pt idx="107">
                  <c:v>1.32</c:v>
                </c:pt>
                <c:pt idx="108">
                  <c:v>1.449999999999999</c:v>
                </c:pt>
                <c:pt idx="109">
                  <c:v>1.34</c:v>
                </c:pt>
                <c:pt idx="110">
                  <c:v>1.149999999999999</c:v>
                </c:pt>
                <c:pt idx="111">
                  <c:v>1.34</c:v>
                </c:pt>
                <c:pt idx="112">
                  <c:v>1.459999999999999</c:v>
                </c:pt>
                <c:pt idx="113">
                  <c:v>1.470000000000001</c:v>
                </c:pt>
                <c:pt idx="114">
                  <c:v>1.540000000000001</c:v>
                </c:pt>
                <c:pt idx="115">
                  <c:v>1.39</c:v>
                </c:pt>
                <c:pt idx="116">
                  <c:v>1.389999999999999</c:v>
                </c:pt>
                <c:pt idx="117">
                  <c:v>1.380000000000001</c:v>
                </c:pt>
                <c:pt idx="118">
                  <c:v>1.199999999999999</c:v>
                </c:pt>
                <c:pt idx="119">
                  <c:v>1.109999999999999</c:v>
                </c:pt>
                <c:pt idx="120">
                  <c:v>1.049999999999999</c:v>
                </c:pt>
                <c:pt idx="121">
                  <c:v>0.73</c:v>
                </c:pt>
                <c:pt idx="122">
                  <c:v>0.569999999999999</c:v>
                </c:pt>
                <c:pt idx="123">
                  <c:v>0.6</c:v>
                </c:pt>
                <c:pt idx="124">
                  <c:v>0.64</c:v>
                </c:pt>
                <c:pt idx="125">
                  <c:v>0.619999999999999</c:v>
                </c:pt>
                <c:pt idx="126">
                  <c:v>0.63</c:v>
                </c:pt>
                <c:pt idx="127">
                  <c:v>0.840000000000001</c:v>
                </c:pt>
                <c:pt idx="128">
                  <c:v>1.1</c:v>
                </c:pt>
                <c:pt idx="129">
                  <c:v>1.149999999999999</c:v>
                </c:pt>
                <c:pt idx="130">
                  <c:v>0.969999999999998</c:v>
                </c:pt>
                <c:pt idx="131">
                  <c:v>0.84</c:v>
                </c:pt>
                <c:pt idx="132">
                  <c:v>0.85</c:v>
                </c:pt>
                <c:pt idx="133">
                  <c:v>0.849999999999999</c:v>
                </c:pt>
                <c:pt idx="134">
                  <c:v>0.83</c:v>
                </c:pt>
                <c:pt idx="135">
                  <c:v>1.0</c:v>
                </c:pt>
                <c:pt idx="136">
                  <c:v>0.85</c:v>
                </c:pt>
                <c:pt idx="137">
                  <c:v>0.83</c:v>
                </c:pt>
                <c:pt idx="138">
                  <c:v>1.010000000000001</c:v>
                </c:pt>
                <c:pt idx="139">
                  <c:v>1.01</c:v>
                </c:pt>
                <c:pt idx="140">
                  <c:v>1.08</c:v>
                </c:pt>
                <c:pt idx="141">
                  <c:v>1.120000000000001</c:v>
                </c:pt>
                <c:pt idx="142">
                  <c:v>1.169999999999998</c:v>
                </c:pt>
                <c:pt idx="143">
                  <c:v>1.13</c:v>
                </c:pt>
                <c:pt idx="144">
                  <c:v>1.040000000000001</c:v>
                </c:pt>
                <c:pt idx="145">
                  <c:v>1.03</c:v>
                </c:pt>
                <c:pt idx="146">
                  <c:v>1.099999999999999</c:v>
                </c:pt>
                <c:pt idx="147">
                  <c:v>1.130000000000001</c:v>
                </c:pt>
                <c:pt idx="148">
                  <c:v>1.09</c:v>
                </c:pt>
                <c:pt idx="149">
                  <c:v>0.89</c:v>
                </c:pt>
                <c:pt idx="150">
                  <c:v>0.780000000000001</c:v>
                </c:pt>
                <c:pt idx="151">
                  <c:v>0.629999999999999</c:v>
                </c:pt>
                <c:pt idx="152">
                  <c:v>0.52</c:v>
                </c:pt>
                <c:pt idx="153">
                  <c:v>0.449999999999999</c:v>
                </c:pt>
                <c:pt idx="154">
                  <c:v>0.289999999999999</c:v>
                </c:pt>
                <c:pt idx="155">
                  <c:v>0.0199999999999996</c:v>
                </c:pt>
                <c:pt idx="156">
                  <c:v>-0.0899999999999998</c:v>
                </c:pt>
                <c:pt idx="157">
                  <c:v>-0.199999999999999</c:v>
                </c:pt>
                <c:pt idx="158">
                  <c:v>-0.32</c:v>
                </c:pt>
                <c:pt idx="159">
                  <c:v>-0.269999999999998</c:v>
                </c:pt>
                <c:pt idx="160">
                  <c:v>-0.16</c:v>
                </c:pt>
                <c:pt idx="161">
                  <c:v>-0.130000000000001</c:v>
                </c:pt>
                <c:pt idx="162">
                  <c:v>0.199999999999999</c:v>
                </c:pt>
                <c:pt idx="163">
                  <c:v>-0.0299999999999994</c:v>
                </c:pt>
                <c:pt idx="164">
                  <c:v>-0.0899999999999998</c:v>
                </c:pt>
                <c:pt idx="165">
                  <c:v>0.0299999999999985</c:v>
                </c:pt>
                <c:pt idx="166">
                  <c:v>0.0700000000000012</c:v>
                </c:pt>
                <c:pt idx="167">
                  <c:v>0.0599999999999987</c:v>
                </c:pt>
                <c:pt idx="168">
                  <c:v>0.120000000000001</c:v>
                </c:pt>
                <c:pt idx="169">
                  <c:v>0.0999999999999996</c:v>
                </c:pt>
                <c:pt idx="170">
                  <c:v>-0.0400000000000009</c:v>
                </c:pt>
                <c:pt idx="171">
                  <c:v>0.0700000000000003</c:v>
                </c:pt>
                <c:pt idx="172">
                  <c:v>0.119999999999999</c:v>
                </c:pt>
                <c:pt idx="173">
                  <c:v>0.130000000000001</c:v>
                </c:pt>
                <c:pt idx="174">
                  <c:v>0.309999999999999</c:v>
                </c:pt>
                <c:pt idx="175">
                  <c:v>0.689999999999999</c:v>
                </c:pt>
                <c:pt idx="176">
                  <c:v>0.81</c:v>
                </c:pt>
                <c:pt idx="177">
                  <c:v>0.840000000000001</c:v>
                </c:pt>
                <c:pt idx="178">
                  <c:v>0.790000000000001</c:v>
                </c:pt>
                <c:pt idx="179">
                  <c:v>0.760000000000001</c:v>
                </c:pt>
                <c:pt idx="180">
                  <c:v>0.96</c:v>
                </c:pt>
                <c:pt idx="181">
                  <c:v>0.98</c:v>
                </c:pt>
                <c:pt idx="182">
                  <c:v>1.010000000000002</c:v>
                </c:pt>
                <c:pt idx="183">
                  <c:v>1.089999999999998</c:v>
                </c:pt>
                <c:pt idx="184">
                  <c:v>1.29</c:v>
                </c:pt>
                <c:pt idx="185">
                  <c:v>1.32</c:v>
                </c:pt>
                <c:pt idx="186">
                  <c:v>1.35</c:v>
                </c:pt>
                <c:pt idx="187">
                  <c:v>1.470000000000001</c:v>
                </c:pt>
                <c:pt idx="188">
                  <c:v>1.47</c:v>
                </c:pt>
                <c:pt idx="189">
                  <c:v>1.62</c:v>
                </c:pt>
                <c:pt idx="190">
                  <c:v>1.86</c:v>
                </c:pt>
                <c:pt idx="191">
                  <c:v>2.06</c:v>
                </c:pt>
                <c:pt idx="192">
                  <c:v>2.07</c:v>
                </c:pt>
                <c:pt idx="193">
                  <c:v>2.130000000000001</c:v>
                </c:pt>
                <c:pt idx="194">
                  <c:v>1.849999999999999</c:v>
                </c:pt>
                <c:pt idx="195">
                  <c:v>2.140000000000001</c:v>
                </c:pt>
                <c:pt idx="196">
                  <c:v>2.159999999999999</c:v>
                </c:pt>
                <c:pt idx="197">
                  <c:v>2.21</c:v>
                </c:pt>
                <c:pt idx="198">
                  <c:v>2.48</c:v>
                </c:pt>
                <c:pt idx="199">
                  <c:v>2.399999999999999</c:v>
                </c:pt>
                <c:pt idx="200">
                  <c:v>2.529999999999998</c:v>
                </c:pt>
                <c:pt idx="201">
                  <c:v>2.51</c:v>
                </c:pt>
                <c:pt idx="202">
                  <c:v>2.29</c:v>
                </c:pt>
                <c:pt idx="203">
                  <c:v>2.1</c:v>
                </c:pt>
                <c:pt idx="204">
                  <c:v>2.210000000000001</c:v>
                </c:pt>
                <c:pt idx="205">
                  <c:v>2.160000000000001</c:v>
                </c:pt>
                <c:pt idx="206">
                  <c:v>2.029999999999999</c:v>
                </c:pt>
                <c:pt idx="207">
                  <c:v>2.130000000000001</c:v>
                </c:pt>
                <c:pt idx="208">
                  <c:v>2.06</c:v>
                </c:pt>
                <c:pt idx="209">
                  <c:v>1.8</c:v>
                </c:pt>
                <c:pt idx="210">
                  <c:v>1.739999999999999</c:v>
                </c:pt>
                <c:pt idx="211">
                  <c:v>1.68</c:v>
                </c:pt>
                <c:pt idx="212">
                  <c:v>1.51</c:v>
                </c:pt>
                <c:pt idx="213">
                  <c:v>1.46</c:v>
                </c:pt>
                <c:pt idx="214">
                  <c:v>1.56</c:v>
                </c:pt>
                <c:pt idx="215">
                  <c:v>1.56</c:v>
                </c:pt>
                <c:pt idx="216">
                  <c:v>1.61</c:v>
                </c:pt>
                <c:pt idx="217">
                  <c:v>1.500000000000001</c:v>
                </c:pt>
                <c:pt idx="218">
                  <c:v>1.48</c:v>
                </c:pt>
                <c:pt idx="219">
                  <c:v>1.42</c:v>
                </c:pt>
                <c:pt idx="220">
                  <c:v>1.210000000000001</c:v>
                </c:pt>
                <c:pt idx="221">
                  <c:v>1.17</c:v>
                </c:pt>
                <c:pt idx="222">
                  <c:v>1.17</c:v>
                </c:pt>
                <c:pt idx="223">
                  <c:v>1.06</c:v>
                </c:pt>
                <c:pt idx="224">
                  <c:v>1.07</c:v>
                </c:pt>
                <c:pt idx="225">
                  <c:v>1.01</c:v>
                </c:pt>
                <c:pt idx="226">
                  <c:v>0.8</c:v>
                </c:pt>
                <c:pt idx="227">
                  <c:v>0.220000000000001</c:v>
                </c:pt>
                <c:pt idx="228">
                  <c:v>0.27</c:v>
                </c:pt>
                <c:pt idx="229">
                  <c:v>0.360000000000001</c:v>
                </c:pt>
                <c:pt idx="230">
                  <c:v>0.419999999999999</c:v>
                </c:pt>
                <c:pt idx="231">
                  <c:v>0.489999999999998</c:v>
                </c:pt>
                <c:pt idx="232">
                  <c:v>0.46</c:v>
                </c:pt>
                <c:pt idx="233">
                  <c:v>0.45</c:v>
                </c:pt>
                <c:pt idx="234">
                  <c:v>0.499999999999999</c:v>
                </c:pt>
                <c:pt idx="235">
                  <c:v>0.51</c:v>
                </c:pt>
                <c:pt idx="236">
                  <c:v>0.39</c:v>
                </c:pt>
                <c:pt idx="237">
                  <c:v>0.34</c:v>
                </c:pt>
                <c:pt idx="238">
                  <c:v>0.449999999999999</c:v>
                </c:pt>
                <c:pt idx="239">
                  <c:v>0.39</c:v>
                </c:pt>
                <c:pt idx="240">
                  <c:v>0.54</c:v>
                </c:pt>
                <c:pt idx="241">
                  <c:v>0.779999999999999</c:v>
                </c:pt>
                <c:pt idx="242">
                  <c:v>0.61</c:v>
                </c:pt>
                <c:pt idx="243">
                  <c:v>0.550000000000001</c:v>
                </c:pt>
                <c:pt idx="244">
                  <c:v>0.64</c:v>
                </c:pt>
                <c:pt idx="245">
                  <c:v>0.609999999999999</c:v>
                </c:pt>
                <c:pt idx="246">
                  <c:v>0.6</c:v>
                </c:pt>
                <c:pt idx="247">
                  <c:v>0.609999999999999</c:v>
                </c:pt>
                <c:pt idx="248">
                  <c:v>0.6</c:v>
                </c:pt>
                <c:pt idx="249">
                  <c:v>0.619999999999999</c:v>
                </c:pt>
                <c:pt idx="250">
                  <c:v>0.5</c:v>
                </c:pt>
                <c:pt idx="251">
                  <c:v>0.52</c:v>
                </c:pt>
                <c:pt idx="252">
                  <c:v>0.57</c:v>
                </c:pt>
                <c:pt idx="253">
                  <c:v>0.519999999999999</c:v>
                </c:pt>
                <c:pt idx="254">
                  <c:v>0.470000000000001</c:v>
                </c:pt>
                <c:pt idx="255">
                  <c:v>0.44</c:v>
                </c:pt>
                <c:pt idx="256">
                  <c:v>0.43</c:v>
                </c:pt>
                <c:pt idx="257">
                  <c:v>0.4</c:v>
                </c:pt>
                <c:pt idx="258">
                  <c:v>0.33</c:v>
                </c:pt>
                <c:pt idx="259">
                  <c:v>0.359999999999999</c:v>
                </c:pt>
                <c:pt idx="260">
                  <c:v>0.33</c:v>
                </c:pt>
                <c:pt idx="261">
                  <c:v>0.260000000000001</c:v>
                </c:pt>
                <c:pt idx="262">
                  <c:v>0.17</c:v>
                </c:pt>
                <c:pt idx="263">
                  <c:v>0.0899999999999998</c:v>
                </c:pt>
                <c:pt idx="264">
                  <c:v>0.18</c:v>
                </c:pt>
                <c:pt idx="265">
                  <c:v>0.15</c:v>
                </c:pt>
                <c:pt idx="266">
                  <c:v>0.0900000000000007</c:v>
                </c:pt>
                <c:pt idx="267">
                  <c:v>0.0800000000000001</c:v>
                </c:pt>
                <c:pt idx="268">
                  <c:v>0.0600000000000005</c:v>
                </c:pt>
                <c:pt idx="269">
                  <c:v>-0.0199999999999996</c:v>
                </c:pt>
                <c:pt idx="270">
                  <c:v>0.0</c:v>
                </c:pt>
                <c:pt idx="271">
                  <c:v>0.0700000000000003</c:v>
                </c:pt>
                <c:pt idx="272">
                  <c:v>0.14</c:v>
                </c:pt>
                <c:pt idx="273">
                  <c:v>0.44</c:v>
                </c:pt>
                <c:pt idx="274">
                  <c:v>0.29</c:v>
                </c:pt>
                <c:pt idx="275">
                  <c:v>0.13</c:v>
                </c:pt>
                <c:pt idx="276">
                  <c:v>0.0999999999999996</c:v>
                </c:pt>
                <c:pt idx="277">
                  <c:v>0.12</c:v>
                </c:pt>
                <c:pt idx="278">
                  <c:v>0.18</c:v>
                </c:pt>
                <c:pt idx="279">
                  <c:v>0.199999999999999</c:v>
                </c:pt>
                <c:pt idx="280">
                  <c:v>0.29</c:v>
                </c:pt>
                <c:pt idx="281">
                  <c:v>0.279999999999999</c:v>
                </c:pt>
                <c:pt idx="282">
                  <c:v>0.24</c:v>
                </c:pt>
                <c:pt idx="283">
                  <c:v>0.260000000000001</c:v>
                </c:pt>
                <c:pt idx="284">
                  <c:v>0.26</c:v>
                </c:pt>
                <c:pt idx="285">
                  <c:v>0.25</c:v>
                </c:pt>
                <c:pt idx="286">
                  <c:v>0.17</c:v>
                </c:pt>
                <c:pt idx="287">
                  <c:v>0.18</c:v>
                </c:pt>
                <c:pt idx="288">
                  <c:v>0.220000000000002</c:v>
                </c:pt>
                <c:pt idx="289">
                  <c:v>-0.0900000000000007</c:v>
                </c:pt>
                <c:pt idx="290">
                  <c:v>-0.269999999999999</c:v>
                </c:pt>
                <c:pt idx="291">
                  <c:v>-0.41</c:v>
                </c:pt>
                <c:pt idx="292">
                  <c:v>-0.37</c:v>
                </c:pt>
                <c:pt idx="293">
                  <c:v>-0.380000000000002</c:v>
                </c:pt>
                <c:pt idx="294">
                  <c:v>-0.29</c:v>
                </c:pt>
                <c:pt idx="295">
                  <c:v>-0.4</c:v>
                </c:pt>
                <c:pt idx="296">
                  <c:v>-0.279999999999999</c:v>
                </c:pt>
                <c:pt idx="297">
                  <c:v>-0.17</c:v>
                </c:pt>
                <c:pt idx="298">
                  <c:v>-0.16</c:v>
                </c:pt>
                <c:pt idx="299">
                  <c:v>-0.109999999999999</c:v>
                </c:pt>
                <c:pt idx="300">
                  <c:v>0.4</c:v>
                </c:pt>
                <c:pt idx="301">
                  <c:v>0.439999999999999</c:v>
                </c:pt>
                <c:pt idx="302">
                  <c:v>0.55</c:v>
                </c:pt>
                <c:pt idx="303">
                  <c:v>0.91</c:v>
                </c:pt>
                <c:pt idx="304">
                  <c:v>1.130000000000001</c:v>
                </c:pt>
                <c:pt idx="305">
                  <c:v>1.2</c:v>
                </c:pt>
                <c:pt idx="306">
                  <c:v>1.2</c:v>
                </c:pt>
                <c:pt idx="307">
                  <c:v>1.21</c:v>
                </c:pt>
                <c:pt idx="308">
                  <c:v>1.61</c:v>
                </c:pt>
                <c:pt idx="309">
                  <c:v>1.839999999999999</c:v>
                </c:pt>
                <c:pt idx="310">
                  <c:v>1.87</c:v>
                </c:pt>
                <c:pt idx="311">
                  <c:v>1.98</c:v>
                </c:pt>
                <c:pt idx="312">
                  <c:v>2.01</c:v>
                </c:pt>
                <c:pt idx="313">
                  <c:v>1.89</c:v>
                </c:pt>
                <c:pt idx="314">
                  <c:v>1.72</c:v>
                </c:pt>
                <c:pt idx="315">
                  <c:v>1.79</c:v>
                </c:pt>
                <c:pt idx="316">
                  <c:v>1.9</c:v>
                </c:pt>
                <c:pt idx="317">
                  <c:v>1.939999999999999</c:v>
                </c:pt>
                <c:pt idx="318">
                  <c:v>2.09</c:v>
                </c:pt>
                <c:pt idx="319">
                  <c:v>2.13</c:v>
                </c:pt>
                <c:pt idx="320">
                  <c:v>1.87</c:v>
                </c:pt>
                <c:pt idx="321">
                  <c:v>2.03</c:v>
                </c:pt>
                <c:pt idx="322">
                  <c:v>2.13</c:v>
                </c:pt>
                <c:pt idx="323">
                  <c:v>2.19</c:v>
                </c:pt>
                <c:pt idx="324">
                  <c:v>2.31</c:v>
                </c:pt>
                <c:pt idx="325">
                  <c:v>2.27</c:v>
                </c:pt>
                <c:pt idx="326">
                  <c:v>2.24</c:v>
                </c:pt>
                <c:pt idx="327">
                  <c:v>2.34</c:v>
                </c:pt>
                <c:pt idx="328">
                  <c:v>2.15</c:v>
                </c:pt>
                <c:pt idx="329">
                  <c:v>2.100000000000001</c:v>
                </c:pt>
                <c:pt idx="330">
                  <c:v>2.510000000000001</c:v>
                </c:pt>
                <c:pt idx="331">
                  <c:v>2.59</c:v>
                </c:pt>
                <c:pt idx="332">
                  <c:v>2.56</c:v>
                </c:pt>
                <c:pt idx="333">
                  <c:v>2.54</c:v>
                </c:pt>
                <c:pt idx="334">
                  <c:v>2.37</c:v>
                </c:pt>
                <c:pt idx="335">
                  <c:v>2.36</c:v>
                </c:pt>
                <c:pt idx="336">
                  <c:v>2.39</c:v>
                </c:pt>
                <c:pt idx="337">
                  <c:v>2.34</c:v>
                </c:pt>
                <c:pt idx="338">
                  <c:v>2.25</c:v>
                </c:pt>
                <c:pt idx="339">
                  <c:v>2.28</c:v>
                </c:pt>
                <c:pt idx="340">
                  <c:v>2.19</c:v>
                </c:pt>
                <c:pt idx="341">
                  <c:v>1.970000000000001</c:v>
                </c:pt>
                <c:pt idx="342">
                  <c:v>1.86</c:v>
                </c:pt>
                <c:pt idx="343">
                  <c:v>1.769999999999999</c:v>
                </c:pt>
                <c:pt idx="344">
                  <c:v>1.600000000000001</c:v>
                </c:pt>
                <c:pt idx="345">
                  <c:v>1.52</c:v>
                </c:pt>
                <c:pt idx="346">
                  <c:v>1.34</c:v>
                </c:pt>
                <c:pt idx="347">
                  <c:v>1.22</c:v>
                </c:pt>
                <c:pt idx="348">
                  <c:v>1.0</c:v>
                </c:pt>
                <c:pt idx="349">
                  <c:v>0.79</c:v>
                </c:pt>
                <c:pt idx="350">
                  <c:v>0.77</c:v>
                </c:pt>
                <c:pt idx="351">
                  <c:v>0.69</c:v>
                </c:pt>
                <c:pt idx="352">
                  <c:v>0.5</c:v>
                </c:pt>
                <c:pt idx="353">
                  <c:v>0.36</c:v>
                </c:pt>
                <c:pt idx="354">
                  <c:v>0.31</c:v>
                </c:pt>
                <c:pt idx="355">
                  <c:v>0.22</c:v>
                </c:pt>
                <c:pt idx="356">
                  <c:v>0.25</c:v>
                </c:pt>
                <c:pt idx="357">
                  <c:v>0.19</c:v>
                </c:pt>
                <c:pt idx="358">
                  <c:v>0.11</c:v>
                </c:pt>
                <c:pt idx="359">
                  <c:v>0.0699999999999994</c:v>
                </c:pt>
                <c:pt idx="360">
                  <c:v>0.0199999999999996</c:v>
                </c:pt>
                <c:pt idx="361">
                  <c:v>-0.100000000000001</c:v>
                </c:pt>
                <c:pt idx="362">
                  <c:v>-0.0100000000000007</c:v>
                </c:pt>
                <c:pt idx="363">
                  <c:v>0.100000000000001</c:v>
                </c:pt>
                <c:pt idx="364">
                  <c:v>0.140000000000001</c:v>
                </c:pt>
                <c:pt idx="365">
                  <c:v>-0.00999999999999978</c:v>
                </c:pt>
                <c:pt idx="366">
                  <c:v>-0.0300000000000002</c:v>
                </c:pt>
                <c:pt idx="367">
                  <c:v>-0.0200000000000005</c:v>
                </c:pt>
                <c:pt idx="368">
                  <c:v>-0.0499999999999998</c:v>
                </c:pt>
                <c:pt idx="369">
                  <c:v>-0.0699999999999994</c:v>
                </c:pt>
                <c:pt idx="370">
                  <c:v>-0.140000000000001</c:v>
                </c:pt>
                <c:pt idx="371">
                  <c:v>-0.109999999999999</c:v>
                </c:pt>
                <c:pt idx="372">
                  <c:v>-0.119999999999999</c:v>
                </c:pt>
                <c:pt idx="373">
                  <c:v>-0.13</c:v>
                </c:pt>
                <c:pt idx="374">
                  <c:v>-0.00999999999999978</c:v>
                </c:pt>
                <c:pt idx="375">
                  <c:v>0.0199999999999996</c:v>
                </c:pt>
                <c:pt idx="376">
                  <c:v>-0.0199999999999996</c:v>
                </c:pt>
                <c:pt idx="377">
                  <c:v>0.119999999999999</c:v>
                </c:pt>
                <c:pt idx="378">
                  <c:v>0.18</c:v>
                </c:pt>
                <c:pt idx="379">
                  <c:v>0.36</c:v>
                </c:pt>
                <c:pt idx="380">
                  <c:v>0.51</c:v>
                </c:pt>
                <c:pt idx="381">
                  <c:v>0.56</c:v>
                </c:pt>
                <c:pt idx="382">
                  <c:v>0.81</c:v>
                </c:pt>
                <c:pt idx="383">
                  <c:v>0.98</c:v>
                </c:pt>
                <c:pt idx="384">
                  <c:v>1.26</c:v>
                </c:pt>
                <c:pt idx="385">
                  <c:v>1.77</c:v>
                </c:pt>
                <c:pt idx="386">
                  <c:v>1.889999999999999</c:v>
                </c:pt>
                <c:pt idx="387">
                  <c:v>1.62</c:v>
                </c:pt>
                <c:pt idx="388">
                  <c:v>1.43</c:v>
                </c:pt>
                <c:pt idx="389">
                  <c:v>1.33</c:v>
                </c:pt>
                <c:pt idx="390">
                  <c:v>1.44</c:v>
                </c:pt>
                <c:pt idx="391">
                  <c:v>1.47</c:v>
                </c:pt>
                <c:pt idx="392">
                  <c:v>1.61</c:v>
                </c:pt>
                <c:pt idx="393">
                  <c:v>2.2</c:v>
                </c:pt>
                <c:pt idx="394">
                  <c:v>2.32</c:v>
                </c:pt>
                <c:pt idx="395">
                  <c:v>1.6</c:v>
                </c:pt>
                <c:pt idx="396">
                  <c:v>1.71</c:v>
                </c:pt>
                <c:pt idx="397">
                  <c:v>1.89</c:v>
                </c:pt>
                <c:pt idx="398">
                  <c:v>1.89</c:v>
                </c:pt>
                <c:pt idx="399">
                  <c:v>2.0</c:v>
                </c:pt>
                <c:pt idx="400">
                  <c:v>2.36</c:v>
                </c:pt>
                <c:pt idx="401">
                  <c:v>2.54</c:v>
                </c:pt>
                <c:pt idx="402">
                  <c:v>2.54</c:v>
                </c:pt>
                <c:pt idx="403">
                  <c:v>2.47</c:v>
                </c:pt>
                <c:pt idx="404">
                  <c:v>2.44</c:v>
                </c:pt>
                <c:pt idx="405">
                  <c:v>2.44</c:v>
                </c:pt>
                <c:pt idx="406">
                  <c:v>2.6</c:v>
                </c:pt>
                <c:pt idx="407">
                  <c:v>2.720000000000001</c:v>
                </c:pt>
                <c:pt idx="408">
                  <c:v>2.8</c:v>
                </c:pt>
                <c:pt idx="409">
                  <c:v>2.83</c:v>
                </c:pt>
                <c:pt idx="410">
                  <c:v>2.77</c:v>
                </c:pt>
                <c:pt idx="411">
                  <c:v>2.79</c:v>
                </c:pt>
                <c:pt idx="412">
                  <c:v>2.59</c:v>
                </c:pt>
                <c:pt idx="413">
                  <c:v>2.48</c:v>
                </c:pt>
                <c:pt idx="414">
                  <c:v>2.39</c:v>
                </c:pt>
                <c:pt idx="415">
                  <c:v>2.18</c:v>
                </c:pt>
                <c:pt idx="416">
                  <c:v>2.17</c:v>
                </c:pt>
                <c:pt idx="417">
                  <c:v>2.16</c:v>
                </c:pt>
                <c:pt idx="418">
                  <c:v>2.31</c:v>
                </c:pt>
                <c:pt idx="419">
                  <c:v>2.67</c:v>
                </c:pt>
                <c:pt idx="420">
                  <c:v>2.78</c:v>
                </c:pt>
                <c:pt idx="421">
                  <c:v>2.81</c:v>
                </c:pt>
                <c:pt idx="422">
                  <c:v>2.71</c:v>
                </c:pt>
                <c:pt idx="423">
                  <c:v>2.72</c:v>
                </c:pt>
                <c:pt idx="424">
                  <c:v>2.61</c:v>
                </c:pt>
                <c:pt idx="425">
                  <c:v>2.59</c:v>
                </c:pt>
                <c:pt idx="426">
                  <c:v>2.59</c:v>
                </c:pt>
                <c:pt idx="427">
                  <c:v>2.07</c:v>
                </c:pt>
                <c:pt idx="428">
                  <c:v>1.77</c:v>
                </c:pt>
                <c:pt idx="429">
                  <c:v>1.87</c:v>
                </c:pt>
                <c:pt idx="430">
                  <c:v>1.76</c:v>
                </c:pt>
                <c:pt idx="431">
                  <c:v>1.72</c:v>
                </c:pt>
                <c:pt idx="432">
                  <c:v>1.73</c:v>
                </c:pt>
                <c:pt idx="433">
                  <c:v>1.69</c:v>
                </c:pt>
                <c:pt idx="434">
                  <c:v>1.83</c:v>
                </c:pt>
                <c:pt idx="435">
                  <c:v>1.76</c:v>
                </c:pt>
                <c:pt idx="436">
                  <c:v>1.51</c:v>
                </c:pt>
                <c:pt idx="437">
                  <c:v>1.33</c:v>
                </c:pt>
                <c:pt idx="438">
                  <c:v>1.28</c:v>
                </c:pt>
                <c:pt idx="439">
                  <c:v>1.41</c:v>
                </c:pt>
                <c:pt idx="440">
                  <c:v>1.46</c:v>
                </c:pt>
                <c:pt idx="441">
                  <c:v>1.47</c:v>
                </c:pt>
                <c:pt idx="442">
                  <c:v>1.38</c:v>
                </c:pt>
                <c:pt idx="443">
                  <c:v>1.46</c:v>
                </c:pt>
                <c:pt idx="444">
                  <c:v>1.64</c:v>
                </c:pt>
                <c:pt idx="445">
                  <c:v>1.71</c:v>
                </c:pt>
                <c:pt idx="446">
                  <c:v>1.7</c:v>
                </c:pt>
                <c:pt idx="447">
                  <c:v>1.53</c:v>
                </c:pt>
                <c:pt idx="448">
                  <c:v>1.68</c:v>
                </c:pt>
                <c:pt idx="449">
                  <c:v>1.97</c:v>
                </c:pt>
                <c:pt idx="450">
                  <c:v>2.24</c:v>
                </c:pt>
                <c:pt idx="451">
                  <c:v>2.38</c:v>
                </c:pt>
                <c:pt idx="452">
                  <c:v>2.41</c:v>
                </c:pt>
                <c:pt idx="453">
                  <c:v>2.28</c:v>
                </c:pt>
                <c:pt idx="454">
                  <c:v>2.42</c:v>
                </c:pt>
                <c:pt idx="455">
                  <c:v>2.56</c:v>
                </c:pt>
                <c:pt idx="456">
                  <c:v>2.47</c:v>
                </c:pt>
                <c:pt idx="457">
                  <c:v>2.38</c:v>
                </c:pt>
                <c:pt idx="458">
                  <c:v>2.32</c:v>
                </c:pt>
                <c:pt idx="459">
                  <c:v>2.29</c:v>
                </c:pt>
                <c:pt idx="460">
                  <c:v>2.17</c:v>
                </c:pt>
                <c:pt idx="461">
                  <c:v>2.15</c:v>
                </c:pt>
                <c:pt idx="462">
                  <c:v>2.03</c:v>
                </c:pt>
                <c:pt idx="463">
                  <c:v>1.95</c:v>
                </c:pt>
                <c:pt idx="464">
                  <c:v>1.96</c:v>
                </c:pt>
                <c:pt idx="465">
                  <c:v>1.85</c:v>
                </c:pt>
                <c:pt idx="466">
                  <c:v>1.8</c:v>
                </c:pt>
                <c:pt idx="467">
                  <c:v>1.57</c:v>
                </c:pt>
                <c:pt idx="468">
                  <c:v>1.33</c:v>
                </c:pt>
                <c:pt idx="469">
                  <c:v>1.36</c:v>
                </c:pt>
                <c:pt idx="470">
                  <c:v>1.4</c:v>
                </c:pt>
                <c:pt idx="471">
                  <c:v>1.39</c:v>
                </c:pt>
                <c:pt idx="472">
                  <c:v>1.59</c:v>
                </c:pt>
                <c:pt idx="473">
                  <c:v>1.67</c:v>
                </c:pt>
                <c:pt idx="474">
                  <c:v>1.65</c:v>
                </c:pt>
                <c:pt idx="475">
                  <c:v>1.47</c:v>
                </c:pt>
                <c:pt idx="476">
                  <c:v>1.46</c:v>
                </c:pt>
                <c:pt idx="477">
                  <c:v>1.43</c:v>
                </c:pt>
                <c:pt idx="478">
                  <c:v>1.38</c:v>
                </c:pt>
                <c:pt idx="479">
                  <c:v>1.26</c:v>
                </c:pt>
                <c:pt idx="480">
                  <c:v>1.19</c:v>
                </c:pt>
                <c:pt idx="481">
                  <c:v>1.05</c:v>
                </c:pt>
                <c:pt idx="482">
                  <c:v>1.01</c:v>
                </c:pt>
                <c:pt idx="483">
                  <c:v>1.04</c:v>
                </c:pt>
                <c:pt idx="484">
                  <c:v>0.99</c:v>
                </c:pt>
                <c:pt idx="485">
                  <c:v>0.91</c:v>
                </c:pt>
                <c:pt idx="486">
                  <c:v>0.83</c:v>
                </c:pt>
                <c:pt idx="487">
                  <c:v>0.82</c:v>
                </c:pt>
                <c:pt idx="488">
                  <c:v>0.86</c:v>
                </c:pt>
                <c:pt idx="489">
                  <c:v>0.92</c:v>
                </c:pt>
                <c:pt idx="490">
                  <c:v>1.16</c:v>
                </c:pt>
                <c:pt idx="491">
                  <c:v>1.29</c:v>
                </c:pt>
                <c:pt idx="492">
                  <c:v>1.22</c:v>
                </c:pt>
                <c:pt idx="493">
                  <c:v>1.22</c:v>
                </c:pt>
                <c:pt idx="494">
                  <c:v>1.17</c:v>
                </c:pt>
                <c:pt idx="495">
                  <c:v>0.94</c:v>
                </c:pt>
                <c:pt idx="496">
                  <c:v>1</c:v>
                </c:pt>
                <c:pt idx="497">
                  <c:v>0.85</c:v>
                </c:pt>
                <c:pt idx="498">
                  <c:v>0.95</c:v>
                </c:pt>
                <c:pt idx="499">
                  <c:v>0.87</c:v>
                </c:pt>
                <c:pt idx="500">
                  <c:v>0.82</c:v>
                </c:pt>
                <c:pt idx="501">
                  <c:v>0.81</c:v>
                </c:pt>
                <c:pt idx="502">
                  <c:v>0.65</c:v>
                </c:pt>
                <c:pt idx="503">
                  <c:v>0.56</c:v>
                </c:pt>
                <c:pt idx="504">
                  <c:v>0.55</c:v>
                </c:pt>
                <c:pt idx="505">
                  <c:v>0.68</c:v>
                </c:pt>
                <c:pt idx="506">
                  <c:v>0.56</c:v>
                </c:pt>
                <c:pt idx="507">
                  <c:v>0.49</c:v>
                </c:pt>
                <c:pt idx="508">
                  <c:v>0.47</c:v>
                </c:pt>
                <c:pt idx="509">
                  <c:v>0.38</c:v>
                </c:pt>
                <c:pt idx="510">
                  <c:v>0.28</c:v>
                </c:pt>
                <c:pt idx="511">
                  <c:v>0.25</c:v>
                </c:pt>
                <c:pt idx="512">
                  <c:v>0.24</c:v>
                </c:pt>
                <c:pt idx="513">
                  <c:v>0.28</c:v>
                </c:pt>
                <c:pt idx="514">
                  <c:v>0.21</c:v>
                </c:pt>
                <c:pt idx="515">
                  <c:v>0.16</c:v>
                </c:pt>
                <c:pt idx="516">
                  <c:v>0.16</c:v>
                </c:pt>
                <c:pt idx="517">
                  <c:v>0.16</c:v>
                </c:pt>
                <c:pt idx="518">
                  <c:v>0.13</c:v>
                </c:pt>
                <c:pt idx="519">
                  <c:v>0.24</c:v>
                </c:pt>
                <c:pt idx="520">
                  <c:v>0.19</c:v>
                </c:pt>
                <c:pt idx="521">
                  <c:v>0.25</c:v>
                </c:pt>
                <c:pt idx="522">
                  <c:v>0.13</c:v>
                </c:pt>
                <c:pt idx="523">
                  <c:v>0.04</c:v>
                </c:pt>
                <c:pt idx="524">
                  <c:v>0.0700000000000001</c:v>
                </c:pt>
              </c:numCache>
            </c:numRef>
          </c:val>
          <c:smooth val="0"/>
        </c:ser>
        <c:ser>
          <c:idx val="1"/>
          <c:order val="1"/>
          <c:tx>
            <c:v>Zone1</c:v>
          </c:tx>
          <c:spPr>
            <a:ln w="28575">
              <a:solidFill>
                <a:schemeClr val="accent2">
                  <a:lumMod val="75000"/>
                </a:schemeClr>
              </a:solidFill>
            </a:ln>
          </c:spPr>
          <c:marker>
            <c:symbol val="none"/>
          </c:marker>
          <c:cat>
            <c:numRef>
              <c:f>Recession!$A$240:$A$764</c:f>
              <c:numCache>
                <c:formatCode>General</c:formatCode>
                <c:ptCount val="525"/>
                <c:pt idx="0">
                  <c:v>1976.0</c:v>
                </c:pt>
                <c:pt idx="12">
                  <c:v>1977.0</c:v>
                </c:pt>
                <c:pt idx="24">
                  <c:v>1978.0</c:v>
                </c:pt>
                <c:pt idx="36">
                  <c:v>1979.0</c:v>
                </c:pt>
                <c:pt idx="48">
                  <c:v>1980.0</c:v>
                </c:pt>
                <c:pt idx="60">
                  <c:v>1981.0</c:v>
                </c:pt>
                <c:pt idx="72">
                  <c:v>1982.0</c:v>
                </c:pt>
                <c:pt idx="84">
                  <c:v>1983.0</c:v>
                </c:pt>
                <c:pt idx="96">
                  <c:v>1984.0</c:v>
                </c:pt>
                <c:pt idx="108">
                  <c:v>1985.0</c:v>
                </c:pt>
                <c:pt idx="120">
                  <c:v>1986.0</c:v>
                </c:pt>
                <c:pt idx="132">
                  <c:v>1987.0</c:v>
                </c:pt>
                <c:pt idx="144">
                  <c:v>1988.0</c:v>
                </c:pt>
                <c:pt idx="156">
                  <c:v>1989.0</c:v>
                </c:pt>
                <c:pt idx="168">
                  <c:v>1990.0</c:v>
                </c:pt>
                <c:pt idx="180">
                  <c:v>1991.0</c:v>
                </c:pt>
                <c:pt idx="192">
                  <c:v>1992.0</c:v>
                </c:pt>
                <c:pt idx="204">
                  <c:v>1993.0</c:v>
                </c:pt>
                <c:pt idx="216">
                  <c:v>1994.0</c:v>
                </c:pt>
                <c:pt idx="228">
                  <c:v>1995.0</c:v>
                </c:pt>
                <c:pt idx="240">
                  <c:v>1996.0</c:v>
                </c:pt>
                <c:pt idx="252">
                  <c:v>1997.0</c:v>
                </c:pt>
                <c:pt idx="264">
                  <c:v>1998.0</c:v>
                </c:pt>
                <c:pt idx="276">
                  <c:v>1999.0</c:v>
                </c:pt>
                <c:pt idx="288">
                  <c:v>2000.0</c:v>
                </c:pt>
                <c:pt idx="300">
                  <c:v>2001.0</c:v>
                </c:pt>
                <c:pt idx="312">
                  <c:v>2002.0</c:v>
                </c:pt>
                <c:pt idx="324">
                  <c:v>2003.0</c:v>
                </c:pt>
                <c:pt idx="336">
                  <c:v>2004.0</c:v>
                </c:pt>
                <c:pt idx="348">
                  <c:v>2005.0</c:v>
                </c:pt>
                <c:pt idx="360">
                  <c:v>2006.0</c:v>
                </c:pt>
                <c:pt idx="372">
                  <c:v>2007.0</c:v>
                </c:pt>
                <c:pt idx="384">
                  <c:v>2008.0</c:v>
                </c:pt>
                <c:pt idx="396">
                  <c:v>2009.0</c:v>
                </c:pt>
                <c:pt idx="408">
                  <c:v>2010.0</c:v>
                </c:pt>
                <c:pt idx="420">
                  <c:v>2011.0</c:v>
                </c:pt>
                <c:pt idx="432">
                  <c:v>2012.0</c:v>
                </c:pt>
                <c:pt idx="444">
                  <c:v>2013.0</c:v>
                </c:pt>
                <c:pt idx="456">
                  <c:v>2014.0</c:v>
                </c:pt>
                <c:pt idx="468">
                  <c:v>2015.0</c:v>
                </c:pt>
                <c:pt idx="480">
                  <c:v>2016.0</c:v>
                </c:pt>
                <c:pt idx="492">
                  <c:v>2017.0</c:v>
                </c:pt>
                <c:pt idx="504">
                  <c:v>2018.0</c:v>
                </c:pt>
                <c:pt idx="516">
                  <c:v>2019.0</c:v>
                </c:pt>
              </c:numCache>
            </c:numRef>
          </c:cat>
          <c:val>
            <c:numRef>
              <c:f>Recession!$I$240:$I$764</c:f>
              <c:numCache>
                <c:formatCode>_-* #,##0.0_-;\-* #,##0.0_-;_-* "-"??_-;_-@_-</c:formatCode>
                <c:ptCount val="525"/>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pt idx="32">
                  <c:v>0.0</c:v>
                </c:pt>
                <c:pt idx="33">
                  <c:v>0.0</c:v>
                </c:pt>
                <c:pt idx="34">
                  <c:v>0.0</c:v>
                </c:pt>
                <c:pt idx="35">
                  <c:v>0.0</c:v>
                </c:pt>
                <c:pt idx="36">
                  <c:v>0.0</c:v>
                </c:pt>
                <c:pt idx="37">
                  <c:v>0.0</c:v>
                </c:pt>
                <c:pt idx="38">
                  <c:v>0.0</c:v>
                </c:pt>
                <c:pt idx="39">
                  <c:v>0.0</c:v>
                </c:pt>
                <c:pt idx="40">
                  <c:v>0.0</c:v>
                </c:pt>
                <c:pt idx="41">
                  <c:v>0.0</c:v>
                </c:pt>
                <c:pt idx="42">
                  <c:v>0.0</c:v>
                </c:pt>
                <c:pt idx="43">
                  <c:v>0.0</c:v>
                </c:pt>
                <c:pt idx="44">
                  <c:v>0.0</c:v>
                </c:pt>
                <c:pt idx="45">
                  <c:v>0.0</c:v>
                </c:pt>
                <c:pt idx="46">
                  <c:v>0.0</c:v>
                </c:pt>
                <c:pt idx="47">
                  <c:v>0.0</c:v>
                </c:pt>
                <c:pt idx="48">
                  <c:v>0.0</c:v>
                </c:pt>
                <c:pt idx="49">
                  <c:v>0.0</c:v>
                </c:pt>
                <c:pt idx="50">
                  <c:v>0.0</c:v>
                </c:pt>
                <c:pt idx="51">
                  <c:v>0.0</c:v>
                </c:pt>
                <c:pt idx="52">
                  <c:v>0.0</c:v>
                </c:pt>
                <c:pt idx="53">
                  <c:v>0.0</c:v>
                </c:pt>
                <c:pt idx="54">
                  <c:v>0.0</c:v>
                </c:pt>
                <c:pt idx="55">
                  <c:v>0.0</c:v>
                </c:pt>
                <c:pt idx="56">
                  <c:v>0.0</c:v>
                </c:pt>
                <c:pt idx="57">
                  <c:v>0.0</c:v>
                </c:pt>
                <c:pt idx="58">
                  <c:v>0.0</c:v>
                </c:pt>
                <c:pt idx="59">
                  <c:v>0.0</c:v>
                </c:pt>
                <c:pt idx="60">
                  <c:v>0.0</c:v>
                </c:pt>
                <c:pt idx="61">
                  <c:v>0.0</c:v>
                </c:pt>
                <c:pt idx="62">
                  <c:v>0.0</c:v>
                </c:pt>
                <c:pt idx="63">
                  <c:v>0.0</c:v>
                </c:pt>
                <c:pt idx="64">
                  <c:v>0.0</c:v>
                </c:pt>
                <c:pt idx="65">
                  <c:v>0.0</c:v>
                </c:pt>
                <c:pt idx="66">
                  <c:v>0.0</c:v>
                </c:pt>
                <c:pt idx="67">
                  <c:v>0.0</c:v>
                </c:pt>
                <c:pt idx="68">
                  <c:v>0.0</c:v>
                </c:pt>
                <c:pt idx="69">
                  <c:v>0.0</c:v>
                </c:pt>
                <c:pt idx="70">
                  <c:v>0.0</c:v>
                </c:pt>
                <c:pt idx="71">
                  <c:v>0.0</c:v>
                </c:pt>
                <c:pt idx="72">
                  <c:v>0.0</c:v>
                </c:pt>
                <c:pt idx="73">
                  <c:v>0.0</c:v>
                </c:pt>
                <c:pt idx="74">
                  <c:v>0.0</c:v>
                </c:pt>
                <c:pt idx="75">
                  <c:v>0.0</c:v>
                </c:pt>
                <c:pt idx="76">
                  <c:v>0.0</c:v>
                </c:pt>
                <c:pt idx="77">
                  <c:v>0.0</c:v>
                </c:pt>
                <c:pt idx="78">
                  <c:v>0.0</c:v>
                </c:pt>
                <c:pt idx="79">
                  <c:v>0.0</c:v>
                </c:pt>
                <c:pt idx="80">
                  <c:v>0.0</c:v>
                </c:pt>
                <c:pt idx="81">
                  <c:v>0.0</c:v>
                </c:pt>
                <c:pt idx="82">
                  <c:v>0.0</c:v>
                </c:pt>
                <c:pt idx="83">
                  <c:v>0.0</c:v>
                </c:pt>
                <c:pt idx="84">
                  <c:v>0.0</c:v>
                </c:pt>
                <c:pt idx="85">
                  <c:v>0.0</c:v>
                </c:pt>
                <c:pt idx="86">
                  <c:v>0.0</c:v>
                </c:pt>
                <c:pt idx="87">
                  <c:v>0.0</c:v>
                </c:pt>
                <c:pt idx="88">
                  <c:v>0.0</c:v>
                </c:pt>
                <c:pt idx="89">
                  <c:v>0.0</c:v>
                </c:pt>
                <c:pt idx="90">
                  <c:v>0.0</c:v>
                </c:pt>
                <c:pt idx="91">
                  <c:v>0.0</c:v>
                </c:pt>
                <c:pt idx="92">
                  <c:v>0.0</c:v>
                </c:pt>
                <c:pt idx="93">
                  <c:v>0.0</c:v>
                </c:pt>
                <c:pt idx="94">
                  <c:v>0.0</c:v>
                </c:pt>
                <c:pt idx="95">
                  <c:v>0.0</c:v>
                </c:pt>
                <c:pt idx="96">
                  <c:v>0.0</c:v>
                </c:pt>
                <c:pt idx="97">
                  <c:v>0.0</c:v>
                </c:pt>
                <c:pt idx="98">
                  <c:v>0.0</c:v>
                </c:pt>
                <c:pt idx="99">
                  <c:v>0.0</c:v>
                </c:pt>
                <c:pt idx="100">
                  <c:v>0.0</c:v>
                </c:pt>
                <c:pt idx="101">
                  <c:v>0.0</c:v>
                </c:pt>
                <c:pt idx="102">
                  <c:v>0.0</c:v>
                </c:pt>
                <c:pt idx="103">
                  <c:v>0.0</c:v>
                </c:pt>
                <c:pt idx="104">
                  <c:v>0.0</c:v>
                </c:pt>
                <c:pt idx="105">
                  <c:v>0.0</c:v>
                </c:pt>
                <c:pt idx="106">
                  <c:v>0.0</c:v>
                </c:pt>
                <c:pt idx="107">
                  <c:v>0.0</c:v>
                </c:pt>
                <c:pt idx="108">
                  <c:v>0.0</c:v>
                </c:pt>
                <c:pt idx="109">
                  <c:v>0.0</c:v>
                </c:pt>
                <c:pt idx="110">
                  <c:v>0.0</c:v>
                </c:pt>
                <c:pt idx="111">
                  <c:v>0.0</c:v>
                </c:pt>
                <c:pt idx="112">
                  <c:v>0.0</c:v>
                </c:pt>
                <c:pt idx="113">
                  <c:v>0.0</c:v>
                </c:pt>
                <c:pt idx="114">
                  <c:v>0.0</c:v>
                </c:pt>
                <c:pt idx="115">
                  <c:v>0.0</c:v>
                </c:pt>
                <c:pt idx="116">
                  <c:v>0.0</c:v>
                </c:pt>
                <c:pt idx="117">
                  <c:v>0.0</c:v>
                </c:pt>
                <c:pt idx="118">
                  <c:v>0.0</c:v>
                </c:pt>
                <c:pt idx="119">
                  <c:v>0.0</c:v>
                </c:pt>
                <c:pt idx="120">
                  <c:v>0.0</c:v>
                </c:pt>
                <c:pt idx="121">
                  <c:v>0.0</c:v>
                </c:pt>
                <c:pt idx="122">
                  <c:v>0.0</c:v>
                </c:pt>
                <c:pt idx="123">
                  <c:v>0.0</c:v>
                </c:pt>
                <c:pt idx="124">
                  <c:v>0.0</c:v>
                </c:pt>
                <c:pt idx="125">
                  <c:v>0.0</c:v>
                </c:pt>
                <c:pt idx="126">
                  <c:v>0.0</c:v>
                </c:pt>
                <c:pt idx="127">
                  <c:v>0.0</c:v>
                </c:pt>
                <c:pt idx="128">
                  <c:v>0.0</c:v>
                </c:pt>
                <c:pt idx="129">
                  <c:v>0.0</c:v>
                </c:pt>
                <c:pt idx="130">
                  <c:v>0.0</c:v>
                </c:pt>
                <c:pt idx="131">
                  <c:v>0.0</c:v>
                </c:pt>
                <c:pt idx="132">
                  <c:v>0.0</c:v>
                </c:pt>
                <c:pt idx="133">
                  <c:v>0.0</c:v>
                </c:pt>
                <c:pt idx="134">
                  <c:v>0.0</c:v>
                </c:pt>
                <c:pt idx="135">
                  <c:v>0.0</c:v>
                </c:pt>
                <c:pt idx="136">
                  <c:v>0.0</c:v>
                </c:pt>
                <c:pt idx="137">
                  <c:v>0.0</c:v>
                </c:pt>
                <c:pt idx="138">
                  <c:v>0.0</c:v>
                </c:pt>
                <c:pt idx="139">
                  <c:v>0.0</c:v>
                </c:pt>
                <c:pt idx="140">
                  <c:v>0.0</c:v>
                </c:pt>
                <c:pt idx="141">
                  <c:v>0.0</c:v>
                </c:pt>
                <c:pt idx="142">
                  <c:v>0.0</c:v>
                </c:pt>
                <c:pt idx="143">
                  <c:v>0.0</c:v>
                </c:pt>
                <c:pt idx="144">
                  <c:v>0.0</c:v>
                </c:pt>
                <c:pt idx="145">
                  <c:v>0.0</c:v>
                </c:pt>
                <c:pt idx="146">
                  <c:v>0.0</c:v>
                </c:pt>
                <c:pt idx="147">
                  <c:v>0.0</c:v>
                </c:pt>
                <c:pt idx="148">
                  <c:v>0.0</c:v>
                </c:pt>
                <c:pt idx="149">
                  <c:v>0.0</c:v>
                </c:pt>
                <c:pt idx="150">
                  <c:v>0.0</c:v>
                </c:pt>
                <c:pt idx="151">
                  <c:v>0.0</c:v>
                </c:pt>
                <c:pt idx="152">
                  <c:v>0.0</c:v>
                </c:pt>
                <c:pt idx="153">
                  <c:v>0.0</c:v>
                </c:pt>
                <c:pt idx="154">
                  <c:v>0.0</c:v>
                </c:pt>
                <c:pt idx="155">
                  <c:v>0.0</c:v>
                </c:pt>
                <c:pt idx="156">
                  <c:v>0.0</c:v>
                </c:pt>
                <c:pt idx="157">
                  <c:v>0.0</c:v>
                </c:pt>
                <c:pt idx="158">
                  <c:v>0.0</c:v>
                </c:pt>
                <c:pt idx="159">
                  <c:v>0.0</c:v>
                </c:pt>
                <c:pt idx="160">
                  <c:v>0.0</c:v>
                </c:pt>
                <c:pt idx="161">
                  <c:v>0.0</c:v>
                </c:pt>
                <c:pt idx="162">
                  <c:v>0.0</c:v>
                </c:pt>
                <c:pt idx="163">
                  <c:v>0.0</c:v>
                </c:pt>
                <c:pt idx="164">
                  <c:v>0.0</c:v>
                </c:pt>
                <c:pt idx="165">
                  <c:v>0.0</c:v>
                </c:pt>
                <c:pt idx="166">
                  <c:v>0.0</c:v>
                </c:pt>
                <c:pt idx="167">
                  <c:v>0.0</c:v>
                </c:pt>
                <c:pt idx="168">
                  <c:v>0.0</c:v>
                </c:pt>
                <c:pt idx="169">
                  <c:v>0.0</c:v>
                </c:pt>
                <c:pt idx="170">
                  <c:v>0.0</c:v>
                </c:pt>
                <c:pt idx="171">
                  <c:v>0.0</c:v>
                </c:pt>
                <c:pt idx="172">
                  <c:v>0.0</c:v>
                </c:pt>
                <c:pt idx="173">
                  <c:v>0.0</c:v>
                </c:pt>
                <c:pt idx="174">
                  <c:v>0.0</c:v>
                </c:pt>
                <c:pt idx="175">
                  <c:v>0.0</c:v>
                </c:pt>
                <c:pt idx="176">
                  <c:v>0.0</c:v>
                </c:pt>
                <c:pt idx="177">
                  <c:v>0.0</c:v>
                </c:pt>
                <c:pt idx="178">
                  <c:v>0.0</c:v>
                </c:pt>
                <c:pt idx="179">
                  <c:v>0.0</c:v>
                </c:pt>
                <c:pt idx="180">
                  <c:v>0.0</c:v>
                </c:pt>
                <c:pt idx="181">
                  <c:v>0.0</c:v>
                </c:pt>
                <c:pt idx="182">
                  <c:v>0.0</c:v>
                </c:pt>
                <c:pt idx="183">
                  <c:v>0.0</c:v>
                </c:pt>
                <c:pt idx="184">
                  <c:v>0.0</c:v>
                </c:pt>
                <c:pt idx="185">
                  <c:v>0.0</c:v>
                </c:pt>
                <c:pt idx="186">
                  <c:v>0.0</c:v>
                </c:pt>
                <c:pt idx="187">
                  <c:v>0.0</c:v>
                </c:pt>
                <c:pt idx="188">
                  <c:v>0.0</c:v>
                </c:pt>
                <c:pt idx="189">
                  <c:v>0.0</c:v>
                </c:pt>
                <c:pt idx="190">
                  <c:v>0.0</c:v>
                </c:pt>
                <c:pt idx="191">
                  <c:v>0.0</c:v>
                </c:pt>
                <c:pt idx="192">
                  <c:v>0.0</c:v>
                </c:pt>
                <c:pt idx="193">
                  <c:v>0.0</c:v>
                </c:pt>
                <c:pt idx="194">
                  <c:v>0.0</c:v>
                </c:pt>
                <c:pt idx="195">
                  <c:v>0.0</c:v>
                </c:pt>
                <c:pt idx="196">
                  <c:v>0.0</c:v>
                </c:pt>
                <c:pt idx="197">
                  <c:v>0.0</c:v>
                </c:pt>
                <c:pt idx="198">
                  <c:v>0.0</c:v>
                </c:pt>
                <c:pt idx="199">
                  <c:v>0.0</c:v>
                </c:pt>
                <c:pt idx="200">
                  <c:v>0.0</c:v>
                </c:pt>
                <c:pt idx="201">
                  <c:v>0.0</c:v>
                </c:pt>
                <c:pt idx="202">
                  <c:v>0.0</c:v>
                </c:pt>
                <c:pt idx="203">
                  <c:v>0.0</c:v>
                </c:pt>
                <c:pt idx="204">
                  <c:v>0.0</c:v>
                </c:pt>
                <c:pt idx="205">
                  <c:v>0.0</c:v>
                </c:pt>
                <c:pt idx="206">
                  <c:v>0.0</c:v>
                </c:pt>
                <c:pt idx="207">
                  <c:v>0.0</c:v>
                </c:pt>
                <c:pt idx="208">
                  <c:v>0.0</c:v>
                </c:pt>
                <c:pt idx="209">
                  <c:v>0.0</c:v>
                </c:pt>
                <c:pt idx="210">
                  <c:v>0.0</c:v>
                </c:pt>
                <c:pt idx="211">
                  <c:v>0.0</c:v>
                </c:pt>
                <c:pt idx="212">
                  <c:v>0.0</c:v>
                </c:pt>
                <c:pt idx="213">
                  <c:v>0.0</c:v>
                </c:pt>
                <c:pt idx="214">
                  <c:v>0.0</c:v>
                </c:pt>
                <c:pt idx="215">
                  <c:v>0.0</c:v>
                </c:pt>
                <c:pt idx="216">
                  <c:v>0.0</c:v>
                </c:pt>
                <c:pt idx="217">
                  <c:v>0.0</c:v>
                </c:pt>
                <c:pt idx="218">
                  <c:v>0.0</c:v>
                </c:pt>
                <c:pt idx="219">
                  <c:v>0.0</c:v>
                </c:pt>
                <c:pt idx="220">
                  <c:v>0.0</c:v>
                </c:pt>
                <c:pt idx="221">
                  <c:v>0.0</c:v>
                </c:pt>
                <c:pt idx="222">
                  <c:v>0.0</c:v>
                </c:pt>
                <c:pt idx="223">
                  <c:v>0.0</c:v>
                </c:pt>
                <c:pt idx="224">
                  <c:v>0.0</c:v>
                </c:pt>
                <c:pt idx="225">
                  <c:v>0.0</c:v>
                </c:pt>
                <c:pt idx="226">
                  <c:v>0.0</c:v>
                </c:pt>
                <c:pt idx="227">
                  <c:v>0.0</c:v>
                </c:pt>
                <c:pt idx="228">
                  <c:v>0.0</c:v>
                </c:pt>
                <c:pt idx="229">
                  <c:v>0.0</c:v>
                </c:pt>
                <c:pt idx="230">
                  <c:v>0.0</c:v>
                </c:pt>
                <c:pt idx="231">
                  <c:v>0.0</c:v>
                </c:pt>
                <c:pt idx="232">
                  <c:v>0.0</c:v>
                </c:pt>
                <c:pt idx="233">
                  <c:v>0.0</c:v>
                </c:pt>
                <c:pt idx="234">
                  <c:v>0.0</c:v>
                </c:pt>
                <c:pt idx="235">
                  <c:v>0.0</c:v>
                </c:pt>
                <c:pt idx="236">
                  <c:v>0.0</c:v>
                </c:pt>
                <c:pt idx="237">
                  <c:v>0.0</c:v>
                </c:pt>
                <c:pt idx="238">
                  <c:v>0.0</c:v>
                </c:pt>
                <c:pt idx="239">
                  <c:v>0.0</c:v>
                </c:pt>
                <c:pt idx="240">
                  <c:v>0.0</c:v>
                </c:pt>
                <c:pt idx="241">
                  <c:v>0.0</c:v>
                </c:pt>
                <c:pt idx="242">
                  <c:v>0.0</c:v>
                </c:pt>
                <c:pt idx="243">
                  <c:v>0.0</c:v>
                </c:pt>
                <c:pt idx="244">
                  <c:v>0.0</c:v>
                </c:pt>
                <c:pt idx="245">
                  <c:v>0.0</c:v>
                </c:pt>
                <c:pt idx="246">
                  <c:v>0.0</c:v>
                </c:pt>
                <c:pt idx="247">
                  <c:v>0.0</c:v>
                </c:pt>
                <c:pt idx="248">
                  <c:v>0.0</c:v>
                </c:pt>
                <c:pt idx="249">
                  <c:v>0.0</c:v>
                </c:pt>
                <c:pt idx="250">
                  <c:v>0.0</c:v>
                </c:pt>
                <c:pt idx="251">
                  <c:v>0.0</c:v>
                </c:pt>
                <c:pt idx="252">
                  <c:v>0.0</c:v>
                </c:pt>
                <c:pt idx="253">
                  <c:v>0.0</c:v>
                </c:pt>
                <c:pt idx="254">
                  <c:v>0.0</c:v>
                </c:pt>
                <c:pt idx="255">
                  <c:v>0.0</c:v>
                </c:pt>
                <c:pt idx="256">
                  <c:v>0.0</c:v>
                </c:pt>
                <c:pt idx="257">
                  <c:v>0.0</c:v>
                </c:pt>
                <c:pt idx="258">
                  <c:v>0.0</c:v>
                </c:pt>
                <c:pt idx="259">
                  <c:v>0.0</c:v>
                </c:pt>
                <c:pt idx="260">
                  <c:v>0.0</c:v>
                </c:pt>
                <c:pt idx="261">
                  <c:v>0.0</c:v>
                </c:pt>
                <c:pt idx="262">
                  <c:v>0.0</c:v>
                </c:pt>
                <c:pt idx="263">
                  <c:v>0.0</c:v>
                </c:pt>
                <c:pt idx="264">
                  <c:v>0.0</c:v>
                </c:pt>
                <c:pt idx="265">
                  <c:v>0.0</c:v>
                </c:pt>
                <c:pt idx="266">
                  <c:v>0.0</c:v>
                </c:pt>
                <c:pt idx="267">
                  <c:v>0.0</c:v>
                </c:pt>
                <c:pt idx="268">
                  <c:v>0.0</c:v>
                </c:pt>
                <c:pt idx="269">
                  <c:v>0.0</c:v>
                </c:pt>
                <c:pt idx="270">
                  <c:v>0.0</c:v>
                </c:pt>
                <c:pt idx="271">
                  <c:v>0.0</c:v>
                </c:pt>
                <c:pt idx="272">
                  <c:v>0.0</c:v>
                </c:pt>
                <c:pt idx="273">
                  <c:v>0.0</c:v>
                </c:pt>
                <c:pt idx="274">
                  <c:v>0.0</c:v>
                </c:pt>
                <c:pt idx="275">
                  <c:v>0.0</c:v>
                </c:pt>
                <c:pt idx="276">
                  <c:v>0.0</c:v>
                </c:pt>
                <c:pt idx="277">
                  <c:v>0.0</c:v>
                </c:pt>
                <c:pt idx="278">
                  <c:v>0.0</c:v>
                </c:pt>
                <c:pt idx="279">
                  <c:v>0.0</c:v>
                </c:pt>
                <c:pt idx="280">
                  <c:v>0.0</c:v>
                </c:pt>
                <c:pt idx="281">
                  <c:v>0.0</c:v>
                </c:pt>
                <c:pt idx="282">
                  <c:v>0.0</c:v>
                </c:pt>
                <c:pt idx="283">
                  <c:v>0.0</c:v>
                </c:pt>
                <c:pt idx="284">
                  <c:v>0.0</c:v>
                </c:pt>
                <c:pt idx="285">
                  <c:v>0.0</c:v>
                </c:pt>
                <c:pt idx="286">
                  <c:v>0.0</c:v>
                </c:pt>
                <c:pt idx="287">
                  <c:v>0.0</c:v>
                </c:pt>
                <c:pt idx="288">
                  <c:v>0.0</c:v>
                </c:pt>
                <c:pt idx="289">
                  <c:v>0.0</c:v>
                </c:pt>
                <c:pt idx="290">
                  <c:v>0.0</c:v>
                </c:pt>
                <c:pt idx="291">
                  <c:v>0.0</c:v>
                </c:pt>
                <c:pt idx="292">
                  <c:v>0.0</c:v>
                </c:pt>
                <c:pt idx="293">
                  <c:v>0.0</c:v>
                </c:pt>
                <c:pt idx="294">
                  <c:v>0.0</c:v>
                </c:pt>
                <c:pt idx="295">
                  <c:v>0.0</c:v>
                </c:pt>
                <c:pt idx="296">
                  <c:v>0.0</c:v>
                </c:pt>
                <c:pt idx="297">
                  <c:v>0.0</c:v>
                </c:pt>
                <c:pt idx="298">
                  <c:v>0.0</c:v>
                </c:pt>
                <c:pt idx="299">
                  <c:v>0.0</c:v>
                </c:pt>
                <c:pt idx="300">
                  <c:v>0.0</c:v>
                </c:pt>
                <c:pt idx="301">
                  <c:v>0.0</c:v>
                </c:pt>
                <c:pt idx="302">
                  <c:v>0.0</c:v>
                </c:pt>
                <c:pt idx="303">
                  <c:v>0.0</c:v>
                </c:pt>
                <c:pt idx="304">
                  <c:v>0.0</c:v>
                </c:pt>
                <c:pt idx="305">
                  <c:v>0.0</c:v>
                </c:pt>
                <c:pt idx="306">
                  <c:v>0.0</c:v>
                </c:pt>
                <c:pt idx="307">
                  <c:v>0.0</c:v>
                </c:pt>
                <c:pt idx="308">
                  <c:v>0.0</c:v>
                </c:pt>
                <c:pt idx="309">
                  <c:v>0.0</c:v>
                </c:pt>
                <c:pt idx="310">
                  <c:v>0.0</c:v>
                </c:pt>
                <c:pt idx="311">
                  <c:v>0.0</c:v>
                </c:pt>
                <c:pt idx="312">
                  <c:v>0.0</c:v>
                </c:pt>
                <c:pt idx="313">
                  <c:v>0.0</c:v>
                </c:pt>
                <c:pt idx="314">
                  <c:v>0.0</c:v>
                </c:pt>
                <c:pt idx="315">
                  <c:v>0.0</c:v>
                </c:pt>
                <c:pt idx="316">
                  <c:v>0.0</c:v>
                </c:pt>
                <c:pt idx="317">
                  <c:v>0.0</c:v>
                </c:pt>
                <c:pt idx="318">
                  <c:v>0.0</c:v>
                </c:pt>
                <c:pt idx="319">
                  <c:v>0.0</c:v>
                </c:pt>
                <c:pt idx="320">
                  <c:v>0.0</c:v>
                </c:pt>
                <c:pt idx="321">
                  <c:v>0.0</c:v>
                </c:pt>
                <c:pt idx="322">
                  <c:v>0.0</c:v>
                </c:pt>
                <c:pt idx="323">
                  <c:v>0.0</c:v>
                </c:pt>
                <c:pt idx="324">
                  <c:v>0.0</c:v>
                </c:pt>
                <c:pt idx="325">
                  <c:v>0.0</c:v>
                </c:pt>
                <c:pt idx="326">
                  <c:v>0.0</c:v>
                </c:pt>
                <c:pt idx="327">
                  <c:v>0.0</c:v>
                </c:pt>
                <c:pt idx="328">
                  <c:v>0.0</c:v>
                </c:pt>
                <c:pt idx="329">
                  <c:v>0.0</c:v>
                </c:pt>
                <c:pt idx="330">
                  <c:v>0.0</c:v>
                </c:pt>
                <c:pt idx="331">
                  <c:v>0.0</c:v>
                </c:pt>
                <c:pt idx="332">
                  <c:v>0.0</c:v>
                </c:pt>
                <c:pt idx="333">
                  <c:v>0.0</c:v>
                </c:pt>
                <c:pt idx="334">
                  <c:v>0.0</c:v>
                </c:pt>
                <c:pt idx="335">
                  <c:v>0.0</c:v>
                </c:pt>
                <c:pt idx="336">
                  <c:v>0.0</c:v>
                </c:pt>
                <c:pt idx="337">
                  <c:v>0.0</c:v>
                </c:pt>
                <c:pt idx="338">
                  <c:v>0.0</c:v>
                </c:pt>
                <c:pt idx="339">
                  <c:v>0.0</c:v>
                </c:pt>
                <c:pt idx="340">
                  <c:v>0.0</c:v>
                </c:pt>
                <c:pt idx="341">
                  <c:v>0.0</c:v>
                </c:pt>
                <c:pt idx="342">
                  <c:v>0.0</c:v>
                </c:pt>
                <c:pt idx="343">
                  <c:v>0.0</c:v>
                </c:pt>
                <c:pt idx="344">
                  <c:v>0.0</c:v>
                </c:pt>
                <c:pt idx="345">
                  <c:v>0.0</c:v>
                </c:pt>
                <c:pt idx="346">
                  <c:v>0.0</c:v>
                </c:pt>
                <c:pt idx="347">
                  <c:v>0.0</c:v>
                </c:pt>
                <c:pt idx="348">
                  <c:v>0.0</c:v>
                </c:pt>
                <c:pt idx="349">
                  <c:v>0.0</c:v>
                </c:pt>
                <c:pt idx="350">
                  <c:v>0.0</c:v>
                </c:pt>
                <c:pt idx="351">
                  <c:v>0.0</c:v>
                </c:pt>
                <c:pt idx="352">
                  <c:v>0.0</c:v>
                </c:pt>
                <c:pt idx="353">
                  <c:v>0.0</c:v>
                </c:pt>
                <c:pt idx="354">
                  <c:v>0.0</c:v>
                </c:pt>
                <c:pt idx="355">
                  <c:v>0.0</c:v>
                </c:pt>
                <c:pt idx="356">
                  <c:v>0.0</c:v>
                </c:pt>
                <c:pt idx="357">
                  <c:v>0.0</c:v>
                </c:pt>
                <c:pt idx="358">
                  <c:v>0.0</c:v>
                </c:pt>
                <c:pt idx="359">
                  <c:v>0.0</c:v>
                </c:pt>
                <c:pt idx="360">
                  <c:v>0.0</c:v>
                </c:pt>
                <c:pt idx="361">
                  <c:v>0.0</c:v>
                </c:pt>
                <c:pt idx="362">
                  <c:v>0.0</c:v>
                </c:pt>
                <c:pt idx="363">
                  <c:v>0.0</c:v>
                </c:pt>
                <c:pt idx="364">
                  <c:v>0.0</c:v>
                </c:pt>
                <c:pt idx="365">
                  <c:v>0.0</c:v>
                </c:pt>
                <c:pt idx="366">
                  <c:v>0.0</c:v>
                </c:pt>
                <c:pt idx="367">
                  <c:v>0.0</c:v>
                </c:pt>
                <c:pt idx="368">
                  <c:v>0.0</c:v>
                </c:pt>
                <c:pt idx="369">
                  <c:v>0.0</c:v>
                </c:pt>
                <c:pt idx="370">
                  <c:v>0.0</c:v>
                </c:pt>
                <c:pt idx="371">
                  <c:v>0.0</c:v>
                </c:pt>
                <c:pt idx="372">
                  <c:v>0.0</c:v>
                </c:pt>
                <c:pt idx="373">
                  <c:v>0.0</c:v>
                </c:pt>
                <c:pt idx="374">
                  <c:v>0.0</c:v>
                </c:pt>
                <c:pt idx="375">
                  <c:v>0.0</c:v>
                </c:pt>
                <c:pt idx="376">
                  <c:v>0.0</c:v>
                </c:pt>
                <c:pt idx="377">
                  <c:v>0.0</c:v>
                </c:pt>
                <c:pt idx="378">
                  <c:v>0.0</c:v>
                </c:pt>
                <c:pt idx="379">
                  <c:v>0.0</c:v>
                </c:pt>
                <c:pt idx="380">
                  <c:v>0.0</c:v>
                </c:pt>
                <c:pt idx="381">
                  <c:v>0.0</c:v>
                </c:pt>
                <c:pt idx="382">
                  <c:v>0.0</c:v>
                </c:pt>
                <c:pt idx="383">
                  <c:v>0.0</c:v>
                </c:pt>
                <c:pt idx="384">
                  <c:v>0.0</c:v>
                </c:pt>
                <c:pt idx="385">
                  <c:v>0.0</c:v>
                </c:pt>
                <c:pt idx="386">
                  <c:v>0.0</c:v>
                </c:pt>
                <c:pt idx="387">
                  <c:v>0.0</c:v>
                </c:pt>
                <c:pt idx="388">
                  <c:v>0.0</c:v>
                </c:pt>
                <c:pt idx="389">
                  <c:v>0.0</c:v>
                </c:pt>
                <c:pt idx="390">
                  <c:v>0.0</c:v>
                </c:pt>
                <c:pt idx="391">
                  <c:v>0.0</c:v>
                </c:pt>
                <c:pt idx="392">
                  <c:v>0.0</c:v>
                </c:pt>
                <c:pt idx="393">
                  <c:v>0.0</c:v>
                </c:pt>
                <c:pt idx="394">
                  <c:v>0.0</c:v>
                </c:pt>
                <c:pt idx="395">
                  <c:v>0.0</c:v>
                </c:pt>
                <c:pt idx="396">
                  <c:v>0.0</c:v>
                </c:pt>
                <c:pt idx="397">
                  <c:v>0.0</c:v>
                </c:pt>
                <c:pt idx="398">
                  <c:v>0.0</c:v>
                </c:pt>
                <c:pt idx="399">
                  <c:v>0.0</c:v>
                </c:pt>
                <c:pt idx="400">
                  <c:v>0.0</c:v>
                </c:pt>
                <c:pt idx="401">
                  <c:v>0.0</c:v>
                </c:pt>
                <c:pt idx="402">
                  <c:v>0.0</c:v>
                </c:pt>
                <c:pt idx="403">
                  <c:v>0.0</c:v>
                </c:pt>
                <c:pt idx="404">
                  <c:v>0.0</c:v>
                </c:pt>
                <c:pt idx="405">
                  <c:v>0.0</c:v>
                </c:pt>
                <c:pt idx="406">
                  <c:v>0.0</c:v>
                </c:pt>
                <c:pt idx="407">
                  <c:v>0.0</c:v>
                </c:pt>
                <c:pt idx="408">
                  <c:v>0.0</c:v>
                </c:pt>
                <c:pt idx="409">
                  <c:v>0.0</c:v>
                </c:pt>
                <c:pt idx="410">
                  <c:v>0.0</c:v>
                </c:pt>
                <c:pt idx="411">
                  <c:v>0.0</c:v>
                </c:pt>
                <c:pt idx="412">
                  <c:v>0.0</c:v>
                </c:pt>
                <c:pt idx="413">
                  <c:v>0.0</c:v>
                </c:pt>
                <c:pt idx="414">
                  <c:v>0.0</c:v>
                </c:pt>
                <c:pt idx="415">
                  <c:v>0.0</c:v>
                </c:pt>
                <c:pt idx="416">
                  <c:v>0.0</c:v>
                </c:pt>
                <c:pt idx="417">
                  <c:v>0.0</c:v>
                </c:pt>
                <c:pt idx="418">
                  <c:v>0.0</c:v>
                </c:pt>
                <c:pt idx="419">
                  <c:v>0.0</c:v>
                </c:pt>
                <c:pt idx="420">
                  <c:v>0.0</c:v>
                </c:pt>
                <c:pt idx="421">
                  <c:v>0.0</c:v>
                </c:pt>
                <c:pt idx="422">
                  <c:v>0.0</c:v>
                </c:pt>
                <c:pt idx="423">
                  <c:v>0.0</c:v>
                </c:pt>
                <c:pt idx="424">
                  <c:v>0.0</c:v>
                </c:pt>
                <c:pt idx="425">
                  <c:v>0.0</c:v>
                </c:pt>
                <c:pt idx="426">
                  <c:v>0.0</c:v>
                </c:pt>
                <c:pt idx="427">
                  <c:v>0.0</c:v>
                </c:pt>
                <c:pt idx="428">
                  <c:v>0.0</c:v>
                </c:pt>
                <c:pt idx="429">
                  <c:v>0.0</c:v>
                </c:pt>
                <c:pt idx="430">
                  <c:v>0.0</c:v>
                </c:pt>
                <c:pt idx="431">
                  <c:v>0.0</c:v>
                </c:pt>
                <c:pt idx="432">
                  <c:v>0.0</c:v>
                </c:pt>
                <c:pt idx="433">
                  <c:v>0.0</c:v>
                </c:pt>
                <c:pt idx="434">
                  <c:v>0.0</c:v>
                </c:pt>
                <c:pt idx="435">
                  <c:v>0.0</c:v>
                </c:pt>
                <c:pt idx="436">
                  <c:v>0.0</c:v>
                </c:pt>
                <c:pt idx="437">
                  <c:v>0.0</c:v>
                </c:pt>
                <c:pt idx="438">
                  <c:v>0.0</c:v>
                </c:pt>
                <c:pt idx="439">
                  <c:v>0.0</c:v>
                </c:pt>
                <c:pt idx="440">
                  <c:v>0.0</c:v>
                </c:pt>
                <c:pt idx="441">
                  <c:v>0.0</c:v>
                </c:pt>
                <c:pt idx="442">
                  <c:v>0.0</c:v>
                </c:pt>
                <c:pt idx="443">
                  <c:v>0.0</c:v>
                </c:pt>
                <c:pt idx="444">
                  <c:v>0.0</c:v>
                </c:pt>
                <c:pt idx="445">
                  <c:v>0.0</c:v>
                </c:pt>
                <c:pt idx="446">
                  <c:v>0.0</c:v>
                </c:pt>
                <c:pt idx="447">
                  <c:v>0.0</c:v>
                </c:pt>
                <c:pt idx="448">
                  <c:v>0.0</c:v>
                </c:pt>
                <c:pt idx="449">
                  <c:v>0.0</c:v>
                </c:pt>
                <c:pt idx="450">
                  <c:v>0.0</c:v>
                </c:pt>
                <c:pt idx="451">
                  <c:v>0.0</c:v>
                </c:pt>
                <c:pt idx="452">
                  <c:v>0.0</c:v>
                </c:pt>
                <c:pt idx="453">
                  <c:v>0.0</c:v>
                </c:pt>
                <c:pt idx="454">
                  <c:v>0.0</c:v>
                </c:pt>
                <c:pt idx="455">
                  <c:v>0.0</c:v>
                </c:pt>
                <c:pt idx="456">
                  <c:v>0.0</c:v>
                </c:pt>
                <c:pt idx="457">
                  <c:v>0.0</c:v>
                </c:pt>
                <c:pt idx="458">
                  <c:v>0.0</c:v>
                </c:pt>
                <c:pt idx="459">
                  <c:v>0.0</c:v>
                </c:pt>
                <c:pt idx="460">
                  <c:v>0.0</c:v>
                </c:pt>
                <c:pt idx="461">
                  <c:v>0.0</c:v>
                </c:pt>
                <c:pt idx="462">
                  <c:v>0.0</c:v>
                </c:pt>
                <c:pt idx="463">
                  <c:v>0.0</c:v>
                </c:pt>
                <c:pt idx="464">
                  <c:v>0.0</c:v>
                </c:pt>
                <c:pt idx="465">
                  <c:v>0.0</c:v>
                </c:pt>
                <c:pt idx="466">
                  <c:v>0.0</c:v>
                </c:pt>
                <c:pt idx="467">
                  <c:v>0.0</c:v>
                </c:pt>
                <c:pt idx="468">
                  <c:v>0.0</c:v>
                </c:pt>
                <c:pt idx="469">
                  <c:v>0.0</c:v>
                </c:pt>
                <c:pt idx="470">
                  <c:v>0.0</c:v>
                </c:pt>
                <c:pt idx="471">
                  <c:v>0.0</c:v>
                </c:pt>
                <c:pt idx="472">
                  <c:v>0.0</c:v>
                </c:pt>
                <c:pt idx="473">
                  <c:v>0.0</c:v>
                </c:pt>
                <c:pt idx="474">
                  <c:v>0.0</c:v>
                </c:pt>
                <c:pt idx="475">
                  <c:v>0.0</c:v>
                </c:pt>
                <c:pt idx="476">
                  <c:v>0.0</c:v>
                </c:pt>
                <c:pt idx="477">
                  <c:v>0.0</c:v>
                </c:pt>
                <c:pt idx="478">
                  <c:v>0.0</c:v>
                </c:pt>
                <c:pt idx="479">
                  <c:v>0.0</c:v>
                </c:pt>
                <c:pt idx="480">
                  <c:v>0.0</c:v>
                </c:pt>
                <c:pt idx="481">
                  <c:v>0.0</c:v>
                </c:pt>
                <c:pt idx="482">
                  <c:v>0.0</c:v>
                </c:pt>
                <c:pt idx="483">
                  <c:v>0.0</c:v>
                </c:pt>
                <c:pt idx="484">
                  <c:v>0.0</c:v>
                </c:pt>
                <c:pt idx="485">
                  <c:v>0.0</c:v>
                </c:pt>
                <c:pt idx="486">
                  <c:v>0.0</c:v>
                </c:pt>
                <c:pt idx="487">
                  <c:v>0.0</c:v>
                </c:pt>
                <c:pt idx="488">
                  <c:v>0.0</c:v>
                </c:pt>
                <c:pt idx="489">
                  <c:v>0.0</c:v>
                </c:pt>
                <c:pt idx="490">
                  <c:v>0.0</c:v>
                </c:pt>
                <c:pt idx="491">
                  <c:v>0.0</c:v>
                </c:pt>
                <c:pt idx="492">
                  <c:v>0.0</c:v>
                </c:pt>
                <c:pt idx="493">
                  <c:v>0.0</c:v>
                </c:pt>
                <c:pt idx="494">
                  <c:v>0.0</c:v>
                </c:pt>
                <c:pt idx="495">
                  <c:v>0.0</c:v>
                </c:pt>
                <c:pt idx="496">
                  <c:v>0.0</c:v>
                </c:pt>
                <c:pt idx="497">
                  <c:v>0.0</c:v>
                </c:pt>
                <c:pt idx="498">
                  <c:v>0.0</c:v>
                </c:pt>
                <c:pt idx="499">
                  <c:v>0.0</c:v>
                </c:pt>
                <c:pt idx="500">
                  <c:v>0.0</c:v>
                </c:pt>
                <c:pt idx="501">
                  <c:v>0.0</c:v>
                </c:pt>
                <c:pt idx="502">
                  <c:v>0.0</c:v>
                </c:pt>
                <c:pt idx="503">
                  <c:v>0.0</c:v>
                </c:pt>
                <c:pt idx="504">
                  <c:v>0.0</c:v>
                </c:pt>
                <c:pt idx="505">
                  <c:v>0.0</c:v>
                </c:pt>
                <c:pt idx="506">
                  <c:v>0.0</c:v>
                </c:pt>
                <c:pt idx="507">
                  <c:v>0.0</c:v>
                </c:pt>
                <c:pt idx="508">
                  <c:v>0.0</c:v>
                </c:pt>
                <c:pt idx="509">
                  <c:v>0.0</c:v>
                </c:pt>
                <c:pt idx="510">
                  <c:v>0.0</c:v>
                </c:pt>
                <c:pt idx="511">
                  <c:v>0.0</c:v>
                </c:pt>
                <c:pt idx="512">
                  <c:v>0.0</c:v>
                </c:pt>
                <c:pt idx="513">
                  <c:v>0.0</c:v>
                </c:pt>
                <c:pt idx="514">
                  <c:v>0.0</c:v>
                </c:pt>
                <c:pt idx="515">
                  <c:v>0.0</c:v>
                </c:pt>
                <c:pt idx="516">
                  <c:v>0.0</c:v>
                </c:pt>
                <c:pt idx="517">
                  <c:v>0.0</c:v>
                </c:pt>
                <c:pt idx="518">
                  <c:v>0.0</c:v>
                </c:pt>
                <c:pt idx="519">
                  <c:v>0.0</c:v>
                </c:pt>
                <c:pt idx="520">
                  <c:v>0.0</c:v>
                </c:pt>
                <c:pt idx="521">
                  <c:v>0.0</c:v>
                </c:pt>
                <c:pt idx="522">
                  <c:v>0.0</c:v>
                </c:pt>
                <c:pt idx="523">
                  <c:v>0.0</c:v>
                </c:pt>
                <c:pt idx="524">
                  <c:v>0.0</c:v>
                </c:pt>
              </c:numCache>
            </c:numRef>
          </c:val>
          <c:smooth val="0"/>
        </c:ser>
        <c:ser>
          <c:idx val="2"/>
          <c:order val="2"/>
          <c:tx>
            <c:v>Zone2</c:v>
          </c:tx>
          <c:spPr>
            <a:ln w="31750">
              <a:solidFill>
                <a:schemeClr val="accent2">
                  <a:lumMod val="75000"/>
                </a:schemeClr>
              </a:solidFill>
            </a:ln>
          </c:spPr>
          <c:marker>
            <c:symbol val="none"/>
          </c:marker>
          <c:cat>
            <c:numRef>
              <c:f>Recession!$A$240:$A$764</c:f>
              <c:numCache>
                <c:formatCode>General</c:formatCode>
                <c:ptCount val="525"/>
                <c:pt idx="0">
                  <c:v>1976.0</c:v>
                </c:pt>
                <c:pt idx="12">
                  <c:v>1977.0</c:v>
                </c:pt>
                <c:pt idx="24">
                  <c:v>1978.0</c:v>
                </c:pt>
                <c:pt idx="36">
                  <c:v>1979.0</c:v>
                </c:pt>
                <c:pt idx="48">
                  <c:v>1980.0</c:v>
                </c:pt>
                <c:pt idx="60">
                  <c:v>1981.0</c:v>
                </c:pt>
                <c:pt idx="72">
                  <c:v>1982.0</c:v>
                </c:pt>
                <c:pt idx="84">
                  <c:v>1983.0</c:v>
                </c:pt>
                <c:pt idx="96">
                  <c:v>1984.0</c:v>
                </c:pt>
                <c:pt idx="108">
                  <c:v>1985.0</c:v>
                </c:pt>
                <c:pt idx="120">
                  <c:v>1986.0</c:v>
                </c:pt>
                <c:pt idx="132">
                  <c:v>1987.0</c:v>
                </c:pt>
                <c:pt idx="144">
                  <c:v>1988.0</c:v>
                </c:pt>
                <c:pt idx="156">
                  <c:v>1989.0</c:v>
                </c:pt>
                <c:pt idx="168">
                  <c:v>1990.0</c:v>
                </c:pt>
                <c:pt idx="180">
                  <c:v>1991.0</c:v>
                </c:pt>
                <c:pt idx="192">
                  <c:v>1992.0</c:v>
                </c:pt>
                <c:pt idx="204">
                  <c:v>1993.0</c:v>
                </c:pt>
                <c:pt idx="216">
                  <c:v>1994.0</c:v>
                </c:pt>
                <c:pt idx="228">
                  <c:v>1995.0</c:v>
                </c:pt>
                <c:pt idx="240">
                  <c:v>1996.0</c:v>
                </c:pt>
                <c:pt idx="252">
                  <c:v>1997.0</c:v>
                </c:pt>
                <c:pt idx="264">
                  <c:v>1998.0</c:v>
                </c:pt>
                <c:pt idx="276">
                  <c:v>1999.0</c:v>
                </c:pt>
                <c:pt idx="288">
                  <c:v>2000.0</c:v>
                </c:pt>
                <c:pt idx="300">
                  <c:v>2001.0</c:v>
                </c:pt>
                <c:pt idx="312">
                  <c:v>2002.0</c:v>
                </c:pt>
                <c:pt idx="324">
                  <c:v>2003.0</c:v>
                </c:pt>
                <c:pt idx="336">
                  <c:v>2004.0</c:v>
                </c:pt>
                <c:pt idx="348">
                  <c:v>2005.0</c:v>
                </c:pt>
                <c:pt idx="360">
                  <c:v>2006.0</c:v>
                </c:pt>
                <c:pt idx="372">
                  <c:v>2007.0</c:v>
                </c:pt>
                <c:pt idx="384">
                  <c:v>2008.0</c:v>
                </c:pt>
                <c:pt idx="396">
                  <c:v>2009.0</c:v>
                </c:pt>
                <c:pt idx="408">
                  <c:v>2010.0</c:v>
                </c:pt>
                <c:pt idx="420">
                  <c:v>2011.0</c:v>
                </c:pt>
                <c:pt idx="432">
                  <c:v>2012.0</c:v>
                </c:pt>
                <c:pt idx="444">
                  <c:v>2013.0</c:v>
                </c:pt>
                <c:pt idx="456">
                  <c:v>2014.0</c:v>
                </c:pt>
                <c:pt idx="468">
                  <c:v>2015.0</c:v>
                </c:pt>
                <c:pt idx="480">
                  <c:v>2016.0</c:v>
                </c:pt>
                <c:pt idx="492">
                  <c:v>2017.0</c:v>
                </c:pt>
                <c:pt idx="504">
                  <c:v>2018.0</c:v>
                </c:pt>
                <c:pt idx="516">
                  <c:v>2019.0</c:v>
                </c:pt>
              </c:numCache>
            </c:numRef>
          </c:cat>
          <c:val>
            <c:numRef>
              <c:f>Recession!$J$240:$J$764</c:f>
              <c:numCache>
                <c:formatCode>_-* #,##0.0_-;\-* #,##0.0_-;_-* "-"??_-;_-@_-</c:formatCode>
                <c:ptCount val="525"/>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-1.0</c:v>
                </c:pt>
                <c:pt idx="81">
                  <c:v>-1.0</c:v>
                </c:pt>
                <c:pt idx="82">
                  <c:v>-1.0</c:v>
                </c:pt>
                <c:pt idx="83">
                  <c:v>-1.0</c:v>
                </c:pt>
                <c:pt idx="84">
                  <c:v>-1.0</c:v>
                </c:pt>
                <c:pt idx="85">
                  <c:v>-1.0</c:v>
                </c:pt>
                <c:pt idx="86">
                  <c:v>-1.0</c:v>
                </c:pt>
                <c:pt idx="87">
                  <c:v>-1.0</c:v>
                </c:pt>
                <c:pt idx="88">
                  <c:v>-1.0</c:v>
                </c:pt>
                <c:pt idx="89">
                  <c:v>-1.0</c:v>
                </c:pt>
                <c:pt idx="90">
                  <c:v>-1.0</c:v>
                </c:pt>
                <c:pt idx="91">
                  <c:v>-1.0</c:v>
                </c:pt>
                <c:pt idx="92">
                  <c:v>-1.0</c:v>
                </c:pt>
                <c:pt idx="93">
                  <c:v>-1.0</c:v>
                </c:pt>
                <c:pt idx="94">
                  <c:v>-1.0</c:v>
                </c:pt>
                <c:pt idx="95">
                  <c:v>-1.0</c:v>
                </c:pt>
                <c:pt idx="96">
                  <c:v>-1.0</c:v>
                </c:pt>
                <c:pt idx="97">
                  <c:v>-1.0</c:v>
                </c:pt>
                <c:pt idx="98">
                  <c:v>-1.0</c:v>
                </c:pt>
                <c:pt idx="99">
                  <c:v>-1.0</c:v>
                </c:pt>
                <c:pt idx="100">
                  <c:v>-1.0</c:v>
                </c:pt>
                <c:pt idx="101">
                  <c:v>-1.0</c:v>
                </c:pt>
                <c:pt idx="102">
                  <c:v>-1.0</c:v>
                </c:pt>
                <c:pt idx="103">
                  <c:v>-1.0</c:v>
                </c:pt>
                <c:pt idx="104">
                  <c:v>-1.0</c:v>
                </c:pt>
                <c:pt idx="105">
                  <c:v>-1.0</c:v>
                </c:pt>
                <c:pt idx="106">
                  <c:v>-1.0</c:v>
                </c:pt>
                <c:pt idx="107">
                  <c:v>-1.0</c:v>
                </c:pt>
                <c:pt idx="108">
                  <c:v>-1.0</c:v>
                </c:pt>
                <c:pt idx="109">
                  <c:v>-1.0</c:v>
                </c:pt>
                <c:pt idx="110">
                  <c:v>-1.0</c:v>
                </c:pt>
                <c:pt idx="111">
                  <c:v>-1.0</c:v>
                </c:pt>
                <c:pt idx="112">
                  <c:v>-1.0</c:v>
                </c:pt>
                <c:pt idx="113">
                  <c:v>-1.0</c:v>
                </c:pt>
                <c:pt idx="114">
                  <c:v>-1.0</c:v>
                </c:pt>
                <c:pt idx="115">
                  <c:v>-1.0</c:v>
                </c:pt>
                <c:pt idx="116">
                  <c:v>-1.0</c:v>
                </c:pt>
                <c:pt idx="117">
                  <c:v>-1.0</c:v>
                </c:pt>
                <c:pt idx="118">
                  <c:v>-1.0</c:v>
                </c:pt>
                <c:pt idx="119">
                  <c:v>-1.0</c:v>
                </c:pt>
                <c:pt idx="120">
                  <c:v>-1.0</c:v>
                </c:pt>
                <c:pt idx="121">
                  <c:v>-1.0</c:v>
                </c:pt>
                <c:pt idx="122">
                  <c:v>-1.0</c:v>
                </c:pt>
                <c:pt idx="123">
                  <c:v>-1.0</c:v>
                </c:pt>
                <c:pt idx="124">
                  <c:v>-1.0</c:v>
                </c:pt>
                <c:pt idx="125">
                  <c:v>-1.0</c:v>
                </c:pt>
                <c:pt idx="126">
                  <c:v>-1.0</c:v>
                </c:pt>
                <c:pt idx="127">
                  <c:v>-1.0</c:v>
                </c:pt>
                <c:pt idx="128">
                  <c:v>-1.0</c:v>
                </c:pt>
                <c:pt idx="129">
                  <c:v>-1.0</c:v>
                </c:pt>
                <c:pt idx="130">
                  <c:v>-1.0</c:v>
                </c:pt>
                <c:pt idx="131">
                  <c:v>-1.0</c:v>
                </c:pt>
                <c:pt idx="132">
                  <c:v>-1.0</c:v>
                </c:pt>
                <c:pt idx="133">
                  <c:v>-1.0</c:v>
                </c:pt>
                <c:pt idx="134">
                  <c:v>-1.0</c:v>
                </c:pt>
                <c:pt idx="135">
                  <c:v>-1.0</c:v>
                </c:pt>
                <c:pt idx="136">
                  <c:v>-1.0</c:v>
                </c:pt>
                <c:pt idx="137">
                  <c:v>-1.0</c:v>
                </c:pt>
                <c:pt idx="138">
                  <c:v>-1.0</c:v>
                </c:pt>
                <c:pt idx="139">
                  <c:v>-1.0</c:v>
                </c:pt>
                <c:pt idx="140">
                  <c:v>-1.0</c:v>
                </c:pt>
                <c:pt idx="141">
                  <c:v>-1.0</c:v>
                </c:pt>
                <c:pt idx="142">
                  <c:v>-1.0</c:v>
                </c:pt>
                <c:pt idx="143">
                  <c:v>-1.0</c:v>
                </c:pt>
                <c:pt idx="144">
                  <c:v>-1.0</c:v>
                </c:pt>
                <c:pt idx="145">
                  <c:v>-1.0</c:v>
                </c:pt>
                <c:pt idx="146">
                  <c:v>-1.0</c:v>
                </c:pt>
                <c:pt idx="147">
                  <c:v>-1.0</c:v>
                </c:pt>
                <c:pt idx="148">
                  <c:v>-1.0</c:v>
                </c:pt>
                <c:pt idx="149">
                  <c:v>-1.0</c:v>
                </c:pt>
                <c:pt idx="150">
                  <c:v>-1.0</c:v>
                </c:pt>
                <c:pt idx="151">
                  <c:v>-1.0</c:v>
                </c:pt>
                <c:pt idx="152">
                  <c:v>-1.0</c:v>
                </c:pt>
                <c:pt idx="153">
                  <c:v>-1.0</c:v>
                </c:pt>
                <c:pt idx="154">
                  <c:v>-1.0</c:v>
                </c:pt>
                <c:pt idx="155">
                  <c:v>-1.0</c:v>
                </c:pt>
                <c:pt idx="156">
                  <c:v>-1.0</c:v>
                </c:pt>
                <c:pt idx="157">
                  <c:v>-1.0</c:v>
                </c:pt>
                <c:pt idx="158">
                  <c:v>-1.0</c:v>
                </c:pt>
                <c:pt idx="159">
                  <c:v>-1.0</c:v>
                </c:pt>
                <c:pt idx="160">
                  <c:v>-1.0</c:v>
                </c:pt>
                <c:pt idx="161">
                  <c:v>-1.0</c:v>
                </c:pt>
                <c:pt idx="162">
                  <c:v>-1.0</c:v>
                </c:pt>
                <c:pt idx="163">
                  <c:v>-1.0</c:v>
                </c:pt>
                <c:pt idx="164">
                  <c:v>-1.0</c:v>
                </c:pt>
                <c:pt idx="165">
                  <c:v>-1.0</c:v>
                </c:pt>
                <c:pt idx="166">
                  <c:v>-1.0</c:v>
                </c:pt>
                <c:pt idx="167">
                  <c:v>-1.0</c:v>
                </c:pt>
                <c:pt idx="168">
                  <c:v>-1.0</c:v>
                </c:pt>
                <c:pt idx="169">
                  <c:v>-1.0</c:v>
                </c:pt>
                <c:pt idx="170">
                  <c:v>-1.0</c:v>
                </c:pt>
                <c:pt idx="171">
                  <c:v>-1.0</c:v>
                </c:pt>
                <c:pt idx="172">
                  <c:v>-1.0</c:v>
                </c:pt>
                <c:pt idx="173">
                  <c:v>-1.0</c:v>
                </c:pt>
                <c:pt idx="174">
                  <c:v>-1.0</c:v>
                </c:pt>
                <c:pt idx="175">
                  <c:v>-1.0</c:v>
                </c:pt>
                <c:pt idx="176">
                  <c:v>-1.0</c:v>
                </c:pt>
                <c:pt idx="177">
                  <c:v>-1.0</c:v>
                </c:pt>
                <c:pt idx="178">
                  <c:v>-1.0</c:v>
                </c:pt>
                <c:pt idx="179">
                  <c:v>-1.0</c:v>
                </c:pt>
                <c:pt idx="180">
                  <c:v>-1.0</c:v>
                </c:pt>
                <c:pt idx="181">
                  <c:v>-1.0</c:v>
                </c:pt>
                <c:pt idx="182">
                  <c:v>-1.0</c:v>
                </c:pt>
                <c:pt idx="183">
                  <c:v>-1.0</c:v>
                </c:pt>
                <c:pt idx="184">
                  <c:v>-1.0</c:v>
                </c:pt>
                <c:pt idx="185">
                  <c:v>-1.0</c:v>
                </c:pt>
                <c:pt idx="186">
                  <c:v>-1.0</c:v>
                </c:pt>
                <c:pt idx="187">
                  <c:v>-1.0</c:v>
                </c:pt>
                <c:pt idx="188">
                  <c:v>-1.0</c:v>
                </c:pt>
                <c:pt idx="189">
                  <c:v>-1.0</c:v>
                </c:pt>
                <c:pt idx="190">
                  <c:v>-1.0</c:v>
                </c:pt>
                <c:pt idx="191">
                  <c:v>-1.0</c:v>
                </c:pt>
                <c:pt idx="192">
                  <c:v>-1.0</c:v>
                </c:pt>
                <c:pt idx="193">
                  <c:v>-1.0</c:v>
                </c:pt>
                <c:pt idx="194">
                  <c:v>-1.0</c:v>
                </c:pt>
                <c:pt idx="195">
                  <c:v>-1.0</c:v>
                </c:pt>
                <c:pt idx="196">
                  <c:v>-1.0</c:v>
                </c:pt>
                <c:pt idx="197">
                  <c:v>-1.0</c:v>
                </c:pt>
                <c:pt idx="198">
                  <c:v>-1.0</c:v>
                </c:pt>
                <c:pt idx="199">
                  <c:v>-1.0</c:v>
                </c:pt>
                <c:pt idx="200">
                  <c:v>-1.0</c:v>
                </c:pt>
                <c:pt idx="201">
                  <c:v>-1.0</c:v>
                </c:pt>
                <c:pt idx="202">
                  <c:v>-1.0</c:v>
                </c:pt>
                <c:pt idx="203">
                  <c:v>-1.0</c:v>
                </c:pt>
                <c:pt idx="204">
                  <c:v>-1.0</c:v>
                </c:pt>
                <c:pt idx="205">
                  <c:v>-1.0</c:v>
                </c:pt>
                <c:pt idx="206">
                  <c:v>-1.0</c:v>
                </c:pt>
                <c:pt idx="207">
                  <c:v>-1.0</c:v>
                </c:pt>
                <c:pt idx="208">
                  <c:v>-1.0</c:v>
                </c:pt>
                <c:pt idx="209">
                  <c:v>-1.0</c:v>
                </c:pt>
                <c:pt idx="210">
                  <c:v>-1.0</c:v>
                </c:pt>
                <c:pt idx="211">
                  <c:v>-1.0</c:v>
                </c:pt>
                <c:pt idx="212">
                  <c:v>-1.0</c:v>
                </c:pt>
                <c:pt idx="213">
                  <c:v>-1.0</c:v>
                </c:pt>
                <c:pt idx="214">
                  <c:v>-1.0</c:v>
                </c:pt>
                <c:pt idx="215">
                  <c:v>-1.0</c:v>
                </c:pt>
                <c:pt idx="216">
                  <c:v>-1.0</c:v>
                </c:pt>
                <c:pt idx="217">
                  <c:v>-1.0</c:v>
                </c:pt>
                <c:pt idx="218">
                  <c:v>-1.0</c:v>
                </c:pt>
                <c:pt idx="219">
                  <c:v>-1.0</c:v>
                </c:pt>
                <c:pt idx="220">
                  <c:v>-1.0</c:v>
                </c:pt>
                <c:pt idx="221">
                  <c:v>-1.0</c:v>
                </c:pt>
                <c:pt idx="222">
                  <c:v>-1.0</c:v>
                </c:pt>
                <c:pt idx="223">
                  <c:v>-1.0</c:v>
                </c:pt>
                <c:pt idx="224">
                  <c:v>-1.0</c:v>
                </c:pt>
                <c:pt idx="225">
                  <c:v>-1.0</c:v>
                </c:pt>
                <c:pt idx="226">
                  <c:v>-1.0</c:v>
                </c:pt>
                <c:pt idx="227">
                  <c:v>-1.0</c:v>
                </c:pt>
                <c:pt idx="228">
                  <c:v>-1.0</c:v>
                </c:pt>
                <c:pt idx="229">
                  <c:v>-1.0</c:v>
                </c:pt>
                <c:pt idx="230">
                  <c:v>-1.0</c:v>
                </c:pt>
                <c:pt idx="231">
                  <c:v>-1.0</c:v>
                </c:pt>
                <c:pt idx="232">
                  <c:v>-1.0</c:v>
                </c:pt>
                <c:pt idx="233">
                  <c:v>-1.0</c:v>
                </c:pt>
                <c:pt idx="234">
                  <c:v>-1.0</c:v>
                </c:pt>
                <c:pt idx="235">
                  <c:v>-1.0</c:v>
                </c:pt>
                <c:pt idx="236">
                  <c:v>-1.0</c:v>
                </c:pt>
                <c:pt idx="237">
                  <c:v>-1.0</c:v>
                </c:pt>
                <c:pt idx="238">
                  <c:v>-1.0</c:v>
                </c:pt>
                <c:pt idx="239">
                  <c:v>-1.0</c:v>
                </c:pt>
                <c:pt idx="240">
                  <c:v>-1.0</c:v>
                </c:pt>
                <c:pt idx="241">
                  <c:v>-1.0</c:v>
                </c:pt>
                <c:pt idx="242">
                  <c:v>-1.0</c:v>
                </c:pt>
                <c:pt idx="243">
                  <c:v>-1.0</c:v>
                </c:pt>
                <c:pt idx="244">
                  <c:v>-1.0</c:v>
                </c:pt>
                <c:pt idx="245">
                  <c:v>-1.0</c:v>
                </c:pt>
                <c:pt idx="246">
                  <c:v>-1.0</c:v>
                </c:pt>
                <c:pt idx="247">
                  <c:v>-1.0</c:v>
                </c:pt>
                <c:pt idx="248">
                  <c:v>-1.0</c:v>
                </c:pt>
                <c:pt idx="249">
                  <c:v>-1.0</c:v>
                </c:pt>
                <c:pt idx="250">
                  <c:v>-1.0</c:v>
                </c:pt>
                <c:pt idx="251">
                  <c:v>-1.0</c:v>
                </c:pt>
                <c:pt idx="252">
                  <c:v>-1.0</c:v>
                </c:pt>
                <c:pt idx="253">
                  <c:v>-1.0</c:v>
                </c:pt>
                <c:pt idx="254">
                  <c:v>-1.0</c:v>
                </c:pt>
                <c:pt idx="255">
                  <c:v>-1.0</c:v>
                </c:pt>
                <c:pt idx="256">
                  <c:v>-1.0</c:v>
                </c:pt>
                <c:pt idx="257">
                  <c:v>-1.0</c:v>
                </c:pt>
                <c:pt idx="258">
                  <c:v>-1.0</c:v>
                </c:pt>
                <c:pt idx="259">
                  <c:v>-1.0</c:v>
                </c:pt>
                <c:pt idx="260">
                  <c:v>-1.0</c:v>
                </c:pt>
                <c:pt idx="261">
                  <c:v>-1.0</c:v>
                </c:pt>
                <c:pt idx="262">
                  <c:v>-1.0</c:v>
                </c:pt>
                <c:pt idx="263">
                  <c:v>-1.0</c:v>
                </c:pt>
                <c:pt idx="264">
                  <c:v>-1.0</c:v>
                </c:pt>
                <c:pt idx="265">
                  <c:v>-1.0</c:v>
                </c:pt>
                <c:pt idx="266">
                  <c:v>-1.0</c:v>
                </c:pt>
                <c:pt idx="267">
                  <c:v>-1.0</c:v>
                </c:pt>
                <c:pt idx="268">
                  <c:v>-1.0</c:v>
                </c:pt>
                <c:pt idx="269">
                  <c:v>-1.0</c:v>
                </c:pt>
                <c:pt idx="270">
                  <c:v>-1.0</c:v>
                </c:pt>
                <c:pt idx="271">
                  <c:v>-1.0</c:v>
                </c:pt>
                <c:pt idx="272">
                  <c:v>-1.0</c:v>
                </c:pt>
                <c:pt idx="273">
                  <c:v>-1.0</c:v>
                </c:pt>
                <c:pt idx="274">
                  <c:v>-1.0</c:v>
                </c:pt>
                <c:pt idx="275">
                  <c:v>-1.0</c:v>
                </c:pt>
                <c:pt idx="276">
                  <c:v>-1.0</c:v>
                </c:pt>
                <c:pt idx="277">
                  <c:v>-1.0</c:v>
                </c:pt>
                <c:pt idx="278">
                  <c:v>-1.0</c:v>
                </c:pt>
                <c:pt idx="279">
                  <c:v>-1.0</c:v>
                </c:pt>
                <c:pt idx="280">
                  <c:v>-1.0</c:v>
                </c:pt>
                <c:pt idx="281">
                  <c:v>-1.0</c:v>
                </c:pt>
                <c:pt idx="282">
                  <c:v>-1.0</c:v>
                </c:pt>
                <c:pt idx="283">
                  <c:v>-1.0</c:v>
                </c:pt>
                <c:pt idx="284">
                  <c:v>-1.0</c:v>
                </c:pt>
                <c:pt idx="285">
                  <c:v>-1.0</c:v>
                </c:pt>
                <c:pt idx="286">
                  <c:v>-1.0</c:v>
                </c:pt>
                <c:pt idx="287">
                  <c:v>-1.0</c:v>
                </c:pt>
                <c:pt idx="288">
                  <c:v>-1.0</c:v>
                </c:pt>
                <c:pt idx="289">
                  <c:v>-1.0</c:v>
                </c:pt>
                <c:pt idx="290">
                  <c:v>-1.0</c:v>
                </c:pt>
                <c:pt idx="291">
                  <c:v>-1.0</c:v>
                </c:pt>
                <c:pt idx="292">
                  <c:v>-1.0</c:v>
                </c:pt>
                <c:pt idx="293">
                  <c:v>-1.0</c:v>
                </c:pt>
                <c:pt idx="294">
                  <c:v>-1.0</c:v>
                </c:pt>
                <c:pt idx="295">
                  <c:v>-1.0</c:v>
                </c:pt>
                <c:pt idx="296">
                  <c:v>-1.0</c:v>
                </c:pt>
                <c:pt idx="297">
                  <c:v>-1.0</c:v>
                </c:pt>
                <c:pt idx="298">
                  <c:v>-1.0</c:v>
                </c:pt>
                <c:pt idx="299">
                  <c:v>-1.0</c:v>
                </c:pt>
                <c:pt idx="300">
                  <c:v>-1.0</c:v>
                </c:pt>
                <c:pt idx="301">
                  <c:v>-1.0</c:v>
                </c:pt>
                <c:pt idx="302">
                  <c:v>-1.0</c:v>
                </c:pt>
                <c:pt idx="303">
                  <c:v>-1.0</c:v>
                </c:pt>
                <c:pt idx="304">
                  <c:v>-1.0</c:v>
                </c:pt>
                <c:pt idx="305">
                  <c:v>-1.0</c:v>
                </c:pt>
                <c:pt idx="306">
                  <c:v>-1.0</c:v>
                </c:pt>
                <c:pt idx="307">
                  <c:v>-1.0</c:v>
                </c:pt>
                <c:pt idx="308">
                  <c:v>-1.0</c:v>
                </c:pt>
                <c:pt idx="309">
                  <c:v>-1.0</c:v>
                </c:pt>
                <c:pt idx="310">
                  <c:v>-1.0</c:v>
                </c:pt>
                <c:pt idx="311">
                  <c:v>-1.0</c:v>
                </c:pt>
                <c:pt idx="312">
                  <c:v>-1.0</c:v>
                </c:pt>
                <c:pt idx="313">
                  <c:v>-1.0</c:v>
                </c:pt>
                <c:pt idx="314">
                  <c:v>-1.0</c:v>
                </c:pt>
                <c:pt idx="315">
                  <c:v>-1.0</c:v>
                </c:pt>
                <c:pt idx="316">
                  <c:v>-1.0</c:v>
                </c:pt>
                <c:pt idx="317">
                  <c:v>-1.0</c:v>
                </c:pt>
                <c:pt idx="318">
                  <c:v>-1.0</c:v>
                </c:pt>
                <c:pt idx="319">
                  <c:v>-1.0</c:v>
                </c:pt>
                <c:pt idx="320">
                  <c:v>-1.0</c:v>
                </c:pt>
                <c:pt idx="321">
                  <c:v>-1.0</c:v>
                </c:pt>
                <c:pt idx="322">
                  <c:v>-1.0</c:v>
                </c:pt>
                <c:pt idx="323">
                  <c:v>-1.0</c:v>
                </c:pt>
                <c:pt idx="324">
                  <c:v>-1.0</c:v>
                </c:pt>
                <c:pt idx="325">
                  <c:v>-1.0</c:v>
                </c:pt>
                <c:pt idx="326">
                  <c:v>-1.0</c:v>
                </c:pt>
                <c:pt idx="327">
                  <c:v>-1.0</c:v>
                </c:pt>
                <c:pt idx="328">
                  <c:v>-1.0</c:v>
                </c:pt>
                <c:pt idx="329">
                  <c:v>-1.0</c:v>
                </c:pt>
                <c:pt idx="330">
                  <c:v>-1.0</c:v>
                </c:pt>
                <c:pt idx="331">
                  <c:v>-1.0</c:v>
                </c:pt>
                <c:pt idx="332">
                  <c:v>-1.0</c:v>
                </c:pt>
                <c:pt idx="333">
                  <c:v>-1.0</c:v>
                </c:pt>
                <c:pt idx="334">
                  <c:v>-1.0</c:v>
                </c:pt>
                <c:pt idx="335">
                  <c:v>-1.0</c:v>
                </c:pt>
                <c:pt idx="336">
                  <c:v>-1.0</c:v>
                </c:pt>
                <c:pt idx="337">
                  <c:v>-1.0</c:v>
                </c:pt>
                <c:pt idx="338">
                  <c:v>-1.0</c:v>
                </c:pt>
                <c:pt idx="339">
                  <c:v>-1.0</c:v>
                </c:pt>
                <c:pt idx="340">
                  <c:v>-1.0</c:v>
                </c:pt>
                <c:pt idx="341">
                  <c:v>-1.0</c:v>
                </c:pt>
                <c:pt idx="342">
                  <c:v>-1.0</c:v>
                </c:pt>
                <c:pt idx="343">
                  <c:v>-1.0</c:v>
                </c:pt>
                <c:pt idx="344">
                  <c:v>-1.0</c:v>
                </c:pt>
                <c:pt idx="345">
                  <c:v>-1.0</c:v>
                </c:pt>
                <c:pt idx="346">
                  <c:v>-1.0</c:v>
                </c:pt>
                <c:pt idx="347">
                  <c:v>-1.0</c:v>
                </c:pt>
                <c:pt idx="348">
                  <c:v>-1.0</c:v>
                </c:pt>
                <c:pt idx="349">
                  <c:v>-1.0</c:v>
                </c:pt>
                <c:pt idx="350">
                  <c:v>-1.0</c:v>
                </c:pt>
                <c:pt idx="351">
                  <c:v>-1.0</c:v>
                </c:pt>
                <c:pt idx="352">
                  <c:v>-1.0</c:v>
                </c:pt>
                <c:pt idx="353">
                  <c:v>-1.0</c:v>
                </c:pt>
                <c:pt idx="354">
                  <c:v>-1.0</c:v>
                </c:pt>
                <c:pt idx="355">
                  <c:v>-1.0</c:v>
                </c:pt>
                <c:pt idx="356">
                  <c:v>-1.0</c:v>
                </c:pt>
                <c:pt idx="357">
                  <c:v>-1.0</c:v>
                </c:pt>
                <c:pt idx="358">
                  <c:v>-1.0</c:v>
                </c:pt>
                <c:pt idx="359">
                  <c:v>-1.0</c:v>
                </c:pt>
                <c:pt idx="360">
                  <c:v>-1.0</c:v>
                </c:pt>
                <c:pt idx="361">
                  <c:v>-1.0</c:v>
                </c:pt>
                <c:pt idx="362">
                  <c:v>-1.0</c:v>
                </c:pt>
                <c:pt idx="363">
                  <c:v>-1.0</c:v>
                </c:pt>
                <c:pt idx="364">
                  <c:v>-1.0</c:v>
                </c:pt>
                <c:pt idx="365">
                  <c:v>-1.0</c:v>
                </c:pt>
                <c:pt idx="366">
                  <c:v>-1.0</c:v>
                </c:pt>
                <c:pt idx="367">
                  <c:v>-1.0</c:v>
                </c:pt>
                <c:pt idx="368">
                  <c:v>-1.0</c:v>
                </c:pt>
                <c:pt idx="369">
                  <c:v>-1.0</c:v>
                </c:pt>
                <c:pt idx="370">
                  <c:v>-1.0</c:v>
                </c:pt>
                <c:pt idx="371">
                  <c:v>-1.0</c:v>
                </c:pt>
                <c:pt idx="372">
                  <c:v>-1.0</c:v>
                </c:pt>
                <c:pt idx="373">
                  <c:v>-1.0</c:v>
                </c:pt>
                <c:pt idx="374">
                  <c:v>-1.0</c:v>
                </c:pt>
                <c:pt idx="375">
                  <c:v>-1.0</c:v>
                </c:pt>
                <c:pt idx="376">
                  <c:v>-1.0</c:v>
                </c:pt>
                <c:pt idx="377">
                  <c:v>-1.0</c:v>
                </c:pt>
                <c:pt idx="378">
                  <c:v>-1.0</c:v>
                </c:pt>
                <c:pt idx="379">
                  <c:v>-1.0</c:v>
                </c:pt>
                <c:pt idx="380">
                  <c:v>-1.0</c:v>
                </c:pt>
                <c:pt idx="381">
                  <c:v>-1.0</c:v>
                </c:pt>
                <c:pt idx="382">
                  <c:v>-1.0</c:v>
                </c:pt>
                <c:pt idx="383">
                  <c:v>-1.0</c:v>
                </c:pt>
                <c:pt idx="384">
                  <c:v>-1.0</c:v>
                </c:pt>
                <c:pt idx="385">
                  <c:v>-1.0</c:v>
                </c:pt>
                <c:pt idx="386">
                  <c:v>-1.0</c:v>
                </c:pt>
                <c:pt idx="387">
                  <c:v>-1.0</c:v>
                </c:pt>
                <c:pt idx="388">
                  <c:v>-1.0</c:v>
                </c:pt>
                <c:pt idx="389">
                  <c:v>-1.0</c:v>
                </c:pt>
                <c:pt idx="390">
                  <c:v>-1.0</c:v>
                </c:pt>
                <c:pt idx="391">
                  <c:v>-1.0</c:v>
                </c:pt>
                <c:pt idx="392">
                  <c:v>-1.0</c:v>
                </c:pt>
                <c:pt idx="393">
                  <c:v>-1.0</c:v>
                </c:pt>
                <c:pt idx="394">
                  <c:v>-1.0</c:v>
                </c:pt>
                <c:pt idx="395">
                  <c:v>-1.0</c:v>
                </c:pt>
                <c:pt idx="396">
                  <c:v>-1.0</c:v>
                </c:pt>
                <c:pt idx="397">
                  <c:v>-1.0</c:v>
                </c:pt>
                <c:pt idx="398">
                  <c:v>-1.0</c:v>
                </c:pt>
                <c:pt idx="399">
                  <c:v>-1.0</c:v>
                </c:pt>
                <c:pt idx="400">
                  <c:v>-1.0</c:v>
                </c:pt>
                <c:pt idx="401">
                  <c:v>-1.0</c:v>
                </c:pt>
                <c:pt idx="402">
                  <c:v>-1.0</c:v>
                </c:pt>
                <c:pt idx="403">
                  <c:v>-1.0</c:v>
                </c:pt>
                <c:pt idx="404">
                  <c:v>-1.0</c:v>
                </c:pt>
                <c:pt idx="405">
                  <c:v>-1.0</c:v>
                </c:pt>
                <c:pt idx="406">
                  <c:v>-1.0</c:v>
                </c:pt>
                <c:pt idx="407">
                  <c:v>-1.0</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-1.0</c:v>
                </c:pt>
                <c:pt idx="445">
                  <c:v>-1.0</c:v>
                </c:pt>
                <c:pt idx="446">
                  <c:v>-1.0</c:v>
                </c:pt>
                <c:pt idx="447">
                  <c:v>-1.0</c:v>
                </c:pt>
                <c:pt idx="448">
                  <c:v>-1.0</c:v>
                </c:pt>
                <c:pt idx="449">
                  <c:v>-1.0</c:v>
                </c:pt>
                <c:pt idx="450">
                  <c:v>-1.0</c:v>
                </c:pt>
                <c:pt idx="451">
                  <c:v>-1.0</c:v>
                </c:pt>
                <c:pt idx="452">
                  <c:v>-1.0</c:v>
                </c:pt>
                <c:pt idx="453">
                  <c:v>-1.0</c:v>
                </c:pt>
                <c:pt idx="454">
                  <c:v>-1.0</c:v>
                </c:pt>
                <c:pt idx="455">
                  <c:v>-1.0</c:v>
                </c:pt>
                <c:pt idx="456">
                  <c:v>-1.0</c:v>
                </c:pt>
                <c:pt idx="457">
                  <c:v>-1.0</c:v>
                </c:pt>
                <c:pt idx="458">
                  <c:v>-1.0</c:v>
                </c:pt>
                <c:pt idx="459">
                  <c:v>-1.0</c:v>
                </c:pt>
                <c:pt idx="460">
                  <c:v>-1.0</c:v>
                </c:pt>
                <c:pt idx="461">
                  <c:v>-1.0</c:v>
                </c:pt>
                <c:pt idx="462">
                  <c:v>-1.0</c:v>
                </c:pt>
                <c:pt idx="463">
                  <c:v>-1.0</c:v>
                </c:pt>
                <c:pt idx="464">
                  <c:v>-1.0</c:v>
                </c:pt>
                <c:pt idx="465">
                  <c:v>-1.0</c:v>
                </c:pt>
                <c:pt idx="466">
                  <c:v>-1.0</c:v>
                </c:pt>
                <c:pt idx="467">
                  <c:v>-1.0</c:v>
                </c:pt>
                <c:pt idx="468">
                  <c:v>-1.0</c:v>
                </c:pt>
                <c:pt idx="469">
                  <c:v>-1.0</c:v>
                </c:pt>
                <c:pt idx="470">
                  <c:v>-1.0</c:v>
                </c:pt>
                <c:pt idx="471">
                  <c:v>-1.0</c:v>
                </c:pt>
                <c:pt idx="472">
                  <c:v>-1.0</c:v>
                </c:pt>
                <c:pt idx="473">
                  <c:v>-1.0</c:v>
                </c:pt>
                <c:pt idx="474">
                  <c:v>-1.0</c:v>
                </c:pt>
                <c:pt idx="475">
                  <c:v>-1.0</c:v>
                </c:pt>
                <c:pt idx="476">
                  <c:v>-1.0</c:v>
                </c:pt>
                <c:pt idx="477">
                  <c:v>-1.0</c:v>
                </c:pt>
                <c:pt idx="478">
                  <c:v>-1.0</c:v>
                </c:pt>
                <c:pt idx="479">
                  <c:v>-1.0</c:v>
                </c:pt>
                <c:pt idx="480">
                  <c:v>-1.0</c:v>
                </c:pt>
                <c:pt idx="481">
                  <c:v>-1.0</c:v>
                </c:pt>
                <c:pt idx="482">
                  <c:v>-1.0</c:v>
                </c:pt>
                <c:pt idx="483">
                  <c:v>-1.0</c:v>
                </c:pt>
                <c:pt idx="484">
                  <c:v>-1.0</c:v>
                </c:pt>
                <c:pt idx="485">
                  <c:v>-1.0</c:v>
                </c:pt>
                <c:pt idx="486">
                  <c:v>-1.0</c:v>
                </c:pt>
                <c:pt idx="487">
                  <c:v>-1.0</c:v>
                </c:pt>
                <c:pt idx="488">
                  <c:v>-1.0</c:v>
                </c:pt>
                <c:pt idx="489">
                  <c:v>-1.0</c:v>
                </c:pt>
                <c:pt idx="490">
                  <c:v>-1.0</c:v>
                </c:pt>
                <c:pt idx="491">
                  <c:v>-1.0</c:v>
                </c:pt>
                <c:pt idx="492">
                  <c:v>-1.0</c:v>
                </c:pt>
                <c:pt idx="493">
                  <c:v>-1.0</c:v>
                </c:pt>
                <c:pt idx="494">
                  <c:v>-1.0</c:v>
                </c:pt>
                <c:pt idx="495">
                  <c:v>-1.0</c:v>
                </c:pt>
                <c:pt idx="496">
                  <c:v>-1.0</c:v>
                </c:pt>
                <c:pt idx="497">
                  <c:v>-1.0</c:v>
                </c:pt>
                <c:pt idx="498">
                  <c:v>-1.0</c:v>
                </c:pt>
                <c:pt idx="499">
                  <c:v>-1.0</c:v>
                </c:pt>
                <c:pt idx="500">
                  <c:v>-1.0</c:v>
                </c:pt>
                <c:pt idx="501">
                  <c:v>-1.0</c:v>
                </c:pt>
                <c:pt idx="502">
                  <c:v>-1.0</c:v>
                </c:pt>
                <c:pt idx="503">
                  <c:v>-1.0</c:v>
                </c:pt>
                <c:pt idx="504">
                  <c:v>-1.0</c:v>
                </c:pt>
                <c:pt idx="505">
                  <c:v>-1.0</c:v>
                </c:pt>
                <c:pt idx="506">
                  <c:v>-1.0</c:v>
                </c:pt>
                <c:pt idx="507">
                  <c:v>-1.0</c:v>
                </c:pt>
                <c:pt idx="508">
                  <c:v>-1.0</c:v>
                </c:pt>
                <c:pt idx="509">
                  <c:v>-1.0</c:v>
                </c:pt>
                <c:pt idx="510">
                  <c:v>-1.0</c:v>
                </c:pt>
                <c:pt idx="511">
                  <c:v>-1.0</c:v>
                </c:pt>
                <c:pt idx="512">
                  <c:v>-1.0</c:v>
                </c:pt>
                <c:pt idx="513">
                  <c:v>-1.0</c:v>
                </c:pt>
                <c:pt idx="514">
                  <c:v>-1.0</c:v>
                </c:pt>
                <c:pt idx="515">
                  <c:v>-1.0</c:v>
                </c:pt>
                <c:pt idx="516">
                  <c:v>-1.0</c:v>
                </c:pt>
                <c:pt idx="517">
                  <c:v>-1.0</c:v>
                </c:pt>
                <c:pt idx="518">
                  <c:v>-1.0</c:v>
                </c:pt>
                <c:pt idx="519">
                  <c:v>-1.0</c:v>
                </c:pt>
                <c:pt idx="520">
                  <c:v>-1.0</c:v>
                </c:pt>
                <c:pt idx="521">
                  <c:v>-1.0</c:v>
                </c:pt>
                <c:pt idx="522">
                  <c:v>-1.0</c:v>
                </c:pt>
                <c:pt idx="523">
                  <c:v>-1.0</c:v>
                </c:pt>
                <c:pt idx="524">
                  <c:v>-1.0</c:v>
                </c:pt>
              </c:numCache>
            </c:numRef>
          </c:val>
          <c:smooth val="0"/>
        </c:ser>
        <c:dLbls>
          <c:showLegendKey val="0"/>
          <c:showVal val="0"/>
          <c:showCatName val="0"/>
          <c:showSerName val="0"/>
          <c:showPercent val="0"/>
          <c:showBubbleSize val="0"/>
        </c:dLbls>
        <c:marker val="1"/>
        <c:smooth val="0"/>
        <c:axId val="-2097851784"/>
        <c:axId val="-2097825576"/>
      </c:lineChart>
      <c:lineChart>
        <c:grouping val="standard"/>
        <c:varyColors val="0"/>
        <c:ser>
          <c:idx val="5"/>
          <c:order val="5"/>
          <c:tx>
            <c:v>PCE</c:v>
          </c:tx>
          <c:marker>
            <c:symbol val="none"/>
          </c:marker>
          <c:val>
            <c:numRef>
              <c:f>Recession!$L$240:$L$764</c:f>
              <c:numCache>
                <c:formatCode>_-* #,##0.0_-;\-* #,##0.0_-;_-* "-"??_-;_-@_-</c:formatCode>
                <c:ptCount val="525"/>
                <c:pt idx="0">
                  <c:v>5.776923076923076</c:v>
                </c:pt>
                <c:pt idx="1">
                  <c:v>5.973076923076922</c:v>
                </c:pt>
                <c:pt idx="2">
                  <c:v>5.95576923076923</c:v>
                </c:pt>
                <c:pt idx="3">
                  <c:v>5.788461538461538</c:v>
                </c:pt>
                <c:pt idx="4">
                  <c:v>5.58076923076923</c:v>
                </c:pt>
                <c:pt idx="5">
                  <c:v>5.41923076923077</c:v>
                </c:pt>
                <c:pt idx="6">
                  <c:v>5.286538461538462</c:v>
                </c:pt>
                <c:pt idx="7">
                  <c:v>5.209615384615385</c:v>
                </c:pt>
                <c:pt idx="8">
                  <c:v>5.20576923076923</c:v>
                </c:pt>
                <c:pt idx="9">
                  <c:v>5.248076923076923</c:v>
                </c:pt>
                <c:pt idx="10">
                  <c:v>5.298076923076922</c:v>
                </c:pt>
                <c:pt idx="11">
                  <c:v>5.192307692307692</c:v>
                </c:pt>
                <c:pt idx="12">
                  <c:v>5.003846153846153</c:v>
                </c:pt>
                <c:pt idx="13">
                  <c:v>4.642307692307691</c:v>
                </c:pt>
                <c:pt idx="14">
                  <c:v>4.403846153846153</c:v>
                </c:pt>
                <c:pt idx="15">
                  <c:v>4.201923076923076</c:v>
                </c:pt>
                <c:pt idx="16">
                  <c:v>4.148076923076923</c:v>
                </c:pt>
                <c:pt idx="17">
                  <c:v>4.101923076923077</c:v>
                </c:pt>
                <c:pt idx="18">
                  <c:v>4.075</c:v>
                </c:pt>
                <c:pt idx="19">
                  <c:v>4.128846153846154</c:v>
                </c:pt>
                <c:pt idx="20">
                  <c:v>4.190384615384615</c:v>
                </c:pt>
                <c:pt idx="21">
                  <c:v>4.278846153846154</c:v>
                </c:pt>
                <c:pt idx="22">
                  <c:v>4.198076923076924</c:v>
                </c:pt>
                <c:pt idx="23">
                  <c:v>4.061538461538461</c:v>
                </c:pt>
                <c:pt idx="24">
                  <c:v>3.859615384615384</c:v>
                </c:pt>
                <c:pt idx="25">
                  <c:v>3.917307692307692</c:v>
                </c:pt>
                <c:pt idx="26">
                  <c:v>4.199999999999999</c:v>
                </c:pt>
                <c:pt idx="27">
                  <c:v>4.657692307692307</c:v>
                </c:pt>
                <c:pt idx="28">
                  <c:v>4.892307692307692</c:v>
                </c:pt>
                <c:pt idx="29">
                  <c:v>4.928846153846153</c:v>
                </c:pt>
                <c:pt idx="30">
                  <c:v>4.798076923076923</c:v>
                </c:pt>
                <c:pt idx="31">
                  <c:v>4.698076923076923</c:v>
                </c:pt>
                <c:pt idx="32">
                  <c:v>4.536538461538462</c:v>
                </c:pt>
                <c:pt idx="33">
                  <c:v>4.359615384615384</c:v>
                </c:pt>
                <c:pt idx="34">
                  <c:v>4.090384615384615</c:v>
                </c:pt>
                <c:pt idx="35">
                  <c:v>3.948076923076923</c:v>
                </c:pt>
                <c:pt idx="36">
                  <c:v>3.857692307692308</c:v>
                </c:pt>
                <c:pt idx="37">
                  <c:v>3.75</c:v>
                </c:pt>
                <c:pt idx="38">
                  <c:v>3.346153846153846</c:v>
                </c:pt>
                <c:pt idx="39">
                  <c:v>2.771153846153846</c:v>
                </c:pt>
                <c:pt idx="40">
                  <c:v>2.236538461538462</c:v>
                </c:pt>
                <c:pt idx="41">
                  <c:v>2.057692307692308</c:v>
                </c:pt>
                <c:pt idx="42">
                  <c:v>2.098076923076923</c:v>
                </c:pt>
                <c:pt idx="43">
                  <c:v>2.159615384615384</c:v>
                </c:pt>
                <c:pt idx="44">
                  <c:v>2.101923076923077</c:v>
                </c:pt>
                <c:pt idx="45">
                  <c:v>1.955769230769231</c:v>
                </c:pt>
                <c:pt idx="46">
                  <c:v>1.717307692307692</c:v>
                </c:pt>
                <c:pt idx="47">
                  <c:v>1.49423076923077</c:v>
                </c:pt>
                <c:pt idx="48">
                  <c:v>1.263461538461538</c:v>
                </c:pt>
                <c:pt idx="49">
                  <c:v>0.744230769230769</c:v>
                </c:pt>
                <c:pt idx="50">
                  <c:v>0.161538461538462</c:v>
                </c:pt>
                <c:pt idx="51">
                  <c:v>-0.530769230769231</c:v>
                </c:pt>
                <c:pt idx="52">
                  <c:v>-0.669230769230769</c:v>
                </c:pt>
                <c:pt idx="53">
                  <c:v>-0.719230769230769</c:v>
                </c:pt>
                <c:pt idx="54">
                  <c:v>-0.598076923076923</c:v>
                </c:pt>
                <c:pt idx="55">
                  <c:v>-0.521153846153846</c:v>
                </c:pt>
                <c:pt idx="56">
                  <c:v>-0.309615384615385</c:v>
                </c:pt>
                <c:pt idx="57">
                  <c:v>-0.0211538461538458</c:v>
                </c:pt>
                <c:pt idx="58">
                  <c:v>0.163461538461539</c:v>
                </c:pt>
                <c:pt idx="59">
                  <c:v>0.328846153846154</c:v>
                </c:pt>
                <c:pt idx="60">
                  <c:v>0.44423076923077</c:v>
                </c:pt>
                <c:pt idx="61">
                  <c:v>0.540384615384615</c:v>
                </c:pt>
                <c:pt idx="62">
                  <c:v>0.923076923076923</c:v>
                </c:pt>
                <c:pt idx="63">
                  <c:v>1.436538461538462</c:v>
                </c:pt>
                <c:pt idx="64">
                  <c:v>2.178846153846154</c:v>
                </c:pt>
                <c:pt idx="65">
                  <c:v>2.45</c:v>
                </c:pt>
                <c:pt idx="66">
                  <c:v>2.503846153846154</c:v>
                </c:pt>
                <c:pt idx="67">
                  <c:v>2.126923076923077</c:v>
                </c:pt>
                <c:pt idx="68">
                  <c:v>1.623076923076923</c:v>
                </c:pt>
                <c:pt idx="69">
                  <c:v>1.011538461538461</c:v>
                </c:pt>
                <c:pt idx="70">
                  <c:v>0.6</c:v>
                </c:pt>
                <c:pt idx="71">
                  <c:v>0.459615384615385</c:v>
                </c:pt>
                <c:pt idx="72">
                  <c:v>0.509615384615385</c:v>
                </c:pt>
                <c:pt idx="73">
                  <c:v>0.571153846153846</c:v>
                </c:pt>
                <c:pt idx="74">
                  <c:v>0.648076923076923</c:v>
                </c:pt>
                <c:pt idx="75">
                  <c:v>0.715384615384615</c:v>
                </c:pt>
                <c:pt idx="76">
                  <c:v>0.865384615384615</c:v>
                </c:pt>
                <c:pt idx="77">
                  <c:v>0.971153846153846</c:v>
                </c:pt>
                <c:pt idx="78">
                  <c:v>1.06923076923077</c:v>
                </c:pt>
                <c:pt idx="79">
                  <c:v>1.303846153846154</c:v>
                </c:pt>
                <c:pt idx="80">
                  <c:v>1.801923076923077</c:v>
                </c:pt>
                <c:pt idx="81">
                  <c:v>2.475</c:v>
                </c:pt>
                <c:pt idx="82">
                  <c:v>3.113461538461538</c:v>
                </c:pt>
                <c:pt idx="83">
                  <c:v>3.471153846153846</c:v>
                </c:pt>
                <c:pt idx="84">
                  <c:v>3.657692307692307</c:v>
                </c:pt>
                <c:pt idx="85">
                  <c:v>3.903846153846154</c:v>
                </c:pt>
                <c:pt idx="86">
                  <c:v>4.303846153846154</c:v>
                </c:pt>
                <c:pt idx="87">
                  <c:v>4.823076923076923</c:v>
                </c:pt>
                <c:pt idx="88">
                  <c:v>5.338461538461538</c:v>
                </c:pt>
                <c:pt idx="89">
                  <c:v>5.776923076923077</c:v>
                </c:pt>
                <c:pt idx="90">
                  <c:v>6.167307692307693</c:v>
                </c:pt>
                <c:pt idx="91">
                  <c:v>6.49423076923077</c:v>
                </c:pt>
                <c:pt idx="92">
                  <c:v>6.630769230769231</c:v>
                </c:pt>
                <c:pt idx="93">
                  <c:v>6.663461538461538</c:v>
                </c:pt>
                <c:pt idx="94">
                  <c:v>6.490384615384614</c:v>
                </c:pt>
                <c:pt idx="95">
                  <c:v>6.380769230769231</c:v>
                </c:pt>
                <c:pt idx="96">
                  <c:v>6.273076923076924</c:v>
                </c:pt>
                <c:pt idx="97">
                  <c:v>6.315384615384616</c:v>
                </c:pt>
                <c:pt idx="98">
                  <c:v>6.232692307692308</c:v>
                </c:pt>
                <c:pt idx="99">
                  <c:v>6.109615384615385</c:v>
                </c:pt>
                <c:pt idx="100">
                  <c:v>5.798076923076921</c:v>
                </c:pt>
                <c:pt idx="101">
                  <c:v>5.473076923076922</c:v>
                </c:pt>
                <c:pt idx="102">
                  <c:v>5.115384615384615</c:v>
                </c:pt>
                <c:pt idx="103">
                  <c:v>4.865384615384615</c:v>
                </c:pt>
                <c:pt idx="104">
                  <c:v>4.694230769230769</c:v>
                </c:pt>
                <c:pt idx="105">
                  <c:v>4.584615384615384</c:v>
                </c:pt>
                <c:pt idx="106">
                  <c:v>4.557692307692307</c:v>
                </c:pt>
                <c:pt idx="107">
                  <c:v>4.682692307692307</c:v>
                </c:pt>
                <c:pt idx="108">
                  <c:v>4.9</c:v>
                </c:pt>
                <c:pt idx="109">
                  <c:v>5.050000000000001</c:v>
                </c:pt>
                <c:pt idx="110">
                  <c:v>5.048076923076923</c:v>
                </c:pt>
                <c:pt idx="111">
                  <c:v>4.938461538461538</c:v>
                </c:pt>
                <c:pt idx="112">
                  <c:v>4.942307692307692</c:v>
                </c:pt>
                <c:pt idx="113">
                  <c:v>5.128846153846155</c:v>
                </c:pt>
                <c:pt idx="114">
                  <c:v>5.446153846153847</c:v>
                </c:pt>
                <c:pt idx="115">
                  <c:v>5.550000000000001</c:v>
                </c:pt>
                <c:pt idx="116">
                  <c:v>5.432692307692306</c:v>
                </c:pt>
                <c:pt idx="117">
                  <c:v>5.13846153846154</c:v>
                </c:pt>
                <c:pt idx="118">
                  <c:v>4.9</c:v>
                </c:pt>
                <c:pt idx="119">
                  <c:v>4.646153846153846</c:v>
                </c:pt>
                <c:pt idx="120">
                  <c:v>4.409615384615384</c:v>
                </c:pt>
                <c:pt idx="121">
                  <c:v>4.175000000000001</c:v>
                </c:pt>
                <c:pt idx="122">
                  <c:v>4.084615384615385</c:v>
                </c:pt>
                <c:pt idx="123">
                  <c:v>4.075</c:v>
                </c:pt>
                <c:pt idx="124">
                  <c:v>4.240384615384614</c:v>
                </c:pt>
                <c:pt idx="125">
                  <c:v>4.303846153846154</c:v>
                </c:pt>
                <c:pt idx="126">
                  <c:v>4.344230769230768</c:v>
                </c:pt>
                <c:pt idx="127">
                  <c:v>4.121153846153846</c:v>
                </c:pt>
                <c:pt idx="128">
                  <c:v>4.071153846153846</c:v>
                </c:pt>
                <c:pt idx="129">
                  <c:v>4.061538461538462</c:v>
                </c:pt>
                <c:pt idx="130">
                  <c:v>4.103846153846154</c:v>
                </c:pt>
                <c:pt idx="131">
                  <c:v>4.005769230769231</c:v>
                </c:pt>
                <c:pt idx="132">
                  <c:v>3.817307692307692</c:v>
                </c:pt>
                <c:pt idx="133">
                  <c:v>3.778846153846154</c:v>
                </c:pt>
                <c:pt idx="134">
                  <c:v>3.805769230769231</c:v>
                </c:pt>
                <c:pt idx="135">
                  <c:v>3.915384615384615</c:v>
                </c:pt>
                <c:pt idx="136">
                  <c:v>3.969230769230769</c:v>
                </c:pt>
                <c:pt idx="137">
                  <c:v>3.892307692307692</c:v>
                </c:pt>
                <c:pt idx="138">
                  <c:v>3.740384615384615</c:v>
                </c:pt>
                <c:pt idx="139">
                  <c:v>3.390384615384616</c:v>
                </c:pt>
                <c:pt idx="140">
                  <c:v>3.153846153846154</c:v>
                </c:pt>
                <c:pt idx="141">
                  <c:v>2.938461538461539</c:v>
                </c:pt>
                <c:pt idx="142">
                  <c:v>3.061538461538462</c:v>
                </c:pt>
                <c:pt idx="143">
                  <c:v>3.388461538461538</c:v>
                </c:pt>
                <c:pt idx="144">
                  <c:v>3.878846153846154</c:v>
                </c:pt>
                <c:pt idx="145">
                  <c:v>4.24423076923077</c:v>
                </c:pt>
                <c:pt idx="146">
                  <c:v>4.326923076923077</c:v>
                </c:pt>
                <c:pt idx="147">
                  <c:v>4.226923076923077</c:v>
                </c:pt>
                <c:pt idx="148">
                  <c:v>4.049999999999999</c:v>
                </c:pt>
                <c:pt idx="149">
                  <c:v>3.923076923076923</c:v>
                </c:pt>
                <c:pt idx="150">
                  <c:v>3.826923076923077</c:v>
                </c:pt>
                <c:pt idx="151">
                  <c:v>3.788461538461538</c:v>
                </c:pt>
                <c:pt idx="152">
                  <c:v>3.911538461538462</c:v>
                </c:pt>
                <c:pt idx="153">
                  <c:v>4.125000000000001</c:v>
                </c:pt>
                <c:pt idx="154">
                  <c:v>4.305769230769231</c:v>
                </c:pt>
                <c:pt idx="155">
                  <c:v>4.188461538461539</c:v>
                </c:pt>
                <c:pt idx="156">
                  <c:v>3.896153846153846</c:v>
                </c:pt>
                <c:pt idx="157">
                  <c:v>3.480769230769231</c:v>
                </c:pt>
                <c:pt idx="158">
                  <c:v>3.230769230769231</c:v>
                </c:pt>
                <c:pt idx="159">
                  <c:v>3.063461538461538</c:v>
                </c:pt>
                <c:pt idx="160">
                  <c:v>3.05576923076923</c:v>
                </c:pt>
                <c:pt idx="161">
                  <c:v>3.063461538461538</c:v>
                </c:pt>
                <c:pt idx="162">
                  <c:v>3.098076923076922</c:v>
                </c:pt>
                <c:pt idx="163">
                  <c:v>3.040384615384615</c:v>
                </c:pt>
                <c:pt idx="164">
                  <c:v>2.903846153846153</c:v>
                </c:pt>
                <c:pt idx="165">
                  <c:v>2.707692307692307</c:v>
                </c:pt>
                <c:pt idx="166">
                  <c:v>2.553846153846154</c:v>
                </c:pt>
                <c:pt idx="167">
                  <c:v>2.534615384615385</c:v>
                </c:pt>
                <c:pt idx="168">
                  <c:v>2.598076923076924</c:v>
                </c:pt>
                <c:pt idx="169">
                  <c:v>2.628846153846154</c:v>
                </c:pt>
                <c:pt idx="170">
                  <c:v>2.617307692307692</c:v>
                </c:pt>
                <c:pt idx="171">
                  <c:v>2.563461538461538</c:v>
                </c:pt>
                <c:pt idx="172">
                  <c:v>2.525</c:v>
                </c:pt>
                <c:pt idx="173">
                  <c:v>2.417307692307692</c:v>
                </c:pt>
                <c:pt idx="174">
                  <c:v>2.278846153846154</c:v>
                </c:pt>
                <c:pt idx="175">
                  <c:v>1.925</c:v>
                </c:pt>
                <c:pt idx="176">
                  <c:v>1.563461538461538</c:v>
                </c:pt>
                <c:pt idx="177">
                  <c:v>1.153846153846154</c:v>
                </c:pt>
                <c:pt idx="178">
                  <c:v>0.842307692307692</c:v>
                </c:pt>
                <c:pt idx="179">
                  <c:v>0.498076923076923</c:v>
                </c:pt>
                <c:pt idx="180">
                  <c:v>0.151923076923077</c:v>
                </c:pt>
                <c:pt idx="181">
                  <c:v>-0.0365384615384614</c:v>
                </c:pt>
                <c:pt idx="182">
                  <c:v>-0.0461538461538463</c:v>
                </c:pt>
                <c:pt idx="183">
                  <c:v>0.0807692307692306</c:v>
                </c:pt>
                <c:pt idx="184">
                  <c:v>0.196153846153846</c:v>
                </c:pt>
                <c:pt idx="185">
                  <c:v>0.269230769230769</c:v>
                </c:pt>
                <c:pt idx="186">
                  <c:v>0.307692307692308</c:v>
                </c:pt>
                <c:pt idx="187">
                  <c:v>0.253846153846154</c:v>
                </c:pt>
                <c:pt idx="188">
                  <c:v>0.334615384615385</c:v>
                </c:pt>
                <c:pt idx="189">
                  <c:v>0.461538461538462</c:v>
                </c:pt>
                <c:pt idx="190">
                  <c:v>0.980769230769231</c:v>
                </c:pt>
                <c:pt idx="191">
                  <c:v>1.59423076923077</c:v>
                </c:pt>
                <c:pt idx="192">
                  <c:v>2.330769230769231</c:v>
                </c:pt>
                <c:pt idx="193">
                  <c:v>2.846153846153846</c:v>
                </c:pt>
                <c:pt idx="194">
                  <c:v>3.076923076923077</c:v>
                </c:pt>
                <c:pt idx="195">
                  <c:v>3.117307692307692</c:v>
                </c:pt>
                <c:pt idx="196">
                  <c:v>3.128846153846154</c:v>
                </c:pt>
                <c:pt idx="197">
                  <c:v>3.226923076923076</c:v>
                </c:pt>
                <c:pt idx="198">
                  <c:v>3.384615384615384</c:v>
                </c:pt>
                <c:pt idx="199">
                  <c:v>3.588461538461537</c:v>
                </c:pt>
                <c:pt idx="200">
                  <c:v>3.886538461538461</c:v>
                </c:pt>
                <c:pt idx="201">
                  <c:v>4.23653846153846</c:v>
                </c:pt>
                <c:pt idx="202">
                  <c:v>4.498076923076923</c:v>
                </c:pt>
                <c:pt idx="203">
                  <c:v>4.390384615384615</c:v>
                </c:pt>
                <c:pt idx="204">
                  <c:v>4.065384615384615</c:v>
                </c:pt>
                <c:pt idx="205">
                  <c:v>3.673076923076924</c:v>
                </c:pt>
                <c:pt idx="206">
                  <c:v>3.515384615384616</c:v>
                </c:pt>
                <c:pt idx="207">
                  <c:v>3.496153846153847</c:v>
                </c:pt>
                <c:pt idx="208">
                  <c:v>3.603846153846154</c:v>
                </c:pt>
                <c:pt idx="209">
                  <c:v>3.661538461538462</c:v>
                </c:pt>
                <c:pt idx="210">
                  <c:v>3.701923076923077</c:v>
                </c:pt>
                <c:pt idx="211">
                  <c:v>3.675</c:v>
                </c:pt>
                <c:pt idx="212">
                  <c:v>3.611538461538461</c:v>
                </c:pt>
                <c:pt idx="213">
                  <c:v>3.521153846153846</c:v>
                </c:pt>
                <c:pt idx="214">
                  <c:v>3.46346153846154</c:v>
                </c:pt>
                <c:pt idx="215">
                  <c:v>3.557692307692307</c:v>
                </c:pt>
                <c:pt idx="216">
                  <c:v>3.738461538461538</c:v>
                </c:pt>
                <c:pt idx="217">
                  <c:v>3.923076923076922</c:v>
                </c:pt>
                <c:pt idx="218">
                  <c:v>3.992307692307692</c:v>
                </c:pt>
                <c:pt idx="219">
                  <c:v>3.988461538461539</c:v>
                </c:pt>
                <c:pt idx="220">
                  <c:v>3.942307692307693</c:v>
                </c:pt>
                <c:pt idx="221">
                  <c:v>3.865384615384616</c:v>
                </c:pt>
                <c:pt idx="222">
                  <c:v>3.773076923076923</c:v>
                </c:pt>
                <c:pt idx="223">
                  <c:v>3.715384615384615</c:v>
                </c:pt>
                <c:pt idx="224">
                  <c:v>3.717307692307692</c:v>
                </c:pt>
                <c:pt idx="225">
                  <c:v>3.761538461538462</c:v>
                </c:pt>
                <c:pt idx="226">
                  <c:v>3.692307692307693</c:v>
                </c:pt>
                <c:pt idx="227">
                  <c:v>3.515384615384616</c:v>
                </c:pt>
                <c:pt idx="228">
                  <c:v>3.251923076923077</c:v>
                </c:pt>
                <c:pt idx="229">
                  <c:v>3.067307692307692</c:v>
                </c:pt>
                <c:pt idx="230">
                  <c:v>2.994230769230769</c:v>
                </c:pt>
                <c:pt idx="231">
                  <c:v>3.001923076923077</c:v>
                </c:pt>
                <c:pt idx="232">
                  <c:v>3.04423076923077</c:v>
                </c:pt>
                <c:pt idx="233">
                  <c:v>3.088461538461537</c:v>
                </c:pt>
                <c:pt idx="234">
                  <c:v>3.134615384615385</c:v>
                </c:pt>
                <c:pt idx="235">
                  <c:v>3.146153846153847</c:v>
                </c:pt>
                <c:pt idx="236">
                  <c:v>3.090384615384615</c:v>
                </c:pt>
                <c:pt idx="237">
                  <c:v>2.992307692307692</c:v>
                </c:pt>
                <c:pt idx="238">
                  <c:v>2.903846153846154</c:v>
                </c:pt>
                <c:pt idx="239">
                  <c:v>2.963461538461538</c:v>
                </c:pt>
                <c:pt idx="240">
                  <c:v>3.105769230769231</c:v>
                </c:pt>
                <c:pt idx="241">
                  <c:v>3.340384615384616</c:v>
                </c:pt>
                <c:pt idx="242">
                  <c:v>3.488461538461538</c:v>
                </c:pt>
                <c:pt idx="243">
                  <c:v>3.6</c:v>
                </c:pt>
                <c:pt idx="244">
                  <c:v>3.584615384615385</c:v>
                </c:pt>
                <c:pt idx="245">
                  <c:v>3.526923076923076</c:v>
                </c:pt>
                <c:pt idx="246">
                  <c:v>3.428846153846154</c:v>
                </c:pt>
                <c:pt idx="247">
                  <c:v>3.359615384615384</c:v>
                </c:pt>
                <c:pt idx="248">
                  <c:v>3.340384615384615</c:v>
                </c:pt>
                <c:pt idx="249">
                  <c:v>3.353846153846154</c:v>
                </c:pt>
                <c:pt idx="250">
                  <c:v>3.426923076923077</c:v>
                </c:pt>
                <c:pt idx="251">
                  <c:v>3.486538461538461</c:v>
                </c:pt>
                <c:pt idx="252">
                  <c:v>3.549999999999999</c:v>
                </c:pt>
                <c:pt idx="253">
                  <c:v>3.5</c:v>
                </c:pt>
                <c:pt idx="254">
                  <c:v>3.375</c:v>
                </c:pt>
                <c:pt idx="255">
                  <c:v>3.188461538461537</c:v>
                </c:pt>
                <c:pt idx="256">
                  <c:v>3.188461538461538</c:v>
                </c:pt>
                <c:pt idx="257">
                  <c:v>3.365384615384616</c:v>
                </c:pt>
                <c:pt idx="258">
                  <c:v>3.680769230769231</c:v>
                </c:pt>
                <c:pt idx="259">
                  <c:v>3.953846153846154</c:v>
                </c:pt>
                <c:pt idx="260">
                  <c:v>4.155769230769232</c:v>
                </c:pt>
                <c:pt idx="261">
                  <c:v>4.301923076923077</c:v>
                </c:pt>
                <c:pt idx="262">
                  <c:v>4.401923076923076</c:v>
                </c:pt>
                <c:pt idx="263">
                  <c:v>4.444230769230769</c:v>
                </c:pt>
                <c:pt idx="264">
                  <c:v>4.45</c:v>
                </c:pt>
                <c:pt idx="265">
                  <c:v>4.553846153846154</c:v>
                </c:pt>
                <c:pt idx="266">
                  <c:v>4.813461538461539</c:v>
                </c:pt>
                <c:pt idx="267">
                  <c:v>5.18076923076923</c:v>
                </c:pt>
                <c:pt idx="268">
                  <c:v>5.523076923076923</c:v>
                </c:pt>
                <c:pt idx="269">
                  <c:v>5.628846153846155</c:v>
                </c:pt>
                <c:pt idx="270">
                  <c:v>5.598076923076923</c:v>
                </c:pt>
                <c:pt idx="271">
                  <c:v>5.490384615384614</c:v>
                </c:pt>
                <c:pt idx="272">
                  <c:v>5.475</c:v>
                </c:pt>
                <c:pt idx="273">
                  <c:v>5.511538461538462</c:v>
                </c:pt>
                <c:pt idx="274">
                  <c:v>5.511538461538462</c:v>
                </c:pt>
                <c:pt idx="275">
                  <c:v>5.503846153846154</c:v>
                </c:pt>
                <c:pt idx="276">
                  <c:v>5.473076923076923</c:v>
                </c:pt>
                <c:pt idx="277">
                  <c:v>5.538461538461538</c:v>
                </c:pt>
                <c:pt idx="278">
                  <c:v>5.524999999999999</c:v>
                </c:pt>
                <c:pt idx="279">
                  <c:v>5.492307692307691</c:v>
                </c:pt>
                <c:pt idx="280">
                  <c:v>5.346153846153845</c:v>
                </c:pt>
                <c:pt idx="281">
                  <c:v>5.246153846153845</c:v>
                </c:pt>
                <c:pt idx="282">
                  <c:v>5.15576923076923</c:v>
                </c:pt>
                <c:pt idx="283">
                  <c:v>5.155769230769232</c:v>
                </c:pt>
                <c:pt idx="284">
                  <c:v>5.159615384615384</c:v>
                </c:pt>
                <c:pt idx="285">
                  <c:v>5.178846153846153</c:v>
                </c:pt>
                <c:pt idx="286">
                  <c:v>5.198076923076924</c:v>
                </c:pt>
                <c:pt idx="287">
                  <c:v>5.299999999999999</c:v>
                </c:pt>
                <c:pt idx="288">
                  <c:v>5.446153846153844</c:v>
                </c:pt>
                <c:pt idx="289">
                  <c:v>5.538461538461537</c:v>
                </c:pt>
                <c:pt idx="290">
                  <c:v>5.503846153846154</c:v>
                </c:pt>
                <c:pt idx="291">
                  <c:v>5.382692307692308</c:v>
                </c:pt>
                <c:pt idx="292">
                  <c:v>5.225</c:v>
                </c:pt>
                <c:pt idx="293">
                  <c:v>5.123076923076923</c:v>
                </c:pt>
                <c:pt idx="294">
                  <c:v>5.050000000000001</c:v>
                </c:pt>
                <c:pt idx="295">
                  <c:v>4.984615384615385</c:v>
                </c:pt>
                <c:pt idx="296">
                  <c:v>4.855769230769231</c:v>
                </c:pt>
                <c:pt idx="297">
                  <c:v>4.690384615384615</c:v>
                </c:pt>
                <c:pt idx="298">
                  <c:v>4.425</c:v>
                </c:pt>
                <c:pt idx="299">
                  <c:v>4.111538461538461</c:v>
                </c:pt>
                <c:pt idx="300">
                  <c:v>3.75576923076923</c:v>
                </c:pt>
                <c:pt idx="301">
                  <c:v>3.367307692307692</c:v>
                </c:pt>
                <c:pt idx="302">
                  <c:v>3.057692307692308</c:v>
                </c:pt>
                <c:pt idx="303">
                  <c:v>2.780769230769231</c:v>
                </c:pt>
                <c:pt idx="304">
                  <c:v>2.569230769230769</c:v>
                </c:pt>
                <c:pt idx="305">
                  <c:v>2.363461538461538</c:v>
                </c:pt>
                <c:pt idx="306">
                  <c:v>2.165384615384615</c:v>
                </c:pt>
                <c:pt idx="307">
                  <c:v>2.146153846153846</c:v>
                </c:pt>
                <c:pt idx="308">
                  <c:v>2.236538461538461</c:v>
                </c:pt>
                <c:pt idx="309">
                  <c:v>2.426923076923077</c:v>
                </c:pt>
                <c:pt idx="310">
                  <c:v>2.438461538461538</c:v>
                </c:pt>
                <c:pt idx="311">
                  <c:v>2.428846153846154</c:v>
                </c:pt>
                <c:pt idx="312">
                  <c:v>2.361538461538461</c:v>
                </c:pt>
                <c:pt idx="313">
                  <c:v>2.365384615384615</c:v>
                </c:pt>
                <c:pt idx="314">
                  <c:v>2.413461538461538</c:v>
                </c:pt>
                <c:pt idx="315">
                  <c:v>2.492307692307692</c:v>
                </c:pt>
                <c:pt idx="316">
                  <c:v>2.615384615384615</c:v>
                </c:pt>
                <c:pt idx="317">
                  <c:v>2.734615384615384</c:v>
                </c:pt>
                <c:pt idx="318">
                  <c:v>2.859615384615384</c:v>
                </c:pt>
                <c:pt idx="319">
                  <c:v>2.951923076923077</c:v>
                </c:pt>
                <c:pt idx="320">
                  <c:v>2.851923076923077</c:v>
                </c:pt>
                <c:pt idx="321">
                  <c:v>2.649999999999999</c:v>
                </c:pt>
                <c:pt idx="322">
                  <c:v>2.342307692307692</c:v>
                </c:pt>
                <c:pt idx="323">
                  <c:v>2.215384615384615</c:v>
                </c:pt>
                <c:pt idx="324">
                  <c:v>2.175</c:v>
                </c:pt>
                <c:pt idx="325">
                  <c:v>2.332692307692307</c:v>
                </c:pt>
                <c:pt idx="326">
                  <c:v>2.507692307692307</c:v>
                </c:pt>
                <c:pt idx="327">
                  <c:v>2.717307692307692</c:v>
                </c:pt>
                <c:pt idx="328">
                  <c:v>2.963461538461537</c:v>
                </c:pt>
                <c:pt idx="329">
                  <c:v>3.20576923076923</c:v>
                </c:pt>
                <c:pt idx="330">
                  <c:v>3.459615384615384</c:v>
                </c:pt>
                <c:pt idx="331">
                  <c:v>3.571153846153846</c:v>
                </c:pt>
                <c:pt idx="332">
                  <c:v>3.642307692307692</c:v>
                </c:pt>
                <c:pt idx="333">
                  <c:v>3.661538461538462</c:v>
                </c:pt>
                <c:pt idx="334">
                  <c:v>3.726923076923077</c:v>
                </c:pt>
                <c:pt idx="335">
                  <c:v>3.825</c:v>
                </c:pt>
                <c:pt idx="336">
                  <c:v>3.948076923076923</c:v>
                </c:pt>
                <c:pt idx="337">
                  <c:v>4.036538461538462</c:v>
                </c:pt>
                <c:pt idx="338">
                  <c:v>4.0</c:v>
                </c:pt>
                <c:pt idx="339">
                  <c:v>3.890384615384615</c:v>
                </c:pt>
                <c:pt idx="340">
                  <c:v>3.80576923076923</c:v>
                </c:pt>
                <c:pt idx="341">
                  <c:v>3.70576923076923</c:v>
                </c:pt>
                <c:pt idx="342">
                  <c:v>3.617307692307692</c:v>
                </c:pt>
                <c:pt idx="343">
                  <c:v>3.498076923076923</c:v>
                </c:pt>
                <c:pt idx="344">
                  <c:v>3.503846153846154</c:v>
                </c:pt>
                <c:pt idx="345">
                  <c:v>3.571153846153846</c:v>
                </c:pt>
                <c:pt idx="346">
                  <c:v>3.625</c:v>
                </c:pt>
                <c:pt idx="347">
                  <c:v>3.60576923076923</c:v>
                </c:pt>
                <c:pt idx="348">
                  <c:v>3.53076923076923</c:v>
                </c:pt>
                <c:pt idx="349">
                  <c:v>3.523076923076923</c:v>
                </c:pt>
                <c:pt idx="350">
                  <c:v>3.599999999999999</c:v>
                </c:pt>
                <c:pt idx="351">
                  <c:v>3.740384615384615</c:v>
                </c:pt>
                <c:pt idx="352">
                  <c:v>3.875</c:v>
                </c:pt>
                <c:pt idx="353">
                  <c:v>3.919230769230769</c:v>
                </c:pt>
                <c:pt idx="354">
                  <c:v>3.911538461538461</c:v>
                </c:pt>
                <c:pt idx="355">
                  <c:v>3.761538461538461</c:v>
                </c:pt>
                <c:pt idx="356">
                  <c:v>3.563461538461538</c:v>
                </c:pt>
                <c:pt idx="357">
                  <c:v>3.315384615384616</c:v>
                </c:pt>
                <c:pt idx="358">
                  <c:v>3.196153846153846</c:v>
                </c:pt>
                <c:pt idx="359">
                  <c:v>3.217307692307692</c:v>
                </c:pt>
                <c:pt idx="360">
                  <c:v>3.340384615384615</c:v>
                </c:pt>
                <c:pt idx="361">
                  <c:v>3.40576923076923</c:v>
                </c:pt>
                <c:pt idx="362">
                  <c:v>3.338461538461538</c:v>
                </c:pt>
                <c:pt idx="363">
                  <c:v>3.180769230769231</c:v>
                </c:pt>
                <c:pt idx="364">
                  <c:v>2.996153846153846</c:v>
                </c:pt>
                <c:pt idx="365">
                  <c:v>2.846153846153846</c:v>
                </c:pt>
                <c:pt idx="366">
                  <c:v>2.717307692307692</c:v>
                </c:pt>
                <c:pt idx="367">
                  <c:v>2.659615384615384</c:v>
                </c:pt>
                <c:pt idx="368">
                  <c:v>2.734615384615384</c:v>
                </c:pt>
                <c:pt idx="369">
                  <c:v>2.890384615384615</c:v>
                </c:pt>
                <c:pt idx="370">
                  <c:v>3.036538461538461</c:v>
                </c:pt>
                <c:pt idx="371">
                  <c:v>3.025</c:v>
                </c:pt>
                <c:pt idx="372">
                  <c:v>2.919230769230769</c:v>
                </c:pt>
                <c:pt idx="373">
                  <c:v>2.688461538461538</c:v>
                </c:pt>
                <c:pt idx="374">
                  <c:v>2.523076923076923</c:v>
                </c:pt>
                <c:pt idx="375">
                  <c:v>2.375</c:v>
                </c:pt>
                <c:pt idx="376">
                  <c:v>2.336538461538462</c:v>
                </c:pt>
                <c:pt idx="377">
                  <c:v>2.313461538461538</c:v>
                </c:pt>
                <c:pt idx="378">
                  <c:v>2.313461538461538</c:v>
                </c:pt>
                <c:pt idx="379">
                  <c:v>2.259615384615385</c:v>
                </c:pt>
                <c:pt idx="380">
                  <c:v>2.125</c:v>
                </c:pt>
                <c:pt idx="381">
                  <c:v>1.938461538461538</c:v>
                </c:pt>
                <c:pt idx="382">
                  <c:v>1.638461538461538</c:v>
                </c:pt>
                <c:pt idx="383">
                  <c:v>1.357692307692307</c:v>
                </c:pt>
                <c:pt idx="384">
                  <c:v>1.065384615384615</c:v>
                </c:pt>
                <c:pt idx="385">
                  <c:v>0.869230769230769</c:v>
                </c:pt>
                <c:pt idx="386">
                  <c:v>0.767307692307692</c:v>
                </c:pt>
                <c:pt idx="387">
                  <c:v>0.728846153846154</c:v>
                </c:pt>
                <c:pt idx="388">
                  <c:v>0.582692307692308</c:v>
                </c:pt>
                <c:pt idx="389">
                  <c:v>0.305769230769231</c:v>
                </c:pt>
                <c:pt idx="390">
                  <c:v>-0.0711538461538462</c:v>
                </c:pt>
                <c:pt idx="391">
                  <c:v>-0.505769230769231</c:v>
                </c:pt>
                <c:pt idx="392">
                  <c:v>-0.907692307692308</c:v>
                </c:pt>
                <c:pt idx="393">
                  <c:v>-1.3</c:v>
                </c:pt>
                <c:pt idx="394">
                  <c:v>-1.561538461538462</c:v>
                </c:pt>
                <c:pt idx="395">
                  <c:v>-1.684615384615385</c:v>
                </c:pt>
                <c:pt idx="396">
                  <c:v>-1.711538461538461</c:v>
                </c:pt>
                <c:pt idx="397">
                  <c:v>-1.723076923076923</c:v>
                </c:pt>
                <c:pt idx="398">
                  <c:v>-1.813461538461539</c:v>
                </c:pt>
                <c:pt idx="399">
                  <c:v>-1.95</c:v>
                </c:pt>
                <c:pt idx="400">
                  <c:v>-1.95</c:v>
                </c:pt>
                <c:pt idx="401">
                  <c:v>-1.726923076923077</c:v>
                </c:pt>
                <c:pt idx="402">
                  <c:v>-1.35</c:v>
                </c:pt>
                <c:pt idx="403">
                  <c:v>-1.034615384615385</c:v>
                </c:pt>
                <c:pt idx="404">
                  <c:v>-0.757692307692308</c:v>
                </c:pt>
                <c:pt idx="405">
                  <c:v>-0.532692307692308</c:v>
                </c:pt>
                <c:pt idx="406">
                  <c:v>-0.194230769230769</c:v>
                </c:pt>
                <c:pt idx="407">
                  <c:v>0.0865384615384614</c:v>
                </c:pt>
                <c:pt idx="408">
                  <c:v>0.363461538461538</c:v>
                </c:pt>
                <c:pt idx="409">
                  <c:v>0.632692307692307</c:v>
                </c:pt>
                <c:pt idx="410">
                  <c:v>0.951923076923077</c:v>
                </c:pt>
                <c:pt idx="411">
                  <c:v>1.307692307692308</c:v>
                </c:pt>
                <c:pt idx="412">
                  <c:v>1.661538461538462</c:v>
                </c:pt>
                <c:pt idx="413">
                  <c:v>1.838461538461538</c:v>
                </c:pt>
                <c:pt idx="414">
                  <c:v>1.923076923076923</c:v>
                </c:pt>
                <c:pt idx="415">
                  <c:v>1.91923076923077</c:v>
                </c:pt>
                <c:pt idx="416">
                  <c:v>2.04423076923077</c:v>
                </c:pt>
                <c:pt idx="417">
                  <c:v>2.232692307692308</c:v>
                </c:pt>
                <c:pt idx="418">
                  <c:v>2.448076923076923</c:v>
                </c:pt>
                <c:pt idx="419">
                  <c:v>2.54423076923077</c:v>
                </c:pt>
                <c:pt idx="420">
                  <c:v>2.571153846153846</c:v>
                </c:pt>
                <c:pt idx="421">
                  <c:v>2.517307692307692</c:v>
                </c:pt>
                <c:pt idx="422">
                  <c:v>2.401923076923077</c:v>
                </c:pt>
                <c:pt idx="423">
                  <c:v>2.248076923076923</c:v>
                </c:pt>
                <c:pt idx="424">
                  <c:v>2.098076923076923</c:v>
                </c:pt>
                <c:pt idx="425">
                  <c:v>1.976923076923077</c:v>
                </c:pt>
                <c:pt idx="426">
                  <c:v>1.876923076923077</c:v>
                </c:pt>
                <c:pt idx="427">
                  <c:v>1.75</c:v>
                </c:pt>
                <c:pt idx="428">
                  <c:v>1.609615384615385</c:v>
                </c:pt>
                <c:pt idx="429">
                  <c:v>1.453846153846154</c:v>
                </c:pt>
                <c:pt idx="430">
                  <c:v>1.4</c:v>
                </c:pt>
                <c:pt idx="431">
                  <c:v>1.434615384615384</c:v>
                </c:pt>
                <c:pt idx="432">
                  <c:v>1.538461538461539</c:v>
                </c:pt>
                <c:pt idx="433">
                  <c:v>1.557692307692308</c:v>
                </c:pt>
                <c:pt idx="434">
                  <c:v>1.555769230769231</c:v>
                </c:pt>
                <c:pt idx="435">
                  <c:v>1.517307692307692</c:v>
                </c:pt>
                <c:pt idx="436">
                  <c:v>1.498076923076923</c:v>
                </c:pt>
                <c:pt idx="437">
                  <c:v>1.453846153846154</c:v>
                </c:pt>
                <c:pt idx="438">
                  <c:v>1.398076923076923</c:v>
                </c:pt>
                <c:pt idx="439">
                  <c:v>1.371153846153846</c:v>
                </c:pt>
                <c:pt idx="440">
                  <c:v>1.4</c:v>
                </c:pt>
                <c:pt idx="441">
                  <c:v>1.467307692307692</c:v>
                </c:pt>
                <c:pt idx="442">
                  <c:v>1.563461538461538</c:v>
                </c:pt>
                <c:pt idx="443">
                  <c:v>1.565384615384616</c:v>
                </c:pt>
                <c:pt idx="444">
                  <c:v>1.523076923076923</c:v>
                </c:pt>
                <c:pt idx="445">
                  <c:v>1.361538461538462</c:v>
                </c:pt>
                <c:pt idx="446">
                  <c:v>1.26923076923077</c:v>
                </c:pt>
                <c:pt idx="447">
                  <c:v>1.19423076923077</c:v>
                </c:pt>
                <c:pt idx="448">
                  <c:v>1.221153846153846</c:v>
                </c:pt>
                <c:pt idx="449">
                  <c:v>1.26923076923077</c:v>
                </c:pt>
                <c:pt idx="450">
                  <c:v>1.340384615384615</c:v>
                </c:pt>
                <c:pt idx="451">
                  <c:v>1.482692307692308</c:v>
                </c:pt>
                <c:pt idx="452">
                  <c:v>1.619230769230769</c:v>
                </c:pt>
                <c:pt idx="453">
                  <c:v>1.771153846153846</c:v>
                </c:pt>
                <c:pt idx="454">
                  <c:v>1.828846153846154</c:v>
                </c:pt>
                <c:pt idx="455">
                  <c:v>1.838461538461538</c:v>
                </c:pt>
                <c:pt idx="456">
                  <c:v>1.805769230769231</c:v>
                </c:pt>
                <c:pt idx="457">
                  <c:v>1.875</c:v>
                </c:pt>
                <c:pt idx="458">
                  <c:v>2.067307692307692</c:v>
                </c:pt>
                <c:pt idx="459">
                  <c:v>2.348076923076923</c:v>
                </c:pt>
                <c:pt idx="460">
                  <c:v>2.667307692307692</c:v>
                </c:pt>
                <c:pt idx="461">
                  <c:v>2.938461538461539</c:v>
                </c:pt>
                <c:pt idx="462">
                  <c:v>3.186538461538462</c:v>
                </c:pt>
                <c:pt idx="463">
                  <c:v>3.417307692307692</c:v>
                </c:pt>
                <c:pt idx="464">
                  <c:v>3.578846153846154</c:v>
                </c:pt>
                <c:pt idx="465">
                  <c:v>3.707692307692307</c:v>
                </c:pt>
                <c:pt idx="466">
                  <c:v>3.753846153846154</c:v>
                </c:pt>
                <c:pt idx="467">
                  <c:v>3.85</c:v>
                </c:pt>
                <c:pt idx="468">
                  <c:v>3.959615384615385</c:v>
                </c:pt>
                <c:pt idx="469">
                  <c:v>4.101923076923077</c:v>
                </c:pt>
                <c:pt idx="470">
                  <c:v>4.134615384615385</c:v>
                </c:pt>
                <c:pt idx="471">
                  <c:v>4.111538461538461</c:v>
                </c:pt>
                <c:pt idx="472">
                  <c:v>4.015384615384614</c:v>
                </c:pt>
                <c:pt idx="473">
                  <c:v>3.905769230769231</c:v>
                </c:pt>
                <c:pt idx="474">
                  <c:v>3.784615384615384</c:v>
                </c:pt>
                <c:pt idx="475">
                  <c:v>3.638461538461537</c:v>
                </c:pt>
                <c:pt idx="476">
                  <c:v>3.473076923076923</c:v>
                </c:pt>
                <c:pt idx="477">
                  <c:v>3.292307692307692</c:v>
                </c:pt>
                <c:pt idx="478">
                  <c:v>3.111538461538461</c:v>
                </c:pt>
                <c:pt idx="479">
                  <c:v>2.978846153846153</c:v>
                </c:pt>
                <c:pt idx="480">
                  <c:v>2.871153846153846</c:v>
                </c:pt>
                <c:pt idx="481">
                  <c:v>2.825</c:v>
                </c:pt>
                <c:pt idx="482">
                  <c:v>2.801923076923077</c:v>
                </c:pt>
                <c:pt idx="483">
                  <c:v>2.799999999999999</c:v>
                </c:pt>
                <c:pt idx="484">
                  <c:v>2.773076923076922</c:v>
                </c:pt>
                <c:pt idx="485">
                  <c:v>2.751923076923076</c:v>
                </c:pt>
                <c:pt idx="486">
                  <c:v>2.726923076923077</c:v>
                </c:pt>
                <c:pt idx="487">
                  <c:v>2.707692307692307</c:v>
                </c:pt>
                <c:pt idx="488">
                  <c:v>2.709615384615385</c:v>
                </c:pt>
                <c:pt idx="489">
                  <c:v>2.721153846153846</c:v>
                </c:pt>
                <c:pt idx="490">
                  <c:v>2.713461538461539</c:v>
                </c:pt>
                <c:pt idx="491">
                  <c:v>2.686538461538462</c:v>
                </c:pt>
                <c:pt idx="492">
                  <c:v>2.642307692307692</c:v>
                </c:pt>
                <c:pt idx="493">
                  <c:v>2.638461538461539</c:v>
                </c:pt>
                <c:pt idx="494">
                  <c:v>2.617307692307692</c:v>
                </c:pt>
                <c:pt idx="495">
                  <c:v>2.598076923076923</c:v>
                </c:pt>
                <c:pt idx="496">
                  <c:v>2.532692307692308</c:v>
                </c:pt>
                <c:pt idx="497">
                  <c:v>2.480769230769231</c:v>
                </c:pt>
                <c:pt idx="498">
                  <c:v>2.428846153846154</c:v>
                </c:pt>
                <c:pt idx="499">
                  <c:v>2.455769230769231</c:v>
                </c:pt>
                <c:pt idx="500">
                  <c:v>2.519230769230769</c:v>
                </c:pt>
                <c:pt idx="501">
                  <c:v>2.617307692307692</c:v>
                </c:pt>
                <c:pt idx="502">
                  <c:v>2.586538461538462</c:v>
                </c:pt>
                <c:pt idx="503">
                  <c:v>2.521153846153846</c:v>
                </c:pt>
                <c:pt idx="504">
                  <c:v>2.405769230769231</c:v>
                </c:pt>
                <c:pt idx="505">
                  <c:v>2.432692307692307</c:v>
                </c:pt>
                <c:pt idx="506">
                  <c:v>2.48076923076923</c:v>
                </c:pt>
                <c:pt idx="507">
                  <c:v>2.571153846153845</c:v>
                </c:pt>
                <c:pt idx="508">
                  <c:v>2.540384615384616</c:v>
                </c:pt>
                <c:pt idx="509">
                  <c:v>2.451923076923077</c:v>
                </c:pt>
                <c:pt idx="510">
                  <c:v>2.384615384615384</c:v>
                </c:pt>
                <c:pt idx="511">
                  <c:v>2.3</c:v>
                </c:pt>
                <c:pt idx="512">
                  <c:v>2.180769230769231</c:v>
                </c:pt>
                <c:pt idx="513">
                  <c:v>2.082692307692308</c:v>
                </c:pt>
                <c:pt idx="514">
                  <c:v>1.951923076923077</c:v>
                </c:pt>
                <c:pt idx="515">
                  <c:v>1.951923076923077</c:v>
                </c:pt>
                <c:pt idx="516">
                  <c:v>1.917307692307692</c:v>
                </c:pt>
                <c:pt idx="517">
                  <c:v>1.948076923076923</c:v>
                </c:pt>
                <c:pt idx="518">
                  <c:v>1.851923076923076</c:v>
                </c:pt>
                <c:pt idx="519">
                  <c:v>1.953846153846154</c:v>
                </c:pt>
                <c:pt idx="520">
                  <c:v>1.992307692307692</c:v>
                </c:pt>
                <c:pt idx="521">
                  <c:v>2.130769230769231</c:v>
                </c:pt>
                <c:pt idx="522">
                  <c:v>2.353846153846154</c:v>
                </c:pt>
                <c:pt idx="523">
                  <c:v>2.56923076923077</c:v>
                </c:pt>
                <c:pt idx="524">
                  <c:v>2.892307692307692</c:v>
                </c:pt>
              </c:numCache>
            </c:numRef>
          </c:val>
          <c:smooth val="0"/>
        </c:ser>
        <c:dLbls>
          <c:showLegendKey val="0"/>
          <c:showVal val="0"/>
          <c:showCatName val="0"/>
          <c:showSerName val="0"/>
          <c:showPercent val="0"/>
          <c:showBubbleSize val="0"/>
        </c:dLbls>
        <c:marker val="1"/>
        <c:smooth val="0"/>
        <c:axId val="-2097819208"/>
        <c:axId val="-2097822248"/>
      </c:lineChart>
      <c:catAx>
        <c:axId val="-2097851784"/>
        <c:scaling>
          <c:orientation val="minMax"/>
        </c:scaling>
        <c:delete val="0"/>
        <c:axPos val="b"/>
        <c:numFmt formatCode="General" sourceLinked="1"/>
        <c:majorTickMark val="none"/>
        <c:minorTickMark val="none"/>
        <c:tickLblPos val="low"/>
        <c:txPr>
          <a:bodyPr rot="-5400000" vert="horz"/>
          <a:lstStyle/>
          <a:p>
            <a:pPr>
              <a:defRPr b="0"/>
            </a:pPr>
            <a:endParaRPr lang="en-US"/>
          </a:p>
        </c:txPr>
        <c:crossAx val="-2097825576"/>
        <c:crosses val="autoZero"/>
        <c:auto val="1"/>
        <c:lblAlgn val="ctr"/>
        <c:lblOffset val="100"/>
        <c:tickLblSkip val="12"/>
        <c:noMultiLvlLbl val="0"/>
      </c:catAx>
      <c:valAx>
        <c:axId val="-2097825576"/>
        <c:scaling>
          <c:orientation val="minMax"/>
          <c:max val="3.0"/>
          <c:min val="-3.0"/>
        </c:scaling>
        <c:delete val="0"/>
        <c:axPos val="l"/>
        <c:majorGridlines>
          <c:spPr>
            <a:ln w="3175"/>
          </c:spPr>
        </c:majorGridlines>
        <c:numFmt formatCode="#,##0.0" sourceLinked="0"/>
        <c:majorTickMark val="out"/>
        <c:minorTickMark val="none"/>
        <c:tickLblPos val="nextTo"/>
        <c:spPr>
          <a:ln w="3175">
            <a:solidFill>
              <a:schemeClr val="bg1"/>
            </a:solidFill>
          </a:ln>
        </c:spPr>
        <c:txPr>
          <a:bodyPr/>
          <a:lstStyle/>
          <a:p>
            <a:pPr>
              <a:defRPr b="0"/>
            </a:pPr>
            <a:endParaRPr lang="en-US"/>
          </a:p>
        </c:txPr>
        <c:crossAx val="-2097851784"/>
        <c:crosses val="autoZero"/>
        <c:crossBetween val="between"/>
      </c:valAx>
      <c:valAx>
        <c:axId val="-2097822248"/>
        <c:scaling>
          <c:orientation val="minMax"/>
          <c:max val="9.0"/>
          <c:min val="-9.0"/>
        </c:scaling>
        <c:delete val="0"/>
        <c:axPos val="r"/>
        <c:numFmt formatCode="General" sourceLinked="1"/>
        <c:majorTickMark val="out"/>
        <c:minorTickMark val="none"/>
        <c:tickLblPos val="nextTo"/>
        <c:txPr>
          <a:bodyPr/>
          <a:lstStyle/>
          <a:p>
            <a:pPr>
              <a:defRPr b="0"/>
            </a:pPr>
            <a:endParaRPr lang="en-US"/>
          </a:p>
        </c:txPr>
        <c:crossAx val="-2097819208"/>
        <c:crosses val="max"/>
        <c:crossBetween val="between"/>
        <c:majorUnit val="3.0"/>
      </c:valAx>
      <c:catAx>
        <c:axId val="-2097819208"/>
        <c:scaling>
          <c:orientation val="minMax"/>
        </c:scaling>
        <c:delete val="1"/>
        <c:axPos val="b"/>
        <c:majorTickMark val="out"/>
        <c:minorTickMark val="none"/>
        <c:tickLblPos val="nextTo"/>
        <c:crossAx val="-2097822248"/>
        <c:crosses val="autoZero"/>
        <c:auto val="1"/>
        <c:lblAlgn val="ctr"/>
        <c:lblOffset val="100"/>
        <c:noMultiLvlLbl val="0"/>
      </c:catAx>
    </c:plotArea>
    <c:plotVisOnly val="1"/>
    <c:dispBlanksAs val="gap"/>
    <c:showDLblsOverMax val="0"/>
  </c:chart>
  <c:spPr>
    <a:ln>
      <a:noFill/>
    </a:ln>
  </c:spPr>
  <c:txPr>
    <a:bodyPr/>
    <a:lstStyle/>
    <a:p>
      <a:pPr>
        <a:defRPr b="1"/>
      </a:pPr>
      <a:endParaRPr lang="en-US"/>
    </a:p>
  </c:txPr>
  <c:printSettings>
    <c:headerFooter/>
    <c:pageMargins b="1.0" l="0.75" r="0.75" t="1.0" header="0.5" footer="0.5"/>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49461647350261"/>
          <c:y val="0.288189244201618"/>
          <c:w val="0.926193783361349"/>
          <c:h val="0.640184530505115"/>
        </c:manualLayout>
      </c:layout>
      <c:barChart>
        <c:barDir val="col"/>
        <c:grouping val="stacked"/>
        <c:varyColors val="0"/>
        <c:ser>
          <c:idx val="0"/>
          <c:order val="0"/>
          <c:tx>
            <c:v>Index</c:v>
          </c:tx>
          <c:spPr>
            <a:ln w="25400"/>
          </c:spPr>
          <c:invertIfNegative val="0"/>
          <c:cat>
            <c:strRef>
              <c:f>Volatility!$B$3:$B$3902</c:f>
              <c:strCache>
                <c:ptCount val="3776"/>
                <c:pt idx="0">
                  <c:v>04</c:v>
                </c:pt>
                <c:pt idx="252">
                  <c:v>05</c:v>
                </c:pt>
                <c:pt idx="504">
                  <c:v>06</c:v>
                </c:pt>
                <c:pt idx="755">
                  <c:v>07</c:v>
                </c:pt>
                <c:pt idx="1006">
                  <c:v>08</c:v>
                </c:pt>
                <c:pt idx="1259">
                  <c:v>09</c:v>
                </c:pt>
                <c:pt idx="1511">
                  <c:v>10</c:v>
                </c:pt>
                <c:pt idx="1763">
                  <c:v>11</c:v>
                </c:pt>
                <c:pt idx="2015">
                  <c:v>12</c:v>
                </c:pt>
                <c:pt idx="2265">
                  <c:v>13</c:v>
                </c:pt>
                <c:pt idx="2517">
                  <c:v>14</c:v>
                </c:pt>
                <c:pt idx="2769">
                  <c:v>15</c:v>
                </c:pt>
                <c:pt idx="3021">
                  <c:v>16</c:v>
                </c:pt>
                <c:pt idx="3273">
                  <c:v>17</c:v>
                </c:pt>
                <c:pt idx="3524">
                  <c:v>18</c:v>
                </c:pt>
                <c:pt idx="3775">
                  <c:v>19</c:v>
                </c:pt>
              </c:strCache>
            </c:strRef>
          </c:cat>
          <c:val>
            <c:numRef>
              <c:f>Volatility!$D$3:$D$3902</c:f>
              <c:numCache>
                <c:formatCode>General</c:formatCode>
                <c:ptCount val="3900"/>
                <c:pt idx="0">
                  <c:v>18.22</c:v>
                </c:pt>
                <c:pt idx="1">
                  <c:v>17.49</c:v>
                </c:pt>
                <c:pt idx="2">
                  <c:v>16.73</c:v>
                </c:pt>
                <c:pt idx="3">
                  <c:v>15.5</c:v>
                </c:pt>
                <c:pt idx="4">
                  <c:v>15.61</c:v>
                </c:pt>
                <c:pt idx="5">
                  <c:v>16.75</c:v>
                </c:pt>
                <c:pt idx="6">
                  <c:v>16.82</c:v>
                </c:pt>
                <c:pt idx="7">
                  <c:v>18.04</c:v>
                </c:pt>
                <c:pt idx="8">
                  <c:v>16.75</c:v>
                </c:pt>
                <c:pt idx="9">
                  <c:v>15.56</c:v>
                </c:pt>
                <c:pt idx="10">
                  <c:v>15.0</c:v>
                </c:pt>
                <c:pt idx="11">
                  <c:v>15.21</c:v>
                </c:pt>
                <c:pt idx="12">
                  <c:v>14.34</c:v>
                </c:pt>
                <c:pt idx="13">
                  <c:v>14.71</c:v>
                </c:pt>
                <c:pt idx="14">
                  <c:v>14.84</c:v>
                </c:pt>
                <c:pt idx="15">
                  <c:v>14.55</c:v>
                </c:pt>
                <c:pt idx="16">
                  <c:v>15.35</c:v>
                </c:pt>
                <c:pt idx="17">
                  <c:v>16.78</c:v>
                </c:pt>
                <c:pt idx="18">
                  <c:v>17.14</c:v>
                </c:pt>
                <c:pt idx="19">
                  <c:v>16.63</c:v>
                </c:pt>
                <c:pt idx="20">
                  <c:v>17.11</c:v>
                </c:pt>
                <c:pt idx="21">
                  <c:v>17.34</c:v>
                </c:pt>
                <c:pt idx="22">
                  <c:v>17.87</c:v>
                </c:pt>
                <c:pt idx="23">
                  <c:v>17.71</c:v>
                </c:pt>
                <c:pt idx="24">
                  <c:v>16.0</c:v>
                </c:pt>
                <c:pt idx="25">
                  <c:v>16.39</c:v>
                </c:pt>
                <c:pt idx="26">
                  <c:v>15.94</c:v>
                </c:pt>
                <c:pt idx="27">
                  <c:v>15.39</c:v>
                </c:pt>
                <c:pt idx="28">
                  <c:v>15.31</c:v>
                </c:pt>
                <c:pt idx="29">
                  <c:v>15.58</c:v>
                </c:pt>
                <c:pt idx="30">
                  <c:v>15.4</c:v>
                </c:pt>
                <c:pt idx="31">
                  <c:v>15.59</c:v>
                </c:pt>
                <c:pt idx="32">
                  <c:v>15.8</c:v>
                </c:pt>
                <c:pt idx="33">
                  <c:v>16.04</c:v>
                </c:pt>
                <c:pt idx="34">
                  <c:v>16.29</c:v>
                </c:pt>
                <c:pt idx="35">
                  <c:v>15.9</c:v>
                </c:pt>
                <c:pt idx="36">
                  <c:v>14.93</c:v>
                </c:pt>
                <c:pt idx="37">
                  <c:v>14.83</c:v>
                </c:pt>
                <c:pt idx="38">
                  <c:v>14.55</c:v>
                </c:pt>
                <c:pt idx="39">
                  <c:v>14.44</c:v>
                </c:pt>
                <c:pt idx="40">
                  <c:v>14.86</c:v>
                </c:pt>
                <c:pt idx="41">
                  <c:v>14.55</c:v>
                </c:pt>
                <c:pt idx="42">
                  <c:v>14.4</c:v>
                </c:pt>
                <c:pt idx="43">
                  <c:v>14.48</c:v>
                </c:pt>
                <c:pt idx="44">
                  <c:v>15.79</c:v>
                </c:pt>
                <c:pt idx="45">
                  <c:v>16.6</c:v>
                </c:pt>
                <c:pt idx="46">
                  <c:v>18.67</c:v>
                </c:pt>
                <c:pt idx="47">
                  <c:v>20.67</c:v>
                </c:pt>
                <c:pt idx="48">
                  <c:v>18.3</c:v>
                </c:pt>
                <c:pt idx="49">
                  <c:v>21.13</c:v>
                </c:pt>
                <c:pt idx="50">
                  <c:v>20.34</c:v>
                </c:pt>
                <c:pt idx="51">
                  <c:v>18.11</c:v>
                </c:pt>
                <c:pt idx="52">
                  <c:v>18.53</c:v>
                </c:pt>
                <c:pt idx="53">
                  <c:v>19.15</c:v>
                </c:pt>
                <c:pt idx="54">
                  <c:v>21.58</c:v>
                </c:pt>
                <c:pt idx="55">
                  <c:v>20.67</c:v>
                </c:pt>
                <c:pt idx="56">
                  <c:v>19.81</c:v>
                </c:pt>
                <c:pt idx="57">
                  <c:v>17.88</c:v>
                </c:pt>
                <c:pt idx="58">
                  <c:v>17.33</c:v>
                </c:pt>
                <c:pt idx="59">
                  <c:v>16.5</c:v>
                </c:pt>
                <c:pt idx="60">
                  <c:v>16.28</c:v>
                </c:pt>
                <c:pt idx="61">
                  <c:v>16.74</c:v>
                </c:pt>
                <c:pt idx="62">
                  <c:v>16.65</c:v>
                </c:pt>
                <c:pt idx="63">
                  <c:v>15.64</c:v>
                </c:pt>
                <c:pt idx="64">
                  <c:v>14.97</c:v>
                </c:pt>
                <c:pt idx="65">
                  <c:v>15.32</c:v>
                </c:pt>
                <c:pt idx="66">
                  <c:v>15.76</c:v>
                </c:pt>
                <c:pt idx="67">
                  <c:v>16.26</c:v>
                </c:pt>
                <c:pt idx="68">
                  <c:v>15.28</c:v>
                </c:pt>
                <c:pt idx="69">
                  <c:v>17.26</c:v>
                </c:pt>
                <c:pt idx="70">
                  <c:v>15.62</c:v>
                </c:pt>
                <c:pt idx="71">
                  <c:v>15.74</c:v>
                </c:pt>
                <c:pt idx="72">
                  <c:v>14.94</c:v>
                </c:pt>
                <c:pt idx="73">
                  <c:v>15.42</c:v>
                </c:pt>
                <c:pt idx="74">
                  <c:v>16.67</c:v>
                </c:pt>
                <c:pt idx="75">
                  <c:v>15.6</c:v>
                </c:pt>
                <c:pt idx="76">
                  <c:v>14.61</c:v>
                </c:pt>
                <c:pt idx="77">
                  <c:v>14.01</c:v>
                </c:pt>
                <c:pt idx="78">
                  <c:v>14.77</c:v>
                </c:pt>
                <c:pt idx="79">
                  <c:v>15.07</c:v>
                </c:pt>
                <c:pt idx="80">
                  <c:v>16.29</c:v>
                </c:pt>
                <c:pt idx="81">
                  <c:v>16.6</c:v>
                </c:pt>
                <c:pt idx="82">
                  <c:v>17.19</c:v>
                </c:pt>
                <c:pt idx="83">
                  <c:v>16.62</c:v>
                </c:pt>
                <c:pt idx="84">
                  <c:v>16.55</c:v>
                </c:pt>
                <c:pt idx="85">
                  <c:v>15.77</c:v>
                </c:pt>
                <c:pt idx="86">
                  <c:v>17.05</c:v>
                </c:pt>
                <c:pt idx="87">
                  <c:v>18.13</c:v>
                </c:pt>
                <c:pt idx="88">
                  <c:v>19.77</c:v>
                </c:pt>
                <c:pt idx="89">
                  <c:v>18.57</c:v>
                </c:pt>
                <c:pt idx="90">
                  <c:v>18.14</c:v>
                </c:pt>
                <c:pt idx="91">
                  <c:v>18.86</c:v>
                </c:pt>
                <c:pt idx="92">
                  <c:v>18.47</c:v>
                </c:pt>
                <c:pt idx="93">
                  <c:v>19.96</c:v>
                </c:pt>
                <c:pt idx="94">
                  <c:v>19.33</c:v>
                </c:pt>
                <c:pt idx="95">
                  <c:v>18.93</c:v>
                </c:pt>
                <c:pt idx="96">
                  <c:v>18.67</c:v>
                </c:pt>
                <c:pt idx="97">
                  <c:v>18.49</c:v>
                </c:pt>
                <c:pt idx="98">
                  <c:v>18.08</c:v>
                </c:pt>
                <c:pt idx="99">
                  <c:v>15.96</c:v>
                </c:pt>
                <c:pt idx="100">
                  <c:v>15.97</c:v>
                </c:pt>
                <c:pt idx="101">
                  <c:v>15.28</c:v>
                </c:pt>
                <c:pt idx="102">
                  <c:v>15.5</c:v>
                </c:pt>
                <c:pt idx="103">
                  <c:v>16.3</c:v>
                </c:pt>
                <c:pt idx="104">
                  <c:v>16.08</c:v>
                </c:pt>
                <c:pt idx="105">
                  <c:v>17.03</c:v>
                </c:pt>
                <c:pt idx="106">
                  <c:v>16.78</c:v>
                </c:pt>
                <c:pt idx="107">
                  <c:v>15.39</c:v>
                </c:pt>
                <c:pt idx="108">
                  <c:v>15.01</c:v>
                </c:pt>
                <c:pt idx="109">
                  <c:v>15.39</c:v>
                </c:pt>
                <c:pt idx="110">
                  <c:v>15.04</c:v>
                </c:pt>
                <c:pt idx="111">
                  <c:v>16.07</c:v>
                </c:pt>
                <c:pt idx="112">
                  <c:v>15.05</c:v>
                </c:pt>
                <c:pt idx="113">
                  <c:v>14.79</c:v>
                </c:pt>
                <c:pt idx="114">
                  <c:v>15.15</c:v>
                </c:pt>
                <c:pt idx="115">
                  <c:v>14.99</c:v>
                </c:pt>
                <c:pt idx="116">
                  <c:v>15.26</c:v>
                </c:pt>
                <c:pt idx="117">
                  <c:v>14.31</c:v>
                </c:pt>
                <c:pt idx="118">
                  <c:v>13.98</c:v>
                </c:pt>
                <c:pt idx="119">
                  <c:v>14.81</c:v>
                </c:pt>
                <c:pt idx="120">
                  <c:v>15.19</c:v>
                </c:pt>
                <c:pt idx="121">
                  <c:v>16.07</c:v>
                </c:pt>
                <c:pt idx="122">
                  <c:v>15.47</c:v>
                </c:pt>
                <c:pt idx="123">
                  <c:v>14.34</c:v>
                </c:pt>
                <c:pt idx="124">
                  <c:v>15.2</c:v>
                </c:pt>
                <c:pt idx="125">
                  <c:v>15.08</c:v>
                </c:pt>
                <c:pt idx="126">
                  <c:v>16.25</c:v>
                </c:pt>
                <c:pt idx="127">
                  <c:v>15.81</c:v>
                </c:pt>
                <c:pt idx="128">
                  <c:v>16.2</c:v>
                </c:pt>
                <c:pt idx="129">
                  <c:v>15.78</c:v>
                </c:pt>
                <c:pt idx="130">
                  <c:v>14.96</c:v>
                </c:pt>
                <c:pt idx="131">
                  <c:v>14.46</c:v>
                </c:pt>
                <c:pt idx="132">
                  <c:v>13.76</c:v>
                </c:pt>
                <c:pt idx="133">
                  <c:v>14.71</c:v>
                </c:pt>
                <c:pt idx="134">
                  <c:v>14.34</c:v>
                </c:pt>
                <c:pt idx="135">
                  <c:v>15.17</c:v>
                </c:pt>
                <c:pt idx="136">
                  <c:v>14.17</c:v>
                </c:pt>
                <c:pt idx="137">
                  <c:v>16.41</c:v>
                </c:pt>
                <c:pt idx="138">
                  <c:v>15.75</c:v>
                </c:pt>
                <c:pt idx="139">
                  <c:v>16.5</c:v>
                </c:pt>
                <c:pt idx="140">
                  <c:v>17.3</c:v>
                </c:pt>
                <c:pt idx="141">
                  <c:v>16.55</c:v>
                </c:pt>
                <c:pt idx="142">
                  <c:v>16.15</c:v>
                </c:pt>
                <c:pt idx="143">
                  <c:v>15.68</c:v>
                </c:pt>
                <c:pt idx="144">
                  <c:v>15.32</c:v>
                </c:pt>
                <c:pt idx="145">
                  <c:v>15.37</c:v>
                </c:pt>
                <c:pt idx="146">
                  <c:v>16.03</c:v>
                </c:pt>
                <c:pt idx="147">
                  <c:v>16.21</c:v>
                </c:pt>
                <c:pt idx="148">
                  <c:v>18.32</c:v>
                </c:pt>
                <c:pt idx="149">
                  <c:v>19.34</c:v>
                </c:pt>
                <c:pt idx="150">
                  <c:v>18.89</c:v>
                </c:pt>
                <c:pt idx="151">
                  <c:v>17.47</c:v>
                </c:pt>
                <c:pt idx="152">
                  <c:v>18.04</c:v>
                </c:pt>
                <c:pt idx="153">
                  <c:v>19.08</c:v>
                </c:pt>
                <c:pt idx="154">
                  <c:v>17.98</c:v>
                </c:pt>
                <c:pt idx="155">
                  <c:v>17.57</c:v>
                </c:pt>
                <c:pt idx="156">
                  <c:v>17.02</c:v>
                </c:pt>
                <c:pt idx="157">
                  <c:v>16.23</c:v>
                </c:pt>
                <c:pt idx="158">
                  <c:v>16.96</c:v>
                </c:pt>
                <c:pt idx="159">
                  <c:v>16.0</c:v>
                </c:pt>
                <c:pt idx="160">
                  <c:v>15.88</c:v>
                </c:pt>
                <c:pt idx="161">
                  <c:v>15.33</c:v>
                </c:pt>
                <c:pt idx="162">
                  <c:v>14.98</c:v>
                </c:pt>
                <c:pt idx="163">
                  <c:v>14.91</c:v>
                </c:pt>
                <c:pt idx="164">
                  <c:v>14.71</c:v>
                </c:pt>
                <c:pt idx="165">
                  <c:v>15.44</c:v>
                </c:pt>
                <c:pt idx="166">
                  <c:v>15.29</c:v>
                </c:pt>
                <c:pt idx="167">
                  <c:v>14.91</c:v>
                </c:pt>
                <c:pt idx="168">
                  <c:v>14.28</c:v>
                </c:pt>
                <c:pt idx="169">
                  <c:v>13.91</c:v>
                </c:pt>
                <c:pt idx="170">
                  <c:v>14.07</c:v>
                </c:pt>
                <c:pt idx="171">
                  <c:v>14.06</c:v>
                </c:pt>
                <c:pt idx="172">
                  <c:v>14.01</c:v>
                </c:pt>
                <c:pt idx="173">
                  <c:v>13.76</c:v>
                </c:pt>
                <c:pt idx="174">
                  <c:v>13.17</c:v>
                </c:pt>
                <c:pt idx="175">
                  <c:v>13.56</c:v>
                </c:pt>
                <c:pt idx="176">
                  <c:v>14.64</c:v>
                </c:pt>
                <c:pt idx="177">
                  <c:v>14.39</c:v>
                </c:pt>
                <c:pt idx="178">
                  <c:v>14.03</c:v>
                </c:pt>
                <c:pt idx="179">
                  <c:v>14.43</c:v>
                </c:pt>
                <c:pt idx="180">
                  <c:v>13.66</c:v>
                </c:pt>
                <c:pt idx="181">
                  <c:v>14.74</c:v>
                </c:pt>
                <c:pt idx="182">
                  <c:v>14.8</c:v>
                </c:pt>
                <c:pt idx="183">
                  <c:v>14.28</c:v>
                </c:pt>
                <c:pt idx="184">
                  <c:v>14.62</c:v>
                </c:pt>
                <c:pt idx="185">
                  <c:v>13.83</c:v>
                </c:pt>
                <c:pt idx="186">
                  <c:v>13.21</c:v>
                </c:pt>
                <c:pt idx="187">
                  <c:v>13.34</c:v>
                </c:pt>
                <c:pt idx="188">
                  <c:v>12.75</c:v>
                </c:pt>
                <c:pt idx="189">
                  <c:v>13.41</c:v>
                </c:pt>
                <c:pt idx="190">
                  <c:v>13.95</c:v>
                </c:pt>
                <c:pt idx="191">
                  <c:v>13.28</c:v>
                </c:pt>
                <c:pt idx="192">
                  <c:v>14.5</c:v>
                </c:pt>
                <c:pt idx="193">
                  <c:v>15.05</c:v>
                </c:pt>
                <c:pt idx="194">
                  <c:v>14.71</c:v>
                </c:pt>
                <c:pt idx="195">
                  <c:v>15.05</c:v>
                </c:pt>
                <c:pt idx="196">
                  <c:v>15.42</c:v>
                </c:pt>
                <c:pt idx="197">
                  <c:v>16.43</c:v>
                </c:pt>
                <c:pt idx="198">
                  <c:v>15.04</c:v>
                </c:pt>
                <c:pt idx="199">
                  <c:v>14.71</c:v>
                </c:pt>
                <c:pt idx="200">
                  <c:v>15.13</c:v>
                </c:pt>
                <c:pt idx="201">
                  <c:v>14.85</c:v>
                </c:pt>
                <c:pt idx="202">
                  <c:v>14.54</c:v>
                </c:pt>
                <c:pt idx="203">
                  <c:v>15.28</c:v>
                </c:pt>
                <c:pt idx="204">
                  <c:v>16.58</c:v>
                </c:pt>
                <c:pt idx="205">
                  <c:v>16.39</c:v>
                </c:pt>
                <c:pt idx="206">
                  <c:v>15.72</c:v>
                </c:pt>
                <c:pt idx="207">
                  <c:v>15.39</c:v>
                </c:pt>
                <c:pt idx="208">
                  <c:v>16.27</c:v>
                </c:pt>
                <c:pt idx="209">
                  <c:v>16.27</c:v>
                </c:pt>
                <c:pt idx="210">
                  <c:v>16.18</c:v>
                </c:pt>
                <c:pt idx="211">
                  <c:v>14.04</c:v>
                </c:pt>
                <c:pt idx="212">
                  <c:v>13.97</c:v>
                </c:pt>
                <c:pt idx="213">
                  <c:v>13.84</c:v>
                </c:pt>
                <c:pt idx="214">
                  <c:v>13.8</c:v>
                </c:pt>
                <c:pt idx="215">
                  <c:v>13.61</c:v>
                </c:pt>
                <c:pt idx="216">
                  <c:v>13.08</c:v>
                </c:pt>
                <c:pt idx="217">
                  <c:v>13.04</c:v>
                </c:pt>
                <c:pt idx="218">
                  <c:v>13.33</c:v>
                </c:pt>
                <c:pt idx="219">
                  <c:v>13.38</c:v>
                </c:pt>
                <c:pt idx="220">
                  <c:v>13.21</c:v>
                </c:pt>
                <c:pt idx="221">
                  <c:v>13.21</c:v>
                </c:pt>
                <c:pt idx="222">
                  <c:v>12.98</c:v>
                </c:pt>
                <c:pt idx="223">
                  <c:v>13.5</c:v>
                </c:pt>
                <c:pt idx="224">
                  <c:v>12.97</c:v>
                </c:pt>
                <c:pt idx="225">
                  <c:v>12.67</c:v>
                </c:pt>
                <c:pt idx="226">
                  <c:v>12.72</c:v>
                </c:pt>
                <c:pt idx="227">
                  <c:v>12.78</c:v>
                </c:pt>
                <c:pt idx="228">
                  <c:v>13.3</c:v>
                </c:pt>
                <c:pt idx="229">
                  <c:v>13.24</c:v>
                </c:pt>
                <c:pt idx="230">
                  <c:v>12.97</c:v>
                </c:pt>
                <c:pt idx="231">
                  <c:v>12.98</c:v>
                </c:pt>
                <c:pt idx="232">
                  <c:v>12.96</c:v>
                </c:pt>
                <c:pt idx="233">
                  <c:v>13.19</c:v>
                </c:pt>
                <c:pt idx="234">
                  <c:v>13.67</c:v>
                </c:pt>
                <c:pt idx="235">
                  <c:v>13.19</c:v>
                </c:pt>
                <c:pt idx="236">
                  <c:v>12.88</c:v>
                </c:pt>
                <c:pt idx="237">
                  <c:v>12.76</c:v>
                </c:pt>
                <c:pt idx="238">
                  <c:v>12.54</c:v>
                </c:pt>
                <c:pt idx="239">
                  <c:v>12.73</c:v>
                </c:pt>
                <c:pt idx="240">
                  <c:v>12.35</c:v>
                </c:pt>
                <c:pt idx="241">
                  <c:v>12.27</c:v>
                </c:pt>
                <c:pt idx="242">
                  <c:v>11.95</c:v>
                </c:pt>
                <c:pt idx="243">
                  <c:v>11.83</c:v>
                </c:pt>
                <c:pt idx="244">
                  <c:v>11.55</c:v>
                </c:pt>
                <c:pt idx="245">
                  <c:v>11.45</c:v>
                </c:pt>
                <c:pt idx="246">
                  <c:v>11.23</c:v>
                </c:pt>
                <c:pt idx="247">
                  <c:v>12.14</c:v>
                </c:pt>
                <c:pt idx="248">
                  <c:v>12.0</c:v>
                </c:pt>
                <c:pt idx="249">
                  <c:v>11.62</c:v>
                </c:pt>
                <c:pt idx="250">
                  <c:v>12.56</c:v>
                </c:pt>
                <c:pt idx="251">
                  <c:v>13.29</c:v>
                </c:pt>
                <c:pt idx="252">
                  <c:v>14.08</c:v>
                </c:pt>
                <c:pt idx="253">
                  <c:v>13.98</c:v>
                </c:pt>
                <c:pt idx="254">
                  <c:v>14.09</c:v>
                </c:pt>
                <c:pt idx="255">
                  <c:v>13.58</c:v>
                </c:pt>
                <c:pt idx="256">
                  <c:v>13.49</c:v>
                </c:pt>
                <c:pt idx="257">
                  <c:v>13.23</c:v>
                </c:pt>
                <c:pt idx="258">
                  <c:v>13.19</c:v>
                </c:pt>
                <c:pt idx="259">
                  <c:v>12.56</c:v>
                </c:pt>
                <c:pt idx="260">
                  <c:v>12.84</c:v>
                </c:pt>
                <c:pt idx="261">
                  <c:v>12.43</c:v>
                </c:pt>
                <c:pt idx="262">
                  <c:v>12.47</c:v>
                </c:pt>
                <c:pt idx="263">
                  <c:v>13.18</c:v>
                </c:pt>
                <c:pt idx="264">
                  <c:v>13.83</c:v>
                </c:pt>
                <c:pt idx="265">
                  <c:v>14.36</c:v>
                </c:pt>
                <c:pt idx="266">
                  <c:v>14.65</c:v>
                </c:pt>
                <c:pt idx="267">
                  <c:v>14.06</c:v>
                </c:pt>
                <c:pt idx="268">
                  <c:v>13.44</c:v>
                </c:pt>
                <c:pt idx="269">
                  <c:v>13.24</c:v>
                </c:pt>
                <c:pt idx="270">
                  <c:v>13.24</c:v>
                </c:pt>
                <c:pt idx="271">
                  <c:v>12.82</c:v>
                </c:pt>
                <c:pt idx="272">
                  <c:v>12.03</c:v>
                </c:pt>
                <c:pt idx="273">
                  <c:v>11.66</c:v>
                </c:pt>
                <c:pt idx="274">
                  <c:v>11.79</c:v>
                </c:pt>
                <c:pt idx="275">
                  <c:v>11.21</c:v>
                </c:pt>
                <c:pt idx="276">
                  <c:v>11.73</c:v>
                </c:pt>
                <c:pt idx="277">
                  <c:v>11.6</c:v>
                </c:pt>
                <c:pt idx="278">
                  <c:v>12.0</c:v>
                </c:pt>
                <c:pt idx="279">
                  <c:v>11.51</c:v>
                </c:pt>
                <c:pt idx="280">
                  <c:v>11.43</c:v>
                </c:pt>
                <c:pt idx="281">
                  <c:v>11.52</c:v>
                </c:pt>
                <c:pt idx="282">
                  <c:v>11.27</c:v>
                </c:pt>
                <c:pt idx="283">
                  <c:v>11.1</c:v>
                </c:pt>
                <c:pt idx="284">
                  <c:v>11.77</c:v>
                </c:pt>
                <c:pt idx="285">
                  <c:v>11.18</c:v>
                </c:pt>
                <c:pt idx="286">
                  <c:v>13.14</c:v>
                </c:pt>
                <c:pt idx="287">
                  <c:v>12.39</c:v>
                </c:pt>
                <c:pt idx="288">
                  <c:v>11.57</c:v>
                </c:pt>
                <c:pt idx="289">
                  <c:v>11.49</c:v>
                </c:pt>
                <c:pt idx="290">
                  <c:v>12.08</c:v>
                </c:pt>
                <c:pt idx="291">
                  <c:v>12.04</c:v>
                </c:pt>
                <c:pt idx="292">
                  <c:v>12.5</c:v>
                </c:pt>
                <c:pt idx="293">
                  <c:v>12.93</c:v>
                </c:pt>
                <c:pt idx="294">
                  <c:v>11.94</c:v>
                </c:pt>
                <c:pt idx="295">
                  <c:v>12.26</c:v>
                </c:pt>
                <c:pt idx="296">
                  <c:v>12.4</c:v>
                </c:pt>
                <c:pt idx="297">
                  <c:v>12.7</c:v>
                </c:pt>
                <c:pt idx="298">
                  <c:v>12.49</c:v>
                </c:pt>
                <c:pt idx="299">
                  <c:v>12.8</c:v>
                </c:pt>
                <c:pt idx="300">
                  <c:v>12.39</c:v>
                </c:pt>
                <c:pt idx="301">
                  <c:v>13.15</c:v>
                </c:pt>
                <c:pt idx="302">
                  <c:v>13.49</c:v>
                </c:pt>
                <c:pt idx="303">
                  <c:v>13.29</c:v>
                </c:pt>
                <c:pt idx="304">
                  <c:v>13.14</c:v>
                </c:pt>
                <c:pt idx="305">
                  <c:v>13.61</c:v>
                </c:pt>
                <c:pt idx="306">
                  <c:v>14.27</c:v>
                </c:pt>
                <c:pt idx="307">
                  <c:v>14.06</c:v>
                </c:pt>
                <c:pt idx="308">
                  <c:v>13.42</c:v>
                </c:pt>
                <c:pt idx="309">
                  <c:v>13.75</c:v>
                </c:pt>
                <c:pt idx="310">
                  <c:v>14.49</c:v>
                </c:pt>
                <c:pt idx="311">
                  <c:v>13.64</c:v>
                </c:pt>
                <c:pt idx="312">
                  <c:v>14.02</c:v>
                </c:pt>
                <c:pt idx="313">
                  <c:v>14.09</c:v>
                </c:pt>
                <c:pt idx="314">
                  <c:v>14.11</c:v>
                </c:pt>
                <c:pt idx="315">
                  <c:v>13.68</c:v>
                </c:pt>
                <c:pt idx="316">
                  <c:v>13.15</c:v>
                </c:pt>
                <c:pt idx="317">
                  <c:v>12.33</c:v>
                </c:pt>
                <c:pt idx="318">
                  <c:v>12.62</c:v>
                </c:pt>
                <c:pt idx="319">
                  <c:v>11.98</c:v>
                </c:pt>
                <c:pt idx="320">
                  <c:v>11.3</c:v>
                </c:pt>
                <c:pt idx="321">
                  <c:v>13.31</c:v>
                </c:pt>
                <c:pt idx="322">
                  <c:v>14.53</c:v>
                </c:pt>
                <c:pt idx="323">
                  <c:v>17.74</c:v>
                </c:pt>
                <c:pt idx="324">
                  <c:v>16.56</c:v>
                </c:pt>
                <c:pt idx="325">
                  <c:v>14.96</c:v>
                </c:pt>
                <c:pt idx="326">
                  <c:v>16.92</c:v>
                </c:pt>
                <c:pt idx="327">
                  <c:v>14.41</c:v>
                </c:pt>
                <c:pt idx="328">
                  <c:v>15.38</c:v>
                </c:pt>
                <c:pt idx="329">
                  <c:v>14.62</c:v>
                </c:pt>
                <c:pt idx="330">
                  <c:v>14.91</c:v>
                </c:pt>
                <c:pt idx="331">
                  <c:v>14.87</c:v>
                </c:pt>
                <c:pt idx="332">
                  <c:v>16.86</c:v>
                </c:pt>
                <c:pt idx="333">
                  <c:v>15.31</c:v>
                </c:pt>
                <c:pt idx="334">
                  <c:v>15.12</c:v>
                </c:pt>
                <c:pt idx="335">
                  <c:v>14.53</c:v>
                </c:pt>
                <c:pt idx="336">
                  <c:v>13.85</c:v>
                </c:pt>
                <c:pt idx="337">
                  <c:v>13.98</c:v>
                </c:pt>
                <c:pt idx="338">
                  <c:v>14.05</c:v>
                </c:pt>
                <c:pt idx="339">
                  <c:v>13.75</c:v>
                </c:pt>
                <c:pt idx="340">
                  <c:v>14.91</c:v>
                </c:pt>
                <c:pt idx="341">
                  <c:v>14.45</c:v>
                </c:pt>
                <c:pt idx="342">
                  <c:v>16.12</c:v>
                </c:pt>
                <c:pt idx="343">
                  <c:v>16.32</c:v>
                </c:pt>
                <c:pt idx="344">
                  <c:v>15.68</c:v>
                </c:pt>
                <c:pt idx="345">
                  <c:v>14.57</c:v>
                </c:pt>
                <c:pt idx="346">
                  <c:v>13.63</c:v>
                </c:pt>
                <c:pt idx="347">
                  <c:v>13.32</c:v>
                </c:pt>
                <c:pt idx="348">
                  <c:v>13.14</c:v>
                </c:pt>
                <c:pt idx="349">
                  <c:v>12.95</c:v>
                </c:pt>
                <c:pt idx="350">
                  <c:v>12.69</c:v>
                </c:pt>
                <c:pt idx="351">
                  <c:v>12.58</c:v>
                </c:pt>
                <c:pt idx="352">
                  <c:v>12.24</c:v>
                </c:pt>
                <c:pt idx="353">
                  <c:v>12.15</c:v>
                </c:pt>
                <c:pt idx="354">
                  <c:v>13.29</c:v>
                </c:pt>
                <c:pt idx="355">
                  <c:v>12.36</c:v>
                </c:pt>
                <c:pt idx="356">
                  <c:v>11.84</c:v>
                </c:pt>
                <c:pt idx="357">
                  <c:v>12.15</c:v>
                </c:pt>
                <c:pt idx="358">
                  <c:v>12.28</c:v>
                </c:pt>
                <c:pt idx="359">
                  <c:v>12.39</c:v>
                </c:pt>
                <c:pt idx="360">
                  <c:v>12.7</c:v>
                </c:pt>
                <c:pt idx="361">
                  <c:v>12.08</c:v>
                </c:pt>
                <c:pt idx="362">
                  <c:v>11.96</c:v>
                </c:pt>
                <c:pt idx="363">
                  <c:v>11.65</c:v>
                </c:pt>
                <c:pt idx="364">
                  <c:v>11.79</c:v>
                </c:pt>
                <c:pt idx="365">
                  <c:v>11.46</c:v>
                </c:pt>
                <c:pt idx="366">
                  <c:v>11.15</c:v>
                </c:pt>
                <c:pt idx="367">
                  <c:v>11.48</c:v>
                </c:pt>
                <c:pt idx="368">
                  <c:v>11.47</c:v>
                </c:pt>
                <c:pt idx="369">
                  <c:v>11.08</c:v>
                </c:pt>
                <c:pt idx="370">
                  <c:v>11.05</c:v>
                </c:pt>
                <c:pt idx="371">
                  <c:v>12.13</c:v>
                </c:pt>
                <c:pt idx="372">
                  <c:v>12.18</c:v>
                </c:pt>
                <c:pt idx="373">
                  <c:v>12.52</c:v>
                </c:pt>
                <c:pt idx="374">
                  <c:v>11.58</c:v>
                </c:pt>
                <c:pt idx="375">
                  <c:v>11.77</c:v>
                </c:pt>
                <c:pt idx="376">
                  <c:v>12.04</c:v>
                </c:pt>
                <c:pt idx="377">
                  <c:v>11.4</c:v>
                </c:pt>
                <c:pt idx="378">
                  <c:v>11.68</c:v>
                </c:pt>
                <c:pt idx="379">
                  <c:v>12.27</c:v>
                </c:pt>
                <c:pt idx="380">
                  <c:v>12.49</c:v>
                </c:pt>
                <c:pt idx="381">
                  <c:v>11.45</c:v>
                </c:pt>
                <c:pt idx="382">
                  <c:v>11.28</c:v>
                </c:pt>
                <c:pt idx="383">
                  <c:v>10.95</c:v>
                </c:pt>
                <c:pt idx="384">
                  <c:v>10.84</c:v>
                </c:pt>
                <c:pt idx="385">
                  <c:v>10.81</c:v>
                </c:pt>
                <c:pt idx="386">
                  <c:v>10.33</c:v>
                </c:pt>
                <c:pt idx="387">
                  <c:v>10.77</c:v>
                </c:pt>
                <c:pt idx="388">
                  <c:v>10.45</c:v>
                </c:pt>
                <c:pt idx="389">
                  <c:v>10.23</c:v>
                </c:pt>
                <c:pt idx="390">
                  <c:v>10.97</c:v>
                </c:pt>
                <c:pt idx="391">
                  <c:v>10.52</c:v>
                </c:pt>
                <c:pt idx="392">
                  <c:v>11.1</c:v>
                </c:pt>
                <c:pt idx="393">
                  <c:v>10.99</c:v>
                </c:pt>
                <c:pt idx="394">
                  <c:v>10.36</c:v>
                </c:pt>
                <c:pt idx="395">
                  <c:v>10.52</c:v>
                </c:pt>
                <c:pt idx="396">
                  <c:v>11.57</c:v>
                </c:pt>
                <c:pt idx="397">
                  <c:v>12.08</c:v>
                </c:pt>
                <c:pt idx="398">
                  <c:v>11.75</c:v>
                </c:pt>
                <c:pt idx="399">
                  <c:v>11.83</c:v>
                </c:pt>
                <c:pt idx="400">
                  <c:v>12.52</c:v>
                </c:pt>
                <c:pt idx="401">
                  <c:v>12.48</c:v>
                </c:pt>
                <c:pt idx="402">
                  <c:v>13.21</c:v>
                </c:pt>
                <c:pt idx="403">
                  <c:v>12.4</c:v>
                </c:pt>
                <c:pt idx="404">
                  <c:v>12.38</c:v>
                </c:pt>
                <c:pt idx="405">
                  <c:v>12.42</c:v>
                </c:pt>
                <c:pt idx="406">
                  <c:v>12.74</c:v>
                </c:pt>
                <c:pt idx="407">
                  <c:v>12.26</c:v>
                </c:pt>
                <c:pt idx="408">
                  <c:v>13.52</c:v>
                </c:pt>
                <c:pt idx="409">
                  <c:v>13.3</c:v>
                </c:pt>
                <c:pt idx="410">
                  <c:v>13.42</c:v>
                </c:pt>
                <c:pt idx="411">
                  <c:v>13.42</c:v>
                </c:pt>
                <c:pt idx="412">
                  <c:v>13.42</c:v>
                </c:pt>
                <c:pt idx="413">
                  <c:v>13.34</c:v>
                </c:pt>
                <c:pt idx="414">
                  <c:v>14.17</c:v>
                </c:pt>
                <c:pt idx="415">
                  <c:v>13.73</c:v>
                </c:pt>
                <c:pt idx="416">
                  <c:v>13.72</c:v>
                </c:pt>
                <c:pt idx="417">
                  <c:v>13.52</c:v>
                </c:pt>
                <c:pt idx="418">
                  <c:v>13.65</c:v>
                </c:pt>
                <c:pt idx="419">
                  <c:v>12.6</c:v>
                </c:pt>
                <c:pt idx="420">
                  <c:v>13.15</c:v>
                </c:pt>
                <c:pt idx="421">
                  <c:v>13.57</c:v>
                </c:pt>
                <c:pt idx="422">
                  <c:v>12.93</c:v>
                </c:pt>
                <c:pt idx="423">
                  <c:v>12.52</c:v>
                </c:pt>
                <c:pt idx="424">
                  <c:v>12.93</c:v>
                </c:pt>
                <c:pt idx="425">
                  <c:v>11.98</c:v>
                </c:pt>
                <c:pt idx="426">
                  <c:v>11.65</c:v>
                </c:pt>
                <c:pt idx="427">
                  <c:v>12.39</c:v>
                </c:pt>
                <c:pt idx="428">
                  <c:v>12.91</c:v>
                </c:pt>
                <c:pt idx="429">
                  <c:v>12.49</c:v>
                </c:pt>
                <c:pt idx="430">
                  <c:v>11.22</c:v>
                </c:pt>
                <c:pt idx="431">
                  <c:v>12.14</c:v>
                </c:pt>
                <c:pt idx="432">
                  <c:v>12.64</c:v>
                </c:pt>
                <c:pt idx="433">
                  <c:v>13.79</c:v>
                </c:pt>
                <c:pt idx="434">
                  <c:v>13.33</c:v>
                </c:pt>
                <c:pt idx="435">
                  <c:v>12.96</c:v>
                </c:pt>
                <c:pt idx="436">
                  <c:v>13.04</c:v>
                </c:pt>
                <c:pt idx="437">
                  <c:v>12.76</c:v>
                </c:pt>
                <c:pt idx="438">
                  <c:v>12.63</c:v>
                </c:pt>
                <c:pt idx="439">
                  <c:v>12.24</c:v>
                </c:pt>
                <c:pt idx="440">
                  <c:v>11.92</c:v>
                </c:pt>
                <c:pt idx="441">
                  <c:v>12.46</c:v>
                </c:pt>
                <c:pt idx="442">
                  <c:v>13.2</c:v>
                </c:pt>
                <c:pt idx="443">
                  <c:v>14.55</c:v>
                </c:pt>
                <c:pt idx="444">
                  <c:v>14.96</c:v>
                </c:pt>
                <c:pt idx="445">
                  <c:v>14.59</c:v>
                </c:pt>
                <c:pt idx="446">
                  <c:v>15.55</c:v>
                </c:pt>
                <c:pt idx="447">
                  <c:v>15.63</c:v>
                </c:pt>
                <c:pt idx="448">
                  <c:v>16.22</c:v>
                </c:pt>
                <c:pt idx="449">
                  <c:v>16.47</c:v>
                </c:pt>
                <c:pt idx="450">
                  <c:v>14.87</c:v>
                </c:pt>
                <c:pt idx="451">
                  <c:v>14.67</c:v>
                </c:pt>
                <c:pt idx="452">
                  <c:v>15.33</c:v>
                </c:pt>
                <c:pt idx="453">
                  <c:v>13.5</c:v>
                </c:pt>
                <c:pt idx="454">
                  <c:v>16.11</c:v>
                </c:pt>
                <c:pt idx="455">
                  <c:v>16.13</c:v>
                </c:pt>
                <c:pt idx="456">
                  <c:v>14.74</c:v>
                </c:pt>
                <c:pt idx="457">
                  <c:v>14.53</c:v>
                </c:pt>
                <c:pt idx="458">
                  <c:v>14.59</c:v>
                </c:pt>
                <c:pt idx="459">
                  <c:v>16.02</c:v>
                </c:pt>
                <c:pt idx="460">
                  <c:v>14.25</c:v>
                </c:pt>
                <c:pt idx="461">
                  <c:v>15.32</c:v>
                </c:pt>
                <c:pt idx="462">
                  <c:v>14.85</c:v>
                </c:pt>
                <c:pt idx="463">
                  <c:v>13.48</c:v>
                </c:pt>
                <c:pt idx="464">
                  <c:v>13.0</c:v>
                </c:pt>
                <c:pt idx="465">
                  <c:v>13.17</c:v>
                </c:pt>
                <c:pt idx="466">
                  <c:v>13.1</c:v>
                </c:pt>
                <c:pt idx="467">
                  <c:v>13.08</c:v>
                </c:pt>
                <c:pt idx="468">
                  <c:v>12.8</c:v>
                </c:pt>
                <c:pt idx="469">
                  <c:v>11.9</c:v>
                </c:pt>
                <c:pt idx="470">
                  <c:v>11.63</c:v>
                </c:pt>
                <c:pt idx="471">
                  <c:v>12.18</c:v>
                </c:pt>
                <c:pt idx="472">
                  <c:v>12.23</c:v>
                </c:pt>
                <c:pt idx="473">
                  <c:v>12.26</c:v>
                </c:pt>
                <c:pt idx="474">
                  <c:v>11.25</c:v>
                </c:pt>
                <c:pt idx="475">
                  <c:v>11.12</c:v>
                </c:pt>
                <c:pt idx="476">
                  <c:v>10.82</c:v>
                </c:pt>
                <c:pt idx="477">
                  <c:v>10.6</c:v>
                </c:pt>
                <c:pt idx="478">
                  <c:v>10.96</c:v>
                </c:pt>
                <c:pt idx="479">
                  <c:v>10.88</c:v>
                </c:pt>
                <c:pt idx="480">
                  <c:v>11.84</c:v>
                </c:pt>
                <c:pt idx="481">
                  <c:v>11.89</c:v>
                </c:pt>
                <c:pt idx="482">
                  <c:v>12.06</c:v>
                </c:pt>
                <c:pt idx="483">
                  <c:v>11.24</c:v>
                </c:pt>
                <c:pt idx="484">
                  <c:v>11.01</c:v>
                </c:pt>
                <c:pt idx="485">
                  <c:v>11.6</c:v>
                </c:pt>
                <c:pt idx="486">
                  <c:v>11.52</c:v>
                </c:pt>
                <c:pt idx="487">
                  <c:v>12.18</c:v>
                </c:pt>
                <c:pt idx="488">
                  <c:v>12.21</c:v>
                </c:pt>
                <c:pt idx="489">
                  <c:v>11.69</c:v>
                </c:pt>
                <c:pt idx="490">
                  <c:v>11.47</c:v>
                </c:pt>
                <c:pt idx="491">
                  <c:v>11.11</c:v>
                </c:pt>
                <c:pt idx="492">
                  <c:v>10.48</c:v>
                </c:pt>
                <c:pt idx="493">
                  <c:v>10.73</c:v>
                </c:pt>
                <c:pt idx="494">
                  <c:v>10.68</c:v>
                </c:pt>
                <c:pt idx="495">
                  <c:v>11.38</c:v>
                </c:pt>
                <c:pt idx="496">
                  <c:v>11.19</c:v>
                </c:pt>
                <c:pt idx="497">
                  <c:v>10.81</c:v>
                </c:pt>
                <c:pt idx="498">
                  <c:v>10.29</c:v>
                </c:pt>
                <c:pt idx="499">
                  <c:v>10.27</c:v>
                </c:pt>
                <c:pt idx="500">
                  <c:v>11.57</c:v>
                </c:pt>
                <c:pt idx="501">
                  <c:v>11.35</c:v>
                </c:pt>
                <c:pt idx="502">
                  <c:v>11.61</c:v>
                </c:pt>
                <c:pt idx="503">
                  <c:v>12.07</c:v>
                </c:pt>
                <c:pt idx="504">
                  <c:v>11.14</c:v>
                </c:pt>
                <c:pt idx="505">
                  <c:v>11.37</c:v>
                </c:pt>
                <c:pt idx="506">
                  <c:v>11.31</c:v>
                </c:pt>
                <c:pt idx="507">
                  <c:v>11.0</c:v>
                </c:pt>
                <c:pt idx="508">
                  <c:v>11.13</c:v>
                </c:pt>
                <c:pt idx="509">
                  <c:v>10.86</c:v>
                </c:pt>
                <c:pt idx="510">
                  <c:v>10.94</c:v>
                </c:pt>
                <c:pt idx="511">
                  <c:v>11.2</c:v>
                </c:pt>
                <c:pt idx="512">
                  <c:v>11.23</c:v>
                </c:pt>
                <c:pt idx="513">
                  <c:v>11.91</c:v>
                </c:pt>
                <c:pt idx="514">
                  <c:v>12.25</c:v>
                </c:pt>
                <c:pt idx="515">
                  <c:v>11.98</c:v>
                </c:pt>
                <c:pt idx="516">
                  <c:v>14.56</c:v>
                </c:pt>
                <c:pt idx="517">
                  <c:v>13.93</c:v>
                </c:pt>
                <c:pt idx="518">
                  <c:v>13.31</c:v>
                </c:pt>
                <c:pt idx="519">
                  <c:v>12.87</c:v>
                </c:pt>
                <c:pt idx="520">
                  <c:v>12.42</c:v>
                </c:pt>
                <c:pt idx="521">
                  <c:v>11.97</c:v>
                </c:pt>
                <c:pt idx="522">
                  <c:v>12.39</c:v>
                </c:pt>
                <c:pt idx="523">
                  <c:v>12.95</c:v>
                </c:pt>
                <c:pt idx="524">
                  <c:v>12.36</c:v>
                </c:pt>
                <c:pt idx="525">
                  <c:v>13.23</c:v>
                </c:pt>
                <c:pt idx="526">
                  <c:v>12.96</c:v>
                </c:pt>
                <c:pt idx="527">
                  <c:v>13.04</c:v>
                </c:pt>
                <c:pt idx="528">
                  <c:v>13.59</c:v>
                </c:pt>
                <c:pt idx="529">
                  <c:v>12.83</c:v>
                </c:pt>
                <c:pt idx="530">
                  <c:v>13.12</c:v>
                </c:pt>
                <c:pt idx="531">
                  <c:v>12.87</c:v>
                </c:pt>
                <c:pt idx="532">
                  <c:v>13.35</c:v>
                </c:pt>
                <c:pt idx="533">
                  <c:v>12.25</c:v>
                </c:pt>
                <c:pt idx="534">
                  <c:v>12.31</c:v>
                </c:pt>
                <c:pt idx="535">
                  <c:v>11.48</c:v>
                </c:pt>
                <c:pt idx="536">
                  <c:v>12.01</c:v>
                </c:pt>
                <c:pt idx="537">
                  <c:v>12.41</c:v>
                </c:pt>
                <c:pt idx="538">
                  <c:v>11.88</c:v>
                </c:pt>
                <c:pt idx="539">
                  <c:v>11.87</c:v>
                </c:pt>
                <c:pt idx="540">
                  <c:v>11.46</c:v>
                </c:pt>
                <c:pt idx="541">
                  <c:v>11.59</c:v>
                </c:pt>
                <c:pt idx="542">
                  <c:v>12.34</c:v>
                </c:pt>
                <c:pt idx="543">
                  <c:v>11.54</c:v>
                </c:pt>
                <c:pt idx="544">
                  <c:v>11.72</c:v>
                </c:pt>
                <c:pt idx="545">
                  <c:v>11.96</c:v>
                </c:pt>
                <c:pt idx="546">
                  <c:v>12.74</c:v>
                </c:pt>
                <c:pt idx="547">
                  <c:v>12.66</c:v>
                </c:pt>
                <c:pt idx="548">
                  <c:v>12.32</c:v>
                </c:pt>
                <c:pt idx="549">
                  <c:v>12.68</c:v>
                </c:pt>
                <c:pt idx="550">
                  <c:v>11.85</c:v>
                </c:pt>
                <c:pt idx="551">
                  <c:v>11.37</c:v>
                </c:pt>
                <c:pt idx="552">
                  <c:v>10.74</c:v>
                </c:pt>
                <c:pt idx="553">
                  <c:v>11.35</c:v>
                </c:pt>
                <c:pt idx="554">
                  <c:v>11.98</c:v>
                </c:pt>
                <c:pt idx="555">
                  <c:v>12.12</c:v>
                </c:pt>
                <c:pt idx="556">
                  <c:v>11.79</c:v>
                </c:pt>
                <c:pt idx="557">
                  <c:v>11.62</c:v>
                </c:pt>
                <c:pt idx="558">
                  <c:v>11.21</c:v>
                </c:pt>
                <c:pt idx="559">
                  <c:v>11.17</c:v>
                </c:pt>
                <c:pt idx="560">
                  <c:v>11.19</c:v>
                </c:pt>
                <c:pt idx="561">
                  <c:v>11.46</c:v>
                </c:pt>
                <c:pt idx="562">
                  <c:v>11.58</c:v>
                </c:pt>
                <c:pt idx="563">
                  <c:v>10.95</c:v>
                </c:pt>
                <c:pt idx="564">
                  <c:v>11.57</c:v>
                </c:pt>
                <c:pt idx="565">
                  <c:v>11.39</c:v>
                </c:pt>
                <c:pt idx="566">
                  <c:v>11.57</c:v>
                </c:pt>
                <c:pt idx="567">
                  <c:v>11.14</c:v>
                </c:pt>
                <c:pt idx="568">
                  <c:v>11.13</c:v>
                </c:pt>
                <c:pt idx="569">
                  <c:v>11.45</c:v>
                </c:pt>
                <c:pt idx="570">
                  <c:v>12.26</c:v>
                </c:pt>
                <c:pt idx="571">
                  <c:v>12.19</c:v>
                </c:pt>
                <c:pt idx="572">
                  <c:v>13.0</c:v>
                </c:pt>
                <c:pt idx="573">
                  <c:v>12.76</c:v>
                </c:pt>
                <c:pt idx="574">
                  <c:v>12.38</c:v>
                </c:pt>
                <c:pt idx="575">
                  <c:v>12.58</c:v>
                </c:pt>
                <c:pt idx="576">
                  <c:v>11.4</c:v>
                </c:pt>
                <c:pt idx="577">
                  <c:v>11.32</c:v>
                </c:pt>
                <c:pt idx="578">
                  <c:v>11.64</c:v>
                </c:pt>
                <c:pt idx="579">
                  <c:v>11.59</c:v>
                </c:pt>
                <c:pt idx="580">
                  <c:v>11.75</c:v>
                </c:pt>
                <c:pt idx="581">
                  <c:v>11.75</c:v>
                </c:pt>
                <c:pt idx="582">
                  <c:v>11.76</c:v>
                </c:pt>
                <c:pt idx="583">
                  <c:v>11.84</c:v>
                </c:pt>
                <c:pt idx="584">
                  <c:v>11.59</c:v>
                </c:pt>
                <c:pt idx="585">
                  <c:v>12.54</c:v>
                </c:pt>
                <c:pt idx="586">
                  <c:v>11.99</c:v>
                </c:pt>
                <c:pt idx="587">
                  <c:v>11.99</c:v>
                </c:pt>
                <c:pt idx="588">
                  <c:v>11.86</c:v>
                </c:pt>
                <c:pt idx="589">
                  <c:v>11.62</c:v>
                </c:pt>
                <c:pt idx="590">
                  <c:v>12.0</c:v>
                </c:pt>
                <c:pt idx="591">
                  <c:v>11.99</c:v>
                </c:pt>
                <c:pt idx="592">
                  <c:v>11.78</c:v>
                </c:pt>
                <c:pt idx="593">
                  <c:v>12.49</c:v>
                </c:pt>
                <c:pt idx="594">
                  <c:v>14.19</c:v>
                </c:pt>
                <c:pt idx="595">
                  <c:v>13.57</c:v>
                </c:pt>
                <c:pt idx="596">
                  <c:v>13.35</c:v>
                </c:pt>
                <c:pt idx="597">
                  <c:v>16.26</c:v>
                </c:pt>
                <c:pt idx="598">
                  <c:v>16.99</c:v>
                </c:pt>
                <c:pt idx="599">
                  <c:v>17.18</c:v>
                </c:pt>
                <c:pt idx="600">
                  <c:v>17.72</c:v>
                </c:pt>
                <c:pt idx="601">
                  <c:v>18.26</c:v>
                </c:pt>
                <c:pt idx="602">
                  <c:v>17.36</c:v>
                </c:pt>
                <c:pt idx="603">
                  <c:v>15.5</c:v>
                </c:pt>
                <c:pt idx="604">
                  <c:v>14.26</c:v>
                </c:pt>
                <c:pt idx="605">
                  <c:v>18.66</c:v>
                </c:pt>
                <c:pt idx="606">
                  <c:v>16.44</c:v>
                </c:pt>
                <c:pt idx="607">
                  <c:v>14.52</c:v>
                </c:pt>
                <c:pt idx="608">
                  <c:v>14.32</c:v>
                </c:pt>
                <c:pt idx="609">
                  <c:v>16.65</c:v>
                </c:pt>
                <c:pt idx="610">
                  <c:v>17.34</c:v>
                </c:pt>
                <c:pt idx="611">
                  <c:v>17.8</c:v>
                </c:pt>
                <c:pt idx="612">
                  <c:v>18.35</c:v>
                </c:pt>
                <c:pt idx="613">
                  <c:v>18.12</c:v>
                </c:pt>
                <c:pt idx="614">
                  <c:v>20.96</c:v>
                </c:pt>
                <c:pt idx="615">
                  <c:v>23.81</c:v>
                </c:pt>
                <c:pt idx="616">
                  <c:v>21.46</c:v>
                </c:pt>
                <c:pt idx="617">
                  <c:v>15.9</c:v>
                </c:pt>
                <c:pt idx="618">
                  <c:v>17.25</c:v>
                </c:pt>
                <c:pt idx="619">
                  <c:v>17.83</c:v>
                </c:pt>
                <c:pt idx="620">
                  <c:v>16.69</c:v>
                </c:pt>
                <c:pt idx="621">
                  <c:v>15.52</c:v>
                </c:pt>
                <c:pt idx="622">
                  <c:v>15.88</c:v>
                </c:pt>
                <c:pt idx="623">
                  <c:v>15.89</c:v>
                </c:pt>
                <c:pt idx="624">
                  <c:v>15.62</c:v>
                </c:pt>
                <c:pt idx="625">
                  <c:v>16.4</c:v>
                </c:pt>
                <c:pt idx="626">
                  <c:v>15.79</c:v>
                </c:pt>
                <c:pt idx="627">
                  <c:v>13.03</c:v>
                </c:pt>
                <c:pt idx="628">
                  <c:v>13.08</c:v>
                </c:pt>
                <c:pt idx="629">
                  <c:v>13.05</c:v>
                </c:pt>
                <c:pt idx="630">
                  <c:v>14.15</c:v>
                </c:pt>
                <c:pt idx="631">
                  <c:v>13.65</c:v>
                </c:pt>
                <c:pt idx="632">
                  <c:v>13.97</c:v>
                </c:pt>
                <c:pt idx="633">
                  <c:v>14.02</c:v>
                </c:pt>
                <c:pt idx="634">
                  <c:v>13.14</c:v>
                </c:pt>
                <c:pt idx="635">
                  <c:v>14.49</c:v>
                </c:pt>
                <c:pt idx="636">
                  <c:v>17.79</c:v>
                </c:pt>
                <c:pt idx="637">
                  <c:v>18.05</c:v>
                </c:pt>
                <c:pt idx="638">
                  <c:v>18.64</c:v>
                </c:pt>
                <c:pt idx="639">
                  <c:v>17.74</c:v>
                </c:pt>
                <c:pt idx="640">
                  <c:v>15.55</c:v>
                </c:pt>
                <c:pt idx="641">
                  <c:v>16.21</c:v>
                </c:pt>
                <c:pt idx="642">
                  <c:v>17.4</c:v>
                </c:pt>
                <c:pt idx="643">
                  <c:v>14.98</c:v>
                </c:pt>
                <c:pt idx="644">
                  <c:v>14.85</c:v>
                </c:pt>
                <c:pt idx="645">
                  <c:v>14.62</c:v>
                </c:pt>
                <c:pt idx="646">
                  <c:v>14.94</c:v>
                </c:pt>
                <c:pt idx="647">
                  <c:v>14.33</c:v>
                </c:pt>
                <c:pt idx="648">
                  <c:v>14.95</c:v>
                </c:pt>
                <c:pt idx="649">
                  <c:v>15.05</c:v>
                </c:pt>
                <c:pt idx="650">
                  <c:v>14.34</c:v>
                </c:pt>
                <c:pt idx="651">
                  <c:v>14.46</c:v>
                </c:pt>
                <c:pt idx="652">
                  <c:v>14.34</c:v>
                </c:pt>
                <c:pt idx="653">
                  <c:v>15.23</c:v>
                </c:pt>
                <c:pt idx="654">
                  <c:v>15.23</c:v>
                </c:pt>
                <c:pt idx="655">
                  <c:v>15.2</c:v>
                </c:pt>
                <c:pt idx="656">
                  <c:v>14.46</c:v>
                </c:pt>
                <c:pt idx="657">
                  <c:v>14.3</c:v>
                </c:pt>
                <c:pt idx="658">
                  <c:v>14.26</c:v>
                </c:pt>
                <c:pt idx="659">
                  <c:v>13.42</c:v>
                </c:pt>
                <c:pt idx="660">
                  <c:v>12.41</c:v>
                </c:pt>
                <c:pt idx="661">
                  <c:v>12.24</c:v>
                </c:pt>
                <c:pt idx="662">
                  <c:v>11.64</c:v>
                </c:pt>
                <c:pt idx="663">
                  <c:v>12.22</c:v>
                </c:pt>
                <c:pt idx="664">
                  <c:v>12.19</c:v>
                </c:pt>
                <c:pt idx="665">
                  <c:v>12.4</c:v>
                </c:pt>
                <c:pt idx="666">
                  <c:v>12.4</c:v>
                </c:pt>
                <c:pt idx="667">
                  <c:v>12.31</c:v>
                </c:pt>
                <c:pt idx="668">
                  <c:v>12.18</c:v>
                </c:pt>
                <c:pt idx="669">
                  <c:v>12.28</c:v>
                </c:pt>
                <c:pt idx="670">
                  <c:v>12.22</c:v>
                </c:pt>
                <c:pt idx="671">
                  <c:v>12.31</c:v>
                </c:pt>
                <c:pt idx="672">
                  <c:v>11.96</c:v>
                </c:pt>
                <c:pt idx="673">
                  <c:v>12.63</c:v>
                </c:pt>
                <c:pt idx="674">
                  <c:v>13.74</c:v>
                </c:pt>
                <c:pt idx="675">
                  <c:v>13.88</c:v>
                </c:pt>
                <c:pt idx="676">
                  <c:v>13.16</c:v>
                </c:pt>
                <c:pt idx="677">
                  <c:v>12.99</c:v>
                </c:pt>
                <c:pt idx="678">
                  <c:v>11.92</c:v>
                </c:pt>
                <c:pt idx="679">
                  <c:v>11.18</c:v>
                </c:pt>
                <c:pt idx="680">
                  <c:v>11.55</c:v>
                </c:pt>
                <c:pt idx="681">
                  <c:v>11.76</c:v>
                </c:pt>
                <c:pt idx="682">
                  <c:v>11.78</c:v>
                </c:pt>
                <c:pt idx="683">
                  <c:v>11.98</c:v>
                </c:pt>
                <c:pt idx="684">
                  <c:v>11.39</c:v>
                </c:pt>
                <c:pt idx="685">
                  <c:v>12.25</c:v>
                </c:pt>
                <c:pt idx="686">
                  <c:v>12.59</c:v>
                </c:pt>
                <c:pt idx="687">
                  <c:v>12.12</c:v>
                </c:pt>
                <c:pt idx="688">
                  <c:v>11.53</c:v>
                </c:pt>
                <c:pt idx="689">
                  <c:v>11.58</c:v>
                </c:pt>
                <c:pt idx="690">
                  <c:v>11.72</c:v>
                </c:pt>
                <c:pt idx="691">
                  <c:v>11.98</c:v>
                </c:pt>
                <c:pt idx="692">
                  <c:v>12.57</c:v>
                </c:pt>
                <c:pt idx="693">
                  <c:v>12.24</c:v>
                </c:pt>
                <c:pt idx="694">
                  <c:v>11.86</c:v>
                </c:pt>
                <c:pt idx="695">
                  <c:v>11.98</c:v>
                </c:pt>
                <c:pt idx="696">
                  <c:v>11.56</c:v>
                </c:pt>
                <c:pt idx="697">
                  <c:v>11.68</c:v>
                </c:pt>
                <c:pt idx="698">
                  <c:v>11.52</c:v>
                </c:pt>
                <c:pt idx="699">
                  <c:v>11.62</c:v>
                </c:pt>
                <c:pt idx="700">
                  <c:v>11.09</c:v>
                </c:pt>
                <c:pt idx="701">
                  <c:v>10.75</c:v>
                </c:pt>
                <c:pt idx="702">
                  <c:v>11.09</c:v>
                </c:pt>
                <c:pt idx="703">
                  <c:v>11.73</c:v>
                </c:pt>
                <c:pt idx="704">
                  <c:v>11.34</c:v>
                </c:pt>
                <c:pt idx="705">
                  <c:v>10.9</c:v>
                </c:pt>
                <c:pt idx="706">
                  <c:v>10.63</c:v>
                </c:pt>
                <c:pt idx="707">
                  <c:v>11.08</c:v>
                </c:pt>
                <c:pt idx="708">
                  <c:v>10.78</c:v>
                </c:pt>
                <c:pt idx="709">
                  <c:v>10.66</c:v>
                </c:pt>
                <c:pt idx="710">
                  <c:v>10.56</c:v>
                </c:pt>
                <c:pt idx="711">
                  <c:v>10.8</c:v>
                </c:pt>
                <c:pt idx="712">
                  <c:v>11.2</c:v>
                </c:pt>
                <c:pt idx="713">
                  <c:v>11.1</c:v>
                </c:pt>
                <c:pt idx="714">
                  <c:v>11.51</c:v>
                </c:pt>
                <c:pt idx="715">
                  <c:v>11.42</c:v>
                </c:pt>
                <c:pt idx="716">
                  <c:v>11.16</c:v>
                </c:pt>
                <c:pt idx="717">
                  <c:v>11.16</c:v>
                </c:pt>
                <c:pt idx="718">
                  <c:v>11.09</c:v>
                </c:pt>
                <c:pt idx="719">
                  <c:v>10.75</c:v>
                </c:pt>
                <c:pt idx="720">
                  <c:v>11.01</c:v>
                </c:pt>
                <c:pt idx="721">
                  <c:v>10.79</c:v>
                </c:pt>
                <c:pt idx="722">
                  <c:v>10.86</c:v>
                </c:pt>
                <c:pt idx="723">
                  <c:v>10.5</c:v>
                </c:pt>
                <c:pt idx="724">
                  <c:v>10.31</c:v>
                </c:pt>
                <c:pt idx="725">
                  <c:v>10.16</c:v>
                </c:pt>
                <c:pt idx="726">
                  <c:v>10.05</c:v>
                </c:pt>
                <c:pt idx="727">
                  <c:v>9.97</c:v>
                </c:pt>
                <c:pt idx="728">
                  <c:v>9.9</c:v>
                </c:pt>
                <c:pt idx="729">
                  <c:v>10.14</c:v>
                </c:pt>
                <c:pt idx="730">
                  <c:v>10.73</c:v>
                </c:pt>
                <c:pt idx="731">
                  <c:v>12.3</c:v>
                </c:pt>
                <c:pt idx="732">
                  <c:v>11.62</c:v>
                </c:pt>
                <c:pt idx="733">
                  <c:v>10.83</c:v>
                </c:pt>
                <c:pt idx="734">
                  <c:v>10.91</c:v>
                </c:pt>
                <c:pt idx="735">
                  <c:v>11.66</c:v>
                </c:pt>
                <c:pt idx="736">
                  <c:v>11.23</c:v>
                </c:pt>
                <c:pt idx="737">
                  <c:v>11.27</c:v>
                </c:pt>
                <c:pt idx="738">
                  <c:v>11.33</c:v>
                </c:pt>
                <c:pt idx="739">
                  <c:v>12.67</c:v>
                </c:pt>
                <c:pt idx="740">
                  <c:v>12.07</c:v>
                </c:pt>
                <c:pt idx="741">
                  <c:v>10.71</c:v>
                </c:pt>
                <c:pt idx="742">
                  <c:v>10.65</c:v>
                </c:pt>
                <c:pt idx="743">
                  <c:v>10.18</c:v>
                </c:pt>
                <c:pt idx="744">
                  <c:v>9.97</c:v>
                </c:pt>
                <c:pt idx="745">
                  <c:v>10.05</c:v>
                </c:pt>
                <c:pt idx="746">
                  <c:v>10.6</c:v>
                </c:pt>
                <c:pt idx="747">
                  <c:v>10.3</c:v>
                </c:pt>
                <c:pt idx="748">
                  <c:v>10.26</c:v>
                </c:pt>
                <c:pt idx="749">
                  <c:v>10.53</c:v>
                </c:pt>
                <c:pt idx="750">
                  <c:v>11.36</c:v>
                </c:pt>
                <c:pt idx="751">
                  <c:v>11.26</c:v>
                </c:pt>
                <c:pt idx="752">
                  <c:v>10.64</c:v>
                </c:pt>
                <c:pt idx="753">
                  <c:v>10.99</c:v>
                </c:pt>
                <c:pt idx="754">
                  <c:v>11.56</c:v>
                </c:pt>
                <c:pt idx="755">
                  <c:v>12.04</c:v>
                </c:pt>
                <c:pt idx="756">
                  <c:v>11.51</c:v>
                </c:pt>
                <c:pt idx="757">
                  <c:v>12.14</c:v>
                </c:pt>
                <c:pt idx="758">
                  <c:v>12.0</c:v>
                </c:pt>
                <c:pt idx="759">
                  <c:v>11.91</c:v>
                </c:pt>
                <c:pt idx="760">
                  <c:v>11.47</c:v>
                </c:pt>
                <c:pt idx="761">
                  <c:v>10.87</c:v>
                </c:pt>
                <c:pt idx="762">
                  <c:v>10.15</c:v>
                </c:pt>
                <c:pt idx="763">
                  <c:v>10.74</c:v>
                </c:pt>
                <c:pt idx="764">
                  <c:v>10.59</c:v>
                </c:pt>
                <c:pt idx="765">
                  <c:v>10.85</c:v>
                </c:pt>
                <c:pt idx="766">
                  <c:v>10.4</c:v>
                </c:pt>
                <c:pt idx="767">
                  <c:v>10.77</c:v>
                </c:pt>
                <c:pt idx="768">
                  <c:v>10.34</c:v>
                </c:pt>
                <c:pt idx="769">
                  <c:v>9.89</c:v>
                </c:pt>
                <c:pt idx="770">
                  <c:v>11.22</c:v>
                </c:pt>
                <c:pt idx="771">
                  <c:v>11.13</c:v>
                </c:pt>
                <c:pt idx="772">
                  <c:v>11.45</c:v>
                </c:pt>
                <c:pt idx="773">
                  <c:v>10.96</c:v>
                </c:pt>
                <c:pt idx="774">
                  <c:v>10.42</c:v>
                </c:pt>
                <c:pt idx="775">
                  <c:v>10.31</c:v>
                </c:pt>
                <c:pt idx="776">
                  <c:v>10.08</c:v>
                </c:pt>
                <c:pt idx="777">
                  <c:v>10.55</c:v>
                </c:pt>
                <c:pt idx="778">
                  <c:v>10.65</c:v>
                </c:pt>
                <c:pt idx="779">
                  <c:v>10.32</c:v>
                </c:pt>
                <c:pt idx="780">
                  <c:v>10.44</c:v>
                </c:pt>
                <c:pt idx="781">
                  <c:v>11.1</c:v>
                </c:pt>
                <c:pt idx="782">
                  <c:v>11.61</c:v>
                </c:pt>
                <c:pt idx="783">
                  <c:v>10.34</c:v>
                </c:pt>
                <c:pt idx="784">
                  <c:v>10.23</c:v>
                </c:pt>
                <c:pt idx="785">
                  <c:v>10.22</c:v>
                </c:pt>
                <c:pt idx="786">
                  <c:v>10.02</c:v>
                </c:pt>
                <c:pt idx="787">
                  <c:v>10.24</c:v>
                </c:pt>
                <c:pt idx="788">
                  <c:v>10.2</c:v>
                </c:pt>
                <c:pt idx="789">
                  <c:v>10.18</c:v>
                </c:pt>
                <c:pt idx="790">
                  <c:v>10.58</c:v>
                </c:pt>
                <c:pt idx="791">
                  <c:v>11.15</c:v>
                </c:pt>
                <c:pt idx="792">
                  <c:v>18.31</c:v>
                </c:pt>
                <c:pt idx="793">
                  <c:v>15.42</c:v>
                </c:pt>
                <c:pt idx="794">
                  <c:v>15.82</c:v>
                </c:pt>
                <c:pt idx="795">
                  <c:v>18.61</c:v>
                </c:pt>
                <c:pt idx="796">
                  <c:v>19.63</c:v>
                </c:pt>
                <c:pt idx="797">
                  <c:v>15.96</c:v>
                </c:pt>
                <c:pt idx="798">
                  <c:v>15.24</c:v>
                </c:pt>
                <c:pt idx="799">
                  <c:v>14.29</c:v>
                </c:pt>
                <c:pt idx="800">
                  <c:v>14.09</c:v>
                </c:pt>
                <c:pt idx="801">
                  <c:v>13.99</c:v>
                </c:pt>
                <c:pt idx="802">
                  <c:v>18.13</c:v>
                </c:pt>
                <c:pt idx="803">
                  <c:v>17.27</c:v>
                </c:pt>
                <c:pt idx="804">
                  <c:v>16.43</c:v>
                </c:pt>
                <c:pt idx="805">
                  <c:v>16.79</c:v>
                </c:pt>
                <c:pt idx="806">
                  <c:v>14.59</c:v>
                </c:pt>
                <c:pt idx="807">
                  <c:v>13.27</c:v>
                </c:pt>
                <c:pt idx="808">
                  <c:v>12.19</c:v>
                </c:pt>
                <c:pt idx="809">
                  <c:v>12.93</c:v>
                </c:pt>
                <c:pt idx="810">
                  <c:v>12.95</c:v>
                </c:pt>
                <c:pt idx="811">
                  <c:v>13.16</c:v>
                </c:pt>
                <c:pt idx="812">
                  <c:v>13.48</c:v>
                </c:pt>
                <c:pt idx="813">
                  <c:v>14.98</c:v>
                </c:pt>
                <c:pt idx="814">
                  <c:v>15.14</c:v>
                </c:pt>
                <c:pt idx="815">
                  <c:v>14.64</c:v>
                </c:pt>
                <c:pt idx="816">
                  <c:v>14.53</c:v>
                </c:pt>
                <c:pt idx="817">
                  <c:v>13.46</c:v>
                </c:pt>
                <c:pt idx="818">
                  <c:v>13.24</c:v>
                </c:pt>
                <c:pt idx="819">
                  <c:v>13.23</c:v>
                </c:pt>
                <c:pt idx="820">
                  <c:v>13.14</c:v>
                </c:pt>
                <c:pt idx="821">
                  <c:v>12.68</c:v>
                </c:pt>
                <c:pt idx="822">
                  <c:v>13.49</c:v>
                </c:pt>
                <c:pt idx="823">
                  <c:v>12.71</c:v>
                </c:pt>
                <c:pt idx="824">
                  <c:v>12.2</c:v>
                </c:pt>
                <c:pt idx="825">
                  <c:v>11.98</c:v>
                </c:pt>
                <c:pt idx="826">
                  <c:v>12.14</c:v>
                </c:pt>
                <c:pt idx="827">
                  <c:v>12.42</c:v>
                </c:pt>
                <c:pt idx="828">
                  <c:v>12.54</c:v>
                </c:pt>
                <c:pt idx="829">
                  <c:v>12.07</c:v>
                </c:pt>
                <c:pt idx="830">
                  <c:v>13.04</c:v>
                </c:pt>
                <c:pt idx="831">
                  <c:v>13.12</c:v>
                </c:pt>
                <c:pt idx="832">
                  <c:v>13.21</c:v>
                </c:pt>
                <c:pt idx="833">
                  <c:v>12.79</c:v>
                </c:pt>
                <c:pt idx="834">
                  <c:v>12.45</c:v>
                </c:pt>
                <c:pt idx="835">
                  <c:v>14.22</c:v>
                </c:pt>
                <c:pt idx="836">
                  <c:v>13.51</c:v>
                </c:pt>
                <c:pt idx="837">
                  <c:v>13.08</c:v>
                </c:pt>
                <c:pt idx="838">
                  <c:v>13.09</c:v>
                </c:pt>
                <c:pt idx="839">
                  <c:v>12.91</c:v>
                </c:pt>
                <c:pt idx="840">
                  <c:v>13.15</c:v>
                </c:pt>
                <c:pt idx="841">
                  <c:v>13.21</c:v>
                </c:pt>
                <c:pt idx="842">
                  <c:v>12.88</c:v>
                </c:pt>
                <c:pt idx="843">
                  <c:v>13.6</c:v>
                </c:pt>
                <c:pt idx="844">
                  <c:v>12.95</c:v>
                </c:pt>
                <c:pt idx="845">
                  <c:v>13.96</c:v>
                </c:pt>
                <c:pt idx="846">
                  <c:v>14.01</c:v>
                </c:pt>
                <c:pt idx="847">
                  <c:v>13.5</c:v>
                </c:pt>
                <c:pt idx="848">
                  <c:v>13.51</c:v>
                </c:pt>
                <c:pt idx="849">
                  <c:v>12.76</c:v>
                </c:pt>
                <c:pt idx="850">
                  <c:v>13.3</c:v>
                </c:pt>
                <c:pt idx="851">
                  <c:v>13.06</c:v>
                </c:pt>
                <c:pt idx="852">
                  <c:v>13.24</c:v>
                </c:pt>
                <c:pt idx="853">
                  <c:v>14.08</c:v>
                </c:pt>
                <c:pt idx="854">
                  <c:v>13.34</c:v>
                </c:pt>
                <c:pt idx="855">
                  <c:v>13.53</c:v>
                </c:pt>
                <c:pt idx="856">
                  <c:v>12.83</c:v>
                </c:pt>
                <c:pt idx="857">
                  <c:v>13.05</c:v>
                </c:pt>
                <c:pt idx="858">
                  <c:v>12.78</c:v>
                </c:pt>
                <c:pt idx="859">
                  <c:v>13.29</c:v>
                </c:pt>
                <c:pt idx="860">
                  <c:v>13.63</c:v>
                </c:pt>
                <c:pt idx="861">
                  <c:v>14.87</c:v>
                </c:pt>
                <c:pt idx="862">
                  <c:v>17.06</c:v>
                </c:pt>
                <c:pt idx="863">
                  <c:v>14.84</c:v>
                </c:pt>
                <c:pt idx="864">
                  <c:v>14.71</c:v>
                </c:pt>
                <c:pt idx="865">
                  <c:v>16.67</c:v>
                </c:pt>
                <c:pt idx="866">
                  <c:v>14.73</c:v>
                </c:pt>
                <c:pt idx="867">
                  <c:v>13.64</c:v>
                </c:pt>
                <c:pt idx="868">
                  <c:v>13.94</c:v>
                </c:pt>
                <c:pt idx="869">
                  <c:v>13.42</c:v>
                </c:pt>
                <c:pt idx="870">
                  <c:v>12.85</c:v>
                </c:pt>
                <c:pt idx="871">
                  <c:v>14.67</c:v>
                </c:pt>
                <c:pt idx="872">
                  <c:v>14.21</c:v>
                </c:pt>
                <c:pt idx="873">
                  <c:v>15.75</c:v>
                </c:pt>
                <c:pt idx="874">
                  <c:v>16.65</c:v>
                </c:pt>
                <c:pt idx="875">
                  <c:v>18.89</c:v>
                </c:pt>
                <c:pt idx="876">
                  <c:v>15.53</c:v>
                </c:pt>
                <c:pt idx="877">
                  <c:v>15.54</c:v>
                </c:pt>
                <c:pt idx="878">
                  <c:v>16.23</c:v>
                </c:pt>
                <c:pt idx="879">
                  <c:v>15.4</c:v>
                </c:pt>
                <c:pt idx="880">
                  <c:v>14.92</c:v>
                </c:pt>
                <c:pt idx="881">
                  <c:v>15.48</c:v>
                </c:pt>
                <c:pt idx="882">
                  <c:v>14.72</c:v>
                </c:pt>
                <c:pt idx="883">
                  <c:v>15.16</c:v>
                </c:pt>
                <c:pt idx="884">
                  <c:v>17.57</c:v>
                </c:pt>
                <c:pt idx="885">
                  <c:v>16.64</c:v>
                </c:pt>
                <c:pt idx="886">
                  <c:v>15.54</c:v>
                </c:pt>
                <c:pt idx="887">
                  <c:v>15.15</c:v>
                </c:pt>
                <c:pt idx="888">
                  <c:v>15.59</c:v>
                </c:pt>
                <c:pt idx="889">
                  <c:v>15.63</c:v>
                </c:pt>
                <c:pt idx="890">
                  <c:v>16.0</c:v>
                </c:pt>
                <c:pt idx="891">
                  <c:v>15.23</c:v>
                </c:pt>
                <c:pt idx="892">
                  <c:v>16.95</c:v>
                </c:pt>
                <c:pt idx="893">
                  <c:v>16.81</c:v>
                </c:pt>
                <c:pt idx="894">
                  <c:v>18.55</c:v>
                </c:pt>
                <c:pt idx="895">
                  <c:v>18.1</c:v>
                </c:pt>
                <c:pt idx="896">
                  <c:v>20.74</c:v>
                </c:pt>
                <c:pt idx="897">
                  <c:v>24.17</c:v>
                </c:pt>
                <c:pt idx="898">
                  <c:v>20.87</c:v>
                </c:pt>
                <c:pt idx="899">
                  <c:v>23.52</c:v>
                </c:pt>
                <c:pt idx="900">
                  <c:v>23.67</c:v>
                </c:pt>
                <c:pt idx="901">
                  <c:v>21.22</c:v>
                </c:pt>
                <c:pt idx="902">
                  <c:v>25.16</c:v>
                </c:pt>
                <c:pt idx="903">
                  <c:v>22.94</c:v>
                </c:pt>
                <c:pt idx="904">
                  <c:v>21.56</c:v>
                </c:pt>
                <c:pt idx="905">
                  <c:v>21.45</c:v>
                </c:pt>
                <c:pt idx="906">
                  <c:v>26.48</c:v>
                </c:pt>
                <c:pt idx="907">
                  <c:v>28.3</c:v>
                </c:pt>
                <c:pt idx="908">
                  <c:v>26.57</c:v>
                </c:pt>
                <c:pt idx="909">
                  <c:v>27.68</c:v>
                </c:pt>
                <c:pt idx="910">
                  <c:v>30.67</c:v>
                </c:pt>
                <c:pt idx="911">
                  <c:v>30.83</c:v>
                </c:pt>
                <c:pt idx="912">
                  <c:v>29.99</c:v>
                </c:pt>
                <c:pt idx="913">
                  <c:v>26.33</c:v>
                </c:pt>
                <c:pt idx="914">
                  <c:v>25.25</c:v>
                </c:pt>
                <c:pt idx="915">
                  <c:v>22.89</c:v>
                </c:pt>
                <c:pt idx="916">
                  <c:v>22.62</c:v>
                </c:pt>
                <c:pt idx="917">
                  <c:v>20.72</c:v>
                </c:pt>
                <c:pt idx="918">
                  <c:v>22.72</c:v>
                </c:pt>
                <c:pt idx="919">
                  <c:v>26.3</c:v>
                </c:pt>
                <c:pt idx="920">
                  <c:v>23.81</c:v>
                </c:pt>
                <c:pt idx="921">
                  <c:v>25.06</c:v>
                </c:pt>
                <c:pt idx="922">
                  <c:v>23.38</c:v>
                </c:pt>
                <c:pt idx="923">
                  <c:v>22.78</c:v>
                </c:pt>
                <c:pt idx="924">
                  <c:v>24.58</c:v>
                </c:pt>
                <c:pt idx="925">
                  <c:v>23.99</c:v>
                </c:pt>
                <c:pt idx="926">
                  <c:v>26.23</c:v>
                </c:pt>
                <c:pt idx="927">
                  <c:v>27.38</c:v>
                </c:pt>
                <c:pt idx="928">
                  <c:v>25.27</c:v>
                </c:pt>
                <c:pt idx="929">
                  <c:v>24.96</c:v>
                </c:pt>
                <c:pt idx="930">
                  <c:v>24.76</c:v>
                </c:pt>
                <c:pt idx="931">
                  <c:v>24.92</c:v>
                </c:pt>
                <c:pt idx="932">
                  <c:v>26.48</c:v>
                </c:pt>
                <c:pt idx="933">
                  <c:v>20.35</c:v>
                </c:pt>
                <c:pt idx="934">
                  <c:v>20.03</c:v>
                </c:pt>
                <c:pt idx="935">
                  <c:v>20.45</c:v>
                </c:pt>
                <c:pt idx="936">
                  <c:v>19.0</c:v>
                </c:pt>
                <c:pt idx="937">
                  <c:v>19.37</c:v>
                </c:pt>
                <c:pt idx="938">
                  <c:v>18.6</c:v>
                </c:pt>
                <c:pt idx="939">
                  <c:v>17.63</c:v>
                </c:pt>
                <c:pt idx="940">
                  <c:v>17.0</c:v>
                </c:pt>
                <c:pt idx="941">
                  <c:v>18.0</c:v>
                </c:pt>
                <c:pt idx="942">
                  <c:v>17.84</c:v>
                </c:pt>
                <c:pt idx="943">
                  <c:v>18.49</c:v>
                </c:pt>
                <c:pt idx="944">
                  <c:v>18.8</c:v>
                </c:pt>
                <c:pt idx="945">
                  <c:v>18.44</c:v>
                </c:pt>
                <c:pt idx="946">
                  <c:v>16.91</c:v>
                </c:pt>
                <c:pt idx="947">
                  <c:v>17.46</c:v>
                </c:pt>
                <c:pt idx="948">
                  <c:v>16.12</c:v>
                </c:pt>
                <c:pt idx="949">
                  <c:v>16.67</c:v>
                </c:pt>
                <c:pt idx="950">
                  <c:v>18.88</c:v>
                </c:pt>
                <c:pt idx="951">
                  <c:v>17.73</c:v>
                </c:pt>
                <c:pt idx="952">
                  <c:v>19.25</c:v>
                </c:pt>
                <c:pt idx="953">
                  <c:v>20.02</c:v>
                </c:pt>
                <c:pt idx="954">
                  <c:v>18.54</c:v>
                </c:pt>
                <c:pt idx="955">
                  <c:v>18.5</c:v>
                </c:pt>
                <c:pt idx="956">
                  <c:v>22.96</c:v>
                </c:pt>
                <c:pt idx="957">
                  <c:v>21.64</c:v>
                </c:pt>
                <c:pt idx="958">
                  <c:v>20.41</c:v>
                </c:pt>
                <c:pt idx="959">
                  <c:v>20.8</c:v>
                </c:pt>
                <c:pt idx="960">
                  <c:v>21.17</c:v>
                </c:pt>
                <c:pt idx="961">
                  <c:v>19.56</c:v>
                </c:pt>
                <c:pt idx="962">
                  <c:v>19.87</c:v>
                </c:pt>
                <c:pt idx="963">
                  <c:v>21.07</c:v>
                </c:pt>
                <c:pt idx="964">
                  <c:v>18.53</c:v>
                </c:pt>
                <c:pt idx="965">
                  <c:v>23.21</c:v>
                </c:pt>
                <c:pt idx="966">
                  <c:v>23.01</c:v>
                </c:pt>
                <c:pt idx="967">
                  <c:v>24.31</c:v>
                </c:pt>
                <c:pt idx="968">
                  <c:v>21.39</c:v>
                </c:pt>
                <c:pt idx="969">
                  <c:v>26.49</c:v>
                </c:pt>
                <c:pt idx="970">
                  <c:v>26.16</c:v>
                </c:pt>
                <c:pt idx="971">
                  <c:v>28.5</c:v>
                </c:pt>
                <c:pt idx="972">
                  <c:v>31.09</c:v>
                </c:pt>
                <c:pt idx="973">
                  <c:v>24.1</c:v>
                </c:pt>
                <c:pt idx="974">
                  <c:v>25.94</c:v>
                </c:pt>
                <c:pt idx="975">
                  <c:v>28.06</c:v>
                </c:pt>
                <c:pt idx="976">
                  <c:v>25.49</c:v>
                </c:pt>
                <c:pt idx="977">
                  <c:v>26.01</c:v>
                </c:pt>
                <c:pt idx="978">
                  <c:v>24.88</c:v>
                </c:pt>
                <c:pt idx="979">
                  <c:v>26.84</c:v>
                </c:pt>
                <c:pt idx="980">
                  <c:v>25.61</c:v>
                </c:pt>
                <c:pt idx="981">
                  <c:v>28.91</c:v>
                </c:pt>
                <c:pt idx="982">
                  <c:v>26.28</c:v>
                </c:pt>
                <c:pt idx="983">
                  <c:v>24.11</c:v>
                </c:pt>
                <c:pt idx="984">
                  <c:v>23.97</c:v>
                </c:pt>
                <c:pt idx="985">
                  <c:v>22.87</c:v>
                </c:pt>
                <c:pt idx="986">
                  <c:v>23.61</c:v>
                </c:pt>
                <c:pt idx="987">
                  <c:v>23.79</c:v>
                </c:pt>
                <c:pt idx="988">
                  <c:v>22.53</c:v>
                </c:pt>
                <c:pt idx="989">
                  <c:v>20.96</c:v>
                </c:pt>
                <c:pt idx="990">
                  <c:v>20.85</c:v>
                </c:pt>
                <c:pt idx="991">
                  <c:v>20.74</c:v>
                </c:pt>
                <c:pt idx="992">
                  <c:v>23.59</c:v>
                </c:pt>
                <c:pt idx="993">
                  <c:v>22.47</c:v>
                </c:pt>
                <c:pt idx="994">
                  <c:v>22.56</c:v>
                </c:pt>
                <c:pt idx="995">
                  <c:v>23.27</c:v>
                </c:pt>
                <c:pt idx="996">
                  <c:v>24.52</c:v>
                </c:pt>
                <c:pt idx="997">
                  <c:v>22.64</c:v>
                </c:pt>
                <c:pt idx="998">
                  <c:v>21.68</c:v>
                </c:pt>
                <c:pt idx="999">
                  <c:v>20.58</c:v>
                </c:pt>
                <c:pt idx="1000">
                  <c:v>18.47</c:v>
                </c:pt>
                <c:pt idx="1001">
                  <c:v>18.6</c:v>
                </c:pt>
                <c:pt idx="1002">
                  <c:v>18.66</c:v>
                </c:pt>
                <c:pt idx="1003">
                  <c:v>20.26</c:v>
                </c:pt>
                <c:pt idx="1004">
                  <c:v>20.74</c:v>
                </c:pt>
                <c:pt idx="1005">
                  <c:v>22.5</c:v>
                </c:pt>
                <c:pt idx="1006">
                  <c:v>23.17</c:v>
                </c:pt>
                <c:pt idx="1007">
                  <c:v>22.49</c:v>
                </c:pt>
                <c:pt idx="1008">
                  <c:v>23.94</c:v>
                </c:pt>
                <c:pt idx="1009">
                  <c:v>23.79</c:v>
                </c:pt>
                <c:pt idx="1010">
                  <c:v>25.43</c:v>
                </c:pt>
                <c:pt idx="1011">
                  <c:v>24.12</c:v>
                </c:pt>
                <c:pt idx="1012">
                  <c:v>23.45</c:v>
                </c:pt>
                <c:pt idx="1013">
                  <c:v>23.68</c:v>
                </c:pt>
                <c:pt idx="1014">
                  <c:v>22.9</c:v>
                </c:pt>
                <c:pt idx="1015">
                  <c:v>23.34</c:v>
                </c:pt>
                <c:pt idx="1016">
                  <c:v>24.38</c:v>
                </c:pt>
                <c:pt idx="1017">
                  <c:v>28.46</c:v>
                </c:pt>
                <c:pt idx="1018">
                  <c:v>27.18</c:v>
                </c:pt>
                <c:pt idx="1019">
                  <c:v>31.01</c:v>
                </c:pt>
                <c:pt idx="1020">
                  <c:v>29.02</c:v>
                </c:pt>
                <c:pt idx="1021">
                  <c:v>27.78</c:v>
                </c:pt>
                <c:pt idx="1022">
                  <c:v>29.08</c:v>
                </c:pt>
                <c:pt idx="1023">
                  <c:v>27.78</c:v>
                </c:pt>
                <c:pt idx="1024">
                  <c:v>27.32</c:v>
                </c:pt>
                <c:pt idx="1025">
                  <c:v>27.62</c:v>
                </c:pt>
                <c:pt idx="1026">
                  <c:v>26.2</c:v>
                </c:pt>
                <c:pt idx="1027">
                  <c:v>24.02</c:v>
                </c:pt>
                <c:pt idx="1028">
                  <c:v>25.99</c:v>
                </c:pt>
                <c:pt idx="1029">
                  <c:v>28.24</c:v>
                </c:pt>
                <c:pt idx="1030">
                  <c:v>28.97</c:v>
                </c:pt>
                <c:pt idx="1031">
                  <c:v>27.66</c:v>
                </c:pt>
                <c:pt idx="1032">
                  <c:v>28.01</c:v>
                </c:pt>
                <c:pt idx="1033">
                  <c:v>27.6</c:v>
                </c:pt>
                <c:pt idx="1034">
                  <c:v>26.33</c:v>
                </c:pt>
                <c:pt idx="1035">
                  <c:v>24.88</c:v>
                </c:pt>
                <c:pt idx="1036">
                  <c:v>25.54</c:v>
                </c:pt>
                <c:pt idx="1037">
                  <c:v>25.02</c:v>
                </c:pt>
                <c:pt idx="1038">
                  <c:v>25.59</c:v>
                </c:pt>
                <c:pt idx="1039">
                  <c:v>24.4</c:v>
                </c:pt>
                <c:pt idx="1040">
                  <c:v>25.12</c:v>
                </c:pt>
                <c:pt idx="1041">
                  <c:v>24.06</c:v>
                </c:pt>
                <c:pt idx="1042">
                  <c:v>23.03</c:v>
                </c:pt>
                <c:pt idx="1043">
                  <c:v>21.9</c:v>
                </c:pt>
                <c:pt idx="1044">
                  <c:v>22.69</c:v>
                </c:pt>
                <c:pt idx="1045">
                  <c:v>23.53</c:v>
                </c:pt>
                <c:pt idx="1046">
                  <c:v>26.54</c:v>
                </c:pt>
                <c:pt idx="1047">
                  <c:v>26.28</c:v>
                </c:pt>
                <c:pt idx="1048">
                  <c:v>25.52</c:v>
                </c:pt>
                <c:pt idx="1049">
                  <c:v>24.6</c:v>
                </c:pt>
                <c:pt idx="1050">
                  <c:v>27.55</c:v>
                </c:pt>
                <c:pt idx="1051">
                  <c:v>27.49</c:v>
                </c:pt>
                <c:pt idx="1052">
                  <c:v>29.38</c:v>
                </c:pt>
                <c:pt idx="1053">
                  <c:v>26.36</c:v>
                </c:pt>
                <c:pt idx="1054">
                  <c:v>27.22</c:v>
                </c:pt>
                <c:pt idx="1055">
                  <c:v>27.29</c:v>
                </c:pt>
                <c:pt idx="1056">
                  <c:v>31.16</c:v>
                </c:pt>
                <c:pt idx="1057">
                  <c:v>32.24</c:v>
                </c:pt>
                <c:pt idx="1058">
                  <c:v>25.79</c:v>
                </c:pt>
                <c:pt idx="1059">
                  <c:v>29.84</c:v>
                </c:pt>
                <c:pt idx="1060">
                  <c:v>26.62</c:v>
                </c:pt>
                <c:pt idx="1061">
                  <c:v>25.73</c:v>
                </c:pt>
                <c:pt idx="1062">
                  <c:v>25.72</c:v>
                </c:pt>
                <c:pt idx="1063">
                  <c:v>26.08</c:v>
                </c:pt>
                <c:pt idx="1064">
                  <c:v>25.88</c:v>
                </c:pt>
                <c:pt idx="1065">
                  <c:v>25.71</c:v>
                </c:pt>
                <c:pt idx="1066">
                  <c:v>25.61</c:v>
                </c:pt>
                <c:pt idx="1067">
                  <c:v>22.68</c:v>
                </c:pt>
                <c:pt idx="1068">
                  <c:v>23.43</c:v>
                </c:pt>
                <c:pt idx="1069">
                  <c:v>23.21</c:v>
                </c:pt>
                <c:pt idx="1070">
                  <c:v>22.45</c:v>
                </c:pt>
                <c:pt idx="1071">
                  <c:v>22.42</c:v>
                </c:pt>
                <c:pt idx="1072">
                  <c:v>22.36</c:v>
                </c:pt>
                <c:pt idx="1073">
                  <c:v>22.81</c:v>
                </c:pt>
                <c:pt idx="1074">
                  <c:v>21.98</c:v>
                </c:pt>
                <c:pt idx="1075">
                  <c:v>23.46</c:v>
                </c:pt>
                <c:pt idx="1076">
                  <c:v>23.82</c:v>
                </c:pt>
                <c:pt idx="1077">
                  <c:v>22.78</c:v>
                </c:pt>
                <c:pt idx="1078">
                  <c:v>20.53</c:v>
                </c:pt>
                <c:pt idx="1079">
                  <c:v>20.37</c:v>
                </c:pt>
                <c:pt idx="1080">
                  <c:v>20.13</c:v>
                </c:pt>
                <c:pt idx="1081">
                  <c:v>20.5</c:v>
                </c:pt>
                <c:pt idx="1082">
                  <c:v>20.87</c:v>
                </c:pt>
                <c:pt idx="1083">
                  <c:v>20.26</c:v>
                </c:pt>
                <c:pt idx="1084">
                  <c:v>20.06</c:v>
                </c:pt>
                <c:pt idx="1085">
                  <c:v>19.59</c:v>
                </c:pt>
                <c:pt idx="1086">
                  <c:v>19.64</c:v>
                </c:pt>
                <c:pt idx="1087">
                  <c:v>20.24</c:v>
                </c:pt>
                <c:pt idx="1088">
                  <c:v>20.79</c:v>
                </c:pt>
                <c:pt idx="1089">
                  <c:v>18.88</c:v>
                </c:pt>
                <c:pt idx="1090">
                  <c:v>18.18</c:v>
                </c:pt>
                <c:pt idx="1091">
                  <c:v>18.9</c:v>
                </c:pt>
                <c:pt idx="1092">
                  <c:v>18.21</c:v>
                </c:pt>
                <c:pt idx="1093">
                  <c:v>19.73</c:v>
                </c:pt>
                <c:pt idx="1094">
                  <c:v>19.4</c:v>
                </c:pt>
                <c:pt idx="1095">
                  <c:v>19.41</c:v>
                </c:pt>
                <c:pt idx="1096">
                  <c:v>17.79</c:v>
                </c:pt>
                <c:pt idx="1097">
                  <c:v>17.98</c:v>
                </c:pt>
                <c:pt idx="1098">
                  <c:v>17.66</c:v>
                </c:pt>
                <c:pt idx="1099">
                  <c:v>16.3</c:v>
                </c:pt>
                <c:pt idx="1100">
                  <c:v>16.47</c:v>
                </c:pt>
                <c:pt idx="1101">
                  <c:v>17.01</c:v>
                </c:pt>
                <c:pt idx="1102">
                  <c:v>17.58</c:v>
                </c:pt>
                <c:pt idx="1103">
                  <c:v>18.59</c:v>
                </c:pt>
                <c:pt idx="1104">
                  <c:v>18.05</c:v>
                </c:pt>
                <c:pt idx="1105">
                  <c:v>19.55</c:v>
                </c:pt>
                <c:pt idx="1106">
                  <c:v>19.64</c:v>
                </c:pt>
                <c:pt idx="1107">
                  <c:v>19.07</c:v>
                </c:pt>
                <c:pt idx="1108">
                  <c:v>18.14</c:v>
                </c:pt>
                <c:pt idx="1109">
                  <c:v>17.83</c:v>
                </c:pt>
                <c:pt idx="1110">
                  <c:v>19.83</c:v>
                </c:pt>
                <c:pt idx="1111">
                  <c:v>20.24</c:v>
                </c:pt>
                <c:pt idx="1112">
                  <c:v>20.8</c:v>
                </c:pt>
                <c:pt idx="1113">
                  <c:v>18.63</c:v>
                </c:pt>
                <c:pt idx="1114">
                  <c:v>23.56</c:v>
                </c:pt>
                <c:pt idx="1115">
                  <c:v>23.12</c:v>
                </c:pt>
                <c:pt idx="1116">
                  <c:v>23.18</c:v>
                </c:pt>
                <c:pt idx="1117">
                  <c:v>24.12</c:v>
                </c:pt>
                <c:pt idx="1118">
                  <c:v>23.33</c:v>
                </c:pt>
                <c:pt idx="1119">
                  <c:v>21.22</c:v>
                </c:pt>
                <c:pt idx="1120">
                  <c:v>20.95</c:v>
                </c:pt>
                <c:pt idx="1121">
                  <c:v>21.13</c:v>
                </c:pt>
                <c:pt idx="1122">
                  <c:v>22.24</c:v>
                </c:pt>
                <c:pt idx="1123">
                  <c:v>21.58</c:v>
                </c:pt>
                <c:pt idx="1124">
                  <c:v>22.87</c:v>
                </c:pt>
                <c:pt idx="1125">
                  <c:v>22.64</c:v>
                </c:pt>
                <c:pt idx="1126">
                  <c:v>22.42</c:v>
                </c:pt>
                <c:pt idx="1127">
                  <c:v>21.14</c:v>
                </c:pt>
                <c:pt idx="1128">
                  <c:v>23.93</c:v>
                </c:pt>
                <c:pt idx="1129">
                  <c:v>23.44</c:v>
                </c:pt>
                <c:pt idx="1130">
                  <c:v>23.95</c:v>
                </c:pt>
                <c:pt idx="1131">
                  <c:v>23.65</c:v>
                </c:pt>
                <c:pt idx="1132">
                  <c:v>25.92</c:v>
                </c:pt>
                <c:pt idx="1133">
                  <c:v>24.78</c:v>
                </c:pt>
                <c:pt idx="1134">
                  <c:v>25.78</c:v>
                </c:pt>
                <c:pt idx="1135">
                  <c:v>23.15</c:v>
                </c:pt>
                <c:pt idx="1136">
                  <c:v>25.23</c:v>
                </c:pt>
                <c:pt idx="1137">
                  <c:v>25.59</c:v>
                </c:pt>
                <c:pt idx="1138">
                  <c:v>27.49</c:v>
                </c:pt>
                <c:pt idx="1139">
                  <c:v>28.48</c:v>
                </c:pt>
                <c:pt idx="1140">
                  <c:v>28.54</c:v>
                </c:pt>
                <c:pt idx="1141">
                  <c:v>25.1</c:v>
                </c:pt>
                <c:pt idx="1142">
                  <c:v>25.01</c:v>
                </c:pt>
                <c:pt idx="1143">
                  <c:v>24.05</c:v>
                </c:pt>
                <c:pt idx="1144">
                  <c:v>23.05</c:v>
                </c:pt>
                <c:pt idx="1145">
                  <c:v>21.18</c:v>
                </c:pt>
                <c:pt idx="1146">
                  <c:v>21.31</c:v>
                </c:pt>
                <c:pt idx="1147">
                  <c:v>23.44</c:v>
                </c:pt>
                <c:pt idx="1148">
                  <c:v>22.91</c:v>
                </c:pt>
                <c:pt idx="1149">
                  <c:v>24.23</c:v>
                </c:pt>
                <c:pt idx="1150">
                  <c:v>22.03</c:v>
                </c:pt>
                <c:pt idx="1151">
                  <c:v>21.21</c:v>
                </c:pt>
                <c:pt idx="1152">
                  <c:v>22.94</c:v>
                </c:pt>
                <c:pt idx="1153">
                  <c:v>22.57</c:v>
                </c:pt>
                <c:pt idx="1154">
                  <c:v>23.49</c:v>
                </c:pt>
                <c:pt idx="1155">
                  <c:v>21.14</c:v>
                </c:pt>
                <c:pt idx="1156">
                  <c:v>20.23</c:v>
                </c:pt>
                <c:pt idx="1157">
                  <c:v>21.15</c:v>
                </c:pt>
                <c:pt idx="1158">
                  <c:v>20.66</c:v>
                </c:pt>
                <c:pt idx="1159">
                  <c:v>20.12</c:v>
                </c:pt>
                <c:pt idx="1160">
                  <c:v>21.17</c:v>
                </c:pt>
                <c:pt idx="1161">
                  <c:v>21.55</c:v>
                </c:pt>
                <c:pt idx="1162">
                  <c:v>20.34</c:v>
                </c:pt>
                <c:pt idx="1163">
                  <c:v>19.58</c:v>
                </c:pt>
                <c:pt idx="1164">
                  <c:v>20.98</c:v>
                </c:pt>
                <c:pt idx="1165">
                  <c:v>21.28</c:v>
                </c:pt>
                <c:pt idx="1166">
                  <c:v>20.42</c:v>
                </c:pt>
                <c:pt idx="1167">
                  <c:v>19.82</c:v>
                </c:pt>
                <c:pt idx="1168">
                  <c:v>18.81</c:v>
                </c:pt>
                <c:pt idx="1169">
                  <c:v>20.97</c:v>
                </c:pt>
                <c:pt idx="1170">
                  <c:v>20.49</c:v>
                </c:pt>
                <c:pt idx="1171">
                  <c:v>19.76</c:v>
                </c:pt>
                <c:pt idx="1172">
                  <c:v>19.43</c:v>
                </c:pt>
                <c:pt idx="1173">
                  <c:v>20.65</c:v>
                </c:pt>
                <c:pt idx="1174">
                  <c:v>21.99</c:v>
                </c:pt>
                <c:pt idx="1175">
                  <c:v>21.43</c:v>
                </c:pt>
                <c:pt idx="1176">
                  <c:v>24.03</c:v>
                </c:pt>
                <c:pt idx="1177">
                  <c:v>23.06</c:v>
                </c:pt>
                <c:pt idx="1178">
                  <c:v>22.64</c:v>
                </c:pt>
                <c:pt idx="1179">
                  <c:v>25.47</c:v>
                </c:pt>
                <c:pt idx="1180">
                  <c:v>24.52</c:v>
                </c:pt>
                <c:pt idx="1181">
                  <c:v>24.39</c:v>
                </c:pt>
                <c:pt idx="1182">
                  <c:v>25.66</c:v>
                </c:pt>
                <c:pt idx="1183">
                  <c:v>31.7</c:v>
                </c:pt>
                <c:pt idx="1184">
                  <c:v>30.3</c:v>
                </c:pt>
                <c:pt idx="1185">
                  <c:v>36.22</c:v>
                </c:pt>
                <c:pt idx="1186">
                  <c:v>33.1</c:v>
                </c:pt>
                <c:pt idx="1187">
                  <c:v>32.07</c:v>
                </c:pt>
                <c:pt idx="1188">
                  <c:v>33.85</c:v>
                </c:pt>
                <c:pt idx="1189">
                  <c:v>35.72</c:v>
                </c:pt>
                <c:pt idx="1190">
                  <c:v>35.19</c:v>
                </c:pt>
                <c:pt idx="1191">
                  <c:v>32.82</c:v>
                </c:pt>
                <c:pt idx="1192">
                  <c:v>34.74</c:v>
                </c:pt>
                <c:pt idx="1193">
                  <c:v>46.72</c:v>
                </c:pt>
                <c:pt idx="1194">
                  <c:v>39.39</c:v>
                </c:pt>
                <c:pt idx="1195">
                  <c:v>39.81</c:v>
                </c:pt>
                <c:pt idx="1196">
                  <c:v>45.26</c:v>
                </c:pt>
                <c:pt idx="1197">
                  <c:v>45.14</c:v>
                </c:pt>
                <c:pt idx="1198">
                  <c:v>52.05</c:v>
                </c:pt>
                <c:pt idx="1199">
                  <c:v>53.68</c:v>
                </c:pt>
                <c:pt idx="1200">
                  <c:v>57.53</c:v>
                </c:pt>
                <c:pt idx="1201">
                  <c:v>63.92</c:v>
                </c:pt>
                <c:pt idx="1202">
                  <c:v>69.95</c:v>
                </c:pt>
                <c:pt idx="1203">
                  <c:v>54.99</c:v>
                </c:pt>
                <c:pt idx="1204">
                  <c:v>55.13</c:v>
                </c:pt>
                <c:pt idx="1205">
                  <c:v>69.25</c:v>
                </c:pt>
                <c:pt idx="1206">
                  <c:v>67.61</c:v>
                </c:pt>
                <c:pt idx="1207">
                  <c:v>70.33</c:v>
                </c:pt>
                <c:pt idx="1208">
                  <c:v>52.97</c:v>
                </c:pt>
                <c:pt idx="1209">
                  <c:v>53.11</c:v>
                </c:pt>
                <c:pt idx="1210">
                  <c:v>69.65000000000001</c:v>
                </c:pt>
                <c:pt idx="1211">
                  <c:v>67.8</c:v>
                </c:pt>
                <c:pt idx="1212">
                  <c:v>79.13</c:v>
                </c:pt>
                <c:pt idx="1213">
                  <c:v>80.06</c:v>
                </c:pt>
                <c:pt idx="1214">
                  <c:v>66.96</c:v>
                </c:pt>
                <c:pt idx="1215">
                  <c:v>69.96</c:v>
                </c:pt>
                <c:pt idx="1216">
                  <c:v>62.9</c:v>
                </c:pt>
                <c:pt idx="1217">
                  <c:v>59.89</c:v>
                </c:pt>
                <c:pt idx="1218">
                  <c:v>53.68</c:v>
                </c:pt>
                <c:pt idx="1219">
                  <c:v>47.73</c:v>
                </c:pt>
                <c:pt idx="1220">
                  <c:v>54.56</c:v>
                </c:pt>
                <c:pt idx="1221">
                  <c:v>63.68</c:v>
                </c:pt>
                <c:pt idx="1222">
                  <c:v>56.1</c:v>
                </c:pt>
                <c:pt idx="1223">
                  <c:v>59.98</c:v>
                </c:pt>
                <c:pt idx="1224">
                  <c:v>61.44</c:v>
                </c:pt>
                <c:pt idx="1225">
                  <c:v>66.46</c:v>
                </c:pt>
                <c:pt idx="1226">
                  <c:v>59.83</c:v>
                </c:pt>
                <c:pt idx="1227">
                  <c:v>66.31</c:v>
                </c:pt>
                <c:pt idx="1228">
                  <c:v>69.15000000000001</c:v>
                </c:pt>
                <c:pt idx="1229">
                  <c:v>67.64</c:v>
                </c:pt>
                <c:pt idx="1230">
                  <c:v>74.26</c:v>
                </c:pt>
                <c:pt idx="1231">
                  <c:v>80.86</c:v>
                </c:pt>
                <c:pt idx="1232">
                  <c:v>72.67</c:v>
                </c:pt>
                <c:pt idx="1233">
                  <c:v>64.7</c:v>
                </c:pt>
                <c:pt idx="1234">
                  <c:v>60.9</c:v>
                </c:pt>
                <c:pt idx="1235">
                  <c:v>54.92</c:v>
                </c:pt>
                <c:pt idx="1236">
                  <c:v>55.28</c:v>
                </c:pt>
                <c:pt idx="1237">
                  <c:v>68.51</c:v>
                </c:pt>
                <c:pt idx="1238">
                  <c:v>62.98</c:v>
                </c:pt>
                <c:pt idx="1239">
                  <c:v>60.72</c:v>
                </c:pt>
                <c:pt idx="1240">
                  <c:v>63.64</c:v>
                </c:pt>
                <c:pt idx="1241">
                  <c:v>59.93</c:v>
                </c:pt>
                <c:pt idx="1242">
                  <c:v>58.49</c:v>
                </c:pt>
                <c:pt idx="1243">
                  <c:v>58.91</c:v>
                </c:pt>
                <c:pt idx="1244">
                  <c:v>55.73</c:v>
                </c:pt>
                <c:pt idx="1245">
                  <c:v>55.78</c:v>
                </c:pt>
                <c:pt idx="1246">
                  <c:v>54.28</c:v>
                </c:pt>
                <c:pt idx="1247">
                  <c:v>56.76</c:v>
                </c:pt>
                <c:pt idx="1248">
                  <c:v>52.37</c:v>
                </c:pt>
                <c:pt idx="1249">
                  <c:v>49.84</c:v>
                </c:pt>
                <c:pt idx="1250">
                  <c:v>47.34</c:v>
                </c:pt>
                <c:pt idx="1251">
                  <c:v>44.93</c:v>
                </c:pt>
                <c:pt idx="1252">
                  <c:v>44.56</c:v>
                </c:pt>
                <c:pt idx="1253">
                  <c:v>45.02</c:v>
                </c:pt>
                <c:pt idx="1254">
                  <c:v>44.21</c:v>
                </c:pt>
                <c:pt idx="1255">
                  <c:v>43.38</c:v>
                </c:pt>
                <c:pt idx="1256">
                  <c:v>43.9</c:v>
                </c:pt>
                <c:pt idx="1257">
                  <c:v>41.63</c:v>
                </c:pt>
                <c:pt idx="1258">
                  <c:v>40.0</c:v>
                </c:pt>
                <c:pt idx="1259">
                  <c:v>39.19</c:v>
                </c:pt>
                <c:pt idx="1260">
                  <c:v>39.08</c:v>
                </c:pt>
                <c:pt idx="1261">
                  <c:v>38.56</c:v>
                </c:pt>
                <c:pt idx="1262">
                  <c:v>43.39</c:v>
                </c:pt>
                <c:pt idx="1263">
                  <c:v>42.56</c:v>
                </c:pt>
                <c:pt idx="1264">
                  <c:v>42.82</c:v>
                </c:pt>
                <c:pt idx="1265">
                  <c:v>45.84</c:v>
                </c:pt>
                <c:pt idx="1266">
                  <c:v>43.27</c:v>
                </c:pt>
                <c:pt idx="1267">
                  <c:v>49.14</c:v>
                </c:pt>
                <c:pt idx="1268">
                  <c:v>51.0</c:v>
                </c:pt>
                <c:pt idx="1269">
                  <c:v>46.11</c:v>
                </c:pt>
                <c:pt idx="1270">
                  <c:v>56.65</c:v>
                </c:pt>
                <c:pt idx="1271">
                  <c:v>46.42</c:v>
                </c:pt>
                <c:pt idx="1272">
                  <c:v>47.29</c:v>
                </c:pt>
                <c:pt idx="1273">
                  <c:v>47.27</c:v>
                </c:pt>
                <c:pt idx="1274">
                  <c:v>45.69</c:v>
                </c:pt>
                <c:pt idx="1275">
                  <c:v>42.25</c:v>
                </c:pt>
                <c:pt idx="1276">
                  <c:v>39.66</c:v>
                </c:pt>
                <c:pt idx="1277">
                  <c:v>42.63</c:v>
                </c:pt>
                <c:pt idx="1278">
                  <c:v>44.84</c:v>
                </c:pt>
                <c:pt idx="1279">
                  <c:v>45.52</c:v>
                </c:pt>
                <c:pt idx="1280">
                  <c:v>43.06</c:v>
                </c:pt>
                <c:pt idx="1281">
                  <c:v>43.85</c:v>
                </c:pt>
                <c:pt idx="1282">
                  <c:v>43.73</c:v>
                </c:pt>
                <c:pt idx="1283">
                  <c:v>43.37</c:v>
                </c:pt>
                <c:pt idx="1284">
                  <c:v>43.64</c:v>
                </c:pt>
                <c:pt idx="1285">
                  <c:v>46.67</c:v>
                </c:pt>
                <c:pt idx="1286">
                  <c:v>44.53</c:v>
                </c:pt>
                <c:pt idx="1287">
                  <c:v>41.25</c:v>
                </c:pt>
                <c:pt idx="1288">
                  <c:v>42.93</c:v>
                </c:pt>
                <c:pt idx="1289">
                  <c:v>48.66</c:v>
                </c:pt>
                <c:pt idx="1290">
                  <c:v>48.46</c:v>
                </c:pt>
                <c:pt idx="1291">
                  <c:v>47.08</c:v>
                </c:pt>
                <c:pt idx="1292">
                  <c:v>49.3</c:v>
                </c:pt>
                <c:pt idx="1293">
                  <c:v>52.62</c:v>
                </c:pt>
                <c:pt idx="1294">
                  <c:v>45.49</c:v>
                </c:pt>
                <c:pt idx="1295">
                  <c:v>44.67</c:v>
                </c:pt>
                <c:pt idx="1296">
                  <c:v>44.66</c:v>
                </c:pt>
                <c:pt idx="1297">
                  <c:v>46.35</c:v>
                </c:pt>
                <c:pt idx="1298">
                  <c:v>52.65</c:v>
                </c:pt>
                <c:pt idx="1299">
                  <c:v>50.93</c:v>
                </c:pt>
                <c:pt idx="1300">
                  <c:v>47.56</c:v>
                </c:pt>
                <c:pt idx="1301">
                  <c:v>50.17</c:v>
                </c:pt>
                <c:pt idx="1302">
                  <c:v>49.33</c:v>
                </c:pt>
                <c:pt idx="1303">
                  <c:v>49.68</c:v>
                </c:pt>
                <c:pt idx="1304">
                  <c:v>44.37</c:v>
                </c:pt>
                <c:pt idx="1305">
                  <c:v>43.61</c:v>
                </c:pt>
                <c:pt idx="1306">
                  <c:v>41.18</c:v>
                </c:pt>
                <c:pt idx="1307">
                  <c:v>42.36</c:v>
                </c:pt>
                <c:pt idx="1308">
                  <c:v>43.74</c:v>
                </c:pt>
                <c:pt idx="1309">
                  <c:v>40.8</c:v>
                </c:pt>
                <c:pt idx="1310">
                  <c:v>40.06</c:v>
                </c:pt>
                <c:pt idx="1311">
                  <c:v>43.68</c:v>
                </c:pt>
                <c:pt idx="1312">
                  <c:v>45.89</c:v>
                </c:pt>
                <c:pt idx="1313">
                  <c:v>43.23</c:v>
                </c:pt>
                <c:pt idx="1314">
                  <c:v>42.93</c:v>
                </c:pt>
                <c:pt idx="1315">
                  <c:v>42.25</c:v>
                </c:pt>
                <c:pt idx="1316">
                  <c:v>40.36</c:v>
                </c:pt>
                <c:pt idx="1317">
                  <c:v>41.04</c:v>
                </c:pt>
                <c:pt idx="1318">
                  <c:v>45.54</c:v>
                </c:pt>
                <c:pt idx="1319">
                  <c:v>44.14</c:v>
                </c:pt>
                <c:pt idx="1320">
                  <c:v>42.28</c:v>
                </c:pt>
                <c:pt idx="1321">
                  <c:v>42.04</c:v>
                </c:pt>
                <c:pt idx="1322">
                  <c:v>39.7</c:v>
                </c:pt>
                <c:pt idx="1323">
                  <c:v>40.93</c:v>
                </c:pt>
                <c:pt idx="1324">
                  <c:v>40.39</c:v>
                </c:pt>
                <c:pt idx="1325">
                  <c:v>38.85</c:v>
                </c:pt>
                <c:pt idx="1326">
                  <c:v>36.53</c:v>
                </c:pt>
                <c:pt idx="1327">
                  <c:v>37.81</c:v>
                </c:pt>
                <c:pt idx="1328">
                  <c:v>37.67</c:v>
                </c:pt>
                <c:pt idx="1329">
                  <c:v>36.17</c:v>
                </c:pt>
                <c:pt idx="1330">
                  <c:v>35.79</c:v>
                </c:pt>
                <c:pt idx="1331">
                  <c:v>33.94</c:v>
                </c:pt>
                <c:pt idx="1332">
                  <c:v>39.18</c:v>
                </c:pt>
                <c:pt idx="1333">
                  <c:v>37.14</c:v>
                </c:pt>
                <c:pt idx="1334">
                  <c:v>38.1</c:v>
                </c:pt>
                <c:pt idx="1335">
                  <c:v>37.15</c:v>
                </c:pt>
                <c:pt idx="1336">
                  <c:v>36.82</c:v>
                </c:pt>
                <c:pt idx="1337">
                  <c:v>38.32</c:v>
                </c:pt>
                <c:pt idx="1338">
                  <c:v>37.95</c:v>
                </c:pt>
                <c:pt idx="1339">
                  <c:v>36.08</c:v>
                </c:pt>
                <c:pt idx="1340">
                  <c:v>36.5</c:v>
                </c:pt>
                <c:pt idx="1341">
                  <c:v>35.3</c:v>
                </c:pt>
                <c:pt idx="1342">
                  <c:v>34.53</c:v>
                </c:pt>
                <c:pt idx="1343">
                  <c:v>33.36</c:v>
                </c:pt>
                <c:pt idx="1344">
                  <c:v>32.45</c:v>
                </c:pt>
                <c:pt idx="1345">
                  <c:v>33.44</c:v>
                </c:pt>
                <c:pt idx="1346">
                  <c:v>32.05</c:v>
                </c:pt>
                <c:pt idx="1347">
                  <c:v>32.87</c:v>
                </c:pt>
                <c:pt idx="1348">
                  <c:v>31.8</c:v>
                </c:pt>
                <c:pt idx="1349">
                  <c:v>33.65</c:v>
                </c:pt>
                <c:pt idx="1350">
                  <c:v>31.37</c:v>
                </c:pt>
                <c:pt idx="1351">
                  <c:v>33.12</c:v>
                </c:pt>
                <c:pt idx="1352">
                  <c:v>30.24</c:v>
                </c:pt>
                <c:pt idx="1353">
                  <c:v>28.8</c:v>
                </c:pt>
                <c:pt idx="1354">
                  <c:v>29.03</c:v>
                </c:pt>
                <c:pt idx="1355">
                  <c:v>31.35</c:v>
                </c:pt>
                <c:pt idx="1356">
                  <c:v>32.63</c:v>
                </c:pt>
                <c:pt idx="1357">
                  <c:v>30.62</c:v>
                </c:pt>
                <c:pt idx="1358">
                  <c:v>32.36</c:v>
                </c:pt>
                <c:pt idx="1359">
                  <c:v>31.67</c:v>
                </c:pt>
                <c:pt idx="1360">
                  <c:v>28.92</c:v>
                </c:pt>
                <c:pt idx="1361">
                  <c:v>30.04</c:v>
                </c:pt>
                <c:pt idx="1362">
                  <c:v>29.63</c:v>
                </c:pt>
                <c:pt idx="1363">
                  <c:v>31.02</c:v>
                </c:pt>
                <c:pt idx="1364">
                  <c:v>30.18</c:v>
                </c:pt>
                <c:pt idx="1365">
                  <c:v>29.62</c:v>
                </c:pt>
                <c:pt idx="1366">
                  <c:v>29.77</c:v>
                </c:pt>
                <c:pt idx="1367">
                  <c:v>28.27</c:v>
                </c:pt>
                <c:pt idx="1368">
                  <c:v>28.46</c:v>
                </c:pt>
                <c:pt idx="1369">
                  <c:v>28.11</c:v>
                </c:pt>
                <c:pt idx="1370">
                  <c:v>28.15</c:v>
                </c:pt>
                <c:pt idx="1371">
                  <c:v>30.81</c:v>
                </c:pt>
                <c:pt idx="1372">
                  <c:v>32.68</c:v>
                </c:pt>
                <c:pt idx="1373">
                  <c:v>31.54</c:v>
                </c:pt>
                <c:pt idx="1374">
                  <c:v>30.03</c:v>
                </c:pt>
                <c:pt idx="1375">
                  <c:v>27.99</c:v>
                </c:pt>
                <c:pt idx="1376">
                  <c:v>31.17</c:v>
                </c:pt>
                <c:pt idx="1377">
                  <c:v>30.58</c:v>
                </c:pt>
                <c:pt idx="1378">
                  <c:v>29.05</c:v>
                </c:pt>
                <c:pt idx="1379">
                  <c:v>26.36</c:v>
                </c:pt>
                <c:pt idx="1380">
                  <c:v>25.93</c:v>
                </c:pt>
                <c:pt idx="1381">
                  <c:v>25.35</c:v>
                </c:pt>
                <c:pt idx="1382">
                  <c:v>26.35</c:v>
                </c:pt>
                <c:pt idx="1383">
                  <c:v>26.22</c:v>
                </c:pt>
                <c:pt idx="1384">
                  <c:v>27.95</c:v>
                </c:pt>
                <c:pt idx="1385">
                  <c:v>29.0</c:v>
                </c:pt>
                <c:pt idx="1386">
                  <c:v>30.85</c:v>
                </c:pt>
                <c:pt idx="1387">
                  <c:v>31.3</c:v>
                </c:pt>
                <c:pt idx="1388">
                  <c:v>29.78</c:v>
                </c:pt>
                <c:pt idx="1389">
                  <c:v>29.02</c:v>
                </c:pt>
                <c:pt idx="1390">
                  <c:v>26.31</c:v>
                </c:pt>
                <c:pt idx="1391">
                  <c:v>25.02</c:v>
                </c:pt>
                <c:pt idx="1392">
                  <c:v>25.89</c:v>
                </c:pt>
                <c:pt idx="1393">
                  <c:v>25.42</c:v>
                </c:pt>
                <c:pt idx="1394">
                  <c:v>24.34</c:v>
                </c:pt>
                <c:pt idx="1395">
                  <c:v>24.4</c:v>
                </c:pt>
                <c:pt idx="1396">
                  <c:v>23.87</c:v>
                </c:pt>
                <c:pt idx="1397">
                  <c:v>23.47</c:v>
                </c:pt>
                <c:pt idx="1398">
                  <c:v>23.43</c:v>
                </c:pt>
                <c:pt idx="1399">
                  <c:v>23.09</c:v>
                </c:pt>
                <c:pt idx="1400">
                  <c:v>24.28</c:v>
                </c:pt>
                <c:pt idx="1401">
                  <c:v>25.01</c:v>
                </c:pt>
                <c:pt idx="1402">
                  <c:v>25.61</c:v>
                </c:pt>
                <c:pt idx="1403">
                  <c:v>25.4</c:v>
                </c:pt>
                <c:pt idx="1404">
                  <c:v>25.92</c:v>
                </c:pt>
                <c:pt idx="1405">
                  <c:v>25.56</c:v>
                </c:pt>
                <c:pt idx="1406">
                  <c:v>24.89</c:v>
                </c:pt>
                <c:pt idx="1407">
                  <c:v>24.9</c:v>
                </c:pt>
                <c:pt idx="1408">
                  <c:v>25.67</c:v>
                </c:pt>
                <c:pt idx="1409">
                  <c:v>24.76</c:v>
                </c:pt>
                <c:pt idx="1410">
                  <c:v>24.99</c:v>
                </c:pt>
                <c:pt idx="1411">
                  <c:v>25.99</c:v>
                </c:pt>
                <c:pt idx="1412">
                  <c:v>25.45</c:v>
                </c:pt>
                <c:pt idx="1413">
                  <c:v>24.71</c:v>
                </c:pt>
                <c:pt idx="1414">
                  <c:v>24.27</c:v>
                </c:pt>
                <c:pt idx="1415">
                  <c:v>27.89</c:v>
                </c:pt>
                <c:pt idx="1416">
                  <c:v>26.18</c:v>
                </c:pt>
                <c:pt idx="1417">
                  <c:v>26.26</c:v>
                </c:pt>
                <c:pt idx="1418">
                  <c:v>25.09</c:v>
                </c:pt>
                <c:pt idx="1419">
                  <c:v>25.01</c:v>
                </c:pt>
                <c:pt idx="1420">
                  <c:v>25.14</c:v>
                </c:pt>
                <c:pt idx="1421">
                  <c:v>24.92</c:v>
                </c:pt>
                <c:pt idx="1422">
                  <c:v>24.95</c:v>
                </c:pt>
                <c:pt idx="1423">
                  <c:v>24.68</c:v>
                </c:pt>
                <c:pt idx="1424">
                  <c:v>24.76</c:v>
                </c:pt>
                <c:pt idx="1425">
                  <c:v>26.01</c:v>
                </c:pt>
                <c:pt idx="1426">
                  <c:v>29.15</c:v>
                </c:pt>
                <c:pt idx="1427">
                  <c:v>28.9</c:v>
                </c:pt>
                <c:pt idx="1428">
                  <c:v>27.1</c:v>
                </c:pt>
                <c:pt idx="1429">
                  <c:v>25.26</c:v>
                </c:pt>
                <c:pt idx="1430">
                  <c:v>25.62</c:v>
                </c:pt>
                <c:pt idx="1431">
                  <c:v>24.32</c:v>
                </c:pt>
                <c:pt idx="1432">
                  <c:v>23.55</c:v>
                </c:pt>
                <c:pt idx="1433">
                  <c:v>24.15</c:v>
                </c:pt>
                <c:pt idx="1434">
                  <c:v>23.86</c:v>
                </c:pt>
                <c:pt idx="1435">
                  <c:v>23.42</c:v>
                </c:pt>
                <c:pt idx="1436">
                  <c:v>23.69</c:v>
                </c:pt>
                <c:pt idx="1437">
                  <c:v>23.65</c:v>
                </c:pt>
                <c:pt idx="1438">
                  <c:v>23.92</c:v>
                </c:pt>
                <c:pt idx="1439">
                  <c:v>24.06</c:v>
                </c:pt>
                <c:pt idx="1440">
                  <c:v>23.08</c:v>
                </c:pt>
                <c:pt idx="1441">
                  <c:v>23.49</c:v>
                </c:pt>
                <c:pt idx="1442">
                  <c:v>24.95</c:v>
                </c:pt>
                <c:pt idx="1443">
                  <c:v>25.61</c:v>
                </c:pt>
                <c:pt idx="1444">
                  <c:v>24.88</c:v>
                </c:pt>
                <c:pt idx="1445">
                  <c:v>25.19</c:v>
                </c:pt>
                <c:pt idx="1446">
                  <c:v>25.61</c:v>
                </c:pt>
                <c:pt idx="1447">
                  <c:v>28.27</c:v>
                </c:pt>
                <c:pt idx="1448">
                  <c:v>28.68</c:v>
                </c:pt>
                <c:pt idx="1449">
                  <c:v>26.84</c:v>
                </c:pt>
                <c:pt idx="1450">
                  <c:v>25.7</c:v>
                </c:pt>
                <c:pt idx="1451">
                  <c:v>24.68</c:v>
                </c:pt>
                <c:pt idx="1452">
                  <c:v>24.18</c:v>
                </c:pt>
                <c:pt idx="1453">
                  <c:v>23.12</c:v>
                </c:pt>
                <c:pt idx="1454">
                  <c:v>23.01</c:v>
                </c:pt>
                <c:pt idx="1455">
                  <c:v>22.99</c:v>
                </c:pt>
                <c:pt idx="1456">
                  <c:v>22.86</c:v>
                </c:pt>
                <c:pt idx="1457">
                  <c:v>21.72</c:v>
                </c:pt>
                <c:pt idx="1458">
                  <c:v>21.43</c:v>
                </c:pt>
                <c:pt idx="1459">
                  <c:v>21.49</c:v>
                </c:pt>
                <c:pt idx="1460">
                  <c:v>20.9</c:v>
                </c:pt>
                <c:pt idx="1461">
                  <c:v>22.22</c:v>
                </c:pt>
                <c:pt idx="1462">
                  <c:v>20.69</c:v>
                </c:pt>
                <c:pt idx="1463">
                  <c:v>22.27</c:v>
                </c:pt>
                <c:pt idx="1464">
                  <c:v>24.31</c:v>
                </c:pt>
                <c:pt idx="1465">
                  <c:v>24.83</c:v>
                </c:pt>
                <c:pt idx="1466">
                  <c:v>27.91</c:v>
                </c:pt>
                <c:pt idx="1467">
                  <c:v>24.76</c:v>
                </c:pt>
                <c:pt idx="1468">
                  <c:v>30.69</c:v>
                </c:pt>
                <c:pt idx="1469">
                  <c:v>29.78</c:v>
                </c:pt>
                <c:pt idx="1470">
                  <c:v>28.81</c:v>
                </c:pt>
                <c:pt idx="1471">
                  <c:v>27.72</c:v>
                </c:pt>
                <c:pt idx="1472">
                  <c:v>25.43</c:v>
                </c:pt>
                <c:pt idx="1473">
                  <c:v>24.19</c:v>
                </c:pt>
                <c:pt idx="1474">
                  <c:v>23.15</c:v>
                </c:pt>
                <c:pt idx="1475">
                  <c:v>22.84</c:v>
                </c:pt>
                <c:pt idx="1476">
                  <c:v>23.04</c:v>
                </c:pt>
                <c:pt idx="1477">
                  <c:v>24.24</c:v>
                </c:pt>
                <c:pt idx="1478">
                  <c:v>23.36</c:v>
                </c:pt>
                <c:pt idx="1479">
                  <c:v>22.89</c:v>
                </c:pt>
                <c:pt idx="1480">
                  <c:v>22.41</c:v>
                </c:pt>
                <c:pt idx="1481">
                  <c:v>21.63</c:v>
                </c:pt>
                <c:pt idx="1482">
                  <c:v>22.63</c:v>
                </c:pt>
                <c:pt idx="1483">
                  <c:v>22.19</c:v>
                </c:pt>
                <c:pt idx="1484">
                  <c:v>21.16</c:v>
                </c:pt>
                <c:pt idx="1485">
                  <c:v>20.47</c:v>
                </c:pt>
                <c:pt idx="1486">
                  <c:v>20.48</c:v>
                </c:pt>
                <c:pt idx="1487">
                  <c:v>24.74</c:v>
                </c:pt>
                <c:pt idx="1488">
                  <c:v>24.51</c:v>
                </c:pt>
                <c:pt idx="1489">
                  <c:v>21.92</c:v>
                </c:pt>
                <c:pt idx="1490">
                  <c:v>21.12</c:v>
                </c:pt>
                <c:pt idx="1491">
                  <c:v>22.46</c:v>
                </c:pt>
                <c:pt idx="1492">
                  <c:v>21.25</c:v>
                </c:pt>
                <c:pt idx="1493">
                  <c:v>22.1</c:v>
                </c:pt>
                <c:pt idx="1494">
                  <c:v>23.69</c:v>
                </c:pt>
                <c:pt idx="1495">
                  <c:v>22.66</c:v>
                </c:pt>
                <c:pt idx="1496">
                  <c:v>22.32</c:v>
                </c:pt>
                <c:pt idx="1497">
                  <c:v>21.59</c:v>
                </c:pt>
                <c:pt idx="1498">
                  <c:v>21.15</c:v>
                </c:pt>
                <c:pt idx="1499">
                  <c:v>21.49</c:v>
                </c:pt>
                <c:pt idx="1500">
                  <c:v>20.54</c:v>
                </c:pt>
                <c:pt idx="1501">
                  <c:v>22.51</c:v>
                </c:pt>
                <c:pt idx="1502">
                  <c:v>21.68</c:v>
                </c:pt>
                <c:pt idx="1503">
                  <c:v>20.49</c:v>
                </c:pt>
                <c:pt idx="1504">
                  <c:v>19.54</c:v>
                </c:pt>
                <c:pt idx="1505">
                  <c:v>19.71</c:v>
                </c:pt>
                <c:pt idx="1506">
                  <c:v>19.47</c:v>
                </c:pt>
                <c:pt idx="1507">
                  <c:v>19.93</c:v>
                </c:pt>
                <c:pt idx="1508">
                  <c:v>20.01</c:v>
                </c:pt>
                <c:pt idx="1509">
                  <c:v>19.96</c:v>
                </c:pt>
                <c:pt idx="1510">
                  <c:v>21.68</c:v>
                </c:pt>
                <c:pt idx="1511">
                  <c:v>20.04</c:v>
                </c:pt>
                <c:pt idx="1512">
                  <c:v>19.35</c:v>
                </c:pt>
                <c:pt idx="1513">
                  <c:v>19.16</c:v>
                </c:pt>
                <c:pt idx="1514">
                  <c:v>19.06</c:v>
                </c:pt>
                <c:pt idx="1515">
                  <c:v>18.13</c:v>
                </c:pt>
                <c:pt idx="1516">
                  <c:v>17.55</c:v>
                </c:pt>
                <c:pt idx="1517">
                  <c:v>18.25</c:v>
                </c:pt>
                <c:pt idx="1518">
                  <c:v>17.85</c:v>
                </c:pt>
                <c:pt idx="1519">
                  <c:v>17.63</c:v>
                </c:pt>
                <c:pt idx="1520">
                  <c:v>17.91</c:v>
                </c:pt>
                <c:pt idx="1521">
                  <c:v>17.58</c:v>
                </c:pt>
                <c:pt idx="1522">
                  <c:v>18.68</c:v>
                </c:pt>
                <c:pt idx="1523">
                  <c:v>22.27</c:v>
                </c:pt>
                <c:pt idx="1524">
                  <c:v>27.31</c:v>
                </c:pt>
                <c:pt idx="1525">
                  <c:v>25.41</c:v>
                </c:pt>
                <c:pt idx="1526">
                  <c:v>24.55</c:v>
                </c:pt>
                <c:pt idx="1527">
                  <c:v>23.14</c:v>
                </c:pt>
                <c:pt idx="1528">
                  <c:v>23.73</c:v>
                </c:pt>
                <c:pt idx="1529">
                  <c:v>24.62</c:v>
                </c:pt>
                <c:pt idx="1530">
                  <c:v>22.59</c:v>
                </c:pt>
                <c:pt idx="1531">
                  <c:v>21.48</c:v>
                </c:pt>
                <c:pt idx="1532">
                  <c:v>21.6</c:v>
                </c:pt>
                <c:pt idx="1533">
                  <c:v>26.08</c:v>
                </c:pt>
                <c:pt idx="1534">
                  <c:v>26.11</c:v>
                </c:pt>
                <c:pt idx="1535">
                  <c:v>26.51</c:v>
                </c:pt>
                <c:pt idx="1536">
                  <c:v>26.0</c:v>
                </c:pt>
                <c:pt idx="1537">
                  <c:v>25.4</c:v>
                </c:pt>
                <c:pt idx="1538">
                  <c:v>23.96</c:v>
                </c:pt>
                <c:pt idx="1539">
                  <c:v>22.73</c:v>
                </c:pt>
                <c:pt idx="1540">
                  <c:v>22.25</c:v>
                </c:pt>
                <c:pt idx="1541">
                  <c:v>21.72</c:v>
                </c:pt>
                <c:pt idx="1542">
                  <c:v>20.63</c:v>
                </c:pt>
                <c:pt idx="1543">
                  <c:v>20.02</c:v>
                </c:pt>
                <c:pt idx="1544">
                  <c:v>19.94</c:v>
                </c:pt>
                <c:pt idx="1545">
                  <c:v>21.37</c:v>
                </c:pt>
                <c:pt idx="1546">
                  <c:v>20.27</c:v>
                </c:pt>
                <c:pt idx="1547">
                  <c:v>20.1</c:v>
                </c:pt>
                <c:pt idx="1548">
                  <c:v>19.5</c:v>
                </c:pt>
                <c:pt idx="1549">
                  <c:v>19.26</c:v>
                </c:pt>
                <c:pt idx="1550">
                  <c:v>19.06</c:v>
                </c:pt>
                <c:pt idx="1551">
                  <c:v>18.83</c:v>
                </c:pt>
                <c:pt idx="1552">
                  <c:v>18.72</c:v>
                </c:pt>
                <c:pt idx="1553">
                  <c:v>17.42</c:v>
                </c:pt>
                <c:pt idx="1554">
                  <c:v>17.79</c:v>
                </c:pt>
                <c:pt idx="1555">
                  <c:v>17.92</c:v>
                </c:pt>
                <c:pt idx="1556">
                  <c:v>18.57</c:v>
                </c:pt>
                <c:pt idx="1557">
                  <c:v>18.06</c:v>
                </c:pt>
                <c:pt idx="1558">
                  <c:v>17.58</c:v>
                </c:pt>
                <c:pt idx="1559">
                  <c:v>18.0</c:v>
                </c:pt>
                <c:pt idx="1560">
                  <c:v>17.69</c:v>
                </c:pt>
                <c:pt idx="1561">
                  <c:v>16.91</c:v>
                </c:pt>
                <c:pt idx="1562">
                  <c:v>16.62</c:v>
                </c:pt>
                <c:pt idx="1563">
                  <c:v>16.97</c:v>
                </c:pt>
                <c:pt idx="1564">
                  <c:v>16.87</c:v>
                </c:pt>
                <c:pt idx="1565">
                  <c:v>16.35</c:v>
                </c:pt>
                <c:pt idx="1566">
                  <c:v>17.55</c:v>
                </c:pt>
                <c:pt idx="1567">
                  <c:v>18.4</c:v>
                </c:pt>
                <c:pt idx="1568">
                  <c:v>17.77</c:v>
                </c:pt>
                <c:pt idx="1569">
                  <c:v>17.59</c:v>
                </c:pt>
                <c:pt idx="1570">
                  <c:v>17.13</c:v>
                </c:pt>
                <c:pt idx="1571">
                  <c:v>17.59</c:v>
                </c:pt>
                <c:pt idx="1572">
                  <c:v>17.47</c:v>
                </c:pt>
                <c:pt idx="1573">
                  <c:v>17.02</c:v>
                </c:pt>
                <c:pt idx="1574">
                  <c:v>16.23</c:v>
                </c:pt>
                <c:pt idx="1575">
                  <c:v>16.62</c:v>
                </c:pt>
                <c:pt idx="1576">
                  <c:v>16.48</c:v>
                </c:pt>
                <c:pt idx="1577">
                  <c:v>16.14</c:v>
                </c:pt>
                <c:pt idx="1578">
                  <c:v>15.58</c:v>
                </c:pt>
                <c:pt idx="1579">
                  <c:v>16.2</c:v>
                </c:pt>
                <c:pt idx="1580">
                  <c:v>15.59</c:v>
                </c:pt>
                <c:pt idx="1581">
                  <c:v>15.89</c:v>
                </c:pt>
                <c:pt idx="1582">
                  <c:v>18.36</c:v>
                </c:pt>
                <c:pt idx="1583">
                  <c:v>17.34</c:v>
                </c:pt>
                <c:pt idx="1584">
                  <c:v>15.73</c:v>
                </c:pt>
                <c:pt idx="1585">
                  <c:v>16.32</c:v>
                </c:pt>
                <c:pt idx="1586">
                  <c:v>16.47</c:v>
                </c:pt>
                <c:pt idx="1587">
                  <c:v>16.62</c:v>
                </c:pt>
                <c:pt idx="1588">
                  <c:v>17.47</c:v>
                </c:pt>
                <c:pt idx="1589">
                  <c:v>22.81</c:v>
                </c:pt>
                <c:pt idx="1590">
                  <c:v>21.08</c:v>
                </c:pt>
                <c:pt idx="1591">
                  <c:v>18.44</c:v>
                </c:pt>
                <c:pt idx="1592">
                  <c:v>22.05</c:v>
                </c:pt>
                <c:pt idx="1593">
                  <c:v>20.19</c:v>
                </c:pt>
                <c:pt idx="1594">
                  <c:v>23.84</c:v>
                </c:pt>
                <c:pt idx="1595">
                  <c:v>24.91</c:v>
                </c:pt>
                <c:pt idx="1596">
                  <c:v>32.8</c:v>
                </c:pt>
                <c:pt idx="1597">
                  <c:v>40.95</c:v>
                </c:pt>
                <c:pt idx="1598">
                  <c:v>28.84</c:v>
                </c:pt>
                <c:pt idx="1599">
                  <c:v>28.32</c:v>
                </c:pt>
                <c:pt idx="1600">
                  <c:v>25.52</c:v>
                </c:pt>
                <c:pt idx="1601">
                  <c:v>26.68</c:v>
                </c:pt>
                <c:pt idx="1602">
                  <c:v>31.24</c:v>
                </c:pt>
                <c:pt idx="1603">
                  <c:v>30.84</c:v>
                </c:pt>
                <c:pt idx="1604">
                  <c:v>33.55</c:v>
                </c:pt>
                <c:pt idx="1605">
                  <c:v>35.32</c:v>
                </c:pt>
                <c:pt idx="1606">
                  <c:v>45.79</c:v>
                </c:pt>
                <c:pt idx="1607">
                  <c:v>40.1</c:v>
                </c:pt>
                <c:pt idx="1608">
                  <c:v>38.32</c:v>
                </c:pt>
                <c:pt idx="1609">
                  <c:v>34.61</c:v>
                </c:pt>
                <c:pt idx="1610">
                  <c:v>35.02</c:v>
                </c:pt>
                <c:pt idx="1611">
                  <c:v>29.68</c:v>
                </c:pt>
                <c:pt idx="1612">
                  <c:v>32.07</c:v>
                </c:pt>
                <c:pt idx="1613">
                  <c:v>35.54</c:v>
                </c:pt>
                <c:pt idx="1614">
                  <c:v>30.17</c:v>
                </c:pt>
                <c:pt idx="1615">
                  <c:v>29.46</c:v>
                </c:pt>
                <c:pt idx="1616">
                  <c:v>35.48</c:v>
                </c:pt>
                <c:pt idx="1617">
                  <c:v>36.57</c:v>
                </c:pt>
                <c:pt idx="1618">
                  <c:v>33.7</c:v>
                </c:pt>
                <c:pt idx="1619">
                  <c:v>33.73</c:v>
                </c:pt>
                <c:pt idx="1620">
                  <c:v>30.57</c:v>
                </c:pt>
                <c:pt idx="1621">
                  <c:v>28.79</c:v>
                </c:pt>
                <c:pt idx="1622">
                  <c:v>28.58</c:v>
                </c:pt>
                <c:pt idx="1623">
                  <c:v>25.87</c:v>
                </c:pt>
                <c:pt idx="1624">
                  <c:v>25.92</c:v>
                </c:pt>
                <c:pt idx="1625">
                  <c:v>25.05</c:v>
                </c:pt>
                <c:pt idx="1626">
                  <c:v>23.95</c:v>
                </c:pt>
                <c:pt idx="1627">
                  <c:v>24.88</c:v>
                </c:pt>
                <c:pt idx="1628">
                  <c:v>27.05</c:v>
                </c:pt>
                <c:pt idx="1629">
                  <c:v>26.91</c:v>
                </c:pt>
                <c:pt idx="1630">
                  <c:v>29.74</c:v>
                </c:pt>
                <c:pt idx="1631">
                  <c:v>28.53</c:v>
                </c:pt>
                <c:pt idx="1632">
                  <c:v>29.0</c:v>
                </c:pt>
                <c:pt idx="1633">
                  <c:v>34.13</c:v>
                </c:pt>
                <c:pt idx="1634">
                  <c:v>34.54</c:v>
                </c:pt>
                <c:pt idx="1635">
                  <c:v>32.86</c:v>
                </c:pt>
                <c:pt idx="1636">
                  <c:v>30.12</c:v>
                </c:pt>
                <c:pt idx="1637">
                  <c:v>29.65</c:v>
                </c:pt>
                <c:pt idx="1638">
                  <c:v>26.84</c:v>
                </c:pt>
                <c:pt idx="1639">
                  <c:v>25.71</c:v>
                </c:pt>
                <c:pt idx="1640">
                  <c:v>24.98</c:v>
                </c:pt>
                <c:pt idx="1641">
                  <c:v>24.43</c:v>
                </c:pt>
                <c:pt idx="1642">
                  <c:v>24.56</c:v>
                </c:pt>
                <c:pt idx="1643">
                  <c:v>24.89</c:v>
                </c:pt>
                <c:pt idx="1644">
                  <c:v>25.14</c:v>
                </c:pt>
                <c:pt idx="1645">
                  <c:v>26.25</c:v>
                </c:pt>
                <c:pt idx="1646">
                  <c:v>25.97</c:v>
                </c:pt>
                <c:pt idx="1647">
                  <c:v>23.93</c:v>
                </c:pt>
                <c:pt idx="1648">
                  <c:v>25.64</c:v>
                </c:pt>
                <c:pt idx="1649">
                  <c:v>24.63</c:v>
                </c:pt>
                <c:pt idx="1650">
                  <c:v>23.47</c:v>
                </c:pt>
                <c:pt idx="1651">
                  <c:v>22.73</c:v>
                </c:pt>
                <c:pt idx="1652">
                  <c:v>23.19</c:v>
                </c:pt>
                <c:pt idx="1653">
                  <c:v>24.25</c:v>
                </c:pt>
                <c:pt idx="1654">
                  <c:v>24.13</c:v>
                </c:pt>
                <c:pt idx="1655">
                  <c:v>23.5</c:v>
                </c:pt>
                <c:pt idx="1656">
                  <c:v>22.01</c:v>
                </c:pt>
                <c:pt idx="1657">
                  <c:v>22.63</c:v>
                </c:pt>
                <c:pt idx="1658">
                  <c:v>22.21</c:v>
                </c:pt>
                <c:pt idx="1659">
                  <c:v>22.1</c:v>
                </c:pt>
                <c:pt idx="1660">
                  <c:v>21.74</c:v>
                </c:pt>
                <c:pt idx="1661">
                  <c:v>22.14</c:v>
                </c:pt>
                <c:pt idx="1662">
                  <c:v>22.37</c:v>
                </c:pt>
                <c:pt idx="1663">
                  <c:v>25.39</c:v>
                </c:pt>
                <c:pt idx="1664">
                  <c:v>25.73</c:v>
                </c:pt>
                <c:pt idx="1665">
                  <c:v>26.24</c:v>
                </c:pt>
                <c:pt idx="1666">
                  <c:v>26.1</c:v>
                </c:pt>
                <c:pt idx="1667">
                  <c:v>24.33</c:v>
                </c:pt>
                <c:pt idx="1668">
                  <c:v>24.59</c:v>
                </c:pt>
                <c:pt idx="1669">
                  <c:v>26.44</c:v>
                </c:pt>
                <c:pt idx="1670">
                  <c:v>25.49</c:v>
                </c:pt>
                <c:pt idx="1671">
                  <c:v>25.66</c:v>
                </c:pt>
                <c:pt idx="1672">
                  <c:v>27.46</c:v>
                </c:pt>
                <c:pt idx="1673">
                  <c:v>26.7</c:v>
                </c:pt>
                <c:pt idx="1674">
                  <c:v>27.37</c:v>
                </c:pt>
                <c:pt idx="1675">
                  <c:v>24.45</c:v>
                </c:pt>
                <c:pt idx="1676">
                  <c:v>27.21</c:v>
                </c:pt>
                <c:pt idx="1677">
                  <c:v>26.05</c:v>
                </c:pt>
                <c:pt idx="1678">
                  <c:v>23.89</c:v>
                </c:pt>
                <c:pt idx="1679">
                  <c:v>23.19</c:v>
                </c:pt>
                <c:pt idx="1680">
                  <c:v>21.31</c:v>
                </c:pt>
                <c:pt idx="1681">
                  <c:v>23.8</c:v>
                </c:pt>
                <c:pt idx="1682">
                  <c:v>23.25</c:v>
                </c:pt>
                <c:pt idx="1683">
                  <c:v>22.81</c:v>
                </c:pt>
                <c:pt idx="1684">
                  <c:v>21.99</c:v>
                </c:pt>
                <c:pt idx="1685">
                  <c:v>21.21</c:v>
                </c:pt>
                <c:pt idx="1686">
                  <c:v>21.56</c:v>
                </c:pt>
                <c:pt idx="1687">
                  <c:v>22.1</c:v>
                </c:pt>
                <c:pt idx="1688">
                  <c:v>21.72</c:v>
                </c:pt>
                <c:pt idx="1689">
                  <c:v>22.01</c:v>
                </c:pt>
                <c:pt idx="1690">
                  <c:v>21.5</c:v>
                </c:pt>
                <c:pt idx="1691">
                  <c:v>22.35</c:v>
                </c:pt>
                <c:pt idx="1692">
                  <c:v>22.51</c:v>
                </c:pt>
                <c:pt idx="1693">
                  <c:v>23.87</c:v>
                </c:pt>
                <c:pt idx="1694">
                  <c:v>21.71</c:v>
                </c:pt>
                <c:pt idx="1695">
                  <c:v>22.54</c:v>
                </c:pt>
                <c:pt idx="1696">
                  <c:v>22.6</c:v>
                </c:pt>
                <c:pt idx="1697">
                  <c:v>23.25</c:v>
                </c:pt>
                <c:pt idx="1698">
                  <c:v>23.7</c:v>
                </c:pt>
                <c:pt idx="1699">
                  <c:v>22.5</c:v>
                </c:pt>
                <c:pt idx="1700">
                  <c:v>23.53</c:v>
                </c:pt>
                <c:pt idx="1701">
                  <c:v>21.76</c:v>
                </c:pt>
                <c:pt idx="1702">
                  <c:v>21.49</c:v>
                </c:pt>
                <c:pt idx="1703">
                  <c:v>21.56</c:v>
                </c:pt>
                <c:pt idx="1704">
                  <c:v>20.71</c:v>
                </c:pt>
                <c:pt idx="1705">
                  <c:v>18.96</c:v>
                </c:pt>
                <c:pt idx="1706">
                  <c:v>18.93</c:v>
                </c:pt>
                <c:pt idx="1707">
                  <c:v>19.07</c:v>
                </c:pt>
                <c:pt idx="1708">
                  <c:v>19.88</c:v>
                </c:pt>
                <c:pt idx="1709">
                  <c:v>19.03</c:v>
                </c:pt>
                <c:pt idx="1710">
                  <c:v>19.09</c:v>
                </c:pt>
                <c:pt idx="1711">
                  <c:v>20.63</c:v>
                </c:pt>
                <c:pt idx="1712">
                  <c:v>19.79</c:v>
                </c:pt>
                <c:pt idx="1713">
                  <c:v>19.27</c:v>
                </c:pt>
                <c:pt idx="1714">
                  <c:v>18.78</c:v>
                </c:pt>
                <c:pt idx="1715">
                  <c:v>19.85</c:v>
                </c:pt>
                <c:pt idx="1716">
                  <c:v>20.22</c:v>
                </c:pt>
                <c:pt idx="1717">
                  <c:v>20.71</c:v>
                </c:pt>
                <c:pt idx="1718">
                  <c:v>20.88</c:v>
                </c:pt>
                <c:pt idx="1719">
                  <c:v>21.2</c:v>
                </c:pt>
                <c:pt idx="1720">
                  <c:v>21.83</c:v>
                </c:pt>
                <c:pt idx="1721">
                  <c:v>21.57</c:v>
                </c:pt>
                <c:pt idx="1722">
                  <c:v>19.56</c:v>
                </c:pt>
                <c:pt idx="1723">
                  <c:v>18.52</c:v>
                </c:pt>
                <c:pt idx="1724">
                  <c:v>18.26</c:v>
                </c:pt>
                <c:pt idx="1725">
                  <c:v>18.29</c:v>
                </c:pt>
                <c:pt idx="1726">
                  <c:v>19.08</c:v>
                </c:pt>
                <c:pt idx="1727">
                  <c:v>18.47</c:v>
                </c:pt>
                <c:pt idx="1728">
                  <c:v>18.64</c:v>
                </c:pt>
                <c:pt idx="1729">
                  <c:v>20.61</c:v>
                </c:pt>
                <c:pt idx="1730">
                  <c:v>20.2</c:v>
                </c:pt>
                <c:pt idx="1731">
                  <c:v>22.58</c:v>
                </c:pt>
                <c:pt idx="1732">
                  <c:v>21.76</c:v>
                </c:pt>
                <c:pt idx="1733">
                  <c:v>18.75</c:v>
                </c:pt>
                <c:pt idx="1734">
                  <c:v>18.04</c:v>
                </c:pt>
                <c:pt idx="1735">
                  <c:v>18.37</c:v>
                </c:pt>
                <c:pt idx="1736">
                  <c:v>20.63</c:v>
                </c:pt>
                <c:pt idx="1737">
                  <c:v>19.56</c:v>
                </c:pt>
                <c:pt idx="1738">
                  <c:v>22.22</c:v>
                </c:pt>
                <c:pt idx="1739">
                  <c:v>21.53</c:v>
                </c:pt>
                <c:pt idx="1740">
                  <c:v>23.54</c:v>
                </c:pt>
                <c:pt idx="1741">
                  <c:v>21.36</c:v>
                </c:pt>
                <c:pt idx="1742">
                  <c:v>19.39</c:v>
                </c:pt>
                <c:pt idx="1743">
                  <c:v>18.01</c:v>
                </c:pt>
                <c:pt idx="1744">
                  <c:v>18.02</c:v>
                </c:pt>
                <c:pt idx="1745">
                  <c:v>17.99</c:v>
                </c:pt>
                <c:pt idx="1746">
                  <c:v>17.74</c:v>
                </c:pt>
                <c:pt idx="1747">
                  <c:v>17.25</c:v>
                </c:pt>
                <c:pt idx="1748">
                  <c:v>17.61</c:v>
                </c:pt>
                <c:pt idx="1749">
                  <c:v>17.55</c:v>
                </c:pt>
                <c:pt idx="1750">
                  <c:v>17.61</c:v>
                </c:pt>
                <c:pt idx="1751">
                  <c:v>17.94</c:v>
                </c:pt>
                <c:pt idx="1752">
                  <c:v>17.39</c:v>
                </c:pt>
                <c:pt idx="1753">
                  <c:v>16.11</c:v>
                </c:pt>
                <c:pt idx="1754">
                  <c:v>16.41</c:v>
                </c:pt>
                <c:pt idx="1755">
                  <c:v>16.49</c:v>
                </c:pt>
                <c:pt idx="1756">
                  <c:v>15.45</c:v>
                </c:pt>
                <c:pt idx="1757">
                  <c:v>16.47</c:v>
                </c:pt>
                <c:pt idx="1758">
                  <c:v>17.67</c:v>
                </c:pt>
                <c:pt idx="1759">
                  <c:v>17.52</c:v>
                </c:pt>
                <c:pt idx="1760">
                  <c:v>17.28</c:v>
                </c:pt>
                <c:pt idx="1761">
                  <c:v>17.52</c:v>
                </c:pt>
                <c:pt idx="1762">
                  <c:v>17.75</c:v>
                </c:pt>
                <c:pt idx="1763">
                  <c:v>17.61</c:v>
                </c:pt>
                <c:pt idx="1764">
                  <c:v>17.38</c:v>
                </c:pt>
                <c:pt idx="1765">
                  <c:v>17.02</c:v>
                </c:pt>
                <c:pt idx="1766">
                  <c:v>17.4</c:v>
                </c:pt>
                <c:pt idx="1767">
                  <c:v>17.14</c:v>
                </c:pt>
                <c:pt idx="1768">
                  <c:v>17.54</c:v>
                </c:pt>
                <c:pt idx="1769">
                  <c:v>16.89</c:v>
                </c:pt>
                <c:pt idx="1770">
                  <c:v>16.24</c:v>
                </c:pt>
                <c:pt idx="1771">
                  <c:v>16.39</c:v>
                </c:pt>
                <c:pt idx="1772">
                  <c:v>15.46</c:v>
                </c:pt>
                <c:pt idx="1773">
                  <c:v>15.87</c:v>
                </c:pt>
                <c:pt idx="1774">
                  <c:v>17.31</c:v>
                </c:pt>
                <c:pt idx="1775">
                  <c:v>17.99</c:v>
                </c:pt>
                <c:pt idx="1776">
                  <c:v>18.47</c:v>
                </c:pt>
                <c:pt idx="1777">
                  <c:v>17.65</c:v>
                </c:pt>
                <c:pt idx="1778">
                  <c:v>17.59</c:v>
                </c:pt>
                <c:pt idx="1779">
                  <c:v>16.64</c:v>
                </c:pt>
                <c:pt idx="1780">
                  <c:v>16.15</c:v>
                </c:pt>
                <c:pt idx="1781">
                  <c:v>20.04</c:v>
                </c:pt>
                <c:pt idx="1782">
                  <c:v>19.53</c:v>
                </c:pt>
                <c:pt idx="1783">
                  <c:v>17.63</c:v>
                </c:pt>
                <c:pt idx="1784">
                  <c:v>17.3</c:v>
                </c:pt>
                <c:pt idx="1785">
                  <c:v>16.69</c:v>
                </c:pt>
                <c:pt idx="1786">
                  <c:v>15.93</c:v>
                </c:pt>
                <c:pt idx="1787">
                  <c:v>16.28</c:v>
                </c:pt>
                <c:pt idx="1788">
                  <c:v>15.81</c:v>
                </c:pt>
                <c:pt idx="1789">
                  <c:v>15.87</c:v>
                </c:pt>
                <c:pt idx="1790">
                  <c:v>16.09</c:v>
                </c:pt>
                <c:pt idx="1791">
                  <c:v>15.69</c:v>
                </c:pt>
                <c:pt idx="1792">
                  <c:v>15.95</c:v>
                </c:pt>
                <c:pt idx="1793">
                  <c:v>16.37</c:v>
                </c:pt>
                <c:pt idx="1794">
                  <c:v>16.72</c:v>
                </c:pt>
                <c:pt idx="1795">
                  <c:v>16.59</c:v>
                </c:pt>
                <c:pt idx="1796">
                  <c:v>16.43</c:v>
                </c:pt>
                <c:pt idx="1797">
                  <c:v>20.8</c:v>
                </c:pt>
                <c:pt idx="1798">
                  <c:v>22.13</c:v>
                </c:pt>
                <c:pt idx="1799">
                  <c:v>21.32</c:v>
                </c:pt>
                <c:pt idx="1800">
                  <c:v>19.22</c:v>
                </c:pt>
                <c:pt idx="1801">
                  <c:v>18.35</c:v>
                </c:pt>
                <c:pt idx="1802">
                  <c:v>21.01</c:v>
                </c:pt>
                <c:pt idx="1803">
                  <c:v>20.7</c:v>
                </c:pt>
                <c:pt idx="1804">
                  <c:v>18.6</c:v>
                </c:pt>
                <c:pt idx="1805">
                  <c:v>19.06</c:v>
                </c:pt>
                <c:pt idx="1806">
                  <c:v>20.66</c:v>
                </c:pt>
                <c:pt idx="1807">
                  <c:v>19.82</c:v>
                </c:pt>
                <c:pt idx="1808">
                  <c:v>20.22</c:v>
                </c:pt>
                <c:pt idx="1809">
                  <c:v>21.88</c:v>
                </c:pt>
                <c:pt idx="1810">
                  <c:v>20.08</c:v>
                </c:pt>
                <c:pt idx="1811">
                  <c:v>21.13</c:v>
                </c:pt>
                <c:pt idx="1812">
                  <c:v>24.32</c:v>
                </c:pt>
                <c:pt idx="1813">
                  <c:v>29.4</c:v>
                </c:pt>
                <c:pt idx="1814">
                  <c:v>26.37</c:v>
                </c:pt>
                <c:pt idx="1815">
                  <c:v>24.44</c:v>
                </c:pt>
                <c:pt idx="1816">
                  <c:v>20.61</c:v>
                </c:pt>
                <c:pt idx="1817">
                  <c:v>20.21</c:v>
                </c:pt>
                <c:pt idx="1818">
                  <c:v>19.17</c:v>
                </c:pt>
                <c:pt idx="1819">
                  <c:v>18.0</c:v>
                </c:pt>
                <c:pt idx="1820">
                  <c:v>17.91</c:v>
                </c:pt>
                <c:pt idx="1821">
                  <c:v>19.44</c:v>
                </c:pt>
                <c:pt idx="1822">
                  <c:v>18.16</c:v>
                </c:pt>
                <c:pt idx="1823">
                  <c:v>17.71</c:v>
                </c:pt>
                <c:pt idx="1824">
                  <c:v>17.74</c:v>
                </c:pt>
                <c:pt idx="1825">
                  <c:v>17.4</c:v>
                </c:pt>
                <c:pt idx="1826">
                  <c:v>17.5</c:v>
                </c:pt>
                <c:pt idx="1827">
                  <c:v>17.25</c:v>
                </c:pt>
                <c:pt idx="1828">
                  <c:v>16.9</c:v>
                </c:pt>
                <c:pt idx="1829">
                  <c:v>17.11</c:v>
                </c:pt>
                <c:pt idx="1830">
                  <c:v>17.87</c:v>
                </c:pt>
                <c:pt idx="1831">
                  <c:v>16.59</c:v>
                </c:pt>
                <c:pt idx="1832">
                  <c:v>17.09</c:v>
                </c:pt>
                <c:pt idx="1833">
                  <c:v>16.92</c:v>
                </c:pt>
                <c:pt idx="1834">
                  <c:v>16.27</c:v>
                </c:pt>
                <c:pt idx="1835">
                  <c:v>15.32</c:v>
                </c:pt>
                <c:pt idx="1836">
                  <c:v>16.96</c:v>
                </c:pt>
                <c:pt idx="1837">
                  <c:v>15.83</c:v>
                </c:pt>
                <c:pt idx="1838">
                  <c:v>15.07</c:v>
                </c:pt>
                <c:pt idx="1839">
                  <c:v>14.69</c:v>
                </c:pt>
                <c:pt idx="1840">
                  <c:v>15.77</c:v>
                </c:pt>
                <c:pt idx="1841">
                  <c:v>15.62</c:v>
                </c:pt>
                <c:pt idx="1842">
                  <c:v>15.35</c:v>
                </c:pt>
                <c:pt idx="1843">
                  <c:v>14.62</c:v>
                </c:pt>
                <c:pt idx="1844">
                  <c:v>14.75</c:v>
                </c:pt>
                <c:pt idx="1845">
                  <c:v>15.99</c:v>
                </c:pt>
                <c:pt idx="1846">
                  <c:v>16.7</c:v>
                </c:pt>
                <c:pt idx="1847">
                  <c:v>17.08</c:v>
                </c:pt>
                <c:pt idx="1848">
                  <c:v>18.2</c:v>
                </c:pt>
                <c:pt idx="1849">
                  <c:v>18.4</c:v>
                </c:pt>
                <c:pt idx="1850">
                  <c:v>17.16</c:v>
                </c:pt>
                <c:pt idx="1851">
                  <c:v>15.91</c:v>
                </c:pt>
                <c:pt idx="1852">
                  <c:v>16.95</c:v>
                </c:pt>
                <c:pt idx="1853">
                  <c:v>16.03</c:v>
                </c:pt>
                <c:pt idx="1854">
                  <c:v>17.07</c:v>
                </c:pt>
                <c:pt idx="1855">
                  <c:v>18.24</c:v>
                </c:pt>
                <c:pt idx="1856">
                  <c:v>17.55</c:v>
                </c:pt>
                <c:pt idx="1857">
                  <c:v>16.23</c:v>
                </c:pt>
                <c:pt idx="1858">
                  <c:v>15.52</c:v>
                </c:pt>
                <c:pt idx="1859">
                  <c:v>17.43</c:v>
                </c:pt>
                <c:pt idx="1860">
                  <c:v>18.27</c:v>
                </c:pt>
                <c:pt idx="1861">
                  <c:v>17.82</c:v>
                </c:pt>
                <c:pt idx="1862">
                  <c:v>17.07</c:v>
                </c:pt>
                <c:pt idx="1863">
                  <c:v>16.09</c:v>
                </c:pt>
                <c:pt idx="1864">
                  <c:v>15.98</c:v>
                </c:pt>
                <c:pt idx="1865">
                  <c:v>15.45</c:v>
                </c:pt>
                <c:pt idx="1866">
                  <c:v>18.3</c:v>
                </c:pt>
                <c:pt idx="1867">
                  <c:v>18.09</c:v>
                </c:pt>
                <c:pt idx="1868">
                  <c:v>17.95</c:v>
                </c:pt>
                <c:pt idx="1869">
                  <c:v>18.49</c:v>
                </c:pt>
                <c:pt idx="1870">
                  <c:v>18.07</c:v>
                </c:pt>
                <c:pt idx="1871">
                  <c:v>18.79</c:v>
                </c:pt>
                <c:pt idx="1872">
                  <c:v>17.77</c:v>
                </c:pt>
                <c:pt idx="1873">
                  <c:v>18.86</c:v>
                </c:pt>
                <c:pt idx="1874">
                  <c:v>19.61</c:v>
                </c:pt>
                <c:pt idx="1875">
                  <c:v>18.26</c:v>
                </c:pt>
                <c:pt idx="1876">
                  <c:v>21.32</c:v>
                </c:pt>
                <c:pt idx="1877">
                  <c:v>22.73</c:v>
                </c:pt>
                <c:pt idx="1878">
                  <c:v>21.85</c:v>
                </c:pt>
                <c:pt idx="1879">
                  <c:v>19.99</c:v>
                </c:pt>
                <c:pt idx="1880">
                  <c:v>18.86</c:v>
                </c:pt>
                <c:pt idx="1881">
                  <c:v>18.52</c:v>
                </c:pt>
                <c:pt idx="1882">
                  <c:v>19.29</c:v>
                </c:pt>
                <c:pt idx="1883">
                  <c:v>21.1</c:v>
                </c:pt>
                <c:pt idx="1884">
                  <c:v>20.56</c:v>
                </c:pt>
                <c:pt idx="1885">
                  <c:v>19.17</c:v>
                </c:pt>
                <c:pt idx="1886">
                  <c:v>17.27</c:v>
                </c:pt>
                <c:pt idx="1887">
                  <c:v>16.52</c:v>
                </c:pt>
                <c:pt idx="1888">
                  <c:v>15.87</c:v>
                </c:pt>
                <c:pt idx="1889">
                  <c:v>16.06</c:v>
                </c:pt>
                <c:pt idx="1890">
                  <c:v>16.34</c:v>
                </c:pt>
                <c:pt idx="1891">
                  <c:v>15.95</c:v>
                </c:pt>
                <c:pt idx="1892">
                  <c:v>15.95</c:v>
                </c:pt>
                <c:pt idx="1893">
                  <c:v>18.39</c:v>
                </c:pt>
                <c:pt idx="1894">
                  <c:v>19.87</c:v>
                </c:pt>
                <c:pt idx="1895">
                  <c:v>19.91</c:v>
                </c:pt>
                <c:pt idx="1896">
                  <c:v>20.8</c:v>
                </c:pt>
                <c:pt idx="1897">
                  <c:v>19.53</c:v>
                </c:pt>
                <c:pt idx="1898">
                  <c:v>20.95</c:v>
                </c:pt>
                <c:pt idx="1899">
                  <c:v>19.21</c:v>
                </c:pt>
                <c:pt idx="1900">
                  <c:v>19.09</c:v>
                </c:pt>
                <c:pt idx="1901">
                  <c:v>17.56</c:v>
                </c:pt>
                <c:pt idx="1902">
                  <c:v>17.52</c:v>
                </c:pt>
                <c:pt idx="1903">
                  <c:v>19.35</c:v>
                </c:pt>
                <c:pt idx="1904">
                  <c:v>20.23</c:v>
                </c:pt>
                <c:pt idx="1905">
                  <c:v>22.98</c:v>
                </c:pt>
                <c:pt idx="1906">
                  <c:v>23.74</c:v>
                </c:pt>
                <c:pt idx="1907">
                  <c:v>25.25</c:v>
                </c:pt>
                <c:pt idx="1908">
                  <c:v>23.66</c:v>
                </c:pt>
                <c:pt idx="1909">
                  <c:v>24.79</c:v>
                </c:pt>
                <c:pt idx="1910">
                  <c:v>23.38</c:v>
                </c:pt>
                <c:pt idx="1911">
                  <c:v>31.66</c:v>
                </c:pt>
                <c:pt idx="1912">
                  <c:v>32.0</c:v>
                </c:pt>
                <c:pt idx="1913">
                  <c:v>48.0</c:v>
                </c:pt>
                <c:pt idx="1914">
                  <c:v>35.06</c:v>
                </c:pt>
                <c:pt idx="1915">
                  <c:v>42.99</c:v>
                </c:pt>
                <c:pt idx="1916">
                  <c:v>39.0</c:v>
                </c:pt>
                <c:pt idx="1917">
                  <c:v>36.36</c:v>
                </c:pt>
                <c:pt idx="1918">
                  <c:v>31.87</c:v>
                </c:pt>
                <c:pt idx="1919">
                  <c:v>32.85</c:v>
                </c:pt>
                <c:pt idx="1920">
                  <c:v>31.58</c:v>
                </c:pt>
                <c:pt idx="1921">
                  <c:v>42.67</c:v>
                </c:pt>
                <c:pt idx="1922">
                  <c:v>43.05</c:v>
                </c:pt>
                <c:pt idx="1923">
                  <c:v>42.44</c:v>
                </c:pt>
                <c:pt idx="1924">
                  <c:v>36.27</c:v>
                </c:pt>
                <c:pt idx="1925">
                  <c:v>35.9</c:v>
                </c:pt>
                <c:pt idx="1926">
                  <c:v>39.76</c:v>
                </c:pt>
                <c:pt idx="1927">
                  <c:v>35.59</c:v>
                </c:pt>
                <c:pt idx="1928">
                  <c:v>32.28</c:v>
                </c:pt>
                <c:pt idx="1929">
                  <c:v>32.89</c:v>
                </c:pt>
                <c:pt idx="1930">
                  <c:v>31.62</c:v>
                </c:pt>
                <c:pt idx="1931">
                  <c:v>31.82</c:v>
                </c:pt>
                <c:pt idx="1932">
                  <c:v>33.92</c:v>
                </c:pt>
                <c:pt idx="1933">
                  <c:v>37.0</c:v>
                </c:pt>
                <c:pt idx="1934">
                  <c:v>33.38</c:v>
                </c:pt>
                <c:pt idx="1935">
                  <c:v>34.32</c:v>
                </c:pt>
                <c:pt idx="1936">
                  <c:v>38.52</c:v>
                </c:pt>
                <c:pt idx="1937">
                  <c:v>38.59</c:v>
                </c:pt>
                <c:pt idx="1938">
                  <c:v>36.91</c:v>
                </c:pt>
                <c:pt idx="1939">
                  <c:v>34.6</c:v>
                </c:pt>
                <c:pt idx="1940">
                  <c:v>31.97</c:v>
                </c:pt>
                <c:pt idx="1941">
                  <c:v>30.98</c:v>
                </c:pt>
                <c:pt idx="1942">
                  <c:v>32.73</c:v>
                </c:pt>
                <c:pt idx="1943">
                  <c:v>32.86</c:v>
                </c:pt>
                <c:pt idx="1944">
                  <c:v>37.32</c:v>
                </c:pt>
                <c:pt idx="1945">
                  <c:v>41.35</c:v>
                </c:pt>
                <c:pt idx="1946">
                  <c:v>41.25</c:v>
                </c:pt>
                <c:pt idx="1947">
                  <c:v>39.02</c:v>
                </c:pt>
                <c:pt idx="1948">
                  <c:v>37.71</c:v>
                </c:pt>
                <c:pt idx="1949">
                  <c:v>41.08</c:v>
                </c:pt>
                <c:pt idx="1950">
                  <c:v>38.84</c:v>
                </c:pt>
                <c:pt idx="1951">
                  <c:v>42.96</c:v>
                </c:pt>
                <c:pt idx="1952">
                  <c:v>45.45</c:v>
                </c:pt>
                <c:pt idx="1953">
                  <c:v>40.82</c:v>
                </c:pt>
                <c:pt idx="1954">
                  <c:v>37.81</c:v>
                </c:pt>
                <c:pt idx="1955">
                  <c:v>36.27</c:v>
                </c:pt>
                <c:pt idx="1956">
                  <c:v>36.2</c:v>
                </c:pt>
                <c:pt idx="1957">
                  <c:v>33.02</c:v>
                </c:pt>
                <c:pt idx="1958">
                  <c:v>32.86</c:v>
                </c:pt>
                <c:pt idx="1959">
                  <c:v>31.26</c:v>
                </c:pt>
                <c:pt idx="1960">
                  <c:v>30.7</c:v>
                </c:pt>
                <c:pt idx="1961">
                  <c:v>28.24</c:v>
                </c:pt>
                <c:pt idx="1962">
                  <c:v>33.39</c:v>
                </c:pt>
                <c:pt idx="1963">
                  <c:v>31.56</c:v>
                </c:pt>
                <c:pt idx="1964">
                  <c:v>34.44</c:v>
                </c:pt>
                <c:pt idx="1965">
                  <c:v>34.78</c:v>
                </c:pt>
                <c:pt idx="1966">
                  <c:v>31.32</c:v>
                </c:pt>
                <c:pt idx="1967">
                  <c:v>29.26</c:v>
                </c:pt>
                <c:pt idx="1968">
                  <c:v>32.22</c:v>
                </c:pt>
                <c:pt idx="1969">
                  <c:v>29.86</c:v>
                </c:pt>
                <c:pt idx="1970">
                  <c:v>25.46</c:v>
                </c:pt>
                <c:pt idx="1971">
                  <c:v>24.53</c:v>
                </c:pt>
                <c:pt idx="1972">
                  <c:v>29.96</c:v>
                </c:pt>
                <c:pt idx="1973">
                  <c:v>34.77</c:v>
                </c:pt>
                <c:pt idx="1974">
                  <c:v>32.74</c:v>
                </c:pt>
                <c:pt idx="1975">
                  <c:v>30.5</c:v>
                </c:pt>
                <c:pt idx="1976">
                  <c:v>30.16</c:v>
                </c:pt>
                <c:pt idx="1977">
                  <c:v>29.85</c:v>
                </c:pt>
                <c:pt idx="1978">
                  <c:v>27.48</c:v>
                </c:pt>
                <c:pt idx="1979">
                  <c:v>36.16</c:v>
                </c:pt>
                <c:pt idx="1980">
                  <c:v>32.81</c:v>
                </c:pt>
                <c:pt idx="1981">
                  <c:v>30.04</c:v>
                </c:pt>
                <c:pt idx="1982">
                  <c:v>31.13</c:v>
                </c:pt>
                <c:pt idx="1983">
                  <c:v>31.22</c:v>
                </c:pt>
                <c:pt idx="1984">
                  <c:v>33.51</c:v>
                </c:pt>
                <c:pt idx="1985">
                  <c:v>34.51</c:v>
                </c:pt>
                <c:pt idx="1986">
                  <c:v>32.0</c:v>
                </c:pt>
                <c:pt idx="1987">
                  <c:v>32.91</c:v>
                </c:pt>
                <c:pt idx="1988">
                  <c:v>31.97</c:v>
                </c:pt>
                <c:pt idx="1989">
                  <c:v>33.98</c:v>
                </c:pt>
                <c:pt idx="1990">
                  <c:v>34.47</c:v>
                </c:pt>
                <c:pt idx="1991">
                  <c:v>32.13</c:v>
                </c:pt>
                <c:pt idx="1992">
                  <c:v>30.64</c:v>
                </c:pt>
                <c:pt idx="1993">
                  <c:v>27.8</c:v>
                </c:pt>
                <c:pt idx="1994">
                  <c:v>27.41</c:v>
                </c:pt>
                <c:pt idx="1995">
                  <c:v>27.52</c:v>
                </c:pt>
                <c:pt idx="1996">
                  <c:v>27.84</c:v>
                </c:pt>
                <c:pt idx="1997">
                  <c:v>28.13</c:v>
                </c:pt>
                <c:pt idx="1998">
                  <c:v>28.67</c:v>
                </c:pt>
                <c:pt idx="1999">
                  <c:v>30.59</c:v>
                </c:pt>
                <c:pt idx="2000">
                  <c:v>26.38</c:v>
                </c:pt>
                <c:pt idx="2001">
                  <c:v>25.67</c:v>
                </c:pt>
                <c:pt idx="2002">
                  <c:v>25.41</c:v>
                </c:pt>
                <c:pt idx="2003">
                  <c:v>26.04</c:v>
                </c:pt>
                <c:pt idx="2004">
                  <c:v>25.11</c:v>
                </c:pt>
                <c:pt idx="2005">
                  <c:v>24.29</c:v>
                </c:pt>
                <c:pt idx="2006">
                  <c:v>24.92</c:v>
                </c:pt>
                <c:pt idx="2007">
                  <c:v>23.22</c:v>
                </c:pt>
                <c:pt idx="2008">
                  <c:v>21.43</c:v>
                </c:pt>
                <c:pt idx="2009">
                  <c:v>21.16</c:v>
                </c:pt>
                <c:pt idx="2010">
                  <c:v>20.73</c:v>
                </c:pt>
                <c:pt idx="2011">
                  <c:v>21.91</c:v>
                </c:pt>
                <c:pt idx="2012">
                  <c:v>23.52</c:v>
                </c:pt>
                <c:pt idx="2013">
                  <c:v>22.65</c:v>
                </c:pt>
                <c:pt idx="2014">
                  <c:v>23.4</c:v>
                </c:pt>
                <c:pt idx="2015">
                  <c:v>22.97</c:v>
                </c:pt>
                <c:pt idx="2016">
                  <c:v>22.22</c:v>
                </c:pt>
                <c:pt idx="2017">
                  <c:v>21.48</c:v>
                </c:pt>
                <c:pt idx="2018">
                  <c:v>20.63</c:v>
                </c:pt>
                <c:pt idx="2019">
                  <c:v>21.07</c:v>
                </c:pt>
                <c:pt idx="2020">
                  <c:v>20.69</c:v>
                </c:pt>
                <c:pt idx="2021">
                  <c:v>21.05</c:v>
                </c:pt>
                <c:pt idx="2022">
                  <c:v>20.47</c:v>
                </c:pt>
                <c:pt idx="2023">
                  <c:v>20.91</c:v>
                </c:pt>
                <c:pt idx="2024">
                  <c:v>22.2</c:v>
                </c:pt>
                <c:pt idx="2025">
                  <c:v>20.89</c:v>
                </c:pt>
                <c:pt idx="2026">
                  <c:v>19.87</c:v>
                </c:pt>
                <c:pt idx="2027">
                  <c:v>18.28</c:v>
                </c:pt>
                <c:pt idx="2028">
                  <c:v>18.67</c:v>
                </c:pt>
                <c:pt idx="2029">
                  <c:v>18.91</c:v>
                </c:pt>
                <c:pt idx="2030">
                  <c:v>18.31</c:v>
                </c:pt>
                <c:pt idx="2031">
                  <c:v>18.57</c:v>
                </c:pt>
                <c:pt idx="2032">
                  <c:v>18.53</c:v>
                </c:pt>
                <c:pt idx="2033">
                  <c:v>19.4</c:v>
                </c:pt>
                <c:pt idx="2034">
                  <c:v>19.44</c:v>
                </c:pt>
                <c:pt idx="2035">
                  <c:v>18.55</c:v>
                </c:pt>
                <c:pt idx="2036">
                  <c:v>17.98</c:v>
                </c:pt>
                <c:pt idx="2037">
                  <c:v>17.1</c:v>
                </c:pt>
                <c:pt idx="2038">
                  <c:v>17.76</c:v>
                </c:pt>
                <c:pt idx="2039">
                  <c:v>17.65</c:v>
                </c:pt>
                <c:pt idx="2040">
                  <c:v>18.16</c:v>
                </c:pt>
                <c:pt idx="2041">
                  <c:v>18.63</c:v>
                </c:pt>
                <c:pt idx="2042">
                  <c:v>20.79</c:v>
                </c:pt>
                <c:pt idx="2043">
                  <c:v>19.04</c:v>
                </c:pt>
                <c:pt idx="2044">
                  <c:v>19.54</c:v>
                </c:pt>
                <c:pt idx="2045">
                  <c:v>21.14</c:v>
                </c:pt>
                <c:pt idx="2046">
                  <c:v>19.22</c:v>
                </c:pt>
                <c:pt idx="2047">
                  <c:v>17.78</c:v>
                </c:pt>
                <c:pt idx="2048">
                  <c:v>18.19</c:v>
                </c:pt>
                <c:pt idx="2049">
                  <c:v>18.19</c:v>
                </c:pt>
                <c:pt idx="2050">
                  <c:v>16.8</c:v>
                </c:pt>
                <c:pt idx="2051">
                  <c:v>17.31</c:v>
                </c:pt>
                <c:pt idx="2052">
                  <c:v>18.19</c:v>
                </c:pt>
                <c:pt idx="2053">
                  <c:v>17.96</c:v>
                </c:pt>
                <c:pt idx="2054">
                  <c:v>18.43</c:v>
                </c:pt>
                <c:pt idx="2055">
                  <c:v>17.26</c:v>
                </c:pt>
                <c:pt idx="2056">
                  <c:v>17.29</c:v>
                </c:pt>
                <c:pt idx="2057">
                  <c:v>18.05</c:v>
                </c:pt>
                <c:pt idx="2058">
                  <c:v>20.87</c:v>
                </c:pt>
                <c:pt idx="2059">
                  <c:v>19.07</c:v>
                </c:pt>
                <c:pt idx="2060">
                  <c:v>17.95</c:v>
                </c:pt>
                <c:pt idx="2061">
                  <c:v>17.11</c:v>
                </c:pt>
                <c:pt idx="2062">
                  <c:v>15.64</c:v>
                </c:pt>
                <c:pt idx="2063">
                  <c:v>14.8</c:v>
                </c:pt>
                <c:pt idx="2064">
                  <c:v>15.31</c:v>
                </c:pt>
                <c:pt idx="2065">
                  <c:v>15.42</c:v>
                </c:pt>
                <c:pt idx="2066">
                  <c:v>14.47</c:v>
                </c:pt>
                <c:pt idx="2067">
                  <c:v>15.04</c:v>
                </c:pt>
                <c:pt idx="2068">
                  <c:v>15.58</c:v>
                </c:pt>
                <c:pt idx="2069">
                  <c:v>15.13</c:v>
                </c:pt>
                <c:pt idx="2070">
                  <c:v>15.57</c:v>
                </c:pt>
                <c:pt idx="2071">
                  <c:v>14.82</c:v>
                </c:pt>
                <c:pt idx="2072">
                  <c:v>14.26</c:v>
                </c:pt>
                <c:pt idx="2073">
                  <c:v>15.59</c:v>
                </c:pt>
                <c:pt idx="2074">
                  <c:v>15.47</c:v>
                </c:pt>
                <c:pt idx="2075">
                  <c:v>15.48</c:v>
                </c:pt>
                <c:pt idx="2076">
                  <c:v>15.5</c:v>
                </c:pt>
                <c:pt idx="2077">
                  <c:v>15.64</c:v>
                </c:pt>
                <c:pt idx="2078">
                  <c:v>15.66</c:v>
                </c:pt>
                <c:pt idx="2079">
                  <c:v>16.44</c:v>
                </c:pt>
                <c:pt idx="2080">
                  <c:v>16.7</c:v>
                </c:pt>
                <c:pt idx="2081">
                  <c:v>18.81</c:v>
                </c:pt>
                <c:pt idx="2082">
                  <c:v>20.39</c:v>
                </c:pt>
                <c:pt idx="2083">
                  <c:v>20.02</c:v>
                </c:pt>
                <c:pt idx="2084">
                  <c:v>17.2</c:v>
                </c:pt>
                <c:pt idx="2085">
                  <c:v>19.55</c:v>
                </c:pt>
                <c:pt idx="2086">
                  <c:v>19.55</c:v>
                </c:pt>
                <c:pt idx="2087">
                  <c:v>18.46</c:v>
                </c:pt>
                <c:pt idx="2088">
                  <c:v>18.64</c:v>
                </c:pt>
                <c:pt idx="2089">
                  <c:v>18.36</c:v>
                </c:pt>
                <c:pt idx="2090">
                  <c:v>17.44</c:v>
                </c:pt>
                <c:pt idx="2091">
                  <c:v>18.97</c:v>
                </c:pt>
                <c:pt idx="2092">
                  <c:v>18.1</c:v>
                </c:pt>
                <c:pt idx="2093">
                  <c:v>16.82</c:v>
                </c:pt>
                <c:pt idx="2094">
                  <c:v>16.24</c:v>
                </c:pt>
                <c:pt idx="2095">
                  <c:v>16.32</c:v>
                </c:pt>
                <c:pt idx="2096">
                  <c:v>17.15</c:v>
                </c:pt>
                <c:pt idx="2097">
                  <c:v>16.6</c:v>
                </c:pt>
                <c:pt idx="2098">
                  <c:v>16.88</c:v>
                </c:pt>
                <c:pt idx="2099">
                  <c:v>17.56</c:v>
                </c:pt>
                <c:pt idx="2100">
                  <c:v>19.16</c:v>
                </c:pt>
                <c:pt idx="2101">
                  <c:v>18.94</c:v>
                </c:pt>
                <c:pt idx="2102">
                  <c:v>19.05</c:v>
                </c:pt>
                <c:pt idx="2103">
                  <c:v>20.08</c:v>
                </c:pt>
                <c:pt idx="2104">
                  <c:v>18.83</c:v>
                </c:pt>
                <c:pt idx="2105">
                  <c:v>19.89</c:v>
                </c:pt>
                <c:pt idx="2106">
                  <c:v>21.87</c:v>
                </c:pt>
                <c:pt idx="2107">
                  <c:v>21.97</c:v>
                </c:pt>
                <c:pt idx="2108">
                  <c:v>22.27</c:v>
                </c:pt>
                <c:pt idx="2109">
                  <c:v>24.49</c:v>
                </c:pt>
                <c:pt idx="2110">
                  <c:v>25.1</c:v>
                </c:pt>
                <c:pt idx="2111">
                  <c:v>22.01</c:v>
                </c:pt>
                <c:pt idx="2112">
                  <c:v>22.48</c:v>
                </c:pt>
                <c:pt idx="2113">
                  <c:v>22.33</c:v>
                </c:pt>
                <c:pt idx="2114">
                  <c:v>21.54</c:v>
                </c:pt>
                <c:pt idx="2115">
                  <c:v>21.76</c:v>
                </c:pt>
                <c:pt idx="2116">
                  <c:v>21.03</c:v>
                </c:pt>
                <c:pt idx="2117">
                  <c:v>24.14</c:v>
                </c:pt>
                <c:pt idx="2118">
                  <c:v>24.06</c:v>
                </c:pt>
                <c:pt idx="2119">
                  <c:v>26.66</c:v>
                </c:pt>
                <c:pt idx="2120">
                  <c:v>26.12</c:v>
                </c:pt>
                <c:pt idx="2121">
                  <c:v>24.68</c:v>
                </c:pt>
                <c:pt idx="2122">
                  <c:v>22.16</c:v>
                </c:pt>
                <c:pt idx="2123">
                  <c:v>21.72</c:v>
                </c:pt>
                <c:pt idx="2124">
                  <c:v>21.23</c:v>
                </c:pt>
                <c:pt idx="2125">
                  <c:v>23.56</c:v>
                </c:pt>
                <c:pt idx="2126">
                  <c:v>22.09</c:v>
                </c:pt>
                <c:pt idx="2127">
                  <c:v>24.27</c:v>
                </c:pt>
                <c:pt idx="2128">
                  <c:v>21.68</c:v>
                </c:pt>
                <c:pt idx="2129">
                  <c:v>21.11</c:v>
                </c:pt>
                <c:pt idx="2130">
                  <c:v>18.32</c:v>
                </c:pt>
                <c:pt idx="2131">
                  <c:v>18.38</c:v>
                </c:pt>
                <c:pt idx="2132">
                  <c:v>17.24</c:v>
                </c:pt>
                <c:pt idx="2133">
                  <c:v>20.08</c:v>
                </c:pt>
                <c:pt idx="2134">
                  <c:v>18.11</c:v>
                </c:pt>
                <c:pt idx="2135">
                  <c:v>20.38</c:v>
                </c:pt>
                <c:pt idx="2136">
                  <c:v>19.72</c:v>
                </c:pt>
                <c:pt idx="2137">
                  <c:v>19.45</c:v>
                </c:pt>
                <c:pt idx="2138">
                  <c:v>19.71</c:v>
                </c:pt>
                <c:pt idx="2139">
                  <c:v>17.08</c:v>
                </c:pt>
                <c:pt idx="2140">
                  <c:v>16.8</c:v>
                </c:pt>
                <c:pt idx="2141">
                  <c:v>16.66</c:v>
                </c:pt>
                <c:pt idx="2142">
                  <c:v>17.5</c:v>
                </c:pt>
                <c:pt idx="2143">
                  <c:v>17.1</c:v>
                </c:pt>
                <c:pt idx="2144">
                  <c:v>17.98</c:v>
                </c:pt>
                <c:pt idx="2145">
                  <c:v>18.72</c:v>
                </c:pt>
                <c:pt idx="2146">
                  <c:v>17.95</c:v>
                </c:pt>
                <c:pt idx="2147">
                  <c:v>18.33</c:v>
                </c:pt>
                <c:pt idx="2148">
                  <c:v>16.74</c:v>
                </c:pt>
                <c:pt idx="2149">
                  <c:v>17.11</c:v>
                </c:pt>
                <c:pt idx="2150">
                  <c:v>16.48</c:v>
                </c:pt>
                <c:pt idx="2151">
                  <c:v>16.16</c:v>
                </c:pt>
                <c:pt idx="2152">
                  <c:v>15.45</c:v>
                </c:pt>
                <c:pt idx="2153">
                  <c:v>16.27</c:v>
                </c:pt>
                <c:pt idx="2154">
                  <c:v>18.62</c:v>
                </c:pt>
                <c:pt idx="2155">
                  <c:v>20.47</c:v>
                </c:pt>
                <c:pt idx="2156">
                  <c:v>19.34</c:v>
                </c:pt>
                <c:pt idx="2157">
                  <c:v>17.53</c:v>
                </c:pt>
                <c:pt idx="2158">
                  <c:v>16.7</c:v>
                </c:pt>
                <c:pt idx="2159">
                  <c:v>18.03</c:v>
                </c:pt>
                <c:pt idx="2160">
                  <c:v>18.93</c:v>
                </c:pt>
                <c:pt idx="2161">
                  <c:v>18.96</c:v>
                </c:pt>
                <c:pt idx="2162">
                  <c:v>17.57</c:v>
                </c:pt>
                <c:pt idx="2163">
                  <c:v>15.64</c:v>
                </c:pt>
                <c:pt idx="2164">
                  <c:v>15.95</c:v>
                </c:pt>
                <c:pt idx="2165">
                  <c:v>15.99</c:v>
                </c:pt>
                <c:pt idx="2166">
                  <c:v>15.32</c:v>
                </c:pt>
                <c:pt idx="2167">
                  <c:v>15.28</c:v>
                </c:pt>
                <c:pt idx="2168">
                  <c:v>14.74</c:v>
                </c:pt>
                <c:pt idx="2169">
                  <c:v>13.7</c:v>
                </c:pt>
                <c:pt idx="2170">
                  <c:v>14.85</c:v>
                </c:pt>
                <c:pt idx="2171">
                  <c:v>14.63</c:v>
                </c:pt>
                <c:pt idx="2172">
                  <c:v>14.29</c:v>
                </c:pt>
                <c:pt idx="2173">
                  <c:v>13.45</c:v>
                </c:pt>
                <c:pt idx="2174">
                  <c:v>14.02</c:v>
                </c:pt>
                <c:pt idx="2175">
                  <c:v>15.02</c:v>
                </c:pt>
                <c:pt idx="2176">
                  <c:v>15.11</c:v>
                </c:pt>
                <c:pt idx="2177">
                  <c:v>15.96</c:v>
                </c:pt>
                <c:pt idx="2178">
                  <c:v>15.18</c:v>
                </c:pt>
                <c:pt idx="2179">
                  <c:v>16.35</c:v>
                </c:pt>
                <c:pt idx="2180">
                  <c:v>16.49</c:v>
                </c:pt>
                <c:pt idx="2181">
                  <c:v>17.06</c:v>
                </c:pt>
                <c:pt idx="2182">
                  <c:v>17.83</c:v>
                </c:pt>
                <c:pt idx="2183">
                  <c:v>17.47</c:v>
                </c:pt>
                <c:pt idx="2184">
                  <c:v>17.98</c:v>
                </c:pt>
                <c:pt idx="2185">
                  <c:v>17.74</c:v>
                </c:pt>
                <c:pt idx="2186">
                  <c:v>15.6</c:v>
                </c:pt>
                <c:pt idx="2187">
                  <c:v>14.38</c:v>
                </c:pt>
                <c:pt idx="2188">
                  <c:v>16.28</c:v>
                </c:pt>
                <c:pt idx="2189">
                  <c:v>16.41</c:v>
                </c:pt>
                <c:pt idx="2190">
                  <c:v>15.8</c:v>
                </c:pt>
                <c:pt idx="2191">
                  <c:v>14.05</c:v>
                </c:pt>
                <c:pt idx="2192">
                  <c:v>14.51</c:v>
                </c:pt>
                <c:pt idx="2193">
                  <c:v>14.59</c:v>
                </c:pt>
                <c:pt idx="2194">
                  <c:v>14.18</c:v>
                </c:pt>
                <c:pt idx="2195">
                  <c:v>13.88</c:v>
                </c:pt>
                <c:pt idx="2196">
                  <c:v>14.07</c:v>
                </c:pt>
                <c:pt idx="2197">
                  <c:v>13.98</c:v>
                </c:pt>
                <c:pt idx="2198">
                  <c:v>14.15</c:v>
                </c:pt>
                <c:pt idx="2199">
                  <c:v>15.43</c:v>
                </c:pt>
                <c:pt idx="2200">
                  <c:v>16.81</c:v>
                </c:pt>
                <c:pt idx="2201">
                  <c:v>14.84</c:v>
                </c:pt>
                <c:pt idx="2202">
                  <c:v>15.73</c:v>
                </c:pt>
                <c:pt idx="2203">
                  <c:v>16.32</c:v>
                </c:pt>
                <c:pt idx="2204">
                  <c:v>15.71</c:v>
                </c:pt>
                <c:pt idx="2205">
                  <c:v>15.43</c:v>
                </c:pt>
                <c:pt idx="2206">
                  <c:v>14.55</c:v>
                </c:pt>
                <c:pt idx="2207">
                  <c:v>14.33</c:v>
                </c:pt>
                <c:pt idx="2208">
                  <c:v>15.11</c:v>
                </c:pt>
                <c:pt idx="2209">
                  <c:v>16.37</c:v>
                </c:pt>
                <c:pt idx="2210">
                  <c:v>16.29</c:v>
                </c:pt>
                <c:pt idx="2211">
                  <c:v>15.59</c:v>
                </c:pt>
                <c:pt idx="2212">
                  <c:v>16.14</c:v>
                </c:pt>
                <c:pt idx="2213">
                  <c:v>15.27</c:v>
                </c:pt>
                <c:pt idx="2214">
                  <c:v>15.22</c:v>
                </c:pt>
                <c:pt idx="2215">
                  <c:v>15.07</c:v>
                </c:pt>
                <c:pt idx="2216">
                  <c:v>15.03</c:v>
                </c:pt>
                <c:pt idx="2217">
                  <c:v>17.06</c:v>
                </c:pt>
                <c:pt idx="2218">
                  <c:v>16.62</c:v>
                </c:pt>
                <c:pt idx="2219">
                  <c:v>18.83</c:v>
                </c:pt>
                <c:pt idx="2220">
                  <c:v>18.33</c:v>
                </c:pt>
                <c:pt idx="2221">
                  <c:v>18.12</c:v>
                </c:pt>
                <c:pt idx="2222">
                  <c:v>17.81</c:v>
                </c:pt>
                <c:pt idx="2223">
                  <c:v>18.6</c:v>
                </c:pt>
                <c:pt idx="2224">
                  <c:v>16.69</c:v>
                </c:pt>
                <c:pt idx="2225">
                  <c:v>17.59</c:v>
                </c:pt>
                <c:pt idx="2226">
                  <c:v>18.42</c:v>
                </c:pt>
                <c:pt idx="2227">
                  <c:v>17.58</c:v>
                </c:pt>
                <c:pt idx="2228">
                  <c:v>19.08</c:v>
                </c:pt>
                <c:pt idx="2229">
                  <c:v>18.49</c:v>
                </c:pt>
                <c:pt idx="2230">
                  <c:v>18.61</c:v>
                </c:pt>
                <c:pt idx="2231">
                  <c:v>16.68</c:v>
                </c:pt>
                <c:pt idx="2232">
                  <c:v>16.65</c:v>
                </c:pt>
                <c:pt idx="2233">
                  <c:v>17.92</c:v>
                </c:pt>
                <c:pt idx="2234">
                  <c:v>17.99</c:v>
                </c:pt>
                <c:pt idx="2235">
                  <c:v>16.41</c:v>
                </c:pt>
                <c:pt idx="2236">
                  <c:v>15.24</c:v>
                </c:pt>
                <c:pt idx="2237">
                  <c:v>15.08</c:v>
                </c:pt>
                <c:pt idx="2238">
                  <c:v>15.31</c:v>
                </c:pt>
                <c:pt idx="2239">
                  <c:v>15.14</c:v>
                </c:pt>
                <c:pt idx="2240">
                  <c:v>15.5</c:v>
                </c:pt>
                <c:pt idx="2241">
                  <c:v>15.92</c:v>
                </c:pt>
                <c:pt idx="2242">
                  <c:v>15.51</c:v>
                </c:pt>
                <c:pt idx="2243">
                  <c:v>15.06</c:v>
                </c:pt>
                <c:pt idx="2244">
                  <c:v>15.87</c:v>
                </c:pt>
                <c:pt idx="2245">
                  <c:v>16.64</c:v>
                </c:pt>
                <c:pt idx="2246">
                  <c:v>17.12</c:v>
                </c:pt>
                <c:pt idx="2247">
                  <c:v>16.46</c:v>
                </c:pt>
                <c:pt idx="2248">
                  <c:v>16.58</c:v>
                </c:pt>
                <c:pt idx="2249">
                  <c:v>15.9</c:v>
                </c:pt>
                <c:pt idx="2250">
                  <c:v>16.05</c:v>
                </c:pt>
                <c:pt idx="2251">
                  <c:v>15.57</c:v>
                </c:pt>
                <c:pt idx="2252">
                  <c:v>15.95</c:v>
                </c:pt>
                <c:pt idx="2253">
                  <c:v>16.56</c:v>
                </c:pt>
                <c:pt idx="2254">
                  <c:v>17.0</c:v>
                </c:pt>
                <c:pt idx="2255">
                  <c:v>16.34</c:v>
                </c:pt>
                <c:pt idx="2256">
                  <c:v>15.57</c:v>
                </c:pt>
                <c:pt idx="2257">
                  <c:v>17.36</c:v>
                </c:pt>
                <c:pt idx="2258">
                  <c:v>17.67</c:v>
                </c:pt>
                <c:pt idx="2259">
                  <c:v>17.84</c:v>
                </c:pt>
                <c:pt idx="2260">
                  <c:v>17.84</c:v>
                </c:pt>
                <c:pt idx="2261">
                  <c:v>19.48</c:v>
                </c:pt>
                <c:pt idx="2262">
                  <c:v>19.47</c:v>
                </c:pt>
                <c:pt idx="2263">
                  <c:v>22.72</c:v>
                </c:pt>
                <c:pt idx="2264">
                  <c:v>18.02</c:v>
                </c:pt>
                <c:pt idx="2265">
                  <c:v>14.68</c:v>
                </c:pt>
                <c:pt idx="2266">
                  <c:v>14.56</c:v>
                </c:pt>
                <c:pt idx="2267">
                  <c:v>13.83</c:v>
                </c:pt>
                <c:pt idx="2268">
                  <c:v>13.79</c:v>
                </c:pt>
                <c:pt idx="2269">
                  <c:v>13.62</c:v>
                </c:pt>
                <c:pt idx="2270">
                  <c:v>13.81</c:v>
                </c:pt>
                <c:pt idx="2271">
                  <c:v>13.49</c:v>
                </c:pt>
                <c:pt idx="2272">
                  <c:v>13.36</c:v>
                </c:pt>
                <c:pt idx="2273">
                  <c:v>13.52</c:v>
                </c:pt>
                <c:pt idx="2274">
                  <c:v>13.55</c:v>
                </c:pt>
                <c:pt idx="2275">
                  <c:v>13.42</c:v>
                </c:pt>
                <c:pt idx="2276">
                  <c:v>13.57</c:v>
                </c:pt>
                <c:pt idx="2277">
                  <c:v>12.46</c:v>
                </c:pt>
                <c:pt idx="2278">
                  <c:v>12.43</c:v>
                </c:pt>
                <c:pt idx="2279">
                  <c:v>12.46</c:v>
                </c:pt>
                <c:pt idx="2280">
                  <c:v>12.69</c:v>
                </c:pt>
                <c:pt idx="2281">
                  <c:v>12.89</c:v>
                </c:pt>
                <c:pt idx="2282">
                  <c:v>13.57</c:v>
                </c:pt>
                <c:pt idx="2283">
                  <c:v>13.31</c:v>
                </c:pt>
                <c:pt idx="2284">
                  <c:v>14.32</c:v>
                </c:pt>
                <c:pt idx="2285">
                  <c:v>14.28</c:v>
                </c:pt>
                <c:pt idx="2286">
                  <c:v>12.9</c:v>
                </c:pt>
                <c:pt idx="2287">
                  <c:v>14.67</c:v>
                </c:pt>
                <c:pt idx="2288">
                  <c:v>13.72</c:v>
                </c:pt>
                <c:pt idx="2289">
                  <c:v>13.41</c:v>
                </c:pt>
                <c:pt idx="2290">
                  <c:v>13.5</c:v>
                </c:pt>
                <c:pt idx="2291">
                  <c:v>13.02</c:v>
                </c:pt>
                <c:pt idx="2292">
                  <c:v>12.94</c:v>
                </c:pt>
                <c:pt idx="2293">
                  <c:v>12.64</c:v>
                </c:pt>
                <c:pt idx="2294">
                  <c:v>12.98</c:v>
                </c:pt>
                <c:pt idx="2295">
                  <c:v>12.66</c:v>
                </c:pt>
                <c:pt idx="2296">
                  <c:v>12.46</c:v>
                </c:pt>
                <c:pt idx="2297">
                  <c:v>12.31</c:v>
                </c:pt>
                <c:pt idx="2298">
                  <c:v>14.68</c:v>
                </c:pt>
                <c:pt idx="2299">
                  <c:v>15.22</c:v>
                </c:pt>
                <c:pt idx="2300">
                  <c:v>14.17</c:v>
                </c:pt>
                <c:pt idx="2301">
                  <c:v>18.99</c:v>
                </c:pt>
                <c:pt idx="2302">
                  <c:v>16.87</c:v>
                </c:pt>
                <c:pt idx="2303">
                  <c:v>14.73</c:v>
                </c:pt>
                <c:pt idx="2304">
                  <c:v>15.51</c:v>
                </c:pt>
                <c:pt idx="2305">
                  <c:v>15.36</c:v>
                </c:pt>
                <c:pt idx="2306">
                  <c:v>14.01</c:v>
                </c:pt>
                <c:pt idx="2307">
                  <c:v>13.48</c:v>
                </c:pt>
                <c:pt idx="2308">
                  <c:v>13.53</c:v>
                </c:pt>
                <c:pt idx="2309">
                  <c:v>13.06</c:v>
                </c:pt>
                <c:pt idx="2310">
                  <c:v>12.59</c:v>
                </c:pt>
                <c:pt idx="2311">
                  <c:v>11.56</c:v>
                </c:pt>
                <c:pt idx="2312">
                  <c:v>12.27</c:v>
                </c:pt>
                <c:pt idx="2313">
                  <c:v>11.83</c:v>
                </c:pt>
                <c:pt idx="2314">
                  <c:v>11.3</c:v>
                </c:pt>
                <c:pt idx="2315">
                  <c:v>11.3</c:v>
                </c:pt>
                <c:pt idx="2316">
                  <c:v>13.36</c:v>
                </c:pt>
                <c:pt idx="2317">
                  <c:v>14.39</c:v>
                </c:pt>
                <c:pt idx="2318">
                  <c:v>12.67</c:v>
                </c:pt>
                <c:pt idx="2319">
                  <c:v>13.99</c:v>
                </c:pt>
                <c:pt idx="2320">
                  <c:v>13.57</c:v>
                </c:pt>
                <c:pt idx="2321">
                  <c:v>13.74</c:v>
                </c:pt>
                <c:pt idx="2322">
                  <c:v>12.77</c:v>
                </c:pt>
                <c:pt idx="2323">
                  <c:v>13.15</c:v>
                </c:pt>
                <c:pt idx="2324">
                  <c:v>12.7</c:v>
                </c:pt>
                <c:pt idx="2325">
                  <c:v>13.58</c:v>
                </c:pt>
                <c:pt idx="2326">
                  <c:v>12.78</c:v>
                </c:pt>
                <c:pt idx="2327">
                  <c:v>14.21</c:v>
                </c:pt>
                <c:pt idx="2328">
                  <c:v>13.89</c:v>
                </c:pt>
                <c:pt idx="2329">
                  <c:v>13.92</c:v>
                </c:pt>
                <c:pt idx="2330">
                  <c:v>13.19</c:v>
                </c:pt>
                <c:pt idx="2331">
                  <c:v>12.84</c:v>
                </c:pt>
                <c:pt idx="2332">
                  <c:v>12.36</c:v>
                </c:pt>
                <c:pt idx="2333">
                  <c:v>12.24</c:v>
                </c:pt>
                <c:pt idx="2334">
                  <c:v>12.06</c:v>
                </c:pt>
                <c:pt idx="2335">
                  <c:v>17.27</c:v>
                </c:pt>
                <c:pt idx="2336">
                  <c:v>13.96</c:v>
                </c:pt>
                <c:pt idx="2337">
                  <c:v>16.51</c:v>
                </c:pt>
                <c:pt idx="2338">
                  <c:v>17.56</c:v>
                </c:pt>
                <c:pt idx="2339">
                  <c:v>14.97</c:v>
                </c:pt>
                <c:pt idx="2340">
                  <c:v>14.39</c:v>
                </c:pt>
                <c:pt idx="2341">
                  <c:v>13.48</c:v>
                </c:pt>
                <c:pt idx="2342">
                  <c:v>13.61</c:v>
                </c:pt>
                <c:pt idx="2343">
                  <c:v>13.62</c:v>
                </c:pt>
                <c:pt idx="2344">
                  <c:v>13.61</c:v>
                </c:pt>
                <c:pt idx="2345">
                  <c:v>13.71</c:v>
                </c:pt>
                <c:pt idx="2346">
                  <c:v>13.52</c:v>
                </c:pt>
                <c:pt idx="2347">
                  <c:v>14.49</c:v>
                </c:pt>
                <c:pt idx="2348">
                  <c:v>13.59</c:v>
                </c:pt>
                <c:pt idx="2349">
                  <c:v>12.85</c:v>
                </c:pt>
                <c:pt idx="2350">
                  <c:v>12.66</c:v>
                </c:pt>
                <c:pt idx="2351">
                  <c:v>12.83</c:v>
                </c:pt>
                <c:pt idx="2352">
                  <c:v>12.66</c:v>
                </c:pt>
                <c:pt idx="2353">
                  <c:v>13.13</c:v>
                </c:pt>
                <c:pt idx="2354">
                  <c:v>12.59</c:v>
                </c:pt>
                <c:pt idx="2355">
                  <c:v>12.55</c:v>
                </c:pt>
                <c:pt idx="2356">
                  <c:v>12.77</c:v>
                </c:pt>
                <c:pt idx="2357">
                  <c:v>12.81</c:v>
                </c:pt>
                <c:pt idx="2358">
                  <c:v>13.07</c:v>
                </c:pt>
                <c:pt idx="2359">
                  <c:v>12.45</c:v>
                </c:pt>
                <c:pt idx="2360">
                  <c:v>13.02</c:v>
                </c:pt>
                <c:pt idx="2361">
                  <c:v>13.37</c:v>
                </c:pt>
                <c:pt idx="2362">
                  <c:v>13.82</c:v>
                </c:pt>
                <c:pt idx="2363">
                  <c:v>14.07</c:v>
                </c:pt>
                <c:pt idx="2364">
                  <c:v>13.99</c:v>
                </c:pt>
                <c:pt idx="2365">
                  <c:v>14.48</c:v>
                </c:pt>
                <c:pt idx="2366">
                  <c:v>14.83</c:v>
                </c:pt>
                <c:pt idx="2367">
                  <c:v>14.53</c:v>
                </c:pt>
                <c:pt idx="2368">
                  <c:v>16.3</c:v>
                </c:pt>
                <c:pt idx="2369">
                  <c:v>16.28</c:v>
                </c:pt>
                <c:pt idx="2370">
                  <c:v>16.27</c:v>
                </c:pt>
                <c:pt idx="2371">
                  <c:v>17.5</c:v>
                </c:pt>
                <c:pt idx="2372">
                  <c:v>16.63</c:v>
                </c:pt>
                <c:pt idx="2373">
                  <c:v>15.14</c:v>
                </c:pt>
                <c:pt idx="2374">
                  <c:v>15.44</c:v>
                </c:pt>
                <c:pt idx="2375">
                  <c:v>17.07</c:v>
                </c:pt>
                <c:pt idx="2376">
                  <c:v>18.59</c:v>
                </c:pt>
                <c:pt idx="2377">
                  <c:v>16.41</c:v>
                </c:pt>
                <c:pt idx="2378">
                  <c:v>17.15</c:v>
                </c:pt>
                <c:pt idx="2379">
                  <c:v>16.8</c:v>
                </c:pt>
                <c:pt idx="2380">
                  <c:v>16.61</c:v>
                </c:pt>
                <c:pt idx="2381">
                  <c:v>16.64</c:v>
                </c:pt>
                <c:pt idx="2382">
                  <c:v>20.49</c:v>
                </c:pt>
                <c:pt idx="2383">
                  <c:v>18.9</c:v>
                </c:pt>
                <c:pt idx="2384">
                  <c:v>20.11</c:v>
                </c:pt>
                <c:pt idx="2385">
                  <c:v>18.47</c:v>
                </c:pt>
                <c:pt idx="2386">
                  <c:v>17.21</c:v>
                </c:pt>
                <c:pt idx="2387">
                  <c:v>16.86</c:v>
                </c:pt>
                <c:pt idx="2388">
                  <c:v>16.86</c:v>
                </c:pt>
                <c:pt idx="2389">
                  <c:v>16.37</c:v>
                </c:pt>
                <c:pt idx="2390">
                  <c:v>16.44</c:v>
                </c:pt>
                <c:pt idx="2391">
                  <c:v>16.2</c:v>
                </c:pt>
                <c:pt idx="2392">
                  <c:v>14.89</c:v>
                </c:pt>
                <c:pt idx="2393">
                  <c:v>14.78</c:v>
                </c:pt>
                <c:pt idx="2394">
                  <c:v>14.35</c:v>
                </c:pt>
                <c:pt idx="2395">
                  <c:v>14.21</c:v>
                </c:pt>
                <c:pt idx="2396">
                  <c:v>14.01</c:v>
                </c:pt>
                <c:pt idx="2397">
                  <c:v>13.84</c:v>
                </c:pt>
                <c:pt idx="2398">
                  <c:v>13.79</c:v>
                </c:pt>
                <c:pt idx="2399">
                  <c:v>14.42</c:v>
                </c:pt>
                <c:pt idx="2400">
                  <c:v>13.78</c:v>
                </c:pt>
                <c:pt idx="2401">
                  <c:v>13.77</c:v>
                </c:pt>
                <c:pt idx="2402">
                  <c:v>12.54</c:v>
                </c:pt>
                <c:pt idx="2403">
                  <c:v>12.29</c:v>
                </c:pt>
                <c:pt idx="2404">
                  <c:v>12.66</c:v>
                </c:pt>
                <c:pt idx="2405">
                  <c:v>13.18</c:v>
                </c:pt>
                <c:pt idx="2406">
                  <c:v>12.97</c:v>
                </c:pt>
                <c:pt idx="2407">
                  <c:v>12.72</c:v>
                </c:pt>
                <c:pt idx="2408">
                  <c:v>13.39</c:v>
                </c:pt>
                <c:pt idx="2409">
                  <c:v>13.39</c:v>
                </c:pt>
                <c:pt idx="2410">
                  <c:v>13.45</c:v>
                </c:pt>
                <c:pt idx="2411">
                  <c:v>12.94</c:v>
                </c:pt>
                <c:pt idx="2412">
                  <c:v>11.98</c:v>
                </c:pt>
                <c:pt idx="2413">
                  <c:v>11.84</c:v>
                </c:pt>
                <c:pt idx="2414">
                  <c:v>12.72</c:v>
                </c:pt>
                <c:pt idx="2415">
                  <c:v>12.98</c:v>
                </c:pt>
                <c:pt idx="2416">
                  <c:v>12.73</c:v>
                </c:pt>
                <c:pt idx="2417">
                  <c:v>13.41</c:v>
                </c:pt>
                <c:pt idx="2418">
                  <c:v>12.81</c:v>
                </c:pt>
                <c:pt idx="2419">
                  <c:v>12.31</c:v>
                </c:pt>
                <c:pt idx="2420">
                  <c:v>13.04</c:v>
                </c:pt>
                <c:pt idx="2421">
                  <c:v>14.73</c:v>
                </c:pt>
                <c:pt idx="2422">
                  <c:v>14.37</c:v>
                </c:pt>
                <c:pt idx="2423">
                  <c:v>15.1</c:v>
                </c:pt>
                <c:pt idx="2424">
                  <c:v>14.91</c:v>
                </c:pt>
                <c:pt idx="2425">
                  <c:v>15.94</c:v>
                </c:pt>
                <c:pt idx="2426">
                  <c:v>14.76</c:v>
                </c:pt>
                <c:pt idx="2427">
                  <c:v>13.98</c:v>
                </c:pt>
                <c:pt idx="2428">
                  <c:v>14.99</c:v>
                </c:pt>
                <c:pt idx="2429">
                  <c:v>16.77</c:v>
                </c:pt>
                <c:pt idx="2430">
                  <c:v>16.49</c:v>
                </c:pt>
                <c:pt idx="2431">
                  <c:v>16.81</c:v>
                </c:pt>
                <c:pt idx="2432">
                  <c:v>17.01</c:v>
                </c:pt>
                <c:pt idx="2433">
                  <c:v>16.61</c:v>
                </c:pt>
                <c:pt idx="2434">
                  <c:v>15.88</c:v>
                </c:pt>
                <c:pt idx="2435">
                  <c:v>15.77</c:v>
                </c:pt>
                <c:pt idx="2436">
                  <c:v>15.85</c:v>
                </c:pt>
                <c:pt idx="2437">
                  <c:v>15.63</c:v>
                </c:pt>
                <c:pt idx="2438">
                  <c:v>14.53</c:v>
                </c:pt>
                <c:pt idx="2439">
                  <c:v>13.82</c:v>
                </c:pt>
                <c:pt idx="2440">
                  <c:v>14.29</c:v>
                </c:pt>
                <c:pt idx="2441">
                  <c:v>14.16</c:v>
                </c:pt>
                <c:pt idx="2442">
                  <c:v>14.38</c:v>
                </c:pt>
                <c:pt idx="2443">
                  <c:v>14.53</c:v>
                </c:pt>
                <c:pt idx="2444">
                  <c:v>13.59</c:v>
                </c:pt>
                <c:pt idx="2445">
                  <c:v>13.16</c:v>
                </c:pt>
                <c:pt idx="2446">
                  <c:v>13.12</c:v>
                </c:pt>
                <c:pt idx="2447">
                  <c:v>14.31</c:v>
                </c:pt>
                <c:pt idx="2448">
                  <c:v>14.08</c:v>
                </c:pt>
                <c:pt idx="2449">
                  <c:v>14.01</c:v>
                </c:pt>
                <c:pt idx="2450">
                  <c:v>14.06</c:v>
                </c:pt>
                <c:pt idx="2451">
                  <c:v>15.46</c:v>
                </c:pt>
                <c:pt idx="2452">
                  <c:v>16.6</c:v>
                </c:pt>
                <c:pt idx="2453">
                  <c:v>15.54</c:v>
                </c:pt>
                <c:pt idx="2454">
                  <c:v>16.6</c:v>
                </c:pt>
                <c:pt idx="2455">
                  <c:v>17.67</c:v>
                </c:pt>
                <c:pt idx="2456">
                  <c:v>16.74</c:v>
                </c:pt>
                <c:pt idx="2457">
                  <c:v>19.41</c:v>
                </c:pt>
                <c:pt idx="2458">
                  <c:v>20.34</c:v>
                </c:pt>
                <c:pt idx="2459">
                  <c:v>19.6</c:v>
                </c:pt>
                <c:pt idx="2460">
                  <c:v>16.48</c:v>
                </c:pt>
                <c:pt idx="2461">
                  <c:v>15.72</c:v>
                </c:pt>
                <c:pt idx="2462">
                  <c:v>16.07</c:v>
                </c:pt>
                <c:pt idx="2463">
                  <c:v>18.66</c:v>
                </c:pt>
                <c:pt idx="2464">
                  <c:v>14.71</c:v>
                </c:pt>
                <c:pt idx="2465">
                  <c:v>13.48</c:v>
                </c:pt>
                <c:pt idx="2466">
                  <c:v>13.04</c:v>
                </c:pt>
                <c:pt idx="2467">
                  <c:v>13.16</c:v>
                </c:pt>
                <c:pt idx="2468">
                  <c:v>13.33</c:v>
                </c:pt>
                <c:pt idx="2469">
                  <c:v>13.42</c:v>
                </c:pt>
                <c:pt idx="2470">
                  <c:v>13.2</c:v>
                </c:pt>
                <c:pt idx="2471">
                  <c:v>13.09</c:v>
                </c:pt>
                <c:pt idx="2472">
                  <c:v>13.31</c:v>
                </c:pt>
                <c:pt idx="2473">
                  <c:v>13.41</c:v>
                </c:pt>
                <c:pt idx="2474">
                  <c:v>13.65</c:v>
                </c:pt>
                <c:pt idx="2475">
                  <c:v>13.75</c:v>
                </c:pt>
                <c:pt idx="2476">
                  <c:v>13.28</c:v>
                </c:pt>
                <c:pt idx="2477">
                  <c:v>12.93</c:v>
                </c:pt>
                <c:pt idx="2478">
                  <c:v>13.27</c:v>
                </c:pt>
                <c:pt idx="2479">
                  <c:v>12.67</c:v>
                </c:pt>
                <c:pt idx="2480">
                  <c:v>13.91</c:v>
                </c:pt>
                <c:pt idx="2481">
                  <c:v>12.9</c:v>
                </c:pt>
                <c:pt idx="2482">
                  <c:v>12.53</c:v>
                </c:pt>
                <c:pt idx="2483">
                  <c:v>12.82</c:v>
                </c:pt>
                <c:pt idx="2484">
                  <c:v>12.52</c:v>
                </c:pt>
                <c:pt idx="2485">
                  <c:v>12.37</c:v>
                </c:pt>
                <c:pt idx="2486">
                  <c:v>12.19</c:v>
                </c:pt>
                <c:pt idx="2487">
                  <c:v>13.1</c:v>
                </c:pt>
                <c:pt idx="2488">
                  <c:v>13.39</c:v>
                </c:pt>
                <c:pt idx="2489">
                  <c:v>13.4</c:v>
                </c:pt>
                <c:pt idx="2490">
                  <c:v>12.66</c:v>
                </c:pt>
                <c:pt idx="2491">
                  <c:v>12.26</c:v>
                </c:pt>
                <c:pt idx="2492">
                  <c:v>12.79</c:v>
                </c:pt>
                <c:pt idx="2493">
                  <c:v>12.81</c:v>
                </c:pt>
                <c:pt idx="2494">
                  <c:v>12.98</c:v>
                </c:pt>
                <c:pt idx="2495">
                  <c:v>13.7</c:v>
                </c:pt>
                <c:pt idx="2496">
                  <c:v>14.23</c:v>
                </c:pt>
                <c:pt idx="2497">
                  <c:v>14.55</c:v>
                </c:pt>
                <c:pt idx="2498">
                  <c:v>14.7</c:v>
                </c:pt>
                <c:pt idx="2499">
                  <c:v>15.08</c:v>
                </c:pt>
                <c:pt idx="2500">
                  <c:v>13.79</c:v>
                </c:pt>
                <c:pt idx="2501">
                  <c:v>13.49</c:v>
                </c:pt>
                <c:pt idx="2502">
                  <c:v>13.91</c:v>
                </c:pt>
                <c:pt idx="2503">
                  <c:v>15.42</c:v>
                </c:pt>
                <c:pt idx="2504">
                  <c:v>15.54</c:v>
                </c:pt>
                <c:pt idx="2505">
                  <c:v>15.76</c:v>
                </c:pt>
                <c:pt idx="2506">
                  <c:v>16.03</c:v>
                </c:pt>
                <c:pt idx="2507">
                  <c:v>16.21</c:v>
                </c:pt>
                <c:pt idx="2508">
                  <c:v>13.8</c:v>
                </c:pt>
                <c:pt idx="2509">
                  <c:v>14.15</c:v>
                </c:pt>
                <c:pt idx="2510">
                  <c:v>13.79</c:v>
                </c:pt>
                <c:pt idx="2511">
                  <c:v>13.04</c:v>
                </c:pt>
                <c:pt idx="2512">
                  <c:v>12.48</c:v>
                </c:pt>
                <c:pt idx="2513">
                  <c:v>12.33</c:v>
                </c:pt>
                <c:pt idx="2514">
                  <c:v>12.46</c:v>
                </c:pt>
                <c:pt idx="2515">
                  <c:v>13.56</c:v>
                </c:pt>
                <c:pt idx="2516">
                  <c:v>13.72</c:v>
                </c:pt>
                <c:pt idx="2517">
                  <c:v>14.23</c:v>
                </c:pt>
                <c:pt idx="2518">
                  <c:v>13.76</c:v>
                </c:pt>
                <c:pt idx="2519">
                  <c:v>13.55</c:v>
                </c:pt>
                <c:pt idx="2520">
                  <c:v>12.92</c:v>
                </c:pt>
                <c:pt idx="2521">
                  <c:v>12.87</c:v>
                </c:pt>
                <c:pt idx="2522">
                  <c:v>12.89</c:v>
                </c:pt>
                <c:pt idx="2523">
                  <c:v>12.14</c:v>
                </c:pt>
                <c:pt idx="2524">
                  <c:v>13.28</c:v>
                </c:pt>
                <c:pt idx="2525">
                  <c:v>12.28</c:v>
                </c:pt>
                <c:pt idx="2526">
                  <c:v>12.28</c:v>
                </c:pt>
                <c:pt idx="2527">
                  <c:v>12.53</c:v>
                </c:pt>
                <c:pt idx="2528">
                  <c:v>12.44</c:v>
                </c:pt>
                <c:pt idx="2529">
                  <c:v>12.87</c:v>
                </c:pt>
                <c:pt idx="2530">
                  <c:v>12.84</c:v>
                </c:pt>
                <c:pt idx="2531">
                  <c:v>13.77</c:v>
                </c:pt>
                <c:pt idx="2532">
                  <c:v>18.14</c:v>
                </c:pt>
                <c:pt idx="2533">
                  <c:v>17.42</c:v>
                </c:pt>
                <c:pt idx="2534">
                  <c:v>15.8</c:v>
                </c:pt>
                <c:pt idx="2535">
                  <c:v>17.35</c:v>
                </c:pt>
                <c:pt idx="2536">
                  <c:v>17.29</c:v>
                </c:pt>
                <c:pt idx="2537">
                  <c:v>18.41</c:v>
                </c:pt>
                <c:pt idx="2538">
                  <c:v>21.44</c:v>
                </c:pt>
                <c:pt idx="2539">
                  <c:v>19.11</c:v>
                </c:pt>
                <c:pt idx="2540">
                  <c:v>19.95</c:v>
                </c:pt>
                <c:pt idx="2541">
                  <c:v>17.23</c:v>
                </c:pt>
                <c:pt idx="2542">
                  <c:v>15.29</c:v>
                </c:pt>
                <c:pt idx="2543">
                  <c:v>15.26</c:v>
                </c:pt>
                <c:pt idx="2544">
                  <c:v>14.51</c:v>
                </c:pt>
                <c:pt idx="2545">
                  <c:v>14.3</c:v>
                </c:pt>
                <c:pt idx="2546">
                  <c:v>14.14</c:v>
                </c:pt>
                <c:pt idx="2547">
                  <c:v>13.57</c:v>
                </c:pt>
                <c:pt idx="2548">
                  <c:v>13.87</c:v>
                </c:pt>
                <c:pt idx="2549">
                  <c:v>15.5</c:v>
                </c:pt>
                <c:pt idx="2550">
                  <c:v>14.79</c:v>
                </c:pt>
                <c:pt idx="2551">
                  <c:v>14.68</c:v>
                </c:pt>
                <c:pt idx="2552">
                  <c:v>14.23</c:v>
                </c:pt>
                <c:pt idx="2553">
                  <c:v>13.67</c:v>
                </c:pt>
                <c:pt idx="2554">
                  <c:v>14.35</c:v>
                </c:pt>
                <c:pt idx="2555">
                  <c:v>14.04</c:v>
                </c:pt>
                <c:pt idx="2556">
                  <c:v>14.0</c:v>
                </c:pt>
                <c:pt idx="2557">
                  <c:v>16.0</c:v>
                </c:pt>
                <c:pt idx="2558">
                  <c:v>14.1</c:v>
                </c:pt>
                <c:pt idx="2559">
                  <c:v>13.89</c:v>
                </c:pt>
                <c:pt idx="2560">
                  <c:v>14.21</c:v>
                </c:pt>
                <c:pt idx="2561">
                  <c:v>14.11</c:v>
                </c:pt>
                <c:pt idx="2562">
                  <c:v>14.2</c:v>
                </c:pt>
                <c:pt idx="2563">
                  <c:v>14.8</c:v>
                </c:pt>
                <c:pt idx="2564">
                  <c:v>14.47</c:v>
                </c:pt>
                <c:pt idx="2565">
                  <c:v>16.22</c:v>
                </c:pt>
                <c:pt idx="2566">
                  <c:v>17.82</c:v>
                </c:pt>
                <c:pt idx="2567">
                  <c:v>15.64</c:v>
                </c:pt>
                <c:pt idx="2568">
                  <c:v>14.52</c:v>
                </c:pt>
                <c:pt idx="2569">
                  <c:v>15.12</c:v>
                </c:pt>
                <c:pt idx="2570">
                  <c:v>14.52</c:v>
                </c:pt>
                <c:pt idx="2571">
                  <c:v>15.0</c:v>
                </c:pt>
                <c:pt idx="2572">
                  <c:v>15.09</c:v>
                </c:pt>
                <c:pt idx="2573">
                  <c:v>14.02</c:v>
                </c:pt>
                <c:pt idx="2574">
                  <c:v>14.93</c:v>
                </c:pt>
                <c:pt idx="2575">
                  <c:v>14.62</c:v>
                </c:pt>
                <c:pt idx="2576">
                  <c:v>14.41</c:v>
                </c:pt>
                <c:pt idx="2577">
                  <c:v>13.88</c:v>
                </c:pt>
                <c:pt idx="2578">
                  <c:v>13.1</c:v>
                </c:pt>
                <c:pt idx="2579">
                  <c:v>13.09</c:v>
                </c:pt>
                <c:pt idx="2580">
                  <c:v>13.37</c:v>
                </c:pt>
                <c:pt idx="2581">
                  <c:v>13.96</c:v>
                </c:pt>
                <c:pt idx="2582">
                  <c:v>15.57</c:v>
                </c:pt>
                <c:pt idx="2583">
                  <c:v>14.89</c:v>
                </c:pt>
                <c:pt idx="2584">
                  <c:v>13.82</c:v>
                </c:pt>
                <c:pt idx="2585">
                  <c:v>15.89</c:v>
                </c:pt>
                <c:pt idx="2586">
                  <c:v>17.03</c:v>
                </c:pt>
                <c:pt idx="2587">
                  <c:v>16.11</c:v>
                </c:pt>
                <c:pt idx="2588">
                  <c:v>15.61</c:v>
                </c:pt>
                <c:pt idx="2589">
                  <c:v>14.18</c:v>
                </c:pt>
                <c:pt idx="2590">
                  <c:v>13.36</c:v>
                </c:pt>
                <c:pt idx="2591">
                  <c:v>13.25</c:v>
                </c:pt>
                <c:pt idx="2592">
                  <c:v>13.19</c:v>
                </c:pt>
                <c:pt idx="2593">
                  <c:v>13.27</c:v>
                </c:pt>
                <c:pt idx="2594">
                  <c:v>13.32</c:v>
                </c:pt>
                <c:pt idx="2595">
                  <c:v>14.06</c:v>
                </c:pt>
                <c:pt idx="2596">
                  <c:v>13.97</c:v>
                </c:pt>
                <c:pt idx="2597">
                  <c:v>13.71</c:v>
                </c:pt>
                <c:pt idx="2598">
                  <c:v>13.41</c:v>
                </c:pt>
                <c:pt idx="2599">
                  <c:v>13.25</c:v>
                </c:pt>
                <c:pt idx="2600">
                  <c:v>12.91</c:v>
                </c:pt>
                <c:pt idx="2601">
                  <c:v>13.29</c:v>
                </c:pt>
                <c:pt idx="2602">
                  <c:v>13.8</c:v>
                </c:pt>
                <c:pt idx="2603">
                  <c:v>13.4</c:v>
                </c:pt>
                <c:pt idx="2604">
                  <c:v>13.43</c:v>
                </c:pt>
                <c:pt idx="2605">
                  <c:v>12.92</c:v>
                </c:pt>
                <c:pt idx="2606">
                  <c:v>12.23</c:v>
                </c:pt>
                <c:pt idx="2607">
                  <c:v>12.13</c:v>
                </c:pt>
                <c:pt idx="2608">
                  <c:v>12.17</c:v>
                </c:pt>
                <c:pt idx="2609">
                  <c:v>13.17</c:v>
                </c:pt>
                <c:pt idx="2610">
                  <c:v>12.44</c:v>
                </c:pt>
                <c:pt idx="2611">
                  <c:v>12.42</c:v>
                </c:pt>
                <c:pt idx="2612">
                  <c:v>12.96</c:v>
                </c:pt>
                <c:pt idx="2613">
                  <c:v>11.91</c:v>
                </c:pt>
                <c:pt idx="2614">
                  <c:v>12.03</c:v>
                </c:pt>
                <c:pt idx="2615">
                  <c:v>11.36</c:v>
                </c:pt>
                <c:pt idx="2616">
                  <c:v>11.51</c:v>
                </c:pt>
                <c:pt idx="2617">
                  <c:v>11.68</c:v>
                </c:pt>
                <c:pt idx="2618">
                  <c:v>11.57</c:v>
                </c:pt>
                <c:pt idx="2619">
                  <c:v>11.4</c:v>
                </c:pt>
                <c:pt idx="2620">
                  <c:v>11.58</c:v>
                </c:pt>
                <c:pt idx="2621">
                  <c:v>11.87</c:v>
                </c:pt>
                <c:pt idx="2622">
                  <c:v>12.08</c:v>
                </c:pt>
                <c:pt idx="2623">
                  <c:v>11.68</c:v>
                </c:pt>
                <c:pt idx="2624">
                  <c:v>10.73</c:v>
                </c:pt>
                <c:pt idx="2625">
                  <c:v>11.15</c:v>
                </c:pt>
                <c:pt idx="2626">
                  <c:v>10.99</c:v>
                </c:pt>
                <c:pt idx="2627">
                  <c:v>11.6</c:v>
                </c:pt>
                <c:pt idx="2628">
                  <c:v>12.56</c:v>
                </c:pt>
                <c:pt idx="2629">
                  <c:v>12.18</c:v>
                </c:pt>
                <c:pt idx="2630">
                  <c:v>12.65</c:v>
                </c:pt>
                <c:pt idx="2631">
                  <c:v>12.06</c:v>
                </c:pt>
                <c:pt idx="2632">
                  <c:v>10.61</c:v>
                </c:pt>
                <c:pt idx="2633">
                  <c:v>10.62</c:v>
                </c:pt>
                <c:pt idx="2634">
                  <c:v>10.85</c:v>
                </c:pt>
                <c:pt idx="2635">
                  <c:v>10.98</c:v>
                </c:pt>
                <c:pt idx="2636">
                  <c:v>12.13</c:v>
                </c:pt>
                <c:pt idx="2637">
                  <c:v>11.59</c:v>
                </c:pt>
                <c:pt idx="2638">
                  <c:v>11.63</c:v>
                </c:pt>
                <c:pt idx="2639">
                  <c:v>11.26</c:v>
                </c:pt>
                <c:pt idx="2640">
                  <c:v>11.57</c:v>
                </c:pt>
                <c:pt idx="2641">
                  <c:v>11.15</c:v>
                </c:pt>
                <c:pt idx="2642">
                  <c:v>10.82</c:v>
                </c:pt>
                <c:pt idx="2643">
                  <c:v>10.32</c:v>
                </c:pt>
                <c:pt idx="2644">
                  <c:v>11.33</c:v>
                </c:pt>
                <c:pt idx="2645">
                  <c:v>11.98</c:v>
                </c:pt>
                <c:pt idx="2646">
                  <c:v>11.65</c:v>
                </c:pt>
                <c:pt idx="2647">
                  <c:v>12.59</c:v>
                </c:pt>
                <c:pt idx="2648">
                  <c:v>12.08</c:v>
                </c:pt>
                <c:pt idx="2649">
                  <c:v>11.82</c:v>
                </c:pt>
                <c:pt idx="2650">
                  <c:v>11.96</c:v>
                </c:pt>
                <c:pt idx="2651">
                  <c:v>11.0</c:v>
                </c:pt>
                <c:pt idx="2652">
                  <c:v>14.54</c:v>
                </c:pt>
                <c:pt idx="2653">
                  <c:v>12.06</c:v>
                </c:pt>
                <c:pt idx="2654">
                  <c:v>12.81</c:v>
                </c:pt>
                <c:pt idx="2655">
                  <c:v>12.24</c:v>
                </c:pt>
                <c:pt idx="2656">
                  <c:v>11.52</c:v>
                </c:pt>
                <c:pt idx="2657">
                  <c:v>11.84</c:v>
                </c:pt>
                <c:pt idx="2658">
                  <c:v>12.69</c:v>
                </c:pt>
                <c:pt idx="2659">
                  <c:v>12.56</c:v>
                </c:pt>
                <c:pt idx="2660">
                  <c:v>13.28</c:v>
                </c:pt>
                <c:pt idx="2661">
                  <c:v>13.33</c:v>
                </c:pt>
                <c:pt idx="2662">
                  <c:v>16.95</c:v>
                </c:pt>
                <c:pt idx="2663">
                  <c:v>17.03</c:v>
                </c:pt>
                <c:pt idx="2664">
                  <c:v>15.12</c:v>
                </c:pt>
                <c:pt idx="2665">
                  <c:v>16.87</c:v>
                </c:pt>
                <c:pt idx="2666">
                  <c:v>16.37</c:v>
                </c:pt>
                <c:pt idx="2667">
                  <c:v>16.66</c:v>
                </c:pt>
                <c:pt idx="2668">
                  <c:v>15.77</c:v>
                </c:pt>
                <c:pt idx="2669">
                  <c:v>14.23</c:v>
                </c:pt>
                <c:pt idx="2670">
                  <c:v>14.13</c:v>
                </c:pt>
                <c:pt idx="2671">
                  <c:v>12.9</c:v>
                </c:pt>
                <c:pt idx="2672">
                  <c:v>12.42</c:v>
                </c:pt>
                <c:pt idx="2673">
                  <c:v>13.15</c:v>
                </c:pt>
                <c:pt idx="2674">
                  <c:v>12.32</c:v>
                </c:pt>
                <c:pt idx="2675">
                  <c:v>12.21</c:v>
                </c:pt>
                <c:pt idx="2676">
                  <c:v>11.78</c:v>
                </c:pt>
                <c:pt idx="2677">
                  <c:v>11.76</c:v>
                </c:pt>
                <c:pt idx="2678">
                  <c:v>11.47</c:v>
                </c:pt>
                <c:pt idx="2679">
                  <c:v>11.7</c:v>
                </c:pt>
                <c:pt idx="2680">
                  <c:v>11.63</c:v>
                </c:pt>
                <c:pt idx="2681">
                  <c:v>11.78</c:v>
                </c:pt>
                <c:pt idx="2682">
                  <c:v>12.05</c:v>
                </c:pt>
                <c:pt idx="2683">
                  <c:v>11.98</c:v>
                </c:pt>
                <c:pt idx="2684">
                  <c:v>12.25</c:v>
                </c:pt>
                <c:pt idx="2685">
                  <c:v>12.36</c:v>
                </c:pt>
                <c:pt idx="2686">
                  <c:v>12.64</c:v>
                </c:pt>
                <c:pt idx="2687">
                  <c:v>12.09</c:v>
                </c:pt>
                <c:pt idx="2688">
                  <c:v>12.66</c:v>
                </c:pt>
                <c:pt idx="2689">
                  <c:v>13.5</c:v>
                </c:pt>
                <c:pt idx="2690">
                  <c:v>12.88</c:v>
                </c:pt>
                <c:pt idx="2691">
                  <c:v>12.8</c:v>
                </c:pt>
                <c:pt idx="2692">
                  <c:v>13.31</c:v>
                </c:pt>
                <c:pt idx="2693">
                  <c:v>14.12</c:v>
                </c:pt>
                <c:pt idx="2694">
                  <c:v>12.73</c:v>
                </c:pt>
                <c:pt idx="2695">
                  <c:v>12.65</c:v>
                </c:pt>
                <c:pt idx="2696">
                  <c:v>12.03</c:v>
                </c:pt>
                <c:pt idx="2697">
                  <c:v>12.11</c:v>
                </c:pt>
                <c:pt idx="2698">
                  <c:v>13.69</c:v>
                </c:pt>
                <c:pt idx="2699">
                  <c:v>14.93</c:v>
                </c:pt>
                <c:pt idx="2700">
                  <c:v>13.27</c:v>
                </c:pt>
                <c:pt idx="2701">
                  <c:v>15.64</c:v>
                </c:pt>
                <c:pt idx="2702">
                  <c:v>14.85</c:v>
                </c:pt>
                <c:pt idx="2703">
                  <c:v>15.98</c:v>
                </c:pt>
                <c:pt idx="2704">
                  <c:v>16.31</c:v>
                </c:pt>
                <c:pt idx="2705">
                  <c:v>16.71</c:v>
                </c:pt>
                <c:pt idx="2706">
                  <c:v>16.16</c:v>
                </c:pt>
                <c:pt idx="2707">
                  <c:v>14.55</c:v>
                </c:pt>
                <c:pt idx="2708">
                  <c:v>15.46</c:v>
                </c:pt>
                <c:pt idx="2709">
                  <c:v>17.2</c:v>
                </c:pt>
                <c:pt idx="2710">
                  <c:v>15.11</c:v>
                </c:pt>
                <c:pt idx="2711">
                  <c:v>18.76</c:v>
                </c:pt>
                <c:pt idx="2712">
                  <c:v>21.24</c:v>
                </c:pt>
                <c:pt idx="2713">
                  <c:v>24.64</c:v>
                </c:pt>
                <c:pt idx="2714">
                  <c:v>22.79</c:v>
                </c:pt>
                <c:pt idx="2715">
                  <c:v>26.25</c:v>
                </c:pt>
                <c:pt idx="2716">
                  <c:v>25.2</c:v>
                </c:pt>
                <c:pt idx="2717">
                  <c:v>21.99</c:v>
                </c:pt>
                <c:pt idx="2718">
                  <c:v>18.57</c:v>
                </c:pt>
                <c:pt idx="2719">
                  <c:v>16.08</c:v>
                </c:pt>
                <c:pt idx="2720">
                  <c:v>17.87</c:v>
                </c:pt>
                <c:pt idx="2721">
                  <c:v>16.53</c:v>
                </c:pt>
                <c:pt idx="2722">
                  <c:v>16.11</c:v>
                </c:pt>
                <c:pt idx="2723">
                  <c:v>16.04</c:v>
                </c:pt>
                <c:pt idx="2724">
                  <c:v>14.39</c:v>
                </c:pt>
                <c:pt idx="2725">
                  <c:v>15.15</c:v>
                </c:pt>
                <c:pt idx="2726">
                  <c:v>14.52</c:v>
                </c:pt>
                <c:pt idx="2727">
                  <c:v>14.03</c:v>
                </c:pt>
                <c:pt idx="2728">
                  <c:v>14.73</c:v>
                </c:pt>
                <c:pt idx="2729">
                  <c:v>14.89</c:v>
                </c:pt>
                <c:pt idx="2730">
                  <c:v>14.17</c:v>
                </c:pt>
                <c:pt idx="2731">
                  <c:v>13.67</c:v>
                </c:pt>
                <c:pt idx="2732">
                  <c:v>13.12</c:v>
                </c:pt>
                <c:pt idx="2733">
                  <c:v>12.67</c:v>
                </c:pt>
                <c:pt idx="2734">
                  <c:v>12.92</c:v>
                </c:pt>
                <c:pt idx="2735">
                  <c:v>13.02</c:v>
                </c:pt>
                <c:pt idx="2736">
                  <c:v>13.79</c:v>
                </c:pt>
                <c:pt idx="2737">
                  <c:v>13.31</c:v>
                </c:pt>
                <c:pt idx="2738">
                  <c:v>13.99</c:v>
                </c:pt>
                <c:pt idx="2739">
                  <c:v>13.86</c:v>
                </c:pt>
                <c:pt idx="2740">
                  <c:v>13.96</c:v>
                </c:pt>
                <c:pt idx="2741">
                  <c:v>13.58</c:v>
                </c:pt>
                <c:pt idx="2742">
                  <c:v>12.9</c:v>
                </c:pt>
                <c:pt idx="2743">
                  <c:v>12.62</c:v>
                </c:pt>
                <c:pt idx="2744">
                  <c:v>12.25</c:v>
                </c:pt>
                <c:pt idx="2745">
                  <c:v>12.07</c:v>
                </c:pt>
                <c:pt idx="2746">
                  <c:v>13.33</c:v>
                </c:pt>
                <c:pt idx="2747">
                  <c:v>14.29</c:v>
                </c:pt>
                <c:pt idx="2748">
                  <c:v>12.85</c:v>
                </c:pt>
                <c:pt idx="2749">
                  <c:v>12.47</c:v>
                </c:pt>
                <c:pt idx="2750">
                  <c:v>12.38</c:v>
                </c:pt>
                <c:pt idx="2751">
                  <c:v>11.82</c:v>
                </c:pt>
                <c:pt idx="2752">
                  <c:v>14.21</c:v>
                </c:pt>
                <c:pt idx="2753">
                  <c:v>14.89</c:v>
                </c:pt>
                <c:pt idx="2754">
                  <c:v>18.53</c:v>
                </c:pt>
                <c:pt idx="2755">
                  <c:v>20.08</c:v>
                </c:pt>
                <c:pt idx="2756">
                  <c:v>21.08</c:v>
                </c:pt>
                <c:pt idx="2757">
                  <c:v>20.42</c:v>
                </c:pt>
                <c:pt idx="2758">
                  <c:v>23.57</c:v>
                </c:pt>
                <c:pt idx="2759">
                  <c:v>19.44</c:v>
                </c:pt>
                <c:pt idx="2760">
                  <c:v>16.81</c:v>
                </c:pt>
                <c:pt idx="2761">
                  <c:v>16.49</c:v>
                </c:pt>
                <c:pt idx="2762">
                  <c:v>15.25</c:v>
                </c:pt>
                <c:pt idx="2763">
                  <c:v>14.8</c:v>
                </c:pt>
                <c:pt idx="2764">
                  <c:v>14.37</c:v>
                </c:pt>
                <c:pt idx="2765">
                  <c:v>14.5</c:v>
                </c:pt>
                <c:pt idx="2766">
                  <c:v>15.06</c:v>
                </c:pt>
                <c:pt idx="2767">
                  <c:v>15.92</c:v>
                </c:pt>
                <c:pt idx="2768">
                  <c:v>19.2</c:v>
                </c:pt>
                <c:pt idx="2769">
                  <c:v>17.79</c:v>
                </c:pt>
                <c:pt idx="2770">
                  <c:v>19.92</c:v>
                </c:pt>
                <c:pt idx="2771">
                  <c:v>21.12</c:v>
                </c:pt>
                <c:pt idx="2772">
                  <c:v>19.31</c:v>
                </c:pt>
                <c:pt idx="2773">
                  <c:v>17.01</c:v>
                </c:pt>
                <c:pt idx="2774">
                  <c:v>17.55</c:v>
                </c:pt>
                <c:pt idx="2775">
                  <c:v>19.6</c:v>
                </c:pt>
                <c:pt idx="2776">
                  <c:v>20.56</c:v>
                </c:pt>
                <c:pt idx="2777">
                  <c:v>21.48</c:v>
                </c:pt>
                <c:pt idx="2778">
                  <c:v>22.39</c:v>
                </c:pt>
                <c:pt idx="2779">
                  <c:v>20.95</c:v>
                </c:pt>
                <c:pt idx="2780">
                  <c:v>19.89</c:v>
                </c:pt>
                <c:pt idx="2781">
                  <c:v>18.85</c:v>
                </c:pt>
                <c:pt idx="2782">
                  <c:v>16.4</c:v>
                </c:pt>
                <c:pt idx="2783">
                  <c:v>16.66</c:v>
                </c:pt>
                <c:pt idx="2784">
                  <c:v>15.52</c:v>
                </c:pt>
                <c:pt idx="2785">
                  <c:v>17.22</c:v>
                </c:pt>
                <c:pt idx="2786">
                  <c:v>20.44</c:v>
                </c:pt>
                <c:pt idx="2787">
                  <c:v>18.76</c:v>
                </c:pt>
                <c:pt idx="2788">
                  <c:v>20.97</c:v>
                </c:pt>
                <c:pt idx="2789">
                  <c:v>19.43</c:v>
                </c:pt>
                <c:pt idx="2790">
                  <c:v>17.33</c:v>
                </c:pt>
                <c:pt idx="2791">
                  <c:v>18.33</c:v>
                </c:pt>
                <c:pt idx="2792">
                  <c:v>16.85</c:v>
                </c:pt>
                <c:pt idx="2793">
                  <c:v>17.29</c:v>
                </c:pt>
                <c:pt idx="2794">
                  <c:v>18.55</c:v>
                </c:pt>
                <c:pt idx="2795">
                  <c:v>17.23</c:v>
                </c:pt>
                <c:pt idx="2796">
                  <c:v>16.96</c:v>
                </c:pt>
                <c:pt idx="2797">
                  <c:v>15.34</c:v>
                </c:pt>
                <c:pt idx="2798">
                  <c:v>14.69</c:v>
                </c:pt>
                <c:pt idx="2799">
                  <c:v>15.8</c:v>
                </c:pt>
                <c:pt idx="2800">
                  <c:v>15.45</c:v>
                </c:pt>
                <c:pt idx="2801">
                  <c:v>15.29</c:v>
                </c:pt>
                <c:pt idx="2802">
                  <c:v>14.3</c:v>
                </c:pt>
                <c:pt idx="2803">
                  <c:v>14.56</c:v>
                </c:pt>
                <c:pt idx="2804">
                  <c:v>13.69</c:v>
                </c:pt>
                <c:pt idx="2805">
                  <c:v>13.84</c:v>
                </c:pt>
                <c:pt idx="2806">
                  <c:v>13.91</c:v>
                </c:pt>
                <c:pt idx="2807">
                  <c:v>13.34</c:v>
                </c:pt>
                <c:pt idx="2808">
                  <c:v>13.04</c:v>
                </c:pt>
                <c:pt idx="2809">
                  <c:v>13.86</c:v>
                </c:pt>
                <c:pt idx="2810">
                  <c:v>14.23</c:v>
                </c:pt>
                <c:pt idx="2811">
                  <c:v>14.04</c:v>
                </c:pt>
                <c:pt idx="2812">
                  <c:v>15.2</c:v>
                </c:pt>
                <c:pt idx="2813">
                  <c:v>15.06</c:v>
                </c:pt>
                <c:pt idx="2814">
                  <c:v>16.69</c:v>
                </c:pt>
                <c:pt idx="2815">
                  <c:v>16.87</c:v>
                </c:pt>
                <c:pt idx="2816">
                  <c:v>15.42</c:v>
                </c:pt>
                <c:pt idx="2817">
                  <c:v>16.0</c:v>
                </c:pt>
                <c:pt idx="2818">
                  <c:v>15.61</c:v>
                </c:pt>
                <c:pt idx="2819">
                  <c:v>15.66</c:v>
                </c:pt>
                <c:pt idx="2820">
                  <c:v>13.97</c:v>
                </c:pt>
                <c:pt idx="2821">
                  <c:v>14.07</c:v>
                </c:pt>
                <c:pt idx="2822">
                  <c:v>13.02</c:v>
                </c:pt>
                <c:pt idx="2823">
                  <c:v>13.41</c:v>
                </c:pt>
                <c:pt idx="2824">
                  <c:v>13.62</c:v>
                </c:pt>
                <c:pt idx="2825">
                  <c:v>15.44</c:v>
                </c:pt>
                <c:pt idx="2826">
                  <c:v>15.8</c:v>
                </c:pt>
                <c:pt idx="2827">
                  <c:v>15.07</c:v>
                </c:pt>
                <c:pt idx="2828">
                  <c:v>14.51</c:v>
                </c:pt>
                <c:pt idx="2829">
                  <c:v>15.29</c:v>
                </c:pt>
                <c:pt idx="2830">
                  <c:v>15.11</c:v>
                </c:pt>
                <c:pt idx="2831">
                  <c:v>14.67</c:v>
                </c:pt>
                <c:pt idx="2832">
                  <c:v>14.74</c:v>
                </c:pt>
                <c:pt idx="2833">
                  <c:v>14.78</c:v>
                </c:pt>
                <c:pt idx="2834">
                  <c:v>13.98</c:v>
                </c:pt>
                <c:pt idx="2835">
                  <c:v>13.09</c:v>
                </c:pt>
                <c:pt idx="2836">
                  <c:v>12.58</c:v>
                </c:pt>
                <c:pt idx="2837">
                  <c:v>13.94</c:v>
                </c:pt>
                <c:pt idx="2838">
                  <c:v>13.67</c:v>
                </c:pt>
                <c:pt idx="2839">
                  <c:v>12.84</c:v>
                </c:pt>
                <c:pt idx="2840">
                  <c:v>12.6</c:v>
                </c:pt>
                <c:pt idx="2841">
                  <c:v>13.89</c:v>
                </c:pt>
                <c:pt idx="2842">
                  <c:v>13.3</c:v>
                </c:pt>
                <c:pt idx="2843">
                  <c:v>13.25</c:v>
                </c:pt>
                <c:pt idx="2844">
                  <c:v>12.71</c:v>
                </c:pt>
                <c:pt idx="2845">
                  <c:v>12.48</c:v>
                </c:pt>
                <c:pt idx="2846">
                  <c:v>12.29</c:v>
                </c:pt>
                <c:pt idx="2847">
                  <c:v>13.12</c:v>
                </c:pt>
                <c:pt idx="2848">
                  <c:v>12.41</c:v>
                </c:pt>
                <c:pt idx="2849">
                  <c:v>13.39</c:v>
                </c:pt>
                <c:pt idx="2850">
                  <c:v>14.55</c:v>
                </c:pt>
                <c:pt idx="2851">
                  <c:v>12.7</c:v>
                </c:pt>
                <c:pt idx="2852">
                  <c:v>12.85</c:v>
                </c:pt>
                <c:pt idx="2853">
                  <c:v>14.31</c:v>
                </c:pt>
                <c:pt idx="2854">
                  <c:v>15.15</c:v>
                </c:pt>
                <c:pt idx="2855">
                  <c:v>15.13</c:v>
                </c:pt>
                <c:pt idx="2856">
                  <c:v>12.86</c:v>
                </c:pt>
                <c:pt idx="2857">
                  <c:v>13.85</c:v>
                </c:pt>
                <c:pt idx="2858">
                  <c:v>13.86</c:v>
                </c:pt>
                <c:pt idx="2859">
                  <c:v>13.76</c:v>
                </c:pt>
                <c:pt idx="2860">
                  <c:v>12.74</c:v>
                </c:pt>
                <c:pt idx="2861">
                  <c:v>12.38</c:v>
                </c:pt>
                <c:pt idx="2862">
                  <c:v>12.73</c:v>
                </c:pt>
                <c:pt idx="2863">
                  <c:v>12.85</c:v>
                </c:pt>
                <c:pt idx="2864">
                  <c:v>12.88</c:v>
                </c:pt>
                <c:pt idx="2865">
                  <c:v>12.11</c:v>
                </c:pt>
                <c:pt idx="2866">
                  <c:v>12.13</c:v>
                </c:pt>
                <c:pt idx="2867">
                  <c:v>14.06</c:v>
                </c:pt>
                <c:pt idx="2868">
                  <c:v>13.27</c:v>
                </c:pt>
                <c:pt idx="2869">
                  <c:v>13.31</c:v>
                </c:pt>
                <c:pt idx="2870">
                  <c:v>13.84</c:v>
                </c:pt>
                <c:pt idx="2871">
                  <c:v>13.97</c:v>
                </c:pt>
                <c:pt idx="2872">
                  <c:v>14.24</c:v>
                </c:pt>
                <c:pt idx="2873">
                  <c:v>13.66</c:v>
                </c:pt>
                <c:pt idx="2874">
                  <c:v>14.71</c:v>
                </c:pt>
                <c:pt idx="2875">
                  <c:v>14.21</c:v>
                </c:pt>
                <c:pt idx="2876">
                  <c:v>15.29</c:v>
                </c:pt>
                <c:pt idx="2877">
                  <c:v>14.47</c:v>
                </c:pt>
                <c:pt idx="2878">
                  <c:v>13.22</c:v>
                </c:pt>
                <c:pt idx="2879">
                  <c:v>12.85</c:v>
                </c:pt>
                <c:pt idx="2880">
                  <c:v>13.78</c:v>
                </c:pt>
                <c:pt idx="2881">
                  <c:v>15.39</c:v>
                </c:pt>
                <c:pt idx="2882">
                  <c:v>14.81</c:v>
                </c:pt>
                <c:pt idx="2883">
                  <c:v>14.5</c:v>
                </c:pt>
                <c:pt idx="2884">
                  <c:v>13.19</c:v>
                </c:pt>
                <c:pt idx="2885">
                  <c:v>13.96</c:v>
                </c:pt>
                <c:pt idx="2886">
                  <c:v>12.74</c:v>
                </c:pt>
                <c:pt idx="2887">
                  <c:v>12.11</c:v>
                </c:pt>
                <c:pt idx="2888">
                  <c:v>13.26</c:v>
                </c:pt>
                <c:pt idx="2889">
                  <c:v>14.01</c:v>
                </c:pt>
                <c:pt idx="2890">
                  <c:v>14.02</c:v>
                </c:pt>
                <c:pt idx="2891">
                  <c:v>18.85</c:v>
                </c:pt>
                <c:pt idx="2892">
                  <c:v>18.23</c:v>
                </c:pt>
                <c:pt idx="2893">
                  <c:v>16.09</c:v>
                </c:pt>
                <c:pt idx="2894">
                  <c:v>16.79</c:v>
                </c:pt>
                <c:pt idx="2895">
                  <c:v>17.01</c:v>
                </c:pt>
                <c:pt idx="2896">
                  <c:v>16.09</c:v>
                </c:pt>
                <c:pt idx="2897">
                  <c:v>19.66</c:v>
                </c:pt>
                <c:pt idx="2898">
                  <c:v>19.97</c:v>
                </c:pt>
                <c:pt idx="2899">
                  <c:v>16.83</c:v>
                </c:pt>
                <c:pt idx="2900">
                  <c:v>13.9</c:v>
                </c:pt>
                <c:pt idx="2901">
                  <c:v>13.37</c:v>
                </c:pt>
                <c:pt idx="2902">
                  <c:v>13.23</c:v>
                </c:pt>
                <c:pt idx="2903">
                  <c:v>12.11</c:v>
                </c:pt>
                <c:pt idx="2904">
                  <c:v>11.95</c:v>
                </c:pt>
                <c:pt idx="2905">
                  <c:v>12.25</c:v>
                </c:pt>
                <c:pt idx="2906">
                  <c:v>12.22</c:v>
                </c:pt>
                <c:pt idx="2907">
                  <c:v>12.12</c:v>
                </c:pt>
                <c:pt idx="2908">
                  <c:v>12.64</c:v>
                </c:pt>
                <c:pt idx="2909">
                  <c:v>13.74</c:v>
                </c:pt>
                <c:pt idx="2910">
                  <c:v>15.6</c:v>
                </c:pt>
                <c:pt idx="2911">
                  <c:v>13.44</c:v>
                </c:pt>
                <c:pt idx="2912">
                  <c:v>12.5</c:v>
                </c:pt>
                <c:pt idx="2913">
                  <c:v>12.13</c:v>
                </c:pt>
                <c:pt idx="2914">
                  <c:v>12.12</c:v>
                </c:pt>
                <c:pt idx="2915">
                  <c:v>12.56</c:v>
                </c:pt>
                <c:pt idx="2916">
                  <c:v>13.0</c:v>
                </c:pt>
                <c:pt idx="2917">
                  <c:v>12.51</c:v>
                </c:pt>
                <c:pt idx="2918">
                  <c:v>13.77</c:v>
                </c:pt>
                <c:pt idx="2919">
                  <c:v>13.39</c:v>
                </c:pt>
                <c:pt idx="2920">
                  <c:v>12.23</c:v>
                </c:pt>
                <c:pt idx="2921">
                  <c:v>13.71</c:v>
                </c:pt>
                <c:pt idx="2922">
                  <c:v>13.61</c:v>
                </c:pt>
                <c:pt idx="2923">
                  <c:v>13.49</c:v>
                </c:pt>
                <c:pt idx="2924">
                  <c:v>12.83</c:v>
                </c:pt>
                <c:pt idx="2925">
                  <c:v>13.02</c:v>
                </c:pt>
                <c:pt idx="2926">
                  <c:v>13.79</c:v>
                </c:pt>
                <c:pt idx="2927">
                  <c:v>15.25</c:v>
                </c:pt>
                <c:pt idx="2928">
                  <c:v>19.14</c:v>
                </c:pt>
                <c:pt idx="2929">
                  <c:v>28.03</c:v>
                </c:pt>
                <c:pt idx="2930">
                  <c:v>40.74</c:v>
                </c:pt>
                <c:pt idx="2931">
                  <c:v>36.02</c:v>
                </c:pt>
                <c:pt idx="2932">
                  <c:v>30.32</c:v>
                </c:pt>
                <c:pt idx="2933">
                  <c:v>26.1</c:v>
                </c:pt>
                <c:pt idx="2934">
                  <c:v>26.05</c:v>
                </c:pt>
                <c:pt idx="2935">
                  <c:v>28.43</c:v>
                </c:pt>
                <c:pt idx="2936">
                  <c:v>31.4</c:v>
                </c:pt>
                <c:pt idx="2937">
                  <c:v>26.09</c:v>
                </c:pt>
                <c:pt idx="2938">
                  <c:v>25.61</c:v>
                </c:pt>
                <c:pt idx="2939">
                  <c:v>27.8</c:v>
                </c:pt>
                <c:pt idx="2940">
                  <c:v>24.9</c:v>
                </c:pt>
                <c:pt idx="2941">
                  <c:v>26.23</c:v>
                </c:pt>
                <c:pt idx="2942">
                  <c:v>24.37</c:v>
                </c:pt>
                <c:pt idx="2943">
                  <c:v>23.2</c:v>
                </c:pt>
                <c:pt idx="2944">
                  <c:v>24.25</c:v>
                </c:pt>
                <c:pt idx="2945">
                  <c:v>22.54</c:v>
                </c:pt>
                <c:pt idx="2946">
                  <c:v>21.35</c:v>
                </c:pt>
                <c:pt idx="2947">
                  <c:v>21.14</c:v>
                </c:pt>
                <c:pt idx="2948">
                  <c:v>22.28</c:v>
                </c:pt>
                <c:pt idx="2949">
                  <c:v>20.14</c:v>
                </c:pt>
                <c:pt idx="2950">
                  <c:v>22.44</c:v>
                </c:pt>
                <c:pt idx="2951">
                  <c:v>22.13</c:v>
                </c:pt>
                <c:pt idx="2952">
                  <c:v>23.47</c:v>
                </c:pt>
                <c:pt idx="2953">
                  <c:v>23.62</c:v>
                </c:pt>
                <c:pt idx="2954">
                  <c:v>27.63</c:v>
                </c:pt>
                <c:pt idx="2955">
                  <c:v>26.83</c:v>
                </c:pt>
                <c:pt idx="2956">
                  <c:v>24.5</c:v>
                </c:pt>
                <c:pt idx="2957">
                  <c:v>22.55</c:v>
                </c:pt>
                <c:pt idx="2958">
                  <c:v>20.94</c:v>
                </c:pt>
                <c:pt idx="2959">
                  <c:v>19.54</c:v>
                </c:pt>
                <c:pt idx="2960">
                  <c:v>19.4</c:v>
                </c:pt>
                <c:pt idx="2961">
                  <c:v>18.4</c:v>
                </c:pt>
                <c:pt idx="2962">
                  <c:v>17.42</c:v>
                </c:pt>
                <c:pt idx="2963">
                  <c:v>17.08</c:v>
                </c:pt>
                <c:pt idx="2964">
                  <c:v>16.17</c:v>
                </c:pt>
                <c:pt idx="2965">
                  <c:v>17.67</c:v>
                </c:pt>
                <c:pt idx="2966">
                  <c:v>18.03</c:v>
                </c:pt>
                <c:pt idx="2967">
                  <c:v>16.05</c:v>
                </c:pt>
                <c:pt idx="2968">
                  <c:v>15.05</c:v>
                </c:pt>
                <c:pt idx="2969">
                  <c:v>14.98</c:v>
                </c:pt>
                <c:pt idx="2970">
                  <c:v>15.75</c:v>
                </c:pt>
                <c:pt idx="2971">
                  <c:v>16.7</c:v>
                </c:pt>
                <c:pt idx="2972">
                  <c:v>14.45</c:v>
                </c:pt>
                <c:pt idx="2973">
                  <c:v>14.46</c:v>
                </c:pt>
                <c:pt idx="2974">
                  <c:v>15.29</c:v>
                </c:pt>
                <c:pt idx="2975">
                  <c:v>15.43</c:v>
                </c:pt>
                <c:pt idx="2976">
                  <c:v>14.33</c:v>
                </c:pt>
                <c:pt idx="2977">
                  <c:v>14.61</c:v>
                </c:pt>
                <c:pt idx="2978">
                  <c:v>15.07</c:v>
                </c:pt>
                <c:pt idx="2979">
                  <c:v>14.15</c:v>
                </c:pt>
                <c:pt idx="2980">
                  <c:v>14.54</c:v>
                </c:pt>
                <c:pt idx="2981">
                  <c:v>15.51</c:v>
                </c:pt>
                <c:pt idx="2982">
                  <c:v>15.05</c:v>
                </c:pt>
                <c:pt idx="2983">
                  <c:v>14.33</c:v>
                </c:pt>
                <c:pt idx="2984">
                  <c:v>16.52</c:v>
                </c:pt>
                <c:pt idx="2985">
                  <c:v>15.29</c:v>
                </c:pt>
                <c:pt idx="2986">
                  <c:v>16.06</c:v>
                </c:pt>
                <c:pt idx="2987">
                  <c:v>18.37</c:v>
                </c:pt>
                <c:pt idx="2988">
                  <c:v>20.08</c:v>
                </c:pt>
                <c:pt idx="2989">
                  <c:v>18.16</c:v>
                </c:pt>
                <c:pt idx="2990">
                  <c:v>18.84</c:v>
                </c:pt>
                <c:pt idx="2991">
                  <c:v>16.85</c:v>
                </c:pt>
                <c:pt idx="2992">
                  <c:v>16.99</c:v>
                </c:pt>
                <c:pt idx="2993">
                  <c:v>15.47</c:v>
                </c:pt>
                <c:pt idx="2994">
                  <c:v>15.62</c:v>
                </c:pt>
                <c:pt idx="2995">
                  <c:v>15.93</c:v>
                </c:pt>
                <c:pt idx="2996">
                  <c:v>15.19</c:v>
                </c:pt>
                <c:pt idx="2997">
                  <c:v>15.12</c:v>
                </c:pt>
                <c:pt idx="2998">
                  <c:v>16.13</c:v>
                </c:pt>
                <c:pt idx="2999">
                  <c:v>14.67</c:v>
                </c:pt>
                <c:pt idx="3000">
                  <c:v>15.91</c:v>
                </c:pt>
                <c:pt idx="3001">
                  <c:v>18.11</c:v>
                </c:pt>
                <c:pt idx="3002">
                  <c:v>14.81</c:v>
                </c:pt>
                <c:pt idx="3003">
                  <c:v>15.84</c:v>
                </c:pt>
                <c:pt idx="3004">
                  <c:v>17.6</c:v>
                </c:pt>
                <c:pt idx="3005">
                  <c:v>19.61</c:v>
                </c:pt>
                <c:pt idx="3006">
                  <c:v>19.34</c:v>
                </c:pt>
                <c:pt idx="3007">
                  <c:v>24.39</c:v>
                </c:pt>
                <c:pt idx="3008">
                  <c:v>22.73</c:v>
                </c:pt>
                <c:pt idx="3009">
                  <c:v>20.95</c:v>
                </c:pt>
                <c:pt idx="3010">
                  <c:v>17.86</c:v>
                </c:pt>
                <c:pt idx="3011">
                  <c:v>18.94</c:v>
                </c:pt>
                <c:pt idx="3012">
                  <c:v>20.7</c:v>
                </c:pt>
                <c:pt idx="3013">
                  <c:v>18.7</c:v>
                </c:pt>
                <c:pt idx="3014">
                  <c:v>16.6</c:v>
                </c:pt>
                <c:pt idx="3015">
                  <c:v>15.57</c:v>
                </c:pt>
                <c:pt idx="3016">
                  <c:v>15.74</c:v>
                </c:pt>
                <c:pt idx="3017">
                  <c:v>16.91</c:v>
                </c:pt>
                <c:pt idx="3018">
                  <c:v>16.08</c:v>
                </c:pt>
                <c:pt idx="3019">
                  <c:v>17.29</c:v>
                </c:pt>
                <c:pt idx="3020">
                  <c:v>18.21</c:v>
                </c:pt>
                <c:pt idx="3021">
                  <c:v>20.7</c:v>
                </c:pt>
                <c:pt idx="3022">
                  <c:v>19.34</c:v>
                </c:pt>
                <c:pt idx="3023">
                  <c:v>20.59</c:v>
                </c:pt>
                <c:pt idx="3024">
                  <c:v>24.99</c:v>
                </c:pt>
                <c:pt idx="3025">
                  <c:v>27.01</c:v>
                </c:pt>
                <c:pt idx="3026">
                  <c:v>24.3</c:v>
                </c:pt>
                <c:pt idx="3027">
                  <c:v>22.47</c:v>
                </c:pt>
                <c:pt idx="3028">
                  <c:v>25.22</c:v>
                </c:pt>
                <c:pt idx="3029">
                  <c:v>23.95</c:v>
                </c:pt>
                <c:pt idx="3030">
                  <c:v>27.02</c:v>
                </c:pt>
                <c:pt idx="3031">
                  <c:v>26.05</c:v>
                </c:pt>
                <c:pt idx="3032">
                  <c:v>27.59</c:v>
                </c:pt>
                <c:pt idx="3033">
                  <c:v>26.69</c:v>
                </c:pt>
                <c:pt idx="3034">
                  <c:v>22.34</c:v>
                </c:pt>
                <c:pt idx="3035">
                  <c:v>24.15</c:v>
                </c:pt>
                <c:pt idx="3036">
                  <c:v>22.5</c:v>
                </c:pt>
                <c:pt idx="3037">
                  <c:v>23.11</c:v>
                </c:pt>
                <c:pt idx="3038">
                  <c:v>22.42</c:v>
                </c:pt>
                <c:pt idx="3039">
                  <c:v>20.2</c:v>
                </c:pt>
                <c:pt idx="3040">
                  <c:v>19.98</c:v>
                </c:pt>
                <c:pt idx="3041">
                  <c:v>21.98</c:v>
                </c:pt>
                <c:pt idx="3042">
                  <c:v>21.65</c:v>
                </c:pt>
                <c:pt idx="3043">
                  <c:v>21.84</c:v>
                </c:pt>
                <c:pt idx="3044">
                  <c:v>23.38</c:v>
                </c:pt>
                <c:pt idx="3045">
                  <c:v>26.0</c:v>
                </c:pt>
                <c:pt idx="3046">
                  <c:v>26.54</c:v>
                </c:pt>
                <c:pt idx="3047">
                  <c:v>26.29</c:v>
                </c:pt>
                <c:pt idx="3048">
                  <c:v>28.14</c:v>
                </c:pt>
                <c:pt idx="3049">
                  <c:v>25.4</c:v>
                </c:pt>
                <c:pt idx="3050">
                  <c:v>24.11</c:v>
                </c:pt>
                <c:pt idx="3051">
                  <c:v>22.31</c:v>
                </c:pt>
                <c:pt idx="3052">
                  <c:v>21.64</c:v>
                </c:pt>
                <c:pt idx="3053">
                  <c:v>20.53</c:v>
                </c:pt>
                <c:pt idx="3054">
                  <c:v>19.38</c:v>
                </c:pt>
                <c:pt idx="3055">
                  <c:v>20.98</c:v>
                </c:pt>
                <c:pt idx="3056">
                  <c:v>20.72</c:v>
                </c:pt>
                <c:pt idx="3057">
                  <c:v>19.11</c:v>
                </c:pt>
                <c:pt idx="3058">
                  <c:v>19.81</c:v>
                </c:pt>
                <c:pt idx="3059">
                  <c:v>20.55</c:v>
                </c:pt>
                <c:pt idx="3060">
                  <c:v>17.7</c:v>
                </c:pt>
                <c:pt idx="3061">
                  <c:v>17.09</c:v>
                </c:pt>
                <c:pt idx="3062">
                  <c:v>16.7</c:v>
                </c:pt>
                <c:pt idx="3063">
                  <c:v>16.86</c:v>
                </c:pt>
                <c:pt idx="3064">
                  <c:v>17.35</c:v>
                </c:pt>
                <c:pt idx="3065">
                  <c:v>18.67</c:v>
                </c:pt>
                <c:pt idx="3066">
                  <c:v>18.34</c:v>
                </c:pt>
                <c:pt idx="3067">
                  <c:v>18.05</c:v>
                </c:pt>
                <c:pt idx="3068">
                  <c:v>16.5</c:v>
                </c:pt>
                <c:pt idx="3069">
                  <c:v>16.92</c:v>
                </c:pt>
                <c:pt idx="3070">
                  <c:v>16.84</c:v>
                </c:pt>
                <c:pt idx="3071">
                  <c:v>14.99</c:v>
                </c:pt>
                <c:pt idx="3072">
                  <c:v>14.44</c:v>
                </c:pt>
                <c:pt idx="3073">
                  <c:v>14.02</c:v>
                </c:pt>
                <c:pt idx="3074">
                  <c:v>13.79</c:v>
                </c:pt>
                <c:pt idx="3075">
                  <c:v>14.17</c:v>
                </c:pt>
                <c:pt idx="3076">
                  <c:v>14.94</c:v>
                </c:pt>
                <c:pt idx="3077">
                  <c:v>14.74</c:v>
                </c:pt>
                <c:pt idx="3078">
                  <c:v>15.24</c:v>
                </c:pt>
                <c:pt idx="3079">
                  <c:v>13.82</c:v>
                </c:pt>
                <c:pt idx="3080">
                  <c:v>13.56</c:v>
                </c:pt>
                <c:pt idx="3081">
                  <c:v>13.95</c:v>
                </c:pt>
                <c:pt idx="3082">
                  <c:v>13.1</c:v>
                </c:pt>
                <c:pt idx="3083">
                  <c:v>14.12</c:v>
                </c:pt>
                <c:pt idx="3084">
                  <c:v>15.42</c:v>
                </c:pt>
                <c:pt idx="3085">
                  <c:v>14.09</c:v>
                </c:pt>
                <c:pt idx="3086">
                  <c:v>16.16</c:v>
                </c:pt>
                <c:pt idx="3087">
                  <c:v>15.36</c:v>
                </c:pt>
                <c:pt idx="3088">
                  <c:v>16.26</c:v>
                </c:pt>
                <c:pt idx="3089">
                  <c:v>14.85</c:v>
                </c:pt>
                <c:pt idx="3090">
                  <c:v>13.84</c:v>
                </c:pt>
                <c:pt idx="3091">
                  <c:v>13.72</c:v>
                </c:pt>
                <c:pt idx="3092">
                  <c:v>13.62</c:v>
                </c:pt>
                <c:pt idx="3093">
                  <c:v>13.35</c:v>
                </c:pt>
                <c:pt idx="3094">
                  <c:v>13.24</c:v>
                </c:pt>
                <c:pt idx="3095">
                  <c:v>13.28</c:v>
                </c:pt>
                <c:pt idx="3096">
                  <c:v>13.95</c:v>
                </c:pt>
                <c:pt idx="3097">
                  <c:v>13.22</c:v>
                </c:pt>
                <c:pt idx="3098">
                  <c:v>14.08</c:v>
                </c:pt>
                <c:pt idx="3099">
                  <c:v>13.96</c:v>
                </c:pt>
                <c:pt idx="3100">
                  <c:v>13.77</c:v>
                </c:pt>
                <c:pt idx="3101">
                  <c:v>15.22</c:v>
                </c:pt>
                <c:pt idx="3102">
                  <c:v>15.7</c:v>
                </c:pt>
                <c:pt idx="3103">
                  <c:v>14.68</c:v>
                </c:pt>
                <c:pt idx="3104">
                  <c:v>15.6</c:v>
                </c:pt>
                <c:pt idx="3105">
                  <c:v>16.05</c:v>
                </c:pt>
                <c:pt idx="3106">
                  <c:v>15.91</c:v>
                </c:pt>
                <c:pt idx="3107">
                  <c:v>14.72</c:v>
                </c:pt>
                <c:pt idx="3108">
                  <c:v>14.57</c:v>
                </c:pt>
                <c:pt idx="3109">
                  <c:v>13.63</c:v>
                </c:pt>
                <c:pt idx="3110">
                  <c:v>14.69</c:v>
                </c:pt>
                <c:pt idx="3111">
                  <c:v>14.41</c:v>
                </c:pt>
                <c:pt idx="3112">
                  <c:v>15.04</c:v>
                </c:pt>
                <c:pt idx="3113">
                  <c:v>14.68</c:v>
                </c:pt>
                <c:pt idx="3114">
                  <c:v>15.57</c:v>
                </c:pt>
                <c:pt idx="3115">
                  <c:v>15.95</c:v>
                </c:pt>
                <c:pt idx="3116">
                  <c:v>16.33</c:v>
                </c:pt>
                <c:pt idx="3117">
                  <c:v>15.2</c:v>
                </c:pt>
                <c:pt idx="3118">
                  <c:v>15.82</c:v>
                </c:pt>
                <c:pt idx="3119">
                  <c:v>14.42</c:v>
                </c:pt>
                <c:pt idx="3120">
                  <c:v>13.9</c:v>
                </c:pt>
                <c:pt idx="3121">
                  <c:v>13.43</c:v>
                </c:pt>
                <c:pt idx="3122">
                  <c:v>13.12</c:v>
                </c:pt>
                <c:pt idx="3123">
                  <c:v>14.19</c:v>
                </c:pt>
                <c:pt idx="3124">
                  <c:v>14.2</c:v>
                </c:pt>
                <c:pt idx="3125">
                  <c:v>13.63</c:v>
                </c:pt>
                <c:pt idx="3126">
                  <c:v>13.47</c:v>
                </c:pt>
                <c:pt idx="3127">
                  <c:v>13.65</c:v>
                </c:pt>
                <c:pt idx="3128">
                  <c:v>14.05</c:v>
                </c:pt>
                <c:pt idx="3129">
                  <c:v>14.08</c:v>
                </c:pt>
                <c:pt idx="3130">
                  <c:v>14.64</c:v>
                </c:pt>
                <c:pt idx="3131">
                  <c:v>17.03</c:v>
                </c:pt>
                <c:pt idx="3132">
                  <c:v>20.97</c:v>
                </c:pt>
                <c:pt idx="3133">
                  <c:v>20.5</c:v>
                </c:pt>
                <c:pt idx="3134">
                  <c:v>20.14</c:v>
                </c:pt>
                <c:pt idx="3135">
                  <c:v>19.37</c:v>
                </c:pt>
                <c:pt idx="3136">
                  <c:v>19.41</c:v>
                </c:pt>
                <c:pt idx="3137">
                  <c:v>18.37</c:v>
                </c:pt>
                <c:pt idx="3138">
                  <c:v>18.48</c:v>
                </c:pt>
                <c:pt idx="3139">
                  <c:v>21.17</c:v>
                </c:pt>
                <c:pt idx="3140">
                  <c:v>17.25</c:v>
                </c:pt>
                <c:pt idx="3141">
                  <c:v>25.76</c:v>
                </c:pt>
                <c:pt idx="3142">
                  <c:v>23.85</c:v>
                </c:pt>
                <c:pt idx="3143">
                  <c:v>18.75</c:v>
                </c:pt>
                <c:pt idx="3144">
                  <c:v>16.64</c:v>
                </c:pt>
                <c:pt idx="3145">
                  <c:v>15.63</c:v>
                </c:pt>
                <c:pt idx="3146">
                  <c:v>14.77</c:v>
                </c:pt>
                <c:pt idx="3147">
                  <c:v>15.58</c:v>
                </c:pt>
                <c:pt idx="3148">
                  <c:v>14.96</c:v>
                </c:pt>
                <c:pt idx="3149">
                  <c:v>14.76</c:v>
                </c:pt>
                <c:pt idx="3150">
                  <c:v>13.2</c:v>
                </c:pt>
                <c:pt idx="3151">
                  <c:v>13.54</c:v>
                </c:pt>
                <c:pt idx="3152">
                  <c:v>13.55</c:v>
                </c:pt>
                <c:pt idx="3153">
                  <c:v>13.04</c:v>
                </c:pt>
                <c:pt idx="3154">
                  <c:v>12.82</c:v>
                </c:pt>
                <c:pt idx="3155">
                  <c:v>12.67</c:v>
                </c:pt>
                <c:pt idx="3156">
                  <c:v>12.44</c:v>
                </c:pt>
                <c:pt idx="3157">
                  <c:v>11.97</c:v>
                </c:pt>
                <c:pt idx="3158">
                  <c:v>11.77</c:v>
                </c:pt>
                <c:pt idx="3159">
                  <c:v>12.74</c:v>
                </c:pt>
                <c:pt idx="3160">
                  <c:v>12.02</c:v>
                </c:pt>
                <c:pt idx="3161">
                  <c:v>12.87</c:v>
                </c:pt>
                <c:pt idx="3162">
                  <c:v>13.05</c:v>
                </c:pt>
                <c:pt idx="3163">
                  <c:v>12.83</c:v>
                </c:pt>
                <c:pt idx="3164">
                  <c:v>12.72</c:v>
                </c:pt>
                <c:pt idx="3165">
                  <c:v>11.87</c:v>
                </c:pt>
                <c:pt idx="3166">
                  <c:v>12.44</c:v>
                </c:pt>
                <c:pt idx="3167">
                  <c:v>13.37</c:v>
                </c:pt>
                <c:pt idx="3168">
                  <c:v>12.86</c:v>
                </c:pt>
                <c:pt idx="3169">
                  <c:v>12.42</c:v>
                </c:pt>
                <c:pt idx="3170">
                  <c:v>11.39</c:v>
                </c:pt>
                <c:pt idx="3171">
                  <c:v>11.5</c:v>
                </c:pt>
                <c:pt idx="3172">
                  <c:v>11.66</c:v>
                </c:pt>
                <c:pt idx="3173">
                  <c:v>12.05</c:v>
                </c:pt>
                <c:pt idx="3174">
                  <c:v>11.68</c:v>
                </c:pt>
                <c:pt idx="3175">
                  <c:v>11.55</c:v>
                </c:pt>
                <c:pt idx="3176">
                  <c:v>11.81</c:v>
                </c:pt>
                <c:pt idx="3177">
                  <c:v>12.64</c:v>
                </c:pt>
                <c:pt idx="3178">
                  <c:v>12.19</c:v>
                </c:pt>
                <c:pt idx="3179">
                  <c:v>11.43</c:v>
                </c:pt>
                <c:pt idx="3180">
                  <c:v>11.34</c:v>
                </c:pt>
                <c:pt idx="3181">
                  <c:v>12.27</c:v>
                </c:pt>
                <c:pt idx="3182">
                  <c:v>12.38</c:v>
                </c:pt>
                <c:pt idx="3183">
                  <c:v>13.45</c:v>
                </c:pt>
                <c:pt idx="3184">
                  <c:v>13.63</c:v>
                </c:pt>
                <c:pt idx="3185">
                  <c:v>13.65</c:v>
                </c:pt>
                <c:pt idx="3186">
                  <c:v>12.94</c:v>
                </c:pt>
                <c:pt idx="3187">
                  <c:v>13.12</c:v>
                </c:pt>
                <c:pt idx="3188">
                  <c:v>13.42</c:v>
                </c:pt>
                <c:pt idx="3189">
                  <c:v>13.48</c:v>
                </c:pt>
                <c:pt idx="3190">
                  <c:v>11.98</c:v>
                </c:pt>
                <c:pt idx="3191">
                  <c:v>12.02</c:v>
                </c:pt>
                <c:pt idx="3192">
                  <c:v>11.94</c:v>
                </c:pt>
                <c:pt idx="3193">
                  <c:v>12.51</c:v>
                </c:pt>
                <c:pt idx="3194">
                  <c:v>17.5</c:v>
                </c:pt>
                <c:pt idx="3195">
                  <c:v>15.16</c:v>
                </c:pt>
                <c:pt idx="3196">
                  <c:v>17.85</c:v>
                </c:pt>
                <c:pt idx="3197">
                  <c:v>18.14</c:v>
                </c:pt>
                <c:pt idx="3198">
                  <c:v>16.3</c:v>
                </c:pt>
                <c:pt idx="3199">
                  <c:v>15.37</c:v>
                </c:pt>
                <c:pt idx="3200">
                  <c:v>15.53</c:v>
                </c:pt>
                <c:pt idx="3201">
                  <c:v>15.92</c:v>
                </c:pt>
                <c:pt idx="3202">
                  <c:v>13.3</c:v>
                </c:pt>
                <c:pt idx="3203">
                  <c:v>12.02</c:v>
                </c:pt>
                <c:pt idx="3204">
                  <c:v>12.29</c:v>
                </c:pt>
                <c:pt idx="3205">
                  <c:v>14.5</c:v>
                </c:pt>
                <c:pt idx="3206">
                  <c:v>13.1</c:v>
                </c:pt>
                <c:pt idx="3207">
                  <c:v>12.39</c:v>
                </c:pt>
                <c:pt idx="3208">
                  <c:v>14.02</c:v>
                </c:pt>
                <c:pt idx="3209">
                  <c:v>13.29</c:v>
                </c:pt>
                <c:pt idx="3210">
                  <c:v>13.57</c:v>
                </c:pt>
                <c:pt idx="3211">
                  <c:v>13.63</c:v>
                </c:pt>
                <c:pt idx="3212">
                  <c:v>12.99</c:v>
                </c:pt>
                <c:pt idx="3213">
                  <c:v>12.84</c:v>
                </c:pt>
                <c:pt idx="3214">
                  <c:v>13.48</c:v>
                </c:pt>
                <c:pt idx="3215">
                  <c:v>13.38</c:v>
                </c:pt>
                <c:pt idx="3216">
                  <c:v>15.36</c:v>
                </c:pt>
                <c:pt idx="3217">
                  <c:v>15.91</c:v>
                </c:pt>
                <c:pt idx="3218">
                  <c:v>16.69</c:v>
                </c:pt>
                <c:pt idx="3219">
                  <c:v>16.12</c:v>
                </c:pt>
                <c:pt idx="3220">
                  <c:v>16.21</c:v>
                </c:pt>
                <c:pt idx="3221">
                  <c:v>15.28</c:v>
                </c:pt>
                <c:pt idx="3222">
                  <c:v>14.41</c:v>
                </c:pt>
                <c:pt idx="3223">
                  <c:v>13.75</c:v>
                </c:pt>
                <c:pt idx="3224">
                  <c:v>13.34</c:v>
                </c:pt>
                <c:pt idx="3225">
                  <c:v>13.02</c:v>
                </c:pt>
                <c:pt idx="3226">
                  <c:v>13.46</c:v>
                </c:pt>
                <c:pt idx="3227">
                  <c:v>14.24</c:v>
                </c:pt>
                <c:pt idx="3228">
                  <c:v>15.36</c:v>
                </c:pt>
                <c:pt idx="3229">
                  <c:v>16.19</c:v>
                </c:pt>
                <c:pt idx="3230">
                  <c:v>17.06</c:v>
                </c:pt>
                <c:pt idx="3231">
                  <c:v>18.56</c:v>
                </c:pt>
                <c:pt idx="3232">
                  <c:v>19.32</c:v>
                </c:pt>
                <c:pt idx="3233">
                  <c:v>22.08</c:v>
                </c:pt>
                <c:pt idx="3234">
                  <c:v>22.51</c:v>
                </c:pt>
                <c:pt idx="3235">
                  <c:v>18.71</c:v>
                </c:pt>
                <c:pt idx="3236">
                  <c:v>18.74</c:v>
                </c:pt>
                <c:pt idx="3237">
                  <c:v>14.38</c:v>
                </c:pt>
                <c:pt idx="3238">
                  <c:v>14.74</c:v>
                </c:pt>
                <c:pt idx="3239">
                  <c:v>14.17</c:v>
                </c:pt>
                <c:pt idx="3240">
                  <c:v>14.48</c:v>
                </c:pt>
                <c:pt idx="3241">
                  <c:v>13.37</c:v>
                </c:pt>
                <c:pt idx="3242">
                  <c:v>13.72</c:v>
                </c:pt>
                <c:pt idx="3243">
                  <c:v>13.35</c:v>
                </c:pt>
                <c:pt idx="3244">
                  <c:v>12.85</c:v>
                </c:pt>
                <c:pt idx="3245">
                  <c:v>12.42</c:v>
                </c:pt>
                <c:pt idx="3246">
                  <c:v>12.41</c:v>
                </c:pt>
                <c:pt idx="3247">
                  <c:v>12.43</c:v>
                </c:pt>
                <c:pt idx="3248">
                  <c:v>12.34</c:v>
                </c:pt>
                <c:pt idx="3249">
                  <c:v>13.15</c:v>
                </c:pt>
                <c:pt idx="3250">
                  <c:v>12.9</c:v>
                </c:pt>
                <c:pt idx="3251">
                  <c:v>13.33</c:v>
                </c:pt>
                <c:pt idx="3252">
                  <c:v>14.07</c:v>
                </c:pt>
                <c:pt idx="3253">
                  <c:v>14.12</c:v>
                </c:pt>
                <c:pt idx="3254">
                  <c:v>12.14</c:v>
                </c:pt>
                <c:pt idx="3255">
                  <c:v>11.79</c:v>
                </c:pt>
                <c:pt idx="3256">
                  <c:v>12.22</c:v>
                </c:pt>
                <c:pt idx="3257">
                  <c:v>12.64</c:v>
                </c:pt>
                <c:pt idx="3258">
                  <c:v>11.75</c:v>
                </c:pt>
                <c:pt idx="3259">
                  <c:v>12.64</c:v>
                </c:pt>
                <c:pt idx="3260">
                  <c:v>12.72</c:v>
                </c:pt>
                <c:pt idx="3261">
                  <c:v>13.19</c:v>
                </c:pt>
                <c:pt idx="3262">
                  <c:v>12.79</c:v>
                </c:pt>
                <c:pt idx="3263">
                  <c:v>12.2</c:v>
                </c:pt>
                <c:pt idx="3264">
                  <c:v>11.71</c:v>
                </c:pt>
                <c:pt idx="3265">
                  <c:v>11.45</c:v>
                </c:pt>
                <c:pt idx="3266">
                  <c:v>11.27</c:v>
                </c:pt>
                <c:pt idx="3267">
                  <c:v>11.43</c:v>
                </c:pt>
                <c:pt idx="3268">
                  <c:v>11.44</c:v>
                </c:pt>
                <c:pt idx="3269">
                  <c:v>11.99</c:v>
                </c:pt>
                <c:pt idx="3270">
                  <c:v>12.95</c:v>
                </c:pt>
                <c:pt idx="3271">
                  <c:v>13.37</c:v>
                </c:pt>
                <c:pt idx="3272">
                  <c:v>14.04</c:v>
                </c:pt>
                <c:pt idx="3273">
                  <c:v>12.85</c:v>
                </c:pt>
                <c:pt idx="3274">
                  <c:v>11.85</c:v>
                </c:pt>
                <c:pt idx="3275">
                  <c:v>11.67</c:v>
                </c:pt>
                <c:pt idx="3276">
                  <c:v>11.32</c:v>
                </c:pt>
                <c:pt idx="3277">
                  <c:v>11.56</c:v>
                </c:pt>
                <c:pt idx="3278">
                  <c:v>11.49</c:v>
                </c:pt>
                <c:pt idx="3279">
                  <c:v>11.26</c:v>
                </c:pt>
                <c:pt idx="3280">
                  <c:v>11.54</c:v>
                </c:pt>
                <c:pt idx="3281">
                  <c:v>11.23</c:v>
                </c:pt>
                <c:pt idx="3282">
                  <c:v>11.87</c:v>
                </c:pt>
                <c:pt idx="3283">
                  <c:v>12.48</c:v>
                </c:pt>
                <c:pt idx="3284">
                  <c:v>12.78</c:v>
                </c:pt>
                <c:pt idx="3285">
                  <c:v>11.54</c:v>
                </c:pt>
                <c:pt idx="3286">
                  <c:v>11.77</c:v>
                </c:pt>
                <c:pt idx="3287">
                  <c:v>11.07</c:v>
                </c:pt>
                <c:pt idx="3288">
                  <c:v>10.81</c:v>
                </c:pt>
                <c:pt idx="3289">
                  <c:v>10.63</c:v>
                </c:pt>
                <c:pt idx="3290">
                  <c:v>10.58</c:v>
                </c:pt>
                <c:pt idx="3291">
                  <c:v>11.88</c:v>
                </c:pt>
                <c:pt idx="3292">
                  <c:v>11.99</c:v>
                </c:pt>
                <c:pt idx="3293">
                  <c:v>11.81</c:v>
                </c:pt>
                <c:pt idx="3294">
                  <c:v>11.93</c:v>
                </c:pt>
                <c:pt idx="3295">
                  <c:v>10.97</c:v>
                </c:pt>
                <c:pt idx="3296">
                  <c:v>11.37</c:v>
                </c:pt>
                <c:pt idx="3297">
                  <c:v>11.29</c:v>
                </c:pt>
                <c:pt idx="3298">
                  <c:v>11.45</c:v>
                </c:pt>
                <c:pt idx="3299">
                  <c:v>10.88</c:v>
                </c:pt>
                <c:pt idx="3300">
                  <c:v>10.85</c:v>
                </c:pt>
                <c:pt idx="3301">
                  <c:v>11.07</c:v>
                </c:pt>
                <c:pt idx="3302">
                  <c:v>10.74</c:v>
                </c:pt>
                <c:pt idx="3303">
                  <c:v>11.97</c:v>
                </c:pt>
                <c:pt idx="3304">
                  <c:v>11.76</c:v>
                </c:pt>
                <c:pt idx="3305">
                  <c:v>11.49</c:v>
                </c:pt>
                <c:pt idx="3306">
                  <c:v>11.57</c:v>
                </c:pt>
                <c:pt idx="3307">
                  <c:v>11.74</c:v>
                </c:pt>
                <c:pt idx="3308">
                  <c:v>11.71</c:v>
                </c:pt>
                <c:pt idx="3309">
                  <c:v>11.47</c:v>
                </c:pt>
                <c:pt idx="3310">
                  <c:v>12.09</c:v>
                </c:pt>
                <c:pt idx="3311">
                  <c:v>12.92</c:v>
                </c:pt>
                <c:pt idx="3312">
                  <c:v>12.54</c:v>
                </c:pt>
                <c:pt idx="3313">
                  <c:v>11.81</c:v>
                </c:pt>
                <c:pt idx="3314">
                  <c:v>10.96</c:v>
                </c:pt>
                <c:pt idx="3315">
                  <c:v>11.24</c:v>
                </c:pt>
                <c:pt idx="3316">
                  <c:v>11.45</c:v>
                </c:pt>
                <c:pt idx="3317">
                  <c:v>11.86</c:v>
                </c:pt>
                <c:pt idx="3318">
                  <c:v>12.3</c:v>
                </c:pt>
                <c:pt idx="3319">
                  <c:v>11.66</c:v>
                </c:pt>
                <c:pt idx="3320">
                  <c:v>11.35</c:v>
                </c:pt>
                <c:pt idx="3321">
                  <c:v>12.3</c:v>
                </c:pt>
                <c:pt idx="3322">
                  <c:v>11.63</c:v>
                </c:pt>
                <c:pt idx="3323">
                  <c:v>11.21</c:v>
                </c:pt>
                <c:pt idx="3324">
                  <c:v>11.28</c:v>
                </c:pt>
                <c:pt idx="3325">
                  <c:v>11.34</c:v>
                </c:pt>
                <c:pt idx="3326">
                  <c:v>12.47</c:v>
                </c:pt>
                <c:pt idx="3327">
                  <c:v>12.81</c:v>
                </c:pt>
                <c:pt idx="3328">
                  <c:v>13.12</c:v>
                </c:pt>
                <c:pt idx="3329">
                  <c:v>12.96</c:v>
                </c:pt>
                <c:pt idx="3330">
                  <c:v>12.5</c:v>
                </c:pt>
                <c:pt idx="3331">
                  <c:v>11.53</c:v>
                </c:pt>
                <c:pt idx="3332">
                  <c:v>11.42</c:v>
                </c:pt>
                <c:pt idx="3333">
                  <c:v>11.54</c:v>
                </c:pt>
                <c:pt idx="3334">
                  <c:v>12.37</c:v>
                </c:pt>
                <c:pt idx="3335">
                  <c:v>12.38</c:v>
                </c:pt>
                <c:pt idx="3336">
                  <c:v>11.79</c:v>
                </c:pt>
                <c:pt idx="3337">
                  <c:v>12.89</c:v>
                </c:pt>
                <c:pt idx="3338">
                  <c:v>12.39</c:v>
                </c:pt>
                <c:pt idx="3339">
                  <c:v>12.87</c:v>
                </c:pt>
                <c:pt idx="3340">
                  <c:v>14.05</c:v>
                </c:pt>
                <c:pt idx="3341">
                  <c:v>15.07</c:v>
                </c:pt>
                <c:pt idx="3342">
                  <c:v>15.77</c:v>
                </c:pt>
                <c:pt idx="3343">
                  <c:v>15.96</c:v>
                </c:pt>
                <c:pt idx="3344">
                  <c:v>14.66</c:v>
                </c:pt>
                <c:pt idx="3345">
                  <c:v>14.42</c:v>
                </c:pt>
                <c:pt idx="3346">
                  <c:v>14.93</c:v>
                </c:pt>
                <c:pt idx="3347">
                  <c:v>14.15</c:v>
                </c:pt>
                <c:pt idx="3348">
                  <c:v>14.63</c:v>
                </c:pt>
                <c:pt idx="3349">
                  <c:v>10.84</c:v>
                </c:pt>
                <c:pt idx="3350">
                  <c:v>10.76</c:v>
                </c:pt>
                <c:pt idx="3351">
                  <c:v>10.85</c:v>
                </c:pt>
                <c:pt idx="3352">
                  <c:v>10.36</c:v>
                </c:pt>
                <c:pt idx="3353">
                  <c:v>10.82</c:v>
                </c:pt>
                <c:pt idx="3354">
                  <c:v>10.11</c:v>
                </c:pt>
                <c:pt idx="3355">
                  <c:v>10.59</c:v>
                </c:pt>
                <c:pt idx="3356">
                  <c:v>10.68</c:v>
                </c:pt>
                <c:pt idx="3357">
                  <c:v>10.46</c:v>
                </c:pt>
                <c:pt idx="3358">
                  <c:v>10.57</c:v>
                </c:pt>
                <c:pt idx="3359">
                  <c:v>9.77</c:v>
                </c:pt>
                <c:pt idx="3360">
                  <c:v>9.96</c:v>
                </c:pt>
                <c:pt idx="3361">
                  <c:v>10.21</c:v>
                </c:pt>
                <c:pt idx="3362">
                  <c:v>10.6</c:v>
                </c:pt>
                <c:pt idx="3363">
                  <c:v>10.4</c:v>
                </c:pt>
                <c:pt idx="3364">
                  <c:v>10.42</c:v>
                </c:pt>
                <c:pt idx="3365">
                  <c:v>10.65</c:v>
                </c:pt>
                <c:pt idx="3366">
                  <c:v>15.59</c:v>
                </c:pt>
                <c:pt idx="3367">
                  <c:v>14.66</c:v>
                </c:pt>
                <c:pt idx="3368">
                  <c:v>12.04</c:v>
                </c:pt>
                <c:pt idx="3369">
                  <c:v>10.93</c:v>
                </c:pt>
                <c:pt idx="3370">
                  <c:v>10.72</c:v>
                </c:pt>
                <c:pt idx="3371">
                  <c:v>10.02</c:v>
                </c:pt>
                <c:pt idx="3372">
                  <c:v>9.99</c:v>
                </c:pt>
                <c:pt idx="3373">
                  <c:v>9.81</c:v>
                </c:pt>
                <c:pt idx="3374">
                  <c:v>10.38</c:v>
                </c:pt>
                <c:pt idx="3375">
                  <c:v>10.41</c:v>
                </c:pt>
                <c:pt idx="3376">
                  <c:v>9.89</c:v>
                </c:pt>
                <c:pt idx="3377">
                  <c:v>9.75</c:v>
                </c:pt>
                <c:pt idx="3378">
                  <c:v>10.07</c:v>
                </c:pt>
                <c:pt idx="3379">
                  <c:v>10.45</c:v>
                </c:pt>
                <c:pt idx="3380">
                  <c:v>10.39</c:v>
                </c:pt>
                <c:pt idx="3381">
                  <c:v>10.16</c:v>
                </c:pt>
                <c:pt idx="3382">
                  <c:v>10.7</c:v>
                </c:pt>
                <c:pt idx="3383">
                  <c:v>11.46</c:v>
                </c:pt>
                <c:pt idx="3384">
                  <c:v>10.42</c:v>
                </c:pt>
                <c:pt idx="3385">
                  <c:v>10.64</c:v>
                </c:pt>
                <c:pt idx="3386">
                  <c:v>10.9</c:v>
                </c:pt>
                <c:pt idx="3387">
                  <c:v>10.38</c:v>
                </c:pt>
                <c:pt idx="3388">
                  <c:v>10.37</c:v>
                </c:pt>
                <c:pt idx="3389">
                  <c:v>10.86</c:v>
                </c:pt>
                <c:pt idx="3390">
                  <c:v>10.75</c:v>
                </c:pt>
                <c:pt idx="3391">
                  <c:v>10.48</c:v>
                </c:pt>
                <c:pt idx="3392">
                  <c:v>10.02</c:v>
                </c:pt>
                <c:pt idx="3393">
                  <c:v>9.9</c:v>
                </c:pt>
                <c:pt idx="3394">
                  <c:v>11.06</c:v>
                </c:pt>
                <c:pt idx="3395">
                  <c:v>10.03</c:v>
                </c:pt>
                <c:pt idx="3396">
                  <c:v>11.44</c:v>
                </c:pt>
                <c:pt idx="3397">
                  <c:v>11.18</c:v>
                </c:pt>
                <c:pt idx="3398">
                  <c:v>11.22</c:v>
                </c:pt>
                <c:pt idx="3399">
                  <c:v>11.07</c:v>
                </c:pt>
                <c:pt idx="3400">
                  <c:v>12.54</c:v>
                </c:pt>
                <c:pt idx="3401">
                  <c:v>11.19</c:v>
                </c:pt>
                <c:pt idx="3402">
                  <c:v>11.11</c:v>
                </c:pt>
                <c:pt idx="3403">
                  <c:v>10.89</c:v>
                </c:pt>
                <c:pt idx="3404">
                  <c:v>10.3</c:v>
                </c:pt>
                <c:pt idx="3405">
                  <c:v>9.9</c:v>
                </c:pt>
                <c:pt idx="3406">
                  <c:v>9.51</c:v>
                </c:pt>
                <c:pt idx="3407">
                  <c:v>9.82</c:v>
                </c:pt>
                <c:pt idx="3408">
                  <c:v>9.89</c:v>
                </c:pt>
                <c:pt idx="3409">
                  <c:v>9.79</c:v>
                </c:pt>
                <c:pt idx="3410">
                  <c:v>9.58</c:v>
                </c:pt>
                <c:pt idx="3411">
                  <c:v>9.36</c:v>
                </c:pt>
                <c:pt idx="3412">
                  <c:v>9.43</c:v>
                </c:pt>
                <c:pt idx="3413">
                  <c:v>9.43</c:v>
                </c:pt>
                <c:pt idx="3414">
                  <c:v>9.6</c:v>
                </c:pt>
                <c:pt idx="3415">
                  <c:v>10.11</c:v>
                </c:pt>
                <c:pt idx="3416">
                  <c:v>10.29</c:v>
                </c:pt>
                <c:pt idx="3417">
                  <c:v>10.26</c:v>
                </c:pt>
                <c:pt idx="3418">
                  <c:v>10.09</c:v>
                </c:pt>
                <c:pt idx="3419">
                  <c:v>10.28</c:v>
                </c:pt>
                <c:pt idx="3420">
                  <c:v>10.44</c:v>
                </c:pt>
                <c:pt idx="3421">
                  <c:v>10.03</c:v>
                </c:pt>
                <c:pt idx="3422">
                  <c:v>9.93</c:v>
                </c:pt>
                <c:pt idx="3423">
                  <c:v>10.96</c:v>
                </c:pt>
                <c:pt idx="3424">
                  <c:v>11.11</c:v>
                </c:pt>
                <c:pt idx="3425">
                  <c:v>16.04</c:v>
                </c:pt>
                <c:pt idx="3426">
                  <c:v>15.51</c:v>
                </c:pt>
                <c:pt idx="3427">
                  <c:v>12.33</c:v>
                </c:pt>
                <c:pt idx="3428">
                  <c:v>12.04</c:v>
                </c:pt>
                <c:pt idx="3429">
                  <c:v>11.74</c:v>
                </c:pt>
                <c:pt idx="3430">
                  <c:v>15.55</c:v>
                </c:pt>
                <c:pt idx="3431">
                  <c:v>14.26</c:v>
                </c:pt>
                <c:pt idx="3432">
                  <c:v>13.19</c:v>
                </c:pt>
                <c:pt idx="3433">
                  <c:v>11.35</c:v>
                </c:pt>
                <c:pt idx="3434">
                  <c:v>12.25</c:v>
                </c:pt>
                <c:pt idx="3435">
                  <c:v>12.23</c:v>
                </c:pt>
                <c:pt idx="3436">
                  <c:v>11.28</c:v>
                </c:pt>
                <c:pt idx="3437">
                  <c:v>11.32</c:v>
                </c:pt>
                <c:pt idx="3438">
                  <c:v>11.7</c:v>
                </c:pt>
                <c:pt idx="3439">
                  <c:v>11.22</c:v>
                </c:pt>
                <c:pt idx="3440">
                  <c:v>10.59</c:v>
                </c:pt>
                <c:pt idx="3441">
                  <c:v>10.13</c:v>
                </c:pt>
                <c:pt idx="3442">
                  <c:v>12.23</c:v>
                </c:pt>
                <c:pt idx="3443">
                  <c:v>11.63</c:v>
                </c:pt>
                <c:pt idx="3444">
                  <c:v>11.55</c:v>
                </c:pt>
                <c:pt idx="3445">
                  <c:v>12.12</c:v>
                </c:pt>
                <c:pt idx="3446">
                  <c:v>10.73</c:v>
                </c:pt>
                <c:pt idx="3447">
                  <c:v>10.58</c:v>
                </c:pt>
                <c:pt idx="3448">
                  <c:v>10.5</c:v>
                </c:pt>
                <c:pt idx="3449">
                  <c:v>10.44</c:v>
                </c:pt>
                <c:pt idx="3450">
                  <c:v>10.17</c:v>
                </c:pt>
                <c:pt idx="3451">
                  <c:v>10.15</c:v>
                </c:pt>
                <c:pt idx="3452">
                  <c:v>10.18</c:v>
                </c:pt>
                <c:pt idx="3453">
                  <c:v>9.78</c:v>
                </c:pt>
                <c:pt idx="3454">
                  <c:v>9.67</c:v>
                </c:pt>
                <c:pt idx="3455">
                  <c:v>9.59</c:v>
                </c:pt>
                <c:pt idx="3456">
                  <c:v>10.21</c:v>
                </c:pt>
                <c:pt idx="3457">
                  <c:v>10.17</c:v>
                </c:pt>
                <c:pt idx="3458">
                  <c:v>9.87</c:v>
                </c:pt>
                <c:pt idx="3459">
                  <c:v>9.55</c:v>
                </c:pt>
                <c:pt idx="3460">
                  <c:v>9.51</c:v>
                </c:pt>
                <c:pt idx="3461">
                  <c:v>9.45</c:v>
                </c:pt>
                <c:pt idx="3462">
                  <c:v>9.51</c:v>
                </c:pt>
                <c:pt idx="3463">
                  <c:v>9.630000000000001</c:v>
                </c:pt>
                <c:pt idx="3464">
                  <c:v>9.19</c:v>
                </c:pt>
                <c:pt idx="3465">
                  <c:v>9.65</c:v>
                </c:pt>
                <c:pt idx="3466">
                  <c:v>10.33</c:v>
                </c:pt>
                <c:pt idx="3467">
                  <c:v>10.08</c:v>
                </c:pt>
                <c:pt idx="3468">
                  <c:v>9.85</c:v>
                </c:pt>
                <c:pt idx="3469">
                  <c:v>9.91</c:v>
                </c:pt>
                <c:pt idx="3470">
                  <c:v>9.61</c:v>
                </c:pt>
                <c:pt idx="3471">
                  <c:v>9.91</c:v>
                </c:pt>
                <c:pt idx="3472">
                  <c:v>10.31</c:v>
                </c:pt>
                <c:pt idx="3473">
                  <c:v>10.07</c:v>
                </c:pt>
                <c:pt idx="3474">
                  <c:v>10.05</c:v>
                </c:pt>
                <c:pt idx="3475">
                  <c:v>9.97</c:v>
                </c:pt>
                <c:pt idx="3476">
                  <c:v>11.07</c:v>
                </c:pt>
                <c:pt idx="3477">
                  <c:v>11.16</c:v>
                </c:pt>
                <c:pt idx="3478">
                  <c:v>11.23</c:v>
                </c:pt>
                <c:pt idx="3479">
                  <c:v>11.3</c:v>
                </c:pt>
                <c:pt idx="3480">
                  <c:v>9.8</c:v>
                </c:pt>
                <c:pt idx="3481">
                  <c:v>10.5</c:v>
                </c:pt>
                <c:pt idx="3482">
                  <c:v>10.18</c:v>
                </c:pt>
                <c:pt idx="3483">
                  <c:v>10.2</c:v>
                </c:pt>
                <c:pt idx="3484">
                  <c:v>9.93</c:v>
                </c:pt>
                <c:pt idx="3485">
                  <c:v>9.140000000000001</c:v>
                </c:pt>
                <c:pt idx="3486">
                  <c:v>9.4</c:v>
                </c:pt>
                <c:pt idx="3487">
                  <c:v>9.89</c:v>
                </c:pt>
                <c:pt idx="3488">
                  <c:v>9.78</c:v>
                </c:pt>
                <c:pt idx="3489">
                  <c:v>10.5</c:v>
                </c:pt>
                <c:pt idx="3490">
                  <c:v>11.29</c:v>
                </c:pt>
                <c:pt idx="3491">
                  <c:v>11.5</c:v>
                </c:pt>
                <c:pt idx="3492">
                  <c:v>11.59</c:v>
                </c:pt>
                <c:pt idx="3493">
                  <c:v>13.13</c:v>
                </c:pt>
                <c:pt idx="3494">
                  <c:v>11.76</c:v>
                </c:pt>
                <c:pt idx="3495">
                  <c:v>11.43</c:v>
                </c:pt>
                <c:pt idx="3496">
                  <c:v>10.65</c:v>
                </c:pt>
                <c:pt idx="3497">
                  <c:v>9.73</c:v>
                </c:pt>
                <c:pt idx="3498">
                  <c:v>9.88</c:v>
                </c:pt>
                <c:pt idx="3499">
                  <c:v>9.67</c:v>
                </c:pt>
                <c:pt idx="3500">
                  <c:v>9.87</c:v>
                </c:pt>
                <c:pt idx="3501">
                  <c:v>10.03</c:v>
                </c:pt>
                <c:pt idx="3502">
                  <c:v>10.7</c:v>
                </c:pt>
                <c:pt idx="3503">
                  <c:v>11.28</c:v>
                </c:pt>
                <c:pt idx="3504">
                  <c:v>11.43</c:v>
                </c:pt>
                <c:pt idx="3505">
                  <c:v>11.68</c:v>
                </c:pt>
                <c:pt idx="3506">
                  <c:v>11.33</c:v>
                </c:pt>
                <c:pt idx="3507">
                  <c:v>11.02</c:v>
                </c:pt>
                <c:pt idx="3508">
                  <c:v>10.16</c:v>
                </c:pt>
                <c:pt idx="3509">
                  <c:v>9.58</c:v>
                </c:pt>
                <c:pt idx="3510">
                  <c:v>9.34</c:v>
                </c:pt>
                <c:pt idx="3511">
                  <c:v>9.92</c:v>
                </c:pt>
                <c:pt idx="3512">
                  <c:v>10.18</c:v>
                </c:pt>
                <c:pt idx="3513">
                  <c:v>10.49</c:v>
                </c:pt>
                <c:pt idx="3514">
                  <c:v>9.42</c:v>
                </c:pt>
                <c:pt idx="3515">
                  <c:v>9.53</c:v>
                </c:pt>
                <c:pt idx="3516">
                  <c:v>10.03</c:v>
                </c:pt>
                <c:pt idx="3517">
                  <c:v>9.720000000000001</c:v>
                </c:pt>
                <c:pt idx="3518">
                  <c:v>9.62</c:v>
                </c:pt>
                <c:pt idx="3519">
                  <c:v>9.9</c:v>
                </c:pt>
                <c:pt idx="3520">
                  <c:v>10.25</c:v>
                </c:pt>
                <c:pt idx="3521">
                  <c:v>10.47</c:v>
                </c:pt>
                <c:pt idx="3522">
                  <c:v>10.18</c:v>
                </c:pt>
                <c:pt idx="3523">
                  <c:v>11.04</c:v>
                </c:pt>
                <c:pt idx="3524">
                  <c:v>9.77</c:v>
                </c:pt>
                <c:pt idx="3525">
                  <c:v>9.15</c:v>
                </c:pt>
                <c:pt idx="3526">
                  <c:v>9.220000000000001</c:v>
                </c:pt>
                <c:pt idx="3527">
                  <c:v>9.220000000000001</c:v>
                </c:pt>
                <c:pt idx="3528">
                  <c:v>9.52</c:v>
                </c:pt>
                <c:pt idx="3529">
                  <c:v>10.08</c:v>
                </c:pt>
                <c:pt idx="3530">
                  <c:v>9.82</c:v>
                </c:pt>
                <c:pt idx="3531">
                  <c:v>9.88</c:v>
                </c:pt>
                <c:pt idx="3532">
                  <c:v>10.16</c:v>
                </c:pt>
                <c:pt idx="3533">
                  <c:v>11.66</c:v>
                </c:pt>
                <c:pt idx="3534">
                  <c:v>11.91</c:v>
                </c:pt>
                <c:pt idx="3535">
                  <c:v>12.22</c:v>
                </c:pt>
                <c:pt idx="3536">
                  <c:v>11.27</c:v>
                </c:pt>
                <c:pt idx="3537">
                  <c:v>11.03</c:v>
                </c:pt>
                <c:pt idx="3538">
                  <c:v>11.1</c:v>
                </c:pt>
                <c:pt idx="3539">
                  <c:v>11.47</c:v>
                </c:pt>
                <c:pt idx="3540">
                  <c:v>11.58</c:v>
                </c:pt>
                <c:pt idx="3541">
                  <c:v>11.08</c:v>
                </c:pt>
                <c:pt idx="3542">
                  <c:v>13.84</c:v>
                </c:pt>
                <c:pt idx="3543">
                  <c:v>14.79</c:v>
                </c:pt>
                <c:pt idx="3544">
                  <c:v>13.54</c:v>
                </c:pt>
                <c:pt idx="3545">
                  <c:v>13.47</c:v>
                </c:pt>
                <c:pt idx="3546">
                  <c:v>17.31</c:v>
                </c:pt>
                <c:pt idx="3547">
                  <c:v>37.32</c:v>
                </c:pt>
                <c:pt idx="3548">
                  <c:v>29.98</c:v>
                </c:pt>
                <c:pt idx="3549">
                  <c:v>27.73</c:v>
                </c:pt>
                <c:pt idx="3550">
                  <c:v>33.46</c:v>
                </c:pt>
                <c:pt idx="3551">
                  <c:v>29.06</c:v>
                </c:pt>
                <c:pt idx="3552">
                  <c:v>25.61</c:v>
                </c:pt>
                <c:pt idx="3553">
                  <c:v>24.97</c:v>
                </c:pt>
                <c:pt idx="3554">
                  <c:v>19.26</c:v>
                </c:pt>
                <c:pt idx="3555">
                  <c:v>19.13</c:v>
                </c:pt>
                <c:pt idx="3556">
                  <c:v>19.46</c:v>
                </c:pt>
                <c:pt idx="3557">
                  <c:v>20.6</c:v>
                </c:pt>
                <c:pt idx="3558">
                  <c:v>20.02</c:v>
                </c:pt>
                <c:pt idx="3559">
                  <c:v>18.72</c:v>
                </c:pt>
                <c:pt idx="3560">
                  <c:v>16.49</c:v>
                </c:pt>
                <c:pt idx="3561">
                  <c:v>15.8</c:v>
                </c:pt>
                <c:pt idx="3562">
                  <c:v>18.59</c:v>
                </c:pt>
                <c:pt idx="3563">
                  <c:v>19.85</c:v>
                </c:pt>
                <c:pt idx="3564">
                  <c:v>22.47</c:v>
                </c:pt>
                <c:pt idx="3565">
                  <c:v>19.59</c:v>
                </c:pt>
                <c:pt idx="3566">
                  <c:v>18.73</c:v>
                </c:pt>
                <c:pt idx="3567">
                  <c:v>18.36</c:v>
                </c:pt>
                <c:pt idx="3568">
                  <c:v>17.76</c:v>
                </c:pt>
                <c:pt idx="3569">
                  <c:v>16.54</c:v>
                </c:pt>
                <c:pt idx="3570">
                  <c:v>14.64</c:v>
                </c:pt>
                <c:pt idx="3571">
                  <c:v>15.78</c:v>
                </c:pt>
                <c:pt idx="3572">
                  <c:v>16.35</c:v>
                </c:pt>
                <c:pt idx="3573">
                  <c:v>17.23</c:v>
                </c:pt>
                <c:pt idx="3574">
                  <c:v>16.59</c:v>
                </c:pt>
                <c:pt idx="3575">
                  <c:v>15.8</c:v>
                </c:pt>
                <c:pt idx="3576">
                  <c:v>19.02</c:v>
                </c:pt>
                <c:pt idx="3577">
                  <c:v>18.2</c:v>
                </c:pt>
                <c:pt idx="3578">
                  <c:v>17.86</c:v>
                </c:pt>
                <c:pt idx="3579">
                  <c:v>23.34</c:v>
                </c:pt>
                <c:pt idx="3580">
                  <c:v>24.87</c:v>
                </c:pt>
                <c:pt idx="3581">
                  <c:v>21.03</c:v>
                </c:pt>
                <c:pt idx="3582">
                  <c:v>22.5</c:v>
                </c:pt>
                <c:pt idx="3583">
                  <c:v>22.87</c:v>
                </c:pt>
                <c:pt idx="3584">
                  <c:v>19.97</c:v>
                </c:pt>
                <c:pt idx="3585">
                  <c:v>23.62</c:v>
                </c:pt>
                <c:pt idx="3586">
                  <c:v>21.1</c:v>
                </c:pt>
                <c:pt idx="3587">
                  <c:v>20.06</c:v>
                </c:pt>
                <c:pt idx="3588">
                  <c:v>18.94</c:v>
                </c:pt>
                <c:pt idx="3589">
                  <c:v>21.49</c:v>
                </c:pt>
                <c:pt idx="3590">
                  <c:v>21.77</c:v>
                </c:pt>
                <c:pt idx="3591">
                  <c:v>20.47</c:v>
                </c:pt>
                <c:pt idx="3592">
                  <c:v>20.24</c:v>
                </c:pt>
                <c:pt idx="3593">
                  <c:v>18.49</c:v>
                </c:pt>
                <c:pt idx="3594">
                  <c:v>17.41</c:v>
                </c:pt>
                <c:pt idx="3595">
                  <c:v>16.56</c:v>
                </c:pt>
                <c:pt idx="3596">
                  <c:v>15.25</c:v>
                </c:pt>
                <c:pt idx="3597">
                  <c:v>15.6</c:v>
                </c:pt>
                <c:pt idx="3598">
                  <c:v>15.96</c:v>
                </c:pt>
                <c:pt idx="3599">
                  <c:v>16.88</c:v>
                </c:pt>
                <c:pt idx="3600">
                  <c:v>16.34</c:v>
                </c:pt>
                <c:pt idx="3601">
                  <c:v>18.02</c:v>
                </c:pt>
                <c:pt idx="3602">
                  <c:v>17.84</c:v>
                </c:pt>
                <c:pt idx="3603">
                  <c:v>16.24</c:v>
                </c:pt>
                <c:pt idx="3604">
                  <c:v>15.41</c:v>
                </c:pt>
                <c:pt idx="3605">
                  <c:v>15.93</c:v>
                </c:pt>
                <c:pt idx="3606">
                  <c:v>15.49</c:v>
                </c:pt>
                <c:pt idx="3607">
                  <c:v>15.97</c:v>
                </c:pt>
                <c:pt idx="3608">
                  <c:v>15.9</c:v>
                </c:pt>
                <c:pt idx="3609">
                  <c:v>14.77</c:v>
                </c:pt>
                <c:pt idx="3610">
                  <c:v>14.75</c:v>
                </c:pt>
                <c:pt idx="3611">
                  <c:v>14.71</c:v>
                </c:pt>
                <c:pt idx="3612">
                  <c:v>13.42</c:v>
                </c:pt>
                <c:pt idx="3613">
                  <c:v>13.23</c:v>
                </c:pt>
                <c:pt idx="3614">
                  <c:v>12.65</c:v>
                </c:pt>
                <c:pt idx="3615">
                  <c:v>12.93</c:v>
                </c:pt>
                <c:pt idx="3616">
                  <c:v>14.63</c:v>
                </c:pt>
                <c:pt idx="3617">
                  <c:v>13.42</c:v>
                </c:pt>
                <c:pt idx="3618">
                  <c:v>13.43</c:v>
                </c:pt>
                <c:pt idx="3619">
                  <c:v>13.42</c:v>
                </c:pt>
                <c:pt idx="3620">
                  <c:v>13.08</c:v>
                </c:pt>
                <c:pt idx="3621">
                  <c:v>13.22</c:v>
                </c:pt>
                <c:pt idx="3622">
                  <c:v>12.58</c:v>
                </c:pt>
                <c:pt idx="3623">
                  <c:v>12.53</c:v>
                </c:pt>
                <c:pt idx="3624">
                  <c:v>13.22</c:v>
                </c:pt>
                <c:pt idx="3625">
                  <c:v>17.02</c:v>
                </c:pt>
                <c:pt idx="3626">
                  <c:v>14.94</c:v>
                </c:pt>
                <c:pt idx="3627">
                  <c:v>15.43</c:v>
                </c:pt>
                <c:pt idx="3628">
                  <c:v>13.46</c:v>
                </c:pt>
                <c:pt idx="3629">
                  <c:v>12.74</c:v>
                </c:pt>
                <c:pt idx="3630">
                  <c:v>12.4</c:v>
                </c:pt>
                <c:pt idx="3631">
                  <c:v>11.64</c:v>
                </c:pt>
                <c:pt idx="3632">
                  <c:v>12.13</c:v>
                </c:pt>
                <c:pt idx="3633">
                  <c:v>12.18</c:v>
                </c:pt>
                <c:pt idx="3634">
                  <c:v>12.35</c:v>
                </c:pt>
                <c:pt idx="3635">
                  <c:v>12.34</c:v>
                </c:pt>
                <c:pt idx="3636">
                  <c:v>12.94</c:v>
                </c:pt>
                <c:pt idx="3637">
                  <c:v>12.12</c:v>
                </c:pt>
                <c:pt idx="3638">
                  <c:v>11.98</c:v>
                </c:pt>
                <c:pt idx="3639">
                  <c:v>12.31</c:v>
                </c:pt>
                <c:pt idx="3640">
                  <c:v>13.35</c:v>
                </c:pt>
                <c:pt idx="3641">
                  <c:v>12.79</c:v>
                </c:pt>
                <c:pt idx="3642">
                  <c:v>14.64</c:v>
                </c:pt>
                <c:pt idx="3643">
                  <c:v>13.77</c:v>
                </c:pt>
                <c:pt idx="3644">
                  <c:v>17.33</c:v>
                </c:pt>
                <c:pt idx="3645">
                  <c:v>15.92</c:v>
                </c:pt>
                <c:pt idx="3646">
                  <c:v>17.91</c:v>
                </c:pt>
                <c:pt idx="3647">
                  <c:v>16.85</c:v>
                </c:pt>
                <c:pt idx="3648">
                  <c:v>16.09</c:v>
                </c:pt>
                <c:pt idx="3649">
                  <c:v>15.6</c:v>
                </c:pt>
                <c:pt idx="3650">
                  <c:v>16.14</c:v>
                </c:pt>
                <c:pt idx="3651">
                  <c:v>14.97</c:v>
                </c:pt>
                <c:pt idx="3652">
                  <c:v>13.37</c:v>
                </c:pt>
                <c:pt idx="3653">
                  <c:v>12.69</c:v>
                </c:pt>
                <c:pt idx="3654">
                  <c:v>12.64</c:v>
                </c:pt>
                <c:pt idx="3655">
                  <c:v>13.63</c:v>
                </c:pt>
                <c:pt idx="3656">
                  <c:v>12.58</c:v>
                </c:pt>
                <c:pt idx="3657">
                  <c:v>12.18</c:v>
                </c:pt>
                <c:pt idx="3658">
                  <c:v>12.83</c:v>
                </c:pt>
                <c:pt idx="3659">
                  <c:v>12.06</c:v>
                </c:pt>
                <c:pt idx="3660">
                  <c:v>12.1</c:v>
                </c:pt>
                <c:pt idx="3661">
                  <c:v>12.87</c:v>
                </c:pt>
                <c:pt idx="3662">
                  <c:v>12.86</c:v>
                </c:pt>
                <c:pt idx="3663">
                  <c:v>12.62</c:v>
                </c:pt>
                <c:pt idx="3664">
                  <c:v>12.41</c:v>
                </c:pt>
                <c:pt idx="3665">
                  <c:v>12.29</c:v>
                </c:pt>
                <c:pt idx="3666">
                  <c:v>12.14</c:v>
                </c:pt>
                <c:pt idx="3667">
                  <c:v>13.03</c:v>
                </c:pt>
                <c:pt idx="3668">
                  <c:v>14.26</c:v>
                </c:pt>
                <c:pt idx="3669">
                  <c:v>12.83</c:v>
                </c:pt>
                <c:pt idx="3670">
                  <c:v>13.15</c:v>
                </c:pt>
                <c:pt idx="3671">
                  <c:v>12.19</c:v>
                </c:pt>
                <c:pt idx="3672">
                  <c:v>11.64</c:v>
                </c:pt>
                <c:pt idx="3673">
                  <c:v>11.27</c:v>
                </c:pt>
                <c:pt idx="3674">
                  <c:v>10.93</c:v>
                </c:pt>
                <c:pt idx="3675">
                  <c:v>10.85</c:v>
                </c:pt>
                <c:pt idx="3676">
                  <c:v>11.27</c:v>
                </c:pt>
                <c:pt idx="3677">
                  <c:v>13.16</c:v>
                </c:pt>
                <c:pt idx="3678">
                  <c:v>14.78</c:v>
                </c:pt>
                <c:pt idx="3679">
                  <c:v>13.31</c:v>
                </c:pt>
                <c:pt idx="3680">
                  <c:v>14.64</c:v>
                </c:pt>
                <c:pt idx="3681">
                  <c:v>13.45</c:v>
                </c:pt>
                <c:pt idx="3682">
                  <c:v>12.64</c:v>
                </c:pt>
                <c:pt idx="3683">
                  <c:v>12.49</c:v>
                </c:pt>
                <c:pt idx="3684">
                  <c:v>12.86</c:v>
                </c:pt>
                <c:pt idx="3685">
                  <c:v>12.25</c:v>
                </c:pt>
                <c:pt idx="3686">
                  <c:v>12.41</c:v>
                </c:pt>
                <c:pt idx="3687">
                  <c:v>11.99</c:v>
                </c:pt>
                <c:pt idx="3688">
                  <c:v>12.16</c:v>
                </c:pt>
                <c:pt idx="3689">
                  <c:v>12.5</c:v>
                </c:pt>
                <c:pt idx="3690">
                  <c:v>12.25</c:v>
                </c:pt>
                <c:pt idx="3691">
                  <c:v>13.53</c:v>
                </c:pt>
                <c:pt idx="3692">
                  <c:v>12.86</c:v>
                </c:pt>
                <c:pt idx="3693">
                  <c:v>13.16</c:v>
                </c:pt>
                <c:pt idx="3694">
                  <c:v>13.91</c:v>
                </c:pt>
                <c:pt idx="3695">
                  <c:v>14.65</c:v>
                </c:pt>
                <c:pt idx="3696">
                  <c:v>14.88</c:v>
                </c:pt>
                <c:pt idx="3697">
                  <c:v>14.16</c:v>
                </c:pt>
                <c:pt idx="3698">
                  <c:v>13.22</c:v>
                </c:pt>
                <c:pt idx="3699">
                  <c:v>13.14</c:v>
                </c:pt>
                <c:pt idx="3700">
                  <c:v>12.37</c:v>
                </c:pt>
                <c:pt idx="3701">
                  <c:v>12.07</c:v>
                </c:pt>
                <c:pt idx="3702">
                  <c:v>13.68</c:v>
                </c:pt>
                <c:pt idx="3703">
                  <c:v>12.79</c:v>
                </c:pt>
                <c:pt idx="3704">
                  <c:v>11.75</c:v>
                </c:pt>
                <c:pt idx="3705">
                  <c:v>11.8</c:v>
                </c:pt>
                <c:pt idx="3706">
                  <c:v>11.68</c:v>
                </c:pt>
                <c:pt idx="3707">
                  <c:v>12.2</c:v>
                </c:pt>
                <c:pt idx="3708">
                  <c:v>12.42</c:v>
                </c:pt>
                <c:pt idx="3709">
                  <c:v>12.89</c:v>
                </c:pt>
                <c:pt idx="3710">
                  <c:v>12.41</c:v>
                </c:pt>
                <c:pt idx="3711">
                  <c:v>12.12</c:v>
                </c:pt>
                <c:pt idx="3712">
                  <c:v>12.0</c:v>
                </c:pt>
                <c:pt idx="3713">
                  <c:v>12.05</c:v>
                </c:pt>
                <c:pt idx="3714">
                  <c:v>11.61</c:v>
                </c:pt>
                <c:pt idx="3715">
                  <c:v>14.22</c:v>
                </c:pt>
                <c:pt idx="3716">
                  <c:v>14.82</c:v>
                </c:pt>
                <c:pt idx="3717">
                  <c:v>15.69</c:v>
                </c:pt>
                <c:pt idx="3718">
                  <c:v>15.95</c:v>
                </c:pt>
                <c:pt idx="3719">
                  <c:v>22.96</c:v>
                </c:pt>
                <c:pt idx="3720">
                  <c:v>24.98</c:v>
                </c:pt>
                <c:pt idx="3721">
                  <c:v>21.31</c:v>
                </c:pt>
                <c:pt idx="3722">
                  <c:v>21.3</c:v>
                </c:pt>
                <c:pt idx="3723">
                  <c:v>17.62</c:v>
                </c:pt>
                <c:pt idx="3724">
                  <c:v>17.4</c:v>
                </c:pt>
                <c:pt idx="3725">
                  <c:v>20.06</c:v>
                </c:pt>
                <c:pt idx="3726">
                  <c:v>19.89</c:v>
                </c:pt>
                <c:pt idx="3727">
                  <c:v>19.64</c:v>
                </c:pt>
                <c:pt idx="3728">
                  <c:v>20.71</c:v>
                </c:pt>
                <c:pt idx="3729">
                  <c:v>25.23</c:v>
                </c:pt>
                <c:pt idx="3730">
                  <c:v>24.22</c:v>
                </c:pt>
                <c:pt idx="3731">
                  <c:v>24.16</c:v>
                </c:pt>
                <c:pt idx="3732">
                  <c:v>24.7</c:v>
                </c:pt>
                <c:pt idx="3733">
                  <c:v>23.35</c:v>
                </c:pt>
                <c:pt idx="3734">
                  <c:v>21.23</c:v>
                </c:pt>
                <c:pt idx="3735">
                  <c:v>19.34</c:v>
                </c:pt>
                <c:pt idx="3736">
                  <c:v>19.51</c:v>
                </c:pt>
                <c:pt idx="3737">
                  <c:v>19.96</c:v>
                </c:pt>
                <c:pt idx="3738">
                  <c:v>19.91</c:v>
                </c:pt>
                <c:pt idx="3739">
                  <c:v>16.36</c:v>
                </c:pt>
                <c:pt idx="3740">
                  <c:v>16.72</c:v>
                </c:pt>
                <c:pt idx="3741">
                  <c:v>17.36</c:v>
                </c:pt>
                <c:pt idx="3742">
                  <c:v>20.45</c:v>
                </c:pt>
                <c:pt idx="3743">
                  <c:v>20.02</c:v>
                </c:pt>
                <c:pt idx="3744">
                  <c:v>21.25</c:v>
                </c:pt>
                <c:pt idx="3745">
                  <c:v>19.98</c:v>
                </c:pt>
                <c:pt idx="3746">
                  <c:v>18.14</c:v>
                </c:pt>
                <c:pt idx="3747">
                  <c:v>20.1</c:v>
                </c:pt>
                <c:pt idx="3748">
                  <c:v>22.48</c:v>
                </c:pt>
                <c:pt idx="3749">
                  <c:v>20.8</c:v>
                </c:pt>
                <c:pt idx="3750">
                  <c:v>21.52</c:v>
                </c:pt>
                <c:pt idx="3751">
                  <c:v>18.9</c:v>
                </c:pt>
                <c:pt idx="3752">
                  <c:v>19.02</c:v>
                </c:pt>
                <c:pt idx="3753">
                  <c:v>18.49</c:v>
                </c:pt>
                <c:pt idx="3754">
                  <c:v>18.79</c:v>
                </c:pt>
                <c:pt idx="3755">
                  <c:v>18.07</c:v>
                </c:pt>
                <c:pt idx="3756">
                  <c:v>16.44</c:v>
                </c:pt>
                <c:pt idx="3757">
                  <c:v>20.74</c:v>
                </c:pt>
                <c:pt idx="3758">
                  <c:v>21.19</c:v>
                </c:pt>
                <c:pt idx="3759">
                  <c:v>23.23</c:v>
                </c:pt>
                <c:pt idx="3760">
                  <c:v>22.64</c:v>
                </c:pt>
                <c:pt idx="3761">
                  <c:v>21.76</c:v>
                </c:pt>
                <c:pt idx="3762">
                  <c:v>21.46</c:v>
                </c:pt>
                <c:pt idx="3763">
                  <c:v>20.65</c:v>
                </c:pt>
                <c:pt idx="3764">
                  <c:v>21.63</c:v>
                </c:pt>
                <c:pt idx="3765">
                  <c:v>24.52</c:v>
                </c:pt>
                <c:pt idx="3766">
                  <c:v>25.58</c:v>
                </c:pt>
                <c:pt idx="3767" formatCode="0.00">
                  <c:v>25.58</c:v>
                </c:pt>
                <c:pt idx="3768" formatCode="0.00">
                  <c:v>28.38</c:v>
                </c:pt>
                <c:pt idx="3769" formatCode="0.00">
                  <c:v>30.11</c:v>
                </c:pt>
                <c:pt idx="3770" formatCode="0.00">
                  <c:v>36.07</c:v>
                </c:pt>
                <c:pt idx="3771" formatCode="0.00">
                  <c:v>30.41</c:v>
                </c:pt>
                <c:pt idx="3772" formatCode="0.00">
                  <c:v>29.96</c:v>
                </c:pt>
                <c:pt idx="3773" formatCode="0.00">
                  <c:v>28.34</c:v>
                </c:pt>
                <c:pt idx="3774" formatCode="0.00">
                  <c:v>25.42</c:v>
                </c:pt>
                <c:pt idx="3775" formatCode="0.00">
                  <c:v>23.22</c:v>
                </c:pt>
                <c:pt idx="3776" formatCode="0.00">
                  <c:v>25.45</c:v>
                </c:pt>
                <c:pt idx="3777" formatCode="0.00">
                  <c:v>21.38</c:v>
                </c:pt>
                <c:pt idx="3778" formatCode="0.00">
                  <c:v>21.4</c:v>
                </c:pt>
                <c:pt idx="3779" formatCode="0.00">
                  <c:v>20.47</c:v>
                </c:pt>
                <c:pt idx="3780" formatCode="0.00">
                  <c:v>19.98</c:v>
                </c:pt>
                <c:pt idx="3781" formatCode="0.00">
                  <c:v>19.5</c:v>
                </c:pt>
                <c:pt idx="3782" formatCode="0.00">
                  <c:v>18.19</c:v>
                </c:pt>
                <c:pt idx="3783" formatCode="0.00">
                  <c:v>19.07</c:v>
                </c:pt>
                <c:pt idx="3784" formatCode="0.00">
                  <c:v>18.6</c:v>
                </c:pt>
                <c:pt idx="3785" formatCode="0.00">
                  <c:v>19.04</c:v>
                </c:pt>
                <c:pt idx="3786" formatCode="0.00">
                  <c:v>18.06</c:v>
                </c:pt>
                <c:pt idx="3787" formatCode="0.00">
                  <c:v>17.8</c:v>
                </c:pt>
                <c:pt idx="3788" formatCode="0.00">
                  <c:v>20.8</c:v>
                </c:pt>
                <c:pt idx="3789" formatCode="0.00">
                  <c:v>19.52</c:v>
                </c:pt>
                <c:pt idx="3790" formatCode="0.00">
                  <c:v>18.89</c:v>
                </c:pt>
                <c:pt idx="3791" formatCode="0.00">
                  <c:v>17.42</c:v>
                </c:pt>
                <c:pt idx="3792" formatCode="0.00">
                  <c:v>18.87</c:v>
                </c:pt>
                <c:pt idx="3793" formatCode="0.00">
                  <c:v>19.13</c:v>
                </c:pt>
                <c:pt idx="3794" formatCode="0.00">
                  <c:v>17.66</c:v>
                </c:pt>
                <c:pt idx="3795" formatCode="0.00">
                  <c:v>16.57</c:v>
                </c:pt>
                <c:pt idx="3796" formatCode="0.00">
                  <c:v>16.14</c:v>
                </c:pt>
                <c:pt idx="3797" formatCode="0.00">
                  <c:v>15.73</c:v>
                </c:pt>
                <c:pt idx="3798" formatCode="0.00">
                  <c:v>15.57</c:v>
                </c:pt>
                <c:pt idx="3799" formatCode="0.00">
                  <c:v>15.38</c:v>
                </c:pt>
                <c:pt idx="3800" formatCode="0.00">
                  <c:v>16.37</c:v>
                </c:pt>
                <c:pt idx="3801" formatCode="0.00">
                  <c:v>15.72</c:v>
                </c:pt>
                <c:pt idx="3802" formatCode="0.00">
                  <c:v>15.97</c:v>
                </c:pt>
                <c:pt idx="3803" formatCode="0.00">
                  <c:v>15.43</c:v>
                </c:pt>
                <c:pt idx="3804" formatCode="0.00">
                  <c:v>15.65</c:v>
                </c:pt>
                <c:pt idx="3805" formatCode="0.00">
                  <c:v>16.22</c:v>
                </c:pt>
                <c:pt idx="3806" formatCode="0.00">
                  <c:v>14.91</c:v>
                </c:pt>
                <c:pt idx="3807" formatCode="0.00">
                  <c:v>14.88</c:v>
                </c:pt>
                <c:pt idx="3808" formatCode="0.00">
                  <c:v>14.02</c:v>
                </c:pt>
                <c:pt idx="3809" formatCode="0.00">
                  <c:v>14.46</c:v>
                </c:pt>
                <c:pt idx="3810" formatCode="0.00">
                  <c:v>13.51</c:v>
                </c:pt>
                <c:pt idx="3811" formatCode="0.00">
                  <c:v>14.85</c:v>
                </c:pt>
                <c:pt idx="3812" formatCode="0.00">
                  <c:v>15.17</c:v>
                </c:pt>
                <c:pt idx="3813" formatCode="0.00">
                  <c:v>14.7</c:v>
                </c:pt>
                <c:pt idx="3814" formatCode="0.00">
                  <c:v>14.78</c:v>
                </c:pt>
                <c:pt idx="3815" formatCode="0.00">
                  <c:v>13.57</c:v>
                </c:pt>
                <c:pt idx="3816" formatCode="0.00">
                  <c:v>14.63</c:v>
                </c:pt>
                <c:pt idx="3817" formatCode="0.00">
                  <c:v>14.74</c:v>
                </c:pt>
                <c:pt idx="3818" formatCode="0.00">
                  <c:v>15.74</c:v>
                </c:pt>
                <c:pt idx="3819" formatCode="0.00">
                  <c:v>16.59</c:v>
                </c:pt>
                <c:pt idx="3820" formatCode="0.00">
                  <c:v>16.05</c:v>
                </c:pt>
                <c:pt idx="3821" formatCode="0.00">
                  <c:v>14.33</c:v>
                </c:pt>
                <c:pt idx="3822" formatCode="0.00">
                  <c:v>13.77</c:v>
                </c:pt>
                <c:pt idx="3823" formatCode="0.00">
                  <c:v>13.41</c:v>
                </c:pt>
                <c:pt idx="3824" formatCode="0.00">
                  <c:v>13.5</c:v>
                </c:pt>
                <c:pt idx="3825" formatCode="0.00">
                  <c:v>12.88</c:v>
                </c:pt>
                <c:pt idx="3826" formatCode="0.00">
                  <c:v>13.1</c:v>
                </c:pt>
                <c:pt idx="3827" formatCode="0.00">
                  <c:v>13.56</c:v>
                </c:pt>
                <c:pt idx="3828" formatCode="0.00">
                  <c:v>13.91</c:v>
                </c:pt>
                <c:pt idx="3829" formatCode="0.00">
                  <c:v>13.63</c:v>
                </c:pt>
                <c:pt idx="3830" formatCode="0.00">
                  <c:v>16.48</c:v>
                </c:pt>
                <c:pt idx="3831" formatCode="0.00">
                  <c:v>16.33</c:v>
                </c:pt>
                <c:pt idx="3832" formatCode="0.00">
                  <c:v>14.68</c:v>
                </c:pt>
                <c:pt idx="3833" formatCode="0.00">
                  <c:v>15.15</c:v>
                </c:pt>
                <c:pt idx="3834" formatCode="0.00">
                  <c:v>14.43</c:v>
                </c:pt>
                <c:pt idx="3835" formatCode="0.00">
                  <c:v>13.71</c:v>
                </c:pt>
                <c:pt idx="3836" formatCode="0.00">
                  <c:v>13.4</c:v>
                </c:pt>
                <c:pt idx="3837" formatCode="0.00">
                  <c:v>13.36</c:v>
                </c:pt>
                <c:pt idx="3838" formatCode="0.00">
                  <c:v>13.74</c:v>
                </c:pt>
                <c:pt idx="3839" formatCode="0.00">
                  <c:v>13.58</c:v>
                </c:pt>
                <c:pt idx="3840" formatCode="0.00">
                  <c:v>12.82</c:v>
                </c:pt>
                <c:pt idx="3841" formatCode="0.00">
                  <c:v>13.18</c:v>
                </c:pt>
                <c:pt idx="3842" formatCode="0.00">
                  <c:v>14.28</c:v>
                </c:pt>
                <c:pt idx="3843" formatCode="0.00">
                  <c:v>13.3</c:v>
                </c:pt>
                <c:pt idx="3844" formatCode="0.00">
                  <c:v>13.02</c:v>
                </c:pt>
                <c:pt idx="3845" formatCode="0.00">
                  <c:v>12.01</c:v>
                </c:pt>
                <c:pt idx="3846" formatCode="0.00">
                  <c:v>12.32</c:v>
                </c:pt>
                <c:pt idx="3847" formatCode="0.00">
                  <c:v>12.18</c:v>
                </c:pt>
                <c:pt idx="3848" formatCode="0.00">
                  <c:v>12.6</c:v>
                </c:pt>
                <c:pt idx="3849" formatCode="0.00">
                  <c:v>12.09</c:v>
                </c:pt>
                <c:pt idx="3850" formatCode="0.00">
                  <c:v>12.42</c:v>
                </c:pt>
                <c:pt idx="3851" formatCode="0.00">
                  <c:v>12.28</c:v>
                </c:pt>
                <c:pt idx="3852" formatCode="0.00">
                  <c:v>13.14</c:v>
                </c:pt>
                <c:pt idx="3853" formatCode="0.00">
                  <c:v>13.25</c:v>
                </c:pt>
                <c:pt idx="3854" formatCode="0.00">
                  <c:v>12.73</c:v>
                </c:pt>
                <c:pt idx="3855" formatCode="0.00">
                  <c:v>13.11</c:v>
                </c:pt>
                <c:pt idx="3856" formatCode="0.00">
                  <c:v>13.12</c:v>
                </c:pt>
                <c:pt idx="3857" formatCode="0.00">
                  <c:v>14.8</c:v>
                </c:pt>
                <c:pt idx="3858" formatCode="0.00">
                  <c:v>14.42</c:v>
                </c:pt>
                <c:pt idx="3859" formatCode="0.00">
                  <c:v>12.87</c:v>
                </c:pt>
                <c:pt idx="3860" formatCode="0.00">
                  <c:v>15.44</c:v>
                </c:pt>
                <c:pt idx="3861" formatCode="0.00">
                  <c:v>19.32</c:v>
                </c:pt>
                <c:pt idx="3862" formatCode="0.00">
                  <c:v>19.4</c:v>
                </c:pt>
                <c:pt idx="3863" formatCode="0.00">
                  <c:v>19.1</c:v>
                </c:pt>
                <c:pt idx="3864" formatCode="0.00">
                  <c:v>16.04</c:v>
                </c:pt>
                <c:pt idx="3865" formatCode="0.00">
                  <c:v>20.55</c:v>
                </c:pt>
                <c:pt idx="3866" formatCode="0.00">
                  <c:v>18.06</c:v>
                </c:pt>
                <c:pt idx="3867" formatCode="0.00">
                  <c:v>16.44</c:v>
                </c:pt>
                <c:pt idx="3868" formatCode="0.00">
                  <c:v>15.29</c:v>
                </c:pt>
                <c:pt idx="3869" formatCode="0.00">
                  <c:v>15.96</c:v>
                </c:pt>
                <c:pt idx="3870" formatCode="0.00">
                  <c:v>16.31</c:v>
                </c:pt>
                <c:pt idx="3871" formatCode="0.00">
                  <c:v>14.95</c:v>
                </c:pt>
                <c:pt idx="3872" formatCode="0.00">
                  <c:v>14.75</c:v>
                </c:pt>
                <c:pt idx="3873" formatCode="0.00">
                  <c:v>16.92</c:v>
                </c:pt>
                <c:pt idx="3874" formatCode="0.00">
                  <c:v>15.85</c:v>
                </c:pt>
                <c:pt idx="3875" formatCode="0.00">
                  <c:v>17.5</c:v>
                </c:pt>
                <c:pt idx="3876" formatCode="0.00">
                  <c:v>17.9</c:v>
                </c:pt>
                <c:pt idx="3877" formatCode="0.00">
                  <c:v>17.3</c:v>
                </c:pt>
                <c:pt idx="3878" formatCode="0.00">
                  <c:v>18.71</c:v>
                </c:pt>
                <c:pt idx="3879" formatCode="0.00">
                  <c:v>18.86</c:v>
                </c:pt>
                <c:pt idx="3880" formatCode="0.00">
                  <c:v>16.97</c:v>
                </c:pt>
                <c:pt idx="3881" formatCode="0.00">
                  <c:v>16.09</c:v>
                </c:pt>
                <c:pt idx="3882" formatCode="0.00">
                  <c:v>15.93</c:v>
                </c:pt>
                <c:pt idx="3883" formatCode="0.00">
                  <c:v>16.3</c:v>
                </c:pt>
                <c:pt idx="3884" formatCode="0.00">
                  <c:v>15.94</c:v>
                </c:pt>
                <c:pt idx="3885" formatCode="0.00">
                  <c:v>15.99</c:v>
                </c:pt>
                <c:pt idx="3886" formatCode="0.00">
                  <c:v>15.91</c:v>
                </c:pt>
                <c:pt idx="3887" formatCode="0.00">
                  <c:v>15.82</c:v>
                </c:pt>
                <c:pt idx="3888" formatCode="0.00">
                  <c:v>15.28</c:v>
                </c:pt>
                <c:pt idx="3889" formatCode="0.00">
                  <c:v>15.35</c:v>
                </c:pt>
                <c:pt idx="3890" formatCode="0.00">
                  <c:v>15.15</c:v>
                </c:pt>
                <c:pt idx="3891" formatCode="0.00">
                  <c:v>14.33</c:v>
                </c:pt>
                <c:pt idx="3892" formatCode="0.00">
                  <c:v>14.75</c:v>
                </c:pt>
                <c:pt idx="3893" formatCode="0.00">
                  <c:v>15.4</c:v>
                </c:pt>
                <c:pt idx="3894" formatCode="0.00">
                  <c:v>15.26</c:v>
                </c:pt>
                <c:pt idx="3895" formatCode="0.00">
                  <c:v>16.28</c:v>
                </c:pt>
                <c:pt idx="3896" formatCode="0.00">
                  <c:v>16.21</c:v>
                </c:pt>
                <c:pt idx="3897" formatCode="0.00">
                  <c:v>15.82</c:v>
                </c:pt>
                <c:pt idx="3898" formatCode="0.00">
                  <c:v>15.08</c:v>
                </c:pt>
                <c:pt idx="3899" formatCode="0.00">
                  <c:v>14.06</c:v>
                </c:pt>
              </c:numCache>
            </c:numRef>
          </c:val>
        </c:ser>
        <c:ser>
          <c:idx val="1"/>
          <c:order val="1"/>
          <c:tx>
            <c:v>RecessionLow</c:v>
          </c:tx>
          <c:spPr>
            <a:solidFill>
              <a:schemeClr val="bg1">
                <a:lumMod val="75000"/>
              </a:schemeClr>
            </a:solidFill>
          </c:spPr>
          <c:invertIfNegative val="0"/>
          <c:cat>
            <c:strRef>
              <c:f>Volatility!$B$3:$B$3902</c:f>
              <c:strCache>
                <c:ptCount val="3776"/>
                <c:pt idx="0">
                  <c:v>04</c:v>
                </c:pt>
                <c:pt idx="252">
                  <c:v>05</c:v>
                </c:pt>
                <c:pt idx="504">
                  <c:v>06</c:v>
                </c:pt>
                <c:pt idx="755">
                  <c:v>07</c:v>
                </c:pt>
                <c:pt idx="1006">
                  <c:v>08</c:v>
                </c:pt>
                <c:pt idx="1259">
                  <c:v>09</c:v>
                </c:pt>
                <c:pt idx="1511">
                  <c:v>10</c:v>
                </c:pt>
                <c:pt idx="1763">
                  <c:v>11</c:v>
                </c:pt>
                <c:pt idx="2015">
                  <c:v>12</c:v>
                </c:pt>
                <c:pt idx="2265">
                  <c:v>13</c:v>
                </c:pt>
                <c:pt idx="2517">
                  <c:v>14</c:v>
                </c:pt>
                <c:pt idx="2769">
                  <c:v>15</c:v>
                </c:pt>
                <c:pt idx="3021">
                  <c:v>16</c:v>
                </c:pt>
                <c:pt idx="3273">
                  <c:v>17</c:v>
                </c:pt>
                <c:pt idx="3524">
                  <c:v>18</c:v>
                </c:pt>
                <c:pt idx="3775">
                  <c:v>19</c:v>
                </c:pt>
              </c:strCache>
            </c:strRef>
          </c:cat>
          <c:val>
            <c:numRef>
              <c:f>Volatility!$E$3:$E$3902</c:f>
              <c:numCache>
                <c:formatCode>General</c:formatCode>
                <c:ptCount val="3900"/>
                <c:pt idx="995" formatCode="_-* #,##0_-;\-* #,##0_-;_-* &quot;-&quot;??_-;_-@_-">
                  <c:v>90.0</c:v>
                </c:pt>
                <c:pt idx="996" formatCode="_-* #,##0_-;\-* #,##0_-;_-* &quot;-&quot;??_-;_-@_-">
                  <c:v>90.0</c:v>
                </c:pt>
                <c:pt idx="997" formatCode="_-* #,##0_-;\-* #,##0_-;_-* &quot;-&quot;??_-;_-@_-">
                  <c:v>90.0</c:v>
                </c:pt>
                <c:pt idx="998" formatCode="_-* #,##0_-;\-* #,##0_-;_-* &quot;-&quot;??_-;_-@_-">
                  <c:v>90.0</c:v>
                </c:pt>
                <c:pt idx="999" formatCode="_-* #,##0_-;\-* #,##0_-;_-* &quot;-&quot;??_-;_-@_-">
                  <c:v>90.0</c:v>
                </c:pt>
                <c:pt idx="1000" formatCode="_-* #,##0_-;\-* #,##0_-;_-* &quot;-&quot;??_-;_-@_-">
                  <c:v>90.0</c:v>
                </c:pt>
                <c:pt idx="1001" formatCode="_-* #,##0_-;\-* #,##0_-;_-* &quot;-&quot;??_-;_-@_-">
                  <c:v>90.0</c:v>
                </c:pt>
                <c:pt idx="1002" formatCode="_-* #,##0_-;\-* #,##0_-;_-* &quot;-&quot;??_-;_-@_-">
                  <c:v>90.0</c:v>
                </c:pt>
                <c:pt idx="1003" formatCode="_-* #,##0_-;\-* #,##0_-;_-* &quot;-&quot;??_-;_-@_-">
                  <c:v>90.0</c:v>
                </c:pt>
                <c:pt idx="1004" formatCode="_-* #,##0_-;\-* #,##0_-;_-* &quot;-&quot;??_-;_-@_-">
                  <c:v>90.0</c:v>
                </c:pt>
                <c:pt idx="1005" formatCode="_-* #,##0_-;\-* #,##0_-;_-* &quot;-&quot;??_-;_-@_-">
                  <c:v>90.0</c:v>
                </c:pt>
                <c:pt idx="1006" formatCode="_-* #,##0_-;\-* #,##0_-;_-* &quot;-&quot;??_-;_-@_-">
                  <c:v>90.0</c:v>
                </c:pt>
                <c:pt idx="1007" formatCode="_-* #,##0_-;\-* #,##0_-;_-* &quot;-&quot;??_-;_-@_-">
                  <c:v>90.0</c:v>
                </c:pt>
                <c:pt idx="1008" formatCode="_-* #,##0_-;\-* #,##0_-;_-* &quot;-&quot;??_-;_-@_-">
                  <c:v>90.0</c:v>
                </c:pt>
                <c:pt idx="1009" formatCode="_-* #,##0_-;\-* #,##0_-;_-* &quot;-&quot;??_-;_-@_-">
                  <c:v>90.0</c:v>
                </c:pt>
                <c:pt idx="1010" formatCode="_-* #,##0_-;\-* #,##0_-;_-* &quot;-&quot;??_-;_-@_-">
                  <c:v>90.0</c:v>
                </c:pt>
                <c:pt idx="1011" formatCode="_-* #,##0_-;\-* #,##0_-;_-* &quot;-&quot;??_-;_-@_-">
                  <c:v>90.0</c:v>
                </c:pt>
                <c:pt idx="1012" formatCode="_-* #,##0_-;\-* #,##0_-;_-* &quot;-&quot;??_-;_-@_-">
                  <c:v>90.0</c:v>
                </c:pt>
                <c:pt idx="1013" formatCode="_-* #,##0_-;\-* #,##0_-;_-* &quot;-&quot;??_-;_-@_-">
                  <c:v>90.0</c:v>
                </c:pt>
                <c:pt idx="1014" formatCode="_-* #,##0_-;\-* #,##0_-;_-* &quot;-&quot;??_-;_-@_-">
                  <c:v>90.0</c:v>
                </c:pt>
                <c:pt idx="1015" formatCode="_-* #,##0_-;\-* #,##0_-;_-* &quot;-&quot;??_-;_-@_-">
                  <c:v>90.0</c:v>
                </c:pt>
                <c:pt idx="1016" formatCode="_-* #,##0_-;\-* #,##0_-;_-* &quot;-&quot;??_-;_-@_-">
                  <c:v>90.0</c:v>
                </c:pt>
                <c:pt idx="1017" formatCode="_-* #,##0_-;\-* #,##0_-;_-* &quot;-&quot;??_-;_-@_-">
                  <c:v>90.0</c:v>
                </c:pt>
                <c:pt idx="1018" formatCode="_-* #,##0_-;\-* #,##0_-;_-* &quot;-&quot;??_-;_-@_-">
                  <c:v>90.0</c:v>
                </c:pt>
                <c:pt idx="1019" formatCode="_-* #,##0_-;\-* #,##0_-;_-* &quot;-&quot;??_-;_-@_-">
                  <c:v>90.0</c:v>
                </c:pt>
                <c:pt idx="1020" formatCode="_-* #,##0_-;\-* #,##0_-;_-* &quot;-&quot;??_-;_-@_-">
                  <c:v>90.0</c:v>
                </c:pt>
                <c:pt idx="1021" formatCode="_-* #,##0_-;\-* #,##0_-;_-* &quot;-&quot;??_-;_-@_-">
                  <c:v>90.0</c:v>
                </c:pt>
                <c:pt idx="1022" formatCode="_-* #,##0_-;\-* #,##0_-;_-* &quot;-&quot;??_-;_-@_-">
                  <c:v>90.0</c:v>
                </c:pt>
                <c:pt idx="1023" formatCode="_-* #,##0_-;\-* #,##0_-;_-* &quot;-&quot;??_-;_-@_-">
                  <c:v>90.0</c:v>
                </c:pt>
                <c:pt idx="1024" formatCode="_-* #,##0_-;\-* #,##0_-;_-* &quot;-&quot;??_-;_-@_-">
                  <c:v>90.0</c:v>
                </c:pt>
                <c:pt idx="1025" formatCode="_-* #,##0_-;\-* #,##0_-;_-* &quot;-&quot;??_-;_-@_-">
                  <c:v>90.0</c:v>
                </c:pt>
                <c:pt idx="1026" formatCode="_-* #,##0_-;\-* #,##0_-;_-* &quot;-&quot;??_-;_-@_-">
                  <c:v>90.0</c:v>
                </c:pt>
                <c:pt idx="1027" formatCode="_-* #,##0_-;\-* #,##0_-;_-* &quot;-&quot;??_-;_-@_-">
                  <c:v>90.0</c:v>
                </c:pt>
                <c:pt idx="1028" formatCode="_-* #,##0_-;\-* #,##0_-;_-* &quot;-&quot;??_-;_-@_-">
                  <c:v>90.0</c:v>
                </c:pt>
                <c:pt idx="1029" formatCode="_-* #,##0_-;\-* #,##0_-;_-* &quot;-&quot;??_-;_-@_-">
                  <c:v>90.0</c:v>
                </c:pt>
                <c:pt idx="1030" formatCode="_-* #,##0_-;\-* #,##0_-;_-* &quot;-&quot;??_-;_-@_-">
                  <c:v>90.0</c:v>
                </c:pt>
                <c:pt idx="1031" formatCode="_-* #,##0_-;\-* #,##0_-;_-* &quot;-&quot;??_-;_-@_-">
                  <c:v>90.0</c:v>
                </c:pt>
                <c:pt idx="1032" formatCode="_-* #,##0_-;\-* #,##0_-;_-* &quot;-&quot;??_-;_-@_-">
                  <c:v>90.0</c:v>
                </c:pt>
                <c:pt idx="1033" formatCode="_-* #,##0_-;\-* #,##0_-;_-* &quot;-&quot;??_-;_-@_-">
                  <c:v>90.0</c:v>
                </c:pt>
                <c:pt idx="1034" formatCode="_-* #,##0_-;\-* #,##0_-;_-* &quot;-&quot;??_-;_-@_-">
                  <c:v>90.0</c:v>
                </c:pt>
                <c:pt idx="1035" formatCode="_-* #,##0_-;\-* #,##0_-;_-* &quot;-&quot;??_-;_-@_-">
                  <c:v>90.0</c:v>
                </c:pt>
                <c:pt idx="1036" formatCode="_-* #,##0_-;\-* #,##0_-;_-* &quot;-&quot;??_-;_-@_-">
                  <c:v>90.0</c:v>
                </c:pt>
                <c:pt idx="1037" formatCode="_-* #,##0_-;\-* #,##0_-;_-* &quot;-&quot;??_-;_-@_-">
                  <c:v>90.0</c:v>
                </c:pt>
                <c:pt idx="1038" formatCode="_-* #,##0_-;\-* #,##0_-;_-* &quot;-&quot;??_-;_-@_-">
                  <c:v>90.0</c:v>
                </c:pt>
                <c:pt idx="1039" formatCode="_-* #,##0_-;\-* #,##0_-;_-* &quot;-&quot;??_-;_-@_-">
                  <c:v>90.0</c:v>
                </c:pt>
                <c:pt idx="1040" formatCode="_-* #,##0_-;\-* #,##0_-;_-* &quot;-&quot;??_-;_-@_-">
                  <c:v>90.0</c:v>
                </c:pt>
                <c:pt idx="1041" formatCode="_-* #,##0_-;\-* #,##0_-;_-* &quot;-&quot;??_-;_-@_-">
                  <c:v>90.0</c:v>
                </c:pt>
                <c:pt idx="1042" formatCode="_-* #,##0_-;\-* #,##0_-;_-* &quot;-&quot;??_-;_-@_-">
                  <c:v>90.0</c:v>
                </c:pt>
                <c:pt idx="1043" formatCode="_-* #,##0_-;\-* #,##0_-;_-* &quot;-&quot;??_-;_-@_-">
                  <c:v>90.0</c:v>
                </c:pt>
                <c:pt idx="1044" formatCode="_-* #,##0_-;\-* #,##0_-;_-* &quot;-&quot;??_-;_-@_-">
                  <c:v>90.0</c:v>
                </c:pt>
                <c:pt idx="1045" formatCode="_-* #,##0_-;\-* #,##0_-;_-* &quot;-&quot;??_-;_-@_-">
                  <c:v>90.0</c:v>
                </c:pt>
                <c:pt idx="1046" formatCode="_-* #,##0_-;\-* #,##0_-;_-* &quot;-&quot;??_-;_-@_-">
                  <c:v>90.0</c:v>
                </c:pt>
                <c:pt idx="1047" formatCode="_-* #,##0_-;\-* #,##0_-;_-* &quot;-&quot;??_-;_-@_-">
                  <c:v>90.0</c:v>
                </c:pt>
                <c:pt idx="1048" formatCode="_-* #,##0_-;\-* #,##0_-;_-* &quot;-&quot;??_-;_-@_-">
                  <c:v>90.0</c:v>
                </c:pt>
                <c:pt idx="1049" formatCode="_-* #,##0_-;\-* #,##0_-;_-* &quot;-&quot;??_-;_-@_-">
                  <c:v>90.0</c:v>
                </c:pt>
                <c:pt idx="1050" formatCode="_-* #,##0_-;\-* #,##0_-;_-* &quot;-&quot;??_-;_-@_-">
                  <c:v>90.0</c:v>
                </c:pt>
                <c:pt idx="1051" formatCode="_-* #,##0_-;\-* #,##0_-;_-* &quot;-&quot;??_-;_-@_-">
                  <c:v>90.0</c:v>
                </c:pt>
                <c:pt idx="1052" formatCode="_-* #,##0_-;\-* #,##0_-;_-* &quot;-&quot;??_-;_-@_-">
                  <c:v>90.0</c:v>
                </c:pt>
                <c:pt idx="1053" formatCode="_-* #,##0_-;\-* #,##0_-;_-* &quot;-&quot;??_-;_-@_-">
                  <c:v>90.0</c:v>
                </c:pt>
                <c:pt idx="1054" formatCode="_-* #,##0_-;\-* #,##0_-;_-* &quot;-&quot;??_-;_-@_-">
                  <c:v>90.0</c:v>
                </c:pt>
                <c:pt idx="1055" formatCode="_-* #,##0_-;\-* #,##0_-;_-* &quot;-&quot;??_-;_-@_-">
                  <c:v>90.0</c:v>
                </c:pt>
                <c:pt idx="1056" formatCode="_-* #,##0_-;\-* #,##0_-;_-* &quot;-&quot;??_-;_-@_-">
                  <c:v>90.0</c:v>
                </c:pt>
                <c:pt idx="1057" formatCode="_-* #,##0_-;\-* #,##0_-;_-* &quot;-&quot;??_-;_-@_-">
                  <c:v>90.0</c:v>
                </c:pt>
                <c:pt idx="1058" formatCode="_-* #,##0_-;\-* #,##0_-;_-* &quot;-&quot;??_-;_-@_-">
                  <c:v>90.0</c:v>
                </c:pt>
                <c:pt idx="1059" formatCode="_-* #,##0_-;\-* #,##0_-;_-* &quot;-&quot;??_-;_-@_-">
                  <c:v>90.0</c:v>
                </c:pt>
                <c:pt idx="1060" formatCode="_-* #,##0_-;\-* #,##0_-;_-* &quot;-&quot;??_-;_-@_-">
                  <c:v>90.0</c:v>
                </c:pt>
                <c:pt idx="1061" formatCode="_-* #,##0_-;\-* #,##0_-;_-* &quot;-&quot;??_-;_-@_-">
                  <c:v>90.0</c:v>
                </c:pt>
                <c:pt idx="1062" formatCode="_-* #,##0_-;\-* #,##0_-;_-* &quot;-&quot;??_-;_-@_-">
                  <c:v>90.0</c:v>
                </c:pt>
                <c:pt idx="1063" formatCode="_-* #,##0_-;\-* #,##0_-;_-* &quot;-&quot;??_-;_-@_-">
                  <c:v>90.0</c:v>
                </c:pt>
                <c:pt idx="1064" formatCode="_-* #,##0_-;\-* #,##0_-;_-* &quot;-&quot;??_-;_-@_-">
                  <c:v>90.0</c:v>
                </c:pt>
                <c:pt idx="1065" formatCode="_-* #,##0_-;\-* #,##0_-;_-* &quot;-&quot;??_-;_-@_-">
                  <c:v>90.0</c:v>
                </c:pt>
                <c:pt idx="1066" formatCode="_-* #,##0_-;\-* #,##0_-;_-* &quot;-&quot;??_-;_-@_-">
                  <c:v>90.0</c:v>
                </c:pt>
                <c:pt idx="1067" formatCode="_-* #,##0_-;\-* #,##0_-;_-* &quot;-&quot;??_-;_-@_-">
                  <c:v>90.0</c:v>
                </c:pt>
                <c:pt idx="1068" formatCode="_-* #,##0_-;\-* #,##0_-;_-* &quot;-&quot;??_-;_-@_-">
                  <c:v>90.0</c:v>
                </c:pt>
                <c:pt idx="1069" formatCode="_-* #,##0_-;\-* #,##0_-;_-* &quot;-&quot;??_-;_-@_-">
                  <c:v>90.0</c:v>
                </c:pt>
                <c:pt idx="1070" formatCode="_-* #,##0_-;\-* #,##0_-;_-* &quot;-&quot;??_-;_-@_-">
                  <c:v>90.0</c:v>
                </c:pt>
                <c:pt idx="1071" formatCode="_-* #,##0_-;\-* #,##0_-;_-* &quot;-&quot;??_-;_-@_-">
                  <c:v>90.0</c:v>
                </c:pt>
                <c:pt idx="1072" formatCode="_-* #,##0_-;\-* #,##0_-;_-* &quot;-&quot;??_-;_-@_-">
                  <c:v>90.0</c:v>
                </c:pt>
                <c:pt idx="1073" formatCode="_-* #,##0_-;\-* #,##0_-;_-* &quot;-&quot;??_-;_-@_-">
                  <c:v>90.0</c:v>
                </c:pt>
                <c:pt idx="1074" formatCode="_-* #,##0_-;\-* #,##0_-;_-* &quot;-&quot;??_-;_-@_-">
                  <c:v>90.0</c:v>
                </c:pt>
                <c:pt idx="1075" formatCode="_-* #,##0_-;\-* #,##0_-;_-* &quot;-&quot;??_-;_-@_-">
                  <c:v>90.0</c:v>
                </c:pt>
                <c:pt idx="1076" formatCode="_-* #,##0_-;\-* #,##0_-;_-* &quot;-&quot;??_-;_-@_-">
                  <c:v>90.0</c:v>
                </c:pt>
                <c:pt idx="1077" formatCode="_-* #,##0_-;\-* #,##0_-;_-* &quot;-&quot;??_-;_-@_-">
                  <c:v>90.0</c:v>
                </c:pt>
                <c:pt idx="1078" formatCode="_-* #,##0_-;\-* #,##0_-;_-* &quot;-&quot;??_-;_-@_-">
                  <c:v>90.0</c:v>
                </c:pt>
                <c:pt idx="1079" formatCode="_-* #,##0_-;\-* #,##0_-;_-* &quot;-&quot;??_-;_-@_-">
                  <c:v>90.0</c:v>
                </c:pt>
                <c:pt idx="1080" formatCode="_-* #,##0_-;\-* #,##0_-;_-* &quot;-&quot;??_-;_-@_-">
                  <c:v>90.0</c:v>
                </c:pt>
                <c:pt idx="1081" formatCode="_-* #,##0_-;\-* #,##0_-;_-* &quot;-&quot;??_-;_-@_-">
                  <c:v>90.0</c:v>
                </c:pt>
                <c:pt idx="1082" formatCode="_-* #,##0_-;\-* #,##0_-;_-* &quot;-&quot;??_-;_-@_-">
                  <c:v>90.0</c:v>
                </c:pt>
                <c:pt idx="1083" formatCode="_-* #,##0_-;\-* #,##0_-;_-* &quot;-&quot;??_-;_-@_-">
                  <c:v>90.0</c:v>
                </c:pt>
                <c:pt idx="1084" formatCode="_-* #,##0_-;\-* #,##0_-;_-* &quot;-&quot;??_-;_-@_-">
                  <c:v>90.0</c:v>
                </c:pt>
                <c:pt idx="1085" formatCode="_-* #,##0_-;\-* #,##0_-;_-* &quot;-&quot;??_-;_-@_-">
                  <c:v>90.0</c:v>
                </c:pt>
                <c:pt idx="1086" formatCode="_-* #,##0_-;\-* #,##0_-;_-* &quot;-&quot;??_-;_-@_-">
                  <c:v>90.0</c:v>
                </c:pt>
                <c:pt idx="1087" formatCode="_-* #,##0_-;\-* #,##0_-;_-* &quot;-&quot;??_-;_-@_-">
                  <c:v>90.0</c:v>
                </c:pt>
                <c:pt idx="1088" formatCode="_-* #,##0_-;\-* #,##0_-;_-* &quot;-&quot;??_-;_-@_-">
                  <c:v>90.0</c:v>
                </c:pt>
                <c:pt idx="1089" formatCode="_-* #,##0_-;\-* #,##0_-;_-* &quot;-&quot;??_-;_-@_-">
                  <c:v>90.0</c:v>
                </c:pt>
                <c:pt idx="1090" formatCode="_-* #,##0_-;\-* #,##0_-;_-* &quot;-&quot;??_-;_-@_-">
                  <c:v>90.0</c:v>
                </c:pt>
                <c:pt idx="1091" formatCode="_-* #,##0_-;\-* #,##0_-;_-* &quot;-&quot;??_-;_-@_-">
                  <c:v>90.0</c:v>
                </c:pt>
                <c:pt idx="1092" formatCode="_-* #,##0_-;\-* #,##0_-;_-* &quot;-&quot;??_-;_-@_-">
                  <c:v>90.0</c:v>
                </c:pt>
                <c:pt idx="1093" formatCode="_-* #,##0_-;\-* #,##0_-;_-* &quot;-&quot;??_-;_-@_-">
                  <c:v>90.0</c:v>
                </c:pt>
                <c:pt idx="1094" formatCode="_-* #,##0_-;\-* #,##0_-;_-* &quot;-&quot;??_-;_-@_-">
                  <c:v>90.0</c:v>
                </c:pt>
                <c:pt idx="1095" formatCode="_-* #,##0_-;\-* #,##0_-;_-* &quot;-&quot;??_-;_-@_-">
                  <c:v>90.0</c:v>
                </c:pt>
                <c:pt idx="1096" formatCode="_-* #,##0_-;\-* #,##0_-;_-* &quot;-&quot;??_-;_-@_-">
                  <c:v>90.0</c:v>
                </c:pt>
                <c:pt idx="1097" formatCode="_-* #,##0_-;\-* #,##0_-;_-* &quot;-&quot;??_-;_-@_-">
                  <c:v>90.0</c:v>
                </c:pt>
                <c:pt idx="1098" formatCode="_-* #,##0_-;\-* #,##0_-;_-* &quot;-&quot;??_-;_-@_-">
                  <c:v>90.0</c:v>
                </c:pt>
                <c:pt idx="1099" formatCode="_-* #,##0_-;\-* #,##0_-;_-* &quot;-&quot;??_-;_-@_-">
                  <c:v>90.0</c:v>
                </c:pt>
                <c:pt idx="1100" formatCode="_-* #,##0_-;\-* #,##0_-;_-* &quot;-&quot;??_-;_-@_-">
                  <c:v>90.0</c:v>
                </c:pt>
                <c:pt idx="1101" formatCode="_-* #,##0_-;\-* #,##0_-;_-* &quot;-&quot;??_-;_-@_-">
                  <c:v>90.0</c:v>
                </c:pt>
                <c:pt idx="1102" formatCode="_-* #,##0_-;\-* #,##0_-;_-* &quot;-&quot;??_-;_-@_-">
                  <c:v>90.0</c:v>
                </c:pt>
                <c:pt idx="1103" formatCode="_-* #,##0_-;\-* #,##0_-;_-* &quot;-&quot;??_-;_-@_-">
                  <c:v>90.0</c:v>
                </c:pt>
                <c:pt idx="1104" formatCode="_-* #,##0_-;\-* #,##0_-;_-* &quot;-&quot;??_-;_-@_-">
                  <c:v>90.0</c:v>
                </c:pt>
                <c:pt idx="1105" formatCode="_-* #,##0_-;\-* #,##0_-;_-* &quot;-&quot;??_-;_-@_-">
                  <c:v>90.0</c:v>
                </c:pt>
                <c:pt idx="1106" formatCode="_-* #,##0_-;\-* #,##0_-;_-* &quot;-&quot;??_-;_-@_-">
                  <c:v>90.0</c:v>
                </c:pt>
                <c:pt idx="1107" formatCode="_-* #,##0_-;\-* #,##0_-;_-* &quot;-&quot;??_-;_-@_-">
                  <c:v>90.0</c:v>
                </c:pt>
                <c:pt idx="1108" formatCode="_-* #,##0_-;\-* #,##0_-;_-* &quot;-&quot;??_-;_-@_-">
                  <c:v>90.0</c:v>
                </c:pt>
                <c:pt idx="1109" formatCode="_-* #,##0_-;\-* #,##0_-;_-* &quot;-&quot;??_-;_-@_-">
                  <c:v>90.0</c:v>
                </c:pt>
                <c:pt idx="1110" formatCode="_-* #,##0_-;\-* #,##0_-;_-* &quot;-&quot;??_-;_-@_-">
                  <c:v>90.0</c:v>
                </c:pt>
                <c:pt idx="1111" formatCode="_-* #,##0_-;\-* #,##0_-;_-* &quot;-&quot;??_-;_-@_-">
                  <c:v>90.0</c:v>
                </c:pt>
                <c:pt idx="1112" formatCode="_-* #,##0_-;\-* #,##0_-;_-* &quot;-&quot;??_-;_-@_-">
                  <c:v>90.0</c:v>
                </c:pt>
                <c:pt idx="1113" formatCode="_-* #,##0_-;\-* #,##0_-;_-* &quot;-&quot;??_-;_-@_-">
                  <c:v>90.0</c:v>
                </c:pt>
                <c:pt idx="1114" formatCode="_-* #,##0_-;\-* #,##0_-;_-* &quot;-&quot;??_-;_-@_-">
                  <c:v>90.0</c:v>
                </c:pt>
                <c:pt idx="1115" formatCode="_-* #,##0_-;\-* #,##0_-;_-* &quot;-&quot;??_-;_-@_-">
                  <c:v>90.0</c:v>
                </c:pt>
                <c:pt idx="1116" formatCode="_-* #,##0_-;\-* #,##0_-;_-* &quot;-&quot;??_-;_-@_-">
                  <c:v>90.0</c:v>
                </c:pt>
                <c:pt idx="1117" formatCode="_-* #,##0_-;\-* #,##0_-;_-* &quot;-&quot;??_-;_-@_-">
                  <c:v>90.0</c:v>
                </c:pt>
                <c:pt idx="1118" formatCode="_-* #,##0_-;\-* #,##0_-;_-* &quot;-&quot;??_-;_-@_-">
                  <c:v>90.0</c:v>
                </c:pt>
                <c:pt idx="1119" formatCode="_-* #,##0_-;\-* #,##0_-;_-* &quot;-&quot;??_-;_-@_-">
                  <c:v>90.0</c:v>
                </c:pt>
                <c:pt idx="1120" formatCode="_-* #,##0_-;\-* #,##0_-;_-* &quot;-&quot;??_-;_-@_-">
                  <c:v>90.0</c:v>
                </c:pt>
                <c:pt idx="1121" formatCode="_-* #,##0_-;\-* #,##0_-;_-* &quot;-&quot;??_-;_-@_-">
                  <c:v>90.0</c:v>
                </c:pt>
                <c:pt idx="1122" formatCode="_-* #,##0_-;\-* #,##0_-;_-* &quot;-&quot;??_-;_-@_-">
                  <c:v>90.0</c:v>
                </c:pt>
                <c:pt idx="1123" formatCode="_-* #,##0_-;\-* #,##0_-;_-* &quot;-&quot;??_-;_-@_-">
                  <c:v>90.0</c:v>
                </c:pt>
                <c:pt idx="1124" formatCode="_-* #,##0_-;\-* #,##0_-;_-* &quot;-&quot;??_-;_-@_-">
                  <c:v>90.0</c:v>
                </c:pt>
                <c:pt idx="1125" formatCode="_-* #,##0_-;\-* #,##0_-;_-* &quot;-&quot;??_-;_-@_-">
                  <c:v>90.0</c:v>
                </c:pt>
                <c:pt idx="1126" formatCode="_-* #,##0_-;\-* #,##0_-;_-* &quot;-&quot;??_-;_-@_-">
                  <c:v>90.0</c:v>
                </c:pt>
                <c:pt idx="1127" formatCode="_-* #,##0_-;\-* #,##0_-;_-* &quot;-&quot;??_-;_-@_-">
                  <c:v>90.0</c:v>
                </c:pt>
                <c:pt idx="1128" formatCode="_-* #,##0_-;\-* #,##0_-;_-* &quot;-&quot;??_-;_-@_-">
                  <c:v>90.0</c:v>
                </c:pt>
                <c:pt idx="1129" formatCode="_-* #,##0_-;\-* #,##0_-;_-* &quot;-&quot;??_-;_-@_-">
                  <c:v>90.0</c:v>
                </c:pt>
                <c:pt idx="1130" formatCode="_-* #,##0_-;\-* #,##0_-;_-* &quot;-&quot;??_-;_-@_-">
                  <c:v>90.0</c:v>
                </c:pt>
                <c:pt idx="1131" formatCode="_-* #,##0_-;\-* #,##0_-;_-* &quot;-&quot;??_-;_-@_-">
                  <c:v>90.0</c:v>
                </c:pt>
                <c:pt idx="1132" formatCode="_-* #,##0_-;\-* #,##0_-;_-* &quot;-&quot;??_-;_-@_-">
                  <c:v>90.0</c:v>
                </c:pt>
                <c:pt idx="1133" formatCode="_-* #,##0_-;\-* #,##0_-;_-* &quot;-&quot;??_-;_-@_-">
                  <c:v>90.0</c:v>
                </c:pt>
                <c:pt idx="1134" formatCode="_-* #,##0_-;\-* #,##0_-;_-* &quot;-&quot;??_-;_-@_-">
                  <c:v>90.0</c:v>
                </c:pt>
                <c:pt idx="1135" formatCode="_-* #,##0_-;\-* #,##0_-;_-* &quot;-&quot;??_-;_-@_-">
                  <c:v>90.0</c:v>
                </c:pt>
                <c:pt idx="1136" formatCode="_-* #,##0_-;\-* #,##0_-;_-* &quot;-&quot;??_-;_-@_-">
                  <c:v>90.0</c:v>
                </c:pt>
                <c:pt idx="1137" formatCode="_-* #,##0_-;\-* #,##0_-;_-* &quot;-&quot;??_-;_-@_-">
                  <c:v>90.0</c:v>
                </c:pt>
                <c:pt idx="1138" formatCode="_-* #,##0_-;\-* #,##0_-;_-* &quot;-&quot;??_-;_-@_-">
                  <c:v>90.0</c:v>
                </c:pt>
                <c:pt idx="1139" formatCode="_-* #,##0_-;\-* #,##0_-;_-* &quot;-&quot;??_-;_-@_-">
                  <c:v>90.0</c:v>
                </c:pt>
                <c:pt idx="1140" formatCode="_-* #,##0_-;\-* #,##0_-;_-* &quot;-&quot;??_-;_-@_-">
                  <c:v>90.0</c:v>
                </c:pt>
                <c:pt idx="1141" formatCode="_-* #,##0_-;\-* #,##0_-;_-* &quot;-&quot;??_-;_-@_-">
                  <c:v>90.0</c:v>
                </c:pt>
                <c:pt idx="1142" formatCode="_-* #,##0_-;\-* #,##0_-;_-* &quot;-&quot;??_-;_-@_-">
                  <c:v>90.0</c:v>
                </c:pt>
                <c:pt idx="1143" formatCode="_-* #,##0_-;\-* #,##0_-;_-* &quot;-&quot;??_-;_-@_-">
                  <c:v>90.0</c:v>
                </c:pt>
                <c:pt idx="1144" formatCode="_-* #,##0_-;\-* #,##0_-;_-* &quot;-&quot;??_-;_-@_-">
                  <c:v>90.0</c:v>
                </c:pt>
                <c:pt idx="1145" formatCode="_-* #,##0_-;\-* #,##0_-;_-* &quot;-&quot;??_-;_-@_-">
                  <c:v>90.0</c:v>
                </c:pt>
                <c:pt idx="1146" formatCode="_-* #,##0_-;\-* #,##0_-;_-* &quot;-&quot;??_-;_-@_-">
                  <c:v>90.0</c:v>
                </c:pt>
                <c:pt idx="1147" formatCode="_-* #,##0_-;\-* #,##0_-;_-* &quot;-&quot;??_-;_-@_-">
                  <c:v>90.0</c:v>
                </c:pt>
                <c:pt idx="1148" formatCode="_-* #,##0_-;\-* #,##0_-;_-* &quot;-&quot;??_-;_-@_-">
                  <c:v>90.0</c:v>
                </c:pt>
                <c:pt idx="1149" formatCode="_-* #,##0_-;\-* #,##0_-;_-* &quot;-&quot;??_-;_-@_-">
                  <c:v>90.0</c:v>
                </c:pt>
                <c:pt idx="1150" formatCode="_-* #,##0_-;\-* #,##0_-;_-* &quot;-&quot;??_-;_-@_-">
                  <c:v>90.0</c:v>
                </c:pt>
                <c:pt idx="1151" formatCode="_-* #,##0_-;\-* #,##0_-;_-* &quot;-&quot;??_-;_-@_-">
                  <c:v>90.0</c:v>
                </c:pt>
                <c:pt idx="1152" formatCode="_-* #,##0_-;\-* #,##0_-;_-* &quot;-&quot;??_-;_-@_-">
                  <c:v>90.0</c:v>
                </c:pt>
                <c:pt idx="1153" formatCode="_-* #,##0_-;\-* #,##0_-;_-* &quot;-&quot;??_-;_-@_-">
                  <c:v>90.0</c:v>
                </c:pt>
                <c:pt idx="1154" formatCode="_-* #,##0_-;\-* #,##0_-;_-* &quot;-&quot;??_-;_-@_-">
                  <c:v>90.0</c:v>
                </c:pt>
                <c:pt idx="1155" formatCode="_-* #,##0_-;\-* #,##0_-;_-* &quot;-&quot;??_-;_-@_-">
                  <c:v>90.0</c:v>
                </c:pt>
                <c:pt idx="1156" formatCode="_-* #,##0_-;\-* #,##0_-;_-* &quot;-&quot;??_-;_-@_-">
                  <c:v>90.0</c:v>
                </c:pt>
                <c:pt idx="1157" formatCode="_-* #,##0_-;\-* #,##0_-;_-* &quot;-&quot;??_-;_-@_-">
                  <c:v>90.0</c:v>
                </c:pt>
                <c:pt idx="1158" formatCode="_-* #,##0_-;\-* #,##0_-;_-* &quot;-&quot;??_-;_-@_-">
                  <c:v>90.0</c:v>
                </c:pt>
                <c:pt idx="1159" formatCode="_-* #,##0_-;\-* #,##0_-;_-* &quot;-&quot;??_-;_-@_-">
                  <c:v>90.0</c:v>
                </c:pt>
                <c:pt idx="1160" formatCode="_-* #,##0_-;\-* #,##0_-;_-* &quot;-&quot;??_-;_-@_-">
                  <c:v>90.0</c:v>
                </c:pt>
                <c:pt idx="1161" formatCode="_-* #,##0_-;\-* #,##0_-;_-* &quot;-&quot;??_-;_-@_-">
                  <c:v>90.0</c:v>
                </c:pt>
                <c:pt idx="1162" formatCode="_-* #,##0_-;\-* #,##0_-;_-* &quot;-&quot;??_-;_-@_-">
                  <c:v>90.0</c:v>
                </c:pt>
                <c:pt idx="1163" formatCode="_-* #,##0_-;\-* #,##0_-;_-* &quot;-&quot;??_-;_-@_-">
                  <c:v>90.0</c:v>
                </c:pt>
                <c:pt idx="1164" formatCode="_-* #,##0_-;\-* #,##0_-;_-* &quot;-&quot;??_-;_-@_-">
                  <c:v>90.0</c:v>
                </c:pt>
                <c:pt idx="1165" formatCode="_-* #,##0_-;\-* #,##0_-;_-* &quot;-&quot;??_-;_-@_-">
                  <c:v>90.0</c:v>
                </c:pt>
                <c:pt idx="1166" formatCode="_-* #,##0_-;\-* #,##0_-;_-* &quot;-&quot;??_-;_-@_-">
                  <c:v>90.0</c:v>
                </c:pt>
                <c:pt idx="1167" formatCode="_-* #,##0_-;\-* #,##0_-;_-* &quot;-&quot;??_-;_-@_-">
                  <c:v>90.0</c:v>
                </c:pt>
                <c:pt idx="1168" formatCode="_-* #,##0_-;\-* #,##0_-;_-* &quot;-&quot;??_-;_-@_-">
                  <c:v>90.0</c:v>
                </c:pt>
                <c:pt idx="1169" formatCode="_-* #,##0_-;\-* #,##0_-;_-* &quot;-&quot;??_-;_-@_-">
                  <c:v>90.0</c:v>
                </c:pt>
                <c:pt idx="1170" formatCode="_-* #,##0_-;\-* #,##0_-;_-* &quot;-&quot;??_-;_-@_-">
                  <c:v>90.0</c:v>
                </c:pt>
                <c:pt idx="1171" formatCode="_-* #,##0_-;\-* #,##0_-;_-* &quot;-&quot;??_-;_-@_-">
                  <c:v>90.0</c:v>
                </c:pt>
                <c:pt idx="1172" formatCode="_-* #,##0_-;\-* #,##0_-;_-* &quot;-&quot;??_-;_-@_-">
                  <c:v>90.0</c:v>
                </c:pt>
                <c:pt idx="1173" formatCode="_-* #,##0_-;\-* #,##0_-;_-* &quot;-&quot;??_-;_-@_-">
                  <c:v>90.0</c:v>
                </c:pt>
                <c:pt idx="1174" formatCode="_-* #,##0_-;\-* #,##0_-;_-* &quot;-&quot;??_-;_-@_-">
                  <c:v>90.0</c:v>
                </c:pt>
                <c:pt idx="1175" formatCode="_-* #,##0_-;\-* #,##0_-;_-* &quot;-&quot;??_-;_-@_-">
                  <c:v>90.0</c:v>
                </c:pt>
                <c:pt idx="1176" formatCode="_-* #,##0_-;\-* #,##0_-;_-* &quot;-&quot;??_-;_-@_-">
                  <c:v>90.0</c:v>
                </c:pt>
                <c:pt idx="1177" formatCode="_-* #,##0_-;\-* #,##0_-;_-* &quot;-&quot;??_-;_-@_-">
                  <c:v>90.0</c:v>
                </c:pt>
                <c:pt idx="1178" formatCode="_-* #,##0_-;\-* #,##0_-;_-* &quot;-&quot;??_-;_-@_-">
                  <c:v>90.0</c:v>
                </c:pt>
                <c:pt idx="1179" formatCode="_-* #,##0_-;\-* #,##0_-;_-* &quot;-&quot;??_-;_-@_-">
                  <c:v>90.0</c:v>
                </c:pt>
                <c:pt idx="1180" formatCode="_-* #,##0_-;\-* #,##0_-;_-* &quot;-&quot;??_-;_-@_-">
                  <c:v>90.0</c:v>
                </c:pt>
                <c:pt idx="1181" formatCode="_-* #,##0_-;\-* #,##0_-;_-* &quot;-&quot;??_-;_-@_-">
                  <c:v>90.0</c:v>
                </c:pt>
                <c:pt idx="1182" formatCode="_-* #,##0_-;\-* #,##0_-;_-* &quot;-&quot;??_-;_-@_-">
                  <c:v>90.0</c:v>
                </c:pt>
                <c:pt idx="1183" formatCode="_-* #,##0_-;\-* #,##0_-;_-* &quot;-&quot;??_-;_-@_-">
                  <c:v>90.0</c:v>
                </c:pt>
                <c:pt idx="1184" formatCode="_-* #,##0_-;\-* #,##0_-;_-* &quot;-&quot;??_-;_-@_-">
                  <c:v>90.0</c:v>
                </c:pt>
                <c:pt idx="1185" formatCode="_-* #,##0_-;\-* #,##0_-;_-* &quot;-&quot;??_-;_-@_-">
                  <c:v>90.0</c:v>
                </c:pt>
                <c:pt idx="1186" formatCode="_-* #,##0_-;\-* #,##0_-;_-* &quot;-&quot;??_-;_-@_-">
                  <c:v>90.0</c:v>
                </c:pt>
                <c:pt idx="1187" formatCode="_-* #,##0_-;\-* #,##0_-;_-* &quot;-&quot;??_-;_-@_-">
                  <c:v>90.0</c:v>
                </c:pt>
                <c:pt idx="1188" formatCode="_-* #,##0_-;\-* #,##0_-;_-* &quot;-&quot;??_-;_-@_-">
                  <c:v>90.0</c:v>
                </c:pt>
                <c:pt idx="1189" formatCode="_-* #,##0_-;\-* #,##0_-;_-* &quot;-&quot;??_-;_-@_-">
                  <c:v>90.0</c:v>
                </c:pt>
                <c:pt idx="1190" formatCode="_-* #,##0_-;\-* #,##0_-;_-* &quot;-&quot;??_-;_-@_-">
                  <c:v>90.0</c:v>
                </c:pt>
                <c:pt idx="1191" formatCode="_-* #,##0_-;\-* #,##0_-;_-* &quot;-&quot;??_-;_-@_-">
                  <c:v>90.0</c:v>
                </c:pt>
                <c:pt idx="1192" formatCode="_-* #,##0_-;\-* #,##0_-;_-* &quot;-&quot;??_-;_-@_-">
                  <c:v>90.0</c:v>
                </c:pt>
                <c:pt idx="1193" formatCode="_-* #,##0_-;\-* #,##0_-;_-* &quot;-&quot;??_-;_-@_-">
                  <c:v>90.0</c:v>
                </c:pt>
                <c:pt idx="1194" formatCode="_-* #,##0_-;\-* #,##0_-;_-* &quot;-&quot;??_-;_-@_-">
                  <c:v>90.0</c:v>
                </c:pt>
                <c:pt idx="1195" formatCode="_-* #,##0_-;\-* #,##0_-;_-* &quot;-&quot;??_-;_-@_-">
                  <c:v>90.0</c:v>
                </c:pt>
                <c:pt idx="1196" formatCode="_-* #,##0_-;\-* #,##0_-;_-* &quot;-&quot;??_-;_-@_-">
                  <c:v>90.0</c:v>
                </c:pt>
                <c:pt idx="1197" formatCode="_-* #,##0_-;\-* #,##0_-;_-* &quot;-&quot;??_-;_-@_-">
                  <c:v>90.0</c:v>
                </c:pt>
                <c:pt idx="1198" formatCode="_-* #,##0_-;\-* #,##0_-;_-* &quot;-&quot;??_-;_-@_-">
                  <c:v>90.0</c:v>
                </c:pt>
                <c:pt idx="1199" formatCode="_-* #,##0_-;\-* #,##0_-;_-* &quot;-&quot;??_-;_-@_-">
                  <c:v>90.0</c:v>
                </c:pt>
                <c:pt idx="1200" formatCode="_-* #,##0_-;\-* #,##0_-;_-* &quot;-&quot;??_-;_-@_-">
                  <c:v>90.0</c:v>
                </c:pt>
                <c:pt idx="1201" formatCode="_-* #,##0_-;\-* #,##0_-;_-* &quot;-&quot;??_-;_-@_-">
                  <c:v>90.0</c:v>
                </c:pt>
                <c:pt idx="1202" formatCode="_-* #,##0_-;\-* #,##0_-;_-* &quot;-&quot;??_-;_-@_-">
                  <c:v>90.0</c:v>
                </c:pt>
                <c:pt idx="1203" formatCode="_-* #,##0_-;\-* #,##0_-;_-* &quot;-&quot;??_-;_-@_-">
                  <c:v>90.0</c:v>
                </c:pt>
                <c:pt idx="1204" formatCode="_-* #,##0_-;\-* #,##0_-;_-* &quot;-&quot;??_-;_-@_-">
                  <c:v>90.0</c:v>
                </c:pt>
                <c:pt idx="1205" formatCode="_-* #,##0_-;\-* #,##0_-;_-* &quot;-&quot;??_-;_-@_-">
                  <c:v>90.0</c:v>
                </c:pt>
                <c:pt idx="1206" formatCode="_-* #,##0_-;\-* #,##0_-;_-* &quot;-&quot;??_-;_-@_-">
                  <c:v>90.0</c:v>
                </c:pt>
                <c:pt idx="1207" formatCode="_-* #,##0_-;\-* #,##0_-;_-* &quot;-&quot;??_-;_-@_-">
                  <c:v>90.0</c:v>
                </c:pt>
                <c:pt idx="1208" formatCode="_-* #,##0_-;\-* #,##0_-;_-* &quot;-&quot;??_-;_-@_-">
                  <c:v>90.0</c:v>
                </c:pt>
                <c:pt idx="1209" formatCode="_-* #,##0_-;\-* #,##0_-;_-* &quot;-&quot;??_-;_-@_-">
                  <c:v>90.0</c:v>
                </c:pt>
                <c:pt idx="1210" formatCode="_-* #,##0_-;\-* #,##0_-;_-* &quot;-&quot;??_-;_-@_-">
                  <c:v>90.0</c:v>
                </c:pt>
                <c:pt idx="1211" formatCode="_-* #,##0_-;\-* #,##0_-;_-* &quot;-&quot;??_-;_-@_-">
                  <c:v>90.0</c:v>
                </c:pt>
                <c:pt idx="1212" formatCode="_-* #,##0_-;\-* #,##0_-;_-* &quot;-&quot;??_-;_-@_-">
                  <c:v>90.0</c:v>
                </c:pt>
                <c:pt idx="1213" formatCode="_-* #,##0_-;\-* #,##0_-;_-* &quot;-&quot;??_-;_-@_-">
                  <c:v>90.0</c:v>
                </c:pt>
                <c:pt idx="1214" formatCode="_-* #,##0_-;\-* #,##0_-;_-* &quot;-&quot;??_-;_-@_-">
                  <c:v>90.0</c:v>
                </c:pt>
                <c:pt idx="1215" formatCode="_-* #,##0_-;\-* #,##0_-;_-* &quot;-&quot;??_-;_-@_-">
                  <c:v>90.0</c:v>
                </c:pt>
                <c:pt idx="1216" formatCode="_-* #,##0_-;\-* #,##0_-;_-* &quot;-&quot;??_-;_-@_-">
                  <c:v>90.0</c:v>
                </c:pt>
                <c:pt idx="1217" formatCode="_-* #,##0_-;\-* #,##0_-;_-* &quot;-&quot;??_-;_-@_-">
                  <c:v>90.0</c:v>
                </c:pt>
                <c:pt idx="1218" formatCode="_-* #,##0_-;\-* #,##0_-;_-* &quot;-&quot;??_-;_-@_-">
                  <c:v>90.0</c:v>
                </c:pt>
                <c:pt idx="1219" formatCode="_-* #,##0_-;\-* #,##0_-;_-* &quot;-&quot;??_-;_-@_-">
                  <c:v>90.0</c:v>
                </c:pt>
                <c:pt idx="1220" formatCode="_-* #,##0_-;\-* #,##0_-;_-* &quot;-&quot;??_-;_-@_-">
                  <c:v>90.0</c:v>
                </c:pt>
                <c:pt idx="1221" formatCode="_-* #,##0_-;\-* #,##0_-;_-* &quot;-&quot;??_-;_-@_-">
                  <c:v>90.0</c:v>
                </c:pt>
                <c:pt idx="1222" formatCode="_-* #,##0_-;\-* #,##0_-;_-* &quot;-&quot;??_-;_-@_-">
                  <c:v>90.0</c:v>
                </c:pt>
                <c:pt idx="1223" formatCode="_-* #,##0_-;\-* #,##0_-;_-* &quot;-&quot;??_-;_-@_-">
                  <c:v>90.0</c:v>
                </c:pt>
                <c:pt idx="1224" formatCode="_-* #,##0_-;\-* #,##0_-;_-* &quot;-&quot;??_-;_-@_-">
                  <c:v>90.0</c:v>
                </c:pt>
                <c:pt idx="1225" formatCode="_-* #,##0_-;\-* #,##0_-;_-* &quot;-&quot;??_-;_-@_-">
                  <c:v>90.0</c:v>
                </c:pt>
                <c:pt idx="1226" formatCode="_-* #,##0_-;\-* #,##0_-;_-* &quot;-&quot;??_-;_-@_-">
                  <c:v>90.0</c:v>
                </c:pt>
                <c:pt idx="1227" formatCode="_-* #,##0_-;\-* #,##0_-;_-* &quot;-&quot;??_-;_-@_-">
                  <c:v>90.0</c:v>
                </c:pt>
                <c:pt idx="1228" formatCode="_-* #,##0_-;\-* #,##0_-;_-* &quot;-&quot;??_-;_-@_-">
                  <c:v>90.0</c:v>
                </c:pt>
                <c:pt idx="1229" formatCode="_-* #,##0_-;\-* #,##0_-;_-* &quot;-&quot;??_-;_-@_-">
                  <c:v>90.0</c:v>
                </c:pt>
                <c:pt idx="1230" formatCode="_-* #,##0_-;\-* #,##0_-;_-* &quot;-&quot;??_-;_-@_-">
                  <c:v>90.0</c:v>
                </c:pt>
                <c:pt idx="1231" formatCode="_-* #,##0_-;\-* #,##0_-;_-* &quot;-&quot;??_-;_-@_-">
                  <c:v>90.0</c:v>
                </c:pt>
                <c:pt idx="1232" formatCode="_-* #,##0_-;\-* #,##0_-;_-* &quot;-&quot;??_-;_-@_-">
                  <c:v>90.0</c:v>
                </c:pt>
                <c:pt idx="1233" formatCode="_-* #,##0_-;\-* #,##0_-;_-* &quot;-&quot;??_-;_-@_-">
                  <c:v>90.0</c:v>
                </c:pt>
                <c:pt idx="1234" formatCode="_-* #,##0_-;\-* #,##0_-;_-* &quot;-&quot;??_-;_-@_-">
                  <c:v>90.0</c:v>
                </c:pt>
                <c:pt idx="1235" formatCode="_-* #,##0_-;\-* #,##0_-;_-* &quot;-&quot;??_-;_-@_-">
                  <c:v>90.0</c:v>
                </c:pt>
                <c:pt idx="1236" formatCode="_-* #,##0_-;\-* #,##0_-;_-* &quot;-&quot;??_-;_-@_-">
                  <c:v>90.0</c:v>
                </c:pt>
                <c:pt idx="1237" formatCode="_-* #,##0_-;\-* #,##0_-;_-* &quot;-&quot;??_-;_-@_-">
                  <c:v>90.0</c:v>
                </c:pt>
                <c:pt idx="1238" formatCode="_-* #,##0_-;\-* #,##0_-;_-* &quot;-&quot;??_-;_-@_-">
                  <c:v>90.0</c:v>
                </c:pt>
                <c:pt idx="1239" formatCode="_-* #,##0_-;\-* #,##0_-;_-* &quot;-&quot;??_-;_-@_-">
                  <c:v>90.0</c:v>
                </c:pt>
                <c:pt idx="1240" formatCode="_-* #,##0_-;\-* #,##0_-;_-* &quot;-&quot;??_-;_-@_-">
                  <c:v>90.0</c:v>
                </c:pt>
                <c:pt idx="1241" formatCode="_-* #,##0_-;\-* #,##0_-;_-* &quot;-&quot;??_-;_-@_-">
                  <c:v>90.0</c:v>
                </c:pt>
                <c:pt idx="1242" formatCode="_-* #,##0_-;\-* #,##0_-;_-* &quot;-&quot;??_-;_-@_-">
                  <c:v>90.0</c:v>
                </c:pt>
                <c:pt idx="1243" formatCode="_-* #,##0_-;\-* #,##0_-;_-* &quot;-&quot;??_-;_-@_-">
                  <c:v>90.0</c:v>
                </c:pt>
                <c:pt idx="1244" formatCode="_-* #,##0_-;\-* #,##0_-;_-* &quot;-&quot;??_-;_-@_-">
                  <c:v>90.0</c:v>
                </c:pt>
                <c:pt idx="1245" formatCode="_-* #,##0_-;\-* #,##0_-;_-* &quot;-&quot;??_-;_-@_-">
                  <c:v>90.0</c:v>
                </c:pt>
                <c:pt idx="1246" formatCode="_-* #,##0_-;\-* #,##0_-;_-* &quot;-&quot;??_-;_-@_-">
                  <c:v>90.0</c:v>
                </c:pt>
                <c:pt idx="1247" formatCode="_-* #,##0_-;\-* #,##0_-;_-* &quot;-&quot;??_-;_-@_-">
                  <c:v>90.0</c:v>
                </c:pt>
                <c:pt idx="1248" formatCode="_-* #,##0_-;\-* #,##0_-;_-* &quot;-&quot;??_-;_-@_-">
                  <c:v>90.0</c:v>
                </c:pt>
                <c:pt idx="1249" formatCode="_-* #,##0_-;\-* #,##0_-;_-* &quot;-&quot;??_-;_-@_-">
                  <c:v>90.0</c:v>
                </c:pt>
                <c:pt idx="1250" formatCode="_-* #,##0_-;\-* #,##0_-;_-* &quot;-&quot;??_-;_-@_-">
                  <c:v>90.0</c:v>
                </c:pt>
                <c:pt idx="1251" formatCode="_-* #,##0_-;\-* #,##0_-;_-* &quot;-&quot;??_-;_-@_-">
                  <c:v>90.0</c:v>
                </c:pt>
                <c:pt idx="1252" formatCode="_-* #,##0_-;\-* #,##0_-;_-* &quot;-&quot;??_-;_-@_-">
                  <c:v>90.0</c:v>
                </c:pt>
                <c:pt idx="1253" formatCode="_-* #,##0_-;\-* #,##0_-;_-* &quot;-&quot;??_-;_-@_-">
                  <c:v>90.0</c:v>
                </c:pt>
                <c:pt idx="1254" formatCode="_-* #,##0_-;\-* #,##0_-;_-* &quot;-&quot;??_-;_-@_-">
                  <c:v>90.0</c:v>
                </c:pt>
                <c:pt idx="1255" formatCode="_-* #,##0_-;\-* #,##0_-;_-* &quot;-&quot;??_-;_-@_-">
                  <c:v>90.0</c:v>
                </c:pt>
                <c:pt idx="1256" formatCode="_-* #,##0_-;\-* #,##0_-;_-* &quot;-&quot;??_-;_-@_-">
                  <c:v>90.0</c:v>
                </c:pt>
                <c:pt idx="1257" formatCode="_-* #,##0_-;\-* #,##0_-;_-* &quot;-&quot;??_-;_-@_-">
                  <c:v>90.0</c:v>
                </c:pt>
                <c:pt idx="1258" formatCode="_-* #,##0_-;\-* #,##0_-;_-* &quot;-&quot;??_-;_-@_-">
                  <c:v>90.0</c:v>
                </c:pt>
                <c:pt idx="1259" formatCode="_-* #,##0_-;\-* #,##0_-;_-* &quot;-&quot;??_-;_-@_-">
                  <c:v>90.0</c:v>
                </c:pt>
                <c:pt idx="1260" formatCode="_-* #,##0_-;\-* #,##0_-;_-* &quot;-&quot;??_-;_-@_-">
                  <c:v>90.0</c:v>
                </c:pt>
                <c:pt idx="1261" formatCode="_-* #,##0_-;\-* #,##0_-;_-* &quot;-&quot;??_-;_-@_-">
                  <c:v>90.0</c:v>
                </c:pt>
                <c:pt idx="1262" formatCode="_-* #,##0_-;\-* #,##0_-;_-* &quot;-&quot;??_-;_-@_-">
                  <c:v>90.0</c:v>
                </c:pt>
                <c:pt idx="1263" formatCode="_-* #,##0_-;\-* #,##0_-;_-* &quot;-&quot;??_-;_-@_-">
                  <c:v>90.0</c:v>
                </c:pt>
                <c:pt idx="1264" formatCode="_-* #,##0_-;\-* #,##0_-;_-* &quot;-&quot;??_-;_-@_-">
                  <c:v>90.0</c:v>
                </c:pt>
                <c:pt idx="1265" formatCode="_-* #,##0_-;\-* #,##0_-;_-* &quot;-&quot;??_-;_-@_-">
                  <c:v>90.0</c:v>
                </c:pt>
                <c:pt idx="1266" formatCode="_-* #,##0_-;\-* #,##0_-;_-* &quot;-&quot;??_-;_-@_-">
                  <c:v>90.0</c:v>
                </c:pt>
                <c:pt idx="1267" formatCode="_-* #,##0_-;\-* #,##0_-;_-* &quot;-&quot;??_-;_-@_-">
                  <c:v>90.0</c:v>
                </c:pt>
                <c:pt idx="1268" formatCode="_-* #,##0_-;\-* #,##0_-;_-* &quot;-&quot;??_-;_-@_-">
                  <c:v>90.0</c:v>
                </c:pt>
                <c:pt idx="1269" formatCode="_-* #,##0_-;\-* #,##0_-;_-* &quot;-&quot;??_-;_-@_-">
                  <c:v>90.0</c:v>
                </c:pt>
                <c:pt idx="1270" formatCode="_-* #,##0_-;\-* #,##0_-;_-* &quot;-&quot;??_-;_-@_-">
                  <c:v>90.0</c:v>
                </c:pt>
                <c:pt idx="1271" formatCode="_-* #,##0_-;\-* #,##0_-;_-* &quot;-&quot;??_-;_-@_-">
                  <c:v>90.0</c:v>
                </c:pt>
                <c:pt idx="1272" formatCode="_-* #,##0_-;\-* #,##0_-;_-* &quot;-&quot;??_-;_-@_-">
                  <c:v>90.0</c:v>
                </c:pt>
                <c:pt idx="1273" formatCode="_-* #,##0_-;\-* #,##0_-;_-* &quot;-&quot;??_-;_-@_-">
                  <c:v>90.0</c:v>
                </c:pt>
                <c:pt idx="1274" formatCode="_-* #,##0_-;\-* #,##0_-;_-* &quot;-&quot;??_-;_-@_-">
                  <c:v>90.0</c:v>
                </c:pt>
                <c:pt idx="1275" formatCode="_-* #,##0_-;\-* #,##0_-;_-* &quot;-&quot;??_-;_-@_-">
                  <c:v>90.0</c:v>
                </c:pt>
                <c:pt idx="1276" formatCode="_-* #,##0_-;\-* #,##0_-;_-* &quot;-&quot;??_-;_-@_-">
                  <c:v>90.0</c:v>
                </c:pt>
                <c:pt idx="1277" formatCode="_-* #,##0_-;\-* #,##0_-;_-* &quot;-&quot;??_-;_-@_-">
                  <c:v>90.0</c:v>
                </c:pt>
                <c:pt idx="1278" formatCode="_-* #,##0_-;\-* #,##0_-;_-* &quot;-&quot;??_-;_-@_-">
                  <c:v>90.0</c:v>
                </c:pt>
                <c:pt idx="1279" formatCode="_-* #,##0_-;\-* #,##0_-;_-* &quot;-&quot;??_-;_-@_-">
                  <c:v>90.0</c:v>
                </c:pt>
                <c:pt idx="1280" formatCode="_-* #,##0_-;\-* #,##0_-;_-* &quot;-&quot;??_-;_-@_-">
                  <c:v>90.0</c:v>
                </c:pt>
                <c:pt idx="1281" formatCode="_-* #,##0_-;\-* #,##0_-;_-* &quot;-&quot;??_-;_-@_-">
                  <c:v>90.0</c:v>
                </c:pt>
                <c:pt idx="1282" formatCode="_-* #,##0_-;\-* #,##0_-;_-* &quot;-&quot;??_-;_-@_-">
                  <c:v>90.0</c:v>
                </c:pt>
                <c:pt idx="1283" formatCode="_-* #,##0_-;\-* #,##0_-;_-* &quot;-&quot;??_-;_-@_-">
                  <c:v>90.0</c:v>
                </c:pt>
                <c:pt idx="1284" formatCode="_-* #,##0_-;\-* #,##0_-;_-* &quot;-&quot;??_-;_-@_-">
                  <c:v>90.0</c:v>
                </c:pt>
                <c:pt idx="1285" formatCode="_-* #,##0_-;\-* #,##0_-;_-* &quot;-&quot;??_-;_-@_-">
                  <c:v>90.0</c:v>
                </c:pt>
                <c:pt idx="1286" formatCode="_-* #,##0_-;\-* #,##0_-;_-* &quot;-&quot;??_-;_-@_-">
                  <c:v>90.0</c:v>
                </c:pt>
                <c:pt idx="1287" formatCode="_-* #,##0_-;\-* #,##0_-;_-* &quot;-&quot;??_-;_-@_-">
                  <c:v>90.0</c:v>
                </c:pt>
                <c:pt idx="1288" formatCode="_-* #,##0_-;\-* #,##0_-;_-* &quot;-&quot;??_-;_-@_-">
                  <c:v>90.0</c:v>
                </c:pt>
                <c:pt idx="1289" formatCode="_-* #,##0_-;\-* #,##0_-;_-* &quot;-&quot;??_-;_-@_-">
                  <c:v>90.0</c:v>
                </c:pt>
                <c:pt idx="1290" formatCode="_-* #,##0_-;\-* #,##0_-;_-* &quot;-&quot;??_-;_-@_-">
                  <c:v>90.0</c:v>
                </c:pt>
                <c:pt idx="1291" formatCode="_-* #,##0_-;\-* #,##0_-;_-* &quot;-&quot;??_-;_-@_-">
                  <c:v>90.0</c:v>
                </c:pt>
                <c:pt idx="1292" formatCode="_-* #,##0_-;\-* #,##0_-;_-* &quot;-&quot;??_-;_-@_-">
                  <c:v>90.0</c:v>
                </c:pt>
                <c:pt idx="1293" formatCode="_-* #,##0_-;\-* #,##0_-;_-* &quot;-&quot;??_-;_-@_-">
                  <c:v>90.0</c:v>
                </c:pt>
                <c:pt idx="1294" formatCode="_-* #,##0_-;\-* #,##0_-;_-* &quot;-&quot;??_-;_-@_-">
                  <c:v>90.0</c:v>
                </c:pt>
                <c:pt idx="1295" formatCode="_-* #,##0_-;\-* #,##0_-;_-* &quot;-&quot;??_-;_-@_-">
                  <c:v>90.0</c:v>
                </c:pt>
                <c:pt idx="1296" formatCode="_-* #,##0_-;\-* #,##0_-;_-* &quot;-&quot;??_-;_-@_-">
                  <c:v>90.0</c:v>
                </c:pt>
                <c:pt idx="1297" formatCode="_-* #,##0_-;\-* #,##0_-;_-* &quot;-&quot;??_-;_-@_-">
                  <c:v>90.0</c:v>
                </c:pt>
                <c:pt idx="1298" formatCode="_-* #,##0_-;\-* #,##0_-;_-* &quot;-&quot;??_-;_-@_-">
                  <c:v>90.0</c:v>
                </c:pt>
                <c:pt idx="1299" formatCode="_-* #,##0_-;\-* #,##0_-;_-* &quot;-&quot;??_-;_-@_-">
                  <c:v>90.0</c:v>
                </c:pt>
                <c:pt idx="1300" formatCode="_-* #,##0_-;\-* #,##0_-;_-* &quot;-&quot;??_-;_-@_-">
                  <c:v>90.0</c:v>
                </c:pt>
                <c:pt idx="1301" formatCode="_-* #,##0_-;\-* #,##0_-;_-* &quot;-&quot;??_-;_-@_-">
                  <c:v>90.0</c:v>
                </c:pt>
                <c:pt idx="1302" formatCode="_-* #,##0_-;\-* #,##0_-;_-* &quot;-&quot;??_-;_-@_-">
                  <c:v>90.0</c:v>
                </c:pt>
                <c:pt idx="1303" formatCode="_-* #,##0_-;\-* #,##0_-;_-* &quot;-&quot;??_-;_-@_-">
                  <c:v>90.0</c:v>
                </c:pt>
                <c:pt idx="1304" formatCode="_-* #,##0_-;\-* #,##0_-;_-* &quot;-&quot;??_-;_-@_-">
                  <c:v>90.0</c:v>
                </c:pt>
                <c:pt idx="1305" formatCode="_-* #,##0_-;\-* #,##0_-;_-* &quot;-&quot;??_-;_-@_-">
                  <c:v>90.0</c:v>
                </c:pt>
                <c:pt idx="1306" formatCode="_-* #,##0_-;\-* #,##0_-;_-* &quot;-&quot;??_-;_-@_-">
                  <c:v>90.0</c:v>
                </c:pt>
                <c:pt idx="1307" formatCode="_-* #,##0_-;\-* #,##0_-;_-* &quot;-&quot;??_-;_-@_-">
                  <c:v>90.0</c:v>
                </c:pt>
                <c:pt idx="1308" formatCode="_-* #,##0_-;\-* #,##0_-;_-* &quot;-&quot;??_-;_-@_-">
                  <c:v>90.0</c:v>
                </c:pt>
                <c:pt idx="1309" formatCode="_-* #,##0_-;\-* #,##0_-;_-* &quot;-&quot;??_-;_-@_-">
                  <c:v>90.0</c:v>
                </c:pt>
                <c:pt idx="1310" formatCode="_-* #,##0_-;\-* #,##0_-;_-* &quot;-&quot;??_-;_-@_-">
                  <c:v>90.0</c:v>
                </c:pt>
                <c:pt idx="1311" formatCode="_-* #,##0_-;\-* #,##0_-;_-* &quot;-&quot;??_-;_-@_-">
                  <c:v>90.0</c:v>
                </c:pt>
                <c:pt idx="1312" formatCode="_-* #,##0_-;\-* #,##0_-;_-* &quot;-&quot;??_-;_-@_-">
                  <c:v>90.0</c:v>
                </c:pt>
                <c:pt idx="1313" formatCode="_-* #,##0_-;\-* #,##0_-;_-* &quot;-&quot;??_-;_-@_-">
                  <c:v>90.0</c:v>
                </c:pt>
                <c:pt idx="1314" formatCode="_-* #,##0_-;\-* #,##0_-;_-* &quot;-&quot;??_-;_-@_-">
                  <c:v>90.0</c:v>
                </c:pt>
                <c:pt idx="1315" formatCode="_-* #,##0_-;\-* #,##0_-;_-* &quot;-&quot;??_-;_-@_-">
                  <c:v>90.0</c:v>
                </c:pt>
                <c:pt idx="1316" formatCode="_-* #,##0_-;\-* #,##0_-;_-* &quot;-&quot;??_-;_-@_-">
                  <c:v>90.0</c:v>
                </c:pt>
                <c:pt idx="1317" formatCode="_-* #,##0_-;\-* #,##0_-;_-* &quot;-&quot;??_-;_-@_-">
                  <c:v>90.0</c:v>
                </c:pt>
                <c:pt idx="1318" formatCode="_-* #,##0_-;\-* #,##0_-;_-* &quot;-&quot;??_-;_-@_-">
                  <c:v>90.0</c:v>
                </c:pt>
                <c:pt idx="1319" formatCode="_-* #,##0_-;\-* #,##0_-;_-* &quot;-&quot;??_-;_-@_-">
                  <c:v>90.0</c:v>
                </c:pt>
                <c:pt idx="1320" formatCode="_-* #,##0_-;\-* #,##0_-;_-* &quot;-&quot;??_-;_-@_-">
                  <c:v>90.0</c:v>
                </c:pt>
                <c:pt idx="1321" formatCode="_-* #,##0_-;\-* #,##0_-;_-* &quot;-&quot;??_-;_-@_-">
                  <c:v>90.0</c:v>
                </c:pt>
                <c:pt idx="1322" formatCode="_-* #,##0_-;\-* #,##0_-;_-* &quot;-&quot;??_-;_-@_-">
                  <c:v>90.0</c:v>
                </c:pt>
                <c:pt idx="1323" formatCode="_-* #,##0_-;\-* #,##0_-;_-* &quot;-&quot;??_-;_-@_-">
                  <c:v>90.0</c:v>
                </c:pt>
                <c:pt idx="1324" formatCode="_-* #,##0_-;\-* #,##0_-;_-* &quot;-&quot;??_-;_-@_-">
                  <c:v>90.0</c:v>
                </c:pt>
                <c:pt idx="1325" formatCode="_-* #,##0_-;\-* #,##0_-;_-* &quot;-&quot;??_-;_-@_-">
                  <c:v>90.0</c:v>
                </c:pt>
                <c:pt idx="1326" formatCode="_-* #,##0_-;\-* #,##0_-;_-* &quot;-&quot;??_-;_-@_-">
                  <c:v>90.0</c:v>
                </c:pt>
                <c:pt idx="1327" formatCode="_-* #,##0_-;\-* #,##0_-;_-* &quot;-&quot;??_-;_-@_-">
                  <c:v>90.0</c:v>
                </c:pt>
                <c:pt idx="1328" formatCode="_-* #,##0_-;\-* #,##0_-;_-* &quot;-&quot;??_-;_-@_-">
                  <c:v>90.0</c:v>
                </c:pt>
                <c:pt idx="1329" formatCode="_-* #,##0_-;\-* #,##0_-;_-* &quot;-&quot;??_-;_-@_-">
                  <c:v>90.0</c:v>
                </c:pt>
                <c:pt idx="1330" formatCode="_-* #,##0_-;\-* #,##0_-;_-* &quot;-&quot;??_-;_-@_-">
                  <c:v>90.0</c:v>
                </c:pt>
                <c:pt idx="1331" formatCode="_-* #,##0_-;\-* #,##0_-;_-* &quot;-&quot;??_-;_-@_-">
                  <c:v>90.0</c:v>
                </c:pt>
                <c:pt idx="1332" formatCode="_-* #,##0_-;\-* #,##0_-;_-* &quot;-&quot;??_-;_-@_-">
                  <c:v>90.0</c:v>
                </c:pt>
                <c:pt idx="1333" formatCode="_-* #,##0_-;\-* #,##0_-;_-* &quot;-&quot;??_-;_-@_-">
                  <c:v>90.0</c:v>
                </c:pt>
                <c:pt idx="1334" formatCode="_-* #,##0_-;\-* #,##0_-;_-* &quot;-&quot;??_-;_-@_-">
                  <c:v>90.0</c:v>
                </c:pt>
                <c:pt idx="1335" formatCode="_-* #,##0_-;\-* #,##0_-;_-* &quot;-&quot;??_-;_-@_-">
                  <c:v>90.0</c:v>
                </c:pt>
                <c:pt idx="1336" formatCode="_-* #,##0_-;\-* #,##0_-;_-* &quot;-&quot;??_-;_-@_-">
                  <c:v>90.0</c:v>
                </c:pt>
                <c:pt idx="1337" formatCode="_-* #,##0_-;\-* #,##0_-;_-* &quot;-&quot;??_-;_-@_-">
                  <c:v>90.0</c:v>
                </c:pt>
                <c:pt idx="1338" formatCode="_-* #,##0_-;\-* #,##0_-;_-* &quot;-&quot;??_-;_-@_-">
                  <c:v>90.0</c:v>
                </c:pt>
                <c:pt idx="1339" formatCode="_-* #,##0_-;\-* #,##0_-;_-* &quot;-&quot;??_-;_-@_-">
                  <c:v>90.0</c:v>
                </c:pt>
                <c:pt idx="1340" formatCode="_-* #,##0_-;\-* #,##0_-;_-* &quot;-&quot;??_-;_-@_-">
                  <c:v>90.0</c:v>
                </c:pt>
                <c:pt idx="1341" formatCode="_-* #,##0_-;\-* #,##0_-;_-* &quot;-&quot;??_-;_-@_-">
                  <c:v>90.0</c:v>
                </c:pt>
                <c:pt idx="1342" formatCode="_-* #,##0_-;\-* #,##0_-;_-* &quot;-&quot;??_-;_-@_-">
                  <c:v>90.0</c:v>
                </c:pt>
                <c:pt idx="1343" formatCode="_-* #,##0_-;\-* #,##0_-;_-* &quot;-&quot;??_-;_-@_-">
                  <c:v>90.0</c:v>
                </c:pt>
                <c:pt idx="1344" formatCode="_-* #,##0_-;\-* #,##0_-;_-* &quot;-&quot;??_-;_-@_-">
                  <c:v>90.0</c:v>
                </c:pt>
                <c:pt idx="1345" formatCode="_-* #,##0_-;\-* #,##0_-;_-* &quot;-&quot;??_-;_-@_-">
                  <c:v>90.0</c:v>
                </c:pt>
                <c:pt idx="1346" formatCode="_-* #,##0_-;\-* #,##0_-;_-* &quot;-&quot;??_-;_-@_-">
                  <c:v>90.0</c:v>
                </c:pt>
                <c:pt idx="1347" formatCode="_-* #,##0_-;\-* #,##0_-;_-* &quot;-&quot;??_-;_-@_-">
                  <c:v>90.0</c:v>
                </c:pt>
                <c:pt idx="1348" formatCode="_-* #,##0_-;\-* #,##0_-;_-* &quot;-&quot;??_-;_-@_-">
                  <c:v>90.0</c:v>
                </c:pt>
                <c:pt idx="1349" formatCode="_-* #,##0_-;\-* #,##0_-;_-* &quot;-&quot;??_-;_-@_-">
                  <c:v>90.0</c:v>
                </c:pt>
                <c:pt idx="1350" formatCode="_-* #,##0_-;\-* #,##0_-;_-* &quot;-&quot;??_-;_-@_-">
                  <c:v>90.0</c:v>
                </c:pt>
                <c:pt idx="1351" formatCode="_-* #,##0_-;\-* #,##0_-;_-* &quot;-&quot;??_-;_-@_-">
                  <c:v>90.0</c:v>
                </c:pt>
                <c:pt idx="1352" formatCode="_-* #,##0_-;\-* #,##0_-;_-* &quot;-&quot;??_-;_-@_-">
                  <c:v>90.0</c:v>
                </c:pt>
                <c:pt idx="1353" formatCode="_-* #,##0_-;\-* #,##0_-;_-* &quot;-&quot;??_-;_-@_-">
                  <c:v>90.0</c:v>
                </c:pt>
                <c:pt idx="1354" formatCode="_-* #,##0_-;\-* #,##0_-;_-* &quot;-&quot;??_-;_-@_-">
                  <c:v>90.0</c:v>
                </c:pt>
                <c:pt idx="1355" formatCode="_-* #,##0_-;\-* #,##0_-;_-* &quot;-&quot;??_-;_-@_-">
                  <c:v>90.0</c:v>
                </c:pt>
                <c:pt idx="1356" formatCode="_-* #,##0_-;\-* #,##0_-;_-* &quot;-&quot;??_-;_-@_-">
                  <c:v>90.0</c:v>
                </c:pt>
                <c:pt idx="1357" formatCode="_-* #,##0_-;\-* #,##0_-;_-* &quot;-&quot;??_-;_-@_-">
                  <c:v>90.0</c:v>
                </c:pt>
                <c:pt idx="1358" formatCode="_-* #,##0_-;\-* #,##0_-;_-* &quot;-&quot;??_-;_-@_-">
                  <c:v>90.0</c:v>
                </c:pt>
                <c:pt idx="1359" formatCode="_-* #,##0_-;\-* #,##0_-;_-* &quot;-&quot;??_-;_-@_-">
                  <c:v>90.0</c:v>
                </c:pt>
                <c:pt idx="1360" formatCode="_-* #,##0_-;\-* #,##0_-;_-* &quot;-&quot;??_-;_-@_-">
                  <c:v>90.0</c:v>
                </c:pt>
                <c:pt idx="1361" formatCode="_-* #,##0_-;\-* #,##0_-;_-* &quot;-&quot;??_-;_-@_-">
                  <c:v>90.0</c:v>
                </c:pt>
                <c:pt idx="1362" formatCode="_-* #,##0_-;\-* #,##0_-;_-* &quot;-&quot;??_-;_-@_-">
                  <c:v>90.0</c:v>
                </c:pt>
                <c:pt idx="1363" formatCode="_-* #,##0_-;\-* #,##0_-;_-* &quot;-&quot;??_-;_-@_-">
                  <c:v>90.0</c:v>
                </c:pt>
                <c:pt idx="1364" formatCode="_-* #,##0_-;\-* #,##0_-;_-* &quot;-&quot;??_-;_-@_-">
                  <c:v>90.0</c:v>
                </c:pt>
                <c:pt idx="1365" formatCode="_-* #,##0_-;\-* #,##0_-;_-* &quot;-&quot;??_-;_-@_-">
                  <c:v>90.0</c:v>
                </c:pt>
                <c:pt idx="1366" formatCode="_-* #,##0_-;\-* #,##0_-;_-* &quot;-&quot;??_-;_-@_-">
                  <c:v>90.0</c:v>
                </c:pt>
                <c:pt idx="1367" formatCode="_-* #,##0_-;\-* #,##0_-;_-* &quot;-&quot;??_-;_-@_-">
                  <c:v>90.0</c:v>
                </c:pt>
                <c:pt idx="1368" formatCode="_-* #,##0_-;\-* #,##0_-;_-* &quot;-&quot;??_-;_-@_-">
                  <c:v>90.0</c:v>
                </c:pt>
                <c:pt idx="1369" formatCode="_-* #,##0_-;\-* #,##0_-;_-* &quot;-&quot;??_-;_-@_-">
                  <c:v>90.0</c:v>
                </c:pt>
                <c:pt idx="1370" formatCode="_-* #,##0_-;\-* #,##0_-;_-* &quot;-&quot;??_-;_-@_-">
                  <c:v>90.0</c:v>
                </c:pt>
                <c:pt idx="1371" formatCode="_-* #,##0_-;\-* #,##0_-;_-* &quot;-&quot;??_-;_-@_-">
                  <c:v>90.0</c:v>
                </c:pt>
                <c:pt idx="1372" formatCode="_-* #,##0_-;\-* #,##0_-;_-* &quot;-&quot;??_-;_-@_-">
                  <c:v>90.0</c:v>
                </c:pt>
                <c:pt idx="1373" formatCode="_-* #,##0_-;\-* #,##0_-;_-* &quot;-&quot;??_-;_-@_-">
                  <c:v>90.0</c:v>
                </c:pt>
                <c:pt idx="1374" formatCode="_-* #,##0_-;\-* #,##0_-;_-* &quot;-&quot;??_-;_-@_-">
                  <c:v>90.0</c:v>
                </c:pt>
                <c:pt idx="1375" formatCode="_-* #,##0_-;\-* #,##0_-;_-* &quot;-&quot;??_-;_-@_-">
                  <c:v>90.0</c:v>
                </c:pt>
                <c:pt idx="1376" formatCode="_-* #,##0_-;\-* #,##0_-;_-* &quot;-&quot;??_-;_-@_-">
                  <c:v>90.0</c:v>
                </c:pt>
                <c:pt idx="1377" formatCode="_-* #,##0_-;\-* #,##0_-;_-* &quot;-&quot;??_-;_-@_-">
                  <c:v>90.0</c:v>
                </c:pt>
                <c:pt idx="1378" formatCode="_-* #,##0_-;\-* #,##0_-;_-* &quot;-&quot;??_-;_-@_-">
                  <c:v>90.0</c:v>
                </c:pt>
                <c:pt idx="1379" formatCode="_-* #,##0_-;\-* #,##0_-;_-* &quot;-&quot;??_-;_-@_-">
                  <c:v>90.0</c:v>
                </c:pt>
                <c:pt idx="1380" formatCode="_-* #,##0_-;\-* #,##0_-;_-* &quot;-&quot;??_-;_-@_-">
                  <c:v>90.0</c:v>
                </c:pt>
                <c:pt idx="1381" formatCode="_-* #,##0_-;\-* #,##0_-;_-* &quot;-&quot;??_-;_-@_-">
                  <c:v>90.0</c:v>
                </c:pt>
                <c:pt idx="1382" formatCode="_-* #,##0_-;\-* #,##0_-;_-* &quot;-&quot;??_-;_-@_-">
                  <c:v>90.0</c:v>
                </c:pt>
              </c:numCache>
            </c:numRef>
          </c:val>
        </c:ser>
        <c:dLbls>
          <c:showLegendKey val="0"/>
          <c:showVal val="0"/>
          <c:showCatName val="0"/>
          <c:showSerName val="0"/>
          <c:showPercent val="0"/>
          <c:showBubbleSize val="0"/>
        </c:dLbls>
        <c:gapWidth val="150"/>
        <c:overlap val="100"/>
        <c:axId val="-2099972648"/>
        <c:axId val="-2099969704"/>
      </c:barChart>
      <c:catAx>
        <c:axId val="-2099972648"/>
        <c:scaling>
          <c:orientation val="minMax"/>
        </c:scaling>
        <c:delete val="0"/>
        <c:axPos val="b"/>
        <c:majorTickMark val="out"/>
        <c:minorTickMark val="none"/>
        <c:tickLblPos val="nextTo"/>
        <c:txPr>
          <a:bodyPr rot="-5400000" vert="horz"/>
          <a:lstStyle/>
          <a:p>
            <a:pPr>
              <a:defRPr b="0" i="0"/>
            </a:pPr>
            <a:endParaRPr lang="en-US"/>
          </a:p>
        </c:txPr>
        <c:crossAx val="-2099969704"/>
        <c:crosses val="autoZero"/>
        <c:auto val="1"/>
        <c:lblAlgn val="ctr"/>
        <c:lblOffset val="100"/>
        <c:noMultiLvlLbl val="0"/>
      </c:catAx>
      <c:valAx>
        <c:axId val="-2099969704"/>
        <c:scaling>
          <c:orientation val="minMax"/>
          <c:max val="70.0"/>
        </c:scaling>
        <c:delete val="0"/>
        <c:axPos val="l"/>
        <c:majorGridlines>
          <c:spPr>
            <a:ln w="9525">
              <a:solidFill>
                <a:schemeClr val="bg1">
                  <a:lumMod val="75000"/>
                </a:schemeClr>
              </a:solidFill>
            </a:ln>
          </c:spPr>
        </c:majorGridlines>
        <c:numFmt formatCode="General" sourceLinked="1"/>
        <c:majorTickMark val="out"/>
        <c:minorTickMark val="none"/>
        <c:tickLblPos val="nextTo"/>
        <c:txPr>
          <a:bodyPr/>
          <a:lstStyle/>
          <a:p>
            <a:pPr>
              <a:defRPr b="0" i="0"/>
            </a:pPr>
            <a:endParaRPr lang="en-US"/>
          </a:p>
        </c:txPr>
        <c:crossAx val="-2099972648"/>
        <c:crosses val="autoZero"/>
        <c:crossBetween val="between"/>
      </c:valAx>
      <c:spPr>
        <a:solidFill>
          <a:schemeClr val="bg1"/>
        </a:solidFill>
      </c:spPr>
    </c:plotArea>
    <c:plotVisOnly val="1"/>
    <c:dispBlanksAs val="gap"/>
    <c:showDLblsOverMax val="0"/>
  </c:chart>
  <c:spPr>
    <a:ln>
      <a:noFill/>
    </a:ln>
  </c:spPr>
  <c:printSettings>
    <c:headerFooter/>
    <c:pageMargins b="1.0" l="0.75" r="0.75" t="1.0" header="0.5" footer="0.5"/>
    <c:pageSetup orientation="portrait" horizontalDpi="-4" verticalDpi="-4"/>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434206145093724"/>
          <c:y val="0.288189222287252"/>
          <c:w val="0.926193783361349"/>
          <c:h val="0.640184530505115"/>
        </c:manualLayout>
      </c:layout>
      <c:barChart>
        <c:barDir val="col"/>
        <c:grouping val="stacked"/>
        <c:varyColors val="0"/>
        <c:dLbls>
          <c:showLegendKey val="0"/>
          <c:showVal val="0"/>
          <c:showCatName val="0"/>
          <c:showSerName val="0"/>
          <c:showPercent val="0"/>
          <c:showBubbleSize val="0"/>
        </c:dLbls>
        <c:gapWidth val="150"/>
        <c:overlap val="100"/>
        <c:axId val="-2100025320"/>
        <c:axId val="-2099926584"/>
      </c:barChart>
      <c:catAx>
        <c:axId val="-2100025320"/>
        <c:scaling>
          <c:orientation val="minMax"/>
        </c:scaling>
        <c:delete val="0"/>
        <c:axPos val="b"/>
        <c:majorTickMark val="out"/>
        <c:minorTickMark val="none"/>
        <c:tickLblPos val="nextTo"/>
        <c:txPr>
          <a:bodyPr rot="-5400000" vert="horz"/>
          <a:lstStyle/>
          <a:p>
            <a:pPr>
              <a:defRPr b="0" i="0"/>
            </a:pPr>
            <a:endParaRPr lang="en-US"/>
          </a:p>
        </c:txPr>
        <c:crossAx val="-2099926584"/>
        <c:crosses val="autoZero"/>
        <c:auto val="1"/>
        <c:lblAlgn val="ctr"/>
        <c:lblOffset val="100"/>
        <c:noMultiLvlLbl val="0"/>
      </c:catAx>
      <c:valAx>
        <c:axId val="-2099926584"/>
        <c:scaling>
          <c:orientation val="minMax"/>
          <c:max val="70.0"/>
        </c:scaling>
        <c:delete val="0"/>
        <c:axPos val="l"/>
        <c:majorGridlines>
          <c:spPr>
            <a:ln w="9525">
              <a:solidFill>
                <a:schemeClr val="bg1">
                  <a:lumMod val="75000"/>
                </a:schemeClr>
              </a:solidFill>
            </a:ln>
          </c:spPr>
        </c:majorGridlines>
        <c:numFmt formatCode="General" sourceLinked="1"/>
        <c:majorTickMark val="out"/>
        <c:minorTickMark val="none"/>
        <c:tickLblPos val="nextTo"/>
        <c:txPr>
          <a:bodyPr/>
          <a:lstStyle/>
          <a:p>
            <a:pPr>
              <a:defRPr b="0" i="0"/>
            </a:pPr>
            <a:endParaRPr lang="en-US"/>
          </a:p>
        </c:txPr>
        <c:crossAx val="-2100025320"/>
        <c:crosses val="autoZero"/>
        <c:crossBetween val="between"/>
      </c:valAx>
      <c:spPr>
        <a:noFill/>
        <a:ln w="25400">
          <a:noFill/>
        </a:ln>
      </c:spPr>
    </c:plotArea>
    <c:plotVisOnly val="1"/>
    <c:dispBlanksAs val="gap"/>
    <c:showDLblsOverMax val="0"/>
  </c:chart>
  <c:spPr>
    <a:ln>
      <a:noFill/>
    </a:ln>
  </c:spPr>
  <c:printSettings>
    <c:headerFooter/>
    <c:pageMargins b="1.0" l="0.75" r="0.75" t="1.0" header="0.5" footer="0.5"/>
    <c:pageSetup orientation="portrait" horizontalDpi="-4" verticalDpi="-4"/>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714073535872393"/>
          <c:y val="0.247636537445599"/>
          <c:w val="0.902841573451387"/>
          <c:h val="0.618343563683933"/>
        </c:manualLayout>
      </c:layout>
      <c:barChart>
        <c:barDir val="col"/>
        <c:grouping val="clustered"/>
        <c:varyColors val="0"/>
        <c:ser>
          <c:idx val="1"/>
          <c:order val="1"/>
          <c:tx>
            <c:v>Recession1</c:v>
          </c:tx>
          <c:spPr>
            <a:solidFill>
              <a:schemeClr val="bg1">
                <a:lumMod val="85000"/>
              </a:schemeClr>
            </a:solidFill>
          </c:spPr>
          <c:invertIfNegative val="0"/>
          <c:val>
            <c:numRef>
              <c:f>StLStress!$E$4:$E$1343</c:f>
              <c:numCache>
                <c:formatCode>#,##0.0_ ;\-#,##0.0\ </c:formatCode>
                <c:ptCount val="1340"/>
                <c:pt idx="373">
                  <c:v>6.0</c:v>
                </c:pt>
                <c:pt idx="374">
                  <c:v>6.0</c:v>
                </c:pt>
                <c:pt idx="375">
                  <c:v>6.0</c:v>
                </c:pt>
                <c:pt idx="376">
                  <c:v>6.0</c:v>
                </c:pt>
                <c:pt idx="377">
                  <c:v>6.0</c:v>
                </c:pt>
                <c:pt idx="378">
                  <c:v>6.0</c:v>
                </c:pt>
                <c:pt idx="379">
                  <c:v>6.0</c:v>
                </c:pt>
                <c:pt idx="380">
                  <c:v>6.0</c:v>
                </c:pt>
                <c:pt idx="381">
                  <c:v>6.0</c:v>
                </c:pt>
                <c:pt idx="382">
                  <c:v>6.0</c:v>
                </c:pt>
                <c:pt idx="383">
                  <c:v>6.0</c:v>
                </c:pt>
                <c:pt idx="384">
                  <c:v>6.0</c:v>
                </c:pt>
                <c:pt idx="385">
                  <c:v>6.0</c:v>
                </c:pt>
                <c:pt idx="386">
                  <c:v>6.0</c:v>
                </c:pt>
                <c:pt idx="387">
                  <c:v>6.0</c:v>
                </c:pt>
                <c:pt idx="388">
                  <c:v>6.0</c:v>
                </c:pt>
                <c:pt idx="389">
                  <c:v>6.0</c:v>
                </c:pt>
                <c:pt idx="390">
                  <c:v>6.0</c:v>
                </c:pt>
                <c:pt idx="391">
                  <c:v>6.0</c:v>
                </c:pt>
                <c:pt idx="392">
                  <c:v>6.0</c:v>
                </c:pt>
                <c:pt idx="393">
                  <c:v>6.0</c:v>
                </c:pt>
                <c:pt idx="394">
                  <c:v>6.0</c:v>
                </c:pt>
                <c:pt idx="395">
                  <c:v>6.0</c:v>
                </c:pt>
                <c:pt idx="396">
                  <c:v>6.0</c:v>
                </c:pt>
                <c:pt idx="397">
                  <c:v>6.0</c:v>
                </c:pt>
                <c:pt idx="398">
                  <c:v>6.0</c:v>
                </c:pt>
                <c:pt idx="399">
                  <c:v>6.0</c:v>
                </c:pt>
                <c:pt idx="400">
                  <c:v>6.0</c:v>
                </c:pt>
                <c:pt idx="401">
                  <c:v>6.0</c:v>
                </c:pt>
                <c:pt idx="402">
                  <c:v>6.0</c:v>
                </c:pt>
                <c:pt idx="403">
                  <c:v>6.0</c:v>
                </c:pt>
                <c:pt idx="404">
                  <c:v>6.0</c:v>
                </c:pt>
                <c:pt idx="405">
                  <c:v>6.0</c:v>
                </c:pt>
                <c:pt idx="406">
                  <c:v>6.0</c:v>
                </c:pt>
                <c:pt idx="407">
                  <c:v>6.0</c:v>
                </c:pt>
                <c:pt idx="408">
                  <c:v>6.0</c:v>
                </c:pt>
                <c:pt idx="409">
                  <c:v>6.0</c:v>
                </c:pt>
                <c:pt idx="410">
                  <c:v>6.0</c:v>
                </c:pt>
                <c:pt idx="411">
                  <c:v>6.0</c:v>
                </c:pt>
                <c:pt idx="412">
                  <c:v>6.0</c:v>
                </c:pt>
                <c:pt idx="726">
                  <c:v>6.0</c:v>
                </c:pt>
                <c:pt idx="727">
                  <c:v>6.0</c:v>
                </c:pt>
                <c:pt idx="728">
                  <c:v>6.0</c:v>
                </c:pt>
                <c:pt idx="729">
                  <c:v>6.0</c:v>
                </c:pt>
                <c:pt idx="730">
                  <c:v>6.0</c:v>
                </c:pt>
                <c:pt idx="731">
                  <c:v>6.0</c:v>
                </c:pt>
                <c:pt idx="732">
                  <c:v>6.0</c:v>
                </c:pt>
                <c:pt idx="733">
                  <c:v>6.0</c:v>
                </c:pt>
                <c:pt idx="734">
                  <c:v>6.0</c:v>
                </c:pt>
                <c:pt idx="735">
                  <c:v>6.0</c:v>
                </c:pt>
                <c:pt idx="736">
                  <c:v>6.0</c:v>
                </c:pt>
                <c:pt idx="737">
                  <c:v>6.0</c:v>
                </c:pt>
                <c:pt idx="738">
                  <c:v>6.0</c:v>
                </c:pt>
                <c:pt idx="739">
                  <c:v>6.0</c:v>
                </c:pt>
                <c:pt idx="740">
                  <c:v>6.0</c:v>
                </c:pt>
                <c:pt idx="741">
                  <c:v>6.0</c:v>
                </c:pt>
                <c:pt idx="742">
                  <c:v>6.0</c:v>
                </c:pt>
                <c:pt idx="743">
                  <c:v>6.0</c:v>
                </c:pt>
                <c:pt idx="744">
                  <c:v>6.0</c:v>
                </c:pt>
                <c:pt idx="745">
                  <c:v>6.0</c:v>
                </c:pt>
                <c:pt idx="746">
                  <c:v>6.0</c:v>
                </c:pt>
                <c:pt idx="747">
                  <c:v>6.0</c:v>
                </c:pt>
                <c:pt idx="748">
                  <c:v>6.0</c:v>
                </c:pt>
                <c:pt idx="749">
                  <c:v>6.0</c:v>
                </c:pt>
                <c:pt idx="750">
                  <c:v>6.0</c:v>
                </c:pt>
                <c:pt idx="751">
                  <c:v>6.0</c:v>
                </c:pt>
                <c:pt idx="752">
                  <c:v>6.0</c:v>
                </c:pt>
                <c:pt idx="753">
                  <c:v>6.0</c:v>
                </c:pt>
                <c:pt idx="754">
                  <c:v>6.0</c:v>
                </c:pt>
                <c:pt idx="755">
                  <c:v>6.0</c:v>
                </c:pt>
                <c:pt idx="756">
                  <c:v>6.0</c:v>
                </c:pt>
                <c:pt idx="757">
                  <c:v>6.0</c:v>
                </c:pt>
                <c:pt idx="758">
                  <c:v>6.0</c:v>
                </c:pt>
                <c:pt idx="759">
                  <c:v>6.0</c:v>
                </c:pt>
                <c:pt idx="760">
                  <c:v>6.0</c:v>
                </c:pt>
                <c:pt idx="761">
                  <c:v>6.0</c:v>
                </c:pt>
                <c:pt idx="762">
                  <c:v>6.0</c:v>
                </c:pt>
                <c:pt idx="763">
                  <c:v>6.0</c:v>
                </c:pt>
                <c:pt idx="764">
                  <c:v>6.0</c:v>
                </c:pt>
                <c:pt idx="765">
                  <c:v>6.0</c:v>
                </c:pt>
                <c:pt idx="766">
                  <c:v>6.0</c:v>
                </c:pt>
                <c:pt idx="767">
                  <c:v>6.0</c:v>
                </c:pt>
                <c:pt idx="768">
                  <c:v>6.0</c:v>
                </c:pt>
                <c:pt idx="769">
                  <c:v>6.0</c:v>
                </c:pt>
                <c:pt idx="770">
                  <c:v>6.0</c:v>
                </c:pt>
                <c:pt idx="771">
                  <c:v>6.0</c:v>
                </c:pt>
                <c:pt idx="772">
                  <c:v>6.0</c:v>
                </c:pt>
                <c:pt idx="773">
                  <c:v>6.0</c:v>
                </c:pt>
                <c:pt idx="774">
                  <c:v>6.0</c:v>
                </c:pt>
                <c:pt idx="775">
                  <c:v>6.0</c:v>
                </c:pt>
                <c:pt idx="776">
                  <c:v>6.0</c:v>
                </c:pt>
                <c:pt idx="777">
                  <c:v>6.0</c:v>
                </c:pt>
                <c:pt idx="778">
                  <c:v>6.0</c:v>
                </c:pt>
                <c:pt idx="779">
                  <c:v>6.0</c:v>
                </c:pt>
                <c:pt idx="780">
                  <c:v>6.0</c:v>
                </c:pt>
                <c:pt idx="781">
                  <c:v>6.0</c:v>
                </c:pt>
                <c:pt idx="782">
                  <c:v>6.0</c:v>
                </c:pt>
                <c:pt idx="783">
                  <c:v>6.0</c:v>
                </c:pt>
                <c:pt idx="784">
                  <c:v>6.0</c:v>
                </c:pt>
                <c:pt idx="785">
                  <c:v>6.0</c:v>
                </c:pt>
                <c:pt idx="786">
                  <c:v>6.0</c:v>
                </c:pt>
                <c:pt idx="787">
                  <c:v>6.0</c:v>
                </c:pt>
                <c:pt idx="788">
                  <c:v>6.0</c:v>
                </c:pt>
                <c:pt idx="789">
                  <c:v>6.0</c:v>
                </c:pt>
                <c:pt idx="790">
                  <c:v>6.0</c:v>
                </c:pt>
                <c:pt idx="791">
                  <c:v>6.0</c:v>
                </c:pt>
                <c:pt idx="792">
                  <c:v>6.0</c:v>
                </c:pt>
                <c:pt idx="793">
                  <c:v>6.0</c:v>
                </c:pt>
                <c:pt idx="794">
                  <c:v>6.0</c:v>
                </c:pt>
                <c:pt idx="795">
                  <c:v>6.0</c:v>
                </c:pt>
                <c:pt idx="796">
                  <c:v>6.0</c:v>
                </c:pt>
                <c:pt idx="797">
                  <c:v>6.0</c:v>
                </c:pt>
                <c:pt idx="798">
                  <c:v>6.0</c:v>
                </c:pt>
                <c:pt idx="799">
                  <c:v>6.0</c:v>
                </c:pt>
                <c:pt idx="800">
                  <c:v>6.0</c:v>
                </c:pt>
                <c:pt idx="801">
                  <c:v>6.0</c:v>
                </c:pt>
                <c:pt idx="802">
                  <c:v>6.0</c:v>
                </c:pt>
                <c:pt idx="803">
                  <c:v>6.0</c:v>
                </c:pt>
                <c:pt idx="804">
                  <c:v>6.0</c:v>
                </c:pt>
                <c:pt idx="805">
                  <c:v>6.0</c:v>
                </c:pt>
                <c:pt idx="806">
                  <c:v>6.0</c:v>
                </c:pt>
                <c:pt idx="807">
                  <c:v>6.0</c:v>
                </c:pt>
              </c:numCache>
            </c:numRef>
          </c:val>
        </c:ser>
        <c:ser>
          <c:idx val="2"/>
          <c:order val="2"/>
          <c:tx>
            <c:v>Recession2</c:v>
          </c:tx>
          <c:spPr>
            <a:solidFill>
              <a:schemeClr val="bg1">
                <a:lumMod val="85000"/>
              </a:schemeClr>
            </a:solidFill>
          </c:spPr>
          <c:invertIfNegative val="0"/>
          <c:val>
            <c:numRef>
              <c:f>StLStress!$F$4:$F$1343</c:f>
              <c:numCache>
                <c:formatCode>#,##0.0_ ;\-#,##0.0\ </c:formatCode>
                <c:ptCount val="1340"/>
                <c:pt idx="373">
                  <c:v>-2.0</c:v>
                </c:pt>
                <c:pt idx="374">
                  <c:v>-2.0</c:v>
                </c:pt>
                <c:pt idx="375">
                  <c:v>-2.0</c:v>
                </c:pt>
                <c:pt idx="376">
                  <c:v>-2.0</c:v>
                </c:pt>
                <c:pt idx="377">
                  <c:v>-2.0</c:v>
                </c:pt>
                <c:pt idx="378">
                  <c:v>-2.0</c:v>
                </c:pt>
                <c:pt idx="379">
                  <c:v>-2.0</c:v>
                </c:pt>
                <c:pt idx="380">
                  <c:v>-2.0</c:v>
                </c:pt>
                <c:pt idx="381">
                  <c:v>-2.0</c:v>
                </c:pt>
                <c:pt idx="382">
                  <c:v>-2.0</c:v>
                </c:pt>
                <c:pt idx="383">
                  <c:v>-2.0</c:v>
                </c:pt>
                <c:pt idx="384">
                  <c:v>-2.0</c:v>
                </c:pt>
                <c:pt idx="385">
                  <c:v>-2.0</c:v>
                </c:pt>
                <c:pt idx="386">
                  <c:v>-2.0</c:v>
                </c:pt>
                <c:pt idx="387">
                  <c:v>-2.0</c:v>
                </c:pt>
                <c:pt idx="388">
                  <c:v>-2.0</c:v>
                </c:pt>
                <c:pt idx="389">
                  <c:v>-2.0</c:v>
                </c:pt>
                <c:pt idx="390">
                  <c:v>-2.0</c:v>
                </c:pt>
                <c:pt idx="391">
                  <c:v>-2.0</c:v>
                </c:pt>
                <c:pt idx="392">
                  <c:v>-2.0</c:v>
                </c:pt>
                <c:pt idx="393">
                  <c:v>-2.0</c:v>
                </c:pt>
                <c:pt idx="394">
                  <c:v>-2.0</c:v>
                </c:pt>
                <c:pt idx="395">
                  <c:v>-2.0</c:v>
                </c:pt>
                <c:pt idx="396">
                  <c:v>-2.0</c:v>
                </c:pt>
                <c:pt idx="397">
                  <c:v>-2.0</c:v>
                </c:pt>
                <c:pt idx="398">
                  <c:v>-2.0</c:v>
                </c:pt>
                <c:pt idx="399">
                  <c:v>-2.0</c:v>
                </c:pt>
                <c:pt idx="400">
                  <c:v>-2.0</c:v>
                </c:pt>
                <c:pt idx="401">
                  <c:v>-2.0</c:v>
                </c:pt>
                <c:pt idx="402">
                  <c:v>-2.0</c:v>
                </c:pt>
                <c:pt idx="403">
                  <c:v>-2.0</c:v>
                </c:pt>
                <c:pt idx="404">
                  <c:v>-2.0</c:v>
                </c:pt>
                <c:pt idx="405">
                  <c:v>-2.0</c:v>
                </c:pt>
                <c:pt idx="406">
                  <c:v>-2.0</c:v>
                </c:pt>
                <c:pt idx="407">
                  <c:v>-2.0</c:v>
                </c:pt>
                <c:pt idx="408">
                  <c:v>-2.0</c:v>
                </c:pt>
                <c:pt idx="409">
                  <c:v>-2.0</c:v>
                </c:pt>
                <c:pt idx="410">
                  <c:v>-2.0</c:v>
                </c:pt>
                <c:pt idx="411">
                  <c:v>-2.0</c:v>
                </c:pt>
                <c:pt idx="412">
                  <c:v>-2.0</c:v>
                </c:pt>
                <c:pt idx="726">
                  <c:v>-2.0</c:v>
                </c:pt>
                <c:pt idx="727">
                  <c:v>-2.0</c:v>
                </c:pt>
                <c:pt idx="728">
                  <c:v>-2.0</c:v>
                </c:pt>
                <c:pt idx="729">
                  <c:v>-2.0</c:v>
                </c:pt>
                <c:pt idx="730">
                  <c:v>-2.0</c:v>
                </c:pt>
                <c:pt idx="731">
                  <c:v>-2.0</c:v>
                </c:pt>
                <c:pt idx="732">
                  <c:v>-2.0</c:v>
                </c:pt>
                <c:pt idx="733">
                  <c:v>-2.0</c:v>
                </c:pt>
                <c:pt idx="734">
                  <c:v>-2.0</c:v>
                </c:pt>
                <c:pt idx="735">
                  <c:v>-2.0</c:v>
                </c:pt>
                <c:pt idx="736">
                  <c:v>-2.0</c:v>
                </c:pt>
                <c:pt idx="737">
                  <c:v>-2.0</c:v>
                </c:pt>
                <c:pt idx="738">
                  <c:v>-2.0</c:v>
                </c:pt>
                <c:pt idx="739">
                  <c:v>-2.0</c:v>
                </c:pt>
                <c:pt idx="740">
                  <c:v>-2.0</c:v>
                </c:pt>
                <c:pt idx="741">
                  <c:v>-2.0</c:v>
                </c:pt>
                <c:pt idx="742">
                  <c:v>-2.0</c:v>
                </c:pt>
                <c:pt idx="743">
                  <c:v>-2.0</c:v>
                </c:pt>
                <c:pt idx="744">
                  <c:v>-2.0</c:v>
                </c:pt>
                <c:pt idx="745">
                  <c:v>-2.0</c:v>
                </c:pt>
                <c:pt idx="746">
                  <c:v>-2.0</c:v>
                </c:pt>
                <c:pt idx="747">
                  <c:v>-2.0</c:v>
                </c:pt>
                <c:pt idx="748">
                  <c:v>-2.0</c:v>
                </c:pt>
                <c:pt idx="749">
                  <c:v>-2.0</c:v>
                </c:pt>
                <c:pt idx="750">
                  <c:v>-2.0</c:v>
                </c:pt>
                <c:pt idx="751">
                  <c:v>-2.0</c:v>
                </c:pt>
                <c:pt idx="752">
                  <c:v>-2.0</c:v>
                </c:pt>
                <c:pt idx="753">
                  <c:v>-2.0</c:v>
                </c:pt>
                <c:pt idx="754">
                  <c:v>-2.0</c:v>
                </c:pt>
                <c:pt idx="755">
                  <c:v>-2.0</c:v>
                </c:pt>
                <c:pt idx="756">
                  <c:v>-2.0</c:v>
                </c:pt>
                <c:pt idx="757">
                  <c:v>-2.0</c:v>
                </c:pt>
                <c:pt idx="758">
                  <c:v>-2.0</c:v>
                </c:pt>
                <c:pt idx="759">
                  <c:v>-2.0</c:v>
                </c:pt>
                <c:pt idx="760">
                  <c:v>-2.0</c:v>
                </c:pt>
                <c:pt idx="761">
                  <c:v>-2.0</c:v>
                </c:pt>
                <c:pt idx="762">
                  <c:v>-2.0</c:v>
                </c:pt>
                <c:pt idx="763">
                  <c:v>-2.0</c:v>
                </c:pt>
                <c:pt idx="764">
                  <c:v>-2.0</c:v>
                </c:pt>
                <c:pt idx="765">
                  <c:v>-2.0</c:v>
                </c:pt>
                <c:pt idx="766">
                  <c:v>-2.0</c:v>
                </c:pt>
                <c:pt idx="767">
                  <c:v>-2.0</c:v>
                </c:pt>
                <c:pt idx="768">
                  <c:v>-2.0</c:v>
                </c:pt>
                <c:pt idx="769">
                  <c:v>-2.0</c:v>
                </c:pt>
                <c:pt idx="770">
                  <c:v>-2.0</c:v>
                </c:pt>
                <c:pt idx="771">
                  <c:v>-2.0</c:v>
                </c:pt>
                <c:pt idx="772">
                  <c:v>-2.0</c:v>
                </c:pt>
                <c:pt idx="773">
                  <c:v>-2.0</c:v>
                </c:pt>
                <c:pt idx="774">
                  <c:v>-2.0</c:v>
                </c:pt>
                <c:pt idx="775">
                  <c:v>-2.0</c:v>
                </c:pt>
                <c:pt idx="776">
                  <c:v>-2.0</c:v>
                </c:pt>
                <c:pt idx="777">
                  <c:v>-2.0</c:v>
                </c:pt>
                <c:pt idx="778">
                  <c:v>-2.0</c:v>
                </c:pt>
                <c:pt idx="779">
                  <c:v>-2.0</c:v>
                </c:pt>
                <c:pt idx="780">
                  <c:v>-2.0</c:v>
                </c:pt>
                <c:pt idx="781">
                  <c:v>-2.0</c:v>
                </c:pt>
                <c:pt idx="782">
                  <c:v>-2.0</c:v>
                </c:pt>
                <c:pt idx="783">
                  <c:v>-2.0</c:v>
                </c:pt>
                <c:pt idx="784">
                  <c:v>-2.0</c:v>
                </c:pt>
                <c:pt idx="785">
                  <c:v>-2.0</c:v>
                </c:pt>
                <c:pt idx="786">
                  <c:v>-2.0</c:v>
                </c:pt>
                <c:pt idx="787">
                  <c:v>-2.0</c:v>
                </c:pt>
                <c:pt idx="788">
                  <c:v>-2.0</c:v>
                </c:pt>
                <c:pt idx="789">
                  <c:v>-2.0</c:v>
                </c:pt>
                <c:pt idx="790">
                  <c:v>-2.0</c:v>
                </c:pt>
                <c:pt idx="791">
                  <c:v>-2.0</c:v>
                </c:pt>
                <c:pt idx="792">
                  <c:v>-2.0</c:v>
                </c:pt>
                <c:pt idx="793">
                  <c:v>-2.0</c:v>
                </c:pt>
                <c:pt idx="794">
                  <c:v>-2.0</c:v>
                </c:pt>
                <c:pt idx="795">
                  <c:v>-2.0</c:v>
                </c:pt>
                <c:pt idx="796">
                  <c:v>-2.0</c:v>
                </c:pt>
                <c:pt idx="797">
                  <c:v>-2.0</c:v>
                </c:pt>
                <c:pt idx="798">
                  <c:v>-2.0</c:v>
                </c:pt>
                <c:pt idx="799">
                  <c:v>-2.0</c:v>
                </c:pt>
                <c:pt idx="800">
                  <c:v>-2.0</c:v>
                </c:pt>
                <c:pt idx="801">
                  <c:v>-2.0</c:v>
                </c:pt>
                <c:pt idx="802">
                  <c:v>-2.0</c:v>
                </c:pt>
                <c:pt idx="803">
                  <c:v>-2.0</c:v>
                </c:pt>
                <c:pt idx="804">
                  <c:v>-2.0</c:v>
                </c:pt>
                <c:pt idx="805">
                  <c:v>-2.0</c:v>
                </c:pt>
                <c:pt idx="806">
                  <c:v>-2.0</c:v>
                </c:pt>
                <c:pt idx="807">
                  <c:v>-2.0</c:v>
                </c:pt>
              </c:numCache>
            </c:numRef>
          </c:val>
        </c:ser>
        <c:dLbls>
          <c:showLegendKey val="0"/>
          <c:showVal val="0"/>
          <c:showCatName val="0"/>
          <c:showSerName val="0"/>
          <c:showPercent val="0"/>
          <c:showBubbleSize val="0"/>
        </c:dLbls>
        <c:gapWidth val="150"/>
        <c:axId val="-2099886184"/>
        <c:axId val="-2099883064"/>
      </c:barChart>
      <c:lineChart>
        <c:grouping val="standard"/>
        <c:varyColors val="0"/>
        <c:ser>
          <c:idx val="0"/>
          <c:order val="0"/>
          <c:tx>
            <c:v>Stress</c:v>
          </c:tx>
          <c:spPr>
            <a:ln w="44450">
              <a:solidFill>
                <a:schemeClr val="accent1">
                  <a:lumMod val="75000"/>
                </a:schemeClr>
              </a:solidFill>
            </a:ln>
            <a:effectLst>
              <a:outerShdw blurRad="50800" dist="38100" dir="2700000" algn="tl" rotWithShape="0">
                <a:srgbClr val="000000">
                  <a:alpha val="43000"/>
                </a:srgbClr>
              </a:outerShdw>
            </a:effectLst>
          </c:spPr>
          <c:marker>
            <c:symbol val="none"/>
          </c:marker>
          <c:cat>
            <c:numRef>
              <c:f>StLStress!$B$4:$B$1343</c:f>
              <c:numCache>
                <c:formatCode>General</c:formatCode>
                <c:ptCount val="1340"/>
                <c:pt idx="0">
                  <c:v>1994.0</c:v>
                </c:pt>
                <c:pt idx="52">
                  <c:v>1995.0</c:v>
                </c:pt>
                <c:pt idx="104">
                  <c:v>1996.0</c:v>
                </c:pt>
                <c:pt idx="156">
                  <c:v>1997.0</c:v>
                </c:pt>
                <c:pt idx="208">
                  <c:v>1998.0</c:v>
                </c:pt>
                <c:pt idx="260">
                  <c:v>1999.0</c:v>
                </c:pt>
                <c:pt idx="313">
                  <c:v>2000.0</c:v>
                </c:pt>
                <c:pt idx="365">
                  <c:v>2001.0</c:v>
                </c:pt>
                <c:pt idx="417">
                  <c:v>2002.0</c:v>
                </c:pt>
                <c:pt idx="469">
                  <c:v>2003.0</c:v>
                </c:pt>
                <c:pt idx="521">
                  <c:v>2004.0</c:v>
                </c:pt>
                <c:pt idx="574">
                  <c:v>2005.0</c:v>
                </c:pt>
                <c:pt idx="626">
                  <c:v>2006.0</c:v>
                </c:pt>
                <c:pt idx="678">
                  <c:v>2007.0</c:v>
                </c:pt>
                <c:pt idx="730">
                  <c:v>2008.0</c:v>
                </c:pt>
                <c:pt idx="782">
                  <c:v>2009.0</c:v>
                </c:pt>
                <c:pt idx="834">
                  <c:v>2010.0</c:v>
                </c:pt>
                <c:pt idx="887">
                  <c:v>2011.0</c:v>
                </c:pt>
                <c:pt idx="939">
                  <c:v>2012.0</c:v>
                </c:pt>
                <c:pt idx="991">
                  <c:v>2013.0</c:v>
                </c:pt>
                <c:pt idx="1043">
                  <c:v>2014.0</c:v>
                </c:pt>
                <c:pt idx="1095">
                  <c:v>2015.0</c:v>
                </c:pt>
                <c:pt idx="1147">
                  <c:v>2016.0</c:v>
                </c:pt>
                <c:pt idx="1200">
                  <c:v>2017.0</c:v>
                </c:pt>
                <c:pt idx="1252">
                  <c:v>2018.0</c:v>
                </c:pt>
                <c:pt idx="1304">
                  <c:v>2019.0</c:v>
                </c:pt>
              </c:numCache>
            </c:numRef>
          </c:cat>
          <c:val>
            <c:numRef>
              <c:f>StLStress!$D$4:$D$1343</c:f>
              <c:numCache>
                <c:formatCode>General</c:formatCode>
                <c:ptCount val="1340"/>
                <c:pt idx="0">
                  <c:v>0.265</c:v>
                </c:pt>
                <c:pt idx="1">
                  <c:v>0.208</c:v>
                </c:pt>
                <c:pt idx="2">
                  <c:v>0.227</c:v>
                </c:pt>
                <c:pt idx="3">
                  <c:v>0.203</c:v>
                </c:pt>
                <c:pt idx="4">
                  <c:v>0.185</c:v>
                </c:pt>
                <c:pt idx="5">
                  <c:v>0.292</c:v>
                </c:pt>
                <c:pt idx="6">
                  <c:v>0.295</c:v>
                </c:pt>
                <c:pt idx="7">
                  <c:v>0.387</c:v>
                </c:pt>
                <c:pt idx="8">
                  <c:v>0.464</c:v>
                </c:pt>
                <c:pt idx="9">
                  <c:v>0.498</c:v>
                </c:pt>
                <c:pt idx="10">
                  <c:v>0.492</c:v>
                </c:pt>
                <c:pt idx="11">
                  <c:v>0.532</c:v>
                </c:pt>
                <c:pt idx="12">
                  <c:v>0.644</c:v>
                </c:pt>
                <c:pt idx="13">
                  <c:v>0.776</c:v>
                </c:pt>
                <c:pt idx="14">
                  <c:v>0.715</c:v>
                </c:pt>
                <c:pt idx="15">
                  <c:v>0.746</c:v>
                </c:pt>
                <c:pt idx="16">
                  <c:v>0.664</c:v>
                </c:pt>
                <c:pt idx="17">
                  <c:v>0.739</c:v>
                </c:pt>
                <c:pt idx="18">
                  <c:v>0.912</c:v>
                </c:pt>
                <c:pt idx="19">
                  <c:v>0.745</c:v>
                </c:pt>
                <c:pt idx="20">
                  <c:v>0.764</c:v>
                </c:pt>
                <c:pt idx="21">
                  <c:v>0.798</c:v>
                </c:pt>
                <c:pt idx="22">
                  <c:v>0.72</c:v>
                </c:pt>
                <c:pt idx="23">
                  <c:v>0.734</c:v>
                </c:pt>
                <c:pt idx="24">
                  <c:v>0.801</c:v>
                </c:pt>
                <c:pt idx="25">
                  <c:v>0.928</c:v>
                </c:pt>
                <c:pt idx="26">
                  <c:v>0.922</c:v>
                </c:pt>
                <c:pt idx="27">
                  <c:v>0.842</c:v>
                </c:pt>
                <c:pt idx="28">
                  <c:v>0.744</c:v>
                </c:pt>
                <c:pt idx="29">
                  <c:v>0.723</c:v>
                </c:pt>
                <c:pt idx="30">
                  <c:v>0.7</c:v>
                </c:pt>
                <c:pt idx="31">
                  <c:v>0.773</c:v>
                </c:pt>
                <c:pt idx="32">
                  <c:v>0.682</c:v>
                </c:pt>
                <c:pt idx="33">
                  <c:v>0.69</c:v>
                </c:pt>
                <c:pt idx="34">
                  <c:v>0.678</c:v>
                </c:pt>
                <c:pt idx="35">
                  <c:v>0.73</c:v>
                </c:pt>
                <c:pt idx="36">
                  <c:v>0.765</c:v>
                </c:pt>
                <c:pt idx="37">
                  <c:v>0.771</c:v>
                </c:pt>
                <c:pt idx="38">
                  <c:v>0.892</c:v>
                </c:pt>
                <c:pt idx="39">
                  <c:v>0.92</c:v>
                </c:pt>
                <c:pt idx="40">
                  <c:v>0.932</c:v>
                </c:pt>
                <c:pt idx="41">
                  <c:v>0.909</c:v>
                </c:pt>
                <c:pt idx="42">
                  <c:v>0.942</c:v>
                </c:pt>
                <c:pt idx="43">
                  <c:v>0.919</c:v>
                </c:pt>
                <c:pt idx="44">
                  <c:v>0.938</c:v>
                </c:pt>
                <c:pt idx="45">
                  <c:v>0.919</c:v>
                </c:pt>
                <c:pt idx="46">
                  <c:v>0.968</c:v>
                </c:pt>
                <c:pt idx="47">
                  <c:v>0.943</c:v>
                </c:pt>
                <c:pt idx="48">
                  <c:v>0.932</c:v>
                </c:pt>
                <c:pt idx="49">
                  <c:v>0.96</c:v>
                </c:pt>
                <c:pt idx="50">
                  <c:v>0.981</c:v>
                </c:pt>
                <c:pt idx="51">
                  <c:v>0.996</c:v>
                </c:pt>
                <c:pt idx="52">
                  <c:v>1.074</c:v>
                </c:pt>
                <c:pt idx="53">
                  <c:v>0.973</c:v>
                </c:pt>
                <c:pt idx="54">
                  <c:v>0.915</c:v>
                </c:pt>
                <c:pt idx="55">
                  <c:v>0.92</c:v>
                </c:pt>
                <c:pt idx="56">
                  <c:v>0.85</c:v>
                </c:pt>
                <c:pt idx="57">
                  <c:v>0.826</c:v>
                </c:pt>
                <c:pt idx="58">
                  <c:v>0.835</c:v>
                </c:pt>
                <c:pt idx="59">
                  <c:v>0.816</c:v>
                </c:pt>
                <c:pt idx="60">
                  <c:v>0.819</c:v>
                </c:pt>
                <c:pt idx="61">
                  <c:v>0.925</c:v>
                </c:pt>
                <c:pt idx="62">
                  <c:v>0.82</c:v>
                </c:pt>
                <c:pt idx="63">
                  <c:v>0.802</c:v>
                </c:pt>
                <c:pt idx="64">
                  <c:v>0.823</c:v>
                </c:pt>
                <c:pt idx="65">
                  <c:v>0.829</c:v>
                </c:pt>
                <c:pt idx="66">
                  <c:v>0.82</c:v>
                </c:pt>
                <c:pt idx="67">
                  <c:v>0.812</c:v>
                </c:pt>
                <c:pt idx="68">
                  <c:v>0.758</c:v>
                </c:pt>
                <c:pt idx="69">
                  <c:v>0.732</c:v>
                </c:pt>
                <c:pt idx="70">
                  <c:v>0.707</c:v>
                </c:pt>
                <c:pt idx="71">
                  <c:v>0.685</c:v>
                </c:pt>
                <c:pt idx="72">
                  <c:v>0.61</c:v>
                </c:pt>
                <c:pt idx="73">
                  <c:v>0.64</c:v>
                </c:pt>
                <c:pt idx="74">
                  <c:v>0.662</c:v>
                </c:pt>
                <c:pt idx="75">
                  <c:v>0.734</c:v>
                </c:pt>
                <c:pt idx="76">
                  <c:v>0.709</c:v>
                </c:pt>
                <c:pt idx="77">
                  <c:v>0.755</c:v>
                </c:pt>
                <c:pt idx="78">
                  <c:v>0.731</c:v>
                </c:pt>
                <c:pt idx="79">
                  <c:v>0.631</c:v>
                </c:pt>
                <c:pt idx="80">
                  <c:v>0.669</c:v>
                </c:pt>
                <c:pt idx="81">
                  <c:v>0.757</c:v>
                </c:pt>
                <c:pt idx="82">
                  <c:v>0.748</c:v>
                </c:pt>
                <c:pt idx="83">
                  <c:v>0.705</c:v>
                </c:pt>
                <c:pt idx="84">
                  <c:v>0.715</c:v>
                </c:pt>
                <c:pt idx="85">
                  <c:v>0.677</c:v>
                </c:pt>
                <c:pt idx="86">
                  <c:v>0.702</c:v>
                </c:pt>
                <c:pt idx="87">
                  <c:v>0.641</c:v>
                </c:pt>
                <c:pt idx="88">
                  <c:v>0.609</c:v>
                </c:pt>
                <c:pt idx="89">
                  <c:v>0.635</c:v>
                </c:pt>
                <c:pt idx="90">
                  <c:v>0.682</c:v>
                </c:pt>
                <c:pt idx="91">
                  <c:v>0.643</c:v>
                </c:pt>
                <c:pt idx="92">
                  <c:v>0.625</c:v>
                </c:pt>
                <c:pt idx="93">
                  <c:v>0.614</c:v>
                </c:pt>
                <c:pt idx="94">
                  <c:v>0.654</c:v>
                </c:pt>
                <c:pt idx="95">
                  <c:v>0.565</c:v>
                </c:pt>
                <c:pt idx="96">
                  <c:v>0.503</c:v>
                </c:pt>
                <c:pt idx="97">
                  <c:v>0.511</c:v>
                </c:pt>
                <c:pt idx="98">
                  <c:v>0.482</c:v>
                </c:pt>
                <c:pt idx="99">
                  <c:v>0.442</c:v>
                </c:pt>
                <c:pt idx="100">
                  <c:v>0.415</c:v>
                </c:pt>
                <c:pt idx="101">
                  <c:v>0.419</c:v>
                </c:pt>
                <c:pt idx="102">
                  <c:v>0.54</c:v>
                </c:pt>
                <c:pt idx="103">
                  <c:v>0.508</c:v>
                </c:pt>
                <c:pt idx="104">
                  <c:v>0.455</c:v>
                </c:pt>
                <c:pt idx="105">
                  <c:v>0.505</c:v>
                </c:pt>
                <c:pt idx="106">
                  <c:v>0.479</c:v>
                </c:pt>
                <c:pt idx="107">
                  <c:v>0.445</c:v>
                </c:pt>
                <c:pt idx="108">
                  <c:v>0.394</c:v>
                </c:pt>
                <c:pt idx="109">
                  <c:v>0.421</c:v>
                </c:pt>
                <c:pt idx="110">
                  <c:v>0.427</c:v>
                </c:pt>
                <c:pt idx="111">
                  <c:v>0.516</c:v>
                </c:pt>
                <c:pt idx="112">
                  <c:v>0.596</c:v>
                </c:pt>
                <c:pt idx="113">
                  <c:v>0.625</c:v>
                </c:pt>
                <c:pt idx="114">
                  <c:v>0.759</c:v>
                </c:pt>
                <c:pt idx="115">
                  <c:v>0.729</c:v>
                </c:pt>
                <c:pt idx="116">
                  <c:v>0.731</c:v>
                </c:pt>
                <c:pt idx="117">
                  <c:v>0.752</c:v>
                </c:pt>
                <c:pt idx="118">
                  <c:v>0.866</c:v>
                </c:pt>
                <c:pt idx="119">
                  <c:v>0.84</c:v>
                </c:pt>
                <c:pt idx="120">
                  <c:v>0.75</c:v>
                </c:pt>
                <c:pt idx="121">
                  <c:v>0.81</c:v>
                </c:pt>
                <c:pt idx="122">
                  <c:v>0.82</c:v>
                </c:pt>
                <c:pt idx="123">
                  <c:v>0.711</c:v>
                </c:pt>
                <c:pt idx="124">
                  <c:v>0.663</c:v>
                </c:pt>
                <c:pt idx="125">
                  <c:v>0.718</c:v>
                </c:pt>
                <c:pt idx="126">
                  <c:v>0.779</c:v>
                </c:pt>
                <c:pt idx="127">
                  <c:v>0.804</c:v>
                </c:pt>
                <c:pt idx="128">
                  <c:v>0.787</c:v>
                </c:pt>
                <c:pt idx="129">
                  <c:v>0.769</c:v>
                </c:pt>
                <c:pt idx="130">
                  <c:v>0.756</c:v>
                </c:pt>
                <c:pt idx="131">
                  <c:v>0.806</c:v>
                </c:pt>
                <c:pt idx="132">
                  <c:v>0.826</c:v>
                </c:pt>
                <c:pt idx="133">
                  <c:v>0.847</c:v>
                </c:pt>
                <c:pt idx="134">
                  <c:v>0.846</c:v>
                </c:pt>
                <c:pt idx="135">
                  <c:v>0.68</c:v>
                </c:pt>
                <c:pt idx="136">
                  <c:v>0.659</c:v>
                </c:pt>
                <c:pt idx="137">
                  <c:v>0.659</c:v>
                </c:pt>
                <c:pt idx="138">
                  <c:v>0.762</c:v>
                </c:pt>
                <c:pt idx="139">
                  <c:v>0.87</c:v>
                </c:pt>
                <c:pt idx="140">
                  <c:v>0.764</c:v>
                </c:pt>
                <c:pt idx="141">
                  <c:v>0.746</c:v>
                </c:pt>
                <c:pt idx="142">
                  <c:v>0.804</c:v>
                </c:pt>
                <c:pt idx="143">
                  <c:v>0.805</c:v>
                </c:pt>
                <c:pt idx="144">
                  <c:v>0.747</c:v>
                </c:pt>
                <c:pt idx="145">
                  <c:v>0.687</c:v>
                </c:pt>
                <c:pt idx="146">
                  <c:v>0.7</c:v>
                </c:pt>
                <c:pt idx="147">
                  <c:v>0.669</c:v>
                </c:pt>
                <c:pt idx="148">
                  <c:v>0.564</c:v>
                </c:pt>
                <c:pt idx="149">
                  <c:v>0.524</c:v>
                </c:pt>
                <c:pt idx="150">
                  <c:v>0.5</c:v>
                </c:pt>
                <c:pt idx="151">
                  <c:v>0.533</c:v>
                </c:pt>
                <c:pt idx="152">
                  <c:v>0.615</c:v>
                </c:pt>
                <c:pt idx="153">
                  <c:v>0.711</c:v>
                </c:pt>
                <c:pt idx="154">
                  <c:v>0.745</c:v>
                </c:pt>
                <c:pt idx="155">
                  <c:v>0.66</c:v>
                </c:pt>
                <c:pt idx="156">
                  <c:v>0.692</c:v>
                </c:pt>
                <c:pt idx="157">
                  <c:v>0.729</c:v>
                </c:pt>
                <c:pt idx="158">
                  <c:v>0.686</c:v>
                </c:pt>
                <c:pt idx="159">
                  <c:v>0.669</c:v>
                </c:pt>
                <c:pt idx="160">
                  <c:v>0.701</c:v>
                </c:pt>
                <c:pt idx="161">
                  <c:v>0.655</c:v>
                </c:pt>
                <c:pt idx="162">
                  <c:v>0.551</c:v>
                </c:pt>
                <c:pt idx="163">
                  <c:v>0.548</c:v>
                </c:pt>
                <c:pt idx="164">
                  <c:v>0.576</c:v>
                </c:pt>
                <c:pt idx="165">
                  <c:v>0.627</c:v>
                </c:pt>
                <c:pt idx="166">
                  <c:v>0.623</c:v>
                </c:pt>
                <c:pt idx="167">
                  <c:v>0.666</c:v>
                </c:pt>
                <c:pt idx="168">
                  <c:v>0.677</c:v>
                </c:pt>
                <c:pt idx="169">
                  <c:v>0.84</c:v>
                </c:pt>
                <c:pt idx="170">
                  <c:v>0.792</c:v>
                </c:pt>
                <c:pt idx="171">
                  <c:v>0.787</c:v>
                </c:pt>
                <c:pt idx="172">
                  <c:v>0.824</c:v>
                </c:pt>
                <c:pt idx="173">
                  <c:v>0.776</c:v>
                </c:pt>
                <c:pt idx="174">
                  <c:v>0.783</c:v>
                </c:pt>
                <c:pt idx="175">
                  <c:v>0.756</c:v>
                </c:pt>
                <c:pt idx="176">
                  <c:v>0.713</c:v>
                </c:pt>
                <c:pt idx="177">
                  <c:v>0.773</c:v>
                </c:pt>
                <c:pt idx="178">
                  <c:v>0.789</c:v>
                </c:pt>
                <c:pt idx="179">
                  <c:v>0.729</c:v>
                </c:pt>
                <c:pt idx="180">
                  <c:v>0.672</c:v>
                </c:pt>
                <c:pt idx="181">
                  <c:v>0.674</c:v>
                </c:pt>
                <c:pt idx="182">
                  <c:v>0.624</c:v>
                </c:pt>
                <c:pt idx="183">
                  <c:v>0.564</c:v>
                </c:pt>
                <c:pt idx="184">
                  <c:v>0.52</c:v>
                </c:pt>
                <c:pt idx="185">
                  <c:v>0.505</c:v>
                </c:pt>
                <c:pt idx="186">
                  <c:v>0.462</c:v>
                </c:pt>
                <c:pt idx="187">
                  <c:v>0.468</c:v>
                </c:pt>
                <c:pt idx="188">
                  <c:v>0.541</c:v>
                </c:pt>
                <c:pt idx="189">
                  <c:v>0.542</c:v>
                </c:pt>
                <c:pt idx="190">
                  <c:v>0.571</c:v>
                </c:pt>
                <c:pt idx="191">
                  <c:v>0.633</c:v>
                </c:pt>
                <c:pt idx="192">
                  <c:v>0.626</c:v>
                </c:pt>
                <c:pt idx="193">
                  <c:v>0.572</c:v>
                </c:pt>
                <c:pt idx="194">
                  <c:v>0.586</c:v>
                </c:pt>
                <c:pt idx="195">
                  <c:v>0.568</c:v>
                </c:pt>
                <c:pt idx="196">
                  <c:v>0.538</c:v>
                </c:pt>
                <c:pt idx="197">
                  <c:v>0.584</c:v>
                </c:pt>
                <c:pt idx="198">
                  <c:v>0.616</c:v>
                </c:pt>
                <c:pt idx="199">
                  <c:v>0.778</c:v>
                </c:pt>
                <c:pt idx="200">
                  <c:v>0.69</c:v>
                </c:pt>
                <c:pt idx="201">
                  <c:v>0.746</c:v>
                </c:pt>
                <c:pt idx="202">
                  <c:v>0.613</c:v>
                </c:pt>
                <c:pt idx="203">
                  <c:v>0.582</c:v>
                </c:pt>
                <c:pt idx="204">
                  <c:v>0.524</c:v>
                </c:pt>
                <c:pt idx="205">
                  <c:v>0.572</c:v>
                </c:pt>
                <c:pt idx="206">
                  <c:v>0.578</c:v>
                </c:pt>
                <c:pt idx="207">
                  <c:v>0.523</c:v>
                </c:pt>
                <c:pt idx="208">
                  <c:v>0.451</c:v>
                </c:pt>
                <c:pt idx="209">
                  <c:v>0.496</c:v>
                </c:pt>
                <c:pt idx="210">
                  <c:v>0.452</c:v>
                </c:pt>
                <c:pt idx="211">
                  <c:v>0.477</c:v>
                </c:pt>
                <c:pt idx="212">
                  <c:v>0.445</c:v>
                </c:pt>
                <c:pt idx="213">
                  <c:v>0.396</c:v>
                </c:pt>
                <c:pt idx="214">
                  <c:v>0.344</c:v>
                </c:pt>
                <c:pt idx="215">
                  <c:v>0.325</c:v>
                </c:pt>
                <c:pt idx="216">
                  <c:v>0.296</c:v>
                </c:pt>
                <c:pt idx="217">
                  <c:v>0.413</c:v>
                </c:pt>
                <c:pt idx="218">
                  <c:v>0.387</c:v>
                </c:pt>
                <c:pt idx="219">
                  <c:v>0.303</c:v>
                </c:pt>
                <c:pt idx="220">
                  <c:v>0.355</c:v>
                </c:pt>
                <c:pt idx="221">
                  <c:v>0.417</c:v>
                </c:pt>
                <c:pt idx="222">
                  <c:v>0.378</c:v>
                </c:pt>
                <c:pt idx="223">
                  <c:v>0.378</c:v>
                </c:pt>
                <c:pt idx="224">
                  <c:v>0.397</c:v>
                </c:pt>
                <c:pt idx="225">
                  <c:v>0.497</c:v>
                </c:pt>
                <c:pt idx="226">
                  <c:v>0.413</c:v>
                </c:pt>
                <c:pt idx="227">
                  <c:v>0.382</c:v>
                </c:pt>
                <c:pt idx="228">
                  <c:v>0.314</c:v>
                </c:pt>
                <c:pt idx="229">
                  <c:v>0.392</c:v>
                </c:pt>
                <c:pt idx="230">
                  <c:v>0.407</c:v>
                </c:pt>
                <c:pt idx="231">
                  <c:v>0.353</c:v>
                </c:pt>
                <c:pt idx="232">
                  <c:v>0.382</c:v>
                </c:pt>
                <c:pt idx="233">
                  <c:v>0.395</c:v>
                </c:pt>
                <c:pt idx="234">
                  <c:v>0.35</c:v>
                </c:pt>
                <c:pt idx="235">
                  <c:v>0.318</c:v>
                </c:pt>
                <c:pt idx="236">
                  <c:v>0.293</c:v>
                </c:pt>
                <c:pt idx="237">
                  <c:v>0.346</c:v>
                </c:pt>
                <c:pt idx="238">
                  <c:v>0.389</c:v>
                </c:pt>
                <c:pt idx="239">
                  <c:v>0.45</c:v>
                </c:pt>
                <c:pt idx="240">
                  <c:v>0.531</c:v>
                </c:pt>
                <c:pt idx="241">
                  <c:v>0.56</c:v>
                </c:pt>
                <c:pt idx="242">
                  <c:v>0.753</c:v>
                </c:pt>
                <c:pt idx="243">
                  <c:v>0.986</c:v>
                </c:pt>
                <c:pt idx="244">
                  <c:v>0.982</c:v>
                </c:pt>
                <c:pt idx="245">
                  <c:v>1.019</c:v>
                </c:pt>
                <c:pt idx="246">
                  <c:v>0.985</c:v>
                </c:pt>
                <c:pt idx="247">
                  <c:v>1.107</c:v>
                </c:pt>
                <c:pt idx="248">
                  <c:v>1.497</c:v>
                </c:pt>
                <c:pt idx="249">
                  <c:v>1.55</c:v>
                </c:pt>
                <c:pt idx="250">
                  <c:v>1.312</c:v>
                </c:pt>
                <c:pt idx="251">
                  <c:v>1.126</c:v>
                </c:pt>
                <c:pt idx="252">
                  <c:v>0.993</c:v>
                </c:pt>
                <c:pt idx="253">
                  <c:v>1.075</c:v>
                </c:pt>
                <c:pt idx="254">
                  <c:v>0.881</c:v>
                </c:pt>
                <c:pt idx="255">
                  <c:v>0.622</c:v>
                </c:pt>
                <c:pt idx="256">
                  <c:v>0.7</c:v>
                </c:pt>
                <c:pt idx="257">
                  <c:v>0.743</c:v>
                </c:pt>
                <c:pt idx="258">
                  <c:v>0.813</c:v>
                </c:pt>
                <c:pt idx="259">
                  <c:v>0.716</c:v>
                </c:pt>
                <c:pt idx="260">
                  <c:v>0.714</c:v>
                </c:pt>
                <c:pt idx="261">
                  <c:v>0.689</c:v>
                </c:pt>
                <c:pt idx="262">
                  <c:v>0.746</c:v>
                </c:pt>
                <c:pt idx="263">
                  <c:v>0.732</c:v>
                </c:pt>
                <c:pt idx="264">
                  <c:v>0.63</c:v>
                </c:pt>
                <c:pt idx="265">
                  <c:v>0.63</c:v>
                </c:pt>
                <c:pt idx="266">
                  <c:v>0.651</c:v>
                </c:pt>
                <c:pt idx="267">
                  <c:v>0.66</c:v>
                </c:pt>
                <c:pt idx="268">
                  <c:v>0.616</c:v>
                </c:pt>
                <c:pt idx="269">
                  <c:v>0.717</c:v>
                </c:pt>
                <c:pt idx="270">
                  <c:v>0.594</c:v>
                </c:pt>
                <c:pt idx="271">
                  <c:v>0.569</c:v>
                </c:pt>
                <c:pt idx="272">
                  <c:v>0.612</c:v>
                </c:pt>
                <c:pt idx="273">
                  <c:v>0.613</c:v>
                </c:pt>
                <c:pt idx="274">
                  <c:v>0.56</c:v>
                </c:pt>
                <c:pt idx="275">
                  <c:v>0.59</c:v>
                </c:pt>
                <c:pt idx="276">
                  <c:v>0.575</c:v>
                </c:pt>
                <c:pt idx="277">
                  <c:v>0.53</c:v>
                </c:pt>
                <c:pt idx="278">
                  <c:v>0.553</c:v>
                </c:pt>
                <c:pt idx="279">
                  <c:v>0.593</c:v>
                </c:pt>
                <c:pt idx="280">
                  <c:v>0.639</c:v>
                </c:pt>
                <c:pt idx="281">
                  <c:v>0.705</c:v>
                </c:pt>
                <c:pt idx="282">
                  <c:v>0.791</c:v>
                </c:pt>
                <c:pt idx="283">
                  <c:v>0.826</c:v>
                </c:pt>
                <c:pt idx="284">
                  <c:v>0.803</c:v>
                </c:pt>
                <c:pt idx="285">
                  <c:v>0.788</c:v>
                </c:pt>
                <c:pt idx="286">
                  <c:v>0.798</c:v>
                </c:pt>
                <c:pt idx="287">
                  <c:v>0.801</c:v>
                </c:pt>
                <c:pt idx="288">
                  <c:v>0.763</c:v>
                </c:pt>
                <c:pt idx="289">
                  <c:v>0.823</c:v>
                </c:pt>
                <c:pt idx="290">
                  <c:v>0.894</c:v>
                </c:pt>
                <c:pt idx="291">
                  <c:v>0.958</c:v>
                </c:pt>
                <c:pt idx="292">
                  <c:v>0.993</c:v>
                </c:pt>
                <c:pt idx="293">
                  <c:v>0.943</c:v>
                </c:pt>
                <c:pt idx="294">
                  <c:v>0.818</c:v>
                </c:pt>
                <c:pt idx="295">
                  <c:v>0.935</c:v>
                </c:pt>
                <c:pt idx="296">
                  <c:v>0.991</c:v>
                </c:pt>
                <c:pt idx="297">
                  <c:v>1.011</c:v>
                </c:pt>
                <c:pt idx="298">
                  <c:v>1.0</c:v>
                </c:pt>
                <c:pt idx="299">
                  <c:v>1.097</c:v>
                </c:pt>
                <c:pt idx="300">
                  <c:v>1.331</c:v>
                </c:pt>
                <c:pt idx="301">
                  <c:v>1.317</c:v>
                </c:pt>
                <c:pt idx="302">
                  <c:v>1.267</c:v>
                </c:pt>
                <c:pt idx="303">
                  <c:v>1.219</c:v>
                </c:pt>
                <c:pt idx="304">
                  <c:v>1.132</c:v>
                </c:pt>
                <c:pt idx="305">
                  <c:v>0.998</c:v>
                </c:pt>
                <c:pt idx="306">
                  <c:v>0.932</c:v>
                </c:pt>
                <c:pt idx="307">
                  <c:v>0.942</c:v>
                </c:pt>
                <c:pt idx="308">
                  <c:v>1.001</c:v>
                </c:pt>
                <c:pt idx="309">
                  <c:v>0.979</c:v>
                </c:pt>
                <c:pt idx="310">
                  <c:v>0.984</c:v>
                </c:pt>
                <c:pt idx="311">
                  <c:v>0.975</c:v>
                </c:pt>
                <c:pt idx="312">
                  <c:v>1.021</c:v>
                </c:pt>
                <c:pt idx="313">
                  <c:v>1.061</c:v>
                </c:pt>
                <c:pt idx="314">
                  <c:v>1.04</c:v>
                </c:pt>
                <c:pt idx="315">
                  <c:v>0.998</c:v>
                </c:pt>
                <c:pt idx="316">
                  <c:v>0.972</c:v>
                </c:pt>
                <c:pt idx="317">
                  <c:v>0.984</c:v>
                </c:pt>
                <c:pt idx="318">
                  <c:v>1.003</c:v>
                </c:pt>
                <c:pt idx="319">
                  <c:v>0.964</c:v>
                </c:pt>
                <c:pt idx="320">
                  <c:v>0.967</c:v>
                </c:pt>
                <c:pt idx="321">
                  <c:v>0.93</c:v>
                </c:pt>
                <c:pt idx="322">
                  <c:v>0.916</c:v>
                </c:pt>
                <c:pt idx="323">
                  <c:v>0.945</c:v>
                </c:pt>
                <c:pt idx="324">
                  <c:v>0.899</c:v>
                </c:pt>
                <c:pt idx="325">
                  <c:v>1.022</c:v>
                </c:pt>
                <c:pt idx="326">
                  <c:v>1.036</c:v>
                </c:pt>
                <c:pt idx="327">
                  <c:v>1.11</c:v>
                </c:pt>
                <c:pt idx="328">
                  <c:v>1.132</c:v>
                </c:pt>
                <c:pt idx="329">
                  <c:v>1.191</c:v>
                </c:pt>
                <c:pt idx="330">
                  <c:v>1.326</c:v>
                </c:pt>
                <c:pt idx="331">
                  <c:v>1.346</c:v>
                </c:pt>
                <c:pt idx="332">
                  <c:v>1.36</c:v>
                </c:pt>
                <c:pt idx="333">
                  <c:v>1.441</c:v>
                </c:pt>
                <c:pt idx="334">
                  <c:v>1.448</c:v>
                </c:pt>
                <c:pt idx="335">
                  <c:v>1.285</c:v>
                </c:pt>
                <c:pt idx="336">
                  <c:v>1.267</c:v>
                </c:pt>
                <c:pt idx="337">
                  <c:v>1.272</c:v>
                </c:pt>
                <c:pt idx="338">
                  <c:v>1.285</c:v>
                </c:pt>
                <c:pt idx="339">
                  <c:v>1.169</c:v>
                </c:pt>
                <c:pt idx="340">
                  <c:v>1.057</c:v>
                </c:pt>
                <c:pt idx="341">
                  <c:v>1.024</c:v>
                </c:pt>
                <c:pt idx="342">
                  <c:v>0.963</c:v>
                </c:pt>
                <c:pt idx="343">
                  <c:v>0.949</c:v>
                </c:pt>
                <c:pt idx="344">
                  <c:v>0.853</c:v>
                </c:pt>
                <c:pt idx="345">
                  <c:v>0.838</c:v>
                </c:pt>
                <c:pt idx="346">
                  <c:v>0.801</c:v>
                </c:pt>
                <c:pt idx="347">
                  <c:v>0.791</c:v>
                </c:pt>
                <c:pt idx="348">
                  <c:v>0.867</c:v>
                </c:pt>
                <c:pt idx="349">
                  <c:v>0.911</c:v>
                </c:pt>
                <c:pt idx="350">
                  <c:v>0.954</c:v>
                </c:pt>
                <c:pt idx="351">
                  <c:v>0.942</c:v>
                </c:pt>
                <c:pt idx="352">
                  <c:v>0.988</c:v>
                </c:pt>
                <c:pt idx="353">
                  <c:v>1.107</c:v>
                </c:pt>
                <c:pt idx="354">
                  <c:v>1.086</c:v>
                </c:pt>
                <c:pt idx="355">
                  <c:v>1.037</c:v>
                </c:pt>
                <c:pt idx="356">
                  <c:v>1.019</c:v>
                </c:pt>
                <c:pt idx="357">
                  <c:v>1.054</c:v>
                </c:pt>
                <c:pt idx="358">
                  <c:v>1.052</c:v>
                </c:pt>
                <c:pt idx="359">
                  <c:v>1.074</c:v>
                </c:pt>
                <c:pt idx="360">
                  <c:v>1.165</c:v>
                </c:pt>
                <c:pt idx="361">
                  <c:v>1.208</c:v>
                </c:pt>
                <c:pt idx="362">
                  <c:v>1.176</c:v>
                </c:pt>
                <c:pt idx="363">
                  <c:v>1.404</c:v>
                </c:pt>
                <c:pt idx="364">
                  <c:v>1.219</c:v>
                </c:pt>
                <c:pt idx="365">
                  <c:v>1.225</c:v>
                </c:pt>
                <c:pt idx="366">
                  <c:v>1.077</c:v>
                </c:pt>
                <c:pt idx="367">
                  <c:v>0.975</c:v>
                </c:pt>
                <c:pt idx="368">
                  <c:v>0.943</c:v>
                </c:pt>
                <c:pt idx="369">
                  <c:v>0.881</c:v>
                </c:pt>
                <c:pt idx="370">
                  <c:v>0.792</c:v>
                </c:pt>
                <c:pt idx="371">
                  <c:v>0.806</c:v>
                </c:pt>
                <c:pt idx="372">
                  <c:v>0.915</c:v>
                </c:pt>
                <c:pt idx="373">
                  <c:v>0.867</c:v>
                </c:pt>
                <c:pt idx="374">
                  <c:v>0.822</c:v>
                </c:pt>
                <c:pt idx="375">
                  <c:v>0.94</c:v>
                </c:pt>
                <c:pt idx="376">
                  <c:v>1.035</c:v>
                </c:pt>
                <c:pt idx="377">
                  <c:v>1.051</c:v>
                </c:pt>
                <c:pt idx="378">
                  <c:v>1.211</c:v>
                </c:pt>
                <c:pt idx="379">
                  <c:v>1.182</c:v>
                </c:pt>
                <c:pt idx="380">
                  <c:v>1.11</c:v>
                </c:pt>
                <c:pt idx="381">
                  <c:v>1.054</c:v>
                </c:pt>
                <c:pt idx="382">
                  <c:v>0.92</c:v>
                </c:pt>
                <c:pt idx="383">
                  <c:v>0.841</c:v>
                </c:pt>
                <c:pt idx="384">
                  <c:v>0.881</c:v>
                </c:pt>
                <c:pt idx="385">
                  <c:v>0.842</c:v>
                </c:pt>
                <c:pt idx="386">
                  <c:v>0.803</c:v>
                </c:pt>
                <c:pt idx="387">
                  <c:v>0.705</c:v>
                </c:pt>
                <c:pt idx="388">
                  <c:v>0.755</c:v>
                </c:pt>
                <c:pt idx="389">
                  <c:v>0.733</c:v>
                </c:pt>
                <c:pt idx="390">
                  <c:v>0.705</c:v>
                </c:pt>
                <c:pt idx="391">
                  <c:v>0.694</c:v>
                </c:pt>
                <c:pt idx="392">
                  <c:v>0.724</c:v>
                </c:pt>
                <c:pt idx="393">
                  <c:v>0.711</c:v>
                </c:pt>
                <c:pt idx="394">
                  <c:v>0.681</c:v>
                </c:pt>
                <c:pt idx="395">
                  <c:v>0.598</c:v>
                </c:pt>
                <c:pt idx="396">
                  <c:v>0.596</c:v>
                </c:pt>
                <c:pt idx="397">
                  <c:v>0.61</c:v>
                </c:pt>
                <c:pt idx="398">
                  <c:v>0.609</c:v>
                </c:pt>
                <c:pt idx="399">
                  <c:v>0.591</c:v>
                </c:pt>
                <c:pt idx="400">
                  <c:v>0.705</c:v>
                </c:pt>
                <c:pt idx="401">
                  <c:v>1.031</c:v>
                </c:pt>
                <c:pt idx="402">
                  <c:v>1.235</c:v>
                </c:pt>
                <c:pt idx="403">
                  <c:v>1.041</c:v>
                </c:pt>
                <c:pt idx="404">
                  <c:v>0.981</c:v>
                </c:pt>
                <c:pt idx="405">
                  <c:v>0.932</c:v>
                </c:pt>
                <c:pt idx="406">
                  <c:v>0.913</c:v>
                </c:pt>
                <c:pt idx="407">
                  <c:v>0.808</c:v>
                </c:pt>
                <c:pt idx="408">
                  <c:v>0.802</c:v>
                </c:pt>
                <c:pt idx="409">
                  <c:v>0.725</c:v>
                </c:pt>
                <c:pt idx="410">
                  <c:v>0.748</c:v>
                </c:pt>
                <c:pt idx="411">
                  <c:v>0.789</c:v>
                </c:pt>
                <c:pt idx="412">
                  <c:v>0.844</c:v>
                </c:pt>
                <c:pt idx="413">
                  <c:v>0.819</c:v>
                </c:pt>
                <c:pt idx="414">
                  <c:v>0.919</c:v>
                </c:pt>
                <c:pt idx="415">
                  <c:v>0.918</c:v>
                </c:pt>
                <c:pt idx="416">
                  <c:v>0.806</c:v>
                </c:pt>
                <c:pt idx="417">
                  <c:v>0.78</c:v>
                </c:pt>
                <c:pt idx="418">
                  <c:v>0.658</c:v>
                </c:pt>
                <c:pt idx="419">
                  <c:v>0.625</c:v>
                </c:pt>
                <c:pt idx="420">
                  <c:v>0.639</c:v>
                </c:pt>
                <c:pt idx="421">
                  <c:v>0.636</c:v>
                </c:pt>
                <c:pt idx="422">
                  <c:v>0.661</c:v>
                </c:pt>
                <c:pt idx="423">
                  <c:v>0.603</c:v>
                </c:pt>
                <c:pt idx="424">
                  <c:v>0.621</c:v>
                </c:pt>
                <c:pt idx="425">
                  <c:v>0.594</c:v>
                </c:pt>
                <c:pt idx="426">
                  <c:v>0.623</c:v>
                </c:pt>
                <c:pt idx="427">
                  <c:v>0.655</c:v>
                </c:pt>
                <c:pt idx="428">
                  <c:v>0.641</c:v>
                </c:pt>
                <c:pt idx="429">
                  <c:v>0.653</c:v>
                </c:pt>
                <c:pt idx="430">
                  <c:v>0.678</c:v>
                </c:pt>
                <c:pt idx="431">
                  <c:v>0.642</c:v>
                </c:pt>
                <c:pt idx="432">
                  <c:v>0.554</c:v>
                </c:pt>
                <c:pt idx="433">
                  <c:v>0.516</c:v>
                </c:pt>
                <c:pt idx="434">
                  <c:v>0.472</c:v>
                </c:pt>
                <c:pt idx="435">
                  <c:v>0.49</c:v>
                </c:pt>
                <c:pt idx="436">
                  <c:v>0.495</c:v>
                </c:pt>
                <c:pt idx="437">
                  <c:v>0.501</c:v>
                </c:pt>
                <c:pt idx="438">
                  <c:v>0.509</c:v>
                </c:pt>
                <c:pt idx="439">
                  <c:v>0.583</c:v>
                </c:pt>
                <c:pt idx="440">
                  <c:v>0.575</c:v>
                </c:pt>
                <c:pt idx="441">
                  <c:v>0.626</c:v>
                </c:pt>
                <c:pt idx="442">
                  <c:v>0.773</c:v>
                </c:pt>
                <c:pt idx="443">
                  <c:v>0.764</c:v>
                </c:pt>
                <c:pt idx="444">
                  <c:v>0.79</c:v>
                </c:pt>
                <c:pt idx="445">
                  <c:v>0.884</c:v>
                </c:pt>
                <c:pt idx="446">
                  <c:v>1.013</c:v>
                </c:pt>
                <c:pt idx="447">
                  <c:v>0.94</c:v>
                </c:pt>
                <c:pt idx="448">
                  <c:v>1.039</c:v>
                </c:pt>
                <c:pt idx="449">
                  <c:v>0.937</c:v>
                </c:pt>
                <c:pt idx="450">
                  <c:v>0.896</c:v>
                </c:pt>
                <c:pt idx="451">
                  <c:v>0.847</c:v>
                </c:pt>
                <c:pt idx="452">
                  <c:v>0.897</c:v>
                </c:pt>
                <c:pt idx="453">
                  <c:v>0.843</c:v>
                </c:pt>
                <c:pt idx="454">
                  <c:v>0.859</c:v>
                </c:pt>
                <c:pt idx="455">
                  <c:v>0.927</c:v>
                </c:pt>
                <c:pt idx="456">
                  <c:v>0.951</c:v>
                </c:pt>
                <c:pt idx="457">
                  <c:v>1.009</c:v>
                </c:pt>
                <c:pt idx="458">
                  <c:v>1.029</c:v>
                </c:pt>
                <c:pt idx="459">
                  <c:v>0.995</c:v>
                </c:pt>
                <c:pt idx="460">
                  <c:v>0.918</c:v>
                </c:pt>
                <c:pt idx="461">
                  <c:v>0.848</c:v>
                </c:pt>
                <c:pt idx="462">
                  <c:v>0.751</c:v>
                </c:pt>
                <c:pt idx="463">
                  <c:v>0.664</c:v>
                </c:pt>
                <c:pt idx="464">
                  <c:v>0.656</c:v>
                </c:pt>
                <c:pt idx="465">
                  <c:v>0.694</c:v>
                </c:pt>
                <c:pt idx="466">
                  <c:v>0.623</c:v>
                </c:pt>
                <c:pt idx="467">
                  <c:v>0.605</c:v>
                </c:pt>
                <c:pt idx="468">
                  <c:v>0.601</c:v>
                </c:pt>
                <c:pt idx="469">
                  <c:v>0.621</c:v>
                </c:pt>
                <c:pt idx="470">
                  <c:v>0.529</c:v>
                </c:pt>
                <c:pt idx="471">
                  <c:v>0.474</c:v>
                </c:pt>
                <c:pt idx="472">
                  <c:v>0.494</c:v>
                </c:pt>
                <c:pt idx="473">
                  <c:v>0.556</c:v>
                </c:pt>
                <c:pt idx="474">
                  <c:v>0.564</c:v>
                </c:pt>
                <c:pt idx="475">
                  <c:v>0.574</c:v>
                </c:pt>
                <c:pt idx="476">
                  <c:v>0.499</c:v>
                </c:pt>
                <c:pt idx="477">
                  <c:v>0.433</c:v>
                </c:pt>
                <c:pt idx="478">
                  <c:v>0.396</c:v>
                </c:pt>
                <c:pt idx="479">
                  <c:v>0.427</c:v>
                </c:pt>
                <c:pt idx="480">
                  <c:v>0.492</c:v>
                </c:pt>
                <c:pt idx="481">
                  <c:v>0.421</c:v>
                </c:pt>
                <c:pt idx="482">
                  <c:v>0.368</c:v>
                </c:pt>
                <c:pt idx="483">
                  <c:v>0.297</c:v>
                </c:pt>
                <c:pt idx="484">
                  <c:v>0.186</c:v>
                </c:pt>
                <c:pt idx="485">
                  <c:v>0.113</c:v>
                </c:pt>
                <c:pt idx="486">
                  <c:v>0.041</c:v>
                </c:pt>
                <c:pt idx="487">
                  <c:v>-0.024</c:v>
                </c:pt>
                <c:pt idx="488">
                  <c:v>-0.036</c:v>
                </c:pt>
                <c:pt idx="489">
                  <c:v>0.007</c:v>
                </c:pt>
                <c:pt idx="490">
                  <c:v>-0.015</c:v>
                </c:pt>
                <c:pt idx="491">
                  <c:v>-0.014</c:v>
                </c:pt>
                <c:pt idx="492">
                  <c:v>-0.072</c:v>
                </c:pt>
                <c:pt idx="493">
                  <c:v>-0.081</c:v>
                </c:pt>
                <c:pt idx="494">
                  <c:v>-0.062</c:v>
                </c:pt>
                <c:pt idx="495">
                  <c:v>-0.005</c:v>
                </c:pt>
                <c:pt idx="496">
                  <c:v>-0.036</c:v>
                </c:pt>
                <c:pt idx="497">
                  <c:v>-0.013</c:v>
                </c:pt>
                <c:pt idx="498">
                  <c:v>0.047</c:v>
                </c:pt>
                <c:pt idx="499">
                  <c:v>0.228</c:v>
                </c:pt>
                <c:pt idx="500">
                  <c:v>0.266</c:v>
                </c:pt>
                <c:pt idx="501">
                  <c:v>0.262</c:v>
                </c:pt>
                <c:pt idx="502">
                  <c:v>0.163</c:v>
                </c:pt>
                <c:pt idx="503">
                  <c:v>0.132</c:v>
                </c:pt>
                <c:pt idx="504">
                  <c:v>0.128</c:v>
                </c:pt>
                <c:pt idx="505">
                  <c:v>0.056</c:v>
                </c:pt>
                <c:pt idx="506">
                  <c:v>-0.038</c:v>
                </c:pt>
                <c:pt idx="507">
                  <c:v>-0.026</c:v>
                </c:pt>
                <c:pt idx="508">
                  <c:v>-0.021</c:v>
                </c:pt>
                <c:pt idx="509">
                  <c:v>-0.021</c:v>
                </c:pt>
                <c:pt idx="510">
                  <c:v>-0.042</c:v>
                </c:pt>
                <c:pt idx="511">
                  <c:v>-0.084</c:v>
                </c:pt>
                <c:pt idx="512">
                  <c:v>-0.128</c:v>
                </c:pt>
                <c:pt idx="513">
                  <c:v>-0.1</c:v>
                </c:pt>
                <c:pt idx="514">
                  <c:v>-0.112</c:v>
                </c:pt>
                <c:pt idx="515">
                  <c:v>-0.127</c:v>
                </c:pt>
                <c:pt idx="516">
                  <c:v>-0.182</c:v>
                </c:pt>
                <c:pt idx="517">
                  <c:v>-0.125</c:v>
                </c:pt>
                <c:pt idx="518">
                  <c:v>-0.16</c:v>
                </c:pt>
                <c:pt idx="519">
                  <c:v>-0.194</c:v>
                </c:pt>
                <c:pt idx="520">
                  <c:v>-0.162</c:v>
                </c:pt>
                <c:pt idx="521">
                  <c:v>-0.169</c:v>
                </c:pt>
                <c:pt idx="522">
                  <c:v>-0.245</c:v>
                </c:pt>
                <c:pt idx="523">
                  <c:v>-0.339</c:v>
                </c:pt>
                <c:pt idx="524">
                  <c:v>-0.359</c:v>
                </c:pt>
                <c:pt idx="525">
                  <c:v>-0.285</c:v>
                </c:pt>
                <c:pt idx="526">
                  <c:v>-0.274</c:v>
                </c:pt>
                <c:pt idx="527">
                  <c:v>-0.384</c:v>
                </c:pt>
                <c:pt idx="528">
                  <c:v>-0.438</c:v>
                </c:pt>
                <c:pt idx="529">
                  <c:v>-0.467</c:v>
                </c:pt>
                <c:pt idx="530">
                  <c:v>-0.499</c:v>
                </c:pt>
                <c:pt idx="531">
                  <c:v>-0.488</c:v>
                </c:pt>
                <c:pt idx="532">
                  <c:v>-0.452</c:v>
                </c:pt>
                <c:pt idx="533">
                  <c:v>-0.433</c:v>
                </c:pt>
                <c:pt idx="534">
                  <c:v>-0.439</c:v>
                </c:pt>
                <c:pt idx="535">
                  <c:v>-0.369</c:v>
                </c:pt>
                <c:pt idx="536">
                  <c:v>-0.33</c:v>
                </c:pt>
                <c:pt idx="537">
                  <c:v>-0.313</c:v>
                </c:pt>
                <c:pt idx="538">
                  <c:v>-0.261</c:v>
                </c:pt>
                <c:pt idx="539">
                  <c:v>-0.199</c:v>
                </c:pt>
                <c:pt idx="540">
                  <c:v>-0.145</c:v>
                </c:pt>
                <c:pt idx="541">
                  <c:v>-0.163</c:v>
                </c:pt>
                <c:pt idx="542">
                  <c:v>-0.246</c:v>
                </c:pt>
                <c:pt idx="543">
                  <c:v>-0.228</c:v>
                </c:pt>
                <c:pt idx="544">
                  <c:v>-0.313</c:v>
                </c:pt>
                <c:pt idx="545">
                  <c:v>-0.25</c:v>
                </c:pt>
                <c:pt idx="546">
                  <c:v>-0.271</c:v>
                </c:pt>
                <c:pt idx="547">
                  <c:v>-0.266</c:v>
                </c:pt>
                <c:pt idx="548">
                  <c:v>-0.292</c:v>
                </c:pt>
                <c:pt idx="549">
                  <c:v>-0.322</c:v>
                </c:pt>
                <c:pt idx="550">
                  <c:v>-0.327</c:v>
                </c:pt>
                <c:pt idx="551">
                  <c:v>-0.302</c:v>
                </c:pt>
                <c:pt idx="552">
                  <c:v>-0.281</c:v>
                </c:pt>
                <c:pt idx="553">
                  <c:v>-0.325</c:v>
                </c:pt>
                <c:pt idx="554">
                  <c:v>-0.339</c:v>
                </c:pt>
                <c:pt idx="555">
                  <c:v>-0.371</c:v>
                </c:pt>
                <c:pt idx="556">
                  <c:v>-0.41</c:v>
                </c:pt>
                <c:pt idx="557">
                  <c:v>-0.449</c:v>
                </c:pt>
                <c:pt idx="558">
                  <c:v>-0.479</c:v>
                </c:pt>
                <c:pt idx="559">
                  <c:v>-0.487</c:v>
                </c:pt>
                <c:pt idx="560">
                  <c:v>-0.464</c:v>
                </c:pt>
                <c:pt idx="561">
                  <c:v>-0.411</c:v>
                </c:pt>
                <c:pt idx="562">
                  <c:v>-0.433</c:v>
                </c:pt>
                <c:pt idx="563">
                  <c:v>-0.491</c:v>
                </c:pt>
                <c:pt idx="564">
                  <c:v>-0.482</c:v>
                </c:pt>
                <c:pt idx="565">
                  <c:v>-0.512</c:v>
                </c:pt>
                <c:pt idx="566">
                  <c:v>-0.564</c:v>
                </c:pt>
                <c:pt idx="567">
                  <c:v>-0.581</c:v>
                </c:pt>
                <c:pt idx="568">
                  <c:v>-0.623</c:v>
                </c:pt>
                <c:pt idx="569">
                  <c:v>-0.541</c:v>
                </c:pt>
                <c:pt idx="570">
                  <c:v>-0.623</c:v>
                </c:pt>
                <c:pt idx="571">
                  <c:v>-0.598</c:v>
                </c:pt>
                <c:pt idx="572">
                  <c:v>-0.601</c:v>
                </c:pt>
                <c:pt idx="573">
                  <c:v>-0.59</c:v>
                </c:pt>
                <c:pt idx="574">
                  <c:v>-0.553</c:v>
                </c:pt>
                <c:pt idx="575">
                  <c:v>-0.584</c:v>
                </c:pt>
                <c:pt idx="576">
                  <c:v>-0.581</c:v>
                </c:pt>
                <c:pt idx="577">
                  <c:v>-0.573</c:v>
                </c:pt>
                <c:pt idx="578">
                  <c:v>-0.633</c:v>
                </c:pt>
                <c:pt idx="579">
                  <c:v>-0.672</c:v>
                </c:pt>
                <c:pt idx="580">
                  <c:v>-0.678</c:v>
                </c:pt>
                <c:pt idx="581">
                  <c:v>-0.669</c:v>
                </c:pt>
                <c:pt idx="582">
                  <c:v>-0.615</c:v>
                </c:pt>
                <c:pt idx="583">
                  <c:v>-0.601</c:v>
                </c:pt>
                <c:pt idx="584">
                  <c:v>-0.521</c:v>
                </c:pt>
                <c:pt idx="585">
                  <c:v>-0.462</c:v>
                </c:pt>
                <c:pt idx="586">
                  <c:v>-0.423</c:v>
                </c:pt>
                <c:pt idx="587">
                  <c:v>-0.451</c:v>
                </c:pt>
                <c:pt idx="588">
                  <c:v>-0.437</c:v>
                </c:pt>
                <c:pt idx="589">
                  <c:v>-0.45</c:v>
                </c:pt>
                <c:pt idx="590">
                  <c:v>-0.442</c:v>
                </c:pt>
                <c:pt idx="591">
                  <c:v>-0.403</c:v>
                </c:pt>
                <c:pt idx="592">
                  <c:v>-0.362</c:v>
                </c:pt>
                <c:pt idx="593">
                  <c:v>-0.352</c:v>
                </c:pt>
                <c:pt idx="594">
                  <c:v>-0.467</c:v>
                </c:pt>
                <c:pt idx="595">
                  <c:v>-0.496</c:v>
                </c:pt>
                <c:pt idx="596">
                  <c:v>-0.489</c:v>
                </c:pt>
                <c:pt idx="597">
                  <c:v>-0.463</c:v>
                </c:pt>
                <c:pt idx="598">
                  <c:v>-0.498</c:v>
                </c:pt>
                <c:pt idx="599">
                  <c:v>-0.517</c:v>
                </c:pt>
                <c:pt idx="600">
                  <c:v>-0.459</c:v>
                </c:pt>
                <c:pt idx="601">
                  <c:v>-0.5</c:v>
                </c:pt>
                <c:pt idx="602">
                  <c:v>-0.543</c:v>
                </c:pt>
                <c:pt idx="603">
                  <c:v>-0.582</c:v>
                </c:pt>
                <c:pt idx="604">
                  <c:v>-0.533</c:v>
                </c:pt>
                <c:pt idx="605">
                  <c:v>-0.517</c:v>
                </c:pt>
                <c:pt idx="606">
                  <c:v>-0.519</c:v>
                </c:pt>
                <c:pt idx="607">
                  <c:v>-0.529</c:v>
                </c:pt>
                <c:pt idx="608">
                  <c:v>-0.492</c:v>
                </c:pt>
                <c:pt idx="609">
                  <c:v>-0.507</c:v>
                </c:pt>
                <c:pt idx="610">
                  <c:v>-0.454</c:v>
                </c:pt>
                <c:pt idx="611">
                  <c:v>-0.405</c:v>
                </c:pt>
                <c:pt idx="612">
                  <c:v>-0.363</c:v>
                </c:pt>
                <c:pt idx="613">
                  <c:v>-0.32</c:v>
                </c:pt>
                <c:pt idx="614">
                  <c:v>-0.296</c:v>
                </c:pt>
                <c:pt idx="615">
                  <c:v>-0.349</c:v>
                </c:pt>
                <c:pt idx="616">
                  <c:v>-0.337</c:v>
                </c:pt>
                <c:pt idx="617">
                  <c:v>-0.328</c:v>
                </c:pt>
                <c:pt idx="618">
                  <c:v>-0.336</c:v>
                </c:pt>
                <c:pt idx="619">
                  <c:v>-0.342</c:v>
                </c:pt>
                <c:pt idx="620">
                  <c:v>-0.35</c:v>
                </c:pt>
                <c:pt idx="621">
                  <c:v>-0.325</c:v>
                </c:pt>
                <c:pt idx="622">
                  <c:v>-0.317</c:v>
                </c:pt>
                <c:pt idx="623">
                  <c:v>-0.267</c:v>
                </c:pt>
                <c:pt idx="624">
                  <c:v>-0.322</c:v>
                </c:pt>
                <c:pt idx="625">
                  <c:v>-0.327</c:v>
                </c:pt>
                <c:pt idx="626">
                  <c:v>-0.421</c:v>
                </c:pt>
                <c:pt idx="627">
                  <c:v>-0.496</c:v>
                </c:pt>
                <c:pt idx="628">
                  <c:v>-0.493</c:v>
                </c:pt>
                <c:pt idx="629">
                  <c:v>-0.474</c:v>
                </c:pt>
                <c:pt idx="630">
                  <c:v>-0.465</c:v>
                </c:pt>
                <c:pt idx="631">
                  <c:v>-0.458</c:v>
                </c:pt>
                <c:pt idx="632">
                  <c:v>-0.493</c:v>
                </c:pt>
                <c:pt idx="633">
                  <c:v>-0.558</c:v>
                </c:pt>
                <c:pt idx="634">
                  <c:v>-0.539</c:v>
                </c:pt>
                <c:pt idx="635">
                  <c:v>-0.43</c:v>
                </c:pt>
                <c:pt idx="636">
                  <c:v>-0.447</c:v>
                </c:pt>
                <c:pt idx="637">
                  <c:v>-0.464</c:v>
                </c:pt>
                <c:pt idx="638">
                  <c:v>-0.393</c:v>
                </c:pt>
                <c:pt idx="639">
                  <c:v>-0.372</c:v>
                </c:pt>
                <c:pt idx="640">
                  <c:v>-0.313</c:v>
                </c:pt>
                <c:pt idx="641">
                  <c:v>-0.345</c:v>
                </c:pt>
                <c:pt idx="642">
                  <c:v>-0.357</c:v>
                </c:pt>
                <c:pt idx="643">
                  <c:v>-0.352</c:v>
                </c:pt>
                <c:pt idx="644">
                  <c:v>-0.368</c:v>
                </c:pt>
                <c:pt idx="645">
                  <c:v>-0.285</c:v>
                </c:pt>
                <c:pt idx="646">
                  <c:v>-0.226</c:v>
                </c:pt>
                <c:pt idx="647">
                  <c:v>-0.225</c:v>
                </c:pt>
                <c:pt idx="648">
                  <c:v>-0.212</c:v>
                </c:pt>
                <c:pt idx="649">
                  <c:v>-0.137</c:v>
                </c:pt>
                <c:pt idx="650">
                  <c:v>-0.097</c:v>
                </c:pt>
                <c:pt idx="651">
                  <c:v>-0.121</c:v>
                </c:pt>
                <c:pt idx="652">
                  <c:v>-0.162</c:v>
                </c:pt>
                <c:pt idx="653">
                  <c:v>-0.161</c:v>
                </c:pt>
                <c:pt idx="654">
                  <c:v>-0.161</c:v>
                </c:pt>
                <c:pt idx="655">
                  <c:v>-0.229</c:v>
                </c:pt>
                <c:pt idx="656">
                  <c:v>-0.266</c:v>
                </c:pt>
                <c:pt idx="657">
                  <c:v>-0.308</c:v>
                </c:pt>
                <c:pt idx="658">
                  <c:v>-0.366</c:v>
                </c:pt>
                <c:pt idx="659">
                  <c:v>-0.394</c:v>
                </c:pt>
                <c:pt idx="660">
                  <c:v>-0.384</c:v>
                </c:pt>
                <c:pt idx="661">
                  <c:v>-0.334</c:v>
                </c:pt>
                <c:pt idx="662">
                  <c:v>-0.34</c:v>
                </c:pt>
                <c:pt idx="663">
                  <c:v>-0.344</c:v>
                </c:pt>
                <c:pt idx="664">
                  <c:v>-0.331</c:v>
                </c:pt>
                <c:pt idx="665">
                  <c:v>-0.353</c:v>
                </c:pt>
                <c:pt idx="666">
                  <c:v>-0.399</c:v>
                </c:pt>
                <c:pt idx="667">
                  <c:v>-0.445</c:v>
                </c:pt>
                <c:pt idx="668">
                  <c:v>-0.477</c:v>
                </c:pt>
                <c:pt idx="669">
                  <c:v>-0.477</c:v>
                </c:pt>
                <c:pt idx="670">
                  <c:v>-0.498</c:v>
                </c:pt>
                <c:pt idx="671">
                  <c:v>-0.5</c:v>
                </c:pt>
                <c:pt idx="672">
                  <c:v>-0.503</c:v>
                </c:pt>
                <c:pt idx="673">
                  <c:v>-0.475</c:v>
                </c:pt>
                <c:pt idx="674">
                  <c:v>-0.463</c:v>
                </c:pt>
                <c:pt idx="675">
                  <c:v>-0.462</c:v>
                </c:pt>
                <c:pt idx="676">
                  <c:v>-0.471</c:v>
                </c:pt>
                <c:pt idx="677">
                  <c:v>-0.465</c:v>
                </c:pt>
                <c:pt idx="678">
                  <c:v>-0.466</c:v>
                </c:pt>
                <c:pt idx="679">
                  <c:v>-0.514</c:v>
                </c:pt>
                <c:pt idx="680">
                  <c:v>-0.546</c:v>
                </c:pt>
                <c:pt idx="681">
                  <c:v>-0.557</c:v>
                </c:pt>
                <c:pt idx="682">
                  <c:v>-0.546</c:v>
                </c:pt>
                <c:pt idx="683">
                  <c:v>-0.591</c:v>
                </c:pt>
                <c:pt idx="684">
                  <c:v>-0.603</c:v>
                </c:pt>
                <c:pt idx="685">
                  <c:v>-0.646</c:v>
                </c:pt>
                <c:pt idx="686">
                  <c:v>-0.511</c:v>
                </c:pt>
                <c:pt idx="687">
                  <c:v>-0.494</c:v>
                </c:pt>
                <c:pt idx="688">
                  <c:v>-0.454</c:v>
                </c:pt>
                <c:pt idx="689">
                  <c:v>-0.504</c:v>
                </c:pt>
                <c:pt idx="690">
                  <c:v>-0.475</c:v>
                </c:pt>
                <c:pt idx="691">
                  <c:v>-0.469</c:v>
                </c:pt>
                <c:pt idx="692">
                  <c:v>-0.482</c:v>
                </c:pt>
                <c:pt idx="693">
                  <c:v>-0.502</c:v>
                </c:pt>
                <c:pt idx="694">
                  <c:v>-0.504</c:v>
                </c:pt>
                <c:pt idx="695">
                  <c:v>-0.455</c:v>
                </c:pt>
                <c:pt idx="696">
                  <c:v>-0.471</c:v>
                </c:pt>
                <c:pt idx="697">
                  <c:v>-0.419</c:v>
                </c:pt>
                <c:pt idx="698">
                  <c:v>-0.43</c:v>
                </c:pt>
                <c:pt idx="699">
                  <c:v>-0.372</c:v>
                </c:pt>
                <c:pt idx="700">
                  <c:v>-0.279</c:v>
                </c:pt>
                <c:pt idx="701">
                  <c:v>-0.103</c:v>
                </c:pt>
                <c:pt idx="702">
                  <c:v>-0.155</c:v>
                </c:pt>
                <c:pt idx="703">
                  <c:v>-0.135</c:v>
                </c:pt>
                <c:pt idx="704">
                  <c:v>-0.228</c:v>
                </c:pt>
                <c:pt idx="705">
                  <c:v>-0.202</c:v>
                </c:pt>
                <c:pt idx="706">
                  <c:v>-0.228</c:v>
                </c:pt>
                <c:pt idx="707">
                  <c:v>-0.061</c:v>
                </c:pt>
                <c:pt idx="708">
                  <c:v>0.1</c:v>
                </c:pt>
                <c:pt idx="709">
                  <c:v>0.271</c:v>
                </c:pt>
                <c:pt idx="710">
                  <c:v>0.779</c:v>
                </c:pt>
                <c:pt idx="711">
                  <c:v>1.014</c:v>
                </c:pt>
                <c:pt idx="712">
                  <c:v>0.811</c:v>
                </c:pt>
                <c:pt idx="713">
                  <c:v>0.895</c:v>
                </c:pt>
                <c:pt idx="714">
                  <c:v>1.066</c:v>
                </c:pt>
                <c:pt idx="715">
                  <c:v>0.747</c:v>
                </c:pt>
                <c:pt idx="716">
                  <c:v>0.638</c:v>
                </c:pt>
                <c:pt idx="717">
                  <c:v>0.548</c:v>
                </c:pt>
                <c:pt idx="718">
                  <c:v>0.388</c:v>
                </c:pt>
                <c:pt idx="719">
                  <c:v>0.436</c:v>
                </c:pt>
                <c:pt idx="720">
                  <c:v>0.438</c:v>
                </c:pt>
                <c:pt idx="721">
                  <c:v>0.37</c:v>
                </c:pt>
                <c:pt idx="722">
                  <c:v>0.671</c:v>
                </c:pt>
                <c:pt idx="723">
                  <c:v>0.801</c:v>
                </c:pt>
                <c:pt idx="724">
                  <c:v>1.009</c:v>
                </c:pt>
                <c:pt idx="725">
                  <c:v>1.265</c:v>
                </c:pt>
                <c:pt idx="726">
                  <c:v>1.332</c:v>
                </c:pt>
                <c:pt idx="727">
                  <c:v>1.39</c:v>
                </c:pt>
                <c:pt idx="728">
                  <c:v>1.276</c:v>
                </c:pt>
                <c:pt idx="729">
                  <c:v>1.049</c:v>
                </c:pt>
                <c:pt idx="730">
                  <c:v>0.909</c:v>
                </c:pt>
                <c:pt idx="731">
                  <c:v>0.841</c:v>
                </c:pt>
                <c:pt idx="732">
                  <c:v>0.637</c:v>
                </c:pt>
                <c:pt idx="733">
                  <c:v>0.953</c:v>
                </c:pt>
                <c:pt idx="734">
                  <c:v>0.768</c:v>
                </c:pt>
                <c:pt idx="735">
                  <c:v>0.781</c:v>
                </c:pt>
                <c:pt idx="736">
                  <c:v>0.749</c:v>
                </c:pt>
                <c:pt idx="737">
                  <c:v>0.835</c:v>
                </c:pt>
                <c:pt idx="738">
                  <c:v>0.927</c:v>
                </c:pt>
                <c:pt idx="739">
                  <c:v>1.278</c:v>
                </c:pt>
                <c:pt idx="740">
                  <c:v>1.326</c:v>
                </c:pt>
                <c:pt idx="741">
                  <c:v>1.463</c:v>
                </c:pt>
                <c:pt idx="742">
                  <c:v>1.221</c:v>
                </c:pt>
                <c:pt idx="743">
                  <c:v>1.136</c:v>
                </c:pt>
                <c:pt idx="744">
                  <c:v>1.128</c:v>
                </c:pt>
                <c:pt idx="745">
                  <c:v>1.318</c:v>
                </c:pt>
                <c:pt idx="746">
                  <c:v>1.277</c:v>
                </c:pt>
                <c:pt idx="747">
                  <c:v>1.051</c:v>
                </c:pt>
                <c:pt idx="748">
                  <c:v>0.817</c:v>
                </c:pt>
                <c:pt idx="749">
                  <c:v>0.71</c:v>
                </c:pt>
                <c:pt idx="750">
                  <c:v>0.643</c:v>
                </c:pt>
                <c:pt idx="751">
                  <c:v>0.726</c:v>
                </c:pt>
                <c:pt idx="752">
                  <c:v>0.802</c:v>
                </c:pt>
                <c:pt idx="753">
                  <c:v>0.947</c:v>
                </c:pt>
                <c:pt idx="754">
                  <c:v>0.946</c:v>
                </c:pt>
                <c:pt idx="755">
                  <c:v>1.058</c:v>
                </c:pt>
                <c:pt idx="756">
                  <c:v>1.065</c:v>
                </c:pt>
                <c:pt idx="757">
                  <c:v>1.13</c:v>
                </c:pt>
                <c:pt idx="758">
                  <c:v>1.363</c:v>
                </c:pt>
                <c:pt idx="759">
                  <c:v>1.242</c:v>
                </c:pt>
                <c:pt idx="760">
                  <c:v>1.205</c:v>
                </c:pt>
                <c:pt idx="761">
                  <c:v>1.151</c:v>
                </c:pt>
                <c:pt idx="762">
                  <c:v>1.071</c:v>
                </c:pt>
                <c:pt idx="763">
                  <c:v>1.119</c:v>
                </c:pt>
                <c:pt idx="764">
                  <c:v>1.115</c:v>
                </c:pt>
                <c:pt idx="765">
                  <c:v>1.178</c:v>
                </c:pt>
                <c:pt idx="766">
                  <c:v>1.323</c:v>
                </c:pt>
                <c:pt idx="767">
                  <c:v>2.422</c:v>
                </c:pt>
                <c:pt idx="768">
                  <c:v>2.773</c:v>
                </c:pt>
                <c:pt idx="769">
                  <c:v>3.824</c:v>
                </c:pt>
                <c:pt idx="770">
                  <c:v>5.027</c:v>
                </c:pt>
                <c:pt idx="771">
                  <c:v>5.31</c:v>
                </c:pt>
                <c:pt idx="772">
                  <c:v>4.52</c:v>
                </c:pt>
                <c:pt idx="773">
                  <c:v>4.727</c:v>
                </c:pt>
                <c:pt idx="774">
                  <c:v>3.991</c:v>
                </c:pt>
                <c:pt idx="775">
                  <c:v>3.815</c:v>
                </c:pt>
                <c:pt idx="776">
                  <c:v>4.372</c:v>
                </c:pt>
                <c:pt idx="777">
                  <c:v>4.407</c:v>
                </c:pt>
                <c:pt idx="778">
                  <c:v>4.4</c:v>
                </c:pt>
                <c:pt idx="779">
                  <c:v>4.271</c:v>
                </c:pt>
                <c:pt idx="780">
                  <c:v>3.756</c:v>
                </c:pt>
                <c:pt idx="781">
                  <c:v>3.375</c:v>
                </c:pt>
                <c:pt idx="782">
                  <c:v>3.312</c:v>
                </c:pt>
                <c:pt idx="783">
                  <c:v>2.907</c:v>
                </c:pt>
                <c:pt idx="784">
                  <c:v>2.593</c:v>
                </c:pt>
                <c:pt idx="785">
                  <c:v>2.846</c:v>
                </c:pt>
                <c:pt idx="786">
                  <c:v>3.035</c:v>
                </c:pt>
                <c:pt idx="787">
                  <c:v>2.73</c:v>
                </c:pt>
                <c:pt idx="788">
                  <c:v>2.677</c:v>
                </c:pt>
                <c:pt idx="789">
                  <c:v>2.79</c:v>
                </c:pt>
                <c:pt idx="790">
                  <c:v>2.926</c:v>
                </c:pt>
                <c:pt idx="791">
                  <c:v>3.134</c:v>
                </c:pt>
                <c:pt idx="792">
                  <c:v>3.08</c:v>
                </c:pt>
                <c:pt idx="793">
                  <c:v>2.845</c:v>
                </c:pt>
                <c:pt idx="794">
                  <c:v>2.67</c:v>
                </c:pt>
                <c:pt idx="795">
                  <c:v>2.516</c:v>
                </c:pt>
                <c:pt idx="796">
                  <c:v>2.427</c:v>
                </c:pt>
                <c:pt idx="797">
                  <c:v>2.24</c:v>
                </c:pt>
                <c:pt idx="798">
                  <c:v>2.232</c:v>
                </c:pt>
                <c:pt idx="799">
                  <c:v>2.105</c:v>
                </c:pt>
                <c:pt idx="800">
                  <c:v>1.822</c:v>
                </c:pt>
                <c:pt idx="801">
                  <c:v>1.666</c:v>
                </c:pt>
                <c:pt idx="802">
                  <c:v>1.499</c:v>
                </c:pt>
                <c:pt idx="803">
                  <c:v>1.556</c:v>
                </c:pt>
                <c:pt idx="804">
                  <c:v>1.487</c:v>
                </c:pt>
                <c:pt idx="805">
                  <c:v>1.378</c:v>
                </c:pt>
                <c:pt idx="806">
                  <c:v>1.369</c:v>
                </c:pt>
                <c:pt idx="807">
                  <c:v>1.3</c:v>
                </c:pt>
                <c:pt idx="808">
                  <c:v>1.149</c:v>
                </c:pt>
                <c:pt idx="809">
                  <c:v>1.07</c:v>
                </c:pt>
                <c:pt idx="810">
                  <c:v>1.026</c:v>
                </c:pt>
                <c:pt idx="811">
                  <c:v>0.907</c:v>
                </c:pt>
                <c:pt idx="812">
                  <c:v>0.797</c:v>
                </c:pt>
                <c:pt idx="813">
                  <c:v>0.686</c:v>
                </c:pt>
                <c:pt idx="814">
                  <c:v>0.65</c:v>
                </c:pt>
                <c:pt idx="815">
                  <c:v>0.591</c:v>
                </c:pt>
                <c:pt idx="816">
                  <c:v>0.492</c:v>
                </c:pt>
                <c:pt idx="817">
                  <c:v>0.488</c:v>
                </c:pt>
                <c:pt idx="818">
                  <c:v>0.331</c:v>
                </c:pt>
                <c:pt idx="819">
                  <c:v>0.233</c:v>
                </c:pt>
                <c:pt idx="820">
                  <c:v>0.139</c:v>
                </c:pt>
                <c:pt idx="821">
                  <c:v>0.115</c:v>
                </c:pt>
                <c:pt idx="822">
                  <c:v>0.078</c:v>
                </c:pt>
                <c:pt idx="823">
                  <c:v>0.066</c:v>
                </c:pt>
                <c:pt idx="824">
                  <c:v>0.003</c:v>
                </c:pt>
                <c:pt idx="825">
                  <c:v>0.092</c:v>
                </c:pt>
                <c:pt idx="826">
                  <c:v>0.093</c:v>
                </c:pt>
                <c:pt idx="827">
                  <c:v>-0.06</c:v>
                </c:pt>
                <c:pt idx="828">
                  <c:v>-0.128</c:v>
                </c:pt>
                <c:pt idx="829">
                  <c:v>-0.168</c:v>
                </c:pt>
                <c:pt idx="830">
                  <c:v>-0.154</c:v>
                </c:pt>
                <c:pt idx="831">
                  <c:v>-0.136</c:v>
                </c:pt>
                <c:pt idx="832">
                  <c:v>-0.181</c:v>
                </c:pt>
                <c:pt idx="833">
                  <c:v>-0.176</c:v>
                </c:pt>
                <c:pt idx="834">
                  <c:v>-0.176</c:v>
                </c:pt>
                <c:pt idx="835">
                  <c:v>-0.248</c:v>
                </c:pt>
                <c:pt idx="836">
                  <c:v>-0.353</c:v>
                </c:pt>
                <c:pt idx="837">
                  <c:v>-0.34</c:v>
                </c:pt>
                <c:pt idx="838">
                  <c:v>-0.274</c:v>
                </c:pt>
                <c:pt idx="839">
                  <c:v>-0.281</c:v>
                </c:pt>
                <c:pt idx="840">
                  <c:v>-0.205</c:v>
                </c:pt>
                <c:pt idx="841">
                  <c:v>-0.255</c:v>
                </c:pt>
                <c:pt idx="842">
                  <c:v>-0.333</c:v>
                </c:pt>
                <c:pt idx="843">
                  <c:v>-0.394</c:v>
                </c:pt>
                <c:pt idx="844">
                  <c:v>-0.463</c:v>
                </c:pt>
                <c:pt idx="845">
                  <c:v>-0.488</c:v>
                </c:pt>
                <c:pt idx="846">
                  <c:v>-0.417</c:v>
                </c:pt>
                <c:pt idx="847">
                  <c:v>-0.409</c:v>
                </c:pt>
                <c:pt idx="848">
                  <c:v>-0.437</c:v>
                </c:pt>
                <c:pt idx="849">
                  <c:v>-0.493</c:v>
                </c:pt>
                <c:pt idx="850">
                  <c:v>-0.528</c:v>
                </c:pt>
                <c:pt idx="851">
                  <c:v>-0.449</c:v>
                </c:pt>
                <c:pt idx="852">
                  <c:v>-0.247</c:v>
                </c:pt>
                <c:pt idx="853">
                  <c:v>-0.163</c:v>
                </c:pt>
                <c:pt idx="854">
                  <c:v>0.02</c:v>
                </c:pt>
                <c:pt idx="855">
                  <c:v>0.124</c:v>
                </c:pt>
                <c:pt idx="856">
                  <c:v>0.113</c:v>
                </c:pt>
                <c:pt idx="857">
                  <c:v>0.148</c:v>
                </c:pt>
                <c:pt idx="858">
                  <c:v>0.001</c:v>
                </c:pt>
                <c:pt idx="859">
                  <c:v>-0.093</c:v>
                </c:pt>
                <c:pt idx="860">
                  <c:v>-0.046</c:v>
                </c:pt>
                <c:pt idx="861">
                  <c:v>-0.121</c:v>
                </c:pt>
                <c:pt idx="862">
                  <c:v>-0.212</c:v>
                </c:pt>
                <c:pt idx="863">
                  <c:v>-0.26</c:v>
                </c:pt>
                <c:pt idx="864">
                  <c:v>-0.349</c:v>
                </c:pt>
                <c:pt idx="865">
                  <c:v>-0.411</c:v>
                </c:pt>
                <c:pt idx="866">
                  <c:v>-0.406</c:v>
                </c:pt>
                <c:pt idx="867">
                  <c:v>-0.396</c:v>
                </c:pt>
                <c:pt idx="868">
                  <c:v>-0.367</c:v>
                </c:pt>
                <c:pt idx="869">
                  <c:v>-0.375</c:v>
                </c:pt>
                <c:pt idx="870">
                  <c:v>-0.419</c:v>
                </c:pt>
                <c:pt idx="871">
                  <c:v>-0.468</c:v>
                </c:pt>
                <c:pt idx="872">
                  <c:v>-0.544</c:v>
                </c:pt>
                <c:pt idx="873">
                  <c:v>-0.592</c:v>
                </c:pt>
                <c:pt idx="874">
                  <c:v>-0.598</c:v>
                </c:pt>
                <c:pt idx="875">
                  <c:v>-0.676</c:v>
                </c:pt>
                <c:pt idx="876">
                  <c:v>-0.644</c:v>
                </c:pt>
                <c:pt idx="877">
                  <c:v>-0.619</c:v>
                </c:pt>
                <c:pt idx="878">
                  <c:v>-0.65</c:v>
                </c:pt>
                <c:pt idx="879">
                  <c:v>-0.65</c:v>
                </c:pt>
                <c:pt idx="880">
                  <c:v>-0.546</c:v>
                </c:pt>
                <c:pt idx="881">
                  <c:v>-0.569</c:v>
                </c:pt>
                <c:pt idx="882">
                  <c:v>-0.503</c:v>
                </c:pt>
                <c:pt idx="883">
                  <c:v>-0.505</c:v>
                </c:pt>
                <c:pt idx="884">
                  <c:v>-0.457</c:v>
                </c:pt>
                <c:pt idx="885">
                  <c:v>-0.543</c:v>
                </c:pt>
                <c:pt idx="886">
                  <c:v>-0.531</c:v>
                </c:pt>
                <c:pt idx="887">
                  <c:v>-0.555</c:v>
                </c:pt>
                <c:pt idx="888">
                  <c:v>-0.629</c:v>
                </c:pt>
                <c:pt idx="889">
                  <c:v>-0.623</c:v>
                </c:pt>
                <c:pt idx="890">
                  <c:v>-0.645</c:v>
                </c:pt>
                <c:pt idx="891">
                  <c:v>-0.603</c:v>
                </c:pt>
                <c:pt idx="892">
                  <c:v>-0.609</c:v>
                </c:pt>
                <c:pt idx="893">
                  <c:v>-0.628</c:v>
                </c:pt>
                <c:pt idx="894">
                  <c:v>-0.603</c:v>
                </c:pt>
                <c:pt idx="895">
                  <c:v>-0.624</c:v>
                </c:pt>
                <c:pt idx="896">
                  <c:v>-0.612</c:v>
                </c:pt>
                <c:pt idx="897">
                  <c:v>-0.526</c:v>
                </c:pt>
                <c:pt idx="898">
                  <c:v>-0.627</c:v>
                </c:pt>
                <c:pt idx="899">
                  <c:v>-0.638</c:v>
                </c:pt>
                <c:pt idx="900">
                  <c:v>-0.658</c:v>
                </c:pt>
                <c:pt idx="901">
                  <c:v>-0.716</c:v>
                </c:pt>
                <c:pt idx="902">
                  <c:v>-0.771</c:v>
                </c:pt>
                <c:pt idx="903">
                  <c:v>-0.803</c:v>
                </c:pt>
                <c:pt idx="904">
                  <c:v>-0.764</c:v>
                </c:pt>
                <c:pt idx="905">
                  <c:v>-0.77</c:v>
                </c:pt>
                <c:pt idx="906">
                  <c:v>-0.788</c:v>
                </c:pt>
                <c:pt idx="907">
                  <c:v>-0.806</c:v>
                </c:pt>
                <c:pt idx="908">
                  <c:v>-0.791</c:v>
                </c:pt>
                <c:pt idx="909">
                  <c:v>-0.75</c:v>
                </c:pt>
                <c:pt idx="910">
                  <c:v>-0.68</c:v>
                </c:pt>
                <c:pt idx="911">
                  <c:v>-0.673</c:v>
                </c:pt>
                <c:pt idx="912">
                  <c:v>-0.669</c:v>
                </c:pt>
                <c:pt idx="913">
                  <c:v>-0.698</c:v>
                </c:pt>
                <c:pt idx="914">
                  <c:v>-0.66</c:v>
                </c:pt>
                <c:pt idx="915">
                  <c:v>-0.694</c:v>
                </c:pt>
                <c:pt idx="916">
                  <c:v>-0.693</c:v>
                </c:pt>
                <c:pt idx="917">
                  <c:v>-0.6</c:v>
                </c:pt>
                <c:pt idx="918">
                  <c:v>-0.228</c:v>
                </c:pt>
                <c:pt idx="919">
                  <c:v>-0.333</c:v>
                </c:pt>
                <c:pt idx="920">
                  <c:v>-0.198</c:v>
                </c:pt>
                <c:pt idx="921">
                  <c:v>-0.303</c:v>
                </c:pt>
                <c:pt idx="922">
                  <c:v>-0.259</c:v>
                </c:pt>
                <c:pt idx="923">
                  <c:v>-0.257</c:v>
                </c:pt>
                <c:pt idx="924">
                  <c:v>-0.211</c:v>
                </c:pt>
                <c:pt idx="925">
                  <c:v>-0.074</c:v>
                </c:pt>
                <c:pt idx="926">
                  <c:v>0.006</c:v>
                </c:pt>
                <c:pt idx="927">
                  <c:v>-0.124</c:v>
                </c:pt>
                <c:pt idx="928">
                  <c:v>-0.171</c:v>
                </c:pt>
                <c:pt idx="929">
                  <c:v>-0.299</c:v>
                </c:pt>
                <c:pt idx="930">
                  <c:v>-0.273</c:v>
                </c:pt>
                <c:pt idx="931">
                  <c:v>-0.263</c:v>
                </c:pt>
                <c:pt idx="932">
                  <c:v>-0.195</c:v>
                </c:pt>
                <c:pt idx="933">
                  <c:v>-0.16</c:v>
                </c:pt>
                <c:pt idx="934">
                  <c:v>-0.219</c:v>
                </c:pt>
                <c:pt idx="935">
                  <c:v>-0.272</c:v>
                </c:pt>
                <c:pt idx="936">
                  <c:v>-0.323</c:v>
                </c:pt>
                <c:pt idx="937">
                  <c:v>-0.361</c:v>
                </c:pt>
                <c:pt idx="938">
                  <c:v>-0.371</c:v>
                </c:pt>
                <c:pt idx="939">
                  <c:v>-0.412</c:v>
                </c:pt>
                <c:pt idx="940">
                  <c:v>-0.465</c:v>
                </c:pt>
                <c:pt idx="941">
                  <c:v>-0.542</c:v>
                </c:pt>
                <c:pt idx="942">
                  <c:v>-0.574</c:v>
                </c:pt>
                <c:pt idx="943">
                  <c:v>-0.68</c:v>
                </c:pt>
                <c:pt idx="944">
                  <c:v>-0.693</c:v>
                </c:pt>
                <c:pt idx="945">
                  <c:v>-0.714</c:v>
                </c:pt>
                <c:pt idx="946">
                  <c:v>-0.757</c:v>
                </c:pt>
                <c:pt idx="947">
                  <c:v>-0.794</c:v>
                </c:pt>
                <c:pt idx="948">
                  <c:v>-0.768</c:v>
                </c:pt>
                <c:pt idx="949">
                  <c:v>-0.785</c:v>
                </c:pt>
                <c:pt idx="950">
                  <c:v>-0.741</c:v>
                </c:pt>
                <c:pt idx="951">
                  <c:v>-0.803</c:v>
                </c:pt>
                <c:pt idx="952">
                  <c:v>-0.766</c:v>
                </c:pt>
                <c:pt idx="953">
                  <c:v>-0.754</c:v>
                </c:pt>
                <c:pt idx="954">
                  <c:v>-0.806</c:v>
                </c:pt>
                <c:pt idx="955">
                  <c:v>-0.855</c:v>
                </c:pt>
                <c:pt idx="956">
                  <c:v>-0.888</c:v>
                </c:pt>
                <c:pt idx="957">
                  <c:v>-0.895</c:v>
                </c:pt>
                <c:pt idx="958">
                  <c:v>-0.775</c:v>
                </c:pt>
                <c:pt idx="959">
                  <c:v>-0.736</c:v>
                </c:pt>
                <c:pt idx="960">
                  <c:v>-0.691</c:v>
                </c:pt>
                <c:pt idx="961">
                  <c:v>-0.636</c:v>
                </c:pt>
                <c:pt idx="962">
                  <c:v>-0.642</c:v>
                </c:pt>
                <c:pt idx="963">
                  <c:v>-0.769</c:v>
                </c:pt>
                <c:pt idx="964">
                  <c:v>-0.821</c:v>
                </c:pt>
                <c:pt idx="965">
                  <c:v>-0.851</c:v>
                </c:pt>
                <c:pt idx="966">
                  <c:v>-0.899</c:v>
                </c:pt>
                <c:pt idx="967">
                  <c:v>-0.958</c:v>
                </c:pt>
                <c:pt idx="968">
                  <c:v>-0.953</c:v>
                </c:pt>
                <c:pt idx="969">
                  <c:v>-0.963</c:v>
                </c:pt>
                <c:pt idx="970">
                  <c:v>-0.988</c:v>
                </c:pt>
                <c:pt idx="971">
                  <c:v>-0.977</c:v>
                </c:pt>
                <c:pt idx="972">
                  <c:v>-1.014</c:v>
                </c:pt>
                <c:pt idx="973">
                  <c:v>-1.023</c:v>
                </c:pt>
                <c:pt idx="974">
                  <c:v>-1.047</c:v>
                </c:pt>
                <c:pt idx="975">
                  <c:v>-1.101</c:v>
                </c:pt>
                <c:pt idx="976">
                  <c:v>-1.196</c:v>
                </c:pt>
                <c:pt idx="977">
                  <c:v>-1.176</c:v>
                </c:pt>
                <c:pt idx="978">
                  <c:v>-1.191</c:v>
                </c:pt>
                <c:pt idx="979">
                  <c:v>-1.194</c:v>
                </c:pt>
                <c:pt idx="980">
                  <c:v>-1.219</c:v>
                </c:pt>
                <c:pt idx="981">
                  <c:v>-1.168</c:v>
                </c:pt>
                <c:pt idx="982">
                  <c:v>-1.161</c:v>
                </c:pt>
                <c:pt idx="983">
                  <c:v>-1.179</c:v>
                </c:pt>
                <c:pt idx="984">
                  <c:v>-1.195</c:v>
                </c:pt>
                <c:pt idx="985">
                  <c:v>-1.236</c:v>
                </c:pt>
                <c:pt idx="986">
                  <c:v>-1.256</c:v>
                </c:pt>
                <c:pt idx="987">
                  <c:v>-1.279</c:v>
                </c:pt>
                <c:pt idx="988">
                  <c:v>-1.28</c:v>
                </c:pt>
                <c:pt idx="989">
                  <c:v>-1.236</c:v>
                </c:pt>
                <c:pt idx="990">
                  <c:v>-1.209</c:v>
                </c:pt>
                <c:pt idx="991">
                  <c:v>-1.251</c:v>
                </c:pt>
                <c:pt idx="992">
                  <c:v>-1.295</c:v>
                </c:pt>
                <c:pt idx="993">
                  <c:v>-1.347</c:v>
                </c:pt>
                <c:pt idx="994">
                  <c:v>-1.346</c:v>
                </c:pt>
                <c:pt idx="995">
                  <c:v>-1.267</c:v>
                </c:pt>
                <c:pt idx="996">
                  <c:v>-1.277</c:v>
                </c:pt>
                <c:pt idx="997">
                  <c:v>-1.311</c:v>
                </c:pt>
                <c:pt idx="998">
                  <c:v>-1.326</c:v>
                </c:pt>
                <c:pt idx="999">
                  <c:v>-1.315</c:v>
                </c:pt>
                <c:pt idx="1000">
                  <c:v>-1.346</c:v>
                </c:pt>
                <c:pt idx="1001">
                  <c:v>-1.377</c:v>
                </c:pt>
                <c:pt idx="1002">
                  <c:v>-1.334</c:v>
                </c:pt>
                <c:pt idx="1003">
                  <c:v>-1.365</c:v>
                </c:pt>
                <c:pt idx="1004">
                  <c:v>-1.349</c:v>
                </c:pt>
                <c:pt idx="1005">
                  <c:v>-1.412</c:v>
                </c:pt>
                <c:pt idx="1006">
                  <c:v>-1.373</c:v>
                </c:pt>
                <c:pt idx="1007">
                  <c:v>-1.428</c:v>
                </c:pt>
                <c:pt idx="1008">
                  <c:v>-1.452</c:v>
                </c:pt>
                <c:pt idx="1009">
                  <c:v>-1.446</c:v>
                </c:pt>
                <c:pt idx="1010">
                  <c:v>-1.379</c:v>
                </c:pt>
                <c:pt idx="1011">
                  <c:v>-1.328</c:v>
                </c:pt>
                <c:pt idx="1012">
                  <c:v>-1.2</c:v>
                </c:pt>
                <c:pt idx="1013">
                  <c:v>-1.094</c:v>
                </c:pt>
                <c:pt idx="1014">
                  <c:v>-1.036</c:v>
                </c:pt>
                <c:pt idx="1015">
                  <c:v>-0.959</c:v>
                </c:pt>
                <c:pt idx="1016">
                  <c:v>-0.81</c:v>
                </c:pt>
                <c:pt idx="1017">
                  <c:v>-0.826</c:v>
                </c:pt>
                <c:pt idx="1018">
                  <c:v>-0.899</c:v>
                </c:pt>
                <c:pt idx="1019">
                  <c:v>-1.056</c:v>
                </c:pt>
                <c:pt idx="1020">
                  <c:v>-1.101</c:v>
                </c:pt>
                <c:pt idx="1021">
                  <c:v>-1.056</c:v>
                </c:pt>
                <c:pt idx="1022">
                  <c:v>-1.087</c:v>
                </c:pt>
                <c:pt idx="1023">
                  <c:v>-1.015</c:v>
                </c:pt>
                <c:pt idx="1024">
                  <c:v>-0.879</c:v>
                </c:pt>
                <c:pt idx="1025">
                  <c:v>-0.892</c:v>
                </c:pt>
                <c:pt idx="1026">
                  <c:v>-0.812</c:v>
                </c:pt>
                <c:pt idx="1027">
                  <c:v>-0.888</c:v>
                </c:pt>
                <c:pt idx="1028">
                  <c:v>-1.005</c:v>
                </c:pt>
                <c:pt idx="1029">
                  <c:v>-1.062</c:v>
                </c:pt>
                <c:pt idx="1030">
                  <c:v>-0.995</c:v>
                </c:pt>
                <c:pt idx="1031">
                  <c:v>-1.002</c:v>
                </c:pt>
                <c:pt idx="1032">
                  <c:v>-1.114</c:v>
                </c:pt>
                <c:pt idx="1033">
                  <c:v>-1.208</c:v>
                </c:pt>
                <c:pt idx="1034">
                  <c:v>-1.212</c:v>
                </c:pt>
                <c:pt idx="1035">
                  <c:v>-1.172</c:v>
                </c:pt>
                <c:pt idx="1036">
                  <c:v>-1.186</c:v>
                </c:pt>
                <c:pt idx="1037">
                  <c:v>-1.203</c:v>
                </c:pt>
                <c:pt idx="1038">
                  <c:v>-1.199</c:v>
                </c:pt>
                <c:pt idx="1039">
                  <c:v>-1.123</c:v>
                </c:pt>
                <c:pt idx="1040">
                  <c:v>-1.14</c:v>
                </c:pt>
                <c:pt idx="1041">
                  <c:v>-1.164</c:v>
                </c:pt>
                <c:pt idx="1042">
                  <c:v>-1.202</c:v>
                </c:pt>
                <c:pt idx="1043">
                  <c:v>-1.162</c:v>
                </c:pt>
                <c:pt idx="1044">
                  <c:v>-1.196</c:v>
                </c:pt>
                <c:pt idx="1045">
                  <c:v>-1.265</c:v>
                </c:pt>
                <c:pt idx="1046">
                  <c:v>-1.235</c:v>
                </c:pt>
                <c:pt idx="1047">
                  <c:v>-1.171</c:v>
                </c:pt>
                <c:pt idx="1048">
                  <c:v>-1.153</c:v>
                </c:pt>
                <c:pt idx="1049">
                  <c:v>-1.235</c:v>
                </c:pt>
                <c:pt idx="1050">
                  <c:v>-1.253</c:v>
                </c:pt>
                <c:pt idx="1051">
                  <c:v>-1.298</c:v>
                </c:pt>
                <c:pt idx="1052">
                  <c:v>-1.282</c:v>
                </c:pt>
                <c:pt idx="1053">
                  <c:v>-1.272</c:v>
                </c:pt>
                <c:pt idx="1054">
                  <c:v>-1.265</c:v>
                </c:pt>
                <c:pt idx="1055">
                  <c:v>-1.294</c:v>
                </c:pt>
                <c:pt idx="1056">
                  <c:v>-1.279</c:v>
                </c:pt>
                <c:pt idx="1057">
                  <c:v>-1.313</c:v>
                </c:pt>
                <c:pt idx="1058">
                  <c:v>-1.321</c:v>
                </c:pt>
                <c:pt idx="1059">
                  <c:v>-1.353</c:v>
                </c:pt>
                <c:pt idx="1060">
                  <c:v>-1.359</c:v>
                </c:pt>
                <c:pt idx="1061">
                  <c:v>-1.371</c:v>
                </c:pt>
                <c:pt idx="1062">
                  <c:v>-1.395</c:v>
                </c:pt>
                <c:pt idx="1063">
                  <c:v>-1.402</c:v>
                </c:pt>
                <c:pt idx="1064">
                  <c:v>-1.444</c:v>
                </c:pt>
                <c:pt idx="1065">
                  <c:v>-1.407</c:v>
                </c:pt>
                <c:pt idx="1066">
                  <c:v>-1.433</c:v>
                </c:pt>
                <c:pt idx="1067">
                  <c:v>-1.442</c:v>
                </c:pt>
                <c:pt idx="1068">
                  <c:v>-1.471</c:v>
                </c:pt>
                <c:pt idx="1069">
                  <c:v>-1.446</c:v>
                </c:pt>
                <c:pt idx="1070">
                  <c:v>-1.439</c:v>
                </c:pt>
                <c:pt idx="1071">
                  <c:v>-1.426</c:v>
                </c:pt>
                <c:pt idx="1072">
                  <c:v>-1.434</c:v>
                </c:pt>
                <c:pt idx="1073">
                  <c:v>-1.369</c:v>
                </c:pt>
                <c:pt idx="1074">
                  <c:v>-1.307</c:v>
                </c:pt>
                <c:pt idx="1075">
                  <c:v>-1.367</c:v>
                </c:pt>
                <c:pt idx="1076">
                  <c:v>-1.392</c:v>
                </c:pt>
                <c:pt idx="1077">
                  <c:v>-1.422</c:v>
                </c:pt>
                <c:pt idx="1078">
                  <c:v>-1.373</c:v>
                </c:pt>
                <c:pt idx="1079">
                  <c:v>-1.31</c:v>
                </c:pt>
                <c:pt idx="1080">
                  <c:v>-1.277</c:v>
                </c:pt>
                <c:pt idx="1081">
                  <c:v>-1.246</c:v>
                </c:pt>
                <c:pt idx="1082">
                  <c:v>-1.215</c:v>
                </c:pt>
                <c:pt idx="1083">
                  <c:v>-1.207</c:v>
                </c:pt>
                <c:pt idx="1084">
                  <c:v>-1.025</c:v>
                </c:pt>
                <c:pt idx="1085">
                  <c:v>-1.179</c:v>
                </c:pt>
                <c:pt idx="1086">
                  <c:v>-1.238</c:v>
                </c:pt>
                <c:pt idx="1087">
                  <c:v>-1.257</c:v>
                </c:pt>
                <c:pt idx="1088">
                  <c:v>-1.262</c:v>
                </c:pt>
                <c:pt idx="1089">
                  <c:v>-1.224</c:v>
                </c:pt>
                <c:pt idx="1090">
                  <c:v>-1.272</c:v>
                </c:pt>
                <c:pt idx="1091">
                  <c:v>-1.219</c:v>
                </c:pt>
                <c:pt idx="1092">
                  <c:v>-1.103</c:v>
                </c:pt>
                <c:pt idx="1093">
                  <c:v>-1.03</c:v>
                </c:pt>
                <c:pt idx="1094">
                  <c:v>-1.145</c:v>
                </c:pt>
                <c:pt idx="1095">
                  <c:v>-1.121</c:v>
                </c:pt>
                <c:pt idx="1096">
                  <c:v>-1.051</c:v>
                </c:pt>
                <c:pt idx="1097">
                  <c:v>-1.029</c:v>
                </c:pt>
                <c:pt idx="1098">
                  <c:v>-1.063</c:v>
                </c:pt>
                <c:pt idx="1099">
                  <c:v>-1.087</c:v>
                </c:pt>
                <c:pt idx="1100">
                  <c:v>-1.094</c:v>
                </c:pt>
                <c:pt idx="1101">
                  <c:v>-1.084</c:v>
                </c:pt>
                <c:pt idx="1102">
                  <c:v>-1.091</c:v>
                </c:pt>
                <c:pt idx="1103">
                  <c:v>-1.167</c:v>
                </c:pt>
                <c:pt idx="1104">
                  <c:v>-1.154</c:v>
                </c:pt>
                <c:pt idx="1105">
                  <c:v>-1.117</c:v>
                </c:pt>
                <c:pt idx="1106">
                  <c:v>-1.148</c:v>
                </c:pt>
                <c:pt idx="1107">
                  <c:v>-1.172</c:v>
                </c:pt>
                <c:pt idx="1108">
                  <c:v>-1.178</c:v>
                </c:pt>
                <c:pt idx="1109">
                  <c:v>-1.238</c:v>
                </c:pt>
                <c:pt idx="1110">
                  <c:v>-1.277</c:v>
                </c:pt>
                <c:pt idx="1111">
                  <c:v>-1.292</c:v>
                </c:pt>
                <c:pt idx="1112">
                  <c:v>-1.255</c:v>
                </c:pt>
                <c:pt idx="1113">
                  <c:v>-1.142</c:v>
                </c:pt>
                <c:pt idx="1114">
                  <c:v>-1.137</c:v>
                </c:pt>
                <c:pt idx="1115">
                  <c:v>-1.133</c:v>
                </c:pt>
                <c:pt idx="1116">
                  <c:v>-1.145</c:v>
                </c:pt>
                <c:pt idx="1117">
                  <c:v>-1.072</c:v>
                </c:pt>
                <c:pt idx="1118">
                  <c:v>-1.036</c:v>
                </c:pt>
                <c:pt idx="1119">
                  <c:v>-1.049</c:v>
                </c:pt>
                <c:pt idx="1120">
                  <c:v>-1.064</c:v>
                </c:pt>
                <c:pt idx="1121">
                  <c:v>-0.948</c:v>
                </c:pt>
                <c:pt idx="1122">
                  <c:v>-0.954</c:v>
                </c:pt>
                <c:pt idx="1123">
                  <c:v>-1.048</c:v>
                </c:pt>
                <c:pt idx="1124">
                  <c:v>-1.073</c:v>
                </c:pt>
                <c:pt idx="1125">
                  <c:v>-1.063</c:v>
                </c:pt>
                <c:pt idx="1126">
                  <c:v>-1.032</c:v>
                </c:pt>
                <c:pt idx="1127">
                  <c:v>-1.018</c:v>
                </c:pt>
                <c:pt idx="1128">
                  <c:v>-0.885</c:v>
                </c:pt>
                <c:pt idx="1129">
                  <c:v>-0.618</c:v>
                </c:pt>
                <c:pt idx="1130">
                  <c:v>-0.679</c:v>
                </c:pt>
                <c:pt idx="1131">
                  <c:v>-0.751</c:v>
                </c:pt>
                <c:pt idx="1132">
                  <c:v>-0.78</c:v>
                </c:pt>
                <c:pt idx="1133">
                  <c:v>-0.759</c:v>
                </c:pt>
                <c:pt idx="1134">
                  <c:v>-0.651</c:v>
                </c:pt>
                <c:pt idx="1135">
                  <c:v>-0.772</c:v>
                </c:pt>
                <c:pt idx="1136">
                  <c:v>-0.845</c:v>
                </c:pt>
                <c:pt idx="1137">
                  <c:v>-0.896</c:v>
                </c:pt>
                <c:pt idx="1138">
                  <c:v>-0.92</c:v>
                </c:pt>
                <c:pt idx="1139">
                  <c:v>-0.899</c:v>
                </c:pt>
                <c:pt idx="1140">
                  <c:v>-0.862</c:v>
                </c:pt>
                <c:pt idx="1141">
                  <c:v>-0.839</c:v>
                </c:pt>
                <c:pt idx="1142">
                  <c:v>-0.865</c:v>
                </c:pt>
                <c:pt idx="1143">
                  <c:v>-0.838</c:v>
                </c:pt>
                <c:pt idx="1144">
                  <c:v>-0.714</c:v>
                </c:pt>
                <c:pt idx="1145">
                  <c:v>-0.59</c:v>
                </c:pt>
                <c:pt idx="1146">
                  <c:v>-0.619</c:v>
                </c:pt>
                <c:pt idx="1147">
                  <c:v>-0.62</c:v>
                </c:pt>
                <c:pt idx="1148">
                  <c:v>-0.518</c:v>
                </c:pt>
                <c:pt idx="1149">
                  <c:v>-0.458</c:v>
                </c:pt>
                <c:pt idx="1150">
                  <c:v>-0.398</c:v>
                </c:pt>
                <c:pt idx="1151">
                  <c:v>-0.524</c:v>
                </c:pt>
                <c:pt idx="1152">
                  <c:v>-0.517</c:v>
                </c:pt>
                <c:pt idx="1153">
                  <c:v>-0.328</c:v>
                </c:pt>
                <c:pt idx="1154">
                  <c:v>-0.432</c:v>
                </c:pt>
                <c:pt idx="1155">
                  <c:v>-0.525</c:v>
                </c:pt>
                <c:pt idx="1156">
                  <c:v>-0.625</c:v>
                </c:pt>
                <c:pt idx="1157">
                  <c:v>-0.656</c:v>
                </c:pt>
                <c:pt idx="1158">
                  <c:v>-0.756</c:v>
                </c:pt>
                <c:pt idx="1159">
                  <c:v>-0.816</c:v>
                </c:pt>
                <c:pt idx="1160">
                  <c:v>-0.786</c:v>
                </c:pt>
                <c:pt idx="1161">
                  <c:v>-0.794</c:v>
                </c:pt>
                <c:pt idx="1162">
                  <c:v>-0.838</c:v>
                </c:pt>
                <c:pt idx="1163">
                  <c:v>-0.886</c:v>
                </c:pt>
                <c:pt idx="1164">
                  <c:v>-0.902</c:v>
                </c:pt>
                <c:pt idx="1165">
                  <c:v>-0.876</c:v>
                </c:pt>
                <c:pt idx="1166">
                  <c:v>-0.94</c:v>
                </c:pt>
                <c:pt idx="1167">
                  <c:v>-0.926</c:v>
                </c:pt>
                <c:pt idx="1168">
                  <c:v>-0.952</c:v>
                </c:pt>
                <c:pt idx="1169">
                  <c:v>-0.957</c:v>
                </c:pt>
                <c:pt idx="1170">
                  <c:v>-0.977</c:v>
                </c:pt>
                <c:pt idx="1171">
                  <c:v>-0.838</c:v>
                </c:pt>
                <c:pt idx="1172">
                  <c:v>-0.872</c:v>
                </c:pt>
                <c:pt idx="1173">
                  <c:v>-0.898</c:v>
                </c:pt>
                <c:pt idx="1174">
                  <c:v>-1.001</c:v>
                </c:pt>
                <c:pt idx="1175">
                  <c:v>-1.086</c:v>
                </c:pt>
                <c:pt idx="1176">
                  <c:v>-1.092</c:v>
                </c:pt>
                <c:pt idx="1177">
                  <c:v>-1.067</c:v>
                </c:pt>
                <c:pt idx="1178">
                  <c:v>-1.009</c:v>
                </c:pt>
                <c:pt idx="1179">
                  <c:v>-1.031</c:v>
                </c:pt>
                <c:pt idx="1180">
                  <c:v>-1.075</c:v>
                </c:pt>
                <c:pt idx="1181">
                  <c:v>-1.046</c:v>
                </c:pt>
                <c:pt idx="1182">
                  <c:v>-1.05</c:v>
                </c:pt>
                <c:pt idx="1183">
                  <c:v>-1.055</c:v>
                </c:pt>
                <c:pt idx="1184">
                  <c:v>-0.929</c:v>
                </c:pt>
                <c:pt idx="1185">
                  <c:v>-0.962</c:v>
                </c:pt>
                <c:pt idx="1186">
                  <c:v>-1.063</c:v>
                </c:pt>
                <c:pt idx="1187">
                  <c:v>-1.077</c:v>
                </c:pt>
                <c:pt idx="1188">
                  <c:v>-1.032</c:v>
                </c:pt>
                <c:pt idx="1189">
                  <c:v>-1.08</c:v>
                </c:pt>
                <c:pt idx="1190">
                  <c:v>-1.08</c:v>
                </c:pt>
                <c:pt idx="1191">
                  <c:v>-0.936</c:v>
                </c:pt>
                <c:pt idx="1192">
                  <c:v>-0.998</c:v>
                </c:pt>
                <c:pt idx="1193">
                  <c:v>-0.947</c:v>
                </c:pt>
                <c:pt idx="1194">
                  <c:v>-1.002</c:v>
                </c:pt>
                <c:pt idx="1195">
                  <c:v>-0.976</c:v>
                </c:pt>
                <c:pt idx="1196">
                  <c:v>-1.052</c:v>
                </c:pt>
                <c:pt idx="1197">
                  <c:v>-0.979</c:v>
                </c:pt>
                <c:pt idx="1198">
                  <c:v>-1.006</c:v>
                </c:pt>
                <c:pt idx="1199">
                  <c:v>-1.018</c:v>
                </c:pt>
                <c:pt idx="1200">
                  <c:v>-1.05</c:v>
                </c:pt>
                <c:pt idx="1201">
                  <c:v>-1.082</c:v>
                </c:pt>
                <c:pt idx="1202">
                  <c:v>-1.06</c:v>
                </c:pt>
                <c:pt idx="1203">
                  <c:v>-1.075</c:v>
                </c:pt>
                <c:pt idx="1204">
                  <c:v>-1.078</c:v>
                </c:pt>
                <c:pt idx="1205">
                  <c:v>-1.137</c:v>
                </c:pt>
                <c:pt idx="1206">
                  <c:v>-1.138</c:v>
                </c:pt>
                <c:pt idx="1207">
                  <c:v>-1.155</c:v>
                </c:pt>
                <c:pt idx="1208">
                  <c:v>-1.207</c:v>
                </c:pt>
                <c:pt idx="1209">
                  <c:v>-1.231</c:v>
                </c:pt>
                <c:pt idx="1210">
                  <c:v>-1.194</c:v>
                </c:pt>
                <c:pt idx="1211">
                  <c:v>-1.188</c:v>
                </c:pt>
                <c:pt idx="1212">
                  <c:v>-1.234</c:v>
                </c:pt>
                <c:pt idx="1213">
                  <c:v>-1.241</c:v>
                </c:pt>
                <c:pt idx="1214">
                  <c:v>-1.186</c:v>
                </c:pt>
                <c:pt idx="1215">
                  <c:v>-1.199</c:v>
                </c:pt>
                <c:pt idx="1216">
                  <c:v>-1.301</c:v>
                </c:pt>
                <c:pt idx="1217">
                  <c:v>-1.327</c:v>
                </c:pt>
                <c:pt idx="1218">
                  <c:v>-1.37</c:v>
                </c:pt>
                <c:pt idx="1219">
                  <c:v>-1.355</c:v>
                </c:pt>
                <c:pt idx="1220">
                  <c:v>-1.424</c:v>
                </c:pt>
                <c:pt idx="1221">
                  <c:v>-1.46</c:v>
                </c:pt>
                <c:pt idx="1222">
                  <c:v>-1.471</c:v>
                </c:pt>
                <c:pt idx="1223">
                  <c:v>-1.451</c:v>
                </c:pt>
                <c:pt idx="1224">
                  <c:v>-1.395</c:v>
                </c:pt>
                <c:pt idx="1225">
                  <c:v>-1.395</c:v>
                </c:pt>
                <c:pt idx="1226">
                  <c:v>-1.366</c:v>
                </c:pt>
                <c:pt idx="1227">
                  <c:v>-1.396</c:v>
                </c:pt>
                <c:pt idx="1228">
                  <c:v>-1.486</c:v>
                </c:pt>
                <c:pt idx="1229">
                  <c:v>-1.499</c:v>
                </c:pt>
                <c:pt idx="1230">
                  <c:v>-1.476</c:v>
                </c:pt>
                <c:pt idx="1231">
                  <c:v>-1.404</c:v>
                </c:pt>
                <c:pt idx="1232">
                  <c:v>-1.378</c:v>
                </c:pt>
                <c:pt idx="1233">
                  <c:v>-1.375</c:v>
                </c:pt>
                <c:pt idx="1234">
                  <c:v>-1.406</c:v>
                </c:pt>
                <c:pt idx="1235">
                  <c:v>-1.413</c:v>
                </c:pt>
                <c:pt idx="1236">
                  <c:v>-1.438</c:v>
                </c:pt>
                <c:pt idx="1237">
                  <c:v>-1.45</c:v>
                </c:pt>
                <c:pt idx="1238">
                  <c:v>-1.453</c:v>
                </c:pt>
                <c:pt idx="1239">
                  <c:v>-1.446</c:v>
                </c:pt>
                <c:pt idx="1240">
                  <c:v>-1.463</c:v>
                </c:pt>
                <c:pt idx="1241">
                  <c:v>-1.486</c:v>
                </c:pt>
                <c:pt idx="1242">
                  <c:v>-1.444</c:v>
                </c:pt>
                <c:pt idx="1243">
                  <c:v>-1.511</c:v>
                </c:pt>
                <c:pt idx="1244">
                  <c:v>-1.523</c:v>
                </c:pt>
                <c:pt idx="1245">
                  <c:v>-1.475</c:v>
                </c:pt>
                <c:pt idx="1246">
                  <c:v>-1.523</c:v>
                </c:pt>
                <c:pt idx="1247">
                  <c:v>-1.498</c:v>
                </c:pt>
                <c:pt idx="1248">
                  <c:v>-1.472</c:v>
                </c:pt>
                <c:pt idx="1249">
                  <c:v>-1.455</c:v>
                </c:pt>
                <c:pt idx="1250">
                  <c:v>-1.391</c:v>
                </c:pt>
                <c:pt idx="1251">
                  <c:v>-1.415</c:v>
                </c:pt>
                <c:pt idx="1252">
                  <c:v>-1.433</c:v>
                </c:pt>
                <c:pt idx="1253">
                  <c:v>-1.44</c:v>
                </c:pt>
                <c:pt idx="1254">
                  <c:v>-1.415</c:v>
                </c:pt>
                <c:pt idx="1255">
                  <c:v>-1.385</c:v>
                </c:pt>
                <c:pt idx="1256">
                  <c:v>-1.303</c:v>
                </c:pt>
                <c:pt idx="1257">
                  <c:v>-1.007</c:v>
                </c:pt>
                <c:pt idx="1258">
                  <c:v>-1.09</c:v>
                </c:pt>
                <c:pt idx="1259">
                  <c:v>-1.119</c:v>
                </c:pt>
                <c:pt idx="1260">
                  <c:v>-1.059</c:v>
                </c:pt>
                <c:pt idx="1261">
                  <c:v>-1.056</c:v>
                </c:pt>
                <c:pt idx="1262">
                  <c:v>-1.066</c:v>
                </c:pt>
                <c:pt idx="1263">
                  <c:v>-0.904</c:v>
                </c:pt>
                <c:pt idx="1264">
                  <c:v>-0.868</c:v>
                </c:pt>
                <c:pt idx="1265">
                  <c:v>-0.843</c:v>
                </c:pt>
                <c:pt idx="1266">
                  <c:v>-0.918</c:v>
                </c:pt>
                <c:pt idx="1267">
                  <c:v>-1.016</c:v>
                </c:pt>
                <c:pt idx="1268">
                  <c:v>-0.991</c:v>
                </c:pt>
                <c:pt idx="1269">
                  <c:v>-1.004</c:v>
                </c:pt>
                <c:pt idx="1270">
                  <c:v>-1.072</c:v>
                </c:pt>
                <c:pt idx="1271">
                  <c:v>-1.069</c:v>
                </c:pt>
                <c:pt idx="1272">
                  <c:v>-1.101</c:v>
                </c:pt>
                <c:pt idx="1273">
                  <c:v>-1.04</c:v>
                </c:pt>
                <c:pt idx="1274">
                  <c:v>-1.106</c:v>
                </c:pt>
                <c:pt idx="1275">
                  <c:v>-1.105</c:v>
                </c:pt>
                <c:pt idx="1276">
                  <c:v>-1.099</c:v>
                </c:pt>
                <c:pt idx="1277">
                  <c:v>-1.034</c:v>
                </c:pt>
                <c:pt idx="1278">
                  <c:v>-1.076</c:v>
                </c:pt>
                <c:pt idx="1279">
                  <c:v>-1.14</c:v>
                </c:pt>
                <c:pt idx="1280">
                  <c:v>-1.179</c:v>
                </c:pt>
                <c:pt idx="1281">
                  <c:v>-1.169</c:v>
                </c:pt>
                <c:pt idx="1282">
                  <c:v>-1.176</c:v>
                </c:pt>
                <c:pt idx="1283">
                  <c:v>-1.229</c:v>
                </c:pt>
                <c:pt idx="1284">
                  <c:v>-1.206</c:v>
                </c:pt>
                <c:pt idx="1285">
                  <c:v>-1.27</c:v>
                </c:pt>
                <c:pt idx="1286">
                  <c:v>-1.277</c:v>
                </c:pt>
                <c:pt idx="1287">
                  <c:v>-1.238</c:v>
                </c:pt>
                <c:pt idx="1288">
                  <c:v>-1.266</c:v>
                </c:pt>
                <c:pt idx="1289">
                  <c:v>-1.276</c:v>
                </c:pt>
                <c:pt idx="1290">
                  <c:v>-1.268</c:v>
                </c:pt>
                <c:pt idx="1291">
                  <c:v>-1.236</c:v>
                </c:pt>
                <c:pt idx="1292">
                  <c:v>-1.082</c:v>
                </c:pt>
                <c:pt idx="1293">
                  <c:v>-1.1</c:v>
                </c:pt>
                <c:pt idx="1294">
                  <c:v>-0.972</c:v>
                </c:pt>
                <c:pt idx="1295">
                  <c:v>-0.903</c:v>
                </c:pt>
                <c:pt idx="1296">
                  <c:v>-0.975</c:v>
                </c:pt>
                <c:pt idx="1297">
                  <c:v>-0.897</c:v>
                </c:pt>
                <c:pt idx="1298">
                  <c:v>-0.828</c:v>
                </c:pt>
                <c:pt idx="1299">
                  <c:v>-0.869</c:v>
                </c:pt>
                <c:pt idx="1300">
                  <c:v>-0.796</c:v>
                </c:pt>
                <c:pt idx="1301">
                  <c:v>-0.761</c:v>
                </c:pt>
                <c:pt idx="1302">
                  <c:v>-0.62</c:v>
                </c:pt>
                <c:pt idx="1303">
                  <c:v>-0.49</c:v>
                </c:pt>
                <c:pt idx="1304">
                  <c:v>-0.65</c:v>
                </c:pt>
                <c:pt idx="1305">
                  <c:v>-0.824</c:v>
                </c:pt>
                <c:pt idx="1306">
                  <c:v>-0.891</c:v>
                </c:pt>
                <c:pt idx="1307">
                  <c:v>-0.901</c:v>
                </c:pt>
                <c:pt idx="1308">
                  <c:v>-0.975</c:v>
                </c:pt>
                <c:pt idx="1309">
                  <c:v>-1.058</c:v>
                </c:pt>
                <c:pt idx="1310">
                  <c:v>-1.112</c:v>
                </c:pt>
                <c:pt idx="1311">
                  <c:v>-1.184</c:v>
                </c:pt>
                <c:pt idx="1312">
                  <c:v>-1.203</c:v>
                </c:pt>
                <c:pt idx="1313">
                  <c:v>-1.204</c:v>
                </c:pt>
                <c:pt idx="1314">
                  <c:v>-1.245</c:v>
                </c:pt>
                <c:pt idx="1315">
                  <c:v>-1.273</c:v>
                </c:pt>
                <c:pt idx="1316">
                  <c:v>-1.217</c:v>
                </c:pt>
                <c:pt idx="1317">
                  <c:v>-1.264</c:v>
                </c:pt>
                <c:pt idx="1318">
                  <c:v>-1.303</c:v>
                </c:pt>
                <c:pt idx="1319">
                  <c:v>-1.33</c:v>
                </c:pt>
                <c:pt idx="1320">
                  <c:v>-1.33</c:v>
                </c:pt>
                <c:pt idx="1321">
                  <c:v>-1.348</c:v>
                </c:pt>
                <c:pt idx="1322">
                  <c:v>-1.26</c:v>
                </c:pt>
                <c:pt idx="1323">
                  <c:v>-1.247</c:v>
                </c:pt>
                <c:pt idx="1324">
                  <c:v>-1.241</c:v>
                </c:pt>
                <c:pt idx="1325">
                  <c:v>-1.189</c:v>
                </c:pt>
                <c:pt idx="1326">
                  <c:v>-1.188</c:v>
                </c:pt>
                <c:pt idx="1327">
                  <c:v>-1.217</c:v>
                </c:pt>
                <c:pt idx="1328">
                  <c:v>-1.242</c:v>
                </c:pt>
                <c:pt idx="1329">
                  <c:v>-1.264</c:v>
                </c:pt>
                <c:pt idx="1330">
                  <c:v>-1.374</c:v>
                </c:pt>
                <c:pt idx="1331">
                  <c:v>-1.357</c:v>
                </c:pt>
                <c:pt idx="1332">
                  <c:v>-1.333</c:v>
                </c:pt>
                <c:pt idx="1333">
                  <c:v>-1.367</c:v>
                </c:pt>
                <c:pt idx="1334">
                  <c:v>-1.355</c:v>
                </c:pt>
                <c:pt idx="1335">
                  <c:v>-1.232</c:v>
                </c:pt>
                <c:pt idx="1336">
                  <c:v>-1.179</c:v>
                </c:pt>
                <c:pt idx="1337">
                  <c:v>-1.242</c:v>
                </c:pt>
                <c:pt idx="1338">
                  <c:v>-1.266</c:v>
                </c:pt>
                <c:pt idx="1339">
                  <c:v>-1.303</c:v>
                </c:pt>
              </c:numCache>
            </c:numRef>
          </c:val>
          <c:smooth val="0"/>
        </c:ser>
        <c:ser>
          <c:idx val="3"/>
          <c:order val="3"/>
          <c:tx>
            <c:v>Equilibrium</c:v>
          </c:tx>
          <c:spPr>
            <a:ln w="34925">
              <a:solidFill>
                <a:schemeClr val="accent2">
                  <a:lumMod val="75000"/>
                </a:schemeClr>
              </a:solidFill>
            </a:ln>
          </c:spPr>
          <c:marker>
            <c:symbol val="none"/>
          </c:marker>
          <c:cat>
            <c:numRef>
              <c:f>StLStress!$B$4:$B$1343</c:f>
              <c:numCache>
                <c:formatCode>General</c:formatCode>
                <c:ptCount val="1340"/>
                <c:pt idx="0">
                  <c:v>1994.0</c:v>
                </c:pt>
                <c:pt idx="52">
                  <c:v>1995.0</c:v>
                </c:pt>
                <c:pt idx="104">
                  <c:v>1996.0</c:v>
                </c:pt>
                <c:pt idx="156">
                  <c:v>1997.0</c:v>
                </c:pt>
                <c:pt idx="208">
                  <c:v>1998.0</c:v>
                </c:pt>
                <c:pt idx="260">
                  <c:v>1999.0</c:v>
                </c:pt>
                <c:pt idx="313">
                  <c:v>2000.0</c:v>
                </c:pt>
                <c:pt idx="365">
                  <c:v>2001.0</c:v>
                </c:pt>
                <c:pt idx="417">
                  <c:v>2002.0</c:v>
                </c:pt>
                <c:pt idx="469">
                  <c:v>2003.0</c:v>
                </c:pt>
                <c:pt idx="521">
                  <c:v>2004.0</c:v>
                </c:pt>
                <c:pt idx="574">
                  <c:v>2005.0</c:v>
                </c:pt>
                <c:pt idx="626">
                  <c:v>2006.0</c:v>
                </c:pt>
                <c:pt idx="678">
                  <c:v>2007.0</c:v>
                </c:pt>
                <c:pt idx="730">
                  <c:v>2008.0</c:v>
                </c:pt>
                <c:pt idx="782">
                  <c:v>2009.0</c:v>
                </c:pt>
                <c:pt idx="834">
                  <c:v>2010.0</c:v>
                </c:pt>
                <c:pt idx="887">
                  <c:v>2011.0</c:v>
                </c:pt>
                <c:pt idx="939">
                  <c:v>2012.0</c:v>
                </c:pt>
                <c:pt idx="991">
                  <c:v>2013.0</c:v>
                </c:pt>
                <c:pt idx="1043">
                  <c:v>2014.0</c:v>
                </c:pt>
                <c:pt idx="1095">
                  <c:v>2015.0</c:v>
                </c:pt>
                <c:pt idx="1147">
                  <c:v>2016.0</c:v>
                </c:pt>
                <c:pt idx="1200">
                  <c:v>2017.0</c:v>
                </c:pt>
                <c:pt idx="1252">
                  <c:v>2018.0</c:v>
                </c:pt>
                <c:pt idx="1304">
                  <c:v>2019.0</c:v>
                </c:pt>
              </c:numCache>
            </c:numRef>
          </c:cat>
          <c:val>
            <c:numRef>
              <c:f>StLStress!$G$4:$G$1343</c:f>
              <c:numCache>
                <c:formatCode>_-* #,##0.00_-;\-* #,##0.00_-;_-* "-"??_-;_-@_-</c:formatCode>
                <c:ptCount val="1340"/>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pt idx="32">
                  <c:v>0.0</c:v>
                </c:pt>
                <c:pt idx="33">
                  <c:v>0.0</c:v>
                </c:pt>
                <c:pt idx="34">
                  <c:v>0.0</c:v>
                </c:pt>
                <c:pt idx="35">
                  <c:v>0.0</c:v>
                </c:pt>
                <c:pt idx="36">
                  <c:v>0.0</c:v>
                </c:pt>
                <c:pt idx="37">
                  <c:v>0.0</c:v>
                </c:pt>
                <c:pt idx="38">
                  <c:v>0.0</c:v>
                </c:pt>
                <c:pt idx="39">
                  <c:v>0.0</c:v>
                </c:pt>
                <c:pt idx="40">
                  <c:v>0.0</c:v>
                </c:pt>
                <c:pt idx="41">
                  <c:v>0.0</c:v>
                </c:pt>
                <c:pt idx="42">
                  <c:v>0.0</c:v>
                </c:pt>
                <c:pt idx="43">
                  <c:v>0.0</c:v>
                </c:pt>
                <c:pt idx="44">
                  <c:v>0.0</c:v>
                </c:pt>
                <c:pt idx="45">
                  <c:v>0.0</c:v>
                </c:pt>
                <c:pt idx="46">
                  <c:v>0.0</c:v>
                </c:pt>
                <c:pt idx="47">
                  <c:v>0.0</c:v>
                </c:pt>
                <c:pt idx="48">
                  <c:v>0.0</c:v>
                </c:pt>
                <c:pt idx="49">
                  <c:v>0.0</c:v>
                </c:pt>
                <c:pt idx="50">
                  <c:v>0.0</c:v>
                </c:pt>
                <c:pt idx="51">
                  <c:v>0.0</c:v>
                </c:pt>
                <c:pt idx="52">
                  <c:v>0.0</c:v>
                </c:pt>
                <c:pt idx="53">
                  <c:v>0.0</c:v>
                </c:pt>
                <c:pt idx="54">
                  <c:v>0.0</c:v>
                </c:pt>
                <c:pt idx="55">
                  <c:v>0.0</c:v>
                </c:pt>
                <c:pt idx="56">
                  <c:v>0.0</c:v>
                </c:pt>
                <c:pt idx="57">
                  <c:v>0.0</c:v>
                </c:pt>
                <c:pt idx="58">
                  <c:v>0.0</c:v>
                </c:pt>
                <c:pt idx="59">
                  <c:v>0.0</c:v>
                </c:pt>
                <c:pt idx="60">
                  <c:v>0.0</c:v>
                </c:pt>
                <c:pt idx="61">
                  <c:v>0.0</c:v>
                </c:pt>
                <c:pt idx="62">
                  <c:v>0.0</c:v>
                </c:pt>
                <c:pt idx="63">
                  <c:v>0.0</c:v>
                </c:pt>
                <c:pt idx="64">
                  <c:v>0.0</c:v>
                </c:pt>
                <c:pt idx="65">
                  <c:v>0.0</c:v>
                </c:pt>
                <c:pt idx="66">
                  <c:v>0.0</c:v>
                </c:pt>
                <c:pt idx="67">
                  <c:v>0.0</c:v>
                </c:pt>
                <c:pt idx="68">
                  <c:v>0.0</c:v>
                </c:pt>
                <c:pt idx="69">
                  <c:v>0.0</c:v>
                </c:pt>
                <c:pt idx="70">
                  <c:v>0.0</c:v>
                </c:pt>
                <c:pt idx="71">
                  <c:v>0.0</c:v>
                </c:pt>
                <c:pt idx="72">
                  <c:v>0.0</c:v>
                </c:pt>
                <c:pt idx="73">
                  <c:v>0.0</c:v>
                </c:pt>
                <c:pt idx="74">
                  <c:v>0.0</c:v>
                </c:pt>
                <c:pt idx="75">
                  <c:v>0.0</c:v>
                </c:pt>
                <c:pt idx="76">
                  <c:v>0.0</c:v>
                </c:pt>
                <c:pt idx="77">
                  <c:v>0.0</c:v>
                </c:pt>
                <c:pt idx="78">
                  <c:v>0.0</c:v>
                </c:pt>
                <c:pt idx="79">
                  <c:v>0.0</c:v>
                </c:pt>
                <c:pt idx="80">
                  <c:v>0.0</c:v>
                </c:pt>
                <c:pt idx="81">
                  <c:v>0.0</c:v>
                </c:pt>
                <c:pt idx="82">
                  <c:v>0.0</c:v>
                </c:pt>
                <c:pt idx="83">
                  <c:v>0.0</c:v>
                </c:pt>
                <c:pt idx="84">
                  <c:v>0.0</c:v>
                </c:pt>
                <c:pt idx="85">
                  <c:v>0.0</c:v>
                </c:pt>
                <c:pt idx="86">
                  <c:v>0.0</c:v>
                </c:pt>
                <c:pt idx="87">
                  <c:v>0.0</c:v>
                </c:pt>
                <c:pt idx="88">
                  <c:v>0.0</c:v>
                </c:pt>
                <c:pt idx="89">
                  <c:v>0.0</c:v>
                </c:pt>
                <c:pt idx="90">
                  <c:v>0.0</c:v>
                </c:pt>
                <c:pt idx="91">
                  <c:v>0.0</c:v>
                </c:pt>
                <c:pt idx="92">
                  <c:v>0.0</c:v>
                </c:pt>
                <c:pt idx="93">
                  <c:v>0.0</c:v>
                </c:pt>
                <c:pt idx="94">
                  <c:v>0.0</c:v>
                </c:pt>
                <c:pt idx="95">
                  <c:v>0.0</c:v>
                </c:pt>
                <c:pt idx="96">
                  <c:v>0.0</c:v>
                </c:pt>
                <c:pt idx="97">
                  <c:v>0.0</c:v>
                </c:pt>
                <c:pt idx="98">
                  <c:v>0.0</c:v>
                </c:pt>
                <c:pt idx="99">
                  <c:v>0.0</c:v>
                </c:pt>
                <c:pt idx="100">
                  <c:v>0.0</c:v>
                </c:pt>
                <c:pt idx="101">
                  <c:v>0.0</c:v>
                </c:pt>
                <c:pt idx="102">
                  <c:v>0.0</c:v>
                </c:pt>
                <c:pt idx="103">
                  <c:v>0.0</c:v>
                </c:pt>
                <c:pt idx="104">
                  <c:v>0.0</c:v>
                </c:pt>
                <c:pt idx="105">
                  <c:v>0.0</c:v>
                </c:pt>
                <c:pt idx="106">
                  <c:v>0.0</c:v>
                </c:pt>
                <c:pt idx="107">
                  <c:v>0.0</c:v>
                </c:pt>
                <c:pt idx="108">
                  <c:v>0.0</c:v>
                </c:pt>
                <c:pt idx="109">
                  <c:v>0.0</c:v>
                </c:pt>
                <c:pt idx="110">
                  <c:v>0.0</c:v>
                </c:pt>
                <c:pt idx="111">
                  <c:v>0.0</c:v>
                </c:pt>
                <c:pt idx="112">
                  <c:v>0.0</c:v>
                </c:pt>
                <c:pt idx="113">
                  <c:v>0.0</c:v>
                </c:pt>
                <c:pt idx="114">
                  <c:v>0.0</c:v>
                </c:pt>
                <c:pt idx="115">
                  <c:v>0.0</c:v>
                </c:pt>
                <c:pt idx="116">
                  <c:v>0.0</c:v>
                </c:pt>
                <c:pt idx="117">
                  <c:v>0.0</c:v>
                </c:pt>
                <c:pt idx="118">
                  <c:v>0.0</c:v>
                </c:pt>
                <c:pt idx="119">
                  <c:v>0.0</c:v>
                </c:pt>
                <c:pt idx="120">
                  <c:v>0.0</c:v>
                </c:pt>
                <c:pt idx="121">
                  <c:v>0.0</c:v>
                </c:pt>
                <c:pt idx="122">
                  <c:v>0.0</c:v>
                </c:pt>
                <c:pt idx="123">
                  <c:v>0.0</c:v>
                </c:pt>
                <c:pt idx="124">
                  <c:v>0.0</c:v>
                </c:pt>
                <c:pt idx="125">
                  <c:v>0.0</c:v>
                </c:pt>
                <c:pt idx="126">
                  <c:v>0.0</c:v>
                </c:pt>
                <c:pt idx="127">
                  <c:v>0.0</c:v>
                </c:pt>
                <c:pt idx="128">
                  <c:v>0.0</c:v>
                </c:pt>
                <c:pt idx="129">
                  <c:v>0.0</c:v>
                </c:pt>
                <c:pt idx="130">
                  <c:v>0.0</c:v>
                </c:pt>
                <c:pt idx="131">
                  <c:v>0.0</c:v>
                </c:pt>
                <c:pt idx="132">
                  <c:v>0.0</c:v>
                </c:pt>
                <c:pt idx="133">
                  <c:v>0.0</c:v>
                </c:pt>
                <c:pt idx="134">
                  <c:v>0.0</c:v>
                </c:pt>
                <c:pt idx="135">
                  <c:v>0.0</c:v>
                </c:pt>
                <c:pt idx="136">
                  <c:v>0.0</c:v>
                </c:pt>
                <c:pt idx="137">
                  <c:v>0.0</c:v>
                </c:pt>
                <c:pt idx="138">
                  <c:v>0.0</c:v>
                </c:pt>
                <c:pt idx="139">
                  <c:v>0.0</c:v>
                </c:pt>
                <c:pt idx="140">
                  <c:v>0.0</c:v>
                </c:pt>
                <c:pt idx="141">
                  <c:v>0.0</c:v>
                </c:pt>
                <c:pt idx="142">
                  <c:v>0.0</c:v>
                </c:pt>
                <c:pt idx="143">
                  <c:v>0.0</c:v>
                </c:pt>
                <c:pt idx="144">
                  <c:v>0.0</c:v>
                </c:pt>
                <c:pt idx="145">
                  <c:v>0.0</c:v>
                </c:pt>
                <c:pt idx="146">
                  <c:v>0.0</c:v>
                </c:pt>
                <c:pt idx="147">
                  <c:v>0.0</c:v>
                </c:pt>
                <c:pt idx="148">
                  <c:v>0.0</c:v>
                </c:pt>
                <c:pt idx="149">
                  <c:v>0.0</c:v>
                </c:pt>
                <c:pt idx="150">
                  <c:v>0.0</c:v>
                </c:pt>
                <c:pt idx="151">
                  <c:v>0.0</c:v>
                </c:pt>
                <c:pt idx="152">
                  <c:v>0.0</c:v>
                </c:pt>
                <c:pt idx="153">
                  <c:v>0.0</c:v>
                </c:pt>
                <c:pt idx="154">
                  <c:v>0.0</c:v>
                </c:pt>
                <c:pt idx="155">
                  <c:v>0.0</c:v>
                </c:pt>
                <c:pt idx="156">
                  <c:v>0.0</c:v>
                </c:pt>
                <c:pt idx="157">
                  <c:v>0.0</c:v>
                </c:pt>
                <c:pt idx="158">
                  <c:v>0.0</c:v>
                </c:pt>
                <c:pt idx="159">
                  <c:v>0.0</c:v>
                </c:pt>
                <c:pt idx="160">
                  <c:v>0.0</c:v>
                </c:pt>
                <c:pt idx="161">
                  <c:v>0.0</c:v>
                </c:pt>
                <c:pt idx="162">
                  <c:v>0.0</c:v>
                </c:pt>
                <c:pt idx="163">
                  <c:v>0.0</c:v>
                </c:pt>
                <c:pt idx="164">
                  <c:v>0.0</c:v>
                </c:pt>
                <c:pt idx="165">
                  <c:v>0.0</c:v>
                </c:pt>
                <c:pt idx="166">
                  <c:v>0.0</c:v>
                </c:pt>
                <c:pt idx="167">
                  <c:v>0.0</c:v>
                </c:pt>
                <c:pt idx="168">
                  <c:v>0.0</c:v>
                </c:pt>
                <c:pt idx="169">
                  <c:v>0.0</c:v>
                </c:pt>
                <c:pt idx="170">
                  <c:v>0.0</c:v>
                </c:pt>
                <c:pt idx="171">
                  <c:v>0.0</c:v>
                </c:pt>
                <c:pt idx="172">
                  <c:v>0.0</c:v>
                </c:pt>
                <c:pt idx="173">
                  <c:v>0.0</c:v>
                </c:pt>
                <c:pt idx="174">
                  <c:v>0.0</c:v>
                </c:pt>
                <c:pt idx="175">
                  <c:v>0.0</c:v>
                </c:pt>
                <c:pt idx="176">
                  <c:v>0.0</c:v>
                </c:pt>
                <c:pt idx="177">
                  <c:v>0.0</c:v>
                </c:pt>
                <c:pt idx="178">
                  <c:v>0.0</c:v>
                </c:pt>
                <c:pt idx="179">
                  <c:v>0.0</c:v>
                </c:pt>
                <c:pt idx="180">
                  <c:v>0.0</c:v>
                </c:pt>
                <c:pt idx="181">
                  <c:v>0.0</c:v>
                </c:pt>
                <c:pt idx="182">
                  <c:v>0.0</c:v>
                </c:pt>
                <c:pt idx="183">
                  <c:v>0.0</c:v>
                </c:pt>
                <c:pt idx="184">
                  <c:v>0.0</c:v>
                </c:pt>
                <c:pt idx="185">
                  <c:v>0.0</c:v>
                </c:pt>
                <c:pt idx="186">
                  <c:v>0.0</c:v>
                </c:pt>
                <c:pt idx="187">
                  <c:v>0.0</c:v>
                </c:pt>
                <c:pt idx="188">
                  <c:v>0.0</c:v>
                </c:pt>
                <c:pt idx="189">
                  <c:v>0.0</c:v>
                </c:pt>
                <c:pt idx="190">
                  <c:v>0.0</c:v>
                </c:pt>
                <c:pt idx="191">
                  <c:v>0.0</c:v>
                </c:pt>
                <c:pt idx="192">
                  <c:v>0.0</c:v>
                </c:pt>
                <c:pt idx="193">
                  <c:v>0.0</c:v>
                </c:pt>
                <c:pt idx="194">
                  <c:v>0.0</c:v>
                </c:pt>
                <c:pt idx="195">
                  <c:v>0.0</c:v>
                </c:pt>
                <c:pt idx="196">
                  <c:v>0.0</c:v>
                </c:pt>
                <c:pt idx="197">
                  <c:v>0.0</c:v>
                </c:pt>
                <c:pt idx="198">
                  <c:v>0.0</c:v>
                </c:pt>
                <c:pt idx="199">
                  <c:v>0.0</c:v>
                </c:pt>
                <c:pt idx="200">
                  <c:v>0.0</c:v>
                </c:pt>
                <c:pt idx="201">
                  <c:v>0.0</c:v>
                </c:pt>
                <c:pt idx="202">
                  <c:v>0.0</c:v>
                </c:pt>
                <c:pt idx="203">
                  <c:v>0.0</c:v>
                </c:pt>
                <c:pt idx="204">
                  <c:v>0.0</c:v>
                </c:pt>
                <c:pt idx="205">
                  <c:v>0.0</c:v>
                </c:pt>
                <c:pt idx="206">
                  <c:v>0.0</c:v>
                </c:pt>
                <c:pt idx="207">
                  <c:v>0.0</c:v>
                </c:pt>
                <c:pt idx="208">
                  <c:v>0.0</c:v>
                </c:pt>
                <c:pt idx="209">
                  <c:v>0.0</c:v>
                </c:pt>
                <c:pt idx="210">
                  <c:v>0.0</c:v>
                </c:pt>
                <c:pt idx="211">
                  <c:v>0.0</c:v>
                </c:pt>
                <c:pt idx="212">
                  <c:v>0.0</c:v>
                </c:pt>
                <c:pt idx="213">
                  <c:v>0.0</c:v>
                </c:pt>
                <c:pt idx="214">
                  <c:v>0.0</c:v>
                </c:pt>
                <c:pt idx="215">
                  <c:v>0.0</c:v>
                </c:pt>
                <c:pt idx="216">
                  <c:v>0.0</c:v>
                </c:pt>
                <c:pt idx="217">
                  <c:v>0.0</c:v>
                </c:pt>
                <c:pt idx="218">
                  <c:v>0.0</c:v>
                </c:pt>
                <c:pt idx="219">
                  <c:v>0.0</c:v>
                </c:pt>
                <c:pt idx="220">
                  <c:v>0.0</c:v>
                </c:pt>
                <c:pt idx="221">
                  <c:v>0.0</c:v>
                </c:pt>
                <c:pt idx="222">
                  <c:v>0.0</c:v>
                </c:pt>
                <c:pt idx="223">
                  <c:v>0.0</c:v>
                </c:pt>
                <c:pt idx="224">
                  <c:v>0.0</c:v>
                </c:pt>
                <c:pt idx="225">
                  <c:v>0.0</c:v>
                </c:pt>
                <c:pt idx="226">
                  <c:v>0.0</c:v>
                </c:pt>
                <c:pt idx="227">
                  <c:v>0.0</c:v>
                </c:pt>
                <c:pt idx="228">
                  <c:v>0.0</c:v>
                </c:pt>
                <c:pt idx="229">
                  <c:v>0.0</c:v>
                </c:pt>
                <c:pt idx="230">
                  <c:v>0.0</c:v>
                </c:pt>
                <c:pt idx="231">
                  <c:v>0.0</c:v>
                </c:pt>
                <c:pt idx="232">
                  <c:v>0.0</c:v>
                </c:pt>
                <c:pt idx="233">
                  <c:v>0.0</c:v>
                </c:pt>
                <c:pt idx="234">
                  <c:v>0.0</c:v>
                </c:pt>
                <c:pt idx="235">
                  <c:v>0.0</c:v>
                </c:pt>
                <c:pt idx="236">
                  <c:v>0.0</c:v>
                </c:pt>
                <c:pt idx="237">
                  <c:v>0.0</c:v>
                </c:pt>
                <c:pt idx="238">
                  <c:v>0.0</c:v>
                </c:pt>
                <c:pt idx="239">
                  <c:v>0.0</c:v>
                </c:pt>
                <c:pt idx="240">
                  <c:v>0.0</c:v>
                </c:pt>
                <c:pt idx="241">
                  <c:v>0.0</c:v>
                </c:pt>
                <c:pt idx="242">
                  <c:v>0.0</c:v>
                </c:pt>
                <c:pt idx="243">
                  <c:v>0.0</c:v>
                </c:pt>
                <c:pt idx="244">
                  <c:v>0.0</c:v>
                </c:pt>
                <c:pt idx="245">
                  <c:v>0.0</c:v>
                </c:pt>
                <c:pt idx="246">
                  <c:v>0.0</c:v>
                </c:pt>
                <c:pt idx="247">
                  <c:v>0.0</c:v>
                </c:pt>
                <c:pt idx="248">
                  <c:v>0.0</c:v>
                </c:pt>
                <c:pt idx="249">
                  <c:v>0.0</c:v>
                </c:pt>
                <c:pt idx="250">
                  <c:v>0.0</c:v>
                </c:pt>
                <c:pt idx="251">
                  <c:v>0.0</c:v>
                </c:pt>
                <c:pt idx="252">
                  <c:v>0.0</c:v>
                </c:pt>
                <c:pt idx="253">
                  <c:v>0.0</c:v>
                </c:pt>
                <c:pt idx="254">
                  <c:v>0.0</c:v>
                </c:pt>
                <c:pt idx="255">
                  <c:v>0.0</c:v>
                </c:pt>
                <c:pt idx="256">
                  <c:v>0.0</c:v>
                </c:pt>
                <c:pt idx="257">
                  <c:v>0.0</c:v>
                </c:pt>
                <c:pt idx="258">
                  <c:v>0.0</c:v>
                </c:pt>
                <c:pt idx="259">
                  <c:v>0.0</c:v>
                </c:pt>
                <c:pt idx="260">
                  <c:v>0.0</c:v>
                </c:pt>
                <c:pt idx="261">
                  <c:v>0.0</c:v>
                </c:pt>
                <c:pt idx="262">
                  <c:v>0.0</c:v>
                </c:pt>
                <c:pt idx="263">
                  <c:v>0.0</c:v>
                </c:pt>
                <c:pt idx="264">
                  <c:v>0.0</c:v>
                </c:pt>
                <c:pt idx="265">
                  <c:v>0.0</c:v>
                </c:pt>
                <c:pt idx="266">
                  <c:v>0.0</c:v>
                </c:pt>
                <c:pt idx="267">
                  <c:v>0.0</c:v>
                </c:pt>
                <c:pt idx="268">
                  <c:v>0.0</c:v>
                </c:pt>
                <c:pt idx="269">
                  <c:v>0.0</c:v>
                </c:pt>
                <c:pt idx="270">
                  <c:v>0.0</c:v>
                </c:pt>
                <c:pt idx="271">
                  <c:v>0.0</c:v>
                </c:pt>
                <c:pt idx="272">
                  <c:v>0.0</c:v>
                </c:pt>
                <c:pt idx="273">
                  <c:v>0.0</c:v>
                </c:pt>
                <c:pt idx="274">
                  <c:v>0.0</c:v>
                </c:pt>
                <c:pt idx="275">
                  <c:v>0.0</c:v>
                </c:pt>
                <c:pt idx="276">
                  <c:v>0.0</c:v>
                </c:pt>
                <c:pt idx="277">
                  <c:v>0.0</c:v>
                </c:pt>
                <c:pt idx="278">
                  <c:v>0.0</c:v>
                </c:pt>
                <c:pt idx="279">
                  <c:v>0.0</c:v>
                </c:pt>
                <c:pt idx="280">
                  <c:v>0.0</c:v>
                </c:pt>
                <c:pt idx="281">
                  <c:v>0.0</c:v>
                </c:pt>
                <c:pt idx="282">
                  <c:v>0.0</c:v>
                </c:pt>
                <c:pt idx="283">
                  <c:v>0.0</c:v>
                </c:pt>
                <c:pt idx="284">
                  <c:v>0.0</c:v>
                </c:pt>
                <c:pt idx="285">
                  <c:v>0.0</c:v>
                </c:pt>
                <c:pt idx="286">
                  <c:v>0.0</c:v>
                </c:pt>
                <c:pt idx="287">
                  <c:v>0.0</c:v>
                </c:pt>
                <c:pt idx="288">
                  <c:v>0.0</c:v>
                </c:pt>
                <c:pt idx="289">
                  <c:v>0.0</c:v>
                </c:pt>
                <c:pt idx="290">
                  <c:v>0.0</c:v>
                </c:pt>
                <c:pt idx="291">
                  <c:v>0.0</c:v>
                </c:pt>
                <c:pt idx="292">
                  <c:v>0.0</c:v>
                </c:pt>
                <c:pt idx="293">
                  <c:v>0.0</c:v>
                </c:pt>
                <c:pt idx="294">
                  <c:v>0.0</c:v>
                </c:pt>
                <c:pt idx="295">
                  <c:v>0.0</c:v>
                </c:pt>
                <c:pt idx="296">
                  <c:v>0.0</c:v>
                </c:pt>
                <c:pt idx="297">
                  <c:v>0.0</c:v>
                </c:pt>
                <c:pt idx="298">
                  <c:v>0.0</c:v>
                </c:pt>
                <c:pt idx="299">
                  <c:v>0.0</c:v>
                </c:pt>
                <c:pt idx="300">
                  <c:v>0.0</c:v>
                </c:pt>
                <c:pt idx="301">
                  <c:v>0.0</c:v>
                </c:pt>
                <c:pt idx="302">
                  <c:v>0.0</c:v>
                </c:pt>
                <c:pt idx="303">
                  <c:v>0.0</c:v>
                </c:pt>
                <c:pt idx="304">
                  <c:v>0.0</c:v>
                </c:pt>
                <c:pt idx="305">
                  <c:v>0.0</c:v>
                </c:pt>
                <c:pt idx="306">
                  <c:v>0.0</c:v>
                </c:pt>
                <c:pt idx="307">
                  <c:v>0.0</c:v>
                </c:pt>
                <c:pt idx="308">
                  <c:v>0.0</c:v>
                </c:pt>
                <c:pt idx="309">
                  <c:v>0.0</c:v>
                </c:pt>
                <c:pt idx="310">
                  <c:v>0.0</c:v>
                </c:pt>
                <c:pt idx="311">
                  <c:v>0.0</c:v>
                </c:pt>
                <c:pt idx="312">
                  <c:v>0.0</c:v>
                </c:pt>
                <c:pt idx="313">
                  <c:v>0.0</c:v>
                </c:pt>
                <c:pt idx="314">
                  <c:v>0.0</c:v>
                </c:pt>
                <c:pt idx="315">
                  <c:v>0.0</c:v>
                </c:pt>
                <c:pt idx="316">
                  <c:v>0.0</c:v>
                </c:pt>
                <c:pt idx="317">
                  <c:v>0.0</c:v>
                </c:pt>
                <c:pt idx="318">
                  <c:v>0.0</c:v>
                </c:pt>
                <c:pt idx="319">
                  <c:v>0.0</c:v>
                </c:pt>
                <c:pt idx="320">
                  <c:v>0.0</c:v>
                </c:pt>
                <c:pt idx="321">
                  <c:v>0.0</c:v>
                </c:pt>
                <c:pt idx="322">
                  <c:v>0.0</c:v>
                </c:pt>
                <c:pt idx="323">
                  <c:v>0.0</c:v>
                </c:pt>
                <c:pt idx="324">
                  <c:v>0.0</c:v>
                </c:pt>
                <c:pt idx="325">
                  <c:v>0.0</c:v>
                </c:pt>
                <c:pt idx="326">
                  <c:v>0.0</c:v>
                </c:pt>
                <c:pt idx="327">
                  <c:v>0.0</c:v>
                </c:pt>
                <c:pt idx="328">
                  <c:v>0.0</c:v>
                </c:pt>
                <c:pt idx="329">
                  <c:v>0.0</c:v>
                </c:pt>
                <c:pt idx="330">
                  <c:v>0.0</c:v>
                </c:pt>
                <c:pt idx="331">
                  <c:v>0.0</c:v>
                </c:pt>
                <c:pt idx="332">
                  <c:v>0.0</c:v>
                </c:pt>
                <c:pt idx="333">
                  <c:v>0.0</c:v>
                </c:pt>
                <c:pt idx="334">
                  <c:v>0.0</c:v>
                </c:pt>
                <c:pt idx="335">
                  <c:v>0.0</c:v>
                </c:pt>
                <c:pt idx="336">
                  <c:v>0.0</c:v>
                </c:pt>
                <c:pt idx="337">
                  <c:v>0.0</c:v>
                </c:pt>
                <c:pt idx="338">
                  <c:v>0.0</c:v>
                </c:pt>
                <c:pt idx="339">
                  <c:v>0.0</c:v>
                </c:pt>
                <c:pt idx="340">
                  <c:v>0.0</c:v>
                </c:pt>
                <c:pt idx="341">
                  <c:v>0.0</c:v>
                </c:pt>
                <c:pt idx="342">
                  <c:v>0.0</c:v>
                </c:pt>
                <c:pt idx="343">
                  <c:v>0.0</c:v>
                </c:pt>
                <c:pt idx="344">
                  <c:v>0.0</c:v>
                </c:pt>
                <c:pt idx="345">
                  <c:v>0.0</c:v>
                </c:pt>
                <c:pt idx="346">
                  <c:v>0.0</c:v>
                </c:pt>
                <c:pt idx="347">
                  <c:v>0.0</c:v>
                </c:pt>
                <c:pt idx="348">
                  <c:v>0.0</c:v>
                </c:pt>
                <c:pt idx="349">
                  <c:v>0.0</c:v>
                </c:pt>
                <c:pt idx="350">
                  <c:v>0.0</c:v>
                </c:pt>
                <c:pt idx="351">
                  <c:v>0.0</c:v>
                </c:pt>
                <c:pt idx="352">
                  <c:v>0.0</c:v>
                </c:pt>
                <c:pt idx="353">
                  <c:v>0.0</c:v>
                </c:pt>
                <c:pt idx="354">
                  <c:v>0.0</c:v>
                </c:pt>
                <c:pt idx="355">
                  <c:v>0.0</c:v>
                </c:pt>
                <c:pt idx="356">
                  <c:v>0.0</c:v>
                </c:pt>
                <c:pt idx="357">
                  <c:v>0.0</c:v>
                </c:pt>
                <c:pt idx="358">
                  <c:v>0.0</c:v>
                </c:pt>
                <c:pt idx="359">
                  <c:v>0.0</c:v>
                </c:pt>
                <c:pt idx="360">
                  <c:v>0.0</c:v>
                </c:pt>
                <c:pt idx="361">
                  <c:v>0.0</c:v>
                </c:pt>
                <c:pt idx="362">
                  <c:v>0.0</c:v>
                </c:pt>
                <c:pt idx="363">
                  <c:v>0.0</c:v>
                </c:pt>
                <c:pt idx="364">
                  <c:v>0.0</c:v>
                </c:pt>
                <c:pt idx="365">
                  <c:v>0.0</c:v>
                </c:pt>
                <c:pt idx="366">
                  <c:v>0.0</c:v>
                </c:pt>
                <c:pt idx="367">
                  <c:v>0.0</c:v>
                </c:pt>
                <c:pt idx="368">
                  <c:v>0.0</c:v>
                </c:pt>
                <c:pt idx="369">
                  <c:v>0.0</c:v>
                </c:pt>
                <c:pt idx="370">
                  <c:v>0.0</c:v>
                </c:pt>
                <c:pt idx="371">
                  <c:v>0.0</c:v>
                </c:pt>
                <c:pt idx="372">
                  <c:v>0.0</c:v>
                </c:pt>
                <c:pt idx="373">
                  <c:v>0.0</c:v>
                </c:pt>
                <c:pt idx="374">
                  <c:v>0.0</c:v>
                </c:pt>
                <c:pt idx="375">
                  <c:v>0.0</c:v>
                </c:pt>
                <c:pt idx="376">
                  <c:v>0.0</c:v>
                </c:pt>
                <c:pt idx="377">
                  <c:v>0.0</c:v>
                </c:pt>
                <c:pt idx="378">
                  <c:v>0.0</c:v>
                </c:pt>
                <c:pt idx="379">
                  <c:v>0.0</c:v>
                </c:pt>
                <c:pt idx="380">
                  <c:v>0.0</c:v>
                </c:pt>
                <c:pt idx="381">
                  <c:v>0.0</c:v>
                </c:pt>
                <c:pt idx="382">
                  <c:v>0.0</c:v>
                </c:pt>
                <c:pt idx="383">
                  <c:v>0.0</c:v>
                </c:pt>
                <c:pt idx="384">
                  <c:v>0.0</c:v>
                </c:pt>
                <c:pt idx="385">
                  <c:v>0.0</c:v>
                </c:pt>
                <c:pt idx="386">
                  <c:v>0.0</c:v>
                </c:pt>
                <c:pt idx="387">
                  <c:v>0.0</c:v>
                </c:pt>
                <c:pt idx="388">
                  <c:v>0.0</c:v>
                </c:pt>
                <c:pt idx="389">
                  <c:v>0.0</c:v>
                </c:pt>
                <c:pt idx="390">
                  <c:v>0.0</c:v>
                </c:pt>
                <c:pt idx="391">
                  <c:v>0.0</c:v>
                </c:pt>
                <c:pt idx="392">
                  <c:v>0.0</c:v>
                </c:pt>
                <c:pt idx="393">
                  <c:v>0.0</c:v>
                </c:pt>
                <c:pt idx="394">
                  <c:v>0.0</c:v>
                </c:pt>
                <c:pt idx="395">
                  <c:v>0.0</c:v>
                </c:pt>
                <c:pt idx="396">
                  <c:v>0.0</c:v>
                </c:pt>
                <c:pt idx="397">
                  <c:v>0.0</c:v>
                </c:pt>
                <c:pt idx="398">
                  <c:v>0.0</c:v>
                </c:pt>
                <c:pt idx="399">
                  <c:v>0.0</c:v>
                </c:pt>
                <c:pt idx="400">
                  <c:v>0.0</c:v>
                </c:pt>
                <c:pt idx="401">
                  <c:v>0.0</c:v>
                </c:pt>
                <c:pt idx="402">
                  <c:v>0.0</c:v>
                </c:pt>
                <c:pt idx="403">
                  <c:v>0.0</c:v>
                </c:pt>
                <c:pt idx="404">
                  <c:v>0.0</c:v>
                </c:pt>
                <c:pt idx="405">
                  <c:v>0.0</c:v>
                </c:pt>
                <c:pt idx="406">
                  <c:v>0.0</c:v>
                </c:pt>
                <c:pt idx="407">
                  <c:v>0.0</c:v>
                </c:pt>
                <c:pt idx="408">
                  <c:v>0.0</c:v>
                </c:pt>
                <c:pt idx="409">
                  <c:v>0.0</c:v>
                </c:pt>
                <c:pt idx="410">
                  <c:v>0.0</c:v>
                </c:pt>
                <c:pt idx="411">
                  <c:v>0.0</c:v>
                </c:pt>
                <c:pt idx="412">
                  <c:v>0.0</c:v>
                </c:pt>
                <c:pt idx="413">
                  <c:v>0.0</c:v>
                </c:pt>
                <c:pt idx="414">
                  <c:v>0.0</c:v>
                </c:pt>
                <c:pt idx="415">
                  <c:v>0.0</c:v>
                </c:pt>
                <c:pt idx="416">
                  <c:v>0.0</c:v>
                </c:pt>
                <c:pt idx="417">
                  <c:v>0.0</c:v>
                </c:pt>
                <c:pt idx="418">
                  <c:v>0.0</c:v>
                </c:pt>
                <c:pt idx="419">
                  <c:v>0.0</c:v>
                </c:pt>
                <c:pt idx="420">
                  <c:v>0.0</c:v>
                </c:pt>
                <c:pt idx="421">
                  <c:v>0.0</c:v>
                </c:pt>
                <c:pt idx="422">
                  <c:v>0.0</c:v>
                </c:pt>
                <c:pt idx="423">
                  <c:v>0.0</c:v>
                </c:pt>
                <c:pt idx="424">
                  <c:v>0.0</c:v>
                </c:pt>
                <c:pt idx="425">
                  <c:v>0.0</c:v>
                </c:pt>
                <c:pt idx="426">
                  <c:v>0.0</c:v>
                </c:pt>
                <c:pt idx="427">
                  <c:v>0.0</c:v>
                </c:pt>
                <c:pt idx="428">
                  <c:v>0.0</c:v>
                </c:pt>
                <c:pt idx="429">
                  <c:v>0.0</c:v>
                </c:pt>
                <c:pt idx="430">
                  <c:v>0.0</c:v>
                </c:pt>
                <c:pt idx="431">
                  <c:v>0.0</c:v>
                </c:pt>
                <c:pt idx="432">
                  <c:v>0.0</c:v>
                </c:pt>
                <c:pt idx="433">
                  <c:v>0.0</c:v>
                </c:pt>
                <c:pt idx="434">
                  <c:v>0.0</c:v>
                </c:pt>
                <c:pt idx="435">
                  <c:v>0.0</c:v>
                </c:pt>
                <c:pt idx="436">
                  <c:v>0.0</c:v>
                </c:pt>
                <c:pt idx="437">
                  <c:v>0.0</c:v>
                </c:pt>
                <c:pt idx="438">
                  <c:v>0.0</c:v>
                </c:pt>
                <c:pt idx="439">
                  <c:v>0.0</c:v>
                </c:pt>
                <c:pt idx="440">
                  <c:v>0.0</c:v>
                </c:pt>
                <c:pt idx="441">
                  <c:v>0.0</c:v>
                </c:pt>
                <c:pt idx="442">
                  <c:v>0.0</c:v>
                </c:pt>
                <c:pt idx="443">
                  <c:v>0.0</c:v>
                </c:pt>
                <c:pt idx="444">
                  <c:v>0.0</c:v>
                </c:pt>
                <c:pt idx="445">
                  <c:v>0.0</c:v>
                </c:pt>
                <c:pt idx="446">
                  <c:v>0.0</c:v>
                </c:pt>
                <c:pt idx="447">
                  <c:v>0.0</c:v>
                </c:pt>
                <c:pt idx="448">
                  <c:v>0.0</c:v>
                </c:pt>
                <c:pt idx="449">
                  <c:v>0.0</c:v>
                </c:pt>
                <c:pt idx="450">
                  <c:v>0.0</c:v>
                </c:pt>
                <c:pt idx="451">
                  <c:v>0.0</c:v>
                </c:pt>
                <c:pt idx="452">
                  <c:v>0.0</c:v>
                </c:pt>
                <c:pt idx="453">
                  <c:v>0.0</c:v>
                </c:pt>
                <c:pt idx="454">
                  <c:v>0.0</c:v>
                </c:pt>
                <c:pt idx="455">
                  <c:v>0.0</c:v>
                </c:pt>
                <c:pt idx="456">
                  <c:v>0.0</c:v>
                </c:pt>
                <c:pt idx="457">
                  <c:v>0.0</c:v>
                </c:pt>
                <c:pt idx="458">
                  <c:v>0.0</c:v>
                </c:pt>
                <c:pt idx="459">
                  <c:v>0.0</c:v>
                </c:pt>
                <c:pt idx="460">
                  <c:v>0.0</c:v>
                </c:pt>
                <c:pt idx="461">
                  <c:v>0.0</c:v>
                </c:pt>
                <c:pt idx="462">
                  <c:v>0.0</c:v>
                </c:pt>
                <c:pt idx="463">
                  <c:v>0.0</c:v>
                </c:pt>
                <c:pt idx="464">
                  <c:v>0.0</c:v>
                </c:pt>
                <c:pt idx="465">
                  <c:v>0.0</c:v>
                </c:pt>
                <c:pt idx="466">
                  <c:v>0.0</c:v>
                </c:pt>
                <c:pt idx="467">
                  <c:v>0.0</c:v>
                </c:pt>
                <c:pt idx="468">
                  <c:v>0.0</c:v>
                </c:pt>
                <c:pt idx="469">
                  <c:v>0.0</c:v>
                </c:pt>
                <c:pt idx="470">
                  <c:v>0.0</c:v>
                </c:pt>
                <c:pt idx="471">
                  <c:v>0.0</c:v>
                </c:pt>
                <c:pt idx="472">
                  <c:v>0.0</c:v>
                </c:pt>
                <c:pt idx="473">
                  <c:v>0.0</c:v>
                </c:pt>
                <c:pt idx="474">
                  <c:v>0.0</c:v>
                </c:pt>
                <c:pt idx="475">
                  <c:v>0.0</c:v>
                </c:pt>
                <c:pt idx="476">
                  <c:v>0.0</c:v>
                </c:pt>
                <c:pt idx="477">
                  <c:v>0.0</c:v>
                </c:pt>
                <c:pt idx="478">
                  <c:v>0.0</c:v>
                </c:pt>
                <c:pt idx="479">
                  <c:v>0.0</c:v>
                </c:pt>
                <c:pt idx="480">
                  <c:v>0.0</c:v>
                </c:pt>
                <c:pt idx="481">
                  <c:v>0.0</c:v>
                </c:pt>
                <c:pt idx="482">
                  <c:v>0.0</c:v>
                </c:pt>
                <c:pt idx="483">
                  <c:v>0.0</c:v>
                </c:pt>
                <c:pt idx="484">
                  <c:v>0.0</c:v>
                </c:pt>
                <c:pt idx="485">
                  <c:v>0.0</c:v>
                </c:pt>
                <c:pt idx="486">
                  <c:v>0.0</c:v>
                </c:pt>
                <c:pt idx="487">
                  <c:v>0.0</c:v>
                </c:pt>
                <c:pt idx="488">
                  <c:v>0.0</c:v>
                </c:pt>
                <c:pt idx="489">
                  <c:v>0.0</c:v>
                </c:pt>
                <c:pt idx="490">
                  <c:v>0.0</c:v>
                </c:pt>
                <c:pt idx="491">
                  <c:v>0.0</c:v>
                </c:pt>
                <c:pt idx="492">
                  <c:v>0.0</c:v>
                </c:pt>
                <c:pt idx="493">
                  <c:v>0.0</c:v>
                </c:pt>
                <c:pt idx="494">
                  <c:v>0.0</c:v>
                </c:pt>
                <c:pt idx="495">
                  <c:v>0.0</c:v>
                </c:pt>
                <c:pt idx="496">
                  <c:v>0.0</c:v>
                </c:pt>
                <c:pt idx="497">
                  <c:v>0.0</c:v>
                </c:pt>
                <c:pt idx="498">
                  <c:v>0.0</c:v>
                </c:pt>
                <c:pt idx="499">
                  <c:v>0.0</c:v>
                </c:pt>
                <c:pt idx="500">
                  <c:v>0.0</c:v>
                </c:pt>
                <c:pt idx="501">
                  <c:v>0.0</c:v>
                </c:pt>
                <c:pt idx="502">
                  <c:v>0.0</c:v>
                </c:pt>
                <c:pt idx="503">
                  <c:v>0.0</c:v>
                </c:pt>
                <c:pt idx="504">
                  <c:v>0.0</c:v>
                </c:pt>
                <c:pt idx="505">
                  <c:v>0.0</c:v>
                </c:pt>
                <c:pt idx="506">
                  <c:v>0.0</c:v>
                </c:pt>
                <c:pt idx="507">
                  <c:v>0.0</c:v>
                </c:pt>
                <c:pt idx="508">
                  <c:v>0.0</c:v>
                </c:pt>
                <c:pt idx="509">
                  <c:v>0.0</c:v>
                </c:pt>
                <c:pt idx="510">
                  <c:v>0.0</c:v>
                </c:pt>
                <c:pt idx="511">
                  <c:v>0.0</c:v>
                </c:pt>
                <c:pt idx="512">
                  <c:v>0.0</c:v>
                </c:pt>
                <c:pt idx="513">
                  <c:v>0.0</c:v>
                </c:pt>
                <c:pt idx="514">
                  <c:v>0.0</c:v>
                </c:pt>
                <c:pt idx="515">
                  <c:v>0.0</c:v>
                </c:pt>
                <c:pt idx="516">
                  <c:v>0.0</c:v>
                </c:pt>
                <c:pt idx="517">
                  <c:v>0.0</c:v>
                </c:pt>
                <c:pt idx="518">
                  <c:v>0.0</c:v>
                </c:pt>
                <c:pt idx="519">
                  <c:v>0.0</c:v>
                </c:pt>
                <c:pt idx="520">
                  <c:v>0.0</c:v>
                </c:pt>
                <c:pt idx="521">
                  <c:v>0.0</c:v>
                </c:pt>
                <c:pt idx="522">
                  <c:v>0.0</c:v>
                </c:pt>
                <c:pt idx="523">
                  <c:v>0.0</c:v>
                </c:pt>
                <c:pt idx="524">
                  <c:v>0.0</c:v>
                </c:pt>
                <c:pt idx="525">
                  <c:v>0.0</c:v>
                </c:pt>
                <c:pt idx="526">
                  <c:v>0.0</c:v>
                </c:pt>
                <c:pt idx="527">
                  <c:v>0.0</c:v>
                </c:pt>
                <c:pt idx="528">
                  <c:v>0.0</c:v>
                </c:pt>
                <c:pt idx="529">
                  <c:v>0.0</c:v>
                </c:pt>
                <c:pt idx="530">
                  <c:v>0.0</c:v>
                </c:pt>
                <c:pt idx="531">
                  <c:v>0.0</c:v>
                </c:pt>
                <c:pt idx="532">
                  <c:v>0.0</c:v>
                </c:pt>
                <c:pt idx="533">
                  <c:v>0.0</c:v>
                </c:pt>
                <c:pt idx="534">
                  <c:v>0.0</c:v>
                </c:pt>
                <c:pt idx="535">
                  <c:v>0.0</c:v>
                </c:pt>
                <c:pt idx="536">
                  <c:v>0.0</c:v>
                </c:pt>
                <c:pt idx="537">
                  <c:v>0.0</c:v>
                </c:pt>
                <c:pt idx="538">
                  <c:v>0.0</c:v>
                </c:pt>
                <c:pt idx="539">
                  <c:v>0.0</c:v>
                </c:pt>
                <c:pt idx="540">
                  <c:v>0.0</c:v>
                </c:pt>
                <c:pt idx="541">
                  <c:v>0.0</c:v>
                </c:pt>
                <c:pt idx="542">
                  <c:v>0.0</c:v>
                </c:pt>
                <c:pt idx="543">
                  <c:v>0.0</c:v>
                </c:pt>
                <c:pt idx="544">
                  <c:v>0.0</c:v>
                </c:pt>
                <c:pt idx="545">
                  <c:v>0.0</c:v>
                </c:pt>
                <c:pt idx="546">
                  <c:v>0.0</c:v>
                </c:pt>
                <c:pt idx="547">
                  <c:v>0.0</c:v>
                </c:pt>
                <c:pt idx="548">
                  <c:v>0.0</c:v>
                </c:pt>
                <c:pt idx="549">
                  <c:v>0.0</c:v>
                </c:pt>
                <c:pt idx="550">
                  <c:v>0.0</c:v>
                </c:pt>
                <c:pt idx="551">
                  <c:v>0.0</c:v>
                </c:pt>
                <c:pt idx="552">
                  <c:v>0.0</c:v>
                </c:pt>
                <c:pt idx="553">
                  <c:v>0.0</c:v>
                </c:pt>
                <c:pt idx="554">
                  <c:v>0.0</c:v>
                </c:pt>
                <c:pt idx="555">
                  <c:v>0.0</c:v>
                </c:pt>
                <c:pt idx="556">
                  <c:v>0.0</c:v>
                </c:pt>
                <c:pt idx="557">
                  <c:v>0.0</c:v>
                </c:pt>
                <c:pt idx="558">
                  <c:v>0.0</c:v>
                </c:pt>
                <c:pt idx="559">
                  <c:v>0.0</c:v>
                </c:pt>
                <c:pt idx="560">
                  <c:v>0.0</c:v>
                </c:pt>
                <c:pt idx="561">
                  <c:v>0.0</c:v>
                </c:pt>
                <c:pt idx="562">
                  <c:v>0.0</c:v>
                </c:pt>
                <c:pt idx="563">
                  <c:v>0.0</c:v>
                </c:pt>
                <c:pt idx="564">
                  <c:v>0.0</c:v>
                </c:pt>
                <c:pt idx="565">
                  <c:v>0.0</c:v>
                </c:pt>
                <c:pt idx="566">
                  <c:v>0.0</c:v>
                </c:pt>
                <c:pt idx="567">
                  <c:v>0.0</c:v>
                </c:pt>
                <c:pt idx="568">
                  <c:v>0.0</c:v>
                </c:pt>
                <c:pt idx="569">
                  <c:v>0.0</c:v>
                </c:pt>
                <c:pt idx="570">
                  <c:v>0.0</c:v>
                </c:pt>
                <c:pt idx="571">
                  <c:v>0.0</c:v>
                </c:pt>
                <c:pt idx="572">
                  <c:v>0.0</c:v>
                </c:pt>
                <c:pt idx="573">
                  <c:v>0.0</c:v>
                </c:pt>
                <c:pt idx="574">
                  <c:v>0.0</c:v>
                </c:pt>
                <c:pt idx="575">
                  <c:v>0.0</c:v>
                </c:pt>
                <c:pt idx="576">
                  <c:v>0.0</c:v>
                </c:pt>
                <c:pt idx="577">
                  <c:v>0.0</c:v>
                </c:pt>
                <c:pt idx="578">
                  <c:v>0.0</c:v>
                </c:pt>
                <c:pt idx="579">
                  <c:v>0.0</c:v>
                </c:pt>
                <c:pt idx="580">
                  <c:v>0.0</c:v>
                </c:pt>
                <c:pt idx="581">
                  <c:v>0.0</c:v>
                </c:pt>
                <c:pt idx="582">
                  <c:v>0.0</c:v>
                </c:pt>
                <c:pt idx="583">
                  <c:v>0.0</c:v>
                </c:pt>
                <c:pt idx="584">
                  <c:v>0.0</c:v>
                </c:pt>
                <c:pt idx="585">
                  <c:v>0.0</c:v>
                </c:pt>
                <c:pt idx="586">
                  <c:v>0.0</c:v>
                </c:pt>
                <c:pt idx="587">
                  <c:v>0.0</c:v>
                </c:pt>
                <c:pt idx="588">
                  <c:v>0.0</c:v>
                </c:pt>
                <c:pt idx="589">
                  <c:v>0.0</c:v>
                </c:pt>
                <c:pt idx="590">
                  <c:v>0.0</c:v>
                </c:pt>
                <c:pt idx="591">
                  <c:v>0.0</c:v>
                </c:pt>
                <c:pt idx="592">
                  <c:v>0.0</c:v>
                </c:pt>
                <c:pt idx="593">
                  <c:v>0.0</c:v>
                </c:pt>
                <c:pt idx="594">
                  <c:v>0.0</c:v>
                </c:pt>
                <c:pt idx="595">
                  <c:v>0.0</c:v>
                </c:pt>
                <c:pt idx="596">
                  <c:v>0.0</c:v>
                </c:pt>
                <c:pt idx="597">
                  <c:v>0.0</c:v>
                </c:pt>
                <c:pt idx="598">
                  <c:v>0.0</c:v>
                </c:pt>
                <c:pt idx="599">
                  <c:v>0.0</c:v>
                </c:pt>
                <c:pt idx="600">
                  <c:v>0.0</c:v>
                </c:pt>
                <c:pt idx="601">
                  <c:v>0.0</c:v>
                </c:pt>
                <c:pt idx="602">
                  <c:v>0.0</c:v>
                </c:pt>
                <c:pt idx="603">
                  <c:v>0.0</c:v>
                </c:pt>
                <c:pt idx="604">
                  <c:v>0.0</c:v>
                </c:pt>
                <c:pt idx="605">
                  <c:v>0.0</c:v>
                </c:pt>
                <c:pt idx="606">
                  <c:v>0.0</c:v>
                </c:pt>
                <c:pt idx="607">
                  <c:v>0.0</c:v>
                </c:pt>
                <c:pt idx="608">
                  <c:v>0.0</c:v>
                </c:pt>
                <c:pt idx="609">
                  <c:v>0.0</c:v>
                </c:pt>
                <c:pt idx="610">
                  <c:v>0.0</c:v>
                </c:pt>
                <c:pt idx="611">
                  <c:v>0.0</c:v>
                </c:pt>
                <c:pt idx="612">
                  <c:v>0.0</c:v>
                </c:pt>
                <c:pt idx="613">
                  <c:v>0.0</c:v>
                </c:pt>
                <c:pt idx="614">
                  <c:v>0.0</c:v>
                </c:pt>
                <c:pt idx="615">
                  <c:v>0.0</c:v>
                </c:pt>
                <c:pt idx="616">
                  <c:v>0.0</c:v>
                </c:pt>
                <c:pt idx="617">
                  <c:v>0.0</c:v>
                </c:pt>
                <c:pt idx="618">
                  <c:v>0.0</c:v>
                </c:pt>
                <c:pt idx="619">
                  <c:v>0.0</c:v>
                </c:pt>
                <c:pt idx="620">
                  <c:v>0.0</c:v>
                </c:pt>
                <c:pt idx="621">
                  <c:v>0.0</c:v>
                </c:pt>
                <c:pt idx="622">
                  <c:v>0.0</c:v>
                </c:pt>
                <c:pt idx="623">
                  <c:v>0.0</c:v>
                </c:pt>
                <c:pt idx="624">
                  <c:v>0.0</c:v>
                </c:pt>
                <c:pt idx="625">
                  <c:v>0.0</c:v>
                </c:pt>
                <c:pt idx="626">
                  <c:v>0.0</c:v>
                </c:pt>
                <c:pt idx="627">
                  <c:v>0.0</c:v>
                </c:pt>
                <c:pt idx="628">
                  <c:v>0.0</c:v>
                </c:pt>
                <c:pt idx="629">
                  <c:v>0.0</c:v>
                </c:pt>
                <c:pt idx="630">
                  <c:v>0.0</c:v>
                </c:pt>
                <c:pt idx="631">
                  <c:v>0.0</c:v>
                </c:pt>
                <c:pt idx="632">
                  <c:v>0.0</c:v>
                </c:pt>
                <c:pt idx="633">
                  <c:v>0.0</c:v>
                </c:pt>
                <c:pt idx="634">
                  <c:v>0.0</c:v>
                </c:pt>
                <c:pt idx="635">
                  <c:v>0.0</c:v>
                </c:pt>
                <c:pt idx="636">
                  <c:v>0.0</c:v>
                </c:pt>
                <c:pt idx="637">
                  <c:v>0.0</c:v>
                </c:pt>
                <c:pt idx="638">
                  <c:v>0.0</c:v>
                </c:pt>
                <c:pt idx="639">
                  <c:v>0.0</c:v>
                </c:pt>
                <c:pt idx="640">
                  <c:v>0.0</c:v>
                </c:pt>
                <c:pt idx="641">
                  <c:v>0.0</c:v>
                </c:pt>
                <c:pt idx="642">
                  <c:v>0.0</c:v>
                </c:pt>
                <c:pt idx="643">
                  <c:v>0.0</c:v>
                </c:pt>
                <c:pt idx="644">
                  <c:v>0.0</c:v>
                </c:pt>
                <c:pt idx="645">
                  <c:v>0.0</c:v>
                </c:pt>
                <c:pt idx="646">
                  <c:v>0.0</c:v>
                </c:pt>
                <c:pt idx="647">
                  <c:v>0.0</c:v>
                </c:pt>
                <c:pt idx="648">
                  <c:v>0.0</c:v>
                </c:pt>
                <c:pt idx="649">
                  <c:v>0.0</c:v>
                </c:pt>
                <c:pt idx="650">
                  <c:v>0.0</c:v>
                </c:pt>
                <c:pt idx="651">
                  <c:v>0.0</c:v>
                </c:pt>
                <c:pt idx="652">
                  <c:v>0.0</c:v>
                </c:pt>
                <c:pt idx="653">
                  <c:v>0.0</c:v>
                </c:pt>
                <c:pt idx="654">
                  <c:v>0.0</c:v>
                </c:pt>
                <c:pt idx="655">
                  <c:v>0.0</c:v>
                </c:pt>
                <c:pt idx="656">
                  <c:v>0.0</c:v>
                </c:pt>
                <c:pt idx="657">
                  <c:v>0.0</c:v>
                </c:pt>
                <c:pt idx="658">
                  <c:v>0.0</c:v>
                </c:pt>
                <c:pt idx="659">
                  <c:v>0.0</c:v>
                </c:pt>
                <c:pt idx="660">
                  <c:v>0.0</c:v>
                </c:pt>
                <c:pt idx="661">
                  <c:v>0.0</c:v>
                </c:pt>
                <c:pt idx="662">
                  <c:v>0.0</c:v>
                </c:pt>
                <c:pt idx="663">
                  <c:v>0.0</c:v>
                </c:pt>
                <c:pt idx="664">
                  <c:v>0.0</c:v>
                </c:pt>
                <c:pt idx="665">
                  <c:v>0.0</c:v>
                </c:pt>
                <c:pt idx="666">
                  <c:v>0.0</c:v>
                </c:pt>
                <c:pt idx="667">
                  <c:v>0.0</c:v>
                </c:pt>
                <c:pt idx="668">
                  <c:v>0.0</c:v>
                </c:pt>
                <c:pt idx="669">
                  <c:v>0.0</c:v>
                </c:pt>
                <c:pt idx="670">
                  <c:v>0.0</c:v>
                </c:pt>
                <c:pt idx="671">
                  <c:v>0.0</c:v>
                </c:pt>
                <c:pt idx="672">
                  <c:v>0.0</c:v>
                </c:pt>
                <c:pt idx="673">
                  <c:v>0.0</c:v>
                </c:pt>
                <c:pt idx="674">
                  <c:v>0.0</c:v>
                </c:pt>
                <c:pt idx="675">
                  <c:v>0.0</c:v>
                </c:pt>
                <c:pt idx="676">
                  <c:v>0.0</c:v>
                </c:pt>
                <c:pt idx="677">
                  <c:v>0.0</c:v>
                </c:pt>
                <c:pt idx="678">
                  <c:v>0.0</c:v>
                </c:pt>
                <c:pt idx="679">
                  <c:v>0.0</c:v>
                </c:pt>
                <c:pt idx="680">
                  <c:v>0.0</c:v>
                </c:pt>
                <c:pt idx="681">
                  <c:v>0.0</c:v>
                </c:pt>
                <c:pt idx="682">
                  <c:v>0.0</c:v>
                </c:pt>
                <c:pt idx="683">
                  <c:v>0.0</c:v>
                </c:pt>
                <c:pt idx="684">
                  <c:v>0.0</c:v>
                </c:pt>
                <c:pt idx="685">
                  <c:v>0.0</c:v>
                </c:pt>
                <c:pt idx="686">
                  <c:v>0.0</c:v>
                </c:pt>
                <c:pt idx="687">
                  <c:v>0.0</c:v>
                </c:pt>
                <c:pt idx="688">
                  <c:v>0.0</c:v>
                </c:pt>
                <c:pt idx="689">
                  <c:v>0.0</c:v>
                </c:pt>
                <c:pt idx="690">
                  <c:v>0.0</c:v>
                </c:pt>
                <c:pt idx="691">
                  <c:v>0.0</c:v>
                </c:pt>
                <c:pt idx="692">
                  <c:v>0.0</c:v>
                </c:pt>
                <c:pt idx="693">
                  <c:v>0.0</c:v>
                </c:pt>
                <c:pt idx="694">
                  <c:v>0.0</c:v>
                </c:pt>
                <c:pt idx="695">
                  <c:v>0.0</c:v>
                </c:pt>
                <c:pt idx="696">
                  <c:v>0.0</c:v>
                </c:pt>
                <c:pt idx="697">
                  <c:v>0.0</c:v>
                </c:pt>
                <c:pt idx="698">
                  <c:v>0.0</c:v>
                </c:pt>
                <c:pt idx="699">
                  <c:v>0.0</c:v>
                </c:pt>
                <c:pt idx="700">
                  <c:v>0.0</c:v>
                </c:pt>
                <c:pt idx="701">
                  <c:v>0.0</c:v>
                </c:pt>
                <c:pt idx="702">
                  <c:v>0.0</c:v>
                </c:pt>
                <c:pt idx="703">
                  <c:v>0.0</c:v>
                </c:pt>
                <c:pt idx="704">
                  <c:v>0.0</c:v>
                </c:pt>
                <c:pt idx="705">
                  <c:v>0.0</c:v>
                </c:pt>
                <c:pt idx="706">
                  <c:v>0.0</c:v>
                </c:pt>
                <c:pt idx="707">
                  <c:v>0.0</c:v>
                </c:pt>
                <c:pt idx="708">
                  <c:v>0.0</c:v>
                </c:pt>
                <c:pt idx="709">
                  <c:v>0.0</c:v>
                </c:pt>
                <c:pt idx="710">
                  <c:v>0.0</c:v>
                </c:pt>
                <c:pt idx="711">
                  <c:v>0.0</c:v>
                </c:pt>
                <c:pt idx="712">
                  <c:v>0.0</c:v>
                </c:pt>
                <c:pt idx="713">
                  <c:v>0.0</c:v>
                </c:pt>
                <c:pt idx="714">
                  <c:v>0.0</c:v>
                </c:pt>
                <c:pt idx="715">
                  <c:v>0.0</c:v>
                </c:pt>
                <c:pt idx="716">
                  <c:v>0.0</c:v>
                </c:pt>
                <c:pt idx="717">
                  <c:v>0.0</c:v>
                </c:pt>
                <c:pt idx="718">
                  <c:v>0.0</c:v>
                </c:pt>
                <c:pt idx="719">
                  <c:v>0.0</c:v>
                </c:pt>
                <c:pt idx="720">
                  <c:v>0.0</c:v>
                </c:pt>
                <c:pt idx="721">
                  <c:v>0.0</c:v>
                </c:pt>
                <c:pt idx="722">
                  <c:v>0.0</c:v>
                </c:pt>
                <c:pt idx="723">
                  <c:v>0.0</c:v>
                </c:pt>
                <c:pt idx="724">
                  <c:v>0.0</c:v>
                </c:pt>
                <c:pt idx="725">
                  <c:v>0.0</c:v>
                </c:pt>
                <c:pt idx="726">
                  <c:v>0.0</c:v>
                </c:pt>
                <c:pt idx="727">
                  <c:v>0.0</c:v>
                </c:pt>
                <c:pt idx="728">
                  <c:v>0.0</c:v>
                </c:pt>
                <c:pt idx="729">
                  <c:v>0.0</c:v>
                </c:pt>
                <c:pt idx="730">
                  <c:v>0.0</c:v>
                </c:pt>
                <c:pt idx="731">
                  <c:v>0.0</c:v>
                </c:pt>
                <c:pt idx="732">
                  <c:v>0.0</c:v>
                </c:pt>
                <c:pt idx="733">
                  <c:v>0.0</c:v>
                </c:pt>
                <c:pt idx="734">
                  <c:v>0.0</c:v>
                </c:pt>
                <c:pt idx="735">
                  <c:v>0.0</c:v>
                </c:pt>
                <c:pt idx="736">
                  <c:v>0.0</c:v>
                </c:pt>
                <c:pt idx="737">
                  <c:v>0.0</c:v>
                </c:pt>
                <c:pt idx="738">
                  <c:v>0.0</c:v>
                </c:pt>
                <c:pt idx="739">
                  <c:v>0.0</c:v>
                </c:pt>
                <c:pt idx="740">
                  <c:v>0.0</c:v>
                </c:pt>
                <c:pt idx="741">
                  <c:v>0.0</c:v>
                </c:pt>
                <c:pt idx="742">
                  <c:v>0.0</c:v>
                </c:pt>
                <c:pt idx="743">
                  <c:v>0.0</c:v>
                </c:pt>
                <c:pt idx="744">
                  <c:v>0.0</c:v>
                </c:pt>
                <c:pt idx="745">
                  <c:v>0.0</c:v>
                </c:pt>
                <c:pt idx="746">
                  <c:v>0.0</c:v>
                </c:pt>
                <c:pt idx="747">
                  <c:v>0.0</c:v>
                </c:pt>
                <c:pt idx="748">
                  <c:v>0.0</c:v>
                </c:pt>
                <c:pt idx="749">
                  <c:v>0.0</c:v>
                </c:pt>
                <c:pt idx="750">
                  <c:v>0.0</c:v>
                </c:pt>
                <c:pt idx="751">
                  <c:v>0.0</c:v>
                </c:pt>
                <c:pt idx="752">
                  <c:v>0.0</c:v>
                </c:pt>
                <c:pt idx="753">
                  <c:v>0.0</c:v>
                </c:pt>
                <c:pt idx="754">
                  <c:v>0.0</c:v>
                </c:pt>
                <c:pt idx="755">
                  <c:v>0.0</c:v>
                </c:pt>
                <c:pt idx="756">
                  <c:v>0.0</c:v>
                </c:pt>
                <c:pt idx="757">
                  <c:v>0.0</c:v>
                </c:pt>
                <c:pt idx="758">
                  <c:v>0.0</c:v>
                </c:pt>
                <c:pt idx="759">
                  <c:v>0.0</c:v>
                </c:pt>
                <c:pt idx="760">
                  <c:v>0.0</c:v>
                </c:pt>
                <c:pt idx="761">
                  <c:v>0.0</c:v>
                </c:pt>
                <c:pt idx="762">
                  <c:v>0.0</c:v>
                </c:pt>
                <c:pt idx="763">
                  <c:v>0.0</c:v>
                </c:pt>
                <c:pt idx="764">
                  <c:v>0.0</c:v>
                </c:pt>
                <c:pt idx="765">
                  <c:v>0.0</c:v>
                </c:pt>
                <c:pt idx="766">
                  <c:v>0.0</c:v>
                </c:pt>
                <c:pt idx="767">
                  <c:v>0.0</c:v>
                </c:pt>
                <c:pt idx="768">
                  <c:v>0.0</c:v>
                </c:pt>
                <c:pt idx="769">
                  <c:v>0.0</c:v>
                </c:pt>
                <c:pt idx="770">
                  <c:v>0.0</c:v>
                </c:pt>
                <c:pt idx="771">
                  <c:v>0.0</c:v>
                </c:pt>
                <c:pt idx="772">
                  <c:v>0.0</c:v>
                </c:pt>
                <c:pt idx="773">
                  <c:v>0.0</c:v>
                </c:pt>
                <c:pt idx="774">
                  <c:v>0.0</c:v>
                </c:pt>
                <c:pt idx="775">
                  <c:v>0.0</c:v>
                </c:pt>
                <c:pt idx="776">
                  <c:v>0.0</c:v>
                </c:pt>
                <c:pt idx="777">
                  <c:v>0.0</c:v>
                </c:pt>
                <c:pt idx="778">
                  <c:v>0.0</c:v>
                </c:pt>
                <c:pt idx="779">
                  <c:v>0.0</c:v>
                </c:pt>
                <c:pt idx="780">
                  <c:v>0.0</c:v>
                </c:pt>
                <c:pt idx="781">
                  <c:v>0.0</c:v>
                </c:pt>
                <c:pt idx="782">
                  <c:v>0.0</c:v>
                </c:pt>
                <c:pt idx="783">
                  <c:v>0.0</c:v>
                </c:pt>
                <c:pt idx="784">
                  <c:v>0.0</c:v>
                </c:pt>
                <c:pt idx="785">
                  <c:v>0.0</c:v>
                </c:pt>
                <c:pt idx="786">
                  <c:v>0.0</c:v>
                </c:pt>
                <c:pt idx="787">
                  <c:v>0.0</c:v>
                </c:pt>
                <c:pt idx="788">
                  <c:v>0.0</c:v>
                </c:pt>
                <c:pt idx="789">
                  <c:v>0.0</c:v>
                </c:pt>
                <c:pt idx="790">
                  <c:v>0.0</c:v>
                </c:pt>
                <c:pt idx="791">
                  <c:v>0.0</c:v>
                </c:pt>
                <c:pt idx="792">
                  <c:v>0.0</c:v>
                </c:pt>
                <c:pt idx="793">
                  <c:v>0.0</c:v>
                </c:pt>
                <c:pt idx="794">
                  <c:v>0.0</c:v>
                </c:pt>
                <c:pt idx="795">
                  <c:v>0.0</c:v>
                </c:pt>
                <c:pt idx="796">
                  <c:v>0.0</c:v>
                </c:pt>
                <c:pt idx="797">
                  <c:v>0.0</c:v>
                </c:pt>
                <c:pt idx="798">
                  <c:v>0.0</c:v>
                </c:pt>
                <c:pt idx="799">
                  <c:v>0.0</c:v>
                </c:pt>
                <c:pt idx="800">
                  <c:v>0.0</c:v>
                </c:pt>
                <c:pt idx="801">
                  <c:v>0.0</c:v>
                </c:pt>
                <c:pt idx="802">
                  <c:v>0.0</c:v>
                </c:pt>
                <c:pt idx="803">
                  <c:v>0.0</c:v>
                </c:pt>
                <c:pt idx="804">
                  <c:v>0.0</c:v>
                </c:pt>
                <c:pt idx="805">
                  <c:v>0.0</c:v>
                </c:pt>
                <c:pt idx="806">
                  <c:v>0.0</c:v>
                </c:pt>
                <c:pt idx="807">
                  <c:v>0.0</c:v>
                </c:pt>
                <c:pt idx="808">
                  <c:v>0.0</c:v>
                </c:pt>
                <c:pt idx="809">
                  <c:v>0.0</c:v>
                </c:pt>
                <c:pt idx="810">
                  <c:v>0.0</c:v>
                </c:pt>
                <c:pt idx="811">
                  <c:v>0.0</c:v>
                </c:pt>
                <c:pt idx="812">
                  <c:v>0.0</c:v>
                </c:pt>
                <c:pt idx="813">
                  <c:v>0.0</c:v>
                </c:pt>
                <c:pt idx="814">
                  <c:v>0.0</c:v>
                </c:pt>
                <c:pt idx="815">
                  <c:v>0.0</c:v>
                </c:pt>
                <c:pt idx="816">
                  <c:v>0.0</c:v>
                </c:pt>
                <c:pt idx="817">
                  <c:v>0.0</c:v>
                </c:pt>
                <c:pt idx="818">
                  <c:v>0.0</c:v>
                </c:pt>
                <c:pt idx="819">
                  <c:v>0.0</c:v>
                </c:pt>
                <c:pt idx="820">
                  <c:v>0.0</c:v>
                </c:pt>
                <c:pt idx="821">
                  <c:v>0.0</c:v>
                </c:pt>
                <c:pt idx="822">
                  <c:v>0.0</c:v>
                </c:pt>
                <c:pt idx="823">
                  <c:v>0.0</c:v>
                </c:pt>
                <c:pt idx="824">
                  <c:v>0.0</c:v>
                </c:pt>
                <c:pt idx="825">
                  <c:v>0.0</c:v>
                </c:pt>
                <c:pt idx="826">
                  <c:v>0.0</c:v>
                </c:pt>
                <c:pt idx="827">
                  <c:v>0.0</c:v>
                </c:pt>
                <c:pt idx="828">
                  <c:v>0.0</c:v>
                </c:pt>
                <c:pt idx="829">
                  <c:v>0.0</c:v>
                </c:pt>
                <c:pt idx="830">
                  <c:v>0.0</c:v>
                </c:pt>
                <c:pt idx="831">
                  <c:v>0.0</c:v>
                </c:pt>
                <c:pt idx="832">
                  <c:v>0.0</c:v>
                </c:pt>
                <c:pt idx="833">
                  <c:v>0.0</c:v>
                </c:pt>
                <c:pt idx="834">
                  <c:v>0.0</c:v>
                </c:pt>
                <c:pt idx="835">
                  <c:v>0.0</c:v>
                </c:pt>
                <c:pt idx="836">
                  <c:v>0.0</c:v>
                </c:pt>
                <c:pt idx="837">
                  <c:v>0.0</c:v>
                </c:pt>
                <c:pt idx="838">
                  <c:v>0.0</c:v>
                </c:pt>
                <c:pt idx="839">
                  <c:v>0.0</c:v>
                </c:pt>
                <c:pt idx="840">
                  <c:v>0.0</c:v>
                </c:pt>
                <c:pt idx="841">
                  <c:v>0.0</c:v>
                </c:pt>
                <c:pt idx="842">
                  <c:v>0.0</c:v>
                </c:pt>
                <c:pt idx="843">
                  <c:v>0.0</c:v>
                </c:pt>
                <c:pt idx="844">
                  <c:v>0.0</c:v>
                </c:pt>
                <c:pt idx="845">
                  <c:v>0.0</c:v>
                </c:pt>
                <c:pt idx="846">
                  <c:v>0.0</c:v>
                </c:pt>
                <c:pt idx="847">
                  <c:v>0.0</c:v>
                </c:pt>
                <c:pt idx="848">
                  <c:v>0.0</c:v>
                </c:pt>
                <c:pt idx="849">
                  <c:v>0.0</c:v>
                </c:pt>
                <c:pt idx="850">
                  <c:v>0.0</c:v>
                </c:pt>
                <c:pt idx="851">
                  <c:v>0.0</c:v>
                </c:pt>
                <c:pt idx="852">
                  <c:v>0.0</c:v>
                </c:pt>
                <c:pt idx="853">
                  <c:v>0.0</c:v>
                </c:pt>
                <c:pt idx="854">
                  <c:v>0.0</c:v>
                </c:pt>
                <c:pt idx="855">
                  <c:v>0.0</c:v>
                </c:pt>
                <c:pt idx="856">
                  <c:v>0.0</c:v>
                </c:pt>
                <c:pt idx="857">
                  <c:v>0.0</c:v>
                </c:pt>
                <c:pt idx="858">
                  <c:v>0.0</c:v>
                </c:pt>
                <c:pt idx="859">
                  <c:v>0.0</c:v>
                </c:pt>
                <c:pt idx="860">
                  <c:v>0.0</c:v>
                </c:pt>
                <c:pt idx="861">
                  <c:v>0.0</c:v>
                </c:pt>
                <c:pt idx="862">
                  <c:v>0.0</c:v>
                </c:pt>
                <c:pt idx="863">
                  <c:v>0.0</c:v>
                </c:pt>
                <c:pt idx="864">
                  <c:v>0.0</c:v>
                </c:pt>
                <c:pt idx="865">
                  <c:v>0.0</c:v>
                </c:pt>
                <c:pt idx="866">
                  <c:v>0.0</c:v>
                </c:pt>
                <c:pt idx="867">
                  <c:v>0.0</c:v>
                </c:pt>
                <c:pt idx="868">
                  <c:v>0.0</c:v>
                </c:pt>
                <c:pt idx="869">
                  <c:v>0.0</c:v>
                </c:pt>
                <c:pt idx="870">
                  <c:v>0.0</c:v>
                </c:pt>
                <c:pt idx="871">
                  <c:v>0.0</c:v>
                </c:pt>
                <c:pt idx="872">
                  <c:v>0.0</c:v>
                </c:pt>
                <c:pt idx="873">
                  <c:v>0.0</c:v>
                </c:pt>
                <c:pt idx="874">
                  <c:v>0.0</c:v>
                </c:pt>
                <c:pt idx="875">
                  <c:v>0.0</c:v>
                </c:pt>
                <c:pt idx="876">
                  <c:v>0.0</c:v>
                </c:pt>
                <c:pt idx="877">
                  <c:v>0.0</c:v>
                </c:pt>
                <c:pt idx="878">
                  <c:v>0.0</c:v>
                </c:pt>
                <c:pt idx="879">
                  <c:v>0.0</c:v>
                </c:pt>
                <c:pt idx="880">
                  <c:v>0.0</c:v>
                </c:pt>
                <c:pt idx="881">
                  <c:v>0.0</c:v>
                </c:pt>
                <c:pt idx="882">
                  <c:v>0.0</c:v>
                </c:pt>
                <c:pt idx="883">
                  <c:v>0.0</c:v>
                </c:pt>
                <c:pt idx="884">
                  <c:v>0.0</c:v>
                </c:pt>
                <c:pt idx="885">
                  <c:v>0.0</c:v>
                </c:pt>
                <c:pt idx="886">
                  <c:v>0.0</c:v>
                </c:pt>
                <c:pt idx="887">
                  <c:v>0.0</c:v>
                </c:pt>
                <c:pt idx="888">
                  <c:v>0.0</c:v>
                </c:pt>
                <c:pt idx="889">
                  <c:v>0.0</c:v>
                </c:pt>
                <c:pt idx="890">
                  <c:v>0.0</c:v>
                </c:pt>
                <c:pt idx="891">
                  <c:v>0.0</c:v>
                </c:pt>
                <c:pt idx="892">
                  <c:v>0.0</c:v>
                </c:pt>
                <c:pt idx="893">
                  <c:v>0.0</c:v>
                </c:pt>
                <c:pt idx="894">
                  <c:v>0.0</c:v>
                </c:pt>
                <c:pt idx="895">
                  <c:v>0.0</c:v>
                </c:pt>
                <c:pt idx="896">
                  <c:v>0.0</c:v>
                </c:pt>
                <c:pt idx="897">
                  <c:v>0.0</c:v>
                </c:pt>
                <c:pt idx="898">
                  <c:v>0.0</c:v>
                </c:pt>
                <c:pt idx="899">
                  <c:v>0.0</c:v>
                </c:pt>
                <c:pt idx="900">
                  <c:v>0.0</c:v>
                </c:pt>
                <c:pt idx="901">
                  <c:v>0.0</c:v>
                </c:pt>
                <c:pt idx="902">
                  <c:v>0.0</c:v>
                </c:pt>
                <c:pt idx="903">
                  <c:v>0.0</c:v>
                </c:pt>
                <c:pt idx="904">
                  <c:v>0.0</c:v>
                </c:pt>
                <c:pt idx="905">
                  <c:v>0.0</c:v>
                </c:pt>
                <c:pt idx="906">
                  <c:v>0.0</c:v>
                </c:pt>
                <c:pt idx="907">
                  <c:v>0.0</c:v>
                </c:pt>
                <c:pt idx="908">
                  <c:v>0.0</c:v>
                </c:pt>
                <c:pt idx="909">
                  <c:v>0.0</c:v>
                </c:pt>
                <c:pt idx="910">
                  <c:v>0.0</c:v>
                </c:pt>
                <c:pt idx="911">
                  <c:v>0.0</c:v>
                </c:pt>
                <c:pt idx="912">
                  <c:v>0.0</c:v>
                </c:pt>
                <c:pt idx="913">
                  <c:v>0.0</c:v>
                </c:pt>
                <c:pt idx="914">
                  <c:v>0.0</c:v>
                </c:pt>
                <c:pt idx="915">
                  <c:v>0.0</c:v>
                </c:pt>
                <c:pt idx="916">
                  <c:v>0.0</c:v>
                </c:pt>
                <c:pt idx="917">
                  <c:v>0.0</c:v>
                </c:pt>
                <c:pt idx="918">
                  <c:v>0.0</c:v>
                </c:pt>
                <c:pt idx="919">
                  <c:v>0.0</c:v>
                </c:pt>
                <c:pt idx="920">
                  <c:v>0.0</c:v>
                </c:pt>
                <c:pt idx="921">
                  <c:v>0.0</c:v>
                </c:pt>
                <c:pt idx="922">
                  <c:v>0.0</c:v>
                </c:pt>
                <c:pt idx="923">
                  <c:v>0.0</c:v>
                </c:pt>
                <c:pt idx="924">
                  <c:v>0.0</c:v>
                </c:pt>
                <c:pt idx="925">
                  <c:v>0.0</c:v>
                </c:pt>
                <c:pt idx="926">
                  <c:v>0.0</c:v>
                </c:pt>
                <c:pt idx="927">
                  <c:v>0.0</c:v>
                </c:pt>
                <c:pt idx="928">
                  <c:v>0.0</c:v>
                </c:pt>
                <c:pt idx="929">
                  <c:v>0.0</c:v>
                </c:pt>
                <c:pt idx="930">
                  <c:v>0.0</c:v>
                </c:pt>
                <c:pt idx="931">
                  <c:v>0.0</c:v>
                </c:pt>
                <c:pt idx="932">
                  <c:v>0.0</c:v>
                </c:pt>
                <c:pt idx="933">
                  <c:v>0.0</c:v>
                </c:pt>
                <c:pt idx="934">
                  <c:v>0.0</c:v>
                </c:pt>
                <c:pt idx="935">
                  <c:v>0.0</c:v>
                </c:pt>
                <c:pt idx="936">
                  <c:v>0.0</c:v>
                </c:pt>
                <c:pt idx="937">
                  <c:v>0.0</c:v>
                </c:pt>
                <c:pt idx="938">
                  <c:v>0.0</c:v>
                </c:pt>
                <c:pt idx="939">
                  <c:v>0.0</c:v>
                </c:pt>
                <c:pt idx="940">
                  <c:v>0.0</c:v>
                </c:pt>
                <c:pt idx="941">
                  <c:v>0.0</c:v>
                </c:pt>
                <c:pt idx="942">
                  <c:v>0.0</c:v>
                </c:pt>
                <c:pt idx="943">
                  <c:v>0.0</c:v>
                </c:pt>
                <c:pt idx="944">
                  <c:v>0.0</c:v>
                </c:pt>
                <c:pt idx="945">
                  <c:v>0.0</c:v>
                </c:pt>
                <c:pt idx="946">
                  <c:v>0.0</c:v>
                </c:pt>
                <c:pt idx="947">
                  <c:v>0.0</c:v>
                </c:pt>
                <c:pt idx="948">
                  <c:v>0.0</c:v>
                </c:pt>
                <c:pt idx="949">
                  <c:v>0.0</c:v>
                </c:pt>
                <c:pt idx="950">
                  <c:v>0.0</c:v>
                </c:pt>
                <c:pt idx="951">
                  <c:v>0.0</c:v>
                </c:pt>
                <c:pt idx="952">
                  <c:v>0.0</c:v>
                </c:pt>
                <c:pt idx="953">
                  <c:v>0.0</c:v>
                </c:pt>
                <c:pt idx="954">
                  <c:v>0.0</c:v>
                </c:pt>
                <c:pt idx="955">
                  <c:v>0.0</c:v>
                </c:pt>
                <c:pt idx="956">
                  <c:v>0.0</c:v>
                </c:pt>
                <c:pt idx="957">
                  <c:v>0.0</c:v>
                </c:pt>
                <c:pt idx="958">
                  <c:v>0.0</c:v>
                </c:pt>
                <c:pt idx="959">
                  <c:v>0.0</c:v>
                </c:pt>
                <c:pt idx="960">
                  <c:v>0.0</c:v>
                </c:pt>
                <c:pt idx="961">
                  <c:v>0.0</c:v>
                </c:pt>
                <c:pt idx="962">
                  <c:v>0.0</c:v>
                </c:pt>
                <c:pt idx="963">
                  <c:v>0.0</c:v>
                </c:pt>
                <c:pt idx="964">
                  <c:v>0.0</c:v>
                </c:pt>
                <c:pt idx="965">
                  <c:v>0.0</c:v>
                </c:pt>
                <c:pt idx="966">
                  <c:v>0.0</c:v>
                </c:pt>
                <c:pt idx="967">
                  <c:v>0.0</c:v>
                </c:pt>
                <c:pt idx="968">
                  <c:v>0.0</c:v>
                </c:pt>
                <c:pt idx="969">
                  <c:v>0.0</c:v>
                </c:pt>
                <c:pt idx="970">
                  <c:v>0.0</c:v>
                </c:pt>
                <c:pt idx="971">
                  <c:v>0.0</c:v>
                </c:pt>
                <c:pt idx="972">
                  <c:v>0.0</c:v>
                </c:pt>
                <c:pt idx="973">
                  <c:v>0.0</c:v>
                </c:pt>
                <c:pt idx="974">
                  <c:v>0.0</c:v>
                </c:pt>
                <c:pt idx="975">
                  <c:v>0.0</c:v>
                </c:pt>
                <c:pt idx="976">
                  <c:v>0.0</c:v>
                </c:pt>
                <c:pt idx="977">
                  <c:v>0.0</c:v>
                </c:pt>
                <c:pt idx="978">
                  <c:v>0.0</c:v>
                </c:pt>
                <c:pt idx="979">
                  <c:v>0.0</c:v>
                </c:pt>
                <c:pt idx="980">
                  <c:v>0.0</c:v>
                </c:pt>
                <c:pt idx="981">
                  <c:v>0.0</c:v>
                </c:pt>
                <c:pt idx="982">
                  <c:v>0.0</c:v>
                </c:pt>
                <c:pt idx="983">
                  <c:v>0.0</c:v>
                </c:pt>
                <c:pt idx="984">
                  <c:v>0.0</c:v>
                </c:pt>
                <c:pt idx="985">
                  <c:v>0.0</c:v>
                </c:pt>
                <c:pt idx="986">
                  <c:v>0.0</c:v>
                </c:pt>
                <c:pt idx="987">
                  <c:v>0.0</c:v>
                </c:pt>
                <c:pt idx="988">
                  <c:v>0.0</c:v>
                </c:pt>
                <c:pt idx="989">
                  <c:v>0.0</c:v>
                </c:pt>
                <c:pt idx="990">
                  <c:v>0.0</c:v>
                </c:pt>
                <c:pt idx="991">
                  <c:v>0.0</c:v>
                </c:pt>
                <c:pt idx="992">
                  <c:v>0.0</c:v>
                </c:pt>
                <c:pt idx="993">
                  <c:v>0.0</c:v>
                </c:pt>
                <c:pt idx="994">
                  <c:v>0.0</c:v>
                </c:pt>
                <c:pt idx="995">
                  <c:v>0.0</c:v>
                </c:pt>
                <c:pt idx="996">
                  <c:v>0.0</c:v>
                </c:pt>
                <c:pt idx="997">
                  <c:v>0.0</c:v>
                </c:pt>
                <c:pt idx="998">
                  <c:v>0.0</c:v>
                </c:pt>
                <c:pt idx="999">
                  <c:v>0.0</c:v>
                </c:pt>
                <c:pt idx="1000">
                  <c:v>0.0</c:v>
                </c:pt>
                <c:pt idx="1001">
                  <c:v>0.0</c:v>
                </c:pt>
                <c:pt idx="1002">
                  <c:v>0.0</c:v>
                </c:pt>
                <c:pt idx="1003">
                  <c:v>0.0</c:v>
                </c:pt>
                <c:pt idx="1004">
                  <c:v>0.0</c:v>
                </c:pt>
                <c:pt idx="1005">
                  <c:v>0.0</c:v>
                </c:pt>
                <c:pt idx="1006">
                  <c:v>0.0</c:v>
                </c:pt>
                <c:pt idx="1007">
                  <c:v>0.0</c:v>
                </c:pt>
                <c:pt idx="1008">
                  <c:v>0.0</c:v>
                </c:pt>
                <c:pt idx="1009">
                  <c:v>0.0</c:v>
                </c:pt>
                <c:pt idx="1010">
                  <c:v>0.0</c:v>
                </c:pt>
                <c:pt idx="1011">
                  <c:v>0.0</c:v>
                </c:pt>
                <c:pt idx="1012">
                  <c:v>0.0</c:v>
                </c:pt>
                <c:pt idx="1013">
                  <c:v>0.0</c:v>
                </c:pt>
                <c:pt idx="1014">
                  <c:v>0.0</c:v>
                </c:pt>
                <c:pt idx="1015">
                  <c:v>0.0</c:v>
                </c:pt>
                <c:pt idx="1016">
                  <c:v>0.0</c:v>
                </c:pt>
                <c:pt idx="1017">
                  <c:v>0.0</c:v>
                </c:pt>
                <c:pt idx="1018">
                  <c:v>0.0</c:v>
                </c:pt>
                <c:pt idx="1019">
                  <c:v>0.0</c:v>
                </c:pt>
                <c:pt idx="1020">
                  <c:v>0.0</c:v>
                </c:pt>
                <c:pt idx="1021">
                  <c:v>0.0</c:v>
                </c:pt>
                <c:pt idx="1022">
                  <c:v>0.0</c:v>
                </c:pt>
                <c:pt idx="1023">
                  <c:v>0.0</c:v>
                </c:pt>
                <c:pt idx="1024">
                  <c:v>0.0</c:v>
                </c:pt>
                <c:pt idx="1025">
                  <c:v>0.0</c:v>
                </c:pt>
                <c:pt idx="1026">
                  <c:v>0.0</c:v>
                </c:pt>
                <c:pt idx="1027">
                  <c:v>0.0</c:v>
                </c:pt>
                <c:pt idx="1028">
                  <c:v>0.0</c:v>
                </c:pt>
                <c:pt idx="1029">
                  <c:v>0.0</c:v>
                </c:pt>
                <c:pt idx="1030">
                  <c:v>0.0</c:v>
                </c:pt>
                <c:pt idx="1031">
                  <c:v>0.0</c:v>
                </c:pt>
                <c:pt idx="1032">
                  <c:v>0.0</c:v>
                </c:pt>
                <c:pt idx="1033">
                  <c:v>0.0</c:v>
                </c:pt>
                <c:pt idx="1034">
                  <c:v>0.0</c:v>
                </c:pt>
                <c:pt idx="1035">
                  <c:v>0.0</c:v>
                </c:pt>
                <c:pt idx="1036">
                  <c:v>0.0</c:v>
                </c:pt>
                <c:pt idx="1037">
                  <c:v>0.0</c:v>
                </c:pt>
                <c:pt idx="1038">
                  <c:v>0.0</c:v>
                </c:pt>
                <c:pt idx="1039">
                  <c:v>0.0</c:v>
                </c:pt>
                <c:pt idx="1040">
                  <c:v>0.0</c:v>
                </c:pt>
                <c:pt idx="1041">
                  <c:v>0.0</c:v>
                </c:pt>
                <c:pt idx="1042">
                  <c:v>0.0</c:v>
                </c:pt>
                <c:pt idx="1043">
                  <c:v>0.0</c:v>
                </c:pt>
                <c:pt idx="1044">
                  <c:v>0.0</c:v>
                </c:pt>
                <c:pt idx="1045">
                  <c:v>0.0</c:v>
                </c:pt>
                <c:pt idx="1046">
                  <c:v>0.0</c:v>
                </c:pt>
                <c:pt idx="1047">
                  <c:v>0.0</c:v>
                </c:pt>
                <c:pt idx="1048">
                  <c:v>0.0</c:v>
                </c:pt>
                <c:pt idx="1049">
                  <c:v>0.0</c:v>
                </c:pt>
                <c:pt idx="1050">
                  <c:v>0.0</c:v>
                </c:pt>
                <c:pt idx="1051">
                  <c:v>0.0</c:v>
                </c:pt>
                <c:pt idx="1052">
                  <c:v>0.0</c:v>
                </c:pt>
                <c:pt idx="1053">
                  <c:v>0.0</c:v>
                </c:pt>
                <c:pt idx="1054">
                  <c:v>0.0</c:v>
                </c:pt>
                <c:pt idx="1055">
                  <c:v>0.0</c:v>
                </c:pt>
                <c:pt idx="1056">
                  <c:v>0.0</c:v>
                </c:pt>
                <c:pt idx="1057">
                  <c:v>0.0</c:v>
                </c:pt>
                <c:pt idx="1058">
                  <c:v>0.0</c:v>
                </c:pt>
                <c:pt idx="1059">
                  <c:v>0.0</c:v>
                </c:pt>
                <c:pt idx="1060">
                  <c:v>0.0</c:v>
                </c:pt>
                <c:pt idx="1061">
                  <c:v>0.0</c:v>
                </c:pt>
                <c:pt idx="1062">
                  <c:v>0.0</c:v>
                </c:pt>
                <c:pt idx="1063">
                  <c:v>0.0</c:v>
                </c:pt>
                <c:pt idx="1064">
                  <c:v>0.0</c:v>
                </c:pt>
                <c:pt idx="1065">
                  <c:v>0.0</c:v>
                </c:pt>
                <c:pt idx="1066">
                  <c:v>0.0</c:v>
                </c:pt>
                <c:pt idx="1067">
                  <c:v>0.0</c:v>
                </c:pt>
                <c:pt idx="1068">
                  <c:v>0.0</c:v>
                </c:pt>
                <c:pt idx="1069">
                  <c:v>0.0</c:v>
                </c:pt>
                <c:pt idx="1070">
                  <c:v>0.0</c:v>
                </c:pt>
                <c:pt idx="1071">
                  <c:v>0.0</c:v>
                </c:pt>
                <c:pt idx="1072">
                  <c:v>0.0</c:v>
                </c:pt>
                <c:pt idx="1073">
                  <c:v>0.0</c:v>
                </c:pt>
                <c:pt idx="1074">
                  <c:v>0.0</c:v>
                </c:pt>
                <c:pt idx="1075">
                  <c:v>0.0</c:v>
                </c:pt>
                <c:pt idx="1076">
                  <c:v>0.0</c:v>
                </c:pt>
                <c:pt idx="1077">
                  <c:v>0.0</c:v>
                </c:pt>
                <c:pt idx="1078">
                  <c:v>0.0</c:v>
                </c:pt>
                <c:pt idx="1079">
                  <c:v>0.0</c:v>
                </c:pt>
                <c:pt idx="1080">
                  <c:v>0.0</c:v>
                </c:pt>
                <c:pt idx="1081">
                  <c:v>0.0</c:v>
                </c:pt>
                <c:pt idx="1082">
                  <c:v>0.0</c:v>
                </c:pt>
                <c:pt idx="1083">
                  <c:v>0.0</c:v>
                </c:pt>
                <c:pt idx="1084">
                  <c:v>0.0</c:v>
                </c:pt>
                <c:pt idx="1085">
                  <c:v>0.0</c:v>
                </c:pt>
                <c:pt idx="1086">
                  <c:v>0.0</c:v>
                </c:pt>
                <c:pt idx="1087">
                  <c:v>0.0</c:v>
                </c:pt>
                <c:pt idx="1088">
                  <c:v>0.0</c:v>
                </c:pt>
                <c:pt idx="1089">
                  <c:v>0.0</c:v>
                </c:pt>
                <c:pt idx="1090">
                  <c:v>0.0</c:v>
                </c:pt>
                <c:pt idx="1091">
                  <c:v>0.0</c:v>
                </c:pt>
                <c:pt idx="1092">
                  <c:v>0.0</c:v>
                </c:pt>
                <c:pt idx="1093">
                  <c:v>0.0</c:v>
                </c:pt>
                <c:pt idx="1094">
                  <c:v>0.0</c:v>
                </c:pt>
                <c:pt idx="1095">
                  <c:v>0.0</c:v>
                </c:pt>
                <c:pt idx="1096">
                  <c:v>0.0</c:v>
                </c:pt>
                <c:pt idx="1097">
                  <c:v>0.0</c:v>
                </c:pt>
                <c:pt idx="1098">
                  <c:v>0.0</c:v>
                </c:pt>
                <c:pt idx="1099">
                  <c:v>0.0</c:v>
                </c:pt>
                <c:pt idx="1100">
                  <c:v>0.0</c:v>
                </c:pt>
                <c:pt idx="1101">
                  <c:v>0.0</c:v>
                </c:pt>
                <c:pt idx="1102">
                  <c:v>0.0</c:v>
                </c:pt>
                <c:pt idx="1103">
                  <c:v>0.0</c:v>
                </c:pt>
                <c:pt idx="1104">
                  <c:v>0.0</c:v>
                </c:pt>
                <c:pt idx="1105">
                  <c:v>0.0</c:v>
                </c:pt>
                <c:pt idx="1106">
                  <c:v>0.0</c:v>
                </c:pt>
                <c:pt idx="1107">
                  <c:v>0.0</c:v>
                </c:pt>
                <c:pt idx="1108">
                  <c:v>0.0</c:v>
                </c:pt>
                <c:pt idx="1109">
                  <c:v>0.0</c:v>
                </c:pt>
                <c:pt idx="1110">
                  <c:v>0.0</c:v>
                </c:pt>
                <c:pt idx="1111">
                  <c:v>0.0</c:v>
                </c:pt>
                <c:pt idx="1112">
                  <c:v>0.0</c:v>
                </c:pt>
                <c:pt idx="1113">
                  <c:v>0.0</c:v>
                </c:pt>
                <c:pt idx="1114">
                  <c:v>0.0</c:v>
                </c:pt>
                <c:pt idx="1115">
                  <c:v>0.0</c:v>
                </c:pt>
                <c:pt idx="1116">
                  <c:v>0.0</c:v>
                </c:pt>
                <c:pt idx="1117">
                  <c:v>0.0</c:v>
                </c:pt>
                <c:pt idx="1118">
                  <c:v>0.0</c:v>
                </c:pt>
                <c:pt idx="1119">
                  <c:v>0.0</c:v>
                </c:pt>
                <c:pt idx="1120">
                  <c:v>0.0</c:v>
                </c:pt>
                <c:pt idx="1121">
                  <c:v>0.0</c:v>
                </c:pt>
                <c:pt idx="1122">
                  <c:v>0.0</c:v>
                </c:pt>
                <c:pt idx="1123">
                  <c:v>0.0</c:v>
                </c:pt>
                <c:pt idx="1124">
                  <c:v>0.0</c:v>
                </c:pt>
                <c:pt idx="1125">
                  <c:v>0.0</c:v>
                </c:pt>
                <c:pt idx="1126">
                  <c:v>0.0</c:v>
                </c:pt>
                <c:pt idx="1127">
                  <c:v>0.0</c:v>
                </c:pt>
                <c:pt idx="1128">
                  <c:v>0.0</c:v>
                </c:pt>
                <c:pt idx="1129">
                  <c:v>0.0</c:v>
                </c:pt>
                <c:pt idx="1130">
                  <c:v>0.0</c:v>
                </c:pt>
                <c:pt idx="1131">
                  <c:v>0.0</c:v>
                </c:pt>
                <c:pt idx="1132">
                  <c:v>0.0</c:v>
                </c:pt>
                <c:pt idx="1133">
                  <c:v>0.0</c:v>
                </c:pt>
                <c:pt idx="1134">
                  <c:v>0.0</c:v>
                </c:pt>
                <c:pt idx="1135">
                  <c:v>0.0</c:v>
                </c:pt>
                <c:pt idx="1136">
                  <c:v>0.0</c:v>
                </c:pt>
                <c:pt idx="1137">
                  <c:v>0.0</c:v>
                </c:pt>
                <c:pt idx="1138">
                  <c:v>0.0</c:v>
                </c:pt>
                <c:pt idx="1139">
                  <c:v>0.0</c:v>
                </c:pt>
                <c:pt idx="1140">
                  <c:v>0.0</c:v>
                </c:pt>
                <c:pt idx="1141">
                  <c:v>0.0</c:v>
                </c:pt>
                <c:pt idx="1142">
                  <c:v>0.0</c:v>
                </c:pt>
                <c:pt idx="1143">
                  <c:v>0.0</c:v>
                </c:pt>
                <c:pt idx="1144">
                  <c:v>0.0</c:v>
                </c:pt>
                <c:pt idx="1145">
                  <c:v>0.0</c:v>
                </c:pt>
                <c:pt idx="1146">
                  <c:v>0.0</c:v>
                </c:pt>
                <c:pt idx="1147">
                  <c:v>0.0</c:v>
                </c:pt>
                <c:pt idx="1148">
                  <c:v>0.0</c:v>
                </c:pt>
                <c:pt idx="1149">
                  <c:v>0.0</c:v>
                </c:pt>
                <c:pt idx="1150">
                  <c:v>0.0</c:v>
                </c:pt>
                <c:pt idx="1151">
                  <c:v>0.0</c:v>
                </c:pt>
                <c:pt idx="1152">
                  <c:v>0.0</c:v>
                </c:pt>
                <c:pt idx="1153">
                  <c:v>0.0</c:v>
                </c:pt>
                <c:pt idx="1154">
                  <c:v>0.0</c:v>
                </c:pt>
                <c:pt idx="1155">
                  <c:v>0.0</c:v>
                </c:pt>
                <c:pt idx="1156">
                  <c:v>0.0</c:v>
                </c:pt>
                <c:pt idx="1157">
                  <c:v>0.0</c:v>
                </c:pt>
                <c:pt idx="1158">
                  <c:v>0.0</c:v>
                </c:pt>
                <c:pt idx="1159">
                  <c:v>0.0</c:v>
                </c:pt>
                <c:pt idx="1160">
                  <c:v>0.0</c:v>
                </c:pt>
                <c:pt idx="1161">
                  <c:v>0.0</c:v>
                </c:pt>
                <c:pt idx="1162">
                  <c:v>0.0</c:v>
                </c:pt>
                <c:pt idx="1163">
                  <c:v>0.0</c:v>
                </c:pt>
                <c:pt idx="1164">
                  <c:v>0.0</c:v>
                </c:pt>
                <c:pt idx="1165">
                  <c:v>0.0</c:v>
                </c:pt>
                <c:pt idx="1166">
                  <c:v>0.0</c:v>
                </c:pt>
                <c:pt idx="1167">
                  <c:v>0.0</c:v>
                </c:pt>
                <c:pt idx="1168">
                  <c:v>0.0</c:v>
                </c:pt>
                <c:pt idx="1169">
                  <c:v>0.0</c:v>
                </c:pt>
                <c:pt idx="1170">
                  <c:v>0.0</c:v>
                </c:pt>
                <c:pt idx="1171">
                  <c:v>0.0</c:v>
                </c:pt>
                <c:pt idx="1172">
                  <c:v>0.0</c:v>
                </c:pt>
                <c:pt idx="1173">
                  <c:v>0.0</c:v>
                </c:pt>
                <c:pt idx="1174">
                  <c:v>0.0</c:v>
                </c:pt>
                <c:pt idx="1175">
                  <c:v>0.0</c:v>
                </c:pt>
                <c:pt idx="1176">
                  <c:v>0.0</c:v>
                </c:pt>
                <c:pt idx="1177">
                  <c:v>0.0</c:v>
                </c:pt>
                <c:pt idx="1178">
                  <c:v>0.0</c:v>
                </c:pt>
                <c:pt idx="1179">
                  <c:v>0.0</c:v>
                </c:pt>
                <c:pt idx="1180">
                  <c:v>0.0</c:v>
                </c:pt>
                <c:pt idx="1181">
                  <c:v>0.0</c:v>
                </c:pt>
                <c:pt idx="1182">
                  <c:v>0.0</c:v>
                </c:pt>
                <c:pt idx="1183">
                  <c:v>0.0</c:v>
                </c:pt>
                <c:pt idx="1184">
                  <c:v>0.0</c:v>
                </c:pt>
                <c:pt idx="1185">
                  <c:v>0.0</c:v>
                </c:pt>
                <c:pt idx="1186">
                  <c:v>0.0</c:v>
                </c:pt>
                <c:pt idx="1187">
                  <c:v>0.0</c:v>
                </c:pt>
                <c:pt idx="1188">
                  <c:v>0.0</c:v>
                </c:pt>
                <c:pt idx="1189">
                  <c:v>0.0</c:v>
                </c:pt>
                <c:pt idx="1190">
                  <c:v>0.0</c:v>
                </c:pt>
                <c:pt idx="1191">
                  <c:v>0.0</c:v>
                </c:pt>
                <c:pt idx="1192">
                  <c:v>0.0</c:v>
                </c:pt>
                <c:pt idx="1193">
                  <c:v>0.0</c:v>
                </c:pt>
                <c:pt idx="1194">
                  <c:v>0.0</c:v>
                </c:pt>
                <c:pt idx="1195">
                  <c:v>0.0</c:v>
                </c:pt>
                <c:pt idx="1196">
                  <c:v>0.0</c:v>
                </c:pt>
                <c:pt idx="1197">
                  <c:v>0.0</c:v>
                </c:pt>
                <c:pt idx="1198">
                  <c:v>0.0</c:v>
                </c:pt>
                <c:pt idx="1199">
                  <c:v>0.0</c:v>
                </c:pt>
                <c:pt idx="1200">
                  <c:v>0.0</c:v>
                </c:pt>
                <c:pt idx="1201">
                  <c:v>0.0</c:v>
                </c:pt>
                <c:pt idx="1202">
                  <c:v>0.0</c:v>
                </c:pt>
                <c:pt idx="1203">
                  <c:v>0.0</c:v>
                </c:pt>
                <c:pt idx="1204">
                  <c:v>0.0</c:v>
                </c:pt>
                <c:pt idx="1205">
                  <c:v>0.0</c:v>
                </c:pt>
                <c:pt idx="1206">
                  <c:v>0.0</c:v>
                </c:pt>
                <c:pt idx="1207">
                  <c:v>0.0</c:v>
                </c:pt>
                <c:pt idx="1208">
                  <c:v>0.0</c:v>
                </c:pt>
                <c:pt idx="1209">
                  <c:v>0.0</c:v>
                </c:pt>
                <c:pt idx="1210">
                  <c:v>0.0</c:v>
                </c:pt>
                <c:pt idx="1211">
                  <c:v>0.0</c:v>
                </c:pt>
                <c:pt idx="1212">
                  <c:v>0.0</c:v>
                </c:pt>
                <c:pt idx="1213">
                  <c:v>0.0</c:v>
                </c:pt>
                <c:pt idx="1214">
                  <c:v>0.0</c:v>
                </c:pt>
                <c:pt idx="1215">
                  <c:v>0.0</c:v>
                </c:pt>
                <c:pt idx="1216">
                  <c:v>0.0</c:v>
                </c:pt>
                <c:pt idx="1217">
                  <c:v>0.0</c:v>
                </c:pt>
                <c:pt idx="1218">
                  <c:v>0.0</c:v>
                </c:pt>
                <c:pt idx="1219">
                  <c:v>0.0</c:v>
                </c:pt>
                <c:pt idx="1220">
                  <c:v>0.0</c:v>
                </c:pt>
                <c:pt idx="1221">
                  <c:v>0.0</c:v>
                </c:pt>
                <c:pt idx="1222">
                  <c:v>0.0</c:v>
                </c:pt>
                <c:pt idx="1223">
                  <c:v>0.0</c:v>
                </c:pt>
                <c:pt idx="1224">
                  <c:v>0.0</c:v>
                </c:pt>
                <c:pt idx="1225">
                  <c:v>0.0</c:v>
                </c:pt>
                <c:pt idx="1226">
                  <c:v>0.0</c:v>
                </c:pt>
                <c:pt idx="1227">
                  <c:v>0.0</c:v>
                </c:pt>
                <c:pt idx="1228">
                  <c:v>0.0</c:v>
                </c:pt>
                <c:pt idx="1229">
                  <c:v>0.0</c:v>
                </c:pt>
                <c:pt idx="1230">
                  <c:v>0.0</c:v>
                </c:pt>
                <c:pt idx="1231">
                  <c:v>0.0</c:v>
                </c:pt>
                <c:pt idx="1232">
                  <c:v>0.0</c:v>
                </c:pt>
                <c:pt idx="1233">
                  <c:v>0.0</c:v>
                </c:pt>
                <c:pt idx="1234">
                  <c:v>0.0</c:v>
                </c:pt>
                <c:pt idx="1235">
                  <c:v>0.0</c:v>
                </c:pt>
                <c:pt idx="1236">
                  <c:v>0.0</c:v>
                </c:pt>
                <c:pt idx="1237">
                  <c:v>0.0</c:v>
                </c:pt>
                <c:pt idx="1238">
                  <c:v>0.0</c:v>
                </c:pt>
                <c:pt idx="1239">
                  <c:v>0.0</c:v>
                </c:pt>
                <c:pt idx="1240">
                  <c:v>0.0</c:v>
                </c:pt>
                <c:pt idx="1241">
                  <c:v>0.0</c:v>
                </c:pt>
                <c:pt idx="1242">
                  <c:v>0.0</c:v>
                </c:pt>
                <c:pt idx="1243">
                  <c:v>0.0</c:v>
                </c:pt>
                <c:pt idx="1244">
                  <c:v>0.0</c:v>
                </c:pt>
                <c:pt idx="1245">
                  <c:v>0.0</c:v>
                </c:pt>
                <c:pt idx="1246">
                  <c:v>0.0</c:v>
                </c:pt>
                <c:pt idx="1247">
                  <c:v>0.0</c:v>
                </c:pt>
                <c:pt idx="1248">
                  <c:v>0.0</c:v>
                </c:pt>
                <c:pt idx="1249">
                  <c:v>0.0</c:v>
                </c:pt>
                <c:pt idx="1250">
                  <c:v>0.0</c:v>
                </c:pt>
                <c:pt idx="1251">
                  <c:v>0.0</c:v>
                </c:pt>
                <c:pt idx="1252">
                  <c:v>0.0</c:v>
                </c:pt>
                <c:pt idx="1253">
                  <c:v>0.0</c:v>
                </c:pt>
                <c:pt idx="1254">
                  <c:v>0.0</c:v>
                </c:pt>
                <c:pt idx="1255">
                  <c:v>0.0</c:v>
                </c:pt>
                <c:pt idx="1256">
                  <c:v>0.0</c:v>
                </c:pt>
                <c:pt idx="1257">
                  <c:v>0.0</c:v>
                </c:pt>
                <c:pt idx="1258">
                  <c:v>0.0</c:v>
                </c:pt>
                <c:pt idx="1259">
                  <c:v>0.0</c:v>
                </c:pt>
                <c:pt idx="1260">
                  <c:v>0.0</c:v>
                </c:pt>
                <c:pt idx="1261">
                  <c:v>0.0</c:v>
                </c:pt>
                <c:pt idx="1262">
                  <c:v>0.0</c:v>
                </c:pt>
                <c:pt idx="1263">
                  <c:v>0.0</c:v>
                </c:pt>
                <c:pt idx="1264">
                  <c:v>0.0</c:v>
                </c:pt>
                <c:pt idx="1265">
                  <c:v>0.0</c:v>
                </c:pt>
                <c:pt idx="1266">
                  <c:v>0.0</c:v>
                </c:pt>
                <c:pt idx="1267">
                  <c:v>0.0</c:v>
                </c:pt>
                <c:pt idx="1268">
                  <c:v>0.0</c:v>
                </c:pt>
                <c:pt idx="1269">
                  <c:v>0.0</c:v>
                </c:pt>
                <c:pt idx="1270">
                  <c:v>0.0</c:v>
                </c:pt>
                <c:pt idx="1271">
                  <c:v>0.0</c:v>
                </c:pt>
                <c:pt idx="1272">
                  <c:v>0.0</c:v>
                </c:pt>
                <c:pt idx="1273">
                  <c:v>0.0</c:v>
                </c:pt>
                <c:pt idx="1274">
                  <c:v>0.0</c:v>
                </c:pt>
                <c:pt idx="1275">
                  <c:v>0.0</c:v>
                </c:pt>
                <c:pt idx="1276">
                  <c:v>0.0</c:v>
                </c:pt>
                <c:pt idx="1277">
                  <c:v>0.0</c:v>
                </c:pt>
                <c:pt idx="1278">
                  <c:v>0.0</c:v>
                </c:pt>
                <c:pt idx="1279">
                  <c:v>0.0</c:v>
                </c:pt>
                <c:pt idx="1280">
                  <c:v>0.0</c:v>
                </c:pt>
                <c:pt idx="1281">
                  <c:v>0.0</c:v>
                </c:pt>
                <c:pt idx="1282">
                  <c:v>0.0</c:v>
                </c:pt>
                <c:pt idx="1283">
                  <c:v>0.0</c:v>
                </c:pt>
                <c:pt idx="1284">
                  <c:v>0.0</c:v>
                </c:pt>
                <c:pt idx="1285">
                  <c:v>0.0</c:v>
                </c:pt>
                <c:pt idx="1286">
                  <c:v>0.0</c:v>
                </c:pt>
                <c:pt idx="1287">
                  <c:v>0.0</c:v>
                </c:pt>
                <c:pt idx="1288">
                  <c:v>0.0</c:v>
                </c:pt>
                <c:pt idx="1289">
                  <c:v>0.0</c:v>
                </c:pt>
                <c:pt idx="1290">
                  <c:v>0.0</c:v>
                </c:pt>
                <c:pt idx="1291">
                  <c:v>0.0</c:v>
                </c:pt>
                <c:pt idx="1292">
                  <c:v>0.0</c:v>
                </c:pt>
                <c:pt idx="1293">
                  <c:v>0.0</c:v>
                </c:pt>
                <c:pt idx="1294">
                  <c:v>0.0</c:v>
                </c:pt>
                <c:pt idx="1295">
                  <c:v>0.0</c:v>
                </c:pt>
                <c:pt idx="1296">
                  <c:v>0.0</c:v>
                </c:pt>
                <c:pt idx="1297">
                  <c:v>0.0</c:v>
                </c:pt>
                <c:pt idx="1298">
                  <c:v>0.0</c:v>
                </c:pt>
                <c:pt idx="1299">
                  <c:v>0.0</c:v>
                </c:pt>
                <c:pt idx="1300">
                  <c:v>0.0</c:v>
                </c:pt>
                <c:pt idx="1301">
                  <c:v>0.0</c:v>
                </c:pt>
                <c:pt idx="1302">
                  <c:v>0.0</c:v>
                </c:pt>
                <c:pt idx="1303">
                  <c:v>0.0</c:v>
                </c:pt>
                <c:pt idx="1304">
                  <c:v>0.0</c:v>
                </c:pt>
                <c:pt idx="1305">
                  <c:v>0.0</c:v>
                </c:pt>
                <c:pt idx="1306">
                  <c:v>0.0</c:v>
                </c:pt>
                <c:pt idx="1307">
                  <c:v>0.0</c:v>
                </c:pt>
                <c:pt idx="1308">
                  <c:v>0.0</c:v>
                </c:pt>
                <c:pt idx="1309">
                  <c:v>0.0</c:v>
                </c:pt>
                <c:pt idx="1310">
                  <c:v>0.0</c:v>
                </c:pt>
                <c:pt idx="1311">
                  <c:v>0.0</c:v>
                </c:pt>
                <c:pt idx="1312">
                  <c:v>0.0</c:v>
                </c:pt>
                <c:pt idx="1313">
                  <c:v>0.0</c:v>
                </c:pt>
                <c:pt idx="1314">
                  <c:v>0.0</c:v>
                </c:pt>
                <c:pt idx="1315">
                  <c:v>0.0</c:v>
                </c:pt>
                <c:pt idx="1316">
                  <c:v>0.0</c:v>
                </c:pt>
                <c:pt idx="1317">
                  <c:v>0.0</c:v>
                </c:pt>
                <c:pt idx="1318">
                  <c:v>0.0</c:v>
                </c:pt>
                <c:pt idx="1319">
                  <c:v>0.0</c:v>
                </c:pt>
                <c:pt idx="1320">
                  <c:v>0.0</c:v>
                </c:pt>
                <c:pt idx="1321">
                  <c:v>0.0</c:v>
                </c:pt>
                <c:pt idx="1322">
                  <c:v>0.0</c:v>
                </c:pt>
                <c:pt idx="1323">
                  <c:v>0.0</c:v>
                </c:pt>
                <c:pt idx="1324">
                  <c:v>0.0</c:v>
                </c:pt>
                <c:pt idx="1325">
                  <c:v>0.0</c:v>
                </c:pt>
                <c:pt idx="1326">
                  <c:v>0.0</c:v>
                </c:pt>
                <c:pt idx="1327">
                  <c:v>0.0</c:v>
                </c:pt>
                <c:pt idx="1328">
                  <c:v>0.0</c:v>
                </c:pt>
                <c:pt idx="1329">
                  <c:v>0.0</c:v>
                </c:pt>
                <c:pt idx="1330">
                  <c:v>0.0</c:v>
                </c:pt>
                <c:pt idx="1331">
                  <c:v>0.0</c:v>
                </c:pt>
                <c:pt idx="1332">
                  <c:v>0.0</c:v>
                </c:pt>
                <c:pt idx="1333">
                  <c:v>0.0</c:v>
                </c:pt>
                <c:pt idx="1334">
                  <c:v>0.0</c:v>
                </c:pt>
                <c:pt idx="1335">
                  <c:v>0.0</c:v>
                </c:pt>
                <c:pt idx="1336">
                  <c:v>0.0</c:v>
                </c:pt>
                <c:pt idx="1337">
                  <c:v>0.0</c:v>
                </c:pt>
                <c:pt idx="1338">
                  <c:v>0.0</c:v>
                </c:pt>
                <c:pt idx="1339">
                  <c:v>0.0</c:v>
                </c:pt>
              </c:numCache>
            </c:numRef>
          </c:val>
          <c:smooth val="0"/>
        </c:ser>
        <c:dLbls>
          <c:showLegendKey val="0"/>
          <c:showVal val="0"/>
          <c:showCatName val="0"/>
          <c:showSerName val="0"/>
          <c:showPercent val="0"/>
          <c:showBubbleSize val="0"/>
        </c:dLbls>
        <c:marker val="1"/>
        <c:smooth val="0"/>
        <c:axId val="-2099886184"/>
        <c:axId val="-2099883064"/>
      </c:lineChart>
      <c:catAx>
        <c:axId val="-2099886184"/>
        <c:scaling>
          <c:orientation val="minMax"/>
        </c:scaling>
        <c:delete val="0"/>
        <c:axPos val="b"/>
        <c:numFmt formatCode="General" sourceLinked="1"/>
        <c:majorTickMark val="none"/>
        <c:minorTickMark val="none"/>
        <c:tickLblPos val="low"/>
        <c:txPr>
          <a:bodyPr rot="-5400000" vert="horz"/>
          <a:lstStyle/>
          <a:p>
            <a:pPr>
              <a:defRPr/>
            </a:pPr>
            <a:endParaRPr lang="en-US"/>
          </a:p>
        </c:txPr>
        <c:crossAx val="-2099883064"/>
        <c:crosses val="autoZero"/>
        <c:auto val="1"/>
        <c:lblAlgn val="ctr"/>
        <c:lblOffset val="100"/>
        <c:noMultiLvlLbl val="0"/>
      </c:catAx>
      <c:valAx>
        <c:axId val="-2099883064"/>
        <c:scaling>
          <c:orientation val="minMax"/>
          <c:max val="6.0"/>
          <c:min val="-2.0"/>
        </c:scaling>
        <c:delete val="0"/>
        <c:axPos val="l"/>
        <c:majorGridlines/>
        <c:numFmt formatCode="0.0" sourceLinked="0"/>
        <c:majorTickMark val="out"/>
        <c:minorTickMark val="none"/>
        <c:tickLblPos val="nextTo"/>
        <c:spPr>
          <a:ln>
            <a:solidFill>
              <a:schemeClr val="bg1"/>
            </a:solidFill>
          </a:ln>
        </c:spPr>
        <c:crossAx val="-2099886184"/>
        <c:crosses val="autoZero"/>
        <c:crossBetween val="between"/>
      </c:valAx>
    </c:plotArea>
    <c:plotVisOnly val="1"/>
    <c:dispBlanksAs val="gap"/>
    <c:showDLblsOverMax val="0"/>
  </c:chart>
  <c:spPr>
    <a:ln>
      <a:noFill/>
    </a:ln>
  </c:spPr>
  <c:printSettings>
    <c:headerFooter/>
    <c:pageMargins b="1.0" l="0.75" r="0.75" t="1.0" header="0.5" footer="0.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v>recession1</c:v>
          </c:tx>
          <c:spPr>
            <a:solidFill>
              <a:schemeClr val="bg1">
                <a:lumMod val="85000"/>
              </a:schemeClr>
            </a:solidFill>
          </c:spPr>
          <c:invertIfNegative val="0"/>
          <c:val>
            <c:numRef>
              <c:f>ChiFed!$F$3:$F$2231</c:f>
              <c:numCache>
                <c:formatCode>_-* #,##0.0_-;\-* #,##0.0_-;_-* "-"??_-;_-@_-</c:formatCode>
                <c:ptCount val="2229"/>
                <c:pt idx="209">
                  <c:v>5.0</c:v>
                </c:pt>
                <c:pt idx="210">
                  <c:v>5.0</c:v>
                </c:pt>
                <c:pt idx="211">
                  <c:v>5.0</c:v>
                </c:pt>
                <c:pt idx="212">
                  <c:v>5.0</c:v>
                </c:pt>
                <c:pt idx="213">
                  <c:v>5.0</c:v>
                </c:pt>
                <c:pt idx="214">
                  <c:v>5.0</c:v>
                </c:pt>
                <c:pt idx="215">
                  <c:v>5.0</c:v>
                </c:pt>
                <c:pt idx="216">
                  <c:v>5.0</c:v>
                </c:pt>
                <c:pt idx="217">
                  <c:v>5.0</c:v>
                </c:pt>
                <c:pt idx="218">
                  <c:v>5.0</c:v>
                </c:pt>
                <c:pt idx="219">
                  <c:v>5.0</c:v>
                </c:pt>
                <c:pt idx="220">
                  <c:v>5.0</c:v>
                </c:pt>
                <c:pt idx="221">
                  <c:v>5.0</c:v>
                </c:pt>
                <c:pt idx="222">
                  <c:v>5.0</c:v>
                </c:pt>
                <c:pt idx="223">
                  <c:v>5.0</c:v>
                </c:pt>
                <c:pt idx="224">
                  <c:v>5.0</c:v>
                </c:pt>
                <c:pt idx="225">
                  <c:v>5.0</c:v>
                </c:pt>
                <c:pt idx="226">
                  <c:v>5.0</c:v>
                </c:pt>
                <c:pt idx="227">
                  <c:v>5.0</c:v>
                </c:pt>
                <c:pt idx="228">
                  <c:v>5.0</c:v>
                </c:pt>
                <c:pt idx="229">
                  <c:v>5.0</c:v>
                </c:pt>
                <c:pt idx="230">
                  <c:v>5.0</c:v>
                </c:pt>
                <c:pt idx="231">
                  <c:v>5.0</c:v>
                </c:pt>
                <c:pt idx="232">
                  <c:v>5.0</c:v>
                </c:pt>
                <c:pt idx="233">
                  <c:v>5.0</c:v>
                </c:pt>
                <c:pt idx="234">
                  <c:v>5.0</c:v>
                </c:pt>
                <c:pt idx="235">
                  <c:v>5.0</c:v>
                </c:pt>
                <c:pt idx="236">
                  <c:v>5.0</c:v>
                </c:pt>
                <c:pt idx="237">
                  <c:v>5.0</c:v>
                </c:pt>
                <c:pt idx="238">
                  <c:v>5.0</c:v>
                </c:pt>
                <c:pt idx="288">
                  <c:v>5.0</c:v>
                </c:pt>
                <c:pt idx="289">
                  <c:v>5.0</c:v>
                </c:pt>
                <c:pt idx="290">
                  <c:v>5.0</c:v>
                </c:pt>
                <c:pt idx="291">
                  <c:v>5.0</c:v>
                </c:pt>
                <c:pt idx="292">
                  <c:v>5.0</c:v>
                </c:pt>
                <c:pt idx="293">
                  <c:v>5.0</c:v>
                </c:pt>
                <c:pt idx="294">
                  <c:v>5.0</c:v>
                </c:pt>
                <c:pt idx="295">
                  <c:v>5.0</c:v>
                </c:pt>
                <c:pt idx="296">
                  <c:v>5.0</c:v>
                </c:pt>
                <c:pt idx="297">
                  <c:v>5.0</c:v>
                </c:pt>
                <c:pt idx="298">
                  <c:v>5.0</c:v>
                </c:pt>
                <c:pt idx="299">
                  <c:v>5.0</c:v>
                </c:pt>
                <c:pt idx="300">
                  <c:v>5.0</c:v>
                </c:pt>
                <c:pt idx="301">
                  <c:v>5.0</c:v>
                </c:pt>
                <c:pt idx="302">
                  <c:v>5.0</c:v>
                </c:pt>
                <c:pt idx="303">
                  <c:v>5.0</c:v>
                </c:pt>
                <c:pt idx="304">
                  <c:v>5.0</c:v>
                </c:pt>
                <c:pt idx="305">
                  <c:v>5.0</c:v>
                </c:pt>
                <c:pt idx="306">
                  <c:v>5.0</c:v>
                </c:pt>
                <c:pt idx="307">
                  <c:v>5.0</c:v>
                </c:pt>
                <c:pt idx="308">
                  <c:v>5.0</c:v>
                </c:pt>
                <c:pt idx="309">
                  <c:v>5.0</c:v>
                </c:pt>
                <c:pt idx="310">
                  <c:v>5.0</c:v>
                </c:pt>
                <c:pt idx="311">
                  <c:v>5.0</c:v>
                </c:pt>
                <c:pt idx="312">
                  <c:v>5.0</c:v>
                </c:pt>
                <c:pt idx="313">
                  <c:v>5.0</c:v>
                </c:pt>
                <c:pt idx="314">
                  <c:v>5.0</c:v>
                </c:pt>
                <c:pt idx="315">
                  <c:v>5.0</c:v>
                </c:pt>
                <c:pt idx="316">
                  <c:v>5.0</c:v>
                </c:pt>
                <c:pt idx="317">
                  <c:v>5.0</c:v>
                </c:pt>
                <c:pt idx="318">
                  <c:v>5.0</c:v>
                </c:pt>
                <c:pt idx="319">
                  <c:v>5.0</c:v>
                </c:pt>
                <c:pt idx="320">
                  <c:v>5.0</c:v>
                </c:pt>
                <c:pt idx="321">
                  <c:v>5.0</c:v>
                </c:pt>
                <c:pt idx="322">
                  <c:v>5.0</c:v>
                </c:pt>
                <c:pt idx="323">
                  <c:v>5.0</c:v>
                </c:pt>
                <c:pt idx="324">
                  <c:v>5.0</c:v>
                </c:pt>
                <c:pt idx="325">
                  <c:v>5.0</c:v>
                </c:pt>
                <c:pt idx="326">
                  <c:v>5.0</c:v>
                </c:pt>
                <c:pt idx="327">
                  <c:v>5.0</c:v>
                </c:pt>
                <c:pt idx="328">
                  <c:v>5.0</c:v>
                </c:pt>
                <c:pt idx="329">
                  <c:v>5.0</c:v>
                </c:pt>
                <c:pt idx="330">
                  <c:v>5.0</c:v>
                </c:pt>
                <c:pt idx="331">
                  <c:v>5.0</c:v>
                </c:pt>
                <c:pt idx="332">
                  <c:v>5.0</c:v>
                </c:pt>
                <c:pt idx="333">
                  <c:v>5.0</c:v>
                </c:pt>
                <c:pt idx="334">
                  <c:v>5.0</c:v>
                </c:pt>
                <c:pt idx="335">
                  <c:v>5.0</c:v>
                </c:pt>
                <c:pt idx="336">
                  <c:v>5.0</c:v>
                </c:pt>
                <c:pt idx="337">
                  <c:v>5.0</c:v>
                </c:pt>
                <c:pt idx="338">
                  <c:v>5.0</c:v>
                </c:pt>
                <c:pt idx="339">
                  <c:v>5.0</c:v>
                </c:pt>
                <c:pt idx="340">
                  <c:v>5.0</c:v>
                </c:pt>
                <c:pt idx="341">
                  <c:v>5.0</c:v>
                </c:pt>
                <c:pt idx="342">
                  <c:v>5.0</c:v>
                </c:pt>
                <c:pt idx="343">
                  <c:v>5.0</c:v>
                </c:pt>
                <c:pt idx="757">
                  <c:v>5.0</c:v>
                </c:pt>
                <c:pt idx="758">
                  <c:v>5.0</c:v>
                </c:pt>
                <c:pt idx="759">
                  <c:v>5.0</c:v>
                </c:pt>
                <c:pt idx="760">
                  <c:v>5.0</c:v>
                </c:pt>
                <c:pt idx="761">
                  <c:v>5.0</c:v>
                </c:pt>
                <c:pt idx="762">
                  <c:v>5.0</c:v>
                </c:pt>
                <c:pt idx="763">
                  <c:v>5.0</c:v>
                </c:pt>
                <c:pt idx="764">
                  <c:v>5.0</c:v>
                </c:pt>
                <c:pt idx="765">
                  <c:v>5.0</c:v>
                </c:pt>
                <c:pt idx="766">
                  <c:v>5.0</c:v>
                </c:pt>
                <c:pt idx="767">
                  <c:v>5.0</c:v>
                </c:pt>
                <c:pt idx="768">
                  <c:v>5.0</c:v>
                </c:pt>
                <c:pt idx="769">
                  <c:v>5.0</c:v>
                </c:pt>
                <c:pt idx="770">
                  <c:v>5.0</c:v>
                </c:pt>
                <c:pt idx="771">
                  <c:v>5.0</c:v>
                </c:pt>
                <c:pt idx="772">
                  <c:v>5.0</c:v>
                </c:pt>
                <c:pt idx="773">
                  <c:v>5.0</c:v>
                </c:pt>
                <c:pt idx="774">
                  <c:v>5.0</c:v>
                </c:pt>
                <c:pt idx="775">
                  <c:v>5.0</c:v>
                </c:pt>
                <c:pt idx="776">
                  <c:v>5.0</c:v>
                </c:pt>
                <c:pt idx="777">
                  <c:v>5.0</c:v>
                </c:pt>
                <c:pt idx="778">
                  <c:v>5.0</c:v>
                </c:pt>
                <c:pt idx="779">
                  <c:v>5.0</c:v>
                </c:pt>
                <c:pt idx="780">
                  <c:v>5.0</c:v>
                </c:pt>
                <c:pt idx="781">
                  <c:v>5.0</c:v>
                </c:pt>
                <c:pt idx="782">
                  <c:v>5.0</c:v>
                </c:pt>
                <c:pt idx="783">
                  <c:v>5.0</c:v>
                </c:pt>
                <c:pt idx="784">
                  <c:v>5.0</c:v>
                </c:pt>
                <c:pt idx="785">
                  <c:v>5.0</c:v>
                </c:pt>
                <c:pt idx="786">
                  <c:v>5.0</c:v>
                </c:pt>
                <c:pt idx="787">
                  <c:v>5.0</c:v>
                </c:pt>
                <c:pt idx="788">
                  <c:v>5.0</c:v>
                </c:pt>
                <c:pt idx="789">
                  <c:v>5.0</c:v>
                </c:pt>
                <c:pt idx="790">
                  <c:v>5.0</c:v>
                </c:pt>
                <c:pt idx="791">
                  <c:v>5.0</c:v>
                </c:pt>
                <c:pt idx="792">
                  <c:v>5.0</c:v>
                </c:pt>
                <c:pt idx="793">
                  <c:v>5.0</c:v>
                </c:pt>
                <c:pt idx="794">
                  <c:v>5.0</c:v>
                </c:pt>
                <c:pt idx="795">
                  <c:v>5.0</c:v>
                </c:pt>
                <c:pt idx="1313">
                  <c:v>5.0</c:v>
                </c:pt>
                <c:pt idx="1314">
                  <c:v>5.0</c:v>
                </c:pt>
                <c:pt idx="1315">
                  <c:v>5.0</c:v>
                </c:pt>
                <c:pt idx="1316">
                  <c:v>5.0</c:v>
                </c:pt>
                <c:pt idx="1317">
                  <c:v>5.0</c:v>
                </c:pt>
                <c:pt idx="1318">
                  <c:v>5.0</c:v>
                </c:pt>
                <c:pt idx="1319">
                  <c:v>5.0</c:v>
                </c:pt>
                <c:pt idx="1320">
                  <c:v>5.0</c:v>
                </c:pt>
                <c:pt idx="1321">
                  <c:v>5.0</c:v>
                </c:pt>
                <c:pt idx="1322">
                  <c:v>5.0</c:v>
                </c:pt>
                <c:pt idx="1323">
                  <c:v>5.0</c:v>
                </c:pt>
                <c:pt idx="1324">
                  <c:v>5.0</c:v>
                </c:pt>
                <c:pt idx="1325">
                  <c:v>5.0</c:v>
                </c:pt>
                <c:pt idx="1326">
                  <c:v>5.0</c:v>
                </c:pt>
                <c:pt idx="1327">
                  <c:v>5.0</c:v>
                </c:pt>
                <c:pt idx="1328">
                  <c:v>5.0</c:v>
                </c:pt>
                <c:pt idx="1329">
                  <c:v>5.0</c:v>
                </c:pt>
                <c:pt idx="1330">
                  <c:v>5.0</c:v>
                </c:pt>
                <c:pt idx="1331">
                  <c:v>5.0</c:v>
                </c:pt>
                <c:pt idx="1332">
                  <c:v>5.0</c:v>
                </c:pt>
                <c:pt idx="1333">
                  <c:v>5.0</c:v>
                </c:pt>
                <c:pt idx="1334">
                  <c:v>5.0</c:v>
                </c:pt>
                <c:pt idx="1335">
                  <c:v>5.0</c:v>
                </c:pt>
                <c:pt idx="1336">
                  <c:v>5.0</c:v>
                </c:pt>
                <c:pt idx="1337">
                  <c:v>5.0</c:v>
                </c:pt>
                <c:pt idx="1338">
                  <c:v>5.0</c:v>
                </c:pt>
                <c:pt idx="1339">
                  <c:v>5.0</c:v>
                </c:pt>
                <c:pt idx="1340">
                  <c:v>5.0</c:v>
                </c:pt>
                <c:pt idx="1341">
                  <c:v>5.0</c:v>
                </c:pt>
                <c:pt idx="1342">
                  <c:v>5.0</c:v>
                </c:pt>
                <c:pt idx="1343">
                  <c:v>5.0</c:v>
                </c:pt>
                <c:pt idx="1344">
                  <c:v>5.0</c:v>
                </c:pt>
                <c:pt idx="1345">
                  <c:v>5.0</c:v>
                </c:pt>
                <c:pt idx="1346">
                  <c:v>5.0</c:v>
                </c:pt>
                <c:pt idx="1347">
                  <c:v>5.0</c:v>
                </c:pt>
                <c:pt idx="1348">
                  <c:v>5.0</c:v>
                </c:pt>
                <c:pt idx="1349">
                  <c:v>5.0</c:v>
                </c:pt>
                <c:pt idx="1350">
                  <c:v>5.0</c:v>
                </c:pt>
                <c:pt idx="1351">
                  <c:v>5.0</c:v>
                </c:pt>
                <c:pt idx="1352">
                  <c:v>5.0</c:v>
                </c:pt>
                <c:pt idx="1666">
                  <c:v>5.0</c:v>
                </c:pt>
                <c:pt idx="1667">
                  <c:v>5.0</c:v>
                </c:pt>
                <c:pt idx="1668">
                  <c:v>5.0</c:v>
                </c:pt>
                <c:pt idx="1669">
                  <c:v>5.0</c:v>
                </c:pt>
                <c:pt idx="1670">
                  <c:v>5.0</c:v>
                </c:pt>
                <c:pt idx="1671">
                  <c:v>5.0</c:v>
                </c:pt>
                <c:pt idx="1672">
                  <c:v>5.0</c:v>
                </c:pt>
                <c:pt idx="1673">
                  <c:v>5.0</c:v>
                </c:pt>
                <c:pt idx="1674">
                  <c:v>5.0</c:v>
                </c:pt>
                <c:pt idx="1675">
                  <c:v>5.0</c:v>
                </c:pt>
                <c:pt idx="1676">
                  <c:v>5.0</c:v>
                </c:pt>
                <c:pt idx="1677">
                  <c:v>5.0</c:v>
                </c:pt>
                <c:pt idx="1678">
                  <c:v>5.0</c:v>
                </c:pt>
                <c:pt idx="1679">
                  <c:v>5.0</c:v>
                </c:pt>
                <c:pt idx="1680">
                  <c:v>5.0</c:v>
                </c:pt>
                <c:pt idx="1681">
                  <c:v>5.0</c:v>
                </c:pt>
                <c:pt idx="1682">
                  <c:v>5.0</c:v>
                </c:pt>
                <c:pt idx="1683">
                  <c:v>5.0</c:v>
                </c:pt>
                <c:pt idx="1684">
                  <c:v>5.0</c:v>
                </c:pt>
                <c:pt idx="1685">
                  <c:v>5.0</c:v>
                </c:pt>
                <c:pt idx="1686">
                  <c:v>5.0</c:v>
                </c:pt>
                <c:pt idx="1687">
                  <c:v>5.0</c:v>
                </c:pt>
                <c:pt idx="1688">
                  <c:v>5.0</c:v>
                </c:pt>
                <c:pt idx="1689">
                  <c:v>5.0</c:v>
                </c:pt>
                <c:pt idx="1690">
                  <c:v>5.0</c:v>
                </c:pt>
                <c:pt idx="1691">
                  <c:v>5.0</c:v>
                </c:pt>
                <c:pt idx="1692">
                  <c:v>5.0</c:v>
                </c:pt>
                <c:pt idx="1693">
                  <c:v>5.0</c:v>
                </c:pt>
                <c:pt idx="1694">
                  <c:v>5.0</c:v>
                </c:pt>
                <c:pt idx="1695">
                  <c:v>5.0</c:v>
                </c:pt>
                <c:pt idx="1696">
                  <c:v>5.0</c:v>
                </c:pt>
                <c:pt idx="1697">
                  <c:v>5.0</c:v>
                </c:pt>
                <c:pt idx="1698">
                  <c:v>5.0</c:v>
                </c:pt>
                <c:pt idx="1699">
                  <c:v>5.0</c:v>
                </c:pt>
                <c:pt idx="1700">
                  <c:v>5.0</c:v>
                </c:pt>
                <c:pt idx="1701">
                  <c:v>5.0</c:v>
                </c:pt>
                <c:pt idx="1702">
                  <c:v>5.0</c:v>
                </c:pt>
                <c:pt idx="1703">
                  <c:v>5.0</c:v>
                </c:pt>
                <c:pt idx="1704">
                  <c:v>5.0</c:v>
                </c:pt>
                <c:pt idx="1705">
                  <c:v>5.0</c:v>
                </c:pt>
                <c:pt idx="1706">
                  <c:v>5.0</c:v>
                </c:pt>
                <c:pt idx="1707">
                  <c:v>5.0</c:v>
                </c:pt>
                <c:pt idx="1708">
                  <c:v>5.0</c:v>
                </c:pt>
                <c:pt idx="1709">
                  <c:v>5.0</c:v>
                </c:pt>
                <c:pt idx="1710">
                  <c:v>5.0</c:v>
                </c:pt>
                <c:pt idx="1711">
                  <c:v>5.0</c:v>
                </c:pt>
                <c:pt idx="1712">
                  <c:v>5.0</c:v>
                </c:pt>
                <c:pt idx="1713">
                  <c:v>5.0</c:v>
                </c:pt>
                <c:pt idx="1714">
                  <c:v>5.0</c:v>
                </c:pt>
                <c:pt idx="1715">
                  <c:v>5.0</c:v>
                </c:pt>
                <c:pt idx="1716">
                  <c:v>5.0</c:v>
                </c:pt>
                <c:pt idx="1717">
                  <c:v>5.0</c:v>
                </c:pt>
                <c:pt idx="1718">
                  <c:v>5.0</c:v>
                </c:pt>
                <c:pt idx="1719">
                  <c:v>5.0</c:v>
                </c:pt>
                <c:pt idx="1720">
                  <c:v>5.0</c:v>
                </c:pt>
                <c:pt idx="1721">
                  <c:v>5.0</c:v>
                </c:pt>
                <c:pt idx="1722">
                  <c:v>5.0</c:v>
                </c:pt>
                <c:pt idx="1723">
                  <c:v>5.0</c:v>
                </c:pt>
                <c:pt idx="1724">
                  <c:v>5.0</c:v>
                </c:pt>
                <c:pt idx="1725">
                  <c:v>5.0</c:v>
                </c:pt>
                <c:pt idx="1726">
                  <c:v>5.0</c:v>
                </c:pt>
                <c:pt idx="1727">
                  <c:v>5.0</c:v>
                </c:pt>
                <c:pt idx="1728">
                  <c:v>5.0</c:v>
                </c:pt>
                <c:pt idx="1729">
                  <c:v>5.0</c:v>
                </c:pt>
                <c:pt idx="1730">
                  <c:v>5.0</c:v>
                </c:pt>
                <c:pt idx="1731">
                  <c:v>5.0</c:v>
                </c:pt>
                <c:pt idx="1732">
                  <c:v>5.0</c:v>
                </c:pt>
                <c:pt idx="1733">
                  <c:v>5.0</c:v>
                </c:pt>
                <c:pt idx="1734">
                  <c:v>5.0</c:v>
                </c:pt>
                <c:pt idx="1735">
                  <c:v>5.0</c:v>
                </c:pt>
                <c:pt idx="1736">
                  <c:v>5.0</c:v>
                </c:pt>
                <c:pt idx="1737">
                  <c:v>5.0</c:v>
                </c:pt>
                <c:pt idx="1738">
                  <c:v>5.0</c:v>
                </c:pt>
                <c:pt idx="1739">
                  <c:v>5.0</c:v>
                </c:pt>
                <c:pt idx="1740">
                  <c:v>5.0</c:v>
                </c:pt>
                <c:pt idx="1741">
                  <c:v>5.0</c:v>
                </c:pt>
                <c:pt idx="1742">
                  <c:v>5.0</c:v>
                </c:pt>
                <c:pt idx="1743">
                  <c:v>5.0</c:v>
                </c:pt>
                <c:pt idx="1744">
                  <c:v>5.0</c:v>
                </c:pt>
                <c:pt idx="1745">
                  <c:v>5.0</c:v>
                </c:pt>
                <c:pt idx="1746">
                  <c:v>5.0</c:v>
                </c:pt>
                <c:pt idx="1747">
                  <c:v>5.0</c:v>
                </c:pt>
              </c:numCache>
            </c:numRef>
          </c:val>
        </c:ser>
        <c:ser>
          <c:idx val="3"/>
          <c:order val="3"/>
          <c:tx>
            <c:v>Recession2</c:v>
          </c:tx>
          <c:spPr>
            <a:solidFill>
              <a:schemeClr val="bg1">
                <a:lumMod val="85000"/>
              </a:schemeClr>
            </a:solidFill>
          </c:spPr>
          <c:invertIfNegative val="0"/>
          <c:val>
            <c:numRef>
              <c:f>ChiFed!$G$3:$G$2231</c:f>
              <c:numCache>
                <c:formatCode>_-* #,##0.0_-;\-* #,##0.0_-;_-* "-"??_-;_-@_-</c:formatCode>
                <c:ptCount val="2229"/>
                <c:pt idx="209">
                  <c:v>-2.0</c:v>
                </c:pt>
                <c:pt idx="210">
                  <c:v>-2.0</c:v>
                </c:pt>
                <c:pt idx="211">
                  <c:v>-2.0</c:v>
                </c:pt>
                <c:pt idx="212">
                  <c:v>-2.0</c:v>
                </c:pt>
                <c:pt idx="213">
                  <c:v>-2.0</c:v>
                </c:pt>
                <c:pt idx="214">
                  <c:v>-2.0</c:v>
                </c:pt>
                <c:pt idx="215">
                  <c:v>-2.0</c:v>
                </c:pt>
                <c:pt idx="216">
                  <c:v>-2.0</c:v>
                </c:pt>
                <c:pt idx="217">
                  <c:v>-2.0</c:v>
                </c:pt>
                <c:pt idx="218">
                  <c:v>-2.0</c:v>
                </c:pt>
                <c:pt idx="219">
                  <c:v>-2.0</c:v>
                </c:pt>
                <c:pt idx="220">
                  <c:v>-2.0</c:v>
                </c:pt>
                <c:pt idx="221">
                  <c:v>-2.0</c:v>
                </c:pt>
                <c:pt idx="222">
                  <c:v>-2.0</c:v>
                </c:pt>
                <c:pt idx="223">
                  <c:v>-2.0</c:v>
                </c:pt>
                <c:pt idx="224">
                  <c:v>-2.0</c:v>
                </c:pt>
                <c:pt idx="225">
                  <c:v>-2.0</c:v>
                </c:pt>
                <c:pt idx="226">
                  <c:v>-2.0</c:v>
                </c:pt>
                <c:pt idx="227">
                  <c:v>-2.0</c:v>
                </c:pt>
                <c:pt idx="228">
                  <c:v>-2.0</c:v>
                </c:pt>
                <c:pt idx="229">
                  <c:v>-2.0</c:v>
                </c:pt>
                <c:pt idx="230">
                  <c:v>-2.0</c:v>
                </c:pt>
                <c:pt idx="231">
                  <c:v>-2.0</c:v>
                </c:pt>
                <c:pt idx="232">
                  <c:v>-2.0</c:v>
                </c:pt>
                <c:pt idx="233">
                  <c:v>-2.0</c:v>
                </c:pt>
                <c:pt idx="234">
                  <c:v>-2.0</c:v>
                </c:pt>
                <c:pt idx="235">
                  <c:v>-2.0</c:v>
                </c:pt>
                <c:pt idx="236">
                  <c:v>-2.0</c:v>
                </c:pt>
                <c:pt idx="237">
                  <c:v>-2.0</c:v>
                </c:pt>
                <c:pt idx="238">
                  <c:v>-2.0</c:v>
                </c:pt>
                <c:pt idx="288">
                  <c:v>-2.0</c:v>
                </c:pt>
                <c:pt idx="289">
                  <c:v>-2.0</c:v>
                </c:pt>
                <c:pt idx="290">
                  <c:v>-2.0</c:v>
                </c:pt>
                <c:pt idx="291">
                  <c:v>-2.0</c:v>
                </c:pt>
                <c:pt idx="292">
                  <c:v>-2.0</c:v>
                </c:pt>
                <c:pt idx="293">
                  <c:v>-2.0</c:v>
                </c:pt>
                <c:pt idx="294">
                  <c:v>-2.0</c:v>
                </c:pt>
                <c:pt idx="295">
                  <c:v>-2.0</c:v>
                </c:pt>
                <c:pt idx="296">
                  <c:v>-2.0</c:v>
                </c:pt>
                <c:pt idx="297">
                  <c:v>-2.0</c:v>
                </c:pt>
                <c:pt idx="298">
                  <c:v>-2.0</c:v>
                </c:pt>
                <c:pt idx="299">
                  <c:v>-2.0</c:v>
                </c:pt>
                <c:pt idx="300">
                  <c:v>-2.0</c:v>
                </c:pt>
                <c:pt idx="301">
                  <c:v>-2.0</c:v>
                </c:pt>
                <c:pt idx="302">
                  <c:v>-2.0</c:v>
                </c:pt>
                <c:pt idx="303">
                  <c:v>-2.0</c:v>
                </c:pt>
                <c:pt idx="304">
                  <c:v>-2.0</c:v>
                </c:pt>
                <c:pt idx="305">
                  <c:v>-2.0</c:v>
                </c:pt>
                <c:pt idx="306">
                  <c:v>-2.0</c:v>
                </c:pt>
                <c:pt idx="307">
                  <c:v>-2.0</c:v>
                </c:pt>
                <c:pt idx="308">
                  <c:v>-2.0</c:v>
                </c:pt>
                <c:pt idx="309">
                  <c:v>-2.0</c:v>
                </c:pt>
                <c:pt idx="310">
                  <c:v>-2.0</c:v>
                </c:pt>
                <c:pt idx="311">
                  <c:v>-2.0</c:v>
                </c:pt>
                <c:pt idx="312">
                  <c:v>-2.0</c:v>
                </c:pt>
                <c:pt idx="313">
                  <c:v>-2.0</c:v>
                </c:pt>
                <c:pt idx="314">
                  <c:v>-2.0</c:v>
                </c:pt>
                <c:pt idx="315">
                  <c:v>-2.0</c:v>
                </c:pt>
                <c:pt idx="316">
                  <c:v>-2.0</c:v>
                </c:pt>
                <c:pt idx="317">
                  <c:v>-2.0</c:v>
                </c:pt>
                <c:pt idx="318">
                  <c:v>-2.0</c:v>
                </c:pt>
                <c:pt idx="319">
                  <c:v>-2.0</c:v>
                </c:pt>
                <c:pt idx="320">
                  <c:v>-2.0</c:v>
                </c:pt>
                <c:pt idx="321">
                  <c:v>-2.0</c:v>
                </c:pt>
                <c:pt idx="322">
                  <c:v>-2.0</c:v>
                </c:pt>
                <c:pt idx="323">
                  <c:v>-2.0</c:v>
                </c:pt>
                <c:pt idx="324">
                  <c:v>-2.0</c:v>
                </c:pt>
                <c:pt idx="325">
                  <c:v>-2.0</c:v>
                </c:pt>
                <c:pt idx="326">
                  <c:v>-2.0</c:v>
                </c:pt>
                <c:pt idx="327">
                  <c:v>-2.0</c:v>
                </c:pt>
                <c:pt idx="328">
                  <c:v>-2.0</c:v>
                </c:pt>
                <c:pt idx="329">
                  <c:v>-2.0</c:v>
                </c:pt>
                <c:pt idx="330">
                  <c:v>-2.0</c:v>
                </c:pt>
                <c:pt idx="331">
                  <c:v>-2.0</c:v>
                </c:pt>
                <c:pt idx="332">
                  <c:v>-2.0</c:v>
                </c:pt>
                <c:pt idx="333">
                  <c:v>-2.0</c:v>
                </c:pt>
                <c:pt idx="334">
                  <c:v>-2.0</c:v>
                </c:pt>
                <c:pt idx="335">
                  <c:v>-2.0</c:v>
                </c:pt>
                <c:pt idx="336">
                  <c:v>-2.0</c:v>
                </c:pt>
                <c:pt idx="337">
                  <c:v>-2.0</c:v>
                </c:pt>
                <c:pt idx="338">
                  <c:v>-2.0</c:v>
                </c:pt>
                <c:pt idx="339">
                  <c:v>-2.0</c:v>
                </c:pt>
                <c:pt idx="340">
                  <c:v>-2.0</c:v>
                </c:pt>
                <c:pt idx="341">
                  <c:v>-2.0</c:v>
                </c:pt>
                <c:pt idx="342">
                  <c:v>-2.0</c:v>
                </c:pt>
                <c:pt idx="343">
                  <c:v>-2.0</c:v>
                </c:pt>
                <c:pt idx="757">
                  <c:v>-2.0</c:v>
                </c:pt>
                <c:pt idx="758">
                  <c:v>-2.0</c:v>
                </c:pt>
                <c:pt idx="759">
                  <c:v>-2.0</c:v>
                </c:pt>
                <c:pt idx="760">
                  <c:v>-2.0</c:v>
                </c:pt>
                <c:pt idx="761">
                  <c:v>-2.0</c:v>
                </c:pt>
                <c:pt idx="762">
                  <c:v>-2.0</c:v>
                </c:pt>
                <c:pt idx="763">
                  <c:v>-2.0</c:v>
                </c:pt>
                <c:pt idx="764">
                  <c:v>-2.0</c:v>
                </c:pt>
                <c:pt idx="765">
                  <c:v>-2.0</c:v>
                </c:pt>
                <c:pt idx="766">
                  <c:v>-2.0</c:v>
                </c:pt>
                <c:pt idx="767">
                  <c:v>-2.0</c:v>
                </c:pt>
                <c:pt idx="768">
                  <c:v>-2.0</c:v>
                </c:pt>
                <c:pt idx="769">
                  <c:v>-2.0</c:v>
                </c:pt>
                <c:pt idx="770">
                  <c:v>-2.0</c:v>
                </c:pt>
                <c:pt idx="771">
                  <c:v>-2.0</c:v>
                </c:pt>
                <c:pt idx="772">
                  <c:v>-2.0</c:v>
                </c:pt>
                <c:pt idx="773">
                  <c:v>-2.0</c:v>
                </c:pt>
                <c:pt idx="774">
                  <c:v>-2.0</c:v>
                </c:pt>
                <c:pt idx="775">
                  <c:v>-2.0</c:v>
                </c:pt>
                <c:pt idx="776">
                  <c:v>-2.0</c:v>
                </c:pt>
                <c:pt idx="777">
                  <c:v>-2.0</c:v>
                </c:pt>
                <c:pt idx="778">
                  <c:v>-2.0</c:v>
                </c:pt>
                <c:pt idx="779">
                  <c:v>-2.0</c:v>
                </c:pt>
                <c:pt idx="780">
                  <c:v>-2.0</c:v>
                </c:pt>
                <c:pt idx="781">
                  <c:v>-2.0</c:v>
                </c:pt>
                <c:pt idx="782">
                  <c:v>-2.0</c:v>
                </c:pt>
                <c:pt idx="783">
                  <c:v>-2.0</c:v>
                </c:pt>
                <c:pt idx="784">
                  <c:v>-2.0</c:v>
                </c:pt>
                <c:pt idx="785">
                  <c:v>-2.0</c:v>
                </c:pt>
                <c:pt idx="786">
                  <c:v>-2.0</c:v>
                </c:pt>
                <c:pt idx="787">
                  <c:v>-2.0</c:v>
                </c:pt>
                <c:pt idx="788">
                  <c:v>-2.0</c:v>
                </c:pt>
                <c:pt idx="789">
                  <c:v>-2.0</c:v>
                </c:pt>
                <c:pt idx="790">
                  <c:v>-2.0</c:v>
                </c:pt>
                <c:pt idx="791">
                  <c:v>-2.0</c:v>
                </c:pt>
                <c:pt idx="792">
                  <c:v>-2.0</c:v>
                </c:pt>
                <c:pt idx="793">
                  <c:v>-2.0</c:v>
                </c:pt>
                <c:pt idx="794">
                  <c:v>-2.0</c:v>
                </c:pt>
                <c:pt idx="795">
                  <c:v>-2.0</c:v>
                </c:pt>
                <c:pt idx="1313">
                  <c:v>-2.0</c:v>
                </c:pt>
                <c:pt idx="1314">
                  <c:v>-2.0</c:v>
                </c:pt>
                <c:pt idx="1315">
                  <c:v>-2.0</c:v>
                </c:pt>
                <c:pt idx="1316">
                  <c:v>-2.0</c:v>
                </c:pt>
                <c:pt idx="1317">
                  <c:v>-2.0</c:v>
                </c:pt>
                <c:pt idx="1318">
                  <c:v>-2.0</c:v>
                </c:pt>
                <c:pt idx="1319">
                  <c:v>-2.0</c:v>
                </c:pt>
                <c:pt idx="1320">
                  <c:v>-2.0</c:v>
                </c:pt>
                <c:pt idx="1321">
                  <c:v>-2.0</c:v>
                </c:pt>
                <c:pt idx="1322">
                  <c:v>-2.0</c:v>
                </c:pt>
                <c:pt idx="1323">
                  <c:v>-2.0</c:v>
                </c:pt>
                <c:pt idx="1324">
                  <c:v>-2.0</c:v>
                </c:pt>
                <c:pt idx="1325">
                  <c:v>-2.0</c:v>
                </c:pt>
                <c:pt idx="1326">
                  <c:v>-2.0</c:v>
                </c:pt>
                <c:pt idx="1327">
                  <c:v>-2.0</c:v>
                </c:pt>
                <c:pt idx="1328">
                  <c:v>-2.0</c:v>
                </c:pt>
                <c:pt idx="1329">
                  <c:v>-2.0</c:v>
                </c:pt>
                <c:pt idx="1330">
                  <c:v>-2.0</c:v>
                </c:pt>
                <c:pt idx="1331">
                  <c:v>-2.0</c:v>
                </c:pt>
                <c:pt idx="1332">
                  <c:v>-2.0</c:v>
                </c:pt>
                <c:pt idx="1333">
                  <c:v>-2.0</c:v>
                </c:pt>
                <c:pt idx="1334">
                  <c:v>-2.0</c:v>
                </c:pt>
                <c:pt idx="1335">
                  <c:v>-2.0</c:v>
                </c:pt>
                <c:pt idx="1336">
                  <c:v>-2.0</c:v>
                </c:pt>
                <c:pt idx="1337">
                  <c:v>-2.0</c:v>
                </c:pt>
                <c:pt idx="1338">
                  <c:v>-2.0</c:v>
                </c:pt>
                <c:pt idx="1339">
                  <c:v>-2.0</c:v>
                </c:pt>
                <c:pt idx="1340">
                  <c:v>-2.0</c:v>
                </c:pt>
                <c:pt idx="1341">
                  <c:v>-2.0</c:v>
                </c:pt>
                <c:pt idx="1342">
                  <c:v>-2.0</c:v>
                </c:pt>
                <c:pt idx="1343">
                  <c:v>-2.0</c:v>
                </c:pt>
                <c:pt idx="1344">
                  <c:v>-2.0</c:v>
                </c:pt>
                <c:pt idx="1345">
                  <c:v>-2.0</c:v>
                </c:pt>
                <c:pt idx="1346">
                  <c:v>-2.0</c:v>
                </c:pt>
                <c:pt idx="1347">
                  <c:v>-2.0</c:v>
                </c:pt>
                <c:pt idx="1348">
                  <c:v>-2.0</c:v>
                </c:pt>
                <c:pt idx="1349">
                  <c:v>-2.0</c:v>
                </c:pt>
                <c:pt idx="1350">
                  <c:v>-2.0</c:v>
                </c:pt>
                <c:pt idx="1351">
                  <c:v>-2.0</c:v>
                </c:pt>
                <c:pt idx="1352">
                  <c:v>-2.0</c:v>
                </c:pt>
                <c:pt idx="1666">
                  <c:v>-2.0</c:v>
                </c:pt>
                <c:pt idx="1667">
                  <c:v>-2.0</c:v>
                </c:pt>
                <c:pt idx="1668">
                  <c:v>-2.0</c:v>
                </c:pt>
                <c:pt idx="1669">
                  <c:v>-2.0</c:v>
                </c:pt>
                <c:pt idx="1670">
                  <c:v>-2.0</c:v>
                </c:pt>
                <c:pt idx="1671">
                  <c:v>-2.0</c:v>
                </c:pt>
                <c:pt idx="1672">
                  <c:v>-2.0</c:v>
                </c:pt>
                <c:pt idx="1673">
                  <c:v>-2.0</c:v>
                </c:pt>
                <c:pt idx="1674">
                  <c:v>-2.0</c:v>
                </c:pt>
                <c:pt idx="1675">
                  <c:v>-2.0</c:v>
                </c:pt>
                <c:pt idx="1676">
                  <c:v>-2.0</c:v>
                </c:pt>
                <c:pt idx="1677">
                  <c:v>-2.0</c:v>
                </c:pt>
                <c:pt idx="1678">
                  <c:v>-2.0</c:v>
                </c:pt>
                <c:pt idx="1679">
                  <c:v>-2.0</c:v>
                </c:pt>
                <c:pt idx="1680">
                  <c:v>-2.0</c:v>
                </c:pt>
                <c:pt idx="1681">
                  <c:v>-2.0</c:v>
                </c:pt>
                <c:pt idx="1682">
                  <c:v>-2.0</c:v>
                </c:pt>
                <c:pt idx="1683">
                  <c:v>-2.0</c:v>
                </c:pt>
                <c:pt idx="1684">
                  <c:v>-2.0</c:v>
                </c:pt>
                <c:pt idx="1685">
                  <c:v>-2.0</c:v>
                </c:pt>
                <c:pt idx="1686">
                  <c:v>-2.0</c:v>
                </c:pt>
                <c:pt idx="1687">
                  <c:v>-2.0</c:v>
                </c:pt>
                <c:pt idx="1688">
                  <c:v>-2.0</c:v>
                </c:pt>
                <c:pt idx="1689">
                  <c:v>-2.0</c:v>
                </c:pt>
                <c:pt idx="1690">
                  <c:v>-2.0</c:v>
                </c:pt>
                <c:pt idx="1691">
                  <c:v>-2.0</c:v>
                </c:pt>
                <c:pt idx="1692">
                  <c:v>-2.0</c:v>
                </c:pt>
                <c:pt idx="1693">
                  <c:v>-2.0</c:v>
                </c:pt>
                <c:pt idx="1694">
                  <c:v>-2.0</c:v>
                </c:pt>
                <c:pt idx="1695">
                  <c:v>-2.0</c:v>
                </c:pt>
                <c:pt idx="1696">
                  <c:v>-2.0</c:v>
                </c:pt>
                <c:pt idx="1697">
                  <c:v>-2.0</c:v>
                </c:pt>
                <c:pt idx="1698">
                  <c:v>-2.0</c:v>
                </c:pt>
                <c:pt idx="1699">
                  <c:v>-2.0</c:v>
                </c:pt>
                <c:pt idx="1700">
                  <c:v>-2.0</c:v>
                </c:pt>
                <c:pt idx="1701">
                  <c:v>-2.0</c:v>
                </c:pt>
                <c:pt idx="1702">
                  <c:v>-2.0</c:v>
                </c:pt>
                <c:pt idx="1703">
                  <c:v>-2.0</c:v>
                </c:pt>
                <c:pt idx="1704">
                  <c:v>-2.0</c:v>
                </c:pt>
                <c:pt idx="1705">
                  <c:v>-2.0</c:v>
                </c:pt>
                <c:pt idx="1706">
                  <c:v>-2.0</c:v>
                </c:pt>
                <c:pt idx="1707">
                  <c:v>-2.0</c:v>
                </c:pt>
                <c:pt idx="1708">
                  <c:v>-2.0</c:v>
                </c:pt>
                <c:pt idx="1709">
                  <c:v>-2.0</c:v>
                </c:pt>
                <c:pt idx="1710">
                  <c:v>-2.0</c:v>
                </c:pt>
                <c:pt idx="1711">
                  <c:v>-2.0</c:v>
                </c:pt>
                <c:pt idx="1712">
                  <c:v>-2.0</c:v>
                </c:pt>
                <c:pt idx="1713">
                  <c:v>-2.0</c:v>
                </c:pt>
                <c:pt idx="1714">
                  <c:v>-2.0</c:v>
                </c:pt>
                <c:pt idx="1715">
                  <c:v>-2.0</c:v>
                </c:pt>
                <c:pt idx="1716">
                  <c:v>-2.0</c:v>
                </c:pt>
                <c:pt idx="1717">
                  <c:v>-2.0</c:v>
                </c:pt>
                <c:pt idx="1718">
                  <c:v>-2.0</c:v>
                </c:pt>
                <c:pt idx="1719">
                  <c:v>-2.0</c:v>
                </c:pt>
                <c:pt idx="1720">
                  <c:v>-2.0</c:v>
                </c:pt>
                <c:pt idx="1721">
                  <c:v>-2.0</c:v>
                </c:pt>
                <c:pt idx="1722">
                  <c:v>-2.0</c:v>
                </c:pt>
                <c:pt idx="1723">
                  <c:v>-2.0</c:v>
                </c:pt>
                <c:pt idx="1724">
                  <c:v>-2.0</c:v>
                </c:pt>
                <c:pt idx="1725">
                  <c:v>-2.0</c:v>
                </c:pt>
                <c:pt idx="1726">
                  <c:v>-2.0</c:v>
                </c:pt>
                <c:pt idx="1727">
                  <c:v>-2.0</c:v>
                </c:pt>
                <c:pt idx="1728">
                  <c:v>-2.0</c:v>
                </c:pt>
                <c:pt idx="1729">
                  <c:v>-2.0</c:v>
                </c:pt>
                <c:pt idx="1730">
                  <c:v>-2.0</c:v>
                </c:pt>
                <c:pt idx="1731">
                  <c:v>-2.0</c:v>
                </c:pt>
                <c:pt idx="1732">
                  <c:v>-2.0</c:v>
                </c:pt>
                <c:pt idx="1733">
                  <c:v>-2.0</c:v>
                </c:pt>
                <c:pt idx="1734">
                  <c:v>-2.0</c:v>
                </c:pt>
                <c:pt idx="1735">
                  <c:v>-2.0</c:v>
                </c:pt>
                <c:pt idx="1736">
                  <c:v>-2.0</c:v>
                </c:pt>
                <c:pt idx="1737">
                  <c:v>-2.0</c:v>
                </c:pt>
                <c:pt idx="1738">
                  <c:v>-2.0</c:v>
                </c:pt>
                <c:pt idx="1739">
                  <c:v>-2.0</c:v>
                </c:pt>
                <c:pt idx="1740">
                  <c:v>-2.0</c:v>
                </c:pt>
                <c:pt idx="1741">
                  <c:v>-2.0</c:v>
                </c:pt>
                <c:pt idx="1742">
                  <c:v>-2.0</c:v>
                </c:pt>
                <c:pt idx="1743">
                  <c:v>-2.0</c:v>
                </c:pt>
                <c:pt idx="1744">
                  <c:v>-2.0</c:v>
                </c:pt>
                <c:pt idx="1745">
                  <c:v>-2.0</c:v>
                </c:pt>
                <c:pt idx="1746">
                  <c:v>-2.0</c:v>
                </c:pt>
                <c:pt idx="1747">
                  <c:v>-2.0</c:v>
                </c:pt>
              </c:numCache>
            </c:numRef>
          </c:val>
        </c:ser>
        <c:dLbls>
          <c:showLegendKey val="0"/>
          <c:showVal val="0"/>
          <c:showCatName val="0"/>
          <c:showSerName val="0"/>
          <c:showPercent val="0"/>
          <c:showBubbleSize val="0"/>
        </c:dLbls>
        <c:gapWidth val="150"/>
        <c:axId val="-2097711240"/>
        <c:axId val="-2097703224"/>
      </c:barChart>
      <c:lineChart>
        <c:grouping val="standard"/>
        <c:varyColors val="0"/>
        <c:ser>
          <c:idx val="0"/>
          <c:order val="0"/>
          <c:tx>
            <c:strRef>
              <c:f>ChiFed!$D$2</c:f>
              <c:strCache>
                <c:ptCount val="1"/>
                <c:pt idx="0">
                  <c:v>Index</c:v>
                </c:pt>
              </c:strCache>
            </c:strRef>
          </c:tx>
          <c:spPr>
            <a:ln w="28575"/>
          </c:spPr>
          <c:marker>
            <c:symbol val="none"/>
          </c:marker>
          <c:cat>
            <c:numRef>
              <c:f>ChiFed!$B$3:$B$2231</c:f>
              <c:numCache>
                <c:formatCode>General</c:formatCode>
                <c:ptCount val="2229"/>
                <c:pt idx="0">
                  <c:v>1976.0</c:v>
                </c:pt>
                <c:pt idx="53">
                  <c:v>1977.0</c:v>
                </c:pt>
                <c:pt idx="105">
                  <c:v>1978.0</c:v>
                </c:pt>
                <c:pt idx="157">
                  <c:v>1979.0</c:v>
                </c:pt>
                <c:pt idx="209">
                  <c:v>1980.0</c:v>
                </c:pt>
                <c:pt idx="261">
                  <c:v>1981.0</c:v>
                </c:pt>
                <c:pt idx="313">
                  <c:v>1982.0</c:v>
                </c:pt>
                <c:pt idx="366">
                  <c:v>1983.0</c:v>
                </c:pt>
                <c:pt idx="418">
                  <c:v>1984.0</c:v>
                </c:pt>
                <c:pt idx="470">
                  <c:v>1985.0</c:v>
                </c:pt>
                <c:pt idx="522">
                  <c:v>1986.0</c:v>
                </c:pt>
                <c:pt idx="574">
                  <c:v>1987.0</c:v>
                </c:pt>
                <c:pt idx="626">
                  <c:v>1988.0</c:v>
                </c:pt>
                <c:pt idx="679">
                  <c:v>1989.0</c:v>
                </c:pt>
                <c:pt idx="732">
                  <c:v>1990.0</c:v>
                </c:pt>
                <c:pt idx="783">
                  <c:v>1991.0</c:v>
                </c:pt>
                <c:pt idx="835">
                  <c:v>1992.0</c:v>
                </c:pt>
                <c:pt idx="887">
                  <c:v>1993.0</c:v>
                </c:pt>
                <c:pt idx="940">
                  <c:v>1994.0</c:v>
                </c:pt>
                <c:pt idx="992">
                  <c:v>1995.0</c:v>
                </c:pt>
                <c:pt idx="1044">
                  <c:v>1996.0</c:v>
                </c:pt>
                <c:pt idx="1096">
                  <c:v>1997.0</c:v>
                </c:pt>
                <c:pt idx="1148">
                  <c:v>1998.0</c:v>
                </c:pt>
                <c:pt idx="1200">
                  <c:v>1999.0</c:v>
                </c:pt>
                <c:pt idx="1253">
                  <c:v>2000.0</c:v>
                </c:pt>
                <c:pt idx="1305">
                  <c:v>2001.0</c:v>
                </c:pt>
                <c:pt idx="1357">
                  <c:v>2002.0</c:v>
                </c:pt>
                <c:pt idx="1409">
                  <c:v>2003.0</c:v>
                </c:pt>
                <c:pt idx="1461">
                  <c:v>2004.0</c:v>
                </c:pt>
                <c:pt idx="1514">
                  <c:v>2005.0</c:v>
                </c:pt>
                <c:pt idx="1566">
                  <c:v>2006.0</c:v>
                </c:pt>
                <c:pt idx="1618">
                  <c:v>2007.0</c:v>
                </c:pt>
                <c:pt idx="1670">
                  <c:v>2008.0</c:v>
                </c:pt>
                <c:pt idx="1722">
                  <c:v>2009.0</c:v>
                </c:pt>
                <c:pt idx="1774">
                  <c:v>2010.0</c:v>
                </c:pt>
                <c:pt idx="1827">
                  <c:v>2011.0</c:v>
                </c:pt>
                <c:pt idx="1879">
                  <c:v>2012.0</c:v>
                </c:pt>
                <c:pt idx="1931">
                  <c:v>2013.0</c:v>
                </c:pt>
                <c:pt idx="1983">
                  <c:v>2014.0</c:v>
                </c:pt>
                <c:pt idx="2035">
                  <c:v>2015.0</c:v>
                </c:pt>
                <c:pt idx="2087">
                  <c:v>2016.0</c:v>
                </c:pt>
                <c:pt idx="2140">
                  <c:v>2017.0</c:v>
                </c:pt>
                <c:pt idx="2192">
                  <c:v>2018.0</c:v>
                </c:pt>
              </c:numCache>
            </c:numRef>
          </c:cat>
          <c:val>
            <c:numRef>
              <c:f>ChiFed!$D$3:$D$2231</c:f>
              <c:numCache>
                <c:formatCode>0.00</c:formatCode>
                <c:ptCount val="2229"/>
                <c:pt idx="0">
                  <c:v>-1.24</c:v>
                </c:pt>
                <c:pt idx="1">
                  <c:v>-1.24</c:v>
                </c:pt>
                <c:pt idx="2">
                  <c:v>-1.25</c:v>
                </c:pt>
                <c:pt idx="3">
                  <c:v>-1.25</c:v>
                </c:pt>
                <c:pt idx="4">
                  <c:v>-1.26</c:v>
                </c:pt>
                <c:pt idx="5">
                  <c:v>-1.27</c:v>
                </c:pt>
                <c:pt idx="6">
                  <c:v>-1.28</c:v>
                </c:pt>
                <c:pt idx="7">
                  <c:v>-1.28</c:v>
                </c:pt>
                <c:pt idx="8">
                  <c:v>-1.29</c:v>
                </c:pt>
                <c:pt idx="9">
                  <c:v>-1.3</c:v>
                </c:pt>
                <c:pt idx="10">
                  <c:v>-1.31</c:v>
                </c:pt>
                <c:pt idx="11">
                  <c:v>-1.31</c:v>
                </c:pt>
                <c:pt idx="12">
                  <c:v>-1.32</c:v>
                </c:pt>
                <c:pt idx="13">
                  <c:v>-1.32</c:v>
                </c:pt>
                <c:pt idx="14">
                  <c:v>-1.31</c:v>
                </c:pt>
                <c:pt idx="15">
                  <c:v>-1.31</c:v>
                </c:pt>
                <c:pt idx="16">
                  <c:v>-1.3</c:v>
                </c:pt>
                <c:pt idx="17">
                  <c:v>-1.3</c:v>
                </c:pt>
                <c:pt idx="18">
                  <c:v>-1.29</c:v>
                </c:pt>
                <c:pt idx="19">
                  <c:v>-1.28</c:v>
                </c:pt>
                <c:pt idx="20">
                  <c:v>-1.26</c:v>
                </c:pt>
                <c:pt idx="21">
                  <c:v>-1.25</c:v>
                </c:pt>
                <c:pt idx="22">
                  <c:v>-1.23</c:v>
                </c:pt>
                <c:pt idx="23">
                  <c:v>-1.21</c:v>
                </c:pt>
                <c:pt idx="24">
                  <c:v>-1.18</c:v>
                </c:pt>
                <c:pt idx="25">
                  <c:v>-1.16</c:v>
                </c:pt>
                <c:pt idx="26">
                  <c:v>-1.12</c:v>
                </c:pt>
                <c:pt idx="27">
                  <c:v>-1.09</c:v>
                </c:pt>
                <c:pt idx="28">
                  <c:v>-1.04</c:v>
                </c:pt>
                <c:pt idx="29">
                  <c:v>-1.0</c:v>
                </c:pt>
                <c:pt idx="30">
                  <c:v>-0.95</c:v>
                </c:pt>
                <c:pt idx="31">
                  <c:v>-0.9</c:v>
                </c:pt>
                <c:pt idx="32">
                  <c:v>-0.85</c:v>
                </c:pt>
                <c:pt idx="33">
                  <c:v>-0.8</c:v>
                </c:pt>
                <c:pt idx="34">
                  <c:v>-0.75</c:v>
                </c:pt>
                <c:pt idx="35">
                  <c:v>-0.7</c:v>
                </c:pt>
                <c:pt idx="36">
                  <c:v>-0.65</c:v>
                </c:pt>
                <c:pt idx="37">
                  <c:v>-0.6</c:v>
                </c:pt>
                <c:pt idx="38">
                  <c:v>-0.56</c:v>
                </c:pt>
                <c:pt idx="39">
                  <c:v>-0.51</c:v>
                </c:pt>
                <c:pt idx="40">
                  <c:v>-0.47</c:v>
                </c:pt>
                <c:pt idx="41">
                  <c:v>-0.43</c:v>
                </c:pt>
                <c:pt idx="42">
                  <c:v>-0.39</c:v>
                </c:pt>
                <c:pt idx="43">
                  <c:v>-0.35</c:v>
                </c:pt>
                <c:pt idx="44">
                  <c:v>-0.32</c:v>
                </c:pt>
                <c:pt idx="45">
                  <c:v>-0.29</c:v>
                </c:pt>
                <c:pt idx="46">
                  <c:v>-0.27</c:v>
                </c:pt>
                <c:pt idx="47">
                  <c:v>-0.25</c:v>
                </c:pt>
                <c:pt idx="48">
                  <c:v>-0.23</c:v>
                </c:pt>
                <c:pt idx="49">
                  <c:v>-0.23</c:v>
                </c:pt>
                <c:pt idx="50">
                  <c:v>-0.23</c:v>
                </c:pt>
                <c:pt idx="51">
                  <c:v>-0.23</c:v>
                </c:pt>
                <c:pt idx="52">
                  <c:v>-0.24</c:v>
                </c:pt>
                <c:pt idx="53">
                  <c:v>-0.25</c:v>
                </c:pt>
                <c:pt idx="54">
                  <c:v>-0.27</c:v>
                </c:pt>
                <c:pt idx="55">
                  <c:v>-0.28</c:v>
                </c:pt>
                <c:pt idx="56">
                  <c:v>-0.29</c:v>
                </c:pt>
                <c:pt idx="57">
                  <c:v>-0.3</c:v>
                </c:pt>
                <c:pt idx="58">
                  <c:v>-0.31</c:v>
                </c:pt>
                <c:pt idx="59">
                  <c:v>-0.31</c:v>
                </c:pt>
                <c:pt idx="60">
                  <c:v>-0.31</c:v>
                </c:pt>
                <c:pt idx="61">
                  <c:v>-0.31</c:v>
                </c:pt>
                <c:pt idx="62">
                  <c:v>-0.3</c:v>
                </c:pt>
                <c:pt idx="63">
                  <c:v>-0.29</c:v>
                </c:pt>
                <c:pt idx="64">
                  <c:v>-0.28</c:v>
                </c:pt>
                <c:pt idx="65">
                  <c:v>-0.26</c:v>
                </c:pt>
                <c:pt idx="66">
                  <c:v>-0.24</c:v>
                </c:pt>
                <c:pt idx="67">
                  <c:v>-0.21</c:v>
                </c:pt>
                <c:pt idx="68">
                  <c:v>-0.17</c:v>
                </c:pt>
                <c:pt idx="69">
                  <c:v>-0.13</c:v>
                </c:pt>
                <c:pt idx="70">
                  <c:v>-0.09</c:v>
                </c:pt>
                <c:pt idx="71">
                  <c:v>-0.04</c:v>
                </c:pt>
                <c:pt idx="72">
                  <c:v>0.01</c:v>
                </c:pt>
                <c:pt idx="73">
                  <c:v>0.05</c:v>
                </c:pt>
                <c:pt idx="74">
                  <c:v>0.1</c:v>
                </c:pt>
                <c:pt idx="75">
                  <c:v>0.14</c:v>
                </c:pt>
                <c:pt idx="76">
                  <c:v>0.18</c:v>
                </c:pt>
                <c:pt idx="77">
                  <c:v>0.22</c:v>
                </c:pt>
                <c:pt idx="78">
                  <c:v>0.26</c:v>
                </c:pt>
                <c:pt idx="79">
                  <c:v>0.29</c:v>
                </c:pt>
                <c:pt idx="80">
                  <c:v>0.31</c:v>
                </c:pt>
                <c:pt idx="81">
                  <c:v>0.34</c:v>
                </c:pt>
                <c:pt idx="82">
                  <c:v>0.36</c:v>
                </c:pt>
                <c:pt idx="83">
                  <c:v>0.37</c:v>
                </c:pt>
                <c:pt idx="84">
                  <c:v>0.39</c:v>
                </c:pt>
                <c:pt idx="85">
                  <c:v>0.4</c:v>
                </c:pt>
                <c:pt idx="86">
                  <c:v>0.4</c:v>
                </c:pt>
                <c:pt idx="87">
                  <c:v>0.41</c:v>
                </c:pt>
                <c:pt idx="88">
                  <c:v>0.41</c:v>
                </c:pt>
                <c:pt idx="89">
                  <c:v>0.4</c:v>
                </c:pt>
                <c:pt idx="90">
                  <c:v>0.4</c:v>
                </c:pt>
                <c:pt idx="91">
                  <c:v>0.39</c:v>
                </c:pt>
                <c:pt idx="92">
                  <c:v>0.39</c:v>
                </c:pt>
                <c:pt idx="93">
                  <c:v>0.38</c:v>
                </c:pt>
                <c:pt idx="94">
                  <c:v>0.38</c:v>
                </c:pt>
                <c:pt idx="95">
                  <c:v>0.38</c:v>
                </c:pt>
                <c:pt idx="96">
                  <c:v>0.38</c:v>
                </c:pt>
                <c:pt idx="97">
                  <c:v>0.38</c:v>
                </c:pt>
                <c:pt idx="98">
                  <c:v>0.39</c:v>
                </c:pt>
                <c:pt idx="99">
                  <c:v>0.39</c:v>
                </c:pt>
                <c:pt idx="100">
                  <c:v>0.4</c:v>
                </c:pt>
                <c:pt idx="101">
                  <c:v>0.41</c:v>
                </c:pt>
                <c:pt idx="102">
                  <c:v>0.42</c:v>
                </c:pt>
                <c:pt idx="103">
                  <c:v>0.43</c:v>
                </c:pt>
                <c:pt idx="104">
                  <c:v>0.45</c:v>
                </c:pt>
                <c:pt idx="105">
                  <c:v>0.46</c:v>
                </c:pt>
                <c:pt idx="106">
                  <c:v>0.48</c:v>
                </c:pt>
                <c:pt idx="107">
                  <c:v>0.5</c:v>
                </c:pt>
                <c:pt idx="108">
                  <c:v>0.52</c:v>
                </c:pt>
                <c:pt idx="109">
                  <c:v>0.54</c:v>
                </c:pt>
                <c:pt idx="110">
                  <c:v>0.56</c:v>
                </c:pt>
                <c:pt idx="111">
                  <c:v>0.58</c:v>
                </c:pt>
                <c:pt idx="112">
                  <c:v>0.6</c:v>
                </c:pt>
                <c:pt idx="113">
                  <c:v>0.62</c:v>
                </c:pt>
                <c:pt idx="114">
                  <c:v>0.63</c:v>
                </c:pt>
                <c:pt idx="115">
                  <c:v>0.65</c:v>
                </c:pt>
                <c:pt idx="116">
                  <c:v>0.66</c:v>
                </c:pt>
                <c:pt idx="117">
                  <c:v>0.67</c:v>
                </c:pt>
                <c:pt idx="118">
                  <c:v>0.68</c:v>
                </c:pt>
                <c:pt idx="119">
                  <c:v>0.69</c:v>
                </c:pt>
                <c:pt idx="120">
                  <c:v>0.7</c:v>
                </c:pt>
                <c:pt idx="121">
                  <c:v>0.71</c:v>
                </c:pt>
                <c:pt idx="122">
                  <c:v>0.72</c:v>
                </c:pt>
                <c:pt idx="123">
                  <c:v>0.72</c:v>
                </c:pt>
                <c:pt idx="124">
                  <c:v>0.73</c:v>
                </c:pt>
                <c:pt idx="125">
                  <c:v>0.74</c:v>
                </c:pt>
                <c:pt idx="126">
                  <c:v>0.75</c:v>
                </c:pt>
                <c:pt idx="127">
                  <c:v>0.75</c:v>
                </c:pt>
                <c:pt idx="128">
                  <c:v>0.76</c:v>
                </c:pt>
                <c:pt idx="129">
                  <c:v>0.78</c:v>
                </c:pt>
                <c:pt idx="130">
                  <c:v>0.79</c:v>
                </c:pt>
                <c:pt idx="131">
                  <c:v>0.8</c:v>
                </c:pt>
                <c:pt idx="132">
                  <c:v>0.82</c:v>
                </c:pt>
                <c:pt idx="133">
                  <c:v>0.83</c:v>
                </c:pt>
                <c:pt idx="134">
                  <c:v>0.85</c:v>
                </c:pt>
                <c:pt idx="135">
                  <c:v>0.86</c:v>
                </c:pt>
                <c:pt idx="136">
                  <c:v>0.88</c:v>
                </c:pt>
                <c:pt idx="137">
                  <c:v>0.9</c:v>
                </c:pt>
                <c:pt idx="138">
                  <c:v>0.91</c:v>
                </c:pt>
                <c:pt idx="139">
                  <c:v>0.93</c:v>
                </c:pt>
                <c:pt idx="140">
                  <c:v>0.95</c:v>
                </c:pt>
                <c:pt idx="141">
                  <c:v>0.97</c:v>
                </c:pt>
                <c:pt idx="142">
                  <c:v>0.99</c:v>
                </c:pt>
                <c:pt idx="143">
                  <c:v>1.01</c:v>
                </c:pt>
                <c:pt idx="144">
                  <c:v>1.03</c:v>
                </c:pt>
                <c:pt idx="145">
                  <c:v>1.05</c:v>
                </c:pt>
                <c:pt idx="146">
                  <c:v>1.07</c:v>
                </c:pt>
                <c:pt idx="147">
                  <c:v>1.09</c:v>
                </c:pt>
                <c:pt idx="148">
                  <c:v>1.11</c:v>
                </c:pt>
                <c:pt idx="149">
                  <c:v>1.13</c:v>
                </c:pt>
                <c:pt idx="150">
                  <c:v>1.14</c:v>
                </c:pt>
                <c:pt idx="151">
                  <c:v>1.16</c:v>
                </c:pt>
                <c:pt idx="152">
                  <c:v>1.18</c:v>
                </c:pt>
                <c:pt idx="153">
                  <c:v>1.2</c:v>
                </c:pt>
                <c:pt idx="154">
                  <c:v>1.21</c:v>
                </c:pt>
                <c:pt idx="155">
                  <c:v>1.23</c:v>
                </c:pt>
                <c:pt idx="156">
                  <c:v>1.24</c:v>
                </c:pt>
                <c:pt idx="157">
                  <c:v>1.26</c:v>
                </c:pt>
                <c:pt idx="158">
                  <c:v>1.27</c:v>
                </c:pt>
                <c:pt idx="159">
                  <c:v>1.29</c:v>
                </c:pt>
                <c:pt idx="160">
                  <c:v>1.3</c:v>
                </c:pt>
                <c:pt idx="161">
                  <c:v>1.31</c:v>
                </c:pt>
                <c:pt idx="162">
                  <c:v>1.32</c:v>
                </c:pt>
                <c:pt idx="163">
                  <c:v>1.33</c:v>
                </c:pt>
                <c:pt idx="164">
                  <c:v>1.34</c:v>
                </c:pt>
                <c:pt idx="165">
                  <c:v>1.35</c:v>
                </c:pt>
                <c:pt idx="166">
                  <c:v>1.36</c:v>
                </c:pt>
                <c:pt idx="167">
                  <c:v>1.37</c:v>
                </c:pt>
                <c:pt idx="168">
                  <c:v>1.39</c:v>
                </c:pt>
                <c:pt idx="169">
                  <c:v>1.4</c:v>
                </c:pt>
                <c:pt idx="170">
                  <c:v>1.42</c:v>
                </c:pt>
                <c:pt idx="171">
                  <c:v>1.44</c:v>
                </c:pt>
                <c:pt idx="172">
                  <c:v>1.47</c:v>
                </c:pt>
                <c:pt idx="173">
                  <c:v>1.49</c:v>
                </c:pt>
                <c:pt idx="174">
                  <c:v>1.52</c:v>
                </c:pt>
                <c:pt idx="175">
                  <c:v>1.55</c:v>
                </c:pt>
                <c:pt idx="176">
                  <c:v>1.59</c:v>
                </c:pt>
                <c:pt idx="177">
                  <c:v>1.63</c:v>
                </c:pt>
                <c:pt idx="178">
                  <c:v>1.67</c:v>
                </c:pt>
                <c:pt idx="179">
                  <c:v>1.71</c:v>
                </c:pt>
                <c:pt idx="180">
                  <c:v>1.74</c:v>
                </c:pt>
                <c:pt idx="181">
                  <c:v>1.78</c:v>
                </c:pt>
                <c:pt idx="182">
                  <c:v>1.82</c:v>
                </c:pt>
                <c:pt idx="183">
                  <c:v>1.85</c:v>
                </c:pt>
                <c:pt idx="184">
                  <c:v>1.87</c:v>
                </c:pt>
                <c:pt idx="185">
                  <c:v>1.9</c:v>
                </c:pt>
                <c:pt idx="186">
                  <c:v>1.92</c:v>
                </c:pt>
                <c:pt idx="187">
                  <c:v>1.94</c:v>
                </c:pt>
                <c:pt idx="188">
                  <c:v>1.96</c:v>
                </c:pt>
                <c:pt idx="189">
                  <c:v>1.98</c:v>
                </c:pt>
                <c:pt idx="190">
                  <c:v>2.01</c:v>
                </c:pt>
                <c:pt idx="191">
                  <c:v>2.03</c:v>
                </c:pt>
                <c:pt idx="192">
                  <c:v>2.07</c:v>
                </c:pt>
                <c:pt idx="193">
                  <c:v>2.1</c:v>
                </c:pt>
                <c:pt idx="194">
                  <c:v>2.14</c:v>
                </c:pt>
                <c:pt idx="195">
                  <c:v>2.18</c:v>
                </c:pt>
                <c:pt idx="196">
                  <c:v>2.22</c:v>
                </c:pt>
                <c:pt idx="197">
                  <c:v>2.26</c:v>
                </c:pt>
                <c:pt idx="198">
                  <c:v>2.3</c:v>
                </c:pt>
                <c:pt idx="199">
                  <c:v>2.34</c:v>
                </c:pt>
                <c:pt idx="200">
                  <c:v>2.37</c:v>
                </c:pt>
                <c:pt idx="201">
                  <c:v>2.41</c:v>
                </c:pt>
                <c:pt idx="202">
                  <c:v>2.44</c:v>
                </c:pt>
                <c:pt idx="203">
                  <c:v>2.48</c:v>
                </c:pt>
                <c:pt idx="204">
                  <c:v>2.5</c:v>
                </c:pt>
                <c:pt idx="205">
                  <c:v>2.53</c:v>
                </c:pt>
                <c:pt idx="206">
                  <c:v>2.55</c:v>
                </c:pt>
                <c:pt idx="207">
                  <c:v>2.58</c:v>
                </c:pt>
                <c:pt idx="208">
                  <c:v>2.6</c:v>
                </c:pt>
                <c:pt idx="209">
                  <c:v>2.63</c:v>
                </c:pt>
                <c:pt idx="210">
                  <c:v>2.67</c:v>
                </c:pt>
                <c:pt idx="211">
                  <c:v>2.71</c:v>
                </c:pt>
                <c:pt idx="212">
                  <c:v>2.76</c:v>
                </c:pt>
                <c:pt idx="213">
                  <c:v>2.83</c:v>
                </c:pt>
                <c:pt idx="214">
                  <c:v>2.91</c:v>
                </c:pt>
                <c:pt idx="215">
                  <c:v>3.0</c:v>
                </c:pt>
                <c:pt idx="216">
                  <c:v>3.11</c:v>
                </c:pt>
                <c:pt idx="217">
                  <c:v>3.24</c:v>
                </c:pt>
                <c:pt idx="218">
                  <c:v>3.36</c:v>
                </c:pt>
                <c:pt idx="219">
                  <c:v>3.5</c:v>
                </c:pt>
                <c:pt idx="220">
                  <c:v>3.62</c:v>
                </c:pt>
                <c:pt idx="221">
                  <c:v>3.74</c:v>
                </c:pt>
                <c:pt idx="222">
                  <c:v>3.84</c:v>
                </c:pt>
                <c:pt idx="223">
                  <c:v>3.91</c:v>
                </c:pt>
                <c:pt idx="224">
                  <c:v>3.96</c:v>
                </c:pt>
                <c:pt idx="225">
                  <c:v>3.97</c:v>
                </c:pt>
                <c:pt idx="226">
                  <c:v>3.95</c:v>
                </c:pt>
                <c:pt idx="227">
                  <c:v>3.89</c:v>
                </c:pt>
                <c:pt idx="228">
                  <c:v>3.8</c:v>
                </c:pt>
                <c:pt idx="229">
                  <c:v>3.68</c:v>
                </c:pt>
                <c:pt idx="230">
                  <c:v>3.53</c:v>
                </c:pt>
                <c:pt idx="231">
                  <c:v>3.35</c:v>
                </c:pt>
                <c:pt idx="232">
                  <c:v>3.17</c:v>
                </c:pt>
                <c:pt idx="233">
                  <c:v>2.97</c:v>
                </c:pt>
                <c:pt idx="234">
                  <c:v>2.77</c:v>
                </c:pt>
                <c:pt idx="235">
                  <c:v>2.58</c:v>
                </c:pt>
                <c:pt idx="236">
                  <c:v>2.4</c:v>
                </c:pt>
                <c:pt idx="237">
                  <c:v>2.24</c:v>
                </c:pt>
                <c:pt idx="238">
                  <c:v>2.1</c:v>
                </c:pt>
                <c:pt idx="239">
                  <c:v>1.99</c:v>
                </c:pt>
                <c:pt idx="240">
                  <c:v>1.9</c:v>
                </c:pt>
                <c:pt idx="241">
                  <c:v>1.84</c:v>
                </c:pt>
                <c:pt idx="242">
                  <c:v>1.8</c:v>
                </c:pt>
                <c:pt idx="243">
                  <c:v>1.78</c:v>
                </c:pt>
                <c:pt idx="244">
                  <c:v>1.78</c:v>
                </c:pt>
                <c:pt idx="245">
                  <c:v>1.8</c:v>
                </c:pt>
                <c:pt idx="246">
                  <c:v>1.84</c:v>
                </c:pt>
                <c:pt idx="247">
                  <c:v>1.89</c:v>
                </c:pt>
                <c:pt idx="248">
                  <c:v>1.96</c:v>
                </c:pt>
                <c:pt idx="249">
                  <c:v>2.03</c:v>
                </c:pt>
                <c:pt idx="250">
                  <c:v>2.11</c:v>
                </c:pt>
                <c:pt idx="251">
                  <c:v>2.2</c:v>
                </c:pt>
                <c:pt idx="252">
                  <c:v>2.29</c:v>
                </c:pt>
                <c:pt idx="253">
                  <c:v>2.38</c:v>
                </c:pt>
                <c:pt idx="254">
                  <c:v>2.47</c:v>
                </c:pt>
                <c:pt idx="255">
                  <c:v>2.56</c:v>
                </c:pt>
                <c:pt idx="256">
                  <c:v>2.65</c:v>
                </c:pt>
                <c:pt idx="257">
                  <c:v>2.73</c:v>
                </c:pt>
                <c:pt idx="258">
                  <c:v>2.8</c:v>
                </c:pt>
                <c:pt idx="259">
                  <c:v>2.88</c:v>
                </c:pt>
                <c:pt idx="260">
                  <c:v>2.94</c:v>
                </c:pt>
                <c:pt idx="261">
                  <c:v>3.0</c:v>
                </c:pt>
                <c:pt idx="262">
                  <c:v>3.04</c:v>
                </c:pt>
                <c:pt idx="263">
                  <c:v>3.08</c:v>
                </c:pt>
                <c:pt idx="264">
                  <c:v>3.11</c:v>
                </c:pt>
                <c:pt idx="265">
                  <c:v>3.12</c:v>
                </c:pt>
                <c:pt idx="266">
                  <c:v>3.12</c:v>
                </c:pt>
                <c:pt idx="267">
                  <c:v>3.12</c:v>
                </c:pt>
                <c:pt idx="268">
                  <c:v>3.1</c:v>
                </c:pt>
                <c:pt idx="269">
                  <c:v>3.08</c:v>
                </c:pt>
                <c:pt idx="270">
                  <c:v>3.05</c:v>
                </c:pt>
                <c:pt idx="271">
                  <c:v>3.01</c:v>
                </c:pt>
                <c:pt idx="272">
                  <c:v>2.98</c:v>
                </c:pt>
                <c:pt idx="273">
                  <c:v>2.94</c:v>
                </c:pt>
                <c:pt idx="274">
                  <c:v>2.91</c:v>
                </c:pt>
                <c:pt idx="275">
                  <c:v>2.89</c:v>
                </c:pt>
                <c:pt idx="276">
                  <c:v>2.88</c:v>
                </c:pt>
                <c:pt idx="277">
                  <c:v>2.88</c:v>
                </c:pt>
                <c:pt idx="278">
                  <c:v>2.89</c:v>
                </c:pt>
                <c:pt idx="279">
                  <c:v>2.91</c:v>
                </c:pt>
                <c:pt idx="280">
                  <c:v>2.93</c:v>
                </c:pt>
                <c:pt idx="281">
                  <c:v>2.95</c:v>
                </c:pt>
                <c:pt idx="282">
                  <c:v>2.97</c:v>
                </c:pt>
                <c:pt idx="283">
                  <c:v>2.99</c:v>
                </c:pt>
                <c:pt idx="284">
                  <c:v>3.0</c:v>
                </c:pt>
                <c:pt idx="285">
                  <c:v>3.01</c:v>
                </c:pt>
                <c:pt idx="286">
                  <c:v>3.01</c:v>
                </c:pt>
                <c:pt idx="287">
                  <c:v>3.01</c:v>
                </c:pt>
                <c:pt idx="288">
                  <c:v>3.01</c:v>
                </c:pt>
                <c:pt idx="289">
                  <c:v>3.02</c:v>
                </c:pt>
                <c:pt idx="290">
                  <c:v>3.02</c:v>
                </c:pt>
                <c:pt idx="291">
                  <c:v>3.04</c:v>
                </c:pt>
                <c:pt idx="292">
                  <c:v>3.05</c:v>
                </c:pt>
                <c:pt idx="293">
                  <c:v>3.07</c:v>
                </c:pt>
                <c:pt idx="294">
                  <c:v>3.1</c:v>
                </c:pt>
                <c:pt idx="295">
                  <c:v>3.12</c:v>
                </c:pt>
                <c:pt idx="296">
                  <c:v>3.15</c:v>
                </c:pt>
                <c:pt idx="297">
                  <c:v>3.19</c:v>
                </c:pt>
                <c:pt idx="298">
                  <c:v>3.22</c:v>
                </c:pt>
                <c:pt idx="299">
                  <c:v>3.25</c:v>
                </c:pt>
                <c:pt idx="300">
                  <c:v>3.29</c:v>
                </c:pt>
                <c:pt idx="301">
                  <c:v>3.32</c:v>
                </c:pt>
                <c:pt idx="302">
                  <c:v>3.35</c:v>
                </c:pt>
                <c:pt idx="303">
                  <c:v>3.37</c:v>
                </c:pt>
                <c:pt idx="304">
                  <c:v>3.38</c:v>
                </c:pt>
                <c:pt idx="305">
                  <c:v>3.38</c:v>
                </c:pt>
                <c:pt idx="306">
                  <c:v>3.38</c:v>
                </c:pt>
                <c:pt idx="307">
                  <c:v>3.36</c:v>
                </c:pt>
                <c:pt idx="308">
                  <c:v>3.33</c:v>
                </c:pt>
                <c:pt idx="309">
                  <c:v>3.3</c:v>
                </c:pt>
                <c:pt idx="310">
                  <c:v>3.26</c:v>
                </c:pt>
                <c:pt idx="311">
                  <c:v>3.22</c:v>
                </c:pt>
                <c:pt idx="312">
                  <c:v>3.18</c:v>
                </c:pt>
                <c:pt idx="313">
                  <c:v>3.14</c:v>
                </c:pt>
                <c:pt idx="314">
                  <c:v>3.12</c:v>
                </c:pt>
                <c:pt idx="315">
                  <c:v>3.1</c:v>
                </c:pt>
                <c:pt idx="316">
                  <c:v>3.08</c:v>
                </c:pt>
                <c:pt idx="317">
                  <c:v>3.07</c:v>
                </c:pt>
                <c:pt idx="318">
                  <c:v>3.07</c:v>
                </c:pt>
                <c:pt idx="319">
                  <c:v>3.06</c:v>
                </c:pt>
                <c:pt idx="320">
                  <c:v>3.06</c:v>
                </c:pt>
                <c:pt idx="321">
                  <c:v>3.06</c:v>
                </c:pt>
                <c:pt idx="322">
                  <c:v>3.05</c:v>
                </c:pt>
                <c:pt idx="323">
                  <c:v>3.04</c:v>
                </c:pt>
                <c:pt idx="324">
                  <c:v>3.04</c:v>
                </c:pt>
                <c:pt idx="325">
                  <c:v>3.03</c:v>
                </c:pt>
                <c:pt idx="326">
                  <c:v>3.03</c:v>
                </c:pt>
                <c:pt idx="327">
                  <c:v>3.02</c:v>
                </c:pt>
                <c:pt idx="328">
                  <c:v>3.02</c:v>
                </c:pt>
                <c:pt idx="329">
                  <c:v>3.02</c:v>
                </c:pt>
                <c:pt idx="330">
                  <c:v>3.02</c:v>
                </c:pt>
                <c:pt idx="331">
                  <c:v>3.01</c:v>
                </c:pt>
                <c:pt idx="332">
                  <c:v>3.01</c:v>
                </c:pt>
                <c:pt idx="333">
                  <c:v>3.0</c:v>
                </c:pt>
                <c:pt idx="334">
                  <c:v>3.0</c:v>
                </c:pt>
                <c:pt idx="335">
                  <c:v>2.99</c:v>
                </c:pt>
                <c:pt idx="336">
                  <c:v>2.98</c:v>
                </c:pt>
                <c:pt idx="337">
                  <c:v>2.97</c:v>
                </c:pt>
                <c:pt idx="338">
                  <c:v>2.96</c:v>
                </c:pt>
                <c:pt idx="339">
                  <c:v>2.96</c:v>
                </c:pt>
                <c:pt idx="340">
                  <c:v>2.95</c:v>
                </c:pt>
                <c:pt idx="341">
                  <c:v>2.94</c:v>
                </c:pt>
                <c:pt idx="342">
                  <c:v>2.93</c:v>
                </c:pt>
                <c:pt idx="343">
                  <c:v>2.92</c:v>
                </c:pt>
                <c:pt idx="344">
                  <c:v>2.89</c:v>
                </c:pt>
                <c:pt idx="345">
                  <c:v>2.86</c:v>
                </c:pt>
                <c:pt idx="346">
                  <c:v>2.82</c:v>
                </c:pt>
                <c:pt idx="347">
                  <c:v>2.77</c:v>
                </c:pt>
                <c:pt idx="348">
                  <c:v>2.71</c:v>
                </c:pt>
                <c:pt idx="349">
                  <c:v>2.64</c:v>
                </c:pt>
                <c:pt idx="350">
                  <c:v>2.56</c:v>
                </c:pt>
                <c:pt idx="351">
                  <c:v>2.48</c:v>
                </c:pt>
                <c:pt idx="352">
                  <c:v>2.4</c:v>
                </c:pt>
                <c:pt idx="353">
                  <c:v>2.31</c:v>
                </c:pt>
                <c:pt idx="354">
                  <c:v>2.22</c:v>
                </c:pt>
                <c:pt idx="355">
                  <c:v>2.13</c:v>
                </c:pt>
                <c:pt idx="356">
                  <c:v>2.04</c:v>
                </c:pt>
                <c:pt idx="357">
                  <c:v>1.95</c:v>
                </c:pt>
                <c:pt idx="358">
                  <c:v>1.86</c:v>
                </c:pt>
                <c:pt idx="359">
                  <c:v>1.76</c:v>
                </c:pt>
                <c:pt idx="360">
                  <c:v>1.67</c:v>
                </c:pt>
                <c:pt idx="361">
                  <c:v>1.58</c:v>
                </c:pt>
                <c:pt idx="362">
                  <c:v>1.49</c:v>
                </c:pt>
                <c:pt idx="363">
                  <c:v>1.4</c:v>
                </c:pt>
                <c:pt idx="364">
                  <c:v>1.32</c:v>
                </c:pt>
                <c:pt idx="365">
                  <c:v>1.24</c:v>
                </c:pt>
                <c:pt idx="366">
                  <c:v>1.16</c:v>
                </c:pt>
                <c:pt idx="367">
                  <c:v>1.09</c:v>
                </c:pt>
                <c:pt idx="368">
                  <c:v>1.03</c:v>
                </c:pt>
                <c:pt idx="369">
                  <c:v>0.97</c:v>
                </c:pt>
                <c:pt idx="370">
                  <c:v>0.91</c:v>
                </c:pt>
                <c:pt idx="371">
                  <c:v>0.86</c:v>
                </c:pt>
                <c:pt idx="372">
                  <c:v>0.8</c:v>
                </c:pt>
                <c:pt idx="373">
                  <c:v>0.75</c:v>
                </c:pt>
                <c:pt idx="374">
                  <c:v>0.7</c:v>
                </c:pt>
                <c:pt idx="375">
                  <c:v>0.64</c:v>
                </c:pt>
                <c:pt idx="376">
                  <c:v>0.59</c:v>
                </c:pt>
                <c:pt idx="377">
                  <c:v>0.54</c:v>
                </c:pt>
                <c:pt idx="378">
                  <c:v>0.48</c:v>
                </c:pt>
                <c:pt idx="379">
                  <c:v>0.43</c:v>
                </c:pt>
                <c:pt idx="380">
                  <c:v>0.38</c:v>
                </c:pt>
                <c:pt idx="381">
                  <c:v>0.34</c:v>
                </c:pt>
                <c:pt idx="382">
                  <c:v>0.3</c:v>
                </c:pt>
                <c:pt idx="383">
                  <c:v>0.26</c:v>
                </c:pt>
                <c:pt idx="384">
                  <c:v>0.23</c:v>
                </c:pt>
                <c:pt idx="385">
                  <c:v>0.21</c:v>
                </c:pt>
                <c:pt idx="386">
                  <c:v>0.19</c:v>
                </c:pt>
                <c:pt idx="387">
                  <c:v>0.18</c:v>
                </c:pt>
                <c:pt idx="388">
                  <c:v>0.18</c:v>
                </c:pt>
                <c:pt idx="389">
                  <c:v>0.18</c:v>
                </c:pt>
                <c:pt idx="390">
                  <c:v>0.19</c:v>
                </c:pt>
                <c:pt idx="391">
                  <c:v>0.21</c:v>
                </c:pt>
                <c:pt idx="392">
                  <c:v>0.23</c:v>
                </c:pt>
                <c:pt idx="393">
                  <c:v>0.26</c:v>
                </c:pt>
                <c:pt idx="394">
                  <c:v>0.3</c:v>
                </c:pt>
                <c:pt idx="395">
                  <c:v>0.34</c:v>
                </c:pt>
                <c:pt idx="396">
                  <c:v>0.39</c:v>
                </c:pt>
                <c:pt idx="397">
                  <c:v>0.43</c:v>
                </c:pt>
                <c:pt idx="398">
                  <c:v>0.47</c:v>
                </c:pt>
                <c:pt idx="399">
                  <c:v>0.52</c:v>
                </c:pt>
                <c:pt idx="400">
                  <c:v>0.55</c:v>
                </c:pt>
                <c:pt idx="401">
                  <c:v>0.59</c:v>
                </c:pt>
                <c:pt idx="402">
                  <c:v>0.62</c:v>
                </c:pt>
                <c:pt idx="403">
                  <c:v>0.65</c:v>
                </c:pt>
                <c:pt idx="404">
                  <c:v>0.67</c:v>
                </c:pt>
                <c:pt idx="405">
                  <c:v>0.69</c:v>
                </c:pt>
                <c:pt idx="406">
                  <c:v>0.7</c:v>
                </c:pt>
                <c:pt idx="407">
                  <c:v>0.71</c:v>
                </c:pt>
                <c:pt idx="408">
                  <c:v>0.71</c:v>
                </c:pt>
                <c:pt idx="409">
                  <c:v>0.7</c:v>
                </c:pt>
                <c:pt idx="410">
                  <c:v>0.69</c:v>
                </c:pt>
                <c:pt idx="411">
                  <c:v>0.68</c:v>
                </c:pt>
                <c:pt idx="412">
                  <c:v>0.66</c:v>
                </c:pt>
                <c:pt idx="413">
                  <c:v>0.64</c:v>
                </c:pt>
                <c:pt idx="414">
                  <c:v>0.61</c:v>
                </c:pt>
                <c:pt idx="415">
                  <c:v>0.59</c:v>
                </c:pt>
                <c:pt idx="416">
                  <c:v>0.56</c:v>
                </c:pt>
                <c:pt idx="417">
                  <c:v>0.52</c:v>
                </c:pt>
                <c:pt idx="418">
                  <c:v>0.49</c:v>
                </c:pt>
                <c:pt idx="419">
                  <c:v>0.46</c:v>
                </c:pt>
                <c:pt idx="420">
                  <c:v>0.42</c:v>
                </c:pt>
                <c:pt idx="421">
                  <c:v>0.39</c:v>
                </c:pt>
                <c:pt idx="422">
                  <c:v>0.35</c:v>
                </c:pt>
                <c:pt idx="423">
                  <c:v>0.32</c:v>
                </c:pt>
                <c:pt idx="424">
                  <c:v>0.29</c:v>
                </c:pt>
                <c:pt idx="425">
                  <c:v>0.26</c:v>
                </c:pt>
                <c:pt idx="426">
                  <c:v>0.23</c:v>
                </c:pt>
                <c:pt idx="427">
                  <c:v>0.21</c:v>
                </c:pt>
                <c:pt idx="428">
                  <c:v>0.2</c:v>
                </c:pt>
                <c:pt idx="429">
                  <c:v>0.19</c:v>
                </c:pt>
                <c:pt idx="430">
                  <c:v>0.19</c:v>
                </c:pt>
                <c:pt idx="431">
                  <c:v>0.2</c:v>
                </c:pt>
                <c:pt idx="432">
                  <c:v>0.21</c:v>
                </c:pt>
                <c:pt idx="433">
                  <c:v>0.23</c:v>
                </c:pt>
                <c:pt idx="434">
                  <c:v>0.26</c:v>
                </c:pt>
                <c:pt idx="435">
                  <c:v>0.29</c:v>
                </c:pt>
                <c:pt idx="436">
                  <c:v>0.33</c:v>
                </c:pt>
                <c:pt idx="437">
                  <c:v>0.37</c:v>
                </c:pt>
                <c:pt idx="438">
                  <c:v>0.42</c:v>
                </c:pt>
                <c:pt idx="439">
                  <c:v>0.46</c:v>
                </c:pt>
                <c:pt idx="440">
                  <c:v>0.52</c:v>
                </c:pt>
                <c:pt idx="441">
                  <c:v>0.57</c:v>
                </c:pt>
                <c:pt idx="442">
                  <c:v>0.62</c:v>
                </c:pt>
                <c:pt idx="443">
                  <c:v>0.68</c:v>
                </c:pt>
                <c:pt idx="444">
                  <c:v>0.74</c:v>
                </c:pt>
                <c:pt idx="445">
                  <c:v>0.79</c:v>
                </c:pt>
                <c:pt idx="446">
                  <c:v>0.84</c:v>
                </c:pt>
                <c:pt idx="447">
                  <c:v>0.88</c:v>
                </c:pt>
                <c:pt idx="448">
                  <c:v>0.92</c:v>
                </c:pt>
                <c:pt idx="449">
                  <c:v>0.94</c:v>
                </c:pt>
                <c:pt idx="450">
                  <c:v>0.96</c:v>
                </c:pt>
                <c:pt idx="451">
                  <c:v>0.97</c:v>
                </c:pt>
                <c:pt idx="452">
                  <c:v>0.97</c:v>
                </c:pt>
                <c:pt idx="453">
                  <c:v>0.96</c:v>
                </c:pt>
                <c:pt idx="454">
                  <c:v>0.94</c:v>
                </c:pt>
                <c:pt idx="455">
                  <c:v>0.92</c:v>
                </c:pt>
                <c:pt idx="456">
                  <c:v>0.89</c:v>
                </c:pt>
                <c:pt idx="457">
                  <c:v>0.86</c:v>
                </c:pt>
                <c:pt idx="458">
                  <c:v>0.82</c:v>
                </c:pt>
                <c:pt idx="459">
                  <c:v>0.79</c:v>
                </c:pt>
                <c:pt idx="460">
                  <c:v>0.75</c:v>
                </c:pt>
                <c:pt idx="461">
                  <c:v>0.7</c:v>
                </c:pt>
                <c:pt idx="462">
                  <c:v>0.66</c:v>
                </c:pt>
                <c:pt idx="463">
                  <c:v>0.62</c:v>
                </c:pt>
                <c:pt idx="464">
                  <c:v>0.57</c:v>
                </c:pt>
                <c:pt idx="465">
                  <c:v>0.52</c:v>
                </c:pt>
                <c:pt idx="466">
                  <c:v>0.47</c:v>
                </c:pt>
                <c:pt idx="467">
                  <c:v>0.42</c:v>
                </c:pt>
                <c:pt idx="468">
                  <c:v>0.37</c:v>
                </c:pt>
                <c:pt idx="469">
                  <c:v>0.33</c:v>
                </c:pt>
                <c:pt idx="470">
                  <c:v>0.29</c:v>
                </c:pt>
                <c:pt idx="471">
                  <c:v>0.25</c:v>
                </c:pt>
                <c:pt idx="472">
                  <c:v>0.23</c:v>
                </c:pt>
                <c:pt idx="473">
                  <c:v>0.21</c:v>
                </c:pt>
                <c:pt idx="474">
                  <c:v>0.19</c:v>
                </c:pt>
                <c:pt idx="475">
                  <c:v>0.19</c:v>
                </c:pt>
                <c:pt idx="476">
                  <c:v>0.19</c:v>
                </c:pt>
                <c:pt idx="477">
                  <c:v>0.19</c:v>
                </c:pt>
                <c:pt idx="478">
                  <c:v>0.2</c:v>
                </c:pt>
                <c:pt idx="479">
                  <c:v>0.21</c:v>
                </c:pt>
                <c:pt idx="480">
                  <c:v>0.23</c:v>
                </c:pt>
                <c:pt idx="481">
                  <c:v>0.24</c:v>
                </c:pt>
                <c:pt idx="482">
                  <c:v>0.26</c:v>
                </c:pt>
                <c:pt idx="483">
                  <c:v>0.27</c:v>
                </c:pt>
                <c:pt idx="484">
                  <c:v>0.29</c:v>
                </c:pt>
                <c:pt idx="485">
                  <c:v>0.29</c:v>
                </c:pt>
                <c:pt idx="486">
                  <c:v>0.3</c:v>
                </c:pt>
                <c:pt idx="487">
                  <c:v>0.29</c:v>
                </c:pt>
                <c:pt idx="488">
                  <c:v>0.28</c:v>
                </c:pt>
                <c:pt idx="489">
                  <c:v>0.26</c:v>
                </c:pt>
                <c:pt idx="490">
                  <c:v>0.23</c:v>
                </c:pt>
                <c:pt idx="491">
                  <c:v>0.19</c:v>
                </c:pt>
                <c:pt idx="492">
                  <c:v>0.15</c:v>
                </c:pt>
                <c:pt idx="493">
                  <c:v>0.09</c:v>
                </c:pt>
                <c:pt idx="494">
                  <c:v>0.04</c:v>
                </c:pt>
                <c:pt idx="495">
                  <c:v>-0.02</c:v>
                </c:pt>
                <c:pt idx="496">
                  <c:v>-0.08</c:v>
                </c:pt>
                <c:pt idx="497">
                  <c:v>-0.13</c:v>
                </c:pt>
                <c:pt idx="498">
                  <c:v>-0.19</c:v>
                </c:pt>
                <c:pt idx="499">
                  <c:v>-0.23</c:v>
                </c:pt>
                <c:pt idx="500">
                  <c:v>-0.28</c:v>
                </c:pt>
                <c:pt idx="501">
                  <c:v>-0.31</c:v>
                </c:pt>
                <c:pt idx="502">
                  <c:v>-0.35</c:v>
                </c:pt>
                <c:pt idx="503">
                  <c:v>-0.37</c:v>
                </c:pt>
                <c:pt idx="504">
                  <c:v>-0.4</c:v>
                </c:pt>
                <c:pt idx="505">
                  <c:v>-0.42</c:v>
                </c:pt>
                <c:pt idx="506">
                  <c:v>-0.43</c:v>
                </c:pt>
                <c:pt idx="507">
                  <c:v>-0.44</c:v>
                </c:pt>
                <c:pt idx="508">
                  <c:v>-0.45</c:v>
                </c:pt>
                <c:pt idx="509">
                  <c:v>-0.45</c:v>
                </c:pt>
                <c:pt idx="510">
                  <c:v>-0.45</c:v>
                </c:pt>
                <c:pt idx="511">
                  <c:v>-0.44</c:v>
                </c:pt>
                <c:pt idx="512">
                  <c:v>-0.43</c:v>
                </c:pt>
                <c:pt idx="513">
                  <c:v>-0.42</c:v>
                </c:pt>
                <c:pt idx="514">
                  <c:v>-0.41</c:v>
                </c:pt>
                <c:pt idx="515">
                  <c:v>-0.4</c:v>
                </c:pt>
                <c:pt idx="516">
                  <c:v>-0.39</c:v>
                </c:pt>
                <c:pt idx="517">
                  <c:v>-0.39</c:v>
                </c:pt>
                <c:pt idx="518">
                  <c:v>-0.39</c:v>
                </c:pt>
                <c:pt idx="519">
                  <c:v>-0.38</c:v>
                </c:pt>
                <c:pt idx="520">
                  <c:v>-0.38</c:v>
                </c:pt>
                <c:pt idx="521">
                  <c:v>-0.38</c:v>
                </c:pt>
                <c:pt idx="522">
                  <c:v>-0.38</c:v>
                </c:pt>
                <c:pt idx="523">
                  <c:v>-0.38</c:v>
                </c:pt>
                <c:pt idx="524">
                  <c:v>-0.37</c:v>
                </c:pt>
                <c:pt idx="525">
                  <c:v>-0.36</c:v>
                </c:pt>
                <c:pt idx="526">
                  <c:v>-0.35</c:v>
                </c:pt>
                <c:pt idx="527">
                  <c:v>-0.34</c:v>
                </c:pt>
                <c:pt idx="528">
                  <c:v>-0.32</c:v>
                </c:pt>
                <c:pt idx="529">
                  <c:v>-0.31</c:v>
                </c:pt>
                <c:pt idx="530">
                  <c:v>-0.29</c:v>
                </c:pt>
                <c:pt idx="531">
                  <c:v>-0.28</c:v>
                </c:pt>
                <c:pt idx="532">
                  <c:v>-0.28</c:v>
                </c:pt>
                <c:pt idx="533">
                  <c:v>-0.27</c:v>
                </c:pt>
                <c:pt idx="534">
                  <c:v>-0.28</c:v>
                </c:pt>
                <c:pt idx="535">
                  <c:v>-0.29</c:v>
                </c:pt>
                <c:pt idx="536">
                  <c:v>-0.3</c:v>
                </c:pt>
                <c:pt idx="537">
                  <c:v>-0.31</c:v>
                </c:pt>
                <c:pt idx="538">
                  <c:v>-0.33</c:v>
                </c:pt>
                <c:pt idx="539">
                  <c:v>-0.35</c:v>
                </c:pt>
                <c:pt idx="540">
                  <c:v>-0.37</c:v>
                </c:pt>
                <c:pt idx="541">
                  <c:v>-0.38</c:v>
                </c:pt>
                <c:pt idx="542">
                  <c:v>-0.38</c:v>
                </c:pt>
                <c:pt idx="543">
                  <c:v>-0.38</c:v>
                </c:pt>
                <c:pt idx="544">
                  <c:v>-0.37</c:v>
                </c:pt>
                <c:pt idx="545">
                  <c:v>-0.35</c:v>
                </c:pt>
                <c:pt idx="546">
                  <c:v>-0.33</c:v>
                </c:pt>
                <c:pt idx="547">
                  <c:v>-0.3</c:v>
                </c:pt>
                <c:pt idx="548">
                  <c:v>-0.27</c:v>
                </c:pt>
                <c:pt idx="549">
                  <c:v>-0.24</c:v>
                </c:pt>
                <c:pt idx="550">
                  <c:v>-0.21</c:v>
                </c:pt>
                <c:pt idx="551">
                  <c:v>-0.18</c:v>
                </c:pt>
                <c:pt idx="552">
                  <c:v>-0.17</c:v>
                </c:pt>
                <c:pt idx="553">
                  <c:v>-0.16</c:v>
                </c:pt>
                <c:pt idx="554">
                  <c:v>-0.16</c:v>
                </c:pt>
                <c:pt idx="555">
                  <c:v>-0.16</c:v>
                </c:pt>
                <c:pt idx="556">
                  <c:v>-0.17</c:v>
                </c:pt>
                <c:pt idx="557">
                  <c:v>-0.19</c:v>
                </c:pt>
                <c:pt idx="558">
                  <c:v>-0.2</c:v>
                </c:pt>
                <c:pt idx="559">
                  <c:v>-0.22</c:v>
                </c:pt>
                <c:pt idx="560">
                  <c:v>-0.24</c:v>
                </c:pt>
                <c:pt idx="561">
                  <c:v>-0.26</c:v>
                </c:pt>
                <c:pt idx="562">
                  <c:v>-0.27</c:v>
                </c:pt>
                <c:pt idx="563">
                  <c:v>-0.29</c:v>
                </c:pt>
                <c:pt idx="564">
                  <c:v>-0.3</c:v>
                </c:pt>
                <c:pt idx="565">
                  <c:v>-0.31</c:v>
                </c:pt>
                <c:pt idx="566">
                  <c:v>-0.31</c:v>
                </c:pt>
                <c:pt idx="567">
                  <c:v>-0.32</c:v>
                </c:pt>
                <c:pt idx="568">
                  <c:v>-0.32</c:v>
                </c:pt>
                <c:pt idx="569">
                  <c:v>-0.32</c:v>
                </c:pt>
                <c:pt idx="570">
                  <c:v>-0.31</c:v>
                </c:pt>
                <c:pt idx="571">
                  <c:v>-0.31</c:v>
                </c:pt>
                <c:pt idx="572">
                  <c:v>-0.3</c:v>
                </c:pt>
                <c:pt idx="573">
                  <c:v>-0.3</c:v>
                </c:pt>
                <c:pt idx="574">
                  <c:v>-0.3</c:v>
                </c:pt>
                <c:pt idx="575">
                  <c:v>-0.3</c:v>
                </c:pt>
                <c:pt idx="576">
                  <c:v>-0.3</c:v>
                </c:pt>
                <c:pt idx="577">
                  <c:v>-0.31</c:v>
                </c:pt>
                <c:pt idx="578">
                  <c:v>-0.32</c:v>
                </c:pt>
                <c:pt idx="579">
                  <c:v>-0.33</c:v>
                </c:pt>
                <c:pt idx="580">
                  <c:v>-0.35</c:v>
                </c:pt>
                <c:pt idx="581">
                  <c:v>-0.37</c:v>
                </c:pt>
                <c:pt idx="582">
                  <c:v>-0.39</c:v>
                </c:pt>
                <c:pt idx="583">
                  <c:v>-0.41</c:v>
                </c:pt>
                <c:pt idx="584">
                  <c:v>-0.43</c:v>
                </c:pt>
                <c:pt idx="585">
                  <c:v>-0.46</c:v>
                </c:pt>
                <c:pt idx="586">
                  <c:v>-0.48</c:v>
                </c:pt>
                <c:pt idx="587">
                  <c:v>-0.5</c:v>
                </c:pt>
                <c:pt idx="588">
                  <c:v>-0.52</c:v>
                </c:pt>
                <c:pt idx="589">
                  <c:v>-0.54</c:v>
                </c:pt>
                <c:pt idx="590">
                  <c:v>-0.55</c:v>
                </c:pt>
                <c:pt idx="591">
                  <c:v>-0.56</c:v>
                </c:pt>
                <c:pt idx="592">
                  <c:v>-0.56</c:v>
                </c:pt>
                <c:pt idx="593">
                  <c:v>-0.56</c:v>
                </c:pt>
                <c:pt idx="594">
                  <c:v>-0.55</c:v>
                </c:pt>
                <c:pt idx="595">
                  <c:v>-0.54</c:v>
                </c:pt>
                <c:pt idx="596">
                  <c:v>-0.53</c:v>
                </c:pt>
                <c:pt idx="597">
                  <c:v>-0.52</c:v>
                </c:pt>
                <c:pt idx="598">
                  <c:v>-0.51</c:v>
                </c:pt>
                <c:pt idx="599">
                  <c:v>-0.5</c:v>
                </c:pt>
                <c:pt idx="600">
                  <c:v>-0.5</c:v>
                </c:pt>
                <c:pt idx="601">
                  <c:v>-0.5</c:v>
                </c:pt>
                <c:pt idx="602">
                  <c:v>-0.5</c:v>
                </c:pt>
                <c:pt idx="603">
                  <c:v>-0.51</c:v>
                </c:pt>
                <c:pt idx="604">
                  <c:v>-0.53</c:v>
                </c:pt>
                <c:pt idx="605">
                  <c:v>-0.54</c:v>
                </c:pt>
                <c:pt idx="606">
                  <c:v>-0.56</c:v>
                </c:pt>
                <c:pt idx="607">
                  <c:v>-0.58</c:v>
                </c:pt>
                <c:pt idx="608">
                  <c:v>-0.59</c:v>
                </c:pt>
                <c:pt idx="609">
                  <c:v>-0.59</c:v>
                </c:pt>
                <c:pt idx="610">
                  <c:v>-0.59</c:v>
                </c:pt>
                <c:pt idx="611">
                  <c:v>-0.58</c:v>
                </c:pt>
                <c:pt idx="612">
                  <c:v>-0.56</c:v>
                </c:pt>
                <c:pt idx="613">
                  <c:v>-0.54</c:v>
                </c:pt>
                <c:pt idx="614">
                  <c:v>-0.5</c:v>
                </c:pt>
                <c:pt idx="615">
                  <c:v>-0.47</c:v>
                </c:pt>
                <c:pt idx="616">
                  <c:v>-0.43</c:v>
                </c:pt>
                <c:pt idx="617">
                  <c:v>-0.39</c:v>
                </c:pt>
                <c:pt idx="618">
                  <c:v>-0.36</c:v>
                </c:pt>
                <c:pt idx="619">
                  <c:v>-0.33</c:v>
                </c:pt>
                <c:pt idx="620">
                  <c:v>-0.31</c:v>
                </c:pt>
                <c:pt idx="621">
                  <c:v>-0.3</c:v>
                </c:pt>
                <c:pt idx="622">
                  <c:v>-0.29</c:v>
                </c:pt>
                <c:pt idx="623">
                  <c:v>-0.28</c:v>
                </c:pt>
                <c:pt idx="624">
                  <c:v>-0.28</c:v>
                </c:pt>
                <c:pt idx="625">
                  <c:v>-0.28</c:v>
                </c:pt>
                <c:pt idx="626">
                  <c:v>-0.27</c:v>
                </c:pt>
                <c:pt idx="627">
                  <c:v>-0.27</c:v>
                </c:pt>
                <c:pt idx="628">
                  <c:v>-0.27</c:v>
                </c:pt>
                <c:pt idx="629">
                  <c:v>-0.27</c:v>
                </c:pt>
                <c:pt idx="630">
                  <c:v>-0.28</c:v>
                </c:pt>
                <c:pt idx="631">
                  <c:v>-0.28</c:v>
                </c:pt>
                <c:pt idx="632">
                  <c:v>-0.29</c:v>
                </c:pt>
                <c:pt idx="633">
                  <c:v>-0.3</c:v>
                </c:pt>
                <c:pt idx="634">
                  <c:v>-0.32</c:v>
                </c:pt>
                <c:pt idx="635">
                  <c:v>-0.33</c:v>
                </c:pt>
                <c:pt idx="636">
                  <c:v>-0.35</c:v>
                </c:pt>
                <c:pt idx="637">
                  <c:v>-0.37</c:v>
                </c:pt>
                <c:pt idx="638">
                  <c:v>-0.38</c:v>
                </c:pt>
                <c:pt idx="639">
                  <c:v>-0.39</c:v>
                </c:pt>
                <c:pt idx="640">
                  <c:v>-0.4</c:v>
                </c:pt>
                <c:pt idx="641">
                  <c:v>-0.41</c:v>
                </c:pt>
                <c:pt idx="642">
                  <c:v>-0.41</c:v>
                </c:pt>
                <c:pt idx="643">
                  <c:v>-0.42</c:v>
                </c:pt>
                <c:pt idx="644">
                  <c:v>-0.42</c:v>
                </c:pt>
                <c:pt idx="645">
                  <c:v>-0.43</c:v>
                </c:pt>
                <c:pt idx="646">
                  <c:v>-0.43</c:v>
                </c:pt>
                <c:pt idx="647">
                  <c:v>-0.43</c:v>
                </c:pt>
                <c:pt idx="648">
                  <c:v>-0.44</c:v>
                </c:pt>
                <c:pt idx="649">
                  <c:v>-0.44</c:v>
                </c:pt>
                <c:pt idx="650">
                  <c:v>-0.44</c:v>
                </c:pt>
                <c:pt idx="651">
                  <c:v>-0.44</c:v>
                </c:pt>
                <c:pt idx="652">
                  <c:v>-0.44</c:v>
                </c:pt>
                <c:pt idx="653">
                  <c:v>-0.45</c:v>
                </c:pt>
                <c:pt idx="654">
                  <c:v>-0.45</c:v>
                </c:pt>
                <c:pt idx="655">
                  <c:v>-0.45</c:v>
                </c:pt>
                <c:pt idx="656">
                  <c:v>-0.45</c:v>
                </c:pt>
                <c:pt idx="657">
                  <c:v>-0.45</c:v>
                </c:pt>
                <c:pt idx="658">
                  <c:v>-0.45</c:v>
                </c:pt>
                <c:pt idx="659">
                  <c:v>-0.44</c:v>
                </c:pt>
                <c:pt idx="660">
                  <c:v>-0.44</c:v>
                </c:pt>
                <c:pt idx="661">
                  <c:v>-0.43</c:v>
                </c:pt>
                <c:pt idx="662">
                  <c:v>-0.43</c:v>
                </c:pt>
                <c:pt idx="663">
                  <c:v>-0.42</c:v>
                </c:pt>
                <c:pt idx="664">
                  <c:v>-0.42</c:v>
                </c:pt>
                <c:pt idx="665">
                  <c:v>-0.41</c:v>
                </c:pt>
                <c:pt idx="666">
                  <c:v>-0.41</c:v>
                </c:pt>
                <c:pt idx="667">
                  <c:v>-0.41</c:v>
                </c:pt>
                <c:pt idx="668">
                  <c:v>-0.42</c:v>
                </c:pt>
                <c:pt idx="669">
                  <c:v>-0.42</c:v>
                </c:pt>
                <c:pt idx="670">
                  <c:v>-0.43</c:v>
                </c:pt>
                <c:pt idx="671">
                  <c:v>-0.43</c:v>
                </c:pt>
                <c:pt idx="672">
                  <c:v>-0.43</c:v>
                </c:pt>
                <c:pt idx="673">
                  <c:v>-0.43</c:v>
                </c:pt>
                <c:pt idx="674">
                  <c:v>-0.43</c:v>
                </c:pt>
                <c:pt idx="675">
                  <c:v>-0.43</c:v>
                </c:pt>
                <c:pt idx="676">
                  <c:v>-0.42</c:v>
                </c:pt>
                <c:pt idx="677">
                  <c:v>-0.41</c:v>
                </c:pt>
                <c:pt idx="678">
                  <c:v>-0.4</c:v>
                </c:pt>
                <c:pt idx="679">
                  <c:v>-0.4</c:v>
                </c:pt>
                <c:pt idx="680">
                  <c:v>-0.39</c:v>
                </c:pt>
                <c:pt idx="681">
                  <c:v>-0.38</c:v>
                </c:pt>
                <c:pt idx="682">
                  <c:v>-0.38</c:v>
                </c:pt>
                <c:pt idx="683">
                  <c:v>-0.37</c:v>
                </c:pt>
                <c:pt idx="684">
                  <c:v>-0.37</c:v>
                </c:pt>
                <c:pt idx="685">
                  <c:v>-0.36</c:v>
                </c:pt>
                <c:pt idx="686">
                  <c:v>-0.36</c:v>
                </c:pt>
                <c:pt idx="687">
                  <c:v>-0.35</c:v>
                </c:pt>
                <c:pt idx="688">
                  <c:v>-0.35</c:v>
                </c:pt>
                <c:pt idx="689">
                  <c:v>-0.34</c:v>
                </c:pt>
                <c:pt idx="690">
                  <c:v>-0.32</c:v>
                </c:pt>
                <c:pt idx="691">
                  <c:v>-0.31</c:v>
                </c:pt>
                <c:pt idx="692">
                  <c:v>-0.29</c:v>
                </c:pt>
                <c:pt idx="693">
                  <c:v>-0.27</c:v>
                </c:pt>
                <c:pt idx="694">
                  <c:v>-0.26</c:v>
                </c:pt>
                <c:pt idx="695">
                  <c:v>-0.24</c:v>
                </c:pt>
                <c:pt idx="696">
                  <c:v>-0.22</c:v>
                </c:pt>
                <c:pt idx="697">
                  <c:v>-0.21</c:v>
                </c:pt>
                <c:pt idx="698">
                  <c:v>-0.19</c:v>
                </c:pt>
                <c:pt idx="699">
                  <c:v>-0.18</c:v>
                </c:pt>
                <c:pt idx="700">
                  <c:v>-0.17</c:v>
                </c:pt>
                <c:pt idx="701">
                  <c:v>-0.16</c:v>
                </c:pt>
                <c:pt idx="702">
                  <c:v>-0.15</c:v>
                </c:pt>
                <c:pt idx="703">
                  <c:v>-0.14</c:v>
                </c:pt>
                <c:pt idx="704">
                  <c:v>-0.13</c:v>
                </c:pt>
                <c:pt idx="705">
                  <c:v>-0.12</c:v>
                </c:pt>
                <c:pt idx="706">
                  <c:v>-0.11</c:v>
                </c:pt>
                <c:pt idx="707">
                  <c:v>-0.1</c:v>
                </c:pt>
                <c:pt idx="708">
                  <c:v>-0.1</c:v>
                </c:pt>
                <c:pt idx="709">
                  <c:v>-0.1</c:v>
                </c:pt>
                <c:pt idx="710">
                  <c:v>-0.1</c:v>
                </c:pt>
                <c:pt idx="711">
                  <c:v>-0.09</c:v>
                </c:pt>
                <c:pt idx="712">
                  <c:v>-0.09</c:v>
                </c:pt>
                <c:pt idx="713">
                  <c:v>-0.09</c:v>
                </c:pt>
                <c:pt idx="714">
                  <c:v>-0.08</c:v>
                </c:pt>
                <c:pt idx="715">
                  <c:v>-0.07</c:v>
                </c:pt>
                <c:pt idx="716">
                  <c:v>-0.06</c:v>
                </c:pt>
                <c:pt idx="717">
                  <c:v>-0.05</c:v>
                </c:pt>
                <c:pt idx="718">
                  <c:v>-0.03</c:v>
                </c:pt>
                <c:pt idx="719">
                  <c:v>-0.01</c:v>
                </c:pt>
                <c:pt idx="720">
                  <c:v>0.01</c:v>
                </c:pt>
                <c:pt idx="721">
                  <c:v>0.03</c:v>
                </c:pt>
                <c:pt idx="722">
                  <c:v>0.05</c:v>
                </c:pt>
                <c:pt idx="723">
                  <c:v>0.06</c:v>
                </c:pt>
                <c:pt idx="724">
                  <c:v>0.07</c:v>
                </c:pt>
                <c:pt idx="725">
                  <c:v>0.08</c:v>
                </c:pt>
                <c:pt idx="726">
                  <c:v>0.09</c:v>
                </c:pt>
                <c:pt idx="727">
                  <c:v>0.09</c:v>
                </c:pt>
                <c:pt idx="728">
                  <c:v>0.1</c:v>
                </c:pt>
                <c:pt idx="729">
                  <c:v>0.09</c:v>
                </c:pt>
                <c:pt idx="730">
                  <c:v>0.09</c:v>
                </c:pt>
                <c:pt idx="731">
                  <c:v>0.09</c:v>
                </c:pt>
                <c:pt idx="732">
                  <c:v>0.09</c:v>
                </c:pt>
                <c:pt idx="733">
                  <c:v>0.09</c:v>
                </c:pt>
                <c:pt idx="734">
                  <c:v>0.09</c:v>
                </c:pt>
                <c:pt idx="735">
                  <c:v>0.09</c:v>
                </c:pt>
                <c:pt idx="736">
                  <c:v>0.1</c:v>
                </c:pt>
                <c:pt idx="737">
                  <c:v>0.1</c:v>
                </c:pt>
                <c:pt idx="738">
                  <c:v>0.11</c:v>
                </c:pt>
                <c:pt idx="739">
                  <c:v>0.12</c:v>
                </c:pt>
                <c:pt idx="740">
                  <c:v>0.12</c:v>
                </c:pt>
                <c:pt idx="741">
                  <c:v>0.13</c:v>
                </c:pt>
                <c:pt idx="742">
                  <c:v>0.13</c:v>
                </c:pt>
                <c:pt idx="743">
                  <c:v>0.13</c:v>
                </c:pt>
                <c:pt idx="744">
                  <c:v>0.13</c:v>
                </c:pt>
                <c:pt idx="745">
                  <c:v>0.13</c:v>
                </c:pt>
                <c:pt idx="746">
                  <c:v>0.13</c:v>
                </c:pt>
                <c:pt idx="747">
                  <c:v>0.13</c:v>
                </c:pt>
                <c:pt idx="748">
                  <c:v>0.13</c:v>
                </c:pt>
                <c:pt idx="749">
                  <c:v>0.13</c:v>
                </c:pt>
                <c:pt idx="750">
                  <c:v>0.14</c:v>
                </c:pt>
                <c:pt idx="751">
                  <c:v>0.14</c:v>
                </c:pt>
                <c:pt idx="752">
                  <c:v>0.15</c:v>
                </c:pt>
                <c:pt idx="753">
                  <c:v>0.15</c:v>
                </c:pt>
                <c:pt idx="754">
                  <c:v>0.16</c:v>
                </c:pt>
                <c:pt idx="755">
                  <c:v>0.17</c:v>
                </c:pt>
                <c:pt idx="756">
                  <c:v>0.17</c:v>
                </c:pt>
                <c:pt idx="757">
                  <c:v>0.18</c:v>
                </c:pt>
                <c:pt idx="758">
                  <c:v>0.18</c:v>
                </c:pt>
                <c:pt idx="759">
                  <c:v>0.18</c:v>
                </c:pt>
                <c:pt idx="760">
                  <c:v>0.18</c:v>
                </c:pt>
                <c:pt idx="761">
                  <c:v>0.19</c:v>
                </c:pt>
                <c:pt idx="762">
                  <c:v>0.2</c:v>
                </c:pt>
                <c:pt idx="763">
                  <c:v>0.22</c:v>
                </c:pt>
                <c:pt idx="764">
                  <c:v>0.25</c:v>
                </c:pt>
                <c:pt idx="765">
                  <c:v>0.28</c:v>
                </c:pt>
                <c:pt idx="766">
                  <c:v>0.33</c:v>
                </c:pt>
                <c:pt idx="767">
                  <c:v>0.38</c:v>
                </c:pt>
                <c:pt idx="768">
                  <c:v>0.44</c:v>
                </c:pt>
                <c:pt idx="769">
                  <c:v>0.5</c:v>
                </c:pt>
                <c:pt idx="770">
                  <c:v>0.56</c:v>
                </c:pt>
                <c:pt idx="771">
                  <c:v>0.62</c:v>
                </c:pt>
                <c:pt idx="772">
                  <c:v>0.67</c:v>
                </c:pt>
                <c:pt idx="773">
                  <c:v>0.71</c:v>
                </c:pt>
                <c:pt idx="774">
                  <c:v>0.75</c:v>
                </c:pt>
                <c:pt idx="775">
                  <c:v>0.77</c:v>
                </c:pt>
                <c:pt idx="776">
                  <c:v>0.8</c:v>
                </c:pt>
                <c:pt idx="777">
                  <c:v>0.81</c:v>
                </c:pt>
                <c:pt idx="778">
                  <c:v>0.82</c:v>
                </c:pt>
                <c:pt idx="779">
                  <c:v>0.83</c:v>
                </c:pt>
                <c:pt idx="780">
                  <c:v>0.83</c:v>
                </c:pt>
                <c:pt idx="781">
                  <c:v>0.83</c:v>
                </c:pt>
                <c:pt idx="782">
                  <c:v>0.83</c:v>
                </c:pt>
                <c:pt idx="783">
                  <c:v>0.82</c:v>
                </c:pt>
                <c:pt idx="784">
                  <c:v>0.81</c:v>
                </c:pt>
                <c:pt idx="785">
                  <c:v>0.79</c:v>
                </c:pt>
                <c:pt idx="786">
                  <c:v>0.76</c:v>
                </c:pt>
                <c:pt idx="787">
                  <c:v>0.73</c:v>
                </c:pt>
                <c:pt idx="788">
                  <c:v>0.68</c:v>
                </c:pt>
                <c:pt idx="789">
                  <c:v>0.64</c:v>
                </c:pt>
                <c:pt idx="790">
                  <c:v>0.58</c:v>
                </c:pt>
                <c:pt idx="791">
                  <c:v>0.53</c:v>
                </c:pt>
                <c:pt idx="792">
                  <c:v>0.47</c:v>
                </c:pt>
                <c:pt idx="793">
                  <c:v>0.41</c:v>
                </c:pt>
                <c:pt idx="794">
                  <c:v>0.35</c:v>
                </c:pt>
                <c:pt idx="795">
                  <c:v>0.3</c:v>
                </c:pt>
                <c:pt idx="796">
                  <c:v>0.25</c:v>
                </c:pt>
                <c:pt idx="797">
                  <c:v>0.21</c:v>
                </c:pt>
                <c:pt idx="798">
                  <c:v>0.17</c:v>
                </c:pt>
                <c:pt idx="799">
                  <c:v>0.13</c:v>
                </c:pt>
                <c:pt idx="800">
                  <c:v>0.1</c:v>
                </c:pt>
                <c:pt idx="801">
                  <c:v>0.07</c:v>
                </c:pt>
                <c:pt idx="802">
                  <c:v>0.05</c:v>
                </c:pt>
                <c:pt idx="803">
                  <c:v>0.03</c:v>
                </c:pt>
                <c:pt idx="804">
                  <c:v>0.02</c:v>
                </c:pt>
                <c:pt idx="805">
                  <c:v>0.01</c:v>
                </c:pt>
                <c:pt idx="806">
                  <c:v>0.0</c:v>
                </c:pt>
                <c:pt idx="807">
                  <c:v>-0.01</c:v>
                </c:pt>
                <c:pt idx="808">
                  <c:v>-0.01</c:v>
                </c:pt>
                <c:pt idx="809">
                  <c:v>-0.02</c:v>
                </c:pt>
                <c:pt idx="810">
                  <c:v>-0.03</c:v>
                </c:pt>
                <c:pt idx="811">
                  <c:v>-0.04</c:v>
                </c:pt>
                <c:pt idx="812">
                  <c:v>-0.05</c:v>
                </c:pt>
                <c:pt idx="813">
                  <c:v>-0.05</c:v>
                </c:pt>
                <c:pt idx="814">
                  <c:v>-0.06</c:v>
                </c:pt>
                <c:pt idx="815">
                  <c:v>-0.06</c:v>
                </c:pt>
                <c:pt idx="816">
                  <c:v>-0.06</c:v>
                </c:pt>
                <c:pt idx="817">
                  <c:v>-0.06</c:v>
                </c:pt>
                <c:pt idx="818">
                  <c:v>-0.06</c:v>
                </c:pt>
                <c:pt idx="819">
                  <c:v>-0.06</c:v>
                </c:pt>
                <c:pt idx="820">
                  <c:v>-0.06</c:v>
                </c:pt>
                <c:pt idx="821">
                  <c:v>-0.06</c:v>
                </c:pt>
                <c:pt idx="822">
                  <c:v>-0.06</c:v>
                </c:pt>
                <c:pt idx="823">
                  <c:v>-0.07</c:v>
                </c:pt>
                <c:pt idx="824">
                  <c:v>-0.08</c:v>
                </c:pt>
                <c:pt idx="825">
                  <c:v>-0.08</c:v>
                </c:pt>
                <c:pt idx="826">
                  <c:v>-0.09</c:v>
                </c:pt>
                <c:pt idx="827">
                  <c:v>-0.1</c:v>
                </c:pt>
                <c:pt idx="828">
                  <c:v>-0.1</c:v>
                </c:pt>
                <c:pt idx="829">
                  <c:v>-0.1</c:v>
                </c:pt>
                <c:pt idx="830">
                  <c:v>-0.1</c:v>
                </c:pt>
                <c:pt idx="831">
                  <c:v>-0.1</c:v>
                </c:pt>
                <c:pt idx="832">
                  <c:v>-0.1</c:v>
                </c:pt>
                <c:pt idx="833">
                  <c:v>-0.11</c:v>
                </c:pt>
                <c:pt idx="834">
                  <c:v>-0.13</c:v>
                </c:pt>
                <c:pt idx="835">
                  <c:v>-0.15</c:v>
                </c:pt>
                <c:pt idx="836">
                  <c:v>-0.17</c:v>
                </c:pt>
                <c:pt idx="837">
                  <c:v>-0.21</c:v>
                </c:pt>
                <c:pt idx="838">
                  <c:v>-0.24</c:v>
                </c:pt>
                <c:pt idx="839">
                  <c:v>-0.28</c:v>
                </c:pt>
                <c:pt idx="840">
                  <c:v>-0.32</c:v>
                </c:pt>
                <c:pt idx="841">
                  <c:v>-0.35</c:v>
                </c:pt>
                <c:pt idx="842">
                  <c:v>-0.37</c:v>
                </c:pt>
                <c:pt idx="843">
                  <c:v>-0.39</c:v>
                </c:pt>
                <c:pt idx="844">
                  <c:v>-0.41</c:v>
                </c:pt>
                <c:pt idx="845">
                  <c:v>-0.41</c:v>
                </c:pt>
                <c:pt idx="846">
                  <c:v>-0.42</c:v>
                </c:pt>
                <c:pt idx="847">
                  <c:v>-0.42</c:v>
                </c:pt>
                <c:pt idx="848">
                  <c:v>-0.43</c:v>
                </c:pt>
                <c:pt idx="849">
                  <c:v>-0.44</c:v>
                </c:pt>
                <c:pt idx="850">
                  <c:v>-0.45</c:v>
                </c:pt>
                <c:pt idx="851">
                  <c:v>-0.46</c:v>
                </c:pt>
                <c:pt idx="852">
                  <c:v>-0.48</c:v>
                </c:pt>
                <c:pt idx="853">
                  <c:v>-0.49</c:v>
                </c:pt>
                <c:pt idx="854">
                  <c:v>-0.5</c:v>
                </c:pt>
                <c:pt idx="855">
                  <c:v>-0.51</c:v>
                </c:pt>
                <c:pt idx="856">
                  <c:v>-0.51</c:v>
                </c:pt>
                <c:pt idx="857">
                  <c:v>-0.51</c:v>
                </c:pt>
                <c:pt idx="858">
                  <c:v>-0.5</c:v>
                </c:pt>
                <c:pt idx="859">
                  <c:v>-0.49</c:v>
                </c:pt>
                <c:pt idx="860">
                  <c:v>-0.48</c:v>
                </c:pt>
                <c:pt idx="861">
                  <c:v>-0.47</c:v>
                </c:pt>
                <c:pt idx="862">
                  <c:v>-0.46</c:v>
                </c:pt>
                <c:pt idx="863">
                  <c:v>-0.45</c:v>
                </c:pt>
                <c:pt idx="864">
                  <c:v>-0.45</c:v>
                </c:pt>
                <c:pt idx="865">
                  <c:v>-0.44</c:v>
                </c:pt>
                <c:pt idx="866">
                  <c:v>-0.44</c:v>
                </c:pt>
                <c:pt idx="867">
                  <c:v>-0.43</c:v>
                </c:pt>
                <c:pt idx="868">
                  <c:v>-0.43</c:v>
                </c:pt>
                <c:pt idx="869">
                  <c:v>-0.42</c:v>
                </c:pt>
                <c:pt idx="870">
                  <c:v>-0.41</c:v>
                </c:pt>
                <c:pt idx="871">
                  <c:v>-0.4</c:v>
                </c:pt>
                <c:pt idx="872">
                  <c:v>-0.39</c:v>
                </c:pt>
                <c:pt idx="873">
                  <c:v>-0.38</c:v>
                </c:pt>
                <c:pt idx="874">
                  <c:v>-0.38</c:v>
                </c:pt>
                <c:pt idx="875">
                  <c:v>-0.38</c:v>
                </c:pt>
                <c:pt idx="876">
                  <c:v>-0.39</c:v>
                </c:pt>
                <c:pt idx="877">
                  <c:v>-0.4</c:v>
                </c:pt>
                <c:pt idx="878">
                  <c:v>-0.41</c:v>
                </c:pt>
                <c:pt idx="879">
                  <c:v>-0.42</c:v>
                </c:pt>
                <c:pt idx="880">
                  <c:v>-0.43</c:v>
                </c:pt>
                <c:pt idx="881">
                  <c:v>-0.44</c:v>
                </c:pt>
                <c:pt idx="882">
                  <c:v>-0.45</c:v>
                </c:pt>
                <c:pt idx="883">
                  <c:v>-0.45</c:v>
                </c:pt>
                <c:pt idx="884">
                  <c:v>-0.45</c:v>
                </c:pt>
                <c:pt idx="885">
                  <c:v>-0.44</c:v>
                </c:pt>
                <c:pt idx="886">
                  <c:v>-0.44</c:v>
                </c:pt>
                <c:pt idx="887">
                  <c:v>-0.43</c:v>
                </c:pt>
                <c:pt idx="888">
                  <c:v>-0.43</c:v>
                </c:pt>
                <c:pt idx="889">
                  <c:v>-0.43</c:v>
                </c:pt>
                <c:pt idx="890">
                  <c:v>-0.43</c:v>
                </c:pt>
                <c:pt idx="891">
                  <c:v>-0.43</c:v>
                </c:pt>
                <c:pt idx="892">
                  <c:v>-0.43</c:v>
                </c:pt>
                <c:pt idx="893">
                  <c:v>-0.43</c:v>
                </c:pt>
                <c:pt idx="894">
                  <c:v>-0.44</c:v>
                </c:pt>
                <c:pt idx="895">
                  <c:v>-0.44</c:v>
                </c:pt>
                <c:pt idx="896">
                  <c:v>-0.44</c:v>
                </c:pt>
                <c:pt idx="897">
                  <c:v>-0.44</c:v>
                </c:pt>
                <c:pt idx="898">
                  <c:v>-0.45</c:v>
                </c:pt>
                <c:pt idx="899">
                  <c:v>-0.45</c:v>
                </c:pt>
                <c:pt idx="900">
                  <c:v>-0.45</c:v>
                </c:pt>
                <c:pt idx="901">
                  <c:v>-0.46</c:v>
                </c:pt>
                <c:pt idx="902">
                  <c:v>-0.46</c:v>
                </c:pt>
                <c:pt idx="903">
                  <c:v>-0.47</c:v>
                </c:pt>
                <c:pt idx="904">
                  <c:v>-0.48</c:v>
                </c:pt>
                <c:pt idx="905">
                  <c:v>-0.49</c:v>
                </c:pt>
                <c:pt idx="906">
                  <c:v>-0.5</c:v>
                </c:pt>
                <c:pt idx="907">
                  <c:v>-0.52</c:v>
                </c:pt>
                <c:pt idx="908">
                  <c:v>-0.53</c:v>
                </c:pt>
                <c:pt idx="909">
                  <c:v>-0.54</c:v>
                </c:pt>
                <c:pt idx="910">
                  <c:v>-0.56</c:v>
                </c:pt>
                <c:pt idx="911">
                  <c:v>-0.57</c:v>
                </c:pt>
                <c:pt idx="912">
                  <c:v>-0.58</c:v>
                </c:pt>
                <c:pt idx="913">
                  <c:v>-0.59</c:v>
                </c:pt>
                <c:pt idx="914">
                  <c:v>-0.6</c:v>
                </c:pt>
                <c:pt idx="915">
                  <c:v>-0.61</c:v>
                </c:pt>
                <c:pt idx="916">
                  <c:v>-0.61</c:v>
                </c:pt>
                <c:pt idx="917">
                  <c:v>-0.61</c:v>
                </c:pt>
                <c:pt idx="918">
                  <c:v>-0.6</c:v>
                </c:pt>
                <c:pt idx="919">
                  <c:v>-0.59</c:v>
                </c:pt>
                <c:pt idx="920">
                  <c:v>-0.58</c:v>
                </c:pt>
                <c:pt idx="921">
                  <c:v>-0.57</c:v>
                </c:pt>
                <c:pt idx="922">
                  <c:v>-0.57</c:v>
                </c:pt>
                <c:pt idx="923">
                  <c:v>-0.57</c:v>
                </c:pt>
                <c:pt idx="924">
                  <c:v>-0.57</c:v>
                </c:pt>
                <c:pt idx="925">
                  <c:v>-0.57</c:v>
                </c:pt>
                <c:pt idx="926">
                  <c:v>-0.58</c:v>
                </c:pt>
                <c:pt idx="927">
                  <c:v>-0.59</c:v>
                </c:pt>
                <c:pt idx="928">
                  <c:v>-0.6</c:v>
                </c:pt>
                <c:pt idx="929">
                  <c:v>-0.61</c:v>
                </c:pt>
                <c:pt idx="930">
                  <c:v>-0.62</c:v>
                </c:pt>
                <c:pt idx="931">
                  <c:v>-0.63</c:v>
                </c:pt>
                <c:pt idx="932">
                  <c:v>-0.63</c:v>
                </c:pt>
                <c:pt idx="933">
                  <c:v>-0.64</c:v>
                </c:pt>
                <c:pt idx="934">
                  <c:v>-0.65</c:v>
                </c:pt>
                <c:pt idx="935">
                  <c:v>-0.65</c:v>
                </c:pt>
                <c:pt idx="936">
                  <c:v>-0.66</c:v>
                </c:pt>
                <c:pt idx="937">
                  <c:v>-0.67</c:v>
                </c:pt>
                <c:pt idx="938">
                  <c:v>-0.69</c:v>
                </c:pt>
                <c:pt idx="939">
                  <c:v>-0.71</c:v>
                </c:pt>
                <c:pt idx="940">
                  <c:v>-0.73</c:v>
                </c:pt>
                <c:pt idx="941">
                  <c:v>-0.75</c:v>
                </c:pt>
                <c:pt idx="942">
                  <c:v>-0.77</c:v>
                </c:pt>
                <c:pt idx="943">
                  <c:v>-0.79</c:v>
                </c:pt>
                <c:pt idx="944">
                  <c:v>-0.81</c:v>
                </c:pt>
                <c:pt idx="945">
                  <c:v>-0.83</c:v>
                </c:pt>
                <c:pt idx="946">
                  <c:v>-0.84</c:v>
                </c:pt>
                <c:pt idx="947">
                  <c:v>-0.85</c:v>
                </c:pt>
                <c:pt idx="948">
                  <c:v>-0.85</c:v>
                </c:pt>
                <c:pt idx="949">
                  <c:v>-0.85</c:v>
                </c:pt>
                <c:pt idx="950">
                  <c:v>-0.85</c:v>
                </c:pt>
                <c:pt idx="951">
                  <c:v>-0.84</c:v>
                </c:pt>
                <c:pt idx="952">
                  <c:v>-0.83</c:v>
                </c:pt>
                <c:pt idx="953">
                  <c:v>-0.82</c:v>
                </c:pt>
                <c:pt idx="954">
                  <c:v>-0.81</c:v>
                </c:pt>
                <c:pt idx="955">
                  <c:v>-0.8</c:v>
                </c:pt>
                <c:pt idx="956">
                  <c:v>-0.78</c:v>
                </c:pt>
                <c:pt idx="957">
                  <c:v>-0.77</c:v>
                </c:pt>
                <c:pt idx="958">
                  <c:v>-0.76</c:v>
                </c:pt>
                <c:pt idx="959">
                  <c:v>-0.75</c:v>
                </c:pt>
                <c:pt idx="960">
                  <c:v>-0.74</c:v>
                </c:pt>
                <c:pt idx="961">
                  <c:v>-0.72</c:v>
                </c:pt>
                <c:pt idx="962">
                  <c:v>-0.71</c:v>
                </c:pt>
                <c:pt idx="963">
                  <c:v>-0.7</c:v>
                </c:pt>
                <c:pt idx="964">
                  <c:v>-0.69</c:v>
                </c:pt>
                <c:pt idx="965">
                  <c:v>-0.68</c:v>
                </c:pt>
                <c:pt idx="966">
                  <c:v>-0.68</c:v>
                </c:pt>
                <c:pt idx="967">
                  <c:v>-0.67</c:v>
                </c:pt>
                <c:pt idx="968">
                  <c:v>-0.67</c:v>
                </c:pt>
                <c:pt idx="969">
                  <c:v>-0.68</c:v>
                </c:pt>
                <c:pt idx="970">
                  <c:v>-0.68</c:v>
                </c:pt>
                <c:pt idx="971">
                  <c:v>-0.69</c:v>
                </c:pt>
                <c:pt idx="972">
                  <c:v>-0.69</c:v>
                </c:pt>
                <c:pt idx="973">
                  <c:v>-0.7</c:v>
                </c:pt>
                <c:pt idx="974">
                  <c:v>-0.71</c:v>
                </c:pt>
                <c:pt idx="975">
                  <c:v>-0.71</c:v>
                </c:pt>
                <c:pt idx="976">
                  <c:v>-0.72</c:v>
                </c:pt>
                <c:pt idx="977">
                  <c:v>-0.73</c:v>
                </c:pt>
                <c:pt idx="978">
                  <c:v>-0.73</c:v>
                </c:pt>
                <c:pt idx="979">
                  <c:v>-0.73</c:v>
                </c:pt>
                <c:pt idx="980">
                  <c:v>-0.73</c:v>
                </c:pt>
                <c:pt idx="981">
                  <c:v>-0.73</c:v>
                </c:pt>
                <c:pt idx="982">
                  <c:v>-0.73</c:v>
                </c:pt>
                <c:pt idx="983">
                  <c:v>-0.72</c:v>
                </c:pt>
                <c:pt idx="984">
                  <c:v>-0.71</c:v>
                </c:pt>
                <c:pt idx="985">
                  <c:v>-0.7</c:v>
                </c:pt>
                <c:pt idx="986">
                  <c:v>-0.69</c:v>
                </c:pt>
                <c:pt idx="987">
                  <c:v>-0.67</c:v>
                </c:pt>
                <c:pt idx="988">
                  <c:v>-0.65</c:v>
                </c:pt>
                <c:pt idx="989">
                  <c:v>-0.63</c:v>
                </c:pt>
                <c:pt idx="990">
                  <c:v>-0.62</c:v>
                </c:pt>
                <c:pt idx="991">
                  <c:v>-0.6</c:v>
                </c:pt>
                <c:pt idx="992">
                  <c:v>-0.59</c:v>
                </c:pt>
                <c:pt idx="993">
                  <c:v>-0.58</c:v>
                </c:pt>
                <c:pt idx="994">
                  <c:v>-0.57</c:v>
                </c:pt>
                <c:pt idx="995">
                  <c:v>-0.57</c:v>
                </c:pt>
                <c:pt idx="996">
                  <c:v>-0.56</c:v>
                </c:pt>
                <c:pt idx="997">
                  <c:v>-0.56</c:v>
                </c:pt>
                <c:pt idx="998">
                  <c:v>-0.55</c:v>
                </c:pt>
                <c:pt idx="999">
                  <c:v>-0.55</c:v>
                </c:pt>
                <c:pt idx="1000">
                  <c:v>-0.55</c:v>
                </c:pt>
                <c:pt idx="1001">
                  <c:v>-0.55</c:v>
                </c:pt>
                <c:pt idx="1002">
                  <c:v>-0.56</c:v>
                </c:pt>
                <c:pt idx="1003">
                  <c:v>-0.56</c:v>
                </c:pt>
                <c:pt idx="1004">
                  <c:v>-0.56</c:v>
                </c:pt>
                <c:pt idx="1005">
                  <c:v>-0.57</c:v>
                </c:pt>
                <c:pt idx="1006">
                  <c:v>-0.57</c:v>
                </c:pt>
                <c:pt idx="1007">
                  <c:v>-0.58</c:v>
                </c:pt>
                <c:pt idx="1008">
                  <c:v>-0.58</c:v>
                </c:pt>
                <c:pt idx="1009">
                  <c:v>-0.58</c:v>
                </c:pt>
                <c:pt idx="1010">
                  <c:v>-0.58</c:v>
                </c:pt>
                <c:pt idx="1011">
                  <c:v>-0.58</c:v>
                </c:pt>
                <c:pt idx="1012">
                  <c:v>-0.57</c:v>
                </c:pt>
                <c:pt idx="1013">
                  <c:v>-0.57</c:v>
                </c:pt>
                <c:pt idx="1014">
                  <c:v>-0.56</c:v>
                </c:pt>
                <c:pt idx="1015">
                  <c:v>-0.56</c:v>
                </c:pt>
                <c:pt idx="1016">
                  <c:v>-0.56</c:v>
                </c:pt>
                <c:pt idx="1017">
                  <c:v>-0.56</c:v>
                </c:pt>
                <c:pt idx="1018">
                  <c:v>-0.57</c:v>
                </c:pt>
                <c:pt idx="1019">
                  <c:v>-0.57</c:v>
                </c:pt>
                <c:pt idx="1020">
                  <c:v>-0.58</c:v>
                </c:pt>
                <c:pt idx="1021">
                  <c:v>-0.59</c:v>
                </c:pt>
                <c:pt idx="1022">
                  <c:v>-0.59</c:v>
                </c:pt>
                <c:pt idx="1023">
                  <c:v>-0.6</c:v>
                </c:pt>
                <c:pt idx="1024">
                  <c:v>-0.6</c:v>
                </c:pt>
                <c:pt idx="1025">
                  <c:v>-0.59</c:v>
                </c:pt>
                <c:pt idx="1026">
                  <c:v>-0.59</c:v>
                </c:pt>
                <c:pt idx="1027">
                  <c:v>-0.58</c:v>
                </c:pt>
                <c:pt idx="1028">
                  <c:v>-0.57</c:v>
                </c:pt>
                <c:pt idx="1029">
                  <c:v>-0.56</c:v>
                </c:pt>
                <c:pt idx="1030">
                  <c:v>-0.55</c:v>
                </c:pt>
                <c:pt idx="1031">
                  <c:v>-0.54</c:v>
                </c:pt>
                <c:pt idx="1032">
                  <c:v>-0.54</c:v>
                </c:pt>
                <c:pt idx="1033">
                  <c:v>-0.54</c:v>
                </c:pt>
                <c:pt idx="1034">
                  <c:v>-0.54</c:v>
                </c:pt>
                <c:pt idx="1035">
                  <c:v>-0.54</c:v>
                </c:pt>
                <c:pt idx="1036">
                  <c:v>-0.54</c:v>
                </c:pt>
                <c:pt idx="1037">
                  <c:v>-0.54</c:v>
                </c:pt>
                <c:pt idx="1038">
                  <c:v>-0.53</c:v>
                </c:pt>
                <c:pt idx="1039">
                  <c:v>-0.53</c:v>
                </c:pt>
                <c:pt idx="1040">
                  <c:v>-0.51</c:v>
                </c:pt>
                <c:pt idx="1041">
                  <c:v>-0.5</c:v>
                </c:pt>
                <c:pt idx="1042">
                  <c:v>-0.49</c:v>
                </c:pt>
                <c:pt idx="1043">
                  <c:v>-0.48</c:v>
                </c:pt>
                <c:pt idx="1044">
                  <c:v>-0.48</c:v>
                </c:pt>
                <c:pt idx="1045">
                  <c:v>-0.48</c:v>
                </c:pt>
                <c:pt idx="1046">
                  <c:v>-0.49</c:v>
                </c:pt>
                <c:pt idx="1047">
                  <c:v>-0.51</c:v>
                </c:pt>
                <c:pt idx="1048">
                  <c:v>-0.53</c:v>
                </c:pt>
                <c:pt idx="1049">
                  <c:v>-0.55</c:v>
                </c:pt>
                <c:pt idx="1050">
                  <c:v>-0.57</c:v>
                </c:pt>
                <c:pt idx="1051">
                  <c:v>-0.59</c:v>
                </c:pt>
                <c:pt idx="1052">
                  <c:v>-0.6</c:v>
                </c:pt>
                <c:pt idx="1053">
                  <c:v>-0.6</c:v>
                </c:pt>
                <c:pt idx="1054">
                  <c:v>-0.6</c:v>
                </c:pt>
                <c:pt idx="1055">
                  <c:v>-0.6</c:v>
                </c:pt>
                <c:pt idx="1056">
                  <c:v>-0.6</c:v>
                </c:pt>
                <c:pt idx="1057">
                  <c:v>-0.6</c:v>
                </c:pt>
                <c:pt idx="1058">
                  <c:v>-0.6</c:v>
                </c:pt>
                <c:pt idx="1059">
                  <c:v>-0.61</c:v>
                </c:pt>
                <c:pt idx="1060">
                  <c:v>-0.62</c:v>
                </c:pt>
                <c:pt idx="1061">
                  <c:v>-0.64</c:v>
                </c:pt>
                <c:pt idx="1062">
                  <c:v>-0.65</c:v>
                </c:pt>
                <c:pt idx="1063">
                  <c:v>-0.67</c:v>
                </c:pt>
                <c:pt idx="1064">
                  <c:v>-0.68</c:v>
                </c:pt>
                <c:pt idx="1065">
                  <c:v>-0.68</c:v>
                </c:pt>
                <c:pt idx="1066">
                  <c:v>-0.68</c:v>
                </c:pt>
                <c:pt idx="1067">
                  <c:v>-0.67</c:v>
                </c:pt>
                <c:pt idx="1068">
                  <c:v>-0.66</c:v>
                </c:pt>
                <c:pt idx="1069">
                  <c:v>-0.65</c:v>
                </c:pt>
                <c:pt idx="1070">
                  <c:v>-0.64</c:v>
                </c:pt>
                <c:pt idx="1071">
                  <c:v>-0.63</c:v>
                </c:pt>
                <c:pt idx="1072">
                  <c:v>-0.63</c:v>
                </c:pt>
                <c:pt idx="1073">
                  <c:v>-0.64</c:v>
                </c:pt>
                <c:pt idx="1074">
                  <c:v>-0.65</c:v>
                </c:pt>
                <c:pt idx="1075">
                  <c:v>-0.66</c:v>
                </c:pt>
                <c:pt idx="1076">
                  <c:v>-0.68</c:v>
                </c:pt>
                <c:pt idx="1077">
                  <c:v>-0.69</c:v>
                </c:pt>
                <c:pt idx="1078">
                  <c:v>-0.69</c:v>
                </c:pt>
                <c:pt idx="1079">
                  <c:v>-0.7</c:v>
                </c:pt>
                <c:pt idx="1080">
                  <c:v>-0.69</c:v>
                </c:pt>
                <c:pt idx="1081">
                  <c:v>-0.69</c:v>
                </c:pt>
                <c:pt idx="1082">
                  <c:v>-0.68</c:v>
                </c:pt>
                <c:pt idx="1083">
                  <c:v>-0.67</c:v>
                </c:pt>
                <c:pt idx="1084">
                  <c:v>-0.67</c:v>
                </c:pt>
                <c:pt idx="1085">
                  <c:v>-0.66</c:v>
                </c:pt>
                <c:pt idx="1086">
                  <c:v>-0.66</c:v>
                </c:pt>
                <c:pt idx="1087">
                  <c:v>-0.67</c:v>
                </c:pt>
                <c:pt idx="1088">
                  <c:v>-0.67</c:v>
                </c:pt>
                <c:pt idx="1089">
                  <c:v>-0.68</c:v>
                </c:pt>
                <c:pt idx="1090">
                  <c:v>-0.68</c:v>
                </c:pt>
                <c:pt idx="1091">
                  <c:v>-0.68</c:v>
                </c:pt>
                <c:pt idx="1092">
                  <c:v>-0.67</c:v>
                </c:pt>
                <c:pt idx="1093">
                  <c:v>-0.66</c:v>
                </c:pt>
                <c:pt idx="1094">
                  <c:v>-0.65</c:v>
                </c:pt>
                <c:pt idx="1095">
                  <c:v>-0.64</c:v>
                </c:pt>
                <c:pt idx="1096">
                  <c:v>-0.64</c:v>
                </c:pt>
                <c:pt idx="1097">
                  <c:v>-0.63</c:v>
                </c:pt>
                <c:pt idx="1098">
                  <c:v>-0.63</c:v>
                </c:pt>
                <c:pt idx="1099">
                  <c:v>-0.64</c:v>
                </c:pt>
                <c:pt idx="1100">
                  <c:v>-0.64</c:v>
                </c:pt>
                <c:pt idx="1101">
                  <c:v>-0.65</c:v>
                </c:pt>
                <c:pt idx="1102">
                  <c:v>-0.66</c:v>
                </c:pt>
                <c:pt idx="1103">
                  <c:v>-0.67</c:v>
                </c:pt>
                <c:pt idx="1104">
                  <c:v>-0.67</c:v>
                </c:pt>
                <c:pt idx="1105">
                  <c:v>-0.67</c:v>
                </c:pt>
                <c:pt idx="1106">
                  <c:v>-0.66</c:v>
                </c:pt>
                <c:pt idx="1107">
                  <c:v>-0.65</c:v>
                </c:pt>
                <c:pt idx="1108">
                  <c:v>-0.64</c:v>
                </c:pt>
                <c:pt idx="1109">
                  <c:v>-0.63</c:v>
                </c:pt>
                <c:pt idx="1110">
                  <c:v>-0.62</c:v>
                </c:pt>
                <c:pt idx="1111">
                  <c:v>-0.62</c:v>
                </c:pt>
                <c:pt idx="1112">
                  <c:v>-0.62</c:v>
                </c:pt>
                <c:pt idx="1113">
                  <c:v>-0.63</c:v>
                </c:pt>
                <c:pt idx="1114">
                  <c:v>-0.64</c:v>
                </c:pt>
                <c:pt idx="1115">
                  <c:v>-0.64</c:v>
                </c:pt>
                <c:pt idx="1116">
                  <c:v>-0.65</c:v>
                </c:pt>
                <c:pt idx="1117">
                  <c:v>-0.65</c:v>
                </c:pt>
                <c:pt idx="1118">
                  <c:v>-0.65</c:v>
                </c:pt>
                <c:pt idx="1119">
                  <c:v>-0.65</c:v>
                </c:pt>
                <c:pt idx="1120">
                  <c:v>-0.64</c:v>
                </c:pt>
                <c:pt idx="1121">
                  <c:v>-0.64</c:v>
                </c:pt>
                <c:pt idx="1122">
                  <c:v>-0.64</c:v>
                </c:pt>
                <c:pt idx="1123">
                  <c:v>-0.64</c:v>
                </c:pt>
                <c:pt idx="1124">
                  <c:v>-0.64</c:v>
                </c:pt>
                <c:pt idx="1125">
                  <c:v>-0.65</c:v>
                </c:pt>
                <c:pt idx="1126">
                  <c:v>-0.66</c:v>
                </c:pt>
                <c:pt idx="1127">
                  <c:v>-0.67</c:v>
                </c:pt>
                <c:pt idx="1128">
                  <c:v>-0.68</c:v>
                </c:pt>
                <c:pt idx="1129">
                  <c:v>-0.69</c:v>
                </c:pt>
                <c:pt idx="1130">
                  <c:v>-0.7</c:v>
                </c:pt>
                <c:pt idx="1131">
                  <c:v>-0.7</c:v>
                </c:pt>
                <c:pt idx="1132">
                  <c:v>-0.7</c:v>
                </c:pt>
                <c:pt idx="1133">
                  <c:v>-0.69</c:v>
                </c:pt>
                <c:pt idx="1134">
                  <c:v>-0.69</c:v>
                </c:pt>
                <c:pt idx="1135">
                  <c:v>-0.68</c:v>
                </c:pt>
                <c:pt idx="1136">
                  <c:v>-0.67</c:v>
                </c:pt>
                <c:pt idx="1137">
                  <c:v>-0.66</c:v>
                </c:pt>
                <c:pt idx="1138">
                  <c:v>-0.65</c:v>
                </c:pt>
                <c:pt idx="1139">
                  <c:v>-0.64</c:v>
                </c:pt>
                <c:pt idx="1140">
                  <c:v>-0.63</c:v>
                </c:pt>
                <c:pt idx="1141">
                  <c:v>-0.62</c:v>
                </c:pt>
                <c:pt idx="1142">
                  <c:v>-0.61</c:v>
                </c:pt>
                <c:pt idx="1143">
                  <c:v>-0.59</c:v>
                </c:pt>
                <c:pt idx="1144">
                  <c:v>-0.58</c:v>
                </c:pt>
                <c:pt idx="1145">
                  <c:v>-0.57</c:v>
                </c:pt>
                <c:pt idx="1146">
                  <c:v>-0.56</c:v>
                </c:pt>
                <c:pt idx="1147">
                  <c:v>-0.56</c:v>
                </c:pt>
                <c:pt idx="1148">
                  <c:v>-0.56</c:v>
                </c:pt>
                <c:pt idx="1149">
                  <c:v>-0.57</c:v>
                </c:pt>
                <c:pt idx="1150">
                  <c:v>-0.58</c:v>
                </c:pt>
                <c:pt idx="1151">
                  <c:v>-0.6</c:v>
                </c:pt>
                <c:pt idx="1152">
                  <c:v>-0.61</c:v>
                </c:pt>
                <c:pt idx="1153">
                  <c:v>-0.63</c:v>
                </c:pt>
                <c:pt idx="1154">
                  <c:v>-0.64</c:v>
                </c:pt>
                <c:pt idx="1155">
                  <c:v>-0.65</c:v>
                </c:pt>
                <c:pt idx="1156">
                  <c:v>-0.65</c:v>
                </c:pt>
                <c:pt idx="1157">
                  <c:v>-0.65</c:v>
                </c:pt>
                <c:pt idx="1158">
                  <c:v>-0.65</c:v>
                </c:pt>
                <c:pt idx="1159">
                  <c:v>-0.64</c:v>
                </c:pt>
                <c:pt idx="1160">
                  <c:v>-0.64</c:v>
                </c:pt>
                <c:pt idx="1161">
                  <c:v>-0.63</c:v>
                </c:pt>
                <c:pt idx="1162">
                  <c:v>-0.63</c:v>
                </c:pt>
                <c:pt idx="1163">
                  <c:v>-0.63</c:v>
                </c:pt>
                <c:pt idx="1164">
                  <c:v>-0.63</c:v>
                </c:pt>
                <c:pt idx="1165">
                  <c:v>-0.63</c:v>
                </c:pt>
                <c:pt idx="1166">
                  <c:v>-0.63</c:v>
                </c:pt>
                <c:pt idx="1167">
                  <c:v>-0.61</c:v>
                </c:pt>
                <c:pt idx="1168">
                  <c:v>-0.6</c:v>
                </c:pt>
                <c:pt idx="1169">
                  <c:v>-0.58</c:v>
                </c:pt>
                <c:pt idx="1170">
                  <c:v>-0.56</c:v>
                </c:pt>
                <c:pt idx="1171">
                  <c:v>-0.54</c:v>
                </c:pt>
                <c:pt idx="1172">
                  <c:v>-0.53</c:v>
                </c:pt>
                <c:pt idx="1173">
                  <c:v>-0.52</c:v>
                </c:pt>
                <c:pt idx="1174">
                  <c:v>-0.51</c:v>
                </c:pt>
                <c:pt idx="1175">
                  <c:v>-0.51</c:v>
                </c:pt>
                <c:pt idx="1176">
                  <c:v>-0.52</c:v>
                </c:pt>
                <c:pt idx="1177">
                  <c:v>-0.52</c:v>
                </c:pt>
                <c:pt idx="1178">
                  <c:v>-0.52</c:v>
                </c:pt>
                <c:pt idx="1179">
                  <c:v>-0.51</c:v>
                </c:pt>
                <c:pt idx="1180">
                  <c:v>-0.5</c:v>
                </c:pt>
                <c:pt idx="1181">
                  <c:v>-0.47</c:v>
                </c:pt>
                <c:pt idx="1182">
                  <c:v>-0.43</c:v>
                </c:pt>
                <c:pt idx="1183">
                  <c:v>-0.38</c:v>
                </c:pt>
                <c:pt idx="1184">
                  <c:v>-0.32</c:v>
                </c:pt>
                <c:pt idx="1185">
                  <c:v>-0.26</c:v>
                </c:pt>
                <c:pt idx="1186">
                  <c:v>-0.2</c:v>
                </c:pt>
                <c:pt idx="1187">
                  <c:v>-0.16</c:v>
                </c:pt>
                <c:pt idx="1188">
                  <c:v>-0.12</c:v>
                </c:pt>
                <c:pt idx="1189">
                  <c:v>-0.09</c:v>
                </c:pt>
                <c:pt idx="1190">
                  <c:v>-0.08</c:v>
                </c:pt>
                <c:pt idx="1191">
                  <c:v>-0.07</c:v>
                </c:pt>
                <c:pt idx="1192">
                  <c:v>-0.08</c:v>
                </c:pt>
                <c:pt idx="1193">
                  <c:v>-0.09</c:v>
                </c:pt>
                <c:pt idx="1194">
                  <c:v>-0.11</c:v>
                </c:pt>
                <c:pt idx="1195">
                  <c:v>-0.13</c:v>
                </c:pt>
                <c:pt idx="1196">
                  <c:v>-0.15</c:v>
                </c:pt>
                <c:pt idx="1197">
                  <c:v>-0.17</c:v>
                </c:pt>
                <c:pt idx="1198">
                  <c:v>-0.19</c:v>
                </c:pt>
                <c:pt idx="1199">
                  <c:v>-0.21</c:v>
                </c:pt>
                <c:pt idx="1200">
                  <c:v>-0.23</c:v>
                </c:pt>
                <c:pt idx="1201">
                  <c:v>-0.25</c:v>
                </c:pt>
                <c:pt idx="1202">
                  <c:v>-0.28</c:v>
                </c:pt>
                <c:pt idx="1203">
                  <c:v>-0.31</c:v>
                </c:pt>
                <c:pt idx="1204">
                  <c:v>-0.34</c:v>
                </c:pt>
                <c:pt idx="1205">
                  <c:v>-0.37</c:v>
                </c:pt>
                <c:pt idx="1206">
                  <c:v>-0.4</c:v>
                </c:pt>
                <c:pt idx="1207">
                  <c:v>-0.43</c:v>
                </c:pt>
                <c:pt idx="1208">
                  <c:v>-0.44</c:v>
                </c:pt>
                <c:pt idx="1209">
                  <c:v>-0.46</c:v>
                </c:pt>
                <c:pt idx="1210">
                  <c:v>-0.46</c:v>
                </c:pt>
                <c:pt idx="1211">
                  <c:v>-0.46</c:v>
                </c:pt>
                <c:pt idx="1212">
                  <c:v>-0.46</c:v>
                </c:pt>
                <c:pt idx="1213">
                  <c:v>-0.45</c:v>
                </c:pt>
                <c:pt idx="1214">
                  <c:v>-0.45</c:v>
                </c:pt>
                <c:pt idx="1215">
                  <c:v>-0.45</c:v>
                </c:pt>
                <c:pt idx="1216">
                  <c:v>-0.46</c:v>
                </c:pt>
                <c:pt idx="1217">
                  <c:v>-0.47</c:v>
                </c:pt>
                <c:pt idx="1218">
                  <c:v>-0.48</c:v>
                </c:pt>
                <c:pt idx="1219">
                  <c:v>-0.49</c:v>
                </c:pt>
                <c:pt idx="1220">
                  <c:v>-0.5</c:v>
                </c:pt>
                <c:pt idx="1221">
                  <c:v>-0.5</c:v>
                </c:pt>
                <c:pt idx="1222">
                  <c:v>-0.49</c:v>
                </c:pt>
                <c:pt idx="1223">
                  <c:v>-0.48</c:v>
                </c:pt>
                <c:pt idx="1224">
                  <c:v>-0.46</c:v>
                </c:pt>
                <c:pt idx="1225">
                  <c:v>-0.44</c:v>
                </c:pt>
                <c:pt idx="1226">
                  <c:v>-0.42</c:v>
                </c:pt>
                <c:pt idx="1227">
                  <c:v>-0.41</c:v>
                </c:pt>
                <c:pt idx="1228">
                  <c:v>-0.39</c:v>
                </c:pt>
                <c:pt idx="1229">
                  <c:v>-0.38</c:v>
                </c:pt>
                <c:pt idx="1230">
                  <c:v>-0.38</c:v>
                </c:pt>
                <c:pt idx="1231">
                  <c:v>-0.38</c:v>
                </c:pt>
                <c:pt idx="1232">
                  <c:v>-0.38</c:v>
                </c:pt>
                <c:pt idx="1233">
                  <c:v>-0.38</c:v>
                </c:pt>
                <c:pt idx="1234">
                  <c:v>-0.38</c:v>
                </c:pt>
                <c:pt idx="1235">
                  <c:v>-0.37</c:v>
                </c:pt>
                <c:pt idx="1236">
                  <c:v>-0.37</c:v>
                </c:pt>
                <c:pt idx="1237">
                  <c:v>-0.36</c:v>
                </c:pt>
                <c:pt idx="1238">
                  <c:v>-0.35</c:v>
                </c:pt>
                <c:pt idx="1239">
                  <c:v>-0.35</c:v>
                </c:pt>
                <c:pt idx="1240">
                  <c:v>-0.35</c:v>
                </c:pt>
                <c:pt idx="1241">
                  <c:v>-0.35</c:v>
                </c:pt>
                <c:pt idx="1242">
                  <c:v>-0.36</c:v>
                </c:pt>
                <c:pt idx="1243">
                  <c:v>-0.36</c:v>
                </c:pt>
                <c:pt idx="1244">
                  <c:v>-0.37</c:v>
                </c:pt>
                <c:pt idx="1245">
                  <c:v>-0.38</c:v>
                </c:pt>
                <c:pt idx="1246">
                  <c:v>-0.39</c:v>
                </c:pt>
                <c:pt idx="1247">
                  <c:v>-0.39</c:v>
                </c:pt>
                <c:pt idx="1248">
                  <c:v>-0.38</c:v>
                </c:pt>
                <c:pt idx="1249">
                  <c:v>-0.38</c:v>
                </c:pt>
                <c:pt idx="1250">
                  <c:v>-0.38</c:v>
                </c:pt>
                <c:pt idx="1251">
                  <c:v>-0.37</c:v>
                </c:pt>
                <c:pt idx="1252">
                  <c:v>-0.37</c:v>
                </c:pt>
                <c:pt idx="1253">
                  <c:v>-0.38</c:v>
                </c:pt>
                <c:pt idx="1254">
                  <c:v>-0.39</c:v>
                </c:pt>
                <c:pt idx="1255">
                  <c:v>-0.41</c:v>
                </c:pt>
                <c:pt idx="1256">
                  <c:v>-0.42</c:v>
                </c:pt>
                <c:pt idx="1257">
                  <c:v>-0.43</c:v>
                </c:pt>
                <c:pt idx="1258">
                  <c:v>-0.44</c:v>
                </c:pt>
                <c:pt idx="1259">
                  <c:v>-0.43</c:v>
                </c:pt>
                <c:pt idx="1260">
                  <c:v>-0.42</c:v>
                </c:pt>
                <c:pt idx="1261">
                  <c:v>-0.39</c:v>
                </c:pt>
                <c:pt idx="1262">
                  <c:v>-0.36</c:v>
                </c:pt>
                <c:pt idx="1263">
                  <c:v>-0.32</c:v>
                </c:pt>
                <c:pt idx="1264">
                  <c:v>-0.29</c:v>
                </c:pt>
                <c:pt idx="1265">
                  <c:v>-0.25</c:v>
                </c:pt>
                <c:pt idx="1266">
                  <c:v>-0.22</c:v>
                </c:pt>
                <c:pt idx="1267">
                  <c:v>-0.2</c:v>
                </c:pt>
                <c:pt idx="1268">
                  <c:v>-0.2</c:v>
                </c:pt>
                <c:pt idx="1269">
                  <c:v>-0.2</c:v>
                </c:pt>
                <c:pt idx="1270">
                  <c:v>-0.2</c:v>
                </c:pt>
                <c:pt idx="1271">
                  <c:v>-0.21</c:v>
                </c:pt>
                <c:pt idx="1272">
                  <c:v>-0.21</c:v>
                </c:pt>
                <c:pt idx="1273">
                  <c:v>-0.21</c:v>
                </c:pt>
                <c:pt idx="1274">
                  <c:v>-0.2</c:v>
                </c:pt>
                <c:pt idx="1275">
                  <c:v>-0.18</c:v>
                </c:pt>
                <c:pt idx="1276">
                  <c:v>-0.16</c:v>
                </c:pt>
                <c:pt idx="1277">
                  <c:v>-0.14</c:v>
                </c:pt>
                <c:pt idx="1278">
                  <c:v>-0.12</c:v>
                </c:pt>
                <c:pt idx="1279">
                  <c:v>-0.11</c:v>
                </c:pt>
                <c:pt idx="1280">
                  <c:v>-0.1</c:v>
                </c:pt>
                <c:pt idx="1281">
                  <c:v>-0.11</c:v>
                </c:pt>
                <c:pt idx="1282">
                  <c:v>-0.11</c:v>
                </c:pt>
                <c:pt idx="1283">
                  <c:v>-0.12</c:v>
                </c:pt>
                <c:pt idx="1284">
                  <c:v>-0.14</c:v>
                </c:pt>
                <c:pt idx="1285">
                  <c:v>-0.14</c:v>
                </c:pt>
                <c:pt idx="1286">
                  <c:v>-0.15</c:v>
                </c:pt>
                <c:pt idx="1287">
                  <c:v>-0.14</c:v>
                </c:pt>
                <c:pt idx="1288">
                  <c:v>-0.13</c:v>
                </c:pt>
                <c:pt idx="1289">
                  <c:v>-0.12</c:v>
                </c:pt>
                <c:pt idx="1290">
                  <c:v>-0.1</c:v>
                </c:pt>
                <c:pt idx="1291">
                  <c:v>-0.08</c:v>
                </c:pt>
                <c:pt idx="1292">
                  <c:v>-0.06</c:v>
                </c:pt>
                <c:pt idx="1293">
                  <c:v>-0.04</c:v>
                </c:pt>
                <c:pt idx="1294">
                  <c:v>-0.03</c:v>
                </c:pt>
                <c:pt idx="1295">
                  <c:v>-0.01</c:v>
                </c:pt>
                <c:pt idx="1296">
                  <c:v>0.01</c:v>
                </c:pt>
                <c:pt idx="1297">
                  <c:v>0.04</c:v>
                </c:pt>
                <c:pt idx="1298">
                  <c:v>0.08</c:v>
                </c:pt>
                <c:pt idx="1299">
                  <c:v>0.12</c:v>
                </c:pt>
                <c:pt idx="1300">
                  <c:v>0.17</c:v>
                </c:pt>
                <c:pt idx="1301">
                  <c:v>0.22</c:v>
                </c:pt>
                <c:pt idx="1302">
                  <c:v>0.26</c:v>
                </c:pt>
                <c:pt idx="1303">
                  <c:v>0.3</c:v>
                </c:pt>
                <c:pt idx="1304">
                  <c:v>0.31</c:v>
                </c:pt>
                <c:pt idx="1305">
                  <c:v>0.31</c:v>
                </c:pt>
                <c:pt idx="1306">
                  <c:v>0.3</c:v>
                </c:pt>
                <c:pt idx="1307">
                  <c:v>0.26</c:v>
                </c:pt>
                <c:pt idx="1308">
                  <c:v>0.22</c:v>
                </c:pt>
                <c:pt idx="1309">
                  <c:v>0.18</c:v>
                </c:pt>
                <c:pt idx="1310">
                  <c:v>0.14</c:v>
                </c:pt>
                <c:pt idx="1311">
                  <c:v>0.11</c:v>
                </c:pt>
                <c:pt idx="1312">
                  <c:v>0.09</c:v>
                </c:pt>
                <c:pt idx="1313">
                  <c:v>0.08</c:v>
                </c:pt>
                <c:pt idx="1314">
                  <c:v>0.09</c:v>
                </c:pt>
                <c:pt idx="1315">
                  <c:v>0.1</c:v>
                </c:pt>
                <c:pt idx="1316">
                  <c:v>0.1</c:v>
                </c:pt>
                <c:pt idx="1317">
                  <c:v>0.11</c:v>
                </c:pt>
                <c:pt idx="1318">
                  <c:v>0.1</c:v>
                </c:pt>
                <c:pt idx="1319">
                  <c:v>0.09</c:v>
                </c:pt>
                <c:pt idx="1320">
                  <c:v>0.05</c:v>
                </c:pt>
                <c:pt idx="1321">
                  <c:v>0.01</c:v>
                </c:pt>
                <c:pt idx="1322">
                  <c:v>-0.03</c:v>
                </c:pt>
                <c:pt idx="1323">
                  <c:v>-0.07</c:v>
                </c:pt>
                <c:pt idx="1324">
                  <c:v>-0.1</c:v>
                </c:pt>
                <c:pt idx="1325">
                  <c:v>-0.12</c:v>
                </c:pt>
                <c:pt idx="1326">
                  <c:v>-0.12</c:v>
                </c:pt>
                <c:pt idx="1327">
                  <c:v>-0.11</c:v>
                </c:pt>
                <c:pt idx="1328">
                  <c:v>-0.1</c:v>
                </c:pt>
                <c:pt idx="1329">
                  <c:v>-0.08</c:v>
                </c:pt>
                <c:pt idx="1330">
                  <c:v>-0.06</c:v>
                </c:pt>
                <c:pt idx="1331">
                  <c:v>-0.05</c:v>
                </c:pt>
                <c:pt idx="1332">
                  <c:v>-0.04</c:v>
                </c:pt>
                <c:pt idx="1333">
                  <c:v>-0.06</c:v>
                </c:pt>
                <c:pt idx="1334">
                  <c:v>-0.08</c:v>
                </c:pt>
                <c:pt idx="1335">
                  <c:v>-0.09</c:v>
                </c:pt>
                <c:pt idx="1336">
                  <c:v>-0.11</c:v>
                </c:pt>
                <c:pt idx="1337">
                  <c:v>-0.11</c:v>
                </c:pt>
                <c:pt idx="1338">
                  <c:v>-0.09</c:v>
                </c:pt>
                <c:pt idx="1339">
                  <c:v>-0.07</c:v>
                </c:pt>
                <c:pt idx="1340">
                  <c:v>-0.03</c:v>
                </c:pt>
                <c:pt idx="1341">
                  <c:v>0.02</c:v>
                </c:pt>
                <c:pt idx="1342">
                  <c:v>0.07</c:v>
                </c:pt>
                <c:pt idx="1343">
                  <c:v>0.11</c:v>
                </c:pt>
                <c:pt idx="1344">
                  <c:v>0.13</c:v>
                </c:pt>
                <c:pt idx="1345">
                  <c:v>0.15</c:v>
                </c:pt>
                <c:pt idx="1346">
                  <c:v>0.14</c:v>
                </c:pt>
                <c:pt idx="1347">
                  <c:v>0.12</c:v>
                </c:pt>
                <c:pt idx="1348">
                  <c:v>0.09</c:v>
                </c:pt>
                <c:pt idx="1349">
                  <c:v>0.06</c:v>
                </c:pt>
                <c:pt idx="1350">
                  <c:v>0.03</c:v>
                </c:pt>
                <c:pt idx="1351">
                  <c:v>0.01</c:v>
                </c:pt>
                <c:pt idx="1352">
                  <c:v>0.0</c:v>
                </c:pt>
                <c:pt idx="1353">
                  <c:v>0.0</c:v>
                </c:pt>
                <c:pt idx="1354">
                  <c:v>0.0</c:v>
                </c:pt>
                <c:pt idx="1355">
                  <c:v>0.01</c:v>
                </c:pt>
                <c:pt idx="1356">
                  <c:v>0.01</c:v>
                </c:pt>
                <c:pt idx="1357">
                  <c:v>0.0</c:v>
                </c:pt>
                <c:pt idx="1358">
                  <c:v>-0.01</c:v>
                </c:pt>
                <c:pt idx="1359">
                  <c:v>-0.04</c:v>
                </c:pt>
                <c:pt idx="1360">
                  <c:v>-0.07</c:v>
                </c:pt>
                <c:pt idx="1361">
                  <c:v>-0.11</c:v>
                </c:pt>
                <c:pt idx="1362">
                  <c:v>-0.15</c:v>
                </c:pt>
                <c:pt idx="1363">
                  <c:v>-0.18</c:v>
                </c:pt>
                <c:pt idx="1364">
                  <c:v>-0.2</c:v>
                </c:pt>
                <c:pt idx="1365">
                  <c:v>-0.21</c:v>
                </c:pt>
                <c:pt idx="1366">
                  <c:v>-0.22</c:v>
                </c:pt>
                <c:pt idx="1367">
                  <c:v>-0.22</c:v>
                </c:pt>
                <c:pt idx="1368">
                  <c:v>-0.23</c:v>
                </c:pt>
                <c:pt idx="1369">
                  <c:v>-0.23</c:v>
                </c:pt>
                <c:pt idx="1370">
                  <c:v>-0.24</c:v>
                </c:pt>
                <c:pt idx="1371">
                  <c:v>-0.26</c:v>
                </c:pt>
                <c:pt idx="1372">
                  <c:v>-0.29</c:v>
                </c:pt>
                <c:pt idx="1373">
                  <c:v>-0.32</c:v>
                </c:pt>
                <c:pt idx="1374">
                  <c:v>-0.35</c:v>
                </c:pt>
                <c:pt idx="1375">
                  <c:v>-0.37</c:v>
                </c:pt>
                <c:pt idx="1376">
                  <c:v>-0.39</c:v>
                </c:pt>
                <c:pt idx="1377">
                  <c:v>-0.39</c:v>
                </c:pt>
                <c:pt idx="1378">
                  <c:v>-0.37</c:v>
                </c:pt>
                <c:pt idx="1379">
                  <c:v>-0.35</c:v>
                </c:pt>
                <c:pt idx="1380">
                  <c:v>-0.31</c:v>
                </c:pt>
                <c:pt idx="1381">
                  <c:v>-0.26</c:v>
                </c:pt>
                <c:pt idx="1382">
                  <c:v>-0.21</c:v>
                </c:pt>
                <c:pt idx="1383">
                  <c:v>-0.17</c:v>
                </c:pt>
                <c:pt idx="1384">
                  <c:v>-0.12</c:v>
                </c:pt>
                <c:pt idx="1385">
                  <c:v>-0.1</c:v>
                </c:pt>
                <c:pt idx="1386">
                  <c:v>-0.08</c:v>
                </c:pt>
                <c:pt idx="1387">
                  <c:v>-0.07</c:v>
                </c:pt>
                <c:pt idx="1388">
                  <c:v>-0.07</c:v>
                </c:pt>
                <c:pt idx="1389">
                  <c:v>-0.07</c:v>
                </c:pt>
                <c:pt idx="1390">
                  <c:v>-0.06</c:v>
                </c:pt>
                <c:pt idx="1391">
                  <c:v>-0.06</c:v>
                </c:pt>
                <c:pt idx="1392">
                  <c:v>-0.05</c:v>
                </c:pt>
                <c:pt idx="1393">
                  <c:v>-0.03</c:v>
                </c:pt>
                <c:pt idx="1394">
                  <c:v>-0.02</c:v>
                </c:pt>
                <c:pt idx="1395">
                  <c:v>0.0</c:v>
                </c:pt>
                <c:pt idx="1396">
                  <c:v>0.01</c:v>
                </c:pt>
                <c:pt idx="1397">
                  <c:v>0.02</c:v>
                </c:pt>
                <c:pt idx="1398">
                  <c:v>0.02</c:v>
                </c:pt>
                <c:pt idx="1399">
                  <c:v>0.01</c:v>
                </c:pt>
                <c:pt idx="1400">
                  <c:v>-0.01</c:v>
                </c:pt>
                <c:pt idx="1401">
                  <c:v>-0.03</c:v>
                </c:pt>
                <c:pt idx="1402">
                  <c:v>-0.05</c:v>
                </c:pt>
                <c:pt idx="1403">
                  <c:v>-0.07</c:v>
                </c:pt>
                <c:pt idx="1404">
                  <c:v>-0.09</c:v>
                </c:pt>
                <c:pt idx="1405">
                  <c:v>-0.1</c:v>
                </c:pt>
                <c:pt idx="1406">
                  <c:v>-0.12</c:v>
                </c:pt>
                <c:pt idx="1407">
                  <c:v>-0.13</c:v>
                </c:pt>
                <c:pt idx="1408">
                  <c:v>-0.13</c:v>
                </c:pt>
                <c:pt idx="1409">
                  <c:v>-0.15</c:v>
                </c:pt>
                <c:pt idx="1410">
                  <c:v>-0.16</c:v>
                </c:pt>
                <c:pt idx="1411">
                  <c:v>-0.17</c:v>
                </c:pt>
                <c:pt idx="1412">
                  <c:v>-0.19</c:v>
                </c:pt>
                <c:pt idx="1413">
                  <c:v>-0.2</c:v>
                </c:pt>
                <c:pt idx="1414">
                  <c:v>-0.22</c:v>
                </c:pt>
                <c:pt idx="1415">
                  <c:v>-0.23</c:v>
                </c:pt>
                <c:pt idx="1416">
                  <c:v>-0.23</c:v>
                </c:pt>
                <c:pt idx="1417">
                  <c:v>-0.24</c:v>
                </c:pt>
                <c:pt idx="1418">
                  <c:v>-0.25</c:v>
                </c:pt>
                <c:pt idx="1419">
                  <c:v>-0.25</c:v>
                </c:pt>
                <c:pt idx="1420">
                  <c:v>-0.26</c:v>
                </c:pt>
                <c:pt idx="1421">
                  <c:v>-0.27</c:v>
                </c:pt>
                <c:pt idx="1422">
                  <c:v>-0.28</c:v>
                </c:pt>
                <c:pt idx="1423">
                  <c:v>-0.29</c:v>
                </c:pt>
                <c:pt idx="1424">
                  <c:v>-0.31</c:v>
                </c:pt>
                <c:pt idx="1425">
                  <c:v>-0.33</c:v>
                </c:pt>
                <c:pt idx="1426">
                  <c:v>-0.34</c:v>
                </c:pt>
                <c:pt idx="1427">
                  <c:v>-0.35</c:v>
                </c:pt>
                <c:pt idx="1428">
                  <c:v>-0.35</c:v>
                </c:pt>
                <c:pt idx="1429">
                  <c:v>-0.35</c:v>
                </c:pt>
                <c:pt idx="1430">
                  <c:v>-0.35</c:v>
                </c:pt>
                <c:pt idx="1431">
                  <c:v>-0.35</c:v>
                </c:pt>
                <c:pt idx="1432">
                  <c:v>-0.35</c:v>
                </c:pt>
                <c:pt idx="1433">
                  <c:v>-0.36</c:v>
                </c:pt>
                <c:pt idx="1434">
                  <c:v>-0.37</c:v>
                </c:pt>
                <c:pt idx="1435">
                  <c:v>-0.39</c:v>
                </c:pt>
                <c:pt idx="1436">
                  <c:v>-0.41</c:v>
                </c:pt>
                <c:pt idx="1437">
                  <c:v>-0.44</c:v>
                </c:pt>
                <c:pt idx="1438">
                  <c:v>-0.46</c:v>
                </c:pt>
                <c:pt idx="1439">
                  <c:v>-0.48</c:v>
                </c:pt>
                <c:pt idx="1440">
                  <c:v>-0.49</c:v>
                </c:pt>
                <c:pt idx="1441">
                  <c:v>-0.51</c:v>
                </c:pt>
                <c:pt idx="1442">
                  <c:v>-0.51</c:v>
                </c:pt>
                <c:pt idx="1443">
                  <c:v>-0.51</c:v>
                </c:pt>
                <c:pt idx="1444">
                  <c:v>-0.51</c:v>
                </c:pt>
                <c:pt idx="1445">
                  <c:v>-0.51</c:v>
                </c:pt>
                <c:pt idx="1446">
                  <c:v>-0.51</c:v>
                </c:pt>
                <c:pt idx="1447">
                  <c:v>-0.52</c:v>
                </c:pt>
                <c:pt idx="1448">
                  <c:v>-0.52</c:v>
                </c:pt>
                <c:pt idx="1449">
                  <c:v>-0.53</c:v>
                </c:pt>
                <c:pt idx="1450">
                  <c:v>-0.55</c:v>
                </c:pt>
                <c:pt idx="1451">
                  <c:v>-0.56</c:v>
                </c:pt>
                <c:pt idx="1452">
                  <c:v>-0.57</c:v>
                </c:pt>
                <c:pt idx="1453">
                  <c:v>-0.59</c:v>
                </c:pt>
                <c:pt idx="1454">
                  <c:v>-0.6</c:v>
                </c:pt>
                <c:pt idx="1455">
                  <c:v>-0.6</c:v>
                </c:pt>
                <c:pt idx="1456">
                  <c:v>-0.61</c:v>
                </c:pt>
                <c:pt idx="1457">
                  <c:v>-0.62</c:v>
                </c:pt>
                <c:pt idx="1458">
                  <c:v>-0.62</c:v>
                </c:pt>
                <c:pt idx="1459">
                  <c:v>-0.63</c:v>
                </c:pt>
                <c:pt idx="1460">
                  <c:v>-0.64</c:v>
                </c:pt>
                <c:pt idx="1461">
                  <c:v>-0.65</c:v>
                </c:pt>
                <c:pt idx="1462">
                  <c:v>-0.66</c:v>
                </c:pt>
                <c:pt idx="1463">
                  <c:v>-0.67</c:v>
                </c:pt>
                <c:pt idx="1464">
                  <c:v>-0.67</c:v>
                </c:pt>
                <c:pt idx="1465">
                  <c:v>-0.68</c:v>
                </c:pt>
                <c:pt idx="1466">
                  <c:v>-0.69</c:v>
                </c:pt>
                <c:pt idx="1467">
                  <c:v>-0.69</c:v>
                </c:pt>
                <c:pt idx="1468">
                  <c:v>-0.69</c:v>
                </c:pt>
                <c:pt idx="1469">
                  <c:v>-0.69</c:v>
                </c:pt>
                <c:pt idx="1470">
                  <c:v>-0.69</c:v>
                </c:pt>
                <c:pt idx="1471">
                  <c:v>-0.7</c:v>
                </c:pt>
                <c:pt idx="1472">
                  <c:v>-0.71</c:v>
                </c:pt>
                <c:pt idx="1473">
                  <c:v>-0.72</c:v>
                </c:pt>
                <c:pt idx="1474">
                  <c:v>-0.73</c:v>
                </c:pt>
                <c:pt idx="1475">
                  <c:v>-0.74</c:v>
                </c:pt>
                <c:pt idx="1476">
                  <c:v>-0.76</c:v>
                </c:pt>
                <c:pt idx="1477">
                  <c:v>-0.76</c:v>
                </c:pt>
                <c:pt idx="1478">
                  <c:v>-0.76</c:v>
                </c:pt>
                <c:pt idx="1479">
                  <c:v>-0.76</c:v>
                </c:pt>
                <c:pt idx="1480">
                  <c:v>-0.76</c:v>
                </c:pt>
                <c:pt idx="1481">
                  <c:v>-0.75</c:v>
                </c:pt>
                <c:pt idx="1482">
                  <c:v>-0.74</c:v>
                </c:pt>
                <c:pt idx="1483">
                  <c:v>-0.73</c:v>
                </c:pt>
                <c:pt idx="1484">
                  <c:v>-0.72</c:v>
                </c:pt>
                <c:pt idx="1485">
                  <c:v>-0.71</c:v>
                </c:pt>
                <c:pt idx="1486">
                  <c:v>-0.7</c:v>
                </c:pt>
                <c:pt idx="1487">
                  <c:v>-0.69</c:v>
                </c:pt>
                <c:pt idx="1488">
                  <c:v>-0.68</c:v>
                </c:pt>
                <c:pt idx="1489">
                  <c:v>-0.67</c:v>
                </c:pt>
                <c:pt idx="1490">
                  <c:v>-0.66</c:v>
                </c:pt>
                <c:pt idx="1491">
                  <c:v>-0.65</c:v>
                </c:pt>
                <c:pt idx="1492">
                  <c:v>-0.64</c:v>
                </c:pt>
                <c:pt idx="1493">
                  <c:v>-0.64</c:v>
                </c:pt>
                <c:pt idx="1494">
                  <c:v>-0.63</c:v>
                </c:pt>
                <c:pt idx="1495">
                  <c:v>-0.62</c:v>
                </c:pt>
                <c:pt idx="1496">
                  <c:v>-0.61</c:v>
                </c:pt>
                <c:pt idx="1497">
                  <c:v>-0.61</c:v>
                </c:pt>
                <c:pt idx="1498">
                  <c:v>-0.61</c:v>
                </c:pt>
                <c:pt idx="1499">
                  <c:v>-0.61</c:v>
                </c:pt>
                <c:pt idx="1500">
                  <c:v>-0.61</c:v>
                </c:pt>
                <c:pt idx="1501">
                  <c:v>-0.62</c:v>
                </c:pt>
                <c:pt idx="1502">
                  <c:v>-0.62</c:v>
                </c:pt>
                <c:pt idx="1503">
                  <c:v>-0.62</c:v>
                </c:pt>
                <c:pt idx="1504">
                  <c:v>-0.63</c:v>
                </c:pt>
                <c:pt idx="1505">
                  <c:v>-0.64</c:v>
                </c:pt>
                <c:pt idx="1506">
                  <c:v>-0.64</c:v>
                </c:pt>
                <c:pt idx="1507">
                  <c:v>-0.65</c:v>
                </c:pt>
                <c:pt idx="1508">
                  <c:v>-0.65</c:v>
                </c:pt>
                <c:pt idx="1509">
                  <c:v>-0.66</c:v>
                </c:pt>
                <c:pt idx="1510">
                  <c:v>-0.66</c:v>
                </c:pt>
                <c:pt idx="1511">
                  <c:v>-0.66</c:v>
                </c:pt>
                <c:pt idx="1512">
                  <c:v>-0.65</c:v>
                </c:pt>
                <c:pt idx="1513">
                  <c:v>-0.64</c:v>
                </c:pt>
                <c:pt idx="1514">
                  <c:v>-0.63</c:v>
                </c:pt>
                <c:pt idx="1515">
                  <c:v>-0.62</c:v>
                </c:pt>
                <c:pt idx="1516">
                  <c:v>-0.6</c:v>
                </c:pt>
                <c:pt idx="1517">
                  <c:v>-0.6</c:v>
                </c:pt>
                <c:pt idx="1518">
                  <c:v>-0.59</c:v>
                </c:pt>
                <c:pt idx="1519">
                  <c:v>-0.59</c:v>
                </c:pt>
                <c:pt idx="1520">
                  <c:v>-0.59</c:v>
                </c:pt>
                <c:pt idx="1521">
                  <c:v>-0.59</c:v>
                </c:pt>
                <c:pt idx="1522">
                  <c:v>-0.6</c:v>
                </c:pt>
                <c:pt idx="1523">
                  <c:v>-0.6</c:v>
                </c:pt>
                <c:pt idx="1524">
                  <c:v>-0.61</c:v>
                </c:pt>
                <c:pt idx="1525">
                  <c:v>-0.6</c:v>
                </c:pt>
                <c:pt idx="1526">
                  <c:v>-0.59</c:v>
                </c:pt>
                <c:pt idx="1527">
                  <c:v>-0.57</c:v>
                </c:pt>
                <c:pt idx="1528">
                  <c:v>-0.55</c:v>
                </c:pt>
                <c:pt idx="1529">
                  <c:v>-0.51</c:v>
                </c:pt>
                <c:pt idx="1530">
                  <c:v>-0.47</c:v>
                </c:pt>
                <c:pt idx="1531">
                  <c:v>-0.44</c:v>
                </c:pt>
                <c:pt idx="1532">
                  <c:v>-0.42</c:v>
                </c:pt>
                <c:pt idx="1533">
                  <c:v>-0.4</c:v>
                </c:pt>
                <c:pt idx="1534">
                  <c:v>-0.39</c:v>
                </c:pt>
                <c:pt idx="1535">
                  <c:v>-0.39</c:v>
                </c:pt>
                <c:pt idx="1536">
                  <c:v>-0.4</c:v>
                </c:pt>
                <c:pt idx="1537">
                  <c:v>-0.42</c:v>
                </c:pt>
                <c:pt idx="1538">
                  <c:v>-0.44</c:v>
                </c:pt>
                <c:pt idx="1539">
                  <c:v>-0.45</c:v>
                </c:pt>
                <c:pt idx="1540">
                  <c:v>-0.47</c:v>
                </c:pt>
                <c:pt idx="1541">
                  <c:v>-0.48</c:v>
                </c:pt>
                <c:pt idx="1542">
                  <c:v>-0.49</c:v>
                </c:pt>
                <c:pt idx="1543">
                  <c:v>-0.49</c:v>
                </c:pt>
                <c:pt idx="1544">
                  <c:v>-0.49</c:v>
                </c:pt>
                <c:pt idx="1545">
                  <c:v>-0.48</c:v>
                </c:pt>
                <c:pt idx="1546">
                  <c:v>-0.48</c:v>
                </c:pt>
                <c:pt idx="1547">
                  <c:v>-0.47</c:v>
                </c:pt>
                <c:pt idx="1548">
                  <c:v>-0.47</c:v>
                </c:pt>
                <c:pt idx="1549">
                  <c:v>-0.47</c:v>
                </c:pt>
                <c:pt idx="1550">
                  <c:v>-0.48</c:v>
                </c:pt>
                <c:pt idx="1551">
                  <c:v>-0.48</c:v>
                </c:pt>
                <c:pt idx="1552">
                  <c:v>-0.49</c:v>
                </c:pt>
                <c:pt idx="1553">
                  <c:v>-0.49</c:v>
                </c:pt>
                <c:pt idx="1554">
                  <c:v>-0.5</c:v>
                </c:pt>
                <c:pt idx="1555">
                  <c:v>-0.5</c:v>
                </c:pt>
                <c:pt idx="1556">
                  <c:v>-0.5</c:v>
                </c:pt>
                <c:pt idx="1557">
                  <c:v>-0.5</c:v>
                </c:pt>
                <c:pt idx="1558">
                  <c:v>-0.5</c:v>
                </c:pt>
                <c:pt idx="1559">
                  <c:v>-0.5</c:v>
                </c:pt>
                <c:pt idx="1560">
                  <c:v>-0.5</c:v>
                </c:pt>
                <c:pt idx="1561">
                  <c:v>-0.5</c:v>
                </c:pt>
                <c:pt idx="1562">
                  <c:v>-0.5</c:v>
                </c:pt>
                <c:pt idx="1563">
                  <c:v>-0.5</c:v>
                </c:pt>
                <c:pt idx="1564">
                  <c:v>-0.5</c:v>
                </c:pt>
                <c:pt idx="1565">
                  <c:v>-0.5</c:v>
                </c:pt>
                <c:pt idx="1566">
                  <c:v>-0.5</c:v>
                </c:pt>
                <c:pt idx="1567">
                  <c:v>-0.5</c:v>
                </c:pt>
                <c:pt idx="1568">
                  <c:v>-0.5</c:v>
                </c:pt>
                <c:pt idx="1569">
                  <c:v>-0.5</c:v>
                </c:pt>
                <c:pt idx="1570">
                  <c:v>-0.5</c:v>
                </c:pt>
                <c:pt idx="1571">
                  <c:v>-0.5</c:v>
                </c:pt>
                <c:pt idx="1572">
                  <c:v>-0.51</c:v>
                </c:pt>
                <c:pt idx="1573">
                  <c:v>-0.51</c:v>
                </c:pt>
                <c:pt idx="1574">
                  <c:v>-0.52</c:v>
                </c:pt>
                <c:pt idx="1575">
                  <c:v>-0.53</c:v>
                </c:pt>
                <c:pt idx="1576">
                  <c:v>-0.54</c:v>
                </c:pt>
                <c:pt idx="1577">
                  <c:v>-0.56</c:v>
                </c:pt>
                <c:pt idx="1578">
                  <c:v>-0.57</c:v>
                </c:pt>
                <c:pt idx="1579">
                  <c:v>-0.58</c:v>
                </c:pt>
                <c:pt idx="1580">
                  <c:v>-0.59</c:v>
                </c:pt>
                <c:pt idx="1581">
                  <c:v>-0.58</c:v>
                </c:pt>
                <c:pt idx="1582">
                  <c:v>-0.58</c:v>
                </c:pt>
                <c:pt idx="1583">
                  <c:v>-0.58</c:v>
                </c:pt>
                <c:pt idx="1584">
                  <c:v>-0.57</c:v>
                </c:pt>
                <c:pt idx="1585">
                  <c:v>-0.56</c:v>
                </c:pt>
                <c:pt idx="1586">
                  <c:v>-0.55</c:v>
                </c:pt>
                <c:pt idx="1587">
                  <c:v>-0.55</c:v>
                </c:pt>
                <c:pt idx="1588">
                  <c:v>-0.54</c:v>
                </c:pt>
                <c:pt idx="1589">
                  <c:v>-0.54</c:v>
                </c:pt>
                <c:pt idx="1590">
                  <c:v>-0.53</c:v>
                </c:pt>
                <c:pt idx="1591">
                  <c:v>-0.53</c:v>
                </c:pt>
                <c:pt idx="1592">
                  <c:v>-0.53</c:v>
                </c:pt>
                <c:pt idx="1593">
                  <c:v>-0.53</c:v>
                </c:pt>
                <c:pt idx="1594">
                  <c:v>-0.53</c:v>
                </c:pt>
                <c:pt idx="1595">
                  <c:v>-0.52</c:v>
                </c:pt>
                <c:pt idx="1596">
                  <c:v>-0.52</c:v>
                </c:pt>
                <c:pt idx="1597">
                  <c:v>-0.52</c:v>
                </c:pt>
                <c:pt idx="1598">
                  <c:v>-0.51</c:v>
                </c:pt>
                <c:pt idx="1599">
                  <c:v>-0.51</c:v>
                </c:pt>
                <c:pt idx="1600">
                  <c:v>-0.5</c:v>
                </c:pt>
                <c:pt idx="1601">
                  <c:v>-0.5</c:v>
                </c:pt>
                <c:pt idx="1602">
                  <c:v>-0.49</c:v>
                </c:pt>
                <c:pt idx="1603">
                  <c:v>-0.49</c:v>
                </c:pt>
                <c:pt idx="1604">
                  <c:v>-0.48</c:v>
                </c:pt>
                <c:pt idx="1605">
                  <c:v>-0.48</c:v>
                </c:pt>
                <c:pt idx="1606">
                  <c:v>-0.49</c:v>
                </c:pt>
                <c:pt idx="1607">
                  <c:v>-0.49</c:v>
                </c:pt>
                <c:pt idx="1608">
                  <c:v>-0.5</c:v>
                </c:pt>
                <c:pt idx="1609">
                  <c:v>-0.5</c:v>
                </c:pt>
                <c:pt idx="1610">
                  <c:v>-0.51</c:v>
                </c:pt>
                <c:pt idx="1611">
                  <c:v>-0.51</c:v>
                </c:pt>
                <c:pt idx="1612">
                  <c:v>-0.51</c:v>
                </c:pt>
                <c:pt idx="1613">
                  <c:v>-0.51</c:v>
                </c:pt>
                <c:pt idx="1614">
                  <c:v>-0.5</c:v>
                </c:pt>
                <c:pt idx="1615">
                  <c:v>-0.5</c:v>
                </c:pt>
                <c:pt idx="1616">
                  <c:v>-0.5</c:v>
                </c:pt>
                <c:pt idx="1617">
                  <c:v>-0.51</c:v>
                </c:pt>
                <c:pt idx="1618">
                  <c:v>-0.52</c:v>
                </c:pt>
                <c:pt idx="1619">
                  <c:v>-0.53</c:v>
                </c:pt>
                <c:pt idx="1620">
                  <c:v>-0.54</c:v>
                </c:pt>
                <c:pt idx="1621">
                  <c:v>-0.56</c:v>
                </c:pt>
                <c:pt idx="1622">
                  <c:v>-0.57</c:v>
                </c:pt>
                <c:pt idx="1623">
                  <c:v>-0.58</c:v>
                </c:pt>
                <c:pt idx="1624">
                  <c:v>-0.58</c:v>
                </c:pt>
                <c:pt idx="1625">
                  <c:v>-0.58</c:v>
                </c:pt>
                <c:pt idx="1626">
                  <c:v>-0.56</c:v>
                </c:pt>
                <c:pt idx="1627">
                  <c:v>-0.55</c:v>
                </c:pt>
                <c:pt idx="1628">
                  <c:v>-0.53</c:v>
                </c:pt>
                <c:pt idx="1629">
                  <c:v>-0.52</c:v>
                </c:pt>
                <c:pt idx="1630">
                  <c:v>-0.5</c:v>
                </c:pt>
                <c:pt idx="1631">
                  <c:v>-0.5</c:v>
                </c:pt>
                <c:pt idx="1632">
                  <c:v>-0.49</c:v>
                </c:pt>
                <c:pt idx="1633">
                  <c:v>-0.5</c:v>
                </c:pt>
                <c:pt idx="1634">
                  <c:v>-0.51</c:v>
                </c:pt>
                <c:pt idx="1635">
                  <c:v>-0.53</c:v>
                </c:pt>
                <c:pt idx="1636">
                  <c:v>-0.55</c:v>
                </c:pt>
                <c:pt idx="1637">
                  <c:v>-0.57</c:v>
                </c:pt>
                <c:pt idx="1638">
                  <c:v>-0.58</c:v>
                </c:pt>
                <c:pt idx="1639">
                  <c:v>-0.59</c:v>
                </c:pt>
                <c:pt idx="1640">
                  <c:v>-0.59</c:v>
                </c:pt>
                <c:pt idx="1641">
                  <c:v>-0.57</c:v>
                </c:pt>
                <c:pt idx="1642">
                  <c:v>-0.55</c:v>
                </c:pt>
                <c:pt idx="1643">
                  <c:v>-0.51</c:v>
                </c:pt>
                <c:pt idx="1644">
                  <c:v>-0.47</c:v>
                </c:pt>
                <c:pt idx="1645">
                  <c:v>-0.41</c:v>
                </c:pt>
                <c:pt idx="1646">
                  <c:v>-0.35</c:v>
                </c:pt>
                <c:pt idx="1647">
                  <c:v>-0.28</c:v>
                </c:pt>
                <c:pt idx="1648">
                  <c:v>-0.21</c:v>
                </c:pt>
                <c:pt idx="1649">
                  <c:v>-0.15</c:v>
                </c:pt>
                <c:pt idx="1650">
                  <c:v>-0.09</c:v>
                </c:pt>
                <c:pt idx="1651">
                  <c:v>-0.04</c:v>
                </c:pt>
                <c:pt idx="1652">
                  <c:v>0.0</c:v>
                </c:pt>
                <c:pt idx="1653">
                  <c:v>0.02</c:v>
                </c:pt>
                <c:pt idx="1654">
                  <c:v>0.03</c:v>
                </c:pt>
                <c:pt idx="1655">
                  <c:v>0.02</c:v>
                </c:pt>
                <c:pt idx="1656">
                  <c:v>0.01</c:v>
                </c:pt>
                <c:pt idx="1657">
                  <c:v>-0.02</c:v>
                </c:pt>
                <c:pt idx="1658">
                  <c:v>-0.03</c:v>
                </c:pt>
                <c:pt idx="1659">
                  <c:v>-0.06</c:v>
                </c:pt>
                <c:pt idx="1660">
                  <c:v>-0.06</c:v>
                </c:pt>
                <c:pt idx="1661">
                  <c:v>-0.06</c:v>
                </c:pt>
                <c:pt idx="1662">
                  <c:v>-0.03</c:v>
                </c:pt>
                <c:pt idx="1663">
                  <c:v>0.0</c:v>
                </c:pt>
                <c:pt idx="1664">
                  <c:v>0.05</c:v>
                </c:pt>
                <c:pt idx="1665">
                  <c:v>0.1</c:v>
                </c:pt>
                <c:pt idx="1666">
                  <c:v>0.16</c:v>
                </c:pt>
                <c:pt idx="1667">
                  <c:v>0.22</c:v>
                </c:pt>
                <c:pt idx="1668">
                  <c:v>0.27</c:v>
                </c:pt>
                <c:pt idx="1669">
                  <c:v>0.31</c:v>
                </c:pt>
                <c:pt idx="1670">
                  <c:v>0.34</c:v>
                </c:pt>
                <c:pt idx="1671">
                  <c:v>0.37</c:v>
                </c:pt>
                <c:pt idx="1672">
                  <c:v>0.38</c:v>
                </c:pt>
                <c:pt idx="1673">
                  <c:v>0.4</c:v>
                </c:pt>
                <c:pt idx="1674">
                  <c:v>0.42</c:v>
                </c:pt>
                <c:pt idx="1675">
                  <c:v>0.45</c:v>
                </c:pt>
                <c:pt idx="1676">
                  <c:v>0.49</c:v>
                </c:pt>
                <c:pt idx="1677">
                  <c:v>0.54</c:v>
                </c:pt>
                <c:pt idx="1678">
                  <c:v>0.59</c:v>
                </c:pt>
                <c:pt idx="1679">
                  <c:v>0.65</c:v>
                </c:pt>
                <c:pt idx="1680">
                  <c:v>0.71</c:v>
                </c:pt>
                <c:pt idx="1681">
                  <c:v>0.75</c:v>
                </c:pt>
                <c:pt idx="1682">
                  <c:v>0.76</c:v>
                </c:pt>
                <c:pt idx="1683">
                  <c:v>0.75</c:v>
                </c:pt>
                <c:pt idx="1684">
                  <c:v>0.73</c:v>
                </c:pt>
                <c:pt idx="1685">
                  <c:v>0.67</c:v>
                </c:pt>
                <c:pt idx="1686">
                  <c:v>0.61</c:v>
                </c:pt>
                <c:pt idx="1687">
                  <c:v>0.54</c:v>
                </c:pt>
                <c:pt idx="1688">
                  <c:v>0.48</c:v>
                </c:pt>
                <c:pt idx="1689">
                  <c:v>0.44</c:v>
                </c:pt>
                <c:pt idx="1690">
                  <c:v>0.42</c:v>
                </c:pt>
                <c:pt idx="1691">
                  <c:v>0.42</c:v>
                </c:pt>
                <c:pt idx="1692">
                  <c:v>0.44</c:v>
                </c:pt>
                <c:pt idx="1693">
                  <c:v>0.48</c:v>
                </c:pt>
                <c:pt idx="1694">
                  <c:v>0.52</c:v>
                </c:pt>
                <c:pt idx="1695">
                  <c:v>0.57</c:v>
                </c:pt>
                <c:pt idx="1696">
                  <c:v>0.6</c:v>
                </c:pt>
                <c:pt idx="1697">
                  <c:v>0.63</c:v>
                </c:pt>
                <c:pt idx="1698">
                  <c:v>0.62</c:v>
                </c:pt>
                <c:pt idx="1699">
                  <c:v>0.61</c:v>
                </c:pt>
                <c:pt idx="1700">
                  <c:v>0.6</c:v>
                </c:pt>
                <c:pt idx="1701">
                  <c:v>0.59</c:v>
                </c:pt>
                <c:pt idx="1702">
                  <c:v>0.6</c:v>
                </c:pt>
                <c:pt idx="1703">
                  <c:v>0.64</c:v>
                </c:pt>
                <c:pt idx="1704">
                  <c:v>0.71</c:v>
                </c:pt>
                <c:pt idx="1705">
                  <c:v>0.82</c:v>
                </c:pt>
                <c:pt idx="1706">
                  <c:v>0.96</c:v>
                </c:pt>
                <c:pt idx="1707">
                  <c:v>1.12</c:v>
                </c:pt>
                <c:pt idx="1708">
                  <c:v>1.3</c:v>
                </c:pt>
                <c:pt idx="1709">
                  <c:v>1.49</c:v>
                </c:pt>
                <c:pt idx="1710">
                  <c:v>1.68</c:v>
                </c:pt>
                <c:pt idx="1711">
                  <c:v>1.85</c:v>
                </c:pt>
                <c:pt idx="1712">
                  <c:v>2.01</c:v>
                </c:pt>
                <c:pt idx="1713">
                  <c:v>2.15</c:v>
                </c:pt>
                <c:pt idx="1714">
                  <c:v>2.27</c:v>
                </c:pt>
                <c:pt idx="1715">
                  <c:v>2.37</c:v>
                </c:pt>
                <c:pt idx="1716">
                  <c:v>2.44</c:v>
                </c:pt>
                <c:pt idx="1717">
                  <c:v>2.49</c:v>
                </c:pt>
                <c:pt idx="1718">
                  <c:v>2.5</c:v>
                </c:pt>
                <c:pt idx="1719">
                  <c:v>2.47</c:v>
                </c:pt>
                <c:pt idx="1720">
                  <c:v>2.41</c:v>
                </c:pt>
                <c:pt idx="1721">
                  <c:v>2.33</c:v>
                </c:pt>
                <c:pt idx="1722">
                  <c:v>2.23</c:v>
                </c:pt>
                <c:pt idx="1723">
                  <c:v>2.13</c:v>
                </c:pt>
                <c:pt idx="1724">
                  <c:v>2.03</c:v>
                </c:pt>
                <c:pt idx="1725">
                  <c:v>1.96</c:v>
                </c:pt>
                <c:pt idx="1726">
                  <c:v>1.91</c:v>
                </c:pt>
                <c:pt idx="1727">
                  <c:v>1.89</c:v>
                </c:pt>
                <c:pt idx="1728">
                  <c:v>1.88</c:v>
                </c:pt>
                <c:pt idx="1729">
                  <c:v>1.89</c:v>
                </c:pt>
                <c:pt idx="1730">
                  <c:v>1.9</c:v>
                </c:pt>
                <c:pt idx="1731">
                  <c:v>1.91</c:v>
                </c:pt>
                <c:pt idx="1732">
                  <c:v>1.9</c:v>
                </c:pt>
                <c:pt idx="1733">
                  <c:v>1.86</c:v>
                </c:pt>
                <c:pt idx="1734">
                  <c:v>1.81</c:v>
                </c:pt>
                <c:pt idx="1735">
                  <c:v>1.74</c:v>
                </c:pt>
                <c:pt idx="1736">
                  <c:v>1.65</c:v>
                </c:pt>
                <c:pt idx="1737">
                  <c:v>1.56</c:v>
                </c:pt>
                <c:pt idx="1738">
                  <c:v>1.46</c:v>
                </c:pt>
                <c:pt idx="1739">
                  <c:v>1.37</c:v>
                </c:pt>
                <c:pt idx="1740">
                  <c:v>1.28</c:v>
                </c:pt>
                <c:pt idx="1741">
                  <c:v>1.2</c:v>
                </c:pt>
                <c:pt idx="1742">
                  <c:v>1.13</c:v>
                </c:pt>
                <c:pt idx="1743">
                  <c:v>1.07</c:v>
                </c:pt>
                <c:pt idx="1744">
                  <c:v>1.01</c:v>
                </c:pt>
                <c:pt idx="1745">
                  <c:v>0.96</c:v>
                </c:pt>
                <c:pt idx="1746">
                  <c:v>0.91</c:v>
                </c:pt>
                <c:pt idx="1747">
                  <c:v>0.86</c:v>
                </c:pt>
                <c:pt idx="1748">
                  <c:v>0.82</c:v>
                </c:pt>
                <c:pt idx="1749">
                  <c:v>0.77</c:v>
                </c:pt>
                <c:pt idx="1750">
                  <c:v>0.73</c:v>
                </c:pt>
                <c:pt idx="1751">
                  <c:v>0.68</c:v>
                </c:pt>
                <c:pt idx="1752">
                  <c:v>0.64</c:v>
                </c:pt>
                <c:pt idx="1753">
                  <c:v>0.6</c:v>
                </c:pt>
                <c:pt idx="1754">
                  <c:v>0.57</c:v>
                </c:pt>
                <c:pt idx="1755">
                  <c:v>0.54</c:v>
                </c:pt>
                <c:pt idx="1756">
                  <c:v>0.52</c:v>
                </c:pt>
                <c:pt idx="1757">
                  <c:v>0.5</c:v>
                </c:pt>
                <c:pt idx="1758">
                  <c:v>0.48</c:v>
                </c:pt>
                <c:pt idx="1759">
                  <c:v>0.46</c:v>
                </c:pt>
                <c:pt idx="1760">
                  <c:v>0.44</c:v>
                </c:pt>
                <c:pt idx="1761">
                  <c:v>0.43</c:v>
                </c:pt>
                <c:pt idx="1762">
                  <c:v>0.41</c:v>
                </c:pt>
                <c:pt idx="1763">
                  <c:v>0.4</c:v>
                </c:pt>
                <c:pt idx="1764">
                  <c:v>0.39</c:v>
                </c:pt>
                <c:pt idx="1765">
                  <c:v>0.37</c:v>
                </c:pt>
                <c:pt idx="1766">
                  <c:v>0.36</c:v>
                </c:pt>
                <c:pt idx="1767">
                  <c:v>0.34</c:v>
                </c:pt>
                <c:pt idx="1768">
                  <c:v>0.32</c:v>
                </c:pt>
                <c:pt idx="1769">
                  <c:v>0.29</c:v>
                </c:pt>
                <c:pt idx="1770">
                  <c:v>0.26</c:v>
                </c:pt>
                <c:pt idx="1771">
                  <c:v>0.22</c:v>
                </c:pt>
                <c:pt idx="1772">
                  <c:v>0.18</c:v>
                </c:pt>
                <c:pt idx="1773">
                  <c:v>0.15</c:v>
                </c:pt>
                <c:pt idx="1774">
                  <c:v>0.12</c:v>
                </c:pt>
                <c:pt idx="1775">
                  <c:v>0.09</c:v>
                </c:pt>
                <c:pt idx="1776">
                  <c:v>0.08</c:v>
                </c:pt>
                <c:pt idx="1777">
                  <c:v>0.08</c:v>
                </c:pt>
                <c:pt idx="1778">
                  <c:v>0.09</c:v>
                </c:pt>
                <c:pt idx="1779">
                  <c:v>0.1</c:v>
                </c:pt>
                <c:pt idx="1780">
                  <c:v>0.1</c:v>
                </c:pt>
                <c:pt idx="1781">
                  <c:v>0.11</c:v>
                </c:pt>
                <c:pt idx="1782">
                  <c:v>0.1</c:v>
                </c:pt>
                <c:pt idx="1783">
                  <c:v>0.08</c:v>
                </c:pt>
                <c:pt idx="1784">
                  <c:v>0.05</c:v>
                </c:pt>
                <c:pt idx="1785">
                  <c:v>0.01</c:v>
                </c:pt>
                <c:pt idx="1786">
                  <c:v>-0.02</c:v>
                </c:pt>
                <c:pt idx="1787">
                  <c:v>-0.05</c:v>
                </c:pt>
                <c:pt idx="1788">
                  <c:v>-0.06</c:v>
                </c:pt>
                <c:pt idx="1789">
                  <c:v>-0.07</c:v>
                </c:pt>
                <c:pt idx="1790">
                  <c:v>-0.04</c:v>
                </c:pt>
                <c:pt idx="1791">
                  <c:v>-0.01</c:v>
                </c:pt>
                <c:pt idx="1792">
                  <c:v>0.04</c:v>
                </c:pt>
                <c:pt idx="1793">
                  <c:v>0.09</c:v>
                </c:pt>
                <c:pt idx="1794">
                  <c:v>0.15</c:v>
                </c:pt>
                <c:pt idx="1795">
                  <c:v>0.19</c:v>
                </c:pt>
                <c:pt idx="1796">
                  <c:v>0.22</c:v>
                </c:pt>
                <c:pt idx="1797">
                  <c:v>0.23</c:v>
                </c:pt>
                <c:pt idx="1798">
                  <c:v>0.23</c:v>
                </c:pt>
                <c:pt idx="1799">
                  <c:v>0.21</c:v>
                </c:pt>
                <c:pt idx="1800">
                  <c:v>0.19</c:v>
                </c:pt>
                <c:pt idx="1801">
                  <c:v>0.18</c:v>
                </c:pt>
                <c:pt idx="1802">
                  <c:v>0.15</c:v>
                </c:pt>
                <c:pt idx="1803">
                  <c:v>0.16</c:v>
                </c:pt>
                <c:pt idx="1804">
                  <c:v>0.16</c:v>
                </c:pt>
                <c:pt idx="1805">
                  <c:v>0.18</c:v>
                </c:pt>
                <c:pt idx="1806">
                  <c:v>0.2</c:v>
                </c:pt>
                <c:pt idx="1807">
                  <c:v>0.22</c:v>
                </c:pt>
                <c:pt idx="1808">
                  <c:v>0.24</c:v>
                </c:pt>
                <c:pt idx="1809">
                  <c:v>0.24</c:v>
                </c:pt>
                <c:pt idx="1810">
                  <c:v>0.23</c:v>
                </c:pt>
                <c:pt idx="1811">
                  <c:v>0.21</c:v>
                </c:pt>
                <c:pt idx="1812">
                  <c:v>0.18</c:v>
                </c:pt>
                <c:pt idx="1813">
                  <c:v>0.14</c:v>
                </c:pt>
                <c:pt idx="1814">
                  <c:v>0.1</c:v>
                </c:pt>
                <c:pt idx="1815">
                  <c:v>0.06</c:v>
                </c:pt>
                <c:pt idx="1816">
                  <c:v>0.04</c:v>
                </c:pt>
                <c:pt idx="1817">
                  <c:v>0.01</c:v>
                </c:pt>
                <c:pt idx="1818">
                  <c:v>-0.01</c:v>
                </c:pt>
                <c:pt idx="1819">
                  <c:v>-0.02</c:v>
                </c:pt>
                <c:pt idx="1820">
                  <c:v>-0.03</c:v>
                </c:pt>
                <c:pt idx="1821">
                  <c:v>-0.05</c:v>
                </c:pt>
                <c:pt idx="1822">
                  <c:v>-0.07</c:v>
                </c:pt>
                <c:pt idx="1823">
                  <c:v>-0.09</c:v>
                </c:pt>
                <c:pt idx="1824">
                  <c:v>-0.12</c:v>
                </c:pt>
                <c:pt idx="1825">
                  <c:v>-0.14</c:v>
                </c:pt>
                <c:pt idx="1826">
                  <c:v>-0.17</c:v>
                </c:pt>
                <c:pt idx="1827">
                  <c:v>-0.19</c:v>
                </c:pt>
                <c:pt idx="1828">
                  <c:v>-0.21</c:v>
                </c:pt>
                <c:pt idx="1829">
                  <c:v>-0.21</c:v>
                </c:pt>
                <c:pt idx="1830">
                  <c:v>-0.22</c:v>
                </c:pt>
                <c:pt idx="1831">
                  <c:v>-0.21</c:v>
                </c:pt>
                <c:pt idx="1832">
                  <c:v>-0.21</c:v>
                </c:pt>
                <c:pt idx="1833">
                  <c:v>-0.2</c:v>
                </c:pt>
                <c:pt idx="1834">
                  <c:v>-0.19</c:v>
                </c:pt>
                <c:pt idx="1835">
                  <c:v>-0.19</c:v>
                </c:pt>
                <c:pt idx="1836">
                  <c:v>-0.19</c:v>
                </c:pt>
                <c:pt idx="1837">
                  <c:v>-0.2</c:v>
                </c:pt>
                <c:pt idx="1838">
                  <c:v>-0.21</c:v>
                </c:pt>
                <c:pt idx="1839">
                  <c:v>-0.23</c:v>
                </c:pt>
                <c:pt idx="1840">
                  <c:v>-0.23</c:v>
                </c:pt>
                <c:pt idx="1841">
                  <c:v>-0.25</c:v>
                </c:pt>
                <c:pt idx="1842">
                  <c:v>-0.24</c:v>
                </c:pt>
                <c:pt idx="1843">
                  <c:v>-0.23</c:v>
                </c:pt>
                <c:pt idx="1844">
                  <c:v>-0.21</c:v>
                </c:pt>
                <c:pt idx="1845">
                  <c:v>-0.19</c:v>
                </c:pt>
                <c:pt idx="1846">
                  <c:v>-0.17</c:v>
                </c:pt>
                <c:pt idx="1847">
                  <c:v>-0.16</c:v>
                </c:pt>
                <c:pt idx="1848">
                  <c:v>-0.16</c:v>
                </c:pt>
                <c:pt idx="1849">
                  <c:v>-0.16</c:v>
                </c:pt>
                <c:pt idx="1850">
                  <c:v>-0.17</c:v>
                </c:pt>
                <c:pt idx="1851">
                  <c:v>-0.18</c:v>
                </c:pt>
                <c:pt idx="1852">
                  <c:v>-0.19</c:v>
                </c:pt>
                <c:pt idx="1853">
                  <c:v>-0.18</c:v>
                </c:pt>
                <c:pt idx="1854">
                  <c:v>-0.17</c:v>
                </c:pt>
                <c:pt idx="1855">
                  <c:v>-0.13</c:v>
                </c:pt>
                <c:pt idx="1856">
                  <c:v>-0.09</c:v>
                </c:pt>
                <c:pt idx="1857">
                  <c:v>-0.02</c:v>
                </c:pt>
                <c:pt idx="1858">
                  <c:v>0.04</c:v>
                </c:pt>
                <c:pt idx="1859">
                  <c:v>0.1</c:v>
                </c:pt>
                <c:pt idx="1860">
                  <c:v>0.15</c:v>
                </c:pt>
                <c:pt idx="1861">
                  <c:v>0.19</c:v>
                </c:pt>
                <c:pt idx="1862">
                  <c:v>0.21</c:v>
                </c:pt>
                <c:pt idx="1863">
                  <c:v>0.21</c:v>
                </c:pt>
                <c:pt idx="1864">
                  <c:v>0.2</c:v>
                </c:pt>
                <c:pt idx="1865">
                  <c:v>0.18</c:v>
                </c:pt>
                <c:pt idx="1866">
                  <c:v>0.16</c:v>
                </c:pt>
                <c:pt idx="1867">
                  <c:v>0.14</c:v>
                </c:pt>
                <c:pt idx="1868">
                  <c:v>0.14</c:v>
                </c:pt>
                <c:pt idx="1869">
                  <c:v>0.14</c:v>
                </c:pt>
                <c:pt idx="1870">
                  <c:v>0.16</c:v>
                </c:pt>
                <c:pt idx="1871">
                  <c:v>0.18</c:v>
                </c:pt>
                <c:pt idx="1872">
                  <c:v>0.2</c:v>
                </c:pt>
                <c:pt idx="1873">
                  <c:v>0.22</c:v>
                </c:pt>
                <c:pt idx="1874">
                  <c:v>0.22</c:v>
                </c:pt>
                <c:pt idx="1875">
                  <c:v>0.21</c:v>
                </c:pt>
                <c:pt idx="1876">
                  <c:v>0.18</c:v>
                </c:pt>
                <c:pt idx="1877">
                  <c:v>0.15</c:v>
                </c:pt>
                <c:pt idx="1878">
                  <c:v>0.11</c:v>
                </c:pt>
                <c:pt idx="1879">
                  <c:v>0.07</c:v>
                </c:pt>
                <c:pt idx="1880">
                  <c:v>0.03</c:v>
                </c:pt>
                <c:pt idx="1881">
                  <c:v>0.02</c:v>
                </c:pt>
                <c:pt idx="1882">
                  <c:v>0.0</c:v>
                </c:pt>
                <c:pt idx="1883">
                  <c:v>-0.01</c:v>
                </c:pt>
                <c:pt idx="1884">
                  <c:v>-0.01</c:v>
                </c:pt>
                <c:pt idx="1885">
                  <c:v>-0.01</c:v>
                </c:pt>
                <c:pt idx="1886">
                  <c:v>-0.02</c:v>
                </c:pt>
                <c:pt idx="1887">
                  <c:v>-0.03</c:v>
                </c:pt>
                <c:pt idx="1888">
                  <c:v>-0.05</c:v>
                </c:pt>
                <c:pt idx="1889">
                  <c:v>-0.08</c:v>
                </c:pt>
                <c:pt idx="1890">
                  <c:v>-0.11</c:v>
                </c:pt>
                <c:pt idx="1891">
                  <c:v>-0.13</c:v>
                </c:pt>
                <c:pt idx="1892">
                  <c:v>-0.14</c:v>
                </c:pt>
                <c:pt idx="1893">
                  <c:v>-0.15</c:v>
                </c:pt>
                <c:pt idx="1894">
                  <c:v>-0.13</c:v>
                </c:pt>
                <c:pt idx="1895">
                  <c:v>-0.11</c:v>
                </c:pt>
                <c:pt idx="1896">
                  <c:v>-0.07</c:v>
                </c:pt>
                <c:pt idx="1897">
                  <c:v>-0.03</c:v>
                </c:pt>
                <c:pt idx="1898">
                  <c:v>0.01</c:v>
                </c:pt>
                <c:pt idx="1899">
                  <c:v>0.03</c:v>
                </c:pt>
                <c:pt idx="1900">
                  <c:v>0.05</c:v>
                </c:pt>
                <c:pt idx="1901">
                  <c:v>0.05</c:v>
                </c:pt>
                <c:pt idx="1902">
                  <c:v>0.04</c:v>
                </c:pt>
                <c:pt idx="1903">
                  <c:v>0.02</c:v>
                </c:pt>
                <c:pt idx="1904">
                  <c:v>0.0</c:v>
                </c:pt>
                <c:pt idx="1905">
                  <c:v>-0.03</c:v>
                </c:pt>
                <c:pt idx="1906">
                  <c:v>-0.05</c:v>
                </c:pt>
                <c:pt idx="1907">
                  <c:v>-0.06</c:v>
                </c:pt>
                <c:pt idx="1908">
                  <c:v>-0.07</c:v>
                </c:pt>
                <c:pt idx="1909">
                  <c:v>-0.07</c:v>
                </c:pt>
                <c:pt idx="1910">
                  <c:v>-0.07</c:v>
                </c:pt>
                <c:pt idx="1911">
                  <c:v>-0.07</c:v>
                </c:pt>
                <c:pt idx="1912">
                  <c:v>-0.07</c:v>
                </c:pt>
                <c:pt idx="1913">
                  <c:v>-0.09</c:v>
                </c:pt>
                <c:pt idx="1914">
                  <c:v>-0.11</c:v>
                </c:pt>
                <c:pt idx="1915">
                  <c:v>-0.13</c:v>
                </c:pt>
                <c:pt idx="1916">
                  <c:v>-0.16</c:v>
                </c:pt>
                <c:pt idx="1917">
                  <c:v>-0.19</c:v>
                </c:pt>
                <c:pt idx="1918">
                  <c:v>-0.21</c:v>
                </c:pt>
                <c:pt idx="1919">
                  <c:v>-0.23</c:v>
                </c:pt>
                <c:pt idx="1920">
                  <c:v>-0.23</c:v>
                </c:pt>
                <c:pt idx="1921">
                  <c:v>-0.22</c:v>
                </c:pt>
                <c:pt idx="1922">
                  <c:v>-0.21</c:v>
                </c:pt>
                <c:pt idx="1923">
                  <c:v>-0.19</c:v>
                </c:pt>
                <c:pt idx="1924">
                  <c:v>-0.17</c:v>
                </c:pt>
                <c:pt idx="1925">
                  <c:v>-0.17</c:v>
                </c:pt>
                <c:pt idx="1926">
                  <c:v>-0.17</c:v>
                </c:pt>
                <c:pt idx="1927">
                  <c:v>-0.18</c:v>
                </c:pt>
                <c:pt idx="1928">
                  <c:v>-0.2</c:v>
                </c:pt>
                <c:pt idx="1929">
                  <c:v>-0.23</c:v>
                </c:pt>
                <c:pt idx="1930">
                  <c:v>-0.25</c:v>
                </c:pt>
                <c:pt idx="1931">
                  <c:v>-0.28</c:v>
                </c:pt>
                <c:pt idx="1932">
                  <c:v>-0.3</c:v>
                </c:pt>
                <c:pt idx="1933">
                  <c:v>-0.31</c:v>
                </c:pt>
                <c:pt idx="1934">
                  <c:v>-0.31</c:v>
                </c:pt>
                <c:pt idx="1935">
                  <c:v>-0.31</c:v>
                </c:pt>
                <c:pt idx="1936">
                  <c:v>-0.3</c:v>
                </c:pt>
                <c:pt idx="1937">
                  <c:v>-0.3</c:v>
                </c:pt>
                <c:pt idx="1938">
                  <c:v>-0.3</c:v>
                </c:pt>
                <c:pt idx="1939">
                  <c:v>-0.3</c:v>
                </c:pt>
                <c:pt idx="1940">
                  <c:v>-0.31</c:v>
                </c:pt>
                <c:pt idx="1941">
                  <c:v>-0.33</c:v>
                </c:pt>
                <c:pt idx="1942">
                  <c:v>-0.36</c:v>
                </c:pt>
                <c:pt idx="1943">
                  <c:v>-0.39</c:v>
                </c:pt>
                <c:pt idx="1944">
                  <c:v>-0.41</c:v>
                </c:pt>
                <c:pt idx="1945">
                  <c:v>-0.44</c:v>
                </c:pt>
                <c:pt idx="1946">
                  <c:v>-0.46</c:v>
                </c:pt>
                <c:pt idx="1947">
                  <c:v>-0.47</c:v>
                </c:pt>
                <c:pt idx="1948">
                  <c:v>-0.48</c:v>
                </c:pt>
                <c:pt idx="1949">
                  <c:v>-0.49</c:v>
                </c:pt>
                <c:pt idx="1950">
                  <c:v>-0.49</c:v>
                </c:pt>
                <c:pt idx="1951">
                  <c:v>-0.49</c:v>
                </c:pt>
                <c:pt idx="1952">
                  <c:v>-0.49</c:v>
                </c:pt>
                <c:pt idx="1953">
                  <c:v>-0.49</c:v>
                </c:pt>
                <c:pt idx="1954">
                  <c:v>-0.49</c:v>
                </c:pt>
                <c:pt idx="1955">
                  <c:v>-0.5</c:v>
                </c:pt>
                <c:pt idx="1956">
                  <c:v>-0.51</c:v>
                </c:pt>
                <c:pt idx="1957">
                  <c:v>-0.51</c:v>
                </c:pt>
                <c:pt idx="1958">
                  <c:v>-0.52</c:v>
                </c:pt>
                <c:pt idx="1959">
                  <c:v>-0.52</c:v>
                </c:pt>
                <c:pt idx="1960">
                  <c:v>-0.53</c:v>
                </c:pt>
                <c:pt idx="1961">
                  <c:v>-0.53</c:v>
                </c:pt>
                <c:pt idx="1962">
                  <c:v>-0.53</c:v>
                </c:pt>
                <c:pt idx="1963">
                  <c:v>-0.53</c:v>
                </c:pt>
                <c:pt idx="1964">
                  <c:v>-0.53</c:v>
                </c:pt>
                <c:pt idx="1965">
                  <c:v>-0.53</c:v>
                </c:pt>
                <c:pt idx="1966">
                  <c:v>-0.53</c:v>
                </c:pt>
                <c:pt idx="1967">
                  <c:v>-0.54</c:v>
                </c:pt>
                <c:pt idx="1968">
                  <c:v>-0.55</c:v>
                </c:pt>
                <c:pt idx="1969">
                  <c:v>-0.56</c:v>
                </c:pt>
                <c:pt idx="1970">
                  <c:v>-0.57</c:v>
                </c:pt>
                <c:pt idx="1971">
                  <c:v>-0.59</c:v>
                </c:pt>
                <c:pt idx="1972">
                  <c:v>-0.6</c:v>
                </c:pt>
                <c:pt idx="1973">
                  <c:v>-0.62</c:v>
                </c:pt>
                <c:pt idx="1974">
                  <c:v>-0.63</c:v>
                </c:pt>
                <c:pt idx="1975">
                  <c:v>-0.64</c:v>
                </c:pt>
                <c:pt idx="1976">
                  <c:v>-0.65</c:v>
                </c:pt>
                <c:pt idx="1977">
                  <c:v>-0.66</c:v>
                </c:pt>
                <c:pt idx="1978">
                  <c:v>-0.67</c:v>
                </c:pt>
                <c:pt idx="1979">
                  <c:v>-0.68</c:v>
                </c:pt>
                <c:pt idx="1980">
                  <c:v>-0.69</c:v>
                </c:pt>
                <c:pt idx="1981">
                  <c:v>-0.69</c:v>
                </c:pt>
                <c:pt idx="1982">
                  <c:v>-0.7</c:v>
                </c:pt>
                <c:pt idx="1983">
                  <c:v>-0.7</c:v>
                </c:pt>
                <c:pt idx="1984">
                  <c:v>-0.7</c:v>
                </c:pt>
                <c:pt idx="1985">
                  <c:v>-0.7</c:v>
                </c:pt>
                <c:pt idx="1986">
                  <c:v>-0.7</c:v>
                </c:pt>
                <c:pt idx="1987">
                  <c:v>-0.7</c:v>
                </c:pt>
                <c:pt idx="1988">
                  <c:v>-0.69</c:v>
                </c:pt>
                <c:pt idx="1989">
                  <c:v>-0.69</c:v>
                </c:pt>
                <c:pt idx="1990">
                  <c:v>-0.69</c:v>
                </c:pt>
                <c:pt idx="1991">
                  <c:v>-0.69</c:v>
                </c:pt>
                <c:pt idx="1992">
                  <c:v>-0.68</c:v>
                </c:pt>
                <c:pt idx="1993">
                  <c:v>-0.67</c:v>
                </c:pt>
                <c:pt idx="1994">
                  <c:v>-0.66</c:v>
                </c:pt>
                <c:pt idx="1995">
                  <c:v>-0.65</c:v>
                </c:pt>
                <c:pt idx="1996">
                  <c:v>-0.64</c:v>
                </c:pt>
                <c:pt idx="1997">
                  <c:v>-0.63</c:v>
                </c:pt>
                <c:pt idx="1998">
                  <c:v>-0.62</c:v>
                </c:pt>
                <c:pt idx="1999">
                  <c:v>-0.61</c:v>
                </c:pt>
                <c:pt idx="2000">
                  <c:v>-0.6</c:v>
                </c:pt>
                <c:pt idx="2001">
                  <c:v>-0.6</c:v>
                </c:pt>
                <c:pt idx="2002">
                  <c:v>-0.6</c:v>
                </c:pt>
                <c:pt idx="2003">
                  <c:v>-0.6</c:v>
                </c:pt>
                <c:pt idx="2004">
                  <c:v>-0.61</c:v>
                </c:pt>
                <c:pt idx="2005">
                  <c:v>-0.61</c:v>
                </c:pt>
                <c:pt idx="2006">
                  <c:v>-0.62</c:v>
                </c:pt>
                <c:pt idx="2007">
                  <c:v>-0.63</c:v>
                </c:pt>
                <c:pt idx="2008">
                  <c:v>-0.64</c:v>
                </c:pt>
                <c:pt idx="2009">
                  <c:v>-0.65</c:v>
                </c:pt>
                <c:pt idx="2010">
                  <c:v>-0.65</c:v>
                </c:pt>
                <c:pt idx="2011">
                  <c:v>-0.65</c:v>
                </c:pt>
                <c:pt idx="2012">
                  <c:v>-0.65</c:v>
                </c:pt>
                <c:pt idx="2013">
                  <c:v>-0.65</c:v>
                </c:pt>
                <c:pt idx="2014">
                  <c:v>-0.64</c:v>
                </c:pt>
                <c:pt idx="2015">
                  <c:v>-0.63</c:v>
                </c:pt>
                <c:pt idx="2016">
                  <c:v>-0.62</c:v>
                </c:pt>
                <c:pt idx="2017">
                  <c:v>-0.61</c:v>
                </c:pt>
                <c:pt idx="2018">
                  <c:v>-0.6</c:v>
                </c:pt>
                <c:pt idx="2019">
                  <c:v>-0.6</c:v>
                </c:pt>
                <c:pt idx="2020">
                  <c:v>-0.59</c:v>
                </c:pt>
                <c:pt idx="2021">
                  <c:v>-0.59</c:v>
                </c:pt>
                <c:pt idx="2022">
                  <c:v>-0.6</c:v>
                </c:pt>
                <c:pt idx="2023">
                  <c:v>-0.61</c:v>
                </c:pt>
                <c:pt idx="2024">
                  <c:v>-0.61</c:v>
                </c:pt>
                <c:pt idx="2025">
                  <c:v>-0.62</c:v>
                </c:pt>
                <c:pt idx="2026">
                  <c:v>-0.63</c:v>
                </c:pt>
                <c:pt idx="2027">
                  <c:v>-0.64</c:v>
                </c:pt>
                <c:pt idx="2028">
                  <c:v>-0.64</c:v>
                </c:pt>
                <c:pt idx="2029">
                  <c:v>-0.64</c:v>
                </c:pt>
                <c:pt idx="2030">
                  <c:v>-0.63</c:v>
                </c:pt>
                <c:pt idx="2031">
                  <c:v>-0.62</c:v>
                </c:pt>
                <c:pt idx="2032">
                  <c:v>-0.61</c:v>
                </c:pt>
                <c:pt idx="2033">
                  <c:v>-0.59</c:v>
                </c:pt>
                <c:pt idx="2034">
                  <c:v>-0.57</c:v>
                </c:pt>
                <c:pt idx="2035">
                  <c:v>-0.55</c:v>
                </c:pt>
                <c:pt idx="2036">
                  <c:v>-0.53</c:v>
                </c:pt>
                <c:pt idx="2037">
                  <c:v>-0.51</c:v>
                </c:pt>
                <c:pt idx="2038">
                  <c:v>-0.49</c:v>
                </c:pt>
                <c:pt idx="2039">
                  <c:v>-0.48</c:v>
                </c:pt>
                <c:pt idx="2040">
                  <c:v>-0.48</c:v>
                </c:pt>
                <c:pt idx="2041">
                  <c:v>-0.48</c:v>
                </c:pt>
                <c:pt idx="2042">
                  <c:v>-0.49</c:v>
                </c:pt>
                <c:pt idx="2043">
                  <c:v>-0.5</c:v>
                </c:pt>
                <c:pt idx="2044">
                  <c:v>-0.52</c:v>
                </c:pt>
                <c:pt idx="2045">
                  <c:v>-0.53</c:v>
                </c:pt>
                <c:pt idx="2046">
                  <c:v>-0.55</c:v>
                </c:pt>
                <c:pt idx="2047">
                  <c:v>-0.56</c:v>
                </c:pt>
                <c:pt idx="2048">
                  <c:v>-0.57</c:v>
                </c:pt>
                <c:pt idx="2049">
                  <c:v>-0.57</c:v>
                </c:pt>
                <c:pt idx="2050">
                  <c:v>-0.57</c:v>
                </c:pt>
                <c:pt idx="2051">
                  <c:v>-0.57</c:v>
                </c:pt>
                <c:pt idx="2052">
                  <c:v>-0.57</c:v>
                </c:pt>
                <c:pt idx="2053">
                  <c:v>-0.57</c:v>
                </c:pt>
                <c:pt idx="2054">
                  <c:v>-0.57</c:v>
                </c:pt>
                <c:pt idx="2055">
                  <c:v>-0.57</c:v>
                </c:pt>
                <c:pt idx="2056">
                  <c:v>-0.58</c:v>
                </c:pt>
                <c:pt idx="2057">
                  <c:v>-0.58</c:v>
                </c:pt>
                <c:pt idx="2058">
                  <c:v>-0.59</c:v>
                </c:pt>
                <c:pt idx="2059">
                  <c:v>-0.59</c:v>
                </c:pt>
                <c:pt idx="2060">
                  <c:v>-0.59</c:v>
                </c:pt>
                <c:pt idx="2061">
                  <c:v>-0.59</c:v>
                </c:pt>
                <c:pt idx="2062">
                  <c:v>-0.58</c:v>
                </c:pt>
                <c:pt idx="2063">
                  <c:v>-0.56</c:v>
                </c:pt>
                <c:pt idx="2064">
                  <c:v>-0.54</c:v>
                </c:pt>
                <c:pt idx="2065">
                  <c:v>-0.52</c:v>
                </c:pt>
                <c:pt idx="2066">
                  <c:v>-0.49</c:v>
                </c:pt>
                <c:pt idx="2067">
                  <c:v>-0.47</c:v>
                </c:pt>
                <c:pt idx="2068">
                  <c:v>-0.45</c:v>
                </c:pt>
                <c:pt idx="2069">
                  <c:v>-0.43</c:v>
                </c:pt>
                <c:pt idx="2070">
                  <c:v>-0.41</c:v>
                </c:pt>
                <c:pt idx="2071">
                  <c:v>-0.4</c:v>
                </c:pt>
                <c:pt idx="2072">
                  <c:v>-0.4</c:v>
                </c:pt>
                <c:pt idx="2073">
                  <c:v>-0.4</c:v>
                </c:pt>
                <c:pt idx="2074">
                  <c:v>-0.4</c:v>
                </c:pt>
                <c:pt idx="2075">
                  <c:v>-0.4</c:v>
                </c:pt>
                <c:pt idx="2076">
                  <c:v>-0.4</c:v>
                </c:pt>
                <c:pt idx="2077">
                  <c:v>-0.4</c:v>
                </c:pt>
                <c:pt idx="2078">
                  <c:v>-0.4</c:v>
                </c:pt>
                <c:pt idx="2079">
                  <c:v>-0.39</c:v>
                </c:pt>
                <c:pt idx="2080">
                  <c:v>-0.38</c:v>
                </c:pt>
                <c:pt idx="2081">
                  <c:v>-0.36</c:v>
                </c:pt>
                <c:pt idx="2082">
                  <c:v>-0.34</c:v>
                </c:pt>
                <c:pt idx="2083">
                  <c:v>-0.32</c:v>
                </c:pt>
                <c:pt idx="2084">
                  <c:v>-0.29</c:v>
                </c:pt>
                <c:pt idx="2085">
                  <c:v>-0.27</c:v>
                </c:pt>
                <c:pt idx="2086">
                  <c:v>-0.24</c:v>
                </c:pt>
                <c:pt idx="2087">
                  <c:v>-0.22</c:v>
                </c:pt>
                <c:pt idx="2088">
                  <c:v>-0.21</c:v>
                </c:pt>
                <c:pt idx="2089">
                  <c:v>-0.2</c:v>
                </c:pt>
                <c:pt idx="2090">
                  <c:v>-0.19</c:v>
                </c:pt>
                <c:pt idx="2091">
                  <c:v>-0.19</c:v>
                </c:pt>
                <c:pt idx="2092">
                  <c:v>-0.2</c:v>
                </c:pt>
                <c:pt idx="2093">
                  <c:v>-0.21</c:v>
                </c:pt>
                <c:pt idx="2094">
                  <c:v>-0.22</c:v>
                </c:pt>
                <c:pt idx="2095">
                  <c:v>-0.24</c:v>
                </c:pt>
                <c:pt idx="2096">
                  <c:v>-0.26</c:v>
                </c:pt>
                <c:pt idx="2097">
                  <c:v>-0.28</c:v>
                </c:pt>
                <c:pt idx="2098">
                  <c:v>-0.29</c:v>
                </c:pt>
                <c:pt idx="2099">
                  <c:v>-0.31</c:v>
                </c:pt>
                <c:pt idx="2100">
                  <c:v>-0.32</c:v>
                </c:pt>
                <c:pt idx="2101">
                  <c:v>-0.33</c:v>
                </c:pt>
                <c:pt idx="2102">
                  <c:v>-0.33</c:v>
                </c:pt>
                <c:pt idx="2103">
                  <c:v>-0.33</c:v>
                </c:pt>
                <c:pt idx="2104">
                  <c:v>-0.34</c:v>
                </c:pt>
                <c:pt idx="2105">
                  <c:v>-0.33</c:v>
                </c:pt>
                <c:pt idx="2106">
                  <c:v>-0.33</c:v>
                </c:pt>
                <c:pt idx="2107">
                  <c:v>-0.32</c:v>
                </c:pt>
                <c:pt idx="2108">
                  <c:v>-0.31</c:v>
                </c:pt>
                <c:pt idx="2109">
                  <c:v>-0.3</c:v>
                </c:pt>
                <c:pt idx="2110">
                  <c:v>-0.29</c:v>
                </c:pt>
                <c:pt idx="2111">
                  <c:v>-0.28</c:v>
                </c:pt>
                <c:pt idx="2112">
                  <c:v>-0.27</c:v>
                </c:pt>
                <c:pt idx="2113">
                  <c:v>-0.27</c:v>
                </c:pt>
                <c:pt idx="2114">
                  <c:v>-0.28</c:v>
                </c:pt>
                <c:pt idx="2115">
                  <c:v>-0.29</c:v>
                </c:pt>
                <c:pt idx="2116">
                  <c:v>-0.32</c:v>
                </c:pt>
                <c:pt idx="2117">
                  <c:v>-0.34</c:v>
                </c:pt>
                <c:pt idx="2118">
                  <c:v>-0.35</c:v>
                </c:pt>
                <c:pt idx="2119">
                  <c:v>-0.37</c:v>
                </c:pt>
                <c:pt idx="2120">
                  <c:v>-0.37</c:v>
                </c:pt>
                <c:pt idx="2121">
                  <c:v>-0.37</c:v>
                </c:pt>
                <c:pt idx="2122">
                  <c:v>-0.35</c:v>
                </c:pt>
                <c:pt idx="2123">
                  <c:v>-0.34</c:v>
                </c:pt>
                <c:pt idx="2124">
                  <c:v>-0.32</c:v>
                </c:pt>
                <c:pt idx="2125">
                  <c:v>-0.3</c:v>
                </c:pt>
                <c:pt idx="2126">
                  <c:v>-0.29</c:v>
                </c:pt>
                <c:pt idx="2127">
                  <c:v>-0.3</c:v>
                </c:pt>
                <c:pt idx="2128">
                  <c:v>-0.3</c:v>
                </c:pt>
                <c:pt idx="2129">
                  <c:v>-0.32</c:v>
                </c:pt>
                <c:pt idx="2130">
                  <c:v>-0.35</c:v>
                </c:pt>
                <c:pt idx="2131">
                  <c:v>-0.37</c:v>
                </c:pt>
                <c:pt idx="2132">
                  <c:v>-0.4</c:v>
                </c:pt>
                <c:pt idx="2133">
                  <c:v>-0.42</c:v>
                </c:pt>
                <c:pt idx="2134">
                  <c:v>-0.45</c:v>
                </c:pt>
                <c:pt idx="2135">
                  <c:v>-0.46</c:v>
                </c:pt>
                <c:pt idx="2136">
                  <c:v>-0.47</c:v>
                </c:pt>
                <c:pt idx="2137">
                  <c:v>-0.48</c:v>
                </c:pt>
                <c:pt idx="2138">
                  <c:v>-0.49</c:v>
                </c:pt>
                <c:pt idx="2139">
                  <c:v>-0.5</c:v>
                </c:pt>
                <c:pt idx="2140">
                  <c:v>-0.51</c:v>
                </c:pt>
                <c:pt idx="2141">
                  <c:v>-0.52</c:v>
                </c:pt>
                <c:pt idx="2142">
                  <c:v>-0.54</c:v>
                </c:pt>
                <c:pt idx="2143">
                  <c:v>-0.56</c:v>
                </c:pt>
                <c:pt idx="2144">
                  <c:v>-0.58</c:v>
                </c:pt>
                <c:pt idx="2145">
                  <c:v>-0.59</c:v>
                </c:pt>
                <c:pt idx="2146">
                  <c:v>-0.59</c:v>
                </c:pt>
                <c:pt idx="2147">
                  <c:v>-0.59</c:v>
                </c:pt>
                <c:pt idx="2148">
                  <c:v>-0.58</c:v>
                </c:pt>
                <c:pt idx="2149">
                  <c:v>-0.57</c:v>
                </c:pt>
                <c:pt idx="2150">
                  <c:v>-0.55</c:v>
                </c:pt>
                <c:pt idx="2151">
                  <c:v>-0.54</c:v>
                </c:pt>
                <c:pt idx="2152">
                  <c:v>-0.53</c:v>
                </c:pt>
                <c:pt idx="2153">
                  <c:v>-0.52</c:v>
                </c:pt>
                <c:pt idx="2154">
                  <c:v>-0.52</c:v>
                </c:pt>
                <c:pt idx="2155">
                  <c:v>-0.52</c:v>
                </c:pt>
                <c:pt idx="2156">
                  <c:v>-0.53</c:v>
                </c:pt>
                <c:pt idx="2157">
                  <c:v>-0.53</c:v>
                </c:pt>
                <c:pt idx="2158">
                  <c:v>-0.54</c:v>
                </c:pt>
                <c:pt idx="2159">
                  <c:v>-0.55</c:v>
                </c:pt>
                <c:pt idx="2160">
                  <c:v>-0.56</c:v>
                </c:pt>
                <c:pt idx="2161">
                  <c:v>-0.57</c:v>
                </c:pt>
                <c:pt idx="2162">
                  <c:v>-0.58</c:v>
                </c:pt>
                <c:pt idx="2163">
                  <c:v>-0.59</c:v>
                </c:pt>
                <c:pt idx="2164">
                  <c:v>-0.6</c:v>
                </c:pt>
                <c:pt idx="2165">
                  <c:v>-0.61</c:v>
                </c:pt>
                <c:pt idx="2166">
                  <c:v>-0.62</c:v>
                </c:pt>
                <c:pt idx="2167">
                  <c:v>-0.63</c:v>
                </c:pt>
                <c:pt idx="2168">
                  <c:v>-0.64</c:v>
                </c:pt>
                <c:pt idx="2169">
                  <c:v>-0.64</c:v>
                </c:pt>
                <c:pt idx="2170">
                  <c:v>-0.64</c:v>
                </c:pt>
                <c:pt idx="2171">
                  <c:v>-0.64</c:v>
                </c:pt>
                <c:pt idx="2172">
                  <c:v>-0.64</c:v>
                </c:pt>
                <c:pt idx="2173">
                  <c:v>-0.64</c:v>
                </c:pt>
                <c:pt idx="2174">
                  <c:v>-0.63</c:v>
                </c:pt>
                <c:pt idx="2175">
                  <c:v>-0.63</c:v>
                </c:pt>
                <c:pt idx="2176">
                  <c:v>-0.63</c:v>
                </c:pt>
                <c:pt idx="2177">
                  <c:v>-0.64</c:v>
                </c:pt>
                <c:pt idx="2178">
                  <c:v>-0.64</c:v>
                </c:pt>
                <c:pt idx="2179">
                  <c:v>-0.66</c:v>
                </c:pt>
                <c:pt idx="2180">
                  <c:v>-0.67</c:v>
                </c:pt>
                <c:pt idx="2181">
                  <c:v>-0.68</c:v>
                </c:pt>
                <c:pt idx="2182">
                  <c:v>-0.69</c:v>
                </c:pt>
                <c:pt idx="2183">
                  <c:v>-0.7</c:v>
                </c:pt>
                <c:pt idx="2184">
                  <c:v>-0.7</c:v>
                </c:pt>
                <c:pt idx="2185">
                  <c:v>-0.7</c:v>
                </c:pt>
                <c:pt idx="2186">
                  <c:v>-0.69</c:v>
                </c:pt>
                <c:pt idx="2187">
                  <c:v>-0.69</c:v>
                </c:pt>
                <c:pt idx="2188">
                  <c:v>-0.68</c:v>
                </c:pt>
                <c:pt idx="2189">
                  <c:v>-0.67</c:v>
                </c:pt>
                <c:pt idx="2190">
                  <c:v>-0.66</c:v>
                </c:pt>
                <c:pt idx="2191">
                  <c:v>-0.66</c:v>
                </c:pt>
                <c:pt idx="2192">
                  <c:v>-0.66</c:v>
                </c:pt>
                <c:pt idx="2193">
                  <c:v>-0.67</c:v>
                </c:pt>
                <c:pt idx="2194">
                  <c:v>-0.68</c:v>
                </c:pt>
                <c:pt idx="2195">
                  <c:v>-0.69</c:v>
                </c:pt>
                <c:pt idx="2196">
                  <c:v>-0.7</c:v>
                </c:pt>
                <c:pt idx="2197">
                  <c:v>-0.71</c:v>
                </c:pt>
                <c:pt idx="2198">
                  <c:v>-0.71</c:v>
                </c:pt>
                <c:pt idx="2199">
                  <c:v>-0.7</c:v>
                </c:pt>
                <c:pt idx="2200">
                  <c:v>-0.7</c:v>
                </c:pt>
                <c:pt idx="2201">
                  <c:v>-0.68</c:v>
                </c:pt>
                <c:pt idx="2202">
                  <c:v>-0.67</c:v>
                </c:pt>
                <c:pt idx="2203">
                  <c:v>-0.66</c:v>
                </c:pt>
                <c:pt idx="2204">
                  <c:v>-0.65</c:v>
                </c:pt>
                <c:pt idx="2205">
                  <c:v>-0.65</c:v>
                </c:pt>
                <c:pt idx="2206">
                  <c:v>-0.65</c:v>
                </c:pt>
                <c:pt idx="2207">
                  <c:v>-0.66</c:v>
                </c:pt>
                <c:pt idx="2208">
                  <c:v>-0.67</c:v>
                </c:pt>
                <c:pt idx="2209">
                  <c:v>-0.68</c:v>
                </c:pt>
                <c:pt idx="2210">
                  <c:v>-0.69</c:v>
                </c:pt>
                <c:pt idx="2211">
                  <c:v>-0.7</c:v>
                </c:pt>
                <c:pt idx="2212">
                  <c:v>-0.71</c:v>
                </c:pt>
                <c:pt idx="2213">
                  <c:v>-0.71</c:v>
                </c:pt>
                <c:pt idx="2214">
                  <c:v>-0.72</c:v>
                </c:pt>
                <c:pt idx="2215">
                  <c:v>-0.72</c:v>
                </c:pt>
                <c:pt idx="2216">
                  <c:v>-0.71</c:v>
                </c:pt>
                <c:pt idx="2217">
                  <c:v>-0.71</c:v>
                </c:pt>
                <c:pt idx="2218">
                  <c:v>-0.71</c:v>
                </c:pt>
                <c:pt idx="2219">
                  <c:v>-0.71</c:v>
                </c:pt>
                <c:pt idx="2220">
                  <c:v>-0.72</c:v>
                </c:pt>
                <c:pt idx="2221">
                  <c:v>-0.72</c:v>
                </c:pt>
                <c:pt idx="2222">
                  <c:v>-0.73</c:v>
                </c:pt>
                <c:pt idx="2223">
                  <c:v>-0.74</c:v>
                </c:pt>
                <c:pt idx="2224">
                  <c:v>-0.75</c:v>
                </c:pt>
                <c:pt idx="2225">
                  <c:v>-0.76</c:v>
                </c:pt>
                <c:pt idx="2226">
                  <c:v>-0.76</c:v>
                </c:pt>
                <c:pt idx="2227">
                  <c:v>-0.77</c:v>
                </c:pt>
                <c:pt idx="2228">
                  <c:v>-0.77</c:v>
                </c:pt>
              </c:numCache>
            </c:numRef>
          </c:val>
          <c:smooth val="0"/>
        </c:ser>
        <c:ser>
          <c:idx val="1"/>
          <c:order val="1"/>
          <c:tx>
            <c:v>Equilibrium</c:v>
          </c:tx>
          <c:spPr>
            <a:ln>
              <a:solidFill>
                <a:schemeClr val="accent2">
                  <a:lumMod val="75000"/>
                </a:schemeClr>
              </a:solidFill>
            </a:ln>
          </c:spPr>
          <c:marker>
            <c:symbol val="none"/>
          </c:marker>
          <c:val>
            <c:numRef>
              <c:f>ChiFed!$E$3:$E$2231</c:f>
              <c:numCache>
                <c:formatCode>_-* #,##0.00_-;\-* #,##0.00_-;_-* "-"??_-;_-@_-</c:formatCode>
                <c:ptCount val="2229"/>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pt idx="32">
                  <c:v>0.0</c:v>
                </c:pt>
                <c:pt idx="33">
                  <c:v>0.0</c:v>
                </c:pt>
                <c:pt idx="34">
                  <c:v>0.0</c:v>
                </c:pt>
                <c:pt idx="35">
                  <c:v>0.0</c:v>
                </c:pt>
                <c:pt idx="36">
                  <c:v>0.0</c:v>
                </c:pt>
                <c:pt idx="37">
                  <c:v>0.0</c:v>
                </c:pt>
                <c:pt idx="38">
                  <c:v>0.0</c:v>
                </c:pt>
                <c:pt idx="39">
                  <c:v>0.0</c:v>
                </c:pt>
                <c:pt idx="40">
                  <c:v>0.0</c:v>
                </c:pt>
                <c:pt idx="41">
                  <c:v>0.0</c:v>
                </c:pt>
                <c:pt idx="42">
                  <c:v>0.0</c:v>
                </c:pt>
                <c:pt idx="43">
                  <c:v>0.0</c:v>
                </c:pt>
                <c:pt idx="44">
                  <c:v>0.0</c:v>
                </c:pt>
                <c:pt idx="45">
                  <c:v>0.0</c:v>
                </c:pt>
                <c:pt idx="46">
                  <c:v>0.0</c:v>
                </c:pt>
                <c:pt idx="47">
                  <c:v>0.0</c:v>
                </c:pt>
                <c:pt idx="48">
                  <c:v>0.0</c:v>
                </c:pt>
                <c:pt idx="49">
                  <c:v>0.0</c:v>
                </c:pt>
                <c:pt idx="50">
                  <c:v>0.0</c:v>
                </c:pt>
                <c:pt idx="51">
                  <c:v>0.0</c:v>
                </c:pt>
                <c:pt idx="52">
                  <c:v>0.0</c:v>
                </c:pt>
                <c:pt idx="53">
                  <c:v>0.0</c:v>
                </c:pt>
                <c:pt idx="54">
                  <c:v>0.0</c:v>
                </c:pt>
                <c:pt idx="55">
                  <c:v>0.0</c:v>
                </c:pt>
                <c:pt idx="56">
                  <c:v>0.0</c:v>
                </c:pt>
                <c:pt idx="57">
                  <c:v>0.0</c:v>
                </c:pt>
                <c:pt idx="58">
                  <c:v>0.0</c:v>
                </c:pt>
                <c:pt idx="59">
                  <c:v>0.0</c:v>
                </c:pt>
                <c:pt idx="60">
                  <c:v>0.0</c:v>
                </c:pt>
                <c:pt idx="61">
                  <c:v>0.0</c:v>
                </c:pt>
                <c:pt idx="62">
                  <c:v>0.0</c:v>
                </c:pt>
                <c:pt idx="63">
                  <c:v>0.0</c:v>
                </c:pt>
                <c:pt idx="64">
                  <c:v>0.0</c:v>
                </c:pt>
                <c:pt idx="65">
                  <c:v>0.0</c:v>
                </c:pt>
                <c:pt idx="66">
                  <c:v>0.0</c:v>
                </c:pt>
                <c:pt idx="67">
                  <c:v>0.0</c:v>
                </c:pt>
                <c:pt idx="68">
                  <c:v>0.0</c:v>
                </c:pt>
                <c:pt idx="69">
                  <c:v>0.0</c:v>
                </c:pt>
                <c:pt idx="70">
                  <c:v>0.0</c:v>
                </c:pt>
                <c:pt idx="71">
                  <c:v>0.0</c:v>
                </c:pt>
                <c:pt idx="72">
                  <c:v>0.0</c:v>
                </c:pt>
                <c:pt idx="73">
                  <c:v>0.0</c:v>
                </c:pt>
                <c:pt idx="74">
                  <c:v>0.0</c:v>
                </c:pt>
                <c:pt idx="75">
                  <c:v>0.0</c:v>
                </c:pt>
                <c:pt idx="76">
                  <c:v>0.0</c:v>
                </c:pt>
                <c:pt idx="77">
                  <c:v>0.0</c:v>
                </c:pt>
                <c:pt idx="78">
                  <c:v>0.0</c:v>
                </c:pt>
                <c:pt idx="79">
                  <c:v>0.0</c:v>
                </c:pt>
                <c:pt idx="80">
                  <c:v>0.0</c:v>
                </c:pt>
                <c:pt idx="81">
                  <c:v>0.0</c:v>
                </c:pt>
                <c:pt idx="82">
                  <c:v>0.0</c:v>
                </c:pt>
                <c:pt idx="83">
                  <c:v>0.0</c:v>
                </c:pt>
                <c:pt idx="84">
                  <c:v>0.0</c:v>
                </c:pt>
                <c:pt idx="85">
                  <c:v>0.0</c:v>
                </c:pt>
                <c:pt idx="86">
                  <c:v>0.0</c:v>
                </c:pt>
                <c:pt idx="87">
                  <c:v>0.0</c:v>
                </c:pt>
                <c:pt idx="88">
                  <c:v>0.0</c:v>
                </c:pt>
                <c:pt idx="89">
                  <c:v>0.0</c:v>
                </c:pt>
                <c:pt idx="90">
                  <c:v>0.0</c:v>
                </c:pt>
                <c:pt idx="91">
                  <c:v>0.0</c:v>
                </c:pt>
                <c:pt idx="92">
                  <c:v>0.0</c:v>
                </c:pt>
                <c:pt idx="93">
                  <c:v>0.0</c:v>
                </c:pt>
                <c:pt idx="94">
                  <c:v>0.0</c:v>
                </c:pt>
                <c:pt idx="95">
                  <c:v>0.0</c:v>
                </c:pt>
                <c:pt idx="96">
                  <c:v>0.0</c:v>
                </c:pt>
                <c:pt idx="97">
                  <c:v>0.0</c:v>
                </c:pt>
                <c:pt idx="98">
                  <c:v>0.0</c:v>
                </c:pt>
                <c:pt idx="99">
                  <c:v>0.0</c:v>
                </c:pt>
                <c:pt idx="100">
                  <c:v>0.0</c:v>
                </c:pt>
                <c:pt idx="101">
                  <c:v>0.0</c:v>
                </c:pt>
                <c:pt idx="102">
                  <c:v>0.0</c:v>
                </c:pt>
                <c:pt idx="103">
                  <c:v>0.0</c:v>
                </c:pt>
                <c:pt idx="104">
                  <c:v>0.0</c:v>
                </c:pt>
                <c:pt idx="105">
                  <c:v>0.0</c:v>
                </c:pt>
                <c:pt idx="106">
                  <c:v>0.0</c:v>
                </c:pt>
                <c:pt idx="107">
                  <c:v>0.0</c:v>
                </c:pt>
                <c:pt idx="108">
                  <c:v>0.0</c:v>
                </c:pt>
                <c:pt idx="109">
                  <c:v>0.0</c:v>
                </c:pt>
                <c:pt idx="110">
                  <c:v>0.0</c:v>
                </c:pt>
                <c:pt idx="111">
                  <c:v>0.0</c:v>
                </c:pt>
                <c:pt idx="112">
                  <c:v>0.0</c:v>
                </c:pt>
                <c:pt idx="113">
                  <c:v>0.0</c:v>
                </c:pt>
                <c:pt idx="114">
                  <c:v>0.0</c:v>
                </c:pt>
                <c:pt idx="115">
                  <c:v>0.0</c:v>
                </c:pt>
                <c:pt idx="116">
                  <c:v>0.0</c:v>
                </c:pt>
                <c:pt idx="117">
                  <c:v>0.0</c:v>
                </c:pt>
                <c:pt idx="118">
                  <c:v>0.0</c:v>
                </c:pt>
                <c:pt idx="119">
                  <c:v>0.0</c:v>
                </c:pt>
                <c:pt idx="120">
                  <c:v>0.0</c:v>
                </c:pt>
                <c:pt idx="121">
                  <c:v>0.0</c:v>
                </c:pt>
                <c:pt idx="122">
                  <c:v>0.0</c:v>
                </c:pt>
                <c:pt idx="123">
                  <c:v>0.0</c:v>
                </c:pt>
                <c:pt idx="124">
                  <c:v>0.0</c:v>
                </c:pt>
                <c:pt idx="125">
                  <c:v>0.0</c:v>
                </c:pt>
                <c:pt idx="126">
                  <c:v>0.0</c:v>
                </c:pt>
                <c:pt idx="127">
                  <c:v>0.0</c:v>
                </c:pt>
                <c:pt idx="128">
                  <c:v>0.0</c:v>
                </c:pt>
                <c:pt idx="129">
                  <c:v>0.0</c:v>
                </c:pt>
                <c:pt idx="130">
                  <c:v>0.0</c:v>
                </c:pt>
                <c:pt idx="131">
                  <c:v>0.0</c:v>
                </c:pt>
                <c:pt idx="132">
                  <c:v>0.0</c:v>
                </c:pt>
                <c:pt idx="133">
                  <c:v>0.0</c:v>
                </c:pt>
                <c:pt idx="134">
                  <c:v>0.0</c:v>
                </c:pt>
                <c:pt idx="135">
                  <c:v>0.0</c:v>
                </c:pt>
                <c:pt idx="136">
                  <c:v>0.0</c:v>
                </c:pt>
                <c:pt idx="137">
                  <c:v>0.0</c:v>
                </c:pt>
                <c:pt idx="138">
                  <c:v>0.0</c:v>
                </c:pt>
                <c:pt idx="139">
                  <c:v>0.0</c:v>
                </c:pt>
                <c:pt idx="140">
                  <c:v>0.0</c:v>
                </c:pt>
                <c:pt idx="141">
                  <c:v>0.0</c:v>
                </c:pt>
                <c:pt idx="142">
                  <c:v>0.0</c:v>
                </c:pt>
                <c:pt idx="143">
                  <c:v>0.0</c:v>
                </c:pt>
                <c:pt idx="144">
                  <c:v>0.0</c:v>
                </c:pt>
                <c:pt idx="145">
                  <c:v>0.0</c:v>
                </c:pt>
                <c:pt idx="146">
                  <c:v>0.0</c:v>
                </c:pt>
                <c:pt idx="147">
                  <c:v>0.0</c:v>
                </c:pt>
                <c:pt idx="148">
                  <c:v>0.0</c:v>
                </c:pt>
                <c:pt idx="149">
                  <c:v>0.0</c:v>
                </c:pt>
                <c:pt idx="150">
                  <c:v>0.0</c:v>
                </c:pt>
                <c:pt idx="151">
                  <c:v>0.0</c:v>
                </c:pt>
                <c:pt idx="152">
                  <c:v>0.0</c:v>
                </c:pt>
                <c:pt idx="153">
                  <c:v>0.0</c:v>
                </c:pt>
                <c:pt idx="154">
                  <c:v>0.0</c:v>
                </c:pt>
                <c:pt idx="155">
                  <c:v>0.0</c:v>
                </c:pt>
                <c:pt idx="156">
                  <c:v>0.0</c:v>
                </c:pt>
                <c:pt idx="157">
                  <c:v>0.0</c:v>
                </c:pt>
                <c:pt idx="158">
                  <c:v>0.0</c:v>
                </c:pt>
                <c:pt idx="159">
                  <c:v>0.0</c:v>
                </c:pt>
                <c:pt idx="160">
                  <c:v>0.0</c:v>
                </c:pt>
                <c:pt idx="161">
                  <c:v>0.0</c:v>
                </c:pt>
                <c:pt idx="162">
                  <c:v>0.0</c:v>
                </c:pt>
                <c:pt idx="163">
                  <c:v>0.0</c:v>
                </c:pt>
                <c:pt idx="164">
                  <c:v>0.0</c:v>
                </c:pt>
                <c:pt idx="165">
                  <c:v>0.0</c:v>
                </c:pt>
                <c:pt idx="166">
                  <c:v>0.0</c:v>
                </c:pt>
                <c:pt idx="167">
                  <c:v>0.0</c:v>
                </c:pt>
                <c:pt idx="168">
                  <c:v>0.0</c:v>
                </c:pt>
                <c:pt idx="169">
                  <c:v>0.0</c:v>
                </c:pt>
                <c:pt idx="170">
                  <c:v>0.0</c:v>
                </c:pt>
                <c:pt idx="171">
                  <c:v>0.0</c:v>
                </c:pt>
                <c:pt idx="172">
                  <c:v>0.0</c:v>
                </c:pt>
                <c:pt idx="173">
                  <c:v>0.0</c:v>
                </c:pt>
                <c:pt idx="174">
                  <c:v>0.0</c:v>
                </c:pt>
                <c:pt idx="175">
                  <c:v>0.0</c:v>
                </c:pt>
                <c:pt idx="176">
                  <c:v>0.0</c:v>
                </c:pt>
                <c:pt idx="177">
                  <c:v>0.0</c:v>
                </c:pt>
                <c:pt idx="178">
                  <c:v>0.0</c:v>
                </c:pt>
                <c:pt idx="179">
                  <c:v>0.0</c:v>
                </c:pt>
                <c:pt idx="180">
                  <c:v>0.0</c:v>
                </c:pt>
                <c:pt idx="181">
                  <c:v>0.0</c:v>
                </c:pt>
                <c:pt idx="182">
                  <c:v>0.0</c:v>
                </c:pt>
                <c:pt idx="183">
                  <c:v>0.0</c:v>
                </c:pt>
                <c:pt idx="184">
                  <c:v>0.0</c:v>
                </c:pt>
                <c:pt idx="185">
                  <c:v>0.0</c:v>
                </c:pt>
                <c:pt idx="186">
                  <c:v>0.0</c:v>
                </c:pt>
                <c:pt idx="187">
                  <c:v>0.0</c:v>
                </c:pt>
                <c:pt idx="188">
                  <c:v>0.0</c:v>
                </c:pt>
                <c:pt idx="189">
                  <c:v>0.0</c:v>
                </c:pt>
                <c:pt idx="190">
                  <c:v>0.0</c:v>
                </c:pt>
                <c:pt idx="191">
                  <c:v>0.0</c:v>
                </c:pt>
                <c:pt idx="192">
                  <c:v>0.0</c:v>
                </c:pt>
                <c:pt idx="193">
                  <c:v>0.0</c:v>
                </c:pt>
                <c:pt idx="194">
                  <c:v>0.0</c:v>
                </c:pt>
                <c:pt idx="195">
                  <c:v>0.0</c:v>
                </c:pt>
                <c:pt idx="196">
                  <c:v>0.0</c:v>
                </c:pt>
                <c:pt idx="197">
                  <c:v>0.0</c:v>
                </c:pt>
                <c:pt idx="198">
                  <c:v>0.0</c:v>
                </c:pt>
                <c:pt idx="199">
                  <c:v>0.0</c:v>
                </c:pt>
                <c:pt idx="200">
                  <c:v>0.0</c:v>
                </c:pt>
                <c:pt idx="201">
                  <c:v>0.0</c:v>
                </c:pt>
                <c:pt idx="202">
                  <c:v>0.0</c:v>
                </c:pt>
                <c:pt idx="203">
                  <c:v>0.0</c:v>
                </c:pt>
                <c:pt idx="204">
                  <c:v>0.0</c:v>
                </c:pt>
                <c:pt idx="205">
                  <c:v>0.0</c:v>
                </c:pt>
                <c:pt idx="206">
                  <c:v>0.0</c:v>
                </c:pt>
                <c:pt idx="207">
                  <c:v>0.0</c:v>
                </c:pt>
                <c:pt idx="208">
                  <c:v>0.0</c:v>
                </c:pt>
                <c:pt idx="209">
                  <c:v>0.0</c:v>
                </c:pt>
                <c:pt idx="210">
                  <c:v>0.0</c:v>
                </c:pt>
                <c:pt idx="211">
                  <c:v>0.0</c:v>
                </c:pt>
                <c:pt idx="212">
                  <c:v>0.0</c:v>
                </c:pt>
                <c:pt idx="213">
                  <c:v>0.0</c:v>
                </c:pt>
                <c:pt idx="214">
                  <c:v>0.0</c:v>
                </c:pt>
                <c:pt idx="215">
                  <c:v>0.0</c:v>
                </c:pt>
                <c:pt idx="216">
                  <c:v>0.0</c:v>
                </c:pt>
                <c:pt idx="217">
                  <c:v>0.0</c:v>
                </c:pt>
                <c:pt idx="218">
                  <c:v>0.0</c:v>
                </c:pt>
                <c:pt idx="219">
                  <c:v>0.0</c:v>
                </c:pt>
                <c:pt idx="220">
                  <c:v>0.0</c:v>
                </c:pt>
                <c:pt idx="221">
                  <c:v>0.0</c:v>
                </c:pt>
                <c:pt idx="222">
                  <c:v>0.0</c:v>
                </c:pt>
                <c:pt idx="223">
                  <c:v>0.0</c:v>
                </c:pt>
                <c:pt idx="224">
                  <c:v>0.0</c:v>
                </c:pt>
                <c:pt idx="225">
                  <c:v>0.0</c:v>
                </c:pt>
                <c:pt idx="226">
                  <c:v>0.0</c:v>
                </c:pt>
                <c:pt idx="227">
                  <c:v>0.0</c:v>
                </c:pt>
                <c:pt idx="228">
                  <c:v>0.0</c:v>
                </c:pt>
                <c:pt idx="229">
                  <c:v>0.0</c:v>
                </c:pt>
                <c:pt idx="230">
                  <c:v>0.0</c:v>
                </c:pt>
                <c:pt idx="231">
                  <c:v>0.0</c:v>
                </c:pt>
                <c:pt idx="232">
                  <c:v>0.0</c:v>
                </c:pt>
                <c:pt idx="233">
                  <c:v>0.0</c:v>
                </c:pt>
                <c:pt idx="234">
                  <c:v>0.0</c:v>
                </c:pt>
                <c:pt idx="235">
                  <c:v>0.0</c:v>
                </c:pt>
                <c:pt idx="236">
                  <c:v>0.0</c:v>
                </c:pt>
                <c:pt idx="237">
                  <c:v>0.0</c:v>
                </c:pt>
                <c:pt idx="238">
                  <c:v>0.0</c:v>
                </c:pt>
                <c:pt idx="239">
                  <c:v>0.0</c:v>
                </c:pt>
                <c:pt idx="240">
                  <c:v>0.0</c:v>
                </c:pt>
                <c:pt idx="241">
                  <c:v>0.0</c:v>
                </c:pt>
                <c:pt idx="242">
                  <c:v>0.0</c:v>
                </c:pt>
                <c:pt idx="243">
                  <c:v>0.0</c:v>
                </c:pt>
                <c:pt idx="244">
                  <c:v>0.0</c:v>
                </c:pt>
                <c:pt idx="245">
                  <c:v>0.0</c:v>
                </c:pt>
                <c:pt idx="246">
                  <c:v>0.0</c:v>
                </c:pt>
                <c:pt idx="247">
                  <c:v>0.0</c:v>
                </c:pt>
                <c:pt idx="248">
                  <c:v>0.0</c:v>
                </c:pt>
                <c:pt idx="249">
                  <c:v>0.0</c:v>
                </c:pt>
                <c:pt idx="250">
                  <c:v>0.0</c:v>
                </c:pt>
                <c:pt idx="251">
                  <c:v>0.0</c:v>
                </c:pt>
                <c:pt idx="252">
                  <c:v>0.0</c:v>
                </c:pt>
                <c:pt idx="253">
                  <c:v>0.0</c:v>
                </c:pt>
                <c:pt idx="254">
                  <c:v>0.0</c:v>
                </c:pt>
                <c:pt idx="255">
                  <c:v>0.0</c:v>
                </c:pt>
                <c:pt idx="256">
                  <c:v>0.0</c:v>
                </c:pt>
                <c:pt idx="257">
                  <c:v>0.0</c:v>
                </c:pt>
                <c:pt idx="258">
                  <c:v>0.0</c:v>
                </c:pt>
                <c:pt idx="259">
                  <c:v>0.0</c:v>
                </c:pt>
                <c:pt idx="260">
                  <c:v>0.0</c:v>
                </c:pt>
                <c:pt idx="261">
                  <c:v>0.0</c:v>
                </c:pt>
                <c:pt idx="262">
                  <c:v>0.0</c:v>
                </c:pt>
                <c:pt idx="263">
                  <c:v>0.0</c:v>
                </c:pt>
                <c:pt idx="264">
                  <c:v>0.0</c:v>
                </c:pt>
                <c:pt idx="265">
                  <c:v>0.0</c:v>
                </c:pt>
                <c:pt idx="266">
                  <c:v>0.0</c:v>
                </c:pt>
                <c:pt idx="267">
                  <c:v>0.0</c:v>
                </c:pt>
                <c:pt idx="268">
                  <c:v>0.0</c:v>
                </c:pt>
                <c:pt idx="269">
                  <c:v>0.0</c:v>
                </c:pt>
                <c:pt idx="270">
                  <c:v>0.0</c:v>
                </c:pt>
                <c:pt idx="271">
                  <c:v>0.0</c:v>
                </c:pt>
                <c:pt idx="272">
                  <c:v>0.0</c:v>
                </c:pt>
                <c:pt idx="273">
                  <c:v>0.0</c:v>
                </c:pt>
                <c:pt idx="274">
                  <c:v>0.0</c:v>
                </c:pt>
                <c:pt idx="275">
                  <c:v>0.0</c:v>
                </c:pt>
                <c:pt idx="276">
                  <c:v>0.0</c:v>
                </c:pt>
                <c:pt idx="277">
                  <c:v>0.0</c:v>
                </c:pt>
                <c:pt idx="278">
                  <c:v>0.0</c:v>
                </c:pt>
                <c:pt idx="279">
                  <c:v>0.0</c:v>
                </c:pt>
                <c:pt idx="280">
                  <c:v>0.0</c:v>
                </c:pt>
                <c:pt idx="281">
                  <c:v>0.0</c:v>
                </c:pt>
                <c:pt idx="282">
                  <c:v>0.0</c:v>
                </c:pt>
                <c:pt idx="283">
                  <c:v>0.0</c:v>
                </c:pt>
                <c:pt idx="284">
                  <c:v>0.0</c:v>
                </c:pt>
                <c:pt idx="285">
                  <c:v>0.0</c:v>
                </c:pt>
                <c:pt idx="286">
                  <c:v>0.0</c:v>
                </c:pt>
                <c:pt idx="287">
                  <c:v>0.0</c:v>
                </c:pt>
                <c:pt idx="288">
                  <c:v>0.0</c:v>
                </c:pt>
                <c:pt idx="289">
                  <c:v>0.0</c:v>
                </c:pt>
                <c:pt idx="290">
                  <c:v>0.0</c:v>
                </c:pt>
                <c:pt idx="291">
                  <c:v>0.0</c:v>
                </c:pt>
                <c:pt idx="292">
                  <c:v>0.0</c:v>
                </c:pt>
                <c:pt idx="293">
                  <c:v>0.0</c:v>
                </c:pt>
                <c:pt idx="294">
                  <c:v>0.0</c:v>
                </c:pt>
                <c:pt idx="295">
                  <c:v>0.0</c:v>
                </c:pt>
                <c:pt idx="296">
                  <c:v>0.0</c:v>
                </c:pt>
                <c:pt idx="297">
                  <c:v>0.0</c:v>
                </c:pt>
                <c:pt idx="298">
                  <c:v>0.0</c:v>
                </c:pt>
                <c:pt idx="299">
                  <c:v>0.0</c:v>
                </c:pt>
                <c:pt idx="300">
                  <c:v>0.0</c:v>
                </c:pt>
                <c:pt idx="301">
                  <c:v>0.0</c:v>
                </c:pt>
                <c:pt idx="302">
                  <c:v>0.0</c:v>
                </c:pt>
                <c:pt idx="303">
                  <c:v>0.0</c:v>
                </c:pt>
                <c:pt idx="304">
                  <c:v>0.0</c:v>
                </c:pt>
                <c:pt idx="305">
                  <c:v>0.0</c:v>
                </c:pt>
                <c:pt idx="306">
                  <c:v>0.0</c:v>
                </c:pt>
                <c:pt idx="307">
                  <c:v>0.0</c:v>
                </c:pt>
                <c:pt idx="308">
                  <c:v>0.0</c:v>
                </c:pt>
                <c:pt idx="309">
                  <c:v>0.0</c:v>
                </c:pt>
                <c:pt idx="310">
                  <c:v>0.0</c:v>
                </c:pt>
                <c:pt idx="311">
                  <c:v>0.0</c:v>
                </c:pt>
                <c:pt idx="312">
                  <c:v>0.0</c:v>
                </c:pt>
                <c:pt idx="313">
                  <c:v>0.0</c:v>
                </c:pt>
                <c:pt idx="314">
                  <c:v>0.0</c:v>
                </c:pt>
                <c:pt idx="315">
                  <c:v>0.0</c:v>
                </c:pt>
                <c:pt idx="316">
                  <c:v>0.0</c:v>
                </c:pt>
                <c:pt idx="317">
                  <c:v>0.0</c:v>
                </c:pt>
                <c:pt idx="318">
                  <c:v>0.0</c:v>
                </c:pt>
                <c:pt idx="319">
                  <c:v>0.0</c:v>
                </c:pt>
                <c:pt idx="320">
                  <c:v>0.0</c:v>
                </c:pt>
                <c:pt idx="321">
                  <c:v>0.0</c:v>
                </c:pt>
                <c:pt idx="322">
                  <c:v>0.0</c:v>
                </c:pt>
                <c:pt idx="323">
                  <c:v>0.0</c:v>
                </c:pt>
                <c:pt idx="324">
                  <c:v>0.0</c:v>
                </c:pt>
                <c:pt idx="325">
                  <c:v>0.0</c:v>
                </c:pt>
                <c:pt idx="326">
                  <c:v>0.0</c:v>
                </c:pt>
                <c:pt idx="327">
                  <c:v>0.0</c:v>
                </c:pt>
                <c:pt idx="328">
                  <c:v>0.0</c:v>
                </c:pt>
                <c:pt idx="329">
                  <c:v>0.0</c:v>
                </c:pt>
                <c:pt idx="330">
                  <c:v>0.0</c:v>
                </c:pt>
                <c:pt idx="331">
                  <c:v>0.0</c:v>
                </c:pt>
                <c:pt idx="332">
                  <c:v>0.0</c:v>
                </c:pt>
                <c:pt idx="333">
                  <c:v>0.0</c:v>
                </c:pt>
                <c:pt idx="334">
                  <c:v>0.0</c:v>
                </c:pt>
                <c:pt idx="335">
                  <c:v>0.0</c:v>
                </c:pt>
                <c:pt idx="336">
                  <c:v>0.0</c:v>
                </c:pt>
                <c:pt idx="337">
                  <c:v>0.0</c:v>
                </c:pt>
                <c:pt idx="338">
                  <c:v>0.0</c:v>
                </c:pt>
                <c:pt idx="339">
                  <c:v>0.0</c:v>
                </c:pt>
                <c:pt idx="340">
                  <c:v>0.0</c:v>
                </c:pt>
                <c:pt idx="341">
                  <c:v>0.0</c:v>
                </c:pt>
                <c:pt idx="342">
                  <c:v>0.0</c:v>
                </c:pt>
                <c:pt idx="343">
                  <c:v>0.0</c:v>
                </c:pt>
                <c:pt idx="344">
                  <c:v>0.0</c:v>
                </c:pt>
                <c:pt idx="345">
                  <c:v>0.0</c:v>
                </c:pt>
                <c:pt idx="346">
                  <c:v>0.0</c:v>
                </c:pt>
                <c:pt idx="347">
                  <c:v>0.0</c:v>
                </c:pt>
                <c:pt idx="348">
                  <c:v>0.0</c:v>
                </c:pt>
                <c:pt idx="349">
                  <c:v>0.0</c:v>
                </c:pt>
                <c:pt idx="350">
                  <c:v>0.0</c:v>
                </c:pt>
                <c:pt idx="351">
                  <c:v>0.0</c:v>
                </c:pt>
                <c:pt idx="352">
                  <c:v>0.0</c:v>
                </c:pt>
                <c:pt idx="353">
                  <c:v>0.0</c:v>
                </c:pt>
                <c:pt idx="354">
                  <c:v>0.0</c:v>
                </c:pt>
                <c:pt idx="355">
                  <c:v>0.0</c:v>
                </c:pt>
                <c:pt idx="356">
                  <c:v>0.0</c:v>
                </c:pt>
                <c:pt idx="357">
                  <c:v>0.0</c:v>
                </c:pt>
                <c:pt idx="358">
                  <c:v>0.0</c:v>
                </c:pt>
                <c:pt idx="359">
                  <c:v>0.0</c:v>
                </c:pt>
                <c:pt idx="360">
                  <c:v>0.0</c:v>
                </c:pt>
                <c:pt idx="361">
                  <c:v>0.0</c:v>
                </c:pt>
                <c:pt idx="362">
                  <c:v>0.0</c:v>
                </c:pt>
                <c:pt idx="363">
                  <c:v>0.0</c:v>
                </c:pt>
                <c:pt idx="364">
                  <c:v>0.0</c:v>
                </c:pt>
                <c:pt idx="365">
                  <c:v>0.0</c:v>
                </c:pt>
                <c:pt idx="366">
                  <c:v>0.0</c:v>
                </c:pt>
                <c:pt idx="367">
                  <c:v>0.0</c:v>
                </c:pt>
                <c:pt idx="368">
                  <c:v>0.0</c:v>
                </c:pt>
                <c:pt idx="369">
                  <c:v>0.0</c:v>
                </c:pt>
                <c:pt idx="370">
                  <c:v>0.0</c:v>
                </c:pt>
                <c:pt idx="371">
                  <c:v>0.0</c:v>
                </c:pt>
                <c:pt idx="372">
                  <c:v>0.0</c:v>
                </c:pt>
                <c:pt idx="373">
                  <c:v>0.0</c:v>
                </c:pt>
                <c:pt idx="374">
                  <c:v>0.0</c:v>
                </c:pt>
                <c:pt idx="375">
                  <c:v>0.0</c:v>
                </c:pt>
                <c:pt idx="376">
                  <c:v>0.0</c:v>
                </c:pt>
                <c:pt idx="377">
                  <c:v>0.0</c:v>
                </c:pt>
                <c:pt idx="378">
                  <c:v>0.0</c:v>
                </c:pt>
                <c:pt idx="379">
                  <c:v>0.0</c:v>
                </c:pt>
                <c:pt idx="380">
                  <c:v>0.0</c:v>
                </c:pt>
                <c:pt idx="381">
                  <c:v>0.0</c:v>
                </c:pt>
                <c:pt idx="382">
                  <c:v>0.0</c:v>
                </c:pt>
                <c:pt idx="383">
                  <c:v>0.0</c:v>
                </c:pt>
                <c:pt idx="384">
                  <c:v>0.0</c:v>
                </c:pt>
                <c:pt idx="385">
                  <c:v>0.0</c:v>
                </c:pt>
                <c:pt idx="386">
                  <c:v>0.0</c:v>
                </c:pt>
                <c:pt idx="387">
                  <c:v>0.0</c:v>
                </c:pt>
                <c:pt idx="388">
                  <c:v>0.0</c:v>
                </c:pt>
                <c:pt idx="389">
                  <c:v>0.0</c:v>
                </c:pt>
                <c:pt idx="390">
                  <c:v>0.0</c:v>
                </c:pt>
                <c:pt idx="391">
                  <c:v>0.0</c:v>
                </c:pt>
                <c:pt idx="392">
                  <c:v>0.0</c:v>
                </c:pt>
                <c:pt idx="393">
                  <c:v>0.0</c:v>
                </c:pt>
                <c:pt idx="394">
                  <c:v>0.0</c:v>
                </c:pt>
                <c:pt idx="395">
                  <c:v>0.0</c:v>
                </c:pt>
                <c:pt idx="396">
                  <c:v>0.0</c:v>
                </c:pt>
                <c:pt idx="397">
                  <c:v>0.0</c:v>
                </c:pt>
                <c:pt idx="398">
                  <c:v>0.0</c:v>
                </c:pt>
                <c:pt idx="399">
                  <c:v>0.0</c:v>
                </c:pt>
                <c:pt idx="400">
                  <c:v>0.0</c:v>
                </c:pt>
                <c:pt idx="401">
                  <c:v>0.0</c:v>
                </c:pt>
                <c:pt idx="402">
                  <c:v>0.0</c:v>
                </c:pt>
                <c:pt idx="403">
                  <c:v>0.0</c:v>
                </c:pt>
                <c:pt idx="404">
                  <c:v>0.0</c:v>
                </c:pt>
                <c:pt idx="405">
                  <c:v>0.0</c:v>
                </c:pt>
                <c:pt idx="406">
                  <c:v>0.0</c:v>
                </c:pt>
                <c:pt idx="407">
                  <c:v>0.0</c:v>
                </c:pt>
                <c:pt idx="408">
                  <c:v>0.0</c:v>
                </c:pt>
                <c:pt idx="409">
                  <c:v>0.0</c:v>
                </c:pt>
                <c:pt idx="410">
                  <c:v>0.0</c:v>
                </c:pt>
                <c:pt idx="411">
                  <c:v>0.0</c:v>
                </c:pt>
                <c:pt idx="412">
                  <c:v>0.0</c:v>
                </c:pt>
                <c:pt idx="413">
                  <c:v>0.0</c:v>
                </c:pt>
                <c:pt idx="414">
                  <c:v>0.0</c:v>
                </c:pt>
                <c:pt idx="415">
                  <c:v>0.0</c:v>
                </c:pt>
                <c:pt idx="416">
                  <c:v>0.0</c:v>
                </c:pt>
                <c:pt idx="417">
                  <c:v>0.0</c:v>
                </c:pt>
                <c:pt idx="418">
                  <c:v>0.0</c:v>
                </c:pt>
                <c:pt idx="419">
                  <c:v>0.0</c:v>
                </c:pt>
                <c:pt idx="420">
                  <c:v>0.0</c:v>
                </c:pt>
                <c:pt idx="421">
                  <c:v>0.0</c:v>
                </c:pt>
                <c:pt idx="422">
                  <c:v>0.0</c:v>
                </c:pt>
                <c:pt idx="423">
                  <c:v>0.0</c:v>
                </c:pt>
                <c:pt idx="424">
                  <c:v>0.0</c:v>
                </c:pt>
                <c:pt idx="425">
                  <c:v>0.0</c:v>
                </c:pt>
                <c:pt idx="426">
                  <c:v>0.0</c:v>
                </c:pt>
                <c:pt idx="427">
                  <c:v>0.0</c:v>
                </c:pt>
                <c:pt idx="428">
                  <c:v>0.0</c:v>
                </c:pt>
                <c:pt idx="429">
                  <c:v>0.0</c:v>
                </c:pt>
                <c:pt idx="430">
                  <c:v>0.0</c:v>
                </c:pt>
                <c:pt idx="431">
                  <c:v>0.0</c:v>
                </c:pt>
                <c:pt idx="432">
                  <c:v>0.0</c:v>
                </c:pt>
                <c:pt idx="433">
                  <c:v>0.0</c:v>
                </c:pt>
                <c:pt idx="434">
                  <c:v>0.0</c:v>
                </c:pt>
                <c:pt idx="435">
                  <c:v>0.0</c:v>
                </c:pt>
                <c:pt idx="436">
                  <c:v>0.0</c:v>
                </c:pt>
                <c:pt idx="437">
                  <c:v>0.0</c:v>
                </c:pt>
                <c:pt idx="438">
                  <c:v>0.0</c:v>
                </c:pt>
                <c:pt idx="439">
                  <c:v>0.0</c:v>
                </c:pt>
                <c:pt idx="440">
                  <c:v>0.0</c:v>
                </c:pt>
                <c:pt idx="441">
                  <c:v>0.0</c:v>
                </c:pt>
                <c:pt idx="442">
                  <c:v>0.0</c:v>
                </c:pt>
                <c:pt idx="443">
                  <c:v>0.0</c:v>
                </c:pt>
                <c:pt idx="444">
                  <c:v>0.0</c:v>
                </c:pt>
                <c:pt idx="445">
                  <c:v>0.0</c:v>
                </c:pt>
                <c:pt idx="446">
                  <c:v>0.0</c:v>
                </c:pt>
                <c:pt idx="447">
                  <c:v>0.0</c:v>
                </c:pt>
                <c:pt idx="448">
                  <c:v>0.0</c:v>
                </c:pt>
                <c:pt idx="449">
                  <c:v>0.0</c:v>
                </c:pt>
                <c:pt idx="450">
                  <c:v>0.0</c:v>
                </c:pt>
                <c:pt idx="451">
                  <c:v>0.0</c:v>
                </c:pt>
                <c:pt idx="452">
                  <c:v>0.0</c:v>
                </c:pt>
                <c:pt idx="453">
                  <c:v>0.0</c:v>
                </c:pt>
                <c:pt idx="454">
                  <c:v>0.0</c:v>
                </c:pt>
                <c:pt idx="455">
                  <c:v>0.0</c:v>
                </c:pt>
                <c:pt idx="456">
                  <c:v>0.0</c:v>
                </c:pt>
                <c:pt idx="457">
                  <c:v>0.0</c:v>
                </c:pt>
                <c:pt idx="458">
                  <c:v>0.0</c:v>
                </c:pt>
                <c:pt idx="459">
                  <c:v>0.0</c:v>
                </c:pt>
                <c:pt idx="460">
                  <c:v>0.0</c:v>
                </c:pt>
                <c:pt idx="461">
                  <c:v>0.0</c:v>
                </c:pt>
                <c:pt idx="462">
                  <c:v>0.0</c:v>
                </c:pt>
                <c:pt idx="463">
                  <c:v>0.0</c:v>
                </c:pt>
                <c:pt idx="464">
                  <c:v>0.0</c:v>
                </c:pt>
                <c:pt idx="465">
                  <c:v>0.0</c:v>
                </c:pt>
                <c:pt idx="466">
                  <c:v>0.0</c:v>
                </c:pt>
                <c:pt idx="467">
                  <c:v>0.0</c:v>
                </c:pt>
                <c:pt idx="468">
                  <c:v>0.0</c:v>
                </c:pt>
                <c:pt idx="469">
                  <c:v>0.0</c:v>
                </c:pt>
                <c:pt idx="470">
                  <c:v>0.0</c:v>
                </c:pt>
                <c:pt idx="471">
                  <c:v>0.0</c:v>
                </c:pt>
                <c:pt idx="472">
                  <c:v>0.0</c:v>
                </c:pt>
                <c:pt idx="473">
                  <c:v>0.0</c:v>
                </c:pt>
                <c:pt idx="474">
                  <c:v>0.0</c:v>
                </c:pt>
                <c:pt idx="475">
                  <c:v>0.0</c:v>
                </c:pt>
                <c:pt idx="476">
                  <c:v>0.0</c:v>
                </c:pt>
                <c:pt idx="477">
                  <c:v>0.0</c:v>
                </c:pt>
                <c:pt idx="478">
                  <c:v>0.0</c:v>
                </c:pt>
                <c:pt idx="479">
                  <c:v>0.0</c:v>
                </c:pt>
                <c:pt idx="480">
                  <c:v>0.0</c:v>
                </c:pt>
                <c:pt idx="481">
                  <c:v>0.0</c:v>
                </c:pt>
                <c:pt idx="482">
                  <c:v>0.0</c:v>
                </c:pt>
                <c:pt idx="483">
                  <c:v>0.0</c:v>
                </c:pt>
                <c:pt idx="484">
                  <c:v>0.0</c:v>
                </c:pt>
                <c:pt idx="485">
                  <c:v>0.0</c:v>
                </c:pt>
                <c:pt idx="486">
                  <c:v>0.0</c:v>
                </c:pt>
                <c:pt idx="487">
                  <c:v>0.0</c:v>
                </c:pt>
                <c:pt idx="488">
                  <c:v>0.0</c:v>
                </c:pt>
                <c:pt idx="489">
                  <c:v>0.0</c:v>
                </c:pt>
                <c:pt idx="490">
                  <c:v>0.0</c:v>
                </c:pt>
                <c:pt idx="491">
                  <c:v>0.0</c:v>
                </c:pt>
                <c:pt idx="492">
                  <c:v>0.0</c:v>
                </c:pt>
                <c:pt idx="493">
                  <c:v>0.0</c:v>
                </c:pt>
                <c:pt idx="494">
                  <c:v>0.0</c:v>
                </c:pt>
                <c:pt idx="495">
                  <c:v>0.0</c:v>
                </c:pt>
                <c:pt idx="496">
                  <c:v>0.0</c:v>
                </c:pt>
                <c:pt idx="497">
                  <c:v>0.0</c:v>
                </c:pt>
                <c:pt idx="498">
                  <c:v>0.0</c:v>
                </c:pt>
                <c:pt idx="499">
                  <c:v>0.0</c:v>
                </c:pt>
                <c:pt idx="500">
                  <c:v>0.0</c:v>
                </c:pt>
                <c:pt idx="501">
                  <c:v>0.0</c:v>
                </c:pt>
                <c:pt idx="502">
                  <c:v>0.0</c:v>
                </c:pt>
                <c:pt idx="503">
                  <c:v>0.0</c:v>
                </c:pt>
                <c:pt idx="504">
                  <c:v>0.0</c:v>
                </c:pt>
                <c:pt idx="505">
                  <c:v>0.0</c:v>
                </c:pt>
                <c:pt idx="506">
                  <c:v>0.0</c:v>
                </c:pt>
                <c:pt idx="507">
                  <c:v>0.0</c:v>
                </c:pt>
                <c:pt idx="508">
                  <c:v>0.0</c:v>
                </c:pt>
                <c:pt idx="509">
                  <c:v>0.0</c:v>
                </c:pt>
                <c:pt idx="510">
                  <c:v>0.0</c:v>
                </c:pt>
                <c:pt idx="511">
                  <c:v>0.0</c:v>
                </c:pt>
                <c:pt idx="512">
                  <c:v>0.0</c:v>
                </c:pt>
                <c:pt idx="513">
                  <c:v>0.0</c:v>
                </c:pt>
                <c:pt idx="514">
                  <c:v>0.0</c:v>
                </c:pt>
                <c:pt idx="515">
                  <c:v>0.0</c:v>
                </c:pt>
                <c:pt idx="516">
                  <c:v>0.0</c:v>
                </c:pt>
                <c:pt idx="517">
                  <c:v>0.0</c:v>
                </c:pt>
                <c:pt idx="518">
                  <c:v>0.0</c:v>
                </c:pt>
                <c:pt idx="519">
                  <c:v>0.0</c:v>
                </c:pt>
                <c:pt idx="520">
                  <c:v>0.0</c:v>
                </c:pt>
                <c:pt idx="521">
                  <c:v>0.0</c:v>
                </c:pt>
                <c:pt idx="522">
                  <c:v>0.0</c:v>
                </c:pt>
                <c:pt idx="523">
                  <c:v>0.0</c:v>
                </c:pt>
                <c:pt idx="524">
                  <c:v>0.0</c:v>
                </c:pt>
                <c:pt idx="525">
                  <c:v>0.0</c:v>
                </c:pt>
                <c:pt idx="526">
                  <c:v>0.0</c:v>
                </c:pt>
                <c:pt idx="527">
                  <c:v>0.0</c:v>
                </c:pt>
                <c:pt idx="528">
                  <c:v>0.0</c:v>
                </c:pt>
                <c:pt idx="529">
                  <c:v>0.0</c:v>
                </c:pt>
                <c:pt idx="530">
                  <c:v>0.0</c:v>
                </c:pt>
                <c:pt idx="531">
                  <c:v>0.0</c:v>
                </c:pt>
                <c:pt idx="532">
                  <c:v>0.0</c:v>
                </c:pt>
                <c:pt idx="533">
                  <c:v>0.0</c:v>
                </c:pt>
                <c:pt idx="534">
                  <c:v>0.0</c:v>
                </c:pt>
                <c:pt idx="535">
                  <c:v>0.0</c:v>
                </c:pt>
                <c:pt idx="536">
                  <c:v>0.0</c:v>
                </c:pt>
                <c:pt idx="537">
                  <c:v>0.0</c:v>
                </c:pt>
                <c:pt idx="538">
                  <c:v>0.0</c:v>
                </c:pt>
                <c:pt idx="539">
                  <c:v>0.0</c:v>
                </c:pt>
                <c:pt idx="540">
                  <c:v>0.0</c:v>
                </c:pt>
                <c:pt idx="541">
                  <c:v>0.0</c:v>
                </c:pt>
                <c:pt idx="542">
                  <c:v>0.0</c:v>
                </c:pt>
                <c:pt idx="543">
                  <c:v>0.0</c:v>
                </c:pt>
                <c:pt idx="544">
                  <c:v>0.0</c:v>
                </c:pt>
                <c:pt idx="545">
                  <c:v>0.0</c:v>
                </c:pt>
                <c:pt idx="546">
                  <c:v>0.0</c:v>
                </c:pt>
                <c:pt idx="547">
                  <c:v>0.0</c:v>
                </c:pt>
                <c:pt idx="548">
                  <c:v>0.0</c:v>
                </c:pt>
                <c:pt idx="549">
                  <c:v>0.0</c:v>
                </c:pt>
                <c:pt idx="550">
                  <c:v>0.0</c:v>
                </c:pt>
                <c:pt idx="551">
                  <c:v>0.0</c:v>
                </c:pt>
                <c:pt idx="552">
                  <c:v>0.0</c:v>
                </c:pt>
                <c:pt idx="553">
                  <c:v>0.0</c:v>
                </c:pt>
                <c:pt idx="554">
                  <c:v>0.0</c:v>
                </c:pt>
                <c:pt idx="555">
                  <c:v>0.0</c:v>
                </c:pt>
                <c:pt idx="556">
                  <c:v>0.0</c:v>
                </c:pt>
                <c:pt idx="557">
                  <c:v>0.0</c:v>
                </c:pt>
                <c:pt idx="558">
                  <c:v>0.0</c:v>
                </c:pt>
                <c:pt idx="559">
                  <c:v>0.0</c:v>
                </c:pt>
                <c:pt idx="560">
                  <c:v>0.0</c:v>
                </c:pt>
                <c:pt idx="561">
                  <c:v>0.0</c:v>
                </c:pt>
                <c:pt idx="562">
                  <c:v>0.0</c:v>
                </c:pt>
                <c:pt idx="563">
                  <c:v>0.0</c:v>
                </c:pt>
                <c:pt idx="564">
                  <c:v>0.0</c:v>
                </c:pt>
                <c:pt idx="565">
                  <c:v>0.0</c:v>
                </c:pt>
                <c:pt idx="566">
                  <c:v>0.0</c:v>
                </c:pt>
                <c:pt idx="567">
                  <c:v>0.0</c:v>
                </c:pt>
                <c:pt idx="568">
                  <c:v>0.0</c:v>
                </c:pt>
                <c:pt idx="569">
                  <c:v>0.0</c:v>
                </c:pt>
                <c:pt idx="570">
                  <c:v>0.0</c:v>
                </c:pt>
                <c:pt idx="571">
                  <c:v>0.0</c:v>
                </c:pt>
                <c:pt idx="572">
                  <c:v>0.0</c:v>
                </c:pt>
                <c:pt idx="573">
                  <c:v>0.0</c:v>
                </c:pt>
                <c:pt idx="574">
                  <c:v>0.0</c:v>
                </c:pt>
                <c:pt idx="575">
                  <c:v>0.0</c:v>
                </c:pt>
                <c:pt idx="576">
                  <c:v>0.0</c:v>
                </c:pt>
                <c:pt idx="577">
                  <c:v>0.0</c:v>
                </c:pt>
                <c:pt idx="578">
                  <c:v>0.0</c:v>
                </c:pt>
                <c:pt idx="579">
                  <c:v>0.0</c:v>
                </c:pt>
                <c:pt idx="580">
                  <c:v>0.0</c:v>
                </c:pt>
                <c:pt idx="581">
                  <c:v>0.0</c:v>
                </c:pt>
                <c:pt idx="582">
                  <c:v>0.0</c:v>
                </c:pt>
                <c:pt idx="583">
                  <c:v>0.0</c:v>
                </c:pt>
                <c:pt idx="584">
                  <c:v>0.0</c:v>
                </c:pt>
                <c:pt idx="585">
                  <c:v>0.0</c:v>
                </c:pt>
                <c:pt idx="586">
                  <c:v>0.0</c:v>
                </c:pt>
                <c:pt idx="587">
                  <c:v>0.0</c:v>
                </c:pt>
                <c:pt idx="588">
                  <c:v>0.0</c:v>
                </c:pt>
                <c:pt idx="589">
                  <c:v>0.0</c:v>
                </c:pt>
                <c:pt idx="590">
                  <c:v>0.0</c:v>
                </c:pt>
                <c:pt idx="591">
                  <c:v>0.0</c:v>
                </c:pt>
                <c:pt idx="592">
                  <c:v>0.0</c:v>
                </c:pt>
                <c:pt idx="593">
                  <c:v>0.0</c:v>
                </c:pt>
                <c:pt idx="594">
                  <c:v>0.0</c:v>
                </c:pt>
                <c:pt idx="595">
                  <c:v>0.0</c:v>
                </c:pt>
                <c:pt idx="596">
                  <c:v>0.0</c:v>
                </c:pt>
                <c:pt idx="597">
                  <c:v>0.0</c:v>
                </c:pt>
                <c:pt idx="598">
                  <c:v>0.0</c:v>
                </c:pt>
                <c:pt idx="599">
                  <c:v>0.0</c:v>
                </c:pt>
                <c:pt idx="600">
                  <c:v>0.0</c:v>
                </c:pt>
                <c:pt idx="601">
                  <c:v>0.0</c:v>
                </c:pt>
                <c:pt idx="602">
                  <c:v>0.0</c:v>
                </c:pt>
                <c:pt idx="603">
                  <c:v>0.0</c:v>
                </c:pt>
                <c:pt idx="604">
                  <c:v>0.0</c:v>
                </c:pt>
                <c:pt idx="605">
                  <c:v>0.0</c:v>
                </c:pt>
                <c:pt idx="606">
                  <c:v>0.0</c:v>
                </c:pt>
                <c:pt idx="607">
                  <c:v>0.0</c:v>
                </c:pt>
                <c:pt idx="608">
                  <c:v>0.0</c:v>
                </c:pt>
                <c:pt idx="609">
                  <c:v>0.0</c:v>
                </c:pt>
                <c:pt idx="610">
                  <c:v>0.0</c:v>
                </c:pt>
                <c:pt idx="611">
                  <c:v>0.0</c:v>
                </c:pt>
                <c:pt idx="612">
                  <c:v>0.0</c:v>
                </c:pt>
                <c:pt idx="613">
                  <c:v>0.0</c:v>
                </c:pt>
                <c:pt idx="614">
                  <c:v>0.0</c:v>
                </c:pt>
                <c:pt idx="615">
                  <c:v>0.0</c:v>
                </c:pt>
                <c:pt idx="616">
                  <c:v>0.0</c:v>
                </c:pt>
                <c:pt idx="617">
                  <c:v>0.0</c:v>
                </c:pt>
                <c:pt idx="618">
                  <c:v>0.0</c:v>
                </c:pt>
                <c:pt idx="619">
                  <c:v>0.0</c:v>
                </c:pt>
                <c:pt idx="620">
                  <c:v>0.0</c:v>
                </c:pt>
                <c:pt idx="621">
                  <c:v>0.0</c:v>
                </c:pt>
                <c:pt idx="622">
                  <c:v>0.0</c:v>
                </c:pt>
                <c:pt idx="623">
                  <c:v>0.0</c:v>
                </c:pt>
                <c:pt idx="624">
                  <c:v>0.0</c:v>
                </c:pt>
                <c:pt idx="625">
                  <c:v>0.0</c:v>
                </c:pt>
                <c:pt idx="626">
                  <c:v>0.0</c:v>
                </c:pt>
                <c:pt idx="627">
                  <c:v>0.0</c:v>
                </c:pt>
                <c:pt idx="628">
                  <c:v>0.0</c:v>
                </c:pt>
                <c:pt idx="629">
                  <c:v>0.0</c:v>
                </c:pt>
                <c:pt idx="630">
                  <c:v>0.0</c:v>
                </c:pt>
                <c:pt idx="631">
                  <c:v>0.0</c:v>
                </c:pt>
                <c:pt idx="632">
                  <c:v>0.0</c:v>
                </c:pt>
                <c:pt idx="633">
                  <c:v>0.0</c:v>
                </c:pt>
                <c:pt idx="634">
                  <c:v>0.0</c:v>
                </c:pt>
                <c:pt idx="635">
                  <c:v>0.0</c:v>
                </c:pt>
                <c:pt idx="636">
                  <c:v>0.0</c:v>
                </c:pt>
                <c:pt idx="637">
                  <c:v>0.0</c:v>
                </c:pt>
                <c:pt idx="638">
                  <c:v>0.0</c:v>
                </c:pt>
                <c:pt idx="639">
                  <c:v>0.0</c:v>
                </c:pt>
                <c:pt idx="640">
                  <c:v>0.0</c:v>
                </c:pt>
                <c:pt idx="641">
                  <c:v>0.0</c:v>
                </c:pt>
                <c:pt idx="642">
                  <c:v>0.0</c:v>
                </c:pt>
                <c:pt idx="643">
                  <c:v>0.0</c:v>
                </c:pt>
                <c:pt idx="644">
                  <c:v>0.0</c:v>
                </c:pt>
                <c:pt idx="645">
                  <c:v>0.0</c:v>
                </c:pt>
                <c:pt idx="646">
                  <c:v>0.0</c:v>
                </c:pt>
                <c:pt idx="647">
                  <c:v>0.0</c:v>
                </c:pt>
                <c:pt idx="648">
                  <c:v>0.0</c:v>
                </c:pt>
                <c:pt idx="649">
                  <c:v>0.0</c:v>
                </c:pt>
                <c:pt idx="650">
                  <c:v>0.0</c:v>
                </c:pt>
                <c:pt idx="651">
                  <c:v>0.0</c:v>
                </c:pt>
                <c:pt idx="652">
                  <c:v>0.0</c:v>
                </c:pt>
                <c:pt idx="653">
                  <c:v>0.0</c:v>
                </c:pt>
                <c:pt idx="654">
                  <c:v>0.0</c:v>
                </c:pt>
                <c:pt idx="655">
                  <c:v>0.0</c:v>
                </c:pt>
                <c:pt idx="656">
                  <c:v>0.0</c:v>
                </c:pt>
                <c:pt idx="657">
                  <c:v>0.0</c:v>
                </c:pt>
                <c:pt idx="658">
                  <c:v>0.0</c:v>
                </c:pt>
                <c:pt idx="659">
                  <c:v>0.0</c:v>
                </c:pt>
                <c:pt idx="660">
                  <c:v>0.0</c:v>
                </c:pt>
                <c:pt idx="661">
                  <c:v>0.0</c:v>
                </c:pt>
                <c:pt idx="662">
                  <c:v>0.0</c:v>
                </c:pt>
                <c:pt idx="663">
                  <c:v>0.0</c:v>
                </c:pt>
                <c:pt idx="664">
                  <c:v>0.0</c:v>
                </c:pt>
                <c:pt idx="665">
                  <c:v>0.0</c:v>
                </c:pt>
                <c:pt idx="666">
                  <c:v>0.0</c:v>
                </c:pt>
                <c:pt idx="667">
                  <c:v>0.0</c:v>
                </c:pt>
                <c:pt idx="668">
                  <c:v>0.0</c:v>
                </c:pt>
                <c:pt idx="669">
                  <c:v>0.0</c:v>
                </c:pt>
                <c:pt idx="670">
                  <c:v>0.0</c:v>
                </c:pt>
                <c:pt idx="671">
                  <c:v>0.0</c:v>
                </c:pt>
                <c:pt idx="672">
                  <c:v>0.0</c:v>
                </c:pt>
                <c:pt idx="673">
                  <c:v>0.0</c:v>
                </c:pt>
                <c:pt idx="674">
                  <c:v>0.0</c:v>
                </c:pt>
                <c:pt idx="675">
                  <c:v>0.0</c:v>
                </c:pt>
                <c:pt idx="676">
                  <c:v>0.0</c:v>
                </c:pt>
                <c:pt idx="677">
                  <c:v>0.0</c:v>
                </c:pt>
                <c:pt idx="678">
                  <c:v>0.0</c:v>
                </c:pt>
                <c:pt idx="679">
                  <c:v>0.0</c:v>
                </c:pt>
                <c:pt idx="680">
                  <c:v>0.0</c:v>
                </c:pt>
                <c:pt idx="681">
                  <c:v>0.0</c:v>
                </c:pt>
                <c:pt idx="682">
                  <c:v>0.0</c:v>
                </c:pt>
                <c:pt idx="683">
                  <c:v>0.0</c:v>
                </c:pt>
                <c:pt idx="684">
                  <c:v>0.0</c:v>
                </c:pt>
                <c:pt idx="685">
                  <c:v>0.0</c:v>
                </c:pt>
                <c:pt idx="686">
                  <c:v>0.0</c:v>
                </c:pt>
                <c:pt idx="687">
                  <c:v>0.0</c:v>
                </c:pt>
                <c:pt idx="688">
                  <c:v>0.0</c:v>
                </c:pt>
                <c:pt idx="689">
                  <c:v>0.0</c:v>
                </c:pt>
                <c:pt idx="690">
                  <c:v>0.0</c:v>
                </c:pt>
                <c:pt idx="691">
                  <c:v>0.0</c:v>
                </c:pt>
                <c:pt idx="692">
                  <c:v>0.0</c:v>
                </c:pt>
                <c:pt idx="693">
                  <c:v>0.0</c:v>
                </c:pt>
                <c:pt idx="694">
                  <c:v>0.0</c:v>
                </c:pt>
                <c:pt idx="695">
                  <c:v>0.0</c:v>
                </c:pt>
                <c:pt idx="696">
                  <c:v>0.0</c:v>
                </c:pt>
                <c:pt idx="697">
                  <c:v>0.0</c:v>
                </c:pt>
                <c:pt idx="698">
                  <c:v>0.0</c:v>
                </c:pt>
                <c:pt idx="699">
                  <c:v>0.0</c:v>
                </c:pt>
                <c:pt idx="700">
                  <c:v>0.0</c:v>
                </c:pt>
                <c:pt idx="701">
                  <c:v>0.0</c:v>
                </c:pt>
                <c:pt idx="702">
                  <c:v>0.0</c:v>
                </c:pt>
                <c:pt idx="703">
                  <c:v>0.0</c:v>
                </c:pt>
                <c:pt idx="704">
                  <c:v>0.0</c:v>
                </c:pt>
                <c:pt idx="705">
                  <c:v>0.0</c:v>
                </c:pt>
                <c:pt idx="706">
                  <c:v>0.0</c:v>
                </c:pt>
                <c:pt idx="707">
                  <c:v>0.0</c:v>
                </c:pt>
                <c:pt idx="708">
                  <c:v>0.0</c:v>
                </c:pt>
                <c:pt idx="709">
                  <c:v>0.0</c:v>
                </c:pt>
                <c:pt idx="710">
                  <c:v>0.0</c:v>
                </c:pt>
                <c:pt idx="711">
                  <c:v>0.0</c:v>
                </c:pt>
                <c:pt idx="712">
                  <c:v>0.0</c:v>
                </c:pt>
                <c:pt idx="713">
                  <c:v>0.0</c:v>
                </c:pt>
                <c:pt idx="714">
                  <c:v>0.0</c:v>
                </c:pt>
                <c:pt idx="715">
                  <c:v>0.0</c:v>
                </c:pt>
                <c:pt idx="716">
                  <c:v>0.0</c:v>
                </c:pt>
                <c:pt idx="717">
                  <c:v>0.0</c:v>
                </c:pt>
                <c:pt idx="718">
                  <c:v>0.0</c:v>
                </c:pt>
                <c:pt idx="719">
                  <c:v>0.0</c:v>
                </c:pt>
                <c:pt idx="720">
                  <c:v>0.0</c:v>
                </c:pt>
                <c:pt idx="721">
                  <c:v>0.0</c:v>
                </c:pt>
                <c:pt idx="722">
                  <c:v>0.0</c:v>
                </c:pt>
                <c:pt idx="723">
                  <c:v>0.0</c:v>
                </c:pt>
                <c:pt idx="724">
                  <c:v>0.0</c:v>
                </c:pt>
                <c:pt idx="725">
                  <c:v>0.0</c:v>
                </c:pt>
                <c:pt idx="726">
                  <c:v>0.0</c:v>
                </c:pt>
                <c:pt idx="727">
                  <c:v>0.0</c:v>
                </c:pt>
                <c:pt idx="728">
                  <c:v>0.0</c:v>
                </c:pt>
                <c:pt idx="729">
                  <c:v>0.0</c:v>
                </c:pt>
                <c:pt idx="730">
                  <c:v>0.0</c:v>
                </c:pt>
                <c:pt idx="731">
                  <c:v>0.0</c:v>
                </c:pt>
                <c:pt idx="732">
                  <c:v>0.0</c:v>
                </c:pt>
                <c:pt idx="733">
                  <c:v>0.0</c:v>
                </c:pt>
                <c:pt idx="734">
                  <c:v>0.0</c:v>
                </c:pt>
                <c:pt idx="735">
                  <c:v>0.0</c:v>
                </c:pt>
                <c:pt idx="736">
                  <c:v>0.0</c:v>
                </c:pt>
                <c:pt idx="737">
                  <c:v>0.0</c:v>
                </c:pt>
                <c:pt idx="738">
                  <c:v>0.0</c:v>
                </c:pt>
                <c:pt idx="739">
                  <c:v>0.0</c:v>
                </c:pt>
                <c:pt idx="740">
                  <c:v>0.0</c:v>
                </c:pt>
                <c:pt idx="741">
                  <c:v>0.0</c:v>
                </c:pt>
                <c:pt idx="742">
                  <c:v>0.0</c:v>
                </c:pt>
                <c:pt idx="743">
                  <c:v>0.0</c:v>
                </c:pt>
                <c:pt idx="744">
                  <c:v>0.0</c:v>
                </c:pt>
                <c:pt idx="745">
                  <c:v>0.0</c:v>
                </c:pt>
                <c:pt idx="746">
                  <c:v>0.0</c:v>
                </c:pt>
                <c:pt idx="747">
                  <c:v>0.0</c:v>
                </c:pt>
                <c:pt idx="748">
                  <c:v>0.0</c:v>
                </c:pt>
                <c:pt idx="749">
                  <c:v>0.0</c:v>
                </c:pt>
                <c:pt idx="750">
                  <c:v>0.0</c:v>
                </c:pt>
                <c:pt idx="751">
                  <c:v>0.0</c:v>
                </c:pt>
                <c:pt idx="752">
                  <c:v>0.0</c:v>
                </c:pt>
                <c:pt idx="753">
                  <c:v>0.0</c:v>
                </c:pt>
                <c:pt idx="754">
                  <c:v>0.0</c:v>
                </c:pt>
                <c:pt idx="755">
                  <c:v>0.0</c:v>
                </c:pt>
                <c:pt idx="756">
                  <c:v>0.0</c:v>
                </c:pt>
                <c:pt idx="757">
                  <c:v>0.0</c:v>
                </c:pt>
                <c:pt idx="758">
                  <c:v>0.0</c:v>
                </c:pt>
                <c:pt idx="759">
                  <c:v>0.0</c:v>
                </c:pt>
                <c:pt idx="760">
                  <c:v>0.0</c:v>
                </c:pt>
                <c:pt idx="761">
                  <c:v>0.0</c:v>
                </c:pt>
                <c:pt idx="762">
                  <c:v>0.0</c:v>
                </c:pt>
                <c:pt idx="763">
                  <c:v>0.0</c:v>
                </c:pt>
                <c:pt idx="764">
                  <c:v>0.0</c:v>
                </c:pt>
                <c:pt idx="765">
                  <c:v>0.0</c:v>
                </c:pt>
                <c:pt idx="766">
                  <c:v>0.0</c:v>
                </c:pt>
                <c:pt idx="767">
                  <c:v>0.0</c:v>
                </c:pt>
                <c:pt idx="768">
                  <c:v>0.0</c:v>
                </c:pt>
                <c:pt idx="769">
                  <c:v>0.0</c:v>
                </c:pt>
                <c:pt idx="770">
                  <c:v>0.0</c:v>
                </c:pt>
                <c:pt idx="771">
                  <c:v>0.0</c:v>
                </c:pt>
                <c:pt idx="772">
                  <c:v>0.0</c:v>
                </c:pt>
                <c:pt idx="773">
                  <c:v>0.0</c:v>
                </c:pt>
                <c:pt idx="774">
                  <c:v>0.0</c:v>
                </c:pt>
                <c:pt idx="775">
                  <c:v>0.0</c:v>
                </c:pt>
                <c:pt idx="776">
                  <c:v>0.0</c:v>
                </c:pt>
                <c:pt idx="777">
                  <c:v>0.0</c:v>
                </c:pt>
                <c:pt idx="778">
                  <c:v>0.0</c:v>
                </c:pt>
                <c:pt idx="779">
                  <c:v>0.0</c:v>
                </c:pt>
                <c:pt idx="780">
                  <c:v>0.0</c:v>
                </c:pt>
                <c:pt idx="781">
                  <c:v>0.0</c:v>
                </c:pt>
                <c:pt idx="782">
                  <c:v>0.0</c:v>
                </c:pt>
                <c:pt idx="783">
                  <c:v>0.0</c:v>
                </c:pt>
                <c:pt idx="784">
                  <c:v>0.0</c:v>
                </c:pt>
                <c:pt idx="785">
                  <c:v>0.0</c:v>
                </c:pt>
                <c:pt idx="786">
                  <c:v>0.0</c:v>
                </c:pt>
                <c:pt idx="787">
                  <c:v>0.0</c:v>
                </c:pt>
                <c:pt idx="788">
                  <c:v>0.0</c:v>
                </c:pt>
                <c:pt idx="789">
                  <c:v>0.0</c:v>
                </c:pt>
                <c:pt idx="790">
                  <c:v>0.0</c:v>
                </c:pt>
                <c:pt idx="791">
                  <c:v>0.0</c:v>
                </c:pt>
                <c:pt idx="792">
                  <c:v>0.0</c:v>
                </c:pt>
                <c:pt idx="793">
                  <c:v>0.0</c:v>
                </c:pt>
                <c:pt idx="794">
                  <c:v>0.0</c:v>
                </c:pt>
                <c:pt idx="795">
                  <c:v>0.0</c:v>
                </c:pt>
                <c:pt idx="796">
                  <c:v>0.0</c:v>
                </c:pt>
                <c:pt idx="797">
                  <c:v>0.0</c:v>
                </c:pt>
                <c:pt idx="798">
                  <c:v>0.0</c:v>
                </c:pt>
                <c:pt idx="799">
                  <c:v>0.0</c:v>
                </c:pt>
                <c:pt idx="800">
                  <c:v>0.0</c:v>
                </c:pt>
                <c:pt idx="801">
                  <c:v>0.0</c:v>
                </c:pt>
                <c:pt idx="802">
                  <c:v>0.0</c:v>
                </c:pt>
                <c:pt idx="803">
                  <c:v>0.0</c:v>
                </c:pt>
                <c:pt idx="804">
                  <c:v>0.0</c:v>
                </c:pt>
                <c:pt idx="805">
                  <c:v>0.0</c:v>
                </c:pt>
                <c:pt idx="806">
                  <c:v>0.0</c:v>
                </c:pt>
                <c:pt idx="807">
                  <c:v>0.0</c:v>
                </c:pt>
                <c:pt idx="808">
                  <c:v>0.0</c:v>
                </c:pt>
                <c:pt idx="809">
                  <c:v>0.0</c:v>
                </c:pt>
                <c:pt idx="810">
                  <c:v>0.0</c:v>
                </c:pt>
                <c:pt idx="811">
                  <c:v>0.0</c:v>
                </c:pt>
                <c:pt idx="812">
                  <c:v>0.0</c:v>
                </c:pt>
                <c:pt idx="813">
                  <c:v>0.0</c:v>
                </c:pt>
                <c:pt idx="814">
                  <c:v>0.0</c:v>
                </c:pt>
                <c:pt idx="815">
                  <c:v>0.0</c:v>
                </c:pt>
                <c:pt idx="816">
                  <c:v>0.0</c:v>
                </c:pt>
                <c:pt idx="817">
                  <c:v>0.0</c:v>
                </c:pt>
                <c:pt idx="818">
                  <c:v>0.0</c:v>
                </c:pt>
                <c:pt idx="819">
                  <c:v>0.0</c:v>
                </c:pt>
                <c:pt idx="820">
                  <c:v>0.0</c:v>
                </c:pt>
                <c:pt idx="821">
                  <c:v>0.0</c:v>
                </c:pt>
                <c:pt idx="822">
                  <c:v>0.0</c:v>
                </c:pt>
                <c:pt idx="823">
                  <c:v>0.0</c:v>
                </c:pt>
                <c:pt idx="824">
                  <c:v>0.0</c:v>
                </c:pt>
                <c:pt idx="825">
                  <c:v>0.0</c:v>
                </c:pt>
                <c:pt idx="826">
                  <c:v>0.0</c:v>
                </c:pt>
                <c:pt idx="827">
                  <c:v>0.0</c:v>
                </c:pt>
                <c:pt idx="828">
                  <c:v>0.0</c:v>
                </c:pt>
                <c:pt idx="829">
                  <c:v>0.0</c:v>
                </c:pt>
                <c:pt idx="830">
                  <c:v>0.0</c:v>
                </c:pt>
                <c:pt idx="831">
                  <c:v>0.0</c:v>
                </c:pt>
                <c:pt idx="832">
                  <c:v>0.0</c:v>
                </c:pt>
                <c:pt idx="833">
                  <c:v>0.0</c:v>
                </c:pt>
                <c:pt idx="834">
                  <c:v>0.0</c:v>
                </c:pt>
                <c:pt idx="835">
                  <c:v>0.0</c:v>
                </c:pt>
                <c:pt idx="836">
                  <c:v>0.0</c:v>
                </c:pt>
                <c:pt idx="837">
                  <c:v>0.0</c:v>
                </c:pt>
                <c:pt idx="838">
                  <c:v>0.0</c:v>
                </c:pt>
                <c:pt idx="839">
                  <c:v>0.0</c:v>
                </c:pt>
                <c:pt idx="840">
                  <c:v>0.0</c:v>
                </c:pt>
                <c:pt idx="841">
                  <c:v>0.0</c:v>
                </c:pt>
                <c:pt idx="842">
                  <c:v>0.0</c:v>
                </c:pt>
                <c:pt idx="843">
                  <c:v>0.0</c:v>
                </c:pt>
                <c:pt idx="844">
                  <c:v>0.0</c:v>
                </c:pt>
                <c:pt idx="845">
                  <c:v>0.0</c:v>
                </c:pt>
                <c:pt idx="846">
                  <c:v>0.0</c:v>
                </c:pt>
                <c:pt idx="847">
                  <c:v>0.0</c:v>
                </c:pt>
                <c:pt idx="848">
                  <c:v>0.0</c:v>
                </c:pt>
                <c:pt idx="849">
                  <c:v>0.0</c:v>
                </c:pt>
                <c:pt idx="850">
                  <c:v>0.0</c:v>
                </c:pt>
                <c:pt idx="851">
                  <c:v>0.0</c:v>
                </c:pt>
                <c:pt idx="852">
                  <c:v>0.0</c:v>
                </c:pt>
                <c:pt idx="853">
                  <c:v>0.0</c:v>
                </c:pt>
                <c:pt idx="854">
                  <c:v>0.0</c:v>
                </c:pt>
                <c:pt idx="855">
                  <c:v>0.0</c:v>
                </c:pt>
                <c:pt idx="856">
                  <c:v>0.0</c:v>
                </c:pt>
                <c:pt idx="857">
                  <c:v>0.0</c:v>
                </c:pt>
                <c:pt idx="858">
                  <c:v>0.0</c:v>
                </c:pt>
                <c:pt idx="859">
                  <c:v>0.0</c:v>
                </c:pt>
                <c:pt idx="860">
                  <c:v>0.0</c:v>
                </c:pt>
                <c:pt idx="861">
                  <c:v>0.0</c:v>
                </c:pt>
                <c:pt idx="862">
                  <c:v>0.0</c:v>
                </c:pt>
                <c:pt idx="863">
                  <c:v>0.0</c:v>
                </c:pt>
                <c:pt idx="864">
                  <c:v>0.0</c:v>
                </c:pt>
                <c:pt idx="865">
                  <c:v>0.0</c:v>
                </c:pt>
                <c:pt idx="866">
                  <c:v>0.0</c:v>
                </c:pt>
                <c:pt idx="867">
                  <c:v>0.0</c:v>
                </c:pt>
                <c:pt idx="868">
                  <c:v>0.0</c:v>
                </c:pt>
                <c:pt idx="869">
                  <c:v>0.0</c:v>
                </c:pt>
                <c:pt idx="870">
                  <c:v>0.0</c:v>
                </c:pt>
                <c:pt idx="871">
                  <c:v>0.0</c:v>
                </c:pt>
                <c:pt idx="872">
                  <c:v>0.0</c:v>
                </c:pt>
                <c:pt idx="873">
                  <c:v>0.0</c:v>
                </c:pt>
                <c:pt idx="874">
                  <c:v>0.0</c:v>
                </c:pt>
                <c:pt idx="875">
                  <c:v>0.0</c:v>
                </c:pt>
                <c:pt idx="876">
                  <c:v>0.0</c:v>
                </c:pt>
                <c:pt idx="877">
                  <c:v>0.0</c:v>
                </c:pt>
                <c:pt idx="878">
                  <c:v>0.0</c:v>
                </c:pt>
                <c:pt idx="879">
                  <c:v>0.0</c:v>
                </c:pt>
                <c:pt idx="880">
                  <c:v>0.0</c:v>
                </c:pt>
                <c:pt idx="881">
                  <c:v>0.0</c:v>
                </c:pt>
                <c:pt idx="882">
                  <c:v>0.0</c:v>
                </c:pt>
                <c:pt idx="883">
                  <c:v>0.0</c:v>
                </c:pt>
                <c:pt idx="884">
                  <c:v>0.0</c:v>
                </c:pt>
                <c:pt idx="885">
                  <c:v>0.0</c:v>
                </c:pt>
                <c:pt idx="886">
                  <c:v>0.0</c:v>
                </c:pt>
                <c:pt idx="887">
                  <c:v>0.0</c:v>
                </c:pt>
                <c:pt idx="888">
                  <c:v>0.0</c:v>
                </c:pt>
                <c:pt idx="889">
                  <c:v>0.0</c:v>
                </c:pt>
                <c:pt idx="890">
                  <c:v>0.0</c:v>
                </c:pt>
                <c:pt idx="891">
                  <c:v>0.0</c:v>
                </c:pt>
                <c:pt idx="892">
                  <c:v>0.0</c:v>
                </c:pt>
                <c:pt idx="893">
                  <c:v>0.0</c:v>
                </c:pt>
                <c:pt idx="894">
                  <c:v>0.0</c:v>
                </c:pt>
                <c:pt idx="895">
                  <c:v>0.0</c:v>
                </c:pt>
                <c:pt idx="896">
                  <c:v>0.0</c:v>
                </c:pt>
                <c:pt idx="897">
                  <c:v>0.0</c:v>
                </c:pt>
                <c:pt idx="898">
                  <c:v>0.0</c:v>
                </c:pt>
                <c:pt idx="899">
                  <c:v>0.0</c:v>
                </c:pt>
                <c:pt idx="900">
                  <c:v>0.0</c:v>
                </c:pt>
                <c:pt idx="901">
                  <c:v>0.0</c:v>
                </c:pt>
                <c:pt idx="902">
                  <c:v>0.0</c:v>
                </c:pt>
                <c:pt idx="903">
                  <c:v>0.0</c:v>
                </c:pt>
                <c:pt idx="904">
                  <c:v>0.0</c:v>
                </c:pt>
                <c:pt idx="905">
                  <c:v>0.0</c:v>
                </c:pt>
                <c:pt idx="906">
                  <c:v>0.0</c:v>
                </c:pt>
                <c:pt idx="907">
                  <c:v>0.0</c:v>
                </c:pt>
                <c:pt idx="908">
                  <c:v>0.0</c:v>
                </c:pt>
                <c:pt idx="909">
                  <c:v>0.0</c:v>
                </c:pt>
                <c:pt idx="910">
                  <c:v>0.0</c:v>
                </c:pt>
                <c:pt idx="911">
                  <c:v>0.0</c:v>
                </c:pt>
                <c:pt idx="912">
                  <c:v>0.0</c:v>
                </c:pt>
                <c:pt idx="913">
                  <c:v>0.0</c:v>
                </c:pt>
                <c:pt idx="914">
                  <c:v>0.0</c:v>
                </c:pt>
                <c:pt idx="915">
                  <c:v>0.0</c:v>
                </c:pt>
                <c:pt idx="916">
                  <c:v>0.0</c:v>
                </c:pt>
                <c:pt idx="917">
                  <c:v>0.0</c:v>
                </c:pt>
                <c:pt idx="918">
                  <c:v>0.0</c:v>
                </c:pt>
                <c:pt idx="919">
                  <c:v>0.0</c:v>
                </c:pt>
                <c:pt idx="920">
                  <c:v>0.0</c:v>
                </c:pt>
                <c:pt idx="921">
                  <c:v>0.0</c:v>
                </c:pt>
                <c:pt idx="922">
                  <c:v>0.0</c:v>
                </c:pt>
                <c:pt idx="923">
                  <c:v>0.0</c:v>
                </c:pt>
                <c:pt idx="924">
                  <c:v>0.0</c:v>
                </c:pt>
                <c:pt idx="925">
                  <c:v>0.0</c:v>
                </c:pt>
                <c:pt idx="926">
                  <c:v>0.0</c:v>
                </c:pt>
                <c:pt idx="927">
                  <c:v>0.0</c:v>
                </c:pt>
                <c:pt idx="928">
                  <c:v>0.0</c:v>
                </c:pt>
                <c:pt idx="929">
                  <c:v>0.0</c:v>
                </c:pt>
                <c:pt idx="930">
                  <c:v>0.0</c:v>
                </c:pt>
                <c:pt idx="931">
                  <c:v>0.0</c:v>
                </c:pt>
                <c:pt idx="932">
                  <c:v>0.0</c:v>
                </c:pt>
                <c:pt idx="933">
                  <c:v>0.0</c:v>
                </c:pt>
                <c:pt idx="934">
                  <c:v>0.0</c:v>
                </c:pt>
                <c:pt idx="935">
                  <c:v>0.0</c:v>
                </c:pt>
                <c:pt idx="936">
                  <c:v>0.0</c:v>
                </c:pt>
                <c:pt idx="937">
                  <c:v>0.0</c:v>
                </c:pt>
                <c:pt idx="938">
                  <c:v>0.0</c:v>
                </c:pt>
                <c:pt idx="939">
                  <c:v>0.0</c:v>
                </c:pt>
                <c:pt idx="940">
                  <c:v>0.0</c:v>
                </c:pt>
                <c:pt idx="941">
                  <c:v>0.0</c:v>
                </c:pt>
                <c:pt idx="942">
                  <c:v>0.0</c:v>
                </c:pt>
                <c:pt idx="943">
                  <c:v>0.0</c:v>
                </c:pt>
                <c:pt idx="944">
                  <c:v>0.0</c:v>
                </c:pt>
                <c:pt idx="945">
                  <c:v>0.0</c:v>
                </c:pt>
                <c:pt idx="946">
                  <c:v>0.0</c:v>
                </c:pt>
                <c:pt idx="947">
                  <c:v>0.0</c:v>
                </c:pt>
                <c:pt idx="948">
                  <c:v>0.0</c:v>
                </c:pt>
                <c:pt idx="949">
                  <c:v>0.0</c:v>
                </c:pt>
                <c:pt idx="950">
                  <c:v>0.0</c:v>
                </c:pt>
                <c:pt idx="951">
                  <c:v>0.0</c:v>
                </c:pt>
                <c:pt idx="952">
                  <c:v>0.0</c:v>
                </c:pt>
                <c:pt idx="953">
                  <c:v>0.0</c:v>
                </c:pt>
                <c:pt idx="954">
                  <c:v>0.0</c:v>
                </c:pt>
                <c:pt idx="955">
                  <c:v>0.0</c:v>
                </c:pt>
                <c:pt idx="956">
                  <c:v>0.0</c:v>
                </c:pt>
                <c:pt idx="957">
                  <c:v>0.0</c:v>
                </c:pt>
                <c:pt idx="958">
                  <c:v>0.0</c:v>
                </c:pt>
                <c:pt idx="959">
                  <c:v>0.0</c:v>
                </c:pt>
                <c:pt idx="960">
                  <c:v>0.0</c:v>
                </c:pt>
                <c:pt idx="961">
                  <c:v>0.0</c:v>
                </c:pt>
                <c:pt idx="962">
                  <c:v>0.0</c:v>
                </c:pt>
                <c:pt idx="963">
                  <c:v>0.0</c:v>
                </c:pt>
                <c:pt idx="964">
                  <c:v>0.0</c:v>
                </c:pt>
                <c:pt idx="965">
                  <c:v>0.0</c:v>
                </c:pt>
                <c:pt idx="966">
                  <c:v>0.0</c:v>
                </c:pt>
                <c:pt idx="967">
                  <c:v>0.0</c:v>
                </c:pt>
                <c:pt idx="968">
                  <c:v>0.0</c:v>
                </c:pt>
                <c:pt idx="969">
                  <c:v>0.0</c:v>
                </c:pt>
                <c:pt idx="970">
                  <c:v>0.0</c:v>
                </c:pt>
                <c:pt idx="971">
                  <c:v>0.0</c:v>
                </c:pt>
                <c:pt idx="972">
                  <c:v>0.0</c:v>
                </c:pt>
                <c:pt idx="973">
                  <c:v>0.0</c:v>
                </c:pt>
                <c:pt idx="974">
                  <c:v>0.0</c:v>
                </c:pt>
                <c:pt idx="975">
                  <c:v>0.0</c:v>
                </c:pt>
                <c:pt idx="976">
                  <c:v>0.0</c:v>
                </c:pt>
                <c:pt idx="977">
                  <c:v>0.0</c:v>
                </c:pt>
                <c:pt idx="978">
                  <c:v>0.0</c:v>
                </c:pt>
                <c:pt idx="979">
                  <c:v>0.0</c:v>
                </c:pt>
                <c:pt idx="980">
                  <c:v>0.0</c:v>
                </c:pt>
                <c:pt idx="981">
                  <c:v>0.0</c:v>
                </c:pt>
                <c:pt idx="982">
                  <c:v>0.0</c:v>
                </c:pt>
                <c:pt idx="983">
                  <c:v>0.0</c:v>
                </c:pt>
                <c:pt idx="984">
                  <c:v>0.0</c:v>
                </c:pt>
                <c:pt idx="985">
                  <c:v>0.0</c:v>
                </c:pt>
                <c:pt idx="986">
                  <c:v>0.0</c:v>
                </c:pt>
                <c:pt idx="987">
                  <c:v>0.0</c:v>
                </c:pt>
                <c:pt idx="988">
                  <c:v>0.0</c:v>
                </c:pt>
                <c:pt idx="989">
                  <c:v>0.0</c:v>
                </c:pt>
                <c:pt idx="990">
                  <c:v>0.0</c:v>
                </c:pt>
                <c:pt idx="991">
                  <c:v>0.0</c:v>
                </c:pt>
                <c:pt idx="992">
                  <c:v>0.0</c:v>
                </c:pt>
                <c:pt idx="993">
                  <c:v>0.0</c:v>
                </c:pt>
                <c:pt idx="994">
                  <c:v>0.0</c:v>
                </c:pt>
                <c:pt idx="995">
                  <c:v>0.0</c:v>
                </c:pt>
                <c:pt idx="996">
                  <c:v>0.0</c:v>
                </c:pt>
                <c:pt idx="997">
                  <c:v>0.0</c:v>
                </c:pt>
                <c:pt idx="998">
                  <c:v>0.0</c:v>
                </c:pt>
                <c:pt idx="999">
                  <c:v>0.0</c:v>
                </c:pt>
                <c:pt idx="1000">
                  <c:v>0.0</c:v>
                </c:pt>
                <c:pt idx="1001">
                  <c:v>0.0</c:v>
                </c:pt>
                <c:pt idx="1002">
                  <c:v>0.0</c:v>
                </c:pt>
                <c:pt idx="1003">
                  <c:v>0.0</c:v>
                </c:pt>
                <c:pt idx="1004">
                  <c:v>0.0</c:v>
                </c:pt>
                <c:pt idx="1005">
                  <c:v>0.0</c:v>
                </c:pt>
                <c:pt idx="1006">
                  <c:v>0.0</c:v>
                </c:pt>
                <c:pt idx="1007">
                  <c:v>0.0</c:v>
                </c:pt>
                <c:pt idx="1008">
                  <c:v>0.0</c:v>
                </c:pt>
                <c:pt idx="1009">
                  <c:v>0.0</c:v>
                </c:pt>
                <c:pt idx="1010">
                  <c:v>0.0</c:v>
                </c:pt>
                <c:pt idx="1011">
                  <c:v>0.0</c:v>
                </c:pt>
                <c:pt idx="1012">
                  <c:v>0.0</c:v>
                </c:pt>
                <c:pt idx="1013">
                  <c:v>0.0</c:v>
                </c:pt>
                <c:pt idx="1014">
                  <c:v>0.0</c:v>
                </c:pt>
                <c:pt idx="1015">
                  <c:v>0.0</c:v>
                </c:pt>
                <c:pt idx="1016">
                  <c:v>0.0</c:v>
                </c:pt>
                <c:pt idx="1017">
                  <c:v>0.0</c:v>
                </c:pt>
                <c:pt idx="1018">
                  <c:v>0.0</c:v>
                </c:pt>
                <c:pt idx="1019">
                  <c:v>0.0</c:v>
                </c:pt>
                <c:pt idx="1020">
                  <c:v>0.0</c:v>
                </c:pt>
                <c:pt idx="1021">
                  <c:v>0.0</c:v>
                </c:pt>
                <c:pt idx="1022">
                  <c:v>0.0</c:v>
                </c:pt>
                <c:pt idx="1023">
                  <c:v>0.0</c:v>
                </c:pt>
                <c:pt idx="1024">
                  <c:v>0.0</c:v>
                </c:pt>
                <c:pt idx="1025">
                  <c:v>0.0</c:v>
                </c:pt>
                <c:pt idx="1026">
                  <c:v>0.0</c:v>
                </c:pt>
                <c:pt idx="1027">
                  <c:v>0.0</c:v>
                </c:pt>
                <c:pt idx="1028">
                  <c:v>0.0</c:v>
                </c:pt>
                <c:pt idx="1029">
                  <c:v>0.0</c:v>
                </c:pt>
                <c:pt idx="1030">
                  <c:v>0.0</c:v>
                </c:pt>
                <c:pt idx="1031">
                  <c:v>0.0</c:v>
                </c:pt>
                <c:pt idx="1032">
                  <c:v>0.0</c:v>
                </c:pt>
                <c:pt idx="1033">
                  <c:v>0.0</c:v>
                </c:pt>
                <c:pt idx="1034">
                  <c:v>0.0</c:v>
                </c:pt>
                <c:pt idx="1035">
                  <c:v>0.0</c:v>
                </c:pt>
                <c:pt idx="1036">
                  <c:v>0.0</c:v>
                </c:pt>
                <c:pt idx="1037">
                  <c:v>0.0</c:v>
                </c:pt>
                <c:pt idx="1038">
                  <c:v>0.0</c:v>
                </c:pt>
                <c:pt idx="1039">
                  <c:v>0.0</c:v>
                </c:pt>
                <c:pt idx="1040">
                  <c:v>0.0</c:v>
                </c:pt>
                <c:pt idx="1041">
                  <c:v>0.0</c:v>
                </c:pt>
                <c:pt idx="1042">
                  <c:v>0.0</c:v>
                </c:pt>
                <c:pt idx="1043">
                  <c:v>0.0</c:v>
                </c:pt>
                <c:pt idx="1044">
                  <c:v>0.0</c:v>
                </c:pt>
                <c:pt idx="1045">
                  <c:v>0.0</c:v>
                </c:pt>
                <c:pt idx="1046">
                  <c:v>0.0</c:v>
                </c:pt>
                <c:pt idx="1047">
                  <c:v>0.0</c:v>
                </c:pt>
                <c:pt idx="1048">
                  <c:v>0.0</c:v>
                </c:pt>
                <c:pt idx="1049">
                  <c:v>0.0</c:v>
                </c:pt>
                <c:pt idx="1050">
                  <c:v>0.0</c:v>
                </c:pt>
                <c:pt idx="1051">
                  <c:v>0.0</c:v>
                </c:pt>
                <c:pt idx="1052">
                  <c:v>0.0</c:v>
                </c:pt>
                <c:pt idx="1053">
                  <c:v>0.0</c:v>
                </c:pt>
                <c:pt idx="1054">
                  <c:v>0.0</c:v>
                </c:pt>
                <c:pt idx="1055">
                  <c:v>0.0</c:v>
                </c:pt>
                <c:pt idx="1056">
                  <c:v>0.0</c:v>
                </c:pt>
                <c:pt idx="1057">
                  <c:v>0.0</c:v>
                </c:pt>
                <c:pt idx="1058">
                  <c:v>0.0</c:v>
                </c:pt>
                <c:pt idx="1059">
                  <c:v>0.0</c:v>
                </c:pt>
                <c:pt idx="1060">
                  <c:v>0.0</c:v>
                </c:pt>
                <c:pt idx="1061">
                  <c:v>0.0</c:v>
                </c:pt>
                <c:pt idx="1062">
                  <c:v>0.0</c:v>
                </c:pt>
                <c:pt idx="1063">
                  <c:v>0.0</c:v>
                </c:pt>
                <c:pt idx="1064">
                  <c:v>0.0</c:v>
                </c:pt>
                <c:pt idx="1065">
                  <c:v>0.0</c:v>
                </c:pt>
                <c:pt idx="1066">
                  <c:v>0.0</c:v>
                </c:pt>
                <c:pt idx="1067">
                  <c:v>0.0</c:v>
                </c:pt>
                <c:pt idx="1068">
                  <c:v>0.0</c:v>
                </c:pt>
                <c:pt idx="1069">
                  <c:v>0.0</c:v>
                </c:pt>
                <c:pt idx="1070">
                  <c:v>0.0</c:v>
                </c:pt>
                <c:pt idx="1071">
                  <c:v>0.0</c:v>
                </c:pt>
                <c:pt idx="1072">
                  <c:v>0.0</c:v>
                </c:pt>
                <c:pt idx="1073">
                  <c:v>0.0</c:v>
                </c:pt>
                <c:pt idx="1074">
                  <c:v>0.0</c:v>
                </c:pt>
                <c:pt idx="1075">
                  <c:v>0.0</c:v>
                </c:pt>
                <c:pt idx="1076">
                  <c:v>0.0</c:v>
                </c:pt>
                <c:pt idx="1077">
                  <c:v>0.0</c:v>
                </c:pt>
                <c:pt idx="1078">
                  <c:v>0.0</c:v>
                </c:pt>
                <c:pt idx="1079">
                  <c:v>0.0</c:v>
                </c:pt>
                <c:pt idx="1080">
                  <c:v>0.0</c:v>
                </c:pt>
                <c:pt idx="1081">
                  <c:v>0.0</c:v>
                </c:pt>
                <c:pt idx="1082">
                  <c:v>0.0</c:v>
                </c:pt>
                <c:pt idx="1083">
                  <c:v>0.0</c:v>
                </c:pt>
                <c:pt idx="1084">
                  <c:v>0.0</c:v>
                </c:pt>
                <c:pt idx="1085">
                  <c:v>0.0</c:v>
                </c:pt>
                <c:pt idx="1086">
                  <c:v>0.0</c:v>
                </c:pt>
                <c:pt idx="1087">
                  <c:v>0.0</c:v>
                </c:pt>
                <c:pt idx="1088">
                  <c:v>0.0</c:v>
                </c:pt>
                <c:pt idx="1089">
                  <c:v>0.0</c:v>
                </c:pt>
                <c:pt idx="1090">
                  <c:v>0.0</c:v>
                </c:pt>
                <c:pt idx="1091">
                  <c:v>0.0</c:v>
                </c:pt>
                <c:pt idx="1092">
                  <c:v>0.0</c:v>
                </c:pt>
                <c:pt idx="1093">
                  <c:v>0.0</c:v>
                </c:pt>
                <c:pt idx="1094">
                  <c:v>0.0</c:v>
                </c:pt>
                <c:pt idx="1095">
                  <c:v>0.0</c:v>
                </c:pt>
                <c:pt idx="1096">
                  <c:v>0.0</c:v>
                </c:pt>
                <c:pt idx="1097">
                  <c:v>0.0</c:v>
                </c:pt>
                <c:pt idx="1098">
                  <c:v>0.0</c:v>
                </c:pt>
                <c:pt idx="1099">
                  <c:v>0.0</c:v>
                </c:pt>
                <c:pt idx="1100">
                  <c:v>0.0</c:v>
                </c:pt>
                <c:pt idx="1101">
                  <c:v>0.0</c:v>
                </c:pt>
                <c:pt idx="1102">
                  <c:v>0.0</c:v>
                </c:pt>
                <c:pt idx="1103">
                  <c:v>0.0</c:v>
                </c:pt>
                <c:pt idx="1104">
                  <c:v>0.0</c:v>
                </c:pt>
                <c:pt idx="1105">
                  <c:v>0.0</c:v>
                </c:pt>
                <c:pt idx="1106">
                  <c:v>0.0</c:v>
                </c:pt>
                <c:pt idx="1107">
                  <c:v>0.0</c:v>
                </c:pt>
                <c:pt idx="1108">
                  <c:v>0.0</c:v>
                </c:pt>
                <c:pt idx="1109">
                  <c:v>0.0</c:v>
                </c:pt>
                <c:pt idx="1110">
                  <c:v>0.0</c:v>
                </c:pt>
                <c:pt idx="1111">
                  <c:v>0.0</c:v>
                </c:pt>
                <c:pt idx="1112">
                  <c:v>0.0</c:v>
                </c:pt>
                <c:pt idx="1113">
                  <c:v>0.0</c:v>
                </c:pt>
                <c:pt idx="1114">
                  <c:v>0.0</c:v>
                </c:pt>
                <c:pt idx="1115">
                  <c:v>0.0</c:v>
                </c:pt>
                <c:pt idx="1116">
                  <c:v>0.0</c:v>
                </c:pt>
                <c:pt idx="1117">
                  <c:v>0.0</c:v>
                </c:pt>
                <c:pt idx="1118">
                  <c:v>0.0</c:v>
                </c:pt>
                <c:pt idx="1119">
                  <c:v>0.0</c:v>
                </c:pt>
                <c:pt idx="1120">
                  <c:v>0.0</c:v>
                </c:pt>
                <c:pt idx="1121">
                  <c:v>0.0</c:v>
                </c:pt>
                <c:pt idx="1122">
                  <c:v>0.0</c:v>
                </c:pt>
                <c:pt idx="1123">
                  <c:v>0.0</c:v>
                </c:pt>
                <c:pt idx="1124">
                  <c:v>0.0</c:v>
                </c:pt>
                <c:pt idx="1125">
                  <c:v>0.0</c:v>
                </c:pt>
                <c:pt idx="1126">
                  <c:v>0.0</c:v>
                </c:pt>
                <c:pt idx="1127">
                  <c:v>0.0</c:v>
                </c:pt>
                <c:pt idx="1128">
                  <c:v>0.0</c:v>
                </c:pt>
                <c:pt idx="1129">
                  <c:v>0.0</c:v>
                </c:pt>
                <c:pt idx="1130">
                  <c:v>0.0</c:v>
                </c:pt>
                <c:pt idx="1131">
                  <c:v>0.0</c:v>
                </c:pt>
                <c:pt idx="1132">
                  <c:v>0.0</c:v>
                </c:pt>
                <c:pt idx="1133">
                  <c:v>0.0</c:v>
                </c:pt>
                <c:pt idx="1134">
                  <c:v>0.0</c:v>
                </c:pt>
                <c:pt idx="1135">
                  <c:v>0.0</c:v>
                </c:pt>
                <c:pt idx="1136">
                  <c:v>0.0</c:v>
                </c:pt>
                <c:pt idx="1137">
                  <c:v>0.0</c:v>
                </c:pt>
                <c:pt idx="1138">
                  <c:v>0.0</c:v>
                </c:pt>
                <c:pt idx="1139">
                  <c:v>0.0</c:v>
                </c:pt>
                <c:pt idx="1140">
                  <c:v>0.0</c:v>
                </c:pt>
                <c:pt idx="1141">
                  <c:v>0.0</c:v>
                </c:pt>
                <c:pt idx="1142">
                  <c:v>0.0</c:v>
                </c:pt>
                <c:pt idx="1143">
                  <c:v>0.0</c:v>
                </c:pt>
                <c:pt idx="1144">
                  <c:v>0.0</c:v>
                </c:pt>
                <c:pt idx="1145">
                  <c:v>0.0</c:v>
                </c:pt>
                <c:pt idx="1146">
                  <c:v>0.0</c:v>
                </c:pt>
                <c:pt idx="1147">
                  <c:v>0.0</c:v>
                </c:pt>
                <c:pt idx="1148">
                  <c:v>0.0</c:v>
                </c:pt>
                <c:pt idx="1149">
                  <c:v>0.0</c:v>
                </c:pt>
                <c:pt idx="1150">
                  <c:v>0.0</c:v>
                </c:pt>
                <c:pt idx="1151">
                  <c:v>0.0</c:v>
                </c:pt>
                <c:pt idx="1152">
                  <c:v>0.0</c:v>
                </c:pt>
                <c:pt idx="1153">
                  <c:v>0.0</c:v>
                </c:pt>
                <c:pt idx="1154">
                  <c:v>0.0</c:v>
                </c:pt>
                <c:pt idx="1155">
                  <c:v>0.0</c:v>
                </c:pt>
                <c:pt idx="1156">
                  <c:v>0.0</c:v>
                </c:pt>
                <c:pt idx="1157">
                  <c:v>0.0</c:v>
                </c:pt>
                <c:pt idx="1158">
                  <c:v>0.0</c:v>
                </c:pt>
                <c:pt idx="1159">
                  <c:v>0.0</c:v>
                </c:pt>
                <c:pt idx="1160">
                  <c:v>0.0</c:v>
                </c:pt>
                <c:pt idx="1161">
                  <c:v>0.0</c:v>
                </c:pt>
                <c:pt idx="1162">
                  <c:v>0.0</c:v>
                </c:pt>
                <c:pt idx="1163">
                  <c:v>0.0</c:v>
                </c:pt>
                <c:pt idx="1164">
                  <c:v>0.0</c:v>
                </c:pt>
                <c:pt idx="1165">
                  <c:v>0.0</c:v>
                </c:pt>
                <c:pt idx="1166">
                  <c:v>0.0</c:v>
                </c:pt>
                <c:pt idx="1167">
                  <c:v>0.0</c:v>
                </c:pt>
                <c:pt idx="1168">
                  <c:v>0.0</c:v>
                </c:pt>
                <c:pt idx="1169">
                  <c:v>0.0</c:v>
                </c:pt>
                <c:pt idx="1170">
                  <c:v>0.0</c:v>
                </c:pt>
                <c:pt idx="1171">
                  <c:v>0.0</c:v>
                </c:pt>
                <c:pt idx="1172">
                  <c:v>0.0</c:v>
                </c:pt>
                <c:pt idx="1173">
                  <c:v>0.0</c:v>
                </c:pt>
                <c:pt idx="1174">
                  <c:v>0.0</c:v>
                </c:pt>
                <c:pt idx="1175">
                  <c:v>0.0</c:v>
                </c:pt>
                <c:pt idx="1176">
                  <c:v>0.0</c:v>
                </c:pt>
                <c:pt idx="1177">
                  <c:v>0.0</c:v>
                </c:pt>
                <c:pt idx="1178">
                  <c:v>0.0</c:v>
                </c:pt>
                <c:pt idx="1179">
                  <c:v>0.0</c:v>
                </c:pt>
                <c:pt idx="1180">
                  <c:v>0.0</c:v>
                </c:pt>
                <c:pt idx="1181">
                  <c:v>0.0</c:v>
                </c:pt>
                <c:pt idx="1182">
                  <c:v>0.0</c:v>
                </c:pt>
                <c:pt idx="1183">
                  <c:v>0.0</c:v>
                </c:pt>
                <c:pt idx="1184">
                  <c:v>0.0</c:v>
                </c:pt>
                <c:pt idx="1185">
                  <c:v>0.0</c:v>
                </c:pt>
                <c:pt idx="1186">
                  <c:v>0.0</c:v>
                </c:pt>
                <c:pt idx="1187">
                  <c:v>0.0</c:v>
                </c:pt>
                <c:pt idx="1188">
                  <c:v>0.0</c:v>
                </c:pt>
                <c:pt idx="1189">
                  <c:v>0.0</c:v>
                </c:pt>
                <c:pt idx="1190">
                  <c:v>0.0</c:v>
                </c:pt>
                <c:pt idx="1191">
                  <c:v>0.0</c:v>
                </c:pt>
                <c:pt idx="1192">
                  <c:v>0.0</c:v>
                </c:pt>
                <c:pt idx="1193">
                  <c:v>0.0</c:v>
                </c:pt>
                <c:pt idx="1194">
                  <c:v>0.0</c:v>
                </c:pt>
                <c:pt idx="1195">
                  <c:v>0.0</c:v>
                </c:pt>
                <c:pt idx="1196">
                  <c:v>0.0</c:v>
                </c:pt>
                <c:pt idx="1197">
                  <c:v>0.0</c:v>
                </c:pt>
                <c:pt idx="1198">
                  <c:v>0.0</c:v>
                </c:pt>
                <c:pt idx="1199">
                  <c:v>0.0</c:v>
                </c:pt>
                <c:pt idx="1200">
                  <c:v>0.0</c:v>
                </c:pt>
                <c:pt idx="1201">
                  <c:v>0.0</c:v>
                </c:pt>
                <c:pt idx="1202">
                  <c:v>0.0</c:v>
                </c:pt>
                <c:pt idx="1203">
                  <c:v>0.0</c:v>
                </c:pt>
                <c:pt idx="1204">
                  <c:v>0.0</c:v>
                </c:pt>
                <c:pt idx="1205">
                  <c:v>0.0</c:v>
                </c:pt>
                <c:pt idx="1206">
                  <c:v>0.0</c:v>
                </c:pt>
                <c:pt idx="1207">
                  <c:v>0.0</c:v>
                </c:pt>
                <c:pt idx="1208">
                  <c:v>0.0</c:v>
                </c:pt>
                <c:pt idx="1209">
                  <c:v>0.0</c:v>
                </c:pt>
                <c:pt idx="1210">
                  <c:v>0.0</c:v>
                </c:pt>
                <c:pt idx="1211">
                  <c:v>0.0</c:v>
                </c:pt>
                <c:pt idx="1212">
                  <c:v>0.0</c:v>
                </c:pt>
                <c:pt idx="1213">
                  <c:v>0.0</c:v>
                </c:pt>
                <c:pt idx="1214">
                  <c:v>0.0</c:v>
                </c:pt>
                <c:pt idx="1215">
                  <c:v>0.0</c:v>
                </c:pt>
                <c:pt idx="1216">
                  <c:v>0.0</c:v>
                </c:pt>
                <c:pt idx="1217">
                  <c:v>0.0</c:v>
                </c:pt>
                <c:pt idx="1218">
                  <c:v>0.0</c:v>
                </c:pt>
                <c:pt idx="1219">
                  <c:v>0.0</c:v>
                </c:pt>
                <c:pt idx="1220">
                  <c:v>0.0</c:v>
                </c:pt>
                <c:pt idx="1221">
                  <c:v>0.0</c:v>
                </c:pt>
                <c:pt idx="1222">
                  <c:v>0.0</c:v>
                </c:pt>
                <c:pt idx="1223">
                  <c:v>0.0</c:v>
                </c:pt>
                <c:pt idx="1224">
                  <c:v>0.0</c:v>
                </c:pt>
                <c:pt idx="1225">
                  <c:v>0.0</c:v>
                </c:pt>
                <c:pt idx="1226">
                  <c:v>0.0</c:v>
                </c:pt>
                <c:pt idx="1227">
                  <c:v>0.0</c:v>
                </c:pt>
                <c:pt idx="1228">
                  <c:v>0.0</c:v>
                </c:pt>
                <c:pt idx="1229">
                  <c:v>0.0</c:v>
                </c:pt>
                <c:pt idx="1230">
                  <c:v>0.0</c:v>
                </c:pt>
                <c:pt idx="1231">
                  <c:v>0.0</c:v>
                </c:pt>
                <c:pt idx="1232">
                  <c:v>0.0</c:v>
                </c:pt>
                <c:pt idx="1233">
                  <c:v>0.0</c:v>
                </c:pt>
                <c:pt idx="1234">
                  <c:v>0.0</c:v>
                </c:pt>
                <c:pt idx="1235">
                  <c:v>0.0</c:v>
                </c:pt>
                <c:pt idx="1236">
                  <c:v>0.0</c:v>
                </c:pt>
                <c:pt idx="1237">
                  <c:v>0.0</c:v>
                </c:pt>
                <c:pt idx="1238">
                  <c:v>0.0</c:v>
                </c:pt>
                <c:pt idx="1239">
                  <c:v>0.0</c:v>
                </c:pt>
                <c:pt idx="1240">
                  <c:v>0.0</c:v>
                </c:pt>
                <c:pt idx="1241">
                  <c:v>0.0</c:v>
                </c:pt>
                <c:pt idx="1242">
                  <c:v>0.0</c:v>
                </c:pt>
                <c:pt idx="1243">
                  <c:v>0.0</c:v>
                </c:pt>
                <c:pt idx="1244">
                  <c:v>0.0</c:v>
                </c:pt>
                <c:pt idx="1245">
                  <c:v>0.0</c:v>
                </c:pt>
                <c:pt idx="1246">
                  <c:v>0.0</c:v>
                </c:pt>
                <c:pt idx="1247">
                  <c:v>0.0</c:v>
                </c:pt>
                <c:pt idx="1248">
                  <c:v>0.0</c:v>
                </c:pt>
                <c:pt idx="1249">
                  <c:v>0.0</c:v>
                </c:pt>
                <c:pt idx="1250">
                  <c:v>0.0</c:v>
                </c:pt>
                <c:pt idx="1251">
                  <c:v>0.0</c:v>
                </c:pt>
                <c:pt idx="1252">
                  <c:v>0.0</c:v>
                </c:pt>
                <c:pt idx="1253">
                  <c:v>0.0</c:v>
                </c:pt>
                <c:pt idx="1254">
                  <c:v>0.0</c:v>
                </c:pt>
                <c:pt idx="1255">
                  <c:v>0.0</c:v>
                </c:pt>
                <c:pt idx="1256">
                  <c:v>0.0</c:v>
                </c:pt>
                <c:pt idx="1257">
                  <c:v>0.0</c:v>
                </c:pt>
                <c:pt idx="1258">
                  <c:v>0.0</c:v>
                </c:pt>
                <c:pt idx="1259">
                  <c:v>0.0</c:v>
                </c:pt>
                <c:pt idx="1260">
                  <c:v>0.0</c:v>
                </c:pt>
                <c:pt idx="1261">
                  <c:v>0.0</c:v>
                </c:pt>
                <c:pt idx="1262">
                  <c:v>0.0</c:v>
                </c:pt>
                <c:pt idx="1263">
                  <c:v>0.0</c:v>
                </c:pt>
                <c:pt idx="1264">
                  <c:v>0.0</c:v>
                </c:pt>
                <c:pt idx="1265">
                  <c:v>0.0</c:v>
                </c:pt>
                <c:pt idx="1266">
                  <c:v>0.0</c:v>
                </c:pt>
                <c:pt idx="1267">
                  <c:v>0.0</c:v>
                </c:pt>
                <c:pt idx="1268">
                  <c:v>0.0</c:v>
                </c:pt>
                <c:pt idx="1269">
                  <c:v>0.0</c:v>
                </c:pt>
                <c:pt idx="1270">
                  <c:v>0.0</c:v>
                </c:pt>
                <c:pt idx="1271">
                  <c:v>0.0</c:v>
                </c:pt>
                <c:pt idx="1272">
                  <c:v>0.0</c:v>
                </c:pt>
                <c:pt idx="1273">
                  <c:v>0.0</c:v>
                </c:pt>
                <c:pt idx="1274">
                  <c:v>0.0</c:v>
                </c:pt>
                <c:pt idx="1275">
                  <c:v>0.0</c:v>
                </c:pt>
                <c:pt idx="1276">
                  <c:v>0.0</c:v>
                </c:pt>
                <c:pt idx="1277">
                  <c:v>0.0</c:v>
                </c:pt>
                <c:pt idx="1278">
                  <c:v>0.0</c:v>
                </c:pt>
                <c:pt idx="1279">
                  <c:v>0.0</c:v>
                </c:pt>
                <c:pt idx="1280">
                  <c:v>0.0</c:v>
                </c:pt>
                <c:pt idx="1281">
                  <c:v>0.0</c:v>
                </c:pt>
                <c:pt idx="1282">
                  <c:v>0.0</c:v>
                </c:pt>
                <c:pt idx="1283">
                  <c:v>0.0</c:v>
                </c:pt>
                <c:pt idx="1284">
                  <c:v>0.0</c:v>
                </c:pt>
                <c:pt idx="1285">
                  <c:v>0.0</c:v>
                </c:pt>
                <c:pt idx="1286">
                  <c:v>0.0</c:v>
                </c:pt>
                <c:pt idx="1287">
                  <c:v>0.0</c:v>
                </c:pt>
                <c:pt idx="1288">
                  <c:v>0.0</c:v>
                </c:pt>
                <c:pt idx="1289">
                  <c:v>0.0</c:v>
                </c:pt>
                <c:pt idx="1290">
                  <c:v>0.0</c:v>
                </c:pt>
                <c:pt idx="1291">
                  <c:v>0.0</c:v>
                </c:pt>
                <c:pt idx="1292">
                  <c:v>0.0</c:v>
                </c:pt>
                <c:pt idx="1293">
                  <c:v>0.0</c:v>
                </c:pt>
                <c:pt idx="1294">
                  <c:v>0.0</c:v>
                </c:pt>
                <c:pt idx="1295">
                  <c:v>0.0</c:v>
                </c:pt>
                <c:pt idx="1296">
                  <c:v>0.0</c:v>
                </c:pt>
                <c:pt idx="1297">
                  <c:v>0.0</c:v>
                </c:pt>
                <c:pt idx="1298">
                  <c:v>0.0</c:v>
                </c:pt>
                <c:pt idx="1299">
                  <c:v>0.0</c:v>
                </c:pt>
                <c:pt idx="1300">
                  <c:v>0.0</c:v>
                </c:pt>
                <c:pt idx="1301">
                  <c:v>0.0</c:v>
                </c:pt>
                <c:pt idx="1302">
                  <c:v>0.0</c:v>
                </c:pt>
                <c:pt idx="1303">
                  <c:v>0.0</c:v>
                </c:pt>
                <c:pt idx="1304">
                  <c:v>0.0</c:v>
                </c:pt>
                <c:pt idx="1305">
                  <c:v>0.0</c:v>
                </c:pt>
                <c:pt idx="1306">
                  <c:v>0.0</c:v>
                </c:pt>
                <c:pt idx="1307">
                  <c:v>0.0</c:v>
                </c:pt>
                <c:pt idx="1308">
                  <c:v>0.0</c:v>
                </c:pt>
                <c:pt idx="1309">
                  <c:v>0.0</c:v>
                </c:pt>
                <c:pt idx="1310">
                  <c:v>0.0</c:v>
                </c:pt>
                <c:pt idx="1311">
                  <c:v>0.0</c:v>
                </c:pt>
                <c:pt idx="1312">
                  <c:v>0.0</c:v>
                </c:pt>
                <c:pt idx="1313">
                  <c:v>0.0</c:v>
                </c:pt>
                <c:pt idx="1314">
                  <c:v>0.0</c:v>
                </c:pt>
                <c:pt idx="1315">
                  <c:v>0.0</c:v>
                </c:pt>
                <c:pt idx="1316">
                  <c:v>0.0</c:v>
                </c:pt>
                <c:pt idx="1317">
                  <c:v>0.0</c:v>
                </c:pt>
                <c:pt idx="1318">
                  <c:v>0.0</c:v>
                </c:pt>
                <c:pt idx="1319">
                  <c:v>0.0</c:v>
                </c:pt>
                <c:pt idx="1320">
                  <c:v>0.0</c:v>
                </c:pt>
                <c:pt idx="1321">
                  <c:v>0.0</c:v>
                </c:pt>
                <c:pt idx="1322">
                  <c:v>0.0</c:v>
                </c:pt>
                <c:pt idx="1323">
                  <c:v>0.0</c:v>
                </c:pt>
                <c:pt idx="1324">
                  <c:v>0.0</c:v>
                </c:pt>
                <c:pt idx="1325">
                  <c:v>0.0</c:v>
                </c:pt>
                <c:pt idx="1326">
                  <c:v>0.0</c:v>
                </c:pt>
                <c:pt idx="1327">
                  <c:v>0.0</c:v>
                </c:pt>
                <c:pt idx="1328">
                  <c:v>0.0</c:v>
                </c:pt>
                <c:pt idx="1329">
                  <c:v>0.0</c:v>
                </c:pt>
                <c:pt idx="1330">
                  <c:v>0.0</c:v>
                </c:pt>
                <c:pt idx="1331">
                  <c:v>0.0</c:v>
                </c:pt>
                <c:pt idx="1332">
                  <c:v>0.0</c:v>
                </c:pt>
                <c:pt idx="1333">
                  <c:v>0.0</c:v>
                </c:pt>
                <c:pt idx="1334">
                  <c:v>0.0</c:v>
                </c:pt>
                <c:pt idx="1335">
                  <c:v>0.0</c:v>
                </c:pt>
                <c:pt idx="1336">
                  <c:v>0.0</c:v>
                </c:pt>
                <c:pt idx="1337">
                  <c:v>0.0</c:v>
                </c:pt>
                <c:pt idx="1338">
                  <c:v>0.0</c:v>
                </c:pt>
                <c:pt idx="1339">
                  <c:v>0.0</c:v>
                </c:pt>
                <c:pt idx="1340">
                  <c:v>0.0</c:v>
                </c:pt>
                <c:pt idx="1341">
                  <c:v>0.0</c:v>
                </c:pt>
                <c:pt idx="1342">
                  <c:v>0.0</c:v>
                </c:pt>
                <c:pt idx="1343">
                  <c:v>0.0</c:v>
                </c:pt>
                <c:pt idx="1344">
                  <c:v>0.0</c:v>
                </c:pt>
                <c:pt idx="1345">
                  <c:v>0.0</c:v>
                </c:pt>
                <c:pt idx="1346">
                  <c:v>0.0</c:v>
                </c:pt>
                <c:pt idx="1347">
                  <c:v>0.0</c:v>
                </c:pt>
                <c:pt idx="1348">
                  <c:v>0.0</c:v>
                </c:pt>
                <c:pt idx="1349">
                  <c:v>0.0</c:v>
                </c:pt>
                <c:pt idx="1350">
                  <c:v>0.0</c:v>
                </c:pt>
                <c:pt idx="1351">
                  <c:v>0.0</c:v>
                </c:pt>
                <c:pt idx="1352">
                  <c:v>0.0</c:v>
                </c:pt>
                <c:pt idx="1353">
                  <c:v>0.0</c:v>
                </c:pt>
                <c:pt idx="1354">
                  <c:v>0.0</c:v>
                </c:pt>
                <c:pt idx="1355">
                  <c:v>0.0</c:v>
                </c:pt>
                <c:pt idx="1356">
                  <c:v>0.0</c:v>
                </c:pt>
                <c:pt idx="1357">
                  <c:v>0.0</c:v>
                </c:pt>
                <c:pt idx="1358">
                  <c:v>0.0</c:v>
                </c:pt>
                <c:pt idx="1359">
                  <c:v>0.0</c:v>
                </c:pt>
                <c:pt idx="1360">
                  <c:v>0.0</c:v>
                </c:pt>
                <c:pt idx="1361">
                  <c:v>0.0</c:v>
                </c:pt>
                <c:pt idx="1362">
                  <c:v>0.0</c:v>
                </c:pt>
                <c:pt idx="1363">
                  <c:v>0.0</c:v>
                </c:pt>
                <c:pt idx="1364">
                  <c:v>0.0</c:v>
                </c:pt>
                <c:pt idx="1365">
                  <c:v>0.0</c:v>
                </c:pt>
                <c:pt idx="1366">
                  <c:v>0.0</c:v>
                </c:pt>
                <c:pt idx="1367">
                  <c:v>0.0</c:v>
                </c:pt>
                <c:pt idx="1368">
                  <c:v>0.0</c:v>
                </c:pt>
                <c:pt idx="1369">
                  <c:v>0.0</c:v>
                </c:pt>
                <c:pt idx="1370">
                  <c:v>0.0</c:v>
                </c:pt>
                <c:pt idx="1371">
                  <c:v>0.0</c:v>
                </c:pt>
                <c:pt idx="1372">
                  <c:v>0.0</c:v>
                </c:pt>
                <c:pt idx="1373">
                  <c:v>0.0</c:v>
                </c:pt>
                <c:pt idx="1374">
                  <c:v>0.0</c:v>
                </c:pt>
                <c:pt idx="1375">
                  <c:v>0.0</c:v>
                </c:pt>
                <c:pt idx="1376">
                  <c:v>0.0</c:v>
                </c:pt>
                <c:pt idx="1377">
                  <c:v>0.0</c:v>
                </c:pt>
                <c:pt idx="1378">
                  <c:v>0.0</c:v>
                </c:pt>
                <c:pt idx="1379">
                  <c:v>0.0</c:v>
                </c:pt>
                <c:pt idx="1380">
                  <c:v>0.0</c:v>
                </c:pt>
                <c:pt idx="1381">
                  <c:v>0.0</c:v>
                </c:pt>
                <c:pt idx="1382">
                  <c:v>0.0</c:v>
                </c:pt>
                <c:pt idx="1383">
                  <c:v>0.0</c:v>
                </c:pt>
                <c:pt idx="1384">
                  <c:v>0.0</c:v>
                </c:pt>
                <c:pt idx="1385">
                  <c:v>0.0</c:v>
                </c:pt>
                <c:pt idx="1386">
                  <c:v>0.0</c:v>
                </c:pt>
                <c:pt idx="1387">
                  <c:v>0.0</c:v>
                </c:pt>
                <c:pt idx="1388">
                  <c:v>0.0</c:v>
                </c:pt>
                <c:pt idx="1389">
                  <c:v>0.0</c:v>
                </c:pt>
                <c:pt idx="1390">
                  <c:v>0.0</c:v>
                </c:pt>
                <c:pt idx="1391">
                  <c:v>0.0</c:v>
                </c:pt>
                <c:pt idx="1392">
                  <c:v>0.0</c:v>
                </c:pt>
                <c:pt idx="1393">
                  <c:v>0.0</c:v>
                </c:pt>
                <c:pt idx="1394">
                  <c:v>0.0</c:v>
                </c:pt>
                <c:pt idx="1395">
                  <c:v>0.0</c:v>
                </c:pt>
                <c:pt idx="1396">
                  <c:v>0.0</c:v>
                </c:pt>
                <c:pt idx="1397">
                  <c:v>0.0</c:v>
                </c:pt>
                <c:pt idx="1398">
                  <c:v>0.0</c:v>
                </c:pt>
                <c:pt idx="1399">
                  <c:v>0.0</c:v>
                </c:pt>
                <c:pt idx="1400">
                  <c:v>0.0</c:v>
                </c:pt>
                <c:pt idx="1401">
                  <c:v>0.0</c:v>
                </c:pt>
                <c:pt idx="1402">
                  <c:v>0.0</c:v>
                </c:pt>
                <c:pt idx="1403">
                  <c:v>0.0</c:v>
                </c:pt>
                <c:pt idx="1404">
                  <c:v>0.0</c:v>
                </c:pt>
                <c:pt idx="1405">
                  <c:v>0.0</c:v>
                </c:pt>
                <c:pt idx="1406">
                  <c:v>0.0</c:v>
                </c:pt>
                <c:pt idx="1407">
                  <c:v>0.0</c:v>
                </c:pt>
                <c:pt idx="1408">
                  <c:v>0.0</c:v>
                </c:pt>
                <c:pt idx="1409">
                  <c:v>0.0</c:v>
                </c:pt>
                <c:pt idx="1410">
                  <c:v>0.0</c:v>
                </c:pt>
                <c:pt idx="1411">
                  <c:v>0.0</c:v>
                </c:pt>
                <c:pt idx="1412">
                  <c:v>0.0</c:v>
                </c:pt>
                <c:pt idx="1413">
                  <c:v>0.0</c:v>
                </c:pt>
                <c:pt idx="1414">
                  <c:v>0.0</c:v>
                </c:pt>
                <c:pt idx="1415">
                  <c:v>0.0</c:v>
                </c:pt>
                <c:pt idx="1416">
                  <c:v>0.0</c:v>
                </c:pt>
                <c:pt idx="1417">
                  <c:v>0.0</c:v>
                </c:pt>
                <c:pt idx="1418">
                  <c:v>0.0</c:v>
                </c:pt>
                <c:pt idx="1419">
                  <c:v>0.0</c:v>
                </c:pt>
                <c:pt idx="1420">
                  <c:v>0.0</c:v>
                </c:pt>
                <c:pt idx="1421">
                  <c:v>0.0</c:v>
                </c:pt>
                <c:pt idx="1422">
                  <c:v>0.0</c:v>
                </c:pt>
                <c:pt idx="1423">
                  <c:v>0.0</c:v>
                </c:pt>
                <c:pt idx="1424">
                  <c:v>0.0</c:v>
                </c:pt>
                <c:pt idx="1425">
                  <c:v>0.0</c:v>
                </c:pt>
                <c:pt idx="1426">
                  <c:v>0.0</c:v>
                </c:pt>
                <c:pt idx="1427">
                  <c:v>0.0</c:v>
                </c:pt>
                <c:pt idx="1428">
                  <c:v>0.0</c:v>
                </c:pt>
                <c:pt idx="1429">
                  <c:v>0.0</c:v>
                </c:pt>
                <c:pt idx="1430">
                  <c:v>0.0</c:v>
                </c:pt>
                <c:pt idx="1431">
                  <c:v>0.0</c:v>
                </c:pt>
                <c:pt idx="1432">
                  <c:v>0.0</c:v>
                </c:pt>
                <c:pt idx="1433">
                  <c:v>0.0</c:v>
                </c:pt>
                <c:pt idx="1434">
                  <c:v>0.0</c:v>
                </c:pt>
                <c:pt idx="1435">
                  <c:v>0.0</c:v>
                </c:pt>
                <c:pt idx="1436">
                  <c:v>0.0</c:v>
                </c:pt>
                <c:pt idx="1437">
                  <c:v>0.0</c:v>
                </c:pt>
                <c:pt idx="1438">
                  <c:v>0.0</c:v>
                </c:pt>
                <c:pt idx="1439">
                  <c:v>0.0</c:v>
                </c:pt>
                <c:pt idx="1440">
                  <c:v>0.0</c:v>
                </c:pt>
                <c:pt idx="1441">
                  <c:v>0.0</c:v>
                </c:pt>
                <c:pt idx="1442">
                  <c:v>0.0</c:v>
                </c:pt>
                <c:pt idx="1443">
                  <c:v>0.0</c:v>
                </c:pt>
                <c:pt idx="1444">
                  <c:v>0.0</c:v>
                </c:pt>
                <c:pt idx="1445">
                  <c:v>0.0</c:v>
                </c:pt>
                <c:pt idx="1446">
                  <c:v>0.0</c:v>
                </c:pt>
                <c:pt idx="1447">
                  <c:v>0.0</c:v>
                </c:pt>
                <c:pt idx="1448">
                  <c:v>0.0</c:v>
                </c:pt>
                <c:pt idx="1449">
                  <c:v>0.0</c:v>
                </c:pt>
                <c:pt idx="1450">
                  <c:v>0.0</c:v>
                </c:pt>
                <c:pt idx="1451">
                  <c:v>0.0</c:v>
                </c:pt>
                <c:pt idx="1452">
                  <c:v>0.0</c:v>
                </c:pt>
                <c:pt idx="1453">
                  <c:v>0.0</c:v>
                </c:pt>
                <c:pt idx="1454">
                  <c:v>0.0</c:v>
                </c:pt>
                <c:pt idx="1455">
                  <c:v>0.0</c:v>
                </c:pt>
                <c:pt idx="1456">
                  <c:v>0.0</c:v>
                </c:pt>
                <c:pt idx="1457">
                  <c:v>0.0</c:v>
                </c:pt>
                <c:pt idx="1458">
                  <c:v>0.0</c:v>
                </c:pt>
                <c:pt idx="1459">
                  <c:v>0.0</c:v>
                </c:pt>
                <c:pt idx="1460">
                  <c:v>0.0</c:v>
                </c:pt>
                <c:pt idx="1461">
                  <c:v>0.0</c:v>
                </c:pt>
                <c:pt idx="1462">
                  <c:v>0.0</c:v>
                </c:pt>
                <c:pt idx="1463">
                  <c:v>0.0</c:v>
                </c:pt>
                <c:pt idx="1464">
                  <c:v>0.0</c:v>
                </c:pt>
                <c:pt idx="1465">
                  <c:v>0.0</c:v>
                </c:pt>
                <c:pt idx="1466">
                  <c:v>0.0</c:v>
                </c:pt>
                <c:pt idx="1467">
                  <c:v>0.0</c:v>
                </c:pt>
                <c:pt idx="1468">
                  <c:v>0.0</c:v>
                </c:pt>
                <c:pt idx="1469">
                  <c:v>0.0</c:v>
                </c:pt>
                <c:pt idx="1470">
                  <c:v>0.0</c:v>
                </c:pt>
                <c:pt idx="1471">
                  <c:v>0.0</c:v>
                </c:pt>
                <c:pt idx="1472">
                  <c:v>0.0</c:v>
                </c:pt>
                <c:pt idx="1473">
                  <c:v>0.0</c:v>
                </c:pt>
                <c:pt idx="1474">
                  <c:v>0.0</c:v>
                </c:pt>
                <c:pt idx="1475">
                  <c:v>0.0</c:v>
                </c:pt>
                <c:pt idx="1476">
                  <c:v>0.0</c:v>
                </c:pt>
                <c:pt idx="1477">
                  <c:v>0.0</c:v>
                </c:pt>
                <c:pt idx="1478">
                  <c:v>0.0</c:v>
                </c:pt>
                <c:pt idx="1479">
                  <c:v>0.0</c:v>
                </c:pt>
                <c:pt idx="1480">
                  <c:v>0.0</c:v>
                </c:pt>
                <c:pt idx="1481">
                  <c:v>0.0</c:v>
                </c:pt>
                <c:pt idx="1482">
                  <c:v>0.0</c:v>
                </c:pt>
                <c:pt idx="1483">
                  <c:v>0.0</c:v>
                </c:pt>
                <c:pt idx="1484">
                  <c:v>0.0</c:v>
                </c:pt>
                <c:pt idx="1485">
                  <c:v>0.0</c:v>
                </c:pt>
                <c:pt idx="1486">
                  <c:v>0.0</c:v>
                </c:pt>
                <c:pt idx="1487">
                  <c:v>0.0</c:v>
                </c:pt>
                <c:pt idx="1488">
                  <c:v>0.0</c:v>
                </c:pt>
                <c:pt idx="1489">
                  <c:v>0.0</c:v>
                </c:pt>
                <c:pt idx="1490">
                  <c:v>0.0</c:v>
                </c:pt>
                <c:pt idx="1491">
                  <c:v>0.0</c:v>
                </c:pt>
                <c:pt idx="1492">
                  <c:v>0.0</c:v>
                </c:pt>
                <c:pt idx="1493">
                  <c:v>0.0</c:v>
                </c:pt>
                <c:pt idx="1494">
                  <c:v>0.0</c:v>
                </c:pt>
                <c:pt idx="1495">
                  <c:v>0.0</c:v>
                </c:pt>
                <c:pt idx="1496">
                  <c:v>0.0</c:v>
                </c:pt>
                <c:pt idx="1497">
                  <c:v>0.0</c:v>
                </c:pt>
                <c:pt idx="1498">
                  <c:v>0.0</c:v>
                </c:pt>
                <c:pt idx="1499">
                  <c:v>0.0</c:v>
                </c:pt>
                <c:pt idx="1500">
                  <c:v>0.0</c:v>
                </c:pt>
                <c:pt idx="1501">
                  <c:v>0.0</c:v>
                </c:pt>
                <c:pt idx="1502">
                  <c:v>0.0</c:v>
                </c:pt>
                <c:pt idx="1503">
                  <c:v>0.0</c:v>
                </c:pt>
                <c:pt idx="1504">
                  <c:v>0.0</c:v>
                </c:pt>
                <c:pt idx="1505">
                  <c:v>0.0</c:v>
                </c:pt>
                <c:pt idx="1506">
                  <c:v>0.0</c:v>
                </c:pt>
                <c:pt idx="1507">
                  <c:v>0.0</c:v>
                </c:pt>
                <c:pt idx="1508">
                  <c:v>0.0</c:v>
                </c:pt>
                <c:pt idx="1509">
                  <c:v>0.0</c:v>
                </c:pt>
                <c:pt idx="1510">
                  <c:v>0.0</c:v>
                </c:pt>
                <c:pt idx="1511">
                  <c:v>0.0</c:v>
                </c:pt>
                <c:pt idx="1512">
                  <c:v>0.0</c:v>
                </c:pt>
                <c:pt idx="1513">
                  <c:v>0.0</c:v>
                </c:pt>
                <c:pt idx="1514">
                  <c:v>0.0</c:v>
                </c:pt>
                <c:pt idx="1515">
                  <c:v>0.0</c:v>
                </c:pt>
                <c:pt idx="1516">
                  <c:v>0.0</c:v>
                </c:pt>
                <c:pt idx="1517">
                  <c:v>0.0</c:v>
                </c:pt>
                <c:pt idx="1518">
                  <c:v>0.0</c:v>
                </c:pt>
                <c:pt idx="1519">
                  <c:v>0.0</c:v>
                </c:pt>
                <c:pt idx="1520">
                  <c:v>0.0</c:v>
                </c:pt>
                <c:pt idx="1521">
                  <c:v>0.0</c:v>
                </c:pt>
                <c:pt idx="1522">
                  <c:v>0.0</c:v>
                </c:pt>
                <c:pt idx="1523">
                  <c:v>0.0</c:v>
                </c:pt>
                <c:pt idx="1524">
                  <c:v>0.0</c:v>
                </c:pt>
                <c:pt idx="1525">
                  <c:v>0.0</c:v>
                </c:pt>
                <c:pt idx="1526">
                  <c:v>0.0</c:v>
                </c:pt>
                <c:pt idx="1527">
                  <c:v>0.0</c:v>
                </c:pt>
                <c:pt idx="1528">
                  <c:v>0.0</c:v>
                </c:pt>
                <c:pt idx="1529">
                  <c:v>0.0</c:v>
                </c:pt>
                <c:pt idx="1530">
                  <c:v>0.0</c:v>
                </c:pt>
                <c:pt idx="1531">
                  <c:v>0.0</c:v>
                </c:pt>
                <c:pt idx="1532">
                  <c:v>0.0</c:v>
                </c:pt>
                <c:pt idx="1533">
                  <c:v>0.0</c:v>
                </c:pt>
                <c:pt idx="1534">
                  <c:v>0.0</c:v>
                </c:pt>
                <c:pt idx="1535">
                  <c:v>0.0</c:v>
                </c:pt>
                <c:pt idx="1536">
                  <c:v>0.0</c:v>
                </c:pt>
                <c:pt idx="1537">
                  <c:v>0.0</c:v>
                </c:pt>
                <c:pt idx="1538">
                  <c:v>0.0</c:v>
                </c:pt>
                <c:pt idx="1539">
                  <c:v>0.0</c:v>
                </c:pt>
                <c:pt idx="1540">
                  <c:v>0.0</c:v>
                </c:pt>
                <c:pt idx="1541">
                  <c:v>0.0</c:v>
                </c:pt>
                <c:pt idx="1542">
                  <c:v>0.0</c:v>
                </c:pt>
                <c:pt idx="1543">
                  <c:v>0.0</c:v>
                </c:pt>
                <c:pt idx="1544">
                  <c:v>0.0</c:v>
                </c:pt>
                <c:pt idx="1545">
                  <c:v>0.0</c:v>
                </c:pt>
                <c:pt idx="1546">
                  <c:v>0.0</c:v>
                </c:pt>
                <c:pt idx="1547">
                  <c:v>0.0</c:v>
                </c:pt>
                <c:pt idx="1548">
                  <c:v>0.0</c:v>
                </c:pt>
                <c:pt idx="1549">
                  <c:v>0.0</c:v>
                </c:pt>
                <c:pt idx="1550">
                  <c:v>0.0</c:v>
                </c:pt>
                <c:pt idx="1551">
                  <c:v>0.0</c:v>
                </c:pt>
                <c:pt idx="1552">
                  <c:v>0.0</c:v>
                </c:pt>
                <c:pt idx="1553">
                  <c:v>0.0</c:v>
                </c:pt>
                <c:pt idx="1554">
                  <c:v>0.0</c:v>
                </c:pt>
                <c:pt idx="1555">
                  <c:v>0.0</c:v>
                </c:pt>
                <c:pt idx="1556">
                  <c:v>0.0</c:v>
                </c:pt>
                <c:pt idx="1557">
                  <c:v>0.0</c:v>
                </c:pt>
                <c:pt idx="1558">
                  <c:v>0.0</c:v>
                </c:pt>
                <c:pt idx="1559">
                  <c:v>0.0</c:v>
                </c:pt>
                <c:pt idx="1560">
                  <c:v>0.0</c:v>
                </c:pt>
                <c:pt idx="1561">
                  <c:v>0.0</c:v>
                </c:pt>
                <c:pt idx="1562">
                  <c:v>0.0</c:v>
                </c:pt>
                <c:pt idx="1563">
                  <c:v>0.0</c:v>
                </c:pt>
                <c:pt idx="1564">
                  <c:v>0.0</c:v>
                </c:pt>
                <c:pt idx="1565">
                  <c:v>0.0</c:v>
                </c:pt>
                <c:pt idx="1566">
                  <c:v>0.0</c:v>
                </c:pt>
                <c:pt idx="1567">
                  <c:v>0.0</c:v>
                </c:pt>
                <c:pt idx="1568">
                  <c:v>0.0</c:v>
                </c:pt>
                <c:pt idx="1569">
                  <c:v>0.0</c:v>
                </c:pt>
                <c:pt idx="1570">
                  <c:v>0.0</c:v>
                </c:pt>
                <c:pt idx="1571">
                  <c:v>0.0</c:v>
                </c:pt>
                <c:pt idx="1572">
                  <c:v>0.0</c:v>
                </c:pt>
                <c:pt idx="1573">
                  <c:v>0.0</c:v>
                </c:pt>
                <c:pt idx="1574">
                  <c:v>0.0</c:v>
                </c:pt>
                <c:pt idx="1575">
                  <c:v>0.0</c:v>
                </c:pt>
                <c:pt idx="1576">
                  <c:v>0.0</c:v>
                </c:pt>
                <c:pt idx="1577">
                  <c:v>0.0</c:v>
                </c:pt>
                <c:pt idx="1578">
                  <c:v>0.0</c:v>
                </c:pt>
                <c:pt idx="1579">
                  <c:v>0.0</c:v>
                </c:pt>
                <c:pt idx="1580">
                  <c:v>0.0</c:v>
                </c:pt>
                <c:pt idx="1581">
                  <c:v>0.0</c:v>
                </c:pt>
                <c:pt idx="1582">
                  <c:v>0.0</c:v>
                </c:pt>
                <c:pt idx="1583">
                  <c:v>0.0</c:v>
                </c:pt>
                <c:pt idx="1584">
                  <c:v>0.0</c:v>
                </c:pt>
                <c:pt idx="1585">
                  <c:v>0.0</c:v>
                </c:pt>
                <c:pt idx="1586">
                  <c:v>0.0</c:v>
                </c:pt>
                <c:pt idx="1587">
                  <c:v>0.0</c:v>
                </c:pt>
                <c:pt idx="1588">
                  <c:v>0.0</c:v>
                </c:pt>
                <c:pt idx="1589">
                  <c:v>0.0</c:v>
                </c:pt>
                <c:pt idx="1590">
                  <c:v>0.0</c:v>
                </c:pt>
                <c:pt idx="1591">
                  <c:v>0.0</c:v>
                </c:pt>
                <c:pt idx="1592">
                  <c:v>0.0</c:v>
                </c:pt>
                <c:pt idx="1593">
                  <c:v>0.0</c:v>
                </c:pt>
                <c:pt idx="1594">
                  <c:v>0.0</c:v>
                </c:pt>
                <c:pt idx="1595">
                  <c:v>0.0</c:v>
                </c:pt>
                <c:pt idx="1596">
                  <c:v>0.0</c:v>
                </c:pt>
                <c:pt idx="1597">
                  <c:v>0.0</c:v>
                </c:pt>
                <c:pt idx="1598">
                  <c:v>0.0</c:v>
                </c:pt>
                <c:pt idx="1599">
                  <c:v>0.0</c:v>
                </c:pt>
                <c:pt idx="1600">
                  <c:v>0.0</c:v>
                </c:pt>
                <c:pt idx="1601">
                  <c:v>0.0</c:v>
                </c:pt>
                <c:pt idx="1602">
                  <c:v>0.0</c:v>
                </c:pt>
                <c:pt idx="1603">
                  <c:v>0.0</c:v>
                </c:pt>
                <c:pt idx="1604">
                  <c:v>0.0</c:v>
                </c:pt>
                <c:pt idx="1605">
                  <c:v>0.0</c:v>
                </c:pt>
                <c:pt idx="1606">
                  <c:v>0.0</c:v>
                </c:pt>
                <c:pt idx="1607">
                  <c:v>0.0</c:v>
                </c:pt>
                <c:pt idx="1608">
                  <c:v>0.0</c:v>
                </c:pt>
                <c:pt idx="1609">
                  <c:v>0.0</c:v>
                </c:pt>
                <c:pt idx="1610">
                  <c:v>0.0</c:v>
                </c:pt>
                <c:pt idx="1611">
                  <c:v>0.0</c:v>
                </c:pt>
                <c:pt idx="1612">
                  <c:v>0.0</c:v>
                </c:pt>
                <c:pt idx="1613">
                  <c:v>0.0</c:v>
                </c:pt>
                <c:pt idx="1614">
                  <c:v>0.0</c:v>
                </c:pt>
                <c:pt idx="1615">
                  <c:v>0.0</c:v>
                </c:pt>
                <c:pt idx="1616">
                  <c:v>0.0</c:v>
                </c:pt>
                <c:pt idx="1617">
                  <c:v>0.0</c:v>
                </c:pt>
                <c:pt idx="1618">
                  <c:v>0.0</c:v>
                </c:pt>
                <c:pt idx="1619">
                  <c:v>0.0</c:v>
                </c:pt>
                <c:pt idx="1620">
                  <c:v>0.0</c:v>
                </c:pt>
                <c:pt idx="1621">
                  <c:v>0.0</c:v>
                </c:pt>
                <c:pt idx="1622">
                  <c:v>0.0</c:v>
                </c:pt>
                <c:pt idx="1623">
                  <c:v>0.0</c:v>
                </c:pt>
                <c:pt idx="1624">
                  <c:v>0.0</c:v>
                </c:pt>
                <c:pt idx="1625">
                  <c:v>0.0</c:v>
                </c:pt>
                <c:pt idx="1626">
                  <c:v>0.0</c:v>
                </c:pt>
                <c:pt idx="1627">
                  <c:v>0.0</c:v>
                </c:pt>
                <c:pt idx="1628">
                  <c:v>0.0</c:v>
                </c:pt>
                <c:pt idx="1629">
                  <c:v>0.0</c:v>
                </c:pt>
                <c:pt idx="1630">
                  <c:v>0.0</c:v>
                </c:pt>
                <c:pt idx="1631">
                  <c:v>0.0</c:v>
                </c:pt>
                <c:pt idx="1632">
                  <c:v>0.0</c:v>
                </c:pt>
                <c:pt idx="1633">
                  <c:v>0.0</c:v>
                </c:pt>
                <c:pt idx="1634">
                  <c:v>0.0</c:v>
                </c:pt>
                <c:pt idx="1635">
                  <c:v>0.0</c:v>
                </c:pt>
                <c:pt idx="1636">
                  <c:v>0.0</c:v>
                </c:pt>
                <c:pt idx="1637">
                  <c:v>0.0</c:v>
                </c:pt>
                <c:pt idx="1638">
                  <c:v>0.0</c:v>
                </c:pt>
                <c:pt idx="1639">
                  <c:v>0.0</c:v>
                </c:pt>
                <c:pt idx="1640">
                  <c:v>0.0</c:v>
                </c:pt>
                <c:pt idx="1641">
                  <c:v>0.0</c:v>
                </c:pt>
                <c:pt idx="1642">
                  <c:v>0.0</c:v>
                </c:pt>
                <c:pt idx="1643">
                  <c:v>0.0</c:v>
                </c:pt>
                <c:pt idx="1644">
                  <c:v>0.0</c:v>
                </c:pt>
                <c:pt idx="1645">
                  <c:v>0.0</c:v>
                </c:pt>
                <c:pt idx="1646">
                  <c:v>0.0</c:v>
                </c:pt>
                <c:pt idx="1647">
                  <c:v>0.0</c:v>
                </c:pt>
                <c:pt idx="1648">
                  <c:v>0.0</c:v>
                </c:pt>
                <c:pt idx="1649">
                  <c:v>0.0</c:v>
                </c:pt>
                <c:pt idx="1650">
                  <c:v>0.0</c:v>
                </c:pt>
                <c:pt idx="1651">
                  <c:v>0.0</c:v>
                </c:pt>
                <c:pt idx="1652">
                  <c:v>0.0</c:v>
                </c:pt>
                <c:pt idx="1653">
                  <c:v>0.0</c:v>
                </c:pt>
                <c:pt idx="1654">
                  <c:v>0.0</c:v>
                </c:pt>
                <c:pt idx="1655">
                  <c:v>0.0</c:v>
                </c:pt>
                <c:pt idx="1656">
                  <c:v>0.0</c:v>
                </c:pt>
                <c:pt idx="1657">
                  <c:v>0.0</c:v>
                </c:pt>
                <c:pt idx="1658">
                  <c:v>0.0</c:v>
                </c:pt>
                <c:pt idx="1659">
                  <c:v>0.0</c:v>
                </c:pt>
                <c:pt idx="1660">
                  <c:v>0.0</c:v>
                </c:pt>
                <c:pt idx="1661">
                  <c:v>0.0</c:v>
                </c:pt>
                <c:pt idx="1662">
                  <c:v>0.0</c:v>
                </c:pt>
                <c:pt idx="1663">
                  <c:v>0.0</c:v>
                </c:pt>
                <c:pt idx="1664">
                  <c:v>0.0</c:v>
                </c:pt>
                <c:pt idx="1665">
                  <c:v>0.0</c:v>
                </c:pt>
                <c:pt idx="1666">
                  <c:v>0.0</c:v>
                </c:pt>
                <c:pt idx="1667">
                  <c:v>0.0</c:v>
                </c:pt>
                <c:pt idx="1668">
                  <c:v>0.0</c:v>
                </c:pt>
                <c:pt idx="1669">
                  <c:v>0.0</c:v>
                </c:pt>
                <c:pt idx="1670">
                  <c:v>0.0</c:v>
                </c:pt>
                <c:pt idx="1671">
                  <c:v>0.0</c:v>
                </c:pt>
                <c:pt idx="1672">
                  <c:v>0.0</c:v>
                </c:pt>
                <c:pt idx="1673">
                  <c:v>0.0</c:v>
                </c:pt>
                <c:pt idx="1674">
                  <c:v>0.0</c:v>
                </c:pt>
                <c:pt idx="1675">
                  <c:v>0.0</c:v>
                </c:pt>
                <c:pt idx="1676">
                  <c:v>0.0</c:v>
                </c:pt>
                <c:pt idx="1677">
                  <c:v>0.0</c:v>
                </c:pt>
                <c:pt idx="1678">
                  <c:v>0.0</c:v>
                </c:pt>
                <c:pt idx="1679">
                  <c:v>0.0</c:v>
                </c:pt>
                <c:pt idx="1680">
                  <c:v>0.0</c:v>
                </c:pt>
                <c:pt idx="1681">
                  <c:v>0.0</c:v>
                </c:pt>
                <c:pt idx="1682">
                  <c:v>0.0</c:v>
                </c:pt>
                <c:pt idx="1683">
                  <c:v>0.0</c:v>
                </c:pt>
                <c:pt idx="1684">
                  <c:v>0.0</c:v>
                </c:pt>
                <c:pt idx="1685">
                  <c:v>0.0</c:v>
                </c:pt>
                <c:pt idx="1686">
                  <c:v>0.0</c:v>
                </c:pt>
                <c:pt idx="1687">
                  <c:v>0.0</c:v>
                </c:pt>
                <c:pt idx="1688">
                  <c:v>0.0</c:v>
                </c:pt>
                <c:pt idx="1689">
                  <c:v>0.0</c:v>
                </c:pt>
                <c:pt idx="1690">
                  <c:v>0.0</c:v>
                </c:pt>
                <c:pt idx="1691">
                  <c:v>0.0</c:v>
                </c:pt>
                <c:pt idx="1692">
                  <c:v>0.0</c:v>
                </c:pt>
                <c:pt idx="1693">
                  <c:v>0.0</c:v>
                </c:pt>
                <c:pt idx="1694">
                  <c:v>0.0</c:v>
                </c:pt>
                <c:pt idx="1695">
                  <c:v>0.0</c:v>
                </c:pt>
                <c:pt idx="1696">
                  <c:v>0.0</c:v>
                </c:pt>
                <c:pt idx="1697">
                  <c:v>0.0</c:v>
                </c:pt>
                <c:pt idx="1698">
                  <c:v>0.0</c:v>
                </c:pt>
                <c:pt idx="1699">
                  <c:v>0.0</c:v>
                </c:pt>
                <c:pt idx="1700">
                  <c:v>0.0</c:v>
                </c:pt>
                <c:pt idx="1701">
                  <c:v>0.0</c:v>
                </c:pt>
                <c:pt idx="1702">
                  <c:v>0.0</c:v>
                </c:pt>
                <c:pt idx="1703">
                  <c:v>0.0</c:v>
                </c:pt>
                <c:pt idx="1704">
                  <c:v>0.0</c:v>
                </c:pt>
                <c:pt idx="1705">
                  <c:v>0.0</c:v>
                </c:pt>
                <c:pt idx="1706">
                  <c:v>0.0</c:v>
                </c:pt>
                <c:pt idx="1707">
                  <c:v>0.0</c:v>
                </c:pt>
                <c:pt idx="1708">
                  <c:v>0.0</c:v>
                </c:pt>
                <c:pt idx="1709">
                  <c:v>0.0</c:v>
                </c:pt>
                <c:pt idx="1710">
                  <c:v>0.0</c:v>
                </c:pt>
                <c:pt idx="1711">
                  <c:v>0.0</c:v>
                </c:pt>
                <c:pt idx="1712">
                  <c:v>0.0</c:v>
                </c:pt>
                <c:pt idx="1713">
                  <c:v>0.0</c:v>
                </c:pt>
                <c:pt idx="1714">
                  <c:v>0.0</c:v>
                </c:pt>
                <c:pt idx="1715">
                  <c:v>0.0</c:v>
                </c:pt>
                <c:pt idx="1716">
                  <c:v>0.0</c:v>
                </c:pt>
                <c:pt idx="1717">
                  <c:v>0.0</c:v>
                </c:pt>
                <c:pt idx="1718">
                  <c:v>0.0</c:v>
                </c:pt>
                <c:pt idx="1719">
                  <c:v>0.0</c:v>
                </c:pt>
                <c:pt idx="1720">
                  <c:v>0.0</c:v>
                </c:pt>
                <c:pt idx="1721">
                  <c:v>0.0</c:v>
                </c:pt>
                <c:pt idx="1722">
                  <c:v>0.0</c:v>
                </c:pt>
                <c:pt idx="1723">
                  <c:v>0.0</c:v>
                </c:pt>
                <c:pt idx="1724">
                  <c:v>0.0</c:v>
                </c:pt>
                <c:pt idx="1725">
                  <c:v>0.0</c:v>
                </c:pt>
                <c:pt idx="1726">
                  <c:v>0.0</c:v>
                </c:pt>
                <c:pt idx="1727">
                  <c:v>0.0</c:v>
                </c:pt>
                <c:pt idx="1728">
                  <c:v>0.0</c:v>
                </c:pt>
                <c:pt idx="1729">
                  <c:v>0.0</c:v>
                </c:pt>
                <c:pt idx="1730">
                  <c:v>0.0</c:v>
                </c:pt>
                <c:pt idx="1731">
                  <c:v>0.0</c:v>
                </c:pt>
                <c:pt idx="1732">
                  <c:v>0.0</c:v>
                </c:pt>
                <c:pt idx="1733">
                  <c:v>0.0</c:v>
                </c:pt>
                <c:pt idx="1734">
                  <c:v>0.0</c:v>
                </c:pt>
                <c:pt idx="1735">
                  <c:v>0.0</c:v>
                </c:pt>
                <c:pt idx="1736">
                  <c:v>0.0</c:v>
                </c:pt>
                <c:pt idx="1737">
                  <c:v>0.0</c:v>
                </c:pt>
                <c:pt idx="1738">
                  <c:v>0.0</c:v>
                </c:pt>
                <c:pt idx="1739">
                  <c:v>0.0</c:v>
                </c:pt>
                <c:pt idx="1740">
                  <c:v>0.0</c:v>
                </c:pt>
                <c:pt idx="1741">
                  <c:v>0.0</c:v>
                </c:pt>
                <c:pt idx="1742">
                  <c:v>0.0</c:v>
                </c:pt>
                <c:pt idx="1743">
                  <c:v>0.0</c:v>
                </c:pt>
                <c:pt idx="1744">
                  <c:v>0.0</c:v>
                </c:pt>
                <c:pt idx="1745">
                  <c:v>0.0</c:v>
                </c:pt>
                <c:pt idx="1746">
                  <c:v>0.0</c:v>
                </c:pt>
                <c:pt idx="1747">
                  <c:v>0.0</c:v>
                </c:pt>
                <c:pt idx="1748">
                  <c:v>0.0</c:v>
                </c:pt>
                <c:pt idx="1749">
                  <c:v>0.0</c:v>
                </c:pt>
                <c:pt idx="1750">
                  <c:v>0.0</c:v>
                </c:pt>
                <c:pt idx="1751">
                  <c:v>0.0</c:v>
                </c:pt>
                <c:pt idx="1752">
                  <c:v>0.0</c:v>
                </c:pt>
                <c:pt idx="1753">
                  <c:v>0.0</c:v>
                </c:pt>
                <c:pt idx="1754">
                  <c:v>0.0</c:v>
                </c:pt>
                <c:pt idx="1755">
                  <c:v>0.0</c:v>
                </c:pt>
                <c:pt idx="1756">
                  <c:v>0.0</c:v>
                </c:pt>
                <c:pt idx="1757">
                  <c:v>0.0</c:v>
                </c:pt>
                <c:pt idx="1758">
                  <c:v>0.0</c:v>
                </c:pt>
                <c:pt idx="1759">
                  <c:v>0.0</c:v>
                </c:pt>
                <c:pt idx="1760">
                  <c:v>0.0</c:v>
                </c:pt>
                <c:pt idx="1761">
                  <c:v>0.0</c:v>
                </c:pt>
                <c:pt idx="1762">
                  <c:v>0.0</c:v>
                </c:pt>
                <c:pt idx="1763">
                  <c:v>0.0</c:v>
                </c:pt>
                <c:pt idx="1764">
                  <c:v>0.0</c:v>
                </c:pt>
                <c:pt idx="1765">
                  <c:v>0.0</c:v>
                </c:pt>
                <c:pt idx="1766">
                  <c:v>0.0</c:v>
                </c:pt>
                <c:pt idx="1767">
                  <c:v>0.0</c:v>
                </c:pt>
                <c:pt idx="1768">
                  <c:v>0.0</c:v>
                </c:pt>
                <c:pt idx="1769">
                  <c:v>0.0</c:v>
                </c:pt>
                <c:pt idx="1770">
                  <c:v>0.0</c:v>
                </c:pt>
                <c:pt idx="1771">
                  <c:v>0.0</c:v>
                </c:pt>
                <c:pt idx="1772">
                  <c:v>0.0</c:v>
                </c:pt>
                <c:pt idx="1773">
                  <c:v>0.0</c:v>
                </c:pt>
                <c:pt idx="1774">
                  <c:v>0.0</c:v>
                </c:pt>
                <c:pt idx="1775">
                  <c:v>0.0</c:v>
                </c:pt>
                <c:pt idx="1776">
                  <c:v>0.0</c:v>
                </c:pt>
                <c:pt idx="1777">
                  <c:v>0.0</c:v>
                </c:pt>
                <c:pt idx="1778">
                  <c:v>0.0</c:v>
                </c:pt>
                <c:pt idx="1779">
                  <c:v>0.0</c:v>
                </c:pt>
                <c:pt idx="1780">
                  <c:v>0.0</c:v>
                </c:pt>
                <c:pt idx="1781">
                  <c:v>0.0</c:v>
                </c:pt>
                <c:pt idx="1782">
                  <c:v>0.0</c:v>
                </c:pt>
                <c:pt idx="1783">
                  <c:v>0.0</c:v>
                </c:pt>
                <c:pt idx="1784">
                  <c:v>0.0</c:v>
                </c:pt>
                <c:pt idx="1785">
                  <c:v>0.0</c:v>
                </c:pt>
                <c:pt idx="1786">
                  <c:v>0.0</c:v>
                </c:pt>
                <c:pt idx="1787">
                  <c:v>0.0</c:v>
                </c:pt>
                <c:pt idx="1788">
                  <c:v>0.0</c:v>
                </c:pt>
                <c:pt idx="1789">
                  <c:v>0.0</c:v>
                </c:pt>
                <c:pt idx="1790">
                  <c:v>0.0</c:v>
                </c:pt>
                <c:pt idx="1791">
                  <c:v>0.0</c:v>
                </c:pt>
                <c:pt idx="1792">
                  <c:v>0.0</c:v>
                </c:pt>
                <c:pt idx="1793">
                  <c:v>0.0</c:v>
                </c:pt>
                <c:pt idx="1794">
                  <c:v>0.0</c:v>
                </c:pt>
                <c:pt idx="1795">
                  <c:v>0.0</c:v>
                </c:pt>
                <c:pt idx="1796">
                  <c:v>0.0</c:v>
                </c:pt>
                <c:pt idx="1797">
                  <c:v>0.0</c:v>
                </c:pt>
                <c:pt idx="1798">
                  <c:v>0.0</c:v>
                </c:pt>
                <c:pt idx="1799">
                  <c:v>0.0</c:v>
                </c:pt>
                <c:pt idx="1800">
                  <c:v>0.0</c:v>
                </c:pt>
                <c:pt idx="1801">
                  <c:v>0.0</c:v>
                </c:pt>
                <c:pt idx="1802">
                  <c:v>0.0</c:v>
                </c:pt>
                <c:pt idx="1803">
                  <c:v>0.0</c:v>
                </c:pt>
                <c:pt idx="1804">
                  <c:v>0.0</c:v>
                </c:pt>
                <c:pt idx="1805">
                  <c:v>0.0</c:v>
                </c:pt>
                <c:pt idx="1806">
                  <c:v>0.0</c:v>
                </c:pt>
                <c:pt idx="1807">
                  <c:v>0.0</c:v>
                </c:pt>
                <c:pt idx="1808">
                  <c:v>0.0</c:v>
                </c:pt>
                <c:pt idx="1809">
                  <c:v>0.0</c:v>
                </c:pt>
                <c:pt idx="1810">
                  <c:v>0.0</c:v>
                </c:pt>
                <c:pt idx="1811">
                  <c:v>0.0</c:v>
                </c:pt>
                <c:pt idx="1812">
                  <c:v>0.0</c:v>
                </c:pt>
                <c:pt idx="1813">
                  <c:v>0.0</c:v>
                </c:pt>
                <c:pt idx="1814">
                  <c:v>0.0</c:v>
                </c:pt>
                <c:pt idx="1815">
                  <c:v>0.0</c:v>
                </c:pt>
                <c:pt idx="1816">
                  <c:v>0.0</c:v>
                </c:pt>
                <c:pt idx="1817">
                  <c:v>0.0</c:v>
                </c:pt>
                <c:pt idx="1818">
                  <c:v>0.0</c:v>
                </c:pt>
                <c:pt idx="1819">
                  <c:v>0.0</c:v>
                </c:pt>
                <c:pt idx="1820">
                  <c:v>0.0</c:v>
                </c:pt>
                <c:pt idx="1821">
                  <c:v>0.0</c:v>
                </c:pt>
                <c:pt idx="1822">
                  <c:v>0.0</c:v>
                </c:pt>
                <c:pt idx="1823">
                  <c:v>0.0</c:v>
                </c:pt>
                <c:pt idx="1824">
                  <c:v>0.0</c:v>
                </c:pt>
                <c:pt idx="1825">
                  <c:v>0.0</c:v>
                </c:pt>
                <c:pt idx="1826">
                  <c:v>0.0</c:v>
                </c:pt>
                <c:pt idx="1827">
                  <c:v>0.0</c:v>
                </c:pt>
                <c:pt idx="1828">
                  <c:v>0.0</c:v>
                </c:pt>
                <c:pt idx="1829">
                  <c:v>0.0</c:v>
                </c:pt>
                <c:pt idx="1830">
                  <c:v>0.0</c:v>
                </c:pt>
                <c:pt idx="1831">
                  <c:v>0.0</c:v>
                </c:pt>
                <c:pt idx="1832">
                  <c:v>0.0</c:v>
                </c:pt>
                <c:pt idx="1833">
                  <c:v>0.0</c:v>
                </c:pt>
                <c:pt idx="1834">
                  <c:v>0.0</c:v>
                </c:pt>
                <c:pt idx="1835">
                  <c:v>0.0</c:v>
                </c:pt>
                <c:pt idx="1836">
                  <c:v>0.0</c:v>
                </c:pt>
                <c:pt idx="1837">
                  <c:v>0.0</c:v>
                </c:pt>
                <c:pt idx="1838">
                  <c:v>0.0</c:v>
                </c:pt>
                <c:pt idx="1839">
                  <c:v>0.0</c:v>
                </c:pt>
                <c:pt idx="1840">
                  <c:v>0.0</c:v>
                </c:pt>
                <c:pt idx="1841">
                  <c:v>0.0</c:v>
                </c:pt>
                <c:pt idx="1842">
                  <c:v>0.0</c:v>
                </c:pt>
                <c:pt idx="1843">
                  <c:v>0.0</c:v>
                </c:pt>
                <c:pt idx="1844">
                  <c:v>0.0</c:v>
                </c:pt>
                <c:pt idx="1845">
                  <c:v>0.0</c:v>
                </c:pt>
                <c:pt idx="1846">
                  <c:v>0.0</c:v>
                </c:pt>
                <c:pt idx="1847">
                  <c:v>0.0</c:v>
                </c:pt>
                <c:pt idx="1848">
                  <c:v>0.0</c:v>
                </c:pt>
                <c:pt idx="1849">
                  <c:v>0.0</c:v>
                </c:pt>
                <c:pt idx="1850">
                  <c:v>0.0</c:v>
                </c:pt>
                <c:pt idx="1851">
                  <c:v>0.0</c:v>
                </c:pt>
                <c:pt idx="1852">
                  <c:v>0.0</c:v>
                </c:pt>
                <c:pt idx="1853">
                  <c:v>0.0</c:v>
                </c:pt>
                <c:pt idx="1854">
                  <c:v>0.0</c:v>
                </c:pt>
                <c:pt idx="1855">
                  <c:v>0.0</c:v>
                </c:pt>
                <c:pt idx="1856">
                  <c:v>0.0</c:v>
                </c:pt>
                <c:pt idx="1857">
                  <c:v>0.0</c:v>
                </c:pt>
                <c:pt idx="1858">
                  <c:v>0.0</c:v>
                </c:pt>
                <c:pt idx="1859">
                  <c:v>0.0</c:v>
                </c:pt>
                <c:pt idx="1860">
                  <c:v>0.0</c:v>
                </c:pt>
                <c:pt idx="1861">
                  <c:v>0.0</c:v>
                </c:pt>
                <c:pt idx="1862">
                  <c:v>0.0</c:v>
                </c:pt>
                <c:pt idx="1863">
                  <c:v>0.0</c:v>
                </c:pt>
                <c:pt idx="1864">
                  <c:v>0.0</c:v>
                </c:pt>
                <c:pt idx="1865">
                  <c:v>0.0</c:v>
                </c:pt>
                <c:pt idx="1866">
                  <c:v>0.0</c:v>
                </c:pt>
                <c:pt idx="1867">
                  <c:v>0.0</c:v>
                </c:pt>
                <c:pt idx="1868">
                  <c:v>0.0</c:v>
                </c:pt>
                <c:pt idx="1869">
                  <c:v>0.0</c:v>
                </c:pt>
                <c:pt idx="1870">
                  <c:v>0.0</c:v>
                </c:pt>
                <c:pt idx="1871">
                  <c:v>0.0</c:v>
                </c:pt>
                <c:pt idx="1872">
                  <c:v>0.0</c:v>
                </c:pt>
                <c:pt idx="1873">
                  <c:v>0.0</c:v>
                </c:pt>
                <c:pt idx="1874">
                  <c:v>0.0</c:v>
                </c:pt>
                <c:pt idx="1875">
                  <c:v>0.0</c:v>
                </c:pt>
                <c:pt idx="1876">
                  <c:v>0.0</c:v>
                </c:pt>
                <c:pt idx="1877">
                  <c:v>0.0</c:v>
                </c:pt>
                <c:pt idx="1878">
                  <c:v>0.0</c:v>
                </c:pt>
                <c:pt idx="1879">
                  <c:v>0.0</c:v>
                </c:pt>
                <c:pt idx="1880">
                  <c:v>0.0</c:v>
                </c:pt>
                <c:pt idx="1881">
                  <c:v>0.0</c:v>
                </c:pt>
                <c:pt idx="1882">
                  <c:v>0.0</c:v>
                </c:pt>
                <c:pt idx="1883">
                  <c:v>0.0</c:v>
                </c:pt>
                <c:pt idx="1884">
                  <c:v>0.0</c:v>
                </c:pt>
                <c:pt idx="1885">
                  <c:v>0.0</c:v>
                </c:pt>
                <c:pt idx="1886">
                  <c:v>0.0</c:v>
                </c:pt>
                <c:pt idx="1887">
                  <c:v>0.0</c:v>
                </c:pt>
                <c:pt idx="1888">
                  <c:v>0.0</c:v>
                </c:pt>
                <c:pt idx="1889">
                  <c:v>0.0</c:v>
                </c:pt>
                <c:pt idx="1890">
                  <c:v>0.0</c:v>
                </c:pt>
                <c:pt idx="1891">
                  <c:v>0.0</c:v>
                </c:pt>
                <c:pt idx="1892">
                  <c:v>0.0</c:v>
                </c:pt>
                <c:pt idx="1893">
                  <c:v>0.0</c:v>
                </c:pt>
                <c:pt idx="1894">
                  <c:v>0.0</c:v>
                </c:pt>
                <c:pt idx="1895">
                  <c:v>0.0</c:v>
                </c:pt>
                <c:pt idx="1896">
                  <c:v>0.0</c:v>
                </c:pt>
                <c:pt idx="1897">
                  <c:v>0.0</c:v>
                </c:pt>
                <c:pt idx="1898">
                  <c:v>0.0</c:v>
                </c:pt>
                <c:pt idx="1899">
                  <c:v>0.0</c:v>
                </c:pt>
                <c:pt idx="1900">
                  <c:v>0.0</c:v>
                </c:pt>
                <c:pt idx="1901">
                  <c:v>0.0</c:v>
                </c:pt>
                <c:pt idx="1902">
                  <c:v>0.0</c:v>
                </c:pt>
                <c:pt idx="1903">
                  <c:v>0.0</c:v>
                </c:pt>
                <c:pt idx="1904">
                  <c:v>0.0</c:v>
                </c:pt>
                <c:pt idx="1905">
                  <c:v>0.0</c:v>
                </c:pt>
                <c:pt idx="1906">
                  <c:v>0.0</c:v>
                </c:pt>
                <c:pt idx="1907">
                  <c:v>0.0</c:v>
                </c:pt>
                <c:pt idx="1908">
                  <c:v>0.0</c:v>
                </c:pt>
                <c:pt idx="1909">
                  <c:v>0.0</c:v>
                </c:pt>
                <c:pt idx="1910">
                  <c:v>0.0</c:v>
                </c:pt>
                <c:pt idx="1911">
                  <c:v>0.0</c:v>
                </c:pt>
                <c:pt idx="1912">
                  <c:v>0.0</c:v>
                </c:pt>
                <c:pt idx="1913">
                  <c:v>0.0</c:v>
                </c:pt>
                <c:pt idx="1914">
                  <c:v>0.0</c:v>
                </c:pt>
                <c:pt idx="1915">
                  <c:v>0.0</c:v>
                </c:pt>
                <c:pt idx="1916">
                  <c:v>0.0</c:v>
                </c:pt>
                <c:pt idx="1917">
                  <c:v>0.0</c:v>
                </c:pt>
                <c:pt idx="1918">
                  <c:v>0.0</c:v>
                </c:pt>
                <c:pt idx="1919">
                  <c:v>0.0</c:v>
                </c:pt>
                <c:pt idx="1920">
                  <c:v>0.0</c:v>
                </c:pt>
                <c:pt idx="1921">
                  <c:v>0.0</c:v>
                </c:pt>
                <c:pt idx="1922">
                  <c:v>0.0</c:v>
                </c:pt>
                <c:pt idx="1923">
                  <c:v>0.0</c:v>
                </c:pt>
                <c:pt idx="1924">
                  <c:v>0.0</c:v>
                </c:pt>
                <c:pt idx="1925">
                  <c:v>0.0</c:v>
                </c:pt>
                <c:pt idx="1926">
                  <c:v>0.0</c:v>
                </c:pt>
                <c:pt idx="1927">
                  <c:v>0.0</c:v>
                </c:pt>
                <c:pt idx="1928">
                  <c:v>0.0</c:v>
                </c:pt>
                <c:pt idx="1929">
                  <c:v>0.0</c:v>
                </c:pt>
                <c:pt idx="1930">
                  <c:v>0.0</c:v>
                </c:pt>
                <c:pt idx="1931">
                  <c:v>0.0</c:v>
                </c:pt>
                <c:pt idx="1932">
                  <c:v>0.0</c:v>
                </c:pt>
                <c:pt idx="1933">
                  <c:v>0.0</c:v>
                </c:pt>
                <c:pt idx="1934">
                  <c:v>0.0</c:v>
                </c:pt>
                <c:pt idx="1935">
                  <c:v>0.0</c:v>
                </c:pt>
                <c:pt idx="1936">
                  <c:v>0.0</c:v>
                </c:pt>
                <c:pt idx="1937">
                  <c:v>0.0</c:v>
                </c:pt>
                <c:pt idx="1938">
                  <c:v>0.0</c:v>
                </c:pt>
                <c:pt idx="1939">
                  <c:v>0.0</c:v>
                </c:pt>
                <c:pt idx="1940">
                  <c:v>0.0</c:v>
                </c:pt>
                <c:pt idx="1941">
                  <c:v>0.0</c:v>
                </c:pt>
                <c:pt idx="1942">
                  <c:v>0.0</c:v>
                </c:pt>
                <c:pt idx="1943">
                  <c:v>0.0</c:v>
                </c:pt>
                <c:pt idx="1944">
                  <c:v>0.0</c:v>
                </c:pt>
                <c:pt idx="1945">
                  <c:v>0.0</c:v>
                </c:pt>
                <c:pt idx="1946">
                  <c:v>0.0</c:v>
                </c:pt>
                <c:pt idx="1947">
                  <c:v>0.0</c:v>
                </c:pt>
                <c:pt idx="1948">
                  <c:v>0.0</c:v>
                </c:pt>
                <c:pt idx="1949">
                  <c:v>0.0</c:v>
                </c:pt>
                <c:pt idx="1950">
                  <c:v>0.0</c:v>
                </c:pt>
                <c:pt idx="1951">
                  <c:v>0.0</c:v>
                </c:pt>
                <c:pt idx="1952">
                  <c:v>0.0</c:v>
                </c:pt>
                <c:pt idx="1953">
                  <c:v>0.0</c:v>
                </c:pt>
                <c:pt idx="1954">
                  <c:v>0.0</c:v>
                </c:pt>
                <c:pt idx="1955">
                  <c:v>0.0</c:v>
                </c:pt>
                <c:pt idx="1956">
                  <c:v>0.0</c:v>
                </c:pt>
                <c:pt idx="1957">
                  <c:v>0.0</c:v>
                </c:pt>
                <c:pt idx="1958">
                  <c:v>0.0</c:v>
                </c:pt>
                <c:pt idx="1959">
                  <c:v>0.0</c:v>
                </c:pt>
                <c:pt idx="1960">
                  <c:v>0.0</c:v>
                </c:pt>
                <c:pt idx="1961">
                  <c:v>0.0</c:v>
                </c:pt>
                <c:pt idx="1962">
                  <c:v>0.0</c:v>
                </c:pt>
                <c:pt idx="1963">
                  <c:v>0.0</c:v>
                </c:pt>
                <c:pt idx="1964">
                  <c:v>0.0</c:v>
                </c:pt>
                <c:pt idx="1965">
                  <c:v>0.0</c:v>
                </c:pt>
                <c:pt idx="1966">
                  <c:v>0.0</c:v>
                </c:pt>
                <c:pt idx="1967">
                  <c:v>0.0</c:v>
                </c:pt>
                <c:pt idx="1968">
                  <c:v>0.0</c:v>
                </c:pt>
                <c:pt idx="1969">
                  <c:v>0.0</c:v>
                </c:pt>
                <c:pt idx="1970">
                  <c:v>0.0</c:v>
                </c:pt>
                <c:pt idx="1971">
                  <c:v>0.0</c:v>
                </c:pt>
                <c:pt idx="1972">
                  <c:v>0.0</c:v>
                </c:pt>
                <c:pt idx="1973">
                  <c:v>0.0</c:v>
                </c:pt>
                <c:pt idx="1974">
                  <c:v>0.0</c:v>
                </c:pt>
                <c:pt idx="1975">
                  <c:v>0.0</c:v>
                </c:pt>
                <c:pt idx="1976">
                  <c:v>0.0</c:v>
                </c:pt>
                <c:pt idx="1977">
                  <c:v>0.0</c:v>
                </c:pt>
                <c:pt idx="1978">
                  <c:v>0.0</c:v>
                </c:pt>
                <c:pt idx="1979">
                  <c:v>0.0</c:v>
                </c:pt>
                <c:pt idx="1980">
                  <c:v>0.0</c:v>
                </c:pt>
                <c:pt idx="1981">
                  <c:v>0.0</c:v>
                </c:pt>
                <c:pt idx="1982">
                  <c:v>0.0</c:v>
                </c:pt>
                <c:pt idx="1983">
                  <c:v>0.0</c:v>
                </c:pt>
                <c:pt idx="1984">
                  <c:v>0.0</c:v>
                </c:pt>
                <c:pt idx="1985">
                  <c:v>0.0</c:v>
                </c:pt>
                <c:pt idx="1986">
                  <c:v>0.0</c:v>
                </c:pt>
                <c:pt idx="1987">
                  <c:v>0.0</c:v>
                </c:pt>
                <c:pt idx="1988">
                  <c:v>0.0</c:v>
                </c:pt>
                <c:pt idx="1989">
                  <c:v>0.0</c:v>
                </c:pt>
                <c:pt idx="1990">
                  <c:v>0.0</c:v>
                </c:pt>
                <c:pt idx="1991">
                  <c:v>0.0</c:v>
                </c:pt>
                <c:pt idx="1992">
                  <c:v>0.0</c:v>
                </c:pt>
                <c:pt idx="1993">
                  <c:v>0.0</c:v>
                </c:pt>
                <c:pt idx="1994">
                  <c:v>0.0</c:v>
                </c:pt>
                <c:pt idx="1995">
                  <c:v>0.0</c:v>
                </c:pt>
                <c:pt idx="1996">
                  <c:v>0.0</c:v>
                </c:pt>
                <c:pt idx="1997">
                  <c:v>0.0</c:v>
                </c:pt>
                <c:pt idx="1998">
                  <c:v>0.0</c:v>
                </c:pt>
                <c:pt idx="1999">
                  <c:v>0.0</c:v>
                </c:pt>
                <c:pt idx="2000">
                  <c:v>0.0</c:v>
                </c:pt>
                <c:pt idx="2001">
                  <c:v>0.0</c:v>
                </c:pt>
                <c:pt idx="2002">
                  <c:v>0.0</c:v>
                </c:pt>
                <c:pt idx="2003">
                  <c:v>0.0</c:v>
                </c:pt>
                <c:pt idx="2004">
                  <c:v>0.0</c:v>
                </c:pt>
                <c:pt idx="2005">
                  <c:v>0.0</c:v>
                </c:pt>
                <c:pt idx="2006">
                  <c:v>0.0</c:v>
                </c:pt>
                <c:pt idx="2007">
                  <c:v>0.0</c:v>
                </c:pt>
                <c:pt idx="2008">
                  <c:v>0.0</c:v>
                </c:pt>
                <c:pt idx="2009">
                  <c:v>0.0</c:v>
                </c:pt>
                <c:pt idx="2010">
                  <c:v>0.0</c:v>
                </c:pt>
                <c:pt idx="2011">
                  <c:v>0.0</c:v>
                </c:pt>
                <c:pt idx="2012">
                  <c:v>0.0</c:v>
                </c:pt>
                <c:pt idx="2013">
                  <c:v>0.0</c:v>
                </c:pt>
                <c:pt idx="2014">
                  <c:v>0.0</c:v>
                </c:pt>
                <c:pt idx="2015">
                  <c:v>0.0</c:v>
                </c:pt>
                <c:pt idx="2016">
                  <c:v>0.0</c:v>
                </c:pt>
                <c:pt idx="2017">
                  <c:v>0.0</c:v>
                </c:pt>
                <c:pt idx="2018">
                  <c:v>0.0</c:v>
                </c:pt>
                <c:pt idx="2019">
                  <c:v>0.0</c:v>
                </c:pt>
                <c:pt idx="2020">
                  <c:v>0.0</c:v>
                </c:pt>
                <c:pt idx="2021">
                  <c:v>0.0</c:v>
                </c:pt>
                <c:pt idx="2022">
                  <c:v>0.0</c:v>
                </c:pt>
                <c:pt idx="2023">
                  <c:v>0.0</c:v>
                </c:pt>
                <c:pt idx="2024">
                  <c:v>0.0</c:v>
                </c:pt>
                <c:pt idx="2025">
                  <c:v>0.0</c:v>
                </c:pt>
                <c:pt idx="2026">
                  <c:v>0.0</c:v>
                </c:pt>
                <c:pt idx="2027">
                  <c:v>0.0</c:v>
                </c:pt>
                <c:pt idx="2028">
                  <c:v>0.0</c:v>
                </c:pt>
                <c:pt idx="2029">
                  <c:v>0.0</c:v>
                </c:pt>
                <c:pt idx="2030">
                  <c:v>0.0</c:v>
                </c:pt>
                <c:pt idx="2031">
                  <c:v>0.0</c:v>
                </c:pt>
                <c:pt idx="2032">
                  <c:v>0.0</c:v>
                </c:pt>
                <c:pt idx="2033">
                  <c:v>0.0</c:v>
                </c:pt>
                <c:pt idx="2034">
                  <c:v>0.0</c:v>
                </c:pt>
                <c:pt idx="2035">
                  <c:v>0.0</c:v>
                </c:pt>
                <c:pt idx="2036">
                  <c:v>0.0</c:v>
                </c:pt>
                <c:pt idx="2037">
                  <c:v>0.0</c:v>
                </c:pt>
                <c:pt idx="2038">
                  <c:v>0.0</c:v>
                </c:pt>
                <c:pt idx="2039">
                  <c:v>0.0</c:v>
                </c:pt>
                <c:pt idx="2040">
                  <c:v>0.0</c:v>
                </c:pt>
                <c:pt idx="2041">
                  <c:v>0.0</c:v>
                </c:pt>
                <c:pt idx="2042">
                  <c:v>0.0</c:v>
                </c:pt>
                <c:pt idx="2043">
                  <c:v>0.0</c:v>
                </c:pt>
                <c:pt idx="2044">
                  <c:v>0.0</c:v>
                </c:pt>
                <c:pt idx="2045">
                  <c:v>0.0</c:v>
                </c:pt>
                <c:pt idx="2046">
                  <c:v>0.0</c:v>
                </c:pt>
                <c:pt idx="2047">
                  <c:v>0.0</c:v>
                </c:pt>
                <c:pt idx="2048">
                  <c:v>0.0</c:v>
                </c:pt>
                <c:pt idx="2049">
                  <c:v>0.0</c:v>
                </c:pt>
                <c:pt idx="2050">
                  <c:v>0.0</c:v>
                </c:pt>
                <c:pt idx="2051">
                  <c:v>0.0</c:v>
                </c:pt>
                <c:pt idx="2052">
                  <c:v>0.0</c:v>
                </c:pt>
                <c:pt idx="2053">
                  <c:v>0.0</c:v>
                </c:pt>
                <c:pt idx="2054">
                  <c:v>0.0</c:v>
                </c:pt>
                <c:pt idx="2055">
                  <c:v>0.0</c:v>
                </c:pt>
                <c:pt idx="2056">
                  <c:v>0.0</c:v>
                </c:pt>
                <c:pt idx="2057">
                  <c:v>0.0</c:v>
                </c:pt>
                <c:pt idx="2058">
                  <c:v>0.0</c:v>
                </c:pt>
                <c:pt idx="2059">
                  <c:v>0.0</c:v>
                </c:pt>
                <c:pt idx="2060">
                  <c:v>0.0</c:v>
                </c:pt>
                <c:pt idx="2061">
                  <c:v>0.0</c:v>
                </c:pt>
                <c:pt idx="2062">
                  <c:v>0.0</c:v>
                </c:pt>
                <c:pt idx="2063">
                  <c:v>0.0</c:v>
                </c:pt>
                <c:pt idx="2064">
                  <c:v>0.0</c:v>
                </c:pt>
                <c:pt idx="2065">
                  <c:v>0.0</c:v>
                </c:pt>
                <c:pt idx="2066">
                  <c:v>0.0</c:v>
                </c:pt>
                <c:pt idx="2067">
                  <c:v>0.0</c:v>
                </c:pt>
                <c:pt idx="2068">
                  <c:v>0.0</c:v>
                </c:pt>
                <c:pt idx="2069">
                  <c:v>0.0</c:v>
                </c:pt>
                <c:pt idx="2070">
                  <c:v>0.0</c:v>
                </c:pt>
                <c:pt idx="2071">
                  <c:v>0.0</c:v>
                </c:pt>
                <c:pt idx="2072">
                  <c:v>0.0</c:v>
                </c:pt>
                <c:pt idx="2073">
                  <c:v>0.0</c:v>
                </c:pt>
                <c:pt idx="2074">
                  <c:v>0.0</c:v>
                </c:pt>
                <c:pt idx="2075">
                  <c:v>0.0</c:v>
                </c:pt>
                <c:pt idx="2076">
                  <c:v>0.0</c:v>
                </c:pt>
                <c:pt idx="2077">
                  <c:v>0.0</c:v>
                </c:pt>
                <c:pt idx="2078">
                  <c:v>0.0</c:v>
                </c:pt>
                <c:pt idx="2079">
                  <c:v>0.0</c:v>
                </c:pt>
                <c:pt idx="2080">
                  <c:v>0.0</c:v>
                </c:pt>
                <c:pt idx="2081">
                  <c:v>0.0</c:v>
                </c:pt>
                <c:pt idx="2082">
                  <c:v>0.0</c:v>
                </c:pt>
                <c:pt idx="2083">
                  <c:v>0.0</c:v>
                </c:pt>
                <c:pt idx="2084">
                  <c:v>0.0</c:v>
                </c:pt>
                <c:pt idx="2085">
                  <c:v>0.0</c:v>
                </c:pt>
                <c:pt idx="2086">
                  <c:v>0.0</c:v>
                </c:pt>
                <c:pt idx="2087">
                  <c:v>0.0</c:v>
                </c:pt>
                <c:pt idx="2088">
                  <c:v>0.0</c:v>
                </c:pt>
                <c:pt idx="2089">
                  <c:v>0.0</c:v>
                </c:pt>
                <c:pt idx="2090">
                  <c:v>0.0</c:v>
                </c:pt>
                <c:pt idx="2091">
                  <c:v>0.0</c:v>
                </c:pt>
                <c:pt idx="2092">
                  <c:v>0.0</c:v>
                </c:pt>
                <c:pt idx="2093">
                  <c:v>0.0</c:v>
                </c:pt>
                <c:pt idx="2094">
                  <c:v>0.0</c:v>
                </c:pt>
                <c:pt idx="2095">
                  <c:v>0.0</c:v>
                </c:pt>
                <c:pt idx="2096">
                  <c:v>0.0</c:v>
                </c:pt>
                <c:pt idx="2097">
                  <c:v>0.0</c:v>
                </c:pt>
                <c:pt idx="2098">
                  <c:v>0.0</c:v>
                </c:pt>
                <c:pt idx="2099">
                  <c:v>0.0</c:v>
                </c:pt>
                <c:pt idx="2100">
                  <c:v>0.0</c:v>
                </c:pt>
                <c:pt idx="2101">
                  <c:v>0.0</c:v>
                </c:pt>
                <c:pt idx="2102">
                  <c:v>0.0</c:v>
                </c:pt>
                <c:pt idx="2103">
                  <c:v>0.0</c:v>
                </c:pt>
                <c:pt idx="2104">
                  <c:v>0.0</c:v>
                </c:pt>
                <c:pt idx="2105">
                  <c:v>0.0</c:v>
                </c:pt>
                <c:pt idx="2106">
                  <c:v>0.0</c:v>
                </c:pt>
                <c:pt idx="2107">
                  <c:v>0.0</c:v>
                </c:pt>
                <c:pt idx="2108">
                  <c:v>0.0</c:v>
                </c:pt>
                <c:pt idx="2109">
                  <c:v>0.0</c:v>
                </c:pt>
                <c:pt idx="2110">
                  <c:v>0.0</c:v>
                </c:pt>
                <c:pt idx="2111">
                  <c:v>0.0</c:v>
                </c:pt>
                <c:pt idx="2112">
                  <c:v>0.0</c:v>
                </c:pt>
                <c:pt idx="2113">
                  <c:v>0.0</c:v>
                </c:pt>
                <c:pt idx="2114">
                  <c:v>0.0</c:v>
                </c:pt>
                <c:pt idx="2115">
                  <c:v>0.0</c:v>
                </c:pt>
                <c:pt idx="2116">
                  <c:v>0.0</c:v>
                </c:pt>
                <c:pt idx="2117">
                  <c:v>0.0</c:v>
                </c:pt>
                <c:pt idx="2118">
                  <c:v>0.0</c:v>
                </c:pt>
                <c:pt idx="2119">
                  <c:v>0.0</c:v>
                </c:pt>
                <c:pt idx="2120">
                  <c:v>0.0</c:v>
                </c:pt>
                <c:pt idx="2121">
                  <c:v>0.0</c:v>
                </c:pt>
                <c:pt idx="2122">
                  <c:v>0.0</c:v>
                </c:pt>
                <c:pt idx="2123">
                  <c:v>0.0</c:v>
                </c:pt>
                <c:pt idx="2124">
                  <c:v>0.0</c:v>
                </c:pt>
                <c:pt idx="2125">
                  <c:v>0.0</c:v>
                </c:pt>
                <c:pt idx="2126">
                  <c:v>0.0</c:v>
                </c:pt>
                <c:pt idx="2127">
                  <c:v>0.0</c:v>
                </c:pt>
                <c:pt idx="2128">
                  <c:v>0.0</c:v>
                </c:pt>
                <c:pt idx="2129">
                  <c:v>0.0</c:v>
                </c:pt>
                <c:pt idx="2130">
                  <c:v>0.0</c:v>
                </c:pt>
                <c:pt idx="2131">
                  <c:v>0.0</c:v>
                </c:pt>
                <c:pt idx="2132">
                  <c:v>0.0</c:v>
                </c:pt>
                <c:pt idx="2133">
                  <c:v>0.0</c:v>
                </c:pt>
                <c:pt idx="2134">
                  <c:v>0.0</c:v>
                </c:pt>
                <c:pt idx="2135">
                  <c:v>0.0</c:v>
                </c:pt>
                <c:pt idx="2136">
                  <c:v>0.0</c:v>
                </c:pt>
                <c:pt idx="2137">
                  <c:v>0.0</c:v>
                </c:pt>
                <c:pt idx="2138">
                  <c:v>0.0</c:v>
                </c:pt>
                <c:pt idx="2139">
                  <c:v>0.0</c:v>
                </c:pt>
                <c:pt idx="2140">
                  <c:v>0.0</c:v>
                </c:pt>
                <c:pt idx="2141">
                  <c:v>0.0</c:v>
                </c:pt>
                <c:pt idx="2142">
                  <c:v>0.0</c:v>
                </c:pt>
                <c:pt idx="2143">
                  <c:v>0.0</c:v>
                </c:pt>
                <c:pt idx="2144">
                  <c:v>0.0</c:v>
                </c:pt>
                <c:pt idx="2145">
                  <c:v>0.0</c:v>
                </c:pt>
                <c:pt idx="2146">
                  <c:v>0.0</c:v>
                </c:pt>
                <c:pt idx="2147">
                  <c:v>0.0</c:v>
                </c:pt>
                <c:pt idx="2148">
                  <c:v>0.0</c:v>
                </c:pt>
                <c:pt idx="2149">
                  <c:v>0.0</c:v>
                </c:pt>
                <c:pt idx="2150">
                  <c:v>0.0</c:v>
                </c:pt>
                <c:pt idx="2151">
                  <c:v>0.0</c:v>
                </c:pt>
                <c:pt idx="2152">
                  <c:v>0.0</c:v>
                </c:pt>
                <c:pt idx="2153">
                  <c:v>0.0</c:v>
                </c:pt>
                <c:pt idx="2154">
                  <c:v>0.0</c:v>
                </c:pt>
                <c:pt idx="2155">
                  <c:v>0.0</c:v>
                </c:pt>
                <c:pt idx="2156">
                  <c:v>0.0</c:v>
                </c:pt>
                <c:pt idx="2157">
                  <c:v>0.0</c:v>
                </c:pt>
                <c:pt idx="2158">
                  <c:v>0.0</c:v>
                </c:pt>
                <c:pt idx="2159">
                  <c:v>0.0</c:v>
                </c:pt>
                <c:pt idx="2160">
                  <c:v>0.0</c:v>
                </c:pt>
                <c:pt idx="2161">
                  <c:v>0.0</c:v>
                </c:pt>
                <c:pt idx="2162">
                  <c:v>0.0</c:v>
                </c:pt>
                <c:pt idx="2163">
                  <c:v>0.0</c:v>
                </c:pt>
                <c:pt idx="2164">
                  <c:v>0.0</c:v>
                </c:pt>
                <c:pt idx="2165">
                  <c:v>0.0</c:v>
                </c:pt>
                <c:pt idx="2166">
                  <c:v>0.0</c:v>
                </c:pt>
                <c:pt idx="2167">
                  <c:v>0.0</c:v>
                </c:pt>
                <c:pt idx="2168">
                  <c:v>0.0</c:v>
                </c:pt>
                <c:pt idx="2169">
                  <c:v>0.0</c:v>
                </c:pt>
                <c:pt idx="2170">
                  <c:v>0.0</c:v>
                </c:pt>
                <c:pt idx="2171">
                  <c:v>0.0</c:v>
                </c:pt>
                <c:pt idx="2172">
                  <c:v>0.0</c:v>
                </c:pt>
                <c:pt idx="2173">
                  <c:v>0.0</c:v>
                </c:pt>
                <c:pt idx="2174">
                  <c:v>0.0</c:v>
                </c:pt>
                <c:pt idx="2175">
                  <c:v>0.0</c:v>
                </c:pt>
                <c:pt idx="2176">
                  <c:v>0.0</c:v>
                </c:pt>
                <c:pt idx="2177">
                  <c:v>0.0</c:v>
                </c:pt>
                <c:pt idx="2178">
                  <c:v>0.0</c:v>
                </c:pt>
                <c:pt idx="2179">
                  <c:v>0.0</c:v>
                </c:pt>
                <c:pt idx="2180">
                  <c:v>0.0</c:v>
                </c:pt>
                <c:pt idx="2181">
                  <c:v>0.0</c:v>
                </c:pt>
                <c:pt idx="2182">
                  <c:v>0.0</c:v>
                </c:pt>
                <c:pt idx="2183">
                  <c:v>0.0</c:v>
                </c:pt>
                <c:pt idx="2184">
                  <c:v>0.0</c:v>
                </c:pt>
                <c:pt idx="2185">
                  <c:v>0.0</c:v>
                </c:pt>
                <c:pt idx="2186">
                  <c:v>0.0</c:v>
                </c:pt>
                <c:pt idx="2187">
                  <c:v>0.0</c:v>
                </c:pt>
                <c:pt idx="2188">
                  <c:v>0.0</c:v>
                </c:pt>
                <c:pt idx="2189">
                  <c:v>0.0</c:v>
                </c:pt>
                <c:pt idx="2190">
                  <c:v>0.0</c:v>
                </c:pt>
                <c:pt idx="2191">
                  <c:v>0.0</c:v>
                </c:pt>
                <c:pt idx="2192">
                  <c:v>0.0</c:v>
                </c:pt>
                <c:pt idx="2193">
                  <c:v>0.0</c:v>
                </c:pt>
                <c:pt idx="2194">
                  <c:v>0.0</c:v>
                </c:pt>
                <c:pt idx="2195">
                  <c:v>0.0</c:v>
                </c:pt>
                <c:pt idx="2196">
                  <c:v>0.0</c:v>
                </c:pt>
                <c:pt idx="2197">
                  <c:v>0.0</c:v>
                </c:pt>
                <c:pt idx="2198">
                  <c:v>0.0</c:v>
                </c:pt>
                <c:pt idx="2199">
                  <c:v>0.0</c:v>
                </c:pt>
                <c:pt idx="2200">
                  <c:v>0.0</c:v>
                </c:pt>
                <c:pt idx="2201">
                  <c:v>0.0</c:v>
                </c:pt>
                <c:pt idx="2202">
                  <c:v>0.0</c:v>
                </c:pt>
                <c:pt idx="2203">
                  <c:v>0.0</c:v>
                </c:pt>
                <c:pt idx="2204">
                  <c:v>0.0</c:v>
                </c:pt>
                <c:pt idx="2205">
                  <c:v>0.0</c:v>
                </c:pt>
                <c:pt idx="2206">
                  <c:v>0.0</c:v>
                </c:pt>
                <c:pt idx="2207">
                  <c:v>0.0</c:v>
                </c:pt>
                <c:pt idx="2208">
                  <c:v>0.0</c:v>
                </c:pt>
                <c:pt idx="2209">
                  <c:v>0.0</c:v>
                </c:pt>
                <c:pt idx="2210">
                  <c:v>0.0</c:v>
                </c:pt>
                <c:pt idx="2211">
                  <c:v>0.0</c:v>
                </c:pt>
                <c:pt idx="2212">
                  <c:v>0.0</c:v>
                </c:pt>
                <c:pt idx="2213">
                  <c:v>0.0</c:v>
                </c:pt>
                <c:pt idx="2214">
                  <c:v>0.0</c:v>
                </c:pt>
                <c:pt idx="2215">
                  <c:v>0.0</c:v>
                </c:pt>
                <c:pt idx="2216">
                  <c:v>0.0</c:v>
                </c:pt>
                <c:pt idx="2217">
                  <c:v>0.0</c:v>
                </c:pt>
                <c:pt idx="2218">
                  <c:v>0.0</c:v>
                </c:pt>
                <c:pt idx="2219">
                  <c:v>0.0</c:v>
                </c:pt>
                <c:pt idx="2220">
                  <c:v>0.0</c:v>
                </c:pt>
                <c:pt idx="2221">
                  <c:v>0.0</c:v>
                </c:pt>
                <c:pt idx="2222">
                  <c:v>0.0</c:v>
                </c:pt>
                <c:pt idx="2223">
                  <c:v>0.0</c:v>
                </c:pt>
                <c:pt idx="2224">
                  <c:v>0.0</c:v>
                </c:pt>
                <c:pt idx="2225">
                  <c:v>0.0</c:v>
                </c:pt>
                <c:pt idx="2226">
                  <c:v>0.0</c:v>
                </c:pt>
                <c:pt idx="2227">
                  <c:v>0.0</c:v>
                </c:pt>
                <c:pt idx="2228">
                  <c:v>0.0</c:v>
                </c:pt>
              </c:numCache>
            </c:numRef>
          </c:val>
          <c:smooth val="0"/>
        </c:ser>
        <c:dLbls>
          <c:showLegendKey val="0"/>
          <c:showVal val="0"/>
          <c:showCatName val="0"/>
          <c:showSerName val="0"/>
          <c:showPercent val="0"/>
          <c:showBubbleSize val="0"/>
        </c:dLbls>
        <c:marker val="1"/>
        <c:smooth val="0"/>
        <c:axId val="-2097711240"/>
        <c:axId val="-2097703224"/>
      </c:lineChart>
      <c:catAx>
        <c:axId val="-2097711240"/>
        <c:scaling>
          <c:orientation val="minMax"/>
        </c:scaling>
        <c:delete val="0"/>
        <c:axPos val="b"/>
        <c:numFmt formatCode="General" sourceLinked="1"/>
        <c:majorTickMark val="none"/>
        <c:minorTickMark val="none"/>
        <c:tickLblPos val="low"/>
        <c:txPr>
          <a:bodyPr rot="-5400000" vert="horz"/>
          <a:lstStyle/>
          <a:p>
            <a:pPr>
              <a:defRPr/>
            </a:pPr>
            <a:endParaRPr lang="en-US"/>
          </a:p>
        </c:txPr>
        <c:crossAx val="-2097703224"/>
        <c:crosses val="autoZero"/>
        <c:auto val="1"/>
        <c:lblAlgn val="ctr"/>
        <c:lblOffset val="100"/>
        <c:tickLblSkip val="1"/>
        <c:noMultiLvlLbl val="0"/>
      </c:catAx>
      <c:valAx>
        <c:axId val="-2097703224"/>
        <c:scaling>
          <c:orientation val="minMax"/>
          <c:max val="5.0"/>
          <c:min val="-2.0"/>
        </c:scaling>
        <c:delete val="0"/>
        <c:axPos val="l"/>
        <c:majorGridlines/>
        <c:numFmt formatCode="_-* #,##0.0_-;\-* #,##0.0_-;_-* &quot;-&quot;??_-;_-@_-" sourceLinked="1"/>
        <c:majorTickMark val="out"/>
        <c:minorTickMark val="none"/>
        <c:tickLblPos val="nextTo"/>
        <c:spPr>
          <a:ln>
            <a:solidFill>
              <a:schemeClr val="bg1"/>
            </a:solidFill>
          </a:ln>
        </c:spPr>
        <c:crossAx val="-2097711240"/>
        <c:crosses val="autoZero"/>
        <c:crossBetween val="between"/>
      </c:valAx>
    </c:plotArea>
    <c:plotVisOnly val="1"/>
    <c:dispBlanksAs val="gap"/>
    <c:showDLblsOverMax val="0"/>
  </c:chart>
  <c:spPr>
    <a:ln>
      <a:noFill/>
    </a:ln>
  </c:spPr>
  <c:printSettings>
    <c:headerFooter/>
    <c:pageMargins b="1.0" l="0.75" r="0.75" t="1.0"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0917240594925634"/>
          <c:y val="0.376601529219599"/>
          <c:w val="0.879387051618548"/>
          <c:h val="0.507248327246482"/>
        </c:manualLayout>
      </c:layout>
      <c:barChart>
        <c:barDir val="col"/>
        <c:grouping val="clustered"/>
        <c:varyColors val="0"/>
        <c:ser>
          <c:idx val="3"/>
          <c:order val="3"/>
          <c:tx>
            <c:v>Recession1</c:v>
          </c:tx>
          <c:spPr>
            <a:solidFill>
              <a:schemeClr val="bg1">
                <a:lumMod val="85000"/>
              </a:schemeClr>
            </a:solidFill>
            <a:ln>
              <a:solidFill>
                <a:schemeClr val="bg1">
                  <a:lumMod val="85000"/>
                </a:schemeClr>
              </a:solidFill>
            </a:ln>
          </c:spPr>
          <c:invertIfNegative val="0"/>
          <c:val>
            <c:numRef>
              <c:f>DebtService!$G$3:$G$160</c:f>
              <c:numCache>
                <c:formatCode>0%</c:formatCode>
                <c:ptCount val="158"/>
                <c:pt idx="6">
                  <c:v>0.14</c:v>
                </c:pt>
                <c:pt idx="7">
                  <c:v>0.14</c:v>
                </c:pt>
                <c:pt idx="8">
                  <c:v>0.14</c:v>
                </c:pt>
                <c:pt idx="9">
                  <c:v>0.14</c:v>
                </c:pt>
                <c:pt idx="10">
                  <c:v>0.14</c:v>
                </c:pt>
                <c:pt idx="11">
                  <c:v>0.14</c:v>
                </c:pt>
                <c:pt idx="42">
                  <c:v>0.14</c:v>
                </c:pt>
                <c:pt idx="43">
                  <c:v>0.14</c:v>
                </c:pt>
                <c:pt idx="44">
                  <c:v>0.14</c:v>
                </c:pt>
                <c:pt idx="45">
                  <c:v>0.14</c:v>
                </c:pt>
                <c:pt idx="85">
                  <c:v>0.14</c:v>
                </c:pt>
                <c:pt idx="86">
                  <c:v>0.14</c:v>
                </c:pt>
                <c:pt idx="87">
                  <c:v>0.14</c:v>
                </c:pt>
                <c:pt idx="112">
                  <c:v>0.14</c:v>
                </c:pt>
                <c:pt idx="113">
                  <c:v>0.14</c:v>
                </c:pt>
                <c:pt idx="114">
                  <c:v>0.14</c:v>
                </c:pt>
                <c:pt idx="115">
                  <c:v>0.14</c:v>
                </c:pt>
                <c:pt idx="116">
                  <c:v>0.14</c:v>
                </c:pt>
                <c:pt idx="117">
                  <c:v>0.14</c:v>
                </c:pt>
                <c:pt idx="118">
                  <c:v>0.14</c:v>
                </c:pt>
              </c:numCache>
            </c:numRef>
          </c:val>
        </c:ser>
        <c:ser>
          <c:idx val="4"/>
          <c:order val="4"/>
          <c:tx>
            <c:v>Recession2</c:v>
          </c:tx>
          <c:invertIfNegative val="0"/>
          <c:val>
            <c:numRef>
              <c:f>DebtService!$H$3:$H$160</c:f>
              <c:numCache>
                <c:formatCode>0%</c:formatCode>
                <c:ptCount val="158"/>
                <c:pt idx="6">
                  <c:v>0.02</c:v>
                </c:pt>
                <c:pt idx="7">
                  <c:v>0.02</c:v>
                </c:pt>
                <c:pt idx="8">
                  <c:v>0.02</c:v>
                </c:pt>
                <c:pt idx="9">
                  <c:v>0.02</c:v>
                </c:pt>
                <c:pt idx="10">
                  <c:v>0.02</c:v>
                </c:pt>
                <c:pt idx="11">
                  <c:v>0.02</c:v>
                </c:pt>
                <c:pt idx="42">
                  <c:v>0.02</c:v>
                </c:pt>
                <c:pt idx="43">
                  <c:v>0.02</c:v>
                </c:pt>
                <c:pt idx="44">
                  <c:v>0.02</c:v>
                </c:pt>
                <c:pt idx="45">
                  <c:v>0.02</c:v>
                </c:pt>
                <c:pt idx="85">
                  <c:v>0.02</c:v>
                </c:pt>
                <c:pt idx="86">
                  <c:v>0.02</c:v>
                </c:pt>
                <c:pt idx="87">
                  <c:v>0.02</c:v>
                </c:pt>
                <c:pt idx="112">
                  <c:v>0.02</c:v>
                </c:pt>
                <c:pt idx="113">
                  <c:v>0.02</c:v>
                </c:pt>
                <c:pt idx="114">
                  <c:v>0.02</c:v>
                </c:pt>
                <c:pt idx="115">
                  <c:v>0.02</c:v>
                </c:pt>
                <c:pt idx="116">
                  <c:v>0.02</c:v>
                </c:pt>
                <c:pt idx="117">
                  <c:v>0.02</c:v>
                </c:pt>
                <c:pt idx="118">
                  <c:v>0.02</c:v>
                </c:pt>
              </c:numCache>
            </c:numRef>
          </c:val>
        </c:ser>
        <c:dLbls>
          <c:showLegendKey val="0"/>
          <c:showVal val="0"/>
          <c:showCatName val="0"/>
          <c:showSerName val="0"/>
          <c:showPercent val="0"/>
          <c:showBubbleSize val="0"/>
        </c:dLbls>
        <c:gapWidth val="0"/>
        <c:overlap val="100"/>
        <c:axId val="-2097667752"/>
        <c:axId val="-2097664488"/>
      </c:barChart>
      <c:lineChart>
        <c:grouping val="standard"/>
        <c:varyColors val="0"/>
        <c:ser>
          <c:idx val="0"/>
          <c:order val="0"/>
          <c:tx>
            <c:v>Consumer</c:v>
          </c:tx>
          <c:spPr>
            <a:effectLst>
              <a:outerShdw blurRad="50800" dist="38100" dir="2700000" algn="tl" rotWithShape="0">
                <a:srgbClr val="000000">
                  <a:alpha val="43000"/>
                </a:srgbClr>
              </a:outerShdw>
            </a:effectLst>
          </c:spPr>
          <c:marker>
            <c:symbol val="none"/>
          </c:marker>
          <c:cat>
            <c:numRef>
              <c:f>DebtService!$B$3:$B$160</c:f>
              <c:numCache>
                <c:formatCode>General</c:formatCode>
                <c:ptCount val="158"/>
                <c:pt idx="0">
                  <c:v>1980.0</c:v>
                </c:pt>
                <c:pt idx="4">
                  <c:v>1981.0</c:v>
                </c:pt>
                <c:pt idx="8">
                  <c:v>1982.0</c:v>
                </c:pt>
                <c:pt idx="12">
                  <c:v>1983.0</c:v>
                </c:pt>
                <c:pt idx="16">
                  <c:v>1984.0</c:v>
                </c:pt>
                <c:pt idx="20">
                  <c:v>1985.0</c:v>
                </c:pt>
                <c:pt idx="24">
                  <c:v>1986.0</c:v>
                </c:pt>
                <c:pt idx="28">
                  <c:v>1987.0</c:v>
                </c:pt>
                <c:pt idx="32">
                  <c:v>1988.0</c:v>
                </c:pt>
                <c:pt idx="36">
                  <c:v>1989.0</c:v>
                </c:pt>
                <c:pt idx="40">
                  <c:v>1990.0</c:v>
                </c:pt>
                <c:pt idx="44">
                  <c:v>1991.0</c:v>
                </c:pt>
                <c:pt idx="48">
                  <c:v>1992.0</c:v>
                </c:pt>
                <c:pt idx="52">
                  <c:v>1993.0</c:v>
                </c:pt>
                <c:pt idx="56">
                  <c:v>1994.0</c:v>
                </c:pt>
                <c:pt idx="60">
                  <c:v>1995.0</c:v>
                </c:pt>
                <c:pt idx="64">
                  <c:v>1996.0</c:v>
                </c:pt>
                <c:pt idx="68">
                  <c:v>1997.0</c:v>
                </c:pt>
                <c:pt idx="72">
                  <c:v>1998.0</c:v>
                </c:pt>
                <c:pt idx="76">
                  <c:v>1999.0</c:v>
                </c:pt>
                <c:pt idx="80">
                  <c:v>2000.0</c:v>
                </c:pt>
                <c:pt idx="84">
                  <c:v>2001.0</c:v>
                </c:pt>
                <c:pt idx="88">
                  <c:v>2002.0</c:v>
                </c:pt>
                <c:pt idx="92">
                  <c:v>2003.0</c:v>
                </c:pt>
                <c:pt idx="96">
                  <c:v>2004.0</c:v>
                </c:pt>
                <c:pt idx="100">
                  <c:v>2005.0</c:v>
                </c:pt>
                <c:pt idx="104">
                  <c:v>2006.0</c:v>
                </c:pt>
                <c:pt idx="108">
                  <c:v>2007.0</c:v>
                </c:pt>
                <c:pt idx="112">
                  <c:v>2008.0</c:v>
                </c:pt>
                <c:pt idx="116">
                  <c:v>2009.0</c:v>
                </c:pt>
                <c:pt idx="120">
                  <c:v>2010.0</c:v>
                </c:pt>
                <c:pt idx="124">
                  <c:v>2011.0</c:v>
                </c:pt>
                <c:pt idx="128">
                  <c:v>2012.0</c:v>
                </c:pt>
                <c:pt idx="132">
                  <c:v>2013.0</c:v>
                </c:pt>
                <c:pt idx="136">
                  <c:v>2014.0</c:v>
                </c:pt>
                <c:pt idx="140">
                  <c:v>2015.0</c:v>
                </c:pt>
                <c:pt idx="144">
                  <c:v>2016.0</c:v>
                </c:pt>
                <c:pt idx="148">
                  <c:v>2017.0</c:v>
                </c:pt>
                <c:pt idx="152">
                  <c:v>2018.0</c:v>
                </c:pt>
                <c:pt idx="156">
                  <c:v>2019.0</c:v>
                </c:pt>
              </c:numCache>
            </c:numRef>
          </c:cat>
          <c:val>
            <c:numRef>
              <c:f>DebtService!$D$3:$D$160</c:f>
              <c:numCache>
                <c:formatCode>0.00%</c:formatCode>
                <c:ptCount val="158"/>
                <c:pt idx="0">
                  <c:v>0.06240027</c:v>
                </c:pt>
                <c:pt idx="1">
                  <c:v>0.06151972</c:v>
                </c:pt>
                <c:pt idx="2">
                  <c:v>0.05913</c:v>
                </c:pt>
                <c:pt idx="3">
                  <c:v>0.05740706</c:v>
                </c:pt>
                <c:pt idx="4">
                  <c:v>0.05691433</c:v>
                </c:pt>
                <c:pt idx="5">
                  <c:v>0.05693254</c:v>
                </c:pt>
                <c:pt idx="6">
                  <c:v>0.05586641</c:v>
                </c:pt>
                <c:pt idx="7">
                  <c:v>0.0557655</c:v>
                </c:pt>
                <c:pt idx="8">
                  <c:v>0.05562731</c:v>
                </c:pt>
                <c:pt idx="9">
                  <c:v>0.0557334</c:v>
                </c:pt>
                <c:pt idx="10">
                  <c:v>0.05519579</c:v>
                </c:pt>
                <c:pt idx="11">
                  <c:v>0.05504033</c:v>
                </c:pt>
                <c:pt idx="12">
                  <c:v>0.05498346</c:v>
                </c:pt>
                <c:pt idx="13">
                  <c:v>0.05525737</c:v>
                </c:pt>
                <c:pt idx="14">
                  <c:v>0.05527094</c:v>
                </c:pt>
                <c:pt idx="15">
                  <c:v>0.05555206</c:v>
                </c:pt>
                <c:pt idx="16">
                  <c:v>0.05583316</c:v>
                </c:pt>
                <c:pt idx="17">
                  <c:v>0.05673696</c:v>
                </c:pt>
                <c:pt idx="18">
                  <c:v>0.05746739</c:v>
                </c:pt>
                <c:pt idx="19">
                  <c:v>0.05835576</c:v>
                </c:pt>
                <c:pt idx="20">
                  <c:v>0.06000506</c:v>
                </c:pt>
                <c:pt idx="21">
                  <c:v>0.06029668</c:v>
                </c:pt>
                <c:pt idx="22">
                  <c:v>0.0618776</c:v>
                </c:pt>
                <c:pt idx="23">
                  <c:v>0.06243071</c:v>
                </c:pt>
                <c:pt idx="24">
                  <c:v>0.062347</c:v>
                </c:pt>
                <c:pt idx="25">
                  <c:v>0.06269203</c:v>
                </c:pt>
                <c:pt idx="26">
                  <c:v>0.06318545</c:v>
                </c:pt>
                <c:pt idx="27">
                  <c:v>0.06363267</c:v>
                </c:pt>
                <c:pt idx="28">
                  <c:v>0.06226087</c:v>
                </c:pt>
                <c:pt idx="29">
                  <c:v>0.06243911</c:v>
                </c:pt>
                <c:pt idx="30">
                  <c:v>0.06150061</c:v>
                </c:pt>
                <c:pt idx="31">
                  <c:v>0.06073399</c:v>
                </c:pt>
                <c:pt idx="32">
                  <c:v>0.06018813</c:v>
                </c:pt>
                <c:pt idx="33">
                  <c:v>0.05969333</c:v>
                </c:pt>
                <c:pt idx="34">
                  <c:v>0.05899554</c:v>
                </c:pt>
                <c:pt idx="35">
                  <c:v>0.05842594</c:v>
                </c:pt>
                <c:pt idx="36">
                  <c:v>0.05811998</c:v>
                </c:pt>
                <c:pt idx="37">
                  <c:v>0.05872069</c:v>
                </c:pt>
                <c:pt idx="38">
                  <c:v>0.0584512</c:v>
                </c:pt>
                <c:pt idx="39">
                  <c:v>0.05763882</c:v>
                </c:pt>
                <c:pt idx="40">
                  <c:v>0.05635607</c:v>
                </c:pt>
                <c:pt idx="41">
                  <c:v>0.0554066</c:v>
                </c:pt>
                <c:pt idx="42">
                  <c:v>0.05481259</c:v>
                </c:pt>
                <c:pt idx="43">
                  <c:v>0.05419602</c:v>
                </c:pt>
                <c:pt idx="44">
                  <c:v>0.05355239</c:v>
                </c:pt>
                <c:pt idx="45">
                  <c:v>0.05238545</c:v>
                </c:pt>
                <c:pt idx="46">
                  <c:v>0.05137354</c:v>
                </c:pt>
                <c:pt idx="47">
                  <c:v>0.05017251</c:v>
                </c:pt>
                <c:pt idx="48">
                  <c:v>0.04867179</c:v>
                </c:pt>
                <c:pt idx="49">
                  <c:v>0.04774439</c:v>
                </c:pt>
                <c:pt idx="50">
                  <c:v>0.04702399</c:v>
                </c:pt>
                <c:pt idx="51">
                  <c:v>0.04660212</c:v>
                </c:pt>
                <c:pt idx="52">
                  <c:v>0.04652557</c:v>
                </c:pt>
                <c:pt idx="53">
                  <c:v>0.04648903</c:v>
                </c:pt>
                <c:pt idx="54">
                  <c:v>0.04705303</c:v>
                </c:pt>
                <c:pt idx="55">
                  <c:v>0.04755414</c:v>
                </c:pt>
                <c:pt idx="56">
                  <c:v>0.04831917</c:v>
                </c:pt>
                <c:pt idx="57">
                  <c:v>0.04924236</c:v>
                </c:pt>
                <c:pt idx="58">
                  <c:v>0.05035871</c:v>
                </c:pt>
                <c:pt idx="59">
                  <c:v>0.05120072</c:v>
                </c:pt>
                <c:pt idx="60">
                  <c:v>0.05248012</c:v>
                </c:pt>
                <c:pt idx="61">
                  <c:v>0.05394652</c:v>
                </c:pt>
                <c:pt idx="62">
                  <c:v>0.05523088</c:v>
                </c:pt>
                <c:pt idx="63">
                  <c:v>0.05594352</c:v>
                </c:pt>
                <c:pt idx="64">
                  <c:v>0.05653204</c:v>
                </c:pt>
                <c:pt idx="65">
                  <c:v>0.05675422</c:v>
                </c:pt>
                <c:pt idx="66">
                  <c:v>0.05712678</c:v>
                </c:pt>
                <c:pt idx="67">
                  <c:v>0.05777011</c:v>
                </c:pt>
                <c:pt idx="68">
                  <c:v>0.05725713</c:v>
                </c:pt>
                <c:pt idx="69">
                  <c:v>0.05703414</c:v>
                </c:pt>
                <c:pt idx="70">
                  <c:v>0.05718448</c:v>
                </c:pt>
                <c:pt idx="71">
                  <c:v>0.05705666</c:v>
                </c:pt>
                <c:pt idx="72">
                  <c:v>0.0562861</c:v>
                </c:pt>
                <c:pt idx="73">
                  <c:v>0.05672466</c:v>
                </c:pt>
                <c:pt idx="74">
                  <c:v>0.05687028</c:v>
                </c:pt>
                <c:pt idx="75">
                  <c:v>0.05761093</c:v>
                </c:pt>
                <c:pt idx="76">
                  <c:v>0.05806999</c:v>
                </c:pt>
                <c:pt idx="77">
                  <c:v>0.05908706</c:v>
                </c:pt>
                <c:pt idx="78">
                  <c:v>0.05984188</c:v>
                </c:pt>
                <c:pt idx="79">
                  <c:v>0.05959825</c:v>
                </c:pt>
                <c:pt idx="80">
                  <c:v>0.05937883</c:v>
                </c:pt>
                <c:pt idx="81">
                  <c:v>0.06043632</c:v>
                </c:pt>
                <c:pt idx="82">
                  <c:v>0.06177676</c:v>
                </c:pt>
                <c:pt idx="83">
                  <c:v>0.06341257</c:v>
                </c:pt>
                <c:pt idx="84">
                  <c:v>0.06447072</c:v>
                </c:pt>
                <c:pt idx="85">
                  <c:v>0.06594084</c:v>
                </c:pt>
                <c:pt idx="86">
                  <c:v>0.06560388</c:v>
                </c:pt>
                <c:pt idx="87">
                  <c:v>0.06712232</c:v>
                </c:pt>
                <c:pt idx="88">
                  <c:v>0.06616856</c:v>
                </c:pt>
                <c:pt idx="89">
                  <c:v>0.06566214</c:v>
                </c:pt>
                <c:pt idx="90">
                  <c:v>0.06559252</c:v>
                </c:pt>
                <c:pt idx="91">
                  <c:v>0.06502516</c:v>
                </c:pt>
                <c:pt idx="92">
                  <c:v>0.0647561</c:v>
                </c:pt>
                <c:pt idx="93">
                  <c:v>0.06439314</c:v>
                </c:pt>
                <c:pt idx="94">
                  <c:v>0.06356223</c:v>
                </c:pt>
                <c:pt idx="95">
                  <c:v>0.06371129</c:v>
                </c:pt>
                <c:pt idx="96">
                  <c:v>0.06363511</c:v>
                </c:pt>
                <c:pt idx="97">
                  <c:v>0.0629376</c:v>
                </c:pt>
                <c:pt idx="98">
                  <c:v>0.06315073</c:v>
                </c:pt>
                <c:pt idx="99">
                  <c:v>0.06237724</c:v>
                </c:pt>
                <c:pt idx="100">
                  <c:v>0.06316695</c:v>
                </c:pt>
                <c:pt idx="101">
                  <c:v>0.06266733</c:v>
                </c:pt>
                <c:pt idx="102">
                  <c:v>0.06199858</c:v>
                </c:pt>
                <c:pt idx="103">
                  <c:v>0.06103464</c:v>
                </c:pt>
                <c:pt idx="104">
                  <c:v>0.06085246</c:v>
                </c:pt>
                <c:pt idx="105">
                  <c:v>0.05979412</c:v>
                </c:pt>
                <c:pt idx="106">
                  <c:v>0.05934518</c:v>
                </c:pt>
                <c:pt idx="107">
                  <c:v>0.05919652</c:v>
                </c:pt>
                <c:pt idx="108">
                  <c:v>0.05904713</c:v>
                </c:pt>
                <c:pt idx="109">
                  <c:v>0.05935517</c:v>
                </c:pt>
                <c:pt idx="110">
                  <c:v>0.05975847</c:v>
                </c:pt>
                <c:pt idx="111">
                  <c:v>0.06008739</c:v>
                </c:pt>
                <c:pt idx="112">
                  <c:v>0.059992</c:v>
                </c:pt>
                <c:pt idx="113">
                  <c:v>0.05845067</c:v>
                </c:pt>
                <c:pt idx="114">
                  <c:v>0.05883005</c:v>
                </c:pt>
                <c:pt idx="115">
                  <c:v>0.05864502</c:v>
                </c:pt>
                <c:pt idx="116">
                  <c:v>0.0582282</c:v>
                </c:pt>
                <c:pt idx="117">
                  <c:v>0.05628029</c:v>
                </c:pt>
                <c:pt idx="118">
                  <c:v>0.05565118</c:v>
                </c:pt>
                <c:pt idx="119">
                  <c:v>0.05414358</c:v>
                </c:pt>
                <c:pt idx="120">
                  <c:v>0.05303386</c:v>
                </c:pt>
                <c:pt idx="121">
                  <c:v>0.05136389</c:v>
                </c:pt>
                <c:pt idx="122">
                  <c:v>0.0502827</c:v>
                </c:pt>
                <c:pt idx="123">
                  <c:v>0.05025281</c:v>
                </c:pt>
                <c:pt idx="124">
                  <c:v>0.0506118</c:v>
                </c:pt>
                <c:pt idx="125">
                  <c:v>0.05044381</c:v>
                </c:pt>
                <c:pt idx="126">
                  <c:v>0.05010215</c:v>
                </c:pt>
                <c:pt idx="127">
                  <c:v>0.05013297</c:v>
                </c:pt>
                <c:pt idx="128">
                  <c:v>0.04928206</c:v>
                </c:pt>
                <c:pt idx="129">
                  <c:v>0.04918364</c:v>
                </c:pt>
                <c:pt idx="130">
                  <c:v>0.04992118</c:v>
                </c:pt>
                <c:pt idx="131">
                  <c:v>0.04887206</c:v>
                </c:pt>
                <c:pt idx="132">
                  <c:v>0.0514639</c:v>
                </c:pt>
                <c:pt idx="133">
                  <c:v>0.05158375</c:v>
                </c:pt>
                <c:pt idx="134">
                  <c:v>0.05178504</c:v>
                </c:pt>
                <c:pt idx="135">
                  <c:v>0.05214294</c:v>
                </c:pt>
                <c:pt idx="136">
                  <c:v>0.05209544</c:v>
                </c:pt>
                <c:pt idx="137">
                  <c:v>0.05232607</c:v>
                </c:pt>
                <c:pt idx="138">
                  <c:v>0.05262815</c:v>
                </c:pt>
                <c:pt idx="139">
                  <c:v>0.05307268</c:v>
                </c:pt>
                <c:pt idx="140">
                  <c:v>0.05370837</c:v>
                </c:pt>
                <c:pt idx="141">
                  <c:v>0.05426873</c:v>
                </c:pt>
                <c:pt idx="142">
                  <c:v>0.05488404</c:v>
                </c:pt>
                <c:pt idx="143">
                  <c:v>0.05445859</c:v>
                </c:pt>
                <c:pt idx="144">
                  <c:v>0.05433968</c:v>
                </c:pt>
                <c:pt idx="145">
                  <c:v>0.05527471</c:v>
                </c:pt>
                <c:pt idx="146">
                  <c:v>0.05607359</c:v>
                </c:pt>
                <c:pt idx="147">
                  <c:v>0.05648888</c:v>
                </c:pt>
                <c:pt idx="148">
                  <c:v>0.05627152</c:v>
                </c:pt>
                <c:pt idx="149">
                  <c:v>0.05647681</c:v>
                </c:pt>
                <c:pt idx="150">
                  <c:v>0.05647728</c:v>
                </c:pt>
                <c:pt idx="151">
                  <c:v>0.05664555</c:v>
                </c:pt>
                <c:pt idx="152">
                  <c:v>0.05611285</c:v>
                </c:pt>
                <c:pt idx="153">
                  <c:v>0.05603017</c:v>
                </c:pt>
                <c:pt idx="154">
                  <c:v>0.0559</c:v>
                </c:pt>
                <c:pt idx="155">
                  <c:v>0.0562</c:v>
                </c:pt>
                <c:pt idx="156">
                  <c:v>0.0563</c:v>
                </c:pt>
                <c:pt idx="157">
                  <c:v>0.0566</c:v>
                </c:pt>
              </c:numCache>
            </c:numRef>
          </c:val>
          <c:smooth val="0"/>
        </c:ser>
        <c:ser>
          <c:idx val="1"/>
          <c:order val="1"/>
          <c:tx>
            <c:v>Mortgage</c:v>
          </c:tx>
          <c:spPr>
            <a:effectLst>
              <a:outerShdw blurRad="50800" dist="38100" dir="2700000" algn="tl" rotWithShape="0">
                <a:srgbClr val="000000">
                  <a:alpha val="43000"/>
                </a:srgbClr>
              </a:outerShdw>
            </a:effectLst>
          </c:spPr>
          <c:marker>
            <c:symbol val="none"/>
          </c:marker>
          <c:cat>
            <c:numRef>
              <c:f>DebtService!$B$3:$B$160</c:f>
              <c:numCache>
                <c:formatCode>General</c:formatCode>
                <c:ptCount val="158"/>
                <c:pt idx="0">
                  <c:v>1980.0</c:v>
                </c:pt>
                <c:pt idx="4">
                  <c:v>1981.0</c:v>
                </c:pt>
                <c:pt idx="8">
                  <c:v>1982.0</c:v>
                </c:pt>
                <c:pt idx="12">
                  <c:v>1983.0</c:v>
                </c:pt>
                <c:pt idx="16">
                  <c:v>1984.0</c:v>
                </c:pt>
                <c:pt idx="20">
                  <c:v>1985.0</c:v>
                </c:pt>
                <c:pt idx="24">
                  <c:v>1986.0</c:v>
                </c:pt>
                <c:pt idx="28">
                  <c:v>1987.0</c:v>
                </c:pt>
                <c:pt idx="32">
                  <c:v>1988.0</c:v>
                </c:pt>
                <c:pt idx="36">
                  <c:v>1989.0</c:v>
                </c:pt>
                <c:pt idx="40">
                  <c:v>1990.0</c:v>
                </c:pt>
                <c:pt idx="44">
                  <c:v>1991.0</c:v>
                </c:pt>
                <c:pt idx="48">
                  <c:v>1992.0</c:v>
                </c:pt>
                <c:pt idx="52">
                  <c:v>1993.0</c:v>
                </c:pt>
                <c:pt idx="56">
                  <c:v>1994.0</c:v>
                </c:pt>
                <c:pt idx="60">
                  <c:v>1995.0</c:v>
                </c:pt>
                <c:pt idx="64">
                  <c:v>1996.0</c:v>
                </c:pt>
                <c:pt idx="68">
                  <c:v>1997.0</c:v>
                </c:pt>
                <c:pt idx="72">
                  <c:v>1998.0</c:v>
                </c:pt>
                <c:pt idx="76">
                  <c:v>1999.0</c:v>
                </c:pt>
                <c:pt idx="80">
                  <c:v>2000.0</c:v>
                </c:pt>
                <c:pt idx="84">
                  <c:v>2001.0</c:v>
                </c:pt>
                <c:pt idx="88">
                  <c:v>2002.0</c:v>
                </c:pt>
                <c:pt idx="92">
                  <c:v>2003.0</c:v>
                </c:pt>
                <c:pt idx="96">
                  <c:v>2004.0</c:v>
                </c:pt>
                <c:pt idx="100">
                  <c:v>2005.0</c:v>
                </c:pt>
                <c:pt idx="104">
                  <c:v>2006.0</c:v>
                </c:pt>
                <c:pt idx="108">
                  <c:v>2007.0</c:v>
                </c:pt>
                <c:pt idx="112">
                  <c:v>2008.0</c:v>
                </c:pt>
                <c:pt idx="116">
                  <c:v>2009.0</c:v>
                </c:pt>
                <c:pt idx="120">
                  <c:v>2010.0</c:v>
                </c:pt>
                <c:pt idx="124">
                  <c:v>2011.0</c:v>
                </c:pt>
                <c:pt idx="128">
                  <c:v>2012.0</c:v>
                </c:pt>
                <c:pt idx="132">
                  <c:v>2013.0</c:v>
                </c:pt>
                <c:pt idx="136">
                  <c:v>2014.0</c:v>
                </c:pt>
                <c:pt idx="140">
                  <c:v>2015.0</c:v>
                </c:pt>
                <c:pt idx="144">
                  <c:v>2016.0</c:v>
                </c:pt>
                <c:pt idx="148">
                  <c:v>2017.0</c:v>
                </c:pt>
                <c:pt idx="152">
                  <c:v>2018.0</c:v>
                </c:pt>
                <c:pt idx="156">
                  <c:v>2019.0</c:v>
                </c:pt>
              </c:numCache>
            </c:numRef>
          </c:cat>
          <c:val>
            <c:numRef>
              <c:f>DebtService!$E$3:$E$160</c:f>
              <c:numCache>
                <c:formatCode>0.00%</c:formatCode>
                <c:ptCount val="158"/>
                <c:pt idx="0">
                  <c:v>0.04375714</c:v>
                </c:pt>
                <c:pt idx="1">
                  <c:v>0.04484928</c:v>
                </c:pt>
                <c:pt idx="2">
                  <c:v>0.04493386</c:v>
                </c:pt>
                <c:pt idx="3">
                  <c:v>0.04512131</c:v>
                </c:pt>
                <c:pt idx="4">
                  <c:v>0.04596082</c:v>
                </c:pt>
                <c:pt idx="5">
                  <c:v>0.04723624</c:v>
                </c:pt>
                <c:pt idx="6">
                  <c:v>0.04720102</c:v>
                </c:pt>
                <c:pt idx="7">
                  <c:v>0.04802776</c:v>
                </c:pt>
                <c:pt idx="8">
                  <c:v>0.04884527</c:v>
                </c:pt>
                <c:pt idx="9">
                  <c:v>0.04930689</c:v>
                </c:pt>
                <c:pt idx="10">
                  <c:v>0.04890362</c:v>
                </c:pt>
                <c:pt idx="11">
                  <c:v>0.04876376</c:v>
                </c:pt>
                <c:pt idx="12">
                  <c:v>0.04850575</c:v>
                </c:pt>
                <c:pt idx="13">
                  <c:v>0.04850596</c:v>
                </c:pt>
                <c:pt idx="14">
                  <c:v>0.04854205</c:v>
                </c:pt>
                <c:pt idx="15">
                  <c:v>0.04870328</c:v>
                </c:pt>
                <c:pt idx="16">
                  <c:v>0.04895675</c:v>
                </c:pt>
                <c:pt idx="17">
                  <c:v>0.04934267</c:v>
                </c:pt>
                <c:pt idx="18">
                  <c:v>0.04972294</c:v>
                </c:pt>
                <c:pt idx="19">
                  <c:v>0.05042887</c:v>
                </c:pt>
                <c:pt idx="20">
                  <c:v>0.0522003</c:v>
                </c:pt>
                <c:pt idx="21">
                  <c:v>0.05281076</c:v>
                </c:pt>
                <c:pt idx="22">
                  <c:v>0.05408039</c:v>
                </c:pt>
                <c:pt idx="23">
                  <c:v>0.05482499</c:v>
                </c:pt>
                <c:pt idx="24">
                  <c:v>0.05504987</c:v>
                </c:pt>
                <c:pt idx="25">
                  <c:v>0.05542903</c:v>
                </c:pt>
                <c:pt idx="26">
                  <c:v>0.05598595</c:v>
                </c:pt>
                <c:pt idx="27">
                  <c:v>0.05698757</c:v>
                </c:pt>
                <c:pt idx="28">
                  <c:v>0.05705198</c:v>
                </c:pt>
                <c:pt idx="29">
                  <c:v>0.05823345</c:v>
                </c:pt>
                <c:pt idx="30">
                  <c:v>0.05789598</c:v>
                </c:pt>
                <c:pt idx="31">
                  <c:v>0.05733047</c:v>
                </c:pt>
                <c:pt idx="32">
                  <c:v>0.05734042</c:v>
                </c:pt>
                <c:pt idx="33">
                  <c:v>0.05767063</c:v>
                </c:pt>
                <c:pt idx="34">
                  <c:v>0.05791636</c:v>
                </c:pt>
                <c:pt idx="35">
                  <c:v>0.05726589</c:v>
                </c:pt>
                <c:pt idx="36">
                  <c:v>0.0575387</c:v>
                </c:pt>
                <c:pt idx="37">
                  <c:v>0.05859422</c:v>
                </c:pt>
                <c:pt idx="38">
                  <c:v>0.05948757</c:v>
                </c:pt>
                <c:pt idx="39">
                  <c:v>0.05981797</c:v>
                </c:pt>
                <c:pt idx="40">
                  <c:v>0.06013543</c:v>
                </c:pt>
                <c:pt idx="41">
                  <c:v>0.0606</c:v>
                </c:pt>
                <c:pt idx="42">
                  <c:v>0.06101873</c:v>
                </c:pt>
                <c:pt idx="43">
                  <c:v>0.06184847</c:v>
                </c:pt>
                <c:pt idx="44">
                  <c:v>0.06222793</c:v>
                </c:pt>
                <c:pt idx="45">
                  <c:v>0.06195692</c:v>
                </c:pt>
                <c:pt idx="46">
                  <c:v>0.06181328</c:v>
                </c:pt>
                <c:pt idx="47">
                  <c:v>0.06100082</c:v>
                </c:pt>
                <c:pt idx="48">
                  <c:v>0.05988402</c:v>
                </c:pt>
                <c:pt idx="49">
                  <c:v>0.05906447</c:v>
                </c:pt>
                <c:pt idx="50">
                  <c:v>0.05837651</c:v>
                </c:pt>
                <c:pt idx="51">
                  <c:v>0.05795003</c:v>
                </c:pt>
                <c:pt idx="52">
                  <c:v>0.05766582</c:v>
                </c:pt>
                <c:pt idx="53">
                  <c:v>0.05705527</c:v>
                </c:pt>
                <c:pt idx="54">
                  <c:v>0.05700123</c:v>
                </c:pt>
                <c:pt idx="55">
                  <c:v>0.05613104</c:v>
                </c:pt>
                <c:pt idx="56">
                  <c:v>0.05556527</c:v>
                </c:pt>
                <c:pt idx="57">
                  <c:v>0.05528256</c:v>
                </c:pt>
                <c:pt idx="58">
                  <c:v>0.05551088</c:v>
                </c:pt>
                <c:pt idx="59">
                  <c:v>0.05579557</c:v>
                </c:pt>
                <c:pt idx="60">
                  <c:v>0.05640501</c:v>
                </c:pt>
                <c:pt idx="61">
                  <c:v>0.05686069</c:v>
                </c:pt>
                <c:pt idx="62">
                  <c:v>0.05662631</c:v>
                </c:pt>
                <c:pt idx="63">
                  <c:v>0.05629141</c:v>
                </c:pt>
                <c:pt idx="64">
                  <c:v>0.05589139</c:v>
                </c:pt>
                <c:pt idx="65">
                  <c:v>0.0559455</c:v>
                </c:pt>
                <c:pt idx="66">
                  <c:v>0.05602688</c:v>
                </c:pt>
                <c:pt idx="67">
                  <c:v>0.055942</c:v>
                </c:pt>
                <c:pt idx="68">
                  <c:v>0.05603136</c:v>
                </c:pt>
                <c:pt idx="69">
                  <c:v>0.05625504</c:v>
                </c:pt>
                <c:pt idx="70">
                  <c:v>0.05619572</c:v>
                </c:pt>
                <c:pt idx="71">
                  <c:v>0.05582594</c:v>
                </c:pt>
                <c:pt idx="72">
                  <c:v>0.05515538</c:v>
                </c:pt>
                <c:pt idx="73">
                  <c:v>0.0549407</c:v>
                </c:pt>
                <c:pt idx="74">
                  <c:v>0.05465615</c:v>
                </c:pt>
                <c:pt idx="75">
                  <c:v>0.0545525</c:v>
                </c:pt>
                <c:pt idx="76">
                  <c:v>0.05474644</c:v>
                </c:pt>
                <c:pt idx="77">
                  <c:v>0.05525255</c:v>
                </c:pt>
                <c:pt idx="78">
                  <c:v>0.05574027</c:v>
                </c:pt>
                <c:pt idx="79">
                  <c:v>0.05585515</c:v>
                </c:pt>
                <c:pt idx="80">
                  <c:v>0.0556532</c:v>
                </c:pt>
                <c:pt idx="81">
                  <c:v>0.0561631</c:v>
                </c:pt>
                <c:pt idx="82">
                  <c:v>0.0565895</c:v>
                </c:pt>
                <c:pt idx="83">
                  <c:v>0.05722088</c:v>
                </c:pt>
                <c:pt idx="84">
                  <c:v>0.05713918</c:v>
                </c:pt>
                <c:pt idx="85">
                  <c:v>0.05789789</c:v>
                </c:pt>
                <c:pt idx="86">
                  <c:v>0.0576308</c:v>
                </c:pt>
                <c:pt idx="87">
                  <c:v>0.05910627</c:v>
                </c:pt>
                <c:pt idx="88">
                  <c:v>0.05799845</c:v>
                </c:pt>
                <c:pt idx="89">
                  <c:v>0.05770156</c:v>
                </c:pt>
                <c:pt idx="90">
                  <c:v>0.05818003</c:v>
                </c:pt>
                <c:pt idx="91">
                  <c:v>0.05844409</c:v>
                </c:pt>
                <c:pt idx="92">
                  <c:v>0.05870264</c:v>
                </c:pt>
                <c:pt idx="93">
                  <c:v>0.0584718</c:v>
                </c:pt>
                <c:pt idx="94">
                  <c:v>0.05782229</c:v>
                </c:pt>
                <c:pt idx="95">
                  <c:v>0.05843437</c:v>
                </c:pt>
                <c:pt idx="96">
                  <c:v>0.05846493</c:v>
                </c:pt>
                <c:pt idx="97">
                  <c:v>0.05838221</c:v>
                </c:pt>
                <c:pt idx="98">
                  <c:v>0.05929809</c:v>
                </c:pt>
                <c:pt idx="99">
                  <c:v>0.05999561</c:v>
                </c:pt>
                <c:pt idx="100">
                  <c:v>0.06242081</c:v>
                </c:pt>
                <c:pt idx="101">
                  <c:v>0.0629327</c:v>
                </c:pt>
                <c:pt idx="102">
                  <c:v>0.06421122</c:v>
                </c:pt>
                <c:pt idx="103">
                  <c:v>0.06487925</c:v>
                </c:pt>
                <c:pt idx="104">
                  <c:v>0.06525055</c:v>
                </c:pt>
                <c:pt idx="105">
                  <c:v>0.06706293</c:v>
                </c:pt>
                <c:pt idx="106">
                  <c:v>0.06855054</c:v>
                </c:pt>
                <c:pt idx="107">
                  <c:v>0.06950859</c:v>
                </c:pt>
                <c:pt idx="108">
                  <c:v>0.06980599</c:v>
                </c:pt>
                <c:pt idx="109">
                  <c:v>0.07028815</c:v>
                </c:pt>
                <c:pt idx="110">
                  <c:v>0.07111003</c:v>
                </c:pt>
                <c:pt idx="111">
                  <c:v>0.07219224</c:v>
                </c:pt>
                <c:pt idx="112">
                  <c:v>0.07150753</c:v>
                </c:pt>
                <c:pt idx="113">
                  <c:v>0.06965222</c:v>
                </c:pt>
                <c:pt idx="114">
                  <c:v>0.07014631</c:v>
                </c:pt>
                <c:pt idx="115">
                  <c:v>0.06984563</c:v>
                </c:pt>
                <c:pt idx="116">
                  <c:v>0.06955938</c:v>
                </c:pt>
                <c:pt idx="117">
                  <c:v>0.06762408</c:v>
                </c:pt>
                <c:pt idx="118">
                  <c:v>0.0668516</c:v>
                </c:pt>
                <c:pt idx="119">
                  <c:v>0.06568427</c:v>
                </c:pt>
                <c:pt idx="120">
                  <c:v>0.06397154</c:v>
                </c:pt>
                <c:pt idx="121">
                  <c:v>0.06230411</c:v>
                </c:pt>
                <c:pt idx="122">
                  <c:v>0.0612878</c:v>
                </c:pt>
                <c:pt idx="123">
                  <c:v>0.05964029</c:v>
                </c:pt>
                <c:pt idx="124">
                  <c:v>0.05712227</c:v>
                </c:pt>
                <c:pt idx="125">
                  <c:v>0.05641476</c:v>
                </c:pt>
                <c:pt idx="126">
                  <c:v>0.05564338</c:v>
                </c:pt>
                <c:pt idx="127">
                  <c:v>0.05438357</c:v>
                </c:pt>
                <c:pt idx="128">
                  <c:v>0.05274134</c:v>
                </c:pt>
                <c:pt idx="129">
                  <c:v>0.0516941</c:v>
                </c:pt>
                <c:pt idx="130">
                  <c:v>0.05158851</c:v>
                </c:pt>
                <c:pt idx="131">
                  <c:v>0.04952163</c:v>
                </c:pt>
                <c:pt idx="132">
                  <c:v>0.05053321</c:v>
                </c:pt>
                <c:pt idx="133">
                  <c:v>0.04955714</c:v>
                </c:pt>
                <c:pt idx="134">
                  <c:v>0.04896724</c:v>
                </c:pt>
                <c:pt idx="135">
                  <c:v>0.04866387</c:v>
                </c:pt>
                <c:pt idx="136">
                  <c:v>0.04760449</c:v>
                </c:pt>
                <c:pt idx="137">
                  <c:v>0.0468909</c:v>
                </c:pt>
                <c:pt idx="138">
                  <c:v>0.0462138</c:v>
                </c:pt>
                <c:pt idx="139">
                  <c:v>0.04568132</c:v>
                </c:pt>
                <c:pt idx="140">
                  <c:v>0.04557013</c:v>
                </c:pt>
                <c:pt idx="141">
                  <c:v>0.0449094</c:v>
                </c:pt>
                <c:pt idx="142">
                  <c:v>0.0445843</c:v>
                </c:pt>
                <c:pt idx="143">
                  <c:v>0.0448299</c:v>
                </c:pt>
                <c:pt idx="144">
                  <c:v>0.04462472</c:v>
                </c:pt>
                <c:pt idx="145">
                  <c:v>0.04467785</c:v>
                </c:pt>
                <c:pt idx="146">
                  <c:v>0.04458694</c:v>
                </c:pt>
                <c:pt idx="147">
                  <c:v>0.04388671</c:v>
                </c:pt>
                <c:pt idx="148">
                  <c:v>0.04343289</c:v>
                </c:pt>
                <c:pt idx="149">
                  <c:v>0.04332408</c:v>
                </c:pt>
                <c:pt idx="150">
                  <c:v>0.04321561</c:v>
                </c:pt>
                <c:pt idx="151">
                  <c:v>0.04289652</c:v>
                </c:pt>
                <c:pt idx="152">
                  <c:v>0.04252933</c:v>
                </c:pt>
                <c:pt idx="153">
                  <c:v>0.04239632</c:v>
                </c:pt>
                <c:pt idx="154">
                  <c:v>0.0424</c:v>
                </c:pt>
                <c:pt idx="155">
                  <c:v>0.0425</c:v>
                </c:pt>
                <c:pt idx="156">
                  <c:v>0.0425</c:v>
                </c:pt>
                <c:pt idx="157">
                  <c:v>0.0425</c:v>
                </c:pt>
              </c:numCache>
            </c:numRef>
          </c:val>
          <c:smooth val="0"/>
        </c:ser>
        <c:ser>
          <c:idx val="2"/>
          <c:order val="2"/>
          <c:tx>
            <c:v>Total Household</c:v>
          </c:tx>
          <c:spPr>
            <a:ln w="63500"/>
            <a:effectLst>
              <a:outerShdw blurRad="50800" dist="38100" dir="2700000" algn="tl" rotWithShape="0">
                <a:srgbClr val="000000">
                  <a:alpha val="43000"/>
                </a:srgbClr>
              </a:outerShdw>
            </a:effectLst>
          </c:spPr>
          <c:marker>
            <c:symbol val="none"/>
          </c:marker>
          <c:cat>
            <c:numRef>
              <c:f>DebtService!$B$3:$B$160</c:f>
              <c:numCache>
                <c:formatCode>General</c:formatCode>
                <c:ptCount val="158"/>
                <c:pt idx="0">
                  <c:v>1980.0</c:v>
                </c:pt>
                <c:pt idx="4">
                  <c:v>1981.0</c:v>
                </c:pt>
                <c:pt idx="8">
                  <c:v>1982.0</c:v>
                </c:pt>
                <c:pt idx="12">
                  <c:v>1983.0</c:v>
                </c:pt>
                <c:pt idx="16">
                  <c:v>1984.0</c:v>
                </c:pt>
                <c:pt idx="20">
                  <c:v>1985.0</c:v>
                </c:pt>
                <c:pt idx="24">
                  <c:v>1986.0</c:v>
                </c:pt>
                <c:pt idx="28">
                  <c:v>1987.0</c:v>
                </c:pt>
                <c:pt idx="32">
                  <c:v>1988.0</c:v>
                </c:pt>
                <c:pt idx="36">
                  <c:v>1989.0</c:v>
                </c:pt>
                <c:pt idx="40">
                  <c:v>1990.0</c:v>
                </c:pt>
                <c:pt idx="44">
                  <c:v>1991.0</c:v>
                </c:pt>
                <c:pt idx="48">
                  <c:v>1992.0</c:v>
                </c:pt>
                <c:pt idx="52">
                  <c:v>1993.0</c:v>
                </c:pt>
                <c:pt idx="56">
                  <c:v>1994.0</c:v>
                </c:pt>
                <c:pt idx="60">
                  <c:v>1995.0</c:v>
                </c:pt>
                <c:pt idx="64">
                  <c:v>1996.0</c:v>
                </c:pt>
                <c:pt idx="68">
                  <c:v>1997.0</c:v>
                </c:pt>
                <c:pt idx="72">
                  <c:v>1998.0</c:v>
                </c:pt>
                <c:pt idx="76">
                  <c:v>1999.0</c:v>
                </c:pt>
                <c:pt idx="80">
                  <c:v>2000.0</c:v>
                </c:pt>
                <c:pt idx="84">
                  <c:v>2001.0</c:v>
                </c:pt>
                <c:pt idx="88">
                  <c:v>2002.0</c:v>
                </c:pt>
                <c:pt idx="92">
                  <c:v>2003.0</c:v>
                </c:pt>
                <c:pt idx="96">
                  <c:v>2004.0</c:v>
                </c:pt>
                <c:pt idx="100">
                  <c:v>2005.0</c:v>
                </c:pt>
                <c:pt idx="104">
                  <c:v>2006.0</c:v>
                </c:pt>
                <c:pt idx="108">
                  <c:v>2007.0</c:v>
                </c:pt>
                <c:pt idx="112">
                  <c:v>2008.0</c:v>
                </c:pt>
                <c:pt idx="116">
                  <c:v>2009.0</c:v>
                </c:pt>
                <c:pt idx="120">
                  <c:v>2010.0</c:v>
                </c:pt>
                <c:pt idx="124">
                  <c:v>2011.0</c:v>
                </c:pt>
                <c:pt idx="128">
                  <c:v>2012.0</c:v>
                </c:pt>
                <c:pt idx="132">
                  <c:v>2013.0</c:v>
                </c:pt>
                <c:pt idx="136">
                  <c:v>2014.0</c:v>
                </c:pt>
                <c:pt idx="140">
                  <c:v>2015.0</c:v>
                </c:pt>
                <c:pt idx="144">
                  <c:v>2016.0</c:v>
                </c:pt>
                <c:pt idx="148">
                  <c:v>2017.0</c:v>
                </c:pt>
                <c:pt idx="152">
                  <c:v>2018.0</c:v>
                </c:pt>
                <c:pt idx="156">
                  <c:v>2019.0</c:v>
                </c:pt>
              </c:numCache>
            </c:numRef>
          </c:cat>
          <c:val>
            <c:numRef>
              <c:f>DebtService!$F$3:$F$160</c:f>
              <c:numCache>
                <c:formatCode>0.00%</c:formatCode>
                <c:ptCount val="158"/>
                <c:pt idx="0">
                  <c:v>0.10615741</c:v>
                </c:pt>
                <c:pt idx="1">
                  <c:v>0.106369</c:v>
                </c:pt>
                <c:pt idx="2">
                  <c:v>0.10406386</c:v>
                </c:pt>
                <c:pt idx="3">
                  <c:v>0.10252837</c:v>
                </c:pt>
                <c:pt idx="4">
                  <c:v>0.10287515</c:v>
                </c:pt>
                <c:pt idx="5">
                  <c:v>0.10416878</c:v>
                </c:pt>
                <c:pt idx="6">
                  <c:v>0.10306743</c:v>
                </c:pt>
                <c:pt idx="7">
                  <c:v>0.10379326</c:v>
                </c:pt>
                <c:pt idx="8">
                  <c:v>0.10447258</c:v>
                </c:pt>
                <c:pt idx="9">
                  <c:v>0.10504029</c:v>
                </c:pt>
                <c:pt idx="10">
                  <c:v>0.10409941</c:v>
                </c:pt>
                <c:pt idx="11">
                  <c:v>0.10380409</c:v>
                </c:pt>
                <c:pt idx="12">
                  <c:v>0.10348921</c:v>
                </c:pt>
                <c:pt idx="13">
                  <c:v>0.10376333</c:v>
                </c:pt>
                <c:pt idx="14">
                  <c:v>0.10381299</c:v>
                </c:pt>
                <c:pt idx="15">
                  <c:v>0.10425534</c:v>
                </c:pt>
                <c:pt idx="16">
                  <c:v>0.10478991</c:v>
                </c:pt>
                <c:pt idx="17">
                  <c:v>0.10607963</c:v>
                </c:pt>
                <c:pt idx="18">
                  <c:v>0.10719033</c:v>
                </c:pt>
                <c:pt idx="19">
                  <c:v>0.10878463</c:v>
                </c:pt>
                <c:pt idx="20">
                  <c:v>0.11220536</c:v>
                </c:pt>
                <c:pt idx="21">
                  <c:v>0.11310744</c:v>
                </c:pt>
                <c:pt idx="22">
                  <c:v>0.11595799</c:v>
                </c:pt>
                <c:pt idx="23">
                  <c:v>0.1172557</c:v>
                </c:pt>
                <c:pt idx="24">
                  <c:v>0.11739687</c:v>
                </c:pt>
                <c:pt idx="25">
                  <c:v>0.11812106</c:v>
                </c:pt>
                <c:pt idx="26">
                  <c:v>0.1191714</c:v>
                </c:pt>
                <c:pt idx="27">
                  <c:v>0.12062024</c:v>
                </c:pt>
                <c:pt idx="28">
                  <c:v>0.11931285</c:v>
                </c:pt>
                <c:pt idx="29">
                  <c:v>0.12067256</c:v>
                </c:pt>
                <c:pt idx="30">
                  <c:v>0.11939659</c:v>
                </c:pt>
                <c:pt idx="31">
                  <c:v>0.11806446</c:v>
                </c:pt>
                <c:pt idx="32">
                  <c:v>0.11752855</c:v>
                </c:pt>
                <c:pt idx="33">
                  <c:v>0.11736396</c:v>
                </c:pt>
                <c:pt idx="34">
                  <c:v>0.1169119</c:v>
                </c:pt>
                <c:pt idx="35">
                  <c:v>0.11569183</c:v>
                </c:pt>
                <c:pt idx="36">
                  <c:v>0.11565868</c:v>
                </c:pt>
                <c:pt idx="37">
                  <c:v>0.11731491</c:v>
                </c:pt>
                <c:pt idx="38">
                  <c:v>0.11793877</c:v>
                </c:pt>
                <c:pt idx="39">
                  <c:v>0.11745679</c:v>
                </c:pt>
                <c:pt idx="40">
                  <c:v>0.1164915</c:v>
                </c:pt>
                <c:pt idx="41">
                  <c:v>0.1160066</c:v>
                </c:pt>
                <c:pt idx="42">
                  <c:v>0.11583132</c:v>
                </c:pt>
                <c:pt idx="43">
                  <c:v>0.11604449</c:v>
                </c:pt>
                <c:pt idx="44">
                  <c:v>0.11578032</c:v>
                </c:pt>
                <c:pt idx="45">
                  <c:v>0.11434237</c:v>
                </c:pt>
                <c:pt idx="46">
                  <c:v>0.11318682</c:v>
                </c:pt>
                <c:pt idx="47">
                  <c:v>0.11117333</c:v>
                </c:pt>
                <c:pt idx="48">
                  <c:v>0.10855581</c:v>
                </c:pt>
                <c:pt idx="49">
                  <c:v>0.10680886</c:v>
                </c:pt>
                <c:pt idx="50">
                  <c:v>0.1054005</c:v>
                </c:pt>
                <c:pt idx="51">
                  <c:v>0.10455215</c:v>
                </c:pt>
                <c:pt idx="52">
                  <c:v>0.10419139</c:v>
                </c:pt>
                <c:pt idx="53">
                  <c:v>0.1035443</c:v>
                </c:pt>
                <c:pt idx="54">
                  <c:v>0.10405426</c:v>
                </c:pt>
                <c:pt idx="55">
                  <c:v>0.10368518</c:v>
                </c:pt>
                <c:pt idx="56">
                  <c:v>0.10388444</c:v>
                </c:pt>
                <c:pt idx="57">
                  <c:v>0.10452492</c:v>
                </c:pt>
                <c:pt idx="58">
                  <c:v>0.10586959</c:v>
                </c:pt>
                <c:pt idx="59">
                  <c:v>0.10699629</c:v>
                </c:pt>
                <c:pt idx="60">
                  <c:v>0.10888513</c:v>
                </c:pt>
                <c:pt idx="61">
                  <c:v>0.11080721</c:v>
                </c:pt>
                <c:pt idx="62">
                  <c:v>0.11185719</c:v>
                </c:pt>
                <c:pt idx="63">
                  <c:v>0.11223493</c:v>
                </c:pt>
                <c:pt idx="64">
                  <c:v>0.11242343</c:v>
                </c:pt>
                <c:pt idx="65">
                  <c:v>0.11269972</c:v>
                </c:pt>
                <c:pt idx="66">
                  <c:v>0.11315366</c:v>
                </c:pt>
                <c:pt idx="67">
                  <c:v>0.11371211</c:v>
                </c:pt>
                <c:pt idx="68">
                  <c:v>0.11328849</c:v>
                </c:pt>
                <c:pt idx="69">
                  <c:v>0.11328918</c:v>
                </c:pt>
                <c:pt idx="70">
                  <c:v>0.1133802</c:v>
                </c:pt>
                <c:pt idx="71">
                  <c:v>0.1128826</c:v>
                </c:pt>
                <c:pt idx="72">
                  <c:v>0.11144148</c:v>
                </c:pt>
                <c:pt idx="73">
                  <c:v>0.11166536</c:v>
                </c:pt>
                <c:pt idx="74">
                  <c:v>0.11152643</c:v>
                </c:pt>
                <c:pt idx="75">
                  <c:v>0.11216343</c:v>
                </c:pt>
                <c:pt idx="76">
                  <c:v>0.11281643</c:v>
                </c:pt>
                <c:pt idx="77">
                  <c:v>0.11433961</c:v>
                </c:pt>
                <c:pt idx="78">
                  <c:v>0.11558215</c:v>
                </c:pt>
                <c:pt idx="79">
                  <c:v>0.1154534</c:v>
                </c:pt>
                <c:pt idx="80">
                  <c:v>0.11503203</c:v>
                </c:pt>
                <c:pt idx="81">
                  <c:v>0.11659942</c:v>
                </c:pt>
                <c:pt idx="82">
                  <c:v>0.11836626</c:v>
                </c:pt>
                <c:pt idx="83">
                  <c:v>0.12063345</c:v>
                </c:pt>
                <c:pt idx="84">
                  <c:v>0.1216099</c:v>
                </c:pt>
                <c:pt idx="85">
                  <c:v>0.12383873</c:v>
                </c:pt>
                <c:pt idx="86">
                  <c:v>0.12323468</c:v>
                </c:pt>
                <c:pt idx="87">
                  <c:v>0.12622859</c:v>
                </c:pt>
                <c:pt idx="88">
                  <c:v>0.12416701</c:v>
                </c:pt>
                <c:pt idx="89">
                  <c:v>0.1233637</c:v>
                </c:pt>
                <c:pt idx="90">
                  <c:v>0.12377255</c:v>
                </c:pt>
                <c:pt idx="91">
                  <c:v>0.12346925</c:v>
                </c:pt>
                <c:pt idx="92">
                  <c:v>0.12345874</c:v>
                </c:pt>
                <c:pt idx="93">
                  <c:v>0.12286494</c:v>
                </c:pt>
                <c:pt idx="94">
                  <c:v>0.12138452</c:v>
                </c:pt>
                <c:pt idx="95">
                  <c:v>0.12214566</c:v>
                </c:pt>
                <c:pt idx="96">
                  <c:v>0.12210004</c:v>
                </c:pt>
                <c:pt idx="97">
                  <c:v>0.12131981</c:v>
                </c:pt>
                <c:pt idx="98">
                  <c:v>0.12244882</c:v>
                </c:pt>
                <c:pt idx="99">
                  <c:v>0.12237285</c:v>
                </c:pt>
                <c:pt idx="100">
                  <c:v>0.12558776</c:v>
                </c:pt>
                <c:pt idx="101">
                  <c:v>0.12560003</c:v>
                </c:pt>
                <c:pt idx="102">
                  <c:v>0.1262098</c:v>
                </c:pt>
                <c:pt idx="103">
                  <c:v>0.12591389</c:v>
                </c:pt>
                <c:pt idx="104">
                  <c:v>0.12610301</c:v>
                </c:pt>
                <c:pt idx="105">
                  <c:v>0.12685705</c:v>
                </c:pt>
                <c:pt idx="106">
                  <c:v>0.12789572</c:v>
                </c:pt>
                <c:pt idx="107">
                  <c:v>0.12870511</c:v>
                </c:pt>
                <c:pt idx="108">
                  <c:v>0.12885312</c:v>
                </c:pt>
                <c:pt idx="109">
                  <c:v>0.12964332</c:v>
                </c:pt>
                <c:pt idx="110">
                  <c:v>0.1308685</c:v>
                </c:pt>
                <c:pt idx="111">
                  <c:v>0.13227963</c:v>
                </c:pt>
                <c:pt idx="112">
                  <c:v>0.13149953</c:v>
                </c:pt>
                <c:pt idx="113">
                  <c:v>0.12810289</c:v>
                </c:pt>
                <c:pt idx="114">
                  <c:v>0.12897636</c:v>
                </c:pt>
                <c:pt idx="115">
                  <c:v>0.12849065</c:v>
                </c:pt>
                <c:pt idx="116">
                  <c:v>0.12778758</c:v>
                </c:pt>
                <c:pt idx="117">
                  <c:v>0.12390437</c:v>
                </c:pt>
                <c:pt idx="118">
                  <c:v>0.12250278</c:v>
                </c:pt>
                <c:pt idx="119">
                  <c:v>0.11982785</c:v>
                </c:pt>
                <c:pt idx="120">
                  <c:v>0.1170054</c:v>
                </c:pt>
                <c:pt idx="121">
                  <c:v>0.113668</c:v>
                </c:pt>
                <c:pt idx="122">
                  <c:v>0.1115705</c:v>
                </c:pt>
                <c:pt idx="123">
                  <c:v>0.1098931</c:v>
                </c:pt>
                <c:pt idx="124">
                  <c:v>0.10773407</c:v>
                </c:pt>
                <c:pt idx="125">
                  <c:v>0.10685857</c:v>
                </c:pt>
                <c:pt idx="126">
                  <c:v>0.10574553</c:v>
                </c:pt>
                <c:pt idx="127">
                  <c:v>0.10451654</c:v>
                </c:pt>
                <c:pt idx="128">
                  <c:v>0.1020234</c:v>
                </c:pt>
                <c:pt idx="129">
                  <c:v>0.10087774</c:v>
                </c:pt>
                <c:pt idx="130">
                  <c:v>0.10150969</c:v>
                </c:pt>
                <c:pt idx="131">
                  <c:v>0.09839369</c:v>
                </c:pt>
                <c:pt idx="132">
                  <c:v>0.10199711</c:v>
                </c:pt>
                <c:pt idx="133">
                  <c:v>0.10114089</c:v>
                </c:pt>
                <c:pt idx="134">
                  <c:v>0.10075228</c:v>
                </c:pt>
                <c:pt idx="135">
                  <c:v>0.10080681</c:v>
                </c:pt>
                <c:pt idx="136">
                  <c:v>0.09969993</c:v>
                </c:pt>
                <c:pt idx="137">
                  <c:v>0.09921697</c:v>
                </c:pt>
                <c:pt idx="138">
                  <c:v>0.09884195</c:v>
                </c:pt>
                <c:pt idx="139">
                  <c:v>0.098754</c:v>
                </c:pt>
                <c:pt idx="140">
                  <c:v>0.0992785</c:v>
                </c:pt>
                <c:pt idx="141">
                  <c:v>0.09917813</c:v>
                </c:pt>
                <c:pt idx="142">
                  <c:v>0.09946834</c:v>
                </c:pt>
                <c:pt idx="143">
                  <c:v>0.09928849</c:v>
                </c:pt>
                <c:pt idx="144">
                  <c:v>0.0989644</c:v>
                </c:pt>
                <c:pt idx="145">
                  <c:v>0.09995256</c:v>
                </c:pt>
                <c:pt idx="146">
                  <c:v>0.10066053</c:v>
                </c:pt>
                <c:pt idx="147">
                  <c:v>0.10037559</c:v>
                </c:pt>
                <c:pt idx="148">
                  <c:v>0.09970441</c:v>
                </c:pt>
                <c:pt idx="149">
                  <c:v>0.09980089</c:v>
                </c:pt>
                <c:pt idx="150">
                  <c:v>0.09969289</c:v>
                </c:pt>
                <c:pt idx="151">
                  <c:v>0.09954207</c:v>
                </c:pt>
                <c:pt idx="152">
                  <c:v>0.09864218</c:v>
                </c:pt>
                <c:pt idx="153">
                  <c:v>0.09842649</c:v>
                </c:pt>
                <c:pt idx="154">
                  <c:v>0.0983</c:v>
                </c:pt>
                <c:pt idx="155">
                  <c:v>0.0987</c:v>
                </c:pt>
                <c:pt idx="156">
                  <c:v>0.0988</c:v>
                </c:pt>
                <c:pt idx="157">
                  <c:v>0.0991</c:v>
                </c:pt>
              </c:numCache>
            </c:numRef>
          </c:val>
          <c:smooth val="0"/>
        </c:ser>
        <c:dLbls>
          <c:showLegendKey val="0"/>
          <c:showVal val="0"/>
          <c:showCatName val="0"/>
          <c:showSerName val="0"/>
          <c:showPercent val="0"/>
          <c:showBubbleSize val="0"/>
        </c:dLbls>
        <c:marker val="1"/>
        <c:smooth val="0"/>
        <c:axId val="-2097667752"/>
        <c:axId val="-2097664488"/>
      </c:lineChart>
      <c:catAx>
        <c:axId val="-2097667752"/>
        <c:scaling>
          <c:orientation val="minMax"/>
        </c:scaling>
        <c:delete val="0"/>
        <c:axPos val="b"/>
        <c:numFmt formatCode="General" sourceLinked="1"/>
        <c:majorTickMark val="out"/>
        <c:minorTickMark val="none"/>
        <c:tickLblPos val="nextTo"/>
        <c:txPr>
          <a:bodyPr rot="-5400000" vert="horz"/>
          <a:lstStyle/>
          <a:p>
            <a:pPr>
              <a:defRPr/>
            </a:pPr>
            <a:endParaRPr lang="en-US"/>
          </a:p>
        </c:txPr>
        <c:crossAx val="-2097664488"/>
        <c:crosses val="autoZero"/>
        <c:auto val="1"/>
        <c:lblAlgn val="ctr"/>
        <c:lblOffset val="100"/>
        <c:noMultiLvlLbl val="0"/>
      </c:catAx>
      <c:valAx>
        <c:axId val="-2097664488"/>
        <c:scaling>
          <c:orientation val="minMax"/>
          <c:max val="0.14"/>
          <c:min val="0.02"/>
        </c:scaling>
        <c:delete val="0"/>
        <c:axPos val="l"/>
        <c:majorGridlines/>
        <c:numFmt formatCode="0.0%" sourceLinked="0"/>
        <c:majorTickMark val="out"/>
        <c:minorTickMark val="none"/>
        <c:tickLblPos val="nextTo"/>
        <c:spPr>
          <a:ln>
            <a:solidFill>
              <a:schemeClr val="bg1"/>
            </a:solidFill>
          </a:ln>
        </c:spPr>
        <c:crossAx val="-2097667752"/>
        <c:crosses val="autoZero"/>
        <c:crossBetween val="between"/>
      </c:valAx>
    </c:plotArea>
    <c:plotVisOnly val="1"/>
    <c:dispBlanksAs val="gap"/>
    <c:showDLblsOverMax val="0"/>
  </c:chart>
  <c:spPr>
    <a:solidFill>
      <a:schemeClr val="bg1"/>
    </a:solidFill>
    <a:ln>
      <a:noFill/>
    </a:ln>
  </c:spPr>
  <c:printSettings>
    <c:headerFooter/>
    <c:pageMargins b="1.0" l="0.75" r="0.75" t="1.0" header="0.5" footer="0.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966721108551387"/>
          <c:y val="0.206451862228878"/>
          <c:w val="0.86642553073092"/>
          <c:h val="0.591364909907734"/>
        </c:manualLayout>
      </c:layout>
      <c:barChart>
        <c:barDir val="col"/>
        <c:grouping val="clustered"/>
        <c:varyColors val="0"/>
        <c:ser>
          <c:idx val="1"/>
          <c:order val="1"/>
          <c:tx>
            <c:v>Recession1</c:v>
          </c:tx>
          <c:spPr>
            <a:solidFill>
              <a:schemeClr val="bg1">
                <a:lumMod val="85000"/>
              </a:schemeClr>
            </a:solidFill>
          </c:spPr>
          <c:invertIfNegative val="0"/>
          <c:val>
            <c:numRef>
              <c:f>Money!$H$3:$H$727</c:f>
              <c:numCache>
                <c:formatCode>General</c:formatCode>
                <c:ptCount val="725"/>
                <c:pt idx="15" formatCode="_-* #,##0.0_-;\-* #,##0.0_-;_-* &quot;-&quot;??_-;_-@_-">
                  <c:v>16000.0</c:v>
                </c:pt>
                <c:pt idx="16" formatCode="_-* #,##0.0_-;\-* #,##0.0_-;_-* &quot;-&quot;??_-;_-@_-">
                  <c:v>16000.0</c:v>
                </c:pt>
                <c:pt idx="17" formatCode="_-* #,##0.0_-;\-* #,##0.0_-;_-* &quot;-&quot;??_-;_-@_-">
                  <c:v>16000.0</c:v>
                </c:pt>
                <c:pt idx="18" formatCode="_-* #,##0.0_-;\-* #,##0.0_-;_-* &quot;-&quot;??_-;_-@_-">
                  <c:v>16000.0</c:v>
                </c:pt>
                <c:pt idx="19" formatCode="_-* #,##0.0_-;\-* #,##0.0_-;_-* &quot;-&quot;??_-;_-@_-">
                  <c:v>16000.0</c:v>
                </c:pt>
                <c:pt idx="20" formatCode="_-* #,##0.0_-;\-* #,##0.0_-;_-* &quot;-&quot;??_-;_-@_-">
                  <c:v>16000.0</c:v>
                </c:pt>
                <c:pt idx="21" formatCode="_-* #,##0.0_-;\-* #,##0.0_-;_-* &quot;-&quot;??_-;_-@_-">
                  <c:v>16000.0</c:v>
                </c:pt>
                <c:pt idx="22" formatCode="_-* #,##0.0_-;\-* #,##0.0_-;_-* &quot;-&quot;??_-;_-@_-">
                  <c:v>16000.0</c:v>
                </c:pt>
                <c:pt idx="23" formatCode="_-* #,##0.0_-;\-* #,##0.0_-;_-* &quot;-&quot;??_-;_-@_-">
                  <c:v>16000.0</c:v>
                </c:pt>
                <c:pt idx="24" formatCode="_-* #,##0.0_-;\-* #,##0.0_-;_-* &quot;-&quot;??_-;_-@_-">
                  <c:v>16000.0</c:v>
                </c:pt>
                <c:pt idx="25" formatCode="_-* #,##0.0_-;\-* #,##0.0_-;_-* &quot;-&quot;??_-;_-@_-">
                  <c:v>16000.0</c:v>
                </c:pt>
                <c:pt idx="119" formatCode="_-* #,##0.0_-;\-* #,##0.0_-;_-* &quot;-&quot;??_-;_-@_-">
                  <c:v>16000.0</c:v>
                </c:pt>
                <c:pt idx="120" formatCode="_-* #,##0.0_-;\-* #,##0.0_-;_-* &quot;-&quot;??_-;_-@_-">
                  <c:v>16000.0</c:v>
                </c:pt>
                <c:pt idx="121" formatCode="_-* #,##0.0_-;\-* #,##0.0_-;_-* &quot;-&quot;??_-;_-@_-">
                  <c:v>16000.0</c:v>
                </c:pt>
                <c:pt idx="122" formatCode="_-* #,##0.0_-;\-* #,##0.0_-;_-* &quot;-&quot;??_-;_-@_-">
                  <c:v>16000.0</c:v>
                </c:pt>
                <c:pt idx="123" formatCode="_-* #,##0.0_-;\-* #,##0.0_-;_-* &quot;-&quot;??_-;_-@_-">
                  <c:v>16000.0</c:v>
                </c:pt>
                <c:pt idx="124" formatCode="_-* #,##0.0_-;\-* #,##0.0_-;_-* &quot;-&quot;??_-;_-@_-">
                  <c:v>16000.0</c:v>
                </c:pt>
                <c:pt idx="125" formatCode="_-* #,##0.0_-;\-* #,##0.0_-;_-* &quot;-&quot;??_-;_-@_-">
                  <c:v>16000.0</c:v>
                </c:pt>
                <c:pt idx="126" formatCode="_-* #,##0.0_-;\-* #,##0.0_-;_-* &quot;-&quot;??_-;_-@_-">
                  <c:v>16000.0</c:v>
                </c:pt>
                <c:pt idx="127" formatCode="_-* #,##0.0_-;\-* #,##0.0_-;_-* &quot;-&quot;??_-;_-@_-">
                  <c:v>16000.0</c:v>
                </c:pt>
                <c:pt idx="128" formatCode="_-* #,##0.0_-;\-* #,##0.0_-;_-* &quot;-&quot;??_-;_-@_-">
                  <c:v>16000.0</c:v>
                </c:pt>
                <c:pt idx="129" formatCode="_-* #,##0.0_-;\-* #,##0.0_-;_-* &quot;-&quot;??_-;_-@_-">
                  <c:v>16000.0</c:v>
                </c:pt>
                <c:pt idx="130" formatCode="_-* #,##0.0_-;\-* #,##0.0_-;_-* &quot;-&quot;??_-;_-@_-">
                  <c:v>16000.0</c:v>
                </c:pt>
                <c:pt idx="131" formatCode="_-* #,##0.0_-;\-* #,##0.0_-;_-* &quot;-&quot;??_-;_-@_-">
                  <c:v>16000.0</c:v>
                </c:pt>
                <c:pt idx="132" formatCode="_-* #,##0.0_-;\-* #,##0.0_-;_-* &quot;-&quot;??_-;_-@_-">
                  <c:v>16000.0</c:v>
                </c:pt>
                <c:pt idx="133" formatCode="_-* #,##0.0_-;\-* #,##0.0_-;_-* &quot;-&quot;??_-;_-@_-">
                  <c:v>16000.0</c:v>
                </c:pt>
                <c:pt idx="134" formatCode="_-* #,##0.0_-;\-* #,##0.0_-;_-* &quot;-&quot;??_-;_-@_-">
                  <c:v>16000.0</c:v>
                </c:pt>
                <c:pt idx="135" formatCode="_-* #,##0.0_-;\-* #,##0.0_-;_-* &quot;-&quot;??_-;_-@_-">
                  <c:v>16000.0</c:v>
                </c:pt>
                <c:pt idx="136" formatCode="_-* #,##0.0_-;\-* #,##0.0_-;_-* &quot;-&quot;??_-;_-@_-">
                  <c:v>16000.0</c:v>
                </c:pt>
                <c:pt idx="137" formatCode="_-* #,##0.0_-;\-* #,##0.0_-;_-* &quot;-&quot;??_-;_-@_-">
                  <c:v>16000.0</c:v>
                </c:pt>
                <c:pt idx="138" formatCode="_-* #,##0.0_-;\-* #,##0.0_-;_-* &quot;-&quot;??_-;_-@_-">
                  <c:v>16000.0</c:v>
                </c:pt>
                <c:pt idx="139" formatCode="_-* #,##0.0_-;\-* #,##0.0_-;_-* &quot;-&quot;??_-;_-@_-">
                  <c:v>16000.0</c:v>
                </c:pt>
                <c:pt idx="140" formatCode="_-* #,##0.0_-;\-* #,##0.0_-;_-* &quot;-&quot;??_-;_-@_-">
                  <c:v>16000.0</c:v>
                </c:pt>
                <c:pt idx="141" formatCode="_-* #,##0.0_-;\-* #,##0.0_-;_-* &quot;-&quot;??_-;_-@_-">
                  <c:v>16000.0</c:v>
                </c:pt>
                <c:pt idx="142" formatCode="_-* #,##0.0_-;\-* #,##0.0_-;_-* &quot;-&quot;??_-;_-@_-">
                  <c:v>16000.0</c:v>
                </c:pt>
                <c:pt idx="178" formatCode="_-* #,##0.0_-;\-* #,##0.0_-;_-* &quot;-&quot;??_-;_-@_-">
                  <c:v>16000.0</c:v>
                </c:pt>
                <c:pt idx="179" formatCode="_-* #,##0.0_-;\-* #,##0.0_-;_-* &quot;-&quot;??_-;_-@_-">
                  <c:v>16000.0</c:v>
                </c:pt>
                <c:pt idx="180" formatCode="_-* #,##0.0_-;\-* #,##0.0_-;_-* &quot;-&quot;??_-;_-@_-">
                  <c:v>16000.0</c:v>
                </c:pt>
                <c:pt idx="181" formatCode="_-* #,##0.0_-;\-* #,##0.0_-;_-* &quot;-&quot;??_-;_-@_-">
                  <c:v>16000.0</c:v>
                </c:pt>
                <c:pt idx="182" formatCode="_-* #,##0.0_-;\-* #,##0.0_-;_-* &quot;-&quot;??_-;_-@_-">
                  <c:v>16000.0</c:v>
                </c:pt>
                <c:pt idx="183" formatCode="_-* #,##0.0_-;\-* #,##0.0_-;_-* &quot;-&quot;??_-;_-@_-">
                  <c:v>16000.0</c:v>
                </c:pt>
                <c:pt idx="184" formatCode="_-* #,##0.0_-;\-* #,##0.0_-;_-* &quot;-&quot;??_-;_-@_-">
                  <c:v>16000.0</c:v>
                </c:pt>
                <c:pt idx="185" formatCode="_-* #,##0.0_-;\-* #,##0.0_-;_-* &quot;-&quot;??_-;_-@_-">
                  <c:v>16000.0</c:v>
                </c:pt>
                <c:pt idx="186" formatCode="_-* #,##0.0_-;\-* #,##0.0_-;_-* &quot;-&quot;??_-;_-@_-">
                  <c:v>16000.0</c:v>
                </c:pt>
                <c:pt idx="187" formatCode="_-* #,##0.0_-;\-* #,##0.0_-;_-* &quot;-&quot;??_-;_-@_-">
                  <c:v>16000.0</c:v>
                </c:pt>
                <c:pt idx="188" formatCode="_-* #,##0.0_-;\-* #,##0.0_-;_-* &quot;-&quot;??_-;_-@_-">
                  <c:v>16000.0</c:v>
                </c:pt>
                <c:pt idx="189" formatCode="_-* #,##0.0_-;\-* #,##0.0_-;_-* &quot;-&quot;??_-;_-@_-">
                  <c:v>16000.0</c:v>
                </c:pt>
                <c:pt idx="190" formatCode="_-* #,##0.0_-;\-* #,##0.0_-;_-* &quot;-&quot;??_-;_-@_-">
                  <c:v>16000.0</c:v>
                </c:pt>
                <c:pt idx="191" formatCode="_-* #,##0.0_-;\-* #,##0.0_-;_-* &quot;-&quot;??_-;_-@_-">
                  <c:v>16000.0</c:v>
                </c:pt>
                <c:pt idx="192" formatCode="_-* #,##0.0_-;\-* #,##0.0_-;_-* &quot;-&quot;??_-;_-@_-">
                  <c:v>16000.0</c:v>
                </c:pt>
                <c:pt idx="193" formatCode="_-* #,##0.0_-;\-* #,##0.0_-;_-* &quot;-&quot;??_-;_-@_-">
                  <c:v>16000.0</c:v>
                </c:pt>
                <c:pt idx="194" formatCode="_-* #,##0.0_-;\-* #,##0.0_-;_-* &quot;-&quot;??_-;_-@_-">
                  <c:v>16000.0</c:v>
                </c:pt>
                <c:pt idx="252" formatCode="_-* #,##0.0_-;\-* #,##0.0_-;_-* &quot;-&quot;??_-;_-@_-">
                  <c:v>16000.0</c:v>
                </c:pt>
                <c:pt idx="253" formatCode="_-* #,##0.0_-;\-* #,##0.0_-;_-* &quot;-&quot;??_-;_-@_-">
                  <c:v>16000.0</c:v>
                </c:pt>
                <c:pt idx="254" formatCode="_-* #,##0.0_-;\-* #,##0.0_-;_-* &quot;-&quot;??_-;_-@_-">
                  <c:v>16000.0</c:v>
                </c:pt>
                <c:pt idx="255" formatCode="_-* #,##0.0_-;\-* #,##0.0_-;_-* &quot;-&quot;??_-;_-@_-">
                  <c:v>16000.0</c:v>
                </c:pt>
                <c:pt idx="256" formatCode="_-* #,##0.0_-;\-* #,##0.0_-;_-* &quot;-&quot;??_-;_-@_-">
                  <c:v>16000.0</c:v>
                </c:pt>
                <c:pt idx="257" formatCode="_-* #,##0.0_-;\-* #,##0.0_-;_-* &quot;-&quot;??_-;_-@_-">
                  <c:v>16000.0</c:v>
                </c:pt>
                <c:pt idx="258" formatCode="_-* #,##0.0_-;\-* #,##0.0_-;_-* &quot;-&quot;??_-;_-@_-">
                  <c:v>16000.0</c:v>
                </c:pt>
                <c:pt idx="270" formatCode="_-* #,##0.0_-;\-* #,##0.0_-;_-* &quot;-&quot;??_-;_-@_-">
                  <c:v>16000.0</c:v>
                </c:pt>
                <c:pt idx="271" formatCode="_-* #,##0.0_-;\-* #,##0.0_-;_-* &quot;-&quot;??_-;_-@_-">
                  <c:v>16000.0</c:v>
                </c:pt>
                <c:pt idx="272" formatCode="_-* #,##0.0_-;\-* #,##0.0_-;_-* &quot;-&quot;??_-;_-@_-">
                  <c:v>16000.0</c:v>
                </c:pt>
                <c:pt idx="273" formatCode="_-* #,##0.0_-;\-* #,##0.0_-;_-* &quot;-&quot;??_-;_-@_-">
                  <c:v>16000.0</c:v>
                </c:pt>
                <c:pt idx="274" formatCode="_-* #,##0.0_-;\-* #,##0.0_-;_-* &quot;-&quot;??_-;_-@_-">
                  <c:v>16000.0</c:v>
                </c:pt>
                <c:pt idx="275" formatCode="_-* #,##0.0_-;\-* #,##0.0_-;_-* &quot;-&quot;??_-;_-@_-">
                  <c:v>16000.0</c:v>
                </c:pt>
                <c:pt idx="276" formatCode="_-* #,##0.0_-;\-* #,##0.0_-;_-* &quot;-&quot;??_-;_-@_-">
                  <c:v>16000.0</c:v>
                </c:pt>
                <c:pt idx="277" formatCode="_-* #,##0.0_-;\-* #,##0.0_-;_-* &quot;-&quot;??_-;_-@_-">
                  <c:v>16000.0</c:v>
                </c:pt>
                <c:pt idx="278" formatCode="_-* #,##0.0_-;\-* #,##0.0_-;_-* &quot;-&quot;??_-;_-@_-">
                  <c:v>16000.0</c:v>
                </c:pt>
                <c:pt idx="279" formatCode="_-* #,##0.0_-;\-* #,##0.0_-;_-* &quot;-&quot;??_-;_-@_-">
                  <c:v>16000.0</c:v>
                </c:pt>
                <c:pt idx="280" formatCode="_-* #,##0.0_-;\-* #,##0.0_-;_-* &quot;-&quot;??_-;_-@_-">
                  <c:v>16000.0</c:v>
                </c:pt>
                <c:pt idx="281" formatCode="_-* #,##0.0_-;\-* #,##0.0_-;_-* &quot;-&quot;??_-;_-@_-">
                  <c:v>16000.0</c:v>
                </c:pt>
                <c:pt idx="282" formatCode="_-* #,##0.0_-;\-* #,##0.0_-;_-* &quot;-&quot;??_-;_-@_-">
                  <c:v>16000.0</c:v>
                </c:pt>
                <c:pt idx="283" formatCode="_-* #,##0.0_-;\-* #,##0.0_-;_-* &quot;-&quot;??_-;_-@_-">
                  <c:v>16000.0</c:v>
                </c:pt>
                <c:pt idx="284" formatCode="_-* #,##0.0_-;\-* #,##0.0_-;_-* &quot;-&quot;??_-;_-@_-">
                  <c:v>16000.0</c:v>
                </c:pt>
                <c:pt idx="285" formatCode="_-* #,##0.0_-;\-* #,##0.0_-;_-* &quot;-&quot;??_-;_-@_-">
                  <c:v>16000.0</c:v>
                </c:pt>
                <c:pt idx="286" formatCode="_-* #,##0.0_-;\-* #,##0.0_-;_-* &quot;-&quot;??_-;_-@_-">
                  <c:v>16000.0</c:v>
                </c:pt>
                <c:pt idx="378" formatCode="_-* #,##0.0_-;\-* #,##0.0_-;_-* &quot;-&quot;??_-;_-@_-">
                  <c:v>16000.0</c:v>
                </c:pt>
                <c:pt idx="379" formatCode="_-* #,##0.0_-;\-* #,##0.0_-;_-* &quot;-&quot;??_-;_-@_-">
                  <c:v>16000.0</c:v>
                </c:pt>
                <c:pt idx="380" formatCode="_-* #,##0.0_-;\-* #,##0.0_-;_-* &quot;-&quot;??_-;_-@_-">
                  <c:v>16000.0</c:v>
                </c:pt>
                <c:pt idx="381" formatCode="_-* #,##0.0_-;\-* #,##0.0_-;_-* &quot;-&quot;??_-;_-@_-">
                  <c:v>16000.0</c:v>
                </c:pt>
                <c:pt idx="382" formatCode="_-* #,##0.0_-;\-* #,##0.0_-;_-* &quot;-&quot;??_-;_-@_-">
                  <c:v>16000.0</c:v>
                </c:pt>
                <c:pt idx="383" formatCode="_-* #,##0.0_-;\-* #,##0.0_-;_-* &quot;-&quot;??_-;_-@_-">
                  <c:v>16000.0</c:v>
                </c:pt>
                <c:pt idx="384" formatCode="_-* #,##0.0_-;\-* #,##0.0_-;_-* &quot;-&quot;??_-;_-@_-">
                  <c:v>16000.0</c:v>
                </c:pt>
                <c:pt idx="385" formatCode="_-* #,##0.0_-;\-* #,##0.0_-;_-* &quot;-&quot;??_-;_-@_-">
                  <c:v>16000.0</c:v>
                </c:pt>
                <c:pt idx="386" formatCode="_-* #,##0.0_-;\-* #,##0.0_-;_-* &quot;-&quot;??_-;_-@_-">
                  <c:v>16000.0</c:v>
                </c:pt>
                <c:pt idx="506" formatCode="_-* #,##0.0_-;\-* #,##0.0_-;_-* &quot;-&quot;??_-;_-@_-">
                  <c:v>16000.0</c:v>
                </c:pt>
                <c:pt idx="507" formatCode="_-* #,##0.0_-;\-* #,##0.0_-;_-* &quot;-&quot;??_-;_-@_-">
                  <c:v>16000.0</c:v>
                </c:pt>
                <c:pt idx="508" formatCode="_-* #,##0.0_-;\-* #,##0.0_-;_-* &quot;-&quot;??_-;_-@_-">
                  <c:v>16000.0</c:v>
                </c:pt>
                <c:pt idx="509" formatCode="_-* #,##0.0_-;\-* #,##0.0_-;_-* &quot;-&quot;??_-;_-@_-">
                  <c:v>16000.0</c:v>
                </c:pt>
                <c:pt idx="510" formatCode="_-* #,##0.0_-;\-* #,##0.0_-;_-* &quot;-&quot;??_-;_-@_-">
                  <c:v>16000.0</c:v>
                </c:pt>
                <c:pt idx="511" formatCode="_-* #,##0.0_-;\-* #,##0.0_-;_-* &quot;-&quot;??_-;_-@_-">
                  <c:v>16000.0</c:v>
                </c:pt>
                <c:pt idx="512" formatCode="_-* #,##0.0_-;\-* #,##0.0_-;_-* &quot;-&quot;??_-;_-@_-">
                  <c:v>16000.0</c:v>
                </c:pt>
                <c:pt idx="513" formatCode="_-* #,##0.0_-;\-* #,##0.0_-;_-* &quot;-&quot;??_-;_-@_-">
                  <c:v>16000.0</c:v>
                </c:pt>
                <c:pt idx="514" formatCode="_-* #,##0.0_-;\-* #,##0.0_-;_-* &quot;-&quot;??_-;_-@_-">
                  <c:v>16000.0</c:v>
                </c:pt>
                <c:pt idx="587" formatCode="_-* #,##0.0_-;\-* #,##0.0_-;_-* &quot;-&quot;??_-;_-@_-">
                  <c:v>16000.0</c:v>
                </c:pt>
                <c:pt idx="588" formatCode="_-* #,##0.0_-;\-* #,##0.0_-;_-* &quot;-&quot;??_-;_-@_-">
                  <c:v>16000.0</c:v>
                </c:pt>
                <c:pt idx="589" formatCode="_-* #,##0.0_-;\-* #,##0.0_-;_-* &quot;-&quot;??_-;_-@_-">
                  <c:v>16000.0</c:v>
                </c:pt>
                <c:pt idx="590" formatCode="_-* #,##0.0_-;\-* #,##0.0_-;_-* &quot;-&quot;??_-;_-@_-">
                  <c:v>16000.0</c:v>
                </c:pt>
                <c:pt idx="591" formatCode="_-* #,##0.0_-;\-* #,##0.0_-;_-* &quot;-&quot;??_-;_-@_-">
                  <c:v>16000.0</c:v>
                </c:pt>
                <c:pt idx="592" formatCode="_-* #,##0.0_-;\-* #,##0.0_-;_-* &quot;-&quot;??_-;_-@_-">
                  <c:v>16000.0</c:v>
                </c:pt>
                <c:pt idx="593" formatCode="_-* #,##0.0_-;\-* #,##0.0_-;_-* &quot;-&quot;??_-;_-@_-">
                  <c:v>16000.0</c:v>
                </c:pt>
                <c:pt idx="594" formatCode="_-* #,##0.0_-;\-* #,##0.0_-;_-* &quot;-&quot;??_-;_-@_-">
                  <c:v>16000.0</c:v>
                </c:pt>
                <c:pt idx="595" formatCode="_-* #,##0.0_-;\-* #,##0.0_-;_-* &quot;-&quot;??_-;_-@_-">
                  <c:v>16000.0</c:v>
                </c:pt>
                <c:pt idx="596" formatCode="_-* #,##0.0_-;\-* #,##0.0_-;_-* &quot;-&quot;??_-;_-@_-">
                  <c:v>16000.0</c:v>
                </c:pt>
                <c:pt idx="597" formatCode="_-* #,##0.0_-;\-* #,##0.0_-;_-* &quot;-&quot;??_-;_-@_-">
                  <c:v>16000.0</c:v>
                </c:pt>
                <c:pt idx="598" formatCode="_-* #,##0.0_-;\-* #,##0.0_-;_-* &quot;-&quot;??_-;_-@_-">
                  <c:v>16000.0</c:v>
                </c:pt>
                <c:pt idx="599" formatCode="_-* #,##0.0_-;\-* #,##0.0_-;_-* &quot;-&quot;??_-;_-@_-">
                  <c:v>16000.0</c:v>
                </c:pt>
                <c:pt idx="600" formatCode="_-* #,##0.0_-;\-* #,##0.0_-;_-* &quot;-&quot;??_-;_-@_-">
                  <c:v>16000.0</c:v>
                </c:pt>
                <c:pt idx="601" formatCode="_-* #,##0.0_-;\-* #,##0.0_-;_-* &quot;-&quot;??_-;_-@_-">
                  <c:v>16000.0</c:v>
                </c:pt>
                <c:pt idx="602" formatCode="_-* #,##0.0_-;\-* #,##0.0_-;_-* &quot;-&quot;??_-;_-@_-">
                  <c:v>16000.0</c:v>
                </c:pt>
                <c:pt idx="603" formatCode="_-* #,##0.0_-;\-* #,##0.0_-;_-* &quot;-&quot;??_-;_-@_-">
                  <c:v>16000.0</c:v>
                </c:pt>
                <c:pt idx="604" formatCode="_-* #,##0.0_-;\-* #,##0.0_-;_-* &quot;-&quot;??_-;_-@_-">
                  <c:v>16000.0</c:v>
                </c:pt>
                <c:pt idx="605" formatCode="_-* #,##0.0_-;\-* #,##0.0_-;_-* &quot;-&quot;??_-;_-@_-">
                  <c:v>16000.0</c:v>
                </c:pt>
              </c:numCache>
            </c:numRef>
          </c:val>
        </c:ser>
        <c:dLbls>
          <c:showLegendKey val="0"/>
          <c:showVal val="0"/>
          <c:showCatName val="0"/>
          <c:showSerName val="0"/>
          <c:showPercent val="0"/>
          <c:showBubbleSize val="0"/>
        </c:dLbls>
        <c:gapWidth val="150"/>
        <c:axId val="-2099767208"/>
        <c:axId val="-2099764120"/>
      </c:barChart>
      <c:lineChart>
        <c:grouping val="standard"/>
        <c:varyColors val="0"/>
        <c:ser>
          <c:idx val="0"/>
          <c:order val="0"/>
          <c:tx>
            <c:v>M1</c:v>
          </c:tx>
          <c:spPr>
            <a:ln w="44450">
              <a:solidFill>
                <a:schemeClr val="accent1">
                  <a:lumMod val="75000"/>
                </a:schemeClr>
              </a:solidFill>
            </a:ln>
            <a:effectLst>
              <a:outerShdw blurRad="50800" dist="38100" dir="2700000" algn="tl" rotWithShape="0">
                <a:srgbClr val="000000">
                  <a:alpha val="43000"/>
                </a:srgbClr>
              </a:outerShdw>
            </a:effectLst>
          </c:spPr>
          <c:marker>
            <c:symbol val="none"/>
          </c:marker>
          <c:cat>
            <c:strRef>
              <c:f>Money!$B$3:$B$727</c:f>
              <c:strCache>
                <c:ptCount val="721"/>
                <c:pt idx="0">
                  <c:v>59</c:v>
                </c:pt>
                <c:pt idx="12">
                  <c:v>60</c:v>
                </c:pt>
                <c:pt idx="24">
                  <c:v>61</c:v>
                </c:pt>
                <c:pt idx="36">
                  <c:v>62</c:v>
                </c:pt>
                <c:pt idx="48">
                  <c:v>63</c:v>
                </c:pt>
                <c:pt idx="60">
                  <c:v>64</c:v>
                </c:pt>
                <c:pt idx="72">
                  <c:v>65</c:v>
                </c:pt>
                <c:pt idx="84">
                  <c:v>66</c:v>
                </c:pt>
                <c:pt idx="96">
                  <c:v>67</c:v>
                </c:pt>
                <c:pt idx="108">
                  <c:v>68</c:v>
                </c:pt>
                <c:pt idx="120">
                  <c:v>69</c:v>
                </c:pt>
                <c:pt idx="132">
                  <c:v>70</c:v>
                </c:pt>
                <c:pt idx="144">
                  <c:v>71</c:v>
                </c:pt>
                <c:pt idx="156">
                  <c:v>72</c:v>
                </c:pt>
                <c:pt idx="168">
                  <c:v>73</c:v>
                </c:pt>
                <c:pt idx="180">
                  <c:v>74</c:v>
                </c:pt>
                <c:pt idx="192">
                  <c:v>75</c:v>
                </c:pt>
                <c:pt idx="204">
                  <c:v>76</c:v>
                </c:pt>
                <c:pt idx="216">
                  <c:v>77</c:v>
                </c:pt>
                <c:pt idx="228">
                  <c:v>78</c:v>
                </c:pt>
                <c:pt idx="240">
                  <c:v>79</c:v>
                </c:pt>
                <c:pt idx="252">
                  <c:v>80</c:v>
                </c:pt>
                <c:pt idx="264">
                  <c:v>81</c:v>
                </c:pt>
                <c:pt idx="276">
                  <c:v>82</c:v>
                </c:pt>
                <c:pt idx="288">
                  <c:v>83</c:v>
                </c:pt>
                <c:pt idx="300">
                  <c:v>84</c:v>
                </c:pt>
                <c:pt idx="312">
                  <c:v>85</c:v>
                </c:pt>
                <c:pt idx="324">
                  <c:v>86</c:v>
                </c:pt>
                <c:pt idx="336">
                  <c:v>87</c:v>
                </c:pt>
                <c:pt idx="348">
                  <c:v>88</c:v>
                </c:pt>
                <c:pt idx="360">
                  <c:v>89</c:v>
                </c:pt>
                <c:pt idx="372">
                  <c:v>90</c:v>
                </c:pt>
                <c:pt idx="384">
                  <c:v>91</c:v>
                </c:pt>
                <c:pt idx="396">
                  <c:v>92</c:v>
                </c:pt>
                <c:pt idx="408">
                  <c:v>93</c:v>
                </c:pt>
                <c:pt idx="420">
                  <c:v>94</c:v>
                </c:pt>
                <c:pt idx="432">
                  <c:v>95</c:v>
                </c:pt>
                <c:pt idx="444">
                  <c:v>96</c:v>
                </c:pt>
                <c:pt idx="456">
                  <c:v>97</c:v>
                </c:pt>
                <c:pt idx="468">
                  <c:v>98</c:v>
                </c:pt>
                <c:pt idx="480">
                  <c:v>99</c:v>
                </c:pt>
                <c:pt idx="492">
                  <c:v>00</c:v>
                </c:pt>
                <c:pt idx="504">
                  <c:v>01</c:v>
                </c:pt>
                <c:pt idx="516">
                  <c:v>02</c:v>
                </c:pt>
                <c:pt idx="528">
                  <c:v>03</c:v>
                </c:pt>
                <c:pt idx="540">
                  <c:v>04</c:v>
                </c:pt>
                <c:pt idx="552">
                  <c:v>05</c:v>
                </c:pt>
                <c:pt idx="564">
                  <c:v>06</c:v>
                </c:pt>
                <c:pt idx="576">
                  <c:v>07</c:v>
                </c:pt>
                <c:pt idx="588">
                  <c:v>08</c:v>
                </c:pt>
                <c:pt idx="600">
                  <c:v>09</c:v>
                </c:pt>
                <c:pt idx="612">
                  <c:v>10</c:v>
                </c:pt>
                <c:pt idx="624">
                  <c:v>11</c:v>
                </c:pt>
                <c:pt idx="636">
                  <c:v>12</c:v>
                </c:pt>
                <c:pt idx="648">
                  <c:v>13</c:v>
                </c:pt>
                <c:pt idx="660">
                  <c:v>14</c:v>
                </c:pt>
                <c:pt idx="672">
                  <c:v>15</c:v>
                </c:pt>
                <c:pt idx="684">
                  <c:v>16</c:v>
                </c:pt>
                <c:pt idx="696">
                  <c:v>17</c:v>
                </c:pt>
                <c:pt idx="708">
                  <c:v>18</c:v>
                </c:pt>
                <c:pt idx="720">
                  <c:v>19</c:v>
                </c:pt>
              </c:strCache>
            </c:strRef>
          </c:cat>
          <c:val>
            <c:numRef>
              <c:f>Money!$D$3:$D$727</c:f>
              <c:numCache>
                <c:formatCode>_-* #,##0_-;\-* #,##0_-;_-* "-"??_-;_-@_-</c:formatCode>
                <c:ptCount val="725"/>
                <c:pt idx="0">
                  <c:v>142.2</c:v>
                </c:pt>
                <c:pt idx="1">
                  <c:v>139.3</c:v>
                </c:pt>
                <c:pt idx="2">
                  <c:v>138.4</c:v>
                </c:pt>
                <c:pt idx="3">
                  <c:v>139.7</c:v>
                </c:pt>
                <c:pt idx="4">
                  <c:v>138.7</c:v>
                </c:pt>
                <c:pt idx="5">
                  <c:v>139.4</c:v>
                </c:pt>
                <c:pt idx="6">
                  <c:v>140.3</c:v>
                </c:pt>
                <c:pt idx="7">
                  <c:v>140.0</c:v>
                </c:pt>
                <c:pt idx="8">
                  <c:v>140.4</c:v>
                </c:pt>
                <c:pt idx="9">
                  <c:v>140.7</c:v>
                </c:pt>
                <c:pt idx="10">
                  <c:v>141.8</c:v>
                </c:pt>
                <c:pt idx="11">
                  <c:v>143.6</c:v>
                </c:pt>
                <c:pt idx="12">
                  <c:v>143.3</c:v>
                </c:pt>
                <c:pt idx="13">
                  <c:v>139.8</c:v>
                </c:pt>
                <c:pt idx="14">
                  <c:v>138.5</c:v>
                </c:pt>
                <c:pt idx="15">
                  <c:v>139.7</c:v>
                </c:pt>
                <c:pt idx="16">
                  <c:v>137.6</c:v>
                </c:pt>
                <c:pt idx="17">
                  <c:v>137.9</c:v>
                </c:pt>
                <c:pt idx="18">
                  <c:v>138.9</c:v>
                </c:pt>
                <c:pt idx="19">
                  <c:v>139.4</c:v>
                </c:pt>
                <c:pt idx="20">
                  <c:v>140.5</c:v>
                </c:pt>
                <c:pt idx="21">
                  <c:v>141.2</c:v>
                </c:pt>
                <c:pt idx="22">
                  <c:v>142.3</c:v>
                </c:pt>
                <c:pt idx="23">
                  <c:v>144.5</c:v>
                </c:pt>
                <c:pt idx="24">
                  <c:v>144.5</c:v>
                </c:pt>
                <c:pt idx="25">
                  <c:v>141.6</c:v>
                </c:pt>
                <c:pt idx="26">
                  <c:v>140.6</c:v>
                </c:pt>
                <c:pt idx="27">
                  <c:v>142.4</c:v>
                </c:pt>
                <c:pt idx="28">
                  <c:v>140.6</c:v>
                </c:pt>
                <c:pt idx="29">
                  <c:v>141.2</c:v>
                </c:pt>
                <c:pt idx="30">
                  <c:v>141.5</c:v>
                </c:pt>
                <c:pt idx="31">
                  <c:v>141.4</c:v>
                </c:pt>
                <c:pt idx="32">
                  <c:v>143.1</c:v>
                </c:pt>
                <c:pt idx="33">
                  <c:v>144.4</c:v>
                </c:pt>
                <c:pt idx="34">
                  <c:v>146.3</c:v>
                </c:pt>
                <c:pt idx="35">
                  <c:v>149.2</c:v>
                </c:pt>
                <c:pt idx="36">
                  <c:v>148.9</c:v>
                </c:pt>
                <c:pt idx="37">
                  <c:v>145.6</c:v>
                </c:pt>
                <c:pt idx="38">
                  <c:v>144.6</c:v>
                </c:pt>
                <c:pt idx="39">
                  <c:v>146.7</c:v>
                </c:pt>
                <c:pt idx="40">
                  <c:v>144.5</c:v>
                </c:pt>
                <c:pt idx="41">
                  <c:v>144.8</c:v>
                </c:pt>
                <c:pt idx="42">
                  <c:v>145.0</c:v>
                </c:pt>
                <c:pt idx="43">
                  <c:v>144.4</c:v>
                </c:pt>
                <c:pt idx="44">
                  <c:v>145.5</c:v>
                </c:pt>
                <c:pt idx="45">
                  <c:v>147.0</c:v>
                </c:pt>
                <c:pt idx="46">
                  <c:v>148.8</c:v>
                </c:pt>
                <c:pt idx="47">
                  <c:v>151.9</c:v>
                </c:pt>
                <c:pt idx="48">
                  <c:v>152.1</c:v>
                </c:pt>
                <c:pt idx="49">
                  <c:v>148.7</c:v>
                </c:pt>
                <c:pt idx="50">
                  <c:v>147.8</c:v>
                </c:pt>
                <c:pt idx="51">
                  <c:v>150.0</c:v>
                </c:pt>
                <c:pt idx="52">
                  <c:v>147.9</c:v>
                </c:pt>
                <c:pt idx="53">
                  <c:v>148.7</c:v>
                </c:pt>
                <c:pt idx="54">
                  <c:v>149.9</c:v>
                </c:pt>
                <c:pt idx="55">
                  <c:v>149.5</c:v>
                </c:pt>
                <c:pt idx="56">
                  <c:v>151.0</c:v>
                </c:pt>
                <c:pt idx="57">
                  <c:v>152.8</c:v>
                </c:pt>
                <c:pt idx="58">
                  <c:v>155.2</c:v>
                </c:pt>
                <c:pt idx="59">
                  <c:v>157.5</c:v>
                </c:pt>
                <c:pt idx="60">
                  <c:v>157.9</c:v>
                </c:pt>
                <c:pt idx="61">
                  <c:v>153.9</c:v>
                </c:pt>
                <c:pt idx="62">
                  <c:v>153.1</c:v>
                </c:pt>
                <c:pt idx="63">
                  <c:v>155.2</c:v>
                </c:pt>
                <c:pt idx="64">
                  <c:v>152.7</c:v>
                </c:pt>
                <c:pt idx="65">
                  <c:v>153.9</c:v>
                </c:pt>
                <c:pt idx="66">
                  <c:v>155.5</c:v>
                </c:pt>
                <c:pt idx="67">
                  <c:v>155.5</c:v>
                </c:pt>
                <c:pt idx="68">
                  <c:v>157.8</c:v>
                </c:pt>
                <c:pt idx="69">
                  <c:v>159.7</c:v>
                </c:pt>
                <c:pt idx="70">
                  <c:v>161.6</c:v>
                </c:pt>
                <c:pt idx="71">
                  <c:v>164.9</c:v>
                </c:pt>
                <c:pt idx="72">
                  <c:v>165.3</c:v>
                </c:pt>
                <c:pt idx="73">
                  <c:v>160.3</c:v>
                </c:pt>
                <c:pt idx="74">
                  <c:v>159.9</c:v>
                </c:pt>
                <c:pt idx="75">
                  <c:v>162.6</c:v>
                </c:pt>
                <c:pt idx="76">
                  <c:v>158.7</c:v>
                </c:pt>
                <c:pt idx="77">
                  <c:v>160.5</c:v>
                </c:pt>
                <c:pt idx="78">
                  <c:v>161.8</c:v>
                </c:pt>
                <c:pt idx="79">
                  <c:v>161.2</c:v>
                </c:pt>
                <c:pt idx="80">
                  <c:v>163.9</c:v>
                </c:pt>
                <c:pt idx="81">
                  <c:v>166.5</c:v>
                </c:pt>
                <c:pt idx="82">
                  <c:v>168.2</c:v>
                </c:pt>
                <c:pt idx="83">
                  <c:v>172.6</c:v>
                </c:pt>
                <c:pt idx="84">
                  <c:v>173.8</c:v>
                </c:pt>
                <c:pt idx="85">
                  <c:v>168.6</c:v>
                </c:pt>
                <c:pt idx="86">
                  <c:v>168.7</c:v>
                </c:pt>
                <c:pt idx="87">
                  <c:v>172.4</c:v>
                </c:pt>
                <c:pt idx="88">
                  <c:v>168.0</c:v>
                </c:pt>
                <c:pt idx="89">
                  <c:v>170.0</c:v>
                </c:pt>
                <c:pt idx="90">
                  <c:v>169.2</c:v>
                </c:pt>
                <c:pt idx="91">
                  <c:v>168.3</c:v>
                </c:pt>
                <c:pt idx="92">
                  <c:v>171.1</c:v>
                </c:pt>
                <c:pt idx="93">
                  <c:v>171.6</c:v>
                </c:pt>
                <c:pt idx="94">
                  <c:v>172.9</c:v>
                </c:pt>
                <c:pt idx="95">
                  <c:v>176.9</c:v>
                </c:pt>
                <c:pt idx="96">
                  <c:v>176.6</c:v>
                </c:pt>
                <c:pt idx="97">
                  <c:v>171.6</c:v>
                </c:pt>
                <c:pt idx="98">
                  <c:v>172.9</c:v>
                </c:pt>
                <c:pt idx="99">
                  <c:v>174.7</c:v>
                </c:pt>
                <c:pt idx="100">
                  <c:v>172.3</c:v>
                </c:pt>
                <c:pt idx="101">
                  <c:v>175.6</c:v>
                </c:pt>
                <c:pt idx="102">
                  <c:v>177.2</c:v>
                </c:pt>
                <c:pt idx="103">
                  <c:v>177.2</c:v>
                </c:pt>
                <c:pt idx="104">
                  <c:v>179.8</c:v>
                </c:pt>
                <c:pt idx="105">
                  <c:v>181.9</c:v>
                </c:pt>
                <c:pt idx="106">
                  <c:v>183.8</c:v>
                </c:pt>
                <c:pt idx="107">
                  <c:v>188.4</c:v>
                </c:pt>
                <c:pt idx="108">
                  <c:v>189.2</c:v>
                </c:pt>
                <c:pt idx="109">
                  <c:v>183.0</c:v>
                </c:pt>
                <c:pt idx="110">
                  <c:v>183.5</c:v>
                </c:pt>
                <c:pt idx="111">
                  <c:v>187.3</c:v>
                </c:pt>
                <c:pt idx="112">
                  <c:v>184.6</c:v>
                </c:pt>
                <c:pt idx="113">
                  <c:v>188.2</c:v>
                </c:pt>
                <c:pt idx="114">
                  <c:v>189.8</c:v>
                </c:pt>
                <c:pt idx="115">
                  <c:v>189.5</c:v>
                </c:pt>
                <c:pt idx="116">
                  <c:v>191.9</c:v>
                </c:pt>
                <c:pt idx="117">
                  <c:v>194.2</c:v>
                </c:pt>
                <c:pt idx="118">
                  <c:v>197.6</c:v>
                </c:pt>
                <c:pt idx="119">
                  <c:v>202.8</c:v>
                </c:pt>
                <c:pt idx="120">
                  <c:v>203.8</c:v>
                </c:pt>
                <c:pt idx="121">
                  <c:v>197.3</c:v>
                </c:pt>
                <c:pt idx="122">
                  <c:v>197.8</c:v>
                </c:pt>
                <c:pt idx="123">
                  <c:v>201.5</c:v>
                </c:pt>
                <c:pt idx="124">
                  <c:v>197.4</c:v>
                </c:pt>
                <c:pt idx="125">
                  <c:v>200.2</c:v>
                </c:pt>
                <c:pt idx="126">
                  <c:v>201.2</c:v>
                </c:pt>
                <c:pt idx="127">
                  <c:v>199.5</c:v>
                </c:pt>
                <c:pt idx="128">
                  <c:v>201.2</c:v>
                </c:pt>
                <c:pt idx="129">
                  <c:v>202.9</c:v>
                </c:pt>
                <c:pt idx="130">
                  <c:v>205.0</c:v>
                </c:pt>
                <c:pt idx="131">
                  <c:v>209.3</c:v>
                </c:pt>
                <c:pt idx="132">
                  <c:v>210.8</c:v>
                </c:pt>
                <c:pt idx="133">
                  <c:v>202.0</c:v>
                </c:pt>
                <c:pt idx="134">
                  <c:v>203.5</c:v>
                </c:pt>
                <c:pt idx="135">
                  <c:v>208.1</c:v>
                </c:pt>
                <c:pt idx="136">
                  <c:v>204.3</c:v>
                </c:pt>
                <c:pt idx="137">
                  <c:v>206.9</c:v>
                </c:pt>
                <c:pt idx="138">
                  <c:v>208.1</c:v>
                </c:pt>
                <c:pt idx="139">
                  <c:v>208.0</c:v>
                </c:pt>
                <c:pt idx="140">
                  <c:v>210.8</c:v>
                </c:pt>
                <c:pt idx="141">
                  <c:v>212.3</c:v>
                </c:pt>
                <c:pt idx="142">
                  <c:v>214.5</c:v>
                </c:pt>
                <c:pt idx="143">
                  <c:v>220.1</c:v>
                </c:pt>
                <c:pt idx="144">
                  <c:v>220.4</c:v>
                </c:pt>
                <c:pt idx="145">
                  <c:v>214.3</c:v>
                </c:pt>
                <c:pt idx="146">
                  <c:v>216.4</c:v>
                </c:pt>
                <c:pt idx="147">
                  <c:v>221.4</c:v>
                </c:pt>
                <c:pt idx="148">
                  <c:v>218.8</c:v>
                </c:pt>
                <c:pt idx="149">
                  <c:v>222.9</c:v>
                </c:pt>
                <c:pt idx="150">
                  <c:v>225.1</c:v>
                </c:pt>
                <c:pt idx="151">
                  <c:v>223.6</c:v>
                </c:pt>
                <c:pt idx="152">
                  <c:v>225.4</c:v>
                </c:pt>
                <c:pt idx="153">
                  <c:v>226.6</c:v>
                </c:pt>
                <c:pt idx="154">
                  <c:v>228.8</c:v>
                </c:pt>
                <c:pt idx="155">
                  <c:v>234.5</c:v>
                </c:pt>
                <c:pt idx="156">
                  <c:v>235.0</c:v>
                </c:pt>
                <c:pt idx="157">
                  <c:v>228.9</c:v>
                </c:pt>
                <c:pt idx="158">
                  <c:v>231.7</c:v>
                </c:pt>
                <c:pt idx="159">
                  <c:v>236.9</c:v>
                </c:pt>
                <c:pt idx="160">
                  <c:v>232.2</c:v>
                </c:pt>
                <c:pt idx="161">
                  <c:v>236.1</c:v>
                </c:pt>
                <c:pt idx="162">
                  <c:v>239.1</c:v>
                </c:pt>
                <c:pt idx="163">
                  <c:v>238.7</c:v>
                </c:pt>
                <c:pt idx="164">
                  <c:v>241.9</c:v>
                </c:pt>
                <c:pt idx="165">
                  <c:v>244.2</c:v>
                </c:pt>
                <c:pt idx="166">
                  <c:v>247.7</c:v>
                </c:pt>
                <c:pt idx="167">
                  <c:v>256.1</c:v>
                </c:pt>
                <c:pt idx="168">
                  <c:v>256.4</c:v>
                </c:pt>
                <c:pt idx="169">
                  <c:v>248.4</c:v>
                </c:pt>
                <c:pt idx="170">
                  <c:v>248.8</c:v>
                </c:pt>
                <c:pt idx="171">
                  <c:v>254.0</c:v>
                </c:pt>
                <c:pt idx="172">
                  <c:v>250.8</c:v>
                </c:pt>
                <c:pt idx="173">
                  <c:v>256.4</c:v>
                </c:pt>
                <c:pt idx="174">
                  <c:v>258.1</c:v>
                </c:pt>
                <c:pt idx="175">
                  <c:v>255.6</c:v>
                </c:pt>
                <c:pt idx="176">
                  <c:v>256.5</c:v>
                </c:pt>
                <c:pt idx="177">
                  <c:v>258.3</c:v>
                </c:pt>
                <c:pt idx="178">
                  <c:v>262.7</c:v>
                </c:pt>
                <c:pt idx="179">
                  <c:v>270.2</c:v>
                </c:pt>
                <c:pt idx="180">
                  <c:v>268.6</c:v>
                </c:pt>
                <c:pt idx="181">
                  <c:v>261.1</c:v>
                </c:pt>
                <c:pt idx="182">
                  <c:v>263.5</c:v>
                </c:pt>
                <c:pt idx="183">
                  <c:v>268.5</c:v>
                </c:pt>
                <c:pt idx="184">
                  <c:v>263.3</c:v>
                </c:pt>
                <c:pt idx="185">
                  <c:v>268.3</c:v>
                </c:pt>
                <c:pt idx="186">
                  <c:v>270.1</c:v>
                </c:pt>
                <c:pt idx="187">
                  <c:v>268.1</c:v>
                </c:pt>
                <c:pt idx="188">
                  <c:v>269.7</c:v>
                </c:pt>
                <c:pt idx="189">
                  <c:v>271.7</c:v>
                </c:pt>
                <c:pt idx="190">
                  <c:v>275.7</c:v>
                </c:pt>
                <c:pt idx="191">
                  <c:v>281.8</c:v>
                </c:pt>
                <c:pt idx="192">
                  <c:v>278.5</c:v>
                </c:pt>
                <c:pt idx="193">
                  <c:v>269.9</c:v>
                </c:pt>
                <c:pt idx="194">
                  <c:v>272.9</c:v>
                </c:pt>
                <c:pt idx="195">
                  <c:v>277.7</c:v>
                </c:pt>
                <c:pt idx="196">
                  <c:v>274.4</c:v>
                </c:pt>
                <c:pt idx="197">
                  <c:v>282.3</c:v>
                </c:pt>
                <c:pt idx="198">
                  <c:v>284.4</c:v>
                </c:pt>
                <c:pt idx="199">
                  <c:v>282.7</c:v>
                </c:pt>
                <c:pt idx="200">
                  <c:v>284.3</c:v>
                </c:pt>
                <c:pt idx="201">
                  <c:v>284.9</c:v>
                </c:pt>
                <c:pt idx="202">
                  <c:v>289.9</c:v>
                </c:pt>
                <c:pt idx="203">
                  <c:v>295.3</c:v>
                </c:pt>
                <c:pt idx="204">
                  <c:v>293.2</c:v>
                </c:pt>
                <c:pt idx="205">
                  <c:v>285.3</c:v>
                </c:pt>
                <c:pt idx="206">
                  <c:v>287.7</c:v>
                </c:pt>
                <c:pt idx="207">
                  <c:v>296.1</c:v>
                </c:pt>
                <c:pt idx="208">
                  <c:v>291.3</c:v>
                </c:pt>
                <c:pt idx="209">
                  <c:v>295.6</c:v>
                </c:pt>
                <c:pt idx="210">
                  <c:v>298.4</c:v>
                </c:pt>
                <c:pt idx="211">
                  <c:v>297.1</c:v>
                </c:pt>
                <c:pt idx="212">
                  <c:v>298.6</c:v>
                </c:pt>
                <c:pt idx="213">
                  <c:v>302.9</c:v>
                </c:pt>
                <c:pt idx="214">
                  <c:v>305.7</c:v>
                </c:pt>
                <c:pt idx="215">
                  <c:v>314.5</c:v>
                </c:pt>
                <c:pt idx="216">
                  <c:v>313.6</c:v>
                </c:pt>
                <c:pt idx="217">
                  <c:v>304.9</c:v>
                </c:pt>
                <c:pt idx="218">
                  <c:v>308.2</c:v>
                </c:pt>
                <c:pt idx="219">
                  <c:v>318.6</c:v>
                </c:pt>
                <c:pt idx="220">
                  <c:v>311.6</c:v>
                </c:pt>
                <c:pt idx="221">
                  <c:v>317.7</c:v>
                </c:pt>
                <c:pt idx="222">
                  <c:v>322.2</c:v>
                </c:pt>
                <c:pt idx="223">
                  <c:v>320.2</c:v>
                </c:pt>
                <c:pt idx="224">
                  <c:v>323.7</c:v>
                </c:pt>
                <c:pt idx="225">
                  <c:v>327.9</c:v>
                </c:pt>
                <c:pt idx="226">
                  <c:v>331.4</c:v>
                </c:pt>
                <c:pt idx="227">
                  <c:v>340.0</c:v>
                </c:pt>
                <c:pt idx="228">
                  <c:v>339.3</c:v>
                </c:pt>
                <c:pt idx="229">
                  <c:v>327.9</c:v>
                </c:pt>
                <c:pt idx="230">
                  <c:v>330.8</c:v>
                </c:pt>
                <c:pt idx="231">
                  <c:v>343.4</c:v>
                </c:pt>
                <c:pt idx="232">
                  <c:v>338.2</c:v>
                </c:pt>
                <c:pt idx="233">
                  <c:v>345.2</c:v>
                </c:pt>
                <c:pt idx="234">
                  <c:v>349.5</c:v>
                </c:pt>
                <c:pt idx="235">
                  <c:v>347.5</c:v>
                </c:pt>
                <c:pt idx="236">
                  <c:v>352.7</c:v>
                </c:pt>
                <c:pt idx="237">
                  <c:v>354.9</c:v>
                </c:pt>
                <c:pt idx="238">
                  <c:v>358.5</c:v>
                </c:pt>
                <c:pt idx="239">
                  <c:v>367.9</c:v>
                </c:pt>
                <c:pt idx="240">
                  <c:v>363.3</c:v>
                </c:pt>
                <c:pt idx="241">
                  <c:v>351.7</c:v>
                </c:pt>
                <c:pt idx="242">
                  <c:v>356.1</c:v>
                </c:pt>
                <c:pt idx="243">
                  <c:v>371.3</c:v>
                </c:pt>
                <c:pt idx="244">
                  <c:v>362.2</c:v>
                </c:pt>
                <c:pt idx="245">
                  <c:v>371.9</c:v>
                </c:pt>
                <c:pt idx="246">
                  <c:v>378.4</c:v>
                </c:pt>
                <c:pt idx="247">
                  <c:v>376.9</c:v>
                </c:pt>
                <c:pt idx="248">
                  <c:v>380.5</c:v>
                </c:pt>
                <c:pt idx="249">
                  <c:v>382.6</c:v>
                </c:pt>
                <c:pt idx="250">
                  <c:v>384.4</c:v>
                </c:pt>
                <c:pt idx="251">
                  <c:v>393.2</c:v>
                </c:pt>
                <c:pt idx="252">
                  <c:v>390.4</c:v>
                </c:pt>
                <c:pt idx="253">
                  <c:v>380.8</c:v>
                </c:pt>
                <c:pt idx="254">
                  <c:v>382.2</c:v>
                </c:pt>
                <c:pt idx="255">
                  <c:v>386.7</c:v>
                </c:pt>
                <c:pt idx="256">
                  <c:v>377.8</c:v>
                </c:pt>
                <c:pt idx="257">
                  <c:v>387.3</c:v>
                </c:pt>
                <c:pt idx="258">
                  <c:v>394.6</c:v>
                </c:pt>
                <c:pt idx="259">
                  <c:v>398.3</c:v>
                </c:pt>
                <c:pt idx="260">
                  <c:v>404.7</c:v>
                </c:pt>
                <c:pt idx="261">
                  <c:v>410.7</c:v>
                </c:pt>
                <c:pt idx="262">
                  <c:v>415.8</c:v>
                </c:pt>
                <c:pt idx="263">
                  <c:v>419.5</c:v>
                </c:pt>
                <c:pt idx="264">
                  <c:v>416.4</c:v>
                </c:pt>
                <c:pt idx="265">
                  <c:v>405.5</c:v>
                </c:pt>
                <c:pt idx="266">
                  <c:v>412.2</c:v>
                </c:pt>
                <c:pt idx="267">
                  <c:v>431.0</c:v>
                </c:pt>
                <c:pt idx="268">
                  <c:v>418.5</c:v>
                </c:pt>
                <c:pt idx="269">
                  <c:v>422.8</c:v>
                </c:pt>
                <c:pt idx="270">
                  <c:v>427.7</c:v>
                </c:pt>
                <c:pt idx="271">
                  <c:v>425.9</c:v>
                </c:pt>
                <c:pt idx="272">
                  <c:v>427.0</c:v>
                </c:pt>
                <c:pt idx="273">
                  <c:v>429.7</c:v>
                </c:pt>
                <c:pt idx="274">
                  <c:v>435.1</c:v>
                </c:pt>
                <c:pt idx="275">
                  <c:v>447.0</c:v>
                </c:pt>
                <c:pt idx="276">
                  <c:v>448.4</c:v>
                </c:pt>
                <c:pt idx="277">
                  <c:v>432.4</c:v>
                </c:pt>
                <c:pt idx="278">
                  <c:v>435.6</c:v>
                </c:pt>
                <c:pt idx="279">
                  <c:v>451.1</c:v>
                </c:pt>
                <c:pt idx="280">
                  <c:v>440.9</c:v>
                </c:pt>
                <c:pt idx="281">
                  <c:v>446.2</c:v>
                </c:pt>
                <c:pt idx="282">
                  <c:v>449.5</c:v>
                </c:pt>
                <c:pt idx="283">
                  <c:v>449.8</c:v>
                </c:pt>
                <c:pt idx="284">
                  <c:v>456.2</c:v>
                </c:pt>
                <c:pt idx="285">
                  <c:v>465.7</c:v>
                </c:pt>
                <c:pt idx="286">
                  <c:v>474.4</c:v>
                </c:pt>
                <c:pt idx="287">
                  <c:v>485.8</c:v>
                </c:pt>
                <c:pt idx="288">
                  <c:v>482.8</c:v>
                </c:pt>
                <c:pt idx="289">
                  <c:v>474.2</c:v>
                </c:pt>
                <c:pt idx="290">
                  <c:v>482.7</c:v>
                </c:pt>
                <c:pt idx="291">
                  <c:v>498.6</c:v>
                </c:pt>
                <c:pt idx="292">
                  <c:v>493.9</c:v>
                </c:pt>
                <c:pt idx="293">
                  <c:v>503.5</c:v>
                </c:pt>
                <c:pt idx="294">
                  <c:v>510.5</c:v>
                </c:pt>
                <c:pt idx="295">
                  <c:v>508.2</c:v>
                </c:pt>
                <c:pt idx="296">
                  <c:v>511.4</c:v>
                </c:pt>
                <c:pt idx="297">
                  <c:v>517.2</c:v>
                </c:pt>
                <c:pt idx="298">
                  <c:v>521.8</c:v>
                </c:pt>
                <c:pt idx="299">
                  <c:v>533.3</c:v>
                </c:pt>
                <c:pt idx="300">
                  <c:v>530.2</c:v>
                </c:pt>
                <c:pt idx="301">
                  <c:v>516.9</c:v>
                </c:pt>
                <c:pt idx="302">
                  <c:v>523.2</c:v>
                </c:pt>
                <c:pt idx="303">
                  <c:v>539.9</c:v>
                </c:pt>
                <c:pt idx="304">
                  <c:v>530.7</c:v>
                </c:pt>
                <c:pt idx="305">
                  <c:v>541.4</c:v>
                </c:pt>
                <c:pt idx="306">
                  <c:v>543.3</c:v>
                </c:pt>
                <c:pt idx="307">
                  <c:v>539.0</c:v>
                </c:pt>
                <c:pt idx="308">
                  <c:v>542.5</c:v>
                </c:pt>
                <c:pt idx="309">
                  <c:v>542.2</c:v>
                </c:pt>
                <c:pt idx="310">
                  <c:v>549.8</c:v>
                </c:pt>
                <c:pt idx="311">
                  <c:v>564.6</c:v>
                </c:pt>
                <c:pt idx="312">
                  <c:v>561.1</c:v>
                </c:pt>
                <c:pt idx="313">
                  <c:v>551.9</c:v>
                </c:pt>
                <c:pt idx="314">
                  <c:v>558.4</c:v>
                </c:pt>
                <c:pt idx="315">
                  <c:v>575.1</c:v>
                </c:pt>
                <c:pt idx="316">
                  <c:v>569.3</c:v>
                </c:pt>
                <c:pt idx="317">
                  <c:v>585.2</c:v>
                </c:pt>
                <c:pt idx="318">
                  <c:v>592.0</c:v>
                </c:pt>
                <c:pt idx="319">
                  <c:v>594.9</c:v>
                </c:pt>
                <c:pt idx="320">
                  <c:v>602.0</c:v>
                </c:pt>
                <c:pt idx="321">
                  <c:v>605.3</c:v>
                </c:pt>
                <c:pt idx="322">
                  <c:v>614.9</c:v>
                </c:pt>
                <c:pt idx="323">
                  <c:v>633.3</c:v>
                </c:pt>
                <c:pt idx="324">
                  <c:v>626.6</c:v>
                </c:pt>
                <c:pt idx="325">
                  <c:v>612.8</c:v>
                </c:pt>
                <c:pt idx="326">
                  <c:v>624.3</c:v>
                </c:pt>
                <c:pt idx="327">
                  <c:v>647.0</c:v>
                </c:pt>
                <c:pt idx="328">
                  <c:v>645.7</c:v>
                </c:pt>
                <c:pt idx="329">
                  <c:v>662.8</c:v>
                </c:pt>
                <c:pt idx="330">
                  <c:v>673.4</c:v>
                </c:pt>
                <c:pt idx="331">
                  <c:v>678.4</c:v>
                </c:pt>
                <c:pt idx="332">
                  <c:v>684.5</c:v>
                </c:pt>
                <c:pt idx="333">
                  <c:v>692.2</c:v>
                </c:pt>
                <c:pt idx="334">
                  <c:v>708.8</c:v>
                </c:pt>
                <c:pt idx="335">
                  <c:v>739.8</c:v>
                </c:pt>
                <c:pt idx="336">
                  <c:v>737.1</c:v>
                </c:pt>
                <c:pt idx="337">
                  <c:v>717.1</c:v>
                </c:pt>
                <c:pt idx="338">
                  <c:v>723.1</c:v>
                </c:pt>
                <c:pt idx="339">
                  <c:v>752.0</c:v>
                </c:pt>
                <c:pt idx="340">
                  <c:v>739.3</c:v>
                </c:pt>
                <c:pt idx="341">
                  <c:v>743.8</c:v>
                </c:pt>
                <c:pt idx="342">
                  <c:v>746.2</c:v>
                </c:pt>
                <c:pt idx="343">
                  <c:v>744.2</c:v>
                </c:pt>
                <c:pt idx="344">
                  <c:v>744.5</c:v>
                </c:pt>
                <c:pt idx="345">
                  <c:v>753.2</c:v>
                </c:pt>
                <c:pt idx="346">
                  <c:v>755.5</c:v>
                </c:pt>
                <c:pt idx="347">
                  <c:v>765.4</c:v>
                </c:pt>
                <c:pt idx="348">
                  <c:v>764.2</c:v>
                </c:pt>
                <c:pt idx="349">
                  <c:v>744.5</c:v>
                </c:pt>
                <c:pt idx="350">
                  <c:v>751.6</c:v>
                </c:pt>
                <c:pt idx="351">
                  <c:v>777.9</c:v>
                </c:pt>
                <c:pt idx="352">
                  <c:v>763.4</c:v>
                </c:pt>
                <c:pt idx="353">
                  <c:v>778.5</c:v>
                </c:pt>
                <c:pt idx="354">
                  <c:v>785.5</c:v>
                </c:pt>
                <c:pt idx="355">
                  <c:v>781.0</c:v>
                </c:pt>
                <c:pt idx="356">
                  <c:v>779.7</c:v>
                </c:pt>
                <c:pt idx="357">
                  <c:v>780.8</c:v>
                </c:pt>
                <c:pt idx="358">
                  <c:v>786.9</c:v>
                </c:pt>
                <c:pt idx="359">
                  <c:v>803.1</c:v>
                </c:pt>
                <c:pt idx="360">
                  <c:v>792.1</c:v>
                </c:pt>
                <c:pt idx="361">
                  <c:v>771.6</c:v>
                </c:pt>
                <c:pt idx="362">
                  <c:v>774.6</c:v>
                </c:pt>
                <c:pt idx="363">
                  <c:v>790.2</c:v>
                </c:pt>
                <c:pt idx="364">
                  <c:v>766.1</c:v>
                </c:pt>
                <c:pt idx="365">
                  <c:v>772.8</c:v>
                </c:pt>
                <c:pt idx="366">
                  <c:v>780.7</c:v>
                </c:pt>
                <c:pt idx="367">
                  <c:v>776.5</c:v>
                </c:pt>
                <c:pt idx="368">
                  <c:v>777.7</c:v>
                </c:pt>
                <c:pt idx="369">
                  <c:v>783.2</c:v>
                </c:pt>
                <c:pt idx="370">
                  <c:v>790.2</c:v>
                </c:pt>
                <c:pt idx="371">
                  <c:v>810.6</c:v>
                </c:pt>
                <c:pt idx="372">
                  <c:v>800.7</c:v>
                </c:pt>
                <c:pt idx="373">
                  <c:v>786.7</c:v>
                </c:pt>
                <c:pt idx="374">
                  <c:v>794.5</c:v>
                </c:pt>
                <c:pt idx="375">
                  <c:v>816.2</c:v>
                </c:pt>
                <c:pt idx="376">
                  <c:v>795.5</c:v>
                </c:pt>
                <c:pt idx="377">
                  <c:v>809.0</c:v>
                </c:pt>
                <c:pt idx="378">
                  <c:v>811.0</c:v>
                </c:pt>
                <c:pt idx="379">
                  <c:v>812.7</c:v>
                </c:pt>
                <c:pt idx="380">
                  <c:v>817.1</c:v>
                </c:pt>
                <c:pt idx="381">
                  <c:v>816.1</c:v>
                </c:pt>
                <c:pt idx="382">
                  <c:v>824.6</c:v>
                </c:pt>
                <c:pt idx="383">
                  <c:v>842.7</c:v>
                </c:pt>
                <c:pt idx="384">
                  <c:v>831.7</c:v>
                </c:pt>
                <c:pt idx="385">
                  <c:v>822.1</c:v>
                </c:pt>
                <c:pt idx="386">
                  <c:v>833.7</c:v>
                </c:pt>
                <c:pt idx="387">
                  <c:v>851.9</c:v>
                </c:pt>
                <c:pt idx="388">
                  <c:v>840.3</c:v>
                </c:pt>
                <c:pt idx="389">
                  <c:v>856.7</c:v>
                </c:pt>
                <c:pt idx="390">
                  <c:v>860.9</c:v>
                </c:pt>
                <c:pt idx="391">
                  <c:v>863.2</c:v>
                </c:pt>
                <c:pt idx="392">
                  <c:v>865.4</c:v>
                </c:pt>
                <c:pt idx="393">
                  <c:v>874.0</c:v>
                </c:pt>
                <c:pt idx="394">
                  <c:v>892.3</c:v>
                </c:pt>
                <c:pt idx="395">
                  <c:v>915.6</c:v>
                </c:pt>
                <c:pt idx="396">
                  <c:v>916.4</c:v>
                </c:pt>
                <c:pt idx="397">
                  <c:v>915.1</c:v>
                </c:pt>
                <c:pt idx="398">
                  <c:v>929.6</c:v>
                </c:pt>
                <c:pt idx="399">
                  <c:v>953.7</c:v>
                </c:pt>
                <c:pt idx="400">
                  <c:v>942.9</c:v>
                </c:pt>
                <c:pt idx="401">
                  <c:v>951.0</c:v>
                </c:pt>
                <c:pt idx="402">
                  <c:v>962.0</c:v>
                </c:pt>
                <c:pt idx="403">
                  <c:v>970.1</c:v>
                </c:pt>
                <c:pt idx="404">
                  <c:v>982.7</c:v>
                </c:pt>
                <c:pt idx="405">
                  <c:v>1000.8</c:v>
                </c:pt>
                <c:pt idx="406">
                  <c:v>1021.4</c:v>
                </c:pt>
                <c:pt idx="407">
                  <c:v>1045.6</c:v>
                </c:pt>
                <c:pt idx="408">
                  <c:v>1039.8</c:v>
                </c:pt>
                <c:pt idx="409">
                  <c:v>1021.9</c:v>
                </c:pt>
                <c:pt idx="410">
                  <c:v>1030.5</c:v>
                </c:pt>
                <c:pt idx="411">
                  <c:v>1057.4</c:v>
                </c:pt>
                <c:pt idx="412">
                  <c:v>1056.8</c:v>
                </c:pt>
                <c:pt idx="413">
                  <c:v>1071.8</c:v>
                </c:pt>
                <c:pt idx="414">
                  <c:v>1083.1</c:v>
                </c:pt>
                <c:pt idx="415">
                  <c:v>1088.1</c:v>
                </c:pt>
                <c:pt idx="416">
                  <c:v>1098.8</c:v>
                </c:pt>
                <c:pt idx="417">
                  <c:v>1111.6</c:v>
                </c:pt>
                <c:pt idx="418">
                  <c:v>1129.0</c:v>
                </c:pt>
                <c:pt idx="419">
                  <c:v>1153.3</c:v>
                </c:pt>
                <c:pt idx="420">
                  <c:v>1141.7</c:v>
                </c:pt>
                <c:pt idx="421">
                  <c:v>1123.8</c:v>
                </c:pt>
                <c:pt idx="422">
                  <c:v>1131.1</c:v>
                </c:pt>
                <c:pt idx="423">
                  <c:v>1152.2</c:v>
                </c:pt>
                <c:pt idx="424">
                  <c:v>1132.0</c:v>
                </c:pt>
                <c:pt idx="425">
                  <c:v>1141.8</c:v>
                </c:pt>
                <c:pt idx="426">
                  <c:v>1150.9</c:v>
                </c:pt>
                <c:pt idx="427">
                  <c:v>1144.1</c:v>
                </c:pt>
                <c:pt idx="428">
                  <c:v>1146.4</c:v>
                </c:pt>
                <c:pt idx="429">
                  <c:v>1147.9</c:v>
                </c:pt>
                <c:pt idx="430">
                  <c:v>1156.2</c:v>
                </c:pt>
                <c:pt idx="431">
                  <c:v>1174.5</c:v>
                </c:pt>
                <c:pt idx="432">
                  <c:v>1159.5</c:v>
                </c:pt>
                <c:pt idx="433">
                  <c:v>1135.3</c:v>
                </c:pt>
                <c:pt idx="434">
                  <c:v>1139.3</c:v>
                </c:pt>
                <c:pt idx="435">
                  <c:v>1160.3</c:v>
                </c:pt>
                <c:pt idx="436">
                  <c:v>1134.0</c:v>
                </c:pt>
                <c:pt idx="437">
                  <c:v>1141.0</c:v>
                </c:pt>
                <c:pt idx="438">
                  <c:v>1145.7</c:v>
                </c:pt>
                <c:pt idx="439">
                  <c:v>1139.3</c:v>
                </c:pt>
                <c:pt idx="440">
                  <c:v>1138.4</c:v>
                </c:pt>
                <c:pt idx="441">
                  <c:v>1132.9</c:v>
                </c:pt>
                <c:pt idx="442">
                  <c:v>1138.6</c:v>
                </c:pt>
                <c:pt idx="443">
                  <c:v>1152.7</c:v>
                </c:pt>
                <c:pt idx="444">
                  <c:v>1130.2</c:v>
                </c:pt>
                <c:pt idx="445">
                  <c:v>1105.8</c:v>
                </c:pt>
                <c:pt idx="446">
                  <c:v>1118.0</c:v>
                </c:pt>
                <c:pt idx="447">
                  <c:v>1131.8</c:v>
                </c:pt>
                <c:pt idx="448">
                  <c:v>1105.9</c:v>
                </c:pt>
                <c:pt idx="449">
                  <c:v>1115.0</c:v>
                </c:pt>
                <c:pt idx="450">
                  <c:v>1110.7</c:v>
                </c:pt>
                <c:pt idx="451">
                  <c:v>1097.7</c:v>
                </c:pt>
                <c:pt idx="452">
                  <c:v>1091.7</c:v>
                </c:pt>
                <c:pt idx="453">
                  <c:v>1078.4</c:v>
                </c:pt>
                <c:pt idx="454">
                  <c:v>1087.4</c:v>
                </c:pt>
                <c:pt idx="455">
                  <c:v>1105.8</c:v>
                </c:pt>
                <c:pt idx="456">
                  <c:v>1087.9</c:v>
                </c:pt>
                <c:pt idx="457">
                  <c:v>1066.8</c:v>
                </c:pt>
                <c:pt idx="458">
                  <c:v>1069.2</c:v>
                </c:pt>
                <c:pt idx="459">
                  <c:v>1074.5</c:v>
                </c:pt>
                <c:pt idx="460">
                  <c:v>1054.7</c:v>
                </c:pt>
                <c:pt idx="461">
                  <c:v>1064.8</c:v>
                </c:pt>
                <c:pt idx="462">
                  <c:v>1065.8</c:v>
                </c:pt>
                <c:pt idx="463">
                  <c:v>1069.1</c:v>
                </c:pt>
                <c:pt idx="464">
                  <c:v>1059.5</c:v>
                </c:pt>
                <c:pt idx="465">
                  <c:v>1057.6</c:v>
                </c:pt>
                <c:pt idx="466">
                  <c:v>1074.1</c:v>
                </c:pt>
                <c:pt idx="467">
                  <c:v>1097.5</c:v>
                </c:pt>
                <c:pt idx="468">
                  <c:v>1080.2</c:v>
                </c:pt>
                <c:pt idx="469">
                  <c:v>1066.2</c:v>
                </c:pt>
                <c:pt idx="470">
                  <c:v>1075.9</c:v>
                </c:pt>
                <c:pt idx="471">
                  <c:v>1087.7</c:v>
                </c:pt>
                <c:pt idx="472">
                  <c:v>1070.8</c:v>
                </c:pt>
                <c:pt idx="473">
                  <c:v>1075.2</c:v>
                </c:pt>
                <c:pt idx="474">
                  <c:v>1074.2</c:v>
                </c:pt>
                <c:pt idx="475">
                  <c:v>1069.3</c:v>
                </c:pt>
                <c:pt idx="476">
                  <c:v>1070.6</c:v>
                </c:pt>
                <c:pt idx="477">
                  <c:v>1077.4</c:v>
                </c:pt>
                <c:pt idx="478">
                  <c:v>1098.0</c:v>
                </c:pt>
                <c:pt idx="479">
                  <c:v>1121.2</c:v>
                </c:pt>
                <c:pt idx="480">
                  <c:v>1103.9</c:v>
                </c:pt>
                <c:pt idx="481">
                  <c:v>1085.2</c:v>
                </c:pt>
                <c:pt idx="482">
                  <c:v>1097.5</c:v>
                </c:pt>
                <c:pt idx="483">
                  <c:v>1113.6</c:v>
                </c:pt>
                <c:pt idx="484">
                  <c:v>1096.4</c:v>
                </c:pt>
                <c:pt idx="485">
                  <c:v>1098.2</c:v>
                </c:pt>
                <c:pt idx="486">
                  <c:v>1097.2</c:v>
                </c:pt>
                <c:pt idx="487">
                  <c:v>1092.8</c:v>
                </c:pt>
                <c:pt idx="488">
                  <c:v>1086.2</c:v>
                </c:pt>
                <c:pt idx="489">
                  <c:v>1095.1</c:v>
                </c:pt>
                <c:pt idx="490">
                  <c:v>1113.0</c:v>
                </c:pt>
                <c:pt idx="491">
                  <c:v>1148.2</c:v>
                </c:pt>
                <c:pt idx="492">
                  <c:v>1126.9</c:v>
                </c:pt>
                <c:pt idx="493">
                  <c:v>1097.4</c:v>
                </c:pt>
                <c:pt idx="494">
                  <c:v>1108.9</c:v>
                </c:pt>
                <c:pt idx="495">
                  <c:v>1125.7</c:v>
                </c:pt>
                <c:pt idx="496">
                  <c:v>1100.4</c:v>
                </c:pt>
                <c:pt idx="497">
                  <c:v>1101.8</c:v>
                </c:pt>
                <c:pt idx="498">
                  <c:v>1102.8</c:v>
                </c:pt>
                <c:pt idx="499">
                  <c:v>1094.5</c:v>
                </c:pt>
                <c:pt idx="500">
                  <c:v>1088.8</c:v>
                </c:pt>
                <c:pt idx="501">
                  <c:v>1092.2</c:v>
                </c:pt>
                <c:pt idx="502">
                  <c:v>1092.1</c:v>
                </c:pt>
                <c:pt idx="503">
                  <c:v>1111.7</c:v>
                </c:pt>
                <c:pt idx="504">
                  <c:v>1100.4</c:v>
                </c:pt>
                <c:pt idx="505">
                  <c:v>1089.8</c:v>
                </c:pt>
                <c:pt idx="506">
                  <c:v>1111.2</c:v>
                </c:pt>
                <c:pt idx="507">
                  <c:v>1126.7</c:v>
                </c:pt>
                <c:pt idx="508">
                  <c:v>1114.7</c:v>
                </c:pt>
                <c:pt idx="509">
                  <c:v>1126.3</c:v>
                </c:pt>
                <c:pt idx="510">
                  <c:v>1139.7</c:v>
                </c:pt>
                <c:pt idx="511">
                  <c:v>1144.5</c:v>
                </c:pt>
                <c:pt idx="512">
                  <c:v>1193.6</c:v>
                </c:pt>
                <c:pt idx="513">
                  <c:v>1159.2</c:v>
                </c:pt>
                <c:pt idx="514">
                  <c:v>1169.0</c:v>
                </c:pt>
                <c:pt idx="515">
                  <c:v>1208.5</c:v>
                </c:pt>
                <c:pt idx="516">
                  <c:v>1191.8</c:v>
                </c:pt>
                <c:pt idx="517">
                  <c:v>1178.3</c:v>
                </c:pt>
                <c:pt idx="518">
                  <c:v>1196.8</c:v>
                </c:pt>
                <c:pt idx="519">
                  <c:v>1196.9</c:v>
                </c:pt>
                <c:pt idx="520">
                  <c:v>1186.0</c:v>
                </c:pt>
                <c:pt idx="521">
                  <c:v>1194.7</c:v>
                </c:pt>
                <c:pt idx="522">
                  <c:v>1200.4</c:v>
                </c:pt>
                <c:pt idx="523">
                  <c:v>1182.3</c:v>
                </c:pt>
                <c:pt idx="524">
                  <c:v>1185.8</c:v>
                </c:pt>
                <c:pt idx="525">
                  <c:v>1196.6</c:v>
                </c:pt>
                <c:pt idx="526">
                  <c:v>1205.3</c:v>
                </c:pt>
                <c:pt idx="527">
                  <c:v>1245.5</c:v>
                </c:pt>
                <c:pt idx="528">
                  <c:v>1225.5</c:v>
                </c:pt>
                <c:pt idx="529">
                  <c:v>1225.5</c:v>
                </c:pt>
                <c:pt idx="530">
                  <c:v>1245.1</c:v>
                </c:pt>
                <c:pt idx="531">
                  <c:v>1259.6</c:v>
                </c:pt>
                <c:pt idx="532">
                  <c:v>1266.6</c:v>
                </c:pt>
                <c:pt idx="533">
                  <c:v>1284.7</c:v>
                </c:pt>
                <c:pt idx="534">
                  <c:v>1287.9</c:v>
                </c:pt>
                <c:pt idx="535">
                  <c:v>1292.2</c:v>
                </c:pt>
                <c:pt idx="536">
                  <c:v>1286.2</c:v>
                </c:pt>
                <c:pt idx="537">
                  <c:v>1288.8</c:v>
                </c:pt>
                <c:pt idx="538">
                  <c:v>1293.9</c:v>
                </c:pt>
                <c:pt idx="539">
                  <c:v>1332.5</c:v>
                </c:pt>
                <c:pt idx="540">
                  <c:v>1301.8</c:v>
                </c:pt>
                <c:pt idx="541">
                  <c:v>1306.7</c:v>
                </c:pt>
                <c:pt idx="542">
                  <c:v>1337.9</c:v>
                </c:pt>
                <c:pt idx="543">
                  <c:v>1343.2</c:v>
                </c:pt>
                <c:pt idx="544">
                  <c:v>1333.4</c:v>
                </c:pt>
                <c:pt idx="545">
                  <c:v>1347.7</c:v>
                </c:pt>
                <c:pt idx="546">
                  <c:v>1338.8</c:v>
                </c:pt>
                <c:pt idx="547">
                  <c:v>1352.6</c:v>
                </c:pt>
                <c:pt idx="548">
                  <c:v>1349.1</c:v>
                </c:pt>
                <c:pt idx="549">
                  <c:v>1351.4</c:v>
                </c:pt>
                <c:pt idx="550">
                  <c:v>1371.0</c:v>
                </c:pt>
                <c:pt idx="551">
                  <c:v>1401.5</c:v>
                </c:pt>
                <c:pt idx="552">
                  <c:v>1361.5</c:v>
                </c:pt>
                <c:pt idx="553">
                  <c:v>1355.0</c:v>
                </c:pt>
                <c:pt idx="554">
                  <c:v>1381.7</c:v>
                </c:pt>
                <c:pt idx="555">
                  <c:v>1369.4</c:v>
                </c:pt>
                <c:pt idx="556">
                  <c:v>1369.5</c:v>
                </c:pt>
                <c:pt idx="557">
                  <c:v>1384.3</c:v>
                </c:pt>
                <c:pt idx="558">
                  <c:v>1365.4</c:v>
                </c:pt>
                <c:pt idx="559">
                  <c:v>1376.9</c:v>
                </c:pt>
                <c:pt idx="560">
                  <c:v>1363.5</c:v>
                </c:pt>
                <c:pt idx="561">
                  <c:v>1365.4</c:v>
                </c:pt>
                <c:pt idx="562">
                  <c:v>1373.6</c:v>
                </c:pt>
                <c:pt idx="563">
                  <c:v>1397.2</c:v>
                </c:pt>
                <c:pt idx="564">
                  <c:v>1375.5</c:v>
                </c:pt>
                <c:pt idx="565">
                  <c:v>1362.0</c:v>
                </c:pt>
                <c:pt idx="566">
                  <c:v>1394.7</c:v>
                </c:pt>
                <c:pt idx="567">
                  <c:v>1393.6</c:v>
                </c:pt>
                <c:pt idx="568">
                  <c:v>1392.1</c:v>
                </c:pt>
                <c:pt idx="569">
                  <c:v>1379.0</c:v>
                </c:pt>
                <c:pt idx="570">
                  <c:v>1368.6</c:v>
                </c:pt>
                <c:pt idx="571">
                  <c:v>1370.6</c:v>
                </c:pt>
                <c:pt idx="572">
                  <c:v>1347.4</c:v>
                </c:pt>
                <c:pt idx="573">
                  <c:v>1360.3</c:v>
                </c:pt>
                <c:pt idx="574">
                  <c:v>1368.5</c:v>
                </c:pt>
                <c:pt idx="575">
                  <c:v>1387.7</c:v>
                </c:pt>
                <c:pt idx="576">
                  <c:v>1369.0</c:v>
                </c:pt>
                <c:pt idx="577">
                  <c:v>1347.5</c:v>
                </c:pt>
                <c:pt idx="578">
                  <c:v>1378.4</c:v>
                </c:pt>
                <c:pt idx="579">
                  <c:v>1392.3</c:v>
                </c:pt>
                <c:pt idx="580">
                  <c:v>1385.6</c:v>
                </c:pt>
                <c:pt idx="581">
                  <c:v>1370.8</c:v>
                </c:pt>
                <c:pt idx="582">
                  <c:v>1368.6</c:v>
                </c:pt>
                <c:pt idx="583">
                  <c:v>1372.8</c:v>
                </c:pt>
                <c:pt idx="584">
                  <c:v>1356.3</c:v>
                </c:pt>
                <c:pt idx="585">
                  <c:v>1369.4</c:v>
                </c:pt>
                <c:pt idx="586">
                  <c:v>1370.5</c:v>
                </c:pt>
                <c:pt idx="587">
                  <c:v>1394.9</c:v>
                </c:pt>
                <c:pt idx="588">
                  <c:v>1375.9</c:v>
                </c:pt>
                <c:pt idx="589">
                  <c:v>1365.9</c:v>
                </c:pt>
                <c:pt idx="590">
                  <c:v>1401.1</c:v>
                </c:pt>
                <c:pt idx="591">
                  <c:v>1406.6</c:v>
                </c:pt>
                <c:pt idx="592">
                  <c:v>1396.5</c:v>
                </c:pt>
                <c:pt idx="593">
                  <c:v>1407.3</c:v>
                </c:pt>
                <c:pt idx="594">
                  <c:v>1417.7</c:v>
                </c:pt>
                <c:pt idx="595">
                  <c:v>1401.3</c:v>
                </c:pt>
                <c:pt idx="596">
                  <c:v>1441.5</c:v>
                </c:pt>
                <c:pt idx="597">
                  <c:v>1462.6</c:v>
                </c:pt>
                <c:pt idx="598">
                  <c:v>1513.7</c:v>
                </c:pt>
                <c:pt idx="599">
                  <c:v>1632.3</c:v>
                </c:pt>
                <c:pt idx="600">
                  <c:v>1580.7</c:v>
                </c:pt>
                <c:pt idx="601">
                  <c:v>1552.0</c:v>
                </c:pt>
                <c:pt idx="602">
                  <c:v>1594.9</c:v>
                </c:pt>
                <c:pt idx="603">
                  <c:v>1627.7</c:v>
                </c:pt>
                <c:pt idx="604">
                  <c:v>1617.9</c:v>
                </c:pt>
                <c:pt idx="605">
                  <c:v>1661.7</c:v>
                </c:pt>
                <c:pt idx="606">
                  <c:v>1657.7</c:v>
                </c:pt>
                <c:pt idx="607">
                  <c:v>1651.3</c:v>
                </c:pt>
                <c:pt idx="608">
                  <c:v>1641.0</c:v>
                </c:pt>
                <c:pt idx="609">
                  <c:v>1664.3</c:v>
                </c:pt>
                <c:pt idx="610">
                  <c:v>1683.1</c:v>
                </c:pt>
                <c:pt idx="611">
                  <c:v>1724.4</c:v>
                </c:pt>
                <c:pt idx="612">
                  <c:v>1674.2</c:v>
                </c:pt>
                <c:pt idx="613">
                  <c:v>1685.2</c:v>
                </c:pt>
                <c:pt idx="614">
                  <c:v>1729.5</c:v>
                </c:pt>
                <c:pt idx="615">
                  <c:v>1716.0</c:v>
                </c:pt>
                <c:pt idx="616">
                  <c:v>1708.2</c:v>
                </c:pt>
                <c:pt idx="617">
                  <c:v>1732.3</c:v>
                </c:pt>
                <c:pt idx="618">
                  <c:v>1718.4</c:v>
                </c:pt>
                <c:pt idx="619">
                  <c:v>1739.6</c:v>
                </c:pt>
                <c:pt idx="620">
                  <c:v>1741.4</c:v>
                </c:pt>
                <c:pt idx="621">
                  <c:v>1767.4</c:v>
                </c:pt>
                <c:pt idx="622">
                  <c:v>1828.7</c:v>
                </c:pt>
                <c:pt idx="623">
                  <c:v>1871.4</c:v>
                </c:pt>
                <c:pt idx="624">
                  <c:v>1855.6</c:v>
                </c:pt>
                <c:pt idx="625">
                  <c:v>1858.7</c:v>
                </c:pt>
                <c:pt idx="626">
                  <c:v>1909.4</c:v>
                </c:pt>
                <c:pt idx="627">
                  <c:v>1918.0</c:v>
                </c:pt>
                <c:pt idx="628">
                  <c:v>1934.2</c:v>
                </c:pt>
                <c:pt idx="629">
                  <c:v>1954.1</c:v>
                </c:pt>
                <c:pt idx="630">
                  <c:v>1994.5</c:v>
                </c:pt>
                <c:pt idx="631">
                  <c:v>2101.9</c:v>
                </c:pt>
                <c:pt idx="632">
                  <c:v>2099.1</c:v>
                </c:pt>
                <c:pt idx="633">
                  <c:v>2128.1</c:v>
                </c:pt>
                <c:pt idx="634">
                  <c:v>2164.4</c:v>
                </c:pt>
                <c:pt idx="635">
                  <c:v>2208.1</c:v>
                </c:pt>
                <c:pt idx="636">
                  <c:v>2209.2</c:v>
                </c:pt>
                <c:pt idx="637">
                  <c:v>2194.5</c:v>
                </c:pt>
                <c:pt idx="638">
                  <c:v>2246.0</c:v>
                </c:pt>
                <c:pt idx="639">
                  <c:v>2268.6</c:v>
                </c:pt>
                <c:pt idx="640">
                  <c:v>2248.4</c:v>
                </c:pt>
                <c:pt idx="641">
                  <c:v>2271.0</c:v>
                </c:pt>
                <c:pt idx="642">
                  <c:v>2314.6</c:v>
                </c:pt>
                <c:pt idx="643">
                  <c:v>2334.6</c:v>
                </c:pt>
                <c:pt idx="644">
                  <c:v>2358.0</c:v>
                </c:pt>
                <c:pt idx="645">
                  <c:v>2416.2</c:v>
                </c:pt>
                <c:pt idx="646">
                  <c:v>2415.2</c:v>
                </c:pt>
                <c:pt idx="647">
                  <c:v>2509.7</c:v>
                </c:pt>
                <c:pt idx="648">
                  <c:v>2481.3</c:v>
                </c:pt>
                <c:pt idx="649">
                  <c:v>2455.7</c:v>
                </c:pt>
                <c:pt idx="650">
                  <c:v>2497.2</c:v>
                </c:pt>
                <c:pt idx="651">
                  <c:v>2542.3</c:v>
                </c:pt>
                <c:pt idx="652">
                  <c:v>2518.5</c:v>
                </c:pt>
                <c:pt idx="653">
                  <c:v>2523.5</c:v>
                </c:pt>
                <c:pt idx="654">
                  <c:v>2543.7</c:v>
                </c:pt>
                <c:pt idx="655">
                  <c:v>2537.4</c:v>
                </c:pt>
                <c:pt idx="656">
                  <c:v>2555.8</c:v>
                </c:pt>
                <c:pt idx="657">
                  <c:v>2618.4</c:v>
                </c:pt>
                <c:pt idx="658">
                  <c:v>2607.2</c:v>
                </c:pt>
                <c:pt idx="659">
                  <c:v>2715.7</c:v>
                </c:pt>
                <c:pt idx="660">
                  <c:v>2701.7</c:v>
                </c:pt>
                <c:pt idx="661">
                  <c:v>2706.2</c:v>
                </c:pt>
                <c:pt idx="662">
                  <c:v>2773.3</c:v>
                </c:pt>
                <c:pt idx="663">
                  <c:v>2809.6</c:v>
                </c:pt>
                <c:pt idx="664">
                  <c:v>2782.2</c:v>
                </c:pt>
                <c:pt idx="665">
                  <c:v>2824.8</c:v>
                </c:pt>
                <c:pt idx="666">
                  <c:v>2841.2</c:v>
                </c:pt>
                <c:pt idx="667">
                  <c:v>2790.2</c:v>
                </c:pt>
                <c:pt idx="668">
                  <c:v>2834.6</c:v>
                </c:pt>
                <c:pt idx="669">
                  <c:v>2865.0</c:v>
                </c:pt>
                <c:pt idx="670">
                  <c:v>2861.1</c:v>
                </c:pt>
                <c:pt idx="671">
                  <c:v>2992.0</c:v>
                </c:pt>
                <c:pt idx="672">
                  <c:v>2941.1</c:v>
                </c:pt>
                <c:pt idx="673">
                  <c:v>2979.6</c:v>
                </c:pt>
                <c:pt idx="674">
                  <c:v>3023.9</c:v>
                </c:pt>
                <c:pt idx="675">
                  <c:v>3035.4</c:v>
                </c:pt>
                <c:pt idx="676">
                  <c:v>2975.9</c:v>
                </c:pt>
                <c:pt idx="677">
                  <c:v>3020.7</c:v>
                </c:pt>
                <c:pt idx="678">
                  <c:v>3038.4</c:v>
                </c:pt>
                <c:pt idx="679">
                  <c:v>3022.3</c:v>
                </c:pt>
                <c:pt idx="680">
                  <c:v>3016.3</c:v>
                </c:pt>
                <c:pt idx="681">
                  <c:v>3011.9</c:v>
                </c:pt>
                <c:pt idx="682">
                  <c:v>3056.2</c:v>
                </c:pt>
                <c:pt idx="683">
                  <c:v>3141.1</c:v>
                </c:pt>
                <c:pt idx="684">
                  <c:v>3094.0</c:v>
                </c:pt>
                <c:pt idx="685">
                  <c:v>3096.6</c:v>
                </c:pt>
                <c:pt idx="686">
                  <c:v>3179.8</c:v>
                </c:pt>
                <c:pt idx="687">
                  <c:v>3234.5</c:v>
                </c:pt>
                <c:pt idx="688">
                  <c:v>3234.8</c:v>
                </c:pt>
                <c:pt idx="689">
                  <c:v>3247.0</c:v>
                </c:pt>
                <c:pt idx="690">
                  <c:v>3244.7</c:v>
                </c:pt>
                <c:pt idx="691">
                  <c:v>3319.0</c:v>
                </c:pt>
                <c:pt idx="692">
                  <c:v>3296.4</c:v>
                </c:pt>
                <c:pt idx="693">
                  <c:v>3327.7</c:v>
                </c:pt>
                <c:pt idx="694">
                  <c:v>3328.6</c:v>
                </c:pt>
                <c:pt idx="695">
                  <c:v>3384.1</c:v>
                </c:pt>
                <c:pt idx="696">
                  <c:v>3388.6</c:v>
                </c:pt>
                <c:pt idx="697">
                  <c:v>3358.0</c:v>
                </c:pt>
                <c:pt idx="698">
                  <c:v>3477.3</c:v>
                </c:pt>
                <c:pt idx="699">
                  <c:v>3489.1</c:v>
                </c:pt>
                <c:pt idx="700">
                  <c:v>3517.2</c:v>
                </c:pt>
                <c:pt idx="701">
                  <c:v>3527.8</c:v>
                </c:pt>
                <c:pt idx="702">
                  <c:v>3548.3</c:v>
                </c:pt>
                <c:pt idx="703">
                  <c:v>3588.6</c:v>
                </c:pt>
                <c:pt idx="704">
                  <c:v>3542.3</c:v>
                </c:pt>
                <c:pt idx="705">
                  <c:v>3601.7</c:v>
                </c:pt>
                <c:pt idx="706">
                  <c:v>3603.6</c:v>
                </c:pt>
                <c:pt idx="707">
                  <c:v>3653.1</c:v>
                </c:pt>
                <c:pt idx="708">
                  <c:v>3652.7</c:v>
                </c:pt>
                <c:pt idx="709">
                  <c:v>3566.5</c:v>
                </c:pt>
                <c:pt idx="710">
                  <c:v>3688.7</c:v>
                </c:pt>
                <c:pt idx="711">
                  <c:v>3698.5</c:v>
                </c:pt>
                <c:pt idx="712">
                  <c:v>3655.9</c:v>
                </c:pt>
                <c:pt idx="713">
                  <c:v>3654.6</c:v>
                </c:pt>
                <c:pt idx="714">
                  <c:v>3678.0</c:v>
                </c:pt>
                <c:pt idx="715">
                  <c:v>3686.3</c:v>
                </c:pt>
                <c:pt idx="716">
                  <c:v>3671.7</c:v>
                </c:pt>
                <c:pt idx="717">
                  <c:v>3718.7</c:v>
                </c:pt>
                <c:pt idx="718">
                  <c:v>3676.4</c:v>
                </c:pt>
                <c:pt idx="719">
                  <c:v>3795.8</c:v>
                </c:pt>
                <c:pt idx="720">
                  <c:v>3746.3</c:v>
                </c:pt>
                <c:pt idx="721">
                  <c:v>3705.5</c:v>
                </c:pt>
                <c:pt idx="722">
                  <c:v>3758.2</c:v>
                </c:pt>
                <c:pt idx="723">
                  <c:v>3825.6</c:v>
                </c:pt>
                <c:pt idx="724">
                  <c:v>3793.2</c:v>
                </c:pt>
              </c:numCache>
            </c:numRef>
          </c:val>
          <c:smooth val="0"/>
        </c:ser>
        <c:ser>
          <c:idx val="3"/>
          <c:order val="2"/>
          <c:tx>
            <c:v>M2</c:v>
          </c:tx>
          <c:spPr>
            <a:ln w="44450">
              <a:solidFill>
                <a:schemeClr val="accent6"/>
              </a:solidFill>
            </a:ln>
            <a:effectLst>
              <a:outerShdw blurRad="50800" dist="38100" dir="2700000" algn="tl" rotWithShape="0">
                <a:srgbClr val="000000">
                  <a:alpha val="43000"/>
                </a:srgbClr>
              </a:outerShdw>
            </a:effectLst>
          </c:spPr>
          <c:marker>
            <c:symbol val="none"/>
          </c:marker>
          <c:val>
            <c:numRef>
              <c:f>Money!$E$3:$E$727</c:f>
              <c:numCache>
                <c:formatCode>0</c:formatCode>
                <c:ptCount val="725"/>
                <c:pt idx="0">
                  <c:v>286.6</c:v>
                </c:pt>
                <c:pt idx="1">
                  <c:v>287.7</c:v>
                </c:pt>
                <c:pt idx="2">
                  <c:v>289.2</c:v>
                </c:pt>
                <c:pt idx="3">
                  <c:v>290.1</c:v>
                </c:pt>
                <c:pt idx="4">
                  <c:v>292.2</c:v>
                </c:pt>
                <c:pt idx="5">
                  <c:v>294.1</c:v>
                </c:pt>
                <c:pt idx="6">
                  <c:v>295.2</c:v>
                </c:pt>
                <c:pt idx="7">
                  <c:v>296.4</c:v>
                </c:pt>
                <c:pt idx="8">
                  <c:v>296.7</c:v>
                </c:pt>
                <c:pt idx="9">
                  <c:v>296.5</c:v>
                </c:pt>
                <c:pt idx="10">
                  <c:v>297.1</c:v>
                </c:pt>
                <c:pt idx="11">
                  <c:v>297.8</c:v>
                </c:pt>
                <c:pt idx="12">
                  <c:v>298.2</c:v>
                </c:pt>
                <c:pt idx="13">
                  <c:v>298.5</c:v>
                </c:pt>
                <c:pt idx="14">
                  <c:v>299.4</c:v>
                </c:pt>
                <c:pt idx="15">
                  <c:v>300.1</c:v>
                </c:pt>
                <c:pt idx="16">
                  <c:v>300.9</c:v>
                </c:pt>
                <c:pt idx="17">
                  <c:v>302.3</c:v>
                </c:pt>
                <c:pt idx="18">
                  <c:v>304.1</c:v>
                </c:pt>
                <c:pt idx="19">
                  <c:v>306.9</c:v>
                </c:pt>
                <c:pt idx="20">
                  <c:v>308.4</c:v>
                </c:pt>
                <c:pt idx="21">
                  <c:v>309.5</c:v>
                </c:pt>
                <c:pt idx="22">
                  <c:v>310.9</c:v>
                </c:pt>
                <c:pt idx="23">
                  <c:v>312.4</c:v>
                </c:pt>
                <c:pt idx="24">
                  <c:v>314.1</c:v>
                </c:pt>
                <c:pt idx="25">
                  <c:v>316.5</c:v>
                </c:pt>
                <c:pt idx="26">
                  <c:v>318.3</c:v>
                </c:pt>
                <c:pt idx="27">
                  <c:v>319.9</c:v>
                </c:pt>
                <c:pt idx="28">
                  <c:v>322.2</c:v>
                </c:pt>
                <c:pt idx="29">
                  <c:v>324.3</c:v>
                </c:pt>
                <c:pt idx="30">
                  <c:v>325.6</c:v>
                </c:pt>
                <c:pt idx="31">
                  <c:v>327.6</c:v>
                </c:pt>
                <c:pt idx="32">
                  <c:v>329.5</c:v>
                </c:pt>
                <c:pt idx="33">
                  <c:v>331.1</c:v>
                </c:pt>
                <c:pt idx="34">
                  <c:v>333.4</c:v>
                </c:pt>
                <c:pt idx="35">
                  <c:v>335.5</c:v>
                </c:pt>
                <c:pt idx="36">
                  <c:v>337.5</c:v>
                </c:pt>
                <c:pt idx="37">
                  <c:v>340.1</c:v>
                </c:pt>
                <c:pt idx="38">
                  <c:v>343.1</c:v>
                </c:pt>
                <c:pt idx="39">
                  <c:v>345.5</c:v>
                </c:pt>
                <c:pt idx="40">
                  <c:v>347.5</c:v>
                </c:pt>
                <c:pt idx="41">
                  <c:v>349.3</c:v>
                </c:pt>
                <c:pt idx="42">
                  <c:v>350.8</c:v>
                </c:pt>
                <c:pt idx="43">
                  <c:v>352.8</c:v>
                </c:pt>
                <c:pt idx="44">
                  <c:v>354.9</c:v>
                </c:pt>
                <c:pt idx="45">
                  <c:v>357.2</c:v>
                </c:pt>
                <c:pt idx="46">
                  <c:v>359.8</c:v>
                </c:pt>
                <c:pt idx="47">
                  <c:v>362.7</c:v>
                </c:pt>
                <c:pt idx="48">
                  <c:v>365.2</c:v>
                </c:pt>
                <c:pt idx="49">
                  <c:v>367.9</c:v>
                </c:pt>
                <c:pt idx="50">
                  <c:v>370.7</c:v>
                </c:pt>
                <c:pt idx="51">
                  <c:v>373.3</c:v>
                </c:pt>
                <c:pt idx="52">
                  <c:v>376.1</c:v>
                </c:pt>
                <c:pt idx="53">
                  <c:v>378.4</c:v>
                </c:pt>
                <c:pt idx="54">
                  <c:v>381.1</c:v>
                </c:pt>
                <c:pt idx="55">
                  <c:v>383.6</c:v>
                </c:pt>
                <c:pt idx="56">
                  <c:v>386.0</c:v>
                </c:pt>
                <c:pt idx="57">
                  <c:v>388.3</c:v>
                </c:pt>
                <c:pt idx="58">
                  <c:v>391.5</c:v>
                </c:pt>
                <c:pt idx="59">
                  <c:v>393.2</c:v>
                </c:pt>
                <c:pt idx="60">
                  <c:v>395.2</c:v>
                </c:pt>
                <c:pt idx="61">
                  <c:v>397.6</c:v>
                </c:pt>
                <c:pt idx="62">
                  <c:v>399.8</c:v>
                </c:pt>
                <c:pt idx="63">
                  <c:v>401.7</c:v>
                </c:pt>
                <c:pt idx="64">
                  <c:v>404.2</c:v>
                </c:pt>
                <c:pt idx="65">
                  <c:v>407.1</c:v>
                </c:pt>
                <c:pt idx="66">
                  <c:v>410.1</c:v>
                </c:pt>
                <c:pt idx="67">
                  <c:v>413.4</c:v>
                </c:pt>
                <c:pt idx="68">
                  <c:v>416.9</c:v>
                </c:pt>
                <c:pt idx="69">
                  <c:v>419.1</c:v>
                </c:pt>
                <c:pt idx="70">
                  <c:v>422.0</c:v>
                </c:pt>
                <c:pt idx="71">
                  <c:v>424.7</c:v>
                </c:pt>
                <c:pt idx="72">
                  <c:v>427.5</c:v>
                </c:pt>
                <c:pt idx="73">
                  <c:v>430.4</c:v>
                </c:pt>
                <c:pt idx="74">
                  <c:v>433.2</c:v>
                </c:pt>
                <c:pt idx="75">
                  <c:v>435.4</c:v>
                </c:pt>
                <c:pt idx="76">
                  <c:v>437.1</c:v>
                </c:pt>
                <c:pt idx="77">
                  <c:v>440.1</c:v>
                </c:pt>
                <c:pt idx="78">
                  <c:v>442.9</c:v>
                </c:pt>
                <c:pt idx="79">
                  <c:v>445.8</c:v>
                </c:pt>
                <c:pt idx="80">
                  <c:v>449.5</c:v>
                </c:pt>
                <c:pt idx="81">
                  <c:v>452.6</c:v>
                </c:pt>
                <c:pt idx="82">
                  <c:v>455.7</c:v>
                </c:pt>
                <c:pt idx="83">
                  <c:v>459.2</c:v>
                </c:pt>
                <c:pt idx="84">
                  <c:v>462.0</c:v>
                </c:pt>
                <c:pt idx="85">
                  <c:v>464.6</c:v>
                </c:pt>
                <c:pt idx="86">
                  <c:v>467.2</c:v>
                </c:pt>
                <c:pt idx="87">
                  <c:v>469.3</c:v>
                </c:pt>
                <c:pt idx="88">
                  <c:v>470.1</c:v>
                </c:pt>
                <c:pt idx="89">
                  <c:v>471.2</c:v>
                </c:pt>
                <c:pt idx="90">
                  <c:v>470.9</c:v>
                </c:pt>
                <c:pt idx="91">
                  <c:v>472.6</c:v>
                </c:pt>
                <c:pt idx="92">
                  <c:v>475.4</c:v>
                </c:pt>
                <c:pt idx="93">
                  <c:v>475.7</c:v>
                </c:pt>
                <c:pt idx="94">
                  <c:v>477.3</c:v>
                </c:pt>
                <c:pt idx="95">
                  <c:v>480.2</c:v>
                </c:pt>
                <c:pt idx="96">
                  <c:v>481.6</c:v>
                </c:pt>
                <c:pt idx="97">
                  <c:v>485.1</c:v>
                </c:pt>
                <c:pt idx="98">
                  <c:v>489.7</c:v>
                </c:pt>
                <c:pt idx="99">
                  <c:v>492.1</c:v>
                </c:pt>
                <c:pt idx="100">
                  <c:v>497.2</c:v>
                </c:pt>
                <c:pt idx="101">
                  <c:v>502.0</c:v>
                </c:pt>
                <c:pt idx="102">
                  <c:v>506.3</c:v>
                </c:pt>
                <c:pt idx="103">
                  <c:v>510.8</c:v>
                </c:pt>
                <c:pt idx="104">
                  <c:v>514.7</c:v>
                </c:pt>
                <c:pt idx="105">
                  <c:v>518.2</c:v>
                </c:pt>
                <c:pt idx="106">
                  <c:v>521.2</c:v>
                </c:pt>
                <c:pt idx="107">
                  <c:v>524.8</c:v>
                </c:pt>
                <c:pt idx="108">
                  <c:v>527.4</c:v>
                </c:pt>
                <c:pt idx="109">
                  <c:v>530.4</c:v>
                </c:pt>
                <c:pt idx="110">
                  <c:v>533.2</c:v>
                </c:pt>
                <c:pt idx="111">
                  <c:v>535.7</c:v>
                </c:pt>
                <c:pt idx="112">
                  <c:v>538.9</c:v>
                </c:pt>
                <c:pt idx="113">
                  <c:v>542.6</c:v>
                </c:pt>
                <c:pt idx="114">
                  <c:v>545.6</c:v>
                </c:pt>
                <c:pt idx="115">
                  <c:v>549.4</c:v>
                </c:pt>
                <c:pt idx="116">
                  <c:v>553.6</c:v>
                </c:pt>
                <c:pt idx="117">
                  <c:v>557.6</c:v>
                </c:pt>
                <c:pt idx="118">
                  <c:v>562.4</c:v>
                </c:pt>
                <c:pt idx="119">
                  <c:v>566.8</c:v>
                </c:pt>
                <c:pt idx="120">
                  <c:v>569.3</c:v>
                </c:pt>
                <c:pt idx="121">
                  <c:v>571.9</c:v>
                </c:pt>
                <c:pt idx="122">
                  <c:v>574.4</c:v>
                </c:pt>
                <c:pt idx="123">
                  <c:v>575.7</c:v>
                </c:pt>
                <c:pt idx="124">
                  <c:v>576.5</c:v>
                </c:pt>
                <c:pt idx="125">
                  <c:v>578.5</c:v>
                </c:pt>
                <c:pt idx="126">
                  <c:v>579.5</c:v>
                </c:pt>
                <c:pt idx="127">
                  <c:v>580.1</c:v>
                </c:pt>
                <c:pt idx="128">
                  <c:v>582.1</c:v>
                </c:pt>
                <c:pt idx="129">
                  <c:v>583.4</c:v>
                </c:pt>
                <c:pt idx="130">
                  <c:v>585.4</c:v>
                </c:pt>
                <c:pt idx="131">
                  <c:v>587.9</c:v>
                </c:pt>
                <c:pt idx="132">
                  <c:v>589.6</c:v>
                </c:pt>
                <c:pt idx="133">
                  <c:v>586.3</c:v>
                </c:pt>
                <c:pt idx="134">
                  <c:v>587.3</c:v>
                </c:pt>
                <c:pt idx="135">
                  <c:v>588.4</c:v>
                </c:pt>
                <c:pt idx="136">
                  <c:v>591.5</c:v>
                </c:pt>
                <c:pt idx="137">
                  <c:v>595.2</c:v>
                </c:pt>
                <c:pt idx="138">
                  <c:v>599.1</c:v>
                </c:pt>
                <c:pt idx="139">
                  <c:v>604.9</c:v>
                </c:pt>
                <c:pt idx="140">
                  <c:v>611.2</c:v>
                </c:pt>
                <c:pt idx="141">
                  <c:v>616.4</c:v>
                </c:pt>
                <c:pt idx="142">
                  <c:v>621.1</c:v>
                </c:pt>
                <c:pt idx="143">
                  <c:v>626.5</c:v>
                </c:pt>
                <c:pt idx="144">
                  <c:v>632.9</c:v>
                </c:pt>
                <c:pt idx="145">
                  <c:v>641.0</c:v>
                </c:pt>
                <c:pt idx="146">
                  <c:v>649.9</c:v>
                </c:pt>
                <c:pt idx="147">
                  <c:v>658.4</c:v>
                </c:pt>
                <c:pt idx="148">
                  <c:v>666.7</c:v>
                </c:pt>
                <c:pt idx="149">
                  <c:v>673.0</c:v>
                </c:pt>
                <c:pt idx="150">
                  <c:v>679.6</c:v>
                </c:pt>
                <c:pt idx="151">
                  <c:v>685.5</c:v>
                </c:pt>
                <c:pt idx="152">
                  <c:v>692.5</c:v>
                </c:pt>
                <c:pt idx="153">
                  <c:v>698.4</c:v>
                </c:pt>
                <c:pt idx="154">
                  <c:v>704.6</c:v>
                </c:pt>
                <c:pt idx="155">
                  <c:v>710.3</c:v>
                </c:pt>
                <c:pt idx="156">
                  <c:v>717.7</c:v>
                </c:pt>
                <c:pt idx="157">
                  <c:v>725.7</c:v>
                </c:pt>
                <c:pt idx="158">
                  <c:v>733.5</c:v>
                </c:pt>
                <c:pt idx="159">
                  <c:v>738.4</c:v>
                </c:pt>
                <c:pt idx="160">
                  <c:v>743.3</c:v>
                </c:pt>
                <c:pt idx="161">
                  <c:v>749.7</c:v>
                </c:pt>
                <c:pt idx="162">
                  <c:v>759.5</c:v>
                </c:pt>
                <c:pt idx="163">
                  <c:v>768.7</c:v>
                </c:pt>
                <c:pt idx="164">
                  <c:v>778.3</c:v>
                </c:pt>
                <c:pt idx="165">
                  <c:v>786.9</c:v>
                </c:pt>
                <c:pt idx="166">
                  <c:v>793.9</c:v>
                </c:pt>
                <c:pt idx="167">
                  <c:v>802.3</c:v>
                </c:pt>
                <c:pt idx="168">
                  <c:v>810.3</c:v>
                </c:pt>
                <c:pt idx="169">
                  <c:v>814.1</c:v>
                </c:pt>
                <c:pt idx="170">
                  <c:v>815.3</c:v>
                </c:pt>
                <c:pt idx="171">
                  <c:v>819.7</c:v>
                </c:pt>
                <c:pt idx="172">
                  <c:v>826.8</c:v>
                </c:pt>
                <c:pt idx="173">
                  <c:v>833.3</c:v>
                </c:pt>
                <c:pt idx="174">
                  <c:v>836.5</c:v>
                </c:pt>
                <c:pt idx="175">
                  <c:v>838.8</c:v>
                </c:pt>
                <c:pt idx="176">
                  <c:v>839.3</c:v>
                </c:pt>
                <c:pt idx="177">
                  <c:v>842.6</c:v>
                </c:pt>
                <c:pt idx="178">
                  <c:v>848.9</c:v>
                </c:pt>
                <c:pt idx="179">
                  <c:v>855.5</c:v>
                </c:pt>
                <c:pt idx="180">
                  <c:v>859.7</c:v>
                </c:pt>
                <c:pt idx="181">
                  <c:v>864.2</c:v>
                </c:pt>
                <c:pt idx="182">
                  <c:v>870.1</c:v>
                </c:pt>
                <c:pt idx="183">
                  <c:v>872.9</c:v>
                </c:pt>
                <c:pt idx="184">
                  <c:v>874.6</c:v>
                </c:pt>
                <c:pt idx="185">
                  <c:v>877.8</c:v>
                </c:pt>
                <c:pt idx="186">
                  <c:v>881.4</c:v>
                </c:pt>
                <c:pt idx="187">
                  <c:v>884.1</c:v>
                </c:pt>
                <c:pt idx="188">
                  <c:v>887.9</c:v>
                </c:pt>
                <c:pt idx="189">
                  <c:v>893.3</c:v>
                </c:pt>
                <c:pt idx="190">
                  <c:v>898.6</c:v>
                </c:pt>
                <c:pt idx="191">
                  <c:v>902.1</c:v>
                </c:pt>
                <c:pt idx="192">
                  <c:v>906.3</c:v>
                </c:pt>
                <c:pt idx="193">
                  <c:v>914.1</c:v>
                </c:pt>
                <c:pt idx="194">
                  <c:v>925.0</c:v>
                </c:pt>
                <c:pt idx="195">
                  <c:v>935.1</c:v>
                </c:pt>
                <c:pt idx="196">
                  <c:v>947.9</c:v>
                </c:pt>
                <c:pt idx="197">
                  <c:v>963.0</c:v>
                </c:pt>
                <c:pt idx="198">
                  <c:v>975.1</c:v>
                </c:pt>
                <c:pt idx="199">
                  <c:v>983.1</c:v>
                </c:pt>
                <c:pt idx="200">
                  <c:v>991.5</c:v>
                </c:pt>
                <c:pt idx="201">
                  <c:v>997.8</c:v>
                </c:pt>
                <c:pt idx="202">
                  <c:v>1006.9</c:v>
                </c:pt>
                <c:pt idx="203">
                  <c:v>1016.2</c:v>
                </c:pt>
                <c:pt idx="204">
                  <c:v>1026.6</c:v>
                </c:pt>
                <c:pt idx="205">
                  <c:v>1040.3</c:v>
                </c:pt>
                <c:pt idx="206">
                  <c:v>1050.0</c:v>
                </c:pt>
                <c:pt idx="207">
                  <c:v>1060.8</c:v>
                </c:pt>
                <c:pt idx="208">
                  <c:v>1072.1</c:v>
                </c:pt>
                <c:pt idx="209">
                  <c:v>1077.6</c:v>
                </c:pt>
                <c:pt idx="210">
                  <c:v>1086.3</c:v>
                </c:pt>
                <c:pt idx="211">
                  <c:v>1098.7</c:v>
                </c:pt>
                <c:pt idx="212">
                  <c:v>1110.8</c:v>
                </c:pt>
                <c:pt idx="213">
                  <c:v>1125.0</c:v>
                </c:pt>
                <c:pt idx="214">
                  <c:v>1138.2</c:v>
                </c:pt>
                <c:pt idx="215">
                  <c:v>1152.0</c:v>
                </c:pt>
                <c:pt idx="216">
                  <c:v>1165.2</c:v>
                </c:pt>
                <c:pt idx="217">
                  <c:v>1177.6</c:v>
                </c:pt>
                <c:pt idx="218">
                  <c:v>1188.5</c:v>
                </c:pt>
                <c:pt idx="219">
                  <c:v>1199.6</c:v>
                </c:pt>
                <c:pt idx="220">
                  <c:v>1209.0</c:v>
                </c:pt>
                <c:pt idx="221">
                  <c:v>1217.8</c:v>
                </c:pt>
                <c:pt idx="222">
                  <c:v>1226.7</c:v>
                </c:pt>
                <c:pt idx="223">
                  <c:v>1237.0</c:v>
                </c:pt>
                <c:pt idx="224">
                  <c:v>1246.2</c:v>
                </c:pt>
                <c:pt idx="225">
                  <c:v>1254.0</c:v>
                </c:pt>
                <c:pt idx="226">
                  <c:v>1262.4</c:v>
                </c:pt>
                <c:pt idx="227">
                  <c:v>1270.3</c:v>
                </c:pt>
                <c:pt idx="228">
                  <c:v>1279.7</c:v>
                </c:pt>
                <c:pt idx="229">
                  <c:v>1285.5</c:v>
                </c:pt>
                <c:pt idx="230">
                  <c:v>1292.2</c:v>
                </c:pt>
                <c:pt idx="231">
                  <c:v>1300.4</c:v>
                </c:pt>
                <c:pt idx="232">
                  <c:v>1310.5</c:v>
                </c:pt>
                <c:pt idx="233">
                  <c:v>1318.5</c:v>
                </c:pt>
                <c:pt idx="234">
                  <c:v>1324.1</c:v>
                </c:pt>
                <c:pt idx="235">
                  <c:v>1333.5</c:v>
                </c:pt>
                <c:pt idx="236">
                  <c:v>1345.0</c:v>
                </c:pt>
                <c:pt idx="237">
                  <c:v>1352.3</c:v>
                </c:pt>
                <c:pt idx="238">
                  <c:v>1359.1</c:v>
                </c:pt>
                <c:pt idx="239">
                  <c:v>1366.0</c:v>
                </c:pt>
                <c:pt idx="240">
                  <c:v>1371.6</c:v>
                </c:pt>
                <c:pt idx="241">
                  <c:v>1377.8</c:v>
                </c:pt>
                <c:pt idx="242">
                  <c:v>1387.8</c:v>
                </c:pt>
                <c:pt idx="243">
                  <c:v>1402.1</c:v>
                </c:pt>
                <c:pt idx="244">
                  <c:v>1410.2</c:v>
                </c:pt>
                <c:pt idx="245">
                  <c:v>1423.0</c:v>
                </c:pt>
                <c:pt idx="246">
                  <c:v>1434.8</c:v>
                </c:pt>
                <c:pt idx="247">
                  <c:v>1446.6</c:v>
                </c:pt>
                <c:pt idx="248">
                  <c:v>1454.1</c:v>
                </c:pt>
                <c:pt idx="249">
                  <c:v>1460.4</c:v>
                </c:pt>
                <c:pt idx="250">
                  <c:v>1465.9</c:v>
                </c:pt>
                <c:pt idx="251">
                  <c:v>1473.7</c:v>
                </c:pt>
                <c:pt idx="252">
                  <c:v>1482.7</c:v>
                </c:pt>
                <c:pt idx="253">
                  <c:v>1494.6</c:v>
                </c:pt>
                <c:pt idx="254">
                  <c:v>1499.8</c:v>
                </c:pt>
                <c:pt idx="255">
                  <c:v>1502.2</c:v>
                </c:pt>
                <c:pt idx="256">
                  <c:v>1512.3</c:v>
                </c:pt>
                <c:pt idx="257">
                  <c:v>1529.2</c:v>
                </c:pt>
                <c:pt idx="258">
                  <c:v>1545.5</c:v>
                </c:pt>
                <c:pt idx="259">
                  <c:v>1561.5</c:v>
                </c:pt>
                <c:pt idx="260">
                  <c:v>1574.0</c:v>
                </c:pt>
                <c:pt idx="261">
                  <c:v>1584.8</c:v>
                </c:pt>
                <c:pt idx="262">
                  <c:v>1595.8</c:v>
                </c:pt>
                <c:pt idx="263">
                  <c:v>1599.8</c:v>
                </c:pt>
                <c:pt idx="264">
                  <c:v>1606.9</c:v>
                </c:pt>
                <c:pt idx="265">
                  <c:v>1618.7</c:v>
                </c:pt>
                <c:pt idx="266">
                  <c:v>1636.6</c:v>
                </c:pt>
                <c:pt idx="267">
                  <c:v>1659.2</c:v>
                </c:pt>
                <c:pt idx="268">
                  <c:v>1664.2</c:v>
                </c:pt>
                <c:pt idx="269">
                  <c:v>1670.3</c:v>
                </c:pt>
                <c:pt idx="270">
                  <c:v>1681.9</c:v>
                </c:pt>
                <c:pt idx="271">
                  <c:v>1694.3</c:v>
                </c:pt>
                <c:pt idx="272">
                  <c:v>1706.0</c:v>
                </c:pt>
                <c:pt idx="273">
                  <c:v>1721.8</c:v>
                </c:pt>
                <c:pt idx="274">
                  <c:v>1736.1</c:v>
                </c:pt>
                <c:pt idx="275">
                  <c:v>1755.5</c:v>
                </c:pt>
                <c:pt idx="276">
                  <c:v>1770.4</c:v>
                </c:pt>
                <c:pt idx="277">
                  <c:v>1774.5</c:v>
                </c:pt>
                <c:pt idx="278">
                  <c:v>1786.5</c:v>
                </c:pt>
                <c:pt idx="279">
                  <c:v>1803.9</c:v>
                </c:pt>
                <c:pt idx="280">
                  <c:v>1815.4</c:v>
                </c:pt>
                <c:pt idx="281">
                  <c:v>1826.0</c:v>
                </c:pt>
                <c:pt idx="282">
                  <c:v>1831.5</c:v>
                </c:pt>
                <c:pt idx="283">
                  <c:v>1845.2</c:v>
                </c:pt>
                <c:pt idx="284">
                  <c:v>1858.4</c:v>
                </c:pt>
                <c:pt idx="285">
                  <c:v>1869.7</c:v>
                </c:pt>
                <c:pt idx="286">
                  <c:v>1883.7</c:v>
                </c:pt>
                <c:pt idx="287">
                  <c:v>1905.9</c:v>
                </c:pt>
                <c:pt idx="288">
                  <c:v>1959.4</c:v>
                </c:pt>
                <c:pt idx="289">
                  <c:v>1996.8</c:v>
                </c:pt>
                <c:pt idx="290">
                  <c:v>2015.2</c:v>
                </c:pt>
                <c:pt idx="291">
                  <c:v>2028.6</c:v>
                </c:pt>
                <c:pt idx="292">
                  <c:v>2043.1</c:v>
                </c:pt>
                <c:pt idx="293">
                  <c:v>2053.5</c:v>
                </c:pt>
                <c:pt idx="294">
                  <c:v>2064.8</c:v>
                </c:pt>
                <c:pt idx="295">
                  <c:v>2074.0</c:v>
                </c:pt>
                <c:pt idx="296">
                  <c:v>2083.2</c:v>
                </c:pt>
                <c:pt idx="297">
                  <c:v>2099.3</c:v>
                </c:pt>
                <c:pt idx="298">
                  <c:v>2112.3</c:v>
                </c:pt>
                <c:pt idx="299">
                  <c:v>2123.5</c:v>
                </c:pt>
                <c:pt idx="300">
                  <c:v>2138.2</c:v>
                </c:pt>
                <c:pt idx="301">
                  <c:v>2158.2</c:v>
                </c:pt>
                <c:pt idx="302">
                  <c:v>2175.2</c:v>
                </c:pt>
                <c:pt idx="303">
                  <c:v>2191.7</c:v>
                </c:pt>
                <c:pt idx="304">
                  <c:v>2204.1</c:v>
                </c:pt>
                <c:pt idx="305">
                  <c:v>2215.1</c:v>
                </c:pt>
                <c:pt idx="306">
                  <c:v>2223.5</c:v>
                </c:pt>
                <c:pt idx="307">
                  <c:v>2230.4</c:v>
                </c:pt>
                <c:pt idx="308">
                  <c:v>2244.4</c:v>
                </c:pt>
                <c:pt idx="309">
                  <c:v>2258.9</c:v>
                </c:pt>
                <c:pt idx="310">
                  <c:v>2281.4</c:v>
                </c:pt>
                <c:pt idx="311">
                  <c:v>2306.4</c:v>
                </c:pt>
                <c:pt idx="312">
                  <c:v>2332.4</c:v>
                </c:pt>
                <c:pt idx="313">
                  <c:v>2354.1</c:v>
                </c:pt>
                <c:pt idx="314">
                  <c:v>2366.2</c:v>
                </c:pt>
                <c:pt idx="315">
                  <c:v>2375.4</c:v>
                </c:pt>
                <c:pt idx="316">
                  <c:v>2389.5</c:v>
                </c:pt>
                <c:pt idx="317">
                  <c:v>2412.6</c:v>
                </c:pt>
                <c:pt idx="318">
                  <c:v>2429.5</c:v>
                </c:pt>
                <c:pt idx="319">
                  <c:v>2444.0</c:v>
                </c:pt>
                <c:pt idx="320">
                  <c:v>2456.4</c:v>
                </c:pt>
                <c:pt idx="321">
                  <c:v>2468.0</c:v>
                </c:pt>
                <c:pt idx="322">
                  <c:v>2477.8</c:v>
                </c:pt>
                <c:pt idx="323">
                  <c:v>2492.1</c:v>
                </c:pt>
                <c:pt idx="324">
                  <c:v>2502.1</c:v>
                </c:pt>
                <c:pt idx="325">
                  <c:v>2512.9</c:v>
                </c:pt>
                <c:pt idx="326">
                  <c:v>2533.1</c:v>
                </c:pt>
                <c:pt idx="327">
                  <c:v>2557.8</c:v>
                </c:pt>
                <c:pt idx="328">
                  <c:v>2584.8</c:v>
                </c:pt>
                <c:pt idx="329">
                  <c:v>2605.0</c:v>
                </c:pt>
                <c:pt idx="330">
                  <c:v>2626.6</c:v>
                </c:pt>
                <c:pt idx="331">
                  <c:v>2646.5</c:v>
                </c:pt>
                <c:pt idx="332">
                  <c:v>2667.8</c:v>
                </c:pt>
                <c:pt idx="333">
                  <c:v>2687.4</c:v>
                </c:pt>
                <c:pt idx="334">
                  <c:v>2701.3</c:v>
                </c:pt>
                <c:pt idx="335">
                  <c:v>2728.0</c:v>
                </c:pt>
                <c:pt idx="336">
                  <c:v>2743.9</c:v>
                </c:pt>
                <c:pt idx="337">
                  <c:v>2747.5</c:v>
                </c:pt>
                <c:pt idx="338">
                  <c:v>2753.7</c:v>
                </c:pt>
                <c:pt idx="339">
                  <c:v>2767.7</c:v>
                </c:pt>
                <c:pt idx="340">
                  <c:v>2772.9</c:v>
                </c:pt>
                <c:pt idx="341">
                  <c:v>2774.6</c:v>
                </c:pt>
                <c:pt idx="342">
                  <c:v>2779.0</c:v>
                </c:pt>
                <c:pt idx="343">
                  <c:v>2788.2</c:v>
                </c:pt>
                <c:pt idx="344">
                  <c:v>2799.5</c:v>
                </c:pt>
                <c:pt idx="345">
                  <c:v>2814.8</c:v>
                </c:pt>
                <c:pt idx="346">
                  <c:v>2818.9</c:v>
                </c:pt>
                <c:pt idx="347">
                  <c:v>2826.4</c:v>
                </c:pt>
                <c:pt idx="348">
                  <c:v>2847.4</c:v>
                </c:pt>
                <c:pt idx="349">
                  <c:v>2870.4</c:v>
                </c:pt>
                <c:pt idx="350">
                  <c:v>2890.7</c:v>
                </c:pt>
                <c:pt idx="351">
                  <c:v>2910.7</c:v>
                </c:pt>
                <c:pt idx="352">
                  <c:v>2926.0</c:v>
                </c:pt>
                <c:pt idx="353">
                  <c:v>2938.4</c:v>
                </c:pt>
                <c:pt idx="354">
                  <c:v>2947.2</c:v>
                </c:pt>
                <c:pt idx="355">
                  <c:v>2952.0</c:v>
                </c:pt>
                <c:pt idx="356">
                  <c:v>2956.9</c:v>
                </c:pt>
                <c:pt idx="357">
                  <c:v>2965.3</c:v>
                </c:pt>
                <c:pt idx="358">
                  <c:v>2980.2</c:v>
                </c:pt>
                <c:pt idx="359">
                  <c:v>2988.2</c:v>
                </c:pt>
                <c:pt idx="360">
                  <c:v>2991.7</c:v>
                </c:pt>
                <c:pt idx="361">
                  <c:v>2992.2</c:v>
                </c:pt>
                <c:pt idx="362">
                  <c:v>2999.7</c:v>
                </c:pt>
                <c:pt idx="363">
                  <c:v>3006.0</c:v>
                </c:pt>
                <c:pt idx="364">
                  <c:v>3011.6</c:v>
                </c:pt>
                <c:pt idx="365">
                  <c:v>3027.9</c:v>
                </c:pt>
                <c:pt idx="366">
                  <c:v>3052.4</c:v>
                </c:pt>
                <c:pt idx="367">
                  <c:v>3074.4</c:v>
                </c:pt>
                <c:pt idx="368">
                  <c:v>3092.5</c:v>
                </c:pt>
                <c:pt idx="369">
                  <c:v>3114.1</c:v>
                </c:pt>
                <c:pt idx="370">
                  <c:v>3133.3</c:v>
                </c:pt>
                <c:pt idx="371">
                  <c:v>3152.5</c:v>
                </c:pt>
                <c:pt idx="372">
                  <c:v>3166.8</c:v>
                </c:pt>
                <c:pt idx="373">
                  <c:v>3179.2</c:v>
                </c:pt>
                <c:pt idx="374">
                  <c:v>3190.1</c:v>
                </c:pt>
                <c:pt idx="375">
                  <c:v>3201.6</c:v>
                </c:pt>
                <c:pt idx="376">
                  <c:v>3200.6</c:v>
                </c:pt>
                <c:pt idx="377">
                  <c:v>3213.7</c:v>
                </c:pt>
                <c:pt idx="378">
                  <c:v>3224.5</c:v>
                </c:pt>
                <c:pt idx="379">
                  <c:v>3242.0</c:v>
                </c:pt>
                <c:pt idx="380">
                  <c:v>3254.6</c:v>
                </c:pt>
                <c:pt idx="381">
                  <c:v>3259.3</c:v>
                </c:pt>
                <c:pt idx="382">
                  <c:v>3262.6</c:v>
                </c:pt>
                <c:pt idx="383">
                  <c:v>3271.8</c:v>
                </c:pt>
                <c:pt idx="384">
                  <c:v>3287.7</c:v>
                </c:pt>
                <c:pt idx="385">
                  <c:v>3304.5</c:v>
                </c:pt>
                <c:pt idx="386">
                  <c:v>3321.9</c:v>
                </c:pt>
                <c:pt idx="387">
                  <c:v>3332.4</c:v>
                </c:pt>
                <c:pt idx="388">
                  <c:v>3343.0</c:v>
                </c:pt>
                <c:pt idx="389">
                  <c:v>3351.9</c:v>
                </c:pt>
                <c:pt idx="390">
                  <c:v>3356.1</c:v>
                </c:pt>
                <c:pt idx="391">
                  <c:v>3355.0</c:v>
                </c:pt>
                <c:pt idx="392">
                  <c:v>3354.9</c:v>
                </c:pt>
                <c:pt idx="393">
                  <c:v>3360.1</c:v>
                </c:pt>
                <c:pt idx="394">
                  <c:v>3365.5</c:v>
                </c:pt>
                <c:pt idx="395">
                  <c:v>3372.2</c:v>
                </c:pt>
                <c:pt idx="396">
                  <c:v>3381.2</c:v>
                </c:pt>
                <c:pt idx="397">
                  <c:v>3400.0</c:v>
                </c:pt>
                <c:pt idx="398">
                  <c:v>3403.9</c:v>
                </c:pt>
                <c:pt idx="399">
                  <c:v>3399.7</c:v>
                </c:pt>
                <c:pt idx="400">
                  <c:v>3398.6</c:v>
                </c:pt>
                <c:pt idx="401">
                  <c:v>3393.4</c:v>
                </c:pt>
                <c:pt idx="402">
                  <c:v>3393.9</c:v>
                </c:pt>
                <c:pt idx="403">
                  <c:v>3398.8</c:v>
                </c:pt>
                <c:pt idx="404">
                  <c:v>3410.3</c:v>
                </c:pt>
                <c:pt idx="405">
                  <c:v>3423.8</c:v>
                </c:pt>
                <c:pt idx="406">
                  <c:v>3426.5</c:v>
                </c:pt>
                <c:pt idx="407">
                  <c:v>3424.7</c:v>
                </c:pt>
                <c:pt idx="408">
                  <c:v>3419.1</c:v>
                </c:pt>
                <c:pt idx="409">
                  <c:v>3414.5</c:v>
                </c:pt>
                <c:pt idx="410">
                  <c:v>3411.7</c:v>
                </c:pt>
                <c:pt idx="411">
                  <c:v>3411.3</c:v>
                </c:pt>
                <c:pt idx="412">
                  <c:v>3436.9</c:v>
                </c:pt>
                <c:pt idx="413">
                  <c:v>3442.4</c:v>
                </c:pt>
                <c:pt idx="414">
                  <c:v>3442.0</c:v>
                </c:pt>
                <c:pt idx="415">
                  <c:v>3445.7</c:v>
                </c:pt>
                <c:pt idx="416">
                  <c:v>3452.2</c:v>
                </c:pt>
                <c:pt idx="417">
                  <c:v>3456.7</c:v>
                </c:pt>
                <c:pt idx="418">
                  <c:v>3470.1</c:v>
                </c:pt>
                <c:pt idx="419">
                  <c:v>3474.5</c:v>
                </c:pt>
                <c:pt idx="420">
                  <c:v>3474.9</c:v>
                </c:pt>
                <c:pt idx="421">
                  <c:v>3475.7</c:v>
                </c:pt>
                <c:pt idx="422">
                  <c:v>3480.1</c:v>
                </c:pt>
                <c:pt idx="423">
                  <c:v>3481.3</c:v>
                </c:pt>
                <c:pt idx="424">
                  <c:v>3490.8</c:v>
                </c:pt>
                <c:pt idx="425">
                  <c:v>3479.5</c:v>
                </c:pt>
                <c:pt idx="426">
                  <c:v>3488.2</c:v>
                </c:pt>
                <c:pt idx="427">
                  <c:v>3485.7</c:v>
                </c:pt>
                <c:pt idx="428">
                  <c:v>3486.1</c:v>
                </c:pt>
                <c:pt idx="429">
                  <c:v>3484.3</c:v>
                </c:pt>
                <c:pt idx="430">
                  <c:v>3487.2</c:v>
                </c:pt>
                <c:pt idx="431">
                  <c:v>3486.4</c:v>
                </c:pt>
                <c:pt idx="432">
                  <c:v>3492.4</c:v>
                </c:pt>
                <c:pt idx="433">
                  <c:v>3489.9</c:v>
                </c:pt>
                <c:pt idx="434">
                  <c:v>3491.1</c:v>
                </c:pt>
                <c:pt idx="435">
                  <c:v>3499.2</c:v>
                </c:pt>
                <c:pt idx="436">
                  <c:v>3524.2</c:v>
                </c:pt>
                <c:pt idx="437">
                  <c:v>3548.9</c:v>
                </c:pt>
                <c:pt idx="438">
                  <c:v>3567.4</c:v>
                </c:pt>
                <c:pt idx="439">
                  <c:v>3589.0</c:v>
                </c:pt>
                <c:pt idx="440">
                  <c:v>3602.1</c:v>
                </c:pt>
                <c:pt idx="441">
                  <c:v>3613.4</c:v>
                </c:pt>
                <c:pt idx="442">
                  <c:v>3619.9</c:v>
                </c:pt>
                <c:pt idx="443">
                  <c:v>3629.5</c:v>
                </c:pt>
                <c:pt idx="444">
                  <c:v>3647.9</c:v>
                </c:pt>
                <c:pt idx="445">
                  <c:v>3661.9</c:v>
                </c:pt>
                <c:pt idx="446">
                  <c:v>3687.0</c:v>
                </c:pt>
                <c:pt idx="447">
                  <c:v>3697.8</c:v>
                </c:pt>
                <c:pt idx="448">
                  <c:v>3709.7</c:v>
                </c:pt>
                <c:pt idx="449">
                  <c:v>3722.7</c:v>
                </c:pt>
                <c:pt idx="450">
                  <c:v>3737.3</c:v>
                </c:pt>
                <c:pt idx="451">
                  <c:v>3744.3</c:v>
                </c:pt>
                <c:pt idx="452">
                  <c:v>3753.7</c:v>
                </c:pt>
                <c:pt idx="453">
                  <c:v>3771.0</c:v>
                </c:pt>
                <c:pt idx="454">
                  <c:v>3790.2</c:v>
                </c:pt>
                <c:pt idx="455">
                  <c:v>3810.5</c:v>
                </c:pt>
                <c:pt idx="456">
                  <c:v>3824.8</c:v>
                </c:pt>
                <c:pt idx="457">
                  <c:v>3836.4</c:v>
                </c:pt>
                <c:pt idx="458">
                  <c:v>3851.3</c:v>
                </c:pt>
                <c:pt idx="459">
                  <c:v>3867.4</c:v>
                </c:pt>
                <c:pt idx="460">
                  <c:v>3879.2</c:v>
                </c:pt>
                <c:pt idx="461">
                  <c:v>3896.0</c:v>
                </c:pt>
                <c:pt idx="462">
                  <c:v>3913.9</c:v>
                </c:pt>
                <c:pt idx="463">
                  <c:v>3947.5</c:v>
                </c:pt>
                <c:pt idx="464">
                  <c:v>3963.2</c:v>
                </c:pt>
                <c:pt idx="465">
                  <c:v>3982.3</c:v>
                </c:pt>
                <c:pt idx="466">
                  <c:v>4004.8</c:v>
                </c:pt>
                <c:pt idx="467">
                  <c:v>4023.0</c:v>
                </c:pt>
                <c:pt idx="468">
                  <c:v>4046.3</c:v>
                </c:pt>
                <c:pt idx="469">
                  <c:v>4079.0</c:v>
                </c:pt>
                <c:pt idx="470">
                  <c:v>4104.6</c:v>
                </c:pt>
                <c:pt idx="471">
                  <c:v>4130.3</c:v>
                </c:pt>
                <c:pt idx="472">
                  <c:v>4154.2</c:v>
                </c:pt>
                <c:pt idx="473">
                  <c:v>4174.1</c:v>
                </c:pt>
                <c:pt idx="474">
                  <c:v>4193.8</c:v>
                </c:pt>
                <c:pt idx="475">
                  <c:v>4218.8</c:v>
                </c:pt>
                <c:pt idx="476">
                  <c:v>4257.7</c:v>
                </c:pt>
                <c:pt idx="477">
                  <c:v>4297.8</c:v>
                </c:pt>
                <c:pt idx="478">
                  <c:v>4336.8</c:v>
                </c:pt>
                <c:pt idx="479">
                  <c:v>4365.7</c:v>
                </c:pt>
                <c:pt idx="480">
                  <c:v>4393.1</c:v>
                </c:pt>
                <c:pt idx="481">
                  <c:v>4415.8</c:v>
                </c:pt>
                <c:pt idx="482">
                  <c:v>4422.7</c:v>
                </c:pt>
                <c:pt idx="483">
                  <c:v>4451.3</c:v>
                </c:pt>
                <c:pt idx="484">
                  <c:v>4475.5</c:v>
                </c:pt>
                <c:pt idx="485">
                  <c:v>4497.3</c:v>
                </c:pt>
                <c:pt idx="486">
                  <c:v>4524.6</c:v>
                </c:pt>
                <c:pt idx="487">
                  <c:v>4541.8</c:v>
                </c:pt>
                <c:pt idx="488">
                  <c:v>4557.9</c:v>
                </c:pt>
                <c:pt idx="489">
                  <c:v>4581.6</c:v>
                </c:pt>
                <c:pt idx="490">
                  <c:v>4600.6</c:v>
                </c:pt>
                <c:pt idx="491">
                  <c:v>4628.1</c:v>
                </c:pt>
                <c:pt idx="492">
                  <c:v>4656.3</c:v>
                </c:pt>
                <c:pt idx="493">
                  <c:v>4669.6</c:v>
                </c:pt>
                <c:pt idx="494">
                  <c:v>4700.4</c:v>
                </c:pt>
                <c:pt idx="495">
                  <c:v>4756.2</c:v>
                </c:pt>
                <c:pt idx="496">
                  <c:v>4743.7</c:v>
                </c:pt>
                <c:pt idx="497">
                  <c:v>4761.5</c:v>
                </c:pt>
                <c:pt idx="498">
                  <c:v>4779.0</c:v>
                </c:pt>
                <c:pt idx="499">
                  <c:v>4807.2</c:v>
                </c:pt>
                <c:pt idx="500">
                  <c:v>4842.8</c:v>
                </c:pt>
                <c:pt idx="501">
                  <c:v>4858.8</c:v>
                </c:pt>
                <c:pt idx="502">
                  <c:v>4869.7</c:v>
                </c:pt>
                <c:pt idx="503">
                  <c:v>4914.4</c:v>
                </c:pt>
                <c:pt idx="504">
                  <c:v>4965.0</c:v>
                </c:pt>
                <c:pt idx="505">
                  <c:v>5003.2</c:v>
                </c:pt>
                <c:pt idx="506">
                  <c:v>5061.1</c:v>
                </c:pt>
                <c:pt idx="507">
                  <c:v>5125.0</c:v>
                </c:pt>
                <c:pt idx="508">
                  <c:v>5121.8</c:v>
                </c:pt>
                <c:pt idx="509">
                  <c:v>5162.1</c:v>
                </c:pt>
                <c:pt idx="510">
                  <c:v>5192.0</c:v>
                </c:pt>
                <c:pt idx="511">
                  <c:v>5225.9</c:v>
                </c:pt>
                <c:pt idx="512">
                  <c:v>5337.1</c:v>
                </c:pt>
                <c:pt idx="513">
                  <c:v>5325.7</c:v>
                </c:pt>
                <c:pt idx="514">
                  <c:v>5369.3</c:v>
                </c:pt>
                <c:pt idx="515">
                  <c:v>5422.4</c:v>
                </c:pt>
                <c:pt idx="516">
                  <c:v>5442.8</c:v>
                </c:pt>
                <c:pt idx="517">
                  <c:v>5472.2</c:v>
                </c:pt>
                <c:pt idx="518">
                  <c:v>5484.2</c:v>
                </c:pt>
                <c:pt idx="519">
                  <c:v>5484.2</c:v>
                </c:pt>
                <c:pt idx="520">
                  <c:v>5510.2</c:v>
                </c:pt>
                <c:pt idx="521">
                  <c:v>5535.2</c:v>
                </c:pt>
                <c:pt idx="522">
                  <c:v>5577.7</c:v>
                </c:pt>
                <c:pt idx="523">
                  <c:v>5620.2</c:v>
                </c:pt>
                <c:pt idx="524">
                  <c:v>5644.6</c:v>
                </c:pt>
                <c:pt idx="525">
                  <c:v>5689.1</c:v>
                </c:pt>
                <c:pt idx="526">
                  <c:v>5739.2</c:v>
                </c:pt>
                <c:pt idx="527">
                  <c:v>5760.5</c:v>
                </c:pt>
                <c:pt idx="528">
                  <c:v>5793.0</c:v>
                </c:pt>
                <c:pt idx="529">
                  <c:v>5829.2</c:v>
                </c:pt>
                <c:pt idx="530">
                  <c:v>5849.9</c:v>
                </c:pt>
                <c:pt idx="531">
                  <c:v>5887.1</c:v>
                </c:pt>
                <c:pt idx="532">
                  <c:v>5947.3</c:v>
                </c:pt>
                <c:pt idx="533">
                  <c:v>5984.0</c:v>
                </c:pt>
                <c:pt idx="534">
                  <c:v>6030.6</c:v>
                </c:pt>
                <c:pt idx="535">
                  <c:v>6088.7</c:v>
                </c:pt>
                <c:pt idx="536">
                  <c:v>6060.8</c:v>
                </c:pt>
                <c:pt idx="537">
                  <c:v>6051.5</c:v>
                </c:pt>
                <c:pt idx="538">
                  <c:v>6056.6</c:v>
                </c:pt>
                <c:pt idx="539">
                  <c:v>6054.7</c:v>
                </c:pt>
                <c:pt idx="540">
                  <c:v>6063.2</c:v>
                </c:pt>
                <c:pt idx="541">
                  <c:v>6102.1</c:v>
                </c:pt>
                <c:pt idx="542">
                  <c:v>6137.8</c:v>
                </c:pt>
                <c:pt idx="543">
                  <c:v>6178.8</c:v>
                </c:pt>
                <c:pt idx="544">
                  <c:v>6255.4</c:v>
                </c:pt>
                <c:pt idx="545">
                  <c:v>6257.7</c:v>
                </c:pt>
                <c:pt idx="546">
                  <c:v>6271.4</c:v>
                </c:pt>
                <c:pt idx="547">
                  <c:v>6297.5</c:v>
                </c:pt>
                <c:pt idx="548">
                  <c:v>6332.2</c:v>
                </c:pt>
                <c:pt idx="549">
                  <c:v>6360.4</c:v>
                </c:pt>
                <c:pt idx="550">
                  <c:v>6386.9</c:v>
                </c:pt>
                <c:pt idx="551">
                  <c:v>6405.4</c:v>
                </c:pt>
                <c:pt idx="552">
                  <c:v>6411.7</c:v>
                </c:pt>
                <c:pt idx="553">
                  <c:v>6420.0</c:v>
                </c:pt>
                <c:pt idx="554">
                  <c:v>6429.0</c:v>
                </c:pt>
                <c:pt idx="555">
                  <c:v>6443.0</c:v>
                </c:pt>
                <c:pt idx="556">
                  <c:v>6460.2</c:v>
                </c:pt>
                <c:pt idx="557">
                  <c:v>6492.7</c:v>
                </c:pt>
                <c:pt idx="558">
                  <c:v>6524.3</c:v>
                </c:pt>
                <c:pt idx="559">
                  <c:v>6557.1</c:v>
                </c:pt>
                <c:pt idx="560">
                  <c:v>6590.9</c:v>
                </c:pt>
                <c:pt idx="561">
                  <c:v>6625.2</c:v>
                </c:pt>
                <c:pt idx="562">
                  <c:v>6641.7</c:v>
                </c:pt>
                <c:pt idx="563">
                  <c:v>6668.5</c:v>
                </c:pt>
                <c:pt idx="564">
                  <c:v>6711.0</c:v>
                </c:pt>
                <c:pt idx="565">
                  <c:v>6735.2</c:v>
                </c:pt>
                <c:pt idx="566">
                  <c:v>6749.6</c:v>
                </c:pt>
                <c:pt idx="567">
                  <c:v>6786.7</c:v>
                </c:pt>
                <c:pt idx="568">
                  <c:v>6793.4</c:v>
                </c:pt>
                <c:pt idx="569">
                  <c:v>6831.4</c:v>
                </c:pt>
                <c:pt idx="570">
                  <c:v>6872.9</c:v>
                </c:pt>
                <c:pt idx="571">
                  <c:v>6903.7</c:v>
                </c:pt>
                <c:pt idx="572">
                  <c:v>6930.6</c:v>
                </c:pt>
                <c:pt idx="573">
                  <c:v>6980.0</c:v>
                </c:pt>
                <c:pt idx="574">
                  <c:v>7014.8</c:v>
                </c:pt>
                <c:pt idx="575">
                  <c:v>7057.9</c:v>
                </c:pt>
                <c:pt idx="576">
                  <c:v>7095.9</c:v>
                </c:pt>
                <c:pt idx="577">
                  <c:v>7111.7</c:v>
                </c:pt>
                <c:pt idx="578">
                  <c:v>7145.5</c:v>
                </c:pt>
                <c:pt idx="579">
                  <c:v>7217.7</c:v>
                </c:pt>
                <c:pt idx="580">
                  <c:v>7231.3</c:v>
                </c:pt>
                <c:pt idx="581">
                  <c:v>7264.5</c:v>
                </c:pt>
                <c:pt idx="582">
                  <c:v>7294.8</c:v>
                </c:pt>
                <c:pt idx="583">
                  <c:v>7371.2</c:v>
                </c:pt>
                <c:pt idx="584">
                  <c:v>7389.3</c:v>
                </c:pt>
                <c:pt idx="585">
                  <c:v>7403.3</c:v>
                </c:pt>
                <c:pt idx="586">
                  <c:v>7428.2</c:v>
                </c:pt>
                <c:pt idx="587">
                  <c:v>7458.4</c:v>
                </c:pt>
                <c:pt idx="588">
                  <c:v>7492.2</c:v>
                </c:pt>
                <c:pt idx="589">
                  <c:v>7577.0</c:v>
                </c:pt>
                <c:pt idx="590">
                  <c:v>7642.8</c:v>
                </c:pt>
                <c:pt idx="591">
                  <c:v>7685.7</c:v>
                </c:pt>
                <c:pt idx="592">
                  <c:v>7697.5</c:v>
                </c:pt>
                <c:pt idx="593">
                  <c:v>7715.0</c:v>
                </c:pt>
                <c:pt idx="594">
                  <c:v>7761.4</c:v>
                </c:pt>
                <c:pt idx="595">
                  <c:v>7776.5</c:v>
                </c:pt>
                <c:pt idx="596">
                  <c:v>7846.5</c:v>
                </c:pt>
                <c:pt idx="597">
                  <c:v>7955.0</c:v>
                </c:pt>
                <c:pt idx="598">
                  <c:v>8005.6</c:v>
                </c:pt>
                <c:pt idx="599">
                  <c:v>8182.0</c:v>
                </c:pt>
                <c:pt idx="600">
                  <c:v>8263.299999999999</c:v>
                </c:pt>
                <c:pt idx="601">
                  <c:v>8292.5</c:v>
                </c:pt>
                <c:pt idx="602">
                  <c:v>8358.4</c:v>
                </c:pt>
                <c:pt idx="603">
                  <c:v>8361.299999999999</c:v>
                </c:pt>
                <c:pt idx="604">
                  <c:v>8418.7</c:v>
                </c:pt>
                <c:pt idx="605">
                  <c:v>8428.2</c:v>
                </c:pt>
                <c:pt idx="606">
                  <c:v>8433.0</c:v>
                </c:pt>
                <c:pt idx="607">
                  <c:v>8432.5</c:v>
                </c:pt>
                <c:pt idx="608">
                  <c:v>8431.799999999999</c:v>
                </c:pt>
                <c:pt idx="609">
                  <c:v>8458.799999999999</c:v>
                </c:pt>
                <c:pt idx="610">
                  <c:v>8488.799999999999</c:v>
                </c:pt>
                <c:pt idx="611">
                  <c:v>8483.9</c:v>
                </c:pt>
                <c:pt idx="612">
                  <c:v>8446.1</c:v>
                </c:pt>
                <c:pt idx="613">
                  <c:v>8495.7</c:v>
                </c:pt>
                <c:pt idx="614">
                  <c:v>8492.799999999999</c:v>
                </c:pt>
                <c:pt idx="615">
                  <c:v>8523.1</c:v>
                </c:pt>
                <c:pt idx="616">
                  <c:v>8577.799999999999</c:v>
                </c:pt>
                <c:pt idx="617">
                  <c:v>8597.0</c:v>
                </c:pt>
                <c:pt idx="618">
                  <c:v>8606.6</c:v>
                </c:pt>
                <c:pt idx="619">
                  <c:v>8656.9</c:v>
                </c:pt>
                <c:pt idx="620">
                  <c:v>8687.9</c:v>
                </c:pt>
                <c:pt idx="621">
                  <c:v>8737.0</c:v>
                </c:pt>
                <c:pt idx="622">
                  <c:v>8757.7</c:v>
                </c:pt>
                <c:pt idx="623">
                  <c:v>8789.7</c:v>
                </c:pt>
                <c:pt idx="624">
                  <c:v>8826.2</c:v>
                </c:pt>
                <c:pt idx="625">
                  <c:v>8871.6</c:v>
                </c:pt>
                <c:pt idx="626">
                  <c:v>8916.0</c:v>
                </c:pt>
                <c:pt idx="627">
                  <c:v>8978.2</c:v>
                </c:pt>
                <c:pt idx="628">
                  <c:v>9029.5</c:v>
                </c:pt>
                <c:pt idx="629">
                  <c:v>9113.7</c:v>
                </c:pt>
                <c:pt idx="630">
                  <c:v>9301.6</c:v>
                </c:pt>
                <c:pt idx="631">
                  <c:v>9515.299999999999</c:v>
                </c:pt>
                <c:pt idx="632">
                  <c:v>9539.9</c:v>
                </c:pt>
                <c:pt idx="633">
                  <c:v>9571.5</c:v>
                </c:pt>
                <c:pt idx="634">
                  <c:v>9612.5</c:v>
                </c:pt>
                <c:pt idx="635">
                  <c:v>9651.299999999999</c:v>
                </c:pt>
                <c:pt idx="636">
                  <c:v>9730.6</c:v>
                </c:pt>
                <c:pt idx="637">
                  <c:v>9773.4</c:v>
                </c:pt>
                <c:pt idx="638">
                  <c:v>9818.0</c:v>
                </c:pt>
                <c:pt idx="639">
                  <c:v>9872.4</c:v>
                </c:pt>
                <c:pt idx="640">
                  <c:v>9903.9</c:v>
                </c:pt>
                <c:pt idx="641">
                  <c:v>9973.799999999999</c:v>
                </c:pt>
                <c:pt idx="642">
                  <c:v>10046.9</c:v>
                </c:pt>
                <c:pt idx="643">
                  <c:v>10118.0</c:v>
                </c:pt>
                <c:pt idx="644">
                  <c:v>10200.2</c:v>
                </c:pt>
                <c:pt idx="645">
                  <c:v>10261.5</c:v>
                </c:pt>
                <c:pt idx="646">
                  <c:v>10320.1</c:v>
                </c:pt>
                <c:pt idx="647">
                  <c:v>10445.9</c:v>
                </c:pt>
                <c:pt idx="648">
                  <c:v>10471.7</c:v>
                </c:pt>
                <c:pt idx="649">
                  <c:v>10468.5</c:v>
                </c:pt>
                <c:pt idx="650">
                  <c:v>10540.0</c:v>
                </c:pt>
                <c:pt idx="651">
                  <c:v>10575.3</c:v>
                </c:pt>
                <c:pt idx="652">
                  <c:v>10611.5</c:v>
                </c:pt>
                <c:pt idx="653">
                  <c:v>10666.0</c:v>
                </c:pt>
                <c:pt idx="654">
                  <c:v>10721.9</c:v>
                </c:pt>
                <c:pt idx="655">
                  <c:v>10780.3</c:v>
                </c:pt>
                <c:pt idx="656">
                  <c:v>10832.7</c:v>
                </c:pt>
                <c:pt idx="657">
                  <c:v>10945.6</c:v>
                </c:pt>
                <c:pt idx="658">
                  <c:v>10953.3</c:v>
                </c:pt>
                <c:pt idx="659">
                  <c:v>11015.9</c:v>
                </c:pt>
                <c:pt idx="660">
                  <c:v>11066.4</c:v>
                </c:pt>
                <c:pt idx="661">
                  <c:v>11148.9</c:v>
                </c:pt>
                <c:pt idx="662">
                  <c:v>11190.5</c:v>
                </c:pt>
                <c:pt idx="663">
                  <c:v>11246.9</c:v>
                </c:pt>
                <c:pt idx="664">
                  <c:v>11314.6</c:v>
                </c:pt>
                <c:pt idx="665">
                  <c:v>11366.8</c:v>
                </c:pt>
                <c:pt idx="666">
                  <c:v>11428.0</c:v>
                </c:pt>
                <c:pt idx="667">
                  <c:v>11457.3</c:v>
                </c:pt>
                <c:pt idx="668">
                  <c:v>11492.2</c:v>
                </c:pt>
                <c:pt idx="669">
                  <c:v>11552.6</c:v>
                </c:pt>
                <c:pt idx="670">
                  <c:v>11591.7</c:v>
                </c:pt>
                <c:pt idx="671">
                  <c:v>11670.3</c:v>
                </c:pt>
                <c:pt idx="672">
                  <c:v>11733.4</c:v>
                </c:pt>
                <c:pt idx="673">
                  <c:v>11852.6</c:v>
                </c:pt>
                <c:pt idx="674">
                  <c:v>11869.0</c:v>
                </c:pt>
                <c:pt idx="675">
                  <c:v>11916.4</c:v>
                </c:pt>
                <c:pt idx="676">
                  <c:v>11947.8</c:v>
                </c:pt>
                <c:pt idx="677">
                  <c:v>11993.3</c:v>
                </c:pt>
                <c:pt idx="678">
                  <c:v>12045.5</c:v>
                </c:pt>
                <c:pt idx="679">
                  <c:v>12097.0</c:v>
                </c:pt>
                <c:pt idx="680">
                  <c:v>12154.0</c:v>
                </c:pt>
                <c:pt idx="681">
                  <c:v>12187.9</c:v>
                </c:pt>
                <c:pt idx="682">
                  <c:v>12277.7</c:v>
                </c:pt>
                <c:pt idx="683">
                  <c:v>12336.1</c:v>
                </c:pt>
                <c:pt idx="684">
                  <c:v>12461.5</c:v>
                </c:pt>
                <c:pt idx="685">
                  <c:v>12533.7</c:v>
                </c:pt>
                <c:pt idx="686">
                  <c:v>12595.4</c:v>
                </c:pt>
                <c:pt idx="687">
                  <c:v>12685.0</c:v>
                </c:pt>
                <c:pt idx="688">
                  <c:v>12751.2</c:v>
                </c:pt>
                <c:pt idx="689">
                  <c:v>12819.6</c:v>
                </c:pt>
                <c:pt idx="690">
                  <c:v>12880.8</c:v>
                </c:pt>
                <c:pt idx="691">
                  <c:v>12968.2</c:v>
                </c:pt>
                <c:pt idx="692">
                  <c:v>13031.5</c:v>
                </c:pt>
                <c:pt idx="693">
                  <c:v>13105.4</c:v>
                </c:pt>
                <c:pt idx="694">
                  <c:v>13178.6</c:v>
                </c:pt>
                <c:pt idx="695">
                  <c:v>13209.8</c:v>
                </c:pt>
                <c:pt idx="696">
                  <c:v>13282.5</c:v>
                </c:pt>
                <c:pt idx="697">
                  <c:v>13340.2</c:v>
                </c:pt>
                <c:pt idx="698">
                  <c:v>13405.5</c:v>
                </c:pt>
                <c:pt idx="699">
                  <c:v>13470.3</c:v>
                </c:pt>
                <c:pt idx="700">
                  <c:v>13520.9</c:v>
                </c:pt>
                <c:pt idx="701">
                  <c:v>13550.8</c:v>
                </c:pt>
                <c:pt idx="702">
                  <c:v>13616.1</c:v>
                </c:pt>
                <c:pt idx="703">
                  <c:v>13671.0</c:v>
                </c:pt>
                <c:pt idx="704">
                  <c:v>13716.9</c:v>
                </c:pt>
                <c:pt idx="705">
                  <c:v>13779.0</c:v>
                </c:pt>
                <c:pt idx="706">
                  <c:v>13809.5</c:v>
                </c:pt>
                <c:pt idx="707">
                  <c:v>13852.0</c:v>
                </c:pt>
                <c:pt idx="708">
                  <c:v>13868.1</c:v>
                </c:pt>
                <c:pt idx="709">
                  <c:v>13890.6</c:v>
                </c:pt>
                <c:pt idx="710">
                  <c:v>13941.2</c:v>
                </c:pt>
                <c:pt idx="711">
                  <c:v>13974.2</c:v>
                </c:pt>
                <c:pt idx="712">
                  <c:v>14035.4</c:v>
                </c:pt>
                <c:pt idx="713">
                  <c:v>14107.7</c:v>
                </c:pt>
                <c:pt idx="714">
                  <c:v>14148.7</c:v>
                </c:pt>
                <c:pt idx="715">
                  <c:v>14190.6</c:v>
                </c:pt>
                <c:pt idx="716">
                  <c:v>14225.9</c:v>
                </c:pt>
                <c:pt idx="717">
                  <c:v>14248.3</c:v>
                </c:pt>
                <c:pt idx="718">
                  <c:v>14266.1</c:v>
                </c:pt>
                <c:pt idx="719">
                  <c:v>14369.4</c:v>
                </c:pt>
                <c:pt idx="720">
                  <c:v>14439.1</c:v>
                </c:pt>
                <c:pt idx="721">
                  <c:v>14445.4</c:v>
                </c:pt>
                <c:pt idx="722">
                  <c:v>14469.5</c:v>
                </c:pt>
                <c:pt idx="723">
                  <c:v>14515.9</c:v>
                </c:pt>
                <c:pt idx="724">
                  <c:v>14613.5</c:v>
                </c:pt>
              </c:numCache>
            </c:numRef>
          </c:val>
          <c:smooth val="0"/>
        </c:ser>
        <c:dLbls>
          <c:showLegendKey val="0"/>
          <c:showVal val="0"/>
          <c:showCatName val="0"/>
          <c:showSerName val="0"/>
          <c:showPercent val="0"/>
          <c:showBubbleSize val="0"/>
        </c:dLbls>
        <c:marker val="1"/>
        <c:smooth val="0"/>
        <c:axId val="-2099767208"/>
        <c:axId val="-2099764120"/>
      </c:lineChart>
      <c:catAx>
        <c:axId val="-2099767208"/>
        <c:scaling>
          <c:orientation val="minMax"/>
        </c:scaling>
        <c:delete val="0"/>
        <c:axPos val="b"/>
        <c:numFmt formatCode="General" sourceLinked="1"/>
        <c:majorTickMark val="none"/>
        <c:minorTickMark val="none"/>
        <c:tickLblPos val="low"/>
        <c:txPr>
          <a:bodyPr rot="-5400000" vert="horz"/>
          <a:lstStyle/>
          <a:p>
            <a:pPr>
              <a:defRPr/>
            </a:pPr>
            <a:endParaRPr lang="en-US"/>
          </a:p>
        </c:txPr>
        <c:crossAx val="-2099764120"/>
        <c:crosses val="autoZero"/>
        <c:auto val="1"/>
        <c:lblAlgn val="ctr"/>
        <c:lblOffset val="100"/>
        <c:tickLblSkip val="24"/>
        <c:tickMarkSkip val="1"/>
        <c:noMultiLvlLbl val="0"/>
      </c:catAx>
      <c:valAx>
        <c:axId val="-2099764120"/>
        <c:scaling>
          <c:orientation val="minMax"/>
          <c:max val="16000.0"/>
        </c:scaling>
        <c:delete val="0"/>
        <c:axPos val="l"/>
        <c:majorGridlines/>
        <c:numFmt formatCode="&quot;$&quot;#,##0" sourceLinked="0"/>
        <c:majorTickMark val="out"/>
        <c:minorTickMark val="none"/>
        <c:tickLblPos val="nextTo"/>
        <c:spPr>
          <a:ln>
            <a:solidFill>
              <a:schemeClr val="bg1"/>
            </a:solidFill>
          </a:ln>
        </c:spPr>
        <c:txPr>
          <a:bodyPr/>
          <a:lstStyle/>
          <a:p>
            <a:pPr>
              <a:defRPr b="1" i="0">
                <a:solidFill>
                  <a:schemeClr val="accent1">
                    <a:lumMod val="75000"/>
                  </a:schemeClr>
                </a:solidFill>
              </a:defRPr>
            </a:pPr>
            <a:endParaRPr lang="en-US"/>
          </a:p>
        </c:txPr>
        <c:crossAx val="-2099767208"/>
        <c:crosses val="autoZero"/>
        <c:crossBetween val="between"/>
      </c:valAx>
    </c:plotArea>
    <c:plotVisOnly val="1"/>
    <c:dispBlanksAs val="gap"/>
    <c:showDLblsOverMax val="0"/>
  </c:chart>
  <c:spPr>
    <a:ln>
      <a:noFill/>
    </a:ln>
  </c:spPr>
  <c:printSettings>
    <c:headerFooter/>
    <c:pageMargins b="1.0" l="0.75" r="0.75" t="1.0" header="0.5" footer="0.5"/>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966721108551387"/>
          <c:y val="0.206451862228878"/>
          <c:w val="0.832856651652168"/>
          <c:h val="0.591364909907734"/>
        </c:manualLayout>
      </c:layout>
      <c:barChart>
        <c:barDir val="col"/>
        <c:grouping val="clustered"/>
        <c:varyColors val="0"/>
        <c:ser>
          <c:idx val="1"/>
          <c:order val="1"/>
          <c:tx>
            <c:v>Recession1</c:v>
          </c:tx>
          <c:spPr>
            <a:solidFill>
              <a:schemeClr val="bg1">
                <a:lumMod val="85000"/>
              </a:schemeClr>
            </a:solidFill>
          </c:spPr>
          <c:invertIfNegative val="0"/>
          <c:val>
            <c:numRef>
              <c:f>Money!$H$3:$H$727</c:f>
              <c:numCache>
                <c:formatCode>General</c:formatCode>
                <c:ptCount val="725"/>
                <c:pt idx="15" formatCode="_-* #,##0.0_-;\-* #,##0.0_-;_-* &quot;-&quot;??_-;_-@_-">
                  <c:v>16000.0</c:v>
                </c:pt>
                <c:pt idx="16" formatCode="_-* #,##0.0_-;\-* #,##0.0_-;_-* &quot;-&quot;??_-;_-@_-">
                  <c:v>16000.0</c:v>
                </c:pt>
                <c:pt idx="17" formatCode="_-* #,##0.0_-;\-* #,##0.0_-;_-* &quot;-&quot;??_-;_-@_-">
                  <c:v>16000.0</c:v>
                </c:pt>
                <c:pt idx="18" formatCode="_-* #,##0.0_-;\-* #,##0.0_-;_-* &quot;-&quot;??_-;_-@_-">
                  <c:v>16000.0</c:v>
                </c:pt>
                <c:pt idx="19" formatCode="_-* #,##0.0_-;\-* #,##0.0_-;_-* &quot;-&quot;??_-;_-@_-">
                  <c:v>16000.0</c:v>
                </c:pt>
                <c:pt idx="20" formatCode="_-* #,##0.0_-;\-* #,##0.0_-;_-* &quot;-&quot;??_-;_-@_-">
                  <c:v>16000.0</c:v>
                </c:pt>
                <c:pt idx="21" formatCode="_-* #,##0.0_-;\-* #,##0.0_-;_-* &quot;-&quot;??_-;_-@_-">
                  <c:v>16000.0</c:v>
                </c:pt>
                <c:pt idx="22" formatCode="_-* #,##0.0_-;\-* #,##0.0_-;_-* &quot;-&quot;??_-;_-@_-">
                  <c:v>16000.0</c:v>
                </c:pt>
                <c:pt idx="23" formatCode="_-* #,##0.0_-;\-* #,##0.0_-;_-* &quot;-&quot;??_-;_-@_-">
                  <c:v>16000.0</c:v>
                </c:pt>
                <c:pt idx="24" formatCode="_-* #,##0.0_-;\-* #,##0.0_-;_-* &quot;-&quot;??_-;_-@_-">
                  <c:v>16000.0</c:v>
                </c:pt>
                <c:pt idx="25" formatCode="_-* #,##0.0_-;\-* #,##0.0_-;_-* &quot;-&quot;??_-;_-@_-">
                  <c:v>16000.0</c:v>
                </c:pt>
                <c:pt idx="119" formatCode="_-* #,##0.0_-;\-* #,##0.0_-;_-* &quot;-&quot;??_-;_-@_-">
                  <c:v>16000.0</c:v>
                </c:pt>
                <c:pt idx="120" formatCode="_-* #,##0.0_-;\-* #,##0.0_-;_-* &quot;-&quot;??_-;_-@_-">
                  <c:v>16000.0</c:v>
                </c:pt>
                <c:pt idx="121" formatCode="_-* #,##0.0_-;\-* #,##0.0_-;_-* &quot;-&quot;??_-;_-@_-">
                  <c:v>16000.0</c:v>
                </c:pt>
                <c:pt idx="122" formatCode="_-* #,##0.0_-;\-* #,##0.0_-;_-* &quot;-&quot;??_-;_-@_-">
                  <c:v>16000.0</c:v>
                </c:pt>
                <c:pt idx="123" formatCode="_-* #,##0.0_-;\-* #,##0.0_-;_-* &quot;-&quot;??_-;_-@_-">
                  <c:v>16000.0</c:v>
                </c:pt>
                <c:pt idx="124" formatCode="_-* #,##0.0_-;\-* #,##0.0_-;_-* &quot;-&quot;??_-;_-@_-">
                  <c:v>16000.0</c:v>
                </c:pt>
                <c:pt idx="125" formatCode="_-* #,##0.0_-;\-* #,##0.0_-;_-* &quot;-&quot;??_-;_-@_-">
                  <c:v>16000.0</c:v>
                </c:pt>
                <c:pt idx="126" formatCode="_-* #,##0.0_-;\-* #,##0.0_-;_-* &quot;-&quot;??_-;_-@_-">
                  <c:v>16000.0</c:v>
                </c:pt>
                <c:pt idx="127" formatCode="_-* #,##0.0_-;\-* #,##0.0_-;_-* &quot;-&quot;??_-;_-@_-">
                  <c:v>16000.0</c:v>
                </c:pt>
                <c:pt idx="128" formatCode="_-* #,##0.0_-;\-* #,##0.0_-;_-* &quot;-&quot;??_-;_-@_-">
                  <c:v>16000.0</c:v>
                </c:pt>
                <c:pt idx="129" formatCode="_-* #,##0.0_-;\-* #,##0.0_-;_-* &quot;-&quot;??_-;_-@_-">
                  <c:v>16000.0</c:v>
                </c:pt>
                <c:pt idx="130" formatCode="_-* #,##0.0_-;\-* #,##0.0_-;_-* &quot;-&quot;??_-;_-@_-">
                  <c:v>16000.0</c:v>
                </c:pt>
                <c:pt idx="131" formatCode="_-* #,##0.0_-;\-* #,##0.0_-;_-* &quot;-&quot;??_-;_-@_-">
                  <c:v>16000.0</c:v>
                </c:pt>
                <c:pt idx="132" formatCode="_-* #,##0.0_-;\-* #,##0.0_-;_-* &quot;-&quot;??_-;_-@_-">
                  <c:v>16000.0</c:v>
                </c:pt>
                <c:pt idx="133" formatCode="_-* #,##0.0_-;\-* #,##0.0_-;_-* &quot;-&quot;??_-;_-@_-">
                  <c:v>16000.0</c:v>
                </c:pt>
                <c:pt idx="134" formatCode="_-* #,##0.0_-;\-* #,##0.0_-;_-* &quot;-&quot;??_-;_-@_-">
                  <c:v>16000.0</c:v>
                </c:pt>
                <c:pt idx="135" formatCode="_-* #,##0.0_-;\-* #,##0.0_-;_-* &quot;-&quot;??_-;_-@_-">
                  <c:v>16000.0</c:v>
                </c:pt>
                <c:pt idx="136" formatCode="_-* #,##0.0_-;\-* #,##0.0_-;_-* &quot;-&quot;??_-;_-@_-">
                  <c:v>16000.0</c:v>
                </c:pt>
                <c:pt idx="137" formatCode="_-* #,##0.0_-;\-* #,##0.0_-;_-* &quot;-&quot;??_-;_-@_-">
                  <c:v>16000.0</c:v>
                </c:pt>
                <c:pt idx="138" formatCode="_-* #,##0.0_-;\-* #,##0.0_-;_-* &quot;-&quot;??_-;_-@_-">
                  <c:v>16000.0</c:v>
                </c:pt>
                <c:pt idx="139" formatCode="_-* #,##0.0_-;\-* #,##0.0_-;_-* &quot;-&quot;??_-;_-@_-">
                  <c:v>16000.0</c:v>
                </c:pt>
                <c:pt idx="140" formatCode="_-* #,##0.0_-;\-* #,##0.0_-;_-* &quot;-&quot;??_-;_-@_-">
                  <c:v>16000.0</c:v>
                </c:pt>
                <c:pt idx="141" formatCode="_-* #,##0.0_-;\-* #,##0.0_-;_-* &quot;-&quot;??_-;_-@_-">
                  <c:v>16000.0</c:v>
                </c:pt>
                <c:pt idx="142" formatCode="_-* #,##0.0_-;\-* #,##0.0_-;_-* &quot;-&quot;??_-;_-@_-">
                  <c:v>16000.0</c:v>
                </c:pt>
                <c:pt idx="178" formatCode="_-* #,##0.0_-;\-* #,##0.0_-;_-* &quot;-&quot;??_-;_-@_-">
                  <c:v>16000.0</c:v>
                </c:pt>
                <c:pt idx="179" formatCode="_-* #,##0.0_-;\-* #,##0.0_-;_-* &quot;-&quot;??_-;_-@_-">
                  <c:v>16000.0</c:v>
                </c:pt>
                <c:pt idx="180" formatCode="_-* #,##0.0_-;\-* #,##0.0_-;_-* &quot;-&quot;??_-;_-@_-">
                  <c:v>16000.0</c:v>
                </c:pt>
                <c:pt idx="181" formatCode="_-* #,##0.0_-;\-* #,##0.0_-;_-* &quot;-&quot;??_-;_-@_-">
                  <c:v>16000.0</c:v>
                </c:pt>
                <c:pt idx="182" formatCode="_-* #,##0.0_-;\-* #,##0.0_-;_-* &quot;-&quot;??_-;_-@_-">
                  <c:v>16000.0</c:v>
                </c:pt>
                <c:pt idx="183" formatCode="_-* #,##0.0_-;\-* #,##0.0_-;_-* &quot;-&quot;??_-;_-@_-">
                  <c:v>16000.0</c:v>
                </c:pt>
                <c:pt idx="184" formatCode="_-* #,##0.0_-;\-* #,##0.0_-;_-* &quot;-&quot;??_-;_-@_-">
                  <c:v>16000.0</c:v>
                </c:pt>
                <c:pt idx="185" formatCode="_-* #,##0.0_-;\-* #,##0.0_-;_-* &quot;-&quot;??_-;_-@_-">
                  <c:v>16000.0</c:v>
                </c:pt>
                <c:pt idx="186" formatCode="_-* #,##0.0_-;\-* #,##0.0_-;_-* &quot;-&quot;??_-;_-@_-">
                  <c:v>16000.0</c:v>
                </c:pt>
                <c:pt idx="187" formatCode="_-* #,##0.0_-;\-* #,##0.0_-;_-* &quot;-&quot;??_-;_-@_-">
                  <c:v>16000.0</c:v>
                </c:pt>
                <c:pt idx="188" formatCode="_-* #,##0.0_-;\-* #,##0.0_-;_-* &quot;-&quot;??_-;_-@_-">
                  <c:v>16000.0</c:v>
                </c:pt>
                <c:pt idx="189" formatCode="_-* #,##0.0_-;\-* #,##0.0_-;_-* &quot;-&quot;??_-;_-@_-">
                  <c:v>16000.0</c:v>
                </c:pt>
                <c:pt idx="190" formatCode="_-* #,##0.0_-;\-* #,##0.0_-;_-* &quot;-&quot;??_-;_-@_-">
                  <c:v>16000.0</c:v>
                </c:pt>
                <c:pt idx="191" formatCode="_-* #,##0.0_-;\-* #,##0.0_-;_-* &quot;-&quot;??_-;_-@_-">
                  <c:v>16000.0</c:v>
                </c:pt>
                <c:pt idx="192" formatCode="_-* #,##0.0_-;\-* #,##0.0_-;_-* &quot;-&quot;??_-;_-@_-">
                  <c:v>16000.0</c:v>
                </c:pt>
                <c:pt idx="193" formatCode="_-* #,##0.0_-;\-* #,##0.0_-;_-* &quot;-&quot;??_-;_-@_-">
                  <c:v>16000.0</c:v>
                </c:pt>
                <c:pt idx="194" formatCode="_-* #,##0.0_-;\-* #,##0.0_-;_-* &quot;-&quot;??_-;_-@_-">
                  <c:v>16000.0</c:v>
                </c:pt>
                <c:pt idx="252" formatCode="_-* #,##0.0_-;\-* #,##0.0_-;_-* &quot;-&quot;??_-;_-@_-">
                  <c:v>16000.0</c:v>
                </c:pt>
                <c:pt idx="253" formatCode="_-* #,##0.0_-;\-* #,##0.0_-;_-* &quot;-&quot;??_-;_-@_-">
                  <c:v>16000.0</c:v>
                </c:pt>
                <c:pt idx="254" formatCode="_-* #,##0.0_-;\-* #,##0.0_-;_-* &quot;-&quot;??_-;_-@_-">
                  <c:v>16000.0</c:v>
                </c:pt>
                <c:pt idx="255" formatCode="_-* #,##0.0_-;\-* #,##0.0_-;_-* &quot;-&quot;??_-;_-@_-">
                  <c:v>16000.0</c:v>
                </c:pt>
                <c:pt idx="256" formatCode="_-* #,##0.0_-;\-* #,##0.0_-;_-* &quot;-&quot;??_-;_-@_-">
                  <c:v>16000.0</c:v>
                </c:pt>
                <c:pt idx="257" formatCode="_-* #,##0.0_-;\-* #,##0.0_-;_-* &quot;-&quot;??_-;_-@_-">
                  <c:v>16000.0</c:v>
                </c:pt>
                <c:pt idx="258" formatCode="_-* #,##0.0_-;\-* #,##0.0_-;_-* &quot;-&quot;??_-;_-@_-">
                  <c:v>16000.0</c:v>
                </c:pt>
                <c:pt idx="270" formatCode="_-* #,##0.0_-;\-* #,##0.0_-;_-* &quot;-&quot;??_-;_-@_-">
                  <c:v>16000.0</c:v>
                </c:pt>
                <c:pt idx="271" formatCode="_-* #,##0.0_-;\-* #,##0.0_-;_-* &quot;-&quot;??_-;_-@_-">
                  <c:v>16000.0</c:v>
                </c:pt>
                <c:pt idx="272" formatCode="_-* #,##0.0_-;\-* #,##0.0_-;_-* &quot;-&quot;??_-;_-@_-">
                  <c:v>16000.0</c:v>
                </c:pt>
                <c:pt idx="273" formatCode="_-* #,##0.0_-;\-* #,##0.0_-;_-* &quot;-&quot;??_-;_-@_-">
                  <c:v>16000.0</c:v>
                </c:pt>
                <c:pt idx="274" formatCode="_-* #,##0.0_-;\-* #,##0.0_-;_-* &quot;-&quot;??_-;_-@_-">
                  <c:v>16000.0</c:v>
                </c:pt>
                <c:pt idx="275" formatCode="_-* #,##0.0_-;\-* #,##0.0_-;_-* &quot;-&quot;??_-;_-@_-">
                  <c:v>16000.0</c:v>
                </c:pt>
                <c:pt idx="276" formatCode="_-* #,##0.0_-;\-* #,##0.0_-;_-* &quot;-&quot;??_-;_-@_-">
                  <c:v>16000.0</c:v>
                </c:pt>
                <c:pt idx="277" formatCode="_-* #,##0.0_-;\-* #,##0.0_-;_-* &quot;-&quot;??_-;_-@_-">
                  <c:v>16000.0</c:v>
                </c:pt>
                <c:pt idx="278" formatCode="_-* #,##0.0_-;\-* #,##0.0_-;_-* &quot;-&quot;??_-;_-@_-">
                  <c:v>16000.0</c:v>
                </c:pt>
                <c:pt idx="279" formatCode="_-* #,##0.0_-;\-* #,##0.0_-;_-* &quot;-&quot;??_-;_-@_-">
                  <c:v>16000.0</c:v>
                </c:pt>
                <c:pt idx="280" formatCode="_-* #,##0.0_-;\-* #,##0.0_-;_-* &quot;-&quot;??_-;_-@_-">
                  <c:v>16000.0</c:v>
                </c:pt>
                <c:pt idx="281" formatCode="_-* #,##0.0_-;\-* #,##0.0_-;_-* &quot;-&quot;??_-;_-@_-">
                  <c:v>16000.0</c:v>
                </c:pt>
                <c:pt idx="282" formatCode="_-* #,##0.0_-;\-* #,##0.0_-;_-* &quot;-&quot;??_-;_-@_-">
                  <c:v>16000.0</c:v>
                </c:pt>
                <c:pt idx="283" formatCode="_-* #,##0.0_-;\-* #,##0.0_-;_-* &quot;-&quot;??_-;_-@_-">
                  <c:v>16000.0</c:v>
                </c:pt>
                <c:pt idx="284" formatCode="_-* #,##0.0_-;\-* #,##0.0_-;_-* &quot;-&quot;??_-;_-@_-">
                  <c:v>16000.0</c:v>
                </c:pt>
                <c:pt idx="285" formatCode="_-* #,##0.0_-;\-* #,##0.0_-;_-* &quot;-&quot;??_-;_-@_-">
                  <c:v>16000.0</c:v>
                </c:pt>
                <c:pt idx="286" formatCode="_-* #,##0.0_-;\-* #,##0.0_-;_-* &quot;-&quot;??_-;_-@_-">
                  <c:v>16000.0</c:v>
                </c:pt>
                <c:pt idx="378" formatCode="_-* #,##0.0_-;\-* #,##0.0_-;_-* &quot;-&quot;??_-;_-@_-">
                  <c:v>16000.0</c:v>
                </c:pt>
                <c:pt idx="379" formatCode="_-* #,##0.0_-;\-* #,##0.0_-;_-* &quot;-&quot;??_-;_-@_-">
                  <c:v>16000.0</c:v>
                </c:pt>
                <c:pt idx="380" formatCode="_-* #,##0.0_-;\-* #,##0.0_-;_-* &quot;-&quot;??_-;_-@_-">
                  <c:v>16000.0</c:v>
                </c:pt>
                <c:pt idx="381" formatCode="_-* #,##0.0_-;\-* #,##0.0_-;_-* &quot;-&quot;??_-;_-@_-">
                  <c:v>16000.0</c:v>
                </c:pt>
                <c:pt idx="382" formatCode="_-* #,##0.0_-;\-* #,##0.0_-;_-* &quot;-&quot;??_-;_-@_-">
                  <c:v>16000.0</c:v>
                </c:pt>
                <c:pt idx="383" formatCode="_-* #,##0.0_-;\-* #,##0.0_-;_-* &quot;-&quot;??_-;_-@_-">
                  <c:v>16000.0</c:v>
                </c:pt>
                <c:pt idx="384" formatCode="_-* #,##0.0_-;\-* #,##0.0_-;_-* &quot;-&quot;??_-;_-@_-">
                  <c:v>16000.0</c:v>
                </c:pt>
                <c:pt idx="385" formatCode="_-* #,##0.0_-;\-* #,##0.0_-;_-* &quot;-&quot;??_-;_-@_-">
                  <c:v>16000.0</c:v>
                </c:pt>
                <c:pt idx="386" formatCode="_-* #,##0.0_-;\-* #,##0.0_-;_-* &quot;-&quot;??_-;_-@_-">
                  <c:v>16000.0</c:v>
                </c:pt>
                <c:pt idx="506" formatCode="_-* #,##0.0_-;\-* #,##0.0_-;_-* &quot;-&quot;??_-;_-@_-">
                  <c:v>16000.0</c:v>
                </c:pt>
                <c:pt idx="507" formatCode="_-* #,##0.0_-;\-* #,##0.0_-;_-* &quot;-&quot;??_-;_-@_-">
                  <c:v>16000.0</c:v>
                </c:pt>
                <c:pt idx="508" formatCode="_-* #,##0.0_-;\-* #,##0.0_-;_-* &quot;-&quot;??_-;_-@_-">
                  <c:v>16000.0</c:v>
                </c:pt>
                <c:pt idx="509" formatCode="_-* #,##0.0_-;\-* #,##0.0_-;_-* &quot;-&quot;??_-;_-@_-">
                  <c:v>16000.0</c:v>
                </c:pt>
                <c:pt idx="510" formatCode="_-* #,##0.0_-;\-* #,##0.0_-;_-* &quot;-&quot;??_-;_-@_-">
                  <c:v>16000.0</c:v>
                </c:pt>
                <c:pt idx="511" formatCode="_-* #,##0.0_-;\-* #,##0.0_-;_-* &quot;-&quot;??_-;_-@_-">
                  <c:v>16000.0</c:v>
                </c:pt>
                <c:pt idx="512" formatCode="_-* #,##0.0_-;\-* #,##0.0_-;_-* &quot;-&quot;??_-;_-@_-">
                  <c:v>16000.0</c:v>
                </c:pt>
                <c:pt idx="513" formatCode="_-* #,##0.0_-;\-* #,##0.0_-;_-* &quot;-&quot;??_-;_-@_-">
                  <c:v>16000.0</c:v>
                </c:pt>
                <c:pt idx="514" formatCode="_-* #,##0.0_-;\-* #,##0.0_-;_-* &quot;-&quot;??_-;_-@_-">
                  <c:v>16000.0</c:v>
                </c:pt>
                <c:pt idx="587" formatCode="_-* #,##0.0_-;\-* #,##0.0_-;_-* &quot;-&quot;??_-;_-@_-">
                  <c:v>16000.0</c:v>
                </c:pt>
                <c:pt idx="588" formatCode="_-* #,##0.0_-;\-* #,##0.0_-;_-* &quot;-&quot;??_-;_-@_-">
                  <c:v>16000.0</c:v>
                </c:pt>
                <c:pt idx="589" formatCode="_-* #,##0.0_-;\-* #,##0.0_-;_-* &quot;-&quot;??_-;_-@_-">
                  <c:v>16000.0</c:v>
                </c:pt>
                <c:pt idx="590" formatCode="_-* #,##0.0_-;\-* #,##0.0_-;_-* &quot;-&quot;??_-;_-@_-">
                  <c:v>16000.0</c:v>
                </c:pt>
                <c:pt idx="591" formatCode="_-* #,##0.0_-;\-* #,##0.0_-;_-* &quot;-&quot;??_-;_-@_-">
                  <c:v>16000.0</c:v>
                </c:pt>
                <c:pt idx="592" formatCode="_-* #,##0.0_-;\-* #,##0.0_-;_-* &quot;-&quot;??_-;_-@_-">
                  <c:v>16000.0</c:v>
                </c:pt>
                <c:pt idx="593" formatCode="_-* #,##0.0_-;\-* #,##0.0_-;_-* &quot;-&quot;??_-;_-@_-">
                  <c:v>16000.0</c:v>
                </c:pt>
                <c:pt idx="594" formatCode="_-* #,##0.0_-;\-* #,##0.0_-;_-* &quot;-&quot;??_-;_-@_-">
                  <c:v>16000.0</c:v>
                </c:pt>
                <c:pt idx="595" formatCode="_-* #,##0.0_-;\-* #,##0.0_-;_-* &quot;-&quot;??_-;_-@_-">
                  <c:v>16000.0</c:v>
                </c:pt>
                <c:pt idx="596" formatCode="_-* #,##0.0_-;\-* #,##0.0_-;_-* &quot;-&quot;??_-;_-@_-">
                  <c:v>16000.0</c:v>
                </c:pt>
                <c:pt idx="597" formatCode="_-* #,##0.0_-;\-* #,##0.0_-;_-* &quot;-&quot;??_-;_-@_-">
                  <c:v>16000.0</c:v>
                </c:pt>
                <c:pt idx="598" formatCode="_-* #,##0.0_-;\-* #,##0.0_-;_-* &quot;-&quot;??_-;_-@_-">
                  <c:v>16000.0</c:v>
                </c:pt>
                <c:pt idx="599" formatCode="_-* #,##0.0_-;\-* #,##0.0_-;_-* &quot;-&quot;??_-;_-@_-">
                  <c:v>16000.0</c:v>
                </c:pt>
                <c:pt idx="600" formatCode="_-* #,##0.0_-;\-* #,##0.0_-;_-* &quot;-&quot;??_-;_-@_-">
                  <c:v>16000.0</c:v>
                </c:pt>
                <c:pt idx="601" formatCode="_-* #,##0.0_-;\-* #,##0.0_-;_-* &quot;-&quot;??_-;_-@_-">
                  <c:v>16000.0</c:v>
                </c:pt>
                <c:pt idx="602" formatCode="_-* #,##0.0_-;\-* #,##0.0_-;_-* &quot;-&quot;??_-;_-@_-">
                  <c:v>16000.0</c:v>
                </c:pt>
                <c:pt idx="603" formatCode="_-* #,##0.0_-;\-* #,##0.0_-;_-* &quot;-&quot;??_-;_-@_-">
                  <c:v>16000.0</c:v>
                </c:pt>
                <c:pt idx="604" formatCode="_-* #,##0.0_-;\-* #,##0.0_-;_-* &quot;-&quot;??_-;_-@_-">
                  <c:v>16000.0</c:v>
                </c:pt>
                <c:pt idx="605" formatCode="_-* #,##0.0_-;\-* #,##0.0_-;_-* &quot;-&quot;??_-;_-@_-">
                  <c:v>16000.0</c:v>
                </c:pt>
              </c:numCache>
            </c:numRef>
          </c:val>
        </c:ser>
        <c:dLbls>
          <c:showLegendKey val="0"/>
          <c:showVal val="0"/>
          <c:showCatName val="0"/>
          <c:showSerName val="0"/>
          <c:showPercent val="0"/>
          <c:showBubbleSize val="0"/>
        </c:dLbls>
        <c:gapWidth val="150"/>
        <c:axId val="-2099688632"/>
        <c:axId val="-2099685400"/>
      </c:barChart>
      <c:lineChart>
        <c:grouping val="standard"/>
        <c:varyColors val="0"/>
        <c:ser>
          <c:idx val="0"/>
          <c:order val="0"/>
          <c:tx>
            <c:v>M1</c:v>
          </c:tx>
          <c:spPr>
            <a:ln w="44450">
              <a:solidFill>
                <a:schemeClr val="accent1">
                  <a:lumMod val="75000"/>
                </a:schemeClr>
              </a:solidFill>
            </a:ln>
            <a:effectLst>
              <a:outerShdw blurRad="50800" dist="38100" dir="2700000" algn="tl" rotWithShape="0">
                <a:srgbClr val="000000">
                  <a:alpha val="43000"/>
                </a:srgbClr>
              </a:outerShdw>
            </a:effectLst>
          </c:spPr>
          <c:marker>
            <c:symbol val="none"/>
          </c:marker>
          <c:cat>
            <c:strRef>
              <c:f>Money!$B$3:$B$727</c:f>
              <c:strCache>
                <c:ptCount val="721"/>
                <c:pt idx="0">
                  <c:v>59</c:v>
                </c:pt>
                <c:pt idx="12">
                  <c:v>60</c:v>
                </c:pt>
                <c:pt idx="24">
                  <c:v>61</c:v>
                </c:pt>
                <c:pt idx="36">
                  <c:v>62</c:v>
                </c:pt>
                <c:pt idx="48">
                  <c:v>63</c:v>
                </c:pt>
                <c:pt idx="60">
                  <c:v>64</c:v>
                </c:pt>
                <c:pt idx="72">
                  <c:v>65</c:v>
                </c:pt>
                <c:pt idx="84">
                  <c:v>66</c:v>
                </c:pt>
                <c:pt idx="96">
                  <c:v>67</c:v>
                </c:pt>
                <c:pt idx="108">
                  <c:v>68</c:v>
                </c:pt>
                <c:pt idx="120">
                  <c:v>69</c:v>
                </c:pt>
                <c:pt idx="132">
                  <c:v>70</c:v>
                </c:pt>
                <c:pt idx="144">
                  <c:v>71</c:v>
                </c:pt>
                <c:pt idx="156">
                  <c:v>72</c:v>
                </c:pt>
                <c:pt idx="168">
                  <c:v>73</c:v>
                </c:pt>
                <c:pt idx="180">
                  <c:v>74</c:v>
                </c:pt>
                <c:pt idx="192">
                  <c:v>75</c:v>
                </c:pt>
                <c:pt idx="204">
                  <c:v>76</c:v>
                </c:pt>
                <c:pt idx="216">
                  <c:v>77</c:v>
                </c:pt>
                <c:pt idx="228">
                  <c:v>78</c:v>
                </c:pt>
                <c:pt idx="240">
                  <c:v>79</c:v>
                </c:pt>
                <c:pt idx="252">
                  <c:v>80</c:v>
                </c:pt>
                <c:pt idx="264">
                  <c:v>81</c:v>
                </c:pt>
                <c:pt idx="276">
                  <c:v>82</c:v>
                </c:pt>
                <c:pt idx="288">
                  <c:v>83</c:v>
                </c:pt>
                <c:pt idx="300">
                  <c:v>84</c:v>
                </c:pt>
                <c:pt idx="312">
                  <c:v>85</c:v>
                </c:pt>
                <c:pt idx="324">
                  <c:v>86</c:v>
                </c:pt>
                <c:pt idx="336">
                  <c:v>87</c:v>
                </c:pt>
                <c:pt idx="348">
                  <c:v>88</c:v>
                </c:pt>
                <c:pt idx="360">
                  <c:v>89</c:v>
                </c:pt>
                <c:pt idx="372">
                  <c:v>90</c:v>
                </c:pt>
                <c:pt idx="384">
                  <c:v>91</c:v>
                </c:pt>
                <c:pt idx="396">
                  <c:v>92</c:v>
                </c:pt>
                <c:pt idx="408">
                  <c:v>93</c:v>
                </c:pt>
                <c:pt idx="420">
                  <c:v>94</c:v>
                </c:pt>
                <c:pt idx="432">
                  <c:v>95</c:v>
                </c:pt>
                <c:pt idx="444">
                  <c:v>96</c:v>
                </c:pt>
                <c:pt idx="456">
                  <c:v>97</c:v>
                </c:pt>
                <c:pt idx="468">
                  <c:v>98</c:v>
                </c:pt>
                <c:pt idx="480">
                  <c:v>99</c:v>
                </c:pt>
                <c:pt idx="492">
                  <c:v>00</c:v>
                </c:pt>
                <c:pt idx="504">
                  <c:v>01</c:v>
                </c:pt>
                <c:pt idx="516">
                  <c:v>02</c:v>
                </c:pt>
                <c:pt idx="528">
                  <c:v>03</c:v>
                </c:pt>
                <c:pt idx="540">
                  <c:v>04</c:v>
                </c:pt>
                <c:pt idx="552">
                  <c:v>05</c:v>
                </c:pt>
                <c:pt idx="564">
                  <c:v>06</c:v>
                </c:pt>
                <c:pt idx="576">
                  <c:v>07</c:v>
                </c:pt>
                <c:pt idx="588">
                  <c:v>08</c:v>
                </c:pt>
                <c:pt idx="600">
                  <c:v>09</c:v>
                </c:pt>
                <c:pt idx="612">
                  <c:v>10</c:v>
                </c:pt>
                <c:pt idx="624">
                  <c:v>11</c:v>
                </c:pt>
                <c:pt idx="636">
                  <c:v>12</c:v>
                </c:pt>
                <c:pt idx="648">
                  <c:v>13</c:v>
                </c:pt>
                <c:pt idx="660">
                  <c:v>14</c:v>
                </c:pt>
                <c:pt idx="672">
                  <c:v>15</c:v>
                </c:pt>
                <c:pt idx="684">
                  <c:v>16</c:v>
                </c:pt>
                <c:pt idx="696">
                  <c:v>17</c:v>
                </c:pt>
                <c:pt idx="708">
                  <c:v>18</c:v>
                </c:pt>
                <c:pt idx="720">
                  <c:v>19</c:v>
                </c:pt>
              </c:strCache>
            </c:strRef>
          </c:cat>
          <c:val>
            <c:numRef>
              <c:f>Money!$D$3:$D$727</c:f>
              <c:numCache>
                <c:formatCode>_-* #,##0_-;\-* #,##0_-;_-* "-"??_-;_-@_-</c:formatCode>
                <c:ptCount val="725"/>
                <c:pt idx="0">
                  <c:v>142.2</c:v>
                </c:pt>
                <c:pt idx="1">
                  <c:v>139.3</c:v>
                </c:pt>
                <c:pt idx="2">
                  <c:v>138.4</c:v>
                </c:pt>
                <c:pt idx="3">
                  <c:v>139.7</c:v>
                </c:pt>
                <c:pt idx="4">
                  <c:v>138.7</c:v>
                </c:pt>
                <c:pt idx="5">
                  <c:v>139.4</c:v>
                </c:pt>
                <c:pt idx="6">
                  <c:v>140.3</c:v>
                </c:pt>
                <c:pt idx="7">
                  <c:v>140.0</c:v>
                </c:pt>
                <c:pt idx="8">
                  <c:v>140.4</c:v>
                </c:pt>
                <c:pt idx="9">
                  <c:v>140.7</c:v>
                </c:pt>
                <c:pt idx="10">
                  <c:v>141.8</c:v>
                </c:pt>
                <c:pt idx="11">
                  <c:v>143.6</c:v>
                </c:pt>
                <c:pt idx="12">
                  <c:v>143.3</c:v>
                </c:pt>
                <c:pt idx="13">
                  <c:v>139.8</c:v>
                </c:pt>
                <c:pt idx="14">
                  <c:v>138.5</c:v>
                </c:pt>
                <c:pt idx="15">
                  <c:v>139.7</c:v>
                </c:pt>
                <c:pt idx="16">
                  <c:v>137.6</c:v>
                </c:pt>
                <c:pt idx="17">
                  <c:v>137.9</c:v>
                </c:pt>
                <c:pt idx="18">
                  <c:v>138.9</c:v>
                </c:pt>
                <c:pt idx="19">
                  <c:v>139.4</c:v>
                </c:pt>
                <c:pt idx="20">
                  <c:v>140.5</c:v>
                </c:pt>
                <c:pt idx="21">
                  <c:v>141.2</c:v>
                </c:pt>
                <c:pt idx="22">
                  <c:v>142.3</c:v>
                </c:pt>
                <c:pt idx="23">
                  <c:v>144.5</c:v>
                </c:pt>
                <c:pt idx="24">
                  <c:v>144.5</c:v>
                </c:pt>
                <c:pt idx="25">
                  <c:v>141.6</c:v>
                </c:pt>
                <c:pt idx="26">
                  <c:v>140.6</c:v>
                </c:pt>
                <c:pt idx="27">
                  <c:v>142.4</c:v>
                </c:pt>
                <c:pt idx="28">
                  <c:v>140.6</c:v>
                </c:pt>
                <c:pt idx="29">
                  <c:v>141.2</c:v>
                </c:pt>
                <c:pt idx="30">
                  <c:v>141.5</c:v>
                </c:pt>
                <c:pt idx="31">
                  <c:v>141.4</c:v>
                </c:pt>
                <c:pt idx="32">
                  <c:v>143.1</c:v>
                </c:pt>
                <c:pt idx="33">
                  <c:v>144.4</c:v>
                </c:pt>
                <c:pt idx="34">
                  <c:v>146.3</c:v>
                </c:pt>
                <c:pt idx="35">
                  <c:v>149.2</c:v>
                </c:pt>
                <c:pt idx="36">
                  <c:v>148.9</c:v>
                </c:pt>
                <c:pt idx="37">
                  <c:v>145.6</c:v>
                </c:pt>
                <c:pt idx="38">
                  <c:v>144.6</c:v>
                </c:pt>
                <c:pt idx="39">
                  <c:v>146.7</c:v>
                </c:pt>
                <c:pt idx="40">
                  <c:v>144.5</c:v>
                </c:pt>
                <c:pt idx="41">
                  <c:v>144.8</c:v>
                </c:pt>
                <c:pt idx="42">
                  <c:v>145.0</c:v>
                </c:pt>
                <c:pt idx="43">
                  <c:v>144.4</c:v>
                </c:pt>
                <c:pt idx="44">
                  <c:v>145.5</c:v>
                </c:pt>
                <c:pt idx="45">
                  <c:v>147.0</c:v>
                </c:pt>
                <c:pt idx="46">
                  <c:v>148.8</c:v>
                </c:pt>
                <c:pt idx="47">
                  <c:v>151.9</c:v>
                </c:pt>
                <c:pt idx="48">
                  <c:v>152.1</c:v>
                </c:pt>
                <c:pt idx="49">
                  <c:v>148.7</c:v>
                </c:pt>
                <c:pt idx="50">
                  <c:v>147.8</c:v>
                </c:pt>
                <c:pt idx="51">
                  <c:v>150.0</c:v>
                </c:pt>
                <c:pt idx="52">
                  <c:v>147.9</c:v>
                </c:pt>
                <c:pt idx="53">
                  <c:v>148.7</c:v>
                </c:pt>
                <c:pt idx="54">
                  <c:v>149.9</c:v>
                </c:pt>
                <c:pt idx="55">
                  <c:v>149.5</c:v>
                </c:pt>
                <c:pt idx="56">
                  <c:v>151.0</c:v>
                </c:pt>
                <c:pt idx="57">
                  <c:v>152.8</c:v>
                </c:pt>
                <c:pt idx="58">
                  <c:v>155.2</c:v>
                </c:pt>
                <c:pt idx="59">
                  <c:v>157.5</c:v>
                </c:pt>
                <c:pt idx="60">
                  <c:v>157.9</c:v>
                </c:pt>
                <c:pt idx="61">
                  <c:v>153.9</c:v>
                </c:pt>
                <c:pt idx="62">
                  <c:v>153.1</c:v>
                </c:pt>
                <c:pt idx="63">
                  <c:v>155.2</c:v>
                </c:pt>
                <c:pt idx="64">
                  <c:v>152.7</c:v>
                </c:pt>
                <c:pt idx="65">
                  <c:v>153.9</c:v>
                </c:pt>
                <c:pt idx="66">
                  <c:v>155.5</c:v>
                </c:pt>
                <c:pt idx="67">
                  <c:v>155.5</c:v>
                </c:pt>
                <c:pt idx="68">
                  <c:v>157.8</c:v>
                </c:pt>
                <c:pt idx="69">
                  <c:v>159.7</c:v>
                </c:pt>
                <c:pt idx="70">
                  <c:v>161.6</c:v>
                </c:pt>
                <c:pt idx="71">
                  <c:v>164.9</c:v>
                </c:pt>
                <c:pt idx="72">
                  <c:v>165.3</c:v>
                </c:pt>
                <c:pt idx="73">
                  <c:v>160.3</c:v>
                </c:pt>
                <c:pt idx="74">
                  <c:v>159.9</c:v>
                </c:pt>
                <c:pt idx="75">
                  <c:v>162.6</c:v>
                </c:pt>
                <c:pt idx="76">
                  <c:v>158.7</c:v>
                </c:pt>
                <c:pt idx="77">
                  <c:v>160.5</c:v>
                </c:pt>
                <c:pt idx="78">
                  <c:v>161.8</c:v>
                </c:pt>
                <c:pt idx="79">
                  <c:v>161.2</c:v>
                </c:pt>
                <c:pt idx="80">
                  <c:v>163.9</c:v>
                </c:pt>
                <c:pt idx="81">
                  <c:v>166.5</c:v>
                </c:pt>
                <c:pt idx="82">
                  <c:v>168.2</c:v>
                </c:pt>
                <c:pt idx="83">
                  <c:v>172.6</c:v>
                </c:pt>
                <c:pt idx="84">
                  <c:v>173.8</c:v>
                </c:pt>
                <c:pt idx="85">
                  <c:v>168.6</c:v>
                </c:pt>
                <c:pt idx="86">
                  <c:v>168.7</c:v>
                </c:pt>
                <c:pt idx="87">
                  <c:v>172.4</c:v>
                </c:pt>
                <c:pt idx="88">
                  <c:v>168.0</c:v>
                </c:pt>
                <c:pt idx="89">
                  <c:v>170.0</c:v>
                </c:pt>
                <c:pt idx="90">
                  <c:v>169.2</c:v>
                </c:pt>
                <c:pt idx="91">
                  <c:v>168.3</c:v>
                </c:pt>
                <c:pt idx="92">
                  <c:v>171.1</c:v>
                </c:pt>
                <c:pt idx="93">
                  <c:v>171.6</c:v>
                </c:pt>
                <c:pt idx="94">
                  <c:v>172.9</c:v>
                </c:pt>
                <c:pt idx="95">
                  <c:v>176.9</c:v>
                </c:pt>
                <c:pt idx="96">
                  <c:v>176.6</c:v>
                </c:pt>
                <c:pt idx="97">
                  <c:v>171.6</c:v>
                </c:pt>
                <c:pt idx="98">
                  <c:v>172.9</c:v>
                </c:pt>
                <c:pt idx="99">
                  <c:v>174.7</c:v>
                </c:pt>
                <c:pt idx="100">
                  <c:v>172.3</c:v>
                </c:pt>
                <c:pt idx="101">
                  <c:v>175.6</c:v>
                </c:pt>
                <c:pt idx="102">
                  <c:v>177.2</c:v>
                </c:pt>
                <c:pt idx="103">
                  <c:v>177.2</c:v>
                </c:pt>
                <c:pt idx="104">
                  <c:v>179.8</c:v>
                </c:pt>
                <c:pt idx="105">
                  <c:v>181.9</c:v>
                </c:pt>
                <c:pt idx="106">
                  <c:v>183.8</c:v>
                </c:pt>
                <c:pt idx="107">
                  <c:v>188.4</c:v>
                </c:pt>
                <c:pt idx="108">
                  <c:v>189.2</c:v>
                </c:pt>
                <c:pt idx="109">
                  <c:v>183.0</c:v>
                </c:pt>
                <c:pt idx="110">
                  <c:v>183.5</c:v>
                </c:pt>
                <c:pt idx="111">
                  <c:v>187.3</c:v>
                </c:pt>
                <c:pt idx="112">
                  <c:v>184.6</c:v>
                </c:pt>
                <c:pt idx="113">
                  <c:v>188.2</c:v>
                </c:pt>
                <c:pt idx="114">
                  <c:v>189.8</c:v>
                </c:pt>
                <c:pt idx="115">
                  <c:v>189.5</c:v>
                </c:pt>
                <c:pt idx="116">
                  <c:v>191.9</c:v>
                </c:pt>
                <c:pt idx="117">
                  <c:v>194.2</c:v>
                </c:pt>
                <c:pt idx="118">
                  <c:v>197.6</c:v>
                </c:pt>
                <c:pt idx="119">
                  <c:v>202.8</c:v>
                </c:pt>
                <c:pt idx="120">
                  <c:v>203.8</c:v>
                </c:pt>
                <c:pt idx="121">
                  <c:v>197.3</c:v>
                </c:pt>
                <c:pt idx="122">
                  <c:v>197.8</c:v>
                </c:pt>
                <c:pt idx="123">
                  <c:v>201.5</c:v>
                </c:pt>
                <c:pt idx="124">
                  <c:v>197.4</c:v>
                </c:pt>
                <c:pt idx="125">
                  <c:v>200.2</c:v>
                </c:pt>
                <c:pt idx="126">
                  <c:v>201.2</c:v>
                </c:pt>
                <c:pt idx="127">
                  <c:v>199.5</c:v>
                </c:pt>
                <c:pt idx="128">
                  <c:v>201.2</c:v>
                </c:pt>
                <c:pt idx="129">
                  <c:v>202.9</c:v>
                </c:pt>
                <c:pt idx="130">
                  <c:v>205.0</c:v>
                </c:pt>
                <c:pt idx="131">
                  <c:v>209.3</c:v>
                </c:pt>
                <c:pt idx="132">
                  <c:v>210.8</c:v>
                </c:pt>
                <c:pt idx="133">
                  <c:v>202.0</c:v>
                </c:pt>
                <c:pt idx="134">
                  <c:v>203.5</c:v>
                </c:pt>
                <c:pt idx="135">
                  <c:v>208.1</c:v>
                </c:pt>
                <c:pt idx="136">
                  <c:v>204.3</c:v>
                </c:pt>
                <c:pt idx="137">
                  <c:v>206.9</c:v>
                </c:pt>
                <c:pt idx="138">
                  <c:v>208.1</c:v>
                </c:pt>
                <c:pt idx="139">
                  <c:v>208.0</c:v>
                </c:pt>
                <c:pt idx="140">
                  <c:v>210.8</c:v>
                </c:pt>
                <c:pt idx="141">
                  <c:v>212.3</c:v>
                </c:pt>
                <c:pt idx="142">
                  <c:v>214.5</c:v>
                </c:pt>
                <c:pt idx="143">
                  <c:v>220.1</c:v>
                </c:pt>
                <c:pt idx="144">
                  <c:v>220.4</c:v>
                </c:pt>
                <c:pt idx="145">
                  <c:v>214.3</c:v>
                </c:pt>
                <c:pt idx="146">
                  <c:v>216.4</c:v>
                </c:pt>
                <c:pt idx="147">
                  <c:v>221.4</c:v>
                </c:pt>
                <c:pt idx="148">
                  <c:v>218.8</c:v>
                </c:pt>
                <c:pt idx="149">
                  <c:v>222.9</c:v>
                </c:pt>
                <c:pt idx="150">
                  <c:v>225.1</c:v>
                </c:pt>
                <c:pt idx="151">
                  <c:v>223.6</c:v>
                </c:pt>
                <c:pt idx="152">
                  <c:v>225.4</c:v>
                </c:pt>
                <c:pt idx="153">
                  <c:v>226.6</c:v>
                </c:pt>
                <c:pt idx="154">
                  <c:v>228.8</c:v>
                </c:pt>
                <c:pt idx="155">
                  <c:v>234.5</c:v>
                </c:pt>
                <c:pt idx="156">
                  <c:v>235.0</c:v>
                </c:pt>
                <c:pt idx="157">
                  <c:v>228.9</c:v>
                </c:pt>
                <c:pt idx="158">
                  <c:v>231.7</c:v>
                </c:pt>
                <c:pt idx="159">
                  <c:v>236.9</c:v>
                </c:pt>
                <c:pt idx="160">
                  <c:v>232.2</c:v>
                </c:pt>
                <c:pt idx="161">
                  <c:v>236.1</c:v>
                </c:pt>
                <c:pt idx="162">
                  <c:v>239.1</c:v>
                </c:pt>
                <c:pt idx="163">
                  <c:v>238.7</c:v>
                </c:pt>
                <c:pt idx="164">
                  <c:v>241.9</c:v>
                </c:pt>
                <c:pt idx="165">
                  <c:v>244.2</c:v>
                </c:pt>
                <c:pt idx="166">
                  <c:v>247.7</c:v>
                </c:pt>
                <c:pt idx="167">
                  <c:v>256.1</c:v>
                </c:pt>
                <c:pt idx="168">
                  <c:v>256.4</c:v>
                </c:pt>
                <c:pt idx="169">
                  <c:v>248.4</c:v>
                </c:pt>
                <c:pt idx="170">
                  <c:v>248.8</c:v>
                </c:pt>
                <c:pt idx="171">
                  <c:v>254.0</c:v>
                </c:pt>
                <c:pt idx="172">
                  <c:v>250.8</c:v>
                </c:pt>
                <c:pt idx="173">
                  <c:v>256.4</c:v>
                </c:pt>
                <c:pt idx="174">
                  <c:v>258.1</c:v>
                </c:pt>
                <c:pt idx="175">
                  <c:v>255.6</c:v>
                </c:pt>
                <c:pt idx="176">
                  <c:v>256.5</c:v>
                </c:pt>
                <c:pt idx="177">
                  <c:v>258.3</c:v>
                </c:pt>
                <c:pt idx="178">
                  <c:v>262.7</c:v>
                </c:pt>
                <c:pt idx="179">
                  <c:v>270.2</c:v>
                </c:pt>
                <c:pt idx="180">
                  <c:v>268.6</c:v>
                </c:pt>
                <c:pt idx="181">
                  <c:v>261.1</c:v>
                </c:pt>
                <c:pt idx="182">
                  <c:v>263.5</c:v>
                </c:pt>
                <c:pt idx="183">
                  <c:v>268.5</c:v>
                </c:pt>
                <c:pt idx="184">
                  <c:v>263.3</c:v>
                </c:pt>
                <c:pt idx="185">
                  <c:v>268.3</c:v>
                </c:pt>
                <c:pt idx="186">
                  <c:v>270.1</c:v>
                </c:pt>
                <c:pt idx="187">
                  <c:v>268.1</c:v>
                </c:pt>
                <c:pt idx="188">
                  <c:v>269.7</c:v>
                </c:pt>
                <c:pt idx="189">
                  <c:v>271.7</c:v>
                </c:pt>
                <c:pt idx="190">
                  <c:v>275.7</c:v>
                </c:pt>
                <c:pt idx="191">
                  <c:v>281.8</c:v>
                </c:pt>
                <c:pt idx="192">
                  <c:v>278.5</c:v>
                </c:pt>
                <c:pt idx="193">
                  <c:v>269.9</c:v>
                </c:pt>
                <c:pt idx="194">
                  <c:v>272.9</c:v>
                </c:pt>
                <c:pt idx="195">
                  <c:v>277.7</c:v>
                </c:pt>
                <c:pt idx="196">
                  <c:v>274.4</c:v>
                </c:pt>
                <c:pt idx="197">
                  <c:v>282.3</c:v>
                </c:pt>
                <c:pt idx="198">
                  <c:v>284.4</c:v>
                </c:pt>
                <c:pt idx="199">
                  <c:v>282.7</c:v>
                </c:pt>
                <c:pt idx="200">
                  <c:v>284.3</c:v>
                </c:pt>
                <c:pt idx="201">
                  <c:v>284.9</c:v>
                </c:pt>
                <c:pt idx="202">
                  <c:v>289.9</c:v>
                </c:pt>
                <c:pt idx="203">
                  <c:v>295.3</c:v>
                </c:pt>
                <c:pt idx="204">
                  <c:v>293.2</c:v>
                </c:pt>
                <c:pt idx="205">
                  <c:v>285.3</c:v>
                </c:pt>
                <c:pt idx="206">
                  <c:v>287.7</c:v>
                </c:pt>
                <c:pt idx="207">
                  <c:v>296.1</c:v>
                </c:pt>
                <c:pt idx="208">
                  <c:v>291.3</c:v>
                </c:pt>
                <c:pt idx="209">
                  <c:v>295.6</c:v>
                </c:pt>
                <c:pt idx="210">
                  <c:v>298.4</c:v>
                </c:pt>
                <c:pt idx="211">
                  <c:v>297.1</c:v>
                </c:pt>
                <c:pt idx="212">
                  <c:v>298.6</c:v>
                </c:pt>
                <c:pt idx="213">
                  <c:v>302.9</c:v>
                </c:pt>
                <c:pt idx="214">
                  <c:v>305.7</c:v>
                </c:pt>
                <c:pt idx="215">
                  <c:v>314.5</c:v>
                </c:pt>
                <c:pt idx="216">
                  <c:v>313.6</c:v>
                </c:pt>
                <c:pt idx="217">
                  <c:v>304.9</c:v>
                </c:pt>
                <c:pt idx="218">
                  <c:v>308.2</c:v>
                </c:pt>
                <c:pt idx="219">
                  <c:v>318.6</c:v>
                </c:pt>
                <c:pt idx="220">
                  <c:v>311.6</c:v>
                </c:pt>
                <c:pt idx="221">
                  <c:v>317.7</c:v>
                </c:pt>
                <c:pt idx="222">
                  <c:v>322.2</c:v>
                </c:pt>
                <c:pt idx="223">
                  <c:v>320.2</c:v>
                </c:pt>
                <c:pt idx="224">
                  <c:v>323.7</c:v>
                </c:pt>
                <c:pt idx="225">
                  <c:v>327.9</c:v>
                </c:pt>
                <c:pt idx="226">
                  <c:v>331.4</c:v>
                </c:pt>
                <c:pt idx="227">
                  <c:v>340.0</c:v>
                </c:pt>
                <c:pt idx="228">
                  <c:v>339.3</c:v>
                </c:pt>
                <c:pt idx="229">
                  <c:v>327.9</c:v>
                </c:pt>
                <c:pt idx="230">
                  <c:v>330.8</c:v>
                </c:pt>
                <c:pt idx="231">
                  <c:v>343.4</c:v>
                </c:pt>
                <c:pt idx="232">
                  <c:v>338.2</c:v>
                </c:pt>
                <c:pt idx="233">
                  <c:v>345.2</c:v>
                </c:pt>
                <c:pt idx="234">
                  <c:v>349.5</c:v>
                </c:pt>
                <c:pt idx="235">
                  <c:v>347.5</c:v>
                </c:pt>
                <c:pt idx="236">
                  <c:v>352.7</c:v>
                </c:pt>
                <c:pt idx="237">
                  <c:v>354.9</c:v>
                </c:pt>
                <c:pt idx="238">
                  <c:v>358.5</c:v>
                </c:pt>
                <c:pt idx="239">
                  <c:v>367.9</c:v>
                </c:pt>
                <c:pt idx="240">
                  <c:v>363.3</c:v>
                </c:pt>
                <c:pt idx="241">
                  <c:v>351.7</c:v>
                </c:pt>
                <c:pt idx="242">
                  <c:v>356.1</c:v>
                </c:pt>
                <c:pt idx="243">
                  <c:v>371.3</c:v>
                </c:pt>
                <c:pt idx="244">
                  <c:v>362.2</c:v>
                </c:pt>
                <c:pt idx="245">
                  <c:v>371.9</c:v>
                </c:pt>
                <c:pt idx="246">
                  <c:v>378.4</c:v>
                </c:pt>
                <c:pt idx="247">
                  <c:v>376.9</c:v>
                </c:pt>
                <c:pt idx="248">
                  <c:v>380.5</c:v>
                </c:pt>
                <c:pt idx="249">
                  <c:v>382.6</c:v>
                </c:pt>
                <c:pt idx="250">
                  <c:v>384.4</c:v>
                </c:pt>
                <c:pt idx="251">
                  <c:v>393.2</c:v>
                </c:pt>
                <c:pt idx="252">
                  <c:v>390.4</c:v>
                </c:pt>
                <c:pt idx="253">
                  <c:v>380.8</c:v>
                </c:pt>
                <c:pt idx="254">
                  <c:v>382.2</c:v>
                </c:pt>
                <c:pt idx="255">
                  <c:v>386.7</c:v>
                </c:pt>
                <c:pt idx="256">
                  <c:v>377.8</c:v>
                </c:pt>
                <c:pt idx="257">
                  <c:v>387.3</c:v>
                </c:pt>
                <c:pt idx="258">
                  <c:v>394.6</c:v>
                </c:pt>
                <c:pt idx="259">
                  <c:v>398.3</c:v>
                </c:pt>
                <c:pt idx="260">
                  <c:v>404.7</c:v>
                </c:pt>
                <c:pt idx="261">
                  <c:v>410.7</c:v>
                </c:pt>
                <c:pt idx="262">
                  <c:v>415.8</c:v>
                </c:pt>
                <c:pt idx="263">
                  <c:v>419.5</c:v>
                </c:pt>
                <c:pt idx="264">
                  <c:v>416.4</c:v>
                </c:pt>
                <c:pt idx="265">
                  <c:v>405.5</c:v>
                </c:pt>
                <c:pt idx="266">
                  <c:v>412.2</c:v>
                </c:pt>
                <c:pt idx="267">
                  <c:v>431.0</c:v>
                </c:pt>
                <c:pt idx="268">
                  <c:v>418.5</c:v>
                </c:pt>
                <c:pt idx="269">
                  <c:v>422.8</c:v>
                </c:pt>
                <c:pt idx="270">
                  <c:v>427.7</c:v>
                </c:pt>
                <c:pt idx="271">
                  <c:v>425.9</c:v>
                </c:pt>
                <c:pt idx="272">
                  <c:v>427.0</c:v>
                </c:pt>
                <c:pt idx="273">
                  <c:v>429.7</c:v>
                </c:pt>
                <c:pt idx="274">
                  <c:v>435.1</c:v>
                </c:pt>
                <c:pt idx="275">
                  <c:v>447.0</c:v>
                </c:pt>
                <c:pt idx="276">
                  <c:v>448.4</c:v>
                </c:pt>
                <c:pt idx="277">
                  <c:v>432.4</c:v>
                </c:pt>
                <c:pt idx="278">
                  <c:v>435.6</c:v>
                </c:pt>
                <c:pt idx="279">
                  <c:v>451.1</c:v>
                </c:pt>
                <c:pt idx="280">
                  <c:v>440.9</c:v>
                </c:pt>
                <c:pt idx="281">
                  <c:v>446.2</c:v>
                </c:pt>
                <c:pt idx="282">
                  <c:v>449.5</c:v>
                </c:pt>
                <c:pt idx="283">
                  <c:v>449.8</c:v>
                </c:pt>
                <c:pt idx="284">
                  <c:v>456.2</c:v>
                </c:pt>
                <c:pt idx="285">
                  <c:v>465.7</c:v>
                </c:pt>
                <c:pt idx="286">
                  <c:v>474.4</c:v>
                </c:pt>
                <c:pt idx="287">
                  <c:v>485.8</c:v>
                </c:pt>
                <c:pt idx="288">
                  <c:v>482.8</c:v>
                </c:pt>
                <c:pt idx="289">
                  <c:v>474.2</c:v>
                </c:pt>
                <c:pt idx="290">
                  <c:v>482.7</c:v>
                </c:pt>
                <c:pt idx="291">
                  <c:v>498.6</c:v>
                </c:pt>
                <c:pt idx="292">
                  <c:v>493.9</c:v>
                </c:pt>
                <c:pt idx="293">
                  <c:v>503.5</c:v>
                </c:pt>
                <c:pt idx="294">
                  <c:v>510.5</c:v>
                </c:pt>
                <c:pt idx="295">
                  <c:v>508.2</c:v>
                </c:pt>
                <c:pt idx="296">
                  <c:v>511.4</c:v>
                </c:pt>
                <c:pt idx="297">
                  <c:v>517.2</c:v>
                </c:pt>
                <c:pt idx="298">
                  <c:v>521.8</c:v>
                </c:pt>
                <c:pt idx="299">
                  <c:v>533.3</c:v>
                </c:pt>
                <c:pt idx="300">
                  <c:v>530.2</c:v>
                </c:pt>
                <c:pt idx="301">
                  <c:v>516.9</c:v>
                </c:pt>
                <c:pt idx="302">
                  <c:v>523.2</c:v>
                </c:pt>
                <c:pt idx="303">
                  <c:v>539.9</c:v>
                </c:pt>
                <c:pt idx="304">
                  <c:v>530.7</c:v>
                </c:pt>
                <c:pt idx="305">
                  <c:v>541.4</c:v>
                </c:pt>
                <c:pt idx="306">
                  <c:v>543.3</c:v>
                </c:pt>
                <c:pt idx="307">
                  <c:v>539.0</c:v>
                </c:pt>
                <c:pt idx="308">
                  <c:v>542.5</c:v>
                </c:pt>
                <c:pt idx="309">
                  <c:v>542.2</c:v>
                </c:pt>
                <c:pt idx="310">
                  <c:v>549.8</c:v>
                </c:pt>
                <c:pt idx="311">
                  <c:v>564.6</c:v>
                </c:pt>
                <c:pt idx="312">
                  <c:v>561.1</c:v>
                </c:pt>
                <c:pt idx="313">
                  <c:v>551.9</c:v>
                </c:pt>
                <c:pt idx="314">
                  <c:v>558.4</c:v>
                </c:pt>
                <c:pt idx="315">
                  <c:v>575.1</c:v>
                </c:pt>
                <c:pt idx="316">
                  <c:v>569.3</c:v>
                </c:pt>
                <c:pt idx="317">
                  <c:v>585.2</c:v>
                </c:pt>
                <c:pt idx="318">
                  <c:v>592.0</c:v>
                </c:pt>
                <c:pt idx="319">
                  <c:v>594.9</c:v>
                </c:pt>
                <c:pt idx="320">
                  <c:v>602.0</c:v>
                </c:pt>
                <c:pt idx="321">
                  <c:v>605.3</c:v>
                </c:pt>
                <c:pt idx="322">
                  <c:v>614.9</c:v>
                </c:pt>
                <c:pt idx="323">
                  <c:v>633.3</c:v>
                </c:pt>
                <c:pt idx="324">
                  <c:v>626.6</c:v>
                </c:pt>
                <c:pt idx="325">
                  <c:v>612.8</c:v>
                </c:pt>
                <c:pt idx="326">
                  <c:v>624.3</c:v>
                </c:pt>
                <c:pt idx="327">
                  <c:v>647.0</c:v>
                </c:pt>
                <c:pt idx="328">
                  <c:v>645.7</c:v>
                </c:pt>
                <c:pt idx="329">
                  <c:v>662.8</c:v>
                </c:pt>
                <c:pt idx="330">
                  <c:v>673.4</c:v>
                </c:pt>
                <c:pt idx="331">
                  <c:v>678.4</c:v>
                </c:pt>
                <c:pt idx="332">
                  <c:v>684.5</c:v>
                </c:pt>
                <c:pt idx="333">
                  <c:v>692.2</c:v>
                </c:pt>
                <c:pt idx="334">
                  <c:v>708.8</c:v>
                </c:pt>
                <c:pt idx="335">
                  <c:v>739.8</c:v>
                </c:pt>
                <c:pt idx="336">
                  <c:v>737.1</c:v>
                </c:pt>
                <c:pt idx="337">
                  <c:v>717.1</c:v>
                </c:pt>
                <c:pt idx="338">
                  <c:v>723.1</c:v>
                </c:pt>
                <c:pt idx="339">
                  <c:v>752.0</c:v>
                </c:pt>
                <c:pt idx="340">
                  <c:v>739.3</c:v>
                </c:pt>
                <c:pt idx="341">
                  <c:v>743.8</c:v>
                </c:pt>
                <c:pt idx="342">
                  <c:v>746.2</c:v>
                </c:pt>
                <c:pt idx="343">
                  <c:v>744.2</c:v>
                </c:pt>
                <c:pt idx="344">
                  <c:v>744.5</c:v>
                </c:pt>
                <c:pt idx="345">
                  <c:v>753.2</c:v>
                </c:pt>
                <c:pt idx="346">
                  <c:v>755.5</c:v>
                </c:pt>
                <c:pt idx="347">
                  <c:v>765.4</c:v>
                </c:pt>
                <c:pt idx="348">
                  <c:v>764.2</c:v>
                </c:pt>
                <c:pt idx="349">
                  <c:v>744.5</c:v>
                </c:pt>
                <c:pt idx="350">
                  <c:v>751.6</c:v>
                </c:pt>
                <c:pt idx="351">
                  <c:v>777.9</c:v>
                </c:pt>
                <c:pt idx="352">
                  <c:v>763.4</c:v>
                </c:pt>
                <c:pt idx="353">
                  <c:v>778.5</c:v>
                </c:pt>
                <c:pt idx="354">
                  <c:v>785.5</c:v>
                </c:pt>
                <c:pt idx="355">
                  <c:v>781.0</c:v>
                </c:pt>
                <c:pt idx="356">
                  <c:v>779.7</c:v>
                </c:pt>
                <c:pt idx="357">
                  <c:v>780.8</c:v>
                </c:pt>
                <c:pt idx="358">
                  <c:v>786.9</c:v>
                </c:pt>
                <c:pt idx="359">
                  <c:v>803.1</c:v>
                </c:pt>
                <c:pt idx="360">
                  <c:v>792.1</c:v>
                </c:pt>
                <c:pt idx="361">
                  <c:v>771.6</c:v>
                </c:pt>
                <c:pt idx="362">
                  <c:v>774.6</c:v>
                </c:pt>
                <c:pt idx="363">
                  <c:v>790.2</c:v>
                </c:pt>
                <c:pt idx="364">
                  <c:v>766.1</c:v>
                </c:pt>
                <c:pt idx="365">
                  <c:v>772.8</c:v>
                </c:pt>
                <c:pt idx="366">
                  <c:v>780.7</c:v>
                </c:pt>
                <c:pt idx="367">
                  <c:v>776.5</c:v>
                </c:pt>
                <c:pt idx="368">
                  <c:v>777.7</c:v>
                </c:pt>
                <c:pt idx="369">
                  <c:v>783.2</c:v>
                </c:pt>
                <c:pt idx="370">
                  <c:v>790.2</c:v>
                </c:pt>
                <c:pt idx="371">
                  <c:v>810.6</c:v>
                </c:pt>
                <c:pt idx="372">
                  <c:v>800.7</c:v>
                </c:pt>
                <c:pt idx="373">
                  <c:v>786.7</c:v>
                </c:pt>
                <c:pt idx="374">
                  <c:v>794.5</c:v>
                </c:pt>
                <c:pt idx="375">
                  <c:v>816.2</c:v>
                </c:pt>
                <c:pt idx="376">
                  <c:v>795.5</c:v>
                </c:pt>
                <c:pt idx="377">
                  <c:v>809.0</c:v>
                </c:pt>
                <c:pt idx="378">
                  <c:v>811.0</c:v>
                </c:pt>
                <c:pt idx="379">
                  <c:v>812.7</c:v>
                </c:pt>
                <c:pt idx="380">
                  <c:v>817.1</c:v>
                </c:pt>
                <c:pt idx="381">
                  <c:v>816.1</c:v>
                </c:pt>
                <c:pt idx="382">
                  <c:v>824.6</c:v>
                </c:pt>
                <c:pt idx="383">
                  <c:v>842.7</c:v>
                </c:pt>
                <c:pt idx="384">
                  <c:v>831.7</c:v>
                </c:pt>
                <c:pt idx="385">
                  <c:v>822.1</c:v>
                </c:pt>
                <c:pt idx="386">
                  <c:v>833.7</c:v>
                </c:pt>
                <c:pt idx="387">
                  <c:v>851.9</c:v>
                </c:pt>
                <c:pt idx="388">
                  <c:v>840.3</c:v>
                </c:pt>
                <c:pt idx="389">
                  <c:v>856.7</c:v>
                </c:pt>
                <c:pt idx="390">
                  <c:v>860.9</c:v>
                </c:pt>
                <c:pt idx="391">
                  <c:v>863.2</c:v>
                </c:pt>
                <c:pt idx="392">
                  <c:v>865.4</c:v>
                </c:pt>
                <c:pt idx="393">
                  <c:v>874.0</c:v>
                </c:pt>
                <c:pt idx="394">
                  <c:v>892.3</c:v>
                </c:pt>
                <c:pt idx="395">
                  <c:v>915.6</c:v>
                </c:pt>
                <c:pt idx="396">
                  <c:v>916.4</c:v>
                </c:pt>
                <c:pt idx="397">
                  <c:v>915.1</c:v>
                </c:pt>
                <c:pt idx="398">
                  <c:v>929.6</c:v>
                </c:pt>
                <c:pt idx="399">
                  <c:v>953.7</c:v>
                </c:pt>
                <c:pt idx="400">
                  <c:v>942.9</c:v>
                </c:pt>
                <c:pt idx="401">
                  <c:v>951.0</c:v>
                </c:pt>
                <c:pt idx="402">
                  <c:v>962.0</c:v>
                </c:pt>
                <c:pt idx="403">
                  <c:v>970.1</c:v>
                </c:pt>
                <c:pt idx="404">
                  <c:v>982.7</c:v>
                </c:pt>
                <c:pt idx="405">
                  <c:v>1000.8</c:v>
                </c:pt>
                <c:pt idx="406">
                  <c:v>1021.4</c:v>
                </c:pt>
                <c:pt idx="407">
                  <c:v>1045.6</c:v>
                </c:pt>
                <c:pt idx="408">
                  <c:v>1039.8</c:v>
                </c:pt>
                <c:pt idx="409">
                  <c:v>1021.9</c:v>
                </c:pt>
                <c:pt idx="410">
                  <c:v>1030.5</c:v>
                </c:pt>
                <c:pt idx="411">
                  <c:v>1057.4</c:v>
                </c:pt>
                <c:pt idx="412">
                  <c:v>1056.8</c:v>
                </c:pt>
                <c:pt idx="413">
                  <c:v>1071.8</c:v>
                </c:pt>
                <c:pt idx="414">
                  <c:v>1083.1</c:v>
                </c:pt>
                <c:pt idx="415">
                  <c:v>1088.1</c:v>
                </c:pt>
                <c:pt idx="416">
                  <c:v>1098.8</c:v>
                </c:pt>
                <c:pt idx="417">
                  <c:v>1111.6</c:v>
                </c:pt>
                <c:pt idx="418">
                  <c:v>1129.0</c:v>
                </c:pt>
                <c:pt idx="419">
                  <c:v>1153.3</c:v>
                </c:pt>
                <c:pt idx="420">
                  <c:v>1141.7</c:v>
                </c:pt>
                <c:pt idx="421">
                  <c:v>1123.8</c:v>
                </c:pt>
                <c:pt idx="422">
                  <c:v>1131.1</c:v>
                </c:pt>
                <c:pt idx="423">
                  <c:v>1152.2</c:v>
                </c:pt>
                <c:pt idx="424">
                  <c:v>1132.0</c:v>
                </c:pt>
                <c:pt idx="425">
                  <c:v>1141.8</c:v>
                </c:pt>
                <c:pt idx="426">
                  <c:v>1150.9</c:v>
                </c:pt>
                <c:pt idx="427">
                  <c:v>1144.1</c:v>
                </c:pt>
                <c:pt idx="428">
                  <c:v>1146.4</c:v>
                </c:pt>
                <c:pt idx="429">
                  <c:v>1147.9</c:v>
                </c:pt>
                <c:pt idx="430">
                  <c:v>1156.2</c:v>
                </c:pt>
                <c:pt idx="431">
                  <c:v>1174.5</c:v>
                </c:pt>
                <c:pt idx="432">
                  <c:v>1159.5</c:v>
                </c:pt>
                <c:pt idx="433">
                  <c:v>1135.3</c:v>
                </c:pt>
                <c:pt idx="434">
                  <c:v>1139.3</c:v>
                </c:pt>
                <c:pt idx="435">
                  <c:v>1160.3</c:v>
                </c:pt>
                <c:pt idx="436">
                  <c:v>1134.0</c:v>
                </c:pt>
                <c:pt idx="437">
                  <c:v>1141.0</c:v>
                </c:pt>
                <c:pt idx="438">
                  <c:v>1145.7</c:v>
                </c:pt>
                <c:pt idx="439">
                  <c:v>1139.3</c:v>
                </c:pt>
                <c:pt idx="440">
                  <c:v>1138.4</c:v>
                </c:pt>
                <c:pt idx="441">
                  <c:v>1132.9</c:v>
                </c:pt>
                <c:pt idx="442">
                  <c:v>1138.6</c:v>
                </c:pt>
                <c:pt idx="443">
                  <c:v>1152.7</c:v>
                </c:pt>
                <c:pt idx="444">
                  <c:v>1130.2</c:v>
                </c:pt>
                <c:pt idx="445">
                  <c:v>1105.8</c:v>
                </c:pt>
                <c:pt idx="446">
                  <c:v>1118.0</c:v>
                </c:pt>
                <c:pt idx="447">
                  <c:v>1131.8</c:v>
                </c:pt>
                <c:pt idx="448">
                  <c:v>1105.9</c:v>
                </c:pt>
                <c:pt idx="449">
                  <c:v>1115.0</c:v>
                </c:pt>
                <c:pt idx="450">
                  <c:v>1110.7</c:v>
                </c:pt>
                <c:pt idx="451">
                  <c:v>1097.7</c:v>
                </c:pt>
                <c:pt idx="452">
                  <c:v>1091.7</c:v>
                </c:pt>
                <c:pt idx="453">
                  <c:v>1078.4</c:v>
                </c:pt>
                <c:pt idx="454">
                  <c:v>1087.4</c:v>
                </c:pt>
                <c:pt idx="455">
                  <c:v>1105.8</c:v>
                </c:pt>
                <c:pt idx="456">
                  <c:v>1087.9</c:v>
                </c:pt>
                <c:pt idx="457">
                  <c:v>1066.8</c:v>
                </c:pt>
                <c:pt idx="458">
                  <c:v>1069.2</c:v>
                </c:pt>
                <c:pt idx="459">
                  <c:v>1074.5</c:v>
                </c:pt>
                <c:pt idx="460">
                  <c:v>1054.7</c:v>
                </c:pt>
                <c:pt idx="461">
                  <c:v>1064.8</c:v>
                </c:pt>
                <c:pt idx="462">
                  <c:v>1065.8</c:v>
                </c:pt>
                <c:pt idx="463">
                  <c:v>1069.1</c:v>
                </c:pt>
                <c:pt idx="464">
                  <c:v>1059.5</c:v>
                </c:pt>
                <c:pt idx="465">
                  <c:v>1057.6</c:v>
                </c:pt>
                <c:pt idx="466">
                  <c:v>1074.1</c:v>
                </c:pt>
                <c:pt idx="467">
                  <c:v>1097.5</c:v>
                </c:pt>
                <c:pt idx="468">
                  <c:v>1080.2</c:v>
                </c:pt>
                <c:pt idx="469">
                  <c:v>1066.2</c:v>
                </c:pt>
                <c:pt idx="470">
                  <c:v>1075.9</c:v>
                </c:pt>
                <c:pt idx="471">
                  <c:v>1087.7</c:v>
                </c:pt>
                <c:pt idx="472">
                  <c:v>1070.8</c:v>
                </c:pt>
                <c:pt idx="473">
                  <c:v>1075.2</c:v>
                </c:pt>
                <c:pt idx="474">
                  <c:v>1074.2</c:v>
                </c:pt>
                <c:pt idx="475">
                  <c:v>1069.3</c:v>
                </c:pt>
                <c:pt idx="476">
                  <c:v>1070.6</c:v>
                </c:pt>
                <c:pt idx="477">
                  <c:v>1077.4</c:v>
                </c:pt>
                <c:pt idx="478">
                  <c:v>1098.0</c:v>
                </c:pt>
                <c:pt idx="479">
                  <c:v>1121.2</c:v>
                </c:pt>
                <c:pt idx="480">
                  <c:v>1103.9</c:v>
                </c:pt>
                <c:pt idx="481">
                  <c:v>1085.2</c:v>
                </c:pt>
                <c:pt idx="482">
                  <c:v>1097.5</c:v>
                </c:pt>
                <c:pt idx="483">
                  <c:v>1113.6</c:v>
                </c:pt>
                <c:pt idx="484">
                  <c:v>1096.4</c:v>
                </c:pt>
                <c:pt idx="485">
                  <c:v>1098.2</c:v>
                </c:pt>
                <c:pt idx="486">
                  <c:v>1097.2</c:v>
                </c:pt>
                <c:pt idx="487">
                  <c:v>1092.8</c:v>
                </c:pt>
                <c:pt idx="488">
                  <c:v>1086.2</c:v>
                </c:pt>
                <c:pt idx="489">
                  <c:v>1095.1</c:v>
                </c:pt>
                <c:pt idx="490">
                  <c:v>1113.0</c:v>
                </c:pt>
                <c:pt idx="491">
                  <c:v>1148.2</c:v>
                </c:pt>
                <c:pt idx="492">
                  <c:v>1126.9</c:v>
                </c:pt>
                <c:pt idx="493">
                  <c:v>1097.4</c:v>
                </c:pt>
                <c:pt idx="494">
                  <c:v>1108.9</c:v>
                </c:pt>
                <c:pt idx="495">
                  <c:v>1125.7</c:v>
                </c:pt>
                <c:pt idx="496">
                  <c:v>1100.4</c:v>
                </c:pt>
                <c:pt idx="497">
                  <c:v>1101.8</c:v>
                </c:pt>
                <c:pt idx="498">
                  <c:v>1102.8</c:v>
                </c:pt>
                <c:pt idx="499">
                  <c:v>1094.5</c:v>
                </c:pt>
                <c:pt idx="500">
                  <c:v>1088.8</c:v>
                </c:pt>
                <c:pt idx="501">
                  <c:v>1092.2</c:v>
                </c:pt>
                <c:pt idx="502">
                  <c:v>1092.1</c:v>
                </c:pt>
                <c:pt idx="503">
                  <c:v>1111.7</c:v>
                </c:pt>
                <c:pt idx="504">
                  <c:v>1100.4</c:v>
                </c:pt>
                <c:pt idx="505">
                  <c:v>1089.8</c:v>
                </c:pt>
                <c:pt idx="506">
                  <c:v>1111.2</c:v>
                </c:pt>
                <c:pt idx="507">
                  <c:v>1126.7</c:v>
                </c:pt>
                <c:pt idx="508">
                  <c:v>1114.7</c:v>
                </c:pt>
                <c:pt idx="509">
                  <c:v>1126.3</c:v>
                </c:pt>
                <c:pt idx="510">
                  <c:v>1139.7</c:v>
                </c:pt>
                <c:pt idx="511">
                  <c:v>1144.5</c:v>
                </c:pt>
                <c:pt idx="512">
                  <c:v>1193.6</c:v>
                </c:pt>
                <c:pt idx="513">
                  <c:v>1159.2</c:v>
                </c:pt>
                <c:pt idx="514">
                  <c:v>1169.0</c:v>
                </c:pt>
                <c:pt idx="515">
                  <c:v>1208.5</c:v>
                </c:pt>
                <c:pt idx="516">
                  <c:v>1191.8</c:v>
                </c:pt>
                <c:pt idx="517">
                  <c:v>1178.3</c:v>
                </c:pt>
                <c:pt idx="518">
                  <c:v>1196.8</c:v>
                </c:pt>
                <c:pt idx="519">
                  <c:v>1196.9</c:v>
                </c:pt>
                <c:pt idx="520">
                  <c:v>1186.0</c:v>
                </c:pt>
                <c:pt idx="521">
                  <c:v>1194.7</c:v>
                </c:pt>
                <c:pt idx="522">
                  <c:v>1200.4</c:v>
                </c:pt>
                <c:pt idx="523">
                  <c:v>1182.3</c:v>
                </c:pt>
                <c:pt idx="524">
                  <c:v>1185.8</c:v>
                </c:pt>
                <c:pt idx="525">
                  <c:v>1196.6</c:v>
                </c:pt>
                <c:pt idx="526">
                  <c:v>1205.3</c:v>
                </c:pt>
                <c:pt idx="527">
                  <c:v>1245.5</c:v>
                </c:pt>
                <c:pt idx="528">
                  <c:v>1225.5</c:v>
                </c:pt>
                <c:pt idx="529">
                  <c:v>1225.5</c:v>
                </c:pt>
                <c:pt idx="530">
                  <c:v>1245.1</c:v>
                </c:pt>
                <c:pt idx="531">
                  <c:v>1259.6</c:v>
                </c:pt>
                <c:pt idx="532">
                  <c:v>1266.6</c:v>
                </c:pt>
                <c:pt idx="533">
                  <c:v>1284.7</c:v>
                </c:pt>
                <c:pt idx="534">
                  <c:v>1287.9</c:v>
                </c:pt>
                <c:pt idx="535">
                  <c:v>1292.2</c:v>
                </c:pt>
                <c:pt idx="536">
                  <c:v>1286.2</c:v>
                </c:pt>
                <c:pt idx="537">
                  <c:v>1288.8</c:v>
                </c:pt>
                <c:pt idx="538">
                  <c:v>1293.9</c:v>
                </c:pt>
                <c:pt idx="539">
                  <c:v>1332.5</c:v>
                </c:pt>
                <c:pt idx="540">
                  <c:v>1301.8</c:v>
                </c:pt>
                <c:pt idx="541">
                  <c:v>1306.7</c:v>
                </c:pt>
                <c:pt idx="542">
                  <c:v>1337.9</c:v>
                </c:pt>
                <c:pt idx="543">
                  <c:v>1343.2</c:v>
                </c:pt>
                <c:pt idx="544">
                  <c:v>1333.4</c:v>
                </c:pt>
                <c:pt idx="545">
                  <c:v>1347.7</c:v>
                </c:pt>
                <c:pt idx="546">
                  <c:v>1338.8</c:v>
                </c:pt>
                <c:pt idx="547">
                  <c:v>1352.6</c:v>
                </c:pt>
                <c:pt idx="548">
                  <c:v>1349.1</c:v>
                </c:pt>
                <c:pt idx="549">
                  <c:v>1351.4</c:v>
                </c:pt>
                <c:pt idx="550">
                  <c:v>1371.0</c:v>
                </c:pt>
                <c:pt idx="551">
                  <c:v>1401.5</c:v>
                </c:pt>
                <c:pt idx="552">
                  <c:v>1361.5</c:v>
                </c:pt>
                <c:pt idx="553">
                  <c:v>1355.0</c:v>
                </c:pt>
                <c:pt idx="554">
                  <c:v>1381.7</c:v>
                </c:pt>
                <c:pt idx="555">
                  <c:v>1369.4</c:v>
                </c:pt>
                <c:pt idx="556">
                  <c:v>1369.5</c:v>
                </c:pt>
                <c:pt idx="557">
                  <c:v>1384.3</c:v>
                </c:pt>
                <c:pt idx="558">
                  <c:v>1365.4</c:v>
                </c:pt>
                <c:pt idx="559">
                  <c:v>1376.9</c:v>
                </c:pt>
                <c:pt idx="560">
                  <c:v>1363.5</c:v>
                </c:pt>
                <c:pt idx="561">
                  <c:v>1365.4</c:v>
                </c:pt>
                <c:pt idx="562">
                  <c:v>1373.6</c:v>
                </c:pt>
                <c:pt idx="563">
                  <c:v>1397.2</c:v>
                </c:pt>
                <c:pt idx="564">
                  <c:v>1375.5</c:v>
                </c:pt>
                <c:pt idx="565">
                  <c:v>1362.0</c:v>
                </c:pt>
                <c:pt idx="566">
                  <c:v>1394.7</c:v>
                </c:pt>
                <c:pt idx="567">
                  <c:v>1393.6</c:v>
                </c:pt>
                <c:pt idx="568">
                  <c:v>1392.1</c:v>
                </c:pt>
                <c:pt idx="569">
                  <c:v>1379.0</c:v>
                </c:pt>
                <c:pt idx="570">
                  <c:v>1368.6</c:v>
                </c:pt>
                <c:pt idx="571">
                  <c:v>1370.6</c:v>
                </c:pt>
                <c:pt idx="572">
                  <c:v>1347.4</c:v>
                </c:pt>
                <c:pt idx="573">
                  <c:v>1360.3</c:v>
                </c:pt>
                <c:pt idx="574">
                  <c:v>1368.5</c:v>
                </c:pt>
                <c:pt idx="575">
                  <c:v>1387.7</c:v>
                </c:pt>
                <c:pt idx="576">
                  <c:v>1369.0</c:v>
                </c:pt>
                <c:pt idx="577">
                  <c:v>1347.5</c:v>
                </c:pt>
                <c:pt idx="578">
                  <c:v>1378.4</c:v>
                </c:pt>
                <c:pt idx="579">
                  <c:v>1392.3</c:v>
                </c:pt>
                <c:pt idx="580">
                  <c:v>1385.6</c:v>
                </c:pt>
                <c:pt idx="581">
                  <c:v>1370.8</c:v>
                </c:pt>
                <c:pt idx="582">
                  <c:v>1368.6</c:v>
                </c:pt>
                <c:pt idx="583">
                  <c:v>1372.8</c:v>
                </c:pt>
                <c:pt idx="584">
                  <c:v>1356.3</c:v>
                </c:pt>
                <c:pt idx="585">
                  <c:v>1369.4</c:v>
                </c:pt>
                <c:pt idx="586">
                  <c:v>1370.5</c:v>
                </c:pt>
                <c:pt idx="587">
                  <c:v>1394.9</c:v>
                </c:pt>
                <c:pt idx="588">
                  <c:v>1375.9</c:v>
                </c:pt>
                <c:pt idx="589">
                  <c:v>1365.9</c:v>
                </c:pt>
                <c:pt idx="590">
                  <c:v>1401.1</c:v>
                </c:pt>
                <c:pt idx="591">
                  <c:v>1406.6</c:v>
                </c:pt>
                <c:pt idx="592">
                  <c:v>1396.5</c:v>
                </c:pt>
                <c:pt idx="593">
                  <c:v>1407.3</c:v>
                </c:pt>
                <c:pt idx="594">
                  <c:v>1417.7</c:v>
                </c:pt>
                <c:pt idx="595">
                  <c:v>1401.3</c:v>
                </c:pt>
                <c:pt idx="596">
                  <c:v>1441.5</c:v>
                </c:pt>
                <c:pt idx="597">
                  <c:v>1462.6</c:v>
                </c:pt>
                <c:pt idx="598">
                  <c:v>1513.7</c:v>
                </c:pt>
                <c:pt idx="599">
                  <c:v>1632.3</c:v>
                </c:pt>
                <c:pt idx="600">
                  <c:v>1580.7</c:v>
                </c:pt>
                <c:pt idx="601">
                  <c:v>1552.0</c:v>
                </c:pt>
                <c:pt idx="602">
                  <c:v>1594.9</c:v>
                </c:pt>
                <c:pt idx="603">
                  <c:v>1627.7</c:v>
                </c:pt>
                <c:pt idx="604">
                  <c:v>1617.9</c:v>
                </c:pt>
                <c:pt idx="605">
                  <c:v>1661.7</c:v>
                </c:pt>
                <c:pt idx="606">
                  <c:v>1657.7</c:v>
                </c:pt>
                <c:pt idx="607">
                  <c:v>1651.3</c:v>
                </c:pt>
                <c:pt idx="608">
                  <c:v>1641.0</c:v>
                </c:pt>
                <c:pt idx="609">
                  <c:v>1664.3</c:v>
                </c:pt>
                <c:pt idx="610">
                  <c:v>1683.1</c:v>
                </c:pt>
                <c:pt idx="611">
                  <c:v>1724.4</c:v>
                </c:pt>
                <c:pt idx="612">
                  <c:v>1674.2</c:v>
                </c:pt>
                <c:pt idx="613">
                  <c:v>1685.2</c:v>
                </c:pt>
                <c:pt idx="614">
                  <c:v>1729.5</c:v>
                </c:pt>
                <c:pt idx="615">
                  <c:v>1716.0</c:v>
                </c:pt>
                <c:pt idx="616">
                  <c:v>1708.2</c:v>
                </c:pt>
                <c:pt idx="617">
                  <c:v>1732.3</c:v>
                </c:pt>
                <c:pt idx="618">
                  <c:v>1718.4</c:v>
                </c:pt>
                <c:pt idx="619">
                  <c:v>1739.6</c:v>
                </c:pt>
                <c:pt idx="620">
                  <c:v>1741.4</c:v>
                </c:pt>
                <c:pt idx="621">
                  <c:v>1767.4</c:v>
                </c:pt>
                <c:pt idx="622">
                  <c:v>1828.7</c:v>
                </c:pt>
                <c:pt idx="623">
                  <c:v>1871.4</c:v>
                </c:pt>
                <c:pt idx="624">
                  <c:v>1855.6</c:v>
                </c:pt>
                <c:pt idx="625">
                  <c:v>1858.7</c:v>
                </c:pt>
                <c:pt idx="626">
                  <c:v>1909.4</c:v>
                </c:pt>
                <c:pt idx="627">
                  <c:v>1918.0</c:v>
                </c:pt>
                <c:pt idx="628">
                  <c:v>1934.2</c:v>
                </c:pt>
                <c:pt idx="629">
                  <c:v>1954.1</c:v>
                </c:pt>
                <c:pt idx="630">
                  <c:v>1994.5</c:v>
                </c:pt>
                <c:pt idx="631">
                  <c:v>2101.9</c:v>
                </c:pt>
                <c:pt idx="632">
                  <c:v>2099.1</c:v>
                </c:pt>
                <c:pt idx="633">
                  <c:v>2128.1</c:v>
                </c:pt>
                <c:pt idx="634">
                  <c:v>2164.4</c:v>
                </c:pt>
                <c:pt idx="635">
                  <c:v>2208.1</c:v>
                </c:pt>
                <c:pt idx="636">
                  <c:v>2209.2</c:v>
                </c:pt>
                <c:pt idx="637">
                  <c:v>2194.5</c:v>
                </c:pt>
                <c:pt idx="638">
                  <c:v>2246.0</c:v>
                </c:pt>
                <c:pt idx="639">
                  <c:v>2268.6</c:v>
                </c:pt>
                <c:pt idx="640">
                  <c:v>2248.4</c:v>
                </c:pt>
                <c:pt idx="641">
                  <c:v>2271.0</c:v>
                </c:pt>
                <c:pt idx="642">
                  <c:v>2314.6</c:v>
                </c:pt>
                <c:pt idx="643">
                  <c:v>2334.6</c:v>
                </c:pt>
                <c:pt idx="644">
                  <c:v>2358.0</c:v>
                </c:pt>
                <c:pt idx="645">
                  <c:v>2416.2</c:v>
                </c:pt>
                <c:pt idx="646">
                  <c:v>2415.2</c:v>
                </c:pt>
                <c:pt idx="647">
                  <c:v>2509.7</c:v>
                </c:pt>
                <c:pt idx="648">
                  <c:v>2481.3</c:v>
                </c:pt>
                <c:pt idx="649">
                  <c:v>2455.7</c:v>
                </c:pt>
                <c:pt idx="650">
                  <c:v>2497.2</c:v>
                </c:pt>
                <c:pt idx="651">
                  <c:v>2542.3</c:v>
                </c:pt>
                <c:pt idx="652">
                  <c:v>2518.5</c:v>
                </c:pt>
                <c:pt idx="653">
                  <c:v>2523.5</c:v>
                </c:pt>
                <c:pt idx="654">
                  <c:v>2543.7</c:v>
                </c:pt>
                <c:pt idx="655">
                  <c:v>2537.4</c:v>
                </c:pt>
                <c:pt idx="656">
                  <c:v>2555.8</c:v>
                </c:pt>
                <c:pt idx="657">
                  <c:v>2618.4</c:v>
                </c:pt>
                <c:pt idx="658">
                  <c:v>2607.2</c:v>
                </c:pt>
                <c:pt idx="659">
                  <c:v>2715.7</c:v>
                </c:pt>
                <c:pt idx="660">
                  <c:v>2701.7</c:v>
                </c:pt>
                <c:pt idx="661">
                  <c:v>2706.2</c:v>
                </c:pt>
                <c:pt idx="662">
                  <c:v>2773.3</c:v>
                </c:pt>
                <c:pt idx="663">
                  <c:v>2809.6</c:v>
                </c:pt>
                <c:pt idx="664">
                  <c:v>2782.2</c:v>
                </c:pt>
                <c:pt idx="665">
                  <c:v>2824.8</c:v>
                </c:pt>
                <c:pt idx="666">
                  <c:v>2841.2</c:v>
                </c:pt>
                <c:pt idx="667">
                  <c:v>2790.2</c:v>
                </c:pt>
                <c:pt idx="668">
                  <c:v>2834.6</c:v>
                </c:pt>
                <c:pt idx="669">
                  <c:v>2865.0</c:v>
                </c:pt>
                <c:pt idx="670">
                  <c:v>2861.1</c:v>
                </c:pt>
                <c:pt idx="671">
                  <c:v>2992.0</c:v>
                </c:pt>
                <c:pt idx="672">
                  <c:v>2941.1</c:v>
                </c:pt>
                <c:pt idx="673">
                  <c:v>2979.6</c:v>
                </c:pt>
                <c:pt idx="674">
                  <c:v>3023.9</c:v>
                </c:pt>
                <c:pt idx="675">
                  <c:v>3035.4</c:v>
                </c:pt>
                <c:pt idx="676">
                  <c:v>2975.9</c:v>
                </c:pt>
                <c:pt idx="677">
                  <c:v>3020.7</c:v>
                </c:pt>
                <c:pt idx="678">
                  <c:v>3038.4</c:v>
                </c:pt>
                <c:pt idx="679">
                  <c:v>3022.3</c:v>
                </c:pt>
                <c:pt idx="680">
                  <c:v>3016.3</c:v>
                </c:pt>
                <c:pt idx="681">
                  <c:v>3011.9</c:v>
                </c:pt>
                <c:pt idx="682">
                  <c:v>3056.2</c:v>
                </c:pt>
                <c:pt idx="683">
                  <c:v>3141.1</c:v>
                </c:pt>
                <c:pt idx="684">
                  <c:v>3094.0</c:v>
                </c:pt>
                <c:pt idx="685">
                  <c:v>3096.6</c:v>
                </c:pt>
                <c:pt idx="686">
                  <c:v>3179.8</c:v>
                </c:pt>
                <c:pt idx="687">
                  <c:v>3234.5</c:v>
                </c:pt>
                <c:pt idx="688">
                  <c:v>3234.8</c:v>
                </c:pt>
                <c:pt idx="689">
                  <c:v>3247.0</c:v>
                </c:pt>
                <c:pt idx="690">
                  <c:v>3244.7</c:v>
                </c:pt>
                <c:pt idx="691">
                  <c:v>3319.0</c:v>
                </c:pt>
                <c:pt idx="692">
                  <c:v>3296.4</c:v>
                </c:pt>
                <c:pt idx="693">
                  <c:v>3327.7</c:v>
                </c:pt>
                <c:pt idx="694">
                  <c:v>3328.6</c:v>
                </c:pt>
                <c:pt idx="695">
                  <c:v>3384.1</c:v>
                </c:pt>
                <c:pt idx="696">
                  <c:v>3388.6</c:v>
                </c:pt>
                <c:pt idx="697">
                  <c:v>3358.0</c:v>
                </c:pt>
                <c:pt idx="698">
                  <c:v>3477.3</c:v>
                </c:pt>
                <c:pt idx="699">
                  <c:v>3489.1</c:v>
                </c:pt>
                <c:pt idx="700">
                  <c:v>3517.2</c:v>
                </c:pt>
                <c:pt idx="701">
                  <c:v>3527.8</c:v>
                </c:pt>
                <c:pt idx="702">
                  <c:v>3548.3</c:v>
                </c:pt>
                <c:pt idx="703">
                  <c:v>3588.6</c:v>
                </c:pt>
                <c:pt idx="704">
                  <c:v>3542.3</c:v>
                </c:pt>
                <c:pt idx="705">
                  <c:v>3601.7</c:v>
                </c:pt>
                <c:pt idx="706">
                  <c:v>3603.6</c:v>
                </c:pt>
                <c:pt idx="707">
                  <c:v>3653.1</c:v>
                </c:pt>
                <c:pt idx="708">
                  <c:v>3652.7</c:v>
                </c:pt>
                <c:pt idx="709">
                  <c:v>3566.5</c:v>
                </c:pt>
                <c:pt idx="710">
                  <c:v>3688.7</c:v>
                </c:pt>
                <c:pt idx="711">
                  <c:v>3698.5</c:v>
                </c:pt>
                <c:pt idx="712">
                  <c:v>3655.9</c:v>
                </c:pt>
                <c:pt idx="713">
                  <c:v>3654.6</c:v>
                </c:pt>
                <c:pt idx="714">
                  <c:v>3678.0</c:v>
                </c:pt>
                <c:pt idx="715">
                  <c:v>3686.3</c:v>
                </c:pt>
                <c:pt idx="716">
                  <c:v>3671.7</c:v>
                </c:pt>
                <c:pt idx="717">
                  <c:v>3718.7</c:v>
                </c:pt>
                <c:pt idx="718">
                  <c:v>3676.4</c:v>
                </c:pt>
                <c:pt idx="719">
                  <c:v>3795.8</c:v>
                </c:pt>
                <c:pt idx="720">
                  <c:v>3746.3</c:v>
                </c:pt>
                <c:pt idx="721">
                  <c:v>3705.5</c:v>
                </c:pt>
                <c:pt idx="722">
                  <c:v>3758.2</c:v>
                </c:pt>
                <c:pt idx="723">
                  <c:v>3825.6</c:v>
                </c:pt>
                <c:pt idx="724">
                  <c:v>3793.2</c:v>
                </c:pt>
              </c:numCache>
            </c:numRef>
          </c:val>
          <c:smooth val="0"/>
        </c:ser>
        <c:dLbls>
          <c:showLegendKey val="0"/>
          <c:showVal val="0"/>
          <c:showCatName val="0"/>
          <c:showSerName val="0"/>
          <c:showPercent val="0"/>
          <c:showBubbleSize val="0"/>
        </c:dLbls>
        <c:marker val="1"/>
        <c:smooth val="0"/>
        <c:axId val="-2099688632"/>
        <c:axId val="-2099685400"/>
      </c:lineChart>
      <c:lineChart>
        <c:grouping val="standard"/>
        <c:varyColors val="0"/>
        <c:ser>
          <c:idx val="2"/>
          <c:order val="2"/>
          <c:tx>
            <c:v>Ratio</c:v>
          </c:tx>
          <c:marker>
            <c:symbol val="none"/>
          </c:marker>
          <c:val>
            <c:numRef>
              <c:f>Money!$G$3:$G$725</c:f>
              <c:numCache>
                <c:formatCode>0.000</c:formatCode>
                <c:ptCount val="723"/>
                <c:pt idx="0">
                  <c:v>3.662</c:v>
                </c:pt>
                <c:pt idx="1">
                  <c:v>3.6905</c:v>
                </c:pt>
                <c:pt idx="2">
                  <c:v>3.70475</c:v>
                </c:pt>
                <c:pt idx="3">
                  <c:v>3.719</c:v>
                </c:pt>
                <c:pt idx="4">
                  <c:v>3.714</c:v>
                </c:pt>
                <c:pt idx="5">
                  <c:v>3.7115</c:v>
                </c:pt>
                <c:pt idx="6">
                  <c:v>3.709</c:v>
                </c:pt>
                <c:pt idx="7">
                  <c:v>3.739</c:v>
                </c:pt>
                <c:pt idx="8">
                  <c:v>3.754</c:v>
                </c:pt>
                <c:pt idx="9">
                  <c:v>3.769</c:v>
                </c:pt>
                <c:pt idx="10">
                  <c:v>3.8235</c:v>
                </c:pt>
                <c:pt idx="11">
                  <c:v>3.85075</c:v>
                </c:pt>
                <c:pt idx="12">
                  <c:v>3.878</c:v>
                </c:pt>
                <c:pt idx="13">
                  <c:v>3.877</c:v>
                </c:pt>
                <c:pt idx="14">
                  <c:v>3.8765</c:v>
                </c:pt>
                <c:pt idx="15">
                  <c:v>3.876</c:v>
                </c:pt>
                <c:pt idx="16">
                  <c:v>3.874</c:v>
                </c:pt>
                <c:pt idx="17">
                  <c:v>3.873</c:v>
                </c:pt>
                <c:pt idx="18">
                  <c:v>3.872</c:v>
                </c:pt>
                <c:pt idx="19">
                  <c:v>3.854</c:v>
                </c:pt>
                <c:pt idx="20">
                  <c:v>3.845</c:v>
                </c:pt>
                <c:pt idx="21">
                  <c:v>3.836</c:v>
                </c:pt>
                <c:pt idx="22">
                  <c:v>3.8435</c:v>
                </c:pt>
                <c:pt idx="23">
                  <c:v>3.84725</c:v>
                </c:pt>
                <c:pt idx="24">
                  <c:v>3.851</c:v>
                </c:pt>
                <c:pt idx="25">
                  <c:v>3.8735</c:v>
                </c:pt>
                <c:pt idx="26">
                  <c:v>3.88475</c:v>
                </c:pt>
                <c:pt idx="27">
                  <c:v>3.896</c:v>
                </c:pt>
                <c:pt idx="28">
                  <c:v>3.9275</c:v>
                </c:pt>
                <c:pt idx="29">
                  <c:v>3.94325</c:v>
                </c:pt>
                <c:pt idx="30">
                  <c:v>3.959</c:v>
                </c:pt>
                <c:pt idx="31">
                  <c:v>3.9855</c:v>
                </c:pt>
                <c:pt idx="32">
                  <c:v>3.99875</c:v>
                </c:pt>
                <c:pt idx="33">
                  <c:v>4.012</c:v>
                </c:pt>
                <c:pt idx="34">
                  <c:v>4.0455</c:v>
                </c:pt>
                <c:pt idx="35">
                  <c:v>4.06225</c:v>
                </c:pt>
                <c:pt idx="36">
                  <c:v>4.079</c:v>
                </c:pt>
                <c:pt idx="37">
                  <c:v>4.087</c:v>
                </c:pt>
                <c:pt idx="38">
                  <c:v>4.090999999999999</c:v>
                </c:pt>
                <c:pt idx="39">
                  <c:v>4.095</c:v>
                </c:pt>
                <c:pt idx="40">
                  <c:v>4.1265</c:v>
                </c:pt>
                <c:pt idx="41">
                  <c:v>4.142250000000001</c:v>
                </c:pt>
                <c:pt idx="42">
                  <c:v>4.158</c:v>
                </c:pt>
                <c:pt idx="43">
                  <c:v>4.158</c:v>
                </c:pt>
                <c:pt idx="44">
                  <c:v>4.158</c:v>
                </c:pt>
                <c:pt idx="45">
                  <c:v>4.158</c:v>
                </c:pt>
                <c:pt idx="46">
                  <c:v>4.168</c:v>
                </c:pt>
                <c:pt idx="47">
                  <c:v>4.173</c:v>
                </c:pt>
                <c:pt idx="48">
                  <c:v>4.178</c:v>
                </c:pt>
                <c:pt idx="49">
                  <c:v>4.186</c:v>
                </c:pt>
                <c:pt idx="50">
                  <c:v>4.189999999999999</c:v>
                </c:pt>
                <c:pt idx="51">
                  <c:v>4.194</c:v>
                </c:pt>
                <c:pt idx="52">
                  <c:v>4.221</c:v>
                </c:pt>
                <c:pt idx="53">
                  <c:v>4.234500000000001</c:v>
                </c:pt>
                <c:pt idx="54">
                  <c:v>4.248</c:v>
                </c:pt>
                <c:pt idx="55">
                  <c:v>4.2585</c:v>
                </c:pt>
                <c:pt idx="56">
                  <c:v>4.26375</c:v>
                </c:pt>
                <c:pt idx="57">
                  <c:v>4.269</c:v>
                </c:pt>
                <c:pt idx="58">
                  <c:v>4.307</c:v>
                </c:pt>
                <c:pt idx="59">
                  <c:v>4.326</c:v>
                </c:pt>
                <c:pt idx="60">
                  <c:v>4.345</c:v>
                </c:pt>
                <c:pt idx="61">
                  <c:v>4.358499999999999</c:v>
                </c:pt>
                <c:pt idx="62">
                  <c:v>4.36525</c:v>
                </c:pt>
                <c:pt idx="63">
                  <c:v>4.372</c:v>
                </c:pt>
                <c:pt idx="64">
                  <c:v>4.379</c:v>
                </c:pt>
                <c:pt idx="65">
                  <c:v>4.3825</c:v>
                </c:pt>
                <c:pt idx="66">
                  <c:v>4.386</c:v>
                </c:pt>
                <c:pt idx="67">
                  <c:v>4.3745</c:v>
                </c:pt>
                <c:pt idx="68">
                  <c:v>4.36875</c:v>
                </c:pt>
                <c:pt idx="69">
                  <c:v>4.363</c:v>
                </c:pt>
                <c:pt idx="70">
                  <c:v>4.41</c:v>
                </c:pt>
                <c:pt idx="71">
                  <c:v>4.4335</c:v>
                </c:pt>
                <c:pt idx="72">
                  <c:v>4.457</c:v>
                </c:pt>
                <c:pt idx="73">
                  <c:v>4.4825</c:v>
                </c:pt>
                <c:pt idx="74">
                  <c:v>4.49525</c:v>
                </c:pt>
                <c:pt idx="75">
                  <c:v>4.508</c:v>
                </c:pt>
                <c:pt idx="76">
                  <c:v>4.541</c:v>
                </c:pt>
                <c:pt idx="77">
                  <c:v>4.5575</c:v>
                </c:pt>
                <c:pt idx="78">
                  <c:v>4.574</c:v>
                </c:pt>
                <c:pt idx="79">
                  <c:v>4.6005</c:v>
                </c:pt>
                <c:pt idx="80">
                  <c:v>4.613749999999999</c:v>
                </c:pt>
                <c:pt idx="81">
                  <c:v>4.627</c:v>
                </c:pt>
                <c:pt idx="82">
                  <c:v>4.6575</c:v>
                </c:pt>
                <c:pt idx="83">
                  <c:v>4.67275</c:v>
                </c:pt>
                <c:pt idx="84">
                  <c:v>4.688</c:v>
                </c:pt>
                <c:pt idx="85">
                  <c:v>4.689999999999999</c:v>
                </c:pt>
                <c:pt idx="86">
                  <c:v>4.691</c:v>
                </c:pt>
                <c:pt idx="87">
                  <c:v>4.692</c:v>
                </c:pt>
                <c:pt idx="88">
                  <c:v>4.742</c:v>
                </c:pt>
                <c:pt idx="89">
                  <c:v>4.766999999999999</c:v>
                </c:pt>
                <c:pt idx="90">
                  <c:v>4.792</c:v>
                </c:pt>
                <c:pt idx="91">
                  <c:v>4.824999999999999</c:v>
                </c:pt>
                <c:pt idx="92">
                  <c:v>4.8415</c:v>
                </c:pt>
                <c:pt idx="93">
                  <c:v>4.858</c:v>
                </c:pt>
                <c:pt idx="94">
                  <c:v>4.8655</c:v>
                </c:pt>
                <c:pt idx="95">
                  <c:v>4.86925</c:v>
                </c:pt>
                <c:pt idx="96">
                  <c:v>4.873</c:v>
                </c:pt>
                <c:pt idx="97">
                  <c:v>4.8535</c:v>
                </c:pt>
                <c:pt idx="98">
                  <c:v>4.84375</c:v>
                </c:pt>
                <c:pt idx="99">
                  <c:v>4.834</c:v>
                </c:pt>
                <c:pt idx="100">
                  <c:v>4.827</c:v>
                </c:pt>
                <c:pt idx="101">
                  <c:v>4.8235</c:v>
                </c:pt>
                <c:pt idx="102">
                  <c:v>4.82</c:v>
                </c:pt>
                <c:pt idx="103">
                  <c:v>4.8255</c:v>
                </c:pt>
                <c:pt idx="104">
                  <c:v>4.828250000000001</c:v>
                </c:pt>
                <c:pt idx="105">
                  <c:v>4.831</c:v>
                </c:pt>
                <c:pt idx="106">
                  <c:v>4.875500000000001</c:v>
                </c:pt>
                <c:pt idx="107">
                  <c:v>4.89775</c:v>
                </c:pt>
                <c:pt idx="108">
                  <c:v>4.92</c:v>
                </c:pt>
                <c:pt idx="109">
                  <c:v>4.945</c:v>
                </c:pt>
                <c:pt idx="110">
                  <c:v>4.9575</c:v>
                </c:pt>
                <c:pt idx="111">
                  <c:v>4.97</c:v>
                </c:pt>
                <c:pt idx="112">
                  <c:v>4.9655</c:v>
                </c:pt>
                <c:pt idx="113">
                  <c:v>4.96325</c:v>
                </c:pt>
                <c:pt idx="114">
                  <c:v>4.961</c:v>
                </c:pt>
                <c:pt idx="115">
                  <c:v>4.952500000000001</c:v>
                </c:pt>
                <c:pt idx="116">
                  <c:v>4.94825</c:v>
                </c:pt>
                <c:pt idx="117">
                  <c:v>4.944</c:v>
                </c:pt>
                <c:pt idx="118">
                  <c:v>4.9635</c:v>
                </c:pt>
                <c:pt idx="119">
                  <c:v>4.97325</c:v>
                </c:pt>
                <c:pt idx="120">
                  <c:v>4.983</c:v>
                </c:pt>
                <c:pt idx="121">
                  <c:v>5.0025</c:v>
                </c:pt>
                <c:pt idx="122">
                  <c:v>5.01225</c:v>
                </c:pt>
                <c:pt idx="123">
                  <c:v>5.022</c:v>
                </c:pt>
                <c:pt idx="124">
                  <c:v>5.0625</c:v>
                </c:pt>
                <c:pt idx="125">
                  <c:v>5.08275</c:v>
                </c:pt>
                <c:pt idx="126">
                  <c:v>5.103</c:v>
                </c:pt>
                <c:pt idx="127">
                  <c:v>5.1025</c:v>
                </c:pt>
                <c:pt idx="128">
                  <c:v>5.10225</c:v>
                </c:pt>
                <c:pt idx="129">
                  <c:v>5.102</c:v>
                </c:pt>
                <c:pt idx="130">
                  <c:v>5.107</c:v>
                </c:pt>
                <c:pt idx="131">
                  <c:v>5.109500000000001</c:v>
                </c:pt>
                <c:pt idx="132">
                  <c:v>5.112</c:v>
                </c:pt>
                <c:pt idx="133">
                  <c:v>5.132</c:v>
                </c:pt>
                <c:pt idx="134">
                  <c:v>5.141999999999999</c:v>
                </c:pt>
                <c:pt idx="135">
                  <c:v>5.152</c:v>
                </c:pt>
                <c:pt idx="136">
                  <c:v>5.163</c:v>
                </c:pt>
                <c:pt idx="137">
                  <c:v>5.1685</c:v>
                </c:pt>
                <c:pt idx="138">
                  <c:v>5.174</c:v>
                </c:pt>
                <c:pt idx="139">
                  <c:v>5.1345</c:v>
                </c:pt>
                <c:pt idx="140">
                  <c:v>5.11475</c:v>
                </c:pt>
                <c:pt idx="141">
                  <c:v>5.095</c:v>
                </c:pt>
                <c:pt idx="142">
                  <c:v>5.1605</c:v>
                </c:pt>
                <c:pt idx="143">
                  <c:v>5.19325</c:v>
                </c:pt>
                <c:pt idx="144">
                  <c:v>5.226</c:v>
                </c:pt>
                <c:pt idx="145">
                  <c:v>5.218999999999999</c:v>
                </c:pt>
                <c:pt idx="146">
                  <c:v>5.2155</c:v>
                </c:pt>
                <c:pt idx="147">
                  <c:v>5.212</c:v>
                </c:pt>
                <c:pt idx="148">
                  <c:v>5.2155</c:v>
                </c:pt>
                <c:pt idx="149">
                  <c:v>5.21725</c:v>
                </c:pt>
                <c:pt idx="150">
                  <c:v>5.219</c:v>
                </c:pt>
                <c:pt idx="151">
                  <c:v>5.2225</c:v>
                </c:pt>
                <c:pt idx="152">
                  <c:v>5.22425</c:v>
                </c:pt>
                <c:pt idx="153">
                  <c:v>5.226</c:v>
                </c:pt>
                <c:pt idx="154">
                  <c:v>5.2625</c:v>
                </c:pt>
                <c:pt idx="155">
                  <c:v>5.28075</c:v>
                </c:pt>
                <c:pt idx="156">
                  <c:v>5.299</c:v>
                </c:pt>
                <c:pt idx="157">
                  <c:v>5.332000000000001</c:v>
                </c:pt>
                <c:pt idx="158">
                  <c:v>5.3485</c:v>
                </c:pt>
                <c:pt idx="159">
                  <c:v>5.365</c:v>
                </c:pt>
                <c:pt idx="160">
                  <c:v>5.3605</c:v>
                </c:pt>
                <c:pt idx="161">
                  <c:v>5.35825</c:v>
                </c:pt>
                <c:pt idx="162">
                  <c:v>5.356</c:v>
                </c:pt>
                <c:pt idx="163">
                  <c:v>5.3695</c:v>
                </c:pt>
                <c:pt idx="164">
                  <c:v>5.37625</c:v>
                </c:pt>
                <c:pt idx="165">
                  <c:v>5.383</c:v>
                </c:pt>
                <c:pt idx="166">
                  <c:v>5.427</c:v>
                </c:pt>
                <c:pt idx="167">
                  <c:v>5.449</c:v>
                </c:pt>
                <c:pt idx="168">
                  <c:v>5.471</c:v>
                </c:pt>
                <c:pt idx="169">
                  <c:v>5.471</c:v>
                </c:pt>
                <c:pt idx="170">
                  <c:v>5.471</c:v>
                </c:pt>
                <c:pt idx="171">
                  <c:v>5.471</c:v>
                </c:pt>
                <c:pt idx="172">
                  <c:v>5.5175</c:v>
                </c:pt>
                <c:pt idx="173">
                  <c:v>5.54075</c:v>
                </c:pt>
                <c:pt idx="174">
                  <c:v>5.564</c:v>
                </c:pt>
                <c:pt idx="175">
                  <c:v>5.6105</c:v>
                </c:pt>
                <c:pt idx="176">
                  <c:v>5.63375</c:v>
                </c:pt>
                <c:pt idx="177">
                  <c:v>5.657</c:v>
                </c:pt>
                <c:pt idx="178">
                  <c:v>5.6395</c:v>
                </c:pt>
                <c:pt idx="179">
                  <c:v>5.63075</c:v>
                </c:pt>
                <c:pt idx="180">
                  <c:v>5.622</c:v>
                </c:pt>
                <c:pt idx="181">
                  <c:v>5.668</c:v>
                </c:pt>
                <c:pt idx="182">
                  <c:v>5.691000000000001</c:v>
                </c:pt>
                <c:pt idx="183">
                  <c:v>5.714</c:v>
                </c:pt>
                <c:pt idx="184">
                  <c:v>5.7445</c:v>
                </c:pt>
                <c:pt idx="185">
                  <c:v>5.75975</c:v>
                </c:pt>
                <c:pt idx="186">
                  <c:v>5.775</c:v>
                </c:pt>
                <c:pt idx="187">
                  <c:v>5.813000000000001</c:v>
                </c:pt>
                <c:pt idx="188">
                  <c:v>5.832000000000001</c:v>
                </c:pt>
                <c:pt idx="189">
                  <c:v>5.851</c:v>
                </c:pt>
                <c:pt idx="190">
                  <c:v>5.862999999999999</c:v>
                </c:pt>
                <c:pt idx="191">
                  <c:v>5.869</c:v>
                </c:pt>
                <c:pt idx="192">
                  <c:v>5.875</c:v>
                </c:pt>
                <c:pt idx="193">
                  <c:v>5.895</c:v>
                </c:pt>
                <c:pt idx="194">
                  <c:v>5.904999999999999</c:v>
                </c:pt>
                <c:pt idx="195">
                  <c:v>5.915</c:v>
                </c:pt>
                <c:pt idx="196">
                  <c:v>5.9625</c:v>
                </c:pt>
                <c:pt idx="197">
                  <c:v>5.98625</c:v>
                </c:pt>
                <c:pt idx="198">
                  <c:v>6.01</c:v>
                </c:pt>
                <c:pt idx="199">
                  <c:v>6.0805</c:v>
                </c:pt>
                <c:pt idx="200">
                  <c:v>6.11575</c:v>
                </c:pt>
                <c:pt idx="201">
                  <c:v>6.151</c:v>
                </c:pt>
                <c:pt idx="202">
                  <c:v>6.2075</c:v>
                </c:pt>
                <c:pt idx="203">
                  <c:v>6.23575</c:v>
                </c:pt>
                <c:pt idx="204">
                  <c:v>6.264</c:v>
                </c:pt>
                <c:pt idx="205">
                  <c:v>6.265000000000001</c:v>
                </c:pt>
                <c:pt idx="206">
                  <c:v>6.2655</c:v>
                </c:pt>
                <c:pt idx="207">
                  <c:v>6.266</c:v>
                </c:pt>
                <c:pt idx="208">
                  <c:v>6.292</c:v>
                </c:pt>
                <c:pt idx="209">
                  <c:v>6.305</c:v>
                </c:pt>
                <c:pt idx="210">
                  <c:v>6.318</c:v>
                </c:pt>
                <c:pt idx="211">
                  <c:v>6.340999999999999</c:v>
                </c:pt>
                <c:pt idx="212">
                  <c:v>6.352499999999999</c:v>
                </c:pt>
                <c:pt idx="213">
                  <c:v>6.364</c:v>
                </c:pt>
                <c:pt idx="214">
                  <c:v>6.3765</c:v>
                </c:pt>
                <c:pt idx="215">
                  <c:v>6.38275</c:v>
                </c:pt>
                <c:pt idx="216">
                  <c:v>6.389</c:v>
                </c:pt>
                <c:pt idx="217">
                  <c:v>6.434</c:v>
                </c:pt>
                <c:pt idx="218">
                  <c:v>6.4565</c:v>
                </c:pt>
                <c:pt idx="219">
                  <c:v>6.479</c:v>
                </c:pt>
                <c:pt idx="220">
                  <c:v>6.5255</c:v>
                </c:pt>
                <c:pt idx="221">
                  <c:v>6.54875</c:v>
                </c:pt>
                <c:pt idx="222">
                  <c:v>6.572</c:v>
                </c:pt>
                <c:pt idx="223">
                  <c:v>6.579</c:v>
                </c:pt>
                <c:pt idx="224">
                  <c:v>6.5825</c:v>
                </c:pt>
                <c:pt idx="225">
                  <c:v>6.586</c:v>
                </c:pt>
                <c:pt idx="226">
                  <c:v>6.575</c:v>
                </c:pt>
                <c:pt idx="227">
                  <c:v>6.5695</c:v>
                </c:pt>
                <c:pt idx="228">
                  <c:v>6.564</c:v>
                </c:pt>
                <c:pt idx="229">
                  <c:v>6.672000000000001</c:v>
                </c:pt>
                <c:pt idx="230">
                  <c:v>6.726000000000001</c:v>
                </c:pt>
                <c:pt idx="231">
                  <c:v>6.78</c:v>
                </c:pt>
                <c:pt idx="232">
                  <c:v>6.8135</c:v>
                </c:pt>
                <c:pt idx="233">
                  <c:v>6.83025</c:v>
                </c:pt>
                <c:pt idx="234">
                  <c:v>6.847</c:v>
                </c:pt>
                <c:pt idx="235">
                  <c:v>6.909</c:v>
                </c:pt>
                <c:pt idx="236">
                  <c:v>6.94</c:v>
                </c:pt>
                <c:pt idx="237">
                  <c:v>6.971</c:v>
                </c:pt>
                <c:pt idx="238">
                  <c:v>6.9915</c:v>
                </c:pt>
                <c:pt idx="239">
                  <c:v>7.00175</c:v>
                </c:pt>
                <c:pt idx="240">
                  <c:v>7.012</c:v>
                </c:pt>
                <c:pt idx="241">
                  <c:v>7.0045</c:v>
                </c:pt>
                <c:pt idx="242">
                  <c:v>7.00075</c:v>
                </c:pt>
                <c:pt idx="243">
                  <c:v>6.997</c:v>
                </c:pt>
                <c:pt idx="244">
                  <c:v>7.023</c:v>
                </c:pt>
                <c:pt idx="245">
                  <c:v>7.036</c:v>
                </c:pt>
                <c:pt idx="246">
                  <c:v>7.049</c:v>
                </c:pt>
                <c:pt idx="247">
                  <c:v>7.098000000000001</c:v>
                </c:pt>
                <c:pt idx="248">
                  <c:v>7.1225</c:v>
                </c:pt>
                <c:pt idx="249">
                  <c:v>7.147</c:v>
                </c:pt>
                <c:pt idx="250">
                  <c:v>7.1675</c:v>
                </c:pt>
                <c:pt idx="251">
                  <c:v>7.17775</c:v>
                </c:pt>
                <c:pt idx="252">
                  <c:v>7.188</c:v>
                </c:pt>
                <c:pt idx="253">
                  <c:v>7.2185</c:v>
                </c:pt>
                <c:pt idx="254">
                  <c:v>7.23375</c:v>
                </c:pt>
                <c:pt idx="255">
                  <c:v>7.249</c:v>
                </c:pt>
                <c:pt idx="256">
                  <c:v>7.201</c:v>
                </c:pt>
                <c:pt idx="257">
                  <c:v>7.177</c:v>
                </c:pt>
                <c:pt idx="258">
                  <c:v>7.153</c:v>
                </c:pt>
                <c:pt idx="259">
                  <c:v>7.223</c:v>
                </c:pt>
                <c:pt idx="260">
                  <c:v>7.258</c:v>
                </c:pt>
                <c:pt idx="261">
                  <c:v>7.293</c:v>
                </c:pt>
                <c:pt idx="262">
                  <c:v>7.4105</c:v>
                </c:pt>
                <c:pt idx="263">
                  <c:v>7.46925</c:v>
                </c:pt>
                <c:pt idx="264">
                  <c:v>7.528</c:v>
                </c:pt>
                <c:pt idx="265">
                  <c:v>7.478</c:v>
                </c:pt>
                <c:pt idx="266">
                  <c:v>7.452999999999999</c:v>
                </c:pt>
                <c:pt idx="267">
                  <c:v>7.428</c:v>
                </c:pt>
                <c:pt idx="268">
                  <c:v>7.5325</c:v>
                </c:pt>
                <c:pt idx="269">
                  <c:v>7.58475</c:v>
                </c:pt>
                <c:pt idx="270">
                  <c:v>7.636999999999999</c:v>
                </c:pt>
                <c:pt idx="271">
                  <c:v>7.6145</c:v>
                </c:pt>
                <c:pt idx="272">
                  <c:v>7.60325</c:v>
                </c:pt>
                <c:pt idx="273">
                  <c:v>7.592</c:v>
                </c:pt>
                <c:pt idx="274">
                  <c:v>7.4965</c:v>
                </c:pt>
                <c:pt idx="275">
                  <c:v>7.44875</c:v>
                </c:pt>
                <c:pt idx="276">
                  <c:v>7.401</c:v>
                </c:pt>
                <c:pt idx="277">
                  <c:v>7.4265</c:v>
                </c:pt>
                <c:pt idx="278">
                  <c:v>7.43925</c:v>
                </c:pt>
                <c:pt idx="279">
                  <c:v>7.452</c:v>
                </c:pt>
                <c:pt idx="280">
                  <c:v>7.449</c:v>
                </c:pt>
                <c:pt idx="281">
                  <c:v>7.4475</c:v>
                </c:pt>
                <c:pt idx="282">
                  <c:v>7.446</c:v>
                </c:pt>
                <c:pt idx="283">
                  <c:v>7.3405</c:v>
                </c:pt>
                <c:pt idx="284">
                  <c:v>7.287750000000001</c:v>
                </c:pt>
                <c:pt idx="285">
                  <c:v>7.235</c:v>
                </c:pt>
                <c:pt idx="286">
                  <c:v>7.205500000000001</c:v>
                </c:pt>
                <c:pt idx="287">
                  <c:v>7.19075</c:v>
                </c:pt>
                <c:pt idx="288">
                  <c:v>7.176</c:v>
                </c:pt>
                <c:pt idx="289">
                  <c:v>7.173500000000001</c:v>
                </c:pt>
                <c:pt idx="290">
                  <c:v>7.17225</c:v>
                </c:pt>
                <c:pt idx="291">
                  <c:v>7.171</c:v>
                </c:pt>
                <c:pt idx="292">
                  <c:v>7.2</c:v>
                </c:pt>
                <c:pt idx="293">
                  <c:v>7.2145</c:v>
                </c:pt>
                <c:pt idx="294">
                  <c:v>7.229</c:v>
                </c:pt>
                <c:pt idx="295">
                  <c:v>7.269</c:v>
                </c:pt>
                <c:pt idx="296">
                  <c:v>7.289</c:v>
                </c:pt>
                <c:pt idx="297">
                  <c:v>7.309</c:v>
                </c:pt>
                <c:pt idx="298">
                  <c:v>7.3555</c:v>
                </c:pt>
                <c:pt idx="299">
                  <c:v>7.37875</c:v>
                </c:pt>
                <c:pt idx="300">
                  <c:v>7.402</c:v>
                </c:pt>
                <c:pt idx="301">
                  <c:v>7.432</c:v>
                </c:pt>
                <c:pt idx="302">
                  <c:v>7.447</c:v>
                </c:pt>
                <c:pt idx="303">
                  <c:v>7.462</c:v>
                </c:pt>
                <c:pt idx="304">
                  <c:v>7.500999999999999</c:v>
                </c:pt>
                <c:pt idx="305">
                  <c:v>7.5205</c:v>
                </c:pt>
                <c:pt idx="306">
                  <c:v>7.54</c:v>
                </c:pt>
                <c:pt idx="307">
                  <c:v>7.558</c:v>
                </c:pt>
                <c:pt idx="308">
                  <c:v>7.567</c:v>
                </c:pt>
                <c:pt idx="309">
                  <c:v>7.576</c:v>
                </c:pt>
                <c:pt idx="310">
                  <c:v>7.548999999999999</c:v>
                </c:pt>
                <c:pt idx="311">
                  <c:v>7.5355</c:v>
                </c:pt>
                <c:pt idx="312">
                  <c:v>7.522</c:v>
                </c:pt>
                <c:pt idx="313">
                  <c:v>7.4895</c:v>
                </c:pt>
                <c:pt idx="314">
                  <c:v>7.47325</c:v>
                </c:pt>
                <c:pt idx="315">
                  <c:v>7.457</c:v>
                </c:pt>
                <c:pt idx="316">
                  <c:v>7.4075</c:v>
                </c:pt>
                <c:pt idx="317">
                  <c:v>7.38275</c:v>
                </c:pt>
                <c:pt idx="318">
                  <c:v>7.358</c:v>
                </c:pt>
                <c:pt idx="319">
                  <c:v>7.3025</c:v>
                </c:pt>
                <c:pt idx="320">
                  <c:v>7.27475</c:v>
                </c:pt>
                <c:pt idx="321">
                  <c:v>7.247</c:v>
                </c:pt>
                <c:pt idx="322">
                  <c:v>7.22</c:v>
                </c:pt>
                <c:pt idx="323">
                  <c:v>7.2065</c:v>
                </c:pt>
                <c:pt idx="324">
                  <c:v>7.193</c:v>
                </c:pt>
                <c:pt idx="325">
                  <c:v>7.0865</c:v>
                </c:pt>
                <c:pt idx="326">
                  <c:v>7.03325</c:v>
                </c:pt>
                <c:pt idx="327">
                  <c:v>6.98</c:v>
                </c:pt>
                <c:pt idx="328">
                  <c:v>6.884</c:v>
                </c:pt>
                <c:pt idx="329">
                  <c:v>6.836</c:v>
                </c:pt>
                <c:pt idx="330">
                  <c:v>6.788</c:v>
                </c:pt>
                <c:pt idx="331">
                  <c:v>6.6815</c:v>
                </c:pt>
                <c:pt idx="332">
                  <c:v>6.628249999999999</c:v>
                </c:pt>
                <c:pt idx="333">
                  <c:v>6.575</c:v>
                </c:pt>
                <c:pt idx="334">
                  <c:v>6.515000000000001</c:v>
                </c:pt>
                <c:pt idx="335">
                  <c:v>6.485</c:v>
                </c:pt>
                <c:pt idx="336">
                  <c:v>6.455</c:v>
                </c:pt>
                <c:pt idx="337">
                  <c:v>6.455999999999999</c:v>
                </c:pt>
                <c:pt idx="338">
                  <c:v>6.4565</c:v>
                </c:pt>
                <c:pt idx="339">
                  <c:v>6.457</c:v>
                </c:pt>
                <c:pt idx="340">
                  <c:v>6.506</c:v>
                </c:pt>
                <c:pt idx="341">
                  <c:v>6.5305</c:v>
                </c:pt>
                <c:pt idx="342">
                  <c:v>6.555</c:v>
                </c:pt>
                <c:pt idx="343">
                  <c:v>6.602</c:v>
                </c:pt>
                <c:pt idx="344">
                  <c:v>6.625500000000001</c:v>
                </c:pt>
                <c:pt idx="345">
                  <c:v>6.649</c:v>
                </c:pt>
                <c:pt idx="346">
                  <c:v>6.6685</c:v>
                </c:pt>
                <c:pt idx="347">
                  <c:v>6.67825</c:v>
                </c:pt>
                <c:pt idx="348">
                  <c:v>6.688</c:v>
                </c:pt>
                <c:pt idx="349">
                  <c:v>6.7025</c:v>
                </c:pt>
                <c:pt idx="350">
                  <c:v>6.70975</c:v>
                </c:pt>
                <c:pt idx="351">
                  <c:v>6.717</c:v>
                </c:pt>
                <c:pt idx="352">
                  <c:v>6.733</c:v>
                </c:pt>
                <c:pt idx="353">
                  <c:v>6.741</c:v>
                </c:pt>
                <c:pt idx="354">
                  <c:v>6.749</c:v>
                </c:pt>
                <c:pt idx="355">
                  <c:v>6.814</c:v>
                </c:pt>
                <c:pt idx="356">
                  <c:v>6.8465</c:v>
                </c:pt>
                <c:pt idx="357">
                  <c:v>6.879</c:v>
                </c:pt>
                <c:pt idx="358">
                  <c:v>6.9535</c:v>
                </c:pt>
                <c:pt idx="359">
                  <c:v>6.99075</c:v>
                </c:pt>
                <c:pt idx="360">
                  <c:v>7.028</c:v>
                </c:pt>
                <c:pt idx="361">
                  <c:v>7.131</c:v>
                </c:pt>
                <c:pt idx="362">
                  <c:v>7.1825</c:v>
                </c:pt>
                <c:pt idx="363">
                  <c:v>7.234</c:v>
                </c:pt>
                <c:pt idx="364">
                  <c:v>7.2705</c:v>
                </c:pt>
                <c:pt idx="365">
                  <c:v>7.28875</c:v>
                </c:pt>
                <c:pt idx="366">
                  <c:v>7.307</c:v>
                </c:pt>
                <c:pt idx="367">
                  <c:v>7.295</c:v>
                </c:pt>
                <c:pt idx="368">
                  <c:v>7.289</c:v>
                </c:pt>
                <c:pt idx="369">
                  <c:v>7.283</c:v>
                </c:pt>
                <c:pt idx="370">
                  <c:v>7.3195</c:v>
                </c:pt>
                <c:pt idx="371">
                  <c:v>7.33775</c:v>
                </c:pt>
                <c:pt idx="372">
                  <c:v>7.356</c:v>
                </c:pt>
                <c:pt idx="373">
                  <c:v>7.3735</c:v>
                </c:pt>
                <c:pt idx="374">
                  <c:v>7.38225</c:v>
                </c:pt>
                <c:pt idx="375">
                  <c:v>7.391</c:v>
                </c:pt>
                <c:pt idx="376">
                  <c:v>7.384</c:v>
                </c:pt>
                <c:pt idx="377">
                  <c:v>7.3805</c:v>
                </c:pt>
                <c:pt idx="378">
                  <c:v>7.377</c:v>
                </c:pt>
                <c:pt idx="379">
                  <c:v>7.34</c:v>
                </c:pt>
                <c:pt idx="380">
                  <c:v>7.3215</c:v>
                </c:pt>
                <c:pt idx="381">
                  <c:v>7.303</c:v>
                </c:pt>
                <c:pt idx="382">
                  <c:v>7.275</c:v>
                </c:pt>
                <c:pt idx="383">
                  <c:v>7.261</c:v>
                </c:pt>
                <c:pt idx="384">
                  <c:v>7.247</c:v>
                </c:pt>
                <c:pt idx="385">
                  <c:v>7.2295</c:v>
                </c:pt>
                <c:pt idx="386">
                  <c:v>7.22075</c:v>
                </c:pt>
                <c:pt idx="387">
                  <c:v>7.212</c:v>
                </c:pt>
                <c:pt idx="388">
                  <c:v>7.189</c:v>
                </c:pt>
                <c:pt idx="389">
                  <c:v>7.1775</c:v>
                </c:pt>
                <c:pt idx="390">
                  <c:v>7.166</c:v>
                </c:pt>
                <c:pt idx="391">
                  <c:v>7.112</c:v>
                </c:pt>
                <c:pt idx="392">
                  <c:v>7.085</c:v>
                </c:pt>
                <c:pt idx="393">
                  <c:v>7.058</c:v>
                </c:pt>
                <c:pt idx="394">
                  <c:v>6.972</c:v>
                </c:pt>
                <c:pt idx="395">
                  <c:v>6.929</c:v>
                </c:pt>
                <c:pt idx="396">
                  <c:v>6.886</c:v>
                </c:pt>
                <c:pt idx="397">
                  <c:v>6.85</c:v>
                </c:pt>
                <c:pt idx="398">
                  <c:v>6.832</c:v>
                </c:pt>
                <c:pt idx="399">
                  <c:v>6.814</c:v>
                </c:pt>
                <c:pt idx="400">
                  <c:v>6.7745</c:v>
                </c:pt>
                <c:pt idx="401">
                  <c:v>6.75475</c:v>
                </c:pt>
                <c:pt idx="402">
                  <c:v>6.735</c:v>
                </c:pt>
                <c:pt idx="403">
                  <c:v>6.659499999999999</c:v>
                </c:pt>
                <c:pt idx="404">
                  <c:v>6.621749999999999</c:v>
                </c:pt>
                <c:pt idx="405">
                  <c:v>6.584</c:v>
                </c:pt>
                <c:pt idx="406">
                  <c:v>6.545999999999999</c:v>
                </c:pt>
                <c:pt idx="407">
                  <c:v>6.526999999999999</c:v>
                </c:pt>
                <c:pt idx="408">
                  <c:v>6.508</c:v>
                </c:pt>
                <c:pt idx="409">
                  <c:v>6.457</c:v>
                </c:pt>
                <c:pt idx="410">
                  <c:v>6.4315</c:v>
                </c:pt>
                <c:pt idx="411">
                  <c:v>6.406</c:v>
                </c:pt>
                <c:pt idx="412">
                  <c:v>6.3475</c:v>
                </c:pt>
                <c:pt idx="413">
                  <c:v>6.31825</c:v>
                </c:pt>
                <c:pt idx="414">
                  <c:v>6.289</c:v>
                </c:pt>
                <c:pt idx="415">
                  <c:v>6.2695</c:v>
                </c:pt>
                <c:pt idx="416">
                  <c:v>6.25975</c:v>
                </c:pt>
                <c:pt idx="417">
                  <c:v>6.25</c:v>
                </c:pt>
                <c:pt idx="418">
                  <c:v>6.257</c:v>
                </c:pt>
                <c:pt idx="419">
                  <c:v>6.2605</c:v>
                </c:pt>
                <c:pt idx="420">
                  <c:v>6.264</c:v>
                </c:pt>
                <c:pt idx="421">
                  <c:v>6.301500000000001</c:v>
                </c:pt>
                <c:pt idx="422">
                  <c:v>6.320250000000001</c:v>
                </c:pt>
                <c:pt idx="423">
                  <c:v>6.339</c:v>
                </c:pt>
                <c:pt idx="424">
                  <c:v>6.354</c:v>
                </c:pt>
                <c:pt idx="425">
                  <c:v>6.361499999999999</c:v>
                </c:pt>
                <c:pt idx="426">
                  <c:v>6.369</c:v>
                </c:pt>
                <c:pt idx="427">
                  <c:v>6.423999999999999</c:v>
                </c:pt>
                <c:pt idx="428">
                  <c:v>6.4515</c:v>
                </c:pt>
                <c:pt idx="429">
                  <c:v>6.479</c:v>
                </c:pt>
                <c:pt idx="430">
                  <c:v>6.5145</c:v>
                </c:pt>
                <c:pt idx="431">
                  <c:v>6.53225</c:v>
                </c:pt>
                <c:pt idx="432">
                  <c:v>6.55</c:v>
                </c:pt>
                <c:pt idx="433">
                  <c:v>6.582</c:v>
                </c:pt>
                <c:pt idx="434">
                  <c:v>6.598</c:v>
                </c:pt>
                <c:pt idx="435">
                  <c:v>6.614</c:v>
                </c:pt>
                <c:pt idx="436">
                  <c:v>6.664</c:v>
                </c:pt>
                <c:pt idx="437">
                  <c:v>6.689</c:v>
                </c:pt>
                <c:pt idx="438">
                  <c:v>6.714</c:v>
                </c:pt>
                <c:pt idx="439">
                  <c:v>6.787000000000001</c:v>
                </c:pt>
                <c:pt idx="440">
                  <c:v>6.823500000000001</c:v>
                </c:pt>
                <c:pt idx="441">
                  <c:v>6.86</c:v>
                </c:pt>
                <c:pt idx="442">
                  <c:v>6.938</c:v>
                </c:pt>
                <c:pt idx="443">
                  <c:v>6.977</c:v>
                </c:pt>
                <c:pt idx="444">
                  <c:v>7.016</c:v>
                </c:pt>
                <c:pt idx="445">
                  <c:v>7.098</c:v>
                </c:pt>
                <c:pt idx="446">
                  <c:v>7.138999999999999</c:v>
                </c:pt>
                <c:pt idx="447">
                  <c:v>7.18</c:v>
                </c:pt>
                <c:pt idx="448">
                  <c:v>7.2745</c:v>
                </c:pt>
                <c:pt idx="449">
                  <c:v>7.32175</c:v>
                </c:pt>
                <c:pt idx="450">
                  <c:v>7.369</c:v>
                </c:pt>
                <c:pt idx="451">
                  <c:v>7.496</c:v>
                </c:pt>
                <c:pt idx="452">
                  <c:v>7.5595</c:v>
                </c:pt>
                <c:pt idx="453">
                  <c:v>7.623</c:v>
                </c:pt>
                <c:pt idx="454">
                  <c:v>7.692</c:v>
                </c:pt>
                <c:pt idx="455">
                  <c:v>7.7265</c:v>
                </c:pt>
                <c:pt idx="456">
                  <c:v>7.761</c:v>
                </c:pt>
                <c:pt idx="457">
                  <c:v>7.881500000000001</c:v>
                </c:pt>
                <c:pt idx="458">
                  <c:v>7.94175</c:v>
                </c:pt>
                <c:pt idx="459">
                  <c:v>8.002</c:v>
                </c:pt>
                <c:pt idx="460">
                  <c:v>8.052</c:v>
                </c:pt>
                <c:pt idx="461">
                  <c:v>8.077</c:v>
                </c:pt>
                <c:pt idx="462">
                  <c:v>8.102</c:v>
                </c:pt>
                <c:pt idx="463">
                  <c:v>8.1485</c:v>
                </c:pt>
                <c:pt idx="464">
                  <c:v>8.17175</c:v>
                </c:pt>
                <c:pt idx="465">
                  <c:v>8.195</c:v>
                </c:pt>
                <c:pt idx="466">
                  <c:v>8.2165</c:v>
                </c:pt>
                <c:pt idx="467">
                  <c:v>8.22725</c:v>
                </c:pt>
                <c:pt idx="468">
                  <c:v>8.238</c:v>
                </c:pt>
                <c:pt idx="469">
                  <c:v>8.282</c:v>
                </c:pt>
                <c:pt idx="470">
                  <c:v>8.304</c:v>
                </c:pt>
                <c:pt idx="471">
                  <c:v>8.326</c:v>
                </c:pt>
                <c:pt idx="472">
                  <c:v>8.3975</c:v>
                </c:pt>
                <c:pt idx="473">
                  <c:v>8.433250000000001</c:v>
                </c:pt>
                <c:pt idx="474">
                  <c:v>8.469</c:v>
                </c:pt>
                <c:pt idx="475">
                  <c:v>8.489999999999998</c:v>
                </c:pt>
                <c:pt idx="476">
                  <c:v>8.500499999999998</c:v>
                </c:pt>
                <c:pt idx="477">
                  <c:v>8.511</c:v>
                </c:pt>
                <c:pt idx="478">
                  <c:v>8.5475</c:v>
                </c:pt>
                <c:pt idx="479">
                  <c:v>8.56575</c:v>
                </c:pt>
                <c:pt idx="480">
                  <c:v>8.584</c:v>
                </c:pt>
                <c:pt idx="481">
                  <c:v>8.6145</c:v>
                </c:pt>
                <c:pt idx="482">
                  <c:v>8.62975</c:v>
                </c:pt>
                <c:pt idx="483">
                  <c:v>8.645</c:v>
                </c:pt>
                <c:pt idx="484">
                  <c:v>8.7305</c:v>
                </c:pt>
                <c:pt idx="485">
                  <c:v>8.773250000000001</c:v>
                </c:pt>
                <c:pt idx="486">
                  <c:v>8.816</c:v>
                </c:pt>
                <c:pt idx="487">
                  <c:v>8.859</c:v>
                </c:pt>
                <c:pt idx="488">
                  <c:v>8.8805</c:v>
                </c:pt>
                <c:pt idx="489">
                  <c:v>8.902</c:v>
                </c:pt>
                <c:pt idx="490">
                  <c:v>8.9455</c:v>
                </c:pt>
                <c:pt idx="491">
                  <c:v>8.96725</c:v>
                </c:pt>
                <c:pt idx="492">
                  <c:v>8.989</c:v>
                </c:pt>
                <c:pt idx="493">
                  <c:v>9.120000000000001</c:v>
                </c:pt>
                <c:pt idx="494">
                  <c:v>9.1855</c:v>
                </c:pt>
                <c:pt idx="495">
                  <c:v>9.251</c:v>
                </c:pt>
                <c:pt idx="496">
                  <c:v>9.311499999999998</c:v>
                </c:pt>
                <c:pt idx="497">
                  <c:v>9.34175</c:v>
                </c:pt>
                <c:pt idx="498">
                  <c:v>9.372</c:v>
                </c:pt>
                <c:pt idx="499">
                  <c:v>9.4605</c:v>
                </c:pt>
                <c:pt idx="500">
                  <c:v>9.50475</c:v>
                </c:pt>
                <c:pt idx="501">
                  <c:v>9.549</c:v>
                </c:pt>
                <c:pt idx="502">
                  <c:v>9.524999999999998</c:v>
                </c:pt>
                <c:pt idx="503">
                  <c:v>9.512999999999998</c:v>
                </c:pt>
                <c:pt idx="504">
                  <c:v>9.501</c:v>
                </c:pt>
                <c:pt idx="505">
                  <c:v>9.4795</c:v>
                </c:pt>
                <c:pt idx="506">
                  <c:v>9.46875</c:v>
                </c:pt>
                <c:pt idx="507">
                  <c:v>9.458</c:v>
                </c:pt>
                <c:pt idx="508">
                  <c:v>9.277000000000001</c:v>
                </c:pt>
                <c:pt idx="509">
                  <c:v>9.1865</c:v>
                </c:pt>
                <c:pt idx="510">
                  <c:v>9.096</c:v>
                </c:pt>
                <c:pt idx="511">
                  <c:v>9.091000000000001</c:v>
                </c:pt>
                <c:pt idx="512">
                  <c:v>9.0885</c:v>
                </c:pt>
                <c:pt idx="513">
                  <c:v>9.086</c:v>
                </c:pt>
                <c:pt idx="514">
                  <c:v>9.0705</c:v>
                </c:pt>
                <c:pt idx="515">
                  <c:v>9.06275</c:v>
                </c:pt>
                <c:pt idx="516">
                  <c:v>9.055</c:v>
                </c:pt>
                <c:pt idx="517">
                  <c:v>9.105</c:v>
                </c:pt>
                <c:pt idx="518">
                  <c:v>9.129999999999998</c:v>
                </c:pt>
                <c:pt idx="519">
                  <c:v>9.155</c:v>
                </c:pt>
                <c:pt idx="520">
                  <c:v>9.18</c:v>
                </c:pt>
                <c:pt idx="521">
                  <c:v>9.192499999999998</c:v>
                </c:pt>
                <c:pt idx="522">
                  <c:v>9.205</c:v>
                </c:pt>
                <c:pt idx="523">
                  <c:v>9.1725</c:v>
                </c:pt>
                <c:pt idx="524">
                  <c:v>9.15625</c:v>
                </c:pt>
                <c:pt idx="525">
                  <c:v>9.140000000000001</c:v>
                </c:pt>
                <c:pt idx="526">
                  <c:v>9.097999999999998</c:v>
                </c:pt>
                <c:pt idx="527">
                  <c:v>9.076999999999998</c:v>
                </c:pt>
                <c:pt idx="528">
                  <c:v>9.056</c:v>
                </c:pt>
                <c:pt idx="529">
                  <c:v>8.994</c:v>
                </c:pt>
                <c:pt idx="530">
                  <c:v>8.963</c:v>
                </c:pt>
                <c:pt idx="531">
                  <c:v>8.932</c:v>
                </c:pt>
                <c:pt idx="532">
                  <c:v>8.9365</c:v>
                </c:pt>
                <c:pt idx="533">
                  <c:v>8.938750000000001</c:v>
                </c:pt>
                <c:pt idx="534">
                  <c:v>8.941000000000001</c:v>
                </c:pt>
                <c:pt idx="535">
                  <c:v>8.9935</c:v>
                </c:pt>
                <c:pt idx="536">
                  <c:v>9.01975</c:v>
                </c:pt>
                <c:pt idx="537">
                  <c:v>9.046</c:v>
                </c:pt>
                <c:pt idx="538">
                  <c:v>9.0425</c:v>
                </c:pt>
                <c:pt idx="539">
                  <c:v>9.04075</c:v>
                </c:pt>
                <c:pt idx="540">
                  <c:v>9.039</c:v>
                </c:pt>
                <c:pt idx="541">
                  <c:v>9.0505</c:v>
                </c:pt>
                <c:pt idx="542">
                  <c:v>9.056249999999998</c:v>
                </c:pt>
                <c:pt idx="543">
                  <c:v>9.062</c:v>
                </c:pt>
                <c:pt idx="544">
                  <c:v>9.079</c:v>
                </c:pt>
                <c:pt idx="545">
                  <c:v>9.0875</c:v>
                </c:pt>
                <c:pt idx="546">
                  <c:v>9.096</c:v>
                </c:pt>
                <c:pt idx="547">
                  <c:v>9.1155</c:v>
                </c:pt>
                <c:pt idx="548">
                  <c:v>9.125250000000001</c:v>
                </c:pt>
                <c:pt idx="549">
                  <c:v>9.135</c:v>
                </c:pt>
                <c:pt idx="550">
                  <c:v>9.226</c:v>
                </c:pt>
                <c:pt idx="551">
                  <c:v>9.2715</c:v>
                </c:pt>
                <c:pt idx="552">
                  <c:v>9.317</c:v>
                </c:pt>
                <c:pt idx="553">
                  <c:v>9.3765</c:v>
                </c:pt>
                <c:pt idx="554">
                  <c:v>9.40625</c:v>
                </c:pt>
                <c:pt idx="555">
                  <c:v>9.436</c:v>
                </c:pt>
                <c:pt idx="556">
                  <c:v>9.4965</c:v>
                </c:pt>
                <c:pt idx="557">
                  <c:v>9.52675</c:v>
                </c:pt>
                <c:pt idx="558">
                  <c:v>9.557</c:v>
                </c:pt>
                <c:pt idx="559">
                  <c:v>9.624500000000001</c:v>
                </c:pt>
                <c:pt idx="560">
                  <c:v>9.658250000000001</c:v>
                </c:pt>
                <c:pt idx="561">
                  <c:v>9.692</c:v>
                </c:pt>
                <c:pt idx="562">
                  <c:v>9.774000000000001</c:v>
                </c:pt>
                <c:pt idx="563">
                  <c:v>9.815</c:v>
                </c:pt>
                <c:pt idx="564">
                  <c:v>9.856</c:v>
                </c:pt>
                <c:pt idx="565">
                  <c:v>9.905</c:v>
                </c:pt>
                <c:pt idx="566">
                  <c:v>9.9295</c:v>
                </c:pt>
                <c:pt idx="567">
                  <c:v>9.954</c:v>
                </c:pt>
                <c:pt idx="568">
                  <c:v>10.039</c:v>
                </c:pt>
                <c:pt idx="569">
                  <c:v>10.0815</c:v>
                </c:pt>
                <c:pt idx="570">
                  <c:v>10.124</c:v>
                </c:pt>
                <c:pt idx="571">
                  <c:v>10.1885</c:v>
                </c:pt>
                <c:pt idx="572">
                  <c:v>10.22075</c:v>
                </c:pt>
                <c:pt idx="573">
                  <c:v>10.253</c:v>
                </c:pt>
                <c:pt idx="574">
                  <c:v>10.3235</c:v>
                </c:pt>
                <c:pt idx="575">
                  <c:v>10.35875</c:v>
                </c:pt>
                <c:pt idx="576">
                  <c:v>10.394</c:v>
                </c:pt>
                <c:pt idx="577">
                  <c:v>10.424</c:v>
                </c:pt>
                <c:pt idx="578">
                  <c:v>10.439</c:v>
                </c:pt>
                <c:pt idx="579">
                  <c:v>10.454</c:v>
                </c:pt>
                <c:pt idx="580">
                  <c:v>10.5135</c:v>
                </c:pt>
                <c:pt idx="581">
                  <c:v>10.54325</c:v>
                </c:pt>
                <c:pt idx="582">
                  <c:v>10.573</c:v>
                </c:pt>
                <c:pt idx="583">
                  <c:v>10.627</c:v>
                </c:pt>
                <c:pt idx="584">
                  <c:v>10.654</c:v>
                </c:pt>
                <c:pt idx="585">
                  <c:v>10.681</c:v>
                </c:pt>
                <c:pt idx="586">
                  <c:v>10.6405</c:v>
                </c:pt>
                <c:pt idx="587">
                  <c:v>10.62025</c:v>
                </c:pt>
                <c:pt idx="588">
                  <c:v>10.6</c:v>
                </c:pt>
                <c:pt idx="589">
                  <c:v>10.6005</c:v>
                </c:pt>
                <c:pt idx="590">
                  <c:v>10.60075</c:v>
                </c:pt>
                <c:pt idx="591">
                  <c:v>10.601</c:v>
                </c:pt>
                <c:pt idx="592">
                  <c:v>10.486</c:v>
                </c:pt>
                <c:pt idx="593">
                  <c:v>10.4285</c:v>
                </c:pt>
                <c:pt idx="594">
                  <c:v>10.371</c:v>
                </c:pt>
                <c:pt idx="595">
                  <c:v>9.945</c:v>
                </c:pt>
                <c:pt idx="596">
                  <c:v>9.732</c:v>
                </c:pt>
                <c:pt idx="597">
                  <c:v>9.519</c:v>
                </c:pt>
                <c:pt idx="598">
                  <c:v>9.3255</c:v>
                </c:pt>
                <c:pt idx="599">
                  <c:v>9.22875</c:v>
                </c:pt>
                <c:pt idx="600">
                  <c:v>9.132</c:v>
                </c:pt>
                <c:pt idx="601">
                  <c:v>8.9695</c:v>
                </c:pt>
                <c:pt idx="602">
                  <c:v>8.88825</c:v>
                </c:pt>
                <c:pt idx="603">
                  <c:v>8.807</c:v>
                </c:pt>
                <c:pt idx="604">
                  <c:v>8.7395</c:v>
                </c:pt>
                <c:pt idx="605">
                  <c:v>8.70575</c:v>
                </c:pt>
                <c:pt idx="606">
                  <c:v>8.672</c:v>
                </c:pt>
                <c:pt idx="607">
                  <c:v>8.6795</c:v>
                </c:pt>
                <c:pt idx="608">
                  <c:v>8.683250000000001</c:v>
                </c:pt>
                <c:pt idx="609">
                  <c:v>8.687</c:v>
                </c:pt>
                <c:pt idx="610">
                  <c:v>8.684999999999998</c:v>
                </c:pt>
                <c:pt idx="611">
                  <c:v>8.684</c:v>
                </c:pt>
                <c:pt idx="612">
                  <c:v>8.683</c:v>
                </c:pt>
                <c:pt idx="613">
                  <c:v>8.696</c:v>
                </c:pt>
                <c:pt idx="614">
                  <c:v>8.7025</c:v>
                </c:pt>
                <c:pt idx="615">
                  <c:v>8.709</c:v>
                </c:pt>
                <c:pt idx="616">
                  <c:v>8.671</c:v>
                </c:pt>
                <c:pt idx="617">
                  <c:v>8.652</c:v>
                </c:pt>
                <c:pt idx="618">
                  <c:v>8.633</c:v>
                </c:pt>
                <c:pt idx="619">
                  <c:v>8.5165</c:v>
                </c:pt>
                <c:pt idx="620">
                  <c:v>8.45825</c:v>
                </c:pt>
                <c:pt idx="621">
                  <c:v>8.4</c:v>
                </c:pt>
                <c:pt idx="622">
                  <c:v>8.282</c:v>
                </c:pt>
                <c:pt idx="623">
                  <c:v>8.222999999999998</c:v>
                </c:pt>
                <c:pt idx="624">
                  <c:v>8.164</c:v>
                </c:pt>
                <c:pt idx="625">
                  <c:v>8.091999999999998</c:v>
                </c:pt>
                <c:pt idx="626">
                  <c:v>8.056</c:v>
                </c:pt>
                <c:pt idx="627">
                  <c:v>8.02</c:v>
                </c:pt>
                <c:pt idx="628">
                  <c:v>7.7555</c:v>
                </c:pt>
                <c:pt idx="629">
                  <c:v>7.62325</c:v>
                </c:pt>
                <c:pt idx="630">
                  <c:v>7.491</c:v>
                </c:pt>
                <c:pt idx="631">
                  <c:v>7.409</c:v>
                </c:pt>
                <c:pt idx="632">
                  <c:v>7.368</c:v>
                </c:pt>
                <c:pt idx="633">
                  <c:v>7.327</c:v>
                </c:pt>
                <c:pt idx="634">
                  <c:v>7.282</c:v>
                </c:pt>
                <c:pt idx="635">
                  <c:v>7.2595</c:v>
                </c:pt>
                <c:pt idx="636">
                  <c:v>7.237</c:v>
                </c:pt>
                <c:pt idx="637">
                  <c:v>7.1905</c:v>
                </c:pt>
                <c:pt idx="638">
                  <c:v>7.16725</c:v>
                </c:pt>
                <c:pt idx="639">
                  <c:v>7.144</c:v>
                </c:pt>
                <c:pt idx="640">
                  <c:v>7.0275</c:v>
                </c:pt>
                <c:pt idx="641">
                  <c:v>6.96925</c:v>
                </c:pt>
                <c:pt idx="642">
                  <c:v>6.911</c:v>
                </c:pt>
                <c:pt idx="643">
                  <c:v>6.814999999999999</c:v>
                </c:pt>
                <c:pt idx="644">
                  <c:v>6.766999999999999</c:v>
                </c:pt>
                <c:pt idx="645">
                  <c:v>6.719</c:v>
                </c:pt>
                <c:pt idx="646">
                  <c:v>6.7065</c:v>
                </c:pt>
                <c:pt idx="647">
                  <c:v>6.70025</c:v>
                </c:pt>
                <c:pt idx="648">
                  <c:v>6.694</c:v>
                </c:pt>
                <c:pt idx="649">
                  <c:v>6.640499999999999</c:v>
                </c:pt>
                <c:pt idx="650">
                  <c:v>6.613749999999999</c:v>
                </c:pt>
                <c:pt idx="651">
                  <c:v>6.587</c:v>
                </c:pt>
                <c:pt idx="652">
                  <c:v>6.583</c:v>
                </c:pt>
                <c:pt idx="653">
                  <c:v>6.581</c:v>
                </c:pt>
                <c:pt idx="654">
                  <c:v>6.579</c:v>
                </c:pt>
                <c:pt idx="655">
                  <c:v>6.529</c:v>
                </c:pt>
                <c:pt idx="656">
                  <c:v>6.504</c:v>
                </c:pt>
                <c:pt idx="657">
                  <c:v>6.479</c:v>
                </c:pt>
                <c:pt idx="658">
                  <c:v>6.3765</c:v>
                </c:pt>
                <c:pt idx="659">
                  <c:v>6.32525</c:v>
                </c:pt>
                <c:pt idx="660">
                  <c:v>6.274</c:v>
                </c:pt>
                <c:pt idx="661">
                  <c:v>6.2475</c:v>
                </c:pt>
                <c:pt idx="662">
                  <c:v>6.23425</c:v>
                </c:pt>
                <c:pt idx="663">
                  <c:v>6.221</c:v>
                </c:pt>
                <c:pt idx="664">
                  <c:v>6.234999999999999</c:v>
                </c:pt>
                <c:pt idx="665">
                  <c:v>6.242</c:v>
                </c:pt>
                <c:pt idx="666">
                  <c:v>6.249</c:v>
                </c:pt>
                <c:pt idx="667">
                  <c:v>6.202</c:v>
                </c:pt>
                <c:pt idx="668">
                  <c:v>6.1785</c:v>
                </c:pt>
                <c:pt idx="669">
                  <c:v>6.155</c:v>
                </c:pt>
                <c:pt idx="670">
                  <c:v>6.09</c:v>
                </c:pt>
                <c:pt idx="671">
                  <c:v>6.0575</c:v>
                </c:pt>
                <c:pt idx="672">
                  <c:v>6.025</c:v>
                </c:pt>
                <c:pt idx="673">
                  <c:v>6.047000000000001</c:v>
                </c:pt>
                <c:pt idx="674">
                  <c:v>6.058</c:v>
                </c:pt>
                <c:pt idx="675">
                  <c:v>6.069</c:v>
                </c:pt>
                <c:pt idx="676">
                  <c:v>6.052</c:v>
                </c:pt>
                <c:pt idx="677">
                  <c:v>6.0435</c:v>
                </c:pt>
                <c:pt idx="678">
                  <c:v>6.035</c:v>
                </c:pt>
                <c:pt idx="679">
                  <c:v>6.0115</c:v>
                </c:pt>
                <c:pt idx="680">
                  <c:v>5.99975</c:v>
                </c:pt>
                <c:pt idx="681">
                  <c:v>5.988</c:v>
                </c:pt>
                <c:pt idx="682">
                  <c:v>5.9375</c:v>
                </c:pt>
                <c:pt idx="683">
                  <c:v>5.91225</c:v>
                </c:pt>
                <c:pt idx="684">
                  <c:v>5.887</c:v>
                </c:pt>
                <c:pt idx="685">
                  <c:v>5.8305</c:v>
                </c:pt>
                <c:pt idx="686">
                  <c:v>5.80225</c:v>
                </c:pt>
                <c:pt idx="687">
                  <c:v>5.774</c:v>
                </c:pt>
                <c:pt idx="688">
                  <c:v>5.7385</c:v>
                </c:pt>
                <c:pt idx="689">
                  <c:v>5.720750000000001</c:v>
                </c:pt>
                <c:pt idx="690">
                  <c:v>5.703</c:v>
                </c:pt>
                <c:pt idx="691">
                  <c:v>5.689</c:v>
                </c:pt>
                <c:pt idx="692">
                  <c:v>5.682</c:v>
                </c:pt>
                <c:pt idx="693">
                  <c:v>5.675</c:v>
                </c:pt>
                <c:pt idx="694">
                  <c:v>5.644</c:v>
                </c:pt>
                <c:pt idx="695">
                  <c:v>5.628500000000001</c:v>
                </c:pt>
                <c:pt idx="696">
                  <c:v>5.613</c:v>
                </c:pt>
                <c:pt idx="697">
                  <c:v>5.573</c:v>
                </c:pt>
                <c:pt idx="698">
                  <c:v>5.553000000000001</c:v>
                </c:pt>
                <c:pt idx="699">
                  <c:v>5.533</c:v>
                </c:pt>
                <c:pt idx="700">
                  <c:v>5.511</c:v>
                </c:pt>
                <c:pt idx="701">
                  <c:v>5.5</c:v>
                </c:pt>
                <c:pt idx="702">
                  <c:v>5.489</c:v>
                </c:pt>
                <c:pt idx="703">
                  <c:v>5.4865</c:v>
                </c:pt>
                <c:pt idx="704">
                  <c:v>5.48525</c:v>
                </c:pt>
                <c:pt idx="705">
                  <c:v>5.484</c:v>
                </c:pt>
                <c:pt idx="706">
                  <c:v>5.492</c:v>
                </c:pt>
                <c:pt idx="707">
                  <c:v>5.496</c:v>
                </c:pt>
                <c:pt idx="708">
                  <c:v>5.5</c:v>
                </c:pt>
                <c:pt idx="709">
                  <c:v>5.541</c:v>
                </c:pt>
                <c:pt idx="710">
                  <c:v>5.561500000000001</c:v>
                </c:pt>
                <c:pt idx="711">
                  <c:v>5.582</c:v>
                </c:pt>
                <c:pt idx="712">
                  <c:v>5.592499999999999</c:v>
                </c:pt>
                <c:pt idx="713">
                  <c:v>5.59775</c:v>
                </c:pt>
                <c:pt idx="714">
                  <c:v>5.603</c:v>
                </c:pt>
                <c:pt idx="715">
                  <c:v>5.6015</c:v>
                </c:pt>
                <c:pt idx="716">
                  <c:v>5.60075</c:v>
                </c:pt>
                <c:pt idx="717">
                  <c:v>5.6</c:v>
                </c:pt>
                <c:pt idx="718">
                  <c:v>5.6105</c:v>
                </c:pt>
                <c:pt idx="719">
                  <c:v>5.61575</c:v>
                </c:pt>
                <c:pt idx="720">
                  <c:v>5.621</c:v>
                </c:pt>
                <c:pt idx="721">
                  <c:v>5.621</c:v>
                </c:pt>
                <c:pt idx="722">
                  <c:v>5.621</c:v>
                </c:pt>
              </c:numCache>
            </c:numRef>
          </c:val>
          <c:smooth val="0"/>
        </c:ser>
        <c:dLbls>
          <c:showLegendKey val="0"/>
          <c:showVal val="0"/>
          <c:showCatName val="0"/>
          <c:showSerName val="0"/>
          <c:showPercent val="0"/>
          <c:showBubbleSize val="0"/>
        </c:dLbls>
        <c:marker val="1"/>
        <c:smooth val="0"/>
        <c:axId val="-2099678904"/>
        <c:axId val="-2099681928"/>
      </c:lineChart>
      <c:catAx>
        <c:axId val="-2099688632"/>
        <c:scaling>
          <c:orientation val="minMax"/>
        </c:scaling>
        <c:delete val="0"/>
        <c:axPos val="b"/>
        <c:numFmt formatCode="General" sourceLinked="1"/>
        <c:majorTickMark val="none"/>
        <c:minorTickMark val="none"/>
        <c:tickLblPos val="low"/>
        <c:txPr>
          <a:bodyPr rot="-5400000" vert="horz"/>
          <a:lstStyle/>
          <a:p>
            <a:pPr>
              <a:defRPr/>
            </a:pPr>
            <a:endParaRPr lang="en-US"/>
          </a:p>
        </c:txPr>
        <c:crossAx val="-2099685400"/>
        <c:crosses val="autoZero"/>
        <c:auto val="1"/>
        <c:lblAlgn val="ctr"/>
        <c:lblOffset val="100"/>
        <c:tickLblSkip val="24"/>
        <c:tickMarkSkip val="1"/>
        <c:noMultiLvlLbl val="0"/>
      </c:catAx>
      <c:valAx>
        <c:axId val="-2099685400"/>
        <c:scaling>
          <c:orientation val="minMax"/>
          <c:max val="4000.0"/>
        </c:scaling>
        <c:delete val="0"/>
        <c:axPos val="l"/>
        <c:majorGridlines/>
        <c:numFmt formatCode="&quot;$&quot;#,##0" sourceLinked="0"/>
        <c:majorTickMark val="out"/>
        <c:minorTickMark val="none"/>
        <c:tickLblPos val="nextTo"/>
        <c:spPr>
          <a:ln>
            <a:solidFill>
              <a:schemeClr val="bg1"/>
            </a:solidFill>
          </a:ln>
        </c:spPr>
        <c:txPr>
          <a:bodyPr/>
          <a:lstStyle/>
          <a:p>
            <a:pPr>
              <a:defRPr b="1" i="0">
                <a:solidFill>
                  <a:schemeClr val="accent1">
                    <a:lumMod val="75000"/>
                  </a:schemeClr>
                </a:solidFill>
              </a:defRPr>
            </a:pPr>
            <a:endParaRPr lang="en-US"/>
          </a:p>
        </c:txPr>
        <c:crossAx val="-2099688632"/>
        <c:crosses val="autoZero"/>
        <c:crossBetween val="between"/>
      </c:valAx>
      <c:valAx>
        <c:axId val="-2099681928"/>
        <c:scaling>
          <c:orientation val="minMax"/>
          <c:max val="16.0"/>
        </c:scaling>
        <c:delete val="0"/>
        <c:axPos val="r"/>
        <c:numFmt formatCode="0" sourceLinked="0"/>
        <c:majorTickMark val="out"/>
        <c:minorTickMark val="none"/>
        <c:tickLblPos val="nextTo"/>
        <c:txPr>
          <a:bodyPr/>
          <a:lstStyle/>
          <a:p>
            <a:pPr>
              <a:defRPr b="1" i="0">
                <a:solidFill>
                  <a:schemeClr val="accent3">
                    <a:lumMod val="75000"/>
                  </a:schemeClr>
                </a:solidFill>
              </a:defRPr>
            </a:pPr>
            <a:endParaRPr lang="en-US"/>
          </a:p>
        </c:txPr>
        <c:crossAx val="-2099678904"/>
        <c:crosses val="max"/>
        <c:crossBetween val="between"/>
      </c:valAx>
      <c:catAx>
        <c:axId val="-2099678904"/>
        <c:scaling>
          <c:orientation val="minMax"/>
        </c:scaling>
        <c:delete val="1"/>
        <c:axPos val="b"/>
        <c:majorTickMark val="out"/>
        <c:minorTickMark val="none"/>
        <c:tickLblPos val="nextTo"/>
        <c:crossAx val="-2099681928"/>
        <c:crosses val="autoZero"/>
        <c:auto val="1"/>
        <c:lblAlgn val="ctr"/>
        <c:lblOffset val="100"/>
        <c:noMultiLvlLbl val="0"/>
      </c:catAx>
    </c:plotArea>
    <c:plotVisOnly val="1"/>
    <c:dispBlanksAs val="gap"/>
    <c:showDLblsOverMax val="0"/>
  </c:chart>
  <c:spPr>
    <a:ln>
      <a:noFill/>
    </a:ln>
  </c:spPr>
  <c:printSettings>
    <c:headerFooter/>
    <c:pageMargins b="1.0" l="0.75" r="0.75" t="1.0" header="0.5" footer="0.5"/>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l"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600" b="0">
                <a:latin typeface="Garamond"/>
                <a:cs typeface="Garamond"/>
              </a:rPr>
              <a:t>             </a:t>
            </a:r>
            <a:r>
              <a:rPr lang="en-US" sz="1600" b="0" baseline="0">
                <a:latin typeface="Garamond"/>
                <a:cs typeface="Garamond"/>
              </a:rPr>
              <a:t> </a:t>
            </a:r>
            <a:r>
              <a:rPr lang="en-US" sz="1800" b="0">
                <a:latin typeface="Garamond"/>
                <a:cs typeface="Garamond"/>
              </a:rPr>
              <a:t>M</a:t>
            </a:r>
            <a:r>
              <a:rPr lang="en-US" sz="1500" b="0">
                <a:latin typeface="Garamond"/>
                <a:cs typeface="Garamond"/>
              </a:rPr>
              <a:t>ERIDIAN </a:t>
            </a:r>
            <a:r>
              <a:rPr lang="en-US" sz="1800" b="0">
                <a:latin typeface="Garamond"/>
                <a:cs typeface="Garamond"/>
              </a:rPr>
              <a:t>US R</a:t>
            </a:r>
            <a:r>
              <a:rPr lang="en-US" sz="1500" b="0">
                <a:latin typeface="Garamond"/>
                <a:cs typeface="Garamond"/>
              </a:rPr>
              <a:t>ECESSION </a:t>
            </a:r>
            <a:r>
              <a:rPr lang="en-US" sz="1800" b="0">
                <a:latin typeface="Garamond"/>
                <a:cs typeface="Garamond"/>
              </a:rPr>
              <a:t>I</a:t>
            </a:r>
            <a:r>
              <a:rPr lang="en-US" sz="1500" b="0">
                <a:latin typeface="Garamond"/>
                <a:cs typeface="Garamond"/>
              </a:rPr>
              <a:t>NDEX </a:t>
            </a:r>
            <a:r>
              <a:rPr lang="en-US" sz="1400" b="0">
                <a:effectLst/>
                <a:latin typeface="Garamond"/>
                <a:cs typeface="Garamond"/>
              </a:rPr>
              <a:t>™</a:t>
            </a:r>
          </a:p>
        </c:rich>
      </c:tx>
      <c:layout>
        <c:manualLayout>
          <c:xMode val="edge"/>
          <c:yMode val="edge"/>
          <c:x val="0.0537805769096237"/>
          <c:y val="0.117091988928005"/>
        </c:manualLayout>
      </c:layout>
      <c:overlay val="0"/>
    </c:title>
    <c:autoTitleDeleted val="0"/>
    <c:plotArea>
      <c:layout>
        <c:manualLayout>
          <c:layoutTarget val="inner"/>
          <c:xMode val="edge"/>
          <c:yMode val="edge"/>
          <c:x val="0.0665913739542323"/>
          <c:y val="0.270580742253635"/>
          <c:w val="0.914762626107283"/>
          <c:h val="0.628412297438929"/>
        </c:manualLayout>
      </c:layout>
      <c:barChart>
        <c:barDir val="col"/>
        <c:grouping val="clustered"/>
        <c:varyColors val="0"/>
        <c:ser>
          <c:idx val="3"/>
          <c:order val="3"/>
          <c:tx>
            <c:v>Recession Zone</c:v>
          </c:tx>
          <c:spPr>
            <a:solidFill>
              <a:schemeClr val="bg1">
                <a:lumMod val="85000"/>
              </a:schemeClr>
            </a:solidFill>
          </c:spPr>
          <c:invertIfNegative val="0"/>
          <c:val>
            <c:numRef>
              <c:f>#REF!</c:f>
              <c:numCache>
                <c:formatCode>General</c:formatCode>
                <c:ptCount val="1"/>
                <c:pt idx="0">
                  <c:v>1.0</c:v>
                </c:pt>
              </c:numCache>
            </c:numRef>
          </c:val>
        </c:ser>
        <c:ser>
          <c:idx val="4"/>
          <c:order val="4"/>
          <c:tx>
            <c:v>Recession2</c:v>
          </c:tx>
          <c:spPr>
            <a:solidFill>
              <a:schemeClr val="bg1">
                <a:lumMod val="85000"/>
              </a:schemeClr>
            </a:solidFill>
          </c:spPr>
          <c:invertIfNegative val="0"/>
          <c:val>
            <c:numRef>
              <c:f>#REF!</c:f>
              <c:numCache>
                <c:formatCode>General</c:formatCode>
                <c:ptCount val="1"/>
                <c:pt idx="0">
                  <c:v>1.0</c:v>
                </c:pt>
              </c:numCache>
            </c:numRef>
          </c:val>
        </c:ser>
        <c:dLbls>
          <c:showLegendKey val="0"/>
          <c:showVal val="0"/>
          <c:showCatName val="0"/>
          <c:showSerName val="0"/>
          <c:showPercent val="0"/>
          <c:showBubbleSize val="0"/>
        </c:dLbls>
        <c:gapWidth val="150"/>
        <c:axId val="-2100434312"/>
        <c:axId val="-2100431080"/>
      </c:barChart>
      <c:lineChart>
        <c:grouping val="standard"/>
        <c:varyColors val="0"/>
        <c:ser>
          <c:idx val="0"/>
          <c:order val="0"/>
          <c:tx>
            <c:strRef>
              <c:f>#REF!</c:f>
              <c:strCache>
                <c:ptCount val="1"/>
                <c:pt idx="0">
                  <c:v>#REF!</c:v>
                </c:pt>
              </c:strCache>
            </c:strRef>
          </c:tx>
          <c:spPr>
            <a:ln w="28575">
              <a:solidFill>
                <a:schemeClr val="accent1">
                  <a:lumMod val="75000"/>
                </a:schemeClr>
              </a:solidFill>
            </a:ln>
          </c:spPr>
          <c:marker>
            <c:symbol val="none"/>
          </c:marker>
          <c:cat>
            <c:multiLvlStrRef>
              <c:f>#REF!</c:f>
            </c:multiLvlStrRef>
          </c:cat>
          <c:val>
            <c:numRef>
              <c:f>#REF!</c:f>
              <c:numCache>
                <c:formatCode>General</c:formatCode>
                <c:ptCount val="1"/>
                <c:pt idx="0">
                  <c:v>1.0</c:v>
                </c:pt>
              </c:numCache>
            </c:numRef>
          </c:val>
          <c:smooth val="0"/>
        </c:ser>
        <c:ser>
          <c:idx val="1"/>
          <c:order val="1"/>
          <c:tx>
            <c:v>Zone1</c:v>
          </c:tx>
          <c:spPr>
            <a:ln w="28575">
              <a:solidFill>
                <a:schemeClr val="accent2">
                  <a:lumMod val="75000"/>
                </a:schemeClr>
              </a:solidFill>
            </a:ln>
          </c:spPr>
          <c:marker>
            <c:symbol val="none"/>
          </c:marker>
          <c:cat>
            <c:multiLvlStrRef>
              <c:f>#REF!</c:f>
            </c:multiLvlStrRef>
          </c:cat>
          <c:val>
            <c:numRef>
              <c:f>#REF!</c:f>
              <c:numCache>
                <c:formatCode>General</c:formatCode>
                <c:ptCount val="1"/>
                <c:pt idx="0">
                  <c:v>1.0</c:v>
                </c:pt>
              </c:numCache>
            </c:numRef>
          </c:val>
          <c:smooth val="0"/>
        </c:ser>
        <c:ser>
          <c:idx val="2"/>
          <c:order val="2"/>
          <c:tx>
            <c:v>Zone2</c:v>
          </c:tx>
          <c:spPr>
            <a:ln w="28575">
              <a:solidFill>
                <a:schemeClr val="accent2">
                  <a:lumMod val="75000"/>
                </a:schemeClr>
              </a:solidFill>
            </a:ln>
          </c:spPr>
          <c:marker>
            <c:symbol val="none"/>
          </c:marker>
          <c:cat>
            <c:multiLvlStrRef>
              <c:f>#REF!</c:f>
            </c:multiLvlStrRef>
          </c:cat>
          <c:val>
            <c:numRef>
              <c:f>#REF!</c:f>
              <c:numCache>
                <c:formatCode>General</c:formatCode>
                <c:ptCount val="1"/>
                <c:pt idx="0">
                  <c:v>1.0</c:v>
                </c:pt>
              </c:numCache>
            </c:numRef>
          </c:val>
          <c:smooth val="0"/>
        </c:ser>
        <c:dLbls>
          <c:showLegendKey val="0"/>
          <c:showVal val="0"/>
          <c:showCatName val="0"/>
          <c:showSerName val="0"/>
          <c:showPercent val="0"/>
          <c:showBubbleSize val="0"/>
        </c:dLbls>
        <c:marker val="1"/>
        <c:smooth val="0"/>
        <c:axId val="-2100434312"/>
        <c:axId val="-2100431080"/>
      </c:lineChart>
      <c:catAx>
        <c:axId val="-2100434312"/>
        <c:scaling>
          <c:orientation val="minMax"/>
        </c:scaling>
        <c:delete val="0"/>
        <c:axPos val="b"/>
        <c:numFmt formatCode="General" sourceLinked="1"/>
        <c:majorTickMark val="none"/>
        <c:minorTickMark val="none"/>
        <c:tickLblPos val="low"/>
        <c:txPr>
          <a:bodyPr rot="-5400000" vert="horz"/>
          <a:lstStyle/>
          <a:p>
            <a:pPr>
              <a:defRPr sz="900" b="0" i="0"/>
            </a:pPr>
            <a:endParaRPr lang="en-US"/>
          </a:p>
        </c:txPr>
        <c:crossAx val="-2100431080"/>
        <c:crosses val="autoZero"/>
        <c:auto val="1"/>
        <c:lblAlgn val="ctr"/>
        <c:lblOffset val="100"/>
        <c:tickLblSkip val="12"/>
        <c:noMultiLvlLbl val="0"/>
      </c:catAx>
      <c:valAx>
        <c:axId val="-2100431080"/>
        <c:scaling>
          <c:orientation val="minMax"/>
          <c:max val="3.0"/>
          <c:min val="-3.0"/>
        </c:scaling>
        <c:delete val="0"/>
        <c:axPos val="l"/>
        <c:majorGridlines>
          <c:spPr>
            <a:ln w="3175"/>
          </c:spPr>
        </c:majorGridlines>
        <c:numFmt formatCode="#,##0.0" sourceLinked="0"/>
        <c:majorTickMark val="out"/>
        <c:minorTickMark val="none"/>
        <c:tickLblPos val="nextTo"/>
        <c:spPr>
          <a:ln w="3175">
            <a:solidFill>
              <a:schemeClr val="bg1"/>
            </a:solidFill>
          </a:ln>
        </c:spPr>
        <c:txPr>
          <a:bodyPr/>
          <a:lstStyle/>
          <a:p>
            <a:pPr>
              <a:defRPr sz="1000" b="0" i="0"/>
            </a:pPr>
            <a:endParaRPr lang="en-US"/>
          </a:p>
        </c:txPr>
        <c:crossAx val="-2100434312"/>
        <c:crosses val="autoZero"/>
        <c:crossBetween val="between"/>
      </c:valAx>
    </c:plotArea>
    <c:legend>
      <c:legendPos val="r"/>
      <c:legendEntry>
        <c:idx val="1"/>
        <c:delete val="1"/>
      </c:legendEntry>
      <c:legendEntry>
        <c:idx val="2"/>
        <c:delete val="1"/>
      </c:legendEntry>
      <c:legendEntry>
        <c:idx val="3"/>
        <c:delete val="1"/>
      </c:legendEntry>
      <c:legendEntry>
        <c:idx val="4"/>
        <c:delete val="1"/>
      </c:legendEntry>
      <c:layout>
        <c:manualLayout>
          <c:xMode val="edge"/>
          <c:yMode val="edge"/>
          <c:x val="0.387199671980785"/>
          <c:y val="0.606684313778184"/>
          <c:w val="0.203891282782566"/>
          <c:h val="0.0714694426541878"/>
        </c:manualLayout>
      </c:layout>
      <c:overlay val="0"/>
      <c:spPr>
        <a:ln>
          <a:noFill/>
        </a:ln>
      </c:spPr>
      <c:txPr>
        <a:bodyPr/>
        <a:lstStyle/>
        <a:p>
          <a:pPr>
            <a:defRPr b="1" i="0">
              <a:solidFill>
                <a:schemeClr val="accent2">
                  <a:lumMod val="75000"/>
                </a:schemeClr>
              </a:solidFill>
            </a:defRPr>
          </a:pPr>
          <a:endParaRPr lang="en-US"/>
        </a:p>
      </c:txPr>
    </c:legend>
    <c:plotVisOnly val="1"/>
    <c:dispBlanksAs val="gap"/>
    <c:showDLblsOverMax val="0"/>
  </c:chart>
  <c:spPr>
    <a:ln>
      <a:noFill/>
    </a:ln>
  </c:spPr>
  <c:printSettings>
    <c:headerFooter/>
    <c:pageMargins b="1.0" l="0.75" r="0.75" t="1.0" header="0.5" footer="0.5"/>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1800" b="0">
                <a:latin typeface="Garamond"/>
                <a:cs typeface="Garamond"/>
              </a:rPr>
              <a:t>P</a:t>
            </a:r>
            <a:r>
              <a:rPr lang="en-US" sz="1500" b="0">
                <a:latin typeface="Garamond"/>
                <a:cs typeface="Garamond"/>
              </a:rPr>
              <a:t>ERSONAL </a:t>
            </a:r>
            <a:r>
              <a:rPr lang="en-US" sz="1800" b="0">
                <a:latin typeface="Garamond"/>
                <a:cs typeface="Garamond"/>
              </a:rPr>
              <a:t>S</a:t>
            </a:r>
            <a:r>
              <a:rPr lang="en-US" sz="1500" b="0">
                <a:latin typeface="Garamond"/>
                <a:cs typeface="Garamond"/>
              </a:rPr>
              <a:t>PENDING</a:t>
            </a:r>
          </a:p>
        </c:rich>
      </c:tx>
      <c:layout>
        <c:manualLayout>
          <c:xMode val="edge"/>
          <c:yMode val="edge"/>
          <c:x val="0.324138872381518"/>
          <c:y val="0.103433604697718"/>
        </c:manualLayout>
      </c:layout>
      <c:overlay val="0"/>
    </c:title>
    <c:autoTitleDeleted val="0"/>
    <c:plotArea>
      <c:layout>
        <c:manualLayout>
          <c:layoutTarget val="inner"/>
          <c:xMode val="edge"/>
          <c:yMode val="edge"/>
          <c:x val="0.0917240594925634"/>
          <c:y val="0.254199386093687"/>
          <c:w val="0.879387051618548"/>
          <c:h val="0.606587214733751"/>
        </c:manualLayout>
      </c:layout>
      <c:barChart>
        <c:barDir val="col"/>
        <c:grouping val="clustered"/>
        <c:varyColors val="0"/>
        <c:ser>
          <c:idx val="3"/>
          <c:order val="2"/>
          <c:tx>
            <c:v>Recession1</c:v>
          </c:tx>
          <c:spPr>
            <a:solidFill>
              <a:schemeClr val="bg1">
                <a:lumMod val="85000"/>
              </a:schemeClr>
            </a:solidFill>
            <a:ln>
              <a:solidFill>
                <a:schemeClr val="bg1">
                  <a:lumMod val="85000"/>
                </a:schemeClr>
              </a:solidFill>
            </a:ln>
          </c:spPr>
          <c:invertIfNegative val="0"/>
          <c:val>
            <c:numRef>
              <c:f>Spending!$F$24:$F$177</c:f>
              <c:numCache>
                <c:formatCode>0%</c:formatCode>
                <c:ptCount val="154"/>
                <c:pt idx="6">
                  <c:v>0.14</c:v>
                </c:pt>
                <c:pt idx="7">
                  <c:v>0.14</c:v>
                </c:pt>
                <c:pt idx="8">
                  <c:v>0.14</c:v>
                </c:pt>
                <c:pt idx="9">
                  <c:v>0.14</c:v>
                </c:pt>
                <c:pt idx="10">
                  <c:v>0.14</c:v>
                </c:pt>
                <c:pt idx="11">
                  <c:v>0.14</c:v>
                </c:pt>
                <c:pt idx="42">
                  <c:v>0.14</c:v>
                </c:pt>
                <c:pt idx="43">
                  <c:v>0.14</c:v>
                </c:pt>
                <c:pt idx="44">
                  <c:v>0.14</c:v>
                </c:pt>
                <c:pt idx="45">
                  <c:v>0.14</c:v>
                </c:pt>
                <c:pt idx="85">
                  <c:v>0.14</c:v>
                </c:pt>
                <c:pt idx="86">
                  <c:v>0.14</c:v>
                </c:pt>
                <c:pt idx="87">
                  <c:v>0.14</c:v>
                </c:pt>
                <c:pt idx="112">
                  <c:v>0.14</c:v>
                </c:pt>
                <c:pt idx="113">
                  <c:v>0.14</c:v>
                </c:pt>
                <c:pt idx="114">
                  <c:v>0.14</c:v>
                </c:pt>
                <c:pt idx="115">
                  <c:v>0.14</c:v>
                </c:pt>
                <c:pt idx="116">
                  <c:v>0.14</c:v>
                </c:pt>
                <c:pt idx="117">
                  <c:v>0.14</c:v>
                </c:pt>
                <c:pt idx="118">
                  <c:v>0.14</c:v>
                </c:pt>
              </c:numCache>
            </c:numRef>
          </c:val>
        </c:ser>
        <c:ser>
          <c:idx val="4"/>
          <c:order val="3"/>
          <c:tx>
            <c:v>Recession2</c:v>
          </c:tx>
          <c:spPr>
            <a:solidFill>
              <a:schemeClr val="bg1">
                <a:lumMod val="85000"/>
              </a:schemeClr>
            </a:solidFill>
          </c:spPr>
          <c:invertIfNegative val="0"/>
          <c:val>
            <c:numRef>
              <c:f>Spending!$G$24:$G$177</c:f>
              <c:numCache>
                <c:formatCode>0%</c:formatCode>
                <c:ptCount val="154"/>
                <c:pt idx="6">
                  <c:v>-0.04</c:v>
                </c:pt>
                <c:pt idx="7">
                  <c:v>-0.04</c:v>
                </c:pt>
                <c:pt idx="8">
                  <c:v>-0.04</c:v>
                </c:pt>
                <c:pt idx="9">
                  <c:v>-0.04</c:v>
                </c:pt>
                <c:pt idx="10">
                  <c:v>-0.04</c:v>
                </c:pt>
                <c:pt idx="11">
                  <c:v>-0.04</c:v>
                </c:pt>
                <c:pt idx="42">
                  <c:v>-0.04</c:v>
                </c:pt>
                <c:pt idx="43">
                  <c:v>-0.04</c:v>
                </c:pt>
                <c:pt idx="44">
                  <c:v>-0.04</c:v>
                </c:pt>
                <c:pt idx="45">
                  <c:v>-0.04</c:v>
                </c:pt>
                <c:pt idx="85">
                  <c:v>-0.04</c:v>
                </c:pt>
                <c:pt idx="86">
                  <c:v>-0.04</c:v>
                </c:pt>
                <c:pt idx="87">
                  <c:v>-0.04</c:v>
                </c:pt>
                <c:pt idx="112">
                  <c:v>-0.04</c:v>
                </c:pt>
                <c:pt idx="113">
                  <c:v>-0.04</c:v>
                </c:pt>
                <c:pt idx="114">
                  <c:v>-0.04</c:v>
                </c:pt>
                <c:pt idx="115">
                  <c:v>-0.04</c:v>
                </c:pt>
                <c:pt idx="116">
                  <c:v>-0.04</c:v>
                </c:pt>
                <c:pt idx="117">
                  <c:v>-0.04</c:v>
                </c:pt>
                <c:pt idx="118">
                  <c:v>-0.04</c:v>
                </c:pt>
              </c:numCache>
            </c:numRef>
          </c:val>
        </c:ser>
        <c:dLbls>
          <c:showLegendKey val="0"/>
          <c:showVal val="0"/>
          <c:showCatName val="0"/>
          <c:showSerName val="0"/>
          <c:showPercent val="0"/>
          <c:showBubbleSize val="0"/>
        </c:dLbls>
        <c:gapWidth val="0"/>
        <c:overlap val="100"/>
        <c:axId val="-2099611512"/>
        <c:axId val="-2099608328"/>
      </c:barChart>
      <c:lineChart>
        <c:grouping val="standard"/>
        <c:varyColors val="0"/>
        <c:ser>
          <c:idx val="0"/>
          <c:order val="0"/>
          <c:tx>
            <c:v>PCE</c:v>
          </c:tx>
          <c:spPr>
            <a:ln w="31750">
              <a:solidFill>
                <a:schemeClr val="accent1">
                  <a:lumMod val="75000"/>
                </a:schemeClr>
              </a:solidFill>
            </a:ln>
          </c:spPr>
          <c:marker>
            <c:symbol val="none"/>
          </c:marker>
          <c:cat>
            <c:numRef>
              <c:f>Spending!$A$24:$A$177</c:f>
              <c:numCache>
                <c:formatCode>General</c:formatCode>
                <c:ptCount val="154"/>
                <c:pt idx="0">
                  <c:v>1980.0</c:v>
                </c:pt>
                <c:pt idx="4">
                  <c:v>1981.0</c:v>
                </c:pt>
                <c:pt idx="8">
                  <c:v>1982.0</c:v>
                </c:pt>
                <c:pt idx="12">
                  <c:v>1983.0</c:v>
                </c:pt>
                <c:pt idx="16">
                  <c:v>1984.0</c:v>
                </c:pt>
                <c:pt idx="20">
                  <c:v>1985.0</c:v>
                </c:pt>
                <c:pt idx="24">
                  <c:v>1986.0</c:v>
                </c:pt>
                <c:pt idx="28">
                  <c:v>1987.0</c:v>
                </c:pt>
                <c:pt idx="32">
                  <c:v>1988.0</c:v>
                </c:pt>
                <c:pt idx="36">
                  <c:v>1989.0</c:v>
                </c:pt>
                <c:pt idx="40">
                  <c:v>1990.0</c:v>
                </c:pt>
                <c:pt idx="44">
                  <c:v>1991.0</c:v>
                </c:pt>
                <c:pt idx="48">
                  <c:v>1992.0</c:v>
                </c:pt>
                <c:pt idx="52">
                  <c:v>1993.0</c:v>
                </c:pt>
                <c:pt idx="56">
                  <c:v>1994.0</c:v>
                </c:pt>
                <c:pt idx="60">
                  <c:v>1995.0</c:v>
                </c:pt>
                <c:pt idx="64">
                  <c:v>1996.0</c:v>
                </c:pt>
                <c:pt idx="68">
                  <c:v>1997.0</c:v>
                </c:pt>
                <c:pt idx="72">
                  <c:v>1998.0</c:v>
                </c:pt>
                <c:pt idx="76">
                  <c:v>1999.0</c:v>
                </c:pt>
                <c:pt idx="80">
                  <c:v>2000.0</c:v>
                </c:pt>
                <c:pt idx="84">
                  <c:v>2001.0</c:v>
                </c:pt>
                <c:pt idx="88">
                  <c:v>2002.0</c:v>
                </c:pt>
                <c:pt idx="92">
                  <c:v>2003.0</c:v>
                </c:pt>
                <c:pt idx="96">
                  <c:v>2004.0</c:v>
                </c:pt>
                <c:pt idx="100">
                  <c:v>2005.0</c:v>
                </c:pt>
                <c:pt idx="104">
                  <c:v>2006.0</c:v>
                </c:pt>
                <c:pt idx="108">
                  <c:v>2007.0</c:v>
                </c:pt>
                <c:pt idx="112">
                  <c:v>2008.0</c:v>
                </c:pt>
                <c:pt idx="116">
                  <c:v>2009.0</c:v>
                </c:pt>
                <c:pt idx="120">
                  <c:v>2010.0</c:v>
                </c:pt>
                <c:pt idx="124">
                  <c:v>2011.0</c:v>
                </c:pt>
                <c:pt idx="128">
                  <c:v>2012.0</c:v>
                </c:pt>
                <c:pt idx="132">
                  <c:v>2013.0</c:v>
                </c:pt>
                <c:pt idx="136">
                  <c:v>2014.0</c:v>
                </c:pt>
                <c:pt idx="140">
                  <c:v>2015.0</c:v>
                </c:pt>
                <c:pt idx="144">
                  <c:v>2016.0</c:v>
                </c:pt>
                <c:pt idx="148">
                  <c:v>2017.0</c:v>
                </c:pt>
                <c:pt idx="152">
                  <c:v>2018.0</c:v>
                </c:pt>
              </c:numCache>
            </c:numRef>
          </c:cat>
          <c:val>
            <c:numRef>
              <c:f>Spending!$D$24:$D$177</c:f>
              <c:numCache>
                <c:formatCode>0.0%</c:formatCode>
                <c:ptCount val="154"/>
                <c:pt idx="0">
                  <c:v>0.122046006271006</c:v>
                </c:pt>
                <c:pt idx="1">
                  <c:v>0.094430338301335</c:v>
                </c:pt>
                <c:pt idx="2">
                  <c:v>0.0942410260896215</c:v>
                </c:pt>
                <c:pt idx="3">
                  <c:v>0.106849099867979</c:v>
                </c:pt>
                <c:pt idx="4">
                  <c:v>0.10775526316717</c:v>
                </c:pt>
                <c:pt idx="5">
                  <c:v>0.124830251014388</c:v>
                </c:pt>
                <c:pt idx="6">
                  <c:v>0.110177568403154</c:v>
                </c:pt>
                <c:pt idx="7">
                  <c:v>0.0778290428271813</c:v>
                </c:pt>
                <c:pt idx="8">
                  <c:v>0.068101333486059</c:v>
                </c:pt>
                <c:pt idx="9">
                  <c:v>0.0636868169577017</c:v>
                </c:pt>
                <c:pt idx="10">
                  <c:v>0.0651509448705095</c:v>
                </c:pt>
                <c:pt idx="11">
                  <c:v>0.0866607206979981</c:v>
                </c:pt>
                <c:pt idx="12">
                  <c:v>0.0846181152890418</c:v>
                </c:pt>
                <c:pt idx="13">
                  <c:v>0.10285760512246</c:v>
                </c:pt>
                <c:pt idx="14">
                  <c:v>0.112301508723092</c:v>
                </c:pt>
                <c:pt idx="15">
                  <c:v>0.105773147634597</c:v>
                </c:pt>
                <c:pt idx="16">
                  <c:v>0.106919882870416</c:v>
                </c:pt>
                <c:pt idx="17">
                  <c:v>0.100664254804978</c:v>
                </c:pt>
                <c:pt idx="18">
                  <c:v>0.0834641222986386</c:v>
                </c:pt>
                <c:pt idx="19">
                  <c:v>0.0797898078647972</c:v>
                </c:pt>
                <c:pt idx="20">
                  <c:v>0.0900860776663296</c:v>
                </c:pt>
                <c:pt idx="21">
                  <c:v>0.0831576379430956</c:v>
                </c:pt>
                <c:pt idx="22">
                  <c:v>0.0957321655699987</c:v>
                </c:pt>
                <c:pt idx="23">
                  <c:v>0.0849415468907177</c:v>
                </c:pt>
                <c:pt idx="24">
                  <c:v>0.0711833954980411</c:v>
                </c:pt>
                <c:pt idx="25">
                  <c:v>0.0632762614458244</c:v>
                </c:pt>
                <c:pt idx="26">
                  <c:v>0.0592027007989403</c:v>
                </c:pt>
                <c:pt idx="27">
                  <c:v>0.0623900841908324</c:v>
                </c:pt>
                <c:pt idx="28">
                  <c:v>0.056616476274663</c:v>
                </c:pt>
                <c:pt idx="29">
                  <c:v>0.0707968139785428</c:v>
                </c:pt>
                <c:pt idx="30">
                  <c:v>0.0686126872985441</c:v>
                </c:pt>
                <c:pt idx="31">
                  <c:v>0.0670917537109606</c:v>
                </c:pt>
                <c:pt idx="32">
                  <c:v>0.0832518577931453</c:v>
                </c:pt>
                <c:pt idx="33">
                  <c:v>0.0780741027009855</c:v>
                </c:pt>
                <c:pt idx="34">
                  <c:v>0.0784449524244568</c:v>
                </c:pt>
                <c:pt idx="35">
                  <c:v>0.0900128724472502</c:v>
                </c:pt>
                <c:pt idx="36">
                  <c:v>0.0799147002255022</c:v>
                </c:pt>
                <c:pt idx="37">
                  <c:v>0.0796092372488999</c:v>
                </c:pt>
                <c:pt idx="38">
                  <c:v>0.0736191063443607</c:v>
                </c:pt>
                <c:pt idx="39">
                  <c:v>0.0638085635364745</c:v>
                </c:pt>
                <c:pt idx="40">
                  <c:v>0.0709924897684125</c:v>
                </c:pt>
                <c:pt idx="41">
                  <c:v>0.0646226947349109</c:v>
                </c:pt>
                <c:pt idx="42">
                  <c:v>0.0657452944382153</c:v>
                </c:pt>
                <c:pt idx="43">
                  <c:v>0.0586302841071442</c:v>
                </c:pt>
                <c:pt idx="44">
                  <c:v>0.0362803334877853</c:v>
                </c:pt>
                <c:pt idx="45">
                  <c:v>0.0379315439651046</c:v>
                </c:pt>
                <c:pt idx="46">
                  <c:v>0.0329032677359815</c:v>
                </c:pt>
                <c:pt idx="47">
                  <c:v>0.0341587664032427</c:v>
                </c:pt>
                <c:pt idx="48">
                  <c:v>0.0585608285087472</c:v>
                </c:pt>
                <c:pt idx="49">
                  <c:v>0.0582459793039452</c:v>
                </c:pt>
                <c:pt idx="50">
                  <c:v>0.0638522083453196</c:v>
                </c:pt>
                <c:pt idx="51">
                  <c:v>0.0767926356589147</c:v>
                </c:pt>
                <c:pt idx="52">
                  <c:v>0.0607535701995977</c:v>
                </c:pt>
                <c:pt idx="53">
                  <c:v>0.0632681691957475</c:v>
                </c:pt>
                <c:pt idx="54">
                  <c:v>0.0615613402599641</c:v>
                </c:pt>
                <c:pt idx="55">
                  <c:v>0.0569849821403903</c:v>
                </c:pt>
                <c:pt idx="56">
                  <c:v>0.0624685740823976</c:v>
                </c:pt>
                <c:pt idx="57">
                  <c:v>0.0598794047229188</c:v>
                </c:pt>
                <c:pt idx="58">
                  <c:v>0.0591844916717348</c:v>
                </c:pt>
                <c:pt idx="59">
                  <c:v>0.0601983327955514</c:v>
                </c:pt>
                <c:pt idx="60">
                  <c:v>0.0521967885990353</c:v>
                </c:pt>
                <c:pt idx="61">
                  <c:v>0.0534779592339623</c:v>
                </c:pt>
                <c:pt idx="62">
                  <c:v>0.0517385578614199</c:v>
                </c:pt>
                <c:pt idx="63">
                  <c:v>0.0474322794829525</c:v>
                </c:pt>
                <c:pt idx="64">
                  <c:v>0.0551532194973877</c:v>
                </c:pt>
                <c:pt idx="65">
                  <c:v>0.0581501290434648</c:v>
                </c:pt>
                <c:pt idx="66">
                  <c:v>0.0551833670690276</c:v>
                </c:pt>
                <c:pt idx="67">
                  <c:v>0.0587674594093149</c:v>
                </c:pt>
                <c:pt idx="68">
                  <c:v>0.0589578442350478</c:v>
                </c:pt>
                <c:pt idx="69">
                  <c:v>0.0480352548673987</c:v>
                </c:pt>
                <c:pt idx="70">
                  <c:v>0.0577635247288608</c:v>
                </c:pt>
                <c:pt idx="71">
                  <c:v>0.0580722516576952</c:v>
                </c:pt>
                <c:pt idx="72">
                  <c:v>0.0530519840864478</c:v>
                </c:pt>
                <c:pt idx="73">
                  <c:v>0.0660357098273581</c:v>
                </c:pt>
                <c:pt idx="74">
                  <c:v>0.0623150825596381</c:v>
                </c:pt>
                <c:pt idx="75">
                  <c:v>0.0643808454325069</c:v>
                </c:pt>
                <c:pt idx="76">
                  <c:v>0.0666259769124098</c:v>
                </c:pt>
                <c:pt idx="77">
                  <c:v>0.0673346859684057</c:v>
                </c:pt>
                <c:pt idx="78">
                  <c:v>0.0678374298910417</c:v>
                </c:pt>
                <c:pt idx="79">
                  <c:v>0.0715524171407964</c:v>
                </c:pt>
                <c:pt idx="80">
                  <c:v>0.0837463859263662</c:v>
                </c:pt>
                <c:pt idx="81">
                  <c:v>0.0774603633559828</c:v>
                </c:pt>
                <c:pt idx="82">
                  <c:v>0.0768633388255919</c:v>
                </c:pt>
                <c:pt idx="83">
                  <c:v>0.0700544757370185</c:v>
                </c:pt>
                <c:pt idx="84">
                  <c:v>0.0564431125755017</c:v>
                </c:pt>
                <c:pt idx="85">
                  <c:v>0.0490230806823512</c:v>
                </c:pt>
                <c:pt idx="86">
                  <c:v>0.0365770364011105</c:v>
                </c:pt>
                <c:pt idx="87">
                  <c:v>0.0379857337030234</c:v>
                </c:pt>
                <c:pt idx="88">
                  <c:v>0.031924222640434</c:v>
                </c:pt>
                <c:pt idx="89">
                  <c:v>0.0377717838130834</c:v>
                </c:pt>
                <c:pt idx="90">
                  <c:v>0.0461859779423058</c:v>
                </c:pt>
                <c:pt idx="91">
                  <c:v>0.0408511571844002</c:v>
                </c:pt>
                <c:pt idx="92">
                  <c:v>0.047966834675462</c:v>
                </c:pt>
                <c:pt idx="93">
                  <c:v>0.0466287013948841</c:v>
                </c:pt>
                <c:pt idx="94">
                  <c:v>0.0556938404206337</c:v>
                </c:pt>
                <c:pt idx="95">
                  <c:v>0.0567421320668383</c:v>
                </c:pt>
                <c:pt idx="96">
                  <c:v>0.0624643815633545</c:v>
                </c:pt>
                <c:pt idx="97">
                  <c:v>0.0641672990866982</c:v>
                </c:pt>
                <c:pt idx="98">
                  <c:v>0.0591816314951491</c:v>
                </c:pt>
                <c:pt idx="99">
                  <c:v>0.0676769961547162</c:v>
                </c:pt>
                <c:pt idx="100">
                  <c:v>0.0616873106955938</c:v>
                </c:pt>
                <c:pt idx="101">
                  <c:v>0.0662022216880476</c:v>
                </c:pt>
                <c:pt idx="102">
                  <c:v>0.0707692155043921</c:v>
                </c:pt>
                <c:pt idx="103">
                  <c:v>0.0616372306305683</c:v>
                </c:pt>
                <c:pt idx="104">
                  <c:v>0.0666080015675315</c:v>
                </c:pt>
                <c:pt idx="105">
                  <c:v>0.0621370551655392</c:v>
                </c:pt>
                <c:pt idx="106">
                  <c:v>0.054674528316279</c:v>
                </c:pt>
                <c:pt idx="107">
                  <c:v>0.0517131299060859</c:v>
                </c:pt>
                <c:pt idx="108">
                  <c:v>0.0504671172100747</c:v>
                </c:pt>
                <c:pt idx="109">
                  <c:v>0.0471751837220398</c:v>
                </c:pt>
                <c:pt idx="110">
                  <c:v>0.0450839700594523</c:v>
                </c:pt>
                <c:pt idx="111">
                  <c:v>0.0499921711009346</c:v>
                </c:pt>
                <c:pt idx="112">
                  <c:v>0.0402978983774007</c:v>
                </c:pt>
                <c:pt idx="113">
                  <c:v>0.0423135304839737</c:v>
                </c:pt>
                <c:pt idx="114">
                  <c:v>0.0335423151533058</c:v>
                </c:pt>
                <c:pt idx="115">
                  <c:v>-0.00409921204743751</c:v>
                </c:pt>
                <c:pt idx="116">
                  <c:v>-0.0179305882384916</c:v>
                </c:pt>
                <c:pt idx="117">
                  <c:v>-0.029108879945703</c:v>
                </c:pt>
                <c:pt idx="118">
                  <c:v>-0.0184072674002209</c:v>
                </c:pt>
                <c:pt idx="119">
                  <c:v>0.0121813378744348</c:v>
                </c:pt>
                <c:pt idx="120">
                  <c:v>0.029146712537333</c:v>
                </c:pt>
                <c:pt idx="121">
                  <c:v>0.0380679075135222</c:v>
                </c:pt>
                <c:pt idx="122">
                  <c:v>0.032864256840122</c:v>
                </c:pt>
                <c:pt idx="123">
                  <c:v>0.0395087240330811</c:v>
                </c:pt>
                <c:pt idx="124">
                  <c:v>0.0443079193883562</c:v>
                </c:pt>
                <c:pt idx="125">
                  <c:v>0.0474110784426843</c:v>
                </c:pt>
                <c:pt idx="126">
                  <c:v>0.0474297707983265</c:v>
                </c:pt>
                <c:pt idx="127">
                  <c:v>0.0397181426491746</c:v>
                </c:pt>
                <c:pt idx="128">
                  <c:v>0.0416851766053194</c:v>
                </c:pt>
                <c:pt idx="129">
                  <c:v>0.0332386774562117</c:v>
                </c:pt>
                <c:pt idx="130">
                  <c:v>0.0288526306477863</c:v>
                </c:pt>
                <c:pt idx="131">
                  <c:v>0.0338356260870842</c:v>
                </c:pt>
                <c:pt idx="132">
                  <c:v>0.0275339525721447</c:v>
                </c:pt>
                <c:pt idx="133">
                  <c:v>0.0250558648365533</c:v>
                </c:pt>
                <c:pt idx="134">
                  <c:v>0.0287537638757808</c:v>
                </c:pt>
                <c:pt idx="135">
                  <c:v>0.0314058130756767</c:v>
                </c:pt>
                <c:pt idx="136">
                  <c:v>0.0312479172569627</c:v>
                </c:pt>
                <c:pt idx="137">
                  <c:v>0.0459473973788373</c:v>
                </c:pt>
                <c:pt idx="138">
                  <c:v>0.0520510820544022</c:v>
                </c:pt>
                <c:pt idx="139">
                  <c:v>0.049704826693361</c:v>
                </c:pt>
                <c:pt idx="140">
                  <c:v>0.0450730398904222</c:v>
                </c:pt>
                <c:pt idx="141">
                  <c:v>0.042592723967342</c:v>
                </c:pt>
                <c:pt idx="142">
                  <c:v>0.0385887311972568</c:v>
                </c:pt>
                <c:pt idx="143">
                  <c:v>0.0331736553392754</c:v>
                </c:pt>
                <c:pt idx="144">
                  <c:v>0.0356293814147037</c:v>
                </c:pt>
                <c:pt idx="145">
                  <c:v>0.036695066544187</c:v>
                </c:pt>
                <c:pt idx="146">
                  <c:v>0.0375106819140051</c:v>
                </c:pt>
                <c:pt idx="147">
                  <c:v>0.0437378290304969</c:v>
                </c:pt>
                <c:pt idx="148">
                  <c:v>0.0469093222149382</c:v>
                </c:pt>
                <c:pt idx="149">
                  <c:v>0.0414497141424806</c:v>
                </c:pt>
                <c:pt idx="150">
                  <c:v>0.040012066811209</c:v>
                </c:pt>
                <c:pt idx="151">
                  <c:v>0.0454067722573302</c:v>
                </c:pt>
                <c:pt idx="152">
                  <c:v>0.0431200939323559</c:v>
                </c:pt>
                <c:pt idx="153">
                  <c:v>0.04824514670919</c:v>
                </c:pt>
              </c:numCache>
            </c:numRef>
          </c:val>
          <c:smooth val="0"/>
        </c:ser>
        <c:ser>
          <c:idx val="1"/>
          <c:order val="1"/>
          <c:tx>
            <c:v>PCE Ex Food/Energy</c:v>
          </c:tx>
          <c:spPr>
            <a:ln w="31750"/>
          </c:spPr>
          <c:marker>
            <c:symbol val="none"/>
          </c:marker>
          <c:cat>
            <c:numRef>
              <c:f>Spending!$A$24:$A$177</c:f>
              <c:numCache>
                <c:formatCode>General</c:formatCode>
                <c:ptCount val="154"/>
                <c:pt idx="0">
                  <c:v>1980.0</c:v>
                </c:pt>
                <c:pt idx="4">
                  <c:v>1981.0</c:v>
                </c:pt>
                <c:pt idx="8">
                  <c:v>1982.0</c:v>
                </c:pt>
                <c:pt idx="12">
                  <c:v>1983.0</c:v>
                </c:pt>
                <c:pt idx="16">
                  <c:v>1984.0</c:v>
                </c:pt>
                <c:pt idx="20">
                  <c:v>1985.0</c:v>
                </c:pt>
                <c:pt idx="24">
                  <c:v>1986.0</c:v>
                </c:pt>
                <c:pt idx="28">
                  <c:v>1987.0</c:v>
                </c:pt>
                <c:pt idx="32">
                  <c:v>1988.0</c:v>
                </c:pt>
                <c:pt idx="36">
                  <c:v>1989.0</c:v>
                </c:pt>
                <c:pt idx="40">
                  <c:v>1990.0</c:v>
                </c:pt>
                <c:pt idx="44">
                  <c:v>1991.0</c:v>
                </c:pt>
                <c:pt idx="48">
                  <c:v>1992.0</c:v>
                </c:pt>
                <c:pt idx="52">
                  <c:v>1993.0</c:v>
                </c:pt>
                <c:pt idx="56">
                  <c:v>1994.0</c:v>
                </c:pt>
                <c:pt idx="60">
                  <c:v>1995.0</c:v>
                </c:pt>
                <c:pt idx="64">
                  <c:v>1996.0</c:v>
                </c:pt>
                <c:pt idx="68">
                  <c:v>1997.0</c:v>
                </c:pt>
                <c:pt idx="72">
                  <c:v>1998.0</c:v>
                </c:pt>
                <c:pt idx="76">
                  <c:v>1999.0</c:v>
                </c:pt>
                <c:pt idx="80">
                  <c:v>2000.0</c:v>
                </c:pt>
                <c:pt idx="84">
                  <c:v>2001.0</c:v>
                </c:pt>
                <c:pt idx="88">
                  <c:v>2002.0</c:v>
                </c:pt>
                <c:pt idx="92">
                  <c:v>2003.0</c:v>
                </c:pt>
                <c:pt idx="96">
                  <c:v>2004.0</c:v>
                </c:pt>
                <c:pt idx="100">
                  <c:v>2005.0</c:v>
                </c:pt>
                <c:pt idx="104">
                  <c:v>2006.0</c:v>
                </c:pt>
                <c:pt idx="108">
                  <c:v>2007.0</c:v>
                </c:pt>
                <c:pt idx="112">
                  <c:v>2008.0</c:v>
                </c:pt>
                <c:pt idx="116">
                  <c:v>2009.0</c:v>
                </c:pt>
                <c:pt idx="120">
                  <c:v>2010.0</c:v>
                </c:pt>
                <c:pt idx="124">
                  <c:v>2011.0</c:v>
                </c:pt>
                <c:pt idx="128">
                  <c:v>2012.0</c:v>
                </c:pt>
                <c:pt idx="132">
                  <c:v>2013.0</c:v>
                </c:pt>
                <c:pt idx="136">
                  <c:v>2014.0</c:v>
                </c:pt>
                <c:pt idx="140">
                  <c:v>2015.0</c:v>
                </c:pt>
                <c:pt idx="144">
                  <c:v>2016.0</c:v>
                </c:pt>
                <c:pt idx="148">
                  <c:v>2017.0</c:v>
                </c:pt>
                <c:pt idx="152">
                  <c:v>2018.0</c:v>
                </c:pt>
              </c:numCache>
            </c:numRef>
          </c:cat>
          <c:val>
            <c:numRef>
              <c:f>Spending!$E$24:$E$177</c:f>
              <c:numCache>
                <c:formatCode>0.0%</c:formatCode>
                <c:ptCount val="154"/>
                <c:pt idx="0">
                  <c:v>0.089</c:v>
                </c:pt>
                <c:pt idx="1">
                  <c:v>0.089</c:v>
                </c:pt>
                <c:pt idx="2">
                  <c:v>0.093</c:v>
                </c:pt>
                <c:pt idx="3">
                  <c:v>0.097</c:v>
                </c:pt>
                <c:pt idx="4">
                  <c:v>0.094</c:v>
                </c:pt>
                <c:pt idx="5">
                  <c:v>0.091</c:v>
                </c:pt>
                <c:pt idx="6">
                  <c:v>0.087</c:v>
                </c:pt>
                <c:pt idx="7">
                  <c:v>0.08</c:v>
                </c:pt>
                <c:pt idx="8">
                  <c:v>0.072</c:v>
                </c:pt>
                <c:pt idx="9">
                  <c:v>0.066</c:v>
                </c:pt>
                <c:pt idx="10">
                  <c:v>0.063</c:v>
                </c:pt>
                <c:pt idx="11">
                  <c:v>0.059</c:v>
                </c:pt>
                <c:pt idx="12">
                  <c:v>0.058</c:v>
                </c:pt>
                <c:pt idx="13">
                  <c:v>0.052</c:v>
                </c:pt>
                <c:pt idx="14">
                  <c:v>0.051</c:v>
                </c:pt>
                <c:pt idx="15">
                  <c:v>0.045</c:v>
                </c:pt>
                <c:pt idx="16">
                  <c:v>0.042</c:v>
                </c:pt>
                <c:pt idx="17">
                  <c:v>0.046</c:v>
                </c:pt>
                <c:pt idx="18">
                  <c:v>0.04</c:v>
                </c:pt>
                <c:pt idx="19">
                  <c:v>0.039</c:v>
                </c:pt>
                <c:pt idx="20">
                  <c:v>0.043</c:v>
                </c:pt>
                <c:pt idx="21">
                  <c:v>0.039</c:v>
                </c:pt>
                <c:pt idx="22">
                  <c:v>0.04</c:v>
                </c:pt>
                <c:pt idx="23">
                  <c:v>0.04</c:v>
                </c:pt>
                <c:pt idx="24">
                  <c:v>0.037</c:v>
                </c:pt>
                <c:pt idx="25">
                  <c:v>0.036</c:v>
                </c:pt>
                <c:pt idx="26">
                  <c:v>0.032</c:v>
                </c:pt>
                <c:pt idx="27">
                  <c:v>0.033</c:v>
                </c:pt>
                <c:pt idx="28">
                  <c:v>0.028</c:v>
                </c:pt>
                <c:pt idx="29">
                  <c:v>0.031</c:v>
                </c:pt>
                <c:pt idx="30">
                  <c:v>0.033</c:v>
                </c:pt>
                <c:pt idx="31">
                  <c:v>0.036</c:v>
                </c:pt>
                <c:pt idx="32">
                  <c:v>0.039</c:v>
                </c:pt>
                <c:pt idx="33">
                  <c:v>0.042</c:v>
                </c:pt>
                <c:pt idx="34">
                  <c:v>0.044</c:v>
                </c:pt>
                <c:pt idx="35">
                  <c:v>0.045</c:v>
                </c:pt>
                <c:pt idx="36">
                  <c:v>0.047</c:v>
                </c:pt>
                <c:pt idx="37">
                  <c:v>0.043</c:v>
                </c:pt>
                <c:pt idx="38">
                  <c:v>0.039</c:v>
                </c:pt>
                <c:pt idx="39">
                  <c:v>0.037</c:v>
                </c:pt>
                <c:pt idx="40">
                  <c:v>0.038</c:v>
                </c:pt>
                <c:pt idx="41">
                  <c:v>0.04</c:v>
                </c:pt>
                <c:pt idx="42">
                  <c:v>0.043</c:v>
                </c:pt>
                <c:pt idx="43">
                  <c:v>0.042</c:v>
                </c:pt>
                <c:pt idx="44">
                  <c:v>0.039</c:v>
                </c:pt>
                <c:pt idx="45">
                  <c:v>0.036</c:v>
                </c:pt>
                <c:pt idx="46">
                  <c:v>0.034</c:v>
                </c:pt>
                <c:pt idx="47">
                  <c:v>0.034</c:v>
                </c:pt>
                <c:pt idx="48">
                  <c:v>0.033</c:v>
                </c:pt>
                <c:pt idx="49">
                  <c:v>0.032</c:v>
                </c:pt>
                <c:pt idx="50">
                  <c:v>0.029</c:v>
                </c:pt>
                <c:pt idx="51">
                  <c:v>0.028</c:v>
                </c:pt>
                <c:pt idx="52">
                  <c:v>0.027</c:v>
                </c:pt>
                <c:pt idx="53">
                  <c:v>0.028</c:v>
                </c:pt>
                <c:pt idx="54">
                  <c:v>0.028</c:v>
                </c:pt>
                <c:pt idx="55">
                  <c:v>0.025</c:v>
                </c:pt>
                <c:pt idx="56">
                  <c:v>0.023</c:v>
                </c:pt>
                <c:pt idx="57">
                  <c:v>0.022</c:v>
                </c:pt>
                <c:pt idx="58">
                  <c:v>0.022</c:v>
                </c:pt>
                <c:pt idx="59">
                  <c:v>0.022</c:v>
                </c:pt>
                <c:pt idx="60">
                  <c:v>0.023</c:v>
                </c:pt>
                <c:pt idx="61">
                  <c:v>0.022</c:v>
                </c:pt>
                <c:pt idx="62">
                  <c:v>0.021</c:v>
                </c:pt>
                <c:pt idx="63">
                  <c:v>0.021</c:v>
                </c:pt>
                <c:pt idx="64">
                  <c:v>0.02</c:v>
                </c:pt>
                <c:pt idx="65">
                  <c:v>0.019</c:v>
                </c:pt>
                <c:pt idx="66">
                  <c:v>0.018</c:v>
                </c:pt>
                <c:pt idx="67">
                  <c:v>0.019</c:v>
                </c:pt>
                <c:pt idx="68">
                  <c:v>0.019</c:v>
                </c:pt>
                <c:pt idx="69">
                  <c:v>0.02</c:v>
                </c:pt>
                <c:pt idx="70">
                  <c:v>0.017</c:v>
                </c:pt>
                <c:pt idx="71">
                  <c:v>0.015</c:v>
                </c:pt>
                <c:pt idx="72">
                  <c:v>0.014</c:v>
                </c:pt>
                <c:pt idx="73">
                  <c:v>0.012</c:v>
                </c:pt>
                <c:pt idx="74">
                  <c:v>0.013</c:v>
                </c:pt>
                <c:pt idx="75">
                  <c:v>0.013</c:v>
                </c:pt>
                <c:pt idx="76">
                  <c:v>0.013</c:v>
                </c:pt>
                <c:pt idx="77">
                  <c:v>0.013</c:v>
                </c:pt>
                <c:pt idx="78">
                  <c:v>0.013</c:v>
                </c:pt>
                <c:pt idx="79">
                  <c:v>0.015</c:v>
                </c:pt>
                <c:pt idx="80">
                  <c:v>0.017</c:v>
                </c:pt>
                <c:pt idx="81">
                  <c:v>0.017</c:v>
                </c:pt>
                <c:pt idx="82">
                  <c:v>0.018</c:v>
                </c:pt>
                <c:pt idx="83">
                  <c:v>0.018</c:v>
                </c:pt>
                <c:pt idx="84">
                  <c:v>0.018</c:v>
                </c:pt>
                <c:pt idx="85">
                  <c:v>0.019</c:v>
                </c:pt>
                <c:pt idx="86">
                  <c:v>0.017</c:v>
                </c:pt>
                <c:pt idx="87">
                  <c:v>0.017</c:v>
                </c:pt>
                <c:pt idx="88">
                  <c:v>0.015</c:v>
                </c:pt>
                <c:pt idx="89">
                  <c:v>0.016</c:v>
                </c:pt>
                <c:pt idx="90">
                  <c:v>0.019</c:v>
                </c:pt>
                <c:pt idx="91">
                  <c:v>0.017</c:v>
                </c:pt>
                <c:pt idx="92">
                  <c:v>0.017</c:v>
                </c:pt>
                <c:pt idx="93">
                  <c:v>0.014</c:v>
                </c:pt>
                <c:pt idx="94">
                  <c:v>0.013</c:v>
                </c:pt>
                <c:pt idx="95">
                  <c:v>0.014</c:v>
                </c:pt>
                <c:pt idx="96">
                  <c:v>0.017</c:v>
                </c:pt>
                <c:pt idx="97">
                  <c:v>0.02</c:v>
                </c:pt>
                <c:pt idx="98">
                  <c:v>0.02</c:v>
                </c:pt>
                <c:pt idx="99">
                  <c:v>0.021</c:v>
                </c:pt>
                <c:pt idx="100">
                  <c:v>0.022</c:v>
                </c:pt>
                <c:pt idx="101">
                  <c:v>0.021</c:v>
                </c:pt>
                <c:pt idx="102">
                  <c:v>0.021</c:v>
                </c:pt>
                <c:pt idx="103">
                  <c:v>0.022</c:v>
                </c:pt>
                <c:pt idx="104">
                  <c:v>0.021</c:v>
                </c:pt>
                <c:pt idx="105">
                  <c:v>0.023</c:v>
                </c:pt>
                <c:pt idx="106">
                  <c:v>0.025</c:v>
                </c:pt>
                <c:pt idx="107">
                  <c:v>0.023</c:v>
                </c:pt>
                <c:pt idx="108">
                  <c:v>0.024</c:v>
                </c:pt>
                <c:pt idx="109">
                  <c:v>0.021</c:v>
                </c:pt>
                <c:pt idx="110">
                  <c:v>0.02</c:v>
                </c:pt>
                <c:pt idx="111">
                  <c:v>0.023</c:v>
                </c:pt>
                <c:pt idx="112">
                  <c:v>0.021</c:v>
                </c:pt>
                <c:pt idx="113">
                  <c:v>0.022</c:v>
                </c:pt>
                <c:pt idx="114">
                  <c:v>0.022</c:v>
                </c:pt>
                <c:pt idx="115">
                  <c:v>0.016</c:v>
                </c:pt>
                <c:pt idx="116">
                  <c:v>0.011</c:v>
                </c:pt>
                <c:pt idx="117">
                  <c:v>0.011</c:v>
                </c:pt>
                <c:pt idx="118">
                  <c:v>0.009</c:v>
                </c:pt>
                <c:pt idx="119">
                  <c:v>0.015</c:v>
                </c:pt>
                <c:pt idx="120">
                  <c:v>0.017</c:v>
                </c:pt>
                <c:pt idx="121">
                  <c:v>0.015</c:v>
                </c:pt>
                <c:pt idx="122">
                  <c:v>0.013</c:v>
                </c:pt>
                <c:pt idx="123">
                  <c:v>0.009</c:v>
                </c:pt>
                <c:pt idx="124">
                  <c:v>0.011</c:v>
                </c:pt>
                <c:pt idx="125">
                  <c:v>0.015</c:v>
                </c:pt>
                <c:pt idx="126">
                  <c:v>0.018</c:v>
                </c:pt>
                <c:pt idx="127">
                  <c:v>0.019</c:v>
                </c:pt>
                <c:pt idx="128">
                  <c:v>0.021</c:v>
                </c:pt>
                <c:pt idx="129">
                  <c:v>0.019</c:v>
                </c:pt>
                <c:pt idx="130">
                  <c:v>0.017</c:v>
                </c:pt>
                <c:pt idx="131">
                  <c:v>0.018</c:v>
                </c:pt>
                <c:pt idx="132">
                  <c:v>0.015</c:v>
                </c:pt>
                <c:pt idx="133">
                  <c:v>0.014</c:v>
                </c:pt>
                <c:pt idx="134">
                  <c:v>0.015</c:v>
                </c:pt>
                <c:pt idx="135">
                  <c:v>0.016</c:v>
                </c:pt>
                <c:pt idx="136">
                  <c:v>0.015</c:v>
                </c:pt>
                <c:pt idx="137">
                  <c:v>0.017</c:v>
                </c:pt>
                <c:pt idx="138">
                  <c:v>0.017</c:v>
                </c:pt>
                <c:pt idx="139">
                  <c:v>0.015</c:v>
                </c:pt>
                <c:pt idx="140">
                  <c:v>0.014</c:v>
                </c:pt>
                <c:pt idx="141">
                  <c:v>0.013</c:v>
                </c:pt>
                <c:pt idx="142">
                  <c:v>0.013</c:v>
                </c:pt>
                <c:pt idx="143">
                  <c:v>0.012</c:v>
                </c:pt>
                <c:pt idx="144">
                  <c:v>0.015</c:v>
                </c:pt>
                <c:pt idx="145">
                  <c:v>0.016</c:v>
                </c:pt>
                <c:pt idx="146">
                  <c:v>0.017</c:v>
                </c:pt>
                <c:pt idx="147">
                  <c:v>0.018</c:v>
                </c:pt>
                <c:pt idx="148">
                  <c:v>0.018</c:v>
                </c:pt>
                <c:pt idx="149">
                  <c:v>0.016</c:v>
                </c:pt>
                <c:pt idx="150">
                  <c:v>0.015</c:v>
                </c:pt>
                <c:pt idx="151">
                  <c:v>0.016</c:v>
                </c:pt>
                <c:pt idx="152">
                  <c:v>0.017</c:v>
                </c:pt>
                <c:pt idx="153">
                  <c:v>0.019</c:v>
                </c:pt>
              </c:numCache>
            </c:numRef>
          </c:val>
          <c:smooth val="0"/>
        </c:ser>
        <c:dLbls>
          <c:showLegendKey val="0"/>
          <c:showVal val="0"/>
          <c:showCatName val="0"/>
          <c:showSerName val="0"/>
          <c:showPercent val="0"/>
          <c:showBubbleSize val="0"/>
        </c:dLbls>
        <c:marker val="1"/>
        <c:smooth val="0"/>
        <c:axId val="-2099611512"/>
        <c:axId val="-2099608328"/>
      </c:lineChart>
      <c:catAx>
        <c:axId val="-2099611512"/>
        <c:scaling>
          <c:orientation val="minMax"/>
        </c:scaling>
        <c:delete val="0"/>
        <c:axPos val="b"/>
        <c:numFmt formatCode="General" sourceLinked="1"/>
        <c:majorTickMark val="out"/>
        <c:minorTickMark val="none"/>
        <c:tickLblPos val="low"/>
        <c:txPr>
          <a:bodyPr rot="-5400000" vert="horz"/>
          <a:lstStyle/>
          <a:p>
            <a:pPr>
              <a:defRPr/>
            </a:pPr>
            <a:endParaRPr lang="en-US"/>
          </a:p>
        </c:txPr>
        <c:crossAx val="-2099608328"/>
        <c:crosses val="autoZero"/>
        <c:auto val="1"/>
        <c:lblAlgn val="ctr"/>
        <c:lblOffset val="100"/>
        <c:noMultiLvlLbl val="0"/>
      </c:catAx>
      <c:valAx>
        <c:axId val="-2099608328"/>
        <c:scaling>
          <c:orientation val="minMax"/>
          <c:max val="0.14"/>
          <c:min val="-0.04"/>
        </c:scaling>
        <c:delete val="0"/>
        <c:axPos val="l"/>
        <c:majorGridlines/>
        <c:numFmt formatCode="0.0%" sourceLinked="0"/>
        <c:majorTickMark val="out"/>
        <c:minorTickMark val="none"/>
        <c:tickLblPos val="nextTo"/>
        <c:spPr>
          <a:ln>
            <a:solidFill>
              <a:schemeClr val="bg1"/>
            </a:solidFill>
          </a:ln>
        </c:spPr>
        <c:crossAx val="-2099611512"/>
        <c:crosses val="autoZero"/>
        <c:crossBetween val="between"/>
      </c:valAx>
    </c:plotArea>
    <c:legend>
      <c:legendPos val="r"/>
      <c:legendEntry>
        <c:idx val="0"/>
        <c:delete val="1"/>
      </c:legendEntry>
      <c:legendEntry>
        <c:idx val="1"/>
        <c:delete val="1"/>
      </c:legendEntry>
      <c:layout>
        <c:manualLayout>
          <c:xMode val="edge"/>
          <c:yMode val="edge"/>
          <c:x val="0.577070271876393"/>
          <c:y val="0.334353129587615"/>
          <c:w val="0.401703313029268"/>
          <c:h val="0.0480197517683171"/>
        </c:manualLayout>
      </c:layout>
      <c:overlay val="1"/>
    </c:legend>
    <c:plotVisOnly val="1"/>
    <c:dispBlanksAs val="gap"/>
    <c:showDLblsOverMax val="0"/>
  </c:chart>
  <c:spPr>
    <a:ln>
      <a:noFill/>
    </a:ln>
  </c:spPr>
  <c:printSettings>
    <c:headerFooter/>
    <c:pageMargins b="1.0" l="0.75" r="0.75" t="1.0" header="0.5" footer="0.5"/>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0721161417322835"/>
          <c:y val="0.0267857142857143"/>
          <c:w val="0.894376447429365"/>
          <c:h val="0.934540213723285"/>
        </c:manualLayout>
      </c:layout>
      <c:barChart>
        <c:barDir val="col"/>
        <c:grouping val="clustered"/>
        <c:varyColors val="0"/>
        <c:ser>
          <c:idx val="3"/>
          <c:order val="3"/>
          <c:tx>
            <c:v>Recession1</c:v>
          </c:tx>
          <c:spPr>
            <a:solidFill>
              <a:schemeClr val="bg1">
                <a:lumMod val="85000"/>
              </a:schemeClr>
            </a:solidFill>
            <a:ln>
              <a:solidFill>
                <a:schemeClr val="bg1">
                  <a:lumMod val="85000"/>
                </a:schemeClr>
              </a:solidFill>
            </a:ln>
          </c:spPr>
          <c:invertIfNegative val="0"/>
          <c:val>
            <c:numRef>
              <c:f>CU!$Q$5:$Q$22</c:f>
              <c:numCache>
                <c:formatCode>0%</c:formatCode>
                <c:ptCount val="18"/>
                <c:pt idx="0">
                  <c:v>0.35</c:v>
                </c:pt>
                <c:pt idx="7">
                  <c:v>0.35</c:v>
                </c:pt>
                <c:pt idx="8">
                  <c:v>0.35</c:v>
                </c:pt>
              </c:numCache>
            </c:numRef>
          </c:val>
        </c:ser>
        <c:ser>
          <c:idx val="4"/>
          <c:order val="4"/>
          <c:tx>
            <c:v>Recession2</c:v>
          </c:tx>
          <c:spPr>
            <a:solidFill>
              <a:schemeClr val="bg1">
                <a:lumMod val="85000"/>
              </a:schemeClr>
            </a:solidFill>
          </c:spPr>
          <c:invertIfNegative val="0"/>
          <c:val>
            <c:numRef>
              <c:f>CU!$R$5:$R$22</c:f>
              <c:numCache>
                <c:formatCode>0%</c:formatCode>
                <c:ptCount val="18"/>
                <c:pt idx="0">
                  <c:v>-0.1</c:v>
                </c:pt>
                <c:pt idx="7">
                  <c:v>-0.1</c:v>
                </c:pt>
                <c:pt idx="8">
                  <c:v>-0.1</c:v>
                </c:pt>
              </c:numCache>
            </c:numRef>
          </c:val>
        </c:ser>
        <c:dLbls>
          <c:showLegendKey val="0"/>
          <c:showVal val="0"/>
          <c:showCatName val="0"/>
          <c:showSerName val="0"/>
          <c:showPercent val="0"/>
          <c:showBubbleSize val="0"/>
        </c:dLbls>
        <c:gapWidth val="0"/>
        <c:overlap val="100"/>
        <c:axId val="-2099521960"/>
        <c:axId val="-2099518664"/>
      </c:barChart>
      <c:lineChart>
        <c:grouping val="standard"/>
        <c:varyColors val="0"/>
        <c:ser>
          <c:idx val="0"/>
          <c:order val="0"/>
          <c:tx>
            <c:v>Total Industry</c:v>
          </c:tx>
          <c:spPr>
            <a:ln w="31750">
              <a:solidFill>
                <a:schemeClr val="accent1">
                  <a:lumMod val="75000"/>
                </a:schemeClr>
              </a:solidFill>
            </a:ln>
          </c:spPr>
          <c:marker>
            <c:symbol val="none"/>
          </c:marker>
          <c:cat>
            <c:numRef>
              <c:f>CU!$A$5:$A$22</c:f>
              <c:numCache>
                <c:formatCode>General</c:formatCode>
                <c:ptCount val="18"/>
                <c:pt idx="0">
                  <c:v>2001.0</c:v>
                </c:pt>
                <c:pt idx="1">
                  <c:v>2002.0</c:v>
                </c:pt>
                <c:pt idx="2">
                  <c:v>2003.0</c:v>
                </c:pt>
                <c:pt idx="3">
                  <c:v>2004.0</c:v>
                </c:pt>
                <c:pt idx="4">
                  <c:v>2005.0</c:v>
                </c:pt>
                <c:pt idx="5">
                  <c:v>2006.0</c:v>
                </c:pt>
                <c:pt idx="6">
                  <c:v>2007.0</c:v>
                </c:pt>
                <c:pt idx="7">
                  <c:v>2008.0</c:v>
                </c:pt>
                <c:pt idx="8">
                  <c:v>2009.0</c:v>
                </c:pt>
                <c:pt idx="9">
                  <c:v>2010.0</c:v>
                </c:pt>
                <c:pt idx="10">
                  <c:v>2011.0</c:v>
                </c:pt>
                <c:pt idx="11">
                  <c:v>2012.0</c:v>
                </c:pt>
                <c:pt idx="12">
                  <c:v>2013.0</c:v>
                </c:pt>
                <c:pt idx="13">
                  <c:v>2014.0</c:v>
                </c:pt>
                <c:pt idx="14">
                  <c:v>2015.0</c:v>
                </c:pt>
                <c:pt idx="15">
                  <c:v>2016.0</c:v>
                </c:pt>
                <c:pt idx="16">
                  <c:v>2017.0</c:v>
                </c:pt>
                <c:pt idx="17">
                  <c:v>2018.0</c:v>
                </c:pt>
              </c:numCache>
            </c:numRef>
          </c:cat>
          <c:val>
            <c:numRef>
              <c:f>CU!$E$5:$E$22</c:f>
              <c:numCache>
                <c:formatCode>0.0%</c:formatCode>
                <c:ptCount val="18"/>
                <c:pt idx="0">
                  <c:v>0.0700774768848518</c:v>
                </c:pt>
                <c:pt idx="1">
                  <c:v>0.0628415602527609</c:v>
                </c:pt>
                <c:pt idx="2">
                  <c:v>0.0975038419184653</c:v>
                </c:pt>
                <c:pt idx="3">
                  <c:v>0.101365264133233</c:v>
                </c:pt>
                <c:pt idx="4">
                  <c:v>0.106916128829678</c:v>
                </c:pt>
                <c:pt idx="5">
                  <c:v>0.0806667714436365</c:v>
                </c:pt>
                <c:pt idx="6">
                  <c:v>0.066599350891117</c:v>
                </c:pt>
                <c:pt idx="7">
                  <c:v>0.0708340595185974</c:v>
                </c:pt>
                <c:pt idx="8">
                  <c:v>0.0113926027211964</c:v>
                </c:pt>
                <c:pt idx="9">
                  <c:v>-0.0135134619564203</c:v>
                </c:pt>
                <c:pt idx="10">
                  <c:v>0.0120183607861914</c:v>
                </c:pt>
                <c:pt idx="11">
                  <c:v>0.0455002411948026</c:v>
                </c:pt>
                <c:pt idx="12">
                  <c:v>0.0797062583800333</c:v>
                </c:pt>
                <c:pt idx="13">
                  <c:v>0.104171803034243</c:v>
                </c:pt>
                <c:pt idx="14">
                  <c:v>0.104856084052975</c:v>
                </c:pt>
                <c:pt idx="15">
                  <c:v>0.10430483610309</c:v>
                </c:pt>
                <c:pt idx="16">
                  <c:v>0.101484734356285</c:v>
                </c:pt>
                <c:pt idx="17">
                  <c:v>0.0936657895632391</c:v>
                </c:pt>
              </c:numCache>
            </c:numRef>
          </c:val>
          <c:smooth val="0"/>
        </c:ser>
        <c:ser>
          <c:idx val="1"/>
          <c:order val="1"/>
          <c:tx>
            <c:v>$500M+</c:v>
          </c:tx>
          <c:spPr>
            <a:ln w="31750">
              <a:solidFill>
                <a:srgbClr val="FF0000"/>
              </a:solidFill>
            </a:ln>
          </c:spPr>
          <c:marker>
            <c:symbol val="none"/>
          </c:marker>
          <c:cat>
            <c:numRef>
              <c:f>CU!$A$5:$A$22</c:f>
              <c:numCache>
                <c:formatCode>General</c:formatCode>
                <c:ptCount val="18"/>
                <c:pt idx="0">
                  <c:v>2001.0</c:v>
                </c:pt>
                <c:pt idx="1">
                  <c:v>2002.0</c:v>
                </c:pt>
                <c:pt idx="2">
                  <c:v>2003.0</c:v>
                </c:pt>
                <c:pt idx="3">
                  <c:v>2004.0</c:v>
                </c:pt>
                <c:pt idx="4">
                  <c:v>2005.0</c:v>
                </c:pt>
                <c:pt idx="5">
                  <c:v>2006.0</c:v>
                </c:pt>
                <c:pt idx="6">
                  <c:v>2007.0</c:v>
                </c:pt>
                <c:pt idx="7">
                  <c:v>2008.0</c:v>
                </c:pt>
                <c:pt idx="8">
                  <c:v>2009.0</c:v>
                </c:pt>
                <c:pt idx="9">
                  <c:v>2010.0</c:v>
                </c:pt>
                <c:pt idx="10">
                  <c:v>2011.0</c:v>
                </c:pt>
                <c:pt idx="11">
                  <c:v>2012.0</c:v>
                </c:pt>
                <c:pt idx="12">
                  <c:v>2013.0</c:v>
                </c:pt>
                <c:pt idx="13">
                  <c:v>2014.0</c:v>
                </c:pt>
                <c:pt idx="14">
                  <c:v>2015.0</c:v>
                </c:pt>
                <c:pt idx="15">
                  <c:v>2016.0</c:v>
                </c:pt>
                <c:pt idx="16">
                  <c:v>2017.0</c:v>
                </c:pt>
                <c:pt idx="17">
                  <c:v>2018.0</c:v>
                </c:pt>
              </c:numCache>
            </c:numRef>
          </c:cat>
          <c:val>
            <c:numRef>
              <c:f>CU!$F$5:$F$22</c:f>
              <c:numCache>
                <c:formatCode>0.0%</c:formatCode>
                <c:ptCount val="18"/>
                <c:pt idx="0">
                  <c:v>0.23315472389053</c:v>
                </c:pt>
                <c:pt idx="1">
                  <c:v>0.178334062147656</c:v>
                </c:pt>
                <c:pt idx="2">
                  <c:v>0.198309349701962</c:v>
                </c:pt>
                <c:pt idx="3">
                  <c:v>0.154443294334549</c:v>
                </c:pt>
                <c:pt idx="4">
                  <c:v>0.179116041571614</c:v>
                </c:pt>
                <c:pt idx="5">
                  <c:v>0.145566067129825</c:v>
                </c:pt>
                <c:pt idx="6">
                  <c:v>0.123894232454922</c:v>
                </c:pt>
                <c:pt idx="7">
                  <c:v>0.123569731310517</c:v>
                </c:pt>
                <c:pt idx="8">
                  <c:v>0.0342475815837392</c:v>
                </c:pt>
                <c:pt idx="9">
                  <c:v>0.00307155663469802</c:v>
                </c:pt>
                <c:pt idx="10">
                  <c:v>0.0405058833508917</c:v>
                </c:pt>
                <c:pt idx="11">
                  <c:v>0.0712198041122579</c:v>
                </c:pt>
                <c:pt idx="12">
                  <c:v>0.112774940783501</c:v>
                </c:pt>
                <c:pt idx="13">
                  <c:v>0.144192889857744</c:v>
                </c:pt>
                <c:pt idx="14">
                  <c:v>0.142915275771796</c:v>
                </c:pt>
                <c:pt idx="15">
                  <c:v>0.132557563375816</c:v>
                </c:pt>
                <c:pt idx="16">
                  <c:v>0.131209719616188</c:v>
                </c:pt>
                <c:pt idx="17">
                  <c:v>0.11103440252886</c:v>
                </c:pt>
              </c:numCache>
            </c:numRef>
          </c:val>
          <c:smooth val="0"/>
        </c:ser>
        <c:ser>
          <c:idx val="2"/>
          <c:order val="2"/>
          <c:tx>
            <c:v>&lt;$500M</c:v>
          </c:tx>
          <c:spPr>
            <a:ln w="31750"/>
          </c:spPr>
          <c:marker>
            <c:symbol val="none"/>
          </c:marker>
          <c:cat>
            <c:numRef>
              <c:f>CU!$A$5:$A$22</c:f>
              <c:numCache>
                <c:formatCode>General</c:formatCode>
                <c:ptCount val="18"/>
                <c:pt idx="0">
                  <c:v>2001.0</c:v>
                </c:pt>
                <c:pt idx="1">
                  <c:v>2002.0</c:v>
                </c:pt>
                <c:pt idx="2">
                  <c:v>2003.0</c:v>
                </c:pt>
                <c:pt idx="3">
                  <c:v>2004.0</c:v>
                </c:pt>
                <c:pt idx="4">
                  <c:v>2005.0</c:v>
                </c:pt>
                <c:pt idx="5">
                  <c:v>2006.0</c:v>
                </c:pt>
                <c:pt idx="6">
                  <c:v>2007.0</c:v>
                </c:pt>
                <c:pt idx="7">
                  <c:v>2008.0</c:v>
                </c:pt>
                <c:pt idx="8">
                  <c:v>2009.0</c:v>
                </c:pt>
                <c:pt idx="9">
                  <c:v>2010.0</c:v>
                </c:pt>
                <c:pt idx="10">
                  <c:v>2011.0</c:v>
                </c:pt>
                <c:pt idx="11">
                  <c:v>2012.0</c:v>
                </c:pt>
                <c:pt idx="12">
                  <c:v>2013.0</c:v>
                </c:pt>
                <c:pt idx="13">
                  <c:v>2014.0</c:v>
                </c:pt>
                <c:pt idx="14">
                  <c:v>2015.0</c:v>
                </c:pt>
                <c:pt idx="15">
                  <c:v>2016.0</c:v>
                </c:pt>
                <c:pt idx="16">
                  <c:v>2017.0</c:v>
                </c:pt>
                <c:pt idx="17">
                  <c:v>2018.0</c:v>
                </c:pt>
              </c:numCache>
            </c:numRef>
          </c:cat>
          <c:val>
            <c:numRef>
              <c:f>CU!$G$5:$G$22</c:f>
              <c:numCache>
                <c:formatCode>0.0%</c:formatCode>
                <c:ptCount val="18"/>
                <c:pt idx="0">
                  <c:v>-0.012878534224761</c:v>
                </c:pt>
                <c:pt idx="1">
                  <c:v>-0.0105515434960272</c:v>
                </c:pt>
                <c:pt idx="2">
                  <c:v>0.0212150069096391</c:v>
                </c:pt>
                <c:pt idx="3">
                  <c:v>0.0542302894446332</c:v>
                </c:pt>
                <c:pt idx="4">
                  <c:v>0.0367055959532589</c:v>
                </c:pt>
                <c:pt idx="5">
                  <c:v>0.00888623737656431</c:v>
                </c:pt>
                <c:pt idx="6">
                  <c:v>-0.00535556515763865</c:v>
                </c:pt>
                <c:pt idx="7">
                  <c:v>-0.00400127650982647</c:v>
                </c:pt>
                <c:pt idx="8">
                  <c:v>-0.0251941869165415</c:v>
                </c:pt>
                <c:pt idx="9">
                  <c:v>-0.0416820997683718</c:v>
                </c:pt>
                <c:pt idx="10">
                  <c:v>-0.0386255086577413</c:v>
                </c:pt>
                <c:pt idx="11">
                  <c:v>-0.00398637149600093</c:v>
                </c:pt>
                <c:pt idx="12">
                  <c:v>0.0112750282164535</c:v>
                </c:pt>
                <c:pt idx="13">
                  <c:v>0.0130411697743572</c:v>
                </c:pt>
                <c:pt idx="14">
                  <c:v>0.0069730956734773</c:v>
                </c:pt>
                <c:pt idx="15">
                  <c:v>0.0218332766782568</c:v>
                </c:pt>
                <c:pt idx="16">
                  <c:v>0.00531338261636949</c:v>
                </c:pt>
                <c:pt idx="17">
                  <c:v>0.030434669598971</c:v>
                </c:pt>
              </c:numCache>
            </c:numRef>
          </c:val>
          <c:smooth val="0"/>
        </c:ser>
        <c:dLbls>
          <c:showLegendKey val="0"/>
          <c:showVal val="0"/>
          <c:showCatName val="0"/>
          <c:showSerName val="0"/>
          <c:showPercent val="0"/>
          <c:showBubbleSize val="0"/>
        </c:dLbls>
        <c:marker val="1"/>
        <c:smooth val="0"/>
        <c:axId val="-2099521960"/>
        <c:axId val="-2099518664"/>
      </c:lineChart>
      <c:catAx>
        <c:axId val="-2099521960"/>
        <c:scaling>
          <c:orientation val="minMax"/>
        </c:scaling>
        <c:delete val="0"/>
        <c:axPos val="b"/>
        <c:numFmt formatCode="General" sourceLinked="1"/>
        <c:majorTickMark val="out"/>
        <c:minorTickMark val="none"/>
        <c:tickLblPos val="low"/>
        <c:txPr>
          <a:bodyPr rot="-5400000" vert="horz"/>
          <a:lstStyle/>
          <a:p>
            <a:pPr>
              <a:defRPr/>
            </a:pPr>
            <a:endParaRPr lang="en-US"/>
          </a:p>
        </c:txPr>
        <c:crossAx val="-2099518664"/>
        <c:crosses val="autoZero"/>
        <c:auto val="1"/>
        <c:lblAlgn val="ctr"/>
        <c:lblOffset val="100"/>
        <c:noMultiLvlLbl val="0"/>
      </c:catAx>
      <c:valAx>
        <c:axId val="-2099518664"/>
        <c:scaling>
          <c:orientation val="minMax"/>
          <c:max val="0.35"/>
          <c:min val="-0.1"/>
        </c:scaling>
        <c:delete val="0"/>
        <c:axPos val="l"/>
        <c:majorGridlines/>
        <c:numFmt formatCode="0%" sourceLinked="0"/>
        <c:majorTickMark val="out"/>
        <c:minorTickMark val="none"/>
        <c:tickLblPos val="nextTo"/>
        <c:spPr>
          <a:ln>
            <a:solidFill>
              <a:schemeClr val="bg1"/>
            </a:solidFill>
          </a:ln>
        </c:spPr>
        <c:crossAx val="-2099521960"/>
        <c:crosses val="autoZero"/>
        <c:crossBetween val="between"/>
      </c:valAx>
    </c:plotArea>
    <c:legend>
      <c:legendPos val="r"/>
      <c:legendEntry>
        <c:idx val="0"/>
        <c:delete val="1"/>
      </c:legendEntry>
      <c:legendEntry>
        <c:idx val="1"/>
        <c:delete val="1"/>
      </c:legendEntry>
      <c:layout>
        <c:manualLayout>
          <c:xMode val="edge"/>
          <c:yMode val="edge"/>
          <c:x val="0.194019607843137"/>
          <c:y val="0.778059969066367"/>
          <c:w val="0.657777777777778"/>
          <c:h val="0.0627984545410084"/>
        </c:manualLayout>
      </c:layout>
      <c:overlay val="0"/>
    </c:legend>
    <c:plotVisOnly val="1"/>
    <c:dispBlanksAs val="gap"/>
    <c:showDLblsOverMax val="0"/>
  </c:chart>
  <c:spPr>
    <a:ln>
      <a:noFill/>
    </a:ln>
  </c:spPr>
  <c:printSettings>
    <c:headerFooter/>
    <c:pageMargins b="1.0" l="0.75" r="0.75" t="1.0"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0721161417322835"/>
          <c:y val="0.0267857142857143"/>
          <c:w val="0.894376447429365"/>
          <c:h val="0.934540213723285"/>
        </c:manualLayout>
      </c:layout>
      <c:barChart>
        <c:barDir val="col"/>
        <c:grouping val="clustered"/>
        <c:varyColors val="0"/>
        <c:ser>
          <c:idx val="3"/>
          <c:order val="3"/>
          <c:tx>
            <c:v>Recession1</c:v>
          </c:tx>
          <c:spPr>
            <a:solidFill>
              <a:schemeClr val="bg1">
                <a:lumMod val="85000"/>
              </a:schemeClr>
            </a:solidFill>
            <a:ln>
              <a:solidFill>
                <a:schemeClr val="bg1">
                  <a:lumMod val="85000"/>
                </a:schemeClr>
              </a:solidFill>
            </a:ln>
          </c:spPr>
          <c:invertIfNegative val="0"/>
          <c:val>
            <c:numRef>
              <c:f>CU!$Q$5:$Q$22</c:f>
              <c:numCache>
                <c:formatCode>0%</c:formatCode>
                <c:ptCount val="18"/>
                <c:pt idx="0">
                  <c:v>0.35</c:v>
                </c:pt>
                <c:pt idx="7">
                  <c:v>0.35</c:v>
                </c:pt>
                <c:pt idx="8">
                  <c:v>0.35</c:v>
                </c:pt>
              </c:numCache>
            </c:numRef>
          </c:val>
        </c:ser>
        <c:ser>
          <c:idx val="4"/>
          <c:order val="4"/>
          <c:tx>
            <c:v>Recession2</c:v>
          </c:tx>
          <c:spPr>
            <a:solidFill>
              <a:schemeClr val="bg1">
                <a:lumMod val="85000"/>
              </a:schemeClr>
            </a:solidFill>
          </c:spPr>
          <c:invertIfNegative val="0"/>
          <c:val>
            <c:numRef>
              <c:f>CU!$R$5:$R$22</c:f>
              <c:numCache>
                <c:formatCode>0%</c:formatCode>
                <c:ptCount val="18"/>
                <c:pt idx="0">
                  <c:v>-0.1</c:v>
                </c:pt>
                <c:pt idx="7">
                  <c:v>-0.1</c:v>
                </c:pt>
                <c:pt idx="8">
                  <c:v>-0.1</c:v>
                </c:pt>
              </c:numCache>
            </c:numRef>
          </c:val>
        </c:ser>
        <c:dLbls>
          <c:showLegendKey val="0"/>
          <c:showVal val="0"/>
          <c:showCatName val="0"/>
          <c:showSerName val="0"/>
          <c:showPercent val="0"/>
          <c:showBubbleSize val="0"/>
        </c:dLbls>
        <c:gapWidth val="0"/>
        <c:overlap val="100"/>
        <c:axId val="-2099476360"/>
        <c:axId val="-2099473064"/>
      </c:barChart>
      <c:lineChart>
        <c:grouping val="standard"/>
        <c:varyColors val="0"/>
        <c:ser>
          <c:idx val="0"/>
          <c:order val="0"/>
          <c:tx>
            <c:v>Total Industry</c:v>
          </c:tx>
          <c:spPr>
            <a:ln w="31750">
              <a:solidFill>
                <a:schemeClr val="accent1">
                  <a:lumMod val="75000"/>
                </a:schemeClr>
              </a:solidFill>
            </a:ln>
          </c:spPr>
          <c:marker>
            <c:symbol val="none"/>
          </c:marker>
          <c:cat>
            <c:numRef>
              <c:f>CU!$A$5:$A$22</c:f>
              <c:numCache>
                <c:formatCode>General</c:formatCode>
                <c:ptCount val="18"/>
                <c:pt idx="0">
                  <c:v>2001.0</c:v>
                </c:pt>
                <c:pt idx="1">
                  <c:v>2002.0</c:v>
                </c:pt>
                <c:pt idx="2">
                  <c:v>2003.0</c:v>
                </c:pt>
                <c:pt idx="3">
                  <c:v>2004.0</c:v>
                </c:pt>
                <c:pt idx="4">
                  <c:v>2005.0</c:v>
                </c:pt>
                <c:pt idx="5">
                  <c:v>2006.0</c:v>
                </c:pt>
                <c:pt idx="6">
                  <c:v>2007.0</c:v>
                </c:pt>
                <c:pt idx="7">
                  <c:v>2008.0</c:v>
                </c:pt>
                <c:pt idx="8">
                  <c:v>2009.0</c:v>
                </c:pt>
                <c:pt idx="9">
                  <c:v>2010.0</c:v>
                </c:pt>
                <c:pt idx="10">
                  <c:v>2011.0</c:v>
                </c:pt>
                <c:pt idx="11">
                  <c:v>2012.0</c:v>
                </c:pt>
                <c:pt idx="12">
                  <c:v>2013.0</c:v>
                </c:pt>
                <c:pt idx="13">
                  <c:v>2014.0</c:v>
                </c:pt>
                <c:pt idx="14">
                  <c:v>2015.0</c:v>
                </c:pt>
                <c:pt idx="15">
                  <c:v>2016.0</c:v>
                </c:pt>
                <c:pt idx="16">
                  <c:v>2017.0</c:v>
                </c:pt>
                <c:pt idx="17">
                  <c:v>2018.0</c:v>
                </c:pt>
              </c:numCache>
            </c:numRef>
          </c:cat>
          <c:val>
            <c:numRef>
              <c:f>CU!$M$5:$M$22</c:f>
              <c:numCache>
                <c:formatCode>0.0%</c:formatCode>
                <c:ptCount val="18"/>
                <c:pt idx="0">
                  <c:v>0.152644987351328</c:v>
                </c:pt>
                <c:pt idx="1">
                  <c:v>0.107725646277087</c:v>
                </c:pt>
                <c:pt idx="2">
                  <c:v>0.0911423288476329</c:v>
                </c:pt>
                <c:pt idx="3">
                  <c:v>0.0528435147227906</c:v>
                </c:pt>
                <c:pt idx="4">
                  <c:v>0.0384029248819256</c:v>
                </c:pt>
                <c:pt idx="5">
                  <c:v>0.040799077416689</c:v>
                </c:pt>
                <c:pt idx="6">
                  <c:v>0.0518995217315562</c:v>
                </c:pt>
                <c:pt idx="7">
                  <c:v>0.0770662160388777</c:v>
                </c:pt>
                <c:pt idx="8">
                  <c:v>0.105037742867195</c:v>
                </c:pt>
                <c:pt idx="9">
                  <c:v>0.0448169627254916</c:v>
                </c:pt>
                <c:pt idx="10">
                  <c:v>0.0521436220870722</c:v>
                </c:pt>
                <c:pt idx="11">
                  <c:v>0.0610268849268288</c:v>
                </c:pt>
                <c:pt idx="12">
                  <c:v>0.0366665634017605</c:v>
                </c:pt>
                <c:pt idx="13">
                  <c:v>0.0447161730379599</c:v>
                </c:pt>
                <c:pt idx="14">
                  <c:v>0.0685861396592208</c:v>
                </c:pt>
                <c:pt idx="15">
                  <c:v>0.0753765861444618</c:v>
                </c:pt>
                <c:pt idx="16">
                  <c:v>0.0612175078963255</c:v>
                </c:pt>
                <c:pt idx="17">
                  <c:v>0.0831739901246417</c:v>
                </c:pt>
              </c:numCache>
            </c:numRef>
          </c:val>
          <c:smooth val="0"/>
        </c:ser>
        <c:ser>
          <c:idx val="1"/>
          <c:order val="1"/>
          <c:tx>
            <c:v>$500M+</c:v>
          </c:tx>
          <c:spPr>
            <a:ln w="31750">
              <a:solidFill>
                <a:srgbClr val="FF0000"/>
              </a:solidFill>
            </a:ln>
          </c:spPr>
          <c:marker>
            <c:symbol val="none"/>
          </c:marker>
          <c:cat>
            <c:numRef>
              <c:f>CU!$A$5:$A$22</c:f>
              <c:numCache>
                <c:formatCode>General</c:formatCode>
                <c:ptCount val="18"/>
                <c:pt idx="0">
                  <c:v>2001.0</c:v>
                </c:pt>
                <c:pt idx="1">
                  <c:v>2002.0</c:v>
                </c:pt>
                <c:pt idx="2">
                  <c:v>2003.0</c:v>
                </c:pt>
                <c:pt idx="3">
                  <c:v>2004.0</c:v>
                </c:pt>
                <c:pt idx="4">
                  <c:v>2005.0</c:v>
                </c:pt>
                <c:pt idx="5">
                  <c:v>2006.0</c:v>
                </c:pt>
                <c:pt idx="6">
                  <c:v>2007.0</c:v>
                </c:pt>
                <c:pt idx="7">
                  <c:v>2008.0</c:v>
                </c:pt>
                <c:pt idx="8">
                  <c:v>2009.0</c:v>
                </c:pt>
                <c:pt idx="9">
                  <c:v>2010.0</c:v>
                </c:pt>
                <c:pt idx="10">
                  <c:v>2011.0</c:v>
                </c:pt>
                <c:pt idx="11">
                  <c:v>2012.0</c:v>
                </c:pt>
                <c:pt idx="12">
                  <c:v>2013.0</c:v>
                </c:pt>
                <c:pt idx="13">
                  <c:v>2014.0</c:v>
                </c:pt>
                <c:pt idx="14">
                  <c:v>2015.0</c:v>
                </c:pt>
                <c:pt idx="15">
                  <c:v>2016.0</c:v>
                </c:pt>
                <c:pt idx="16">
                  <c:v>2017.0</c:v>
                </c:pt>
                <c:pt idx="17">
                  <c:v>2018.0</c:v>
                </c:pt>
              </c:numCache>
            </c:numRef>
          </c:cat>
          <c:val>
            <c:numRef>
              <c:f>CU!$N$5:$N$22</c:f>
              <c:numCache>
                <c:formatCode>0.0%</c:formatCode>
                <c:ptCount val="18"/>
                <c:pt idx="0">
                  <c:v>0.30182389901915</c:v>
                </c:pt>
                <c:pt idx="1">
                  <c:v>0.238800909525389</c:v>
                </c:pt>
                <c:pt idx="2">
                  <c:v>0.171591775796115</c:v>
                </c:pt>
                <c:pt idx="3">
                  <c:v>0.102162928146894</c:v>
                </c:pt>
                <c:pt idx="4">
                  <c:v>0.0972564948607112</c:v>
                </c:pt>
                <c:pt idx="5">
                  <c:v>0.10433325144242</c:v>
                </c:pt>
                <c:pt idx="6">
                  <c:v>0.0996146613549626</c:v>
                </c:pt>
                <c:pt idx="7">
                  <c:v>0.120068745014163</c:v>
                </c:pt>
                <c:pt idx="8">
                  <c:v>0.138212774506524</c:v>
                </c:pt>
                <c:pt idx="9">
                  <c:v>0.0684639446913197</c:v>
                </c:pt>
                <c:pt idx="10">
                  <c:v>0.082306979262937</c:v>
                </c:pt>
                <c:pt idx="11">
                  <c:v>0.08810519052195</c:v>
                </c:pt>
                <c:pt idx="12">
                  <c:v>0.0636671515976786</c:v>
                </c:pt>
                <c:pt idx="13">
                  <c:v>0.0759228423133573</c:v>
                </c:pt>
                <c:pt idx="14">
                  <c:v>0.105628662258892</c:v>
                </c:pt>
                <c:pt idx="15">
                  <c:v>0.104638008303133</c:v>
                </c:pt>
                <c:pt idx="16">
                  <c:v>0.0927221052659849</c:v>
                </c:pt>
                <c:pt idx="17">
                  <c:v>0.103286544668401</c:v>
                </c:pt>
              </c:numCache>
            </c:numRef>
          </c:val>
          <c:smooth val="0"/>
        </c:ser>
        <c:ser>
          <c:idx val="2"/>
          <c:order val="2"/>
          <c:tx>
            <c:v>&lt;$500M</c:v>
          </c:tx>
          <c:spPr>
            <a:ln w="31750"/>
          </c:spPr>
          <c:marker>
            <c:symbol val="none"/>
          </c:marker>
          <c:cat>
            <c:numRef>
              <c:f>CU!$A$5:$A$22</c:f>
              <c:numCache>
                <c:formatCode>General</c:formatCode>
                <c:ptCount val="18"/>
                <c:pt idx="0">
                  <c:v>2001.0</c:v>
                </c:pt>
                <c:pt idx="1">
                  <c:v>2002.0</c:v>
                </c:pt>
                <c:pt idx="2">
                  <c:v>2003.0</c:v>
                </c:pt>
                <c:pt idx="3">
                  <c:v>2004.0</c:v>
                </c:pt>
                <c:pt idx="4">
                  <c:v>2005.0</c:v>
                </c:pt>
                <c:pt idx="5">
                  <c:v>2006.0</c:v>
                </c:pt>
                <c:pt idx="6">
                  <c:v>2007.0</c:v>
                </c:pt>
                <c:pt idx="7">
                  <c:v>2008.0</c:v>
                </c:pt>
                <c:pt idx="8">
                  <c:v>2009.0</c:v>
                </c:pt>
                <c:pt idx="9">
                  <c:v>2010.0</c:v>
                </c:pt>
                <c:pt idx="10">
                  <c:v>2011.0</c:v>
                </c:pt>
                <c:pt idx="11">
                  <c:v>2012.0</c:v>
                </c:pt>
                <c:pt idx="12">
                  <c:v>2013.0</c:v>
                </c:pt>
                <c:pt idx="13">
                  <c:v>2014.0</c:v>
                </c:pt>
                <c:pt idx="14">
                  <c:v>2015.0</c:v>
                </c:pt>
                <c:pt idx="15">
                  <c:v>2016.0</c:v>
                </c:pt>
                <c:pt idx="16">
                  <c:v>2017.0</c:v>
                </c:pt>
                <c:pt idx="17">
                  <c:v>2018.0</c:v>
                </c:pt>
              </c:numCache>
            </c:numRef>
          </c:cat>
          <c:val>
            <c:numRef>
              <c:f>CU!$O$5:$O$22</c:f>
              <c:numCache>
                <c:formatCode>0.0%</c:formatCode>
                <c:ptCount val="18"/>
                <c:pt idx="0">
                  <c:v>0.0763555851963301</c:v>
                </c:pt>
                <c:pt idx="1">
                  <c:v>0.0266530675512416</c:v>
                </c:pt>
                <c:pt idx="2">
                  <c:v>0.0311004715750258</c:v>
                </c:pt>
                <c:pt idx="3">
                  <c:v>0.0110196379275665</c:v>
                </c:pt>
                <c:pt idx="4">
                  <c:v>-0.016005406050116</c:v>
                </c:pt>
                <c:pt idx="5">
                  <c:v>-0.024697020659762</c:v>
                </c:pt>
                <c:pt idx="6">
                  <c:v>-0.00379658478424586</c:v>
                </c:pt>
                <c:pt idx="7">
                  <c:v>0.0216604287786418</c:v>
                </c:pt>
                <c:pt idx="8">
                  <c:v>0.058176847233639</c:v>
                </c:pt>
                <c:pt idx="9">
                  <c:v>0.00888837388965158</c:v>
                </c:pt>
                <c:pt idx="10">
                  <c:v>0.00360796981399759</c:v>
                </c:pt>
                <c:pt idx="11">
                  <c:v>0.0140386602726053</c:v>
                </c:pt>
                <c:pt idx="12">
                  <c:v>-0.013609023096139</c:v>
                </c:pt>
                <c:pt idx="13">
                  <c:v>-0.0179434813974645</c:v>
                </c:pt>
                <c:pt idx="14">
                  <c:v>-0.0129003814149774</c:v>
                </c:pt>
                <c:pt idx="15">
                  <c:v>0.00327763336344442</c:v>
                </c:pt>
                <c:pt idx="16">
                  <c:v>-0.0242510374735819</c:v>
                </c:pt>
                <c:pt idx="17">
                  <c:v>0.0220697645464172</c:v>
                </c:pt>
              </c:numCache>
            </c:numRef>
          </c:val>
          <c:smooth val="0"/>
        </c:ser>
        <c:dLbls>
          <c:showLegendKey val="0"/>
          <c:showVal val="0"/>
          <c:showCatName val="0"/>
          <c:showSerName val="0"/>
          <c:showPercent val="0"/>
          <c:showBubbleSize val="0"/>
        </c:dLbls>
        <c:marker val="1"/>
        <c:smooth val="0"/>
        <c:axId val="-2099476360"/>
        <c:axId val="-2099473064"/>
      </c:lineChart>
      <c:catAx>
        <c:axId val="-2099476360"/>
        <c:scaling>
          <c:orientation val="minMax"/>
        </c:scaling>
        <c:delete val="0"/>
        <c:axPos val="b"/>
        <c:numFmt formatCode="General" sourceLinked="1"/>
        <c:majorTickMark val="out"/>
        <c:minorTickMark val="none"/>
        <c:tickLblPos val="low"/>
        <c:txPr>
          <a:bodyPr rot="-5400000" vert="horz"/>
          <a:lstStyle/>
          <a:p>
            <a:pPr>
              <a:defRPr/>
            </a:pPr>
            <a:endParaRPr lang="en-US"/>
          </a:p>
        </c:txPr>
        <c:crossAx val="-2099473064"/>
        <c:crosses val="autoZero"/>
        <c:auto val="1"/>
        <c:lblAlgn val="ctr"/>
        <c:lblOffset val="100"/>
        <c:noMultiLvlLbl val="0"/>
      </c:catAx>
      <c:valAx>
        <c:axId val="-2099473064"/>
        <c:scaling>
          <c:orientation val="minMax"/>
          <c:max val="0.35"/>
          <c:min val="-0.1"/>
        </c:scaling>
        <c:delete val="0"/>
        <c:axPos val="l"/>
        <c:majorGridlines/>
        <c:numFmt formatCode="0%" sourceLinked="0"/>
        <c:majorTickMark val="out"/>
        <c:minorTickMark val="none"/>
        <c:tickLblPos val="nextTo"/>
        <c:spPr>
          <a:ln>
            <a:solidFill>
              <a:schemeClr val="bg1"/>
            </a:solidFill>
          </a:ln>
        </c:spPr>
        <c:crossAx val="-2099476360"/>
        <c:crosses val="autoZero"/>
        <c:crossBetween val="between"/>
      </c:valAx>
    </c:plotArea>
    <c:legend>
      <c:legendPos val="r"/>
      <c:legendEntry>
        <c:idx val="0"/>
        <c:delete val="1"/>
      </c:legendEntry>
      <c:legendEntry>
        <c:idx val="1"/>
        <c:delete val="1"/>
      </c:legendEntry>
      <c:layout>
        <c:manualLayout>
          <c:xMode val="edge"/>
          <c:yMode val="edge"/>
          <c:x val="0.194019607843137"/>
          <c:y val="0.778059969066367"/>
          <c:w val="0.657777777777778"/>
          <c:h val="0.0627984545410084"/>
        </c:manualLayout>
      </c:layout>
      <c:overlay val="0"/>
    </c:legend>
    <c:plotVisOnly val="1"/>
    <c:dispBlanksAs val="gap"/>
    <c:showDLblsOverMax val="0"/>
  </c:chart>
  <c:spPr>
    <a:ln>
      <a:noFill/>
    </a:ln>
  </c:spPr>
  <c:printSettings>
    <c:headerFooter/>
    <c:pageMargins b="1.0" l="0.75" r="0.75" t="1.0"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0680391815483593"/>
          <c:y val="0.429915684311785"/>
          <c:w val="0.931960818451641"/>
          <c:h val="0.405517070897874"/>
        </c:manualLayout>
      </c:layout>
      <c:barChart>
        <c:barDir val="col"/>
        <c:grouping val="clustered"/>
        <c:varyColors val="0"/>
        <c:ser>
          <c:idx val="1"/>
          <c:order val="0"/>
          <c:tx>
            <c:v>UEMPLOYMENT BY EDUCATION</c:v>
          </c:tx>
          <c:spPr>
            <a:solidFill>
              <a:schemeClr val="tx2">
                <a:lumMod val="60000"/>
                <a:lumOff val="40000"/>
              </a:schemeClr>
            </a:solidFill>
          </c:spPr>
          <c:invertIfNegative val="0"/>
          <c:dPt>
            <c:idx val="4"/>
            <c:invertIfNegative val="0"/>
            <c:bubble3D val="0"/>
            <c:spPr>
              <a:solidFill>
                <a:schemeClr val="accent3">
                  <a:lumMod val="75000"/>
                </a:schemeClr>
              </a:solidFill>
            </c:spPr>
          </c:dPt>
          <c:dLbls>
            <c:txPr>
              <a:bodyPr/>
              <a:lstStyle/>
              <a:p>
                <a:pPr>
                  <a:defRPr b="1" i="0"/>
                </a:pPr>
                <a:endParaRPr lang="en-US"/>
              </a:p>
            </c:txPr>
            <c:dLblPos val="inEnd"/>
            <c:showLegendKey val="0"/>
            <c:showVal val="1"/>
            <c:showCatName val="0"/>
            <c:showSerName val="0"/>
            <c:showPercent val="0"/>
            <c:showBubbleSize val="0"/>
            <c:showLeaderLines val="0"/>
          </c:dLbls>
          <c:cat>
            <c:strRef>
              <c:f>Employment!$G$88:$G$92</c:f>
              <c:strCache>
                <c:ptCount val="5"/>
                <c:pt idx="0">
                  <c:v>&lt;HS</c:v>
                </c:pt>
                <c:pt idx="1">
                  <c:v>HS Grad</c:v>
                </c:pt>
                <c:pt idx="2">
                  <c:v>Some College</c:v>
                </c:pt>
                <c:pt idx="3">
                  <c:v>BS Deg</c:v>
                </c:pt>
                <c:pt idx="4">
                  <c:v>Overall</c:v>
                </c:pt>
              </c:strCache>
            </c:strRef>
          </c:cat>
          <c:val>
            <c:numRef>
              <c:f>Employment!$I$88:$I$92</c:f>
              <c:numCache>
                <c:formatCode>0.0%</c:formatCode>
                <c:ptCount val="5"/>
                <c:pt idx="0">
                  <c:v>0.056</c:v>
                </c:pt>
                <c:pt idx="1">
                  <c:v>0.037</c:v>
                </c:pt>
                <c:pt idx="2">
                  <c:v>0.029</c:v>
                </c:pt>
                <c:pt idx="3">
                  <c:v>0.021</c:v>
                </c:pt>
                <c:pt idx="4">
                  <c:v>0.036</c:v>
                </c:pt>
              </c:numCache>
            </c:numRef>
          </c:val>
        </c:ser>
        <c:dLbls>
          <c:showLegendKey val="0"/>
          <c:showVal val="0"/>
          <c:showCatName val="0"/>
          <c:showSerName val="0"/>
          <c:showPercent val="0"/>
          <c:showBubbleSize val="0"/>
        </c:dLbls>
        <c:gapWidth val="150"/>
        <c:axId val="-2101511384"/>
        <c:axId val="-2101508376"/>
      </c:barChart>
      <c:catAx>
        <c:axId val="-2101511384"/>
        <c:scaling>
          <c:orientation val="minMax"/>
        </c:scaling>
        <c:delete val="0"/>
        <c:axPos val="b"/>
        <c:majorTickMark val="out"/>
        <c:minorTickMark val="none"/>
        <c:tickLblPos val="nextTo"/>
        <c:txPr>
          <a:bodyPr/>
          <a:lstStyle/>
          <a:p>
            <a:pPr>
              <a:defRPr sz="1100" b="1" i="0"/>
            </a:pPr>
            <a:endParaRPr lang="en-US"/>
          </a:p>
        </c:txPr>
        <c:crossAx val="-2101508376"/>
        <c:crosses val="autoZero"/>
        <c:auto val="1"/>
        <c:lblAlgn val="ctr"/>
        <c:lblOffset val="100"/>
        <c:noMultiLvlLbl val="0"/>
      </c:catAx>
      <c:valAx>
        <c:axId val="-2101508376"/>
        <c:scaling>
          <c:orientation val="minMax"/>
        </c:scaling>
        <c:delete val="0"/>
        <c:axPos val="l"/>
        <c:majorGridlines>
          <c:spPr>
            <a:ln>
              <a:solidFill>
                <a:schemeClr val="bg1"/>
              </a:solidFill>
            </a:ln>
          </c:spPr>
        </c:majorGridlines>
        <c:numFmt formatCode="0.0%" sourceLinked="1"/>
        <c:majorTickMark val="out"/>
        <c:minorTickMark val="none"/>
        <c:tickLblPos val="nextTo"/>
        <c:spPr>
          <a:ln>
            <a:solidFill>
              <a:schemeClr val="bg1"/>
            </a:solidFill>
          </a:ln>
        </c:spPr>
        <c:txPr>
          <a:bodyPr/>
          <a:lstStyle/>
          <a:p>
            <a:pPr>
              <a:defRPr sz="900" b="1" i="0">
                <a:solidFill>
                  <a:schemeClr val="bg1"/>
                </a:solidFill>
              </a:defRPr>
            </a:pPr>
            <a:endParaRPr lang="en-US"/>
          </a:p>
        </c:txPr>
        <c:crossAx val="-2101511384"/>
        <c:crosses val="autoZero"/>
        <c:crossBetween val="between"/>
      </c:valAx>
      <c:spPr>
        <a:solidFill>
          <a:schemeClr val="bg1">
            <a:lumMod val="95000"/>
          </a:schemeClr>
        </a:solidFill>
      </c:spPr>
    </c:plotArea>
    <c:plotVisOnly val="1"/>
    <c:dispBlanksAs val="gap"/>
    <c:showDLblsOverMax val="0"/>
  </c:chart>
  <c:spPr>
    <a:ln>
      <a:noFill/>
    </a:ln>
  </c:spPr>
  <c:printSettings>
    <c:headerFooter/>
    <c:pageMargins b="1.0" l="0.75" r="0.75" t="1.0" header="0.5" footer="0.5"/>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0789547615678426"/>
          <c:y val="0.416425867256838"/>
          <c:w val="0.921045238432157"/>
          <c:h val="0.450138416237807"/>
        </c:manualLayout>
      </c:layout>
      <c:barChart>
        <c:barDir val="col"/>
        <c:grouping val="clustered"/>
        <c:varyColors val="0"/>
        <c:ser>
          <c:idx val="1"/>
          <c:order val="0"/>
          <c:tx>
            <c:v>UNEMPLOYMENT BY DEMOGRAPHICS</c:v>
          </c:tx>
          <c:spPr>
            <a:solidFill>
              <a:schemeClr val="tx2">
                <a:lumMod val="60000"/>
                <a:lumOff val="40000"/>
              </a:schemeClr>
            </a:solidFill>
          </c:spPr>
          <c:invertIfNegative val="0"/>
          <c:dPt>
            <c:idx val="3"/>
            <c:invertIfNegative val="0"/>
            <c:bubble3D val="0"/>
            <c:spPr>
              <a:solidFill>
                <a:schemeClr val="accent3">
                  <a:lumMod val="75000"/>
                </a:schemeClr>
              </a:solidFill>
            </c:spPr>
          </c:dPt>
          <c:dPt>
            <c:idx val="4"/>
            <c:invertIfNegative val="0"/>
            <c:bubble3D val="0"/>
            <c:spPr>
              <a:solidFill>
                <a:schemeClr val="accent3">
                  <a:lumMod val="75000"/>
                </a:schemeClr>
              </a:solidFill>
            </c:spPr>
          </c:dPt>
          <c:dPt>
            <c:idx val="5"/>
            <c:invertIfNegative val="0"/>
            <c:bubble3D val="0"/>
            <c:spPr>
              <a:solidFill>
                <a:schemeClr val="accent3">
                  <a:lumMod val="75000"/>
                </a:schemeClr>
              </a:solidFill>
            </c:spPr>
          </c:dPt>
          <c:dPt>
            <c:idx val="6"/>
            <c:invertIfNegative val="0"/>
            <c:bubble3D val="0"/>
            <c:spPr>
              <a:solidFill>
                <a:schemeClr val="accent3">
                  <a:lumMod val="75000"/>
                </a:schemeClr>
              </a:solidFill>
            </c:spPr>
          </c:dPt>
          <c:dLbls>
            <c:txPr>
              <a:bodyPr/>
              <a:lstStyle/>
              <a:p>
                <a:pPr>
                  <a:defRPr b="1" i="0"/>
                </a:pPr>
                <a:endParaRPr lang="en-US"/>
              </a:p>
            </c:txPr>
            <c:dLblPos val="inEnd"/>
            <c:showLegendKey val="0"/>
            <c:showVal val="1"/>
            <c:showCatName val="0"/>
            <c:showSerName val="0"/>
            <c:showPercent val="0"/>
            <c:showBubbleSize val="0"/>
            <c:showLeaderLines val="0"/>
          </c:dLbls>
          <c:cat>
            <c:strRef>
              <c:f>Employment!$C$88:$C$94</c:f>
              <c:strCache>
                <c:ptCount val="7"/>
                <c:pt idx="0">
                  <c:v>Men</c:v>
                </c:pt>
                <c:pt idx="1">
                  <c:v>Women</c:v>
                </c:pt>
                <c:pt idx="2">
                  <c:v>Teens</c:v>
                </c:pt>
                <c:pt idx="3">
                  <c:v>White</c:v>
                </c:pt>
                <c:pt idx="4">
                  <c:v>Black</c:v>
                </c:pt>
                <c:pt idx="5">
                  <c:v>Asian</c:v>
                </c:pt>
                <c:pt idx="6">
                  <c:v>Hisp</c:v>
                </c:pt>
              </c:strCache>
            </c:strRef>
          </c:cat>
          <c:val>
            <c:numRef>
              <c:f>Employment!$E$88:$E$94</c:f>
              <c:numCache>
                <c:formatCode>0.0%</c:formatCode>
                <c:ptCount val="7"/>
                <c:pt idx="0">
                  <c:v>0.032</c:v>
                </c:pt>
                <c:pt idx="1">
                  <c:v>0.032</c:v>
                </c:pt>
                <c:pt idx="2">
                  <c:v>0.123</c:v>
                </c:pt>
                <c:pt idx="3">
                  <c:v>0.032</c:v>
                </c:pt>
                <c:pt idx="4">
                  <c:v>0.054</c:v>
                </c:pt>
                <c:pt idx="5">
                  <c:v>0.029</c:v>
                </c:pt>
                <c:pt idx="6">
                  <c:v>0.041</c:v>
                </c:pt>
              </c:numCache>
            </c:numRef>
          </c:val>
        </c:ser>
        <c:dLbls>
          <c:showLegendKey val="0"/>
          <c:showVal val="0"/>
          <c:showCatName val="0"/>
          <c:showSerName val="0"/>
          <c:showPercent val="0"/>
          <c:showBubbleSize val="0"/>
        </c:dLbls>
        <c:gapWidth val="95"/>
        <c:axId val="-2097959368"/>
        <c:axId val="-2097956360"/>
      </c:barChart>
      <c:catAx>
        <c:axId val="-2097959368"/>
        <c:scaling>
          <c:orientation val="minMax"/>
        </c:scaling>
        <c:delete val="0"/>
        <c:axPos val="b"/>
        <c:majorTickMark val="out"/>
        <c:minorTickMark val="none"/>
        <c:tickLblPos val="nextTo"/>
        <c:txPr>
          <a:bodyPr/>
          <a:lstStyle/>
          <a:p>
            <a:pPr>
              <a:defRPr sz="1100" b="1" i="0"/>
            </a:pPr>
            <a:endParaRPr lang="en-US"/>
          </a:p>
        </c:txPr>
        <c:crossAx val="-2097956360"/>
        <c:crosses val="autoZero"/>
        <c:auto val="1"/>
        <c:lblAlgn val="ctr"/>
        <c:lblOffset val="100"/>
        <c:noMultiLvlLbl val="0"/>
      </c:catAx>
      <c:valAx>
        <c:axId val="-2097956360"/>
        <c:scaling>
          <c:orientation val="minMax"/>
        </c:scaling>
        <c:delete val="0"/>
        <c:axPos val="l"/>
        <c:majorGridlines>
          <c:spPr>
            <a:ln>
              <a:solidFill>
                <a:schemeClr val="bg1"/>
              </a:solidFill>
            </a:ln>
          </c:spPr>
        </c:majorGridlines>
        <c:numFmt formatCode="0.0%" sourceLinked="1"/>
        <c:majorTickMark val="out"/>
        <c:minorTickMark val="none"/>
        <c:tickLblPos val="nextTo"/>
        <c:spPr>
          <a:ln>
            <a:solidFill>
              <a:schemeClr val="bg1"/>
            </a:solidFill>
          </a:ln>
        </c:spPr>
        <c:txPr>
          <a:bodyPr/>
          <a:lstStyle/>
          <a:p>
            <a:pPr>
              <a:defRPr sz="900" b="1" i="0">
                <a:solidFill>
                  <a:schemeClr val="bg1"/>
                </a:solidFill>
              </a:defRPr>
            </a:pPr>
            <a:endParaRPr lang="en-US"/>
          </a:p>
        </c:txPr>
        <c:crossAx val="-2097959368"/>
        <c:crosses val="autoZero"/>
        <c:crossBetween val="between"/>
      </c:valAx>
      <c:spPr>
        <a:solidFill>
          <a:schemeClr val="bg1">
            <a:lumMod val="95000"/>
          </a:schemeClr>
        </a:solidFill>
      </c:spPr>
    </c:plotArea>
    <c:plotVisOnly val="1"/>
    <c:dispBlanksAs val="gap"/>
    <c:showDLblsOverMax val="0"/>
  </c:chart>
  <c:spPr>
    <a:ln>
      <a:noFill/>
    </a:ln>
  </c:spPr>
  <c:printSettings>
    <c:headerFooter/>
    <c:pageMargins b="1.0" l="0.75" r="0.75" t="1.0" header="0.5" footer="0.5"/>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0900258251244548"/>
          <c:y val="0.25857056254861"/>
          <c:w val="0.873622621719862"/>
          <c:h val="0.66632582622598"/>
        </c:manualLayout>
      </c:layout>
      <c:areaChart>
        <c:grouping val="standard"/>
        <c:varyColors val="0"/>
        <c:ser>
          <c:idx val="1"/>
          <c:order val="0"/>
          <c:tx>
            <c:v>Recession</c:v>
          </c:tx>
          <c:spPr>
            <a:solidFill>
              <a:schemeClr val="bg1">
                <a:lumMod val="85000"/>
              </a:schemeClr>
            </a:solidFill>
            <a:ln>
              <a:noFill/>
            </a:ln>
          </c:spPr>
          <c:cat>
            <c:strRef>
              <c:f>Employment!$D$98:$D$335</c:f>
              <c:strCache>
                <c:ptCount val="229"/>
                <c:pt idx="0">
                  <c:v>00</c:v>
                </c:pt>
                <c:pt idx="12">
                  <c:v>01</c:v>
                </c:pt>
                <c:pt idx="24">
                  <c:v>02</c:v>
                </c:pt>
                <c:pt idx="36">
                  <c:v>03</c:v>
                </c:pt>
                <c:pt idx="48">
                  <c:v>04</c:v>
                </c:pt>
                <c:pt idx="60">
                  <c:v>05</c:v>
                </c:pt>
                <c:pt idx="72">
                  <c:v>06</c:v>
                </c:pt>
                <c:pt idx="84">
                  <c:v>07</c:v>
                </c:pt>
                <c:pt idx="96">
                  <c:v>08</c:v>
                </c:pt>
                <c:pt idx="108">
                  <c:v>09</c:v>
                </c:pt>
                <c:pt idx="120">
                  <c:v>10</c:v>
                </c:pt>
                <c:pt idx="132">
                  <c:v>11</c:v>
                </c:pt>
                <c:pt idx="144">
                  <c:v>12</c:v>
                </c:pt>
                <c:pt idx="156">
                  <c:v>13</c:v>
                </c:pt>
                <c:pt idx="168">
                  <c:v>14</c:v>
                </c:pt>
                <c:pt idx="180">
                  <c:v>15</c:v>
                </c:pt>
                <c:pt idx="192">
                  <c:v>16</c:v>
                </c:pt>
                <c:pt idx="204">
                  <c:v>17</c:v>
                </c:pt>
                <c:pt idx="216">
                  <c:v>18</c:v>
                </c:pt>
                <c:pt idx="228">
                  <c:v>19</c:v>
                </c:pt>
              </c:strCache>
            </c:strRef>
          </c:cat>
          <c:val>
            <c:numRef>
              <c:f>Employment!$J$98:$J$335</c:f>
              <c:numCache>
                <c:formatCode>0%</c:formatCode>
                <c:ptCount val="238"/>
                <c:pt idx="14">
                  <c:v>0.11</c:v>
                </c:pt>
                <c:pt idx="15">
                  <c:v>0.11</c:v>
                </c:pt>
                <c:pt idx="16">
                  <c:v>0.11</c:v>
                </c:pt>
                <c:pt idx="17">
                  <c:v>0.11</c:v>
                </c:pt>
                <c:pt idx="18">
                  <c:v>0.11</c:v>
                </c:pt>
                <c:pt idx="19">
                  <c:v>0.11</c:v>
                </c:pt>
                <c:pt idx="20">
                  <c:v>0.11</c:v>
                </c:pt>
                <c:pt idx="21">
                  <c:v>0.11</c:v>
                </c:pt>
                <c:pt idx="22">
                  <c:v>0.11</c:v>
                </c:pt>
                <c:pt idx="95">
                  <c:v>0.11</c:v>
                </c:pt>
                <c:pt idx="96">
                  <c:v>0.11</c:v>
                </c:pt>
                <c:pt idx="97">
                  <c:v>0.11</c:v>
                </c:pt>
                <c:pt idx="98">
                  <c:v>0.11</c:v>
                </c:pt>
                <c:pt idx="99">
                  <c:v>0.11</c:v>
                </c:pt>
                <c:pt idx="100">
                  <c:v>0.11</c:v>
                </c:pt>
                <c:pt idx="101">
                  <c:v>0.11</c:v>
                </c:pt>
                <c:pt idx="102">
                  <c:v>0.11</c:v>
                </c:pt>
                <c:pt idx="103">
                  <c:v>0.11</c:v>
                </c:pt>
                <c:pt idx="104">
                  <c:v>0.11</c:v>
                </c:pt>
                <c:pt idx="105">
                  <c:v>0.11</c:v>
                </c:pt>
                <c:pt idx="106">
                  <c:v>0.11</c:v>
                </c:pt>
                <c:pt idx="107">
                  <c:v>0.11</c:v>
                </c:pt>
                <c:pt idx="108">
                  <c:v>0.11</c:v>
                </c:pt>
                <c:pt idx="109">
                  <c:v>0.11</c:v>
                </c:pt>
                <c:pt idx="110">
                  <c:v>0.11</c:v>
                </c:pt>
                <c:pt idx="111">
                  <c:v>0.11</c:v>
                </c:pt>
                <c:pt idx="112">
                  <c:v>0.11</c:v>
                </c:pt>
                <c:pt idx="113">
                  <c:v>0.11</c:v>
                </c:pt>
                <c:pt idx="114">
                  <c:v>0.11</c:v>
                </c:pt>
              </c:numCache>
            </c:numRef>
          </c:val>
        </c:ser>
        <c:ser>
          <c:idx val="0"/>
          <c:order val="1"/>
          <c:tx>
            <c:v>Unemploy</c:v>
          </c:tx>
          <c:spPr>
            <a:solidFill>
              <a:schemeClr val="accent1"/>
            </a:solidFill>
            <a:ln w="19050">
              <a:solidFill>
                <a:schemeClr val="tx1"/>
              </a:solidFill>
            </a:ln>
          </c:spP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dPt>
            <c:idx val="12"/>
            <c:bubble3D val="0"/>
          </c:dPt>
          <c:dPt>
            <c:idx val="14"/>
            <c:bubble3D val="0"/>
          </c:dPt>
          <c:cat>
            <c:strRef>
              <c:f>Employment!$D$98:$D$335</c:f>
              <c:strCache>
                <c:ptCount val="229"/>
                <c:pt idx="0">
                  <c:v>00</c:v>
                </c:pt>
                <c:pt idx="12">
                  <c:v>01</c:v>
                </c:pt>
                <c:pt idx="24">
                  <c:v>02</c:v>
                </c:pt>
                <c:pt idx="36">
                  <c:v>03</c:v>
                </c:pt>
                <c:pt idx="48">
                  <c:v>04</c:v>
                </c:pt>
                <c:pt idx="60">
                  <c:v>05</c:v>
                </c:pt>
                <c:pt idx="72">
                  <c:v>06</c:v>
                </c:pt>
                <c:pt idx="84">
                  <c:v>07</c:v>
                </c:pt>
                <c:pt idx="96">
                  <c:v>08</c:v>
                </c:pt>
                <c:pt idx="108">
                  <c:v>09</c:v>
                </c:pt>
                <c:pt idx="120">
                  <c:v>10</c:v>
                </c:pt>
                <c:pt idx="132">
                  <c:v>11</c:v>
                </c:pt>
                <c:pt idx="144">
                  <c:v>12</c:v>
                </c:pt>
                <c:pt idx="156">
                  <c:v>13</c:v>
                </c:pt>
                <c:pt idx="168">
                  <c:v>14</c:v>
                </c:pt>
                <c:pt idx="180">
                  <c:v>15</c:v>
                </c:pt>
                <c:pt idx="192">
                  <c:v>16</c:v>
                </c:pt>
                <c:pt idx="204">
                  <c:v>17</c:v>
                </c:pt>
                <c:pt idx="216">
                  <c:v>18</c:v>
                </c:pt>
                <c:pt idx="228">
                  <c:v>19</c:v>
                </c:pt>
              </c:strCache>
            </c:strRef>
          </c:cat>
          <c:val>
            <c:numRef>
              <c:f>Employment!$F$98:$F$335</c:f>
              <c:numCache>
                <c:formatCode>0.0%</c:formatCode>
                <c:ptCount val="238"/>
                <c:pt idx="0">
                  <c:v>0.04</c:v>
                </c:pt>
                <c:pt idx="1">
                  <c:v>0.041</c:v>
                </c:pt>
                <c:pt idx="2">
                  <c:v>0.04</c:v>
                </c:pt>
                <c:pt idx="3">
                  <c:v>0.038</c:v>
                </c:pt>
                <c:pt idx="4">
                  <c:v>0.04</c:v>
                </c:pt>
                <c:pt idx="5">
                  <c:v>0.04</c:v>
                </c:pt>
                <c:pt idx="6">
                  <c:v>0.04</c:v>
                </c:pt>
                <c:pt idx="7">
                  <c:v>0.041</c:v>
                </c:pt>
                <c:pt idx="8">
                  <c:v>0.039</c:v>
                </c:pt>
                <c:pt idx="9">
                  <c:v>0.039</c:v>
                </c:pt>
                <c:pt idx="10">
                  <c:v>0.039</c:v>
                </c:pt>
                <c:pt idx="11">
                  <c:v>0.039</c:v>
                </c:pt>
                <c:pt idx="12">
                  <c:v>0.042</c:v>
                </c:pt>
                <c:pt idx="13">
                  <c:v>0.042</c:v>
                </c:pt>
                <c:pt idx="14">
                  <c:v>0.043</c:v>
                </c:pt>
                <c:pt idx="15">
                  <c:v>0.044</c:v>
                </c:pt>
                <c:pt idx="16">
                  <c:v>0.043</c:v>
                </c:pt>
                <c:pt idx="17">
                  <c:v>0.045</c:v>
                </c:pt>
                <c:pt idx="18">
                  <c:v>0.046</c:v>
                </c:pt>
                <c:pt idx="19">
                  <c:v>0.049</c:v>
                </c:pt>
                <c:pt idx="20">
                  <c:v>0.05</c:v>
                </c:pt>
                <c:pt idx="21">
                  <c:v>0.053</c:v>
                </c:pt>
                <c:pt idx="22">
                  <c:v>0.055</c:v>
                </c:pt>
                <c:pt idx="23">
                  <c:v>0.057</c:v>
                </c:pt>
                <c:pt idx="24">
                  <c:v>0.057</c:v>
                </c:pt>
                <c:pt idx="25">
                  <c:v>0.057</c:v>
                </c:pt>
                <c:pt idx="26">
                  <c:v>0.057</c:v>
                </c:pt>
                <c:pt idx="27">
                  <c:v>0.059</c:v>
                </c:pt>
                <c:pt idx="28">
                  <c:v>0.058</c:v>
                </c:pt>
                <c:pt idx="29">
                  <c:v>0.058</c:v>
                </c:pt>
                <c:pt idx="30">
                  <c:v>0.058</c:v>
                </c:pt>
                <c:pt idx="31">
                  <c:v>0.057</c:v>
                </c:pt>
                <c:pt idx="32">
                  <c:v>0.057</c:v>
                </c:pt>
                <c:pt idx="33">
                  <c:v>0.057</c:v>
                </c:pt>
                <c:pt idx="34">
                  <c:v>0.059</c:v>
                </c:pt>
                <c:pt idx="35">
                  <c:v>0.06</c:v>
                </c:pt>
                <c:pt idx="36">
                  <c:v>0.058</c:v>
                </c:pt>
                <c:pt idx="37">
                  <c:v>0.059</c:v>
                </c:pt>
                <c:pt idx="38">
                  <c:v>0.059</c:v>
                </c:pt>
                <c:pt idx="39">
                  <c:v>0.06</c:v>
                </c:pt>
                <c:pt idx="40">
                  <c:v>0.061</c:v>
                </c:pt>
                <c:pt idx="41">
                  <c:v>0.063</c:v>
                </c:pt>
                <c:pt idx="42">
                  <c:v>0.062</c:v>
                </c:pt>
                <c:pt idx="43">
                  <c:v>0.061</c:v>
                </c:pt>
                <c:pt idx="44">
                  <c:v>0.061</c:v>
                </c:pt>
                <c:pt idx="45">
                  <c:v>0.06</c:v>
                </c:pt>
                <c:pt idx="46">
                  <c:v>0.058</c:v>
                </c:pt>
                <c:pt idx="47">
                  <c:v>0.057</c:v>
                </c:pt>
                <c:pt idx="48">
                  <c:v>0.057</c:v>
                </c:pt>
                <c:pt idx="49">
                  <c:v>0.056</c:v>
                </c:pt>
                <c:pt idx="50">
                  <c:v>0.058</c:v>
                </c:pt>
                <c:pt idx="51">
                  <c:v>0.056</c:v>
                </c:pt>
                <c:pt idx="52">
                  <c:v>0.056</c:v>
                </c:pt>
                <c:pt idx="53">
                  <c:v>0.056</c:v>
                </c:pt>
                <c:pt idx="54">
                  <c:v>0.055</c:v>
                </c:pt>
                <c:pt idx="55">
                  <c:v>0.054</c:v>
                </c:pt>
                <c:pt idx="56">
                  <c:v>0.054</c:v>
                </c:pt>
                <c:pt idx="57">
                  <c:v>0.055</c:v>
                </c:pt>
                <c:pt idx="58">
                  <c:v>0.054</c:v>
                </c:pt>
                <c:pt idx="59">
                  <c:v>0.054</c:v>
                </c:pt>
                <c:pt idx="60">
                  <c:v>0.053</c:v>
                </c:pt>
                <c:pt idx="61">
                  <c:v>0.054</c:v>
                </c:pt>
                <c:pt idx="62">
                  <c:v>0.052</c:v>
                </c:pt>
                <c:pt idx="63">
                  <c:v>0.052</c:v>
                </c:pt>
                <c:pt idx="64">
                  <c:v>0.051</c:v>
                </c:pt>
                <c:pt idx="65">
                  <c:v>0.05</c:v>
                </c:pt>
                <c:pt idx="66">
                  <c:v>0.05</c:v>
                </c:pt>
                <c:pt idx="67">
                  <c:v>0.049</c:v>
                </c:pt>
                <c:pt idx="68">
                  <c:v>0.05</c:v>
                </c:pt>
                <c:pt idx="69">
                  <c:v>0.05</c:v>
                </c:pt>
                <c:pt idx="70">
                  <c:v>0.05</c:v>
                </c:pt>
                <c:pt idx="71">
                  <c:v>0.049</c:v>
                </c:pt>
                <c:pt idx="72">
                  <c:v>0.047</c:v>
                </c:pt>
                <c:pt idx="73">
                  <c:v>0.048</c:v>
                </c:pt>
                <c:pt idx="74">
                  <c:v>0.047</c:v>
                </c:pt>
                <c:pt idx="75">
                  <c:v>0.047</c:v>
                </c:pt>
                <c:pt idx="76">
                  <c:v>0.046</c:v>
                </c:pt>
                <c:pt idx="77">
                  <c:v>0.046</c:v>
                </c:pt>
                <c:pt idx="78">
                  <c:v>0.047</c:v>
                </c:pt>
                <c:pt idx="79">
                  <c:v>0.047</c:v>
                </c:pt>
                <c:pt idx="80">
                  <c:v>0.045</c:v>
                </c:pt>
                <c:pt idx="81">
                  <c:v>0.044</c:v>
                </c:pt>
                <c:pt idx="82">
                  <c:v>0.045</c:v>
                </c:pt>
                <c:pt idx="83">
                  <c:v>0.044</c:v>
                </c:pt>
                <c:pt idx="84">
                  <c:v>0.046</c:v>
                </c:pt>
                <c:pt idx="85">
                  <c:v>0.045</c:v>
                </c:pt>
                <c:pt idx="86">
                  <c:v>0.044</c:v>
                </c:pt>
                <c:pt idx="87">
                  <c:v>0.045</c:v>
                </c:pt>
                <c:pt idx="88">
                  <c:v>0.044</c:v>
                </c:pt>
                <c:pt idx="89">
                  <c:v>0.046</c:v>
                </c:pt>
                <c:pt idx="90">
                  <c:v>0.047</c:v>
                </c:pt>
                <c:pt idx="91">
                  <c:v>0.046</c:v>
                </c:pt>
                <c:pt idx="92">
                  <c:v>0.047</c:v>
                </c:pt>
                <c:pt idx="93">
                  <c:v>0.047</c:v>
                </c:pt>
                <c:pt idx="94">
                  <c:v>0.047</c:v>
                </c:pt>
                <c:pt idx="95">
                  <c:v>0.05</c:v>
                </c:pt>
                <c:pt idx="96">
                  <c:v>0.05</c:v>
                </c:pt>
                <c:pt idx="97">
                  <c:v>0.049</c:v>
                </c:pt>
                <c:pt idx="98">
                  <c:v>0.051</c:v>
                </c:pt>
                <c:pt idx="99">
                  <c:v>0.05</c:v>
                </c:pt>
                <c:pt idx="100">
                  <c:v>0.054</c:v>
                </c:pt>
                <c:pt idx="101">
                  <c:v>0.056</c:v>
                </c:pt>
                <c:pt idx="102">
                  <c:v>0.058</c:v>
                </c:pt>
                <c:pt idx="103">
                  <c:v>0.061</c:v>
                </c:pt>
                <c:pt idx="104">
                  <c:v>0.061</c:v>
                </c:pt>
                <c:pt idx="105">
                  <c:v>0.065</c:v>
                </c:pt>
                <c:pt idx="106">
                  <c:v>0.068</c:v>
                </c:pt>
                <c:pt idx="107">
                  <c:v>0.073</c:v>
                </c:pt>
                <c:pt idx="108">
                  <c:v>0.078</c:v>
                </c:pt>
                <c:pt idx="109">
                  <c:v>0.083</c:v>
                </c:pt>
                <c:pt idx="110">
                  <c:v>0.087</c:v>
                </c:pt>
                <c:pt idx="111">
                  <c:v>0.089</c:v>
                </c:pt>
                <c:pt idx="112">
                  <c:v>0.094</c:v>
                </c:pt>
                <c:pt idx="113">
                  <c:v>0.095</c:v>
                </c:pt>
                <c:pt idx="114">
                  <c:v>0.095</c:v>
                </c:pt>
                <c:pt idx="115">
                  <c:v>0.096</c:v>
                </c:pt>
                <c:pt idx="116">
                  <c:v>0.098</c:v>
                </c:pt>
                <c:pt idx="117">
                  <c:v>0.1</c:v>
                </c:pt>
                <c:pt idx="118">
                  <c:v>0.099</c:v>
                </c:pt>
                <c:pt idx="119">
                  <c:v>0.099</c:v>
                </c:pt>
                <c:pt idx="120">
                  <c:v>0.097</c:v>
                </c:pt>
                <c:pt idx="121">
                  <c:v>0.098</c:v>
                </c:pt>
                <c:pt idx="122">
                  <c:v>0.098</c:v>
                </c:pt>
                <c:pt idx="123">
                  <c:v>0.099</c:v>
                </c:pt>
                <c:pt idx="124">
                  <c:v>0.096</c:v>
                </c:pt>
                <c:pt idx="125">
                  <c:v>0.094</c:v>
                </c:pt>
                <c:pt idx="126">
                  <c:v>0.095</c:v>
                </c:pt>
                <c:pt idx="127">
                  <c:v>0.096</c:v>
                </c:pt>
                <c:pt idx="128">
                  <c:v>0.095</c:v>
                </c:pt>
                <c:pt idx="129">
                  <c:v>0.095</c:v>
                </c:pt>
                <c:pt idx="130">
                  <c:v>0.098</c:v>
                </c:pt>
                <c:pt idx="131">
                  <c:v>0.094</c:v>
                </c:pt>
                <c:pt idx="132">
                  <c:v>0.091</c:v>
                </c:pt>
                <c:pt idx="133">
                  <c:v>0.09</c:v>
                </c:pt>
                <c:pt idx="134">
                  <c:v>0.089</c:v>
                </c:pt>
                <c:pt idx="135">
                  <c:v>0.09</c:v>
                </c:pt>
                <c:pt idx="136">
                  <c:v>0.09</c:v>
                </c:pt>
                <c:pt idx="137">
                  <c:v>0.091</c:v>
                </c:pt>
                <c:pt idx="138">
                  <c:v>0.091</c:v>
                </c:pt>
                <c:pt idx="139">
                  <c:v>0.091</c:v>
                </c:pt>
                <c:pt idx="140">
                  <c:v>0.09</c:v>
                </c:pt>
                <c:pt idx="141">
                  <c:v>0.089</c:v>
                </c:pt>
                <c:pt idx="142">
                  <c:v>0.087</c:v>
                </c:pt>
                <c:pt idx="143">
                  <c:v>0.085</c:v>
                </c:pt>
                <c:pt idx="144">
                  <c:v>0.083</c:v>
                </c:pt>
                <c:pt idx="145">
                  <c:v>0.083</c:v>
                </c:pt>
                <c:pt idx="146">
                  <c:v>0.082</c:v>
                </c:pt>
                <c:pt idx="147">
                  <c:v>0.081</c:v>
                </c:pt>
                <c:pt idx="148">
                  <c:v>0.082</c:v>
                </c:pt>
                <c:pt idx="149">
                  <c:v>0.082</c:v>
                </c:pt>
                <c:pt idx="150">
                  <c:v>0.082</c:v>
                </c:pt>
                <c:pt idx="151">
                  <c:v>0.081</c:v>
                </c:pt>
                <c:pt idx="152">
                  <c:v>0.078</c:v>
                </c:pt>
                <c:pt idx="153">
                  <c:v>0.079</c:v>
                </c:pt>
                <c:pt idx="154">
                  <c:v>0.078</c:v>
                </c:pt>
                <c:pt idx="155">
                  <c:v>0.078</c:v>
                </c:pt>
                <c:pt idx="156">
                  <c:v>0.079</c:v>
                </c:pt>
                <c:pt idx="157">
                  <c:v>0.077</c:v>
                </c:pt>
                <c:pt idx="158">
                  <c:v>0.076</c:v>
                </c:pt>
                <c:pt idx="159">
                  <c:v>0.075</c:v>
                </c:pt>
                <c:pt idx="160">
                  <c:v>0.075</c:v>
                </c:pt>
                <c:pt idx="161">
                  <c:v>0.075</c:v>
                </c:pt>
                <c:pt idx="162">
                  <c:v>0.075</c:v>
                </c:pt>
                <c:pt idx="163">
                  <c:v>0.073</c:v>
                </c:pt>
                <c:pt idx="164">
                  <c:v>0.072</c:v>
                </c:pt>
                <c:pt idx="165">
                  <c:v>0.073</c:v>
                </c:pt>
                <c:pt idx="166">
                  <c:v>0.07</c:v>
                </c:pt>
                <c:pt idx="167">
                  <c:v>0.067</c:v>
                </c:pt>
                <c:pt idx="168">
                  <c:v>0.066</c:v>
                </c:pt>
                <c:pt idx="169">
                  <c:v>0.067</c:v>
                </c:pt>
                <c:pt idx="170">
                  <c:v>0.067</c:v>
                </c:pt>
                <c:pt idx="171">
                  <c:v>0.063</c:v>
                </c:pt>
                <c:pt idx="172">
                  <c:v>0.063</c:v>
                </c:pt>
                <c:pt idx="173">
                  <c:v>0.061</c:v>
                </c:pt>
                <c:pt idx="174">
                  <c:v>0.062</c:v>
                </c:pt>
                <c:pt idx="175">
                  <c:v>0.061</c:v>
                </c:pt>
                <c:pt idx="176">
                  <c:v>0.059</c:v>
                </c:pt>
                <c:pt idx="177">
                  <c:v>0.058</c:v>
                </c:pt>
                <c:pt idx="178">
                  <c:v>0.058</c:v>
                </c:pt>
                <c:pt idx="179">
                  <c:v>0.056</c:v>
                </c:pt>
                <c:pt idx="180">
                  <c:v>0.057</c:v>
                </c:pt>
                <c:pt idx="181">
                  <c:v>0.055</c:v>
                </c:pt>
                <c:pt idx="182">
                  <c:v>0.055</c:v>
                </c:pt>
                <c:pt idx="183">
                  <c:v>0.054</c:v>
                </c:pt>
                <c:pt idx="184">
                  <c:v>0.055</c:v>
                </c:pt>
                <c:pt idx="185">
                  <c:v>0.053</c:v>
                </c:pt>
                <c:pt idx="186">
                  <c:v>0.053</c:v>
                </c:pt>
                <c:pt idx="187">
                  <c:v>0.051</c:v>
                </c:pt>
                <c:pt idx="188">
                  <c:v>0.051</c:v>
                </c:pt>
                <c:pt idx="189">
                  <c:v>0.05</c:v>
                </c:pt>
                <c:pt idx="190">
                  <c:v>0.05</c:v>
                </c:pt>
                <c:pt idx="191">
                  <c:v>0.05</c:v>
                </c:pt>
                <c:pt idx="192">
                  <c:v>0.049</c:v>
                </c:pt>
                <c:pt idx="193">
                  <c:v>0.049</c:v>
                </c:pt>
                <c:pt idx="194">
                  <c:v>0.05</c:v>
                </c:pt>
                <c:pt idx="195">
                  <c:v>0.05</c:v>
                </c:pt>
                <c:pt idx="196">
                  <c:v>0.047</c:v>
                </c:pt>
                <c:pt idx="197">
                  <c:v>0.049</c:v>
                </c:pt>
                <c:pt idx="198">
                  <c:v>0.049</c:v>
                </c:pt>
                <c:pt idx="199">
                  <c:v>0.049</c:v>
                </c:pt>
                <c:pt idx="200">
                  <c:v>0.05</c:v>
                </c:pt>
                <c:pt idx="201">
                  <c:v>0.049</c:v>
                </c:pt>
                <c:pt idx="202">
                  <c:v>0.046</c:v>
                </c:pt>
                <c:pt idx="203">
                  <c:v>0.047</c:v>
                </c:pt>
                <c:pt idx="204">
                  <c:v>0.048</c:v>
                </c:pt>
                <c:pt idx="205">
                  <c:v>0.047</c:v>
                </c:pt>
                <c:pt idx="206">
                  <c:v>0.045</c:v>
                </c:pt>
                <c:pt idx="207">
                  <c:v>0.044</c:v>
                </c:pt>
                <c:pt idx="208">
                  <c:v>0.043</c:v>
                </c:pt>
                <c:pt idx="209">
                  <c:v>0.044</c:v>
                </c:pt>
                <c:pt idx="210">
                  <c:v>0.043</c:v>
                </c:pt>
                <c:pt idx="211">
                  <c:v>0.044</c:v>
                </c:pt>
                <c:pt idx="212">
                  <c:v>0.042</c:v>
                </c:pt>
                <c:pt idx="213">
                  <c:v>0.041</c:v>
                </c:pt>
                <c:pt idx="214">
                  <c:v>0.041</c:v>
                </c:pt>
                <c:pt idx="215">
                  <c:v>0.041</c:v>
                </c:pt>
                <c:pt idx="216">
                  <c:v>0.041</c:v>
                </c:pt>
                <c:pt idx="217">
                  <c:v>0.041</c:v>
                </c:pt>
                <c:pt idx="218">
                  <c:v>0.041</c:v>
                </c:pt>
                <c:pt idx="219">
                  <c:v>0.039</c:v>
                </c:pt>
                <c:pt idx="220">
                  <c:v>0.038</c:v>
                </c:pt>
                <c:pt idx="221">
                  <c:v>0.04</c:v>
                </c:pt>
                <c:pt idx="222">
                  <c:v>0.039</c:v>
                </c:pt>
                <c:pt idx="223">
                  <c:v>0.039</c:v>
                </c:pt>
                <c:pt idx="224">
                  <c:v>0.037</c:v>
                </c:pt>
                <c:pt idx="225">
                  <c:v>0.037</c:v>
                </c:pt>
                <c:pt idx="226">
                  <c:v>0.037</c:v>
                </c:pt>
                <c:pt idx="227">
                  <c:v>0.039</c:v>
                </c:pt>
                <c:pt idx="228">
                  <c:v>0.04</c:v>
                </c:pt>
                <c:pt idx="229">
                  <c:v>0.038</c:v>
                </c:pt>
                <c:pt idx="230">
                  <c:v>0.038</c:v>
                </c:pt>
                <c:pt idx="231">
                  <c:v>0.036</c:v>
                </c:pt>
                <c:pt idx="232">
                  <c:v>0.036</c:v>
                </c:pt>
                <c:pt idx="233">
                  <c:v>0.037</c:v>
                </c:pt>
                <c:pt idx="234">
                  <c:v>0.037</c:v>
                </c:pt>
                <c:pt idx="235">
                  <c:v>0.037</c:v>
                </c:pt>
                <c:pt idx="236">
                  <c:v>0.035</c:v>
                </c:pt>
                <c:pt idx="237">
                  <c:v>0.036</c:v>
                </c:pt>
              </c:numCache>
            </c:numRef>
          </c:val>
        </c:ser>
        <c:dLbls>
          <c:showLegendKey val="0"/>
          <c:showVal val="0"/>
          <c:showCatName val="0"/>
          <c:showSerName val="0"/>
          <c:showPercent val="0"/>
          <c:showBubbleSize val="0"/>
        </c:dLbls>
        <c:axId val="-2098003144"/>
        <c:axId val="-2097873800"/>
      </c:areaChart>
      <c:lineChart>
        <c:grouping val="standard"/>
        <c:varyColors val="0"/>
        <c:ser>
          <c:idx val="2"/>
          <c:order val="2"/>
          <c:tx>
            <c:v>Employed</c:v>
          </c:tx>
          <c:spPr>
            <a:ln w="53975"/>
            <a:effectLst>
              <a:outerShdw blurRad="50800" dist="50800" dir="2460000" algn="tl" rotWithShape="0">
                <a:srgbClr val="000000">
                  <a:alpha val="43000"/>
                </a:srgbClr>
              </a:outerShdw>
            </a:effectLst>
          </c:spPr>
          <c:marker>
            <c:symbol val="none"/>
          </c:marker>
          <c:val>
            <c:numRef>
              <c:f>Employment!$I$98:$I$335</c:f>
              <c:numCache>
                <c:formatCode>_(* #,##0_);_(* \(#,##0\);_(* "-"??_);_(@_)</c:formatCode>
                <c:ptCount val="238"/>
                <c:pt idx="0">
                  <c:v>136559.0</c:v>
                </c:pt>
                <c:pt idx="1">
                  <c:v>136598.0</c:v>
                </c:pt>
                <c:pt idx="2">
                  <c:v>136701.0</c:v>
                </c:pt>
                <c:pt idx="3">
                  <c:v>137270.0</c:v>
                </c:pt>
                <c:pt idx="4">
                  <c:v>136630.0</c:v>
                </c:pt>
                <c:pt idx="5">
                  <c:v>136940.0</c:v>
                </c:pt>
                <c:pt idx="6">
                  <c:v>136531.0</c:v>
                </c:pt>
                <c:pt idx="7">
                  <c:v>136662.0</c:v>
                </c:pt>
                <c:pt idx="8">
                  <c:v>136893.0</c:v>
                </c:pt>
                <c:pt idx="9">
                  <c:v>137088.0</c:v>
                </c:pt>
                <c:pt idx="10">
                  <c:v>137322.0</c:v>
                </c:pt>
                <c:pt idx="11">
                  <c:v>137614.0</c:v>
                </c:pt>
                <c:pt idx="12">
                  <c:v>137778.0</c:v>
                </c:pt>
                <c:pt idx="13">
                  <c:v>137612.0</c:v>
                </c:pt>
                <c:pt idx="14">
                  <c:v>137783.0</c:v>
                </c:pt>
                <c:pt idx="15">
                  <c:v>137299.0</c:v>
                </c:pt>
                <c:pt idx="16">
                  <c:v>137092.0</c:v>
                </c:pt>
                <c:pt idx="17">
                  <c:v>136873.0</c:v>
                </c:pt>
                <c:pt idx="18">
                  <c:v>137071.0</c:v>
                </c:pt>
                <c:pt idx="19">
                  <c:v>136241.0</c:v>
                </c:pt>
                <c:pt idx="20">
                  <c:v>136846.0</c:v>
                </c:pt>
                <c:pt idx="21">
                  <c:v>136392.0</c:v>
                </c:pt>
                <c:pt idx="22">
                  <c:v>136238.0</c:v>
                </c:pt>
                <c:pt idx="23">
                  <c:v>136047.0</c:v>
                </c:pt>
                <c:pt idx="24">
                  <c:v>135701.0</c:v>
                </c:pt>
                <c:pt idx="25">
                  <c:v>136438.0</c:v>
                </c:pt>
                <c:pt idx="26">
                  <c:v>136177.0</c:v>
                </c:pt>
                <c:pt idx="27">
                  <c:v>136126.0</c:v>
                </c:pt>
                <c:pt idx="28">
                  <c:v>136539.0</c:v>
                </c:pt>
                <c:pt idx="29">
                  <c:v>136415.0</c:v>
                </c:pt>
                <c:pt idx="30">
                  <c:v>136413.0</c:v>
                </c:pt>
                <c:pt idx="31">
                  <c:v>136705.0</c:v>
                </c:pt>
                <c:pt idx="32">
                  <c:v>137302.0</c:v>
                </c:pt>
                <c:pt idx="33">
                  <c:v>137008.0</c:v>
                </c:pt>
                <c:pt idx="34">
                  <c:v>136521.0</c:v>
                </c:pt>
                <c:pt idx="35">
                  <c:v>136426.0</c:v>
                </c:pt>
                <c:pt idx="36">
                  <c:v>137417.0</c:v>
                </c:pt>
                <c:pt idx="37">
                  <c:v>137482.0</c:v>
                </c:pt>
                <c:pt idx="38">
                  <c:v>137434.0</c:v>
                </c:pt>
                <c:pt idx="39">
                  <c:v>137633.0</c:v>
                </c:pt>
                <c:pt idx="40">
                  <c:v>137544.0</c:v>
                </c:pt>
                <c:pt idx="41">
                  <c:v>137790.0</c:v>
                </c:pt>
                <c:pt idx="42">
                  <c:v>137474.0</c:v>
                </c:pt>
                <c:pt idx="43">
                  <c:v>137549.0</c:v>
                </c:pt>
                <c:pt idx="44">
                  <c:v>137609.0</c:v>
                </c:pt>
                <c:pt idx="45">
                  <c:v>137984.0</c:v>
                </c:pt>
                <c:pt idx="46">
                  <c:v>138424.0</c:v>
                </c:pt>
                <c:pt idx="47">
                  <c:v>138411.0</c:v>
                </c:pt>
                <c:pt idx="48">
                  <c:v>138472.0</c:v>
                </c:pt>
                <c:pt idx="49">
                  <c:v>138542.0</c:v>
                </c:pt>
                <c:pt idx="50">
                  <c:v>138453.0</c:v>
                </c:pt>
                <c:pt idx="51">
                  <c:v>138680.0</c:v>
                </c:pt>
                <c:pt idx="52">
                  <c:v>138852.0</c:v>
                </c:pt>
                <c:pt idx="53">
                  <c:v>139174.0</c:v>
                </c:pt>
                <c:pt idx="54">
                  <c:v>139556.0</c:v>
                </c:pt>
                <c:pt idx="55">
                  <c:v>139573.0</c:v>
                </c:pt>
                <c:pt idx="56">
                  <c:v>139487.0</c:v>
                </c:pt>
                <c:pt idx="57">
                  <c:v>139732.0</c:v>
                </c:pt>
                <c:pt idx="58">
                  <c:v>140231.0</c:v>
                </c:pt>
                <c:pt idx="59">
                  <c:v>140125.0</c:v>
                </c:pt>
                <c:pt idx="60">
                  <c:v>140245.0</c:v>
                </c:pt>
                <c:pt idx="61">
                  <c:v>140385.0</c:v>
                </c:pt>
                <c:pt idx="62">
                  <c:v>140654.0</c:v>
                </c:pt>
                <c:pt idx="63">
                  <c:v>141254.0</c:v>
                </c:pt>
                <c:pt idx="64">
                  <c:v>141609.0</c:v>
                </c:pt>
                <c:pt idx="65">
                  <c:v>141714.0</c:v>
                </c:pt>
                <c:pt idx="66">
                  <c:v>142026.0</c:v>
                </c:pt>
                <c:pt idx="67">
                  <c:v>142434.0</c:v>
                </c:pt>
                <c:pt idx="68">
                  <c:v>142401.0</c:v>
                </c:pt>
                <c:pt idx="69">
                  <c:v>142548.0</c:v>
                </c:pt>
                <c:pt idx="70">
                  <c:v>142499.0</c:v>
                </c:pt>
                <c:pt idx="71">
                  <c:v>142752.0</c:v>
                </c:pt>
                <c:pt idx="72">
                  <c:v>143150.0</c:v>
                </c:pt>
                <c:pt idx="73">
                  <c:v>143457.0</c:v>
                </c:pt>
                <c:pt idx="74">
                  <c:v>143741.0</c:v>
                </c:pt>
                <c:pt idx="75">
                  <c:v>143761.0</c:v>
                </c:pt>
                <c:pt idx="76">
                  <c:v>144089.0</c:v>
                </c:pt>
                <c:pt idx="77">
                  <c:v>144353.0</c:v>
                </c:pt>
                <c:pt idx="78">
                  <c:v>144202.0</c:v>
                </c:pt>
                <c:pt idx="79">
                  <c:v>144625.0</c:v>
                </c:pt>
                <c:pt idx="80">
                  <c:v>144815.0</c:v>
                </c:pt>
                <c:pt idx="81">
                  <c:v>145314.0</c:v>
                </c:pt>
                <c:pt idx="82">
                  <c:v>145534.0</c:v>
                </c:pt>
                <c:pt idx="83">
                  <c:v>145970.0</c:v>
                </c:pt>
                <c:pt idx="84">
                  <c:v>146028.0</c:v>
                </c:pt>
                <c:pt idx="85">
                  <c:v>146057.0</c:v>
                </c:pt>
                <c:pt idx="86">
                  <c:v>146320.0</c:v>
                </c:pt>
                <c:pt idx="87">
                  <c:v>145586.0</c:v>
                </c:pt>
                <c:pt idx="88">
                  <c:v>145903.0</c:v>
                </c:pt>
                <c:pt idx="89">
                  <c:v>146063.0</c:v>
                </c:pt>
                <c:pt idx="90">
                  <c:v>145905.0</c:v>
                </c:pt>
                <c:pt idx="91">
                  <c:v>145682.0</c:v>
                </c:pt>
                <c:pt idx="92">
                  <c:v>146244.0</c:v>
                </c:pt>
                <c:pt idx="93">
                  <c:v>145946.0</c:v>
                </c:pt>
                <c:pt idx="94">
                  <c:v>146595.0</c:v>
                </c:pt>
                <c:pt idx="95">
                  <c:v>146273.0</c:v>
                </c:pt>
                <c:pt idx="96">
                  <c:v>146378.0</c:v>
                </c:pt>
                <c:pt idx="97">
                  <c:v>146156.0</c:v>
                </c:pt>
                <c:pt idx="98">
                  <c:v>146086.0</c:v>
                </c:pt>
                <c:pt idx="99">
                  <c:v>146132.0</c:v>
                </c:pt>
                <c:pt idx="100">
                  <c:v>145908.0</c:v>
                </c:pt>
                <c:pt idx="101">
                  <c:v>145737.0</c:v>
                </c:pt>
                <c:pt idx="102">
                  <c:v>145532.0</c:v>
                </c:pt>
                <c:pt idx="103">
                  <c:v>145203.0</c:v>
                </c:pt>
                <c:pt idx="104">
                  <c:v>145076.0</c:v>
                </c:pt>
                <c:pt idx="105">
                  <c:v>144802.0</c:v>
                </c:pt>
                <c:pt idx="106">
                  <c:v>144100.0</c:v>
                </c:pt>
                <c:pt idx="107">
                  <c:v>143369.0</c:v>
                </c:pt>
                <c:pt idx="108">
                  <c:v>142152.0</c:v>
                </c:pt>
                <c:pt idx="109">
                  <c:v>141640.0</c:v>
                </c:pt>
                <c:pt idx="110">
                  <c:v>140707.0</c:v>
                </c:pt>
                <c:pt idx="111">
                  <c:v>140656.0</c:v>
                </c:pt>
                <c:pt idx="112">
                  <c:v>140248.0</c:v>
                </c:pt>
                <c:pt idx="113">
                  <c:v>140009.0</c:v>
                </c:pt>
                <c:pt idx="114">
                  <c:v>139901.0</c:v>
                </c:pt>
                <c:pt idx="115">
                  <c:v>139492.0</c:v>
                </c:pt>
                <c:pt idx="116">
                  <c:v>138818.0</c:v>
                </c:pt>
                <c:pt idx="117">
                  <c:v>138432.0</c:v>
                </c:pt>
                <c:pt idx="118">
                  <c:v>138659.0</c:v>
                </c:pt>
                <c:pt idx="119">
                  <c:v>138013.0</c:v>
                </c:pt>
                <c:pt idx="120">
                  <c:v>138451.0</c:v>
                </c:pt>
                <c:pt idx="121">
                  <c:v>138599.0</c:v>
                </c:pt>
                <c:pt idx="122">
                  <c:v>138752.0</c:v>
                </c:pt>
                <c:pt idx="123">
                  <c:v>139309.0</c:v>
                </c:pt>
                <c:pt idx="124">
                  <c:v>139247.0</c:v>
                </c:pt>
                <c:pt idx="125">
                  <c:v>139148.0</c:v>
                </c:pt>
                <c:pt idx="126">
                  <c:v>139179.0</c:v>
                </c:pt>
                <c:pt idx="127">
                  <c:v>139427.0</c:v>
                </c:pt>
                <c:pt idx="128">
                  <c:v>139393.0</c:v>
                </c:pt>
                <c:pt idx="129">
                  <c:v>139111.0</c:v>
                </c:pt>
                <c:pt idx="130">
                  <c:v>139030.0</c:v>
                </c:pt>
                <c:pt idx="131">
                  <c:v>139266.0</c:v>
                </c:pt>
                <c:pt idx="132">
                  <c:v>139287.0</c:v>
                </c:pt>
                <c:pt idx="133">
                  <c:v>139422.0</c:v>
                </c:pt>
                <c:pt idx="134">
                  <c:v>139655.0</c:v>
                </c:pt>
                <c:pt idx="135">
                  <c:v>139622.0</c:v>
                </c:pt>
                <c:pt idx="136">
                  <c:v>139653.0</c:v>
                </c:pt>
                <c:pt idx="137">
                  <c:v>139409.0</c:v>
                </c:pt>
                <c:pt idx="138">
                  <c:v>139524.0</c:v>
                </c:pt>
                <c:pt idx="139">
                  <c:v>139904.0</c:v>
                </c:pt>
                <c:pt idx="140">
                  <c:v>140154.0</c:v>
                </c:pt>
                <c:pt idx="141">
                  <c:v>140335.0</c:v>
                </c:pt>
                <c:pt idx="142">
                  <c:v>140747.0</c:v>
                </c:pt>
                <c:pt idx="143">
                  <c:v>140836.0</c:v>
                </c:pt>
                <c:pt idx="144">
                  <c:v>141677.0</c:v>
                </c:pt>
                <c:pt idx="145">
                  <c:v>141943.0</c:v>
                </c:pt>
                <c:pt idx="146">
                  <c:v>142079.0</c:v>
                </c:pt>
                <c:pt idx="147">
                  <c:v>141963.0</c:v>
                </c:pt>
                <c:pt idx="148">
                  <c:v>142257.0</c:v>
                </c:pt>
                <c:pt idx="149">
                  <c:v>142432.0</c:v>
                </c:pt>
                <c:pt idx="150">
                  <c:v>142272.0</c:v>
                </c:pt>
                <c:pt idx="151">
                  <c:v>142204.0</c:v>
                </c:pt>
                <c:pt idx="152">
                  <c:v>142947.0</c:v>
                </c:pt>
                <c:pt idx="153">
                  <c:v>143369.0</c:v>
                </c:pt>
                <c:pt idx="154">
                  <c:v>143233.0</c:v>
                </c:pt>
                <c:pt idx="155">
                  <c:v>143212.0</c:v>
                </c:pt>
                <c:pt idx="156">
                  <c:v>143384.0</c:v>
                </c:pt>
                <c:pt idx="157">
                  <c:v>143464.0</c:v>
                </c:pt>
                <c:pt idx="158">
                  <c:v>143393.0</c:v>
                </c:pt>
                <c:pt idx="159">
                  <c:v>143676.0</c:v>
                </c:pt>
                <c:pt idx="160">
                  <c:v>143919.0</c:v>
                </c:pt>
                <c:pt idx="161">
                  <c:v>144075.0</c:v>
                </c:pt>
                <c:pt idx="162">
                  <c:v>144285.0</c:v>
                </c:pt>
                <c:pt idx="163">
                  <c:v>144179.0</c:v>
                </c:pt>
                <c:pt idx="164">
                  <c:v>144270.0</c:v>
                </c:pt>
                <c:pt idx="165">
                  <c:v>143485.0</c:v>
                </c:pt>
                <c:pt idx="166">
                  <c:v>144443.0</c:v>
                </c:pt>
                <c:pt idx="167">
                  <c:v>144586.0</c:v>
                </c:pt>
                <c:pt idx="168">
                  <c:v>145224.0</c:v>
                </c:pt>
                <c:pt idx="169">
                  <c:v>145266.0</c:v>
                </c:pt>
                <c:pt idx="170">
                  <c:v>145742.0</c:v>
                </c:pt>
                <c:pt idx="171">
                  <c:v>145669.0</c:v>
                </c:pt>
                <c:pt idx="172">
                  <c:v>145814.0</c:v>
                </c:pt>
                <c:pt idx="173">
                  <c:v>146221.0</c:v>
                </c:pt>
                <c:pt idx="174">
                  <c:v>146352.0</c:v>
                </c:pt>
                <c:pt idx="175">
                  <c:v>146368.0</c:v>
                </c:pt>
                <c:pt idx="176">
                  <c:v>146600.0</c:v>
                </c:pt>
                <c:pt idx="177">
                  <c:v>147283.0</c:v>
                </c:pt>
                <c:pt idx="178">
                  <c:v>147287.0</c:v>
                </c:pt>
                <c:pt idx="179">
                  <c:v>147442.0</c:v>
                </c:pt>
                <c:pt idx="180">
                  <c:v>148201.0</c:v>
                </c:pt>
                <c:pt idx="181">
                  <c:v>148297.0</c:v>
                </c:pt>
                <c:pt idx="182">
                  <c:v>148331.0</c:v>
                </c:pt>
                <c:pt idx="183">
                  <c:v>148523.0</c:v>
                </c:pt>
                <c:pt idx="184">
                  <c:v>148795.0</c:v>
                </c:pt>
                <c:pt idx="185">
                  <c:v>148739.0</c:v>
                </c:pt>
                <c:pt idx="186">
                  <c:v>148840.0</c:v>
                </c:pt>
                <c:pt idx="187">
                  <c:v>149036.0</c:v>
                </c:pt>
                <c:pt idx="188">
                  <c:v>148800.0</c:v>
                </c:pt>
                <c:pt idx="189">
                  <c:v>149197.0</c:v>
                </c:pt>
                <c:pt idx="190">
                  <c:v>149444.0</c:v>
                </c:pt>
                <c:pt idx="191">
                  <c:v>149929.0</c:v>
                </c:pt>
                <c:pt idx="192">
                  <c:v>150544.0</c:v>
                </c:pt>
                <c:pt idx="193">
                  <c:v>151074.0</c:v>
                </c:pt>
                <c:pt idx="194">
                  <c:v>151320.0</c:v>
                </c:pt>
                <c:pt idx="195">
                  <c:v>151004.0</c:v>
                </c:pt>
                <c:pt idx="196">
                  <c:v>151030.0</c:v>
                </c:pt>
                <c:pt idx="197">
                  <c:v>151097.0</c:v>
                </c:pt>
                <c:pt idx="198">
                  <c:v>151517.0</c:v>
                </c:pt>
                <c:pt idx="199">
                  <c:v>151614.0</c:v>
                </c:pt>
                <c:pt idx="200">
                  <c:v>151968.0</c:v>
                </c:pt>
                <c:pt idx="201">
                  <c:v>151925.0</c:v>
                </c:pt>
                <c:pt idx="202">
                  <c:v>152048.0</c:v>
                </c:pt>
                <c:pt idx="203">
                  <c:v>152111.0</c:v>
                </c:pt>
                <c:pt idx="204">
                  <c:v>152081.0</c:v>
                </c:pt>
                <c:pt idx="205">
                  <c:v>152528.0</c:v>
                </c:pt>
                <c:pt idx="206">
                  <c:v>153000.0</c:v>
                </c:pt>
                <c:pt idx="207">
                  <c:v>153156.0</c:v>
                </c:pt>
                <c:pt idx="208">
                  <c:v>152923.0</c:v>
                </c:pt>
                <c:pt idx="209">
                  <c:v>153168.0</c:v>
                </c:pt>
                <c:pt idx="210">
                  <c:v>153513.0</c:v>
                </c:pt>
                <c:pt idx="211">
                  <c:v>153439.0</c:v>
                </c:pt>
                <c:pt idx="212">
                  <c:v>154345.0</c:v>
                </c:pt>
                <c:pt idx="213">
                  <c:v>153861.0</c:v>
                </c:pt>
                <c:pt idx="214">
                  <c:v>153918.0</c:v>
                </c:pt>
                <c:pt idx="215">
                  <c:v>154021.0</c:v>
                </c:pt>
                <c:pt idx="216">
                  <c:v>154430.0</c:v>
                </c:pt>
                <c:pt idx="217">
                  <c:v>155215.0</c:v>
                </c:pt>
                <c:pt idx="218">
                  <c:v>155178.0</c:v>
                </c:pt>
                <c:pt idx="219">
                  <c:v>155181.0</c:v>
                </c:pt>
                <c:pt idx="220">
                  <c:v>155474.0</c:v>
                </c:pt>
                <c:pt idx="221">
                  <c:v>155576.0</c:v>
                </c:pt>
                <c:pt idx="222">
                  <c:v>155965.0</c:v>
                </c:pt>
                <c:pt idx="223">
                  <c:v>155542.0</c:v>
                </c:pt>
                <c:pt idx="224">
                  <c:v>155962.0</c:v>
                </c:pt>
                <c:pt idx="225">
                  <c:v>156562.0</c:v>
                </c:pt>
                <c:pt idx="226">
                  <c:v>156795.0</c:v>
                </c:pt>
                <c:pt idx="227">
                  <c:v>156945.0</c:v>
                </c:pt>
                <c:pt idx="228">
                  <c:v>156694.0</c:v>
                </c:pt>
                <c:pt idx="229">
                  <c:v>156949.0</c:v>
                </c:pt>
                <c:pt idx="230">
                  <c:v>156748.0</c:v>
                </c:pt>
                <c:pt idx="231">
                  <c:v>156645.0</c:v>
                </c:pt>
                <c:pt idx="232">
                  <c:v>156758.0</c:v>
                </c:pt>
                <c:pt idx="233">
                  <c:v>157005.0</c:v>
                </c:pt>
                <c:pt idx="234">
                  <c:v>157288.0</c:v>
                </c:pt>
                <c:pt idx="235">
                  <c:v>157878.0</c:v>
                </c:pt>
                <c:pt idx="236">
                  <c:v>158269.0</c:v>
                </c:pt>
                <c:pt idx="237">
                  <c:v>158510.0</c:v>
                </c:pt>
              </c:numCache>
            </c:numRef>
          </c:val>
          <c:smooth val="0"/>
        </c:ser>
        <c:dLbls>
          <c:showLegendKey val="0"/>
          <c:showVal val="0"/>
          <c:showCatName val="0"/>
          <c:showSerName val="0"/>
          <c:showPercent val="0"/>
          <c:showBubbleSize val="0"/>
        </c:dLbls>
        <c:marker val="1"/>
        <c:smooth val="0"/>
        <c:axId val="-2097756328"/>
        <c:axId val="-2097804280"/>
      </c:lineChart>
      <c:catAx>
        <c:axId val="-2098003144"/>
        <c:scaling>
          <c:orientation val="minMax"/>
        </c:scaling>
        <c:delete val="0"/>
        <c:axPos val="b"/>
        <c:numFmt formatCode="General" sourceLinked="1"/>
        <c:majorTickMark val="out"/>
        <c:minorTickMark val="none"/>
        <c:tickLblPos val="low"/>
        <c:txPr>
          <a:bodyPr anchor="b" anchorCtr="0"/>
          <a:lstStyle/>
          <a:p>
            <a:pPr>
              <a:defRPr sz="1200" b="1" i="0"/>
            </a:pPr>
            <a:endParaRPr lang="en-US"/>
          </a:p>
        </c:txPr>
        <c:crossAx val="-2097873800"/>
        <c:crosses val="autoZero"/>
        <c:auto val="1"/>
        <c:lblAlgn val="ctr"/>
        <c:lblOffset val="100"/>
        <c:tickLblSkip val="2"/>
        <c:noMultiLvlLbl val="0"/>
      </c:catAx>
      <c:valAx>
        <c:axId val="-2097873800"/>
        <c:scaling>
          <c:orientation val="minMax"/>
          <c:max val="0.11"/>
          <c:min val="0.03"/>
        </c:scaling>
        <c:delete val="0"/>
        <c:axPos val="l"/>
        <c:majorGridlines>
          <c:spPr>
            <a:ln w="38100">
              <a:solidFill>
                <a:schemeClr val="bg1"/>
              </a:solidFill>
            </a:ln>
          </c:spPr>
        </c:majorGridlines>
        <c:numFmt formatCode="0.0%" sourceLinked="0"/>
        <c:majorTickMark val="out"/>
        <c:minorTickMark val="none"/>
        <c:tickLblPos val="nextTo"/>
        <c:spPr>
          <a:ln w="6350">
            <a:solidFill>
              <a:schemeClr val="bg1">
                <a:lumMod val="95000"/>
              </a:schemeClr>
            </a:solidFill>
          </a:ln>
        </c:spPr>
        <c:txPr>
          <a:bodyPr/>
          <a:lstStyle/>
          <a:p>
            <a:pPr>
              <a:defRPr sz="1200" b="1" i="0"/>
            </a:pPr>
            <a:endParaRPr lang="en-US"/>
          </a:p>
        </c:txPr>
        <c:crossAx val="-2098003144"/>
        <c:crosses val="autoZero"/>
        <c:crossBetween val="between"/>
        <c:majorUnit val="0.01"/>
      </c:valAx>
      <c:valAx>
        <c:axId val="-2097804280"/>
        <c:scaling>
          <c:orientation val="minMax"/>
          <c:max val="165000.0"/>
          <c:min val="133000.0"/>
        </c:scaling>
        <c:delete val="0"/>
        <c:axPos val="r"/>
        <c:numFmt formatCode="_(* #,##0_);_(* \(#,##0\);_(* &quot;-&quot;??_);_(@_)" sourceLinked="1"/>
        <c:majorTickMark val="out"/>
        <c:minorTickMark val="none"/>
        <c:tickLblPos val="nextTo"/>
        <c:txPr>
          <a:bodyPr/>
          <a:lstStyle/>
          <a:p>
            <a:pPr>
              <a:defRPr sz="1200" b="1" i="0"/>
            </a:pPr>
            <a:endParaRPr lang="en-US"/>
          </a:p>
        </c:txPr>
        <c:crossAx val="-2097756328"/>
        <c:crosses val="max"/>
        <c:crossBetween val="between"/>
        <c:majorUnit val="4000.0"/>
      </c:valAx>
      <c:catAx>
        <c:axId val="-2097756328"/>
        <c:scaling>
          <c:orientation val="minMax"/>
        </c:scaling>
        <c:delete val="1"/>
        <c:axPos val="b"/>
        <c:majorTickMark val="out"/>
        <c:minorTickMark val="none"/>
        <c:tickLblPos val="nextTo"/>
        <c:crossAx val="-2097804280"/>
        <c:crosses val="autoZero"/>
        <c:auto val="1"/>
        <c:lblAlgn val="ctr"/>
        <c:lblOffset val="100"/>
        <c:noMultiLvlLbl val="0"/>
      </c:catAx>
      <c:spPr>
        <a:solidFill>
          <a:schemeClr val="bg1">
            <a:lumMod val="95000"/>
          </a:schemeClr>
        </a:solidFill>
      </c:spPr>
    </c:plotArea>
    <c:plotVisOnly val="1"/>
    <c:dispBlanksAs val="gap"/>
    <c:showDLblsOverMax val="0"/>
  </c:chart>
  <c:spPr>
    <a:solidFill>
      <a:schemeClr val="bg1"/>
    </a:solidFill>
    <a:ln w="3175">
      <a:noFill/>
    </a:ln>
  </c:spPr>
  <c:printSettings>
    <c:headerFooter/>
    <c:pageMargins b="1.0" l="0.75" r="0.75" t="1.0" header="0.5" footer="0.5"/>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0900258251244548"/>
          <c:y val="0.319020122484689"/>
          <c:w val="0.873622621719862"/>
          <c:h val="0.588961897004254"/>
        </c:manualLayout>
      </c:layout>
      <c:areaChart>
        <c:grouping val="standard"/>
        <c:varyColors val="0"/>
        <c:ser>
          <c:idx val="1"/>
          <c:order val="0"/>
          <c:tx>
            <c:v>Recession</c:v>
          </c:tx>
          <c:spPr>
            <a:solidFill>
              <a:schemeClr val="bg1">
                <a:lumMod val="85000"/>
              </a:schemeClr>
            </a:solidFill>
            <a:ln>
              <a:noFill/>
            </a:ln>
          </c:spPr>
          <c:cat>
            <c:strRef>
              <c:f>Jobs!$A$6:$A$226</c:f>
              <c:strCache>
                <c:ptCount val="218"/>
                <c:pt idx="1">
                  <c:v>01</c:v>
                </c:pt>
                <c:pt idx="13">
                  <c:v>02</c:v>
                </c:pt>
                <c:pt idx="25">
                  <c:v>03</c:v>
                </c:pt>
                <c:pt idx="37">
                  <c:v>04</c:v>
                </c:pt>
                <c:pt idx="49">
                  <c:v>05</c:v>
                </c:pt>
                <c:pt idx="61">
                  <c:v>06</c:v>
                </c:pt>
                <c:pt idx="73">
                  <c:v>07</c:v>
                </c:pt>
                <c:pt idx="85">
                  <c:v>08</c:v>
                </c:pt>
                <c:pt idx="97">
                  <c:v>09</c:v>
                </c:pt>
                <c:pt idx="109">
                  <c:v>10</c:v>
                </c:pt>
                <c:pt idx="121">
                  <c:v>11</c:v>
                </c:pt>
                <c:pt idx="133">
                  <c:v>12</c:v>
                </c:pt>
                <c:pt idx="145">
                  <c:v>13</c:v>
                </c:pt>
                <c:pt idx="157">
                  <c:v>14</c:v>
                </c:pt>
                <c:pt idx="169">
                  <c:v>15</c:v>
                </c:pt>
                <c:pt idx="181">
                  <c:v>16</c:v>
                </c:pt>
                <c:pt idx="193">
                  <c:v>17</c:v>
                </c:pt>
                <c:pt idx="205">
                  <c:v>18</c:v>
                </c:pt>
                <c:pt idx="217">
                  <c:v>19</c:v>
                </c:pt>
              </c:strCache>
            </c:strRef>
          </c:cat>
          <c:val>
            <c:numRef>
              <c:f>Jobs!$E$6:$E$226</c:f>
              <c:numCache>
                <c:formatCode>_-* #,##0_-;\-* #,##0_-;_-* "-"??_-;_-@_-</c:formatCode>
                <c:ptCount val="221"/>
                <c:pt idx="3">
                  <c:v>16000.0</c:v>
                </c:pt>
                <c:pt idx="4">
                  <c:v>16000.0</c:v>
                </c:pt>
                <c:pt idx="5">
                  <c:v>16000.0</c:v>
                </c:pt>
                <c:pt idx="6">
                  <c:v>16000.0</c:v>
                </c:pt>
                <c:pt idx="7">
                  <c:v>16000.0</c:v>
                </c:pt>
                <c:pt idx="8">
                  <c:v>16000.0</c:v>
                </c:pt>
                <c:pt idx="9">
                  <c:v>16000.0</c:v>
                </c:pt>
                <c:pt idx="10">
                  <c:v>16000.0</c:v>
                </c:pt>
                <c:pt idx="11">
                  <c:v>16000.0</c:v>
                </c:pt>
                <c:pt idx="84">
                  <c:v>16000.0</c:v>
                </c:pt>
                <c:pt idx="85">
                  <c:v>16000.0</c:v>
                </c:pt>
                <c:pt idx="86">
                  <c:v>16000.0</c:v>
                </c:pt>
                <c:pt idx="87">
                  <c:v>16000.0</c:v>
                </c:pt>
                <c:pt idx="88">
                  <c:v>16000.0</c:v>
                </c:pt>
                <c:pt idx="89">
                  <c:v>16000.0</c:v>
                </c:pt>
                <c:pt idx="90">
                  <c:v>16000.0</c:v>
                </c:pt>
                <c:pt idx="91">
                  <c:v>16000.0</c:v>
                </c:pt>
                <c:pt idx="92">
                  <c:v>16000.0</c:v>
                </c:pt>
                <c:pt idx="93">
                  <c:v>16000.0</c:v>
                </c:pt>
                <c:pt idx="94">
                  <c:v>16000.0</c:v>
                </c:pt>
                <c:pt idx="95">
                  <c:v>16000.0</c:v>
                </c:pt>
                <c:pt idx="96">
                  <c:v>16000.0</c:v>
                </c:pt>
                <c:pt idx="97">
                  <c:v>16000.0</c:v>
                </c:pt>
                <c:pt idx="98">
                  <c:v>16000.0</c:v>
                </c:pt>
                <c:pt idx="99">
                  <c:v>16000.0</c:v>
                </c:pt>
                <c:pt idx="100">
                  <c:v>16000.0</c:v>
                </c:pt>
                <c:pt idx="101">
                  <c:v>16000.0</c:v>
                </c:pt>
                <c:pt idx="102">
                  <c:v>16000.0</c:v>
                </c:pt>
                <c:pt idx="103">
                  <c:v>16000.0</c:v>
                </c:pt>
              </c:numCache>
            </c:numRef>
          </c:val>
        </c:ser>
        <c:dLbls>
          <c:showLegendKey val="0"/>
          <c:showVal val="0"/>
          <c:showCatName val="0"/>
          <c:showSerName val="0"/>
          <c:showPercent val="0"/>
          <c:showBubbleSize val="0"/>
        </c:dLbls>
        <c:axId val="-2099415256"/>
        <c:axId val="-2099412072"/>
      </c:areaChart>
      <c:areaChart>
        <c:grouping val="standard"/>
        <c:varyColors val="0"/>
        <c:ser>
          <c:idx val="3"/>
          <c:order val="3"/>
          <c:tx>
            <c:v>Shade</c:v>
          </c:tx>
          <c:spPr>
            <a:solidFill>
              <a:schemeClr val="accent1">
                <a:lumMod val="20000"/>
                <a:lumOff val="80000"/>
              </a:schemeClr>
            </a:solidFill>
          </c:spPr>
          <c:val>
            <c:numRef>
              <c:f>Jobs!$C$6:$C$226</c:f>
              <c:numCache>
                <c:formatCode>0</c:formatCode>
                <c:ptCount val="221"/>
                <c:pt idx="0">
                  <c:v>4868.0</c:v>
                </c:pt>
                <c:pt idx="1">
                  <c:v>5362.0</c:v>
                </c:pt>
                <c:pt idx="2">
                  <c:v>5008.0</c:v>
                </c:pt>
                <c:pt idx="3">
                  <c:v>4698.0</c:v>
                </c:pt>
                <c:pt idx="4">
                  <c:v>4752.0</c:v>
                </c:pt>
                <c:pt idx="5">
                  <c:v>4503.0</c:v>
                </c:pt>
                <c:pt idx="6">
                  <c:v>4378.0</c:v>
                </c:pt>
                <c:pt idx="7">
                  <c:v>4578.0</c:v>
                </c:pt>
                <c:pt idx="8">
                  <c:v>4042.0</c:v>
                </c:pt>
                <c:pt idx="9">
                  <c:v>4045.0</c:v>
                </c:pt>
                <c:pt idx="10">
                  <c:v>3729.0</c:v>
                </c:pt>
                <c:pt idx="11">
                  <c:v>3649.0</c:v>
                </c:pt>
                <c:pt idx="12">
                  <c:v>3523.0</c:v>
                </c:pt>
                <c:pt idx="13">
                  <c:v>3782.0</c:v>
                </c:pt>
                <c:pt idx="14">
                  <c:v>3377.0</c:v>
                </c:pt>
                <c:pt idx="15">
                  <c:v>3573.0</c:v>
                </c:pt>
                <c:pt idx="16">
                  <c:v>3576.0</c:v>
                </c:pt>
                <c:pt idx="17">
                  <c:v>3508.0</c:v>
                </c:pt>
                <c:pt idx="18">
                  <c:v>3415.0</c:v>
                </c:pt>
                <c:pt idx="19">
                  <c:v>3461.0</c:v>
                </c:pt>
                <c:pt idx="20">
                  <c:v>3531.0</c:v>
                </c:pt>
                <c:pt idx="21">
                  <c:v>3290.0</c:v>
                </c:pt>
                <c:pt idx="22">
                  <c:v>3502.0</c:v>
                </c:pt>
                <c:pt idx="23">
                  <c:v>3405.0</c:v>
                </c:pt>
                <c:pt idx="24">
                  <c:v>3039.0</c:v>
                </c:pt>
                <c:pt idx="25">
                  <c:v>3500.0</c:v>
                </c:pt>
                <c:pt idx="26">
                  <c:v>3178.0</c:v>
                </c:pt>
                <c:pt idx="27">
                  <c:v>3064.0</c:v>
                </c:pt>
                <c:pt idx="28">
                  <c:v>3208.0</c:v>
                </c:pt>
                <c:pt idx="29">
                  <c:v>3336.0</c:v>
                </c:pt>
                <c:pt idx="30">
                  <c:v>3398.0</c:v>
                </c:pt>
                <c:pt idx="31">
                  <c:v>3073.0</c:v>
                </c:pt>
                <c:pt idx="32">
                  <c:v>3204.0</c:v>
                </c:pt>
                <c:pt idx="33">
                  <c:v>3082.0</c:v>
                </c:pt>
                <c:pt idx="34">
                  <c:v>3330.0</c:v>
                </c:pt>
                <c:pt idx="35">
                  <c:v>3218.0</c:v>
                </c:pt>
                <c:pt idx="36">
                  <c:v>3281.0</c:v>
                </c:pt>
                <c:pt idx="37">
                  <c:v>3462.0</c:v>
                </c:pt>
                <c:pt idx="38">
                  <c:v>3478.0</c:v>
                </c:pt>
                <c:pt idx="39">
                  <c:v>3492.0</c:v>
                </c:pt>
                <c:pt idx="40">
                  <c:v>3615.0</c:v>
                </c:pt>
                <c:pt idx="41">
                  <c:v>3758.0</c:v>
                </c:pt>
                <c:pt idx="42">
                  <c:v>3345.0</c:v>
                </c:pt>
                <c:pt idx="43">
                  <c:v>3900.0</c:v>
                </c:pt>
                <c:pt idx="44">
                  <c:v>3556.0</c:v>
                </c:pt>
                <c:pt idx="45">
                  <c:v>3829.0</c:v>
                </c:pt>
                <c:pt idx="46">
                  <c:v>3970.0</c:v>
                </c:pt>
                <c:pt idx="47">
                  <c:v>3360.0</c:v>
                </c:pt>
                <c:pt idx="48">
                  <c:v>3935.0</c:v>
                </c:pt>
                <c:pt idx="49">
                  <c:v>3827.0</c:v>
                </c:pt>
                <c:pt idx="50">
                  <c:v>3901.0</c:v>
                </c:pt>
                <c:pt idx="51">
                  <c:v>4019.0</c:v>
                </c:pt>
                <c:pt idx="52">
                  <c:v>4272.0</c:v>
                </c:pt>
                <c:pt idx="53">
                  <c:v>3842.0</c:v>
                </c:pt>
                <c:pt idx="54">
                  <c:v>4072.0</c:v>
                </c:pt>
                <c:pt idx="55">
                  <c:v>4337.0</c:v>
                </c:pt>
                <c:pt idx="56">
                  <c:v>4160.0</c:v>
                </c:pt>
                <c:pt idx="57">
                  <c:v>4376.0</c:v>
                </c:pt>
                <c:pt idx="58">
                  <c:v>4218.0</c:v>
                </c:pt>
                <c:pt idx="59">
                  <c:v>4118.0</c:v>
                </c:pt>
                <c:pt idx="60">
                  <c:v>4146.0</c:v>
                </c:pt>
                <c:pt idx="61">
                  <c:v>4404.0</c:v>
                </c:pt>
                <c:pt idx="62">
                  <c:v>4260.0</c:v>
                </c:pt>
                <c:pt idx="63">
                  <c:v>4706.0</c:v>
                </c:pt>
                <c:pt idx="64">
                  <c:v>4915.0</c:v>
                </c:pt>
                <c:pt idx="65">
                  <c:v>4505.0</c:v>
                </c:pt>
                <c:pt idx="66">
                  <c:v>4625.0</c:v>
                </c:pt>
                <c:pt idx="67">
                  <c:v>4467.0</c:v>
                </c:pt>
                <c:pt idx="68">
                  <c:v>4739.0</c:v>
                </c:pt>
                <c:pt idx="69">
                  <c:v>4778.0</c:v>
                </c:pt>
                <c:pt idx="70">
                  <c:v>4643.0</c:v>
                </c:pt>
                <c:pt idx="71">
                  <c:v>4530.0</c:v>
                </c:pt>
                <c:pt idx="72">
                  <c:v>4469.0</c:v>
                </c:pt>
                <c:pt idx="73">
                  <c:v>4750.0</c:v>
                </c:pt>
                <c:pt idx="74">
                  <c:v>4618.0</c:v>
                </c:pt>
                <c:pt idx="75">
                  <c:v>4926.0</c:v>
                </c:pt>
                <c:pt idx="76">
                  <c:v>4820.0</c:v>
                </c:pt>
                <c:pt idx="77">
                  <c:v>4699.0</c:v>
                </c:pt>
                <c:pt idx="78">
                  <c:v>4882.0</c:v>
                </c:pt>
                <c:pt idx="79">
                  <c:v>4668.0</c:v>
                </c:pt>
                <c:pt idx="80">
                  <c:v>4586.0</c:v>
                </c:pt>
                <c:pt idx="81">
                  <c:v>4682.0</c:v>
                </c:pt>
                <c:pt idx="82">
                  <c:v>4676.0</c:v>
                </c:pt>
                <c:pt idx="83">
                  <c:v>4537.0</c:v>
                </c:pt>
                <c:pt idx="84">
                  <c:v>4400.0</c:v>
                </c:pt>
                <c:pt idx="85">
                  <c:v>4604.0</c:v>
                </c:pt>
                <c:pt idx="86">
                  <c:v>4233.0</c:v>
                </c:pt>
                <c:pt idx="87">
                  <c:v>4205.0</c:v>
                </c:pt>
                <c:pt idx="88">
                  <c:v>4124.0</c:v>
                </c:pt>
                <c:pt idx="89">
                  <c:v>4237.0</c:v>
                </c:pt>
                <c:pt idx="90">
                  <c:v>3849.0</c:v>
                </c:pt>
                <c:pt idx="91">
                  <c:v>3800.0</c:v>
                </c:pt>
                <c:pt idx="92">
                  <c:v>3709.0</c:v>
                </c:pt>
                <c:pt idx="93">
                  <c:v>3240.0</c:v>
                </c:pt>
                <c:pt idx="94">
                  <c:v>3403.0</c:v>
                </c:pt>
                <c:pt idx="95">
                  <c:v>3158.0</c:v>
                </c:pt>
                <c:pt idx="96">
                  <c:v>3059.0</c:v>
                </c:pt>
                <c:pt idx="97">
                  <c:v>2731.0</c:v>
                </c:pt>
                <c:pt idx="98">
                  <c:v>2838.0</c:v>
                </c:pt>
                <c:pt idx="99">
                  <c:v>2521.0</c:v>
                </c:pt>
                <c:pt idx="100">
                  <c:v>2343.0</c:v>
                </c:pt>
                <c:pt idx="101">
                  <c:v>2574.0</c:v>
                </c:pt>
                <c:pt idx="102">
                  <c:v>2517.0</c:v>
                </c:pt>
                <c:pt idx="103">
                  <c:v>2264.0</c:v>
                </c:pt>
                <c:pt idx="104">
                  <c:v>2365.0</c:v>
                </c:pt>
                <c:pt idx="105">
                  <c:v>2481.0</c:v>
                </c:pt>
                <c:pt idx="106">
                  <c:v>2422.0</c:v>
                </c:pt>
                <c:pt idx="107">
                  <c:v>2435.0</c:v>
                </c:pt>
                <c:pt idx="108">
                  <c:v>2487.0</c:v>
                </c:pt>
                <c:pt idx="109">
                  <c:v>2833.0</c:v>
                </c:pt>
                <c:pt idx="110">
                  <c:v>2651.0</c:v>
                </c:pt>
                <c:pt idx="111">
                  <c:v>2679.0</c:v>
                </c:pt>
                <c:pt idx="112">
                  <c:v>3217.0</c:v>
                </c:pt>
                <c:pt idx="113">
                  <c:v>3019.0</c:v>
                </c:pt>
                <c:pt idx="114">
                  <c:v>2813.0</c:v>
                </c:pt>
                <c:pt idx="115">
                  <c:v>3127.0</c:v>
                </c:pt>
                <c:pt idx="116">
                  <c:v>3025.0</c:v>
                </c:pt>
                <c:pt idx="117">
                  <c:v>2912.0</c:v>
                </c:pt>
                <c:pt idx="118">
                  <c:v>3256.0</c:v>
                </c:pt>
                <c:pt idx="119">
                  <c:v>3134.0</c:v>
                </c:pt>
                <c:pt idx="120">
                  <c:v>2969.0</c:v>
                </c:pt>
                <c:pt idx="121">
                  <c:v>3100.0</c:v>
                </c:pt>
                <c:pt idx="122">
                  <c:v>3213.0</c:v>
                </c:pt>
                <c:pt idx="123">
                  <c:v>3253.0</c:v>
                </c:pt>
                <c:pt idx="124">
                  <c:v>3337.0</c:v>
                </c:pt>
                <c:pt idx="125">
                  <c:v>3207.0</c:v>
                </c:pt>
                <c:pt idx="126">
                  <c:v>3467.0</c:v>
                </c:pt>
                <c:pt idx="127">
                  <c:v>3676.0</c:v>
                </c:pt>
                <c:pt idx="128">
                  <c:v>3358.0</c:v>
                </c:pt>
                <c:pt idx="129">
                  <c:v>3763.0</c:v>
                </c:pt>
                <c:pt idx="130">
                  <c:v>3650.0</c:v>
                </c:pt>
                <c:pt idx="131">
                  <c:v>3485.0</c:v>
                </c:pt>
                <c:pt idx="132">
                  <c:v>3662.0</c:v>
                </c:pt>
                <c:pt idx="133">
                  <c:v>3904.0</c:v>
                </c:pt>
                <c:pt idx="134">
                  <c:v>3605.0</c:v>
                </c:pt>
                <c:pt idx="135">
                  <c:v>3976.0</c:v>
                </c:pt>
                <c:pt idx="136">
                  <c:v>3878.0</c:v>
                </c:pt>
                <c:pt idx="137">
                  <c:v>3861.0</c:v>
                </c:pt>
                <c:pt idx="138">
                  <c:v>3916.0</c:v>
                </c:pt>
                <c:pt idx="139">
                  <c:v>3790.0</c:v>
                </c:pt>
                <c:pt idx="140">
                  <c:v>3839.0</c:v>
                </c:pt>
                <c:pt idx="141">
                  <c:v>3861.0</c:v>
                </c:pt>
                <c:pt idx="142">
                  <c:v>3808.0</c:v>
                </c:pt>
                <c:pt idx="143">
                  <c:v>3787.0</c:v>
                </c:pt>
                <c:pt idx="144">
                  <c:v>3840.0</c:v>
                </c:pt>
                <c:pt idx="145">
                  <c:v>3915.0</c:v>
                </c:pt>
                <c:pt idx="146">
                  <c:v>3981.0</c:v>
                </c:pt>
                <c:pt idx="147">
                  <c:v>4080.0</c:v>
                </c:pt>
                <c:pt idx="148">
                  <c:v>4078.0</c:v>
                </c:pt>
                <c:pt idx="149">
                  <c:v>4173.0</c:v>
                </c:pt>
                <c:pt idx="150">
                  <c:v>4166.0</c:v>
                </c:pt>
                <c:pt idx="151">
                  <c:v>3946.0</c:v>
                </c:pt>
                <c:pt idx="152">
                  <c:v>4112.0</c:v>
                </c:pt>
                <c:pt idx="153">
                  <c:v>4105.0</c:v>
                </c:pt>
                <c:pt idx="154">
                  <c:v>4268.0</c:v>
                </c:pt>
                <c:pt idx="155">
                  <c:v>4002.0</c:v>
                </c:pt>
                <c:pt idx="156">
                  <c:v>3996.0</c:v>
                </c:pt>
                <c:pt idx="157">
                  <c:v>4131.0</c:v>
                </c:pt>
                <c:pt idx="158">
                  <c:v>4347.0</c:v>
                </c:pt>
                <c:pt idx="159">
                  <c:v>4388.0</c:v>
                </c:pt>
                <c:pt idx="160">
                  <c:v>4662.0</c:v>
                </c:pt>
                <c:pt idx="161">
                  <c:v>4775.0</c:v>
                </c:pt>
                <c:pt idx="162">
                  <c:v>4999.0</c:v>
                </c:pt>
                <c:pt idx="163">
                  <c:v>4919.0</c:v>
                </c:pt>
                <c:pt idx="164">
                  <c:v>5383.0</c:v>
                </c:pt>
                <c:pt idx="165">
                  <c:v>4876.0</c:v>
                </c:pt>
                <c:pt idx="166">
                  <c:v>5066.0</c:v>
                </c:pt>
                <c:pt idx="167">
                  <c:v>4719.0</c:v>
                </c:pt>
                <c:pt idx="168">
                  <c:v>4981.0</c:v>
                </c:pt>
                <c:pt idx="169">
                  <c:v>5377.0</c:v>
                </c:pt>
                <c:pt idx="170">
                  <c:v>5410.0</c:v>
                </c:pt>
                <c:pt idx="171">
                  <c:v>5223.0</c:v>
                </c:pt>
                <c:pt idx="172">
                  <c:v>5726.0</c:v>
                </c:pt>
                <c:pt idx="173">
                  <c:v>5587.0</c:v>
                </c:pt>
                <c:pt idx="174">
                  <c:v>5259.0</c:v>
                </c:pt>
                <c:pt idx="175">
                  <c:v>6147.0</c:v>
                </c:pt>
                <c:pt idx="176">
                  <c:v>5517.0</c:v>
                </c:pt>
                <c:pt idx="177">
                  <c:v>5450.0</c:v>
                </c:pt>
                <c:pt idx="178">
                  <c:v>5846.0</c:v>
                </c:pt>
                <c:pt idx="179">
                  <c:v>5564.0</c:v>
                </c:pt>
                <c:pt idx="180">
                  <c:v>5678.0</c:v>
                </c:pt>
                <c:pt idx="181">
                  <c:v>5977.0</c:v>
                </c:pt>
                <c:pt idx="182">
                  <c:v>5747.0</c:v>
                </c:pt>
                <c:pt idx="183">
                  <c:v>6151.0</c:v>
                </c:pt>
                <c:pt idx="184">
                  <c:v>5872.0</c:v>
                </c:pt>
                <c:pt idx="185">
                  <c:v>5775.0</c:v>
                </c:pt>
                <c:pt idx="186">
                  <c:v>5778.0</c:v>
                </c:pt>
                <c:pt idx="187">
                  <c:v>6088.0</c:v>
                </c:pt>
                <c:pt idx="188">
                  <c:v>5720.0</c:v>
                </c:pt>
                <c:pt idx="189">
                  <c:v>5828.0</c:v>
                </c:pt>
                <c:pt idx="190">
                  <c:v>5616.0</c:v>
                </c:pt>
                <c:pt idx="191">
                  <c:v>5862.0</c:v>
                </c:pt>
                <c:pt idx="192">
                  <c:v>5831.0</c:v>
                </c:pt>
                <c:pt idx="193">
                  <c:v>5624.0</c:v>
                </c:pt>
                <c:pt idx="194">
                  <c:v>5875.0</c:v>
                </c:pt>
                <c:pt idx="195">
                  <c:v>5848.0</c:v>
                </c:pt>
                <c:pt idx="196">
                  <c:v>6157.0</c:v>
                </c:pt>
                <c:pt idx="197">
                  <c:v>5821.0</c:v>
                </c:pt>
                <c:pt idx="198">
                  <c:v>6371.0</c:v>
                </c:pt>
                <c:pt idx="199">
                  <c:v>6349.0</c:v>
                </c:pt>
                <c:pt idx="200">
                  <c:v>6352.0</c:v>
                </c:pt>
                <c:pt idx="201">
                  <c:v>6256.0</c:v>
                </c:pt>
                <c:pt idx="202">
                  <c:v>6405.0</c:v>
                </c:pt>
                <c:pt idx="203">
                  <c:v>6163.0</c:v>
                </c:pt>
                <c:pt idx="204">
                  <c:v>6204.0</c:v>
                </c:pt>
                <c:pt idx="205">
                  <c:v>6591.0</c:v>
                </c:pt>
                <c:pt idx="206">
                  <c:v>6530.0</c:v>
                </c:pt>
                <c:pt idx="207">
                  <c:v>6894.0</c:v>
                </c:pt>
                <c:pt idx="208">
                  <c:v>7106.0</c:v>
                </c:pt>
                <c:pt idx="209">
                  <c:v>7126.0</c:v>
                </c:pt>
                <c:pt idx="210">
                  <c:v>7393.0</c:v>
                </c:pt>
                <c:pt idx="211">
                  <c:v>7442.0</c:v>
                </c:pt>
                <c:pt idx="212">
                  <c:v>7342.0</c:v>
                </c:pt>
                <c:pt idx="213">
                  <c:v>7392.0</c:v>
                </c:pt>
                <c:pt idx="214">
                  <c:v>7593.0</c:v>
                </c:pt>
                <c:pt idx="215">
                  <c:v>7626.0</c:v>
                </c:pt>
                <c:pt idx="216">
                  <c:v>7479.0</c:v>
                </c:pt>
                <c:pt idx="217">
                  <c:v>7625.0</c:v>
                </c:pt>
                <c:pt idx="218">
                  <c:v>7142.0</c:v>
                </c:pt>
                <c:pt idx="219">
                  <c:v>7488.0</c:v>
                </c:pt>
              </c:numCache>
            </c:numRef>
          </c:val>
        </c:ser>
        <c:dLbls>
          <c:showLegendKey val="0"/>
          <c:showVal val="0"/>
          <c:showCatName val="0"/>
          <c:showSerName val="0"/>
          <c:showPercent val="0"/>
          <c:showBubbleSize val="0"/>
        </c:dLbls>
        <c:axId val="-2099405624"/>
        <c:axId val="-2099408584"/>
      </c:areaChart>
      <c:lineChart>
        <c:grouping val="standard"/>
        <c:varyColors val="0"/>
        <c:ser>
          <c:idx val="0"/>
          <c:order val="1"/>
          <c:tx>
            <c:v>Jobs</c:v>
          </c:tx>
          <c:spPr>
            <a:ln w="44450">
              <a:solidFill>
                <a:schemeClr val="accent1"/>
              </a:solidFill>
            </a:ln>
            <a:effectLst>
              <a:outerShdw blurRad="50800" dist="38100" dir="2700000" algn="tl" rotWithShape="0">
                <a:srgbClr val="000000">
                  <a:alpha val="43000"/>
                </a:srgbClr>
              </a:outerShdw>
            </a:effectLst>
          </c:spPr>
          <c:marker>
            <c:symbol val="none"/>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dPt>
            <c:idx val="12"/>
            <c:bubble3D val="0"/>
          </c:dPt>
          <c:dPt>
            <c:idx val="14"/>
            <c:bubble3D val="0"/>
          </c:dPt>
          <c:cat>
            <c:strRef>
              <c:f>Employment!$D$98:$D$329</c:f>
              <c:strCache>
                <c:ptCount val="229"/>
                <c:pt idx="0">
                  <c:v>00</c:v>
                </c:pt>
                <c:pt idx="12">
                  <c:v>01</c:v>
                </c:pt>
                <c:pt idx="24">
                  <c:v>02</c:v>
                </c:pt>
                <c:pt idx="36">
                  <c:v>03</c:v>
                </c:pt>
                <c:pt idx="48">
                  <c:v>04</c:v>
                </c:pt>
                <c:pt idx="60">
                  <c:v>05</c:v>
                </c:pt>
                <c:pt idx="72">
                  <c:v>06</c:v>
                </c:pt>
                <c:pt idx="84">
                  <c:v>07</c:v>
                </c:pt>
                <c:pt idx="96">
                  <c:v>08</c:v>
                </c:pt>
                <c:pt idx="108">
                  <c:v>09</c:v>
                </c:pt>
                <c:pt idx="120">
                  <c:v>10</c:v>
                </c:pt>
                <c:pt idx="132">
                  <c:v>11</c:v>
                </c:pt>
                <c:pt idx="144">
                  <c:v>12</c:v>
                </c:pt>
                <c:pt idx="156">
                  <c:v>13</c:v>
                </c:pt>
                <c:pt idx="168">
                  <c:v>14</c:v>
                </c:pt>
                <c:pt idx="180">
                  <c:v>15</c:v>
                </c:pt>
                <c:pt idx="192">
                  <c:v>16</c:v>
                </c:pt>
                <c:pt idx="204">
                  <c:v>17</c:v>
                </c:pt>
                <c:pt idx="216">
                  <c:v>18</c:v>
                </c:pt>
                <c:pt idx="228">
                  <c:v>19</c:v>
                </c:pt>
              </c:strCache>
            </c:strRef>
          </c:cat>
          <c:val>
            <c:numRef>
              <c:f>Jobs!$C$6:$C$226</c:f>
              <c:numCache>
                <c:formatCode>0</c:formatCode>
                <c:ptCount val="221"/>
                <c:pt idx="0">
                  <c:v>4868.0</c:v>
                </c:pt>
                <c:pt idx="1">
                  <c:v>5362.0</c:v>
                </c:pt>
                <c:pt idx="2">
                  <c:v>5008.0</c:v>
                </c:pt>
                <c:pt idx="3">
                  <c:v>4698.0</c:v>
                </c:pt>
                <c:pt idx="4">
                  <c:v>4752.0</c:v>
                </c:pt>
                <c:pt idx="5">
                  <c:v>4503.0</c:v>
                </c:pt>
                <c:pt idx="6">
                  <c:v>4378.0</c:v>
                </c:pt>
                <c:pt idx="7">
                  <c:v>4578.0</c:v>
                </c:pt>
                <c:pt idx="8">
                  <c:v>4042.0</c:v>
                </c:pt>
                <c:pt idx="9">
                  <c:v>4045.0</c:v>
                </c:pt>
                <c:pt idx="10">
                  <c:v>3729.0</c:v>
                </c:pt>
                <c:pt idx="11">
                  <c:v>3649.0</c:v>
                </c:pt>
                <c:pt idx="12">
                  <c:v>3523.0</c:v>
                </c:pt>
                <c:pt idx="13">
                  <c:v>3782.0</c:v>
                </c:pt>
                <c:pt idx="14">
                  <c:v>3377.0</c:v>
                </c:pt>
                <c:pt idx="15">
                  <c:v>3573.0</c:v>
                </c:pt>
                <c:pt idx="16">
                  <c:v>3576.0</c:v>
                </c:pt>
                <c:pt idx="17">
                  <c:v>3508.0</c:v>
                </c:pt>
                <c:pt idx="18">
                  <c:v>3415.0</c:v>
                </c:pt>
                <c:pt idx="19">
                  <c:v>3461.0</c:v>
                </c:pt>
                <c:pt idx="20">
                  <c:v>3531.0</c:v>
                </c:pt>
                <c:pt idx="21">
                  <c:v>3290.0</c:v>
                </c:pt>
                <c:pt idx="22">
                  <c:v>3502.0</c:v>
                </c:pt>
                <c:pt idx="23">
                  <c:v>3405.0</c:v>
                </c:pt>
                <c:pt idx="24">
                  <c:v>3039.0</c:v>
                </c:pt>
                <c:pt idx="25">
                  <c:v>3500.0</c:v>
                </c:pt>
                <c:pt idx="26">
                  <c:v>3178.0</c:v>
                </c:pt>
                <c:pt idx="27">
                  <c:v>3064.0</c:v>
                </c:pt>
                <c:pt idx="28">
                  <c:v>3208.0</c:v>
                </c:pt>
                <c:pt idx="29">
                  <c:v>3336.0</c:v>
                </c:pt>
                <c:pt idx="30">
                  <c:v>3398.0</c:v>
                </c:pt>
                <c:pt idx="31">
                  <c:v>3073.0</c:v>
                </c:pt>
                <c:pt idx="32">
                  <c:v>3204.0</c:v>
                </c:pt>
                <c:pt idx="33">
                  <c:v>3082.0</c:v>
                </c:pt>
                <c:pt idx="34">
                  <c:v>3330.0</c:v>
                </c:pt>
                <c:pt idx="35">
                  <c:v>3218.0</c:v>
                </c:pt>
                <c:pt idx="36">
                  <c:v>3281.0</c:v>
                </c:pt>
                <c:pt idx="37">
                  <c:v>3462.0</c:v>
                </c:pt>
                <c:pt idx="38">
                  <c:v>3478.0</c:v>
                </c:pt>
                <c:pt idx="39">
                  <c:v>3492.0</c:v>
                </c:pt>
                <c:pt idx="40">
                  <c:v>3615.0</c:v>
                </c:pt>
                <c:pt idx="41">
                  <c:v>3758.0</c:v>
                </c:pt>
                <c:pt idx="42">
                  <c:v>3345.0</c:v>
                </c:pt>
                <c:pt idx="43">
                  <c:v>3900.0</c:v>
                </c:pt>
                <c:pt idx="44">
                  <c:v>3556.0</c:v>
                </c:pt>
                <c:pt idx="45">
                  <c:v>3829.0</c:v>
                </c:pt>
                <c:pt idx="46">
                  <c:v>3970.0</c:v>
                </c:pt>
                <c:pt idx="47">
                  <c:v>3360.0</c:v>
                </c:pt>
                <c:pt idx="48">
                  <c:v>3935.0</c:v>
                </c:pt>
                <c:pt idx="49">
                  <c:v>3827.0</c:v>
                </c:pt>
                <c:pt idx="50">
                  <c:v>3901.0</c:v>
                </c:pt>
                <c:pt idx="51">
                  <c:v>4019.0</c:v>
                </c:pt>
                <c:pt idx="52">
                  <c:v>4272.0</c:v>
                </c:pt>
                <c:pt idx="53">
                  <c:v>3842.0</c:v>
                </c:pt>
                <c:pt idx="54">
                  <c:v>4072.0</c:v>
                </c:pt>
                <c:pt idx="55">
                  <c:v>4337.0</c:v>
                </c:pt>
                <c:pt idx="56">
                  <c:v>4160.0</c:v>
                </c:pt>
                <c:pt idx="57">
                  <c:v>4376.0</c:v>
                </c:pt>
                <c:pt idx="58">
                  <c:v>4218.0</c:v>
                </c:pt>
                <c:pt idx="59">
                  <c:v>4118.0</c:v>
                </c:pt>
                <c:pt idx="60">
                  <c:v>4146.0</c:v>
                </c:pt>
                <c:pt idx="61">
                  <c:v>4404.0</c:v>
                </c:pt>
                <c:pt idx="62">
                  <c:v>4260.0</c:v>
                </c:pt>
                <c:pt idx="63">
                  <c:v>4706.0</c:v>
                </c:pt>
                <c:pt idx="64">
                  <c:v>4915.0</c:v>
                </c:pt>
                <c:pt idx="65">
                  <c:v>4505.0</c:v>
                </c:pt>
                <c:pt idx="66">
                  <c:v>4625.0</c:v>
                </c:pt>
                <c:pt idx="67">
                  <c:v>4467.0</c:v>
                </c:pt>
                <c:pt idx="68">
                  <c:v>4739.0</c:v>
                </c:pt>
                <c:pt idx="69">
                  <c:v>4778.0</c:v>
                </c:pt>
                <c:pt idx="70">
                  <c:v>4643.0</c:v>
                </c:pt>
                <c:pt idx="71">
                  <c:v>4530.0</c:v>
                </c:pt>
                <c:pt idx="72">
                  <c:v>4469.0</c:v>
                </c:pt>
                <c:pt idx="73">
                  <c:v>4750.0</c:v>
                </c:pt>
                <c:pt idx="74">
                  <c:v>4618.0</c:v>
                </c:pt>
                <c:pt idx="75">
                  <c:v>4926.0</c:v>
                </c:pt>
                <c:pt idx="76">
                  <c:v>4820.0</c:v>
                </c:pt>
                <c:pt idx="77">
                  <c:v>4699.0</c:v>
                </c:pt>
                <c:pt idx="78">
                  <c:v>4882.0</c:v>
                </c:pt>
                <c:pt idx="79">
                  <c:v>4668.0</c:v>
                </c:pt>
                <c:pt idx="80">
                  <c:v>4586.0</c:v>
                </c:pt>
                <c:pt idx="81">
                  <c:v>4682.0</c:v>
                </c:pt>
                <c:pt idx="82">
                  <c:v>4676.0</c:v>
                </c:pt>
                <c:pt idx="83">
                  <c:v>4537.0</c:v>
                </c:pt>
                <c:pt idx="84">
                  <c:v>4400.0</c:v>
                </c:pt>
                <c:pt idx="85">
                  <c:v>4604.0</c:v>
                </c:pt>
                <c:pt idx="86">
                  <c:v>4233.0</c:v>
                </c:pt>
                <c:pt idx="87">
                  <c:v>4205.0</c:v>
                </c:pt>
                <c:pt idx="88">
                  <c:v>4124.0</c:v>
                </c:pt>
                <c:pt idx="89">
                  <c:v>4237.0</c:v>
                </c:pt>
                <c:pt idx="90">
                  <c:v>3849.0</c:v>
                </c:pt>
                <c:pt idx="91">
                  <c:v>3800.0</c:v>
                </c:pt>
                <c:pt idx="92">
                  <c:v>3709.0</c:v>
                </c:pt>
                <c:pt idx="93">
                  <c:v>3240.0</c:v>
                </c:pt>
                <c:pt idx="94">
                  <c:v>3403.0</c:v>
                </c:pt>
                <c:pt idx="95">
                  <c:v>3158.0</c:v>
                </c:pt>
                <c:pt idx="96">
                  <c:v>3059.0</c:v>
                </c:pt>
                <c:pt idx="97">
                  <c:v>2731.0</c:v>
                </c:pt>
                <c:pt idx="98">
                  <c:v>2838.0</c:v>
                </c:pt>
                <c:pt idx="99">
                  <c:v>2521.0</c:v>
                </c:pt>
                <c:pt idx="100">
                  <c:v>2343.0</c:v>
                </c:pt>
                <c:pt idx="101">
                  <c:v>2574.0</c:v>
                </c:pt>
                <c:pt idx="102">
                  <c:v>2517.0</c:v>
                </c:pt>
                <c:pt idx="103">
                  <c:v>2264.0</c:v>
                </c:pt>
                <c:pt idx="104">
                  <c:v>2365.0</c:v>
                </c:pt>
                <c:pt idx="105">
                  <c:v>2481.0</c:v>
                </c:pt>
                <c:pt idx="106">
                  <c:v>2422.0</c:v>
                </c:pt>
                <c:pt idx="107">
                  <c:v>2435.0</c:v>
                </c:pt>
                <c:pt idx="108">
                  <c:v>2487.0</c:v>
                </c:pt>
                <c:pt idx="109">
                  <c:v>2833.0</c:v>
                </c:pt>
                <c:pt idx="110">
                  <c:v>2651.0</c:v>
                </c:pt>
                <c:pt idx="111">
                  <c:v>2679.0</c:v>
                </c:pt>
                <c:pt idx="112">
                  <c:v>3217.0</c:v>
                </c:pt>
                <c:pt idx="113">
                  <c:v>3019.0</c:v>
                </c:pt>
                <c:pt idx="114">
                  <c:v>2813.0</c:v>
                </c:pt>
                <c:pt idx="115">
                  <c:v>3127.0</c:v>
                </c:pt>
                <c:pt idx="116">
                  <c:v>3025.0</c:v>
                </c:pt>
                <c:pt idx="117">
                  <c:v>2912.0</c:v>
                </c:pt>
                <c:pt idx="118">
                  <c:v>3256.0</c:v>
                </c:pt>
                <c:pt idx="119">
                  <c:v>3134.0</c:v>
                </c:pt>
                <c:pt idx="120">
                  <c:v>2969.0</c:v>
                </c:pt>
                <c:pt idx="121">
                  <c:v>3100.0</c:v>
                </c:pt>
                <c:pt idx="122">
                  <c:v>3213.0</c:v>
                </c:pt>
                <c:pt idx="123">
                  <c:v>3253.0</c:v>
                </c:pt>
                <c:pt idx="124">
                  <c:v>3337.0</c:v>
                </c:pt>
                <c:pt idx="125">
                  <c:v>3207.0</c:v>
                </c:pt>
                <c:pt idx="126">
                  <c:v>3467.0</c:v>
                </c:pt>
                <c:pt idx="127">
                  <c:v>3676.0</c:v>
                </c:pt>
                <c:pt idx="128">
                  <c:v>3358.0</c:v>
                </c:pt>
                <c:pt idx="129">
                  <c:v>3763.0</c:v>
                </c:pt>
                <c:pt idx="130">
                  <c:v>3650.0</c:v>
                </c:pt>
                <c:pt idx="131">
                  <c:v>3485.0</c:v>
                </c:pt>
                <c:pt idx="132">
                  <c:v>3662.0</c:v>
                </c:pt>
                <c:pt idx="133">
                  <c:v>3904.0</c:v>
                </c:pt>
                <c:pt idx="134">
                  <c:v>3605.0</c:v>
                </c:pt>
                <c:pt idx="135">
                  <c:v>3976.0</c:v>
                </c:pt>
                <c:pt idx="136">
                  <c:v>3878.0</c:v>
                </c:pt>
                <c:pt idx="137">
                  <c:v>3861.0</c:v>
                </c:pt>
                <c:pt idx="138">
                  <c:v>3916.0</c:v>
                </c:pt>
                <c:pt idx="139">
                  <c:v>3790.0</c:v>
                </c:pt>
                <c:pt idx="140">
                  <c:v>3839.0</c:v>
                </c:pt>
                <c:pt idx="141">
                  <c:v>3861.0</c:v>
                </c:pt>
                <c:pt idx="142">
                  <c:v>3808.0</c:v>
                </c:pt>
                <c:pt idx="143">
                  <c:v>3787.0</c:v>
                </c:pt>
                <c:pt idx="144">
                  <c:v>3840.0</c:v>
                </c:pt>
                <c:pt idx="145">
                  <c:v>3915.0</c:v>
                </c:pt>
                <c:pt idx="146">
                  <c:v>3981.0</c:v>
                </c:pt>
                <c:pt idx="147">
                  <c:v>4080.0</c:v>
                </c:pt>
                <c:pt idx="148">
                  <c:v>4078.0</c:v>
                </c:pt>
                <c:pt idx="149">
                  <c:v>4173.0</c:v>
                </c:pt>
                <c:pt idx="150">
                  <c:v>4166.0</c:v>
                </c:pt>
                <c:pt idx="151">
                  <c:v>3946.0</c:v>
                </c:pt>
                <c:pt idx="152">
                  <c:v>4112.0</c:v>
                </c:pt>
                <c:pt idx="153">
                  <c:v>4105.0</c:v>
                </c:pt>
                <c:pt idx="154">
                  <c:v>4268.0</c:v>
                </c:pt>
                <c:pt idx="155">
                  <c:v>4002.0</c:v>
                </c:pt>
                <c:pt idx="156">
                  <c:v>3996.0</c:v>
                </c:pt>
                <c:pt idx="157">
                  <c:v>4131.0</c:v>
                </c:pt>
                <c:pt idx="158">
                  <c:v>4347.0</c:v>
                </c:pt>
                <c:pt idx="159">
                  <c:v>4388.0</c:v>
                </c:pt>
                <c:pt idx="160">
                  <c:v>4662.0</c:v>
                </c:pt>
                <c:pt idx="161">
                  <c:v>4775.0</c:v>
                </c:pt>
                <c:pt idx="162">
                  <c:v>4999.0</c:v>
                </c:pt>
                <c:pt idx="163">
                  <c:v>4919.0</c:v>
                </c:pt>
                <c:pt idx="164">
                  <c:v>5383.0</c:v>
                </c:pt>
                <c:pt idx="165">
                  <c:v>4876.0</c:v>
                </c:pt>
                <c:pt idx="166">
                  <c:v>5066.0</c:v>
                </c:pt>
                <c:pt idx="167">
                  <c:v>4719.0</c:v>
                </c:pt>
                <c:pt idx="168">
                  <c:v>4981.0</c:v>
                </c:pt>
                <c:pt idx="169">
                  <c:v>5377.0</c:v>
                </c:pt>
                <c:pt idx="170">
                  <c:v>5410.0</c:v>
                </c:pt>
                <c:pt idx="171">
                  <c:v>5223.0</c:v>
                </c:pt>
                <c:pt idx="172">
                  <c:v>5726.0</c:v>
                </c:pt>
                <c:pt idx="173">
                  <c:v>5587.0</c:v>
                </c:pt>
                <c:pt idx="174">
                  <c:v>5259.0</c:v>
                </c:pt>
                <c:pt idx="175">
                  <c:v>6147.0</c:v>
                </c:pt>
                <c:pt idx="176">
                  <c:v>5517.0</c:v>
                </c:pt>
                <c:pt idx="177">
                  <c:v>5450.0</c:v>
                </c:pt>
                <c:pt idx="178">
                  <c:v>5846.0</c:v>
                </c:pt>
                <c:pt idx="179">
                  <c:v>5564.0</c:v>
                </c:pt>
                <c:pt idx="180">
                  <c:v>5678.0</c:v>
                </c:pt>
                <c:pt idx="181">
                  <c:v>5977.0</c:v>
                </c:pt>
                <c:pt idx="182">
                  <c:v>5747.0</c:v>
                </c:pt>
                <c:pt idx="183">
                  <c:v>6151.0</c:v>
                </c:pt>
                <c:pt idx="184">
                  <c:v>5872.0</c:v>
                </c:pt>
                <c:pt idx="185">
                  <c:v>5775.0</c:v>
                </c:pt>
                <c:pt idx="186">
                  <c:v>5778.0</c:v>
                </c:pt>
                <c:pt idx="187">
                  <c:v>6088.0</c:v>
                </c:pt>
                <c:pt idx="188">
                  <c:v>5720.0</c:v>
                </c:pt>
                <c:pt idx="189">
                  <c:v>5828.0</c:v>
                </c:pt>
                <c:pt idx="190">
                  <c:v>5616.0</c:v>
                </c:pt>
                <c:pt idx="191">
                  <c:v>5862.0</c:v>
                </c:pt>
                <c:pt idx="192">
                  <c:v>5831.0</c:v>
                </c:pt>
                <c:pt idx="193">
                  <c:v>5624.0</c:v>
                </c:pt>
                <c:pt idx="194">
                  <c:v>5875.0</c:v>
                </c:pt>
                <c:pt idx="195">
                  <c:v>5848.0</c:v>
                </c:pt>
                <c:pt idx="196">
                  <c:v>6157.0</c:v>
                </c:pt>
                <c:pt idx="197">
                  <c:v>5821.0</c:v>
                </c:pt>
                <c:pt idx="198">
                  <c:v>6371.0</c:v>
                </c:pt>
                <c:pt idx="199">
                  <c:v>6349.0</c:v>
                </c:pt>
                <c:pt idx="200">
                  <c:v>6352.0</c:v>
                </c:pt>
                <c:pt idx="201">
                  <c:v>6256.0</c:v>
                </c:pt>
                <c:pt idx="202">
                  <c:v>6405.0</c:v>
                </c:pt>
                <c:pt idx="203">
                  <c:v>6163.0</c:v>
                </c:pt>
                <c:pt idx="204">
                  <c:v>6204.0</c:v>
                </c:pt>
                <c:pt idx="205">
                  <c:v>6591.0</c:v>
                </c:pt>
                <c:pt idx="206">
                  <c:v>6530.0</c:v>
                </c:pt>
                <c:pt idx="207">
                  <c:v>6894.0</c:v>
                </c:pt>
                <c:pt idx="208">
                  <c:v>7106.0</c:v>
                </c:pt>
                <c:pt idx="209">
                  <c:v>7126.0</c:v>
                </c:pt>
                <c:pt idx="210">
                  <c:v>7393.0</c:v>
                </c:pt>
                <c:pt idx="211">
                  <c:v>7442.0</c:v>
                </c:pt>
                <c:pt idx="212">
                  <c:v>7342.0</c:v>
                </c:pt>
                <c:pt idx="213">
                  <c:v>7392.0</c:v>
                </c:pt>
                <c:pt idx="214">
                  <c:v>7593.0</c:v>
                </c:pt>
                <c:pt idx="215">
                  <c:v>7626.0</c:v>
                </c:pt>
                <c:pt idx="216">
                  <c:v>7479.0</c:v>
                </c:pt>
                <c:pt idx="217">
                  <c:v>7625.0</c:v>
                </c:pt>
                <c:pt idx="218">
                  <c:v>7142.0</c:v>
                </c:pt>
                <c:pt idx="219">
                  <c:v>7488.0</c:v>
                </c:pt>
              </c:numCache>
            </c:numRef>
          </c:val>
          <c:smooth val="0"/>
        </c:ser>
        <c:dLbls>
          <c:showLegendKey val="0"/>
          <c:showVal val="0"/>
          <c:showCatName val="0"/>
          <c:showSerName val="0"/>
          <c:showPercent val="0"/>
          <c:showBubbleSize val="0"/>
        </c:dLbls>
        <c:marker val="1"/>
        <c:smooth val="0"/>
        <c:axId val="-2099415256"/>
        <c:axId val="-2099412072"/>
      </c:lineChart>
      <c:lineChart>
        <c:grouping val="standard"/>
        <c:varyColors val="0"/>
        <c:ser>
          <c:idx val="2"/>
          <c:order val="2"/>
          <c:tx>
            <c:v>Unemployed</c:v>
          </c:tx>
          <c:spPr>
            <a:ln w="28575">
              <a:solidFill>
                <a:schemeClr val="tx1"/>
              </a:solidFill>
            </a:ln>
            <a:effectLst>
              <a:outerShdw blurRad="50800" dist="50800" dir="2460000" algn="tl" rotWithShape="0">
                <a:srgbClr val="000000">
                  <a:alpha val="43000"/>
                </a:srgbClr>
              </a:outerShdw>
            </a:effectLst>
          </c:spPr>
          <c:marker>
            <c:symbol val="none"/>
          </c:marker>
          <c:val>
            <c:numRef>
              <c:f>Jobs!$D$6:$D$226</c:f>
              <c:numCache>
                <c:formatCode>0</c:formatCode>
                <c:ptCount val="221"/>
                <c:pt idx="0">
                  <c:v>5634.0</c:v>
                </c:pt>
                <c:pt idx="1">
                  <c:v>6023.0</c:v>
                </c:pt>
                <c:pt idx="2">
                  <c:v>6089.0</c:v>
                </c:pt>
                <c:pt idx="3">
                  <c:v>6141.0</c:v>
                </c:pt>
                <c:pt idx="4">
                  <c:v>6271.0</c:v>
                </c:pt>
                <c:pt idx="5">
                  <c:v>6226.0</c:v>
                </c:pt>
                <c:pt idx="6">
                  <c:v>6484.0</c:v>
                </c:pt>
                <c:pt idx="7">
                  <c:v>6583.0</c:v>
                </c:pt>
                <c:pt idx="8">
                  <c:v>7042.0</c:v>
                </c:pt>
                <c:pt idx="9">
                  <c:v>7142.0</c:v>
                </c:pt>
                <c:pt idx="10">
                  <c:v>7694.0</c:v>
                </c:pt>
                <c:pt idx="11">
                  <c:v>8003.0</c:v>
                </c:pt>
                <c:pt idx="12">
                  <c:v>8258.0</c:v>
                </c:pt>
                <c:pt idx="13">
                  <c:v>8182.0</c:v>
                </c:pt>
                <c:pt idx="14">
                  <c:v>8215.0</c:v>
                </c:pt>
                <c:pt idx="15">
                  <c:v>8304.0</c:v>
                </c:pt>
                <c:pt idx="16">
                  <c:v>8599.0</c:v>
                </c:pt>
                <c:pt idx="17">
                  <c:v>8399.0</c:v>
                </c:pt>
                <c:pt idx="18">
                  <c:v>8393.0</c:v>
                </c:pt>
                <c:pt idx="19">
                  <c:v>8390.0</c:v>
                </c:pt>
                <c:pt idx="20">
                  <c:v>8304.0</c:v>
                </c:pt>
                <c:pt idx="21">
                  <c:v>8251.0</c:v>
                </c:pt>
                <c:pt idx="22">
                  <c:v>8307.0</c:v>
                </c:pt>
                <c:pt idx="23">
                  <c:v>8520.0</c:v>
                </c:pt>
                <c:pt idx="24">
                  <c:v>8640.0</c:v>
                </c:pt>
                <c:pt idx="25">
                  <c:v>8520.0</c:v>
                </c:pt>
                <c:pt idx="26">
                  <c:v>8618.0</c:v>
                </c:pt>
                <c:pt idx="27">
                  <c:v>8588.0</c:v>
                </c:pt>
                <c:pt idx="28">
                  <c:v>8842.0</c:v>
                </c:pt>
                <c:pt idx="29">
                  <c:v>8957.0</c:v>
                </c:pt>
                <c:pt idx="30">
                  <c:v>9266.0</c:v>
                </c:pt>
                <c:pt idx="31">
                  <c:v>9011.0</c:v>
                </c:pt>
                <c:pt idx="32">
                  <c:v>8896.0</c:v>
                </c:pt>
                <c:pt idx="33">
                  <c:v>8921.0</c:v>
                </c:pt>
                <c:pt idx="34">
                  <c:v>8732.0</c:v>
                </c:pt>
                <c:pt idx="35">
                  <c:v>8576.0</c:v>
                </c:pt>
                <c:pt idx="36">
                  <c:v>8317.0</c:v>
                </c:pt>
                <c:pt idx="37">
                  <c:v>8370.0</c:v>
                </c:pt>
                <c:pt idx="38">
                  <c:v>8167.0</c:v>
                </c:pt>
                <c:pt idx="39">
                  <c:v>8491.0</c:v>
                </c:pt>
                <c:pt idx="40">
                  <c:v>8170.0</c:v>
                </c:pt>
                <c:pt idx="41">
                  <c:v>8212.0</c:v>
                </c:pt>
                <c:pt idx="42">
                  <c:v>8286.0</c:v>
                </c:pt>
                <c:pt idx="43">
                  <c:v>8136.0</c:v>
                </c:pt>
                <c:pt idx="44">
                  <c:v>7990.0</c:v>
                </c:pt>
                <c:pt idx="45">
                  <c:v>7927.0</c:v>
                </c:pt>
                <c:pt idx="46">
                  <c:v>8061.0</c:v>
                </c:pt>
                <c:pt idx="47">
                  <c:v>7932.0</c:v>
                </c:pt>
                <c:pt idx="48">
                  <c:v>7934.0</c:v>
                </c:pt>
                <c:pt idx="49">
                  <c:v>7784.0</c:v>
                </c:pt>
                <c:pt idx="50">
                  <c:v>7980.0</c:v>
                </c:pt>
                <c:pt idx="51">
                  <c:v>7737.0</c:v>
                </c:pt>
                <c:pt idx="52">
                  <c:v>7672.0</c:v>
                </c:pt>
                <c:pt idx="53">
                  <c:v>7651.0</c:v>
                </c:pt>
                <c:pt idx="54">
                  <c:v>7524.0</c:v>
                </c:pt>
                <c:pt idx="55">
                  <c:v>7406.0</c:v>
                </c:pt>
                <c:pt idx="56">
                  <c:v>7345.0</c:v>
                </c:pt>
                <c:pt idx="57">
                  <c:v>7553.0</c:v>
                </c:pt>
                <c:pt idx="58">
                  <c:v>7453.0</c:v>
                </c:pt>
                <c:pt idx="59">
                  <c:v>7566.0</c:v>
                </c:pt>
                <c:pt idx="60">
                  <c:v>7279.0</c:v>
                </c:pt>
                <c:pt idx="61">
                  <c:v>7064.0</c:v>
                </c:pt>
                <c:pt idx="62">
                  <c:v>7184.0</c:v>
                </c:pt>
                <c:pt idx="63">
                  <c:v>7072.0</c:v>
                </c:pt>
                <c:pt idx="64">
                  <c:v>7120.0</c:v>
                </c:pt>
                <c:pt idx="65">
                  <c:v>6980.0</c:v>
                </c:pt>
                <c:pt idx="66">
                  <c:v>7001.0</c:v>
                </c:pt>
                <c:pt idx="67">
                  <c:v>7175.0</c:v>
                </c:pt>
                <c:pt idx="68">
                  <c:v>7091.0</c:v>
                </c:pt>
                <c:pt idx="69">
                  <c:v>6847.0</c:v>
                </c:pt>
                <c:pt idx="70">
                  <c:v>6727.0</c:v>
                </c:pt>
                <c:pt idx="71">
                  <c:v>6872.0</c:v>
                </c:pt>
                <c:pt idx="72">
                  <c:v>6762.0</c:v>
                </c:pt>
                <c:pt idx="73">
                  <c:v>7116.0</c:v>
                </c:pt>
                <c:pt idx="74">
                  <c:v>6927.0</c:v>
                </c:pt>
                <c:pt idx="75">
                  <c:v>6731.0</c:v>
                </c:pt>
                <c:pt idx="76">
                  <c:v>6850.0</c:v>
                </c:pt>
                <c:pt idx="77">
                  <c:v>6766.0</c:v>
                </c:pt>
                <c:pt idx="78">
                  <c:v>6979.0</c:v>
                </c:pt>
                <c:pt idx="79">
                  <c:v>7149.0</c:v>
                </c:pt>
                <c:pt idx="80">
                  <c:v>7067.0</c:v>
                </c:pt>
                <c:pt idx="81">
                  <c:v>7170.0</c:v>
                </c:pt>
                <c:pt idx="82">
                  <c:v>7237.0</c:v>
                </c:pt>
                <c:pt idx="83">
                  <c:v>7240.0</c:v>
                </c:pt>
                <c:pt idx="84">
                  <c:v>7645.0</c:v>
                </c:pt>
                <c:pt idx="85">
                  <c:v>7685.0</c:v>
                </c:pt>
                <c:pt idx="86">
                  <c:v>7497.0</c:v>
                </c:pt>
                <c:pt idx="87">
                  <c:v>7822.0</c:v>
                </c:pt>
                <c:pt idx="88">
                  <c:v>7637.0</c:v>
                </c:pt>
                <c:pt idx="89">
                  <c:v>8395.0</c:v>
                </c:pt>
                <c:pt idx="90">
                  <c:v>8575.0</c:v>
                </c:pt>
                <c:pt idx="91">
                  <c:v>8937.0</c:v>
                </c:pt>
                <c:pt idx="92">
                  <c:v>9438.0</c:v>
                </c:pt>
                <c:pt idx="93">
                  <c:v>9494.0</c:v>
                </c:pt>
                <c:pt idx="94">
                  <c:v>10074.0</c:v>
                </c:pt>
                <c:pt idx="95">
                  <c:v>10538.0</c:v>
                </c:pt>
                <c:pt idx="96">
                  <c:v>11286.0</c:v>
                </c:pt>
                <c:pt idx="97">
                  <c:v>12058.0</c:v>
                </c:pt>
                <c:pt idx="98">
                  <c:v>12898.0</c:v>
                </c:pt>
                <c:pt idx="99">
                  <c:v>13426.0</c:v>
                </c:pt>
                <c:pt idx="100">
                  <c:v>13853.0</c:v>
                </c:pt>
                <c:pt idx="101">
                  <c:v>14499.0</c:v>
                </c:pt>
                <c:pt idx="102">
                  <c:v>14707.0</c:v>
                </c:pt>
                <c:pt idx="103">
                  <c:v>14601.0</c:v>
                </c:pt>
                <c:pt idx="104">
                  <c:v>14814.0</c:v>
                </c:pt>
                <c:pt idx="105">
                  <c:v>15009.0</c:v>
                </c:pt>
                <c:pt idx="106">
                  <c:v>15352.0</c:v>
                </c:pt>
                <c:pt idx="107">
                  <c:v>15219.0</c:v>
                </c:pt>
                <c:pt idx="108">
                  <c:v>15098.0</c:v>
                </c:pt>
                <c:pt idx="109">
                  <c:v>15046.0</c:v>
                </c:pt>
                <c:pt idx="110">
                  <c:v>15113.0</c:v>
                </c:pt>
                <c:pt idx="111">
                  <c:v>15202.0</c:v>
                </c:pt>
                <c:pt idx="112">
                  <c:v>15325.0</c:v>
                </c:pt>
                <c:pt idx="113">
                  <c:v>14849.0</c:v>
                </c:pt>
                <c:pt idx="114">
                  <c:v>14474.0</c:v>
                </c:pt>
                <c:pt idx="115">
                  <c:v>14512.0</c:v>
                </c:pt>
                <c:pt idx="116">
                  <c:v>14648.0</c:v>
                </c:pt>
                <c:pt idx="117">
                  <c:v>14579.0</c:v>
                </c:pt>
                <c:pt idx="118">
                  <c:v>14516.0</c:v>
                </c:pt>
                <c:pt idx="119">
                  <c:v>15081.0</c:v>
                </c:pt>
                <c:pt idx="120">
                  <c:v>14348.0</c:v>
                </c:pt>
                <c:pt idx="121">
                  <c:v>14013.0</c:v>
                </c:pt>
                <c:pt idx="122">
                  <c:v>13820.0</c:v>
                </c:pt>
                <c:pt idx="123">
                  <c:v>13737.0</c:v>
                </c:pt>
                <c:pt idx="124">
                  <c:v>13957.0</c:v>
                </c:pt>
                <c:pt idx="125">
                  <c:v>13855.0</c:v>
                </c:pt>
                <c:pt idx="126">
                  <c:v>13962.0</c:v>
                </c:pt>
                <c:pt idx="127">
                  <c:v>13763.0</c:v>
                </c:pt>
                <c:pt idx="128">
                  <c:v>13818.0</c:v>
                </c:pt>
                <c:pt idx="129">
                  <c:v>13948.0</c:v>
                </c:pt>
                <c:pt idx="130">
                  <c:v>13594.0</c:v>
                </c:pt>
                <c:pt idx="131">
                  <c:v>13302.0</c:v>
                </c:pt>
                <c:pt idx="132">
                  <c:v>13093.0</c:v>
                </c:pt>
                <c:pt idx="133">
                  <c:v>12797.0</c:v>
                </c:pt>
                <c:pt idx="134">
                  <c:v>12813.0</c:v>
                </c:pt>
                <c:pt idx="135">
                  <c:v>12713.0</c:v>
                </c:pt>
                <c:pt idx="136">
                  <c:v>12646.0</c:v>
                </c:pt>
                <c:pt idx="137">
                  <c:v>12660.0</c:v>
                </c:pt>
                <c:pt idx="138">
                  <c:v>12692.0</c:v>
                </c:pt>
                <c:pt idx="139">
                  <c:v>12656.0</c:v>
                </c:pt>
                <c:pt idx="140">
                  <c:v>12471.0</c:v>
                </c:pt>
                <c:pt idx="141">
                  <c:v>12115.0</c:v>
                </c:pt>
                <c:pt idx="142">
                  <c:v>12124.0</c:v>
                </c:pt>
                <c:pt idx="143">
                  <c:v>12005.0</c:v>
                </c:pt>
                <c:pt idx="144">
                  <c:v>12298.0</c:v>
                </c:pt>
                <c:pt idx="145">
                  <c:v>12471.0</c:v>
                </c:pt>
                <c:pt idx="146">
                  <c:v>11950.0</c:v>
                </c:pt>
                <c:pt idx="147">
                  <c:v>11689.0</c:v>
                </c:pt>
                <c:pt idx="148">
                  <c:v>11760.0</c:v>
                </c:pt>
                <c:pt idx="149">
                  <c:v>11654.0</c:v>
                </c:pt>
                <c:pt idx="150">
                  <c:v>11751.0</c:v>
                </c:pt>
                <c:pt idx="151">
                  <c:v>11335.0</c:v>
                </c:pt>
                <c:pt idx="152">
                  <c:v>11279.0</c:v>
                </c:pt>
                <c:pt idx="153">
                  <c:v>11270.0</c:v>
                </c:pt>
                <c:pt idx="154">
                  <c:v>11136.0</c:v>
                </c:pt>
                <c:pt idx="155">
                  <c:v>10787.0</c:v>
                </c:pt>
                <c:pt idx="156">
                  <c:v>10404.0</c:v>
                </c:pt>
                <c:pt idx="157">
                  <c:v>10202.0</c:v>
                </c:pt>
                <c:pt idx="158">
                  <c:v>10349.0</c:v>
                </c:pt>
                <c:pt idx="159">
                  <c:v>10380.0</c:v>
                </c:pt>
                <c:pt idx="160">
                  <c:v>9702.0</c:v>
                </c:pt>
                <c:pt idx="161">
                  <c:v>9859.0</c:v>
                </c:pt>
                <c:pt idx="162">
                  <c:v>9460.0</c:v>
                </c:pt>
                <c:pt idx="163">
                  <c:v>9608.0</c:v>
                </c:pt>
                <c:pt idx="164">
                  <c:v>9599.0</c:v>
                </c:pt>
                <c:pt idx="165">
                  <c:v>9262.0</c:v>
                </c:pt>
                <c:pt idx="166">
                  <c:v>8990.0</c:v>
                </c:pt>
                <c:pt idx="167">
                  <c:v>9090.0</c:v>
                </c:pt>
                <c:pt idx="168">
                  <c:v>8717.0</c:v>
                </c:pt>
                <c:pt idx="169">
                  <c:v>8903.0</c:v>
                </c:pt>
                <c:pt idx="170">
                  <c:v>8610.0</c:v>
                </c:pt>
                <c:pt idx="171">
                  <c:v>8504.0</c:v>
                </c:pt>
                <c:pt idx="172">
                  <c:v>8526.0</c:v>
                </c:pt>
                <c:pt idx="173">
                  <c:v>8814.0</c:v>
                </c:pt>
                <c:pt idx="174">
                  <c:v>8249.0</c:v>
                </c:pt>
                <c:pt idx="175">
                  <c:v>8194.0</c:v>
                </c:pt>
                <c:pt idx="176">
                  <c:v>7990.0</c:v>
                </c:pt>
                <c:pt idx="177">
                  <c:v>7892.0</c:v>
                </c:pt>
                <c:pt idx="178">
                  <c:v>7918.0</c:v>
                </c:pt>
                <c:pt idx="179">
                  <c:v>7995.0</c:v>
                </c:pt>
                <c:pt idx="180">
                  <c:v>7916.0</c:v>
                </c:pt>
                <c:pt idx="181">
                  <c:v>7749.0</c:v>
                </c:pt>
                <c:pt idx="182">
                  <c:v>7771.0</c:v>
                </c:pt>
                <c:pt idx="183">
                  <c:v>7932.0</c:v>
                </c:pt>
                <c:pt idx="184">
                  <c:v>7928.0</c:v>
                </c:pt>
                <c:pt idx="185">
                  <c:v>7626.0</c:v>
                </c:pt>
                <c:pt idx="186">
                  <c:v>7795.0</c:v>
                </c:pt>
                <c:pt idx="187">
                  <c:v>7700.0</c:v>
                </c:pt>
                <c:pt idx="188">
                  <c:v>7817.0</c:v>
                </c:pt>
                <c:pt idx="189">
                  <c:v>7933.0</c:v>
                </c:pt>
                <c:pt idx="190">
                  <c:v>7819.0</c:v>
                </c:pt>
                <c:pt idx="191">
                  <c:v>7480.0</c:v>
                </c:pt>
                <c:pt idx="192">
                  <c:v>7503.0</c:v>
                </c:pt>
                <c:pt idx="193">
                  <c:v>7565.0</c:v>
                </c:pt>
                <c:pt idx="194">
                  <c:v>7437.0</c:v>
                </c:pt>
                <c:pt idx="195">
                  <c:v>7078.0</c:v>
                </c:pt>
                <c:pt idx="196">
                  <c:v>7019.0</c:v>
                </c:pt>
                <c:pt idx="197">
                  <c:v>6991.0</c:v>
                </c:pt>
                <c:pt idx="198">
                  <c:v>6948.0</c:v>
                </c:pt>
                <c:pt idx="199">
                  <c:v>6927.0</c:v>
                </c:pt>
                <c:pt idx="200">
                  <c:v>7115.0</c:v>
                </c:pt>
                <c:pt idx="201">
                  <c:v>6791.0</c:v>
                </c:pt>
                <c:pt idx="202">
                  <c:v>6588.0</c:v>
                </c:pt>
                <c:pt idx="203">
                  <c:v>6682.0</c:v>
                </c:pt>
                <c:pt idx="204">
                  <c:v>6572.0</c:v>
                </c:pt>
                <c:pt idx="205">
                  <c:v>6641.0</c:v>
                </c:pt>
                <c:pt idx="206">
                  <c:v>6687.0</c:v>
                </c:pt>
                <c:pt idx="207">
                  <c:v>6486.0</c:v>
                </c:pt>
                <c:pt idx="208">
                  <c:v>6335.0</c:v>
                </c:pt>
                <c:pt idx="209">
                  <c:v>6128.0</c:v>
                </c:pt>
                <c:pt idx="210">
                  <c:v>6537.0</c:v>
                </c:pt>
                <c:pt idx="211">
                  <c:v>6245.0</c:v>
                </c:pt>
                <c:pt idx="212">
                  <c:v>6197.0</c:v>
                </c:pt>
                <c:pt idx="213">
                  <c:v>5986.0</c:v>
                </c:pt>
                <c:pt idx="214">
                  <c:v>6112.0</c:v>
                </c:pt>
                <c:pt idx="215">
                  <c:v>6018.0</c:v>
                </c:pt>
                <c:pt idx="216">
                  <c:v>6294.0</c:v>
                </c:pt>
                <c:pt idx="217">
                  <c:v>6535.0</c:v>
                </c:pt>
                <c:pt idx="218">
                  <c:v>6235.0</c:v>
                </c:pt>
                <c:pt idx="219">
                  <c:v>6211.0</c:v>
                </c:pt>
                <c:pt idx="220">
                  <c:v>5824.0</c:v>
                </c:pt>
              </c:numCache>
            </c:numRef>
          </c:val>
          <c:smooth val="0"/>
        </c:ser>
        <c:dLbls>
          <c:showLegendKey val="0"/>
          <c:showVal val="0"/>
          <c:showCatName val="0"/>
          <c:showSerName val="0"/>
          <c:showPercent val="0"/>
          <c:showBubbleSize val="0"/>
        </c:dLbls>
        <c:marker val="1"/>
        <c:smooth val="0"/>
        <c:axId val="-2099405624"/>
        <c:axId val="-2099408584"/>
      </c:lineChart>
      <c:catAx>
        <c:axId val="-2099415256"/>
        <c:scaling>
          <c:orientation val="minMax"/>
        </c:scaling>
        <c:delete val="0"/>
        <c:axPos val="b"/>
        <c:numFmt formatCode="General" sourceLinked="1"/>
        <c:majorTickMark val="out"/>
        <c:minorTickMark val="none"/>
        <c:tickLblPos val="low"/>
        <c:txPr>
          <a:bodyPr anchor="b" anchorCtr="0"/>
          <a:lstStyle/>
          <a:p>
            <a:pPr>
              <a:defRPr sz="1200" b="1" i="0"/>
            </a:pPr>
            <a:endParaRPr lang="en-US"/>
          </a:p>
        </c:txPr>
        <c:crossAx val="-2099412072"/>
        <c:crosses val="autoZero"/>
        <c:auto val="1"/>
        <c:lblAlgn val="ctr"/>
        <c:lblOffset val="100"/>
        <c:tickLblSkip val="2"/>
        <c:noMultiLvlLbl val="0"/>
      </c:catAx>
      <c:valAx>
        <c:axId val="-2099412072"/>
        <c:scaling>
          <c:orientation val="minMax"/>
          <c:max val="16000.0"/>
        </c:scaling>
        <c:delete val="0"/>
        <c:axPos val="l"/>
        <c:majorGridlines>
          <c:spPr>
            <a:ln w="50800">
              <a:solidFill>
                <a:schemeClr val="bg1"/>
              </a:solidFill>
            </a:ln>
          </c:spPr>
        </c:majorGridlines>
        <c:numFmt formatCode="#,##0" sourceLinked="0"/>
        <c:majorTickMark val="out"/>
        <c:minorTickMark val="none"/>
        <c:tickLblPos val="nextTo"/>
        <c:spPr>
          <a:ln w="6350">
            <a:solidFill>
              <a:schemeClr val="bg1">
                <a:lumMod val="95000"/>
              </a:schemeClr>
            </a:solidFill>
          </a:ln>
        </c:spPr>
        <c:txPr>
          <a:bodyPr/>
          <a:lstStyle/>
          <a:p>
            <a:pPr>
              <a:defRPr sz="1200" b="1" i="0"/>
            </a:pPr>
            <a:endParaRPr lang="en-US"/>
          </a:p>
        </c:txPr>
        <c:crossAx val="-2099415256"/>
        <c:crosses val="autoZero"/>
        <c:crossBetween val="between"/>
      </c:valAx>
      <c:valAx>
        <c:axId val="-2099408584"/>
        <c:scaling>
          <c:orientation val="minMax"/>
          <c:max val="165000.0"/>
          <c:min val="133000.0"/>
        </c:scaling>
        <c:delete val="1"/>
        <c:axPos val="r"/>
        <c:numFmt formatCode="0" sourceLinked="1"/>
        <c:majorTickMark val="out"/>
        <c:minorTickMark val="none"/>
        <c:tickLblPos val="nextTo"/>
        <c:crossAx val="-2099405624"/>
        <c:crosses val="max"/>
        <c:crossBetween val="between"/>
        <c:majorUnit val="4000.0"/>
      </c:valAx>
      <c:catAx>
        <c:axId val="-2099405624"/>
        <c:scaling>
          <c:orientation val="minMax"/>
        </c:scaling>
        <c:delete val="1"/>
        <c:axPos val="b"/>
        <c:majorTickMark val="out"/>
        <c:minorTickMark val="none"/>
        <c:tickLblPos val="nextTo"/>
        <c:crossAx val="-2099408584"/>
        <c:crosses val="autoZero"/>
        <c:auto val="1"/>
        <c:lblAlgn val="ctr"/>
        <c:lblOffset val="100"/>
        <c:noMultiLvlLbl val="0"/>
      </c:catAx>
      <c:spPr>
        <a:solidFill>
          <a:schemeClr val="bg1">
            <a:lumMod val="95000"/>
          </a:schemeClr>
        </a:solidFill>
      </c:spPr>
    </c:plotArea>
    <c:plotVisOnly val="1"/>
    <c:dispBlanksAs val="gap"/>
    <c:showDLblsOverMax val="0"/>
  </c:chart>
  <c:spPr>
    <a:solidFill>
      <a:schemeClr val="bg1"/>
    </a:solidFill>
    <a:ln w="3175">
      <a:noFill/>
    </a:ln>
  </c:spPr>
  <c:printSettings>
    <c:headerFooter/>
    <c:pageMargins b="1.0" l="0.75" r="0.75" t="1.0" header="0.5" footer="0.5"/>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0840442285139889"/>
          <c:y val="0.238754325259516"/>
          <c:w val="0.879060479142235"/>
          <c:h val="0.66719723183391"/>
        </c:manualLayout>
      </c:layout>
      <c:barChart>
        <c:barDir val="col"/>
        <c:grouping val="clustered"/>
        <c:varyColors val="0"/>
        <c:ser>
          <c:idx val="1"/>
          <c:order val="1"/>
          <c:tx>
            <c:v>Recession1</c:v>
          </c:tx>
          <c:spPr>
            <a:solidFill>
              <a:schemeClr val="bg1">
                <a:lumMod val="85000"/>
              </a:schemeClr>
            </a:solidFill>
            <a:ln>
              <a:solidFill>
                <a:schemeClr val="bg1">
                  <a:lumMod val="85000"/>
                </a:schemeClr>
              </a:solidFill>
            </a:ln>
          </c:spPr>
          <c:invertIfNegative val="0"/>
          <c:val>
            <c:numRef>
              <c:f>Wages!$D$4:$D$163</c:f>
              <c:numCache>
                <c:formatCode>General</c:formatCode>
                <c:ptCount val="160"/>
                <c:pt idx="4" formatCode="_-* #,##0.0_-;\-* #,##0.0_-;_-* &quot;-&quot;??_-;_-@_-">
                  <c:v>360.0</c:v>
                </c:pt>
                <c:pt idx="5" formatCode="_-* #,##0.0_-;\-* #,##0.0_-;_-* &quot;-&quot;??_-;_-@_-">
                  <c:v>360.0</c:v>
                </c:pt>
                <c:pt idx="6" formatCode="_-* #,##0.0_-;\-* #,##0.0_-;_-* &quot;-&quot;??_-;_-@_-">
                  <c:v>360.0</c:v>
                </c:pt>
                <c:pt idx="10" formatCode="_-* #,##0.0_-;\-* #,##0.0_-;_-* &quot;-&quot;??_-;_-@_-">
                  <c:v>360.0</c:v>
                </c:pt>
                <c:pt idx="11" formatCode="_-* #,##0.0_-;\-* #,##0.0_-;_-* &quot;-&quot;??_-;_-@_-">
                  <c:v>360.0</c:v>
                </c:pt>
                <c:pt idx="12" formatCode="_-* #,##0.0_-;\-* #,##0.0_-;_-* &quot;-&quot;??_-;_-@_-">
                  <c:v>360.0</c:v>
                </c:pt>
                <c:pt idx="13" formatCode="_-* #,##0.0_-;\-* #,##0.0_-;_-* &quot;-&quot;??_-;_-@_-">
                  <c:v>360.0</c:v>
                </c:pt>
                <c:pt idx="14" formatCode="_-* #,##0.0_-;\-* #,##0.0_-;_-* &quot;-&quot;??_-;_-@_-">
                  <c:v>360.0</c:v>
                </c:pt>
                <c:pt idx="15" formatCode="_-* #,##0.0_-;\-* #,##0.0_-;_-* &quot;-&quot;??_-;_-@_-">
                  <c:v>360.0</c:v>
                </c:pt>
                <c:pt idx="46" formatCode="_-* #,##0.0_-;\-* #,##0.0_-;_-* &quot;-&quot;??_-;_-@_-">
                  <c:v>360.0</c:v>
                </c:pt>
                <c:pt idx="47" formatCode="_-* #,##0.0_-;\-* #,##0.0_-;_-* &quot;-&quot;??_-;_-@_-">
                  <c:v>360.0</c:v>
                </c:pt>
                <c:pt idx="48" formatCode="_-* #,##0.0_-;\-* #,##0.0_-;_-* &quot;-&quot;??_-;_-@_-">
                  <c:v>360.0</c:v>
                </c:pt>
                <c:pt idx="49" formatCode="_-* #,##0.0_-;\-* #,##0.0_-;_-* &quot;-&quot;??_-;_-@_-">
                  <c:v>360.0</c:v>
                </c:pt>
                <c:pt idx="85" formatCode="_-* #,##0.0_-;\-* #,##0.0_-;_-* &quot;-&quot;??_-;_-@_-">
                  <c:v>360.0</c:v>
                </c:pt>
                <c:pt idx="86" formatCode="_-* #,##0.0_-;\-* #,##0.0_-;_-* &quot;-&quot;??_-;_-@_-">
                  <c:v>360.0</c:v>
                </c:pt>
                <c:pt idx="87" formatCode="_-* #,##0.0_-;\-* #,##0.0_-;_-* &quot;-&quot;??_-;_-@_-">
                  <c:v>360.0</c:v>
                </c:pt>
                <c:pt idx="115" formatCode="_-* #,##0.0_-;\-* #,##0.0_-;_-* &quot;-&quot;??_-;_-@_-">
                  <c:v>360.0</c:v>
                </c:pt>
                <c:pt idx="116" formatCode="_-* #,##0.0_-;\-* #,##0.0_-;_-* &quot;-&quot;??_-;_-@_-">
                  <c:v>360.0</c:v>
                </c:pt>
                <c:pt idx="117" formatCode="_-* #,##0.0_-;\-* #,##0.0_-;_-* &quot;-&quot;??_-;_-@_-">
                  <c:v>360.0</c:v>
                </c:pt>
                <c:pt idx="118" formatCode="_-* #,##0.0_-;\-* #,##0.0_-;_-* &quot;-&quot;??_-;_-@_-">
                  <c:v>360.0</c:v>
                </c:pt>
                <c:pt idx="119" formatCode="_-* #,##0.0_-;\-* #,##0.0_-;_-* &quot;-&quot;??_-;_-@_-">
                  <c:v>360.0</c:v>
                </c:pt>
                <c:pt idx="120" formatCode="_-* #,##0.0_-;\-* #,##0.0_-;_-* &quot;-&quot;??_-;_-@_-">
                  <c:v>360.0</c:v>
                </c:pt>
                <c:pt idx="121" formatCode="_-* #,##0.0_-;\-* #,##0.0_-;_-* &quot;-&quot;??_-;_-@_-">
                  <c:v>360.0</c:v>
                </c:pt>
                <c:pt idx="122" formatCode="_-* #,##0.0_-;\-* #,##0.0_-;_-* &quot;-&quot;??_-;_-@_-">
                  <c:v>360.0</c:v>
                </c:pt>
              </c:numCache>
            </c:numRef>
          </c:val>
        </c:ser>
        <c:ser>
          <c:idx val="2"/>
          <c:order val="2"/>
          <c:tx>
            <c:v>Recession2</c:v>
          </c:tx>
          <c:invertIfNegative val="0"/>
          <c:val>
            <c:numRef>
              <c:f>Wages!#REF!</c:f>
              <c:numCache>
                <c:formatCode>General</c:formatCode>
                <c:ptCount val="1"/>
                <c:pt idx="0">
                  <c:v>1.0</c:v>
                </c:pt>
              </c:numCache>
            </c:numRef>
          </c:val>
        </c:ser>
        <c:dLbls>
          <c:showLegendKey val="0"/>
          <c:showVal val="0"/>
          <c:showCatName val="0"/>
          <c:showSerName val="0"/>
          <c:showPercent val="0"/>
          <c:showBubbleSize val="0"/>
        </c:dLbls>
        <c:gapWidth val="180"/>
        <c:overlap val="27"/>
        <c:axId val="-2099340056"/>
        <c:axId val="-2099337048"/>
      </c:barChart>
      <c:lineChart>
        <c:grouping val="standard"/>
        <c:varyColors val="0"/>
        <c:ser>
          <c:idx val="0"/>
          <c:order val="0"/>
          <c:tx>
            <c:v>Wages</c:v>
          </c:tx>
          <c:marker>
            <c:symbol val="none"/>
          </c:marker>
          <c:cat>
            <c:strRef>
              <c:f>Wages!$A$4:$A$163</c:f>
              <c:strCache>
                <c:ptCount val="157"/>
                <c:pt idx="0">
                  <c:v>79</c:v>
                </c:pt>
                <c:pt idx="4">
                  <c:v>80</c:v>
                </c:pt>
                <c:pt idx="8">
                  <c:v>81</c:v>
                </c:pt>
                <c:pt idx="12">
                  <c:v>82</c:v>
                </c:pt>
                <c:pt idx="16">
                  <c:v>83</c:v>
                </c:pt>
                <c:pt idx="20">
                  <c:v>84</c:v>
                </c:pt>
                <c:pt idx="24">
                  <c:v>85</c:v>
                </c:pt>
                <c:pt idx="28">
                  <c:v>86</c:v>
                </c:pt>
                <c:pt idx="32">
                  <c:v>87</c:v>
                </c:pt>
                <c:pt idx="36">
                  <c:v>88</c:v>
                </c:pt>
                <c:pt idx="40">
                  <c:v>89</c:v>
                </c:pt>
                <c:pt idx="44">
                  <c:v>90</c:v>
                </c:pt>
                <c:pt idx="48">
                  <c:v>91</c:v>
                </c:pt>
                <c:pt idx="52">
                  <c:v>92</c:v>
                </c:pt>
                <c:pt idx="56">
                  <c:v>93</c:v>
                </c:pt>
                <c:pt idx="60">
                  <c:v>94</c:v>
                </c:pt>
                <c:pt idx="64">
                  <c:v>95</c:v>
                </c:pt>
                <c:pt idx="68">
                  <c:v>96</c:v>
                </c:pt>
                <c:pt idx="72">
                  <c:v>97</c:v>
                </c:pt>
                <c:pt idx="76">
                  <c:v>98</c:v>
                </c:pt>
                <c:pt idx="80">
                  <c:v>99</c:v>
                </c:pt>
                <c:pt idx="84">
                  <c:v>00</c:v>
                </c:pt>
                <c:pt idx="88">
                  <c:v>01</c:v>
                </c:pt>
                <c:pt idx="92">
                  <c:v>02</c:v>
                </c:pt>
                <c:pt idx="96">
                  <c:v>03</c:v>
                </c:pt>
                <c:pt idx="100">
                  <c:v>04</c:v>
                </c:pt>
                <c:pt idx="104">
                  <c:v>05</c:v>
                </c:pt>
                <c:pt idx="108">
                  <c:v>06</c:v>
                </c:pt>
                <c:pt idx="112">
                  <c:v>07</c:v>
                </c:pt>
                <c:pt idx="116">
                  <c:v>08</c:v>
                </c:pt>
                <c:pt idx="120">
                  <c:v>09</c:v>
                </c:pt>
                <c:pt idx="124">
                  <c:v>10</c:v>
                </c:pt>
                <c:pt idx="128">
                  <c:v>11</c:v>
                </c:pt>
                <c:pt idx="132">
                  <c:v>12</c:v>
                </c:pt>
                <c:pt idx="136">
                  <c:v>13</c:v>
                </c:pt>
                <c:pt idx="140">
                  <c:v>14</c:v>
                </c:pt>
                <c:pt idx="144">
                  <c:v>15</c:v>
                </c:pt>
                <c:pt idx="148">
                  <c:v>16</c:v>
                </c:pt>
                <c:pt idx="152">
                  <c:v>17</c:v>
                </c:pt>
                <c:pt idx="156">
                  <c:v>18</c:v>
                </c:pt>
              </c:strCache>
            </c:strRef>
          </c:cat>
          <c:val>
            <c:numRef>
              <c:f>Wages!$C$4:$C$163</c:f>
              <c:numCache>
                <c:formatCode>0</c:formatCode>
                <c:ptCount val="160"/>
                <c:pt idx="0">
                  <c:v>335.0</c:v>
                </c:pt>
                <c:pt idx="1">
                  <c:v>335.0</c:v>
                </c:pt>
                <c:pt idx="2">
                  <c:v>330.0</c:v>
                </c:pt>
                <c:pt idx="3">
                  <c:v>326.0</c:v>
                </c:pt>
                <c:pt idx="4">
                  <c:v>321.0</c:v>
                </c:pt>
                <c:pt idx="5">
                  <c:v>315.0</c:v>
                </c:pt>
                <c:pt idx="6">
                  <c:v>319.0</c:v>
                </c:pt>
                <c:pt idx="7">
                  <c:v>315.0</c:v>
                </c:pt>
                <c:pt idx="8">
                  <c:v>314.0</c:v>
                </c:pt>
                <c:pt idx="9">
                  <c:v>311.0</c:v>
                </c:pt>
                <c:pt idx="10">
                  <c:v>309.0</c:v>
                </c:pt>
                <c:pt idx="11">
                  <c:v>312.0</c:v>
                </c:pt>
                <c:pt idx="12">
                  <c:v>312.0</c:v>
                </c:pt>
                <c:pt idx="13">
                  <c:v>314.0</c:v>
                </c:pt>
                <c:pt idx="14">
                  <c:v>311.0</c:v>
                </c:pt>
                <c:pt idx="15">
                  <c:v>313.0</c:v>
                </c:pt>
                <c:pt idx="16">
                  <c:v>315.0</c:v>
                </c:pt>
                <c:pt idx="17">
                  <c:v>314.0</c:v>
                </c:pt>
                <c:pt idx="18">
                  <c:v>315.0</c:v>
                </c:pt>
                <c:pt idx="19">
                  <c:v>312.0</c:v>
                </c:pt>
                <c:pt idx="20">
                  <c:v>313.0</c:v>
                </c:pt>
                <c:pt idx="21">
                  <c:v>312.0</c:v>
                </c:pt>
                <c:pt idx="22">
                  <c:v>313.0</c:v>
                </c:pt>
                <c:pt idx="23">
                  <c:v>316.0</c:v>
                </c:pt>
                <c:pt idx="24">
                  <c:v>314.0</c:v>
                </c:pt>
                <c:pt idx="25">
                  <c:v>323.0</c:v>
                </c:pt>
                <c:pt idx="26">
                  <c:v>320.0</c:v>
                </c:pt>
                <c:pt idx="27">
                  <c:v>320.0</c:v>
                </c:pt>
                <c:pt idx="28">
                  <c:v>321.0</c:v>
                </c:pt>
                <c:pt idx="29">
                  <c:v>328.0</c:v>
                </c:pt>
                <c:pt idx="30">
                  <c:v>328.0</c:v>
                </c:pt>
                <c:pt idx="31">
                  <c:v>331.0</c:v>
                </c:pt>
                <c:pt idx="32">
                  <c:v>328.0</c:v>
                </c:pt>
                <c:pt idx="33">
                  <c:v>328.0</c:v>
                </c:pt>
                <c:pt idx="34">
                  <c:v>330.0</c:v>
                </c:pt>
                <c:pt idx="35">
                  <c:v>328.0</c:v>
                </c:pt>
                <c:pt idx="36">
                  <c:v>329.0</c:v>
                </c:pt>
                <c:pt idx="37">
                  <c:v>325.0</c:v>
                </c:pt>
                <c:pt idx="38">
                  <c:v>325.0</c:v>
                </c:pt>
                <c:pt idx="39">
                  <c:v>324.0</c:v>
                </c:pt>
                <c:pt idx="40">
                  <c:v>323.0</c:v>
                </c:pt>
                <c:pt idx="41">
                  <c:v>322.0</c:v>
                </c:pt>
                <c:pt idx="42">
                  <c:v>322.0</c:v>
                </c:pt>
                <c:pt idx="43">
                  <c:v>322.0</c:v>
                </c:pt>
                <c:pt idx="44">
                  <c:v>319.0</c:v>
                </c:pt>
                <c:pt idx="45">
                  <c:v>319.0</c:v>
                </c:pt>
                <c:pt idx="46">
                  <c:v>313.0</c:v>
                </c:pt>
                <c:pt idx="47">
                  <c:v>312.0</c:v>
                </c:pt>
                <c:pt idx="48">
                  <c:v>316.0</c:v>
                </c:pt>
                <c:pt idx="49">
                  <c:v>312.0</c:v>
                </c:pt>
                <c:pt idx="50">
                  <c:v>312.0</c:v>
                </c:pt>
                <c:pt idx="51">
                  <c:v>313.0</c:v>
                </c:pt>
                <c:pt idx="52">
                  <c:v>315.0</c:v>
                </c:pt>
                <c:pt idx="53">
                  <c:v>313.0</c:v>
                </c:pt>
                <c:pt idx="54">
                  <c:v>314.0</c:v>
                </c:pt>
                <c:pt idx="55">
                  <c:v>312.0</c:v>
                </c:pt>
                <c:pt idx="56">
                  <c:v>315.0</c:v>
                </c:pt>
                <c:pt idx="57">
                  <c:v>317.0</c:v>
                </c:pt>
                <c:pt idx="58">
                  <c:v>319.0</c:v>
                </c:pt>
                <c:pt idx="59">
                  <c:v>319.0</c:v>
                </c:pt>
                <c:pt idx="60">
                  <c:v>316.0</c:v>
                </c:pt>
                <c:pt idx="61">
                  <c:v>317.0</c:v>
                </c:pt>
                <c:pt idx="62">
                  <c:v>314.0</c:v>
                </c:pt>
                <c:pt idx="63">
                  <c:v>314.0</c:v>
                </c:pt>
                <c:pt idx="64">
                  <c:v>313.0</c:v>
                </c:pt>
                <c:pt idx="65">
                  <c:v>314.0</c:v>
                </c:pt>
                <c:pt idx="66">
                  <c:v>317.0</c:v>
                </c:pt>
                <c:pt idx="67">
                  <c:v>313.0</c:v>
                </c:pt>
                <c:pt idx="68">
                  <c:v>312.0</c:v>
                </c:pt>
                <c:pt idx="69">
                  <c:v>312.0</c:v>
                </c:pt>
                <c:pt idx="70">
                  <c:v>314.0</c:v>
                </c:pt>
                <c:pt idx="71">
                  <c:v>313.0</c:v>
                </c:pt>
                <c:pt idx="72">
                  <c:v>313.0</c:v>
                </c:pt>
                <c:pt idx="73">
                  <c:v>314.0</c:v>
                </c:pt>
                <c:pt idx="74">
                  <c:v>314.0</c:v>
                </c:pt>
                <c:pt idx="75">
                  <c:v>314.0</c:v>
                </c:pt>
                <c:pt idx="76">
                  <c:v>319.0</c:v>
                </c:pt>
                <c:pt idx="77">
                  <c:v>319.0</c:v>
                </c:pt>
                <c:pt idx="78">
                  <c:v>321.0</c:v>
                </c:pt>
                <c:pt idx="79">
                  <c:v>328.0</c:v>
                </c:pt>
                <c:pt idx="80">
                  <c:v>324.0</c:v>
                </c:pt>
                <c:pt idx="81">
                  <c:v>329.0</c:v>
                </c:pt>
                <c:pt idx="82">
                  <c:v>330.0</c:v>
                </c:pt>
                <c:pt idx="83">
                  <c:v>335.0</c:v>
                </c:pt>
                <c:pt idx="84">
                  <c:v>334.0</c:v>
                </c:pt>
                <c:pt idx="85">
                  <c:v>334.0</c:v>
                </c:pt>
                <c:pt idx="86">
                  <c:v>335.0</c:v>
                </c:pt>
                <c:pt idx="87">
                  <c:v>334.0</c:v>
                </c:pt>
                <c:pt idx="88">
                  <c:v>333.0</c:v>
                </c:pt>
                <c:pt idx="89">
                  <c:v>336.0</c:v>
                </c:pt>
                <c:pt idx="90">
                  <c:v>338.0</c:v>
                </c:pt>
                <c:pt idx="91">
                  <c:v>340.0</c:v>
                </c:pt>
                <c:pt idx="92">
                  <c:v>341.0</c:v>
                </c:pt>
                <c:pt idx="93">
                  <c:v>339.0</c:v>
                </c:pt>
                <c:pt idx="94">
                  <c:v>337.0</c:v>
                </c:pt>
                <c:pt idx="95">
                  <c:v>336.0</c:v>
                </c:pt>
                <c:pt idx="96">
                  <c:v>335.0</c:v>
                </c:pt>
                <c:pt idx="97">
                  <c:v>338.0</c:v>
                </c:pt>
                <c:pt idx="98">
                  <c:v>337.0</c:v>
                </c:pt>
                <c:pt idx="99">
                  <c:v>337.0</c:v>
                </c:pt>
                <c:pt idx="100">
                  <c:v>337.0</c:v>
                </c:pt>
                <c:pt idx="101">
                  <c:v>341.0</c:v>
                </c:pt>
                <c:pt idx="102">
                  <c:v>335.0</c:v>
                </c:pt>
                <c:pt idx="103">
                  <c:v>337.0</c:v>
                </c:pt>
                <c:pt idx="104">
                  <c:v>336.0</c:v>
                </c:pt>
                <c:pt idx="105">
                  <c:v>334.0</c:v>
                </c:pt>
                <c:pt idx="106">
                  <c:v>331.0</c:v>
                </c:pt>
                <c:pt idx="107">
                  <c:v>332.0</c:v>
                </c:pt>
                <c:pt idx="108">
                  <c:v>332.0</c:v>
                </c:pt>
                <c:pt idx="109">
                  <c:v>329.0</c:v>
                </c:pt>
                <c:pt idx="110">
                  <c:v>334.0</c:v>
                </c:pt>
                <c:pt idx="111">
                  <c:v>337.0</c:v>
                </c:pt>
                <c:pt idx="112">
                  <c:v>336.0</c:v>
                </c:pt>
                <c:pt idx="113">
                  <c:v>335.0</c:v>
                </c:pt>
                <c:pt idx="114">
                  <c:v>336.0</c:v>
                </c:pt>
                <c:pt idx="115">
                  <c:v>332.0</c:v>
                </c:pt>
                <c:pt idx="116">
                  <c:v>335.0</c:v>
                </c:pt>
                <c:pt idx="117">
                  <c:v>335.0</c:v>
                </c:pt>
                <c:pt idx="118">
                  <c:v>331.0</c:v>
                </c:pt>
                <c:pt idx="119">
                  <c:v>340.0</c:v>
                </c:pt>
                <c:pt idx="120">
                  <c:v>345.0</c:v>
                </c:pt>
                <c:pt idx="121">
                  <c:v>345.0</c:v>
                </c:pt>
                <c:pt idx="122">
                  <c:v>345.0</c:v>
                </c:pt>
                <c:pt idx="123">
                  <c:v>344.0</c:v>
                </c:pt>
                <c:pt idx="124">
                  <c:v>344.0</c:v>
                </c:pt>
                <c:pt idx="125">
                  <c:v>342.0</c:v>
                </c:pt>
                <c:pt idx="126">
                  <c:v>342.0</c:v>
                </c:pt>
                <c:pt idx="127">
                  <c:v>341.0</c:v>
                </c:pt>
                <c:pt idx="128">
                  <c:v>338.0</c:v>
                </c:pt>
                <c:pt idx="129">
                  <c:v>336.0</c:v>
                </c:pt>
                <c:pt idx="130">
                  <c:v>336.0</c:v>
                </c:pt>
                <c:pt idx="131">
                  <c:v>335.0</c:v>
                </c:pt>
                <c:pt idx="132">
                  <c:v>335.0</c:v>
                </c:pt>
                <c:pt idx="133">
                  <c:v>337.0</c:v>
                </c:pt>
                <c:pt idx="134">
                  <c:v>333.0</c:v>
                </c:pt>
                <c:pt idx="135">
                  <c:v>333.0</c:v>
                </c:pt>
                <c:pt idx="136">
                  <c:v>331.0</c:v>
                </c:pt>
                <c:pt idx="137">
                  <c:v>335.0</c:v>
                </c:pt>
                <c:pt idx="138">
                  <c:v>334.0</c:v>
                </c:pt>
                <c:pt idx="139">
                  <c:v>334.0</c:v>
                </c:pt>
                <c:pt idx="140">
                  <c:v>335.0</c:v>
                </c:pt>
                <c:pt idx="141">
                  <c:v>330.0</c:v>
                </c:pt>
                <c:pt idx="142">
                  <c:v>336.0</c:v>
                </c:pt>
                <c:pt idx="143">
                  <c:v>336.0</c:v>
                </c:pt>
                <c:pt idx="144">
                  <c:v>341.0</c:v>
                </c:pt>
                <c:pt idx="145">
                  <c:v>339.0</c:v>
                </c:pt>
                <c:pt idx="146">
                  <c:v>341.0</c:v>
                </c:pt>
                <c:pt idx="147">
                  <c:v>345.0</c:v>
                </c:pt>
                <c:pt idx="148">
                  <c:v>346.0</c:v>
                </c:pt>
                <c:pt idx="149">
                  <c:v>345.0</c:v>
                </c:pt>
                <c:pt idx="150">
                  <c:v>346.0</c:v>
                </c:pt>
                <c:pt idx="151">
                  <c:v>349.0</c:v>
                </c:pt>
                <c:pt idx="152">
                  <c:v>351.0</c:v>
                </c:pt>
                <c:pt idx="153">
                  <c:v>353.0</c:v>
                </c:pt>
                <c:pt idx="154">
                  <c:v>353.0</c:v>
                </c:pt>
                <c:pt idx="155">
                  <c:v>345.0</c:v>
                </c:pt>
                <c:pt idx="156">
                  <c:v>350.0</c:v>
                </c:pt>
                <c:pt idx="157">
                  <c:v>351.0</c:v>
                </c:pt>
                <c:pt idx="158">
                  <c:v>355.0</c:v>
                </c:pt>
                <c:pt idx="159">
                  <c:v>355.0</c:v>
                </c:pt>
              </c:numCache>
            </c:numRef>
          </c:val>
          <c:smooth val="0"/>
        </c:ser>
        <c:dLbls>
          <c:showLegendKey val="0"/>
          <c:showVal val="0"/>
          <c:showCatName val="0"/>
          <c:showSerName val="0"/>
          <c:showPercent val="0"/>
          <c:showBubbleSize val="0"/>
        </c:dLbls>
        <c:marker val="1"/>
        <c:smooth val="0"/>
        <c:axId val="-2099340056"/>
        <c:axId val="-2099337048"/>
      </c:lineChart>
      <c:catAx>
        <c:axId val="-2099340056"/>
        <c:scaling>
          <c:orientation val="minMax"/>
        </c:scaling>
        <c:delete val="0"/>
        <c:axPos val="b"/>
        <c:majorTickMark val="out"/>
        <c:minorTickMark val="none"/>
        <c:tickLblPos val="nextTo"/>
        <c:txPr>
          <a:bodyPr/>
          <a:lstStyle/>
          <a:p>
            <a:pPr>
              <a:defRPr sz="1100"/>
            </a:pPr>
            <a:endParaRPr lang="en-US"/>
          </a:p>
        </c:txPr>
        <c:crossAx val="-2099337048"/>
        <c:crosses val="autoZero"/>
        <c:auto val="1"/>
        <c:lblAlgn val="ctr"/>
        <c:lblOffset val="100"/>
        <c:tickLblSkip val="6"/>
        <c:noMultiLvlLbl val="0"/>
      </c:catAx>
      <c:valAx>
        <c:axId val="-2099337048"/>
        <c:scaling>
          <c:orientation val="minMax"/>
          <c:max val="360.0"/>
          <c:min val="300.0"/>
        </c:scaling>
        <c:delete val="0"/>
        <c:axPos val="l"/>
        <c:majorGridlines/>
        <c:numFmt formatCode="&quot;$&quot;#,##0" sourceLinked="0"/>
        <c:majorTickMark val="out"/>
        <c:minorTickMark val="none"/>
        <c:tickLblPos val="nextTo"/>
        <c:spPr>
          <a:ln>
            <a:solidFill>
              <a:schemeClr val="bg1"/>
            </a:solidFill>
          </a:ln>
        </c:spPr>
        <c:txPr>
          <a:bodyPr/>
          <a:lstStyle/>
          <a:p>
            <a:pPr>
              <a:defRPr sz="1100"/>
            </a:pPr>
            <a:endParaRPr lang="en-US"/>
          </a:p>
        </c:txPr>
        <c:crossAx val="-2099340056"/>
        <c:crosses val="autoZero"/>
        <c:crossBetween val="between"/>
      </c:valAx>
    </c:plotArea>
    <c:plotVisOnly val="1"/>
    <c:dispBlanksAs val="gap"/>
    <c:showDLblsOverMax val="0"/>
  </c:chart>
  <c:spPr>
    <a:ln>
      <a:noFill/>
    </a:ln>
  </c:spPr>
  <c:printSettings>
    <c:headerFooter/>
    <c:pageMargins b="1.0" l="0.75" r="0.75" t="1.0" header="0.5" footer="0.5"/>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649088271860754"/>
          <c:y val="0.249871215077707"/>
          <c:w val="0.914409448818898"/>
          <c:h val="0.623404191822961"/>
        </c:manualLayout>
      </c:layout>
      <c:barChart>
        <c:barDir val="col"/>
        <c:grouping val="clustered"/>
        <c:varyColors val="0"/>
        <c:ser>
          <c:idx val="3"/>
          <c:order val="1"/>
          <c:tx>
            <c:v>Recession1</c:v>
          </c:tx>
          <c:spPr>
            <a:solidFill>
              <a:schemeClr val="bg1">
                <a:lumMod val="85000"/>
              </a:schemeClr>
            </a:solidFill>
          </c:spPr>
          <c:invertIfNegative val="0"/>
          <c:cat>
            <c:strRef>
              <c:f>EffFFds!$A$6:$A$781</c:f>
              <c:strCache>
                <c:ptCount val="776"/>
                <c:pt idx="0">
                  <c:v>54</c:v>
                </c:pt>
                <c:pt idx="6">
                  <c:v>55</c:v>
                </c:pt>
                <c:pt idx="18">
                  <c:v>56</c:v>
                </c:pt>
                <c:pt idx="30">
                  <c:v>57</c:v>
                </c:pt>
                <c:pt idx="42">
                  <c:v>58</c:v>
                </c:pt>
                <c:pt idx="54">
                  <c:v>59</c:v>
                </c:pt>
                <c:pt idx="66">
                  <c:v>60</c:v>
                </c:pt>
                <c:pt idx="78">
                  <c:v>61</c:v>
                </c:pt>
                <c:pt idx="90">
                  <c:v>62</c:v>
                </c:pt>
                <c:pt idx="102">
                  <c:v>63</c:v>
                </c:pt>
                <c:pt idx="114">
                  <c:v>64</c:v>
                </c:pt>
                <c:pt idx="126">
                  <c:v>65</c:v>
                </c:pt>
                <c:pt idx="138">
                  <c:v>66</c:v>
                </c:pt>
                <c:pt idx="150">
                  <c:v>67</c:v>
                </c:pt>
                <c:pt idx="162">
                  <c:v>68</c:v>
                </c:pt>
                <c:pt idx="174">
                  <c:v>69</c:v>
                </c:pt>
                <c:pt idx="186">
                  <c:v>70</c:v>
                </c:pt>
                <c:pt idx="198">
                  <c:v>71</c:v>
                </c:pt>
                <c:pt idx="210">
                  <c:v>72</c:v>
                </c:pt>
                <c:pt idx="222">
                  <c:v>73</c:v>
                </c:pt>
                <c:pt idx="234">
                  <c:v>74</c:v>
                </c:pt>
                <c:pt idx="246">
                  <c:v>75</c:v>
                </c:pt>
                <c:pt idx="258">
                  <c:v>76</c:v>
                </c:pt>
                <c:pt idx="270">
                  <c:v>77</c:v>
                </c:pt>
                <c:pt idx="282">
                  <c:v>78</c:v>
                </c:pt>
                <c:pt idx="294">
                  <c:v>79</c:v>
                </c:pt>
                <c:pt idx="306">
                  <c:v>80</c:v>
                </c:pt>
                <c:pt idx="318">
                  <c:v>81</c:v>
                </c:pt>
                <c:pt idx="330">
                  <c:v>82</c:v>
                </c:pt>
                <c:pt idx="342">
                  <c:v>83</c:v>
                </c:pt>
                <c:pt idx="354">
                  <c:v>84</c:v>
                </c:pt>
                <c:pt idx="366">
                  <c:v>85</c:v>
                </c:pt>
                <c:pt idx="378">
                  <c:v>86</c:v>
                </c:pt>
                <c:pt idx="390">
                  <c:v>87</c:v>
                </c:pt>
                <c:pt idx="402">
                  <c:v>88</c:v>
                </c:pt>
                <c:pt idx="414">
                  <c:v>89</c:v>
                </c:pt>
                <c:pt idx="426">
                  <c:v>90</c:v>
                </c:pt>
                <c:pt idx="438">
                  <c:v>91</c:v>
                </c:pt>
                <c:pt idx="450">
                  <c:v>92</c:v>
                </c:pt>
                <c:pt idx="462">
                  <c:v>93</c:v>
                </c:pt>
                <c:pt idx="474">
                  <c:v>94</c:v>
                </c:pt>
                <c:pt idx="486">
                  <c:v>95</c:v>
                </c:pt>
                <c:pt idx="498">
                  <c:v>96</c:v>
                </c:pt>
                <c:pt idx="510">
                  <c:v>97</c:v>
                </c:pt>
                <c:pt idx="522">
                  <c:v>98</c:v>
                </c:pt>
                <c:pt idx="534">
                  <c:v>99</c:v>
                </c:pt>
                <c:pt idx="546">
                  <c:v>00</c:v>
                </c:pt>
                <c:pt idx="558">
                  <c:v>01</c:v>
                </c:pt>
                <c:pt idx="570">
                  <c:v>02</c:v>
                </c:pt>
                <c:pt idx="582">
                  <c:v>03</c:v>
                </c:pt>
                <c:pt idx="594">
                  <c:v>04</c:v>
                </c:pt>
                <c:pt idx="606">
                  <c:v>05</c:v>
                </c:pt>
                <c:pt idx="618">
                  <c:v>06</c:v>
                </c:pt>
                <c:pt idx="630">
                  <c:v>07</c:v>
                </c:pt>
                <c:pt idx="642">
                  <c:v>08</c:v>
                </c:pt>
                <c:pt idx="654">
                  <c:v>09</c:v>
                </c:pt>
                <c:pt idx="666">
                  <c:v>10</c:v>
                </c:pt>
                <c:pt idx="678">
                  <c:v>11</c:v>
                </c:pt>
                <c:pt idx="690">
                  <c:v>12</c:v>
                </c:pt>
                <c:pt idx="702">
                  <c:v>13</c:v>
                </c:pt>
                <c:pt idx="714">
                  <c:v>14</c:v>
                </c:pt>
                <c:pt idx="726">
                  <c:v>15</c:v>
                </c:pt>
                <c:pt idx="738">
                  <c:v>16</c:v>
                </c:pt>
                <c:pt idx="750">
                  <c:v>17</c:v>
                </c:pt>
                <c:pt idx="762">
                  <c:v>18</c:v>
                </c:pt>
                <c:pt idx="774">
                  <c:v>19</c:v>
                </c:pt>
                <c:pt idx="775">
                  <c:v>19</c:v>
                </c:pt>
              </c:strCache>
            </c:strRef>
          </c:cat>
          <c:val>
            <c:numRef>
              <c:f>EffFFds!$D$6:$D$781</c:f>
              <c:numCache>
                <c:formatCode>General</c:formatCode>
                <c:ptCount val="776"/>
                <c:pt idx="13" formatCode="_-* #,##0.0_-;\-* #,##0.0_-;_-* &quot;-&quot;??_-;_-@_-">
                  <c:v>3.0</c:v>
                </c:pt>
                <c:pt idx="14" formatCode="_-* #,##0.0_-;\-* #,##0.0_-;_-* &quot;-&quot;??_-;_-@_-">
                  <c:v>3.0</c:v>
                </c:pt>
                <c:pt idx="15" formatCode="_-* #,##0.0_-;\-* #,##0.0_-;_-* &quot;-&quot;??_-;_-@_-">
                  <c:v>3.0</c:v>
                </c:pt>
                <c:pt idx="16" formatCode="_-* #,##0.0_-;\-* #,##0.0_-;_-* &quot;-&quot;??_-;_-@_-">
                  <c:v>3.0</c:v>
                </c:pt>
                <c:pt idx="17" formatCode="_-* #,##0.0_-;\-* #,##0.0_-;_-* &quot;-&quot;??_-;_-@_-">
                  <c:v>3.0</c:v>
                </c:pt>
                <c:pt idx="18" formatCode="_-* #,##0.0_-;\-* #,##0.0_-;_-* &quot;-&quot;??_-;_-@_-">
                  <c:v>3.0</c:v>
                </c:pt>
                <c:pt idx="19" formatCode="_-* #,##0.0_-;\-* #,##0.0_-;_-* &quot;-&quot;??_-;_-@_-">
                  <c:v>3.0</c:v>
                </c:pt>
                <c:pt idx="20" formatCode="_-* #,##0.0_-;\-* #,##0.0_-;_-* &quot;-&quot;??_-;_-@_-">
                  <c:v>3.0</c:v>
                </c:pt>
                <c:pt idx="21" formatCode="_-* #,##0.0_-;\-* #,##0.0_-;_-* &quot;-&quot;??_-;_-@_-">
                  <c:v>3.0</c:v>
                </c:pt>
                <c:pt idx="69" formatCode="_-* #,##0.0_-;\-* #,##0.0_-;_-* &quot;-&quot;??_-;_-@_-">
                  <c:v>3.0</c:v>
                </c:pt>
                <c:pt idx="70" formatCode="_-* #,##0.0_-;\-* #,##0.0_-;_-* &quot;-&quot;??_-;_-@_-">
                  <c:v>3.0</c:v>
                </c:pt>
                <c:pt idx="71" formatCode="_-* #,##0.0_-;\-* #,##0.0_-;_-* &quot;-&quot;??_-;_-@_-">
                  <c:v>3.0</c:v>
                </c:pt>
                <c:pt idx="72" formatCode="_-* #,##0.0_-;\-* #,##0.0_-;_-* &quot;-&quot;??_-;_-@_-">
                  <c:v>3.0</c:v>
                </c:pt>
                <c:pt idx="73" formatCode="_-* #,##0.0_-;\-* #,##0.0_-;_-* &quot;-&quot;??_-;_-@_-">
                  <c:v>3.0</c:v>
                </c:pt>
                <c:pt idx="74" formatCode="_-* #,##0.0_-;\-* #,##0.0_-;_-* &quot;-&quot;??_-;_-@_-">
                  <c:v>3.0</c:v>
                </c:pt>
                <c:pt idx="75" formatCode="_-* #,##0.0_-;\-* #,##0.0_-;_-* &quot;-&quot;??_-;_-@_-">
                  <c:v>3.0</c:v>
                </c:pt>
                <c:pt idx="76" formatCode="_-* #,##0.0_-;\-* #,##0.0_-;_-* &quot;-&quot;??_-;_-@_-">
                  <c:v>3.0</c:v>
                </c:pt>
                <c:pt idx="77" formatCode="_-* #,##0.0_-;\-* #,##0.0_-;_-* &quot;-&quot;??_-;_-@_-">
                  <c:v>3.0</c:v>
                </c:pt>
                <c:pt idx="78" formatCode="_-* #,##0.0_-;\-* #,##0.0_-;_-* &quot;-&quot;??_-;_-@_-">
                  <c:v>3.0</c:v>
                </c:pt>
                <c:pt idx="79" formatCode="_-* #,##0.0_-;\-* #,##0.0_-;_-* &quot;-&quot;??_-;_-@_-">
                  <c:v>3.0</c:v>
                </c:pt>
                <c:pt idx="185" formatCode="_-* #,##0.0_-;\-* #,##0.0_-;_-* &quot;-&quot;??_-;_-@_-">
                  <c:v>3.0</c:v>
                </c:pt>
                <c:pt idx="186" formatCode="_-* #,##0.0_-;\-* #,##0.0_-;_-* &quot;-&quot;??_-;_-@_-">
                  <c:v>3.0</c:v>
                </c:pt>
                <c:pt idx="187" formatCode="_-* #,##0.0_-;\-* #,##0.0_-;_-* &quot;-&quot;??_-;_-@_-">
                  <c:v>3.0</c:v>
                </c:pt>
                <c:pt idx="188" formatCode="_-* #,##0.0_-;\-* #,##0.0_-;_-* &quot;-&quot;??_-;_-@_-">
                  <c:v>3.0</c:v>
                </c:pt>
                <c:pt idx="189" formatCode="_-* #,##0.0_-;\-* #,##0.0_-;_-* &quot;-&quot;??_-;_-@_-">
                  <c:v>3.0</c:v>
                </c:pt>
                <c:pt idx="190" formatCode="_-* #,##0.0_-;\-* #,##0.0_-;_-* &quot;-&quot;??_-;_-@_-">
                  <c:v>3.0</c:v>
                </c:pt>
                <c:pt idx="191" formatCode="_-* #,##0.0_-;\-* #,##0.0_-;_-* &quot;-&quot;??_-;_-@_-">
                  <c:v>3.0</c:v>
                </c:pt>
                <c:pt idx="192" formatCode="_-* #,##0.0_-;\-* #,##0.0_-;_-* &quot;-&quot;??_-;_-@_-">
                  <c:v>3.0</c:v>
                </c:pt>
                <c:pt idx="193" formatCode="_-* #,##0.0_-;\-* #,##0.0_-;_-* &quot;-&quot;??_-;_-@_-">
                  <c:v>3.0</c:v>
                </c:pt>
                <c:pt idx="194" formatCode="_-* #,##0.0_-;\-* #,##0.0_-;_-* &quot;-&quot;??_-;_-@_-">
                  <c:v>3.0</c:v>
                </c:pt>
                <c:pt idx="195" formatCode="_-* #,##0.0_-;\-* #,##0.0_-;_-* &quot;-&quot;??_-;_-@_-">
                  <c:v>3.0</c:v>
                </c:pt>
                <c:pt idx="196" formatCode="_-* #,##0.0_-;\-* #,##0.0_-;_-* &quot;-&quot;??_-;_-@_-">
                  <c:v>3.0</c:v>
                </c:pt>
                <c:pt idx="232" formatCode="_-* #,##0.0_-;\-* #,##0.0_-;_-* &quot;-&quot;??_-;_-@_-">
                  <c:v>3.0</c:v>
                </c:pt>
                <c:pt idx="233" formatCode="_-* #,##0.0_-;\-* #,##0.0_-;_-* &quot;-&quot;??_-;_-@_-">
                  <c:v>3.0</c:v>
                </c:pt>
                <c:pt idx="234" formatCode="_-* #,##0.0_-;\-* #,##0.0_-;_-* &quot;-&quot;??_-;_-@_-">
                  <c:v>3.0</c:v>
                </c:pt>
                <c:pt idx="235" formatCode="_-* #,##0.0_-;\-* #,##0.0_-;_-* &quot;-&quot;??_-;_-@_-">
                  <c:v>3.0</c:v>
                </c:pt>
                <c:pt idx="236" formatCode="_-* #,##0.0_-;\-* #,##0.0_-;_-* &quot;-&quot;??_-;_-@_-">
                  <c:v>3.0</c:v>
                </c:pt>
                <c:pt idx="237" formatCode="_-* #,##0.0_-;\-* #,##0.0_-;_-* &quot;-&quot;??_-;_-@_-">
                  <c:v>3.0</c:v>
                </c:pt>
                <c:pt idx="238" formatCode="_-* #,##0.0_-;\-* #,##0.0_-;_-* &quot;-&quot;??_-;_-@_-">
                  <c:v>3.0</c:v>
                </c:pt>
                <c:pt idx="239" formatCode="_-* #,##0.0_-;\-* #,##0.0_-;_-* &quot;-&quot;??_-;_-@_-">
                  <c:v>3.0</c:v>
                </c:pt>
                <c:pt idx="240" formatCode="_-* #,##0.0_-;\-* #,##0.0_-;_-* &quot;-&quot;??_-;_-@_-">
                  <c:v>3.0</c:v>
                </c:pt>
                <c:pt idx="241" formatCode="_-* #,##0.0_-;\-* #,##0.0_-;_-* &quot;-&quot;??_-;_-@_-">
                  <c:v>3.0</c:v>
                </c:pt>
                <c:pt idx="242" formatCode="_-* #,##0.0_-;\-* #,##0.0_-;_-* &quot;-&quot;??_-;_-@_-">
                  <c:v>3.0</c:v>
                </c:pt>
                <c:pt idx="243" formatCode="_-* #,##0.0_-;\-* #,##0.0_-;_-* &quot;-&quot;??_-;_-@_-">
                  <c:v>3.0</c:v>
                </c:pt>
                <c:pt idx="244" formatCode="_-* #,##0.0_-;\-* #,##0.0_-;_-* &quot;-&quot;??_-;_-@_-">
                  <c:v>3.0</c:v>
                </c:pt>
                <c:pt idx="245" formatCode="_-* #,##0.0_-;\-* #,##0.0_-;_-* &quot;-&quot;??_-;_-@_-">
                  <c:v>3.0</c:v>
                </c:pt>
                <c:pt idx="246" formatCode="_-* #,##0.0_-;\-* #,##0.0_-;_-* &quot;-&quot;??_-;_-@_-">
                  <c:v>3.0</c:v>
                </c:pt>
                <c:pt idx="247" formatCode="_-* #,##0.0_-;\-* #,##0.0_-;_-* &quot;-&quot;??_-;_-@_-">
                  <c:v>3.0</c:v>
                </c:pt>
                <c:pt idx="248" formatCode="_-* #,##0.0_-;\-* #,##0.0_-;_-* &quot;-&quot;??_-;_-@_-">
                  <c:v>3.0</c:v>
                </c:pt>
                <c:pt idx="306" formatCode="_-* #,##0.0_-;\-* #,##0.0_-;_-* &quot;-&quot;??_-;_-@_-">
                  <c:v>3.0</c:v>
                </c:pt>
                <c:pt idx="307" formatCode="_-* #,##0.0_-;\-* #,##0.0_-;_-* &quot;-&quot;??_-;_-@_-">
                  <c:v>3.0</c:v>
                </c:pt>
                <c:pt idx="308" formatCode="_-* #,##0.0_-;\-* #,##0.0_-;_-* &quot;-&quot;??_-;_-@_-">
                  <c:v>3.0</c:v>
                </c:pt>
                <c:pt idx="309" formatCode="_-* #,##0.0_-;\-* #,##0.0_-;_-* &quot;-&quot;??_-;_-@_-">
                  <c:v>3.0</c:v>
                </c:pt>
                <c:pt idx="310" formatCode="_-* #,##0.0_-;\-* #,##0.0_-;_-* &quot;-&quot;??_-;_-@_-">
                  <c:v>3.0</c:v>
                </c:pt>
                <c:pt idx="311" formatCode="_-* #,##0.0_-;\-* #,##0.0_-;_-* &quot;-&quot;??_-;_-@_-">
                  <c:v>3.0</c:v>
                </c:pt>
                <c:pt idx="312" formatCode="_-* #,##0.0_-;\-* #,##0.0_-;_-* &quot;-&quot;??_-;_-@_-">
                  <c:v>3.0</c:v>
                </c:pt>
                <c:pt idx="324" formatCode="_-* #,##0.0_-;\-* #,##0.0_-;_-* &quot;-&quot;??_-;_-@_-">
                  <c:v>3.0</c:v>
                </c:pt>
                <c:pt idx="325" formatCode="_-* #,##0.0_-;\-* #,##0.0_-;_-* &quot;-&quot;??_-;_-@_-">
                  <c:v>3.0</c:v>
                </c:pt>
                <c:pt idx="326" formatCode="_-* #,##0.0_-;\-* #,##0.0_-;_-* &quot;-&quot;??_-;_-@_-">
                  <c:v>3.0</c:v>
                </c:pt>
                <c:pt idx="327" formatCode="_-* #,##0.0_-;\-* #,##0.0_-;_-* &quot;-&quot;??_-;_-@_-">
                  <c:v>3.0</c:v>
                </c:pt>
                <c:pt idx="328" formatCode="_-* #,##0.0_-;\-* #,##0.0_-;_-* &quot;-&quot;??_-;_-@_-">
                  <c:v>3.0</c:v>
                </c:pt>
                <c:pt idx="329" formatCode="_-* #,##0.0_-;\-* #,##0.0_-;_-* &quot;-&quot;??_-;_-@_-">
                  <c:v>3.0</c:v>
                </c:pt>
                <c:pt idx="330" formatCode="_-* #,##0.0_-;\-* #,##0.0_-;_-* &quot;-&quot;??_-;_-@_-">
                  <c:v>3.0</c:v>
                </c:pt>
                <c:pt idx="331" formatCode="_-* #,##0.0_-;\-* #,##0.0_-;_-* &quot;-&quot;??_-;_-@_-">
                  <c:v>3.0</c:v>
                </c:pt>
                <c:pt idx="332" formatCode="_-* #,##0.0_-;\-* #,##0.0_-;_-* &quot;-&quot;??_-;_-@_-">
                  <c:v>3.0</c:v>
                </c:pt>
                <c:pt idx="333" formatCode="_-* #,##0.0_-;\-* #,##0.0_-;_-* &quot;-&quot;??_-;_-@_-">
                  <c:v>3.0</c:v>
                </c:pt>
                <c:pt idx="334" formatCode="_-* #,##0.0_-;\-* #,##0.0_-;_-* &quot;-&quot;??_-;_-@_-">
                  <c:v>3.0</c:v>
                </c:pt>
                <c:pt idx="335" formatCode="_-* #,##0.0_-;\-* #,##0.0_-;_-* &quot;-&quot;??_-;_-@_-">
                  <c:v>3.0</c:v>
                </c:pt>
                <c:pt idx="336" formatCode="_-* #,##0.0_-;\-* #,##0.0_-;_-* &quot;-&quot;??_-;_-@_-">
                  <c:v>3.0</c:v>
                </c:pt>
                <c:pt idx="337" formatCode="_-* #,##0.0_-;\-* #,##0.0_-;_-* &quot;-&quot;??_-;_-@_-">
                  <c:v>3.0</c:v>
                </c:pt>
                <c:pt idx="338" formatCode="_-* #,##0.0_-;\-* #,##0.0_-;_-* &quot;-&quot;??_-;_-@_-">
                  <c:v>3.0</c:v>
                </c:pt>
                <c:pt idx="339" formatCode="_-* #,##0.0_-;\-* #,##0.0_-;_-* &quot;-&quot;??_-;_-@_-">
                  <c:v>3.0</c:v>
                </c:pt>
                <c:pt idx="340" formatCode="_-* #,##0.0_-;\-* #,##0.0_-;_-* &quot;-&quot;??_-;_-@_-">
                  <c:v>3.0</c:v>
                </c:pt>
                <c:pt idx="432" formatCode="_-* #,##0.0_-;\-* #,##0.0_-;_-* &quot;-&quot;??_-;_-@_-">
                  <c:v>3.0</c:v>
                </c:pt>
                <c:pt idx="433" formatCode="_-* #,##0.0_-;\-* #,##0.0_-;_-* &quot;-&quot;??_-;_-@_-">
                  <c:v>3.0</c:v>
                </c:pt>
                <c:pt idx="434" formatCode="_-* #,##0.0_-;\-* #,##0.0_-;_-* &quot;-&quot;??_-;_-@_-">
                  <c:v>3.0</c:v>
                </c:pt>
                <c:pt idx="435" formatCode="_-* #,##0.0_-;\-* #,##0.0_-;_-* &quot;-&quot;??_-;_-@_-">
                  <c:v>3.0</c:v>
                </c:pt>
                <c:pt idx="436" formatCode="_-* #,##0.0_-;\-* #,##0.0_-;_-* &quot;-&quot;??_-;_-@_-">
                  <c:v>3.0</c:v>
                </c:pt>
                <c:pt idx="437" formatCode="_-* #,##0.0_-;\-* #,##0.0_-;_-* &quot;-&quot;??_-;_-@_-">
                  <c:v>3.0</c:v>
                </c:pt>
                <c:pt idx="438" formatCode="_-* #,##0.0_-;\-* #,##0.0_-;_-* &quot;-&quot;??_-;_-@_-">
                  <c:v>3.0</c:v>
                </c:pt>
                <c:pt idx="439" formatCode="_-* #,##0.0_-;\-* #,##0.0_-;_-* &quot;-&quot;??_-;_-@_-">
                  <c:v>3.0</c:v>
                </c:pt>
                <c:pt idx="440" formatCode="_-* #,##0.0_-;\-* #,##0.0_-;_-* &quot;-&quot;??_-;_-@_-">
                  <c:v>3.0</c:v>
                </c:pt>
                <c:pt idx="560" formatCode="_-* #,##0.0_-;\-* #,##0.0_-;_-* &quot;-&quot;??_-;_-@_-">
                  <c:v>3.0</c:v>
                </c:pt>
                <c:pt idx="561" formatCode="_-* #,##0.0_-;\-* #,##0.0_-;_-* &quot;-&quot;??_-;_-@_-">
                  <c:v>3.0</c:v>
                </c:pt>
                <c:pt idx="562" formatCode="_-* #,##0.0_-;\-* #,##0.0_-;_-* &quot;-&quot;??_-;_-@_-">
                  <c:v>3.0</c:v>
                </c:pt>
                <c:pt idx="563" formatCode="_-* #,##0.0_-;\-* #,##0.0_-;_-* &quot;-&quot;??_-;_-@_-">
                  <c:v>3.0</c:v>
                </c:pt>
                <c:pt idx="564" formatCode="_-* #,##0.0_-;\-* #,##0.0_-;_-* &quot;-&quot;??_-;_-@_-">
                  <c:v>3.0</c:v>
                </c:pt>
                <c:pt idx="565" formatCode="_-* #,##0.0_-;\-* #,##0.0_-;_-* &quot;-&quot;??_-;_-@_-">
                  <c:v>3.0</c:v>
                </c:pt>
                <c:pt idx="566" formatCode="_-* #,##0.0_-;\-* #,##0.0_-;_-* &quot;-&quot;??_-;_-@_-">
                  <c:v>3.0</c:v>
                </c:pt>
                <c:pt idx="567" formatCode="_-* #,##0.0_-;\-* #,##0.0_-;_-* &quot;-&quot;??_-;_-@_-">
                  <c:v>3.0</c:v>
                </c:pt>
                <c:pt idx="568" formatCode="_-* #,##0.0_-;\-* #,##0.0_-;_-* &quot;-&quot;??_-;_-@_-">
                  <c:v>3.0</c:v>
                </c:pt>
                <c:pt idx="641" formatCode="_-* #,##0.0_-;\-* #,##0.0_-;_-* &quot;-&quot;??_-;_-@_-">
                  <c:v>3.0</c:v>
                </c:pt>
                <c:pt idx="642" formatCode="_-* #,##0.0_-;\-* #,##0.0_-;_-* &quot;-&quot;??_-;_-@_-">
                  <c:v>3.0</c:v>
                </c:pt>
                <c:pt idx="643" formatCode="_-* #,##0.0_-;\-* #,##0.0_-;_-* &quot;-&quot;??_-;_-@_-">
                  <c:v>3.0</c:v>
                </c:pt>
                <c:pt idx="644" formatCode="_-* #,##0.0_-;\-* #,##0.0_-;_-* &quot;-&quot;??_-;_-@_-">
                  <c:v>3.0</c:v>
                </c:pt>
                <c:pt idx="645" formatCode="_-* #,##0.0_-;\-* #,##0.0_-;_-* &quot;-&quot;??_-;_-@_-">
                  <c:v>3.0</c:v>
                </c:pt>
                <c:pt idx="646" formatCode="_-* #,##0.0_-;\-* #,##0.0_-;_-* &quot;-&quot;??_-;_-@_-">
                  <c:v>3.0</c:v>
                </c:pt>
                <c:pt idx="647" formatCode="_-* #,##0.0_-;\-* #,##0.0_-;_-* &quot;-&quot;??_-;_-@_-">
                  <c:v>3.0</c:v>
                </c:pt>
                <c:pt idx="648" formatCode="_-* #,##0.0_-;\-* #,##0.0_-;_-* &quot;-&quot;??_-;_-@_-">
                  <c:v>3.0</c:v>
                </c:pt>
                <c:pt idx="649" formatCode="_-* #,##0.0_-;\-* #,##0.0_-;_-* &quot;-&quot;??_-;_-@_-">
                  <c:v>3.0</c:v>
                </c:pt>
                <c:pt idx="650" formatCode="_-* #,##0.0_-;\-* #,##0.0_-;_-* &quot;-&quot;??_-;_-@_-">
                  <c:v>3.0</c:v>
                </c:pt>
                <c:pt idx="651" formatCode="_-* #,##0.0_-;\-* #,##0.0_-;_-* &quot;-&quot;??_-;_-@_-">
                  <c:v>3.0</c:v>
                </c:pt>
                <c:pt idx="652" formatCode="_-* #,##0.0_-;\-* #,##0.0_-;_-* &quot;-&quot;??_-;_-@_-">
                  <c:v>3.0</c:v>
                </c:pt>
                <c:pt idx="653" formatCode="_-* #,##0.0_-;\-* #,##0.0_-;_-* &quot;-&quot;??_-;_-@_-">
                  <c:v>3.0</c:v>
                </c:pt>
                <c:pt idx="654" formatCode="_-* #,##0.0_-;\-* #,##0.0_-;_-* &quot;-&quot;??_-;_-@_-">
                  <c:v>3.0</c:v>
                </c:pt>
                <c:pt idx="655" formatCode="_-* #,##0.0_-;\-* #,##0.0_-;_-* &quot;-&quot;??_-;_-@_-">
                  <c:v>3.0</c:v>
                </c:pt>
                <c:pt idx="656" formatCode="_-* #,##0.0_-;\-* #,##0.0_-;_-* &quot;-&quot;??_-;_-@_-">
                  <c:v>3.0</c:v>
                </c:pt>
                <c:pt idx="657" formatCode="_-* #,##0.0_-;\-* #,##0.0_-;_-* &quot;-&quot;??_-;_-@_-">
                  <c:v>3.0</c:v>
                </c:pt>
                <c:pt idx="658" formatCode="_-* #,##0.0_-;\-* #,##0.0_-;_-* &quot;-&quot;??_-;_-@_-">
                  <c:v>3.0</c:v>
                </c:pt>
                <c:pt idx="659" formatCode="_-* #,##0.0_-;\-* #,##0.0_-;_-* &quot;-&quot;??_-;_-@_-">
                  <c:v>3.0</c:v>
                </c:pt>
              </c:numCache>
            </c:numRef>
          </c:val>
        </c:ser>
        <c:ser>
          <c:idx val="4"/>
          <c:order val="2"/>
          <c:tx>
            <c:v>Recession2</c:v>
          </c:tx>
          <c:spPr>
            <a:solidFill>
              <a:schemeClr val="bg1">
                <a:lumMod val="85000"/>
              </a:schemeClr>
            </a:solidFill>
          </c:spPr>
          <c:invertIfNegative val="0"/>
          <c:cat>
            <c:strRef>
              <c:f>EffFFds!$A$6:$A$781</c:f>
              <c:strCache>
                <c:ptCount val="776"/>
                <c:pt idx="0">
                  <c:v>54</c:v>
                </c:pt>
                <c:pt idx="6">
                  <c:v>55</c:v>
                </c:pt>
                <c:pt idx="18">
                  <c:v>56</c:v>
                </c:pt>
                <c:pt idx="30">
                  <c:v>57</c:v>
                </c:pt>
                <c:pt idx="42">
                  <c:v>58</c:v>
                </c:pt>
                <c:pt idx="54">
                  <c:v>59</c:v>
                </c:pt>
                <c:pt idx="66">
                  <c:v>60</c:v>
                </c:pt>
                <c:pt idx="78">
                  <c:v>61</c:v>
                </c:pt>
                <c:pt idx="90">
                  <c:v>62</c:v>
                </c:pt>
                <c:pt idx="102">
                  <c:v>63</c:v>
                </c:pt>
                <c:pt idx="114">
                  <c:v>64</c:v>
                </c:pt>
                <c:pt idx="126">
                  <c:v>65</c:v>
                </c:pt>
                <c:pt idx="138">
                  <c:v>66</c:v>
                </c:pt>
                <c:pt idx="150">
                  <c:v>67</c:v>
                </c:pt>
                <c:pt idx="162">
                  <c:v>68</c:v>
                </c:pt>
                <c:pt idx="174">
                  <c:v>69</c:v>
                </c:pt>
                <c:pt idx="186">
                  <c:v>70</c:v>
                </c:pt>
                <c:pt idx="198">
                  <c:v>71</c:v>
                </c:pt>
                <c:pt idx="210">
                  <c:v>72</c:v>
                </c:pt>
                <c:pt idx="222">
                  <c:v>73</c:v>
                </c:pt>
                <c:pt idx="234">
                  <c:v>74</c:v>
                </c:pt>
                <c:pt idx="246">
                  <c:v>75</c:v>
                </c:pt>
                <c:pt idx="258">
                  <c:v>76</c:v>
                </c:pt>
                <c:pt idx="270">
                  <c:v>77</c:v>
                </c:pt>
                <c:pt idx="282">
                  <c:v>78</c:v>
                </c:pt>
                <c:pt idx="294">
                  <c:v>79</c:v>
                </c:pt>
                <c:pt idx="306">
                  <c:v>80</c:v>
                </c:pt>
                <c:pt idx="318">
                  <c:v>81</c:v>
                </c:pt>
                <c:pt idx="330">
                  <c:v>82</c:v>
                </c:pt>
                <c:pt idx="342">
                  <c:v>83</c:v>
                </c:pt>
                <c:pt idx="354">
                  <c:v>84</c:v>
                </c:pt>
                <c:pt idx="366">
                  <c:v>85</c:v>
                </c:pt>
                <c:pt idx="378">
                  <c:v>86</c:v>
                </c:pt>
                <c:pt idx="390">
                  <c:v>87</c:v>
                </c:pt>
                <c:pt idx="402">
                  <c:v>88</c:v>
                </c:pt>
                <c:pt idx="414">
                  <c:v>89</c:v>
                </c:pt>
                <c:pt idx="426">
                  <c:v>90</c:v>
                </c:pt>
                <c:pt idx="438">
                  <c:v>91</c:v>
                </c:pt>
                <c:pt idx="450">
                  <c:v>92</c:v>
                </c:pt>
                <c:pt idx="462">
                  <c:v>93</c:v>
                </c:pt>
                <c:pt idx="474">
                  <c:v>94</c:v>
                </c:pt>
                <c:pt idx="486">
                  <c:v>95</c:v>
                </c:pt>
                <c:pt idx="498">
                  <c:v>96</c:v>
                </c:pt>
                <c:pt idx="510">
                  <c:v>97</c:v>
                </c:pt>
                <c:pt idx="522">
                  <c:v>98</c:v>
                </c:pt>
                <c:pt idx="534">
                  <c:v>99</c:v>
                </c:pt>
                <c:pt idx="546">
                  <c:v>00</c:v>
                </c:pt>
                <c:pt idx="558">
                  <c:v>01</c:v>
                </c:pt>
                <c:pt idx="570">
                  <c:v>02</c:v>
                </c:pt>
                <c:pt idx="582">
                  <c:v>03</c:v>
                </c:pt>
                <c:pt idx="594">
                  <c:v>04</c:v>
                </c:pt>
                <c:pt idx="606">
                  <c:v>05</c:v>
                </c:pt>
                <c:pt idx="618">
                  <c:v>06</c:v>
                </c:pt>
                <c:pt idx="630">
                  <c:v>07</c:v>
                </c:pt>
                <c:pt idx="642">
                  <c:v>08</c:v>
                </c:pt>
                <c:pt idx="654">
                  <c:v>09</c:v>
                </c:pt>
                <c:pt idx="666">
                  <c:v>10</c:v>
                </c:pt>
                <c:pt idx="678">
                  <c:v>11</c:v>
                </c:pt>
                <c:pt idx="690">
                  <c:v>12</c:v>
                </c:pt>
                <c:pt idx="702">
                  <c:v>13</c:v>
                </c:pt>
                <c:pt idx="714">
                  <c:v>14</c:v>
                </c:pt>
                <c:pt idx="726">
                  <c:v>15</c:v>
                </c:pt>
                <c:pt idx="738">
                  <c:v>16</c:v>
                </c:pt>
                <c:pt idx="750">
                  <c:v>17</c:v>
                </c:pt>
                <c:pt idx="762">
                  <c:v>18</c:v>
                </c:pt>
                <c:pt idx="774">
                  <c:v>19</c:v>
                </c:pt>
                <c:pt idx="775">
                  <c:v>19</c:v>
                </c:pt>
              </c:strCache>
            </c:strRef>
          </c:cat>
          <c:val>
            <c:numRef>
              <c:f>EffFFds!$E$6:$E$781</c:f>
              <c:numCache>
                <c:formatCode>General</c:formatCode>
                <c:ptCount val="776"/>
                <c:pt idx="13" formatCode="_-* #,##0.0_-;\-* #,##0.0_-;_-* &quot;-&quot;??_-;_-@_-">
                  <c:v>-3.0</c:v>
                </c:pt>
                <c:pt idx="14" formatCode="_-* #,##0.0_-;\-* #,##0.0_-;_-* &quot;-&quot;??_-;_-@_-">
                  <c:v>-3.0</c:v>
                </c:pt>
                <c:pt idx="15" formatCode="_-* #,##0.0_-;\-* #,##0.0_-;_-* &quot;-&quot;??_-;_-@_-">
                  <c:v>-3.0</c:v>
                </c:pt>
                <c:pt idx="16" formatCode="_-* #,##0.0_-;\-* #,##0.0_-;_-* &quot;-&quot;??_-;_-@_-">
                  <c:v>-3.0</c:v>
                </c:pt>
                <c:pt idx="17" formatCode="_-* #,##0.0_-;\-* #,##0.0_-;_-* &quot;-&quot;??_-;_-@_-">
                  <c:v>-3.0</c:v>
                </c:pt>
                <c:pt idx="18" formatCode="_-* #,##0.0_-;\-* #,##0.0_-;_-* &quot;-&quot;??_-;_-@_-">
                  <c:v>-3.0</c:v>
                </c:pt>
                <c:pt idx="19" formatCode="_-* #,##0.0_-;\-* #,##0.0_-;_-* &quot;-&quot;??_-;_-@_-">
                  <c:v>-3.0</c:v>
                </c:pt>
                <c:pt idx="20" formatCode="_-* #,##0.0_-;\-* #,##0.0_-;_-* &quot;-&quot;??_-;_-@_-">
                  <c:v>-3.0</c:v>
                </c:pt>
                <c:pt idx="21" formatCode="_-* #,##0.0_-;\-* #,##0.0_-;_-* &quot;-&quot;??_-;_-@_-">
                  <c:v>-3.0</c:v>
                </c:pt>
                <c:pt idx="69" formatCode="_-* #,##0.0_-;\-* #,##0.0_-;_-* &quot;-&quot;??_-;_-@_-">
                  <c:v>-3.0</c:v>
                </c:pt>
                <c:pt idx="70" formatCode="_-* #,##0.0_-;\-* #,##0.0_-;_-* &quot;-&quot;??_-;_-@_-">
                  <c:v>-3.0</c:v>
                </c:pt>
                <c:pt idx="71" formatCode="_-* #,##0.0_-;\-* #,##0.0_-;_-* &quot;-&quot;??_-;_-@_-">
                  <c:v>-3.0</c:v>
                </c:pt>
                <c:pt idx="72" formatCode="_-* #,##0.0_-;\-* #,##0.0_-;_-* &quot;-&quot;??_-;_-@_-">
                  <c:v>-3.0</c:v>
                </c:pt>
                <c:pt idx="73" formatCode="_-* #,##0.0_-;\-* #,##0.0_-;_-* &quot;-&quot;??_-;_-@_-">
                  <c:v>-3.0</c:v>
                </c:pt>
                <c:pt idx="74" formatCode="_-* #,##0.0_-;\-* #,##0.0_-;_-* &quot;-&quot;??_-;_-@_-">
                  <c:v>-3.0</c:v>
                </c:pt>
                <c:pt idx="75" formatCode="_-* #,##0.0_-;\-* #,##0.0_-;_-* &quot;-&quot;??_-;_-@_-">
                  <c:v>-3.0</c:v>
                </c:pt>
                <c:pt idx="76" formatCode="_-* #,##0.0_-;\-* #,##0.0_-;_-* &quot;-&quot;??_-;_-@_-">
                  <c:v>-3.0</c:v>
                </c:pt>
                <c:pt idx="77" formatCode="_-* #,##0.0_-;\-* #,##0.0_-;_-* &quot;-&quot;??_-;_-@_-">
                  <c:v>-3.0</c:v>
                </c:pt>
                <c:pt idx="78" formatCode="_-* #,##0.0_-;\-* #,##0.0_-;_-* &quot;-&quot;??_-;_-@_-">
                  <c:v>-3.0</c:v>
                </c:pt>
                <c:pt idx="79" formatCode="_-* #,##0.0_-;\-* #,##0.0_-;_-* &quot;-&quot;??_-;_-@_-">
                  <c:v>-3.0</c:v>
                </c:pt>
                <c:pt idx="185" formatCode="_-* #,##0.0_-;\-* #,##0.0_-;_-* &quot;-&quot;??_-;_-@_-">
                  <c:v>-3.0</c:v>
                </c:pt>
                <c:pt idx="186" formatCode="_-* #,##0.0_-;\-* #,##0.0_-;_-* &quot;-&quot;??_-;_-@_-">
                  <c:v>-3.0</c:v>
                </c:pt>
                <c:pt idx="187" formatCode="_-* #,##0.0_-;\-* #,##0.0_-;_-* &quot;-&quot;??_-;_-@_-">
                  <c:v>-3.0</c:v>
                </c:pt>
                <c:pt idx="188" formatCode="_-* #,##0.0_-;\-* #,##0.0_-;_-* &quot;-&quot;??_-;_-@_-">
                  <c:v>-3.0</c:v>
                </c:pt>
                <c:pt idx="189" formatCode="_-* #,##0.0_-;\-* #,##0.0_-;_-* &quot;-&quot;??_-;_-@_-">
                  <c:v>-3.0</c:v>
                </c:pt>
                <c:pt idx="190" formatCode="_-* #,##0.0_-;\-* #,##0.0_-;_-* &quot;-&quot;??_-;_-@_-">
                  <c:v>-3.0</c:v>
                </c:pt>
                <c:pt idx="191" formatCode="_-* #,##0.0_-;\-* #,##0.0_-;_-* &quot;-&quot;??_-;_-@_-">
                  <c:v>-3.0</c:v>
                </c:pt>
                <c:pt idx="192" formatCode="_-* #,##0.0_-;\-* #,##0.0_-;_-* &quot;-&quot;??_-;_-@_-">
                  <c:v>-3.0</c:v>
                </c:pt>
                <c:pt idx="193" formatCode="_-* #,##0.0_-;\-* #,##0.0_-;_-* &quot;-&quot;??_-;_-@_-">
                  <c:v>-3.0</c:v>
                </c:pt>
                <c:pt idx="194" formatCode="_-* #,##0.0_-;\-* #,##0.0_-;_-* &quot;-&quot;??_-;_-@_-">
                  <c:v>-3.0</c:v>
                </c:pt>
                <c:pt idx="195" formatCode="_-* #,##0.0_-;\-* #,##0.0_-;_-* &quot;-&quot;??_-;_-@_-">
                  <c:v>-3.0</c:v>
                </c:pt>
                <c:pt idx="196" formatCode="_-* #,##0.0_-;\-* #,##0.0_-;_-* &quot;-&quot;??_-;_-@_-">
                  <c:v>-3.0</c:v>
                </c:pt>
                <c:pt idx="232" formatCode="_-* #,##0.0_-;\-* #,##0.0_-;_-* &quot;-&quot;??_-;_-@_-">
                  <c:v>-3.0</c:v>
                </c:pt>
                <c:pt idx="233" formatCode="_-* #,##0.0_-;\-* #,##0.0_-;_-* &quot;-&quot;??_-;_-@_-">
                  <c:v>-3.0</c:v>
                </c:pt>
                <c:pt idx="234" formatCode="_-* #,##0.0_-;\-* #,##0.0_-;_-* &quot;-&quot;??_-;_-@_-">
                  <c:v>-3.0</c:v>
                </c:pt>
                <c:pt idx="235" formatCode="_-* #,##0.0_-;\-* #,##0.0_-;_-* &quot;-&quot;??_-;_-@_-">
                  <c:v>-3.0</c:v>
                </c:pt>
                <c:pt idx="236" formatCode="_-* #,##0.0_-;\-* #,##0.0_-;_-* &quot;-&quot;??_-;_-@_-">
                  <c:v>-3.0</c:v>
                </c:pt>
                <c:pt idx="237" formatCode="_-* #,##0.0_-;\-* #,##0.0_-;_-* &quot;-&quot;??_-;_-@_-">
                  <c:v>-3.0</c:v>
                </c:pt>
                <c:pt idx="238" formatCode="_-* #,##0.0_-;\-* #,##0.0_-;_-* &quot;-&quot;??_-;_-@_-">
                  <c:v>-3.0</c:v>
                </c:pt>
                <c:pt idx="239" formatCode="_-* #,##0.0_-;\-* #,##0.0_-;_-* &quot;-&quot;??_-;_-@_-">
                  <c:v>-3.0</c:v>
                </c:pt>
                <c:pt idx="240" formatCode="_-* #,##0.0_-;\-* #,##0.0_-;_-* &quot;-&quot;??_-;_-@_-">
                  <c:v>-3.0</c:v>
                </c:pt>
                <c:pt idx="241" formatCode="_-* #,##0.0_-;\-* #,##0.0_-;_-* &quot;-&quot;??_-;_-@_-">
                  <c:v>-3.0</c:v>
                </c:pt>
                <c:pt idx="242" formatCode="_-* #,##0.0_-;\-* #,##0.0_-;_-* &quot;-&quot;??_-;_-@_-">
                  <c:v>-3.0</c:v>
                </c:pt>
                <c:pt idx="243" formatCode="_-* #,##0.0_-;\-* #,##0.0_-;_-* &quot;-&quot;??_-;_-@_-">
                  <c:v>-3.0</c:v>
                </c:pt>
                <c:pt idx="244" formatCode="_-* #,##0.0_-;\-* #,##0.0_-;_-* &quot;-&quot;??_-;_-@_-">
                  <c:v>-3.0</c:v>
                </c:pt>
                <c:pt idx="245" formatCode="_-* #,##0.0_-;\-* #,##0.0_-;_-* &quot;-&quot;??_-;_-@_-">
                  <c:v>-3.0</c:v>
                </c:pt>
                <c:pt idx="246" formatCode="_-* #,##0.0_-;\-* #,##0.0_-;_-* &quot;-&quot;??_-;_-@_-">
                  <c:v>-3.0</c:v>
                </c:pt>
                <c:pt idx="247" formatCode="_-* #,##0.0_-;\-* #,##0.0_-;_-* &quot;-&quot;??_-;_-@_-">
                  <c:v>-3.0</c:v>
                </c:pt>
                <c:pt idx="248" formatCode="_-* #,##0.0_-;\-* #,##0.0_-;_-* &quot;-&quot;??_-;_-@_-">
                  <c:v>-3.0</c:v>
                </c:pt>
                <c:pt idx="306" formatCode="_-* #,##0.0_-;\-* #,##0.0_-;_-* &quot;-&quot;??_-;_-@_-">
                  <c:v>-3.0</c:v>
                </c:pt>
                <c:pt idx="307" formatCode="_-* #,##0.0_-;\-* #,##0.0_-;_-* &quot;-&quot;??_-;_-@_-">
                  <c:v>-3.0</c:v>
                </c:pt>
                <c:pt idx="308" formatCode="_-* #,##0.0_-;\-* #,##0.0_-;_-* &quot;-&quot;??_-;_-@_-">
                  <c:v>-3.0</c:v>
                </c:pt>
                <c:pt idx="309" formatCode="_-* #,##0.0_-;\-* #,##0.0_-;_-* &quot;-&quot;??_-;_-@_-">
                  <c:v>-3.0</c:v>
                </c:pt>
                <c:pt idx="310" formatCode="_-* #,##0.0_-;\-* #,##0.0_-;_-* &quot;-&quot;??_-;_-@_-">
                  <c:v>-3.0</c:v>
                </c:pt>
                <c:pt idx="311" formatCode="_-* #,##0.0_-;\-* #,##0.0_-;_-* &quot;-&quot;??_-;_-@_-">
                  <c:v>-3.0</c:v>
                </c:pt>
                <c:pt idx="312" formatCode="_-* #,##0.0_-;\-* #,##0.0_-;_-* &quot;-&quot;??_-;_-@_-">
                  <c:v>-3.0</c:v>
                </c:pt>
                <c:pt idx="324" formatCode="_-* #,##0.0_-;\-* #,##0.0_-;_-* &quot;-&quot;??_-;_-@_-">
                  <c:v>-3.0</c:v>
                </c:pt>
                <c:pt idx="325" formatCode="_-* #,##0.0_-;\-* #,##0.0_-;_-* &quot;-&quot;??_-;_-@_-">
                  <c:v>-3.0</c:v>
                </c:pt>
                <c:pt idx="326" formatCode="_-* #,##0.0_-;\-* #,##0.0_-;_-* &quot;-&quot;??_-;_-@_-">
                  <c:v>-3.0</c:v>
                </c:pt>
                <c:pt idx="327" formatCode="_-* #,##0.0_-;\-* #,##0.0_-;_-* &quot;-&quot;??_-;_-@_-">
                  <c:v>-3.0</c:v>
                </c:pt>
                <c:pt idx="328" formatCode="_-* #,##0.0_-;\-* #,##0.0_-;_-* &quot;-&quot;??_-;_-@_-">
                  <c:v>-3.0</c:v>
                </c:pt>
                <c:pt idx="329" formatCode="_-* #,##0.0_-;\-* #,##0.0_-;_-* &quot;-&quot;??_-;_-@_-">
                  <c:v>-3.0</c:v>
                </c:pt>
                <c:pt idx="330" formatCode="_-* #,##0.0_-;\-* #,##0.0_-;_-* &quot;-&quot;??_-;_-@_-">
                  <c:v>-3.0</c:v>
                </c:pt>
                <c:pt idx="331" formatCode="_-* #,##0.0_-;\-* #,##0.0_-;_-* &quot;-&quot;??_-;_-@_-">
                  <c:v>-3.0</c:v>
                </c:pt>
                <c:pt idx="332" formatCode="_-* #,##0.0_-;\-* #,##0.0_-;_-* &quot;-&quot;??_-;_-@_-">
                  <c:v>-3.0</c:v>
                </c:pt>
                <c:pt idx="333" formatCode="_-* #,##0.0_-;\-* #,##0.0_-;_-* &quot;-&quot;??_-;_-@_-">
                  <c:v>-3.0</c:v>
                </c:pt>
                <c:pt idx="334" formatCode="_-* #,##0.0_-;\-* #,##0.0_-;_-* &quot;-&quot;??_-;_-@_-">
                  <c:v>-3.0</c:v>
                </c:pt>
                <c:pt idx="335" formatCode="_-* #,##0.0_-;\-* #,##0.0_-;_-* &quot;-&quot;??_-;_-@_-">
                  <c:v>-3.0</c:v>
                </c:pt>
                <c:pt idx="336" formatCode="_-* #,##0.0_-;\-* #,##0.0_-;_-* &quot;-&quot;??_-;_-@_-">
                  <c:v>-3.0</c:v>
                </c:pt>
                <c:pt idx="337" formatCode="_-* #,##0.0_-;\-* #,##0.0_-;_-* &quot;-&quot;??_-;_-@_-">
                  <c:v>-3.0</c:v>
                </c:pt>
                <c:pt idx="338" formatCode="_-* #,##0.0_-;\-* #,##0.0_-;_-* &quot;-&quot;??_-;_-@_-">
                  <c:v>-3.0</c:v>
                </c:pt>
                <c:pt idx="339" formatCode="_-* #,##0.0_-;\-* #,##0.0_-;_-* &quot;-&quot;??_-;_-@_-">
                  <c:v>-3.0</c:v>
                </c:pt>
                <c:pt idx="340" formatCode="_-* #,##0.0_-;\-* #,##0.0_-;_-* &quot;-&quot;??_-;_-@_-">
                  <c:v>-3.0</c:v>
                </c:pt>
                <c:pt idx="432" formatCode="_-* #,##0.0_-;\-* #,##0.0_-;_-* &quot;-&quot;??_-;_-@_-">
                  <c:v>-3.0</c:v>
                </c:pt>
                <c:pt idx="433" formatCode="_-* #,##0.0_-;\-* #,##0.0_-;_-* &quot;-&quot;??_-;_-@_-">
                  <c:v>-3.0</c:v>
                </c:pt>
                <c:pt idx="434" formatCode="_-* #,##0.0_-;\-* #,##0.0_-;_-* &quot;-&quot;??_-;_-@_-">
                  <c:v>-3.0</c:v>
                </c:pt>
                <c:pt idx="435" formatCode="_-* #,##0.0_-;\-* #,##0.0_-;_-* &quot;-&quot;??_-;_-@_-">
                  <c:v>-3.0</c:v>
                </c:pt>
                <c:pt idx="436" formatCode="_-* #,##0.0_-;\-* #,##0.0_-;_-* &quot;-&quot;??_-;_-@_-">
                  <c:v>-3.0</c:v>
                </c:pt>
                <c:pt idx="437" formatCode="_-* #,##0.0_-;\-* #,##0.0_-;_-* &quot;-&quot;??_-;_-@_-">
                  <c:v>-3.0</c:v>
                </c:pt>
                <c:pt idx="438" formatCode="_-* #,##0.0_-;\-* #,##0.0_-;_-* &quot;-&quot;??_-;_-@_-">
                  <c:v>-3.0</c:v>
                </c:pt>
                <c:pt idx="439" formatCode="_-* #,##0.0_-;\-* #,##0.0_-;_-* &quot;-&quot;??_-;_-@_-">
                  <c:v>-3.0</c:v>
                </c:pt>
                <c:pt idx="440" formatCode="_-* #,##0.0_-;\-* #,##0.0_-;_-* &quot;-&quot;??_-;_-@_-">
                  <c:v>-3.0</c:v>
                </c:pt>
                <c:pt idx="560" formatCode="_-* #,##0.0_-;\-* #,##0.0_-;_-* &quot;-&quot;??_-;_-@_-">
                  <c:v>-3.0</c:v>
                </c:pt>
                <c:pt idx="561" formatCode="_-* #,##0.0_-;\-* #,##0.0_-;_-* &quot;-&quot;??_-;_-@_-">
                  <c:v>-3.0</c:v>
                </c:pt>
                <c:pt idx="562" formatCode="_-* #,##0.0_-;\-* #,##0.0_-;_-* &quot;-&quot;??_-;_-@_-">
                  <c:v>-3.0</c:v>
                </c:pt>
                <c:pt idx="563" formatCode="_-* #,##0.0_-;\-* #,##0.0_-;_-* &quot;-&quot;??_-;_-@_-">
                  <c:v>-3.0</c:v>
                </c:pt>
                <c:pt idx="564" formatCode="_-* #,##0.0_-;\-* #,##0.0_-;_-* &quot;-&quot;??_-;_-@_-">
                  <c:v>-3.0</c:v>
                </c:pt>
                <c:pt idx="565" formatCode="_-* #,##0.0_-;\-* #,##0.0_-;_-* &quot;-&quot;??_-;_-@_-">
                  <c:v>-3.0</c:v>
                </c:pt>
                <c:pt idx="566" formatCode="_-* #,##0.0_-;\-* #,##0.0_-;_-* &quot;-&quot;??_-;_-@_-">
                  <c:v>-3.0</c:v>
                </c:pt>
                <c:pt idx="567" formatCode="_-* #,##0.0_-;\-* #,##0.0_-;_-* &quot;-&quot;??_-;_-@_-">
                  <c:v>-3.0</c:v>
                </c:pt>
                <c:pt idx="568" formatCode="_-* #,##0.0_-;\-* #,##0.0_-;_-* &quot;-&quot;??_-;_-@_-">
                  <c:v>-3.0</c:v>
                </c:pt>
                <c:pt idx="641" formatCode="_-* #,##0.0_-;\-* #,##0.0_-;_-* &quot;-&quot;??_-;_-@_-">
                  <c:v>-3.0</c:v>
                </c:pt>
                <c:pt idx="642" formatCode="_-* #,##0.0_-;\-* #,##0.0_-;_-* &quot;-&quot;??_-;_-@_-">
                  <c:v>-3.0</c:v>
                </c:pt>
                <c:pt idx="643" formatCode="_-* #,##0.0_-;\-* #,##0.0_-;_-* &quot;-&quot;??_-;_-@_-">
                  <c:v>-3.0</c:v>
                </c:pt>
                <c:pt idx="644" formatCode="_-* #,##0.0_-;\-* #,##0.0_-;_-* &quot;-&quot;??_-;_-@_-">
                  <c:v>-3.0</c:v>
                </c:pt>
                <c:pt idx="645" formatCode="_-* #,##0.0_-;\-* #,##0.0_-;_-* &quot;-&quot;??_-;_-@_-">
                  <c:v>-3.0</c:v>
                </c:pt>
                <c:pt idx="646" formatCode="_-* #,##0.0_-;\-* #,##0.0_-;_-* &quot;-&quot;??_-;_-@_-">
                  <c:v>-3.0</c:v>
                </c:pt>
                <c:pt idx="647" formatCode="_-* #,##0.0_-;\-* #,##0.0_-;_-* &quot;-&quot;??_-;_-@_-">
                  <c:v>-3.0</c:v>
                </c:pt>
                <c:pt idx="648" formatCode="_-* #,##0.0_-;\-* #,##0.0_-;_-* &quot;-&quot;??_-;_-@_-">
                  <c:v>-3.0</c:v>
                </c:pt>
                <c:pt idx="649" formatCode="_-* #,##0.0_-;\-* #,##0.0_-;_-* &quot;-&quot;??_-;_-@_-">
                  <c:v>-3.0</c:v>
                </c:pt>
                <c:pt idx="650" formatCode="_-* #,##0.0_-;\-* #,##0.0_-;_-* &quot;-&quot;??_-;_-@_-">
                  <c:v>-3.0</c:v>
                </c:pt>
                <c:pt idx="651" formatCode="_-* #,##0.0_-;\-* #,##0.0_-;_-* &quot;-&quot;??_-;_-@_-">
                  <c:v>-3.0</c:v>
                </c:pt>
                <c:pt idx="652" formatCode="_-* #,##0.0_-;\-* #,##0.0_-;_-* &quot;-&quot;??_-;_-@_-">
                  <c:v>-3.0</c:v>
                </c:pt>
                <c:pt idx="653" formatCode="_-* #,##0.0_-;\-* #,##0.0_-;_-* &quot;-&quot;??_-;_-@_-">
                  <c:v>-3.0</c:v>
                </c:pt>
                <c:pt idx="654" formatCode="_-* #,##0.0_-;\-* #,##0.0_-;_-* &quot;-&quot;??_-;_-@_-">
                  <c:v>-3.0</c:v>
                </c:pt>
                <c:pt idx="655" formatCode="_-* #,##0.0_-;\-* #,##0.0_-;_-* &quot;-&quot;??_-;_-@_-">
                  <c:v>-3.0</c:v>
                </c:pt>
                <c:pt idx="656" formatCode="_-* #,##0.0_-;\-* #,##0.0_-;_-* &quot;-&quot;??_-;_-@_-">
                  <c:v>-3.0</c:v>
                </c:pt>
                <c:pt idx="657" formatCode="_-* #,##0.0_-;\-* #,##0.0_-;_-* &quot;-&quot;??_-;_-@_-">
                  <c:v>-3.0</c:v>
                </c:pt>
                <c:pt idx="658" formatCode="_-* #,##0.0_-;\-* #,##0.0_-;_-* &quot;-&quot;??_-;_-@_-">
                  <c:v>-3.0</c:v>
                </c:pt>
                <c:pt idx="659" formatCode="_-* #,##0.0_-;\-* #,##0.0_-;_-* &quot;-&quot;??_-;_-@_-">
                  <c:v>-3.0</c:v>
                </c:pt>
              </c:numCache>
            </c:numRef>
          </c:val>
        </c:ser>
        <c:dLbls>
          <c:showLegendKey val="0"/>
          <c:showVal val="0"/>
          <c:showCatName val="0"/>
          <c:showSerName val="0"/>
          <c:showPercent val="0"/>
          <c:showBubbleSize val="0"/>
        </c:dLbls>
        <c:gapWidth val="150"/>
        <c:axId val="-2100229608"/>
        <c:axId val="-2100232632"/>
      </c:barChart>
      <c:lineChart>
        <c:grouping val="standard"/>
        <c:varyColors val="0"/>
        <c:ser>
          <c:idx val="0"/>
          <c:order val="0"/>
          <c:tx>
            <c:strRef>
              <c:f>Recession!$G$623</c:f>
              <c:strCache>
                <c:ptCount val="1"/>
                <c:pt idx="0">
                  <c:v>-3.0 </c:v>
                </c:pt>
              </c:strCache>
            </c:strRef>
          </c:tx>
          <c:spPr>
            <a:ln w="50800">
              <a:solidFill>
                <a:schemeClr val="accent1">
                  <a:lumMod val="75000"/>
                </a:schemeClr>
              </a:solidFill>
            </a:ln>
          </c:spPr>
          <c:marker>
            <c:symbol val="none"/>
          </c:marker>
          <c:cat>
            <c:strRef>
              <c:f>EffFFds!$A$6:$A$781</c:f>
              <c:strCache>
                <c:ptCount val="776"/>
                <c:pt idx="0">
                  <c:v>54</c:v>
                </c:pt>
                <c:pt idx="6">
                  <c:v>55</c:v>
                </c:pt>
                <c:pt idx="18">
                  <c:v>56</c:v>
                </c:pt>
                <c:pt idx="30">
                  <c:v>57</c:v>
                </c:pt>
                <c:pt idx="42">
                  <c:v>58</c:v>
                </c:pt>
                <c:pt idx="54">
                  <c:v>59</c:v>
                </c:pt>
                <c:pt idx="66">
                  <c:v>60</c:v>
                </c:pt>
                <c:pt idx="78">
                  <c:v>61</c:v>
                </c:pt>
                <c:pt idx="90">
                  <c:v>62</c:v>
                </c:pt>
                <c:pt idx="102">
                  <c:v>63</c:v>
                </c:pt>
                <c:pt idx="114">
                  <c:v>64</c:v>
                </c:pt>
                <c:pt idx="126">
                  <c:v>65</c:v>
                </c:pt>
                <c:pt idx="138">
                  <c:v>66</c:v>
                </c:pt>
                <c:pt idx="150">
                  <c:v>67</c:v>
                </c:pt>
                <c:pt idx="162">
                  <c:v>68</c:v>
                </c:pt>
                <c:pt idx="174">
                  <c:v>69</c:v>
                </c:pt>
                <c:pt idx="186">
                  <c:v>70</c:v>
                </c:pt>
                <c:pt idx="198">
                  <c:v>71</c:v>
                </c:pt>
                <c:pt idx="210">
                  <c:v>72</c:v>
                </c:pt>
                <c:pt idx="222">
                  <c:v>73</c:v>
                </c:pt>
                <c:pt idx="234">
                  <c:v>74</c:v>
                </c:pt>
                <c:pt idx="246">
                  <c:v>75</c:v>
                </c:pt>
                <c:pt idx="258">
                  <c:v>76</c:v>
                </c:pt>
                <c:pt idx="270">
                  <c:v>77</c:v>
                </c:pt>
                <c:pt idx="282">
                  <c:v>78</c:v>
                </c:pt>
                <c:pt idx="294">
                  <c:v>79</c:v>
                </c:pt>
                <c:pt idx="306">
                  <c:v>80</c:v>
                </c:pt>
                <c:pt idx="318">
                  <c:v>81</c:v>
                </c:pt>
                <c:pt idx="330">
                  <c:v>82</c:v>
                </c:pt>
                <c:pt idx="342">
                  <c:v>83</c:v>
                </c:pt>
                <c:pt idx="354">
                  <c:v>84</c:v>
                </c:pt>
                <c:pt idx="366">
                  <c:v>85</c:v>
                </c:pt>
                <c:pt idx="378">
                  <c:v>86</c:v>
                </c:pt>
                <c:pt idx="390">
                  <c:v>87</c:v>
                </c:pt>
                <c:pt idx="402">
                  <c:v>88</c:v>
                </c:pt>
                <c:pt idx="414">
                  <c:v>89</c:v>
                </c:pt>
                <c:pt idx="426">
                  <c:v>90</c:v>
                </c:pt>
                <c:pt idx="438">
                  <c:v>91</c:v>
                </c:pt>
                <c:pt idx="450">
                  <c:v>92</c:v>
                </c:pt>
                <c:pt idx="462">
                  <c:v>93</c:v>
                </c:pt>
                <c:pt idx="474">
                  <c:v>94</c:v>
                </c:pt>
                <c:pt idx="486">
                  <c:v>95</c:v>
                </c:pt>
                <c:pt idx="498">
                  <c:v>96</c:v>
                </c:pt>
                <c:pt idx="510">
                  <c:v>97</c:v>
                </c:pt>
                <c:pt idx="522">
                  <c:v>98</c:v>
                </c:pt>
                <c:pt idx="534">
                  <c:v>99</c:v>
                </c:pt>
                <c:pt idx="546">
                  <c:v>00</c:v>
                </c:pt>
                <c:pt idx="558">
                  <c:v>01</c:v>
                </c:pt>
                <c:pt idx="570">
                  <c:v>02</c:v>
                </c:pt>
                <c:pt idx="582">
                  <c:v>03</c:v>
                </c:pt>
                <c:pt idx="594">
                  <c:v>04</c:v>
                </c:pt>
                <c:pt idx="606">
                  <c:v>05</c:v>
                </c:pt>
                <c:pt idx="618">
                  <c:v>06</c:v>
                </c:pt>
                <c:pt idx="630">
                  <c:v>07</c:v>
                </c:pt>
                <c:pt idx="642">
                  <c:v>08</c:v>
                </c:pt>
                <c:pt idx="654">
                  <c:v>09</c:v>
                </c:pt>
                <c:pt idx="666">
                  <c:v>10</c:v>
                </c:pt>
                <c:pt idx="678">
                  <c:v>11</c:v>
                </c:pt>
                <c:pt idx="690">
                  <c:v>12</c:v>
                </c:pt>
                <c:pt idx="702">
                  <c:v>13</c:v>
                </c:pt>
                <c:pt idx="714">
                  <c:v>14</c:v>
                </c:pt>
                <c:pt idx="726">
                  <c:v>15</c:v>
                </c:pt>
                <c:pt idx="738">
                  <c:v>16</c:v>
                </c:pt>
                <c:pt idx="750">
                  <c:v>17</c:v>
                </c:pt>
                <c:pt idx="762">
                  <c:v>18</c:v>
                </c:pt>
                <c:pt idx="774">
                  <c:v>19</c:v>
                </c:pt>
                <c:pt idx="775">
                  <c:v>19</c:v>
                </c:pt>
              </c:strCache>
            </c:strRef>
          </c:cat>
          <c:val>
            <c:numRef>
              <c:f>EffFFds!$C$6:$C$781</c:f>
              <c:numCache>
                <c:formatCode>0.00%</c:formatCode>
                <c:ptCount val="776"/>
                <c:pt idx="0">
                  <c:v>0.008</c:v>
                </c:pt>
                <c:pt idx="1">
                  <c:v>0.0122</c:v>
                </c:pt>
                <c:pt idx="2">
                  <c:v>0.0106</c:v>
                </c:pt>
                <c:pt idx="3">
                  <c:v>0.0085</c:v>
                </c:pt>
                <c:pt idx="4">
                  <c:v>0.0083</c:v>
                </c:pt>
                <c:pt idx="5">
                  <c:v>0.0128</c:v>
                </c:pt>
                <c:pt idx="6">
                  <c:v>0.0139</c:v>
                </c:pt>
                <c:pt idx="7">
                  <c:v>0.0129</c:v>
                </c:pt>
                <c:pt idx="8">
                  <c:v>0.0135</c:v>
                </c:pt>
                <c:pt idx="9">
                  <c:v>0.0143</c:v>
                </c:pt>
                <c:pt idx="10">
                  <c:v>0.0143</c:v>
                </c:pt>
                <c:pt idx="11">
                  <c:v>0.0164</c:v>
                </c:pt>
                <c:pt idx="12">
                  <c:v>0.0168</c:v>
                </c:pt>
                <c:pt idx="13">
                  <c:v>0.0196</c:v>
                </c:pt>
                <c:pt idx="14">
                  <c:v>0.0218</c:v>
                </c:pt>
                <c:pt idx="15">
                  <c:v>0.0224</c:v>
                </c:pt>
                <c:pt idx="16">
                  <c:v>0.0235</c:v>
                </c:pt>
                <c:pt idx="17">
                  <c:v>0.0248</c:v>
                </c:pt>
                <c:pt idx="18">
                  <c:v>0.0245</c:v>
                </c:pt>
                <c:pt idx="19">
                  <c:v>0.025</c:v>
                </c:pt>
                <c:pt idx="20">
                  <c:v>0.025</c:v>
                </c:pt>
                <c:pt idx="21">
                  <c:v>0.0262</c:v>
                </c:pt>
                <c:pt idx="22">
                  <c:v>0.0275</c:v>
                </c:pt>
                <c:pt idx="23">
                  <c:v>0.0271</c:v>
                </c:pt>
                <c:pt idx="24">
                  <c:v>0.0275</c:v>
                </c:pt>
                <c:pt idx="25">
                  <c:v>0.0273</c:v>
                </c:pt>
                <c:pt idx="26">
                  <c:v>0.0295</c:v>
                </c:pt>
                <c:pt idx="27">
                  <c:v>0.0296</c:v>
                </c:pt>
                <c:pt idx="28">
                  <c:v>0.0288</c:v>
                </c:pt>
                <c:pt idx="29">
                  <c:v>0.0294</c:v>
                </c:pt>
                <c:pt idx="30">
                  <c:v>0.0284</c:v>
                </c:pt>
                <c:pt idx="31">
                  <c:v>0.03</c:v>
                </c:pt>
                <c:pt idx="32">
                  <c:v>0.0296</c:v>
                </c:pt>
                <c:pt idx="33">
                  <c:v>0.03</c:v>
                </c:pt>
                <c:pt idx="34">
                  <c:v>0.03</c:v>
                </c:pt>
                <c:pt idx="35">
                  <c:v>0.03</c:v>
                </c:pt>
                <c:pt idx="36">
                  <c:v>0.0299</c:v>
                </c:pt>
                <c:pt idx="37">
                  <c:v>0.0324</c:v>
                </c:pt>
                <c:pt idx="38">
                  <c:v>0.0347</c:v>
                </c:pt>
                <c:pt idx="39">
                  <c:v>0.035</c:v>
                </c:pt>
                <c:pt idx="40">
                  <c:v>0.0328</c:v>
                </c:pt>
                <c:pt idx="41">
                  <c:v>0.0298</c:v>
                </c:pt>
                <c:pt idx="42">
                  <c:v>0.0272</c:v>
                </c:pt>
                <c:pt idx="43">
                  <c:v>0.0167</c:v>
                </c:pt>
                <c:pt idx="44">
                  <c:v>0.012</c:v>
                </c:pt>
                <c:pt idx="45">
                  <c:v>0.0126</c:v>
                </c:pt>
                <c:pt idx="46">
                  <c:v>0.0063</c:v>
                </c:pt>
                <c:pt idx="47">
                  <c:v>0.0093</c:v>
                </c:pt>
                <c:pt idx="48">
                  <c:v>0.0068</c:v>
                </c:pt>
                <c:pt idx="49">
                  <c:v>0.0153</c:v>
                </c:pt>
                <c:pt idx="50">
                  <c:v>0.0176</c:v>
                </c:pt>
                <c:pt idx="51">
                  <c:v>0.018</c:v>
                </c:pt>
                <c:pt idx="52">
                  <c:v>0.0227</c:v>
                </c:pt>
                <c:pt idx="53">
                  <c:v>0.0242</c:v>
                </c:pt>
                <c:pt idx="54">
                  <c:v>0.0248</c:v>
                </c:pt>
                <c:pt idx="55">
                  <c:v>0.0243</c:v>
                </c:pt>
                <c:pt idx="56">
                  <c:v>0.028</c:v>
                </c:pt>
                <c:pt idx="57">
                  <c:v>0.0296</c:v>
                </c:pt>
                <c:pt idx="58">
                  <c:v>0.029</c:v>
                </c:pt>
                <c:pt idx="59">
                  <c:v>0.0339</c:v>
                </c:pt>
                <c:pt idx="60">
                  <c:v>0.0347</c:v>
                </c:pt>
                <c:pt idx="61">
                  <c:v>0.035</c:v>
                </c:pt>
                <c:pt idx="62">
                  <c:v>0.0376</c:v>
                </c:pt>
                <c:pt idx="63">
                  <c:v>0.0398</c:v>
                </c:pt>
                <c:pt idx="64">
                  <c:v>0.04</c:v>
                </c:pt>
                <c:pt idx="65">
                  <c:v>0.0399</c:v>
                </c:pt>
                <c:pt idx="66">
                  <c:v>0.0399</c:v>
                </c:pt>
                <c:pt idx="67">
                  <c:v>0.0397</c:v>
                </c:pt>
                <c:pt idx="68">
                  <c:v>0.0384</c:v>
                </c:pt>
                <c:pt idx="69">
                  <c:v>0.0392</c:v>
                </c:pt>
                <c:pt idx="70">
                  <c:v>0.0385</c:v>
                </c:pt>
                <c:pt idx="71">
                  <c:v>0.0332</c:v>
                </c:pt>
                <c:pt idx="72">
                  <c:v>0.0323</c:v>
                </c:pt>
                <c:pt idx="73">
                  <c:v>0.0298</c:v>
                </c:pt>
                <c:pt idx="74">
                  <c:v>0.026</c:v>
                </c:pt>
                <c:pt idx="75">
                  <c:v>0.0247</c:v>
                </c:pt>
                <c:pt idx="76">
                  <c:v>0.0244</c:v>
                </c:pt>
                <c:pt idx="77">
                  <c:v>0.0198</c:v>
                </c:pt>
                <c:pt idx="78">
                  <c:v>0.0145</c:v>
                </c:pt>
                <c:pt idx="79">
                  <c:v>0.0254</c:v>
                </c:pt>
                <c:pt idx="80">
                  <c:v>0.0202</c:v>
                </c:pt>
                <c:pt idx="81">
                  <c:v>0.0149</c:v>
                </c:pt>
                <c:pt idx="82">
                  <c:v>0.0198</c:v>
                </c:pt>
                <c:pt idx="83">
                  <c:v>0.0173</c:v>
                </c:pt>
                <c:pt idx="84">
                  <c:v>0.0117</c:v>
                </c:pt>
                <c:pt idx="85">
                  <c:v>0.02</c:v>
                </c:pt>
                <c:pt idx="86">
                  <c:v>0.0188</c:v>
                </c:pt>
                <c:pt idx="87">
                  <c:v>0.0226</c:v>
                </c:pt>
                <c:pt idx="88">
                  <c:v>0.0261</c:v>
                </c:pt>
                <c:pt idx="89">
                  <c:v>0.0233</c:v>
                </c:pt>
                <c:pt idx="90">
                  <c:v>0.0215</c:v>
                </c:pt>
                <c:pt idx="91">
                  <c:v>0.0237</c:v>
                </c:pt>
                <c:pt idx="92">
                  <c:v>0.0285</c:v>
                </c:pt>
                <c:pt idx="93">
                  <c:v>0.0278</c:v>
                </c:pt>
                <c:pt idx="94">
                  <c:v>0.0236</c:v>
                </c:pt>
                <c:pt idx="95">
                  <c:v>0.0268</c:v>
                </c:pt>
                <c:pt idx="96">
                  <c:v>0.0271</c:v>
                </c:pt>
                <c:pt idx="97">
                  <c:v>0.0293</c:v>
                </c:pt>
                <c:pt idx="98">
                  <c:v>0.029</c:v>
                </c:pt>
                <c:pt idx="99">
                  <c:v>0.029</c:v>
                </c:pt>
                <c:pt idx="100">
                  <c:v>0.0294</c:v>
                </c:pt>
                <c:pt idx="101">
                  <c:v>0.0293</c:v>
                </c:pt>
                <c:pt idx="102">
                  <c:v>0.0292</c:v>
                </c:pt>
                <c:pt idx="103">
                  <c:v>0.03</c:v>
                </c:pt>
                <c:pt idx="104">
                  <c:v>0.0298</c:v>
                </c:pt>
                <c:pt idx="105">
                  <c:v>0.029</c:v>
                </c:pt>
                <c:pt idx="106">
                  <c:v>0.03</c:v>
                </c:pt>
                <c:pt idx="107">
                  <c:v>0.0299</c:v>
                </c:pt>
                <c:pt idx="108">
                  <c:v>0.0302</c:v>
                </c:pt>
                <c:pt idx="109">
                  <c:v>0.0349</c:v>
                </c:pt>
                <c:pt idx="110">
                  <c:v>0.0348</c:v>
                </c:pt>
                <c:pt idx="111">
                  <c:v>0.035</c:v>
                </c:pt>
                <c:pt idx="112">
                  <c:v>0.0348</c:v>
                </c:pt>
                <c:pt idx="113">
                  <c:v>0.0338</c:v>
                </c:pt>
                <c:pt idx="114">
                  <c:v>0.0348</c:v>
                </c:pt>
                <c:pt idx="115">
                  <c:v>0.0348</c:v>
                </c:pt>
                <c:pt idx="116">
                  <c:v>0.0343</c:v>
                </c:pt>
                <c:pt idx="117">
                  <c:v>0.0347</c:v>
                </c:pt>
                <c:pt idx="118">
                  <c:v>0.035</c:v>
                </c:pt>
                <c:pt idx="119">
                  <c:v>0.035</c:v>
                </c:pt>
                <c:pt idx="120">
                  <c:v>0.0342</c:v>
                </c:pt>
                <c:pt idx="121">
                  <c:v>0.035</c:v>
                </c:pt>
                <c:pt idx="122">
                  <c:v>0.0345</c:v>
                </c:pt>
                <c:pt idx="123">
                  <c:v>0.0336</c:v>
                </c:pt>
                <c:pt idx="124">
                  <c:v>0.0352</c:v>
                </c:pt>
                <c:pt idx="125">
                  <c:v>0.0385</c:v>
                </c:pt>
                <c:pt idx="126">
                  <c:v>0.039</c:v>
                </c:pt>
                <c:pt idx="127">
                  <c:v>0.0398</c:v>
                </c:pt>
                <c:pt idx="128">
                  <c:v>0.0404</c:v>
                </c:pt>
                <c:pt idx="129">
                  <c:v>0.0409</c:v>
                </c:pt>
                <c:pt idx="130">
                  <c:v>0.041</c:v>
                </c:pt>
                <c:pt idx="131">
                  <c:v>0.0404</c:v>
                </c:pt>
                <c:pt idx="132">
                  <c:v>0.0409</c:v>
                </c:pt>
                <c:pt idx="133">
                  <c:v>0.0412</c:v>
                </c:pt>
                <c:pt idx="134">
                  <c:v>0.0401</c:v>
                </c:pt>
                <c:pt idx="135">
                  <c:v>0.0408</c:v>
                </c:pt>
                <c:pt idx="136">
                  <c:v>0.041</c:v>
                </c:pt>
                <c:pt idx="137">
                  <c:v>0.0432</c:v>
                </c:pt>
                <c:pt idx="138">
                  <c:v>0.0442</c:v>
                </c:pt>
                <c:pt idx="139">
                  <c:v>0.046</c:v>
                </c:pt>
                <c:pt idx="140">
                  <c:v>0.0465</c:v>
                </c:pt>
                <c:pt idx="141">
                  <c:v>0.0467</c:v>
                </c:pt>
                <c:pt idx="142">
                  <c:v>0.049</c:v>
                </c:pt>
                <c:pt idx="143">
                  <c:v>0.0517</c:v>
                </c:pt>
                <c:pt idx="144">
                  <c:v>0.053</c:v>
                </c:pt>
                <c:pt idx="145">
                  <c:v>0.0553</c:v>
                </c:pt>
                <c:pt idx="146">
                  <c:v>0.054</c:v>
                </c:pt>
                <c:pt idx="147">
                  <c:v>0.0553</c:v>
                </c:pt>
                <c:pt idx="148">
                  <c:v>0.0576</c:v>
                </c:pt>
                <c:pt idx="149">
                  <c:v>0.054</c:v>
                </c:pt>
                <c:pt idx="150">
                  <c:v>0.0494</c:v>
                </c:pt>
                <c:pt idx="151">
                  <c:v>0.05</c:v>
                </c:pt>
                <c:pt idx="152">
                  <c:v>0.0453</c:v>
                </c:pt>
                <c:pt idx="153">
                  <c:v>0.0405</c:v>
                </c:pt>
                <c:pt idx="154">
                  <c:v>0.0394</c:v>
                </c:pt>
                <c:pt idx="155">
                  <c:v>0.0398</c:v>
                </c:pt>
                <c:pt idx="156">
                  <c:v>0.0379</c:v>
                </c:pt>
                <c:pt idx="157">
                  <c:v>0.039</c:v>
                </c:pt>
                <c:pt idx="158">
                  <c:v>0.0399</c:v>
                </c:pt>
                <c:pt idx="159">
                  <c:v>0.0388</c:v>
                </c:pt>
                <c:pt idx="160">
                  <c:v>0.0413</c:v>
                </c:pt>
                <c:pt idx="161">
                  <c:v>0.0451</c:v>
                </c:pt>
                <c:pt idx="162">
                  <c:v>0.046</c:v>
                </c:pt>
                <c:pt idx="163">
                  <c:v>0.0471</c:v>
                </c:pt>
                <c:pt idx="164">
                  <c:v>0.0505</c:v>
                </c:pt>
                <c:pt idx="165">
                  <c:v>0.0576</c:v>
                </c:pt>
                <c:pt idx="166">
                  <c:v>0.0611</c:v>
                </c:pt>
                <c:pt idx="167">
                  <c:v>0.0607</c:v>
                </c:pt>
                <c:pt idx="168">
                  <c:v>0.0602</c:v>
                </c:pt>
                <c:pt idx="169">
                  <c:v>0.0603</c:v>
                </c:pt>
                <c:pt idx="170">
                  <c:v>0.0578</c:v>
                </c:pt>
                <c:pt idx="171">
                  <c:v>0.0591</c:v>
                </c:pt>
                <c:pt idx="172">
                  <c:v>0.0582</c:v>
                </c:pt>
                <c:pt idx="173">
                  <c:v>0.0602</c:v>
                </c:pt>
                <c:pt idx="174">
                  <c:v>0.063</c:v>
                </c:pt>
                <c:pt idx="175">
                  <c:v>0.0661</c:v>
                </c:pt>
                <c:pt idx="176">
                  <c:v>0.0679</c:v>
                </c:pt>
                <c:pt idx="177">
                  <c:v>0.0741</c:v>
                </c:pt>
                <c:pt idx="178">
                  <c:v>0.0867</c:v>
                </c:pt>
                <c:pt idx="179">
                  <c:v>0.089</c:v>
                </c:pt>
                <c:pt idx="180">
                  <c:v>0.0861</c:v>
                </c:pt>
                <c:pt idx="181">
                  <c:v>0.0919</c:v>
                </c:pt>
                <c:pt idx="182">
                  <c:v>0.0915</c:v>
                </c:pt>
                <c:pt idx="183">
                  <c:v>0.09</c:v>
                </c:pt>
                <c:pt idx="184">
                  <c:v>0.0885</c:v>
                </c:pt>
                <c:pt idx="185">
                  <c:v>0.0897</c:v>
                </c:pt>
                <c:pt idx="186">
                  <c:v>0.0898</c:v>
                </c:pt>
                <c:pt idx="187">
                  <c:v>0.0898</c:v>
                </c:pt>
                <c:pt idx="188">
                  <c:v>0.0776</c:v>
                </c:pt>
                <c:pt idx="189">
                  <c:v>0.081</c:v>
                </c:pt>
                <c:pt idx="190">
                  <c:v>0.0794</c:v>
                </c:pt>
                <c:pt idx="191">
                  <c:v>0.076</c:v>
                </c:pt>
                <c:pt idx="192">
                  <c:v>0.0721</c:v>
                </c:pt>
                <c:pt idx="193">
                  <c:v>0.0661</c:v>
                </c:pt>
                <c:pt idx="194">
                  <c:v>0.0629</c:v>
                </c:pt>
                <c:pt idx="195">
                  <c:v>0.062</c:v>
                </c:pt>
                <c:pt idx="196">
                  <c:v>0.056</c:v>
                </c:pt>
                <c:pt idx="197">
                  <c:v>0.049</c:v>
                </c:pt>
                <c:pt idx="198">
                  <c:v>0.0414</c:v>
                </c:pt>
                <c:pt idx="199">
                  <c:v>0.0372</c:v>
                </c:pt>
                <c:pt idx="200">
                  <c:v>0.0371</c:v>
                </c:pt>
                <c:pt idx="201">
                  <c:v>0.0415</c:v>
                </c:pt>
                <c:pt idx="202">
                  <c:v>0.0463</c:v>
                </c:pt>
                <c:pt idx="203">
                  <c:v>0.0491</c:v>
                </c:pt>
                <c:pt idx="204">
                  <c:v>0.0531</c:v>
                </c:pt>
                <c:pt idx="205">
                  <c:v>0.0556</c:v>
                </c:pt>
                <c:pt idx="206">
                  <c:v>0.0555</c:v>
                </c:pt>
                <c:pt idx="207">
                  <c:v>0.052</c:v>
                </c:pt>
                <c:pt idx="208">
                  <c:v>0.0491</c:v>
                </c:pt>
                <c:pt idx="209">
                  <c:v>0.0414</c:v>
                </c:pt>
                <c:pt idx="210">
                  <c:v>0.035</c:v>
                </c:pt>
                <c:pt idx="211">
                  <c:v>0.0329</c:v>
                </c:pt>
                <c:pt idx="212">
                  <c:v>0.0383</c:v>
                </c:pt>
                <c:pt idx="213">
                  <c:v>0.0417</c:v>
                </c:pt>
                <c:pt idx="214">
                  <c:v>0.0427</c:v>
                </c:pt>
                <c:pt idx="215">
                  <c:v>0.0446</c:v>
                </c:pt>
                <c:pt idx="216">
                  <c:v>0.0455</c:v>
                </c:pt>
                <c:pt idx="217">
                  <c:v>0.048</c:v>
                </c:pt>
                <c:pt idx="218">
                  <c:v>0.0487</c:v>
                </c:pt>
                <c:pt idx="219">
                  <c:v>0.0504</c:v>
                </c:pt>
                <c:pt idx="220">
                  <c:v>0.0506</c:v>
                </c:pt>
                <c:pt idx="221">
                  <c:v>0.0533</c:v>
                </c:pt>
                <c:pt idx="222">
                  <c:v>0.0594</c:v>
                </c:pt>
                <c:pt idx="223">
                  <c:v>0.0658</c:v>
                </c:pt>
                <c:pt idx="224">
                  <c:v>0.0709</c:v>
                </c:pt>
                <c:pt idx="225">
                  <c:v>0.0712</c:v>
                </c:pt>
                <c:pt idx="226">
                  <c:v>0.0784</c:v>
                </c:pt>
                <c:pt idx="227">
                  <c:v>0.0849</c:v>
                </c:pt>
                <c:pt idx="228">
                  <c:v>0.104</c:v>
                </c:pt>
                <c:pt idx="229">
                  <c:v>0.105</c:v>
                </c:pt>
                <c:pt idx="230">
                  <c:v>0.1078</c:v>
                </c:pt>
                <c:pt idx="231">
                  <c:v>0.1001</c:v>
                </c:pt>
                <c:pt idx="232">
                  <c:v>0.1003</c:v>
                </c:pt>
                <c:pt idx="233">
                  <c:v>0.0995</c:v>
                </c:pt>
                <c:pt idx="234">
                  <c:v>0.0965</c:v>
                </c:pt>
                <c:pt idx="235">
                  <c:v>0.0897</c:v>
                </c:pt>
                <c:pt idx="236">
                  <c:v>0.0935</c:v>
                </c:pt>
                <c:pt idx="237">
                  <c:v>0.1051</c:v>
                </c:pt>
                <c:pt idx="238">
                  <c:v>0.1131</c:v>
                </c:pt>
                <c:pt idx="239">
                  <c:v>0.1193</c:v>
                </c:pt>
                <c:pt idx="240">
                  <c:v>0.1292</c:v>
                </c:pt>
                <c:pt idx="241">
                  <c:v>0.1201</c:v>
                </c:pt>
                <c:pt idx="242">
                  <c:v>0.1134</c:v>
                </c:pt>
                <c:pt idx="243">
                  <c:v>0.1006</c:v>
                </c:pt>
                <c:pt idx="244">
                  <c:v>0.0945</c:v>
                </c:pt>
                <c:pt idx="245">
                  <c:v>0.0853</c:v>
                </c:pt>
                <c:pt idx="246">
                  <c:v>0.0713</c:v>
                </c:pt>
                <c:pt idx="247">
                  <c:v>0.0624</c:v>
                </c:pt>
                <c:pt idx="248">
                  <c:v>0.0554</c:v>
                </c:pt>
                <c:pt idx="249">
                  <c:v>0.0549</c:v>
                </c:pt>
                <c:pt idx="250">
                  <c:v>0.0522</c:v>
                </c:pt>
                <c:pt idx="251">
                  <c:v>0.0555</c:v>
                </c:pt>
                <c:pt idx="252">
                  <c:v>0.061</c:v>
                </c:pt>
                <c:pt idx="253">
                  <c:v>0.0614</c:v>
                </c:pt>
                <c:pt idx="254">
                  <c:v>0.0624</c:v>
                </c:pt>
                <c:pt idx="255">
                  <c:v>0.0582</c:v>
                </c:pt>
                <c:pt idx="256">
                  <c:v>0.0522</c:v>
                </c:pt>
                <c:pt idx="257">
                  <c:v>0.052</c:v>
                </c:pt>
                <c:pt idx="258">
                  <c:v>0.0487</c:v>
                </c:pt>
                <c:pt idx="259">
                  <c:v>0.0477</c:v>
                </c:pt>
                <c:pt idx="260">
                  <c:v>0.0484</c:v>
                </c:pt>
                <c:pt idx="261">
                  <c:v>0.0482</c:v>
                </c:pt>
                <c:pt idx="262">
                  <c:v>0.0529</c:v>
                </c:pt>
                <c:pt idx="263">
                  <c:v>0.0548</c:v>
                </c:pt>
                <c:pt idx="264">
                  <c:v>0.0531</c:v>
                </c:pt>
                <c:pt idx="265">
                  <c:v>0.0529</c:v>
                </c:pt>
                <c:pt idx="266">
                  <c:v>0.0525</c:v>
                </c:pt>
                <c:pt idx="267">
                  <c:v>0.0502</c:v>
                </c:pt>
                <c:pt idx="268">
                  <c:v>0.0495</c:v>
                </c:pt>
                <c:pt idx="269">
                  <c:v>0.0465</c:v>
                </c:pt>
                <c:pt idx="270">
                  <c:v>0.0461</c:v>
                </c:pt>
                <c:pt idx="271">
                  <c:v>0.0468</c:v>
                </c:pt>
                <c:pt idx="272">
                  <c:v>0.0469</c:v>
                </c:pt>
                <c:pt idx="273">
                  <c:v>0.0473</c:v>
                </c:pt>
                <c:pt idx="274">
                  <c:v>0.0535</c:v>
                </c:pt>
                <c:pt idx="275">
                  <c:v>0.0539</c:v>
                </c:pt>
                <c:pt idx="276">
                  <c:v>0.0542</c:v>
                </c:pt>
                <c:pt idx="277">
                  <c:v>0.059</c:v>
                </c:pt>
                <c:pt idx="278">
                  <c:v>0.0614</c:v>
                </c:pt>
                <c:pt idx="279">
                  <c:v>0.0647</c:v>
                </c:pt>
                <c:pt idx="280">
                  <c:v>0.0651</c:v>
                </c:pt>
                <c:pt idx="281">
                  <c:v>0.0656</c:v>
                </c:pt>
                <c:pt idx="282">
                  <c:v>0.067</c:v>
                </c:pt>
                <c:pt idx="283">
                  <c:v>0.0678</c:v>
                </c:pt>
                <c:pt idx="284">
                  <c:v>0.0679</c:v>
                </c:pt>
                <c:pt idx="285">
                  <c:v>0.0689</c:v>
                </c:pt>
                <c:pt idx="286">
                  <c:v>0.0736</c:v>
                </c:pt>
                <c:pt idx="287">
                  <c:v>0.076</c:v>
                </c:pt>
                <c:pt idx="288">
                  <c:v>0.0781</c:v>
                </c:pt>
                <c:pt idx="289">
                  <c:v>0.0804</c:v>
                </c:pt>
                <c:pt idx="290">
                  <c:v>0.0845</c:v>
                </c:pt>
                <c:pt idx="291">
                  <c:v>0.0896</c:v>
                </c:pt>
                <c:pt idx="292">
                  <c:v>0.0976</c:v>
                </c:pt>
                <c:pt idx="293">
                  <c:v>0.1003</c:v>
                </c:pt>
                <c:pt idx="294">
                  <c:v>0.1007</c:v>
                </c:pt>
                <c:pt idx="295">
                  <c:v>0.1006</c:v>
                </c:pt>
                <c:pt idx="296">
                  <c:v>0.1009</c:v>
                </c:pt>
                <c:pt idx="297">
                  <c:v>0.1001</c:v>
                </c:pt>
                <c:pt idx="298">
                  <c:v>0.1024</c:v>
                </c:pt>
                <c:pt idx="299">
                  <c:v>0.1029</c:v>
                </c:pt>
                <c:pt idx="300">
                  <c:v>0.1047</c:v>
                </c:pt>
                <c:pt idx="301">
                  <c:v>0.1094</c:v>
                </c:pt>
                <c:pt idx="302">
                  <c:v>0.1143</c:v>
                </c:pt>
                <c:pt idx="303">
                  <c:v>0.1377</c:v>
                </c:pt>
                <c:pt idx="304">
                  <c:v>0.1318</c:v>
                </c:pt>
                <c:pt idx="305">
                  <c:v>0.1378</c:v>
                </c:pt>
                <c:pt idx="306">
                  <c:v>0.1382</c:v>
                </c:pt>
                <c:pt idx="307">
                  <c:v>0.1413</c:v>
                </c:pt>
                <c:pt idx="308">
                  <c:v>0.1719</c:v>
                </c:pt>
                <c:pt idx="309">
                  <c:v>0.1761</c:v>
                </c:pt>
                <c:pt idx="310">
                  <c:v>0.1098</c:v>
                </c:pt>
                <c:pt idx="311">
                  <c:v>0.0947</c:v>
                </c:pt>
                <c:pt idx="312">
                  <c:v>0.0903</c:v>
                </c:pt>
                <c:pt idx="313">
                  <c:v>0.0961</c:v>
                </c:pt>
                <c:pt idx="314">
                  <c:v>0.1087</c:v>
                </c:pt>
                <c:pt idx="315">
                  <c:v>0.1281</c:v>
                </c:pt>
                <c:pt idx="316">
                  <c:v>0.1585</c:v>
                </c:pt>
                <c:pt idx="317">
                  <c:v>0.189</c:v>
                </c:pt>
                <c:pt idx="318">
                  <c:v>0.1908</c:v>
                </c:pt>
                <c:pt idx="319">
                  <c:v>0.1593</c:v>
                </c:pt>
                <c:pt idx="320">
                  <c:v>0.147</c:v>
                </c:pt>
                <c:pt idx="321">
                  <c:v>0.1572</c:v>
                </c:pt>
                <c:pt idx="322">
                  <c:v>0.1852</c:v>
                </c:pt>
                <c:pt idx="323">
                  <c:v>0.191</c:v>
                </c:pt>
                <c:pt idx="324">
                  <c:v>0.1904</c:v>
                </c:pt>
                <c:pt idx="325">
                  <c:v>0.1782</c:v>
                </c:pt>
                <c:pt idx="326">
                  <c:v>0.1587</c:v>
                </c:pt>
                <c:pt idx="327">
                  <c:v>0.1508</c:v>
                </c:pt>
                <c:pt idx="328">
                  <c:v>0.1331</c:v>
                </c:pt>
                <c:pt idx="329">
                  <c:v>0.1237</c:v>
                </c:pt>
                <c:pt idx="330">
                  <c:v>0.1322</c:v>
                </c:pt>
                <c:pt idx="331">
                  <c:v>0.1478</c:v>
                </c:pt>
                <c:pt idx="332">
                  <c:v>0.1468</c:v>
                </c:pt>
                <c:pt idx="333">
                  <c:v>0.1494</c:v>
                </c:pt>
                <c:pt idx="334">
                  <c:v>0.1445</c:v>
                </c:pt>
                <c:pt idx="335">
                  <c:v>0.1415</c:v>
                </c:pt>
                <c:pt idx="336">
                  <c:v>0.1259</c:v>
                </c:pt>
                <c:pt idx="337">
                  <c:v>0.1012</c:v>
                </c:pt>
                <c:pt idx="338">
                  <c:v>0.1031</c:v>
                </c:pt>
                <c:pt idx="339">
                  <c:v>0.0971</c:v>
                </c:pt>
                <c:pt idx="340">
                  <c:v>0.092</c:v>
                </c:pt>
                <c:pt idx="341">
                  <c:v>0.0895</c:v>
                </c:pt>
                <c:pt idx="342">
                  <c:v>0.0868</c:v>
                </c:pt>
                <c:pt idx="343">
                  <c:v>0.0851</c:v>
                </c:pt>
                <c:pt idx="344">
                  <c:v>0.0877</c:v>
                </c:pt>
                <c:pt idx="345">
                  <c:v>0.088</c:v>
                </c:pt>
                <c:pt idx="346">
                  <c:v>0.0863</c:v>
                </c:pt>
                <c:pt idx="347">
                  <c:v>0.0898</c:v>
                </c:pt>
                <c:pt idx="348">
                  <c:v>0.0937</c:v>
                </c:pt>
                <c:pt idx="349">
                  <c:v>0.0956</c:v>
                </c:pt>
                <c:pt idx="350">
                  <c:v>0.0945</c:v>
                </c:pt>
                <c:pt idx="351">
                  <c:v>0.0948</c:v>
                </c:pt>
                <c:pt idx="352">
                  <c:v>0.0934</c:v>
                </c:pt>
                <c:pt idx="353">
                  <c:v>0.0947</c:v>
                </c:pt>
                <c:pt idx="354">
                  <c:v>0.0956</c:v>
                </c:pt>
                <c:pt idx="355">
                  <c:v>0.0959</c:v>
                </c:pt>
                <c:pt idx="356">
                  <c:v>0.0991</c:v>
                </c:pt>
                <c:pt idx="357">
                  <c:v>0.1029</c:v>
                </c:pt>
                <c:pt idx="358">
                  <c:v>0.1032</c:v>
                </c:pt>
                <c:pt idx="359">
                  <c:v>0.1106</c:v>
                </c:pt>
                <c:pt idx="360">
                  <c:v>0.1123</c:v>
                </c:pt>
                <c:pt idx="361">
                  <c:v>0.1164</c:v>
                </c:pt>
                <c:pt idx="362">
                  <c:v>0.113</c:v>
                </c:pt>
                <c:pt idx="363">
                  <c:v>0.0999</c:v>
                </c:pt>
                <c:pt idx="364">
                  <c:v>0.0943</c:v>
                </c:pt>
                <c:pt idx="365">
                  <c:v>0.0838</c:v>
                </c:pt>
                <c:pt idx="366">
                  <c:v>0.0835</c:v>
                </c:pt>
                <c:pt idx="367">
                  <c:v>0.085</c:v>
                </c:pt>
                <c:pt idx="368">
                  <c:v>0.0858</c:v>
                </c:pt>
                <c:pt idx="369">
                  <c:v>0.0827</c:v>
                </c:pt>
                <c:pt idx="370">
                  <c:v>0.0797</c:v>
                </c:pt>
                <c:pt idx="371">
                  <c:v>0.0753</c:v>
                </c:pt>
                <c:pt idx="372">
                  <c:v>0.0788</c:v>
                </c:pt>
                <c:pt idx="373">
                  <c:v>0.079</c:v>
                </c:pt>
                <c:pt idx="374">
                  <c:v>0.0792</c:v>
                </c:pt>
                <c:pt idx="375">
                  <c:v>0.0799</c:v>
                </c:pt>
                <c:pt idx="376">
                  <c:v>0.0805</c:v>
                </c:pt>
                <c:pt idx="377">
                  <c:v>0.0827</c:v>
                </c:pt>
                <c:pt idx="378">
                  <c:v>0.0814</c:v>
                </c:pt>
                <c:pt idx="379">
                  <c:v>0.0786</c:v>
                </c:pt>
                <c:pt idx="380">
                  <c:v>0.0748</c:v>
                </c:pt>
                <c:pt idx="381">
                  <c:v>0.0699</c:v>
                </c:pt>
                <c:pt idx="382">
                  <c:v>0.0685</c:v>
                </c:pt>
                <c:pt idx="383">
                  <c:v>0.0692</c:v>
                </c:pt>
                <c:pt idx="384">
                  <c:v>0.0656</c:v>
                </c:pt>
                <c:pt idx="385">
                  <c:v>0.0617</c:v>
                </c:pt>
                <c:pt idx="386">
                  <c:v>0.0589</c:v>
                </c:pt>
                <c:pt idx="387">
                  <c:v>0.0585</c:v>
                </c:pt>
                <c:pt idx="388">
                  <c:v>0.0604</c:v>
                </c:pt>
                <c:pt idx="389">
                  <c:v>0.0691</c:v>
                </c:pt>
                <c:pt idx="390">
                  <c:v>0.0643</c:v>
                </c:pt>
                <c:pt idx="391">
                  <c:v>0.061</c:v>
                </c:pt>
                <c:pt idx="392">
                  <c:v>0.0613</c:v>
                </c:pt>
                <c:pt idx="393">
                  <c:v>0.0637</c:v>
                </c:pt>
                <c:pt idx="394">
                  <c:v>0.0685</c:v>
                </c:pt>
                <c:pt idx="395">
                  <c:v>0.0673</c:v>
                </c:pt>
                <c:pt idx="396">
                  <c:v>0.0658</c:v>
                </c:pt>
                <c:pt idx="397">
                  <c:v>0.0673</c:v>
                </c:pt>
                <c:pt idx="398">
                  <c:v>0.0722</c:v>
                </c:pt>
                <c:pt idx="399">
                  <c:v>0.0729</c:v>
                </c:pt>
                <c:pt idx="400">
                  <c:v>0.0669</c:v>
                </c:pt>
                <c:pt idx="401">
                  <c:v>0.0677</c:v>
                </c:pt>
                <c:pt idx="402">
                  <c:v>0.0683</c:v>
                </c:pt>
                <c:pt idx="403">
                  <c:v>0.0658</c:v>
                </c:pt>
                <c:pt idx="404">
                  <c:v>0.0658</c:v>
                </c:pt>
                <c:pt idx="405">
                  <c:v>0.0687</c:v>
                </c:pt>
                <c:pt idx="406">
                  <c:v>0.0709</c:v>
                </c:pt>
                <c:pt idx="407">
                  <c:v>0.0751</c:v>
                </c:pt>
                <c:pt idx="408">
                  <c:v>0.0775</c:v>
                </c:pt>
                <c:pt idx="409">
                  <c:v>0.0801</c:v>
                </c:pt>
                <c:pt idx="410">
                  <c:v>0.0819</c:v>
                </c:pt>
                <c:pt idx="411">
                  <c:v>0.083</c:v>
                </c:pt>
                <c:pt idx="412">
                  <c:v>0.0835</c:v>
                </c:pt>
                <c:pt idx="413">
                  <c:v>0.0876</c:v>
                </c:pt>
                <c:pt idx="414">
                  <c:v>0.0912</c:v>
                </c:pt>
                <c:pt idx="415">
                  <c:v>0.0936</c:v>
                </c:pt>
                <c:pt idx="416">
                  <c:v>0.0985</c:v>
                </c:pt>
                <c:pt idx="417">
                  <c:v>0.0984</c:v>
                </c:pt>
                <c:pt idx="418">
                  <c:v>0.0981</c:v>
                </c:pt>
                <c:pt idx="419">
                  <c:v>0.0953</c:v>
                </c:pt>
                <c:pt idx="420">
                  <c:v>0.0924</c:v>
                </c:pt>
                <c:pt idx="421">
                  <c:v>0.0899</c:v>
                </c:pt>
                <c:pt idx="422">
                  <c:v>0.0902</c:v>
                </c:pt>
                <c:pt idx="423">
                  <c:v>0.0884</c:v>
                </c:pt>
                <c:pt idx="424">
                  <c:v>0.0855</c:v>
                </c:pt>
                <c:pt idx="425">
                  <c:v>0.0845</c:v>
                </c:pt>
                <c:pt idx="426">
                  <c:v>0.0823</c:v>
                </c:pt>
                <c:pt idx="427">
                  <c:v>0.0824</c:v>
                </c:pt>
                <c:pt idx="428">
                  <c:v>0.0828</c:v>
                </c:pt>
                <c:pt idx="429">
                  <c:v>0.0826</c:v>
                </c:pt>
                <c:pt idx="430">
                  <c:v>0.0818</c:v>
                </c:pt>
                <c:pt idx="431">
                  <c:v>0.0829</c:v>
                </c:pt>
                <c:pt idx="432">
                  <c:v>0.0815</c:v>
                </c:pt>
                <c:pt idx="433">
                  <c:v>0.0813</c:v>
                </c:pt>
                <c:pt idx="434">
                  <c:v>0.082</c:v>
                </c:pt>
                <c:pt idx="435">
                  <c:v>0.0811</c:v>
                </c:pt>
                <c:pt idx="436">
                  <c:v>0.0781</c:v>
                </c:pt>
                <c:pt idx="437">
                  <c:v>0.0731</c:v>
                </c:pt>
                <c:pt idx="438">
                  <c:v>0.0691</c:v>
                </c:pt>
                <c:pt idx="439">
                  <c:v>0.0625</c:v>
                </c:pt>
                <c:pt idx="440">
                  <c:v>0.0612</c:v>
                </c:pt>
                <c:pt idx="441">
                  <c:v>0.0591</c:v>
                </c:pt>
                <c:pt idx="442">
                  <c:v>0.0578</c:v>
                </c:pt>
                <c:pt idx="443">
                  <c:v>0.059</c:v>
                </c:pt>
                <c:pt idx="444">
                  <c:v>0.0582</c:v>
                </c:pt>
                <c:pt idx="445">
                  <c:v>0.0566</c:v>
                </c:pt>
                <c:pt idx="446">
                  <c:v>0.0545</c:v>
                </c:pt>
                <c:pt idx="447">
                  <c:v>0.0521</c:v>
                </c:pt>
                <c:pt idx="448">
                  <c:v>0.0481</c:v>
                </c:pt>
                <c:pt idx="449">
                  <c:v>0.0443</c:v>
                </c:pt>
                <c:pt idx="450">
                  <c:v>0.0403</c:v>
                </c:pt>
                <c:pt idx="451">
                  <c:v>0.0406</c:v>
                </c:pt>
                <c:pt idx="452">
                  <c:v>0.0398</c:v>
                </c:pt>
                <c:pt idx="453">
                  <c:v>0.0373</c:v>
                </c:pt>
                <c:pt idx="454">
                  <c:v>0.0382</c:v>
                </c:pt>
                <c:pt idx="455">
                  <c:v>0.0376</c:v>
                </c:pt>
                <c:pt idx="456">
                  <c:v>0.0325</c:v>
                </c:pt>
                <c:pt idx="457">
                  <c:v>0.033</c:v>
                </c:pt>
                <c:pt idx="458">
                  <c:v>0.0322</c:v>
                </c:pt>
                <c:pt idx="459">
                  <c:v>0.031</c:v>
                </c:pt>
                <c:pt idx="460">
                  <c:v>0.0309</c:v>
                </c:pt>
                <c:pt idx="461">
                  <c:v>0.0292</c:v>
                </c:pt>
                <c:pt idx="462">
                  <c:v>0.0302</c:v>
                </c:pt>
                <c:pt idx="463">
                  <c:v>0.0303</c:v>
                </c:pt>
                <c:pt idx="464">
                  <c:v>0.0307</c:v>
                </c:pt>
                <c:pt idx="465">
                  <c:v>0.0296</c:v>
                </c:pt>
                <c:pt idx="466">
                  <c:v>0.03</c:v>
                </c:pt>
                <c:pt idx="467">
                  <c:v>0.0304</c:v>
                </c:pt>
                <c:pt idx="468">
                  <c:v>0.0306</c:v>
                </c:pt>
                <c:pt idx="469">
                  <c:v>0.0303</c:v>
                </c:pt>
                <c:pt idx="470">
                  <c:v>0.0309</c:v>
                </c:pt>
                <c:pt idx="471">
                  <c:v>0.0299</c:v>
                </c:pt>
                <c:pt idx="472">
                  <c:v>0.0302</c:v>
                </c:pt>
                <c:pt idx="473">
                  <c:v>0.0296</c:v>
                </c:pt>
                <c:pt idx="474">
                  <c:v>0.0305</c:v>
                </c:pt>
                <c:pt idx="475">
                  <c:v>0.0325</c:v>
                </c:pt>
                <c:pt idx="476">
                  <c:v>0.0334</c:v>
                </c:pt>
                <c:pt idx="477">
                  <c:v>0.0356</c:v>
                </c:pt>
                <c:pt idx="478">
                  <c:v>0.0401</c:v>
                </c:pt>
                <c:pt idx="479">
                  <c:v>0.0425</c:v>
                </c:pt>
                <c:pt idx="480">
                  <c:v>0.0426</c:v>
                </c:pt>
                <c:pt idx="481">
                  <c:v>0.0447</c:v>
                </c:pt>
                <c:pt idx="482">
                  <c:v>0.0473</c:v>
                </c:pt>
                <c:pt idx="483">
                  <c:v>0.0476</c:v>
                </c:pt>
                <c:pt idx="484">
                  <c:v>0.0529</c:v>
                </c:pt>
                <c:pt idx="485">
                  <c:v>0.0545</c:v>
                </c:pt>
                <c:pt idx="486">
                  <c:v>0.0553</c:v>
                </c:pt>
                <c:pt idx="487">
                  <c:v>0.0592</c:v>
                </c:pt>
                <c:pt idx="488">
                  <c:v>0.0598</c:v>
                </c:pt>
                <c:pt idx="489">
                  <c:v>0.0605</c:v>
                </c:pt>
                <c:pt idx="490">
                  <c:v>0.0601</c:v>
                </c:pt>
                <c:pt idx="491">
                  <c:v>0.06</c:v>
                </c:pt>
                <c:pt idx="492">
                  <c:v>0.0585</c:v>
                </c:pt>
                <c:pt idx="493">
                  <c:v>0.0574</c:v>
                </c:pt>
                <c:pt idx="494">
                  <c:v>0.058</c:v>
                </c:pt>
                <c:pt idx="495">
                  <c:v>0.0576</c:v>
                </c:pt>
                <c:pt idx="496">
                  <c:v>0.058</c:v>
                </c:pt>
                <c:pt idx="497">
                  <c:v>0.056</c:v>
                </c:pt>
                <c:pt idx="498">
                  <c:v>0.0556</c:v>
                </c:pt>
                <c:pt idx="499">
                  <c:v>0.0522</c:v>
                </c:pt>
                <c:pt idx="500">
                  <c:v>0.0531</c:v>
                </c:pt>
                <c:pt idx="501">
                  <c:v>0.0522</c:v>
                </c:pt>
                <c:pt idx="502">
                  <c:v>0.0524</c:v>
                </c:pt>
                <c:pt idx="503">
                  <c:v>0.0527</c:v>
                </c:pt>
                <c:pt idx="504">
                  <c:v>0.054</c:v>
                </c:pt>
                <c:pt idx="505">
                  <c:v>0.0522</c:v>
                </c:pt>
                <c:pt idx="506">
                  <c:v>0.053</c:v>
                </c:pt>
                <c:pt idx="507">
                  <c:v>0.0524</c:v>
                </c:pt>
                <c:pt idx="508">
                  <c:v>0.0531</c:v>
                </c:pt>
                <c:pt idx="509">
                  <c:v>0.0529</c:v>
                </c:pt>
                <c:pt idx="510">
                  <c:v>0.0525</c:v>
                </c:pt>
                <c:pt idx="511">
                  <c:v>0.0519</c:v>
                </c:pt>
                <c:pt idx="512">
                  <c:v>0.0539</c:v>
                </c:pt>
                <c:pt idx="513">
                  <c:v>0.0551</c:v>
                </c:pt>
                <c:pt idx="514">
                  <c:v>0.055</c:v>
                </c:pt>
                <c:pt idx="515">
                  <c:v>0.0556</c:v>
                </c:pt>
                <c:pt idx="516">
                  <c:v>0.0552</c:v>
                </c:pt>
                <c:pt idx="517">
                  <c:v>0.0554</c:v>
                </c:pt>
                <c:pt idx="518">
                  <c:v>0.0554</c:v>
                </c:pt>
                <c:pt idx="519">
                  <c:v>0.055</c:v>
                </c:pt>
                <c:pt idx="520">
                  <c:v>0.0552</c:v>
                </c:pt>
                <c:pt idx="521">
                  <c:v>0.055</c:v>
                </c:pt>
                <c:pt idx="522">
                  <c:v>0.0556</c:v>
                </c:pt>
                <c:pt idx="523">
                  <c:v>0.0551</c:v>
                </c:pt>
                <c:pt idx="524">
                  <c:v>0.0549</c:v>
                </c:pt>
                <c:pt idx="525">
                  <c:v>0.0545</c:v>
                </c:pt>
                <c:pt idx="526">
                  <c:v>0.0549</c:v>
                </c:pt>
                <c:pt idx="527">
                  <c:v>0.0556</c:v>
                </c:pt>
                <c:pt idx="528">
                  <c:v>0.0554</c:v>
                </c:pt>
                <c:pt idx="529">
                  <c:v>0.0555</c:v>
                </c:pt>
                <c:pt idx="530">
                  <c:v>0.0551</c:v>
                </c:pt>
                <c:pt idx="531">
                  <c:v>0.0507</c:v>
                </c:pt>
                <c:pt idx="532">
                  <c:v>0.0483</c:v>
                </c:pt>
                <c:pt idx="533">
                  <c:v>0.0468</c:v>
                </c:pt>
                <c:pt idx="534">
                  <c:v>0.0463</c:v>
                </c:pt>
                <c:pt idx="535">
                  <c:v>0.0476</c:v>
                </c:pt>
                <c:pt idx="536">
                  <c:v>0.0481</c:v>
                </c:pt>
                <c:pt idx="537">
                  <c:v>0.0474</c:v>
                </c:pt>
                <c:pt idx="538">
                  <c:v>0.0474</c:v>
                </c:pt>
                <c:pt idx="539">
                  <c:v>0.0476</c:v>
                </c:pt>
                <c:pt idx="540">
                  <c:v>0.0499</c:v>
                </c:pt>
                <c:pt idx="541">
                  <c:v>0.0507</c:v>
                </c:pt>
                <c:pt idx="542">
                  <c:v>0.0522</c:v>
                </c:pt>
                <c:pt idx="543">
                  <c:v>0.052</c:v>
                </c:pt>
                <c:pt idx="544">
                  <c:v>0.0542</c:v>
                </c:pt>
                <c:pt idx="545">
                  <c:v>0.053</c:v>
                </c:pt>
                <c:pt idx="546">
                  <c:v>0.0545</c:v>
                </c:pt>
                <c:pt idx="547">
                  <c:v>0.0573</c:v>
                </c:pt>
                <c:pt idx="548">
                  <c:v>0.0585</c:v>
                </c:pt>
                <c:pt idx="549">
                  <c:v>0.0602</c:v>
                </c:pt>
                <c:pt idx="550">
                  <c:v>0.0627</c:v>
                </c:pt>
                <c:pt idx="551">
                  <c:v>0.0653</c:v>
                </c:pt>
                <c:pt idx="552">
                  <c:v>0.0654</c:v>
                </c:pt>
                <c:pt idx="553">
                  <c:v>0.065</c:v>
                </c:pt>
                <c:pt idx="554">
                  <c:v>0.0652</c:v>
                </c:pt>
                <c:pt idx="555">
                  <c:v>0.0651</c:v>
                </c:pt>
                <c:pt idx="556">
                  <c:v>0.0651</c:v>
                </c:pt>
                <c:pt idx="557">
                  <c:v>0.064</c:v>
                </c:pt>
                <c:pt idx="558">
                  <c:v>0.0598</c:v>
                </c:pt>
                <c:pt idx="559">
                  <c:v>0.0549</c:v>
                </c:pt>
                <c:pt idx="560">
                  <c:v>0.0531</c:v>
                </c:pt>
                <c:pt idx="561">
                  <c:v>0.048</c:v>
                </c:pt>
                <c:pt idx="562">
                  <c:v>0.0421</c:v>
                </c:pt>
                <c:pt idx="563">
                  <c:v>0.0397</c:v>
                </c:pt>
                <c:pt idx="564">
                  <c:v>0.0377</c:v>
                </c:pt>
                <c:pt idx="565">
                  <c:v>0.0365</c:v>
                </c:pt>
                <c:pt idx="566">
                  <c:v>0.0307</c:v>
                </c:pt>
                <c:pt idx="567">
                  <c:v>0.0249</c:v>
                </c:pt>
                <c:pt idx="568">
                  <c:v>0.0209</c:v>
                </c:pt>
                <c:pt idx="569">
                  <c:v>0.0182</c:v>
                </c:pt>
                <c:pt idx="570">
                  <c:v>0.0173</c:v>
                </c:pt>
                <c:pt idx="571">
                  <c:v>0.0174</c:v>
                </c:pt>
                <c:pt idx="572">
                  <c:v>0.0173</c:v>
                </c:pt>
                <c:pt idx="573">
                  <c:v>0.0175</c:v>
                </c:pt>
                <c:pt idx="574">
                  <c:v>0.0175</c:v>
                </c:pt>
                <c:pt idx="575">
                  <c:v>0.0175</c:v>
                </c:pt>
                <c:pt idx="576">
                  <c:v>0.0173</c:v>
                </c:pt>
                <c:pt idx="577">
                  <c:v>0.0174</c:v>
                </c:pt>
                <c:pt idx="578">
                  <c:v>0.0175</c:v>
                </c:pt>
                <c:pt idx="579">
                  <c:v>0.0175</c:v>
                </c:pt>
                <c:pt idx="580">
                  <c:v>0.0134</c:v>
                </c:pt>
                <c:pt idx="581">
                  <c:v>0.0124</c:v>
                </c:pt>
                <c:pt idx="582">
                  <c:v>0.0124</c:v>
                </c:pt>
                <c:pt idx="583">
                  <c:v>0.0126</c:v>
                </c:pt>
                <c:pt idx="584">
                  <c:v>0.0125</c:v>
                </c:pt>
                <c:pt idx="585">
                  <c:v>0.0126</c:v>
                </c:pt>
                <c:pt idx="586">
                  <c:v>0.0126</c:v>
                </c:pt>
                <c:pt idx="587">
                  <c:v>0.0122</c:v>
                </c:pt>
                <c:pt idx="588">
                  <c:v>0.0101</c:v>
                </c:pt>
                <c:pt idx="589">
                  <c:v>0.0103</c:v>
                </c:pt>
                <c:pt idx="590">
                  <c:v>0.0101</c:v>
                </c:pt>
                <c:pt idx="591">
                  <c:v>0.0101</c:v>
                </c:pt>
                <c:pt idx="592">
                  <c:v>0.01</c:v>
                </c:pt>
                <c:pt idx="593">
                  <c:v>0.0098</c:v>
                </c:pt>
                <c:pt idx="594">
                  <c:v>0.01</c:v>
                </c:pt>
                <c:pt idx="595">
                  <c:v>0.0101</c:v>
                </c:pt>
                <c:pt idx="596">
                  <c:v>0.01</c:v>
                </c:pt>
                <c:pt idx="597">
                  <c:v>0.01</c:v>
                </c:pt>
                <c:pt idx="598">
                  <c:v>0.01</c:v>
                </c:pt>
                <c:pt idx="599">
                  <c:v>0.0103</c:v>
                </c:pt>
                <c:pt idx="600">
                  <c:v>0.0126</c:v>
                </c:pt>
                <c:pt idx="601">
                  <c:v>0.0143</c:v>
                </c:pt>
                <c:pt idx="602">
                  <c:v>0.0161</c:v>
                </c:pt>
                <c:pt idx="603">
                  <c:v>0.0176</c:v>
                </c:pt>
                <c:pt idx="604">
                  <c:v>0.0193</c:v>
                </c:pt>
                <c:pt idx="605">
                  <c:v>0.0216</c:v>
                </c:pt>
                <c:pt idx="606">
                  <c:v>0.0228</c:v>
                </c:pt>
                <c:pt idx="607">
                  <c:v>0.025</c:v>
                </c:pt>
                <c:pt idx="608">
                  <c:v>0.0263</c:v>
                </c:pt>
                <c:pt idx="609">
                  <c:v>0.0279</c:v>
                </c:pt>
                <c:pt idx="610">
                  <c:v>0.03</c:v>
                </c:pt>
                <c:pt idx="611">
                  <c:v>0.0304</c:v>
                </c:pt>
                <c:pt idx="612">
                  <c:v>0.0326</c:v>
                </c:pt>
                <c:pt idx="613">
                  <c:v>0.035</c:v>
                </c:pt>
                <c:pt idx="614">
                  <c:v>0.0362</c:v>
                </c:pt>
                <c:pt idx="615">
                  <c:v>0.0378</c:v>
                </c:pt>
                <c:pt idx="616">
                  <c:v>0.04</c:v>
                </c:pt>
                <c:pt idx="617">
                  <c:v>0.0416</c:v>
                </c:pt>
                <c:pt idx="618">
                  <c:v>0.0429</c:v>
                </c:pt>
                <c:pt idx="619">
                  <c:v>0.0449</c:v>
                </c:pt>
                <c:pt idx="620">
                  <c:v>0.0459</c:v>
                </c:pt>
                <c:pt idx="621">
                  <c:v>0.0479</c:v>
                </c:pt>
                <c:pt idx="622">
                  <c:v>0.0494</c:v>
                </c:pt>
                <c:pt idx="623">
                  <c:v>0.0499</c:v>
                </c:pt>
                <c:pt idx="624">
                  <c:v>0.0524</c:v>
                </c:pt>
                <c:pt idx="625">
                  <c:v>0.0525</c:v>
                </c:pt>
                <c:pt idx="626">
                  <c:v>0.0525</c:v>
                </c:pt>
                <c:pt idx="627">
                  <c:v>0.0525</c:v>
                </c:pt>
                <c:pt idx="628">
                  <c:v>0.0525</c:v>
                </c:pt>
                <c:pt idx="629">
                  <c:v>0.0524</c:v>
                </c:pt>
                <c:pt idx="630">
                  <c:v>0.0525</c:v>
                </c:pt>
                <c:pt idx="631">
                  <c:v>0.0526</c:v>
                </c:pt>
                <c:pt idx="632">
                  <c:v>0.0526</c:v>
                </c:pt>
                <c:pt idx="633">
                  <c:v>0.0525</c:v>
                </c:pt>
                <c:pt idx="634">
                  <c:v>0.0525</c:v>
                </c:pt>
                <c:pt idx="635">
                  <c:v>0.0525</c:v>
                </c:pt>
                <c:pt idx="636">
                  <c:v>0.0526</c:v>
                </c:pt>
                <c:pt idx="637">
                  <c:v>0.0502</c:v>
                </c:pt>
                <c:pt idx="638">
                  <c:v>0.0494</c:v>
                </c:pt>
                <c:pt idx="639">
                  <c:v>0.0476</c:v>
                </c:pt>
                <c:pt idx="640">
                  <c:v>0.0449</c:v>
                </c:pt>
                <c:pt idx="641">
                  <c:v>0.0424</c:v>
                </c:pt>
                <c:pt idx="642">
                  <c:v>0.0394</c:v>
                </c:pt>
                <c:pt idx="643">
                  <c:v>0.0298</c:v>
                </c:pt>
                <c:pt idx="644">
                  <c:v>0.0261</c:v>
                </c:pt>
                <c:pt idx="645">
                  <c:v>0.0228</c:v>
                </c:pt>
                <c:pt idx="646">
                  <c:v>0.0198</c:v>
                </c:pt>
                <c:pt idx="647">
                  <c:v>0.02</c:v>
                </c:pt>
                <c:pt idx="648">
                  <c:v>0.0201</c:v>
                </c:pt>
                <c:pt idx="649">
                  <c:v>0.02</c:v>
                </c:pt>
                <c:pt idx="650">
                  <c:v>0.0181</c:v>
                </c:pt>
                <c:pt idx="651">
                  <c:v>0.0097</c:v>
                </c:pt>
                <c:pt idx="652">
                  <c:v>0.0039</c:v>
                </c:pt>
                <c:pt idx="653">
                  <c:v>0.0016</c:v>
                </c:pt>
                <c:pt idx="654">
                  <c:v>0.0015</c:v>
                </c:pt>
                <c:pt idx="655">
                  <c:v>0.0022</c:v>
                </c:pt>
                <c:pt idx="656">
                  <c:v>0.0018</c:v>
                </c:pt>
                <c:pt idx="657">
                  <c:v>0.0015</c:v>
                </c:pt>
                <c:pt idx="658">
                  <c:v>0.0018</c:v>
                </c:pt>
                <c:pt idx="659">
                  <c:v>0.0021</c:v>
                </c:pt>
                <c:pt idx="660">
                  <c:v>0.0016</c:v>
                </c:pt>
                <c:pt idx="661">
                  <c:v>0.0016</c:v>
                </c:pt>
                <c:pt idx="662">
                  <c:v>0.0015</c:v>
                </c:pt>
                <c:pt idx="663">
                  <c:v>0.0012</c:v>
                </c:pt>
                <c:pt idx="664">
                  <c:v>0.0012</c:v>
                </c:pt>
                <c:pt idx="665">
                  <c:v>0.0012</c:v>
                </c:pt>
                <c:pt idx="666">
                  <c:v>0.0011</c:v>
                </c:pt>
                <c:pt idx="667">
                  <c:v>0.0013</c:v>
                </c:pt>
                <c:pt idx="668">
                  <c:v>0.0016</c:v>
                </c:pt>
                <c:pt idx="669">
                  <c:v>0.002</c:v>
                </c:pt>
                <c:pt idx="670">
                  <c:v>0.002</c:v>
                </c:pt>
                <c:pt idx="671">
                  <c:v>0.0018</c:v>
                </c:pt>
                <c:pt idx="672">
                  <c:v>0.0018</c:v>
                </c:pt>
                <c:pt idx="673">
                  <c:v>0.0019</c:v>
                </c:pt>
                <c:pt idx="674">
                  <c:v>0.0019</c:v>
                </c:pt>
                <c:pt idx="675">
                  <c:v>0.0019</c:v>
                </c:pt>
                <c:pt idx="676">
                  <c:v>0.0019</c:v>
                </c:pt>
                <c:pt idx="677">
                  <c:v>0.0018</c:v>
                </c:pt>
                <c:pt idx="678">
                  <c:v>0.0017</c:v>
                </c:pt>
                <c:pt idx="679">
                  <c:v>0.0016</c:v>
                </c:pt>
                <c:pt idx="680">
                  <c:v>0.0014</c:v>
                </c:pt>
                <c:pt idx="681">
                  <c:v>0.001</c:v>
                </c:pt>
                <c:pt idx="682">
                  <c:v>0.0009</c:v>
                </c:pt>
                <c:pt idx="683">
                  <c:v>0.0009</c:v>
                </c:pt>
                <c:pt idx="684">
                  <c:v>0.0007</c:v>
                </c:pt>
                <c:pt idx="685">
                  <c:v>0.001</c:v>
                </c:pt>
                <c:pt idx="686">
                  <c:v>0.0008</c:v>
                </c:pt>
                <c:pt idx="687">
                  <c:v>0.0007</c:v>
                </c:pt>
                <c:pt idx="688">
                  <c:v>0.0008</c:v>
                </c:pt>
                <c:pt idx="689">
                  <c:v>0.0007</c:v>
                </c:pt>
                <c:pt idx="690">
                  <c:v>0.0008</c:v>
                </c:pt>
                <c:pt idx="691">
                  <c:v>0.001</c:v>
                </c:pt>
                <c:pt idx="692">
                  <c:v>0.0013</c:v>
                </c:pt>
                <c:pt idx="693">
                  <c:v>0.0014</c:v>
                </c:pt>
                <c:pt idx="694">
                  <c:v>0.0016</c:v>
                </c:pt>
                <c:pt idx="695">
                  <c:v>0.0016</c:v>
                </c:pt>
                <c:pt idx="696">
                  <c:v>0.0016</c:v>
                </c:pt>
                <c:pt idx="697">
                  <c:v>0.0013</c:v>
                </c:pt>
                <c:pt idx="698">
                  <c:v>0.0014</c:v>
                </c:pt>
                <c:pt idx="699">
                  <c:v>0.0016</c:v>
                </c:pt>
                <c:pt idx="700">
                  <c:v>0.0016</c:v>
                </c:pt>
                <c:pt idx="701">
                  <c:v>0.0016</c:v>
                </c:pt>
                <c:pt idx="702">
                  <c:v>0.0014</c:v>
                </c:pt>
                <c:pt idx="703">
                  <c:v>0.0015</c:v>
                </c:pt>
                <c:pt idx="704">
                  <c:v>0.0014</c:v>
                </c:pt>
                <c:pt idx="705">
                  <c:v>0.0015</c:v>
                </c:pt>
                <c:pt idx="706">
                  <c:v>0.0011</c:v>
                </c:pt>
                <c:pt idx="707">
                  <c:v>0.0009</c:v>
                </c:pt>
                <c:pt idx="708">
                  <c:v>0.0009</c:v>
                </c:pt>
                <c:pt idx="709">
                  <c:v>0.0008</c:v>
                </c:pt>
                <c:pt idx="710">
                  <c:v>0.0008</c:v>
                </c:pt>
                <c:pt idx="711">
                  <c:v>0.0009</c:v>
                </c:pt>
                <c:pt idx="712">
                  <c:v>0.0008</c:v>
                </c:pt>
                <c:pt idx="713">
                  <c:v>0.0009</c:v>
                </c:pt>
                <c:pt idx="714">
                  <c:v>0.0007</c:v>
                </c:pt>
                <c:pt idx="715">
                  <c:v>0.0007</c:v>
                </c:pt>
                <c:pt idx="716">
                  <c:v>0.0008</c:v>
                </c:pt>
                <c:pt idx="717">
                  <c:v>0.0009</c:v>
                </c:pt>
                <c:pt idx="718">
                  <c:v>0.0009</c:v>
                </c:pt>
                <c:pt idx="719">
                  <c:v>0.001</c:v>
                </c:pt>
                <c:pt idx="720">
                  <c:v>0.0009</c:v>
                </c:pt>
                <c:pt idx="721">
                  <c:v>0.0009</c:v>
                </c:pt>
                <c:pt idx="722">
                  <c:v>0.0009</c:v>
                </c:pt>
                <c:pt idx="723">
                  <c:v>0.0009</c:v>
                </c:pt>
                <c:pt idx="724">
                  <c:v>0.0009</c:v>
                </c:pt>
                <c:pt idx="725">
                  <c:v>0.0012</c:v>
                </c:pt>
                <c:pt idx="726">
                  <c:v>0.0011</c:v>
                </c:pt>
                <c:pt idx="727">
                  <c:v>0.0011</c:v>
                </c:pt>
                <c:pt idx="728">
                  <c:v>0.0011</c:v>
                </c:pt>
                <c:pt idx="729">
                  <c:v>0.0012</c:v>
                </c:pt>
                <c:pt idx="730">
                  <c:v>0.0012</c:v>
                </c:pt>
                <c:pt idx="731">
                  <c:v>0.0013</c:v>
                </c:pt>
                <c:pt idx="732">
                  <c:v>0.0013</c:v>
                </c:pt>
                <c:pt idx="733">
                  <c:v>0.0014</c:v>
                </c:pt>
                <c:pt idx="734">
                  <c:v>0.0014</c:v>
                </c:pt>
                <c:pt idx="735">
                  <c:v>0.0012</c:v>
                </c:pt>
                <c:pt idx="736">
                  <c:v>0.0012</c:v>
                </c:pt>
                <c:pt idx="737">
                  <c:v>0.0024</c:v>
                </c:pt>
                <c:pt idx="738">
                  <c:v>0.0034</c:v>
                </c:pt>
                <c:pt idx="739">
                  <c:v>0.0038</c:v>
                </c:pt>
                <c:pt idx="740">
                  <c:v>0.0036</c:v>
                </c:pt>
                <c:pt idx="741">
                  <c:v>0.0037</c:v>
                </c:pt>
                <c:pt idx="742">
                  <c:v>0.0037</c:v>
                </c:pt>
                <c:pt idx="743">
                  <c:v>0.0038</c:v>
                </c:pt>
                <c:pt idx="744">
                  <c:v>0.0039</c:v>
                </c:pt>
                <c:pt idx="745">
                  <c:v>0.004</c:v>
                </c:pt>
                <c:pt idx="746">
                  <c:v>0.004</c:v>
                </c:pt>
                <c:pt idx="747">
                  <c:v>0.004</c:v>
                </c:pt>
                <c:pt idx="748">
                  <c:v>0.0041</c:v>
                </c:pt>
                <c:pt idx="749">
                  <c:v>0.0054</c:v>
                </c:pt>
                <c:pt idx="750">
                  <c:v>0.0065</c:v>
                </c:pt>
                <c:pt idx="751">
                  <c:v>0.0066</c:v>
                </c:pt>
                <c:pt idx="752">
                  <c:v>0.0079</c:v>
                </c:pt>
                <c:pt idx="753">
                  <c:v>0.009</c:v>
                </c:pt>
                <c:pt idx="754">
                  <c:v>0.0091</c:v>
                </c:pt>
                <c:pt idx="755">
                  <c:v>0.0104</c:v>
                </c:pt>
                <c:pt idx="756">
                  <c:v>0.0115</c:v>
                </c:pt>
                <c:pt idx="757">
                  <c:v>0.0116</c:v>
                </c:pt>
                <c:pt idx="758">
                  <c:v>0.0115</c:v>
                </c:pt>
                <c:pt idx="759">
                  <c:v>0.0115</c:v>
                </c:pt>
                <c:pt idx="760">
                  <c:v>0.0116</c:v>
                </c:pt>
                <c:pt idx="761">
                  <c:v>0.013</c:v>
                </c:pt>
                <c:pt idx="762">
                  <c:v>0.0141</c:v>
                </c:pt>
                <c:pt idx="763">
                  <c:v>0.0142</c:v>
                </c:pt>
                <c:pt idx="764">
                  <c:v>0.0151</c:v>
                </c:pt>
                <c:pt idx="765">
                  <c:v>0.0169</c:v>
                </c:pt>
                <c:pt idx="766">
                  <c:v>0.017</c:v>
                </c:pt>
                <c:pt idx="767">
                  <c:v>0.0182</c:v>
                </c:pt>
                <c:pt idx="768">
                  <c:v>0.0191</c:v>
                </c:pt>
                <c:pt idx="769">
                  <c:v>0.0191</c:v>
                </c:pt>
                <c:pt idx="770">
                  <c:v>0.0195</c:v>
                </c:pt>
                <c:pt idx="771">
                  <c:v>0.0219</c:v>
                </c:pt>
                <c:pt idx="772">
                  <c:v>0.022</c:v>
                </c:pt>
                <c:pt idx="773">
                  <c:v>0.0227</c:v>
                </c:pt>
                <c:pt idx="774">
                  <c:v>0.024</c:v>
                </c:pt>
                <c:pt idx="775">
                  <c:v>0.024</c:v>
                </c:pt>
              </c:numCache>
            </c:numRef>
          </c:val>
          <c:smooth val="0"/>
        </c:ser>
        <c:dLbls>
          <c:showLegendKey val="0"/>
          <c:showVal val="0"/>
          <c:showCatName val="0"/>
          <c:showSerName val="0"/>
          <c:showPercent val="0"/>
          <c:showBubbleSize val="0"/>
        </c:dLbls>
        <c:marker val="1"/>
        <c:smooth val="0"/>
        <c:axId val="-2100229608"/>
        <c:axId val="-2100232632"/>
      </c:lineChart>
      <c:catAx>
        <c:axId val="-2100229608"/>
        <c:scaling>
          <c:orientation val="minMax"/>
        </c:scaling>
        <c:delete val="0"/>
        <c:axPos val="b"/>
        <c:numFmt formatCode="General" sourceLinked="1"/>
        <c:majorTickMark val="none"/>
        <c:minorTickMark val="none"/>
        <c:tickLblPos val="low"/>
        <c:txPr>
          <a:bodyPr rot="-5400000" vert="horz"/>
          <a:lstStyle/>
          <a:p>
            <a:pPr>
              <a:defRPr b="0"/>
            </a:pPr>
            <a:endParaRPr lang="en-US"/>
          </a:p>
        </c:txPr>
        <c:crossAx val="-2100232632"/>
        <c:crosses val="autoZero"/>
        <c:auto val="1"/>
        <c:lblAlgn val="ctr"/>
        <c:lblOffset val="100"/>
        <c:tickLblSkip val="1"/>
        <c:noMultiLvlLbl val="0"/>
      </c:catAx>
      <c:valAx>
        <c:axId val="-2100232632"/>
        <c:scaling>
          <c:orientation val="minMax"/>
          <c:max val="0.2"/>
          <c:min val="0.0"/>
        </c:scaling>
        <c:delete val="0"/>
        <c:axPos val="l"/>
        <c:majorGridlines>
          <c:spPr>
            <a:ln w="3175"/>
          </c:spPr>
        </c:majorGridlines>
        <c:numFmt formatCode="0.0%" sourceLinked="0"/>
        <c:majorTickMark val="out"/>
        <c:minorTickMark val="none"/>
        <c:tickLblPos val="nextTo"/>
        <c:spPr>
          <a:ln w="3175">
            <a:solidFill>
              <a:schemeClr val="bg1"/>
            </a:solidFill>
          </a:ln>
        </c:spPr>
        <c:txPr>
          <a:bodyPr/>
          <a:lstStyle/>
          <a:p>
            <a:pPr>
              <a:defRPr b="0"/>
            </a:pPr>
            <a:endParaRPr lang="en-US"/>
          </a:p>
        </c:txPr>
        <c:crossAx val="-2100229608"/>
        <c:crosses val="autoZero"/>
        <c:crossBetween val="between"/>
      </c:valAx>
    </c:plotArea>
    <c:plotVisOnly val="1"/>
    <c:dispBlanksAs val="gap"/>
    <c:showDLblsOverMax val="0"/>
  </c:chart>
  <c:spPr>
    <a:ln>
      <a:noFill/>
    </a:ln>
  </c:spPr>
  <c:txPr>
    <a:bodyPr/>
    <a:lstStyle/>
    <a:p>
      <a:pPr>
        <a:defRPr b="1"/>
      </a:pPr>
      <a:endParaRPr lang="en-US"/>
    </a:p>
  </c:txPr>
  <c:printSettings>
    <c:headerFooter/>
    <c:pageMargins b="1.0" l="0.75" r="0.75" t="1.0" header="0.5" footer="0.5"/>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843464566929134"/>
          <c:y val="0.0333980582524272"/>
          <c:w val="0.871751104282696"/>
          <c:h val="0.855456310679612"/>
        </c:manualLayout>
      </c:layout>
      <c:areaChart>
        <c:grouping val="standard"/>
        <c:varyColors val="0"/>
        <c:ser>
          <c:idx val="2"/>
          <c:order val="0"/>
          <c:tx>
            <c:v>Recession</c:v>
          </c:tx>
          <c:spPr>
            <a:solidFill>
              <a:schemeClr val="bg1">
                <a:lumMod val="85000"/>
              </a:schemeClr>
            </a:solidFill>
            <a:ln>
              <a:noFill/>
            </a:ln>
          </c:spPr>
          <c:val>
            <c:numRef>
              <c:f>Jobless!$G$88:$G$1052</c:f>
              <c:numCache>
                <c:formatCode>General</c:formatCode>
                <c:ptCount val="965"/>
                <c:pt idx="61" formatCode="0">
                  <c:v>700000.0</c:v>
                </c:pt>
                <c:pt idx="62" formatCode="0">
                  <c:v>700000.0</c:v>
                </c:pt>
                <c:pt idx="63" formatCode="0">
                  <c:v>700000.0</c:v>
                </c:pt>
                <c:pt idx="64" formatCode="0">
                  <c:v>700000.0</c:v>
                </c:pt>
                <c:pt idx="65" formatCode="0">
                  <c:v>700000.0</c:v>
                </c:pt>
                <c:pt idx="66" formatCode="0">
                  <c:v>700000.0</c:v>
                </c:pt>
                <c:pt idx="67" formatCode="0">
                  <c:v>700000.0</c:v>
                </c:pt>
                <c:pt idx="68" formatCode="0">
                  <c:v>700000.0</c:v>
                </c:pt>
                <c:pt idx="69" formatCode="0">
                  <c:v>700000.0</c:v>
                </c:pt>
                <c:pt idx="70" formatCode="0">
                  <c:v>700000.0</c:v>
                </c:pt>
                <c:pt idx="71" formatCode="0">
                  <c:v>700000.0</c:v>
                </c:pt>
                <c:pt idx="72" formatCode="0">
                  <c:v>700000.0</c:v>
                </c:pt>
                <c:pt idx="73" formatCode="0">
                  <c:v>700000.0</c:v>
                </c:pt>
                <c:pt idx="74" formatCode="0">
                  <c:v>700000.0</c:v>
                </c:pt>
                <c:pt idx="75" formatCode="0">
                  <c:v>700000.0</c:v>
                </c:pt>
                <c:pt idx="76" formatCode="0">
                  <c:v>700000.0</c:v>
                </c:pt>
                <c:pt idx="77" formatCode="0">
                  <c:v>700000.0</c:v>
                </c:pt>
                <c:pt idx="78" formatCode="0">
                  <c:v>700000.0</c:v>
                </c:pt>
                <c:pt idx="79" formatCode="0">
                  <c:v>700000.0</c:v>
                </c:pt>
                <c:pt idx="80" formatCode="0">
                  <c:v>700000.0</c:v>
                </c:pt>
                <c:pt idx="81" formatCode="0">
                  <c:v>700000.0</c:v>
                </c:pt>
                <c:pt idx="82" formatCode="0">
                  <c:v>700000.0</c:v>
                </c:pt>
                <c:pt idx="83" formatCode="0">
                  <c:v>700000.0</c:v>
                </c:pt>
                <c:pt idx="84" formatCode="0">
                  <c:v>700000.0</c:v>
                </c:pt>
                <c:pt idx="85" formatCode="0">
                  <c:v>700000.0</c:v>
                </c:pt>
                <c:pt idx="86" formatCode="0">
                  <c:v>700000.0</c:v>
                </c:pt>
                <c:pt idx="87" formatCode="0">
                  <c:v>700000.0</c:v>
                </c:pt>
                <c:pt idx="88" formatCode="0">
                  <c:v>700000.0</c:v>
                </c:pt>
                <c:pt idx="89" formatCode="0">
                  <c:v>700000.0</c:v>
                </c:pt>
                <c:pt idx="90" formatCode="0">
                  <c:v>700000.0</c:v>
                </c:pt>
                <c:pt idx="91" formatCode="0">
                  <c:v>700000.0</c:v>
                </c:pt>
                <c:pt idx="92" formatCode="0">
                  <c:v>700000.0</c:v>
                </c:pt>
                <c:pt idx="93" formatCode="0">
                  <c:v>700000.0</c:v>
                </c:pt>
                <c:pt idx="94" formatCode="0">
                  <c:v>700000.0</c:v>
                </c:pt>
                <c:pt idx="95" formatCode="0">
                  <c:v>700000.0</c:v>
                </c:pt>
                <c:pt idx="96" formatCode="0">
                  <c:v>700000.0</c:v>
                </c:pt>
                <c:pt idx="97" formatCode="0">
                  <c:v>700000.0</c:v>
                </c:pt>
                <c:pt idx="98" formatCode="0">
                  <c:v>700000.0</c:v>
                </c:pt>
                <c:pt idx="99" formatCode="0">
                  <c:v>700000.0</c:v>
                </c:pt>
                <c:pt idx="413" formatCode="0">
                  <c:v>700000.0</c:v>
                </c:pt>
                <c:pt idx="414" formatCode="0">
                  <c:v>700000.0</c:v>
                </c:pt>
                <c:pt idx="415" formatCode="0">
                  <c:v>700000.0</c:v>
                </c:pt>
                <c:pt idx="416" formatCode="0">
                  <c:v>700000.0</c:v>
                </c:pt>
                <c:pt idx="417" formatCode="0">
                  <c:v>700000.0</c:v>
                </c:pt>
                <c:pt idx="418" formatCode="0">
                  <c:v>700000.0</c:v>
                </c:pt>
                <c:pt idx="419" formatCode="0">
                  <c:v>700000.0</c:v>
                </c:pt>
                <c:pt idx="420" formatCode="0">
                  <c:v>700000.0</c:v>
                </c:pt>
                <c:pt idx="421" formatCode="0">
                  <c:v>700000.0</c:v>
                </c:pt>
                <c:pt idx="422" formatCode="0">
                  <c:v>700000.0</c:v>
                </c:pt>
                <c:pt idx="423" formatCode="0">
                  <c:v>700000.0</c:v>
                </c:pt>
                <c:pt idx="424" formatCode="0">
                  <c:v>700000.0</c:v>
                </c:pt>
                <c:pt idx="425" formatCode="0">
                  <c:v>700000.0</c:v>
                </c:pt>
                <c:pt idx="426" formatCode="0">
                  <c:v>700000.0</c:v>
                </c:pt>
                <c:pt idx="427" formatCode="0">
                  <c:v>700000.0</c:v>
                </c:pt>
                <c:pt idx="428" formatCode="0">
                  <c:v>700000.0</c:v>
                </c:pt>
                <c:pt idx="429" formatCode="0">
                  <c:v>700000.0</c:v>
                </c:pt>
                <c:pt idx="430" formatCode="0">
                  <c:v>700000.0</c:v>
                </c:pt>
                <c:pt idx="431" formatCode="0">
                  <c:v>700000.0</c:v>
                </c:pt>
                <c:pt idx="432" formatCode="0">
                  <c:v>700000.0</c:v>
                </c:pt>
                <c:pt idx="433" formatCode="0">
                  <c:v>700000.0</c:v>
                </c:pt>
                <c:pt idx="434" formatCode="0">
                  <c:v>700000.0</c:v>
                </c:pt>
                <c:pt idx="435" formatCode="0">
                  <c:v>700000.0</c:v>
                </c:pt>
                <c:pt idx="436" formatCode="0">
                  <c:v>700000.0</c:v>
                </c:pt>
                <c:pt idx="437" formatCode="0">
                  <c:v>700000.0</c:v>
                </c:pt>
                <c:pt idx="438" formatCode="0">
                  <c:v>700000.0</c:v>
                </c:pt>
                <c:pt idx="439" formatCode="0">
                  <c:v>700000.0</c:v>
                </c:pt>
                <c:pt idx="440" formatCode="0">
                  <c:v>700000.0</c:v>
                </c:pt>
                <c:pt idx="441" formatCode="0">
                  <c:v>700000.0</c:v>
                </c:pt>
                <c:pt idx="442" formatCode="0">
                  <c:v>700000.0</c:v>
                </c:pt>
                <c:pt idx="443" formatCode="0">
                  <c:v>700000.0</c:v>
                </c:pt>
                <c:pt idx="444" formatCode="0">
                  <c:v>700000.0</c:v>
                </c:pt>
                <c:pt idx="445" formatCode="0">
                  <c:v>700000.0</c:v>
                </c:pt>
                <c:pt idx="446" formatCode="0">
                  <c:v>700000.0</c:v>
                </c:pt>
                <c:pt idx="447" formatCode="0">
                  <c:v>700000.0</c:v>
                </c:pt>
                <c:pt idx="448" formatCode="0">
                  <c:v>700000.0</c:v>
                </c:pt>
                <c:pt idx="449" formatCode="0">
                  <c:v>700000.0</c:v>
                </c:pt>
                <c:pt idx="450" formatCode="0">
                  <c:v>700000.0</c:v>
                </c:pt>
                <c:pt idx="451" formatCode="0">
                  <c:v>700000.0</c:v>
                </c:pt>
                <c:pt idx="452" formatCode="0">
                  <c:v>700000.0</c:v>
                </c:pt>
                <c:pt idx="453" formatCode="0">
                  <c:v>700000.0</c:v>
                </c:pt>
                <c:pt idx="454" formatCode="0">
                  <c:v>700000.0</c:v>
                </c:pt>
                <c:pt idx="455" formatCode="0">
                  <c:v>700000.0</c:v>
                </c:pt>
                <c:pt idx="456" formatCode="0">
                  <c:v>700000.0</c:v>
                </c:pt>
                <c:pt idx="457" formatCode="0">
                  <c:v>700000.0</c:v>
                </c:pt>
                <c:pt idx="458" formatCode="0">
                  <c:v>700000.0</c:v>
                </c:pt>
                <c:pt idx="459" formatCode="0">
                  <c:v>700000.0</c:v>
                </c:pt>
                <c:pt idx="460" formatCode="0">
                  <c:v>700000.0</c:v>
                </c:pt>
                <c:pt idx="461" formatCode="0">
                  <c:v>700000.0</c:v>
                </c:pt>
                <c:pt idx="462" formatCode="0">
                  <c:v>700000.0</c:v>
                </c:pt>
                <c:pt idx="463" formatCode="0">
                  <c:v>700000.0</c:v>
                </c:pt>
                <c:pt idx="464" formatCode="0">
                  <c:v>700000.0</c:v>
                </c:pt>
                <c:pt idx="465" formatCode="0">
                  <c:v>700000.0</c:v>
                </c:pt>
                <c:pt idx="466" formatCode="0">
                  <c:v>700000.0</c:v>
                </c:pt>
                <c:pt idx="467" formatCode="0">
                  <c:v>700000.0</c:v>
                </c:pt>
                <c:pt idx="468" formatCode="0">
                  <c:v>700000.0</c:v>
                </c:pt>
                <c:pt idx="469" formatCode="0">
                  <c:v>700000.0</c:v>
                </c:pt>
                <c:pt idx="470" formatCode="0">
                  <c:v>700000.0</c:v>
                </c:pt>
                <c:pt idx="471" formatCode="0">
                  <c:v>700000.0</c:v>
                </c:pt>
                <c:pt idx="472" formatCode="0">
                  <c:v>700000.0</c:v>
                </c:pt>
                <c:pt idx="473" formatCode="0">
                  <c:v>700000.0</c:v>
                </c:pt>
                <c:pt idx="474" formatCode="0">
                  <c:v>700000.0</c:v>
                </c:pt>
                <c:pt idx="475" formatCode="0">
                  <c:v>700000.0</c:v>
                </c:pt>
                <c:pt idx="476" formatCode="0">
                  <c:v>700000.0</c:v>
                </c:pt>
                <c:pt idx="477" formatCode="0">
                  <c:v>700000.0</c:v>
                </c:pt>
                <c:pt idx="478" formatCode="0">
                  <c:v>700000.0</c:v>
                </c:pt>
                <c:pt idx="479" formatCode="0">
                  <c:v>700000.0</c:v>
                </c:pt>
                <c:pt idx="480" formatCode="0">
                  <c:v>700000.0</c:v>
                </c:pt>
                <c:pt idx="481" formatCode="0">
                  <c:v>700000.0</c:v>
                </c:pt>
                <c:pt idx="482" formatCode="0">
                  <c:v>700000.0</c:v>
                </c:pt>
                <c:pt idx="483" formatCode="0">
                  <c:v>700000.0</c:v>
                </c:pt>
                <c:pt idx="484" formatCode="0">
                  <c:v>700000.0</c:v>
                </c:pt>
                <c:pt idx="485" formatCode="0">
                  <c:v>700000.0</c:v>
                </c:pt>
                <c:pt idx="486" formatCode="0">
                  <c:v>700000.0</c:v>
                </c:pt>
                <c:pt idx="487" formatCode="0">
                  <c:v>700000.0</c:v>
                </c:pt>
                <c:pt idx="488" formatCode="0">
                  <c:v>700000.0</c:v>
                </c:pt>
                <c:pt idx="489" formatCode="0">
                  <c:v>700000.0</c:v>
                </c:pt>
                <c:pt idx="490" formatCode="0">
                  <c:v>700000.0</c:v>
                </c:pt>
                <c:pt idx="491" formatCode="0">
                  <c:v>700000.0</c:v>
                </c:pt>
                <c:pt idx="492" formatCode="0">
                  <c:v>700000.0</c:v>
                </c:pt>
                <c:pt idx="493" formatCode="0">
                  <c:v>700000.0</c:v>
                </c:pt>
                <c:pt idx="494" formatCode="0">
                  <c:v>700000.0</c:v>
                </c:pt>
                <c:pt idx="495" formatCode="0">
                  <c:v>700000.0</c:v>
                </c:pt>
                <c:pt idx="496" formatCode="0">
                  <c:v>700000.0</c:v>
                </c:pt>
                <c:pt idx="497" formatCode="0">
                  <c:v>700000.0</c:v>
                </c:pt>
                <c:pt idx="498" formatCode="0">
                  <c:v>700000.0</c:v>
                </c:pt>
                <c:pt idx="499" formatCode="0">
                  <c:v>700000.0</c:v>
                </c:pt>
              </c:numCache>
            </c:numRef>
          </c:val>
        </c:ser>
        <c:ser>
          <c:idx val="1"/>
          <c:order val="2"/>
          <c:tx>
            <c:v>Area</c:v>
          </c:tx>
          <c:spPr>
            <a:solidFill>
              <a:schemeClr val="tx2">
                <a:lumMod val="40000"/>
                <a:lumOff val="60000"/>
              </a:schemeClr>
            </a:solidFill>
            <a:ln>
              <a:solidFill>
                <a:schemeClr val="tx1"/>
              </a:solidFill>
            </a:ln>
          </c:spPr>
          <c:val>
            <c:numRef>
              <c:f>Jobless!$E$88:$E$1052</c:f>
              <c:numCache>
                <c:formatCode>_-* #,##0_-;\-* #,##0_-;_-* "-"??_-;_-@_-</c:formatCode>
                <c:ptCount val="965"/>
                <c:pt idx="0">
                  <c:v>286000.0</c:v>
                </c:pt>
                <c:pt idx="1">
                  <c:v>298000.0</c:v>
                </c:pt>
                <c:pt idx="2">
                  <c:v>289000.0</c:v>
                </c:pt>
                <c:pt idx="3">
                  <c:v>284000.0</c:v>
                </c:pt>
                <c:pt idx="4">
                  <c:v>285000.0</c:v>
                </c:pt>
                <c:pt idx="5">
                  <c:v>312000.0</c:v>
                </c:pt>
                <c:pt idx="6">
                  <c:v>300000.0</c:v>
                </c:pt>
                <c:pt idx="7">
                  <c:v>283000.0</c:v>
                </c:pt>
                <c:pt idx="8">
                  <c:v>280000.0</c:v>
                </c:pt>
                <c:pt idx="9">
                  <c:v>286000.0</c:v>
                </c:pt>
                <c:pt idx="10">
                  <c:v>270000.0</c:v>
                </c:pt>
                <c:pt idx="11">
                  <c:v>271000.0</c:v>
                </c:pt>
                <c:pt idx="12">
                  <c:v>272000.0</c:v>
                </c:pt>
                <c:pt idx="13">
                  <c:v>266000.0</c:v>
                </c:pt>
                <c:pt idx="14">
                  <c:v>268000.0</c:v>
                </c:pt>
                <c:pt idx="15">
                  <c:v>259000.0</c:v>
                </c:pt>
                <c:pt idx="16">
                  <c:v>274000.0</c:v>
                </c:pt>
                <c:pt idx="17">
                  <c:v>291000.0</c:v>
                </c:pt>
                <c:pt idx="18">
                  <c:v>293000.0</c:v>
                </c:pt>
                <c:pt idx="19">
                  <c:v>276000.0</c:v>
                </c:pt>
                <c:pt idx="20">
                  <c:v>280000.0</c:v>
                </c:pt>
                <c:pt idx="21">
                  <c:v>280000.0</c:v>
                </c:pt>
                <c:pt idx="22">
                  <c:v>290000.0</c:v>
                </c:pt>
                <c:pt idx="23">
                  <c:v>284000.0</c:v>
                </c:pt>
                <c:pt idx="24">
                  <c:v>294000.0</c:v>
                </c:pt>
                <c:pt idx="25">
                  <c:v>296000.0</c:v>
                </c:pt>
                <c:pt idx="26">
                  <c:v>281000.0</c:v>
                </c:pt>
                <c:pt idx="27">
                  <c:v>293000.0</c:v>
                </c:pt>
                <c:pt idx="28">
                  <c:v>303000.0</c:v>
                </c:pt>
                <c:pt idx="29">
                  <c:v>300000.0</c:v>
                </c:pt>
                <c:pt idx="30">
                  <c:v>298000.0</c:v>
                </c:pt>
                <c:pt idx="31">
                  <c:v>306000.0</c:v>
                </c:pt>
                <c:pt idx="32">
                  <c:v>315000.0</c:v>
                </c:pt>
                <c:pt idx="33">
                  <c:v>318000.0</c:v>
                </c:pt>
                <c:pt idx="34">
                  <c:v>312000.0</c:v>
                </c:pt>
                <c:pt idx="35">
                  <c:v>301000.0</c:v>
                </c:pt>
                <c:pt idx="36">
                  <c:v>309000.0</c:v>
                </c:pt>
                <c:pt idx="37">
                  <c:v>311000.0</c:v>
                </c:pt>
                <c:pt idx="38">
                  <c:v>288000.0</c:v>
                </c:pt>
                <c:pt idx="39">
                  <c:v>292000.0</c:v>
                </c:pt>
                <c:pt idx="40">
                  <c:v>309000.0</c:v>
                </c:pt>
                <c:pt idx="41">
                  <c:v>299000.0</c:v>
                </c:pt>
                <c:pt idx="42">
                  <c:v>295000.0</c:v>
                </c:pt>
                <c:pt idx="43">
                  <c:v>301000.0</c:v>
                </c:pt>
                <c:pt idx="44">
                  <c:v>331000.0</c:v>
                </c:pt>
                <c:pt idx="45">
                  <c:v>318000.0</c:v>
                </c:pt>
                <c:pt idx="46">
                  <c:v>332000.0</c:v>
                </c:pt>
                <c:pt idx="47">
                  <c:v>356000.0</c:v>
                </c:pt>
                <c:pt idx="48">
                  <c:v>338000.0</c:v>
                </c:pt>
                <c:pt idx="49">
                  <c:v>321000.0</c:v>
                </c:pt>
                <c:pt idx="50">
                  <c:v>354000.0</c:v>
                </c:pt>
                <c:pt idx="51">
                  <c:v>364000.0</c:v>
                </c:pt>
                <c:pt idx="52">
                  <c:v>353000.0</c:v>
                </c:pt>
                <c:pt idx="53">
                  <c:v>337000.0</c:v>
                </c:pt>
                <c:pt idx="54">
                  <c:v>318000.0</c:v>
                </c:pt>
                <c:pt idx="55">
                  <c:v>343000.0</c:v>
                </c:pt>
                <c:pt idx="56">
                  <c:v>362000.0</c:v>
                </c:pt>
                <c:pt idx="57">
                  <c:v>376000.0</c:v>
                </c:pt>
                <c:pt idx="58">
                  <c:v>365000.0</c:v>
                </c:pt>
                <c:pt idx="59">
                  <c:v>358000.0</c:v>
                </c:pt>
                <c:pt idx="60">
                  <c:v>386000.0</c:v>
                </c:pt>
                <c:pt idx="61">
                  <c:v>384000.0</c:v>
                </c:pt>
                <c:pt idx="62">
                  <c:v>393000.0</c:v>
                </c:pt>
                <c:pt idx="63">
                  <c:v>393000.0</c:v>
                </c:pt>
                <c:pt idx="64">
                  <c:v>378000.0</c:v>
                </c:pt>
                <c:pt idx="65">
                  <c:v>388000.0</c:v>
                </c:pt>
                <c:pt idx="66">
                  <c:v>398000.0</c:v>
                </c:pt>
                <c:pt idx="67">
                  <c:v>383000.0</c:v>
                </c:pt>
                <c:pt idx="68">
                  <c:v>400000.0</c:v>
                </c:pt>
                <c:pt idx="69">
                  <c:v>406000.0</c:v>
                </c:pt>
                <c:pt idx="70">
                  <c:v>381000.0</c:v>
                </c:pt>
                <c:pt idx="71">
                  <c:v>390000.0</c:v>
                </c:pt>
                <c:pt idx="72">
                  <c:v>402000.0</c:v>
                </c:pt>
                <c:pt idx="73">
                  <c:v>405000.0</c:v>
                </c:pt>
                <c:pt idx="74">
                  <c:v>406000.0</c:v>
                </c:pt>
                <c:pt idx="75">
                  <c:v>411000.0</c:v>
                </c:pt>
                <c:pt idx="76">
                  <c:v>394000.0</c:v>
                </c:pt>
                <c:pt idx="77">
                  <c:v>381000.0</c:v>
                </c:pt>
                <c:pt idx="78">
                  <c:v>394000.0</c:v>
                </c:pt>
                <c:pt idx="79">
                  <c:v>401000.0</c:v>
                </c:pt>
                <c:pt idx="80">
                  <c:v>405000.0</c:v>
                </c:pt>
                <c:pt idx="81">
                  <c:v>398000.0</c:v>
                </c:pt>
                <c:pt idx="82">
                  <c:v>388000.0</c:v>
                </c:pt>
                <c:pt idx="83">
                  <c:v>401000.0</c:v>
                </c:pt>
                <c:pt idx="84">
                  <c:v>394000.0</c:v>
                </c:pt>
                <c:pt idx="85">
                  <c:v>402000.0</c:v>
                </c:pt>
                <c:pt idx="86">
                  <c:v>395000.0</c:v>
                </c:pt>
                <c:pt idx="87">
                  <c:v>402000.0</c:v>
                </c:pt>
                <c:pt idx="88">
                  <c:v>408000.0</c:v>
                </c:pt>
                <c:pt idx="89">
                  <c:v>395000.0</c:v>
                </c:pt>
                <c:pt idx="90">
                  <c:v>453000.0</c:v>
                </c:pt>
                <c:pt idx="91">
                  <c:v>517000.0</c:v>
                </c:pt>
                <c:pt idx="92">
                  <c:v>476000.0</c:v>
                </c:pt>
                <c:pt idx="93">
                  <c:v>482000.0</c:v>
                </c:pt>
                <c:pt idx="94">
                  <c:v>482000.0</c:v>
                </c:pt>
                <c:pt idx="95">
                  <c:v>483000.0</c:v>
                </c:pt>
                <c:pt idx="96">
                  <c:v>440000.0</c:v>
                </c:pt>
                <c:pt idx="97">
                  <c:v>428000.0</c:v>
                </c:pt>
                <c:pt idx="98">
                  <c:v>431000.0</c:v>
                </c:pt>
                <c:pt idx="99">
                  <c:v>491000.0</c:v>
                </c:pt>
                <c:pt idx="100">
                  <c:v>465000.0</c:v>
                </c:pt>
                <c:pt idx="101">
                  <c:v>393000.0</c:v>
                </c:pt>
                <c:pt idx="102">
                  <c:v>389000.0</c:v>
                </c:pt>
                <c:pt idx="103">
                  <c:v>416000.0</c:v>
                </c:pt>
                <c:pt idx="104">
                  <c:v>421000.0</c:v>
                </c:pt>
                <c:pt idx="105">
                  <c:v>397000.0</c:v>
                </c:pt>
                <c:pt idx="106">
                  <c:v>418000.0</c:v>
                </c:pt>
                <c:pt idx="107">
                  <c:v>405000.0</c:v>
                </c:pt>
                <c:pt idx="108">
                  <c:v>414000.0</c:v>
                </c:pt>
                <c:pt idx="109">
                  <c:v>404000.0</c:v>
                </c:pt>
                <c:pt idx="110">
                  <c:v>397000.0</c:v>
                </c:pt>
                <c:pt idx="111">
                  <c:v>397000.0</c:v>
                </c:pt>
                <c:pt idx="112">
                  <c:v>398000.0</c:v>
                </c:pt>
                <c:pt idx="113">
                  <c:v>392000.0</c:v>
                </c:pt>
                <c:pt idx="114">
                  <c:v>399000.0</c:v>
                </c:pt>
                <c:pt idx="115">
                  <c:v>392000.0</c:v>
                </c:pt>
                <c:pt idx="116">
                  <c:v>415000.0</c:v>
                </c:pt>
                <c:pt idx="117">
                  <c:v>479000.0</c:v>
                </c:pt>
                <c:pt idx="118">
                  <c:v>445000.0</c:v>
                </c:pt>
                <c:pt idx="119">
                  <c:v>442000.0</c:v>
                </c:pt>
                <c:pt idx="120">
                  <c:v>416000.0</c:v>
                </c:pt>
                <c:pt idx="121">
                  <c:v>414000.0</c:v>
                </c:pt>
                <c:pt idx="122">
                  <c:v>409000.0</c:v>
                </c:pt>
                <c:pt idx="123">
                  <c:v>413000.0</c:v>
                </c:pt>
                <c:pt idx="124">
                  <c:v>411000.0</c:v>
                </c:pt>
                <c:pt idx="125">
                  <c:v>403000.0</c:v>
                </c:pt>
                <c:pt idx="126">
                  <c:v>378000.0</c:v>
                </c:pt>
                <c:pt idx="127">
                  <c:v>388000.0</c:v>
                </c:pt>
                <c:pt idx="128">
                  <c:v>396000.0</c:v>
                </c:pt>
                <c:pt idx="129">
                  <c:v>388000.0</c:v>
                </c:pt>
                <c:pt idx="130">
                  <c:v>386000.0</c:v>
                </c:pt>
                <c:pt idx="131">
                  <c:v>391000.0</c:v>
                </c:pt>
                <c:pt idx="132">
                  <c:v>384000.0</c:v>
                </c:pt>
                <c:pt idx="133">
                  <c:v>379000.0</c:v>
                </c:pt>
                <c:pt idx="134">
                  <c:v>390000.0</c:v>
                </c:pt>
                <c:pt idx="135">
                  <c:v>388000.0</c:v>
                </c:pt>
                <c:pt idx="136">
                  <c:v>389000.0</c:v>
                </c:pt>
                <c:pt idx="137">
                  <c:v>399000.0</c:v>
                </c:pt>
                <c:pt idx="138">
                  <c:v>398000.0</c:v>
                </c:pt>
                <c:pt idx="139">
                  <c:v>394000.0</c:v>
                </c:pt>
                <c:pt idx="140">
                  <c:v>416000.0</c:v>
                </c:pt>
                <c:pt idx="141">
                  <c:v>412000.0</c:v>
                </c:pt>
                <c:pt idx="142">
                  <c:v>401000.0</c:v>
                </c:pt>
                <c:pt idx="143">
                  <c:v>409000.0</c:v>
                </c:pt>
                <c:pt idx="144">
                  <c:v>404000.0</c:v>
                </c:pt>
                <c:pt idx="145">
                  <c:v>405000.0</c:v>
                </c:pt>
                <c:pt idx="146">
                  <c:v>412000.0</c:v>
                </c:pt>
                <c:pt idx="147">
                  <c:v>409000.0</c:v>
                </c:pt>
                <c:pt idx="148">
                  <c:v>405000.0</c:v>
                </c:pt>
                <c:pt idx="149">
                  <c:v>400000.0</c:v>
                </c:pt>
                <c:pt idx="150">
                  <c:v>389000.0</c:v>
                </c:pt>
                <c:pt idx="151">
                  <c:v>390000.0</c:v>
                </c:pt>
                <c:pt idx="152">
                  <c:v>377000.0</c:v>
                </c:pt>
                <c:pt idx="153">
                  <c:v>425000.0</c:v>
                </c:pt>
                <c:pt idx="154">
                  <c:v>429000.0</c:v>
                </c:pt>
                <c:pt idx="155">
                  <c:v>394000.0</c:v>
                </c:pt>
                <c:pt idx="156">
                  <c:v>409000.0</c:v>
                </c:pt>
                <c:pt idx="157">
                  <c:v>393000.0</c:v>
                </c:pt>
                <c:pt idx="158">
                  <c:v>378000.0</c:v>
                </c:pt>
                <c:pt idx="159">
                  <c:v>402000.0</c:v>
                </c:pt>
                <c:pt idx="160">
                  <c:v>407000.0</c:v>
                </c:pt>
                <c:pt idx="161">
                  <c:v>413000.0</c:v>
                </c:pt>
                <c:pt idx="162">
                  <c:v>390000.0</c:v>
                </c:pt>
                <c:pt idx="163">
                  <c:v>420000.0</c:v>
                </c:pt>
                <c:pt idx="164">
                  <c:v>421000.0</c:v>
                </c:pt>
                <c:pt idx="165">
                  <c:v>436000.0</c:v>
                </c:pt>
                <c:pt idx="166">
                  <c:v>424000.0</c:v>
                </c:pt>
                <c:pt idx="167">
                  <c:v>430000.0</c:v>
                </c:pt>
                <c:pt idx="168">
                  <c:v>411000.0</c:v>
                </c:pt>
                <c:pt idx="169">
                  <c:v>436000.0</c:v>
                </c:pt>
                <c:pt idx="170">
                  <c:v>417000.0</c:v>
                </c:pt>
                <c:pt idx="171">
                  <c:v>434000.0</c:v>
                </c:pt>
                <c:pt idx="172">
                  <c:v>450000.0</c:v>
                </c:pt>
                <c:pt idx="173">
                  <c:v>444000.0</c:v>
                </c:pt>
                <c:pt idx="174">
                  <c:v>428000.0</c:v>
                </c:pt>
                <c:pt idx="175">
                  <c:v>417000.0</c:v>
                </c:pt>
                <c:pt idx="176">
                  <c:v>425000.0</c:v>
                </c:pt>
                <c:pt idx="177">
                  <c:v>419000.0</c:v>
                </c:pt>
                <c:pt idx="178">
                  <c:v>431000.0</c:v>
                </c:pt>
                <c:pt idx="179">
                  <c:v>429000.0</c:v>
                </c:pt>
                <c:pt idx="180">
                  <c:v>421000.0</c:v>
                </c:pt>
                <c:pt idx="181">
                  <c:v>408000.0</c:v>
                </c:pt>
                <c:pt idx="182">
                  <c:v>429000.0</c:v>
                </c:pt>
                <c:pt idx="183">
                  <c:v>433000.0</c:v>
                </c:pt>
                <c:pt idx="184">
                  <c:v>412000.0</c:v>
                </c:pt>
                <c:pt idx="185">
                  <c:v>403000.0</c:v>
                </c:pt>
                <c:pt idx="186">
                  <c:v>398000.0</c:v>
                </c:pt>
                <c:pt idx="187">
                  <c:v>401000.0</c:v>
                </c:pt>
                <c:pt idx="188">
                  <c:v>404000.0</c:v>
                </c:pt>
                <c:pt idx="189">
                  <c:v>398000.0</c:v>
                </c:pt>
                <c:pt idx="190">
                  <c:v>391000.0</c:v>
                </c:pt>
                <c:pt idx="191">
                  <c:v>407000.0</c:v>
                </c:pt>
                <c:pt idx="192">
                  <c:v>422000.0</c:v>
                </c:pt>
                <c:pt idx="193">
                  <c:v>394000.0</c:v>
                </c:pt>
                <c:pt idx="194">
                  <c:v>379000.0</c:v>
                </c:pt>
                <c:pt idx="195">
                  <c:v>387000.0</c:v>
                </c:pt>
                <c:pt idx="196">
                  <c:v>386000.0</c:v>
                </c:pt>
                <c:pt idx="197">
                  <c:v>376000.0</c:v>
                </c:pt>
                <c:pt idx="198">
                  <c:v>387000.0</c:v>
                </c:pt>
                <c:pt idx="199">
                  <c:v>379000.0</c:v>
                </c:pt>
                <c:pt idx="200">
                  <c:v>363000.0</c:v>
                </c:pt>
                <c:pt idx="201">
                  <c:v>371000.0</c:v>
                </c:pt>
                <c:pt idx="202">
                  <c:v>370000.0</c:v>
                </c:pt>
                <c:pt idx="203">
                  <c:v>354000.0</c:v>
                </c:pt>
                <c:pt idx="204">
                  <c:v>357000.0</c:v>
                </c:pt>
                <c:pt idx="205">
                  <c:v>367000.0</c:v>
                </c:pt>
                <c:pt idx="206">
                  <c:v>363000.0</c:v>
                </c:pt>
                <c:pt idx="207">
                  <c:v>354000.0</c:v>
                </c:pt>
                <c:pt idx="208">
                  <c:v>349000.0</c:v>
                </c:pt>
                <c:pt idx="209">
                  <c:v>356000.0</c:v>
                </c:pt>
                <c:pt idx="210">
                  <c:v>354000.0</c:v>
                </c:pt>
                <c:pt idx="211">
                  <c:v>362000.0</c:v>
                </c:pt>
                <c:pt idx="212">
                  <c:v>353000.0</c:v>
                </c:pt>
                <c:pt idx="213">
                  <c:v>376000.0</c:v>
                </c:pt>
                <c:pt idx="214">
                  <c:v>380000.0</c:v>
                </c:pt>
                <c:pt idx="215">
                  <c:v>356000.0</c:v>
                </c:pt>
                <c:pt idx="216">
                  <c:v>359000.0</c:v>
                </c:pt>
                <c:pt idx="217">
                  <c:v>348000.0</c:v>
                </c:pt>
                <c:pt idx="218">
                  <c:v>344000.0</c:v>
                </c:pt>
                <c:pt idx="219">
                  <c:v>338000.0</c:v>
                </c:pt>
                <c:pt idx="220">
                  <c:v>346000.0</c:v>
                </c:pt>
                <c:pt idx="221">
                  <c:v>340000.0</c:v>
                </c:pt>
                <c:pt idx="222">
                  <c:v>335000.0</c:v>
                </c:pt>
                <c:pt idx="223">
                  <c:v>355000.0</c:v>
                </c:pt>
                <c:pt idx="224">
                  <c:v>364000.0</c:v>
                </c:pt>
                <c:pt idx="225">
                  <c:v>339000.0</c:v>
                </c:pt>
                <c:pt idx="226">
                  <c:v>324000.0</c:v>
                </c:pt>
                <c:pt idx="227">
                  <c:v>329000.0</c:v>
                </c:pt>
                <c:pt idx="228">
                  <c:v>349000.0</c:v>
                </c:pt>
                <c:pt idx="229">
                  <c:v>342000.0</c:v>
                </c:pt>
                <c:pt idx="230">
                  <c:v>337000.0</c:v>
                </c:pt>
                <c:pt idx="231">
                  <c:v>355000.0</c:v>
                </c:pt>
                <c:pt idx="232">
                  <c:v>339000.0</c:v>
                </c:pt>
                <c:pt idx="233">
                  <c:v>354000.0</c:v>
                </c:pt>
                <c:pt idx="234">
                  <c:v>348000.0</c:v>
                </c:pt>
                <c:pt idx="235">
                  <c:v>326000.0</c:v>
                </c:pt>
                <c:pt idx="236">
                  <c:v>345000.0</c:v>
                </c:pt>
                <c:pt idx="237">
                  <c:v>355000.0</c:v>
                </c:pt>
                <c:pt idx="238">
                  <c:v>348000.0</c:v>
                </c:pt>
                <c:pt idx="239">
                  <c:v>341000.0</c:v>
                </c:pt>
                <c:pt idx="240">
                  <c:v>336000.0</c:v>
                </c:pt>
                <c:pt idx="241">
                  <c:v>332000.0</c:v>
                </c:pt>
                <c:pt idx="242">
                  <c:v>343000.0</c:v>
                </c:pt>
                <c:pt idx="243">
                  <c:v>352000.0</c:v>
                </c:pt>
                <c:pt idx="244">
                  <c:v>326000.0</c:v>
                </c:pt>
                <c:pt idx="245">
                  <c:v>331000.0</c:v>
                </c:pt>
                <c:pt idx="246">
                  <c:v>341000.0</c:v>
                </c:pt>
                <c:pt idx="247">
                  <c:v>351000.0</c:v>
                </c:pt>
                <c:pt idx="248">
                  <c:v>335000.0</c:v>
                </c:pt>
                <c:pt idx="249">
                  <c:v>338000.0</c:v>
                </c:pt>
                <c:pt idx="250">
                  <c:v>327000.0</c:v>
                </c:pt>
                <c:pt idx="251">
                  <c:v>338000.0</c:v>
                </c:pt>
                <c:pt idx="252">
                  <c:v>332000.0</c:v>
                </c:pt>
                <c:pt idx="253">
                  <c:v>330000.0</c:v>
                </c:pt>
                <c:pt idx="254">
                  <c:v>337000.0</c:v>
                </c:pt>
                <c:pt idx="255">
                  <c:v>313000.0</c:v>
                </c:pt>
                <c:pt idx="256">
                  <c:v>335000.0</c:v>
                </c:pt>
                <c:pt idx="257">
                  <c:v>343000.0</c:v>
                </c:pt>
                <c:pt idx="258">
                  <c:v>316000.0</c:v>
                </c:pt>
                <c:pt idx="259">
                  <c:v>322000.0</c:v>
                </c:pt>
                <c:pt idx="260">
                  <c:v>320000.0</c:v>
                </c:pt>
                <c:pt idx="261">
                  <c:v>356000.0</c:v>
                </c:pt>
                <c:pt idx="262">
                  <c:v>369000.0</c:v>
                </c:pt>
                <c:pt idx="263">
                  <c:v>332000.0</c:v>
                </c:pt>
                <c:pt idx="264">
                  <c:v>329000.0</c:v>
                </c:pt>
                <c:pt idx="265">
                  <c:v>331000.0</c:v>
                </c:pt>
                <c:pt idx="266">
                  <c:v>307000.0</c:v>
                </c:pt>
                <c:pt idx="267">
                  <c:v>308000.0</c:v>
                </c:pt>
                <c:pt idx="268">
                  <c:v>318000.0</c:v>
                </c:pt>
                <c:pt idx="269">
                  <c:v>314000.0</c:v>
                </c:pt>
                <c:pt idx="270">
                  <c:v>333000.0</c:v>
                </c:pt>
                <c:pt idx="271">
                  <c:v>324000.0</c:v>
                </c:pt>
                <c:pt idx="272">
                  <c:v>329000.0</c:v>
                </c:pt>
                <c:pt idx="273">
                  <c:v>342000.0</c:v>
                </c:pt>
                <c:pt idx="274">
                  <c:v>335000.0</c:v>
                </c:pt>
                <c:pt idx="275">
                  <c:v>323000.0</c:v>
                </c:pt>
                <c:pt idx="276">
                  <c:v>307000.0</c:v>
                </c:pt>
                <c:pt idx="277">
                  <c:v>317000.0</c:v>
                </c:pt>
                <c:pt idx="278">
                  <c:v>334000.0</c:v>
                </c:pt>
                <c:pt idx="279">
                  <c:v>327000.0</c:v>
                </c:pt>
                <c:pt idx="280">
                  <c:v>321000.0</c:v>
                </c:pt>
                <c:pt idx="281">
                  <c:v>320000.0</c:v>
                </c:pt>
                <c:pt idx="282">
                  <c:v>340000.0</c:v>
                </c:pt>
                <c:pt idx="283">
                  <c:v>338000.0</c:v>
                </c:pt>
                <c:pt idx="284">
                  <c:v>333000.0</c:v>
                </c:pt>
                <c:pt idx="285">
                  <c:v>321000.0</c:v>
                </c:pt>
                <c:pt idx="286">
                  <c:v>311000.0</c:v>
                </c:pt>
                <c:pt idx="287">
                  <c:v>327000.0</c:v>
                </c:pt>
                <c:pt idx="288">
                  <c:v>338000.0</c:v>
                </c:pt>
                <c:pt idx="289">
                  <c:v>323000.0</c:v>
                </c:pt>
                <c:pt idx="290">
                  <c:v>318000.0</c:v>
                </c:pt>
                <c:pt idx="291">
                  <c:v>316000.0</c:v>
                </c:pt>
                <c:pt idx="292">
                  <c:v>311000.0</c:v>
                </c:pt>
                <c:pt idx="293">
                  <c:v>319000.0</c:v>
                </c:pt>
                <c:pt idx="294">
                  <c:v>315000.0</c:v>
                </c:pt>
                <c:pt idx="295">
                  <c:v>318000.0</c:v>
                </c:pt>
                <c:pt idx="296">
                  <c:v>326000.0</c:v>
                </c:pt>
                <c:pt idx="297">
                  <c:v>422000.0</c:v>
                </c:pt>
                <c:pt idx="298">
                  <c:v>424000.0</c:v>
                </c:pt>
                <c:pt idx="299">
                  <c:v>359000.0</c:v>
                </c:pt>
                <c:pt idx="300">
                  <c:v>384000.0</c:v>
                </c:pt>
                <c:pt idx="301">
                  <c:v>383000.0</c:v>
                </c:pt>
                <c:pt idx="302">
                  <c:v>348000.0</c:v>
                </c:pt>
                <c:pt idx="303">
                  <c:v>324000.0</c:v>
                </c:pt>
                <c:pt idx="304">
                  <c:v>322000.0</c:v>
                </c:pt>
                <c:pt idx="305">
                  <c:v>325000.0</c:v>
                </c:pt>
                <c:pt idx="306">
                  <c:v>309000.0</c:v>
                </c:pt>
                <c:pt idx="307">
                  <c:v>324000.0</c:v>
                </c:pt>
                <c:pt idx="308">
                  <c:v>311000.0</c:v>
                </c:pt>
                <c:pt idx="309">
                  <c:v>321000.0</c:v>
                </c:pt>
                <c:pt idx="310">
                  <c:v>327000.0</c:v>
                </c:pt>
                <c:pt idx="311">
                  <c:v>312000.0</c:v>
                </c:pt>
                <c:pt idx="312">
                  <c:v>320000.0</c:v>
                </c:pt>
                <c:pt idx="313">
                  <c:v>302000.0</c:v>
                </c:pt>
                <c:pt idx="314">
                  <c:v>326000.0</c:v>
                </c:pt>
                <c:pt idx="315">
                  <c:v>285000.0</c:v>
                </c:pt>
                <c:pt idx="316">
                  <c:v>290000.0</c:v>
                </c:pt>
                <c:pt idx="317">
                  <c:v>282000.0</c:v>
                </c:pt>
                <c:pt idx="318">
                  <c:v>289000.0</c:v>
                </c:pt>
                <c:pt idx="319">
                  <c:v>298000.0</c:v>
                </c:pt>
                <c:pt idx="320">
                  <c:v>283000.0</c:v>
                </c:pt>
                <c:pt idx="321">
                  <c:v>293000.0</c:v>
                </c:pt>
                <c:pt idx="322">
                  <c:v>302000.0</c:v>
                </c:pt>
                <c:pt idx="323">
                  <c:v>307000.0</c:v>
                </c:pt>
                <c:pt idx="324">
                  <c:v>303000.0</c:v>
                </c:pt>
                <c:pt idx="325">
                  <c:v>295000.0</c:v>
                </c:pt>
                <c:pt idx="326">
                  <c:v>291000.0</c:v>
                </c:pt>
                <c:pt idx="327">
                  <c:v>299000.0</c:v>
                </c:pt>
                <c:pt idx="328">
                  <c:v>299000.0</c:v>
                </c:pt>
                <c:pt idx="329">
                  <c:v>308000.0</c:v>
                </c:pt>
                <c:pt idx="330">
                  <c:v>321000.0</c:v>
                </c:pt>
                <c:pt idx="331">
                  <c:v>347000.0</c:v>
                </c:pt>
                <c:pt idx="332">
                  <c:v>335000.0</c:v>
                </c:pt>
                <c:pt idx="333">
                  <c:v>319000.0</c:v>
                </c:pt>
                <c:pt idx="334">
                  <c:v>330000.0</c:v>
                </c:pt>
                <c:pt idx="335">
                  <c:v>307000.0</c:v>
                </c:pt>
                <c:pt idx="336">
                  <c:v>298000.0</c:v>
                </c:pt>
                <c:pt idx="337">
                  <c:v>308000.0</c:v>
                </c:pt>
                <c:pt idx="338">
                  <c:v>309000.0</c:v>
                </c:pt>
                <c:pt idx="339">
                  <c:v>316000.0</c:v>
                </c:pt>
                <c:pt idx="340">
                  <c:v>343000.0</c:v>
                </c:pt>
                <c:pt idx="341">
                  <c:v>318000.0</c:v>
                </c:pt>
                <c:pt idx="342">
                  <c:v>306000.0</c:v>
                </c:pt>
                <c:pt idx="343">
                  <c:v>311000.0</c:v>
                </c:pt>
                <c:pt idx="344">
                  <c:v>318000.0</c:v>
                </c:pt>
                <c:pt idx="345">
                  <c:v>310000.0</c:v>
                </c:pt>
                <c:pt idx="346">
                  <c:v>315000.0</c:v>
                </c:pt>
                <c:pt idx="347">
                  <c:v>314000.0</c:v>
                </c:pt>
                <c:pt idx="348">
                  <c:v>315000.0</c:v>
                </c:pt>
                <c:pt idx="349">
                  <c:v>314000.0</c:v>
                </c:pt>
                <c:pt idx="350">
                  <c:v>324000.0</c:v>
                </c:pt>
                <c:pt idx="351">
                  <c:v>319000.0</c:v>
                </c:pt>
                <c:pt idx="352">
                  <c:v>309000.0</c:v>
                </c:pt>
                <c:pt idx="353">
                  <c:v>316000.0</c:v>
                </c:pt>
                <c:pt idx="354">
                  <c:v>305000.0</c:v>
                </c:pt>
                <c:pt idx="355">
                  <c:v>313000.0</c:v>
                </c:pt>
                <c:pt idx="356">
                  <c:v>328000.0</c:v>
                </c:pt>
                <c:pt idx="357">
                  <c:v>319000.0</c:v>
                </c:pt>
                <c:pt idx="358">
                  <c:v>311000.0</c:v>
                </c:pt>
                <c:pt idx="359">
                  <c:v>326000.0</c:v>
                </c:pt>
                <c:pt idx="360">
                  <c:v>349000.0</c:v>
                </c:pt>
                <c:pt idx="361">
                  <c:v>327000.0</c:v>
                </c:pt>
                <c:pt idx="362">
                  <c:v>311000.0</c:v>
                </c:pt>
                <c:pt idx="363">
                  <c:v>318000.0</c:v>
                </c:pt>
                <c:pt idx="364">
                  <c:v>323000.0</c:v>
                </c:pt>
                <c:pt idx="365">
                  <c:v>341000.0</c:v>
                </c:pt>
                <c:pt idx="366">
                  <c:v>330000.0</c:v>
                </c:pt>
                <c:pt idx="367">
                  <c:v>296000.0</c:v>
                </c:pt>
                <c:pt idx="368">
                  <c:v>335000.0</c:v>
                </c:pt>
                <c:pt idx="369">
                  <c:v>308000.0</c:v>
                </c:pt>
                <c:pt idx="370">
                  <c:v>310000.0</c:v>
                </c:pt>
                <c:pt idx="371">
                  <c:v>338000.0</c:v>
                </c:pt>
                <c:pt idx="372">
                  <c:v>321000.0</c:v>
                </c:pt>
                <c:pt idx="373">
                  <c:v>322000.0</c:v>
                </c:pt>
                <c:pt idx="374">
                  <c:v>320000.0</c:v>
                </c:pt>
                <c:pt idx="375">
                  <c:v>308000.0</c:v>
                </c:pt>
                <c:pt idx="376">
                  <c:v>309000.0</c:v>
                </c:pt>
                <c:pt idx="377">
                  <c:v>303000.0</c:v>
                </c:pt>
                <c:pt idx="378">
                  <c:v>307000.0</c:v>
                </c:pt>
                <c:pt idx="379">
                  <c:v>332000.0</c:v>
                </c:pt>
                <c:pt idx="380">
                  <c:v>327000.0</c:v>
                </c:pt>
                <c:pt idx="381">
                  <c:v>321000.0</c:v>
                </c:pt>
                <c:pt idx="382">
                  <c:v>301000.0</c:v>
                </c:pt>
                <c:pt idx="383">
                  <c:v>300000.0</c:v>
                </c:pt>
                <c:pt idx="384">
                  <c:v>297000.0</c:v>
                </c:pt>
                <c:pt idx="385">
                  <c:v>310000.0</c:v>
                </c:pt>
                <c:pt idx="386">
                  <c:v>310000.0</c:v>
                </c:pt>
                <c:pt idx="387">
                  <c:v>313000.0</c:v>
                </c:pt>
                <c:pt idx="388">
                  <c:v>313000.0</c:v>
                </c:pt>
                <c:pt idx="389">
                  <c:v>320000.0</c:v>
                </c:pt>
                <c:pt idx="390">
                  <c:v>313000.0</c:v>
                </c:pt>
                <c:pt idx="391">
                  <c:v>317000.0</c:v>
                </c:pt>
                <c:pt idx="392">
                  <c:v>321000.0</c:v>
                </c:pt>
                <c:pt idx="393">
                  <c:v>317000.0</c:v>
                </c:pt>
                <c:pt idx="394">
                  <c:v>310000.0</c:v>
                </c:pt>
                <c:pt idx="395">
                  <c:v>305000.0</c:v>
                </c:pt>
                <c:pt idx="396">
                  <c:v>314000.0</c:v>
                </c:pt>
                <c:pt idx="397">
                  <c:v>316000.0</c:v>
                </c:pt>
                <c:pt idx="398">
                  <c:v>321000.0</c:v>
                </c:pt>
                <c:pt idx="399">
                  <c:v>329000.0</c:v>
                </c:pt>
                <c:pt idx="400">
                  <c:v>314000.0</c:v>
                </c:pt>
                <c:pt idx="401">
                  <c:v>321000.0</c:v>
                </c:pt>
                <c:pt idx="402">
                  <c:v>313000.0</c:v>
                </c:pt>
                <c:pt idx="403">
                  <c:v>302000.0</c:v>
                </c:pt>
                <c:pt idx="404">
                  <c:v>317000.0</c:v>
                </c:pt>
                <c:pt idx="405">
                  <c:v>316000.0</c:v>
                </c:pt>
                <c:pt idx="406">
                  <c:v>335000.0</c:v>
                </c:pt>
                <c:pt idx="407">
                  <c:v>334000.0</c:v>
                </c:pt>
                <c:pt idx="408">
                  <c:v>328000.0</c:v>
                </c:pt>
                <c:pt idx="409">
                  <c:v>327000.0</c:v>
                </c:pt>
                <c:pt idx="410">
                  <c:v>333000.0</c:v>
                </c:pt>
                <c:pt idx="411">
                  <c:v>332000.0</c:v>
                </c:pt>
                <c:pt idx="412">
                  <c:v>352000.0</c:v>
                </c:pt>
                <c:pt idx="413">
                  <c:v>344000.0</c:v>
                </c:pt>
                <c:pt idx="414">
                  <c:v>332000.0</c:v>
                </c:pt>
                <c:pt idx="415">
                  <c:v>350000.0</c:v>
                </c:pt>
                <c:pt idx="416">
                  <c:v>355000.0</c:v>
                </c:pt>
                <c:pt idx="417">
                  <c:v>360000.0</c:v>
                </c:pt>
                <c:pt idx="418">
                  <c:v>346000.0</c:v>
                </c:pt>
                <c:pt idx="419">
                  <c:v>322000.0</c:v>
                </c:pt>
                <c:pt idx="420">
                  <c:v>321000.0</c:v>
                </c:pt>
                <c:pt idx="421">
                  <c:v>366000.0</c:v>
                </c:pt>
                <c:pt idx="422">
                  <c:v>350000.0</c:v>
                </c:pt>
                <c:pt idx="423">
                  <c:v>344000.0</c:v>
                </c:pt>
                <c:pt idx="424">
                  <c:v>339000.0</c:v>
                </c:pt>
                <c:pt idx="425">
                  <c:v>354000.0</c:v>
                </c:pt>
                <c:pt idx="426">
                  <c:v>345000.0</c:v>
                </c:pt>
                <c:pt idx="427">
                  <c:v>348000.0</c:v>
                </c:pt>
                <c:pt idx="428">
                  <c:v>369000.0</c:v>
                </c:pt>
                <c:pt idx="429">
                  <c:v>368000.0</c:v>
                </c:pt>
                <c:pt idx="430">
                  <c:v>387000.0</c:v>
                </c:pt>
                <c:pt idx="431">
                  <c:v>354000.0</c:v>
                </c:pt>
                <c:pt idx="432">
                  <c:v>365000.0</c:v>
                </c:pt>
                <c:pt idx="433">
                  <c:v>349000.0</c:v>
                </c:pt>
                <c:pt idx="434">
                  <c:v>370000.0</c:v>
                </c:pt>
                <c:pt idx="435">
                  <c:v>370000.0</c:v>
                </c:pt>
                <c:pt idx="436">
                  <c:v>366000.0</c:v>
                </c:pt>
                <c:pt idx="437">
                  <c:v>367000.0</c:v>
                </c:pt>
                <c:pt idx="438">
                  <c:v>369000.0</c:v>
                </c:pt>
                <c:pt idx="439">
                  <c:v>362000.0</c:v>
                </c:pt>
                <c:pt idx="440">
                  <c:v>382000.0</c:v>
                </c:pt>
                <c:pt idx="441">
                  <c:v>378000.0</c:v>
                </c:pt>
                <c:pt idx="442">
                  <c:v>381000.0</c:v>
                </c:pt>
                <c:pt idx="443">
                  <c:v>392000.0</c:v>
                </c:pt>
                <c:pt idx="444">
                  <c:v>371000.0</c:v>
                </c:pt>
                <c:pt idx="445">
                  <c:v>385000.0</c:v>
                </c:pt>
                <c:pt idx="446">
                  <c:v>402000.0</c:v>
                </c:pt>
                <c:pt idx="447">
                  <c:v>434000.0</c:v>
                </c:pt>
                <c:pt idx="448">
                  <c:v>448000.0</c:v>
                </c:pt>
                <c:pt idx="449">
                  <c:v>430000.0</c:v>
                </c:pt>
                <c:pt idx="450">
                  <c:v>424000.0</c:v>
                </c:pt>
                <c:pt idx="451">
                  <c:v>421000.0</c:v>
                </c:pt>
                <c:pt idx="452">
                  <c:v>442000.0</c:v>
                </c:pt>
                <c:pt idx="453">
                  <c:v>441000.0</c:v>
                </c:pt>
                <c:pt idx="454">
                  <c:v>449000.0</c:v>
                </c:pt>
                <c:pt idx="455">
                  <c:v>483000.0</c:v>
                </c:pt>
                <c:pt idx="456">
                  <c:v>483000.0</c:v>
                </c:pt>
                <c:pt idx="457">
                  <c:v>482000.0</c:v>
                </c:pt>
                <c:pt idx="458">
                  <c:v>461000.0</c:v>
                </c:pt>
                <c:pt idx="459">
                  <c:v>478000.0</c:v>
                </c:pt>
                <c:pt idx="460">
                  <c:v>480000.0</c:v>
                </c:pt>
                <c:pt idx="461">
                  <c:v>490000.0</c:v>
                </c:pt>
                <c:pt idx="462">
                  <c:v>512000.0</c:v>
                </c:pt>
                <c:pt idx="463">
                  <c:v>536000.0</c:v>
                </c:pt>
                <c:pt idx="464">
                  <c:v>532000.0</c:v>
                </c:pt>
                <c:pt idx="465">
                  <c:v>529000.0</c:v>
                </c:pt>
                <c:pt idx="466">
                  <c:v>570000.0</c:v>
                </c:pt>
                <c:pt idx="467">
                  <c:v>566000.0</c:v>
                </c:pt>
                <c:pt idx="468">
                  <c:v>587000.0</c:v>
                </c:pt>
                <c:pt idx="469">
                  <c:v>533000.0</c:v>
                </c:pt>
                <c:pt idx="470">
                  <c:v>503000.0</c:v>
                </c:pt>
                <c:pt idx="471">
                  <c:v>551000.0</c:v>
                </c:pt>
                <c:pt idx="472">
                  <c:v>591000.0</c:v>
                </c:pt>
                <c:pt idx="473">
                  <c:v>586000.0</c:v>
                </c:pt>
                <c:pt idx="474">
                  <c:v>629000.0</c:v>
                </c:pt>
                <c:pt idx="475">
                  <c:v>637000.0</c:v>
                </c:pt>
                <c:pt idx="476">
                  <c:v>632000.0</c:v>
                </c:pt>
                <c:pt idx="477">
                  <c:v>655000.0</c:v>
                </c:pt>
                <c:pt idx="478">
                  <c:v>652000.0</c:v>
                </c:pt>
                <c:pt idx="479">
                  <c:v>660000.0</c:v>
                </c:pt>
                <c:pt idx="480">
                  <c:v>651000.0</c:v>
                </c:pt>
                <c:pt idx="481">
                  <c:v>661000.0</c:v>
                </c:pt>
                <c:pt idx="482">
                  <c:v>665000.0</c:v>
                </c:pt>
                <c:pt idx="483">
                  <c:v>653000.0</c:v>
                </c:pt>
                <c:pt idx="484">
                  <c:v>599000.0</c:v>
                </c:pt>
                <c:pt idx="485">
                  <c:v>639000.0</c:v>
                </c:pt>
                <c:pt idx="486">
                  <c:v>620000.0</c:v>
                </c:pt>
                <c:pt idx="487">
                  <c:v>602000.0</c:v>
                </c:pt>
                <c:pt idx="488">
                  <c:v>625000.0</c:v>
                </c:pt>
                <c:pt idx="489">
                  <c:v>620000.0</c:v>
                </c:pt>
                <c:pt idx="490">
                  <c:v>606000.0</c:v>
                </c:pt>
                <c:pt idx="491">
                  <c:v>607000.0</c:v>
                </c:pt>
                <c:pt idx="492">
                  <c:v>596000.0</c:v>
                </c:pt>
                <c:pt idx="493">
                  <c:v>595000.0</c:v>
                </c:pt>
                <c:pt idx="494">
                  <c:v>608000.0</c:v>
                </c:pt>
                <c:pt idx="495">
                  <c:v>594000.0</c:v>
                </c:pt>
                <c:pt idx="496">
                  <c:v>573000.0</c:v>
                </c:pt>
                <c:pt idx="497">
                  <c:v>546000.0</c:v>
                </c:pt>
                <c:pt idx="498">
                  <c:v>560000.0</c:v>
                </c:pt>
                <c:pt idx="499">
                  <c:v>587000.0</c:v>
                </c:pt>
                <c:pt idx="500">
                  <c:v>555000.0</c:v>
                </c:pt>
                <c:pt idx="501">
                  <c:v>555000.0</c:v>
                </c:pt>
                <c:pt idx="502">
                  <c:v>562000.0</c:v>
                </c:pt>
                <c:pt idx="503">
                  <c:v>560000.0</c:v>
                </c:pt>
                <c:pt idx="504">
                  <c:v>564000.0</c:v>
                </c:pt>
                <c:pt idx="505">
                  <c:v>558000.0</c:v>
                </c:pt>
                <c:pt idx="506">
                  <c:v>542000.0</c:v>
                </c:pt>
                <c:pt idx="507">
                  <c:v>536000.0</c:v>
                </c:pt>
                <c:pt idx="508">
                  <c:v>554000.0</c:v>
                </c:pt>
                <c:pt idx="509">
                  <c:v>533000.0</c:v>
                </c:pt>
                <c:pt idx="510">
                  <c:v>511000.0</c:v>
                </c:pt>
                <c:pt idx="511">
                  <c:v>531000.0</c:v>
                </c:pt>
                <c:pt idx="512">
                  <c:v>530000.0</c:v>
                </c:pt>
                <c:pt idx="513">
                  <c:v>522000.0</c:v>
                </c:pt>
                <c:pt idx="514">
                  <c:v>512000.0</c:v>
                </c:pt>
                <c:pt idx="515">
                  <c:v>507000.0</c:v>
                </c:pt>
                <c:pt idx="516">
                  <c:v>482000.0</c:v>
                </c:pt>
                <c:pt idx="517">
                  <c:v>475000.0</c:v>
                </c:pt>
                <c:pt idx="518">
                  <c:v>497000.0</c:v>
                </c:pt>
                <c:pt idx="519">
                  <c:v>498000.0</c:v>
                </c:pt>
                <c:pt idx="520">
                  <c:v>479000.0</c:v>
                </c:pt>
                <c:pt idx="521">
                  <c:v>468000.0</c:v>
                </c:pt>
                <c:pt idx="522">
                  <c:v>456000.0</c:v>
                </c:pt>
                <c:pt idx="523">
                  <c:v>469000.0</c:v>
                </c:pt>
                <c:pt idx="524">
                  <c:v>507000.0</c:v>
                </c:pt>
                <c:pt idx="525">
                  <c:v>471000.0</c:v>
                </c:pt>
                <c:pt idx="526">
                  <c:v>496000.0</c:v>
                </c:pt>
                <c:pt idx="527">
                  <c:v>466000.0</c:v>
                </c:pt>
                <c:pt idx="528">
                  <c:v>489000.0</c:v>
                </c:pt>
                <c:pt idx="529">
                  <c:v>500000.0</c:v>
                </c:pt>
                <c:pt idx="530">
                  <c:v>488000.0</c:v>
                </c:pt>
                <c:pt idx="531">
                  <c:v>472000.0</c:v>
                </c:pt>
                <c:pt idx="532">
                  <c:v>478000.0</c:v>
                </c:pt>
                <c:pt idx="533">
                  <c:v>472000.0</c:v>
                </c:pt>
                <c:pt idx="534">
                  <c:v>459000.0</c:v>
                </c:pt>
                <c:pt idx="535">
                  <c:v>479000.0</c:v>
                </c:pt>
                <c:pt idx="536">
                  <c:v>479000.0</c:v>
                </c:pt>
                <c:pt idx="537">
                  <c:v>469000.0</c:v>
                </c:pt>
                <c:pt idx="538">
                  <c:v>449000.0</c:v>
                </c:pt>
                <c:pt idx="539">
                  <c:v>451000.0</c:v>
                </c:pt>
                <c:pt idx="540">
                  <c:v>451000.0</c:v>
                </c:pt>
                <c:pt idx="541">
                  <c:v>474000.0</c:v>
                </c:pt>
                <c:pt idx="542">
                  <c:v>463000.0</c:v>
                </c:pt>
                <c:pt idx="543">
                  <c:v>458000.0</c:v>
                </c:pt>
                <c:pt idx="544">
                  <c:v>459000.0</c:v>
                </c:pt>
                <c:pt idx="545">
                  <c:v>467000.0</c:v>
                </c:pt>
                <c:pt idx="546">
                  <c:v>452000.0</c:v>
                </c:pt>
                <c:pt idx="547">
                  <c:v>464000.0</c:v>
                </c:pt>
                <c:pt idx="548">
                  <c:v>454000.0</c:v>
                </c:pt>
                <c:pt idx="549">
                  <c:v>439000.0</c:v>
                </c:pt>
                <c:pt idx="550">
                  <c:v>462000.0</c:v>
                </c:pt>
                <c:pt idx="551">
                  <c:v>465000.0</c:v>
                </c:pt>
                <c:pt idx="552">
                  <c:v>476000.0</c:v>
                </c:pt>
                <c:pt idx="553">
                  <c:v>483000.0</c:v>
                </c:pt>
                <c:pt idx="554">
                  <c:v>486000.0</c:v>
                </c:pt>
                <c:pt idx="555">
                  <c:v>464000.0</c:v>
                </c:pt>
                <c:pt idx="556">
                  <c:v>467000.0</c:v>
                </c:pt>
                <c:pt idx="557">
                  <c:v>452000.0</c:v>
                </c:pt>
                <c:pt idx="558">
                  <c:v>444000.0</c:v>
                </c:pt>
                <c:pt idx="559">
                  <c:v>459000.0</c:v>
                </c:pt>
                <c:pt idx="560">
                  <c:v>459000.0</c:v>
                </c:pt>
                <c:pt idx="561">
                  <c:v>446000.0</c:v>
                </c:pt>
                <c:pt idx="562">
                  <c:v>459000.0</c:v>
                </c:pt>
                <c:pt idx="563">
                  <c:v>444000.0</c:v>
                </c:pt>
                <c:pt idx="564">
                  <c:v>432000.0</c:v>
                </c:pt>
                <c:pt idx="565">
                  <c:v>453000.0</c:v>
                </c:pt>
                <c:pt idx="566">
                  <c:v>434000.0</c:v>
                </c:pt>
                <c:pt idx="567">
                  <c:v>432000.0</c:v>
                </c:pt>
                <c:pt idx="568">
                  <c:v>407000.0</c:v>
                </c:pt>
                <c:pt idx="569">
                  <c:v>432000.0</c:v>
                </c:pt>
                <c:pt idx="570">
                  <c:v>428000.0</c:v>
                </c:pt>
                <c:pt idx="571">
                  <c:v>425000.0</c:v>
                </c:pt>
                <c:pt idx="572">
                  <c:v>424000.0</c:v>
                </c:pt>
                <c:pt idx="573">
                  <c:v>404000.0</c:v>
                </c:pt>
                <c:pt idx="574">
                  <c:v>413000.0</c:v>
                </c:pt>
                <c:pt idx="575">
                  <c:v>434000.0</c:v>
                </c:pt>
                <c:pt idx="576">
                  <c:v>421000.0</c:v>
                </c:pt>
                <c:pt idx="577">
                  <c:v>446000.0</c:v>
                </c:pt>
                <c:pt idx="578">
                  <c:v>420000.0</c:v>
                </c:pt>
                <c:pt idx="579">
                  <c:v>402000.0</c:v>
                </c:pt>
                <c:pt idx="580">
                  <c:v>425000.0</c:v>
                </c:pt>
                <c:pt idx="581">
                  <c:v>394000.0</c:v>
                </c:pt>
                <c:pt idx="582">
                  <c:v>385000.0</c:v>
                </c:pt>
                <c:pt idx="583">
                  <c:v>414000.0</c:v>
                </c:pt>
                <c:pt idx="584">
                  <c:v>404000.0</c:v>
                </c:pt>
                <c:pt idx="585">
                  <c:v>407000.0</c:v>
                </c:pt>
                <c:pt idx="586">
                  <c:v>399000.0</c:v>
                </c:pt>
                <c:pt idx="587">
                  <c:v>395000.0</c:v>
                </c:pt>
                <c:pt idx="588">
                  <c:v>416000.0</c:v>
                </c:pt>
                <c:pt idx="589">
                  <c:v>402000.0</c:v>
                </c:pt>
                <c:pt idx="590">
                  <c:v>422000.0</c:v>
                </c:pt>
                <c:pt idx="591">
                  <c:v>468000.0</c:v>
                </c:pt>
                <c:pt idx="592">
                  <c:v>435000.0</c:v>
                </c:pt>
                <c:pt idx="593">
                  <c:v>414000.0</c:v>
                </c:pt>
                <c:pt idx="594">
                  <c:v>423000.0</c:v>
                </c:pt>
                <c:pt idx="595">
                  <c:v>418000.0</c:v>
                </c:pt>
                <c:pt idx="596">
                  <c:v>423000.0</c:v>
                </c:pt>
                <c:pt idx="597">
                  <c:v>413000.0</c:v>
                </c:pt>
                <c:pt idx="598">
                  <c:v>416000.0</c:v>
                </c:pt>
                <c:pt idx="599">
                  <c:v>421000.0</c:v>
                </c:pt>
                <c:pt idx="600">
                  <c:v>418000.0</c:v>
                </c:pt>
                <c:pt idx="601">
                  <c:v>408000.0</c:v>
                </c:pt>
                <c:pt idx="602">
                  <c:v>420000.0</c:v>
                </c:pt>
                <c:pt idx="603">
                  <c:v>411000.0</c:v>
                </c:pt>
                <c:pt idx="604">
                  <c:v>406000.0</c:v>
                </c:pt>
                <c:pt idx="605">
                  <c:v>405000.0</c:v>
                </c:pt>
                <c:pt idx="606">
                  <c:v>409000.0</c:v>
                </c:pt>
                <c:pt idx="607">
                  <c:v>415000.0</c:v>
                </c:pt>
                <c:pt idx="608">
                  <c:v>409000.0</c:v>
                </c:pt>
                <c:pt idx="609">
                  <c:v>414000.0</c:v>
                </c:pt>
                <c:pt idx="610">
                  <c:v>429000.0</c:v>
                </c:pt>
                <c:pt idx="611">
                  <c:v>422000.0</c:v>
                </c:pt>
                <c:pt idx="612">
                  <c:v>406000.0</c:v>
                </c:pt>
                <c:pt idx="613">
                  <c:v>405000.0</c:v>
                </c:pt>
                <c:pt idx="614">
                  <c:v>410000.0</c:v>
                </c:pt>
                <c:pt idx="615">
                  <c:v>395000.0</c:v>
                </c:pt>
                <c:pt idx="616">
                  <c:v>403000.0</c:v>
                </c:pt>
                <c:pt idx="617">
                  <c:v>399000.0</c:v>
                </c:pt>
                <c:pt idx="618">
                  <c:v>392000.0</c:v>
                </c:pt>
                <c:pt idx="619">
                  <c:v>383000.0</c:v>
                </c:pt>
                <c:pt idx="620">
                  <c:v>385000.0</c:v>
                </c:pt>
                <c:pt idx="621">
                  <c:v>397000.0</c:v>
                </c:pt>
                <c:pt idx="622">
                  <c:v>387000.0</c:v>
                </c:pt>
                <c:pt idx="623">
                  <c:v>368000.0</c:v>
                </c:pt>
                <c:pt idx="624">
                  <c:v>368000.0</c:v>
                </c:pt>
                <c:pt idx="625">
                  <c:v>386000.0</c:v>
                </c:pt>
                <c:pt idx="626">
                  <c:v>376000.0</c:v>
                </c:pt>
                <c:pt idx="627">
                  <c:v>391000.0</c:v>
                </c:pt>
                <c:pt idx="628">
                  <c:v>367000.0</c:v>
                </c:pt>
                <c:pt idx="629">
                  <c:v>381000.0</c:v>
                </c:pt>
                <c:pt idx="630">
                  <c:v>372000.0</c:v>
                </c:pt>
                <c:pt idx="631">
                  <c:v>368000.0</c:v>
                </c:pt>
                <c:pt idx="632">
                  <c:v>361000.0</c:v>
                </c:pt>
                <c:pt idx="633">
                  <c:v>359000.0</c:v>
                </c:pt>
                <c:pt idx="634">
                  <c:v>365000.0</c:v>
                </c:pt>
                <c:pt idx="635">
                  <c:v>375000.0</c:v>
                </c:pt>
                <c:pt idx="636">
                  <c:v>369000.0</c:v>
                </c:pt>
                <c:pt idx="637">
                  <c:v>368000.0</c:v>
                </c:pt>
                <c:pt idx="638">
                  <c:v>363000.0</c:v>
                </c:pt>
                <c:pt idx="639">
                  <c:v>358000.0</c:v>
                </c:pt>
                <c:pt idx="640">
                  <c:v>387000.0</c:v>
                </c:pt>
                <c:pt idx="641">
                  <c:v>381000.0</c:v>
                </c:pt>
                <c:pt idx="642">
                  <c:v>387000.0</c:v>
                </c:pt>
                <c:pt idx="643">
                  <c:v>372000.0</c:v>
                </c:pt>
                <c:pt idx="644">
                  <c:v>373000.0</c:v>
                </c:pt>
                <c:pt idx="645">
                  <c:v>369000.0</c:v>
                </c:pt>
                <c:pt idx="646">
                  <c:v>371000.0</c:v>
                </c:pt>
                <c:pt idx="647">
                  <c:v>381000.0</c:v>
                </c:pt>
                <c:pt idx="648">
                  <c:v>377000.0</c:v>
                </c:pt>
                <c:pt idx="649">
                  <c:v>383000.0</c:v>
                </c:pt>
                <c:pt idx="650">
                  <c:v>384000.0</c:v>
                </c:pt>
                <c:pt idx="651">
                  <c:v>380000.0</c:v>
                </c:pt>
                <c:pt idx="652">
                  <c:v>372000.0</c:v>
                </c:pt>
                <c:pt idx="653">
                  <c:v>360000.0</c:v>
                </c:pt>
                <c:pt idx="654">
                  <c:v>390000.0</c:v>
                </c:pt>
                <c:pt idx="655">
                  <c:v>368000.0</c:v>
                </c:pt>
                <c:pt idx="656">
                  <c:v>372000.0</c:v>
                </c:pt>
                <c:pt idx="657">
                  <c:v>371000.0</c:v>
                </c:pt>
                <c:pt idx="658">
                  <c:v>369000.0</c:v>
                </c:pt>
                <c:pt idx="659">
                  <c:v>376000.0</c:v>
                </c:pt>
                <c:pt idx="660">
                  <c:v>377000.0</c:v>
                </c:pt>
                <c:pt idx="661">
                  <c:v>371000.0</c:v>
                </c:pt>
                <c:pt idx="662">
                  <c:v>393000.0</c:v>
                </c:pt>
                <c:pt idx="663">
                  <c:v>392000.0</c:v>
                </c:pt>
                <c:pt idx="664">
                  <c:v>377000.0</c:v>
                </c:pt>
                <c:pt idx="665">
                  <c:v>376000.0</c:v>
                </c:pt>
                <c:pt idx="666">
                  <c:v>350000.0</c:v>
                </c:pt>
                <c:pt idx="667">
                  <c:v>386000.0</c:v>
                </c:pt>
                <c:pt idx="668">
                  <c:v>374000.0</c:v>
                </c:pt>
                <c:pt idx="669">
                  <c:v>364000.0</c:v>
                </c:pt>
                <c:pt idx="670">
                  <c:v>365000.0</c:v>
                </c:pt>
                <c:pt idx="671">
                  <c:v>446000.0</c:v>
                </c:pt>
                <c:pt idx="672">
                  <c:v>406000.0</c:v>
                </c:pt>
                <c:pt idx="673">
                  <c:v>388000.0</c:v>
                </c:pt>
                <c:pt idx="674">
                  <c:v>375000.0</c:v>
                </c:pt>
                <c:pt idx="675">
                  <c:v>340000.0</c:v>
                </c:pt>
                <c:pt idx="676">
                  <c:v>356000.0</c:v>
                </c:pt>
                <c:pt idx="677">
                  <c:v>362000.0</c:v>
                </c:pt>
                <c:pt idx="678">
                  <c:v>362000.0</c:v>
                </c:pt>
                <c:pt idx="679">
                  <c:v>363000.0</c:v>
                </c:pt>
                <c:pt idx="680">
                  <c:v>344000.0</c:v>
                </c:pt>
                <c:pt idx="681">
                  <c:v>339000.0</c:v>
                </c:pt>
                <c:pt idx="682">
                  <c:v>366000.0</c:v>
                </c:pt>
                <c:pt idx="683">
                  <c:v>361000.0</c:v>
                </c:pt>
                <c:pt idx="684">
                  <c:v>347000.0</c:v>
                </c:pt>
                <c:pt idx="685">
                  <c:v>362000.0</c:v>
                </c:pt>
                <c:pt idx="686">
                  <c:v>342000.0</c:v>
                </c:pt>
                <c:pt idx="687">
                  <c:v>340000.0</c:v>
                </c:pt>
                <c:pt idx="688">
                  <c:v>343000.0</c:v>
                </c:pt>
                <c:pt idx="689">
                  <c:v>343000.0</c:v>
                </c:pt>
                <c:pt idx="690">
                  <c:v>358000.0</c:v>
                </c:pt>
                <c:pt idx="691">
                  <c:v>375000.0</c:v>
                </c:pt>
                <c:pt idx="692">
                  <c:v>359000.0</c:v>
                </c:pt>
                <c:pt idx="693">
                  <c:v>356000.0</c:v>
                </c:pt>
                <c:pt idx="694">
                  <c:v>343000.0</c:v>
                </c:pt>
                <c:pt idx="695">
                  <c:v>331000.0</c:v>
                </c:pt>
                <c:pt idx="696">
                  <c:v>335000.0</c:v>
                </c:pt>
                <c:pt idx="697">
                  <c:v>360000.0</c:v>
                </c:pt>
                <c:pt idx="698">
                  <c:v>343000.0</c:v>
                </c:pt>
                <c:pt idx="699">
                  <c:v>353000.0</c:v>
                </c:pt>
                <c:pt idx="700">
                  <c:v>346000.0</c:v>
                </c:pt>
                <c:pt idx="701">
                  <c:v>337000.0</c:v>
                </c:pt>
                <c:pt idx="702">
                  <c:v>353000.0</c:v>
                </c:pt>
                <c:pt idx="703">
                  <c:v>347000.0</c:v>
                </c:pt>
                <c:pt idx="704">
                  <c:v>340000.0</c:v>
                </c:pt>
                <c:pt idx="705">
                  <c:v>351000.0</c:v>
                </c:pt>
                <c:pt idx="706">
                  <c:v>344000.0</c:v>
                </c:pt>
                <c:pt idx="707">
                  <c:v>355000.0</c:v>
                </c:pt>
                <c:pt idx="708">
                  <c:v>334000.0</c:v>
                </c:pt>
                <c:pt idx="709">
                  <c:v>339000.0</c:v>
                </c:pt>
                <c:pt idx="710">
                  <c:v>327000.0</c:v>
                </c:pt>
                <c:pt idx="711">
                  <c:v>340000.0</c:v>
                </c:pt>
                <c:pt idx="712">
                  <c:v>336000.0</c:v>
                </c:pt>
                <c:pt idx="713">
                  <c:v>325000.0</c:v>
                </c:pt>
                <c:pt idx="714">
                  <c:v>300000.0</c:v>
                </c:pt>
                <c:pt idx="715">
                  <c:v>323000.0</c:v>
                </c:pt>
                <c:pt idx="716">
                  <c:v>314000.0</c:v>
                </c:pt>
                <c:pt idx="717">
                  <c:v>319000.0</c:v>
                </c:pt>
                <c:pt idx="718">
                  <c:v>368000.0</c:v>
                </c:pt>
                <c:pt idx="719">
                  <c:v>368000.0</c:v>
                </c:pt>
                <c:pt idx="720">
                  <c:v>351000.0</c:v>
                </c:pt>
                <c:pt idx="721">
                  <c:v>347000.0</c:v>
                </c:pt>
                <c:pt idx="722">
                  <c:v>342000.0</c:v>
                </c:pt>
                <c:pt idx="723">
                  <c:v>340000.0</c:v>
                </c:pt>
                <c:pt idx="724">
                  <c:v>331000.0</c:v>
                </c:pt>
                <c:pt idx="725">
                  <c:v>316000.0</c:v>
                </c:pt>
                <c:pt idx="726">
                  <c:v>312000.0</c:v>
                </c:pt>
                <c:pt idx="727">
                  <c:v>354000.0</c:v>
                </c:pt>
                <c:pt idx="728">
                  <c:v>364000.0</c:v>
                </c:pt>
                <c:pt idx="729">
                  <c:v>334000.0</c:v>
                </c:pt>
                <c:pt idx="730">
                  <c:v>332000.0</c:v>
                </c:pt>
                <c:pt idx="731">
                  <c:v>322000.0</c:v>
                </c:pt>
                <c:pt idx="732">
                  <c:v>316000.0</c:v>
                </c:pt>
                <c:pt idx="733">
                  <c:v>324000.0</c:v>
                </c:pt>
                <c:pt idx="734">
                  <c:v>343000.0</c:v>
                </c:pt>
                <c:pt idx="735">
                  <c:v>334000.0</c:v>
                </c:pt>
                <c:pt idx="736">
                  <c:v>340000.0</c:v>
                </c:pt>
                <c:pt idx="737">
                  <c:v>334000.0</c:v>
                </c:pt>
                <c:pt idx="738">
                  <c:v>342000.0</c:v>
                </c:pt>
                <c:pt idx="739">
                  <c:v>321000.0</c:v>
                </c:pt>
                <c:pt idx="740">
                  <c:v>325000.0</c:v>
                </c:pt>
                <c:pt idx="741">
                  <c:v>322000.0</c:v>
                </c:pt>
                <c:pt idx="742">
                  <c:v>314000.0</c:v>
                </c:pt>
                <c:pt idx="743">
                  <c:v>332000.0</c:v>
                </c:pt>
                <c:pt idx="744">
                  <c:v>313000.0</c:v>
                </c:pt>
                <c:pt idx="745">
                  <c:v>310000.0</c:v>
                </c:pt>
                <c:pt idx="746">
                  <c:v>329000.0</c:v>
                </c:pt>
                <c:pt idx="747">
                  <c:v>344000.0</c:v>
                </c:pt>
                <c:pt idx="748">
                  <c:v>325000.0</c:v>
                </c:pt>
                <c:pt idx="749">
                  <c:v>303000.0</c:v>
                </c:pt>
                <c:pt idx="750">
                  <c:v>326000.0</c:v>
                </c:pt>
                <c:pt idx="751">
                  <c:v>306000.0</c:v>
                </c:pt>
                <c:pt idx="752">
                  <c:v>313000.0</c:v>
                </c:pt>
                <c:pt idx="753">
                  <c:v>318000.0</c:v>
                </c:pt>
                <c:pt idx="754">
                  <c:v>314000.0</c:v>
                </c:pt>
                <c:pt idx="755">
                  <c:v>316000.0</c:v>
                </c:pt>
                <c:pt idx="756">
                  <c:v>310000.0</c:v>
                </c:pt>
                <c:pt idx="757">
                  <c:v>303000.0</c:v>
                </c:pt>
                <c:pt idx="758">
                  <c:v>306000.0</c:v>
                </c:pt>
                <c:pt idx="759">
                  <c:v>295000.0</c:v>
                </c:pt>
                <c:pt idx="760">
                  <c:v>303000.0</c:v>
                </c:pt>
                <c:pt idx="761">
                  <c:v>295000.0</c:v>
                </c:pt>
                <c:pt idx="762">
                  <c:v>309000.0</c:v>
                </c:pt>
                <c:pt idx="763">
                  <c:v>302000.0</c:v>
                </c:pt>
                <c:pt idx="764">
                  <c:v>299000.0</c:v>
                </c:pt>
                <c:pt idx="765">
                  <c:v>301000.0</c:v>
                </c:pt>
                <c:pt idx="766">
                  <c:v>306000.0</c:v>
                </c:pt>
                <c:pt idx="767">
                  <c:v>287000.0</c:v>
                </c:pt>
                <c:pt idx="768">
                  <c:v>293000.0</c:v>
                </c:pt>
                <c:pt idx="769">
                  <c:v>289000.0</c:v>
                </c:pt>
                <c:pt idx="770">
                  <c:v>292000.0</c:v>
                </c:pt>
                <c:pt idx="771">
                  <c:v>279000.0</c:v>
                </c:pt>
                <c:pt idx="772">
                  <c:v>290000.0</c:v>
                </c:pt>
                <c:pt idx="773">
                  <c:v>290000.0</c:v>
                </c:pt>
                <c:pt idx="774">
                  <c:v>280000.0</c:v>
                </c:pt>
                <c:pt idx="775">
                  <c:v>290000.0</c:v>
                </c:pt>
                <c:pt idx="776">
                  <c:v>293000.0</c:v>
                </c:pt>
                <c:pt idx="777">
                  <c:v>305000.0</c:v>
                </c:pt>
                <c:pt idx="778">
                  <c:v>292000.0</c:v>
                </c:pt>
                <c:pt idx="779">
                  <c:v>289000.0</c:v>
                </c:pt>
                <c:pt idx="780">
                  <c:v>286000.0</c:v>
                </c:pt>
                <c:pt idx="781">
                  <c:v>275000.0</c:v>
                </c:pt>
                <c:pt idx="782">
                  <c:v>286000.0</c:v>
                </c:pt>
                <c:pt idx="783">
                  <c:v>293000.0</c:v>
                </c:pt>
                <c:pt idx="784">
                  <c:v>301000.0</c:v>
                </c:pt>
                <c:pt idx="785">
                  <c:v>297000.0</c:v>
                </c:pt>
                <c:pt idx="786">
                  <c:v>262000.0</c:v>
                </c:pt>
                <c:pt idx="787">
                  <c:v>287000.0</c:v>
                </c:pt>
                <c:pt idx="788">
                  <c:v>301000.0</c:v>
                </c:pt>
                <c:pt idx="789">
                  <c:v>287000.0</c:v>
                </c:pt>
                <c:pt idx="790">
                  <c:v>306000.0</c:v>
                </c:pt>
                <c:pt idx="791">
                  <c:v>318000.0</c:v>
                </c:pt>
                <c:pt idx="792">
                  <c:v>296000.0</c:v>
                </c:pt>
                <c:pt idx="793">
                  <c:v>291000.0</c:v>
                </c:pt>
                <c:pt idx="794">
                  <c:v>286000.0</c:v>
                </c:pt>
                <c:pt idx="795">
                  <c:v>269000.0</c:v>
                </c:pt>
                <c:pt idx="796">
                  <c:v>287000.0</c:v>
                </c:pt>
                <c:pt idx="797">
                  <c:v>297000.0</c:v>
                </c:pt>
                <c:pt idx="798">
                  <c:v>296000.0</c:v>
                </c:pt>
                <c:pt idx="799">
                  <c:v>268000.0</c:v>
                </c:pt>
                <c:pt idx="800">
                  <c:v>269000.0</c:v>
                </c:pt>
                <c:pt idx="801">
                  <c:v>270000.0</c:v>
                </c:pt>
                <c:pt idx="802">
                  <c:v>278000.0</c:v>
                </c:pt>
                <c:pt idx="803">
                  <c:v>282000.0</c:v>
                </c:pt>
                <c:pt idx="804">
                  <c:v>276000.0</c:v>
                </c:pt>
                <c:pt idx="805">
                  <c:v>280000.0</c:v>
                </c:pt>
                <c:pt idx="806">
                  <c:v>268000.0</c:v>
                </c:pt>
                <c:pt idx="807">
                  <c:v>276000.0</c:v>
                </c:pt>
                <c:pt idx="808">
                  <c:v>277000.0</c:v>
                </c:pt>
                <c:pt idx="809">
                  <c:v>293000.0</c:v>
                </c:pt>
                <c:pt idx="810">
                  <c:v>282000.0</c:v>
                </c:pt>
                <c:pt idx="811">
                  <c:v>265000.0</c:v>
                </c:pt>
                <c:pt idx="812">
                  <c:v>267000.0</c:v>
                </c:pt>
                <c:pt idx="813">
                  <c:v>270000.0</c:v>
                </c:pt>
                <c:pt idx="814">
                  <c:v>273000.0</c:v>
                </c:pt>
                <c:pt idx="815">
                  <c:v>277000.0</c:v>
                </c:pt>
                <c:pt idx="816">
                  <c:v>273000.0</c:v>
                </c:pt>
                <c:pt idx="817">
                  <c:v>278000.0</c:v>
                </c:pt>
                <c:pt idx="818">
                  <c:v>269000.0</c:v>
                </c:pt>
                <c:pt idx="819">
                  <c:v>262000.0</c:v>
                </c:pt>
                <c:pt idx="820">
                  <c:v>267000.0</c:v>
                </c:pt>
                <c:pt idx="821">
                  <c:v>271000.0</c:v>
                </c:pt>
                <c:pt idx="822">
                  <c:v>266000.0</c:v>
                </c:pt>
                <c:pt idx="823">
                  <c:v>263000.0</c:v>
                </c:pt>
                <c:pt idx="824">
                  <c:v>264000.0</c:v>
                </c:pt>
                <c:pt idx="825">
                  <c:v>263000.0</c:v>
                </c:pt>
                <c:pt idx="826">
                  <c:v>274000.0</c:v>
                </c:pt>
                <c:pt idx="827">
                  <c:v>274000.0</c:v>
                </c:pt>
                <c:pt idx="828">
                  <c:v>275000.0</c:v>
                </c:pt>
                <c:pt idx="829">
                  <c:v>261000.0</c:v>
                </c:pt>
                <c:pt idx="830">
                  <c:v>266000.0</c:v>
                </c:pt>
                <c:pt idx="831">
                  <c:v>280000.0</c:v>
                </c:pt>
                <c:pt idx="832">
                  <c:v>269000.0</c:v>
                </c:pt>
                <c:pt idx="833">
                  <c:v>260000.0</c:v>
                </c:pt>
                <c:pt idx="834">
                  <c:v>277000.0</c:v>
                </c:pt>
                <c:pt idx="835">
                  <c:v>274000.0</c:v>
                </c:pt>
                <c:pt idx="836">
                  <c:v>278000.0</c:v>
                </c:pt>
                <c:pt idx="837">
                  <c:v>291000.0</c:v>
                </c:pt>
                <c:pt idx="838">
                  <c:v>267000.0</c:v>
                </c:pt>
                <c:pt idx="839">
                  <c:v>291000.0</c:v>
                </c:pt>
                <c:pt idx="840">
                  <c:v>268000.0</c:v>
                </c:pt>
                <c:pt idx="841">
                  <c:v>268000.0</c:v>
                </c:pt>
                <c:pt idx="842">
                  <c:v>272000.0</c:v>
                </c:pt>
                <c:pt idx="843">
                  <c:v>271000.0</c:v>
                </c:pt>
                <c:pt idx="844">
                  <c:v>261000.0</c:v>
                </c:pt>
                <c:pt idx="845">
                  <c:v>264000.0</c:v>
                </c:pt>
                <c:pt idx="846">
                  <c:v>267000.0</c:v>
                </c:pt>
                <c:pt idx="847">
                  <c:v>274000.0</c:v>
                </c:pt>
                <c:pt idx="848">
                  <c:v>276000.0</c:v>
                </c:pt>
                <c:pt idx="849">
                  <c:v>261000.0</c:v>
                </c:pt>
                <c:pt idx="850">
                  <c:v>257000.0</c:v>
                </c:pt>
                <c:pt idx="851">
                  <c:v>258000.0</c:v>
                </c:pt>
                <c:pt idx="852">
                  <c:v>280000.0</c:v>
                </c:pt>
                <c:pt idx="853">
                  <c:v>288000.0</c:v>
                </c:pt>
                <c:pt idx="854">
                  <c:v>281000.0</c:v>
                </c:pt>
                <c:pt idx="855">
                  <c:v>269000.0</c:v>
                </c:pt>
                <c:pt idx="856">
                  <c:v>265000.0</c:v>
                </c:pt>
                <c:pt idx="857">
                  <c:v>267000.0</c:v>
                </c:pt>
                <c:pt idx="858">
                  <c:v>273000.0</c:v>
                </c:pt>
                <c:pt idx="859">
                  <c:v>263000.0</c:v>
                </c:pt>
                <c:pt idx="860">
                  <c:v>265000.0</c:v>
                </c:pt>
                <c:pt idx="861">
                  <c:v>258000.0</c:v>
                </c:pt>
                <c:pt idx="862">
                  <c:v>253000.0</c:v>
                </c:pt>
                <c:pt idx="863">
                  <c:v>260000.0</c:v>
                </c:pt>
                <c:pt idx="864">
                  <c:v>262000.0</c:v>
                </c:pt>
                <c:pt idx="865">
                  <c:v>267000.0</c:v>
                </c:pt>
                <c:pt idx="866">
                  <c:v>263000.0</c:v>
                </c:pt>
                <c:pt idx="867">
                  <c:v>263000.0</c:v>
                </c:pt>
                <c:pt idx="868">
                  <c:v>262000.0</c:v>
                </c:pt>
                <c:pt idx="869">
                  <c:v>260000.0</c:v>
                </c:pt>
                <c:pt idx="870">
                  <c:v>253000.0</c:v>
                </c:pt>
                <c:pt idx="871">
                  <c:v>248000.0</c:v>
                </c:pt>
                <c:pt idx="872">
                  <c:v>249000.0</c:v>
                </c:pt>
                <c:pt idx="873">
                  <c:v>245000.0</c:v>
                </c:pt>
                <c:pt idx="874">
                  <c:v>245000.0</c:v>
                </c:pt>
                <c:pt idx="875">
                  <c:v>247000.0</c:v>
                </c:pt>
                <c:pt idx="876">
                  <c:v>263000.0</c:v>
                </c:pt>
                <c:pt idx="877">
                  <c:v>255000.0</c:v>
                </c:pt>
                <c:pt idx="878">
                  <c:v>264000.0</c:v>
                </c:pt>
                <c:pt idx="879">
                  <c:v>249000.0</c:v>
                </c:pt>
                <c:pt idx="880">
                  <c:v>235000.0</c:v>
                </c:pt>
                <c:pt idx="881">
                  <c:v>248000.0</c:v>
                </c:pt>
                <c:pt idx="882">
                  <c:v>262000.0</c:v>
                </c:pt>
                <c:pt idx="883">
                  <c:v>252000.0</c:v>
                </c:pt>
                <c:pt idx="884">
                  <c:v>253000.0</c:v>
                </c:pt>
                <c:pt idx="885">
                  <c:v>263000.0</c:v>
                </c:pt>
                <c:pt idx="886">
                  <c:v>254000.0</c:v>
                </c:pt>
                <c:pt idx="887">
                  <c:v>238000.0</c:v>
                </c:pt>
                <c:pt idx="888">
                  <c:v>238000.0</c:v>
                </c:pt>
                <c:pt idx="889">
                  <c:v>247000.0</c:v>
                </c:pt>
                <c:pt idx="890">
                  <c:v>251000.0</c:v>
                </c:pt>
                <c:pt idx="891">
                  <c:v>254000.0</c:v>
                </c:pt>
                <c:pt idx="892">
                  <c:v>237000.0</c:v>
                </c:pt>
                <c:pt idx="893">
                  <c:v>251000.0</c:v>
                </c:pt>
                <c:pt idx="894">
                  <c:v>246000.0</c:v>
                </c:pt>
                <c:pt idx="895">
                  <c:v>235000.0</c:v>
                </c:pt>
                <c:pt idx="896">
                  <c:v>251000.0</c:v>
                </c:pt>
                <c:pt idx="897">
                  <c:v>247000.0</c:v>
                </c:pt>
                <c:pt idx="898">
                  <c:v>259000.0</c:v>
                </c:pt>
                <c:pt idx="899">
                  <c:v>253000.0</c:v>
                </c:pt>
                <c:pt idx="900">
                  <c:v>241000.0</c:v>
                </c:pt>
                <c:pt idx="901">
                  <c:v>236000.0</c:v>
                </c:pt>
                <c:pt idx="902">
                  <c:v>247000.0</c:v>
                </c:pt>
                <c:pt idx="903">
                  <c:v>252000.0</c:v>
                </c:pt>
                <c:pt idx="904">
                  <c:v>242000.0</c:v>
                </c:pt>
                <c:pt idx="905">
                  <c:v>237000.0</c:v>
                </c:pt>
                <c:pt idx="906">
                  <c:v>238000.0</c:v>
                </c:pt>
                <c:pt idx="907">
                  <c:v>237000.0</c:v>
                </c:pt>
                <c:pt idx="908">
                  <c:v>253000.0</c:v>
                </c:pt>
                <c:pt idx="909">
                  <c:v>246000.0</c:v>
                </c:pt>
                <c:pt idx="910">
                  <c:v>240000.0</c:v>
                </c:pt>
                <c:pt idx="911">
                  <c:v>244000.0</c:v>
                </c:pt>
                <c:pt idx="912">
                  <c:v>243000.0</c:v>
                </c:pt>
                <c:pt idx="913">
                  <c:v>251000.0</c:v>
                </c:pt>
                <c:pt idx="914">
                  <c:v>244000.0</c:v>
                </c:pt>
                <c:pt idx="915">
                  <c:v>239000.0</c:v>
                </c:pt>
                <c:pt idx="916">
                  <c:v>242000.0</c:v>
                </c:pt>
                <c:pt idx="917">
                  <c:v>243000.0</c:v>
                </c:pt>
                <c:pt idx="918">
                  <c:v>242000.0</c:v>
                </c:pt>
                <c:pt idx="919">
                  <c:v>236000.0</c:v>
                </c:pt>
                <c:pt idx="920">
                  <c:v>237000.0</c:v>
                </c:pt>
                <c:pt idx="921">
                  <c:v>238000.0</c:v>
                </c:pt>
                <c:pt idx="922">
                  <c:v>293000.0</c:v>
                </c:pt>
                <c:pt idx="923">
                  <c:v>267000.0</c:v>
                </c:pt>
                <c:pt idx="924">
                  <c:v>255000.0</c:v>
                </c:pt>
                <c:pt idx="925">
                  <c:v>258000.0</c:v>
                </c:pt>
                <c:pt idx="926">
                  <c:v>254000.0</c:v>
                </c:pt>
                <c:pt idx="927">
                  <c:v>241000.0</c:v>
                </c:pt>
                <c:pt idx="928">
                  <c:v>230000.0</c:v>
                </c:pt>
                <c:pt idx="929">
                  <c:v>234000.0</c:v>
                </c:pt>
                <c:pt idx="930">
                  <c:v>234000.0</c:v>
                </c:pt>
                <c:pt idx="931">
                  <c:v>237000.0</c:v>
                </c:pt>
                <c:pt idx="932">
                  <c:v>250000.0</c:v>
                </c:pt>
                <c:pt idx="933">
                  <c:v>239000.0</c:v>
                </c:pt>
                <c:pt idx="934">
                  <c:v>239000.0</c:v>
                </c:pt>
                <c:pt idx="935">
                  <c:v>235000.0</c:v>
                </c:pt>
                <c:pt idx="936">
                  <c:v>229000.0</c:v>
                </c:pt>
                <c:pt idx="937">
                  <c:v>242000.0</c:v>
                </c:pt>
                <c:pt idx="938">
                  <c:v>242000.0</c:v>
                </c:pt>
                <c:pt idx="939">
                  <c:v>248000.0</c:v>
                </c:pt>
                <c:pt idx="940">
                  <c:v>247000.0</c:v>
                </c:pt>
                <c:pt idx="941">
                  <c:v>226000.0</c:v>
                </c:pt>
                <c:pt idx="942">
                  <c:v>229000.0</c:v>
                </c:pt>
                <c:pt idx="943">
                  <c:v>234000.0</c:v>
                </c:pt>
                <c:pt idx="944">
                  <c:v>223000.0</c:v>
                </c:pt>
                <c:pt idx="945">
                  <c:v>234000.0</c:v>
                </c:pt>
                <c:pt idx="946">
                  <c:v>218000.0</c:v>
                </c:pt>
                <c:pt idx="947">
                  <c:v>217000.0</c:v>
                </c:pt>
                <c:pt idx="948">
                  <c:v>230000.0</c:v>
                </c:pt>
                <c:pt idx="949">
                  <c:v>226000.0</c:v>
                </c:pt>
                <c:pt idx="950">
                  <c:v>227000.0</c:v>
                </c:pt>
                <c:pt idx="951">
                  <c:v>218000.0</c:v>
                </c:pt>
                <c:pt idx="952">
                  <c:v>242000.0</c:v>
                </c:pt>
                <c:pt idx="953">
                  <c:v>233000.0</c:v>
                </c:pt>
                <c:pt idx="954">
                  <c:v>233000.0</c:v>
                </c:pt>
                <c:pt idx="955">
                  <c:v>209000.0</c:v>
                </c:pt>
                <c:pt idx="956">
                  <c:v>211000.0</c:v>
                </c:pt>
                <c:pt idx="957">
                  <c:v>211000.0</c:v>
                </c:pt>
                <c:pt idx="958">
                  <c:v>223000.0</c:v>
                </c:pt>
                <c:pt idx="959">
                  <c:v>234000.0</c:v>
                </c:pt>
                <c:pt idx="960">
                  <c:v>223000.0</c:v>
                </c:pt>
                <c:pt idx="961">
                  <c:v>222000.0</c:v>
                </c:pt>
                <c:pt idx="962">
                  <c:v>221000.0</c:v>
                </c:pt>
                <c:pt idx="963">
                  <c:v>218000.0</c:v>
                </c:pt>
                <c:pt idx="964">
                  <c:v>227000.0</c:v>
                </c:pt>
              </c:numCache>
            </c:numRef>
          </c:val>
        </c:ser>
        <c:dLbls>
          <c:showLegendKey val="0"/>
          <c:showVal val="0"/>
          <c:showCatName val="0"/>
          <c:showSerName val="0"/>
          <c:showPercent val="0"/>
          <c:showBubbleSize val="0"/>
        </c:dLbls>
        <c:axId val="-2099290776"/>
        <c:axId val="-2099287592"/>
      </c:areaChart>
      <c:lineChart>
        <c:grouping val="standard"/>
        <c:varyColors val="0"/>
        <c:ser>
          <c:idx val="0"/>
          <c:order val="1"/>
          <c:tx>
            <c:v>Jobless</c:v>
          </c:tx>
          <c:spPr>
            <a:ln w="19050">
              <a:solidFill>
                <a:schemeClr val="tx1">
                  <a:lumMod val="65000"/>
                  <a:lumOff val="35000"/>
                </a:schemeClr>
              </a:solidFill>
            </a:ln>
            <a:effectLst>
              <a:outerShdw blurRad="50800" dist="38100" dir="2700000" algn="tl" rotWithShape="0">
                <a:srgbClr val="000000">
                  <a:alpha val="43000"/>
                </a:srgbClr>
              </a:outerShdw>
            </a:effectLst>
          </c:spPr>
          <c:marker>
            <c:symbol val="none"/>
          </c:marker>
          <c:cat>
            <c:strRef>
              <c:f>Jobless!$D$88:$D$1052</c:f>
              <c:strCache>
                <c:ptCount val="941"/>
                <c:pt idx="0">
                  <c:v>00</c:v>
                </c:pt>
                <c:pt idx="53">
                  <c:v>01</c:v>
                </c:pt>
                <c:pt idx="105">
                  <c:v>02</c:v>
                </c:pt>
                <c:pt idx="157">
                  <c:v>03</c:v>
                </c:pt>
                <c:pt idx="209">
                  <c:v>04</c:v>
                </c:pt>
                <c:pt idx="261">
                  <c:v>05</c:v>
                </c:pt>
                <c:pt idx="314">
                  <c:v>06</c:v>
                </c:pt>
                <c:pt idx="366">
                  <c:v>07</c:v>
                </c:pt>
                <c:pt idx="418">
                  <c:v>08</c:v>
                </c:pt>
                <c:pt idx="470">
                  <c:v>09</c:v>
                </c:pt>
                <c:pt idx="522">
                  <c:v>10</c:v>
                </c:pt>
                <c:pt idx="574">
                  <c:v>11</c:v>
                </c:pt>
                <c:pt idx="627">
                  <c:v>12</c:v>
                </c:pt>
                <c:pt idx="679">
                  <c:v>13</c:v>
                </c:pt>
                <c:pt idx="731">
                  <c:v>14</c:v>
                </c:pt>
                <c:pt idx="783">
                  <c:v>15</c:v>
                </c:pt>
                <c:pt idx="835">
                  <c:v>16</c:v>
                </c:pt>
                <c:pt idx="888">
                  <c:v>17</c:v>
                </c:pt>
                <c:pt idx="940">
                  <c:v>18</c:v>
                </c:pt>
              </c:strCache>
            </c:strRef>
          </c:cat>
          <c:val>
            <c:numRef>
              <c:f>Jobless!$E$88:$E$1052</c:f>
              <c:numCache>
                <c:formatCode>_-* #,##0_-;\-* #,##0_-;_-* "-"??_-;_-@_-</c:formatCode>
                <c:ptCount val="965"/>
                <c:pt idx="0">
                  <c:v>286000.0</c:v>
                </c:pt>
                <c:pt idx="1">
                  <c:v>298000.0</c:v>
                </c:pt>
                <c:pt idx="2">
                  <c:v>289000.0</c:v>
                </c:pt>
                <c:pt idx="3">
                  <c:v>284000.0</c:v>
                </c:pt>
                <c:pt idx="4">
                  <c:v>285000.0</c:v>
                </c:pt>
                <c:pt idx="5">
                  <c:v>312000.0</c:v>
                </c:pt>
                <c:pt idx="6">
                  <c:v>300000.0</c:v>
                </c:pt>
                <c:pt idx="7">
                  <c:v>283000.0</c:v>
                </c:pt>
                <c:pt idx="8">
                  <c:v>280000.0</c:v>
                </c:pt>
                <c:pt idx="9">
                  <c:v>286000.0</c:v>
                </c:pt>
                <c:pt idx="10">
                  <c:v>270000.0</c:v>
                </c:pt>
                <c:pt idx="11">
                  <c:v>271000.0</c:v>
                </c:pt>
                <c:pt idx="12">
                  <c:v>272000.0</c:v>
                </c:pt>
                <c:pt idx="13">
                  <c:v>266000.0</c:v>
                </c:pt>
                <c:pt idx="14">
                  <c:v>268000.0</c:v>
                </c:pt>
                <c:pt idx="15">
                  <c:v>259000.0</c:v>
                </c:pt>
                <c:pt idx="16">
                  <c:v>274000.0</c:v>
                </c:pt>
                <c:pt idx="17">
                  <c:v>291000.0</c:v>
                </c:pt>
                <c:pt idx="18">
                  <c:v>293000.0</c:v>
                </c:pt>
                <c:pt idx="19">
                  <c:v>276000.0</c:v>
                </c:pt>
                <c:pt idx="20">
                  <c:v>280000.0</c:v>
                </c:pt>
                <c:pt idx="21">
                  <c:v>280000.0</c:v>
                </c:pt>
                <c:pt idx="22">
                  <c:v>290000.0</c:v>
                </c:pt>
                <c:pt idx="23">
                  <c:v>284000.0</c:v>
                </c:pt>
                <c:pt idx="24">
                  <c:v>294000.0</c:v>
                </c:pt>
                <c:pt idx="25">
                  <c:v>296000.0</c:v>
                </c:pt>
                <c:pt idx="26">
                  <c:v>281000.0</c:v>
                </c:pt>
                <c:pt idx="27">
                  <c:v>293000.0</c:v>
                </c:pt>
                <c:pt idx="28">
                  <c:v>303000.0</c:v>
                </c:pt>
                <c:pt idx="29">
                  <c:v>300000.0</c:v>
                </c:pt>
                <c:pt idx="30">
                  <c:v>298000.0</c:v>
                </c:pt>
                <c:pt idx="31">
                  <c:v>306000.0</c:v>
                </c:pt>
                <c:pt idx="32">
                  <c:v>315000.0</c:v>
                </c:pt>
                <c:pt idx="33">
                  <c:v>318000.0</c:v>
                </c:pt>
                <c:pt idx="34">
                  <c:v>312000.0</c:v>
                </c:pt>
                <c:pt idx="35">
                  <c:v>301000.0</c:v>
                </c:pt>
                <c:pt idx="36">
                  <c:v>309000.0</c:v>
                </c:pt>
                <c:pt idx="37">
                  <c:v>311000.0</c:v>
                </c:pt>
                <c:pt idx="38">
                  <c:v>288000.0</c:v>
                </c:pt>
                <c:pt idx="39">
                  <c:v>292000.0</c:v>
                </c:pt>
                <c:pt idx="40">
                  <c:v>309000.0</c:v>
                </c:pt>
                <c:pt idx="41">
                  <c:v>299000.0</c:v>
                </c:pt>
                <c:pt idx="42">
                  <c:v>295000.0</c:v>
                </c:pt>
                <c:pt idx="43">
                  <c:v>301000.0</c:v>
                </c:pt>
                <c:pt idx="44">
                  <c:v>331000.0</c:v>
                </c:pt>
                <c:pt idx="45">
                  <c:v>318000.0</c:v>
                </c:pt>
                <c:pt idx="46">
                  <c:v>332000.0</c:v>
                </c:pt>
                <c:pt idx="47">
                  <c:v>356000.0</c:v>
                </c:pt>
                <c:pt idx="48">
                  <c:v>338000.0</c:v>
                </c:pt>
                <c:pt idx="49">
                  <c:v>321000.0</c:v>
                </c:pt>
                <c:pt idx="50">
                  <c:v>354000.0</c:v>
                </c:pt>
                <c:pt idx="51">
                  <c:v>364000.0</c:v>
                </c:pt>
                <c:pt idx="52">
                  <c:v>353000.0</c:v>
                </c:pt>
                <c:pt idx="53">
                  <c:v>337000.0</c:v>
                </c:pt>
                <c:pt idx="54">
                  <c:v>318000.0</c:v>
                </c:pt>
                <c:pt idx="55">
                  <c:v>343000.0</c:v>
                </c:pt>
                <c:pt idx="56">
                  <c:v>362000.0</c:v>
                </c:pt>
                <c:pt idx="57">
                  <c:v>376000.0</c:v>
                </c:pt>
                <c:pt idx="58">
                  <c:v>365000.0</c:v>
                </c:pt>
                <c:pt idx="59">
                  <c:v>358000.0</c:v>
                </c:pt>
                <c:pt idx="60">
                  <c:v>386000.0</c:v>
                </c:pt>
                <c:pt idx="61">
                  <c:v>384000.0</c:v>
                </c:pt>
                <c:pt idx="62">
                  <c:v>393000.0</c:v>
                </c:pt>
                <c:pt idx="63">
                  <c:v>393000.0</c:v>
                </c:pt>
                <c:pt idx="64">
                  <c:v>378000.0</c:v>
                </c:pt>
                <c:pt idx="65">
                  <c:v>388000.0</c:v>
                </c:pt>
                <c:pt idx="66">
                  <c:v>398000.0</c:v>
                </c:pt>
                <c:pt idx="67">
                  <c:v>383000.0</c:v>
                </c:pt>
                <c:pt idx="68">
                  <c:v>400000.0</c:v>
                </c:pt>
                <c:pt idx="69">
                  <c:v>406000.0</c:v>
                </c:pt>
                <c:pt idx="70">
                  <c:v>381000.0</c:v>
                </c:pt>
                <c:pt idx="71">
                  <c:v>390000.0</c:v>
                </c:pt>
                <c:pt idx="72">
                  <c:v>402000.0</c:v>
                </c:pt>
                <c:pt idx="73">
                  <c:v>405000.0</c:v>
                </c:pt>
                <c:pt idx="74">
                  <c:v>406000.0</c:v>
                </c:pt>
                <c:pt idx="75">
                  <c:v>411000.0</c:v>
                </c:pt>
                <c:pt idx="76">
                  <c:v>394000.0</c:v>
                </c:pt>
                <c:pt idx="77">
                  <c:v>381000.0</c:v>
                </c:pt>
                <c:pt idx="78">
                  <c:v>394000.0</c:v>
                </c:pt>
                <c:pt idx="79">
                  <c:v>401000.0</c:v>
                </c:pt>
                <c:pt idx="80">
                  <c:v>405000.0</c:v>
                </c:pt>
                <c:pt idx="81">
                  <c:v>398000.0</c:v>
                </c:pt>
                <c:pt idx="82">
                  <c:v>388000.0</c:v>
                </c:pt>
                <c:pt idx="83">
                  <c:v>401000.0</c:v>
                </c:pt>
                <c:pt idx="84">
                  <c:v>394000.0</c:v>
                </c:pt>
                <c:pt idx="85">
                  <c:v>402000.0</c:v>
                </c:pt>
                <c:pt idx="86">
                  <c:v>395000.0</c:v>
                </c:pt>
                <c:pt idx="87">
                  <c:v>402000.0</c:v>
                </c:pt>
                <c:pt idx="88">
                  <c:v>408000.0</c:v>
                </c:pt>
                <c:pt idx="89">
                  <c:v>395000.0</c:v>
                </c:pt>
                <c:pt idx="90">
                  <c:v>453000.0</c:v>
                </c:pt>
                <c:pt idx="91">
                  <c:v>517000.0</c:v>
                </c:pt>
                <c:pt idx="92">
                  <c:v>476000.0</c:v>
                </c:pt>
                <c:pt idx="93">
                  <c:v>482000.0</c:v>
                </c:pt>
                <c:pt idx="94">
                  <c:v>482000.0</c:v>
                </c:pt>
                <c:pt idx="95">
                  <c:v>483000.0</c:v>
                </c:pt>
                <c:pt idx="96">
                  <c:v>440000.0</c:v>
                </c:pt>
                <c:pt idx="97">
                  <c:v>428000.0</c:v>
                </c:pt>
                <c:pt idx="98">
                  <c:v>431000.0</c:v>
                </c:pt>
                <c:pt idx="99">
                  <c:v>491000.0</c:v>
                </c:pt>
                <c:pt idx="100">
                  <c:v>465000.0</c:v>
                </c:pt>
                <c:pt idx="101">
                  <c:v>393000.0</c:v>
                </c:pt>
                <c:pt idx="102">
                  <c:v>389000.0</c:v>
                </c:pt>
                <c:pt idx="103">
                  <c:v>416000.0</c:v>
                </c:pt>
                <c:pt idx="104">
                  <c:v>421000.0</c:v>
                </c:pt>
                <c:pt idx="105">
                  <c:v>397000.0</c:v>
                </c:pt>
                <c:pt idx="106">
                  <c:v>418000.0</c:v>
                </c:pt>
                <c:pt idx="107">
                  <c:v>405000.0</c:v>
                </c:pt>
                <c:pt idx="108">
                  <c:v>414000.0</c:v>
                </c:pt>
                <c:pt idx="109">
                  <c:v>404000.0</c:v>
                </c:pt>
                <c:pt idx="110">
                  <c:v>397000.0</c:v>
                </c:pt>
                <c:pt idx="111">
                  <c:v>397000.0</c:v>
                </c:pt>
                <c:pt idx="112">
                  <c:v>398000.0</c:v>
                </c:pt>
                <c:pt idx="113">
                  <c:v>392000.0</c:v>
                </c:pt>
                <c:pt idx="114">
                  <c:v>399000.0</c:v>
                </c:pt>
                <c:pt idx="115">
                  <c:v>392000.0</c:v>
                </c:pt>
                <c:pt idx="116">
                  <c:v>415000.0</c:v>
                </c:pt>
                <c:pt idx="117">
                  <c:v>479000.0</c:v>
                </c:pt>
                <c:pt idx="118">
                  <c:v>445000.0</c:v>
                </c:pt>
                <c:pt idx="119">
                  <c:v>442000.0</c:v>
                </c:pt>
                <c:pt idx="120">
                  <c:v>416000.0</c:v>
                </c:pt>
                <c:pt idx="121">
                  <c:v>414000.0</c:v>
                </c:pt>
                <c:pt idx="122">
                  <c:v>409000.0</c:v>
                </c:pt>
                <c:pt idx="123">
                  <c:v>413000.0</c:v>
                </c:pt>
                <c:pt idx="124">
                  <c:v>411000.0</c:v>
                </c:pt>
                <c:pt idx="125">
                  <c:v>403000.0</c:v>
                </c:pt>
                <c:pt idx="126">
                  <c:v>378000.0</c:v>
                </c:pt>
                <c:pt idx="127">
                  <c:v>388000.0</c:v>
                </c:pt>
                <c:pt idx="128">
                  <c:v>396000.0</c:v>
                </c:pt>
                <c:pt idx="129">
                  <c:v>388000.0</c:v>
                </c:pt>
                <c:pt idx="130">
                  <c:v>386000.0</c:v>
                </c:pt>
                <c:pt idx="131">
                  <c:v>391000.0</c:v>
                </c:pt>
                <c:pt idx="132">
                  <c:v>384000.0</c:v>
                </c:pt>
                <c:pt idx="133">
                  <c:v>379000.0</c:v>
                </c:pt>
                <c:pt idx="134">
                  <c:v>390000.0</c:v>
                </c:pt>
                <c:pt idx="135">
                  <c:v>388000.0</c:v>
                </c:pt>
                <c:pt idx="136">
                  <c:v>389000.0</c:v>
                </c:pt>
                <c:pt idx="137">
                  <c:v>399000.0</c:v>
                </c:pt>
                <c:pt idx="138">
                  <c:v>398000.0</c:v>
                </c:pt>
                <c:pt idx="139">
                  <c:v>394000.0</c:v>
                </c:pt>
                <c:pt idx="140">
                  <c:v>416000.0</c:v>
                </c:pt>
                <c:pt idx="141">
                  <c:v>412000.0</c:v>
                </c:pt>
                <c:pt idx="142">
                  <c:v>401000.0</c:v>
                </c:pt>
                <c:pt idx="143">
                  <c:v>409000.0</c:v>
                </c:pt>
                <c:pt idx="144">
                  <c:v>404000.0</c:v>
                </c:pt>
                <c:pt idx="145">
                  <c:v>405000.0</c:v>
                </c:pt>
                <c:pt idx="146">
                  <c:v>412000.0</c:v>
                </c:pt>
                <c:pt idx="147">
                  <c:v>409000.0</c:v>
                </c:pt>
                <c:pt idx="148">
                  <c:v>405000.0</c:v>
                </c:pt>
                <c:pt idx="149">
                  <c:v>400000.0</c:v>
                </c:pt>
                <c:pt idx="150">
                  <c:v>389000.0</c:v>
                </c:pt>
                <c:pt idx="151">
                  <c:v>390000.0</c:v>
                </c:pt>
                <c:pt idx="152">
                  <c:v>377000.0</c:v>
                </c:pt>
                <c:pt idx="153">
                  <c:v>425000.0</c:v>
                </c:pt>
                <c:pt idx="154">
                  <c:v>429000.0</c:v>
                </c:pt>
                <c:pt idx="155">
                  <c:v>394000.0</c:v>
                </c:pt>
                <c:pt idx="156">
                  <c:v>409000.0</c:v>
                </c:pt>
                <c:pt idx="157">
                  <c:v>393000.0</c:v>
                </c:pt>
                <c:pt idx="158">
                  <c:v>378000.0</c:v>
                </c:pt>
                <c:pt idx="159">
                  <c:v>402000.0</c:v>
                </c:pt>
                <c:pt idx="160">
                  <c:v>407000.0</c:v>
                </c:pt>
                <c:pt idx="161">
                  <c:v>413000.0</c:v>
                </c:pt>
                <c:pt idx="162">
                  <c:v>390000.0</c:v>
                </c:pt>
                <c:pt idx="163">
                  <c:v>420000.0</c:v>
                </c:pt>
                <c:pt idx="164">
                  <c:v>421000.0</c:v>
                </c:pt>
                <c:pt idx="165">
                  <c:v>436000.0</c:v>
                </c:pt>
                <c:pt idx="166">
                  <c:v>424000.0</c:v>
                </c:pt>
                <c:pt idx="167">
                  <c:v>430000.0</c:v>
                </c:pt>
                <c:pt idx="168">
                  <c:v>411000.0</c:v>
                </c:pt>
                <c:pt idx="169">
                  <c:v>436000.0</c:v>
                </c:pt>
                <c:pt idx="170">
                  <c:v>417000.0</c:v>
                </c:pt>
                <c:pt idx="171">
                  <c:v>434000.0</c:v>
                </c:pt>
                <c:pt idx="172">
                  <c:v>450000.0</c:v>
                </c:pt>
                <c:pt idx="173">
                  <c:v>444000.0</c:v>
                </c:pt>
                <c:pt idx="174">
                  <c:v>428000.0</c:v>
                </c:pt>
                <c:pt idx="175">
                  <c:v>417000.0</c:v>
                </c:pt>
                <c:pt idx="176">
                  <c:v>425000.0</c:v>
                </c:pt>
                <c:pt idx="177">
                  <c:v>419000.0</c:v>
                </c:pt>
                <c:pt idx="178">
                  <c:v>431000.0</c:v>
                </c:pt>
                <c:pt idx="179">
                  <c:v>429000.0</c:v>
                </c:pt>
                <c:pt idx="180">
                  <c:v>421000.0</c:v>
                </c:pt>
                <c:pt idx="181">
                  <c:v>408000.0</c:v>
                </c:pt>
                <c:pt idx="182">
                  <c:v>429000.0</c:v>
                </c:pt>
                <c:pt idx="183">
                  <c:v>433000.0</c:v>
                </c:pt>
                <c:pt idx="184">
                  <c:v>412000.0</c:v>
                </c:pt>
                <c:pt idx="185">
                  <c:v>403000.0</c:v>
                </c:pt>
                <c:pt idx="186">
                  <c:v>398000.0</c:v>
                </c:pt>
                <c:pt idx="187">
                  <c:v>401000.0</c:v>
                </c:pt>
                <c:pt idx="188">
                  <c:v>404000.0</c:v>
                </c:pt>
                <c:pt idx="189">
                  <c:v>398000.0</c:v>
                </c:pt>
                <c:pt idx="190">
                  <c:v>391000.0</c:v>
                </c:pt>
                <c:pt idx="191">
                  <c:v>407000.0</c:v>
                </c:pt>
                <c:pt idx="192">
                  <c:v>422000.0</c:v>
                </c:pt>
                <c:pt idx="193">
                  <c:v>394000.0</c:v>
                </c:pt>
                <c:pt idx="194">
                  <c:v>379000.0</c:v>
                </c:pt>
                <c:pt idx="195">
                  <c:v>387000.0</c:v>
                </c:pt>
                <c:pt idx="196">
                  <c:v>386000.0</c:v>
                </c:pt>
                <c:pt idx="197">
                  <c:v>376000.0</c:v>
                </c:pt>
                <c:pt idx="198">
                  <c:v>387000.0</c:v>
                </c:pt>
                <c:pt idx="199">
                  <c:v>379000.0</c:v>
                </c:pt>
                <c:pt idx="200">
                  <c:v>363000.0</c:v>
                </c:pt>
                <c:pt idx="201">
                  <c:v>371000.0</c:v>
                </c:pt>
                <c:pt idx="202">
                  <c:v>370000.0</c:v>
                </c:pt>
                <c:pt idx="203">
                  <c:v>354000.0</c:v>
                </c:pt>
                <c:pt idx="204">
                  <c:v>357000.0</c:v>
                </c:pt>
                <c:pt idx="205">
                  <c:v>367000.0</c:v>
                </c:pt>
                <c:pt idx="206">
                  <c:v>363000.0</c:v>
                </c:pt>
                <c:pt idx="207">
                  <c:v>354000.0</c:v>
                </c:pt>
                <c:pt idx="208">
                  <c:v>349000.0</c:v>
                </c:pt>
                <c:pt idx="209">
                  <c:v>356000.0</c:v>
                </c:pt>
                <c:pt idx="210">
                  <c:v>354000.0</c:v>
                </c:pt>
                <c:pt idx="211">
                  <c:v>362000.0</c:v>
                </c:pt>
                <c:pt idx="212">
                  <c:v>353000.0</c:v>
                </c:pt>
                <c:pt idx="213">
                  <c:v>376000.0</c:v>
                </c:pt>
                <c:pt idx="214">
                  <c:v>380000.0</c:v>
                </c:pt>
                <c:pt idx="215">
                  <c:v>356000.0</c:v>
                </c:pt>
                <c:pt idx="216">
                  <c:v>359000.0</c:v>
                </c:pt>
                <c:pt idx="217">
                  <c:v>348000.0</c:v>
                </c:pt>
                <c:pt idx="218">
                  <c:v>344000.0</c:v>
                </c:pt>
                <c:pt idx="219">
                  <c:v>338000.0</c:v>
                </c:pt>
                <c:pt idx="220">
                  <c:v>346000.0</c:v>
                </c:pt>
                <c:pt idx="221">
                  <c:v>340000.0</c:v>
                </c:pt>
                <c:pt idx="222">
                  <c:v>335000.0</c:v>
                </c:pt>
                <c:pt idx="223">
                  <c:v>355000.0</c:v>
                </c:pt>
                <c:pt idx="224">
                  <c:v>364000.0</c:v>
                </c:pt>
                <c:pt idx="225">
                  <c:v>339000.0</c:v>
                </c:pt>
                <c:pt idx="226">
                  <c:v>324000.0</c:v>
                </c:pt>
                <c:pt idx="227">
                  <c:v>329000.0</c:v>
                </c:pt>
                <c:pt idx="228">
                  <c:v>349000.0</c:v>
                </c:pt>
                <c:pt idx="229">
                  <c:v>342000.0</c:v>
                </c:pt>
                <c:pt idx="230">
                  <c:v>337000.0</c:v>
                </c:pt>
                <c:pt idx="231">
                  <c:v>355000.0</c:v>
                </c:pt>
                <c:pt idx="232">
                  <c:v>339000.0</c:v>
                </c:pt>
                <c:pt idx="233">
                  <c:v>354000.0</c:v>
                </c:pt>
                <c:pt idx="234">
                  <c:v>348000.0</c:v>
                </c:pt>
                <c:pt idx="235">
                  <c:v>326000.0</c:v>
                </c:pt>
                <c:pt idx="236">
                  <c:v>345000.0</c:v>
                </c:pt>
                <c:pt idx="237">
                  <c:v>355000.0</c:v>
                </c:pt>
                <c:pt idx="238">
                  <c:v>348000.0</c:v>
                </c:pt>
                <c:pt idx="239">
                  <c:v>341000.0</c:v>
                </c:pt>
                <c:pt idx="240">
                  <c:v>336000.0</c:v>
                </c:pt>
                <c:pt idx="241">
                  <c:v>332000.0</c:v>
                </c:pt>
                <c:pt idx="242">
                  <c:v>343000.0</c:v>
                </c:pt>
                <c:pt idx="243">
                  <c:v>352000.0</c:v>
                </c:pt>
                <c:pt idx="244">
                  <c:v>326000.0</c:v>
                </c:pt>
                <c:pt idx="245">
                  <c:v>331000.0</c:v>
                </c:pt>
                <c:pt idx="246">
                  <c:v>341000.0</c:v>
                </c:pt>
                <c:pt idx="247">
                  <c:v>351000.0</c:v>
                </c:pt>
                <c:pt idx="248">
                  <c:v>335000.0</c:v>
                </c:pt>
                <c:pt idx="249">
                  <c:v>338000.0</c:v>
                </c:pt>
                <c:pt idx="250">
                  <c:v>327000.0</c:v>
                </c:pt>
                <c:pt idx="251">
                  <c:v>338000.0</c:v>
                </c:pt>
                <c:pt idx="252">
                  <c:v>332000.0</c:v>
                </c:pt>
                <c:pt idx="253">
                  <c:v>330000.0</c:v>
                </c:pt>
                <c:pt idx="254">
                  <c:v>337000.0</c:v>
                </c:pt>
                <c:pt idx="255">
                  <c:v>313000.0</c:v>
                </c:pt>
                <c:pt idx="256">
                  <c:v>335000.0</c:v>
                </c:pt>
                <c:pt idx="257">
                  <c:v>343000.0</c:v>
                </c:pt>
                <c:pt idx="258">
                  <c:v>316000.0</c:v>
                </c:pt>
                <c:pt idx="259">
                  <c:v>322000.0</c:v>
                </c:pt>
                <c:pt idx="260">
                  <c:v>320000.0</c:v>
                </c:pt>
                <c:pt idx="261">
                  <c:v>356000.0</c:v>
                </c:pt>
                <c:pt idx="262">
                  <c:v>369000.0</c:v>
                </c:pt>
                <c:pt idx="263">
                  <c:v>332000.0</c:v>
                </c:pt>
                <c:pt idx="264">
                  <c:v>329000.0</c:v>
                </c:pt>
                <c:pt idx="265">
                  <c:v>331000.0</c:v>
                </c:pt>
                <c:pt idx="266">
                  <c:v>307000.0</c:v>
                </c:pt>
                <c:pt idx="267">
                  <c:v>308000.0</c:v>
                </c:pt>
                <c:pt idx="268">
                  <c:v>318000.0</c:v>
                </c:pt>
                <c:pt idx="269">
                  <c:v>314000.0</c:v>
                </c:pt>
                <c:pt idx="270">
                  <c:v>333000.0</c:v>
                </c:pt>
                <c:pt idx="271">
                  <c:v>324000.0</c:v>
                </c:pt>
                <c:pt idx="272">
                  <c:v>329000.0</c:v>
                </c:pt>
                <c:pt idx="273">
                  <c:v>342000.0</c:v>
                </c:pt>
                <c:pt idx="274">
                  <c:v>335000.0</c:v>
                </c:pt>
                <c:pt idx="275">
                  <c:v>323000.0</c:v>
                </c:pt>
                <c:pt idx="276">
                  <c:v>307000.0</c:v>
                </c:pt>
                <c:pt idx="277">
                  <c:v>317000.0</c:v>
                </c:pt>
                <c:pt idx="278">
                  <c:v>334000.0</c:v>
                </c:pt>
                <c:pt idx="279">
                  <c:v>327000.0</c:v>
                </c:pt>
                <c:pt idx="280">
                  <c:v>321000.0</c:v>
                </c:pt>
                <c:pt idx="281">
                  <c:v>320000.0</c:v>
                </c:pt>
                <c:pt idx="282">
                  <c:v>340000.0</c:v>
                </c:pt>
                <c:pt idx="283">
                  <c:v>338000.0</c:v>
                </c:pt>
                <c:pt idx="284">
                  <c:v>333000.0</c:v>
                </c:pt>
                <c:pt idx="285">
                  <c:v>321000.0</c:v>
                </c:pt>
                <c:pt idx="286">
                  <c:v>311000.0</c:v>
                </c:pt>
                <c:pt idx="287">
                  <c:v>327000.0</c:v>
                </c:pt>
                <c:pt idx="288">
                  <c:v>338000.0</c:v>
                </c:pt>
                <c:pt idx="289">
                  <c:v>323000.0</c:v>
                </c:pt>
                <c:pt idx="290">
                  <c:v>318000.0</c:v>
                </c:pt>
                <c:pt idx="291">
                  <c:v>316000.0</c:v>
                </c:pt>
                <c:pt idx="292">
                  <c:v>311000.0</c:v>
                </c:pt>
                <c:pt idx="293">
                  <c:v>319000.0</c:v>
                </c:pt>
                <c:pt idx="294">
                  <c:v>315000.0</c:v>
                </c:pt>
                <c:pt idx="295">
                  <c:v>318000.0</c:v>
                </c:pt>
                <c:pt idx="296">
                  <c:v>326000.0</c:v>
                </c:pt>
                <c:pt idx="297">
                  <c:v>422000.0</c:v>
                </c:pt>
                <c:pt idx="298">
                  <c:v>424000.0</c:v>
                </c:pt>
                <c:pt idx="299">
                  <c:v>359000.0</c:v>
                </c:pt>
                <c:pt idx="300">
                  <c:v>384000.0</c:v>
                </c:pt>
                <c:pt idx="301">
                  <c:v>383000.0</c:v>
                </c:pt>
                <c:pt idx="302">
                  <c:v>348000.0</c:v>
                </c:pt>
                <c:pt idx="303">
                  <c:v>324000.0</c:v>
                </c:pt>
                <c:pt idx="304">
                  <c:v>322000.0</c:v>
                </c:pt>
                <c:pt idx="305">
                  <c:v>325000.0</c:v>
                </c:pt>
                <c:pt idx="306">
                  <c:v>309000.0</c:v>
                </c:pt>
                <c:pt idx="307">
                  <c:v>324000.0</c:v>
                </c:pt>
                <c:pt idx="308">
                  <c:v>311000.0</c:v>
                </c:pt>
                <c:pt idx="309">
                  <c:v>321000.0</c:v>
                </c:pt>
                <c:pt idx="310">
                  <c:v>327000.0</c:v>
                </c:pt>
                <c:pt idx="311">
                  <c:v>312000.0</c:v>
                </c:pt>
                <c:pt idx="312">
                  <c:v>320000.0</c:v>
                </c:pt>
                <c:pt idx="313">
                  <c:v>302000.0</c:v>
                </c:pt>
                <c:pt idx="314">
                  <c:v>326000.0</c:v>
                </c:pt>
                <c:pt idx="315">
                  <c:v>285000.0</c:v>
                </c:pt>
                <c:pt idx="316">
                  <c:v>290000.0</c:v>
                </c:pt>
                <c:pt idx="317">
                  <c:v>282000.0</c:v>
                </c:pt>
                <c:pt idx="318">
                  <c:v>289000.0</c:v>
                </c:pt>
                <c:pt idx="319">
                  <c:v>298000.0</c:v>
                </c:pt>
                <c:pt idx="320">
                  <c:v>283000.0</c:v>
                </c:pt>
                <c:pt idx="321">
                  <c:v>293000.0</c:v>
                </c:pt>
                <c:pt idx="322">
                  <c:v>302000.0</c:v>
                </c:pt>
                <c:pt idx="323">
                  <c:v>307000.0</c:v>
                </c:pt>
                <c:pt idx="324">
                  <c:v>303000.0</c:v>
                </c:pt>
                <c:pt idx="325">
                  <c:v>295000.0</c:v>
                </c:pt>
                <c:pt idx="326">
                  <c:v>291000.0</c:v>
                </c:pt>
                <c:pt idx="327">
                  <c:v>299000.0</c:v>
                </c:pt>
                <c:pt idx="328">
                  <c:v>299000.0</c:v>
                </c:pt>
                <c:pt idx="329">
                  <c:v>308000.0</c:v>
                </c:pt>
                <c:pt idx="330">
                  <c:v>321000.0</c:v>
                </c:pt>
                <c:pt idx="331">
                  <c:v>347000.0</c:v>
                </c:pt>
                <c:pt idx="332">
                  <c:v>335000.0</c:v>
                </c:pt>
                <c:pt idx="333">
                  <c:v>319000.0</c:v>
                </c:pt>
                <c:pt idx="334">
                  <c:v>330000.0</c:v>
                </c:pt>
                <c:pt idx="335">
                  <c:v>307000.0</c:v>
                </c:pt>
                <c:pt idx="336">
                  <c:v>298000.0</c:v>
                </c:pt>
                <c:pt idx="337">
                  <c:v>308000.0</c:v>
                </c:pt>
                <c:pt idx="338">
                  <c:v>309000.0</c:v>
                </c:pt>
                <c:pt idx="339">
                  <c:v>316000.0</c:v>
                </c:pt>
                <c:pt idx="340">
                  <c:v>343000.0</c:v>
                </c:pt>
                <c:pt idx="341">
                  <c:v>318000.0</c:v>
                </c:pt>
                <c:pt idx="342">
                  <c:v>306000.0</c:v>
                </c:pt>
                <c:pt idx="343">
                  <c:v>311000.0</c:v>
                </c:pt>
                <c:pt idx="344">
                  <c:v>318000.0</c:v>
                </c:pt>
                <c:pt idx="345">
                  <c:v>310000.0</c:v>
                </c:pt>
                <c:pt idx="346">
                  <c:v>315000.0</c:v>
                </c:pt>
                <c:pt idx="347">
                  <c:v>314000.0</c:v>
                </c:pt>
                <c:pt idx="348">
                  <c:v>315000.0</c:v>
                </c:pt>
                <c:pt idx="349">
                  <c:v>314000.0</c:v>
                </c:pt>
                <c:pt idx="350">
                  <c:v>324000.0</c:v>
                </c:pt>
                <c:pt idx="351">
                  <c:v>319000.0</c:v>
                </c:pt>
                <c:pt idx="352">
                  <c:v>309000.0</c:v>
                </c:pt>
                <c:pt idx="353">
                  <c:v>316000.0</c:v>
                </c:pt>
                <c:pt idx="354">
                  <c:v>305000.0</c:v>
                </c:pt>
                <c:pt idx="355">
                  <c:v>313000.0</c:v>
                </c:pt>
                <c:pt idx="356">
                  <c:v>328000.0</c:v>
                </c:pt>
                <c:pt idx="357">
                  <c:v>319000.0</c:v>
                </c:pt>
                <c:pt idx="358">
                  <c:v>311000.0</c:v>
                </c:pt>
                <c:pt idx="359">
                  <c:v>326000.0</c:v>
                </c:pt>
                <c:pt idx="360">
                  <c:v>349000.0</c:v>
                </c:pt>
                <c:pt idx="361">
                  <c:v>327000.0</c:v>
                </c:pt>
                <c:pt idx="362">
                  <c:v>311000.0</c:v>
                </c:pt>
                <c:pt idx="363">
                  <c:v>318000.0</c:v>
                </c:pt>
                <c:pt idx="364">
                  <c:v>323000.0</c:v>
                </c:pt>
                <c:pt idx="365">
                  <c:v>341000.0</c:v>
                </c:pt>
                <c:pt idx="366">
                  <c:v>330000.0</c:v>
                </c:pt>
                <c:pt idx="367">
                  <c:v>296000.0</c:v>
                </c:pt>
                <c:pt idx="368">
                  <c:v>335000.0</c:v>
                </c:pt>
                <c:pt idx="369">
                  <c:v>308000.0</c:v>
                </c:pt>
                <c:pt idx="370">
                  <c:v>310000.0</c:v>
                </c:pt>
                <c:pt idx="371">
                  <c:v>338000.0</c:v>
                </c:pt>
                <c:pt idx="372">
                  <c:v>321000.0</c:v>
                </c:pt>
                <c:pt idx="373">
                  <c:v>322000.0</c:v>
                </c:pt>
                <c:pt idx="374">
                  <c:v>320000.0</c:v>
                </c:pt>
                <c:pt idx="375">
                  <c:v>308000.0</c:v>
                </c:pt>
                <c:pt idx="376">
                  <c:v>309000.0</c:v>
                </c:pt>
                <c:pt idx="377">
                  <c:v>303000.0</c:v>
                </c:pt>
                <c:pt idx="378">
                  <c:v>307000.0</c:v>
                </c:pt>
                <c:pt idx="379">
                  <c:v>332000.0</c:v>
                </c:pt>
                <c:pt idx="380">
                  <c:v>327000.0</c:v>
                </c:pt>
                <c:pt idx="381">
                  <c:v>321000.0</c:v>
                </c:pt>
                <c:pt idx="382">
                  <c:v>301000.0</c:v>
                </c:pt>
                <c:pt idx="383">
                  <c:v>300000.0</c:v>
                </c:pt>
                <c:pt idx="384">
                  <c:v>297000.0</c:v>
                </c:pt>
                <c:pt idx="385">
                  <c:v>310000.0</c:v>
                </c:pt>
                <c:pt idx="386">
                  <c:v>310000.0</c:v>
                </c:pt>
                <c:pt idx="387">
                  <c:v>313000.0</c:v>
                </c:pt>
                <c:pt idx="388">
                  <c:v>313000.0</c:v>
                </c:pt>
                <c:pt idx="389">
                  <c:v>320000.0</c:v>
                </c:pt>
                <c:pt idx="390">
                  <c:v>313000.0</c:v>
                </c:pt>
                <c:pt idx="391">
                  <c:v>317000.0</c:v>
                </c:pt>
                <c:pt idx="392">
                  <c:v>321000.0</c:v>
                </c:pt>
                <c:pt idx="393">
                  <c:v>317000.0</c:v>
                </c:pt>
                <c:pt idx="394">
                  <c:v>310000.0</c:v>
                </c:pt>
                <c:pt idx="395">
                  <c:v>305000.0</c:v>
                </c:pt>
                <c:pt idx="396">
                  <c:v>314000.0</c:v>
                </c:pt>
                <c:pt idx="397">
                  <c:v>316000.0</c:v>
                </c:pt>
                <c:pt idx="398">
                  <c:v>321000.0</c:v>
                </c:pt>
                <c:pt idx="399">
                  <c:v>329000.0</c:v>
                </c:pt>
                <c:pt idx="400">
                  <c:v>314000.0</c:v>
                </c:pt>
                <c:pt idx="401">
                  <c:v>321000.0</c:v>
                </c:pt>
                <c:pt idx="402">
                  <c:v>313000.0</c:v>
                </c:pt>
                <c:pt idx="403">
                  <c:v>302000.0</c:v>
                </c:pt>
                <c:pt idx="404">
                  <c:v>317000.0</c:v>
                </c:pt>
                <c:pt idx="405">
                  <c:v>316000.0</c:v>
                </c:pt>
                <c:pt idx="406">
                  <c:v>335000.0</c:v>
                </c:pt>
                <c:pt idx="407">
                  <c:v>334000.0</c:v>
                </c:pt>
                <c:pt idx="408">
                  <c:v>328000.0</c:v>
                </c:pt>
                <c:pt idx="409">
                  <c:v>327000.0</c:v>
                </c:pt>
                <c:pt idx="410">
                  <c:v>333000.0</c:v>
                </c:pt>
                <c:pt idx="411">
                  <c:v>332000.0</c:v>
                </c:pt>
                <c:pt idx="412">
                  <c:v>352000.0</c:v>
                </c:pt>
                <c:pt idx="413">
                  <c:v>344000.0</c:v>
                </c:pt>
                <c:pt idx="414">
                  <c:v>332000.0</c:v>
                </c:pt>
                <c:pt idx="415">
                  <c:v>350000.0</c:v>
                </c:pt>
                <c:pt idx="416">
                  <c:v>355000.0</c:v>
                </c:pt>
                <c:pt idx="417">
                  <c:v>360000.0</c:v>
                </c:pt>
                <c:pt idx="418">
                  <c:v>346000.0</c:v>
                </c:pt>
                <c:pt idx="419">
                  <c:v>322000.0</c:v>
                </c:pt>
                <c:pt idx="420">
                  <c:v>321000.0</c:v>
                </c:pt>
                <c:pt idx="421">
                  <c:v>366000.0</c:v>
                </c:pt>
                <c:pt idx="422">
                  <c:v>350000.0</c:v>
                </c:pt>
                <c:pt idx="423">
                  <c:v>344000.0</c:v>
                </c:pt>
                <c:pt idx="424">
                  <c:v>339000.0</c:v>
                </c:pt>
                <c:pt idx="425">
                  <c:v>354000.0</c:v>
                </c:pt>
                <c:pt idx="426">
                  <c:v>345000.0</c:v>
                </c:pt>
                <c:pt idx="427">
                  <c:v>348000.0</c:v>
                </c:pt>
                <c:pt idx="428">
                  <c:v>369000.0</c:v>
                </c:pt>
                <c:pt idx="429">
                  <c:v>368000.0</c:v>
                </c:pt>
                <c:pt idx="430">
                  <c:v>387000.0</c:v>
                </c:pt>
                <c:pt idx="431">
                  <c:v>354000.0</c:v>
                </c:pt>
                <c:pt idx="432">
                  <c:v>365000.0</c:v>
                </c:pt>
                <c:pt idx="433">
                  <c:v>349000.0</c:v>
                </c:pt>
                <c:pt idx="434">
                  <c:v>370000.0</c:v>
                </c:pt>
                <c:pt idx="435">
                  <c:v>370000.0</c:v>
                </c:pt>
                <c:pt idx="436">
                  <c:v>366000.0</c:v>
                </c:pt>
                <c:pt idx="437">
                  <c:v>367000.0</c:v>
                </c:pt>
                <c:pt idx="438">
                  <c:v>369000.0</c:v>
                </c:pt>
                <c:pt idx="439">
                  <c:v>362000.0</c:v>
                </c:pt>
                <c:pt idx="440">
                  <c:v>382000.0</c:v>
                </c:pt>
                <c:pt idx="441">
                  <c:v>378000.0</c:v>
                </c:pt>
                <c:pt idx="442">
                  <c:v>381000.0</c:v>
                </c:pt>
                <c:pt idx="443">
                  <c:v>392000.0</c:v>
                </c:pt>
                <c:pt idx="444">
                  <c:v>371000.0</c:v>
                </c:pt>
                <c:pt idx="445">
                  <c:v>385000.0</c:v>
                </c:pt>
                <c:pt idx="446">
                  <c:v>402000.0</c:v>
                </c:pt>
                <c:pt idx="447">
                  <c:v>434000.0</c:v>
                </c:pt>
                <c:pt idx="448">
                  <c:v>448000.0</c:v>
                </c:pt>
                <c:pt idx="449">
                  <c:v>430000.0</c:v>
                </c:pt>
                <c:pt idx="450">
                  <c:v>424000.0</c:v>
                </c:pt>
                <c:pt idx="451">
                  <c:v>421000.0</c:v>
                </c:pt>
                <c:pt idx="452">
                  <c:v>442000.0</c:v>
                </c:pt>
                <c:pt idx="453">
                  <c:v>441000.0</c:v>
                </c:pt>
                <c:pt idx="454">
                  <c:v>449000.0</c:v>
                </c:pt>
                <c:pt idx="455">
                  <c:v>483000.0</c:v>
                </c:pt>
                <c:pt idx="456">
                  <c:v>483000.0</c:v>
                </c:pt>
                <c:pt idx="457">
                  <c:v>482000.0</c:v>
                </c:pt>
                <c:pt idx="458">
                  <c:v>461000.0</c:v>
                </c:pt>
                <c:pt idx="459">
                  <c:v>478000.0</c:v>
                </c:pt>
                <c:pt idx="460">
                  <c:v>480000.0</c:v>
                </c:pt>
                <c:pt idx="461">
                  <c:v>490000.0</c:v>
                </c:pt>
                <c:pt idx="462">
                  <c:v>512000.0</c:v>
                </c:pt>
                <c:pt idx="463">
                  <c:v>536000.0</c:v>
                </c:pt>
                <c:pt idx="464">
                  <c:v>532000.0</c:v>
                </c:pt>
                <c:pt idx="465">
                  <c:v>529000.0</c:v>
                </c:pt>
                <c:pt idx="466">
                  <c:v>570000.0</c:v>
                </c:pt>
                <c:pt idx="467">
                  <c:v>566000.0</c:v>
                </c:pt>
                <c:pt idx="468">
                  <c:v>587000.0</c:v>
                </c:pt>
                <c:pt idx="469">
                  <c:v>533000.0</c:v>
                </c:pt>
                <c:pt idx="470">
                  <c:v>503000.0</c:v>
                </c:pt>
                <c:pt idx="471">
                  <c:v>551000.0</c:v>
                </c:pt>
                <c:pt idx="472">
                  <c:v>591000.0</c:v>
                </c:pt>
                <c:pt idx="473">
                  <c:v>586000.0</c:v>
                </c:pt>
                <c:pt idx="474">
                  <c:v>629000.0</c:v>
                </c:pt>
                <c:pt idx="475">
                  <c:v>637000.0</c:v>
                </c:pt>
                <c:pt idx="476">
                  <c:v>632000.0</c:v>
                </c:pt>
                <c:pt idx="477">
                  <c:v>655000.0</c:v>
                </c:pt>
                <c:pt idx="478">
                  <c:v>652000.0</c:v>
                </c:pt>
                <c:pt idx="479">
                  <c:v>660000.0</c:v>
                </c:pt>
                <c:pt idx="480">
                  <c:v>651000.0</c:v>
                </c:pt>
                <c:pt idx="481">
                  <c:v>661000.0</c:v>
                </c:pt>
                <c:pt idx="482">
                  <c:v>665000.0</c:v>
                </c:pt>
                <c:pt idx="483">
                  <c:v>653000.0</c:v>
                </c:pt>
                <c:pt idx="484">
                  <c:v>599000.0</c:v>
                </c:pt>
                <c:pt idx="485">
                  <c:v>639000.0</c:v>
                </c:pt>
                <c:pt idx="486">
                  <c:v>620000.0</c:v>
                </c:pt>
                <c:pt idx="487">
                  <c:v>602000.0</c:v>
                </c:pt>
                <c:pt idx="488">
                  <c:v>625000.0</c:v>
                </c:pt>
                <c:pt idx="489">
                  <c:v>620000.0</c:v>
                </c:pt>
                <c:pt idx="490">
                  <c:v>606000.0</c:v>
                </c:pt>
                <c:pt idx="491">
                  <c:v>607000.0</c:v>
                </c:pt>
                <c:pt idx="492">
                  <c:v>596000.0</c:v>
                </c:pt>
                <c:pt idx="493">
                  <c:v>595000.0</c:v>
                </c:pt>
                <c:pt idx="494">
                  <c:v>608000.0</c:v>
                </c:pt>
                <c:pt idx="495">
                  <c:v>594000.0</c:v>
                </c:pt>
                <c:pt idx="496">
                  <c:v>573000.0</c:v>
                </c:pt>
                <c:pt idx="497">
                  <c:v>546000.0</c:v>
                </c:pt>
                <c:pt idx="498">
                  <c:v>560000.0</c:v>
                </c:pt>
                <c:pt idx="499">
                  <c:v>587000.0</c:v>
                </c:pt>
                <c:pt idx="500">
                  <c:v>555000.0</c:v>
                </c:pt>
                <c:pt idx="501">
                  <c:v>555000.0</c:v>
                </c:pt>
                <c:pt idx="502">
                  <c:v>562000.0</c:v>
                </c:pt>
                <c:pt idx="503">
                  <c:v>560000.0</c:v>
                </c:pt>
                <c:pt idx="504">
                  <c:v>564000.0</c:v>
                </c:pt>
                <c:pt idx="505">
                  <c:v>558000.0</c:v>
                </c:pt>
                <c:pt idx="506">
                  <c:v>542000.0</c:v>
                </c:pt>
                <c:pt idx="507">
                  <c:v>536000.0</c:v>
                </c:pt>
                <c:pt idx="508">
                  <c:v>554000.0</c:v>
                </c:pt>
                <c:pt idx="509">
                  <c:v>533000.0</c:v>
                </c:pt>
                <c:pt idx="510">
                  <c:v>511000.0</c:v>
                </c:pt>
                <c:pt idx="511">
                  <c:v>531000.0</c:v>
                </c:pt>
                <c:pt idx="512">
                  <c:v>530000.0</c:v>
                </c:pt>
                <c:pt idx="513">
                  <c:v>522000.0</c:v>
                </c:pt>
                <c:pt idx="514">
                  <c:v>512000.0</c:v>
                </c:pt>
                <c:pt idx="515">
                  <c:v>507000.0</c:v>
                </c:pt>
                <c:pt idx="516">
                  <c:v>482000.0</c:v>
                </c:pt>
                <c:pt idx="517">
                  <c:v>475000.0</c:v>
                </c:pt>
                <c:pt idx="518">
                  <c:v>497000.0</c:v>
                </c:pt>
                <c:pt idx="519">
                  <c:v>498000.0</c:v>
                </c:pt>
                <c:pt idx="520">
                  <c:v>479000.0</c:v>
                </c:pt>
                <c:pt idx="521">
                  <c:v>468000.0</c:v>
                </c:pt>
                <c:pt idx="522">
                  <c:v>456000.0</c:v>
                </c:pt>
                <c:pt idx="523">
                  <c:v>469000.0</c:v>
                </c:pt>
                <c:pt idx="524">
                  <c:v>507000.0</c:v>
                </c:pt>
                <c:pt idx="525">
                  <c:v>471000.0</c:v>
                </c:pt>
                <c:pt idx="526">
                  <c:v>496000.0</c:v>
                </c:pt>
                <c:pt idx="527">
                  <c:v>466000.0</c:v>
                </c:pt>
                <c:pt idx="528">
                  <c:v>489000.0</c:v>
                </c:pt>
                <c:pt idx="529">
                  <c:v>500000.0</c:v>
                </c:pt>
                <c:pt idx="530">
                  <c:v>488000.0</c:v>
                </c:pt>
                <c:pt idx="531">
                  <c:v>472000.0</c:v>
                </c:pt>
                <c:pt idx="532">
                  <c:v>478000.0</c:v>
                </c:pt>
                <c:pt idx="533">
                  <c:v>472000.0</c:v>
                </c:pt>
                <c:pt idx="534">
                  <c:v>459000.0</c:v>
                </c:pt>
                <c:pt idx="535">
                  <c:v>479000.0</c:v>
                </c:pt>
                <c:pt idx="536">
                  <c:v>479000.0</c:v>
                </c:pt>
                <c:pt idx="537">
                  <c:v>469000.0</c:v>
                </c:pt>
                <c:pt idx="538">
                  <c:v>449000.0</c:v>
                </c:pt>
                <c:pt idx="539">
                  <c:v>451000.0</c:v>
                </c:pt>
                <c:pt idx="540">
                  <c:v>451000.0</c:v>
                </c:pt>
                <c:pt idx="541">
                  <c:v>474000.0</c:v>
                </c:pt>
                <c:pt idx="542">
                  <c:v>463000.0</c:v>
                </c:pt>
                <c:pt idx="543">
                  <c:v>458000.0</c:v>
                </c:pt>
                <c:pt idx="544">
                  <c:v>459000.0</c:v>
                </c:pt>
                <c:pt idx="545">
                  <c:v>467000.0</c:v>
                </c:pt>
                <c:pt idx="546">
                  <c:v>452000.0</c:v>
                </c:pt>
                <c:pt idx="547">
                  <c:v>464000.0</c:v>
                </c:pt>
                <c:pt idx="548">
                  <c:v>454000.0</c:v>
                </c:pt>
                <c:pt idx="549">
                  <c:v>439000.0</c:v>
                </c:pt>
                <c:pt idx="550">
                  <c:v>462000.0</c:v>
                </c:pt>
                <c:pt idx="551">
                  <c:v>465000.0</c:v>
                </c:pt>
                <c:pt idx="552">
                  <c:v>476000.0</c:v>
                </c:pt>
                <c:pt idx="553">
                  <c:v>483000.0</c:v>
                </c:pt>
                <c:pt idx="554">
                  <c:v>486000.0</c:v>
                </c:pt>
                <c:pt idx="555">
                  <c:v>464000.0</c:v>
                </c:pt>
                <c:pt idx="556">
                  <c:v>467000.0</c:v>
                </c:pt>
                <c:pt idx="557">
                  <c:v>452000.0</c:v>
                </c:pt>
                <c:pt idx="558">
                  <c:v>444000.0</c:v>
                </c:pt>
                <c:pt idx="559">
                  <c:v>459000.0</c:v>
                </c:pt>
                <c:pt idx="560">
                  <c:v>459000.0</c:v>
                </c:pt>
                <c:pt idx="561">
                  <c:v>446000.0</c:v>
                </c:pt>
                <c:pt idx="562">
                  <c:v>459000.0</c:v>
                </c:pt>
                <c:pt idx="563">
                  <c:v>444000.0</c:v>
                </c:pt>
                <c:pt idx="564">
                  <c:v>432000.0</c:v>
                </c:pt>
                <c:pt idx="565">
                  <c:v>453000.0</c:v>
                </c:pt>
                <c:pt idx="566">
                  <c:v>434000.0</c:v>
                </c:pt>
                <c:pt idx="567">
                  <c:v>432000.0</c:v>
                </c:pt>
                <c:pt idx="568">
                  <c:v>407000.0</c:v>
                </c:pt>
                <c:pt idx="569">
                  <c:v>432000.0</c:v>
                </c:pt>
                <c:pt idx="570">
                  <c:v>428000.0</c:v>
                </c:pt>
                <c:pt idx="571">
                  <c:v>425000.0</c:v>
                </c:pt>
                <c:pt idx="572">
                  <c:v>424000.0</c:v>
                </c:pt>
                <c:pt idx="573">
                  <c:v>404000.0</c:v>
                </c:pt>
                <c:pt idx="574">
                  <c:v>413000.0</c:v>
                </c:pt>
                <c:pt idx="575">
                  <c:v>434000.0</c:v>
                </c:pt>
                <c:pt idx="576">
                  <c:v>421000.0</c:v>
                </c:pt>
                <c:pt idx="577">
                  <c:v>446000.0</c:v>
                </c:pt>
                <c:pt idx="578">
                  <c:v>420000.0</c:v>
                </c:pt>
                <c:pt idx="579">
                  <c:v>402000.0</c:v>
                </c:pt>
                <c:pt idx="580">
                  <c:v>425000.0</c:v>
                </c:pt>
                <c:pt idx="581">
                  <c:v>394000.0</c:v>
                </c:pt>
                <c:pt idx="582">
                  <c:v>385000.0</c:v>
                </c:pt>
                <c:pt idx="583">
                  <c:v>414000.0</c:v>
                </c:pt>
                <c:pt idx="584">
                  <c:v>404000.0</c:v>
                </c:pt>
                <c:pt idx="585">
                  <c:v>407000.0</c:v>
                </c:pt>
                <c:pt idx="586">
                  <c:v>399000.0</c:v>
                </c:pt>
                <c:pt idx="587">
                  <c:v>395000.0</c:v>
                </c:pt>
                <c:pt idx="588">
                  <c:v>416000.0</c:v>
                </c:pt>
                <c:pt idx="589">
                  <c:v>402000.0</c:v>
                </c:pt>
                <c:pt idx="590">
                  <c:v>422000.0</c:v>
                </c:pt>
                <c:pt idx="591">
                  <c:v>468000.0</c:v>
                </c:pt>
                <c:pt idx="592">
                  <c:v>435000.0</c:v>
                </c:pt>
                <c:pt idx="593">
                  <c:v>414000.0</c:v>
                </c:pt>
                <c:pt idx="594">
                  <c:v>423000.0</c:v>
                </c:pt>
                <c:pt idx="595">
                  <c:v>418000.0</c:v>
                </c:pt>
                <c:pt idx="596">
                  <c:v>423000.0</c:v>
                </c:pt>
                <c:pt idx="597">
                  <c:v>413000.0</c:v>
                </c:pt>
                <c:pt idx="598">
                  <c:v>416000.0</c:v>
                </c:pt>
                <c:pt idx="599">
                  <c:v>421000.0</c:v>
                </c:pt>
                <c:pt idx="600">
                  <c:v>418000.0</c:v>
                </c:pt>
                <c:pt idx="601">
                  <c:v>408000.0</c:v>
                </c:pt>
                <c:pt idx="602">
                  <c:v>420000.0</c:v>
                </c:pt>
                <c:pt idx="603">
                  <c:v>411000.0</c:v>
                </c:pt>
                <c:pt idx="604">
                  <c:v>406000.0</c:v>
                </c:pt>
                <c:pt idx="605">
                  <c:v>405000.0</c:v>
                </c:pt>
                <c:pt idx="606">
                  <c:v>409000.0</c:v>
                </c:pt>
                <c:pt idx="607">
                  <c:v>415000.0</c:v>
                </c:pt>
                <c:pt idx="608">
                  <c:v>409000.0</c:v>
                </c:pt>
                <c:pt idx="609">
                  <c:v>414000.0</c:v>
                </c:pt>
                <c:pt idx="610">
                  <c:v>429000.0</c:v>
                </c:pt>
                <c:pt idx="611">
                  <c:v>422000.0</c:v>
                </c:pt>
                <c:pt idx="612">
                  <c:v>406000.0</c:v>
                </c:pt>
                <c:pt idx="613">
                  <c:v>405000.0</c:v>
                </c:pt>
                <c:pt idx="614">
                  <c:v>410000.0</c:v>
                </c:pt>
                <c:pt idx="615">
                  <c:v>395000.0</c:v>
                </c:pt>
                <c:pt idx="616">
                  <c:v>403000.0</c:v>
                </c:pt>
                <c:pt idx="617">
                  <c:v>399000.0</c:v>
                </c:pt>
                <c:pt idx="618">
                  <c:v>392000.0</c:v>
                </c:pt>
                <c:pt idx="619">
                  <c:v>383000.0</c:v>
                </c:pt>
                <c:pt idx="620">
                  <c:v>385000.0</c:v>
                </c:pt>
                <c:pt idx="621">
                  <c:v>397000.0</c:v>
                </c:pt>
                <c:pt idx="622">
                  <c:v>387000.0</c:v>
                </c:pt>
                <c:pt idx="623">
                  <c:v>368000.0</c:v>
                </c:pt>
                <c:pt idx="624">
                  <c:v>368000.0</c:v>
                </c:pt>
                <c:pt idx="625">
                  <c:v>386000.0</c:v>
                </c:pt>
                <c:pt idx="626">
                  <c:v>376000.0</c:v>
                </c:pt>
                <c:pt idx="627">
                  <c:v>391000.0</c:v>
                </c:pt>
                <c:pt idx="628">
                  <c:v>367000.0</c:v>
                </c:pt>
                <c:pt idx="629">
                  <c:v>381000.0</c:v>
                </c:pt>
                <c:pt idx="630">
                  <c:v>372000.0</c:v>
                </c:pt>
                <c:pt idx="631">
                  <c:v>368000.0</c:v>
                </c:pt>
                <c:pt idx="632">
                  <c:v>361000.0</c:v>
                </c:pt>
                <c:pt idx="633">
                  <c:v>359000.0</c:v>
                </c:pt>
                <c:pt idx="634">
                  <c:v>365000.0</c:v>
                </c:pt>
                <c:pt idx="635">
                  <c:v>375000.0</c:v>
                </c:pt>
                <c:pt idx="636">
                  <c:v>369000.0</c:v>
                </c:pt>
                <c:pt idx="637">
                  <c:v>368000.0</c:v>
                </c:pt>
                <c:pt idx="638">
                  <c:v>363000.0</c:v>
                </c:pt>
                <c:pt idx="639">
                  <c:v>358000.0</c:v>
                </c:pt>
                <c:pt idx="640">
                  <c:v>387000.0</c:v>
                </c:pt>
                <c:pt idx="641">
                  <c:v>381000.0</c:v>
                </c:pt>
                <c:pt idx="642">
                  <c:v>387000.0</c:v>
                </c:pt>
                <c:pt idx="643">
                  <c:v>372000.0</c:v>
                </c:pt>
                <c:pt idx="644">
                  <c:v>373000.0</c:v>
                </c:pt>
                <c:pt idx="645">
                  <c:v>369000.0</c:v>
                </c:pt>
                <c:pt idx="646">
                  <c:v>371000.0</c:v>
                </c:pt>
                <c:pt idx="647">
                  <c:v>381000.0</c:v>
                </c:pt>
                <c:pt idx="648">
                  <c:v>377000.0</c:v>
                </c:pt>
                <c:pt idx="649">
                  <c:v>383000.0</c:v>
                </c:pt>
                <c:pt idx="650">
                  <c:v>384000.0</c:v>
                </c:pt>
                <c:pt idx="651">
                  <c:v>380000.0</c:v>
                </c:pt>
                <c:pt idx="652">
                  <c:v>372000.0</c:v>
                </c:pt>
                <c:pt idx="653">
                  <c:v>360000.0</c:v>
                </c:pt>
                <c:pt idx="654">
                  <c:v>390000.0</c:v>
                </c:pt>
                <c:pt idx="655">
                  <c:v>368000.0</c:v>
                </c:pt>
                <c:pt idx="656">
                  <c:v>372000.0</c:v>
                </c:pt>
                <c:pt idx="657">
                  <c:v>371000.0</c:v>
                </c:pt>
                <c:pt idx="658">
                  <c:v>369000.0</c:v>
                </c:pt>
                <c:pt idx="659">
                  <c:v>376000.0</c:v>
                </c:pt>
                <c:pt idx="660">
                  <c:v>377000.0</c:v>
                </c:pt>
                <c:pt idx="661">
                  <c:v>371000.0</c:v>
                </c:pt>
                <c:pt idx="662">
                  <c:v>393000.0</c:v>
                </c:pt>
                <c:pt idx="663">
                  <c:v>392000.0</c:v>
                </c:pt>
                <c:pt idx="664">
                  <c:v>377000.0</c:v>
                </c:pt>
                <c:pt idx="665">
                  <c:v>376000.0</c:v>
                </c:pt>
                <c:pt idx="666">
                  <c:v>350000.0</c:v>
                </c:pt>
                <c:pt idx="667">
                  <c:v>386000.0</c:v>
                </c:pt>
                <c:pt idx="668">
                  <c:v>374000.0</c:v>
                </c:pt>
                <c:pt idx="669">
                  <c:v>364000.0</c:v>
                </c:pt>
                <c:pt idx="670">
                  <c:v>365000.0</c:v>
                </c:pt>
                <c:pt idx="671">
                  <c:v>446000.0</c:v>
                </c:pt>
                <c:pt idx="672">
                  <c:v>406000.0</c:v>
                </c:pt>
                <c:pt idx="673">
                  <c:v>388000.0</c:v>
                </c:pt>
                <c:pt idx="674">
                  <c:v>375000.0</c:v>
                </c:pt>
                <c:pt idx="675">
                  <c:v>340000.0</c:v>
                </c:pt>
                <c:pt idx="676">
                  <c:v>356000.0</c:v>
                </c:pt>
                <c:pt idx="677">
                  <c:v>362000.0</c:v>
                </c:pt>
                <c:pt idx="678">
                  <c:v>362000.0</c:v>
                </c:pt>
                <c:pt idx="679">
                  <c:v>363000.0</c:v>
                </c:pt>
                <c:pt idx="680">
                  <c:v>344000.0</c:v>
                </c:pt>
                <c:pt idx="681">
                  <c:v>339000.0</c:v>
                </c:pt>
                <c:pt idx="682">
                  <c:v>366000.0</c:v>
                </c:pt>
                <c:pt idx="683">
                  <c:v>361000.0</c:v>
                </c:pt>
                <c:pt idx="684">
                  <c:v>347000.0</c:v>
                </c:pt>
                <c:pt idx="685">
                  <c:v>362000.0</c:v>
                </c:pt>
                <c:pt idx="686">
                  <c:v>342000.0</c:v>
                </c:pt>
                <c:pt idx="687">
                  <c:v>340000.0</c:v>
                </c:pt>
                <c:pt idx="688">
                  <c:v>343000.0</c:v>
                </c:pt>
                <c:pt idx="689">
                  <c:v>343000.0</c:v>
                </c:pt>
                <c:pt idx="690">
                  <c:v>358000.0</c:v>
                </c:pt>
                <c:pt idx="691">
                  <c:v>375000.0</c:v>
                </c:pt>
                <c:pt idx="692">
                  <c:v>359000.0</c:v>
                </c:pt>
                <c:pt idx="693">
                  <c:v>356000.0</c:v>
                </c:pt>
                <c:pt idx="694">
                  <c:v>343000.0</c:v>
                </c:pt>
                <c:pt idx="695">
                  <c:v>331000.0</c:v>
                </c:pt>
                <c:pt idx="696">
                  <c:v>335000.0</c:v>
                </c:pt>
                <c:pt idx="697">
                  <c:v>360000.0</c:v>
                </c:pt>
                <c:pt idx="698">
                  <c:v>343000.0</c:v>
                </c:pt>
                <c:pt idx="699">
                  <c:v>353000.0</c:v>
                </c:pt>
                <c:pt idx="700">
                  <c:v>346000.0</c:v>
                </c:pt>
                <c:pt idx="701">
                  <c:v>337000.0</c:v>
                </c:pt>
                <c:pt idx="702">
                  <c:v>353000.0</c:v>
                </c:pt>
                <c:pt idx="703">
                  <c:v>347000.0</c:v>
                </c:pt>
                <c:pt idx="704">
                  <c:v>340000.0</c:v>
                </c:pt>
                <c:pt idx="705">
                  <c:v>351000.0</c:v>
                </c:pt>
                <c:pt idx="706">
                  <c:v>344000.0</c:v>
                </c:pt>
                <c:pt idx="707">
                  <c:v>355000.0</c:v>
                </c:pt>
                <c:pt idx="708">
                  <c:v>334000.0</c:v>
                </c:pt>
                <c:pt idx="709">
                  <c:v>339000.0</c:v>
                </c:pt>
                <c:pt idx="710">
                  <c:v>327000.0</c:v>
                </c:pt>
                <c:pt idx="711">
                  <c:v>340000.0</c:v>
                </c:pt>
                <c:pt idx="712">
                  <c:v>336000.0</c:v>
                </c:pt>
                <c:pt idx="713">
                  <c:v>325000.0</c:v>
                </c:pt>
                <c:pt idx="714">
                  <c:v>300000.0</c:v>
                </c:pt>
                <c:pt idx="715">
                  <c:v>323000.0</c:v>
                </c:pt>
                <c:pt idx="716">
                  <c:v>314000.0</c:v>
                </c:pt>
                <c:pt idx="717">
                  <c:v>319000.0</c:v>
                </c:pt>
                <c:pt idx="718">
                  <c:v>368000.0</c:v>
                </c:pt>
                <c:pt idx="719">
                  <c:v>368000.0</c:v>
                </c:pt>
                <c:pt idx="720">
                  <c:v>351000.0</c:v>
                </c:pt>
                <c:pt idx="721">
                  <c:v>347000.0</c:v>
                </c:pt>
                <c:pt idx="722">
                  <c:v>342000.0</c:v>
                </c:pt>
                <c:pt idx="723">
                  <c:v>340000.0</c:v>
                </c:pt>
                <c:pt idx="724">
                  <c:v>331000.0</c:v>
                </c:pt>
                <c:pt idx="725">
                  <c:v>316000.0</c:v>
                </c:pt>
                <c:pt idx="726">
                  <c:v>312000.0</c:v>
                </c:pt>
                <c:pt idx="727">
                  <c:v>354000.0</c:v>
                </c:pt>
                <c:pt idx="728">
                  <c:v>364000.0</c:v>
                </c:pt>
                <c:pt idx="729">
                  <c:v>334000.0</c:v>
                </c:pt>
                <c:pt idx="730">
                  <c:v>332000.0</c:v>
                </c:pt>
                <c:pt idx="731">
                  <c:v>322000.0</c:v>
                </c:pt>
                <c:pt idx="732">
                  <c:v>316000.0</c:v>
                </c:pt>
                <c:pt idx="733">
                  <c:v>324000.0</c:v>
                </c:pt>
                <c:pt idx="734">
                  <c:v>343000.0</c:v>
                </c:pt>
                <c:pt idx="735">
                  <c:v>334000.0</c:v>
                </c:pt>
                <c:pt idx="736">
                  <c:v>340000.0</c:v>
                </c:pt>
                <c:pt idx="737">
                  <c:v>334000.0</c:v>
                </c:pt>
                <c:pt idx="738">
                  <c:v>342000.0</c:v>
                </c:pt>
                <c:pt idx="739">
                  <c:v>321000.0</c:v>
                </c:pt>
                <c:pt idx="740">
                  <c:v>325000.0</c:v>
                </c:pt>
                <c:pt idx="741">
                  <c:v>322000.0</c:v>
                </c:pt>
                <c:pt idx="742">
                  <c:v>314000.0</c:v>
                </c:pt>
                <c:pt idx="743">
                  <c:v>332000.0</c:v>
                </c:pt>
                <c:pt idx="744">
                  <c:v>313000.0</c:v>
                </c:pt>
                <c:pt idx="745">
                  <c:v>310000.0</c:v>
                </c:pt>
                <c:pt idx="746">
                  <c:v>329000.0</c:v>
                </c:pt>
                <c:pt idx="747">
                  <c:v>344000.0</c:v>
                </c:pt>
                <c:pt idx="748">
                  <c:v>325000.0</c:v>
                </c:pt>
                <c:pt idx="749">
                  <c:v>303000.0</c:v>
                </c:pt>
                <c:pt idx="750">
                  <c:v>326000.0</c:v>
                </c:pt>
                <c:pt idx="751">
                  <c:v>306000.0</c:v>
                </c:pt>
                <c:pt idx="752">
                  <c:v>313000.0</c:v>
                </c:pt>
                <c:pt idx="753">
                  <c:v>318000.0</c:v>
                </c:pt>
                <c:pt idx="754">
                  <c:v>314000.0</c:v>
                </c:pt>
                <c:pt idx="755">
                  <c:v>316000.0</c:v>
                </c:pt>
                <c:pt idx="756">
                  <c:v>310000.0</c:v>
                </c:pt>
                <c:pt idx="757">
                  <c:v>303000.0</c:v>
                </c:pt>
                <c:pt idx="758">
                  <c:v>306000.0</c:v>
                </c:pt>
                <c:pt idx="759">
                  <c:v>295000.0</c:v>
                </c:pt>
                <c:pt idx="760">
                  <c:v>303000.0</c:v>
                </c:pt>
                <c:pt idx="761">
                  <c:v>295000.0</c:v>
                </c:pt>
                <c:pt idx="762">
                  <c:v>309000.0</c:v>
                </c:pt>
                <c:pt idx="763">
                  <c:v>302000.0</c:v>
                </c:pt>
                <c:pt idx="764">
                  <c:v>299000.0</c:v>
                </c:pt>
                <c:pt idx="765">
                  <c:v>301000.0</c:v>
                </c:pt>
                <c:pt idx="766">
                  <c:v>306000.0</c:v>
                </c:pt>
                <c:pt idx="767">
                  <c:v>287000.0</c:v>
                </c:pt>
                <c:pt idx="768">
                  <c:v>293000.0</c:v>
                </c:pt>
                <c:pt idx="769">
                  <c:v>289000.0</c:v>
                </c:pt>
                <c:pt idx="770">
                  <c:v>292000.0</c:v>
                </c:pt>
                <c:pt idx="771">
                  <c:v>279000.0</c:v>
                </c:pt>
                <c:pt idx="772">
                  <c:v>290000.0</c:v>
                </c:pt>
                <c:pt idx="773">
                  <c:v>290000.0</c:v>
                </c:pt>
                <c:pt idx="774">
                  <c:v>280000.0</c:v>
                </c:pt>
                <c:pt idx="775">
                  <c:v>290000.0</c:v>
                </c:pt>
                <c:pt idx="776">
                  <c:v>293000.0</c:v>
                </c:pt>
                <c:pt idx="777">
                  <c:v>305000.0</c:v>
                </c:pt>
                <c:pt idx="778">
                  <c:v>292000.0</c:v>
                </c:pt>
                <c:pt idx="779">
                  <c:v>289000.0</c:v>
                </c:pt>
                <c:pt idx="780">
                  <c:v>286000.0</c:v>
                </c:pt>
                <c:pt idx="781">
                  <c:v>275000.0</c:v>
                </c:pt>
                <c:pt idx="782">
                  <c:v>286000.0</c:v>
                </c:pt>
                <c:pt idx="783">
                  <c:v>293000.0</c:v>
                </c:pt>
                <c:pt idx="784">
                  <c:v>301000.0</c:v>
                </c:pt>
                <c:pt idx="785">
                  <c:v>297000.0</c:v>
                </c:pt>
                <c:pt idx="786">
                  <c:v>262000.0</c:v>
                </c:pt>
                <c:pt idx="787">
                  <c:v>287000.0</c:v>
                </c:pt>
                <c:pt idx="788">
                  <c:v>301000.0</c:v>
                </c:pt>
                <c:pt idx="789">
                  <c:v>287000.0</c:v>
                </c:pt>
                <c:pt idx="790">
                  <c:v>306000.0</c:v>
                </c:pt>
                <c:pt idx="791">
                  <c:v>318000.0</c:v>
                </c:pt>
                <c:pt idx="792">
                  <c:v>296000.0</c:v>
                </c:pt>
                <c:pt idx="793">
                  <c:v>291000.0</c:v>
                </c:pt>
                <c:pt idx="794">
                  <c:v>286000.0</c:v>
                </c:pt>
                <c:pt idx="795">
                  <c:v>269000.0</c:v>
                </c:pt>
                <c:pt idx="796">
                  <c:v>287000.0</c:v>
                </c:pt>
                <c:pt idx="797">
                  <c:v>297000.0</c:v>
                </c:pt>
                <c:pt idx="798">
                  <c:v>296000.0</c:v>
                </c:pt>
                <c:pt idx="799">
                  <c:v>268000.0</c:v>
                </c:pt>
                <c:pt idx="800">
                  <c:v>269000.0</c:v>
                </c:pt>
                <c:pt idx="801">
                  <c:v>270000.0</c:v>
                </c:pt>
                <c:pt idx="802">
                  <c:v>278000.0</c:v>
                </c:pt>
                <c:pt idx="803">
                  <c:v>282000.0</c:v>
                </c:pt>
                <c:pt idx="804">
                  <c:v>276000.0</c:v>
                </c:pt>
                <c:pt idx="805">
                  <c:v>280000.0</c:v>
                </c:pt>
                <c:pt idx="806">
                  <c:v>268000.0</c:v>
                </c:pt>
                <c:pt idx="807">
                  <c:v>276000.0</c:v>
                </c:pt>
                <c:pt idx="808">
                  <c:v>277000.0</c:v>
                </c:pt>
                <c:pt idx="809">
                  <c:v>293000.0</c:v>
                </c:pt>
                <c:pt idx="810">
                  <c:v>282000.0</c:v>
                </c:pt>
                <c:pt idx="811">
                  <c:v>265000.0</c:v>
                </c:pt>
                <c:pt idx="812">
                  <c:v>267000.0</c:v>
                </c:pt>
                <c:pt idx="813">
                  <c:v>270000.0</c:v>
                </c:pt>
                <c:pt idx="814">
                  <c:v>273000.0</c:v>
                </c:pt>
                <c:pt idx="815">
                  <c:v>277000.0</c:v>
                </c:pt>
                <c:pt idx="816">
                  <c:v>273000.0</c:v>
                </c:pt>
                <c:pt idx="817">
                  <c:v>278000.0</c:v>
                </c:pt>
                <c:pt idx="818">
                  <c:v>269000.0</c:v>
                </c:pt>
                <c:pt idx="819">
                  <c:v>262000.0</c:v>
                </c:pt>
                <c:pt idx="820">
                  <c:v>267000.0</c:v>
                </c:pt>
                <c:pt idx="821">
                  <c:v>271000.0</c:v>
                </c:pt>
                <c:pt idx="822">
                  <c:v>266000.0</c:v>
                </c:pt>
                <c:pt idx="823">
                  <c:v>263000.0</c:v>
                </c:pt>
                <c:pt idx="824">
                  <c:v>264000.0</c:v>
                </c:pt>
                <c:pt idx="825">
                  <c:v>263000.0</c:v>
                </c:pt>
                <c:pt idx="826">
                  <c:v>274000.0</c:v>
                </c:pt>
                <c:pt idx="827">
                  <c:v>274000.0</c:v>
                </c:pt>
                <c:pt idx="828">
                  <c:v>275000.0</c:v>
                </c:pt>
                <c:pt idx="829">
                  <c:v>261000.0</c:v>
                </c:pt>
                <c:pt idx="830">
                  <c:v>266000.0</c:v>
                </c:pt>
                <c:pt idx="831">
                  <c:v>280000.0</c:v>
                </c:pt>
                <c:pt idx="832">
                  <c:v>269000.0</c:v>
                </c:pt>
                <c:pt idx="833">
                  <c:v>260000.0</c:v>
                </c:pt>
                <c:pt idx="834">
                  <c:v>277000.0</c:v>
                </c:pt>
                <c:pt idx="835">
                  <c:v>274000.0</c:v>
                </c:pt>
                <c:pt idx="836">
                  <c:v>278000.0</c:v>
                </c:pt>
                <c:pt idx="837">
                  <c:v>291000.0</c:v>
                </c:pt>
                <c:pt idx="838">
                  <c:v>267000.0</c:v>
                </c:pt>
                <c:pt idx="839">
                  <c:v>291000.0</c:v>
                </c:pt>
                <c:pt idx="840">
                  <c:v>268000.0</c:v>
                </c:pt>
                <c:pt idx="841">
                  <c:v>268000.0</c:v>
                </c:pt>
                <c:pt idx="842">
                  <c:v>272000.0</c:v>
                </c:pt>
                <c:pt idx="843">
                  <c:v>271000.0</c:v>
                </c:pt>
                <c:pt idx="844">
                  <c:v>261000.0</c:v>
                </c:pt>
                <c:pt idx="845">
                  <c:v>264000.0</c:v>
                </c:pt>
                <c:pt idx="846">
                  <c:v>267000.0</c:v>
                </c:pt>
                <c:pt idx="847">
                  <c:v>274000.0</c:v>
                </c:pt>
                <c:pt idx="848">
                  <c:v>276000.0</c:v>
                </c:pt>
                <c:pt idx="849">
                  <c:v>261000.0</c:v>
                </c:pt>
                <c:pt idx="850">
                  <c:v>257000.0</c:v>
                </c:pt>
                <c:pt idx="851">
                  <c:v>258000.0</c:v>
                </c:pt>
                <c:pt idx="852">
                  <c:v>280000.0</c:v>
                </c:pt>
                <c:pt idx="853">
                  <c:v>288000.0</c:v>
                </c:pt>
                <c:pt idx="854">
                  <c:v>281000.0</c:v>
                </c:pt>
                <c:pt idx="855">
                  <c:v>269000.0</c:v>
                </c:pt>
                <c:pt idx="856">
                  <c:v>265000.0</c:v>
                </c:pt>
                <c:pt idx="857">
                  <c:v>267000.0</c:v>
                </c:pt>
                <c:pt idx="858">
                  <c:v>273000.0</c:v>
                </c:pt>
                <c:pt idx="859">
                  <c:v>263000.0</c:v>
                </c:pt>
                <c:pt idx="860">
                  <c:v>265000.0</c:v>
                </c:pt>
                <c:pt idx="861">
                  <c:v>258000.0</c:v>
                </c:pt>
                <c:pt idx="862">
                  <c:v>253000.0</c:v>
                </c:pt>
                <c:pt idx="863">
                  <c:v>260000.0</c:v>
                </c:pt>
                <c:pt idx="864">
                  <c:v>262000.0</c:v>
                </c:pt>
                <c:pt idx="865">
                  <c:v>267000.0</c:v>
                </c:pt>
                <c:pt idx="866">
                  <c:v>263000.0</c:v>
                </c:pt>
                <c:pt idx="867">
                  <c:v>263000.0</c:v>
                </c:pt>
                <c:pt idx="868">
                  <c:v>262000.0</c:v>
                </c:pt>
                <c:pt idx="869">
                  <c:v>260000.0</c:v>
                </c:pt>
                <c:pt idx="870">
                  <c:v>253000.0</c:v>
                </c:pt>
                <c:pt idx="871">
                  <c:v>248000.0</c:v>
                </c:pt>
                <c:pt idx="872">
                  <c:v>249000.0</c:v>
                </c:pt>
                <c:pt idx="873">
                  <c:v>245000.0</c:v>
                </c:pt>
                <c:pt idx="874">
                  <c:v>245000.0</c:v>
                </c:pt>
                <c:pt idx="875">
                  <c:v>247000.0</c:v>
                </c:pt>
                <c:pt idx="876">
                  <c:v>263000.0</c:v>
                </c:pt>
                <c:pt idx="877">
                  <c:v>255000.0</c:v>
                </c:pt>
                <c:pt idx="878">
                  <c:v>264000.0</c:v>
                </c:pt>
                <c:pt idx="879">
                  <c:v>249000.0</c:v>
                </c:pt>
                <c:pt idx="880">
                  <c:v>235000.0</c:v>
                </c:pt>
                <c:pt idx="881">
                  <c:v>248000.0</c:v>
                </c:pt>
                <c:pt idx="882">
                  <c:v>262000.0</c:v>
                </c:pt>
                <c:pt idx="883">
                  <c:v>252000.0</c:v>
                </c:pt>
                <c:pt idx="884">
                  <c:v>253000.0</c:v>
                </c:pt>
                <c:pt idx="885">
                  <c:v>263000.0</c:v>
                </c:pt>
                <c:pt idx="886">
                  <c:v>254000.0</c:v>
                </c:pt>
                <c:pt idx="887">
                  <c:v>238000.0</c:v>
                </c:pt>
                <c:pt idx="888">
                  <c:v>238000.0</c:v>
                </c:pt>
                <c:pt idx="889">
                  <c:v>247000.0</c:v>
                </c:pt>
                <c:pt idx="890">
                  <c:v>251000.0</c:v>
                </c:pt>
                <c:pt idx="891">
                  <c:v>254000.0</c:v>
                </c:pt>
                <c:pt idx="892">
                  <c:v>237000.0</c:v>
                </c:pt>
                <c:pt idx="893">
                  <c:v>251000.0</c:v>
                </c:pt>
                <c:pt idx="894">
                  <c:v>246000.0</c:v>
                </c:pt>
                <c:pt idx="895">
                  <c:v>235000.0</c:v>
                </c:pt>
                <c:pt idx="896">
                  <c:v>251000.0</c:v>
                </c:pt>
                <c:pt idx="897">
                  <c:v>247000.0</c:v>
                </c:pt>
                <c:pt idx="898">
                  <c:v>259000.0</c:v>
                </c:pt>
                <c:pt idx="899">
                  <c:v>253000.0</c:v>
                </c:pt>
                <c:pt idx="900">
                  <c:v>241000.0</c:v>
                </c:pt>
                <c:pt idx="901">
                  <c:v>236000.0</c:v>
                </c:pt>
                <c:pt idx="902">
                  <c:v>247000.0</c:v>
                </c:pt>
                <c:pt idx="903">
                  <c:v>252000.0</c:v>
                </c:pt>
                <c:pt idx="904">
                  <c:v>242000.0</c:v>
                </c:pt>
                <c:pt idx="905">
                  <c:v>237000.0</c:v>
                </c:pt>
                <c:pt idx="906">
                  <c:v>238000.0</c:v>
                </c:pt>
                <c:pt idx="907">
                  <c:v>237000.0</c:v>
                </c:pt>
                <c:pt idx="908">
                  <c:v>253000.0</c:v>
                </c:pt>
                <c:pt idx="909">
                  <c:v>246000.0</c:v>
                </c:pt>
                <c:pt idx="910">
                  <c:v>240000.0</c:v>
                </c:pt>
                <c:pt idx="911">
                  <c:v>244000.0</c:v>
                </c:pt>
                <c:pt idx="912">
                  <c:v>243000.0</c:v>
                </c:pt>
                <c:pt idx="913">
                  <c:v>251000.0</c:v>
                </c:pt>
                <c:pt idx="914">
                  <c:v>244000.0</c:v>
                </c:pt>
                <c:pt idx="915">
                  <c:v>239000.0</c:v>
                </c:pt>
                <c:pt idx="916">
                  <c:v>242000.0</c:v>
                </c:pt>
                <c:pt idx="917">
                  <c:v>243000.0</c:v>
                </c:pt>
                <c:pt idx="918">
                  <c:v>242000.0</c:v>
                </c:pt>
                <c:pt idx="919">
                  <c:v>236000.0</c:v>
                </c:pt>
                <c:pt idx="920">
                  <c:v>237000.0</c:v>
                </c:pt>
                <c:pt idx="921">
                  <c:v>238000.0</c:v>
                </c:pt>
                <c:pt idx="922">
                  <c:v>293000.0</c:v>
                </c:pt>
                <c:pt idx="923">
                  <c:v>267000.0</c:v>
                </c:pt>
                <c:pt idx="924">
                  <c:v>255000.0</c:v>
                </c:pt>
                <c:pt idx="925">
                  <c:v>258000.0</c:v>
                </c:pt>
                <c:pt idx="926">
                  <c:v>254000.0</c:v>
                </c:pt>
                <c:pt idx="927">
                  <c:v>241000.0</c:v>
                </c:pt>
                <c:pt idx="928">
                  <c:v>230000.0</c:v>
                </c:pt>
                <c:pt idx="929">
                  <c:v>234000.0</c:v>
                </c:pt>
                <c:pt idx="930">
                  <c:v>234000.0</c:v>
                </c:pt>
                <c:pt idx="931">
                  <c:v>237000.0</c:v>
                </c:pt>
                <c:pt idx="932">
                  <c:v>250000.0</c:v>
                </c:pt>
                <c:pt idx="933">
                  <c:v>239000.0</c:v>
                </c:pt>
                <c:pt idx="934">
                  <c:v>239000.0</c:v>
                </c:pt>
                <c:pt idx="935">
                  <c:v>235000.0</c:v>
                </c:pt>
                <c:pt idx="936">
                  <c:v>229000.0</c:v>
                </c:pt>
                <c:pt idx="937">
                  <c:v>242000.0</c:v>
                </c:pt>
                <c:pt idx="938">
                  <c:v>242000.0</c:v>
                </c:pt>
                <c:pt idx="939">
                  <c:v>248000.0</c:v>
                </c:pt>
                <c:pt idx="940">
                  <c:v>247000.0</c:v>
                </c:pt>
                <c:pt idx="941">
                  <c:v>226000.0</c:v>
                </c:pt>
                <c:pt idx="942">
                  <c:v>229000.0</c:v>
                </c:pt>
                <c:pt idx="943">
                  <c:v>234000.0</c:v>
                </c:pt>
                <c:pt idx="944">
                  <c:v>223000.0</c:v>
                </c:pt>
                <c:pt idx="945">
                  <c:v>234000.0</c:v>
                </c:pt>
                <c:pt idx="946">
                  <c:v>218000.0</c:v>
                </c:pt>
                <c:pt idx="947">
                  <c:v>217000.0</c:v>
                </c:pt>
                <c:pt idx="948">
                  <c:v>230000.0</c:v>
                </c:pt>
                <c:pt idx="949">
                  <c:v>226000.0</c:v>
                </c:pt>
                <c:pt idx="950">
                  <c:v>227000.0</c:v>
                </c:pt>
                <c:pt idx="951">
                  <c:v>218000.0</c:v>
                </c:pt>
                <c:pt idx="952">
                  <c:v>242000.0</c:v>
                </c:pt>
                <c:pt idx="953">
                  <c:v>233000.0</c:v>
                </c:pt>
                <c:pt idx="954">
                  <c:v>233000.0</c:v>
                </c:pt>
                <c:pt idx="955">
                  <c:v>209000.0</c:v>
                </c:pt>
                <c:pt idx="956">
                  <c:v>211000.0</c:v>
                </c:pt>
                <c:pt idx="957">
                  <c:v>211000.0</c:v>
                </c:pt>
                <c:pt idx="958">
                  <c:v>223000.0</c:v>
                </c:pt>
                <c:pt idx="959">
                  <c:v>234000.0</c:v>
                </c:pt>
                <c:pt idx="960">
                  <c:v>223000.0</c:v>
                </c:pt>
                <c:pt idx="961">
                  <c:v>222000.0</c:v>
                </c:pt>
                <c:pt idx="962">
                  <c:v>221000.0</c:v>
                </c:pt>
                <c:pt idx="963">
                  <c:v>218000.0</c:v>
                </c:pt>
                <c:pt idx="964">
                  <c:v>227000.0</c:v>
                </c:pt>
              </c:numCache>
            </c:numRef>
          </c:val>
          <c:smooth val="1"/>
        </c:ser>
        <c:dLbls>
          <c:showLegendKey val="0"/>
          <c:showVal val="0"/>
          <c:showCatName val="0"/>
          <c:showSerName val="0"/>
          <c:showPercent val="0"/>
          <c:showBubbleSize val="0"/>
        </c:dLbls>
        <c:marker val="1"/>
        <c:smooth val="0"/>
        <c:axId val="-2099290776"/>
        <c:axId val="-2099287592"/>
      </c:lineChart>
      <c:lineChart>
        <c:grouping val="standard"/>
        <c:varyColors val="0"/>
        <c:ser>
          <c:idx val="3"/>
          <c:order val="3"/>
          <c:tx>
            <c:v>Unemployment</c:v>
          </c:tx>
          <c:spPr>
            <a:ln w="38100">
              <a:solidFill>
                <a:srgbClr val="FF0000"/>
              </a:solidFill>
            </a:ln>
          </c:spPr>
          <c:marker>
            <c:symbol val="none"/>
          </c:marker>
          <c:val>
            <c:numRef>
              <c:f>Jobless!$F$88:$F$1052</c:f>
              <c:numCache>
                <c:formatCode>0.0%</c:formatCode>
                <c:ptCount val="965"/>
                <c:pt idx="0">
                  <c:v>0.04</c:v>
                </c:pt>
                <c:pt idx="1">
                  <c:v>0.04</c:v>
                </c:pt>
                <c:pt idx="2">
                  <c:v>0.04</c:v>
                </c:pt>
                <c:pt idx="3">
                  <c:v>0.04</c:v>
                </c:pt>
                <c:pt idx="4">
                  <c:v>0.04</c:v>
                </c:pt>
                <c:pt idx="5">
                  <c:v>0.041</c:v>
                </c:pt>
                <c:pt idx="6">
                  <c:v>0.041</c:v>
                </c:pt>
                <c:pt idx="7">
                  <c:v>0.041</c:v>
                </c:pt>
                <c:pt idx="8">
                  <c:v>0.041</c:v>
                </c:pt>
                <c:pt idx="9">
                  <c:v>0.04</c:v>
                </c:pt>
                <c:pt idx="10">
                  <c:v>0.04</c:v>
                </c:pt>
                <c:pt idx="11">
                  <c:v>0.04</c:v>
                </c:pt>
                <c:pt idx="12">
                  <c:v>0.04</c:v>
                </c:pt>
                <c:pt idx="13">
                  <c:v>0.038</c:v>
                </c:pt>
                <c:pt idx="14">
                  <c:v>0.038</c:v>
                </c:pt>
                <c:pt idx="15">
                  <c:v>0.038</c:v>
                </c:pt>
                <c:pt idx="16">
                  <c:v>0.038</c:v>
                </c:pt>
                <c:pt idx="17">
                  <c:v>0.038</c:v>
                </c:pt>
                <c:pt idx="18">
                  <c:v>0.04</c:v>
                </c:pt>
                <c:pt idx="19">
                  <c:v>0.04</c:v>
                </c:pt>
                <c:pt idx="20">
                  <c:v>0.04</c:v>
                </c:pt>
                <c:pt idx="21">
                  <c:v>0.04</c:v>
                </c:pt>
                <c:pt idx="22">
                  <c:v>0.04</c:v>
                </c:pt>
                <c:pt idx="23">
                  <c:v>0.04</c:v>
                </c:pt>
                <c:pt idx="24">
                  <c:v>0.04</c:v>
                </c:pt>
                <c:pt idx="25">
                  <c:v>0.04</c:v>
                </c:pt>
                <c:pt idx="26">
                  <c:v>0.04</c:v>
                </c:pt>
                <c:pt idx="27">
                  <c:v>0.04</c:v>
                </c:pt>
                <c:pt idx="28">
                  <c:v>0.04</c:v>
                </c:pt>
                <c:pt idx="29">
                  <c:v>0.04</c:v>
                </c:pt>
                <c:pt idx="30">
                  <c:v>0.04</c:v>
                </c:pt>
                <c:pt idx="31">
                  <c:v>0.041</c:v>
                </c:pt>
                <c:pt idx="32">
                  <c:v>0.041</c:v>
                </c:pt>
                <c:pt idx="33">
                  <c:v>0.041</c:v>
                </c:pt>
                <c:pt idx="34">
                  <c:v>0.041</c:v>
                </c:pt>
                <c:pt idx="35">
                  <c:v>0.039</c:v>
                </c:pt>
                <c:pt idx="36">
                  <c:v>0.039</c:v>
                </c:pt>
                <c:pt idx="37">
                  <c:v>0.039</c:v>
                </c:pt>
                <c:pt idx="38">
                  <c:v>0.039</c:v>
                </c:pt>
                <c:pt idx="39">
                  <c:v>0.039</c:v>
                </c:pt>
                <c:pt idx="40">
                  <c:v>0.039</c:v>
                </c:pt>
                <c:pt idx="41">
                  <c:v>0.039</c:v>
                </c:pt>
                <c:pt idx="42">
                  <c:v>0.039</c:v>
                </c:pt>
                <c:pt idx="43">
                  <c:v>0.039</c:v>
                </c:pt>
                <c:pt idx="44">
                  <c:v>0.039</c:v>
                </c:pt>
                <c:pt idx="45">
                  <c:v>0.039</c:v>
                </c:pt>
                <c:pt idx="46">
                  <c:v>0.039</c:v>
                </c:pt>
                <c:pt idx="47">
                  <c:v>0.039</c:v>
                </c:pt>
                <c:pt idx="48">
                  <c:v>0.039</c:v>
                </c:pt>
                <c:pt idx="49">
                  <c:v>0.039</c:v>
                </c:pt>
                <c:pt idx="50">
                  <c:v>0.039</c:v>
                </c:pt>
                <c:pt idx="51">
                  <c:v>0.039</c:v>
                </c:pt>
                <c:pt idx="52">
                  <c:v>0.039</c:v>
                </c:pt>
                <c:pt idx="53">
                  <c:v>0.042</c:v>
                </c:pt>
                <c:pt idx="54">
                  <c:v>0.042</c:v>
                </c:pt>
                <c:pt idx="55">
                  <c:v>0.042</c:v>
                </c:pt>
                <c:pt idx="56">
                  <c:v>0.042</c:v>
                </c:pt>
                <c:pt idx="57">
                  <c:v>0.042</c:v>
                </c:pt>
                <c:pt idx="58">
                  <c:v>0.042</c:v>
                </c:pt>
                <c:pt idx="59">
                  <c:v>0.042</c:v>
                </c:pt>
                <c:pt idx="60">
                  <c:v>0.042</c:v>
                </c:pt>
                <c:pt idx="61">
                  <c:v>0.043</c:v>
                </c:pt>
                <c:pt idx="62">
                  <c:v>0.043</c:v>
                </c:pt>
                <c:pt idx="63">
                  <c:v>0.043</c:v>
                </c:pt>
                <c:pt idx="64">
                  <c:v>0.043</c:v>
                </c:pt>
                <c:pt idx="65">
                  <c:v>0.043</c:v>
                </c:pt>
                <c:pt idx="66">
                  <c:v>0.044</c:v>
                </c:pt>
                <c:pt idx="67">
                  <c:v>0.044</c:v>
                </c:pt>
                <c:pt idx="68">
                  <c:v>0.044</c:v>
                </c:pt>
                <c:pt idx="69">
                  <c:v>0.044</c:v>
                </c:pt>
                <c:pt idx="70">
                  <c:v>0.043</c:v>
                </c:pt>
                <c:pt idx="71">
                  <c:v>0.043</c:v>
                </c:pt>
                <c:pt idx="72">
                  <c:v>0.043</c:v>
                </c:pt>
                <c:pt idx="73">
                  <c:v>0.043</c:v>
                </c:pt>
                <c:pt idx="74">
                  <c:v>0.045</c:v>
                </c:pt>
                <c:pt idx="75">
                  <c:v>0.045</c:v>
                </c:pt>
                <c:pt idx="76">
                  <c:v>0.045</c:v>
                </c:pt>
                <c:pt idx="77">
                  <c:v>0.045</c:v>
                </c:pt>
                <c:pt idx="78">
                  <c:v>0.045</c:v>
                </c:pt>
                <c:pt idx="79">
                  <c:v>0.046</c:v>
                </c:pt>
                <c:pt idx="80">
                  <c:v>0.046</c:v>
                </c:pt>
                <c:pt idx="81">
                  <c:v>0.046</c:v>
                </c:pt>
                <c:pt idx="82">
                  <c:v>0.046</c:v>
                </c:pt>
                <c:pt idx="83">
                  <c:v>0.049</c:v>
                </c:pt>
                <c:pt idx="84">
                  <c:v>0.049</c:v>
                </c:pt>
                <c:pt idx="85">
                  <c:v>0.049</c:v>
                </c:pt>
                <c:pt idx="86">
                  <c:v>0.049</c:v>
                </c:pt>
                <c:pt idx="87">
                  <c:v>0.05</c:v>
                </c:pt>
                <c:pt idx="88">
                  <c:v>0.05</c:v>
                </c:pt>
                <c:pt idx="89">
                  <c:v>0.05</c:v>
                </c:pt>
                <c:pt idx="90">
                  <c:v>0.05</c:v>
                </c:pt>
                <c:pt idx="91">
                  <c:v>0.05</c:v>
                </c:pt>
                <c:pt idx="92">
                  <c:v>0.053</c:v>
                </c:pt>
                <c:pt idx="93">
                  <c:v>0.053</c:v>
                </c:pt>
                <c:pt idx="94">
                  <c:v>0.053</c:v>
                </c:pt>
                <c:pt idx="95">
                  <c:v>0.053</c:v>
                </c:pt>
                <c:pt idx="96">
                  <c:v>0.055</c:v>
                </c:pt>
                <c:pt idx="97">
                  <c:v>0.055</c:v>
                </c:pt>
                <c:pt idx="98">
                  <c:v>0.055</c:v>
                </c:pt>
                <c:pt idx="99">
                  <c:v>0.055</c:v>
                </c:pt>
                <c:pt idx="100">
                  <c:v>0.057</c:v>
                </c:pt>
                <c:pt idx="101">
                  <c:v>0.057</c:v>
                </c:pt>
                <c:pt idx="102">
                  <c:v>0.057</c:v>
                </c:pt>
                <c:pt idx="103">
                  <c:v>0.057</c:v>
                </c:pt>
                <c:pt idx="104">
                  <c:v>0.057</c:v>
                </c:pt>
                <c:pt idx="105">
                  <c:v>0.057</c:v>
                </c:pt>
                <c:pt idx="106">
                  <c:v>0.057</c:v>
                </c:pt>
                <c:pt idx="107">
                  <c:v>0.057</c:v>
                </c:pt>
                <c:pt idx="108">
                  <c:v>0.057</c:v>
                </c:pt>
                <c:pt idx="109">
                  <c:v>0.057</c:v>
                </c:pt>
                <c:pt idx="110">
                  <c:v>0.057</c:v>
                </c:pt>
                <c:pt idx="111">
                  <c:v>0.057</c:v>
                </c:pt>
                <c:pt idx="112">
                  <c:v>0.057</c:v>
                </c:pt>
                <c:pt idx="113">
                  <c:v>0.057</c:v>
                </c:pt>
                <c:pt idx="114">
                  <c:v>0.057</c:v>
                </c:pt>
                <c:pt idx="115">
                  <c:v>0.057</c:v>
                </c:pt>
                <c:pt idx="116">
                  <c:v>0.057</c:v>
                </c:pt>
                <c:pt idx="117">
                  <c:v>0.057</c:v>
                </c:pt>
                <c:pt idx="118">
                  <c:v>0.059</c:v>
                </c:pt>
                <c:pt idx="119">
                  <c:v>0.059</c:v>
                </c:pt>
                <c:pt idx="120">
                  <c:v>0.059</c:v>
                </c:pt>
                <c:pt idx="121">
                  <c:v>0.059</c:v>
                </c:pt>
                <c:pt idx="122">
                  <c:v>0.058</c:v>
                </c:pt>
                <c:pt idx="123">
                  <c:v>0.058</c:v>
                </c:pt>
                <c:pt idx="124">
                  <c:v>0.058</c:v>
                </c:pt>
                <c:pt idx="125">
                  <c:v>0.058</c:v>
                </c:pt>
                <c:pt idx="126">
                  <c:v>0.058</c:v>
                </c:pt>
                <c:pt idx="127">
                  <c:v>0.058</c:v>
                </c:pt>
                <c:pt idx="128">
                  <c:v>0.058</c:v>
                </c:pt>
                <c:pt idx="129">
                  <c:v>0.058</c:v>
                </c:pt>
                <c:pt idx="130">
                  <c:v>0.058</c:v>
                </c:pt>
                <c:pt idx="131">
                  <c:v>0.058</c:v>
                </c:pt>
                <c:pt idx="132">
                  <c:v>0.058</c:v>
                </c:pt>
                <c:pt idx="133">
                  <c:v>0.058</c:v>
                </c:pt>
                <c:pt idx="134">
                  <c:v>0.058</c:v>
                </c:pt>
                <c:pt idx="135">
                  <c:v>0.057</c:v>
                </c:pt>
                <c:pt idx="136">
                  <c:v>0.057</c:v>
                </c:pt>
                <c:pt idx="137">
                  <c:v>0.057</c:v>
                </c:pt>
                <c:pt idx="138">
                  <c:v>0.057</c:v>
                </c:pt>
                <c:pt idx="139">
                  <c:v>0.057</c:v>
                </c:pt>
                <c:pt idx="140">
                  <c:v>0.057</c:v>
                </c:pt>
                <c:pt idx="141">
                  <c:v>0.057</c:v>
                </c:pt>
                <c:pt idx="142">
                  <c:v>0.057</c:v>
                </c:pt>
                <c:pt idx="143">
                  <c:v>0.057</c:v>
                </c:pt>
                <c:pt idx="144">
                  <c:v>0.057</c:v>
                </c:pt>
                <c:pt idx="145">
                  <c:v>0.057</c:v>
                </c:pt>
                <c:pt idx="146">
                  <c:v>0.057</c:v>
                </c:pt>
                <c:pt idx="147">
                  <c:v>0.057</c:v>
                </c:pt>
                <c:pt idx="148">
                  <c:v>0.059</c:v>
                </c:pt>
                <c:pt idx="149">
                  <c:v>0.059</c:v>
                </c:pt>
                <c:pt idx="150">
                  <c:v>0.059</c:v>
                </c:pt>
                <c:pt idx="151">
                  <c:v>0.059</c:v>
                </c:pt>
                <c:pt idx="152">
                  <c:v>0.059</c:v>
                </c:pt>
                <c:pt idx="153">
                  <c:v>0.06</c:v>
                </c:pt>
                <c:pt idx="154">
                  <c:v>0.06</c:v>
                </c:pt>
                <c:pt idx="155">
                  <c:v>0.06</c:v>
                </c:pt>
                <c:pt idx="156">
                  <c:v>0.06</c:v>
                </c:pt>
                <c:pt idx="157">
                  <c:v>0.058</c:v>
                </c:pt>
                <c:pt idx="158">
                  <c:v>0.058</c:v>
                </c:pt>
                <c:pt idx="159">
                  <c:v>0.058</c:v>
                </c:pt>
                <c:pt idx="160">
                  <c:v>0.058</c:v>
                </c:pt>
                <c:pt idx="161">
                  <c:v>0.059</c:v>
                </c:pt>
                <c:pt idx="162">
                  <c:v>0.059</c:v>
                </c:pt>
                <c:pt idx="163">
                  <c:v>0.059</c:v>
                </c:pt>
                <c:pt idx="164">
                  <c:v>0.059</c:v>
                </c:pt>
                <c:pt idx="165">
                  <c:v>0.059</c:v>
                </c:pt>
                <c:pt idx="166">
                  <c:v>0.059</c:v>
                </c:pt>
                <c:pt idx="167">
                  <c:v>0.059</c:v>
                </c:pt>
                <c:pt idx="168">
                  <c:v>0.059</c:v>
                </c:pt>
                <c:pt idx="169">
                  <c:v>0.059</c:v>
                </c:pt>
                <c:pt idx="170">
                  <c:v>0.06</c:v>
                </c:pt>
                <c:pt idx="171">
                  <c:v>0.06</c:v>
                </c:pt>
                <c:pt idx="172">
                  <c:v>0.06</c:v>
                </c:pt>
                <c:pt idx="173">
                  <c:v>0.06</c:v>
                </c:pt>
                <c:pt idx="174">
                  <c:v>0.061</c:v>
                </c:pt>
                <c:pt idx="175">
                  <c:v>0.061</c:v>
                </c:pt>
                <c:pt idx="176">
                  <c:v>0.061</c:v>
                </c:pt>
                <c:pt idx="177">
                  <c:v>0.061</c:v>
                </c:pt>
                <c:pt idx="178">
                  <c:v>0.061</c:v>
                </c:pt>
                <c:pt idx="179">
                  <c:v>0.063</c:v>
                </c:pt>
                <c:pt idx="180">
                  <c:v>0.063</c:v>
                </c:pt>
                <c:pt idx="181">
                  <c:v>0.063</c:v>
                </c:pt>
                <c:pt idx="182">
                  <c:v>0.063</c:v>
                </c:pt>
                <c:pt idx="183">
                  <c:v>0.062</c:v>
                </c:pt>
                <c:pt idx="184">
                  <c:v>0.062</c:v>
                </c:pt>
                <c:pt idx="185">
                  <c:v>0.062</c:v>
                </c:pt>
                <c:pt idx="186">
                  <c:v>0.062</c:v>
                </c:pt>
                <c:pt idx="187">
                  <c:v>0.061</c:v>
                </c:pt>
                <c:pt idx="188">
                  <c:v>0.061</c:v>
                </c:pt>
                <c:pt idx="189">
                  <c:v>0.061</c:v>
                </c:pt>
                <c:pt idx="190">
                  <c:v>0.061</c:v>
                </c:pt>
                <c:pt idx="191">
                  <c:v>0.061</c:v>
                </c:pt>
                <c:pt idx="192">
                  <c:v>0.061</c:v>
                </c:pt>
                <c:pt idx="193">
                  <c:v>0.061</c:v>
                </c:pt>
                <c:pt idx="194">
                  <c:v>0.061</c:v>
                </c:pt>
                <c:pt idx="195">
                  <c:v>0.061</c:v>
                </c:pt>
                <c:pt idx="196">
                  <c:v>0.06</c:v>
                </c:pt>
                <c:pt idx="197">
                  <c:v>0.06</c:v>
                </c:pt>
                <c:pt idx="198">
                  <c:v>0.06</c:v>
                </c:pt>
                <c:pt idx="199">
                  <c:v>0.06</c:v>
                </c:pt>
                <c:pt idx="200">
                  <c:v>0.058</c:v>
                </c:pt>
                <c:pt idx="201">
                  <c:v>0.058</c:v>
                </c:pt>
                <c:pt idx="202">
                  <c:v>0.058</c:v>
                </c:pt>
                <c:pt idx="203">
                  <c:v>0.058</c:v>
                </c:pt>
                <c:pt idx="204">
                  <c:v>0.058</c:v>
                </c:pt>
                <c:pt idx="205">
                  <c:v>0.057</c:v>
                </c:pt>
                <c:pt idx="206">
                  <c:v>0.057</c:v>
                </c:pt>
                <c:pt idx="207">
                  <c:v>0.057</c:v>
                </c:pt>
                <c:pt idx="208">
                  <c:v>0.057</c:v>
                </c:pt>
                <c:pt idx="209">
                  <c:v>0.057</c:v>
                </c:pt>
                <c:pt idx="210">
                  <c:v>0.057</c:v>
                </c:pt>
                <c:pt idx="211">
                  <c:v>0.057</c:v>
                </c:pt>
                <c:pt idx="212">
                  <c:v>0.057</c:v>
                </c:pt>
                <c:pt idx="213">
                  <c:v>0.057</c:v>
                </c:pt>
                <c:pt idx="214">
                  <c:v>0.056</c:v>
                </c:pt>
                <c:pt idx="215">
                  <c:v>0.056</c:v>
                </c:pt>
                <c:pt idx="216">
                  <c:v>0.056</c:v>
                </c:pt>
                <c:pt idx="217">
                  <c:v>0.056</c:v>
                </c:pt>
                <c:pt idx="218">
                  <c:v>0.058</c:v>
                </c:pt>
                <c:pt idx="219">
                  <c:v>0.058</c:v>
                </c:pt>
                <c:pt idx="220">
                  <c:v>0.058</c:v>
                </c:pt>
                <c:pt idx="221">
                  <c:v>0.058</c:v>
                </c:pt>
                <c:pt idx="222">
                  <c:v>0.056</c:v>
                </c:pt>
                <c:pt idx="223">
                  <c:v>0.056</c:v>
                </c:pt>
                <c:pt idx="224">
                  <c:v>0.056</c:v>
                </c:pt>
                <c:pt idx="225">
                  <c:v>0.056</c:v>
                </c:pt>
                <c:pt idx="226">
                  <c:v>0.057</c:v>
                </c:pt>
                <c:pt idx="227">
                  <c:v>0.057</c:v>
                </c:pt>
                <c:pt idx="228">
                  <c:v>0.057</c:v>
                </c:pt>
                <c:pt idx="229">
                  <c:v>0.057</c:v>
                </c:pt>
                <c:pt idx="230">
                  <c:v>0.057</c:v>
                </c:pt>
                <c:pt idx="231">
                  <c:v>0.056</c:v>
                </c:pt>
                <c:pt idx="232">
                  <c:v>0.056</c:v>
                </c:pt>
                <c:pt idx="233">
                  <c:v>0.056</c:v>
                </c:pt>
                <c:pt idx="234">
                  <c:v>0.056</c:v>
                </c:pt>
                <c:pt idx="235">
                  <c:v>0.055</c:v>
                </c:pt>
                <c:pt idx="236">
                  <c:v>0.055</c:v>
                </c:pt>
                <c:pt idx="237">
                  <c:v>0.055</c:v>
                </c:pt>
                <c:pt idx="238">
                  <c:v>0.055</c:v>
                </c:pt>
                <c:pt idx="239">
                  <c:v>0.055</c:v>
                </c:pt>
                <c:pt idx="240">
                  <c:v>0.054</c:v>
                </c:pt>
                <c:pt idx="241">
                  <c:v>0.054</c:v>
                </c:pt>
                <c:pt idx="242">
                  <c:v>0.054</c:v>
                </c:pt>
                <c:pt idx="243">
                  <c:v>0.054</c:v>
                </c:pt>
                <c:pt idx="244">
                  <c:v>0.054</c:v>
                </c:pt>
                <c:pt idx="245">
                  <c:v>0.054</c:v>
                </c:pt>
                <c:pt idx="246">
                  <c:v>0.054</c:v>
                </c:pt>
                <c:pt idx="247">
                  <c:v>0.054</c:v>
                </c:pt>
                <c:pt idx="248">
                  <c:v>0.055</c:v>
                </c:pt>
                <c:pt idx="249">
                  <c:v>0.055</c:v>
                </c:pt>
                <c:pt idx="250">
                  <c:v>0.055</c:v>
                </c:pt>
                <c:pt idx="251">
                  <c:v>0.055</c:v>
                </c:pt>
                <c:pt idx="252">
                  <c:v>0.055</c:v>
                </c:pt>
                <c:pt idx="253">
                  <c:v>0.054</c:v>
                </c:pt>
                <c:pt idx="254">
                  <c:v>0.054</c:v>
                </c:pt>
                <c:pt idx="255">
                  <c:v>0.054</c:v>
                </c:pt>
                <c:pt idx="256">
                  <c:v>0.054</c:v>
                </c:pt>
                <c:pt idx="257">
                  <c:v>0.054</c:v>
                </c:pt>
                <c:pt idx="258">
                  <c:v>0.054</c:v>
                </c:pt>
                <c:pt idx="259">
                  <c:v>0.054</c:v>
                </c:pt>
                <c:pt idx="260">
                  <c:v>0.054</c:v>
                </c:pt>
                <c:pt idx="261">
                  <c:v>0.053</c:v>
                </c:pt>
                <c:pt idx="262">
                  <c:v>0.053</c:v>
                </c:pt>
                <c:pt idx="263">
                  <c:v>0.053</c:v>
                </c:pt>
                <c:pt idx="264">
                  <c:v>0.053</c:v>
                </c:pt>
                <c:pt idx="265">
                  <c:v>0.053</c:v>
                </c:pt>
                <c:pt idx="266">
                  <c:v>0.054</c:v>
                </c:pt>
                <c:pt idx="267">
                  <c:v>0.054</c:v>
                </c:pt>
                <c:pt idx="268">
                  <c:v>0.054</c:v>
                </c:pt>
                <c:pt idx="269">
                  <c:v>0.054</c:v>
                </c:pt>
                <c:pt idx="270">
                  <c:v>0.052</c:v>
                </c:pt>
                <c:pt idx="271">
                  <c:v>0.052</c:v>
                </c:pt>
                <c:pt idx="272">
                  <c:v>0.052</c:v>
                </c:pt>
                <c:pt idx="273">
                  <c:v>0.052</c:v>
                </c:pt>
                <c:pt idx="274">
                  <c:v>0.052</c:v>
                </c:pt>
                <c:pt idx="275">
                  <c:v>0.052</c:v>
                </c:pt>
                <c:pt idx="276">
                  <c:v>0.052</c:v>
                </c:pt>
                <c:pt idx="277">
                  <c:v>0.052</c:v>
                </c:pt>
                <c:pt idx="278">
                  <c:v>0.052</c:v>
                </c:pt>
                <c:pt idx="279">
                  <c:v>0.051</c:v>
                </c:pt>
                <c:pt idx="280">
                  <c:v>0.051</c:v>
                </c:pt>
                <c:pt idx="281">
                  <c:v>0.051</c:v>
                </c:pt>
                <c:pt idx="282">
                  <c:v>0.051</c:v>
                </c:pt>
                <c:pt idx="283">
                  <c:v>0.05</c:v>
                </c:pt>
                <c:pt idx="284">
                  <c:v>0.05</c:v>
                </c:pt>
                <c:pt idx="285">
                  <c:v>0.05</c:v>
                </c:pt>
                <c:pt idx="286">
                  <c:v>0.05</c:v>
                </c:pt>
                <c:pt idx="287">
                  <c:v>0.05</c:v>
                </c:pt>
                <c:pt idx="288">
                  <c:v>0.05</c:v>
                </c:pt>
                <c:pt idx="289">
                  <c:v>0.05</c:v>
                </c:pt>
                <c:pt idx="290">
                  <c:v>0.05</c:v>
                </c:pt>
                <c:pt idx="291">
                  <c:v>0.05</c:v>
                </c:pt>
                <c:pt idx="292">
                  <c:v>0.049</c:v>
                </c:pt>
                <c:pt idx="293">
                  <c:v>0.049</c:v>
                </c:pt>
                <c:pt idx="294">
                  <c:v>0.049</c:v>
                </c:pt>
                <c:pt idx="295">
                  <c:v>0.049</c:v>
                </c:pt>
                <c:pt idx="296">
                  <c:v>0.05</c:v>
                </c:pt>
                <c:pt idx="297">
                  <c:v>0.05</c:v>
                </c:pt>
                <c:pt idx="298">
                  <c:v>0.05</c:v>
                </c:pt>
                <c:pt idx="299">
                  <c:v>0.05</c:v>
                </c:pt>
                <c:pt idx="300">
                  <c:v>0.05</c:v>
                </c:pt>
                <c:pt idx="301">
                  <c:v>0.05</c:v>
                </c:pt>
                <c:pt idx="302">
                  <c:v>0.05</c:v>
                </c:pt>
                <c:pt idx="303">
                  <c:v>0.05</c:v>
                </c:pt>
                <c:pt idx="304">
                  <c:v>0.05</c:v>
                </c:pt>
                <c:pt idx="305">
                  <c:v>0.05</c:v>
                </c:pt>
                <c:pt idx="306">
                  <c:v>0.05</c:v>
                </c:pt>
                <c:pt idx="307">
                  <c:v>0.05</c:v>
                </c:pt>
                <c:pt idx="308">
                  <c:v>0.05</c:v>
                </c:pt>
                <c:pt idx="309">
                  <c:v>0.049</c:v>
                </c:pt>
                <c:pt idx="310">
                  <c:v>0.049</c:v>
                </c:pt>
                <c:pt idx="311">
                  <c:v>0.049</c:v>
                </c:pt>
                <c:pt idx="312">
                  <c:v>0.049</c:v>
                </c:pt>
                <c:pt idx="313">
                  <c:v>0.049</c:v>
                </c:pt>
                <c:pt idx="314">
                  <c:v>0.047</c:v>
                </c:pt>
                <c:pt idx="315">
                  <c:v>0.047</c:v>
                </c:pt>
                <c:pt idx="316">
                  <c:v>0.047</c:v>
                </c:pt>
                <c:pt idx="317">
                  <c:v>0.047</c:v>
                </c:pt>
                <c:pt idx="318">
                  <c:v>0.048</c:v>
                </c:pt>
                <c:pt idx="319">
                  <c:v>0.048</c:v>
                </c:pt>
                <c:pt idx="320">
                  <c:v>0.048</c:v>
                </c:pt>
                <c:pt idx="321">
                  <c:v>0.048</c:v>
                </c:pt>
                <c:pt idx="322">
                  <c:v>0.047</c:v>
                </c:pt>
                <c:pt idx="323">
                  <c:v>0.047</c:v>
                </c:pt>
                <c:pt idx="324">
                  <c:v>0.047</c:v>
                </c:pt>
                <c:pt idx="325">
                  <c:v>0.047</c:v>
                </c:pt>
                <c:pt idx="326">
                  <c:v>0.047</c:v>
                </c:pt>
                <c:pt idx="327">
                  <c:v>0.047</c:v>
                </c:pt>
                <c:pt idx="328">
                  <c:v>0.047</c:v>
                </c:pt>
                <c:pt idx="329">
                  <c:v>0.047</c:v>
                </c:pt>
                <c:pt idx="330">
                  <c:v>0.047</c:v>
                </c:pt>
                <c:pt idx="331">
                  <c:v>0.046</c:v>
                </c:pt>
                <c:pt idx="332">
                  <c:v>0.046</c:v>
                </c:pt>
                <c:pt idx="333">
                  <c:v>0.046</c:v>
                </c:pt>
                <c:pt idx="334">
                  <c:v>0.046</c:v>
                </c:pt>
                <c:pt idx="335">
                  <c:v>0.046</c:v>
                </c:pt>
                <c:pt idx="336">
                  <c:v>0.046</c:v>
                </c:pt>
                <c:pt idx="337">
                  <c:v>0.046</c:v>
                </c:pt>
                <c:pt idx="338">
                  <c:v>0.046</c:v>
                </c:pt>
                <c:pt idx="339">
                  <c:v>0.047</c:v>
                </c:pt>
                <c:pt idx="340">
                  <c:v>0.047</c:v>
                </c:pt>
                <c:pt idx="341">
                  <c:v>0.047</c:v>
                </c:pt>
                <c:pt idx="342">
                  <c:v>0.047</c:v>
                </c:pt>
                <c:pt idx="343">
                  <c:v>0.047</c:v>
                </c:pt>
                <c:pt idx="344">
                  <c:v>0.047</c:v>
                </c:pt>
                <c:pt idx="345">
                  <c:v>0.047</c:v>
                </c:pt>
                <c:pt idx="346">
                  <c:v>0.047</c:v>
                </c:pt>
                <c:pt idx="347">
                  <c:v>0.047</c:v>
                </c:pt>
                <c:pt idx="348">
                  <c:v>0.045</c:v>
                </c:pt>
                <c:pt idx="349">
                  <c:v>0.045</c:v>
                </c:pt>
                <c:pt idx="350">
                  <c:v>0.045</c:v>
                </c:pt>
                <c:pt idx="351">
                  <c:v>0.045</c:v>
                </c:pt>
                <c:pt idx="352">
                  <c:v>0.045</c:v>
                </c:pt>
                <c:pt idx="353">
                  <c:v>0.044</c:v>
                </c:pt>
                <c:pt idx="354">
                  <c:v>0.044</c:v>
                </c:pt>
                <c:pt idx="355">
                  <c:v>0.044</c:v>
                </c:pt>
                <c:pt idx="356">
                  <c:v>0.044</c:v>
                </c:pt>
                <c:pt idx="357">
                  <c:v>0.045</c:v>
                </c:pt>
                <c:pt idx="358">
                  <c:v>0.045</c:v>
                </c:pt>
                <c:pt idx="359">
                  <c:v>0.045</c:v>
                </c:pt>
                <c:pt idx="360">
                  <c:v>0.045</c:v>
                </c:pt>
                <c:pt idx="361">
                  <c:v>0.044</c:v>
                </c:pt>
                <c:pt idx="362">
                  <c:v>0.044</c:v>
                </c:pt>
                <c:pt idx="363">
                  <c:v>0.044</c:v>
                </c:pt>
                <c:pt idx="364">
                  <c:v>0.044</c:v>
                </c:pt>
                <c:pt idx="365">
                  <c:v>0.044</c:v>
                </c:pt>
                <c:pt idx="366">
                  <c:v>0.047</c:v>
                </c:pt>
                <c:pt idx="367">
                  <c:v>0.047</c:v>
                </c:pt>
                <c:pt idx="368">
                  <c:v>0.047</c:v>
                </c:pt>
                <c:pt idx="369">
                  <c:v>0.047</c:v>
                </c:pt>
                <c:pt idx="370">
                  <c:v>0.048</c:v>
                </c:pt>
                <c:pt idx="371">
                  <c:v>0.048</c:v>
                </c:pt>
                <c:pt idx="372">
                  <c:v>0.048</c:v>
                </c:pt>
                <c:pt idx="373">
                  <c:v>0.048</c:v>
                </c:pt>
                <c:pt idx="374">
                  <c:v>0.047</c:v>
                </c:pt>
                <c:pt idx="375">
                  <c:v>0.047</c:v>
                </c:pt>
                <c:pt idx="376">
                  <c:v>0.047</c:v>
                </c:pt>
                <c:pt idx="377">
                  <c:v>0.047</c:v>
                </c:pt>
                <c:pt idx="378">
                  <c:v>0.047</c:v>
                </c:pt>
                <c:pt idx="379">
                  <c:v>0.047</c:v>
                </c:pt>
                <c:pt idx="380">
                  <c:v>0.047</c:v>
                </c:pt>
                <c:pt idx="381">
                  <c:v>0.047</c:v>
                </c:pt>
                <c:pt idx="382">
                  <c:v>0.047</c:v>
                </c:pt>
                <c:pt idx="383">
                  <c:v>0.044</c:v>
                </c:pt>
                <c:pt idx="384">
                  <c:v>0.044</c:v>
                </c:pt>
                <c:pt idx="385">
                  <c:v>0.044</c:v>
                </c:pt>
                <c:pt idx="386">
                  <c:v>0.044</c:v>
                </c:pt>
                <c:pt idx="387">
                  <c:v>0.046</c:v>
                </c:pt>
                <c:pt idx="388">
                  <c:v>0.046</c:v>
                </c:pt>
                <c:pt idx="389">
                  <c:v>0.046</c:v>
                </c:pt>
                <c:pt idx="390">
                  <c:v>0.046</c:v>
                </c:pt>
                <c:pt idx="391">
                  <c:v>0.046</c:v>
                </c:pt>
                <c:pt idx="392">
                  <c:v>0.047</c:v>
                </c:pt>
                <c:pt idx="393">
                  <c:v>0.047</c:v>
                </c:pt>
                <c:pt idx="394">
                  <c:v>0.047</c:v>
                </c:pt>
                <c:pt idx="395">
                  <c:v>0.047</c:v>
                </c:pt>
                <c:pt idx="396">
                  <c:v>0.046</c:v>
                </c:pt>
                <c:pt idx="397">
                  <c:v>0.046</c:v>
                </c:pt>
                <c:pt idx="398">
                  <c:v>0.046</c:v>
                </c:pt>
                <c:pt idx="399">
                  <c:v>0.046</c:v>
                </c:pt>
                <c:pt idx="400">
                  <c:v>0.047</c:v>
                </c:pt>
                <c:pt idx="401">
                  <c:v>0.047</c:v>
                </c:pt>
                <c:pt idx="402">
                  <c:v>0.047</c:v>
                </c:pt>
                <c:pt idx="403">
                  <c:v>0.047</c:v>
                </c:pt>
                <c:pt idx="404">
                  <c:v>0.047</c:v>
                </c:pt>
                <c:pt idx="405">
                  <c:v>0.047</c:v>
                </c:pt>
                <c:pt idx="406">
                  <c:v>0.047</c:v>
                </c:pt>
                <c:pt idx="407">
                  <c:v>0.047</c:v>
                </c:pt>
                <c:pt idx="408">
                  <c:v>0.047</c:v>
                </c:pt>
                <c:pt idx="409">
                  <c:v>0.047</c:v>
                </c:pt>
                <c:pt idx="410">
                  <c:v>0.047</c:v>
                </c:pt>
                <c:pt idx="411">
                  <c:v>0.047</c:v>
                </c:pt>
                <c:pt idx="412">
                  <c:v>0.047</c:v>
                </c:pt>
                <c:pt idx="413">
                  <c:v>0.047</c:v>
                </c:pt>
                <c:pt idx="414">
                  <c:v>0.047</c:v>
                </c:pt>
                <c:pt idx="415">
                  <c:v>0.047</c:v>
                </c:pt>
                <c:pt idx="416">
                  <c:v>0.047</c:v>
                </c:pt>
                <c:pt idx="417">
                  <c:v>0.047</c:v>
                </c:pt>
                <c:pt idx="418">
                  <c:v>0.05</c:v>
                </c:pt>
                <c:pt idx="419">
                  <c:v>0.05</c:v>
                </c:pt>
                <c:pt idx="420">
                  <c:v>0.05</c:v>
                </c:pt>
                <c:pt idx="421">
                  <c:v>0.05</c:v>
                </c:pt>
                <c:pt idx="422">
                  <c:v>0.049</c:v>
                </c:pt>
                <c:pt idx="423">
                  <c:v>0.049</c:v>
                </c:pt>
                <c:pt idx="424">
                  <c:v>0.049</c:v>
                </c:pt>
                <c:pt idx="425">
                  <c:v>0.049</c:v>
                </c:pt>
                <c:pt idx="426">
                  <c:v>0.051</c:v>
                </c:pt>
                <c:pt idx="427">
                  <c:v>0.051</c:v>
                </c:pt>
                <c:pt idx="428">
                  <c:v>0.051</c:v>
                </c:pt>
                <c:pt idx="429">
                  <c:v>0.051</c:v>
                </c:pt>
                <c:pt idx="430">
                  <c:v>0.051</c:v>
                </c:pt>
                <c:pt idx="431">
                  <c:v>0.05</c:v>
                </c:pt>
                <c:pt idx="432">
                  <c:v>0.05</c:v>
                </c:pt>
                <c:pt idx="433">
                  <c:v>0.05</c:v>
                </c:pt>
                <c:pt idx="434">
                  <c:v>0.05</c:v>
                </c:pt>
                <c:pt idx="435">
                  <c:v>0.054</c:v>
                </c:pt>
                <c:pt idx="436">
                  <c:v>0.054</c:v>
                </c:pt>
                <c:pt idx="437">
                  <c:v>0.054</c:v>
                </c:pt>
                <c:pt idx="438">
                  <c:v>0.054</c:v>
                </c:pt>
                <c:pt idx="439">
                  <c:v>0.054</c:v>
                </c:pt>
                <c:pt idx="440">
                  <c:v>0.056</c:v>
                </c:pt>
                <c:pt idx="441">
                  <c:v>0.056</c:v>
                </c:pt>
                <c:pt idx="442">
                  <c:v>0.056</c:v>
                </c:pt>
                <c:pt idx="443">
                  <c:v>0.056</c:v>
                </c:pt>
                <c:pt idx="444">
                  <c:v>0.058</c:v>
                </c:pt>
                <c:pt idx="445">
                  <c:v>0.058</c:v>
                </c:pt>
                <c:pt idx="446">
                  <c:v>0.058</c:v>
                </c:pt>
                <c:pt idx="447">
                  <c:v>0.058</c:v>
                </c:pt>
                <c:pt idx="448">
                  <c:v>0.061</c:v>
                </c:pt>
                <c:pt idx="449">
                  <c:v>0.061</c:v>
                </c:pt>
                <c:pt idx="450">
                  <c:v>0.061</c:v>
                </c:pt>
                <c:pt idx="451">
                  <c:v>0.061</c:v>
                </c:pt>
                <c:pt idx="452">
                  <c:v>0.061</c:v>
                </c:pt>
                <c:pt idx="453">
                  <c:v>0.061</c:v>
                </c:pt>
                <c:pt idx="454">
                  <c:v>0.061</c:v>
                </c:pt>
                <c:pt idx="455">
                  <c:v>0.061</c:v>
                </c:pt>
                <c:pt idx="456">
                  <c:v>0.061</c:v>
                </c:pt>
                <c:pt idx="457">
                  <c:v>0.065</c:v>
                </c:pt>
                <c:pt idx="458">
                  <c:v>0.065</c:v>
                </c:pt>
                <c:pt idx="459">
                  <c:v>0.065</c:v>
                </c:pt>
                <c:pt idx="460">
                  <c:v>0.065</c:v>
                </c:pt>
                <c:pt idx="461">
                  <c:v>0.068</c:v>
                </c:pt>
                <c:pt idx="462">
                  <c:v>0.068</c:v>
                </c:pt>
                <c:pt idx="463">
                  <c:v>0.068</c:v>
                </c:pt>
                <c:pt idx="464">
                  <c:v>0.068</c:v>
                </c:pt>
                <c:pt idx="465">
                  <c:v>0.068</c:v>
                </c:pt>
                <c:pt idx="466">
                  <c:v>0.073</c:v>
                </c:pt>
                <c:pt idx="467">
                  <c:v>0.073</c:v>
                </c:pt>
                <c:pt idx="468">
                  <c:v>0.073</c:v>
                </c:pt>
                <c:pt idx="469">
                  <c:v>0.073</c:v>
                </c:pt>
                <c:pt idx="470">
                  <c:v>0.073</c:v>
                </c:pt>
                <c:pt idx="471">
                  <c:v>0.073</c:v>
                </c:pt>
                <c:pt idx="472">
                  <c:v>0.073</c:v>
                </c:pt>
                <c:pt idx="473">
                  <c:v>0.073</c:v>
                </c:pt>
                <c:pt idx="474">
                  <c:v>0.073</c:v>
                </c:pt>
                <c:pt idx="475">
                  <c:v>0.078</c:v>
                </c:pt>
                <c:pt idx="476">
                  <c:v>0.078</c:v>
                </c:pt>
                <c:pt idx="477">
                  <c:v>0.078</c:v>
                </c:pt>
                <c:pt idx="478">
                  <c:v>0.078</c:v>
                </c:pt>
                <c:pt idx="479">
                  <c:v>0.083</c:v>
                </c:pt>
                <c:pt idx="480">
                  <c:v>0.083</c:v>
                </c:pt>
                <c:pt idx="481">
                  <c:v>0.083</c:v>
                </c:pt>
                <c:pt idx="482">
                  <c:v>0.083</c:v>
                </c:pt>
                <c:pt idx="483">
                  <c:v>0.089</c:v>
                </c:pt>
                <c:pt idx="484">
                  <c:v>0.089</c:v>
                </c:pt>
                <c:pt idx="485">
                  <c:v>0.089</c:v>
                </c:pt>
                <c:pt idx="486">
                  <c:v>0.089</c:v>
                </c:pt>
                <c:pt idx="487">
                  <c:v>0.094</c:v>
                </c:pt>
                <c:pt idx="488">
                  <c:v>0.094</c:v>
                </c:pt>
                <c:pt idx="489">
                  <c:v>0.094</c:v>
                </c:pt>
                <c:pt idx="490">
                  <c:v>0.094</c:v>
                </c:pt>
                <c:pt idx="491">
                  <c:v>0.094</c:v>
                </c:pt>
                <c:pt idx="492">
                  <c:v>0.095</c:v>
                </c:pt>
                <c:pt idx="493">
                  <c:v>0.095</c:v>
                </c:pt>
                <c:pt idx="494">
                  <c:v>0.095</c:v>
                </c:pt>
                <c:pt idx="495">
                  <c:v>0.095</c:v>
                </c:pt>
                <c:pt idx="496">
                  <c:v>0.095</c:v>
                </c:pt>
                <c:pt idx="497">
                  <c:v>0.095</c:v>
                </c:pt>
                <c:pt idx="498">
                  <c:v>0.095</c:v>
                </c:pt>
                <c:pt idx="499">
                  <c:v>0.095</c:v>
                </c:pt>
                <c:pt idx="500">
                  <c:v>0.096</c:v>
                </c:pt>
                <c:pt idx="501">
                  <c:v>0.096</c:v>
                </c:pt>
                <c:pt idx="502">
                  <c:v>0.096</c:v>
                </c:pt>
                <c:pt idx="503">
                  <c:v>0.096</c:v>
                </c:pt>
                <c:pt idx="504">
                  <c:v>0.096</c:v>
                </c:pt>
                <c:pt idx="505">
                  <c:v>0.098</c:v>
                </c:pt>
                <c:pt idx="506">
                  <c:v>0.098</c:v>
                </c:pt>
                <c:pt idx="507">
                  <c:v>0.098</c:v>
                </c:pt>
                <c:pt idx="508">
                  <c:v>0.098</c:v>
                </c:pt>
                <c:pt idx="509">
                  <c:v>0.1</c:v>
                </c:pt>
                <c:pt idx="510">
                  <c:v>0.1</c:v>
                </c:pt>
                <c:pt idx="511">
                  <c:v>0.1</c:v>
                </c:pt>
                <c:pt idx="512">
                  <c:v>0.1</c:v>
                </c:pt>
                <c:pt idx="513">
                  <c:v>0.1</c:v>
                </c:pt>
                <c:pt idx="514">
                  <c:v>0.099</c:v>
                </c:pt>
                <c:pt idx="515">
                  <c:v>0.099</c:v>
                </c:pt>
                <c:pt idx="516">
                  <c:v>0.099</c:v>
                </c:pt>
                <c:pt idx="517">
                  <c:v>0.099</c:v>
                </c:pt>
                <c:pt idx="518">
                  <c:v>0.099</c:v>
                </c:pt>
                <c:pt idx="519">
                  <c:v>0.099</c:v>
                </c:pt>
                <c:pt idx="520">
                  <c:v>0.099</c:v>
                </c:pt>
                <c:pt idx="521">
                  <c:v>0.099</c:v>
                </c:pt>
                <c:pt idx="522">
                  <c:v>0.097</c:v>
                </c:pt>
                <c:pt idx="523">
                  <c:v>0.097</c:v>
                </c:pt>
                <c:pt idx="524">
                  <c:v>0.097</c:v>
                </c:pt>
                <c:pt idx="525">
                  <c:v>0.097</c:v>
                </c:pt>
                <c:pt idx="526">
                  <c:v>0.097</c:v>
                </c:pt>
                <c:pt idx="527">
                  <c:v>0.098</c:v>
                </c:pt>
                <c:pt idx="528">
                  <c:v>0.098</c:v>
                </c:pt>
                <c:pt idx="529">
                  <c:v>0.098</c:v>
                </c:pt>
                <c:pt idx="530">
                  <c:v>0.098</c:v>
                </c:pt>
                <c:pt idx="531">
                  <c:v>0.098</c:v>
                </c:pt>
                <c:pt idx="532">
                  <c:v>0.098</c:v>
                </c:pt>
                <c:pt idx="533">
                  <c:v>0.098</c:v>
                </c:pt>
                <c:pt idx="534">
                  <c:v>0.098</c:v>
                </c:pt>
                <c:pt idx="535">
                  <c:v>0.099</c:v>
                </c:pt>
                <c:pt idx="536">
                  <c:v>0.099</c:v>
                </c:pt>
                <c:pt idx="537">
                  <c:v>0.099</c:v>
                </c:pt>
                <c:pt idx="538">
                  <c:v>0.099</c:v>
                </c:pt>
                <c:pt idx="539">
                  <c:v>0.096</c:v>
                </c:pt>
                <c:pt idx="540">
                  <c:v>0.096</c:v>
                </c:pt>
                <c:pt idx="541">
                  <c:v>0.096</c:v>
                </c:pt>
                <c:pt idx="542">
                  <c:v>0.096</c:v>
                </c:pt>
                <c:pt idx="543">
                  <c:v>0.096</c:v>
                </c:pt>
                <c:pt idx="544">
                  <c:v>0.094</c:v>
                </c:pt>
                <c:pt idx="545">
                  <c:v>0.094</c:v>
                </c:pt>
                <c:pt idx="546">
                  <c:v>0.094</c:v>
                </c:pt>
                <c:pt idx="547">
                  <c:v>0.094</c:v>
                </c:pt>
                <c:pt idx="548">
                  <c:v>0.095</c:v>
                </c:pt>
                <c:pt idx="549">
                  <c:v>0.095</c:v>
                </c:pt>
                <c:pt idx="550">
                  <c:v>0.095</c:v>
                </c:pt>
                <c:pt idx="551">
                  <c:v>0.095</c:v>
                </c:pt>
                <c:pt idx="552">
                  <c:v>0.095</c:v>
                </c:pt>
                <c:pt idx="553">
                  <c:v>0.096</c:v>
                </c:pt>
                <c:pt idx="554">
                  <c:v>0.096</c:v>
                </c:pt>
                <c:pt idx="555">
                  <c:v>0.096</c:v>
                </c:pt>
                <c:pt idx="556">
                  <c:v>0.096</c:v>
                </c:pt>
                <c:pt idx="557">
                  <c:v>0.095</c:v>
                </c:pt>
                <c:pt idx="558">
                  <c:v>0.095</c:v>
                </c:pt>
                <c:pt idx="559">
                  <c:v>0.095</c:v>
                </c:pt>
                <c:pt idx="560">
                  <c:v>0.095</c:v>
                </c:pt>
                <c:pt idx="561">
                  <c:v>0.095</c:v>
                </c:pt>
                <c:pt idx="562">
                  <c:v>0.095</c:v>
                </c:pt>
                <c:pt idx="563">
                  <c:v>0.095</c:v>
                </c:pt>
                <c:pt idx="564">
                  <c:v>0.095</c:v>
                </c:pt>
                <c:pt idx="565">
                  <c:v>0.095</c:v>
                </c:pt>
                <c:pt idx="566">
                  <c:v>0.098</c:v>
                </c:pt>
                <c:pt idx="567">
                  <c:v>0.098</c:v>
                </c:pt>
                <c:pt idx="568">
                  <c:v>0.098</c:v>
                </c:pt>
                <c:pt idx="569">
                  <c:v>0.098</c:v>
                </c:pt>
                <c:pt idx="570">
                  <c:v>0.094</c:v>
                </c:pt>
                <c:pt idx="571">
                  <c:v>0.094</c:v>
                </c:pt>
                <c:pt idx="572">
                  <c:v>0.094</c:v>
                </c:pt>
                <c:pt idx="573">
                  <c:v>0.094</c:v>
                </c:pt>
                <c:pt idx="574">
                  <c:v>0.091</c:v>
                </c:pt>
                <c:pt idx="575">
                  <c:v>0.091</c:v>
                </c:pt>
                <c:pt idx="576">
                  <c:v>0.091</c:v>
                </c:pt>
                <c:pt idx="577">
                  <c:v>0.091</c:v>
                </c:pt>
                <c:pt idx="578">
                  <c:v>0.091</c:v>
                </c:pt>
                <c:pt idx="579">
                  <c:v>0.09</c:v>
                </c:pt>
                <c:pt idx="580">
                  <c:v>0.09</c:v>
                </c:pt>
                <c:pt idx="581">
                  <c:v>0.09</c:v>
                </c:pt>
                <c:pt idx="582">
                  <c:v>0.09</c:v>
                </c:pt>
                <c:pt idx="583">
                  <c:v>0.089</c:v>
                </c:pt>
                <c:pt idx="584">
                  <c:v>0.089</c:v>
                </c:pt>
                <c:pt idx="585">
                  <c:v>0.089</c:v>
                </c:pt>
                <c:pt idx="586">
                  <c:v>0.089</c:v>
                </c:pt>
                <c:pt idx="587">
                  <c:v>0.09</c:v>
                </c:pt>
                <c:pt idx="588">
                  <c:v>0.09</c:v>
                </c:pt>
                <c:pt idx="589">
                  <c:v>0.09</c:v>
                </c:pt>
                <c:pt idx="590">
                  <c:v>0.09</c:v>
                </c:pt>
                <c:pt idx="591">
                  <c:v>0.09</c:v>
                </c:pt>
                <c:pt idx="592">
                  <c:v>0.09</c:v>
                </c:pt>
                <c:pt idx="593">
                  <c:v>0.09</c:v>
                </c:pt>
                <c:pt idx="594">
                  <c:v>0.09</c:v>
                </c:pt>
                <c:pt idx="595">
                  <c:v>0.09</c:v>
                </c:pt>
                <c:pt idx="596">
                  <c:v>0.091</c:v>
                </c:pt>
                <c:pt idx="597">
                  <c:v>0.091</c:v>
                </c:pt>
                <c:pt idx="598">
                  <c:v>0.091</c:v>
                </c:pt>
                <c:pt idx="599">
                  <c:v>0.091</c:v>
                </c:pt>
                <c:pt idx="600">
                  <c:v>0.091</c:v>
                </c:pt>
                <c:pt idx="601">
                  <c:v>0.091</c:v>
                </c:pt>
                <c:pt idx="602">
                  <c:v>0.091</c:v>
                </c:pt>
                <c:pt idx="603">
                  <c:v>0.091</c:v>
                </c:pt>
                <c:pt idx="604">
                  <c:v>0.091</c:v>
                </c:pt>
                <c:pt idx="605">
                  <c:v>0.091</c:v>
                </c:pt>
                <c:pt idx="606">
                  <c:v>0.091</c:v>
                </c:pt>
                <c:pt idx="607">
                  <c:v>0.091</c:v>
                </c:pt>
                <c:pt idx="608">
                  <c:v>0.091</c:v>
                </c:pt>
                <c:pt idx="609">
                  <c:v>0.09</c:v>
                </c:pt>
                <c:pt idx="610">
                  <c:v>0.09</c:v>
                </c:pt>
                <c:pt idx="611">
                  <c:v>0.09</c:v>
                </c:pt>
                <c:pt idx="612">
                  <c:v>0.09</c:v>
                </c:pt>
                <c:pt idx="613">
                  <c:v>0.089</c:v>
                </c:pt>
                <c:pt idx="614">
                  <c:v>0.089</c:v>
                </c:pt>
                <c:pt idx="615">
                  <c:v>0.089</c:v>
                </c:pt>
                <c:pt idx="616">
                  <c:v>0.089</c:v>
                </c:pt>
                <c:pt idx="617">
                  <c:v>0.089</c:v>
                </c:pt>
                <c:pt idx="618">
                  <c:v>0.087</c:v>
                </c:pt>
                <c:pt idx="619">
                  <c:v>0.087</c:v>
                </c:pt>
                <c:pt idx="620">
                  <c:v>0.087</c:v>
                </c:pt>
                <c:pt idx="621">
                  <c:v>0.087</c:v>
                </c:pt>
                <c:pt idx="622">
                  <c:v>0.085</c:v>
                </c:pt>
                <c:pt idx="623">
                  <c:v>0.085</c:v>
                </c:pt>
                <c:pt idx="624">
                  <c:v>0.085</c:v>
                </c:pt>
                <c:pt idx="625">
                  <c:v>0.085</c:v>
                </c:pt>
                <c:pt idx="626">
                  <c:v>0.085</c:v>
                </c:pt>
                <c:pt idx="627">
                  <c:v>0.083</c:v>
                </c:pt>
                <c:pt idx="628">
                  <c:v>0.083</c:v>
                </c:pt>
                <c:pt idx="629">
                  <c:v>0.083</c:v>
                </c:pt>
                <c:pt idx="630">
                  <c:v>0.083</c:v>
                </c:pt>
                <c:pt idx="631">
                  <c:v>0.083</c:v>
                </c:pt>
                <c:pt idx="632">
                  <c:v>0.083</c:v>
                </c:pt>
                <c:pt idx="633">
                  <c:v>0.083</c:v>
                </c:pt>
                <c:pt idx="634">
                  <c:v>0.083</c:v>
                </c:pt>
                <c:pt idx="635">
                  <c:v>0.082</c:v>
                </c:pt>
                <c:pt idx="636">
                  <c:v>0.082</c:v>
                </c:pt>
                <c:pt idx="637">
                  <c:v>0.082</c:v>
                </c:pt>
                <c:pt idx="638">
                  <c:v>0.082</c:v>
                </c:pt>
                <c:pt idx="639">
                  <c:v>0.082</c:v>
                </c:pt>
                <c:pt idx="640">
                  <c:v>0.081</c:v>
                </c:pt>
                <c:pt idx="641">
                  <c:v>0.081</c:v>
                </c:pt>
                <c:pt idx="642">
                  <c:v>0.081</c:v>
                </c:pt>
                <c:pt idx="643">
                  <c:v>0.081</c:v>
                </c:pt>
                <c:pt idx="644">
                  <c:v>0.082</c:v>
                </c:pt>
                <c:pt idx="645">
                  <c:v>0.082</c:v>
                </c:pt>
                <c:pt idx="646">
                  <c:v>0.082</c:v>
                </c:pt>
                <c:pt idx="647">
                  <c:v>0.082</c:v>
                </c:pt>
                <c:pt idx="648">
                  <c:v>0.082</c:v>
                </c:pt>
                <c:pt idx="649">
                  <c:v>0.082</c:v>
                </c:pt>
                <c:pt idx="650">
                  <c:v>0.082</c:v>
                </c:pt>
                <c:pt idx="651">
                  <c:v>0.082</c:v>
                </c:pt>
                <c:pt idx="652">
                  <c:v>0.082</c:v>
                </c:pt>
                <c:pt idx="653">
                  <c:v>0.082</c:v>
                </c:pt>
                <c:pt idx="654">
                  <c:v>0.082</c:v>
                </c:pt>
                <c:pt idx="655">
                  <c:v>0.082</c:v>
                </c:pt>
                <c:pt idx="656">
                  <c:v>0.082</c:v>
                </c:pt>
                <c:pt idx="657">
                  <c:v>0.081</c:v>
                </c:pt>
                <c:pt idx="658">
                  <c:v>0.081</c:v>
                </c:pt>
                <c:pt idx="659">
                  <c:v>0.081</c:v>
                </c:pt>
                <c:pt idx="660">
                  <c:v>0.081</c:v>
                </c:pt>
                <c:pt idx="661">
                  <c:v>0.078</c:v>
                </c:pt>
                <c:pt idx="662">
                  <c:v>0.078</c:v>
                </c:pt>
                <c:pt idx="663">
                  <c:v>0.078</c:v>
                </c:pt>
                <c:pt idx="664">
                  <c:v>0.078</c:v>
                </c:pt>
                <c:pt idx="665">
                  <c:v>0.078</c:v>
                </c:pt>
                <c:pt idx="666">
                  <c:v>0.079</c:v>
                </c:pt>
                <c:pt idx="667">
                  <c:v>0.079</c:v>
                </c:pt>
                <c:pt idx="668">
                  <c:v>0.079</c:v>
                </c:pt>
                <c:pt idx="669">
                  <c:v>0.079</c:v>
                </c:pt>
                <c:pt idx="670">
                  <c:v>0.078</c:v>
                </c:pt>
                <c:pt idx="671">
                  <c:v>0.078</c:v>
                </c:pt>
                <c:pt idx="672">
                  <c:v>0.078</c:v>
                </c:pt>
                <c:pt idx="673">
                  <c:v>0.078</c:v>
                </c:pt>
                <c:pt idx="674">
                  <c:v>0.078</c:v>
                </c:pt>
                <c:pt idx="675">
                  <c:v>0.078</c:v>
                </c:pt>
                <c:pt idx="676">
                  <c:v>0.078</c:v>
                </c:pt>
                <c:pt idx="677">
                  <c:v>0.078</c:v>
                </c:pt>
                <c:pt idx="678">
                  <c:v>0.078</c:v>
                </c:pt>
                <c:pt idx="679">
                  <c:v>0.079</c:v>
                </c:pt>
                <c:pt idx="680">
                  <c:v>0.079</c:v>
                </c:pt>
                <c:pt idx="681">
                  <c:v>0.079</c:v>
                </c:pt>
                <c:pt idx="682">
                  <c:v>0.079</c:v>
                </c:pt>
                <c:pt idx="683">
                  <c:v>0.077</c:v>
                </c:pt>
                <c:pt idx="684">
                  <c:v>0.077</c:v>
                </c:pt>
                <c:pt idx="685">
                  <c:v>0.077</c:v>
                </c:pt>
                <c:pt idx="686">
                  <c:v>0.077</c:v>
                </c:pt>
                <c:pt idx="687">
                  <c:v>0.076</c:v>
                </c:pt>
                <c:pt idx="688">
                  <c:v>0.076</c:v>
                </c:pt>
                <c:pt idx="689">
                  <c:v>0.076</c:v>
                </c:pt>
                <c:pt idx="690">
                  <c:v>0.076</c:v>
                </c:pt>
                <c:pt idx="691">
                  <c:v>0.076</c:v>
                </c:pt>
                <c:pt idx="692">
                  <c:v>0.075</c:v>
                </c:pt>
                <c:pt idx="693">
                  <c:v>0.075</c:v>
                </c:pt>
                <c:pt idx="694">
                  <c:v>0.075</c:v>
                </c:pt>
                <c:pt idx="695">
                  <c:v>0.075</c:v>
                </c:pt>
                <c:pt idx="696">
                  <c:v>0.075</c:v>
                </c:pt>
                <c:pt idx="697">
                  <c:v>0.075</c:v>
                </c:pt>
                <c:pt idx="698">
                  <c:v>0.075</c:v>
                </c:pt>
                <c:pt idx="699">
                  <c:v>0.075</c:v>
                </c:pt>
                <c:pt idx="700">
                  <c:v>0.075</c:v>
                </c:pt>
                <c:pt idx="701">
                  <c:v>0.075</c:v>
                </c:pt>
                <c:pt idx="702">
                  <c:v>0.075</c:v>
                </c:pt>
                <c:pt idx="703">
                  <c:v>0.075</c:v>
                </c:pt>
                <c:pt idx="704">
                  <c:v>0.075</c:v>
                </c:pt>
                <c:pt idx="705">
                  <c:v>0.075</c:v>
                </c:pt>
                <c:pt idx="706">
                  <c:v>0.075</c:v>
                </c:pt>
                <c:pt idx="707">
                  <c:v>0.075</c:v>
                </c:pt>
                <c:pt idx="708">
                  <c:v>0.075</c:v>
                </c:pt>
                <c:pt idx="709">
                  <c:v>0.073</c:v>
                </c:pt>
                <c:pt idx="710">
                  <c:v>0.073</c:v>
                </c:pt>
                <c:pt idx="711">
                  <c:v>0.073</c:v>
                </c:pt>
                <c:pt idx="712">
                  <c:v>0.073</c:v>
                </c:pt>
                <c:pt idx="713">
                  <c:v>0.073</c:v>
                </c:pt>
                <c:pt idx="714">
                  <c:v>0.072</c:v>
                </c:pt>
                <c:pt idx="715">
                  <c:v>0.072</c:v>
                </c:pt>
                <c:pt idx="716">
                  <c:v>0.072</c:v>
                </c:pt>
                <c:pt idx="717">
                  <c:v>0.072</c:v>
                </c:pt>
                <c:pt idx="718">
                  <c:v>0.073</c:v>
                </c:pt>
                <c:pt idx="719">
                  <c:v>0.073</c:v>
                </c:pt>
                <c:pt idx="720">
                  <c:v>0.073</c:v>
                </c:pt>
                <c:pt idx="721">
                  <c:v>0.073</c:v>
                </c:pt>
                <c:pt idx="722">
                  <c:v>0.07</c:v>
                </c:pt>
                <c:pt idx="723">
                  <c:v>0.07</c:v>
                </c:pt>
                <c:pt idx="724">
                  <c:v>0.07</c:v>
                </c:pt>
                <c:pt idx="725">
                  <c:v>0.07</c:v>
                </c:pt>
                <c:pt idx="726">
                  <c:v>0.07</c:v>
                </c:pt>
                <c:pt idx="727">
                  <c:v>0.067</c:v>
                </c:pt>
                <c:pt idx="728">
                  <c:v>0.067</c:v>
                </c:pt>
                <c:pt idx="729">
                  <c:v>0.067</c:v>
                </c:pt>
                <c:pt idx="730">
                  <c:v>0.067</c:v>
                </c:pt>
                <c:pt idx="731">
                  <c:v>0.066</c:v>
                </c:pt>
                <c:pt idx="732">
                  <c:v>0.066</c:v>
                </c:pt>
                <c:pt idx="733">
                  <c:v>0.066</c:v>
                </c:pt>
                <c:pt idx="734">
                  <c:v>0.066</c:v>
                </c:pt>
                <c:pt idx="735">
                  <c:v>0.067</c:v>
                </c:pt>
                <c:pt idx="736">
                  <c:v>0.067</c:v>
                </c:pt>
                <c:pt idx="737">
                  <c:v>0.067</c:v>
                </c:pt>
                <c:pt idx="738">
                  <c:v>0.067</c:v>
                </c:pt>
                <c:pt idx="739">
                  <c:v>0.067</c:v>
                </c:pt>
                <c:pt idx="740">
                  <c:v>0.067</c:v>
                </c:pt>
                <c:pt idx="741">
                  <c:v>0.067</c:v>
                </c:pt>
                <c:pt idx="742">
                  <c:v>0.067</c:v>
                </c:pt>
                <c:pt idx="743">
                  <c:v>0.067</c:v>
                </c:pt>
                <c:pt idx="744">
                  <c:v>0.063</c:v>
                </c:pt>
                <c:pt idx="745">
                  <c:v>0.063</c:v>
                </c:pt>
                <c:pt idx="746">
                  <c:v>0.063</c:v>
                </c:pt>
                <c:pt idx="747">
                  <c:v>0.063</c:v>
                </c:pt>
                <c:pt idx="748">
                  <c:v>0.063</c:v>
                </c:pt>
                <c:pt idx="749">
                  <c:v>0.063</c:v>
                </c:pt>
                <c:pt idx="750">
                  <c:v>0.063</c:v>
                </c:pt>
                <c:pt idx="751">
                  <c:v>0.063</c:v>
                </c:pt>
                <c:pt idx="752">
                  <c:v>0.063</c:v>
                </c:pt>
                <c:pt idx="753">
                  <c:v>0.061</c:v>
                </c:pt>
                <c:pt idx="754">
                  <c:v>0.061</c:v>
                </c:pt>
                <c:pt idx="755">
                  <c:v>0.061</c:v>
                </c:pt>
                <c:pt idx="756">
                  <c:v>0.061</c:v>
                </c:pt>
                <c:pt idx="757">
                  <c:v>0.062</c:v>
                </c:pt>
                <c:pt idx="758">
                  <c:v>0.062</c:v>
                </c:pt>
                <c:pt idx="759">
                  <c:v>0.062</c:v>
                </c:pt>
                <c:pt idx="760">
                  <c:v>0.062</c:v>
                </c:pt>
                <c:pt idx="761">
                  <c:v>0.061</c:v>
                </c:pt>
                <c:pt idx="762">
                  <c:v>0.061</c:v>
                </c:pt>
                <c:pt idx="763">
                  <c:v>0.061</c:v>
                </c:pt>
                <c:pt idx="764">
                  <c:v>0.061</c:v>
                </c:pt>
                <c:pt idx="765">
                  <c:v>0.061</c:v>
                </c:pt>
                <c:pt idx="766">
                  <c:v>0.059</c:v>
                </c:pt>
                <c:pt idx="767">
                  <c:v>0.059</c:v>
                </c:pt>
                <c:pt idx="768">
                  <c:v>0.059</c:v>
                </c:pt>
                <c:pt idx="769">
                  <c:v>0.059</c:v>
                </c:pt>
                <c:pt idx="770">
                  <c:v>0.058</c:v>
                </c:pt>
                <c:pt idx="771">
                  <c:v>0.058</c:v>
                </c:pt>
                <c:pt idx="772">
                  <c:v>0.058</c:v>
                </c:pt>
                <c:pt idx="773">
                  <c:v>0.058</c:v>
                </c:pt>
                <c:pt idx="774">
                  <c:v>0.058</c:v>
                </c:pt>
                <c:pt idx="775">
                  <c:v>0.058</c:v>
                </c:pt>
                <c:pt idx="776">
                  <c:v>0.058</c:v>
                </c:pt>
                <c:pt idx="777">
                  <c:v>0.058</c:v>
                </c:pt>
                <c:pt idx="778">
                  <c:v>0.058</c:v>
                </c:pt>
                <c:pt idx="779">
                  <c:v>0.056</c:v>
                </c:pt>
                <c:pt idx="780">
                  <c:v>0.056</c:v>
                </c:pt>
                <c:pt idx="781">
                  <c:v>0.056</c:v>
                </c:pt>
                <c:pt idx="782">
                  <c:v>0.056</c:v>
                </c:pt>
                <c:pt idx="783">
                  <c:v>0.057</c:v>
                </c:pt>
                <c:pt idx="784">
                  <c:v>0.057</c:v>
                </c:pt>
                <c:pt idx="785">
                  <c:v>0.057</c:v>
                </c:pt>
                <c:pt idx="786">
                  <c:v>0.057</c:v>
                </c:pt>
                <c:pt idx="787">
                  <c:v>0.057</c:v>
                </c:pt>
                <c:pt idx="788">
                  <c:v>0.055</c:v>
                </c:pt>
                <c:pt idx="789">
                  <c:v>0.055</c:v>
                </c:pt>
                <c:pt idx="790">
                  <c:v>0.055</c:v>
                </c:pt>
                <c:pt idx="791">
                  <c:v>0.055</c:v>
                </c:pt>
                <c:pt idx="792">
                  <c:v>0.055</c:v>
                </c:pt>
                <c:pt idx="793">
                  <c:v>0.055</c:v>
                </c:pt>
                <c:pt idx="794">
                  <c:v>0.055</c:v>
                </c:pt>
                <c:pt idx="795">
                  <c:v>0.055</c:v>
                </c:pt>
                <c:pt idx="796">
                  <c:v>0.054</c:v>
                </c:pt>
                <c:pt idx="797">
                  <c:v>0.054</c:v>
                </c:pt>
                <c:pt idx="798">
                  <c:v>0.054</c:v>
                </c:pt>
                <c:pt idx="799">
                  <c:v>0.054</c:v>
                </c:pt>
                <c:pt idx="800">
                  <c:v>0.055</c:v>
                </c:pt>
                <c:pt idx="801">
                  <c:v>0.055</c:v>
                </c:pt>
                <c:pt idx="802">
                  <c:v>0.055</c:v>
                </c:pt>
                <c:pt idx="803">
                  <c:v>0.055</c:v>
                </c:pt>
                <c:pt idx="804">
                  <c:v>0.055</c:v>
                </c:pt>
                <c:pt idx="805">
                  <c:v>0.053</c:v>
                </c:pt>
                <c:pt idx="806">
                  <c:v>0.053</c:v>
                </c:pt>
                <c:pt idx="807">
                  <c:v>0.053</c:v>
                </c:pt>
                <c:pt idx="808">
                  <c:v>0.053</c:v>
                </c:pt>
                <c:pt idx="809">
                  <c:v>0.053</c:v>
                </c:pt>
                <c:pt idx="810">
                  <c:v>0.053</c:v>
                </c:pt>
                <c:pt idx="811">
                  <c:v>0.053</c:v>
                </c:pt>
                <c:pt idx="812">
                  <c:v>0.053</c:v>
                </c:pt>
                <c:pt idx="813">
                  <c:v>0.051</c:v>
                </c:pt>
                <c:pt idx="814">
                  <c:v>0.051</c:v>
                </c:pt>
                <c:pt idx="815">
                  <c:v>0.051</c:v>
                </c:pt>
                <c:pt idx="816">
                  <c:v>0.051</c:v>
                </c:pt>
                <c:pt idx="817">
                  <c:v>0.051</c:v>
                </c:pt>
                <c:pt idx="818">
                  <c:v>0.051</c:v>
                </c:pt>
                <c:pt idx="819">
                  <c:v>0.051</c:v>
                </c:pt>
                <c:pt idx="820">
                  <c:v>0.051</c:v>
                </c:pt>
                <c:pt idx="821">
                  <c:v>0.051</c:v>
                </c:pt>
                <c:pt idx="822">
                  <c:v>0.05</c:v>
                </c:pt>
                <c:pt idx="823">
                  <c:v>0.05</c:v>
                </c:pt>
                <c:pt idx="824">
                  <c:v>0.05</c:v>
                </c:pt>
                <c:pt idx="825">
                  <c:v>0.05</c:v>
                </c:pt>
                <c:pt idx="826">
                  <c:v>0.05</c:v>
                </c:pt>
                <c:pt idx="827">
                  <c:v>0.05</c:v>
                </c:pt>
                <c:pt idx="828">
                  <c:v>0.05</c:v>
                </c:pt>
                <c:pt idx="829">
                  <c:v>0.05</c:v>
                </c:pt>
                <c:pt idx="830">
                  <c:v>0.05</c:v>
                </c:pt>
                <c:pt idx="831">
                  <c:v>0.05</c:v>
                </c:pt>
                <c:pt idx="832">
                  <c:v>0.05</c:v>
                </c:pt>
                <c:pt idx="833">
                  <c:v>0.05</c:v>
                </c:pt>
                <c:pt idx="834">
                  <c:v>0.05</c:v>
                </c:pt>
                <c:pt idx="835">
                  <c:v>0.049</c:v>
                </c:pt>
                <c:pt idx="836">
                  <c:v>0.049</c:v>
                </c:pt>
                <c:pt idx="837">
                  <c:v>0.049</c:v>
                </c:pt>
                <c:pt idx="838">
                  <c:v>0.049</c:v>
                </c:pt>
                <c:pt idx="839">
                  <c:v>0.049</c:v>
                </c:pt>
                <c:pt idx="840">
                  <c:v>0.05</c:v>
                </c:pt>
                <c:pt idx="841">
                  <c:v>0.05</c:v>
                </c:pt>
                <c:pt idx="842">
                  <c:v>0.05</c:v>
                </c:pt>
                <c:pt idx="843">
                  <c:v>0.05</c:v>
                </c:pt>
                <c:pt idx="844">
                  <c:v>0.05</c:v>
                </c:pt>
                <c:pt idx="845">
                  <c:v>0.05</c:v>
                </c:pt>
                <c:pt idx="846">
                  <c:v>0.05</c:v>
                </c:pt>
                <c:pt idx="847">
                  <c:v>0.05</c:v>
                </c:pt>
                <c:pt idx="848">
                  <c:v>0.047</c:v>
                </c:pt>
                <c:pt idx="849">
                  <c:v>0.047</c:v>
                </c:pt>
                <c:pt idx="850">
                  <c:v>0.047</c:v>
                </c:pt>
                <c:pt idx="851">
                  <c:v>0.047</c:v>
                </c:pt>
                <c:pt idx="852">
                  <c:v>0.047</c:v>
                </c:pt>
                <c:pt idx="853">
                  <c:v>0.047</c:v>
                </c:pt>
                <c:pt idx="854">
                  <c:v>0.047</c:v>
                </c:pt>
                <c:pt idx="855">
                  <c:v>0.047</c:v>
                </c:pt>
                <c:pt idx="856">
                  <c:v>0.047</c:v>
                </c:pt>
                <c:pt idx="857">
                  <c:v>0.049</c:v>
                </c:pt>
                <c:pt idx="858">
                  <c:v>0.049</c:v>
                </c:pt>
                <c:pt idx="859">
                  <c:v>0.049</c:v>
                </c:pt>
                <c:pt idx="860">
                  <c:v>0.049</c:v>
                </c:pt>
                <c:pt idx="861">
                  <c:v>0.049</c:v>
                </c:pt>
                <c:pt idx="862">
                  <c:v>0.049</c:v>
                </c:pt>
                <c:pt idx="863">
                  <c:v>0.049</c:v>
                </c:pt>
                <c:pt idx="864">
                  <c:v>0.049</c:v>
                </c:pt>
                <c:pt idx="865">
                  <c:v>0.049</c:v>
                </c:pt>
                <c:pt idx="866">
                  <c:v>0.049</c:v>
                </c:pt>
                <c:pt idx="867">
                  <c:v>0.049</c:v>
                </c:pt>
                <c:pt idx="868">
                  <c:v>0.049</c:v>
                </c:pt>
                <c:pt idx="869">
                  <c:v>0.049</c:v>
                </c:pt>
                <c:pt idx="870">
                  <c:v>0.05</c:v>
                </c:pt>
                <c:pt idx="871">
                  <c:v>0.05</c:v>
                </c:pt>
                <c:pt idx="872">
                  <c:v>0.05</c:v>
                </c:pt>
                <c:pt idx="873">
                  <c:v>0.05</c:v>
                </c:pt>
                <c:pt idx="874">
                  <c:v>0.049</c:v>
                </c:pt>
                <c:pt idx="875">
                  <c:v>0.049</c:v>
                </c:pt>
                <c:pt idx="876">
                  <c:v>0.049</c:v>
                </c:pt>
                <c:pt idx="877">
                  <c:v>0.049</c:v>
                </c:pt>
                <c:pt idx="878">
                  <c:v>0.049</c:v>
                </c:pt>
                <c:pt idx="879">
                  <c:v>0.046</c:v>
                </c:pt>
                <c:pt idx="880">
                  <c:v>0.046</c:v>
                </c:pt>
                <c:pt idx="881">
                  <c:v>0.046</c:v>
                </c:pt>
                <c:pt idx="882">
                  <c:v>0.046</c:v>
                </c:pt>
                <c:pt idx="883">
                  <c:v>0.047</c:v>
                </c:pt>
                <c:pt idx="884">
                  <c:v>0.047</c:v>
                </c:pt>
                <c:pt idx="885">
                  <c:v>0.047</c:v>
                </c:pt>
                <c:pt idx="886">
                  <c:v>0.047</c:v>
                </c:pt>
                <c:pt idx="887">
                  <c:v>0.047</c:v>
                </c:pt>
                <c:pt idx="888">
                  <c:v>0.048</c:v>
                </c:pt>
                <c:pt idx="889">
                  <c:v>0.048</c:v>
                </c:pt>
                <c:pt idx="890">
                  <c:v>0.048</c:v>
                </c:pt>
                <c:pt idx="891">
                  <c:v>0.048</c:v>
                </c:pt>
                <c:pt idx="892">
                  <c:v>0.047</c:v>
                </c:pt>
                <c:pt idx="893">
                  <c:v>0.047</c:v>
                </c:pt>
                <c:pt idx="894">
                  <c:v>0.047</c:v>
                </c:pt>
                <c:pt idx="895">
                  <c:v>0.047</c:v>
                </c:pt>
                <c:pt idx="896">
                  <c:v>0.045</c:v>
                </c:pt>
                <c:pt idx="897">
                  <c:v>0.045</c:v>
                </c:pt>
                <c:pt idx="898">
                  <c:v>0.045</c:v>
                </c:pt>
                <c:pt idx="899">
                  <c:v>0.045</c:v>
                </c:pt>
                <c:pt idx="900">
                  <c:v>0.044</c:v>
                </c:pt>
                <c:pt idx="901">
                  <c:v>0.044</c:v>
                </c:pt>
                <c:pt idx="902">
                  <c:v>0.044</c:v>
                </c:pt>
                <c:pt idx="903">
                  <c:v>0.044</c:v>
                </c:pt>
                <c:pt idx="904">
                  <c:v>0.044</c:v>
                </c:pt>
                <c:pt idx="905">
                  <c:v>0.043</c:v>
                </c:pt>
                <c:pt idx="906">
                  <c:v>0.043</c:v>
                </c:pt>
                <c:pt idx="907">
                  <c:v>0.043</c:v>
                </c:pt>
                <c:pt idx="908">
                  <c:v>0.043</c:v>
                </c:pt>
                <c:pt idx="909">
                  <c:v>0.044</c:v>
                </c:pt>
                <c:pt idx="910">
                  <c:v>0.044</c:v>
                </c:pt>
                <c:pt idx="911">
                  <c:v>0.044</c:v>
                </c:pt>
                <c:pt idx="912">
                  <c:v>0.044</c:v>
                </c:pt>
                <c:pt idx="913">
                  <c:v>0.043</c:v>
                </c:pt>
                <c:pt idx="914">
                  <c:v>0.043</c:v>
                </c:pt>
                <c:pt idx="915">
                  <c:v>0.043</c:v>
                </c:pt>
                <c:pt idx="916">
                  <c:v>0.043</c:v>
                </c:pt>
                <c:pt idx="917">
                  <c:v>0.043</c:v>
                </c:pt>
                <c:pt idx="918">
                  <c:v>0.044</c:v>
                </c:pt>
                <c:pt idx="919">
                  <c:v>0.044</c:v>
                </c:pt>
                <c:pt idx="920">
                  <c:v>0.044</c:v>
                </c:pt>
                <c:pt idx="921">
                  <c:v>0.044</c:v>
                </c:pt>
                <c:pt idx="922">
                  <c:v>0.042</c:v>
                </c:pt>
                <c:pt idx="923">
                  <c:v>0.042</c:v>
                </c:pt>
                <c:pt idx="924">
                  <c:v>0.042</c:v>
                </c:pt>
                <c:pt idx="925">
                  <c:v>0.042</c:v>
                </c:pt>
                <c:pt idx="926">
                  <c:v>0.042</c:v>
                </c:pt>
                <c:pt idx="927">
                  <c:v>0.041</c:v>
                </c:pt>
                <c:pt idx="928">
                  <c:v>0.041</c:v>
                </c:pt>
                <c:pt idx="929">
                  <c:v>0.041</c:v>
                </c:pt>
                <c:pt idx="930">
                  <c:v>0.041</c:v>
                </c:pt>
                <c:pt idx="931">
                  <c:v>0.041</c:v>
                </c:pt>
                <c:pt idx="932">
                  <c:v>0.041</c:v>
                </c:pt>
                <c:pt idx="933">
                  <c:v>0.041</c:v>
                </c:pt>
                <c:pt idx="934">
                  <c:v>0.041</c:v>
                </c:pt>
                <c:pt idx="935">
                  <c:v>0.041</c:v>
                </c:pt>
                <c:pt idx="936">
                  <c:v>0.041</c:v>
                </c:pt>
                <c:pt idx="937">
                  <c:v>0.041</c:v>
                </c:pt>
                <c:pt idx="938">
                  <c:v>0.041</c:v>
                </c:pt>
                <c:pt idx="939">
                  <c:v>0.041</c:v>
                </c:pt>
                <c:pt idx="940">
                  <c:v>0.041</c:v>
                </c:pt>
                <c:pt idx="941">
                  <c:v>0.041</c:v>
                </c:pt>
                <c:pt idx="942">
                  <c:v>0.041</c:v>
                </c:pt>
                <c:pt idx="943">
                  <c:v>0.041</c:v>
                </c:pt>
                <c:pt idx="944">
                  <c:v>0.041</c:v>
                </c:pt>
                <c:pt idx="945">
                  <c:v>0.041</c:v>
                </c:pt>
                <c:pt idx="946">
                  <c:v>0.041</c:v>
                </c:pt>
                <c:pt idx="947">
                  <c:v>0.041</c:v>
                </c:pt>
                <c:pt idx="948">
                  <c:v>0.041</c:v>
                </c:pt>
                <c:pt idx="949">
                  <c:v>0.041</c:v>
                </c:pt>
                <c:pt idx="950">
                  <c:v>0.041</c:v>
                </c:pt>
                <c:pt idx="951">
                  <c:v>0.041</c:v>
                </c:pt>
                <c:pt idx="952">
                  <c:v>0.041</c:v>
                </c:pt>
                <c:pt idx="953">
                  <c:v>0.039</c:v>
                </c:pt>
                <c:pt idx="954">
                  <c:v>0.039</c:v>
                </c:pt>
                <c:pt idx="955">
                  <c:v>0.039</c:v>
                </c:pt>
                <c:pt idx="956">
                  <c:v>0.039</c:v>
                </c:pt>
                <c:pt idx="957">
                  <c:v>0.038</c:v>
                </c:pt>
                <c:pt idx="958">
                  <c:v>0.038</c:v>
                </c:pt>
                <c:pt idx="959">
                  <c:v>0.038</c:v>
                </c:pt>
                <c:pt idx="960">
                  <c:v>0.038</c:v>
                </c:pt>
                <c:pt idx="961">
                  <c:v>0.038</c:v>
                </c:pt>
                <c:pt idx="962">
                  <c:v>0.038</c:v>
                </c:pt>
                <c:pt idx="963">
                  <c:v>0.038</c:v>
                </c:pt>
                <c:pt idx="964">
                  <c:v>0.038</c:v>
                </c:pt>
              </c:numCache>
            </c:numRef>
          </c:val>
          <c:smooth val="0"/>
        </c:ser>
        <c:dLbls>
          <c:showLegendKey val="0"/>
          <c:showVal val="0"/>
          <c:showCatName val="0"/>
          <c:showSerName val="0"/>
          <c:showPercent val="0"/>
          <c:showBubbleSize val="0"/>
        </c:dLbls>
        <c:marker val="1"/>
        <c:smooth val="0"/>
        <c:axId val="-2100270808"/>
        <c:axId val="-2100237912"/>
      </c:lineChart>
      <c:catAx>
        <c:axId val="-2099290776"/>
        <c:scaling>
          <c:orientation val="minMax"/>
        </c:scaling>
        <c:delete val="0"/>
        <c:axPos val="b"/>
        <c:numFmt formatCode="0" sourceLinked="1"/>
        <c:majorTickMark val="out"/>
        <c:minorTickMark val="none"/>
        <c:tickLblPos val="nextTo"/>
        <c:txPr>
          <a:bodyPr rot="-5400000" vert="horz"/>
          <a:lstStyle/>
          <a:p>
            <a:pPr>
              <a:defRPr sz="1200" b="1" i="0"/>
            </a:pPr>
            <a:endParaRPr lang="en-US"/>
          </a:p>
        </c:txPr>
        <c:crossAx val="-2099287592"/>
        <c:crosses val="autoZero"/>
        <c:auto val="1"/>
        <c:lblAlgn val="ctr"/>
        <c:lblOffset val="100"/>
        <c:tickLblSkip val="1"/>
        <c:tickMarkSkip val="3"/>
        <c:noMultiLvlLbl val="0"/>
      </c:catAx>
      <c:valAx>
        <c:axId val="-2099287592"/>
        <c:scaling>
          <c:orientation val="minMax"/>
          <c:max val="700000.0"/>
        </c:scaling>
        <c:delete val="0"/>
        <c:axPos val="l"/>
        <c:majorGridlines>
          <c:spPr>
            <a:ln w="31750">
              <a:solidFill>
                <a:schemeClr val="bg1"/>
              </a:solidFill>
            </a:ln>
          </c:spPr>
        </c:majorGridlines>
        <c:numFmt formatCode="#,##0" sourceLinked="0"/>
        <c:majorTickMark val="out"/>
        <c:minorTickMark val="none"/>
        <c:tickLblPos val="nextTo"/>
        <c:spPr>
          <a:ln>
            <a:solidFill>
              <a:schemeClr val="bg1"/>
            </a:solidFill>
          </a:ln>
        </c:spPr>
        <c:txPr>
          <a:bodyPr/>
          <a:lstStyle/>
          <a:p>
            <a:pPr>
              <a:defRPr sz="1200" b="1"/>
            </a:pPr>
            <a:endParaRPr lang="en-US"/>
          </a:p>
        </c:txPr>
        <c:crossAx val="-2099290776"/>
        <c:crosses val="autoZero"/>
        <c:crossBetween val="between"/>
      </c:valAx>
      <c:valAx>
        <c:axId val="-2100237912"/>
        <c:scaling>
          <c:orientation val="minMax"/>
          <c:max val="0.14"/>
        </c:scaling>
        <c:delete val="0"/>
        <c:axPos val="r"/>
        <c:numFmt formatCode="0.0%" sourceLinked="0"/>
        <c:majorTickMark val="out"/>
        <c:minorTickMark val="none"/>
        <c:tickLblPos val="nextTo"/>
        <c:txPr>
          <a:bodyPr/>
          <a:lstStyle/>
          <a:p>
            <a:pPr>
              <a:defRPr sz="1300" b="1" i="0">
                <a:solidFill>
                  <a:srgbClr val="FF0000"/>
                </a:solidFill>
              </a:defRPr>
            </a:pPr>
            <a:endParaRPr lang="en-US"/>
          </a:p>
        </c:txPr>
        <c:crossAx val="-2100270808"/>
        <c:crosses val="max"/>
        <c:crossBetween val="between"/>
      </c:valAx>
      <c:catAx>
        <c:axId val="-2100270808"/>
        <c:scaling>
          <c:orientation val="minMax"/>
        </c:scaling>
        <c:delete val="1"/>
        <c:axPos val="b"/>
        <c:majorTickMark val="out"/>
        <c:minorTickMark val="none"/>
        <c:tickLblPos val="nextTo"/>
        <c:crossAx val="-2100237912"/>
        <c:crosses val="autoZero"/>
        <c:auto val="1"/>
        <c:lblAlgn val="ctr"/>
        <c:lblOffset val="100"/>
        <c:noMultiLvlLbl val="0"/>
      </c:catAx>
      <c:spPr>
        <a:solidFill>
          <a:schemeClr val="bg1">
            <a:lumMod val="95000"/>
          </a:schemeClr>
        </a:solidFill>
      </c:spPr>
    </c:plotArea>
    <c:plotVisOnly val="1"/>
    <c:dispBlanksAs val="gap"/>
    <c:showDLblsOverMax val="0"/>
  </c:chart>
  <c:spPr>
    <a:ln>
      <a:solidFill>
        <a:schemeClr val="bg1"/>
      </a:solidFill>
    </a:ln>
  </c:spPr>
  <c:printSettings>
    <c:headerFooter/>
    <c:pageMargins b="1.0" l="0.75" r="0.75" t="1.0"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0">
                <a:latin typeface="Garamond"/>
                <a:cs typeface="Garamond"/>
              </a:rPr>
              <a:t>M</a:t>
            </a:r>
            <a:r>
              <a:rPr lang="en-US" sz="1500" b="0">
                <a:latin typeface="Garamond"/>
                <a:cs typeface="Garamond"/>
              </a:rPr>
              <a:t>ERIDIAN </a:t>
            </a:r>
            <a:r>
              <a:rPr lang="en-US" sz="1800" b="0">
                <a:latin typeface="Garamond"/>
                <a:cs typeface="Garamond"/>
              </a:rPr>
              <a:t>F</a:t>
            </a:r>
            <a:r>
              <a:rPr lang="en-US" sz="1500" b="0">
                <a:latin typeface="Garamond"/>
                <a:cs typeface="Garamond"/>
              </a:rPr>
              <a:t>INANCIAL </a:t>
            </a:r>
            <a:r>
              <a:rPr lang="en-US" sz="1800" b="0">
                <a:latin typeface="Garamond"/>
                <a:cs typeface="Garamond"/>
              </a:rPr>
              <a:t>S</a:t>
            </a:r>
            <a:r>
              <a:rPr lang="en-US" sz="1500" b="0">
                <a:latin typeface="Garamond"/>
                <a:cs typeface="Garamond"/>
              </a:rPr>
              <a:t>TRESS </a:t>
            </a:r>
            <a:r>
              <a:rPr lang="en-US" sz="1800" b="0">
                <a:latin typeface="Garamond"/>
                <a:cs typeface="Garamond"/>
              </a:rPr>
              <a:t>I</a:t>
            </a:r>
            <a:r>
              <a:rPr lang="en-US" sz="1500" b="0">
                <a:latin typeface="Garamond"/>
                <a:cs typeface="Garamond"/>
              </a:rPr>
              <a:t>NDEX </a:t>
            </a:r>
            <a:r>
              <a:rPr lang="en-US" sz="1400" b="0" i="0" u="none" strike="noStrike" baseline="0">
                <a:effectLst/>
                <a:latin typeface="Garamond"/>
                <a:cs typeface="Garamond"/>
              </a:rPr>
              <a:t>™</a:t>
            </a:r>
            <a:r>
              <a:rPr lang="en-US" sz="1800" b="1" i="0" u="none" strike="noStrike" baseline="0"/>
              <a:t> </a:t>
            </a:r>
            <a:endParaRPr lang="en-US"/>
          </a:p>
        </c:rich>
      </c:tx>
      <c:layout>
        <c:manualLayout>
          <c:xMode val="edge"/>
          <c:yMode val="edge"/>
          <c:x val="0.157012458202999"/>
          <c:y val="0.108826490438695"/>
        </c:manualLayout>
      </c:layout>
      <c:overlay val="0"/>
    </c:title>
    <c:autoTitleDeleted val="0"/>
    <c:plotArea>
      <c:layout>
        <c:manualLayout>
          <c:layoutTarget val="inner"/>
          <c:xMode val="edge"/>
          <c:yMode val="edge"/>
          <c:x val="0.0714073535872393"/>
          <c:y val="0.265979180568531"/>
          <c:w val="0.902841573451387"/>
          <c:h val="0.627877485653276"/>
        </c:manualLayout>
      </c:layout>
      <c:barChart>
        <c:barDir val="col"/>
        <c:grouping val="clustered"/>
        <c:varyColors val="0"/>
        <c:ser>
          <c:idx val="1"/>
          <c:order val="1"/>
          <c:tx>
            <c:v>Recession1</c:v>
          </c:tx>
          <c:spPr>
            <a:solidFill>
              <a:schemeClr val="bg1">
                <a:lumMod val="85000"/>
              </a:schemeClr>
            </a:solidFill>
          </c:spPr>
          <c:invertIfNegative val="0"/>
          <c:val>
            <c:numRef>
              <c:f>StLStress!$E$4:$E$1293</c:f>
              <c:numCache>
                <c:formatCode>#,##0.0_ ;\-#,##0.0\ </c:formatCode>
                <c:ptCount val="1290"/>
                <c:pt idx="373">
                  <c:v>6.0</c:v>
                </c:pt>
                <c:pt idx="374">
                  <c:v>6.0</c:v>
                </c:pt>
                <c:pt idx="375">
                  <c:v>6.0</c:v>
                </c:pt>
                <c:pt idx="376">
                  <c:v>6.0</c:v>
                </c:pt>
                <c:pt idx="377">
                  <c:v>6.0</c:v>
                </c:pt>
                <c:pt idx="378">
                  <c:v>6.0</c:v>
                </c:pt>
                <c:pt idx="379">
                  <c:v>6.0</c:v>
                </c:pt>
                <c:pt idx="380">
                  <c:v>6.0</c:v>
                </c:pt>
                <c:pt idx="381">
                  <c:v>6.0</c:v>
                </c:pt>
                <c:pt idx="382">
                  <c:v>6.0</c:v>
                </c:pt>
                <c:pt idx="383">
                  <c:v>6.0</c:v>
                </c:pt>
                <c:pt idx="384">
                  <c:v>6.0</c:v>
                </c:pt>
                <c:pt idx="385">
                  <c:v>6.0</c:v>
                </c:pt>
                <c:pt idx="386">
                  <c:v>6.0</c:v>
                </c:pt>
                <c:pt idx="387">
                  <c:v>6.0</c:v>
                </c:pt>
                <c:pt idx="388">
                  <c:v>6.0</c:v>
                </c:pt>
                <c:pt idx="389">
                  <c:v>6.0</c:v>
                </c:pt>
                <c:pt idx="390">
                  <c:v>6.0</c:v>
                </c:pt>
                <c:pt idx="391">
                  <c:v>6.0</c:v>
                </c:pt>
                <c:pt idx="392">
                  <c:v>6.0</c:v>
                </c:pt>
                <c:pt idx="393">
                  <c:v>6.0</c:v>
                </c:pt>
                <c:pt idx="394">
                  <c:v>6.0</c:v>
                </c:pt>
                <c:pt idx="395">
                  <c:v>6.0</c:v>
                </c:pt>
                <c:pt idx="396">
                  <c:v>6.0</c:v>
                </c:pt>
                <c:pt idx="397">
                  <c:v>6.0</c:v>
                </c:pt>
                <c:pt idx="398">
                  <c:v>6.0</c:v>
                </c:pt>
                <c:pt idx="399">
                  <c:v>6.0</c:v>
                </c:pt>
                <c:pt idx="400">
                  <c:v>6.0</c:v>
                </c:pt>
                <c:pt idx="401">
                  <c:v>6.0</c:v>
                </c:pt>
                <c:pt idx="402">
                  <c:v>6.0</c:v>
                </c:pt>
                <c:pt idx="403">
                  <c:v>6.0</c:v>
                </c:pt>
                <c:pt idx="404">
                  <c:v>6.0</c:v>
                </c:pt>
                <c:pt idx="405">
                  <c:v>6.0</c:v>
                </c:pt>
                <c:pt idx="406">
                  <c:v>6.0</c:v>
                </c:pt>
                <c:pt idx="407">
                  <c:v>6.0</c:v>
                </c:pt>
                <c:pt idx="408">
                  <c:v>6.0</c:v>
                </c:pt>
                <c:pt idx="409">
                  <c:v>6.0</c:v>
                </c:pt>
                <c:pt idx="410">
                  <c:v>6.0</c:v>
                </c:pt>
                <c:pt idx="411">
                  <c:v>6.0</c:v>
                </c:pt>
                <c:pt idx="412">
                  <c:v>6.0</c:v>
                </c:pt>
                <c:pt idx="726">
                  <c:v>6.0</c:v>
                </c:pt>
                <c:pt idx="727">
                  <c:v>6.0</c:v>
                </c:pt>
                <c:pt idx="728">
                  <c:v>6.0</c:v>
                </c:pt>
                <c:pt idx="729">
                  <c:v>6.0</c:v>
                </c:pt>
                <c:pt idx="730">
                  <c:v>6.0</c:v>
                </c:pt>
                <c:pt idx="731">
                  <c:v>6.0</c:v>
                </c:pt>
                <c:pt idx="732">
                  <c:v>6.0</c:v>
                </c:pt>
                <c:pt idx="733">
                  <c:v>6.0</c:v>
                </c:pt>
                <c:pt idx="734">
                  <c:v>6.0</c:v>
                </c:pt>
                <c:pt idx="735">
                  <c:v>6.0</c:v>
                </c:pt>
                <c:pt idx="736">
                  <c:v>6.0</c:v>
                </c:pt>
                <c:pt idx="737">
                  <c:v>6.0</c:v>
                </c:pt>
                <c:pt idx="738">
                  <c:v>6.0</c:v>
                </c:pt>
                <c:pt idx="739">
                  <c:v>6.0</c:v>
                </c:pt>
                <c:pt idx="740">
                  <c:v>6.0</c:v>
                </c:pt>
                <c:pt idx="741">
                  <c:v>6.0</c:v>
                </c:pt>
                <c:pt idx="742">
                  <c:v>6.0</c:v>
                </c:pt>
                <c:pt idx="743">
                  <c:v>6.0</c:v>
                </c:pt>
                <c:pt idx="744">
                  <c:v>6.0</c:v>
                </c:pt>
                <c:pt idx="745">
                  <c:v>6.0</c:v>
                </c:pt>
                <c:pt idx="746">
                  <c:v>6.0</c:v>
                </c:pt>
                <c:pt idx="747">
                  <c:v>6.0</c:v>
                </c:pt>
                <c:pt idx="748">
                  <c:v>6.0</c:v>
                </c:pt>
                <c:pt idx="749">
                  <c:v>6.0</c:v>
                </c:pt>
                <c:pt idx="750">
                  <c:v>6.0</c:v>
                </c:pt>
                <c:pt idx="751">
                  <c:v>6.0</c:v>
                </c:pt>
                <c:pt idx="752">
                  <c:v>6.0</c:v>
                </c:pt>
                <c:pt idx="753">
                  <c:v>6.0</c:v>
                </c:pt>
                <c:pt idx="754">
                  <c:v>6.0</c:v>
                </c:pt>
                <c:pt idx="755">
                  <c:v>6.0</c:v>
                </c:pt>
                <c:pt idx="756">
                  <c:v>6.0</c:v>
                </c:pt>
                <c:pt idx="757">
                  <c:v>6.0</c:v>
                </c:pt>
                <c:pt idx="758">
                  <c:v>6.0</c:v>
                </c:pt>
                <c:pt idx="759">
                  <c:v>6.0</c:v>
                </c:pt>
                <c:pt idx="760">
                  <c:v>6.0</c:v>
                </c:pt>
                <c:pt idx="761">
                  <c:v>6.0</c:v>
                </c:pt>
                <c:pt idx="762">
                  <c:v>6.0</c:v>
                </c:pt>
                <c:pt idx="763">
                  <c:v>6.0</c:v>
                </c:pt>
                <c:pt idx="764">
                  <c:v>6.0</c:v>
                </c:pt>
                <c:pt idx="765">
                  <c:v>6.0</c:v>
                </c:pt>
                <c:pt idx="766">
                  <c:v>6.0</c:v>
                </c:pt>
                <c:pt idx="767">
                  <c:v>6.0</c:v>
                </c:pt>
                <c:pt idx="768">
                  <c:v>6.0</c:v>
                </c:pt>
                <c:pt idx="769">
                  <c:v>6.0</c:v>
                </c:pt>
                <c:pt idx="770">
                  <c:v>6.0</c:v>
                </c:pt>
                <c:pt idx="771">
                  <c:v>6.0</c:v>
                </c:pt>
                <c:pt idx="772">
                  <c:v>6.0</c:v>
                </c:pt>
                <c:pt idx="773">
                  <c:v>6.0</c:v>
                </c:pt>
                <c:pt idx="774">
                  <c:v>6.0</c:v>
                </c:pt>
                <c:pt idx="775">
                  <c:v>6.0</c:v>
                </c:pt>
                <c:pt idx="776">
                  <c:v>6.0</c:v>
                </c:pt>
                <c:pt idx="777">
                  <c:v>6.0</c:v>
                </c:pt>
                <c:pt idx="778">
                  <c:v>6.0</c:v>
                </c:pt>
                <c:pt idx="779">
                  <c:v>6.0</c:v>
                </c:pt>
                <c:pt idx="780">
                  <c:v>6.0</c:v>
                </c:pt>
                <c:pt idx="781">
                  <c:v>6.0</c:v>
                </c:pt>
                <c:pt idx="782">
                  <c:v>6.0</c:v>
                </c:pt>
                <c:pt idx="783">
                  <c:v>6.0</c:v>
                </c:pt>
                <c:pt idx="784">
                  <c:v>6.0</c:v>
                </c:pt>
                <c:pt idx="785">
                  <c:v>6.0</c:v>
                </c:pt>
                <c:pt idx="786">
                  <c:v>6.0</c:v>
                </c:pt>
                <c:pt idx="787">
                  <c:v>6.0</c:v>
                </c:pt>
                <c:pt idx="788">
                  <c:v>6.0</c:v>
                </c:pt>
                <c:pt idx="789">
                  <c:v>6.0</c:v>
                </c:pt>
                <c:pt idx="790">
                  <c:v>6.0</c:v>
                </c:pt>
                <c:pt idx="791">
                  <c:v>6.0</c:v>
                </c:pt>
                <c:pt idx="792">
                  <c:v>6.0</c:v>
                </c:pt>
                <c:pt idx="793">
                  <c:v>6.0</c:v>
                </c:pt>
                <c:pt idx="794">
                  <c:v>6.0</c:v>
                </c:pt>
                <c:pt idx="795">
                  <c:v>6.0</c:v>
                </c:pt>
                <c:pt idx="796">
                  <c:v>6.0</c:v>
                </c:pt>
                <c:pt idx="797">
                  <c:v>6.0</c:v>
                </c:pt>
                <c:pt idx="798">
                  <c:v>6.0</c:v>
                </c:pt>
                <c:pt idx="799">
                  <c:v>6.0</c:v>
                </c:pt>
                <c:pt idx="800">
                  <c:v>6.0</c:v>
                </c:pt>
                <c:pt idx="801">
                  <c:v>6.0</c:v>
                </c:pt>
                <c:pt idx="802">
                  <c:v>6.0</c:v>
                </c:pt>
                <c:pt idx="803">
                  <c:v>6.0</c:v>
                </c:pt>
                <c:pt idx="804">
                  <c:v>6.0</c:v>
                </c:pt>
                <c:pt idx="805">
                  <c:v>6.0</c:v>
                </c:pt>
                <c:pt idx="806">
                  <c:v>6.0</c:v>
                </c:pt>
                <c:pt idx="807">
                  <c:v>6.0</c:v>
                </c:pt>
              </c:numCache>
            </c:numRef>
          </c:val>
        </c:ser>
        <c:ser>
          <c:idx val="2"/>
          <c:order val="2"/>
          <c:tx>
            <c:v>Recession2</c:v>
          </c:tx>
          <c:spPr>
            <a:solidFill>
              <a:schemeClr val="bg1">
                <a:lumMod val="85000"/>
              </a:schemeClr>
            </a:solidFill>
          </c:spPr>
          <c:invertIfNegative val="0"/>
          <c:val>
            <c:numRef>
              <c:f>StLStress!$F$4:$F$1293</c:f>
              <c:numCache>
                <c:formatCode>#,##0.0_ ;\-#,##0.0\ </c:formatCode>
                <c:ptCount val="1290"/>
                <c:pt idx="373">
                  <c:v>-2.0</c:v>
                </c:pt>
                <c:pt idx="374">
                  <c:v>-2.0</c:v>
                </c:pt>
                <c:pt idx="375">
                  <c:v>-2.0</c:v>
                </c:pt>
                <c:pt idx="376">
                  <c:v>-2.0</c:v>
                </c:pt>
                <c:pt idx="377">
                  <c:v>-2.0</c:v>
                </c:pt>
                <c:pt idx="378">
                  <c:v>-2.0</c:v>
                </c:pt>
                <c:pt idx="379">
                  <c:v>-2.0</c:v>
                </c:pt>
                <c:pt idx="380">
                  <c:v>-2.0</c:v>
                </c:pt>
                <c:pt idx="381">
                  <c:v>-2.0</c:v>
                </c:pt>
                <c:pt idx="382">
                  <c:v>-2.0</c:v>
                </c:pt>
                <c:pt idx="383">
                  <c:v>-2.0</c:v>
                </c:pt>
                <c:pt idx="384">
                  <c:v>-2.0</c:v>
                </c:pt>
                <c:pt idx="385">
                  <c:v>-2.0</c:v>
                </c:pt>
                <c:pt idx="386">
                  <c:v>-2.0</c:v>
                </c:pt>
                <c:pt idx="387">
                  <c:v>-2.0</c:v>
                </c:pt>
                <c:pt idx="388">
                  <c:v>-2.0</c:v>
                </c:pt>
                <c:pt idx="389">
                  <c:v>-2.0</c:v>
                </c:pt>
                <c:pt idx="390">
                  <c:v>-2.0</c:v>
                </c:pt>
                <c:pt idx="391">
                  <c:v>-2.0</c:v>
                </c:pt>
                <c:pt idx="392">
                  <c:v>-2.0</c:v>
                </c:pt>
                <c:pt idx="393">
                  <c:v>-2.0</c:v>
                </c:pt>
                <c:pt idx="394">
                  <c:v>-2.0</c:v>
                </c:pt>
                <c:pt idx="395">
                  <c:v>-2.0</c:v>
                </c:pt>
                <c:pt idx="396">
                  <c:v>-2.0</c:v>
                </c:pt>
                <c:pt idx="397">
                  <c:v>-2.0</c:v>
                </c:pt>
                <c:pt idx="398">
                  <c:v>-2.0</c:v>
                </c:pt>
                <c:pt idx="399">
                  <c:v>-2.0</c:v>
                </c:pt>
                <c:pt idx="400">
                  <c:v>-2.0</c:v>
                </c:pt>
                <c:pt idx="401">
                  <c:v>-2.0</c:v>
                </c:pt>
                <c:pt idx="402">
                  <c:v>-2.0</c:v>
                </c:pt>
                <c:pt idx="403">
                  <c:v>-2.0</c:v>
                </c:pt>
                <c:pt idx="404">
                  <c:v>-2.0</c:v>
                </c:pt>
                <c:pt idx="405">
                  <c:v>-2.0</c:v>
                </c:pt>
                <c:pt idx="406">
                  <c:v>-2.0</c:v>
                </c:pt>
                <c:pt idx="407">
                  <c:v>-2.0</c:v>
                </c:pt>
                <c:pt idx="408">
                  <c:v>-2.0</c:v>
                </c:pt>
                <c:pt idx="409">
                  <c:v>-2.0</c:v>
                </c:pt>
                <c:pt idx="410">
                  <c:v>-2.0</c:v>
                </c:pt>
                <c:pt idx="411">
                  <c:v>-2.0</c:v>
                </c:pt>
                <c:pt idx="412">
                  <c:v>-2.0</c:v>
                </c:pt>
                <c:pt idx="726">
                  <c:v>-2.0</c:v>
                </c:pt>
                <c:pt idx="727">
                  <c:v>-2.0</c:v>
                </c:pt>
                <c:pt idx="728">
                  <c:v>-2.0</c:v>
                </c:pt>
                <c:pt idx="729">
                  <c:v>-2.0</c:v>
                </c:pt>
                <c:pt idx="730">
                  <c:v>-2.0</c:v>
                </c:pt>
                <c:pt idx="731">
                  <c:v>-2.0</c:v>
                </c:pt>
                <c:pt idx="732">
                  <c:v>-2.0</c:v>
                </c:pt>
                <c:pt idx="733">
                  <c:v>-2.0</c:v>
                </c:pt>
                <c:pt idx="734">
                  <c:v>-2.0</c:v>
                </c:pt>
                <c:pt idx="735">
                  <c:v>-2.0</c:v>
                </c:pt>
                <c:pt idx="736">
                  <c:v>-2.0</c:v>
                </c:pt>
                <c:pt idx="737">
                  <c:v>-2.0</c:v>
                </c:pt>
                <c:pt idx="738">
                  <c:v>-2.0</c:v>
                </c:pt>
                <c:pt idx="739">
                  <c:v>-2.0</c:v>
                </c:pt>
                <c:pt idx="740">
                  <c:v>-2.0</c:v>
                </c:pt>
                <c:pt idx="741">
                  <c:v>-2.0</c:v>
                </c:pt>
                <c:pt idx="742">
                  <c:v>-2.0</c:v>
                </c:pt>
                <c:pt idx="743">
                  <c:v>-2.0</c:v>
                </c:pt>
                <c:pt idx="744">
                  <c:v>-2.0</c:v>
                </c:pt>
                <c:pt idx="745">
                  <c:v>-2.0</c:v>
                </c:pt>
                <c:pt idx="746">
                  <c:v>-2.0</c:v>
                </c:pt>
                <c:pt idx="747">
                  <c:v>-2.0</c:v>
                </c:pt>
                <c:pt idx="748">
                  <c:v>-2.0</c:v>
                </c:pt>
                <c:pt idx="749">
                  <c:v>-2.0</c:v>
                </c:pt>
                <c:pt idx="750">
                  <c:v>-2.0</c:v>
                </c:pt>
                <c:pt idx="751">
                  <c:v>-2.0</c:v>
                </c:pt>
                <c:pt idx="752">
                  <c:v>-2.0</c:v>
                </c:pt>
                <c:pt idx="753">
                  <c:v>-2.0</c:v>
                </c:pt>
                <c:pt idx="754">
                  <c:v>-2.0</c:v>
                </c:pt>
                <c:pt idx="755">
                  <c:v>-2.0</c:v>
                </c:pt>
                <c:pt idx="756">
                  <c:v>-2.0</c:v>
                </c:pt>
                <c:pt idx="757">
                  <c:v>-2.0</c:v>
                </c:pt>
                <c:pt idx="758">
                  <c:v>-2.0</c:v>
                </c:pt>
                <c:pt idx="759">
                  <c:v>-2.0</c:v>
                </c:pt>
                <c:pt idx="760">
                  <c:v>-2.0</c:v>
                </c:pt>
                <c:pt idx="761">
                  <c:v>-2.0</c:v>
                </c:pt>
                <c:pt idx="762">
                  <c:v>-2.0</c:v>
                </c:pt>
                <c:pt idx="763">
                  <c:v>-2.0</c:v>
                </c:pt>
                <c:pt idx="764">
                  <c:v>-2.0</c:v>
                </c:pt>
                <c:pt idx="765">
                  <c:v>-2.0</c:v>
                </c:pt>
                <c:pt idx="766">
                  <c:v>-2.0</c:v>
                </c:pt>
                <c:pt idx="767">
                  <c:v>-2.0</c:v>
                </c:pt>
                <c:pt idx="768">
                  <c:v>-2.0</c:v>
                </c:pt>
                <c:pt idx="769">
                  <c:v>-2.0</c:v>
                </c:pt>
                <c:pt idx="770">
                  <c:v>-2.0</c:v>
                </c:pt>
                <c:pt idx="771">
                  <c:v>-2.0</c:v>
                </c:pt>
                <c:pt idx="772">
                  <c:v>-2.0</c:v>
                </c:pt>
                <c:pt idx="773">
                  <c:v>-2.0</c:v>
                </c:pt>
                <c:pt idx="774">
                  <c:v>-2.0</c:v>
                </c:pt>
                <c:pt idx="775">
                  <c:v>-2.0</c:v>
                </c:pt>
                <c:pt idx="776">
                  <c:v>-2.0</c:v>
                </c:pt>
                <c:pt idx="777">
                  <c:v>-2.0</c:v>
                </c:pt>
                <c:pt idx="778">
                  <c:v>-2.0</c:v>
                </c:pt>
                <c:pt idx="779">
                  <c:v>-2.0</c:v>
                </c:pt>
                <c:pt idx="780">
                  <c:v>-2.0</c:v>
                </c:pt>
                <c:pt idx="781">
                  <c:v>-2.0</c:v>
                </c:pt>
                <c:pt idx="782">
                  <c:v>-2.0</c:v>
                </c:pt>
                <c:pt idx="783">
                  <c:v>-2.0</c:v>
                </c:pt>
                <c:pt idx="784">
                  <c:v>-2.0</c:v>
                </c:pt>
                <c:pt idx="785">
                  <c:v>-2.0</c:v>
                </c:pt>
                <c:pt idx="786">
                  <c:v>-2.0</c:v>
                </c:pt>
                <c:pt idx="787">
                  <c:v>-2.0</c:v>
                </c:pt>
                <c:pt idx="788">
                  <c:v>-2.0</c:v>
                </c:pt>
                <c:pt idx="789">
                  <c:v>-2.0</c:v>
                </c:pt>
                <c:pt idx="790">
                  <c:v>-2.0</c:v>
                </c:pt>
                <c:pt idx="791">
                  <c:v>-2.0</c:v>
                </c:pt>
                <c:pt idx="792">
                  <c:v>-2.0</c:v>
                </c:pt>
                <c:pt idx="793">
                  <c:v>-2.0</c:v>
                </c:pt>
                <c:pt idx="794">
                  <c:v>-2.0</c:v>
                </c:pt>
                <c:pt idx="795">
                  <c:v>-2.0</c:v>
                </c:pt>
                <c:pt idx="796">
                  <c:v>-2.0</c:v>
                </c:pt>
                <c:pt idx="797">
                  <c:v>-2.0</c:v>
                </c:pt>
                <c:pt idx="798">
                  <c:v>-2.0</c:v>
                </c:pt>
                <c:pt idx="799">
                  <c:v>-2.0</c:v>
                </c:pt>
                <c:pt idx="800">
                  <c:v>-2.0</c:v>
                </c:pt>
                <c:pt idx="801">
                  <c:v>-2.0</c:v>
                </c:pt>
                <c:pt idx="802">
                  <c:v>-2.0</c:v>
                </c:pt>
                <c:pt idx="803">
                  <c:v>-2.0</c:v>
                </c:pt>
                <c:pt idx="804">
                  <c:v>-2.0</c:v>
                </c:pt>
                <c:pt idx="805">
                  <c:v>-2.0</c:v>
                </c:pt>
                <c:pt idx="806">
                  <c:v>-2.0</c:v>
                </c:pt>
                <c:pt idx="807">
                  <c:v>-2.0</c:v>
                </c:pt>
              </c:numCache>
            </c:numRef>
          </c:val>
        </c:ser>
        <c:dLbls>
          <c:showLegendKey val="0"/>
          <c:showVal val="0"/>
          <c:showCatName val="0"/>
          <c:showSerName val="0"/>
          <c:showPercent val="0"/>
          <c:showBubbleSize val="0"/>
        </c:dLbls>
        <c:gapWidth val="150"/>
        <c:axId val="-2101020040"/>
        <c:axId val="-2100112456"/>
      </c:barChart>
      <c:lineChart>
        <c:grouping val="standard"/>
        <c:varyColors val="0"/>
        <c:ser>
          <c:idx val="0"/>
          <c:order val="0"/>
          <c:tx>
            <c:v>Stress</c:v>
          </c:tx>
          <c:spPr>
            <a:ln w="28575">
              <a:solidFill>
                <a:schemeClr val="accent1">
                  <a:lumMod val="75000"/>
                </a:schemeClr>
              </a:solidFill>
            </a:ln>
          </c:spPr>
          <c:marker>
            <c:symbol val="none"/>
          </c:marker>
          <c:cat>
            <c:numRef>
              <c:f>StLStress!$B$4:$B$1293</c:f>
              <c:numCache>
                <c:formatCode>General</c:formatCode>
                <c:ptCount val="1290"/>
                <c:pt idx="0">
                  <c:v>1994.0</c:v>
                </c:pt>
                <c:pt idx="52">
                  <c:v>1995.0</c:v>
                </c:pt>
                <c:pt idx="104">
                  <c:v>1996.0</c:v>
                </c:pt>
                <c:pt idx="156">
                  <c:v>1997.0</c:v>
                </c:pt>
                <c:pt idx="208">
                  <c:v>1998.0</c:v>
                </c:pt>
                <c:pt idx="260">
                  <c:v>1999.0</c:v>
                </c:pt>
                <c:pt idx="313">
                  <c:v>2000.0</c:v>
                </c:pt>
                <c:pt idx="365">
                  <c:v>2001.0</c:v>
                </c:pt>
                <c:pt idx="417">
                  <c:v>2002.0</c:v>
                </c:pt>
                <c:pt idx="469">
                  <c:v>2003.0</c:v>
                </c:pt>
                <c:pt idx="521">
                  <c:v>2004.0</c:v>
                </c:pt>
                <c:pt idx="574">
                  <c:v>2005.0</c:v>
                </c:pt>
                <c:pt idx="626">
                  <c:v>2006.0</c:v>
                </c:pt>
                <c:pt idx="678">
                  <c:v>2007.0</c:v>
                </c:pt>
                <c:pt idx="730">
                  <c:v>2008.0</c:v>
                </c:pt>
                <c:pt idx="782">
                  <c:v>2009.0</c:v>
                </c:pt>
                <c:pt idx="834">
                  <c:v>2010.0</c:v>
                </c:pt>
                <c:pt idx="887">
                  <c:v>2011.0</c:v>
                </c:pt>
                <c:pt idx="939">
                  <c:v>2012.0</c:v>
                </c:pt>
                <c:pt idx="991">
                  <c:v>2013.0</c:v>
                </c:pt>
                <c:pt idx="1043">
                  <c:v>2014.0</c:v>
                </c:pt>
                <c:pt idx="1095">
                  <c:v>2015.0</c:v>
                </c:pt>
                <c:pt idx="1147">
                  <c:v>2016.0</c:v>
                </c:pt>
                <c:pt idx="1200">
                  <c:v>2017.0</c:v>
                </c:pt>
                <c:pt idx="1252">
                  <c:v>2018.0</c:v>
                </c:pt>
              </c:numCache>
            </c:numRef>
          </c:cat>
          <c:val>
            <c:numRef>
              <c:f>StLStress!$D$4:$D$1293</c:f>
              <c:numCache>
                <c:formatCode>General</c:formatCode>
                <c:ptCount val="1290"/>
                <c:pt idx="0">
                  <c:v>0.265</c:v>
                </c:pt>
                <c:pt idx="1">
                  <c:v>0.208</c:v>
                </c:pt>
                <c:pt idx="2">
                  <c:v>0.227</c:v>
                </c:pt>
                <c:pt idx="3">
                  <c:v>0.203</c:v>
                </c:pt>
                <c:pt idx="4">
                  <c:v>0.185</c:v>
                </c:pt>
                <c:pt idx="5">
                  <c:v>0.292</c:v>
                </c:pt>
                <c:pt idx="6">
                  <c:v>0.295</c:v>
                </c:pt>
                <c:pt idx="7">
                  <c:v>0.387</c:v>
                </c:pt>
                <c:pt idx="8">
                  <c:v>0.464</c:v>
                </c:pt>
                <c:pt idx="9">
                  <c:v>0.498</c:v>
                </c:pt>
                <c:pt idx="10">
                  <c:v>0.492</c:v>
                </c:pt>
                <c:pt idx="11">
                  <c:v>0.532</c:v>
                </c:pt>
                <c:pt idx="12">
                  <c:v>0.644</c:v>
                </c:pt>
                <c:pt idx="13">
                  <c:v>0.776</c:v>
                </c:pt>
                <c:pt idx="14">
                  <c:v>0.715</c:v>
                </c:pt>
                <c:pt idx="15">
                  <c:v>0.746</c:v>
                </c:pt>
                <c:pt idx="16">
                  <c:v>0.664</c:v>
                </c:pt>
                <c:pt idx="17">
                  <c:v>0.739</c:v>
                </c:pt>
                <c:pt idx="18">
                  <c:v>0.912</c:v>
                </c:pt>
                <c:pt idx="19">
                  <c:v>0.745</c:v>
                </c:pt>
                <c:pt idx="20">
                  <c:v>0.764</c:v>
                </c:pt>
                <c:pt idx="21">
                  <c:v>0.798</c:v>
                </c:pt>
                <c:pt idx="22">
                  <c:v>0.72</c:v>
                </c:pt>
                <c:pt idx="23">
                  <c:v>0.734</c:v>
                </c:pt>
                <c:pt idx="24">
                  <c:v>0.801</c:v>
                </c:pt>
                <c:pt idx="25">
                  <c:v>0.928</c:v>
                </c:pt>
                <c:pt idx="26">
                  <c:v>0.922</c:v>
                </c:pt>
                <c:pt idx="27">
                  <c:v>0.842</c:v>
                </c:pt>
                <c:pt idx="28">
                  <c:v>0.744</c:v>
                </c:pt>
                <c:pt idx="29">
                  <c:v>0.723</c:v>
                </c:pt>
                <c:pt idx="30">
                  <c:v>0.7</c:v>
                </c:pt>
                <c:pt idx="31">
                  <c:v>0.773</c:v>
                </c:pt>
                <c:pt idx="32">
                  <c:v>0.682</c:v>
                </c:pt>
                <c:pt idx="33">
                  <c:v>0.69</c:v>
                </c:pt>
                <c:pt idx="34">
                  <c:v>0.678</c:v>
                </c:pt>
                <c:pt idx="35">
                  <c:v>0.73</c:v>
                </c:pt>
                <c:pt idx="36">
                  <c:v>0.765</c:v>
                </c:pt>
                <c:pt idx="37">
                  <c:v>0.771</c:v>
                </c:pt>
                <c:pt idx="38">
                  <c:v>0.892</c:v>
                </c:pt>
                <c:pt idx="39">
                  <c:v>0.92</c:v>
                </c:pt>
                <c:pt idx="40">
                  <c:v>0.932</c:v>
                </c:pt>
                <c:pt idx="41">
                  <c:v>0.909</c:v>
                </c:pt>
                <c:pt idx="42">
                  <c:v>0.942</c:v>
                </c:pt>
                <c:pt idx="43">
                  <c:v>0.919</c:v>
                </c:pt>
                <c:pt idx="44">
                  <c:v>0.938</c:v>
                </c:pt>
                <c:pt idx="45">
                  <c:v>0.919</c:v>
                </c:pt>
                <c:pt idx="46">
                  <c:v>0.968</c:v>
                </c:pt>
                <c:pt idx="47">
                  <c:v>0.943</c:v>
                </c:pt>
                <c:pt idx="48">
                  <c:v>0.932</c:v>
                </c:pt>
                <c:pt idx="49">
                  <c:v>0.96</c:v>
                </c:pt>
                <c:pt idx="50">
                  <c:v>0.981</c:v>
                </c:pt>
                <c:pt idx="51">
                  <c:v>0.996</c:v>
                </c:pt>
                <c:pt idx="52">
                  <c:v>1.074</c:v>
                </c:pt>
                <c:pt idx="53">
                  <c:v>0.973</c:v>
                </c:pt>
                <c:pt idx="54">
                  <c:v>0.915</c:v>
                </c:pt>
                <c:pt idx="55">
                  <c:v>0.92</c:v>
                </c:pt>
                <c:pt idx="56">
                  <c:v>0.85</c:v>
                </c:pt>
                <c:pt idx="57">
                  <c:v>0.826</c:v>
                </c:pt>
                <c:pt idx="58">
                  <c:v>0.835</c:v>
                </c:pt>
                <c:pt idx="59">
                  <c:v>0.816</c:v>
                </c:pt>
                <c:pt idx="60">
                  <c:v>0.819</c:v>
                </c:pt>
                <c:pt idx="61">
                  <c:v>0.925</c:v>
                </c:pt>
                <c:pt idx="62">
                  <c:v>0.82</c:v>
                </c:pt>
                <c:pt idx="63">
                  <c:v>0.802</c:v>
                </c:pt>
                <c:pt idx="64">
                  <c:v>0.823</c:v>
                </c:pt>
                <c:pt idx="65">
                  <c:v>0.829</c:v>
                </c:pt>
                <c:pt idx="66">
                  <c:v>0.82</c:v>
                </c:pt>
                <c:pt idx="67">
                  <c:v>0.812</c:v>
                </c:pt>
                <c:pt idx="68">
                  <c:v>0.758</c:v>
                </c:pt>
                <c:pt idx="69">
                  <c:v>0.732</c:v>
                </c:pt>
                <c:pt idx="70">
                  <c:v>0.707</c:v>
                </c:pt>
                <c:pt idx="71">
                  <c:v>0.685</c:v>
                </c:pt>
                <c:pt idx="72">
                  <c:v>0.61</c:v>
                </c:pt>
                <c:pt idx="73">
                  <c:v>0.64</c:v>
                </c:pt>
                <c:pt idx="74">
                  <c:v>0.662</c:v>
                </c:pt>
                <c:pt idx="75">
                  <c:v>0.734</c:v>
                </c:pt>
                <c:pt idx="76">
                  <c:v>0.709</c:v>
                </c:pt>
                <c:pt idx="77">
                  <c:v>0.755</c:v>
                </c:pt>
                <c:pt idx="78">
                  <c:v>0.731</c:v>
                </c:pt>
                <c:pt idx="79">
                  <c:v>0.631</c:v>
                </c:pt>
                <c:pt idx="80">
                  <c:v>0.669</c:v>
                </c:pt>
                <c:pt idx="81">
                  <c:v>0.757</c:v>
                </c:pt>
                <c:pt idx="82">
                  <c:v>0.748</c:v>
                </c:pt>
                <c:pt idx="83">
                  <c:v>0.705</c:v>
                </c:pt>
                <c:pt idx="84">
                  <c:v>0.715</c:v>
                </c:pt>
                <c:pt idx="85">
                  <c:v>0.677</c:v>
                </c:pt>
                <c:pt idx="86">
                  <c:v>0.702</c:v>
                </c:pt>
                <c:pt idx="87">
                  <c:v>0.641</c:v>
                </c:pt>
                <c:pt idx="88">
                  <c:v>0.609</c:v>
                </c:pt>
                <c:pt idx="89">
                  <c:v>0.635</c:v>
                </c:pt>
                <c:pt idx="90">
                  <c:v>0.682</c:v>
                </c:pt>
                <c:pt idx="91">
                  <c:v>0.643</c:v>
                </c:pt>
                <c:pt idx="92">
                  <c:v>0.625</c:v>
                </c:pt>
                <c:pt idx="93">
                  <c:v>0.614</c:v>
                </c:pt>
                <c:pt idx="94">
                  <c:v>0.654</c:v>
                </c:pt>
                <c:pt idx="95">
                  <c:v>0.565</c:v>
                </c:pt>
                <c:pt idx="96">
                  <c:v>0.503</c:v>
                </c:pt>
                <c:pt idx="97">
                  <c:v>0.511</c:v>
                </c:pt>
                <c:pt idx="98">
                  <c:v>0.482</c:v>
                </c:pt>
                <c:pt idx="99">
                  <c:v>0.442</c:v>
                </c:pt>
                <c:pt idx="100">
                  <c:v>0.415</c:v>
                </c:pt>
                <c:pt idx="101">
                  <c:v>0.419</c:v>
                </c:pt>
                <c:pt idx="102">
                  <c:v>0.54</c:v>
                </c:pt>
                <c:pt idx="103">
                  <c:v>0.508</c:v>
                </c:pt>
                <c:pt idx="104">
                  <c:v>0.455</c:v>
                </c:pt>
                <c:pt idx="105">
                  <c:v>0.505</c:v>
                </c:pt>
                <c:pt idx="106">
                  <c:v>0.479</c:v>
                </c:pt>
                <c:pt idx="107">
                  <c:v>0.445</c:v>
                </c:pt>
                <c:pt idx="108">
                  <c:v>0.394</c:v>
                </c:pt>
                <c:pt idx="109">
                  <c:v>0.421</c:v>
                </c:pt>
                <c:pt idx="110">
                  <c:v>0.427</c:v>
                </c:pt>
                <c:pt idx="111">
                  <c:v>0.516</c:v>
                </c:pt>
                <c:pt idx="112">
                  <c:v>0.596</c:v>
                </c:pt>
                <c:pt idx="113">
                  <c:v>0.625</c:v>
                </c:pt>
                <c:pt idx="114">
                  <c:v>0.759</c:v>
                </c:pt>
                <c:pt idx="115">
                  <c:v>0.729</c:v>
                </c:pt>
                <c:pt idx="116">
                  <c:v>0.731</c:v>
                </c:pt>
                <c:pt idx="117">
                  <c:v>0.752</c:v>
                </c:pt>
                <c:pt idx="118">
                  <c:v>0.866</c:v>
                </c:pt>
                <c:pt idx="119">
                  <c:v>0.84</c:v>
                </c:pt>
                <c:pt idx="120">
                  <c:v>0.75</c:v>
                </c:pt>
                <c:pt idx="121">
                  <c:v>0.81</c:v>
                </c:pt>
                <c:pt idx="122">
                  <c:v>0.82</c:v>
                </c:pt>
                <c:pt idx="123">
                  <c:v>0.711</c:v>
                </c:pt>
                <c:pt idx="124">
                  <c:v>0.663</c:v>
                </c:pt>
                <c:pt idx="125">
                  <c:v>0.718</c:v>
                </c:pt>
                <c:pt idx="126">
                  <c:v>0.779</c:v>
                </c:pt>
                <c:pt idx="127">
                  <c:v>0.804</c:v>
                </c:pt>
                <c:pt idx="128">
                  <c:v>0.787</c:v>
                </c:pt>
                <c:pt idx="129">
                  <c:v>0.769</c:v>
                </c:pt>
                <c:pt idx="130">
                  <c:v>0.756</c:v>
                </c:pt>
                <c:pt idx="131">
                  <c:v>0.806</c:v>
                </c:pt>
                <c:pt idx="132">
                  <c:v>0.826</c:v>
                </c:pt>
                <c:pt idx="133">
                  <c:v>0.847</c:v>
                </c:pt>
                <c:pt idx="134">
                  <c:v>0.846</c:v>
                </c:pt>
                <c:pt idx="135">
                  <c:v>0.68</c:v>
                </c:pt>
                <c:pt idx="136">
                  <c:v>0.659</c:v>
                </c:pt>
                <c:pt idx="137">
                  <c:v>0.659</c:v>
                </c:pt>
                <c:pt idx="138">
                  <c:v>0.762</c:v>
                </c:pt>
                <c:pt idx="139">
                  <c:v>0.87</c:v>
                </c:pt>
                <c:pt idx="140">
                  <c:v>0.764</c:v>
                </c:pt>
                <c:pt idx="141">
                  <c:v>0.746</c:v>
                </c:pt>
                <c:pt idx="142">
                  <c:v>0.804</c:v>
                </c:pt>
                <c:pt idx="143">
                  <c:v>0.805</c:v>
                </c:pt>
                <c:pt idx="144">
                  <c:v>0.747</c:v>
                </c:pt>
                <c:pt idx="145">
                  <c:v>0.687</c:v>
                </c:pt>
                <c:pt idx="146">
                  <c:v>0.7</c:v>
                </c:pt>
                <c:pt idx="147">
                  <c:v>0.669</c:v>
                </c:pt>
                <c:pt idx="148">
                  <c:v>0.564</c:v>
                </c:pt>
                <c:pt idx="149">
                  <c:v>0.524</c:v>
                </c:pt>
                <c:pt idx="150">
                  <c:v>0.5</c:v>
                </c:pt>
                <c:pt idx="151">
                  <c:v>0.533</c:v>
                </c:pt>
                <c:pt idx="152">
                  <c:v>0.615</c:v>
                </c:pt>
                <c:pt idx="153">
                  <c:v>0.711</c:v>
                </c:pt>
                <c:pt idx="154">
                  <c:v>0.745</c:v>
                </c:pt>
                <c:pt idx="155">
                  <c:v>0.66</c:v>
                </c:pt>
                <c:pt idx="156">
                  <c:v>0.692</c:v>
                </c:pt>
                <c:pt idx="157">
                  <c:v>0.729</c:v>
                </c:pt>
                <c:pt idx="158">
                  <c:v>0.686</c:v>
                </c:pt>
                <c:pt idx="159">
                  <c:v>0.669</c:v>
                </c:pt>
                <c:pt idx="160">
                  <c:v>0.701</c:v>
                </c:pt>
                <c:pt idx="161">
                  <c:v>0.655</c:v>
                </c:pt>
                <c:pt idx="162">
                  <c:v>0.551</c:v>
                </c:pt>
                <c:pt idx="163">
                  <c:v>0.548</c:v>
                </c:pt>
                <c:pt idx="164">
                  <c:v>0.576</c:v>
                </c:pt>
                <c:pt idx="165">
                  <c:v>0.627</c:v>
                </c:pt>
                <c:pt idx="166">
                  <c:v>0.623</c:v>
                </c:pt>
                <c:pt idx="167">
                  <c:v>0.666</c:v>
                </c:pt>
                <c:pt idx="168">
                  <c:v>0.677</c:v>
                </c:pt>
                <c:pt idx="169">
                  <c:v>0.84</c:v>
                </c:pt>
                <c:pt idx="170">
                  <c:v>0.792</c:v>
                </c:pt>
                <c:pt idx="171">
                  <c:v>0.787</c:v>
                </c:pt>
                <c:pt idx="172">
                  <c:v>0.824</c:v>
                </c:pt>
                <c:pt idx="173">
                  <c:v>0.776</c:v>
                </c:pt>
                <c:pt idx="174">
                  <c:v>0.783</c:v>
                </c:pt>
                <c:pt idx="175">
                  <c:v>0.756</c:v>
                </c:pt>
                <c:pt idx="176">
                  <c:v>0.713</c:v>
                </c:pt>
                <c:pt idx="177">
                  <c:v>0.773</c:v>
                </c:pt>
                <c:pt idx="178">
                  <c:v>0.789</c:v>
                </c:pt>
                <c:pt idx="179">
                  <c:v>0.729</c:v>
                </c:pt>
                <c:pt idx="180">
                  <c:v>0.672</c:v>
                </c:pt>
                <c:pt idx="181">
                  <c:v>0.674</c:v>
                </c:pt>
                <c:pt idx="182">
                  <c:v>0.624</c:v>
                </c:pt>
                <c:pt idx="183">
                  <c:v>0.564</c:v>
                </c:pt>
                <c:pt idx="184">
                  <c:v>0.52</c:v>
                </c:pt>
                <c:pt idx="185">
                  <c:v>0.505</c:v>
                </c:pt>
                <c:pt idx="186">
                  <c:v>0.462</c:v>
                </c:pt>
                <c:pt idx="187">
                  <c:v>0.468</c:v>
                </c:pt>
                <c:pt idx="188">
                  <c:v>0.541</c:v>
                </c:pt>
                <c:pt idx="189">
                  <c:v>0.542</c:v>
                </c:pt>
                <c:pt idx="190">
                  <c:v>0.571</c:v>
                </c:pt>
                <c:pt idx="191">
                  <c:v>0.633</c:v>
                </c:pt>
                <c:pt idx="192">
                  <c:v>0.626</c:v>
                </c:pt>
                <c:pt idx="193">
                  <c:v>0.572</c:v>
                </c:pt>
                <c:pt idx="194">
                  <c:v>0.586</c:v>
                </c:pt>
                <c:pt idx="195">
                  <c:v>0.568</c:v>
                </c:pt>
                <c:pt idx="196">
                  <c:v>0.538</c:v>
                </c:pt>
                <c:pt idx="197">
                  <c:v>0.584</c:v>
                </c:pt>
                <c:pt idx="198">
                  <c:v>0.616</c:v>
                </c:pt>
                <c:pt idx="199">
                  <c:v>0.778</c:v>
                </c:pt>
                <c:pt idx="200">
                  <c:v>0.69</c:v>
                </c:pt>
                <c:pt idx="201">
                  <c:v>0.746</c:v>
                </c:pt>
                <c:pt idx="202">
                  <c:v>0.613</c:v>
                </c:pt>
                <c:pt idx="203">
                  <c:v>0.582</c:v>
                </c:pt>
                <c:pt idx="204">
                  <c:v>0.524</c:v>
                </c:pt>
                <c:pt idx="205">
                  <c:v>0.572</c:v>
                </c:pt>
                <c:pt idx="206">
                  <c:v>0.578</c:v>
                </c:pt>
                <c:pt idx="207">
                  <c:v>0.523</c:v>
                </c:pt>
                <c:pt idx="208">
                  <c:v>0.451</c:v>
                </c:pt>
                <c:pt idx="209">
                  <c:v>0.496</c:v>
                </c:pt>
                <c:pt idx="210">
                  <c:v>0.452</c:v>
                </c:pt>
                <c:pt idx="211">
                  <c:v>0.477</c:v>
                </c:pt>
                <c:pt idx="212">
                  <c:v>0.445</c:v>
                </c:pt>
                <c:pt idx="213">
                  <c:v>0.396</c:v>
                </c:pt>
                <c:pt idx="214">
                  <c:v>0.344</c:v>
                </c:pt>
                <c:pt idx="215">
                  <c:v>0.325</c:v>
                </c:pt>
                <c:pt idx="216">
                  <c:v>0.296</c:v>
                </c:pt>
                <c:pt idx="217">
                  <c:v>0.413</c:v>
                </c:pt>
                <c:pt idx="218">
                  <c:v>0.387</c:v>
                </c:pt>
                <c:pt idx="219">
                  <c:v>0.303</c:v>
                </c:pt>
                <c:pt idx="220">
                  <c:v>0.355</c:v>
                </c:pt>
                <c:pt idx="221">
                  <c:v>0.417</c:v>
                </c:pt>
                <c:pt idx="222">
                  <c:v>0.378</c:v>
                </c:pt>
                <c:pt idx="223">
                  <c:v>0.378</c:v>
                </c:pt>
                <c:pt idx="224">
                  <c:v>0.397</c:v>
                </c:pt>
                <c:pt idx="225">
                  <c:v>0.497</c:v>
                </c:pt>
                <c:pt idx="226">
                  <c:v>0.413</c:v>
                </c:pt>
                <c:pt idx="227">
                  <c:v>0.382</c:v>
                </c:pt>
                <c:pt idx="228">
                  <c:v>0.314</c:v>
                </c:pt>
                <c:pt idx="229">
                  <c:v>0.392</c:v>
                </c:pt>
                <c:pt idx="230">
                  <c:v>0.407</c:v>
                </c:pt>
                <c:pt idx="231">
                  <c:v>0.353</c:v>
                </c:pt>
                <c:pt idx="232">
                  <c:v>0.382</c:v>
                </c:pt>
                <c:pt idx="233">
                  <c:v>0.395</c:v>
                </c:pt>
                <c:pt idx="234">
                  <c:v>0.35</c:v>
                </c:pt>
                <c:pt idx="235">
                  <c:v>0.318</c:v>
                </c:pt>
                <c:pt idx="236">
                  <c:v>0.293</c:v>
                </c:pt>
                <c:pt idx="237">
                  <c:v>0.346</c:v>
                </c:pt>
                <c:pt idx="238">
                  <c:v>0.389</c:v>
                </c:pt>
                <c:pt idx="239">
                  <c:v>0.45</c:v>
                </c:pt>
                <c:pt idx="240">
                  <c:v>0.531</c:v>
                </c:pt>
                <c:pt idx="241">
                  <c:v>0.56</c:v>
                </c:pt>
                <c:pt idx="242">
                  <c:v>0.753</c:v>
                </c:pt>
                <c:pt idx="243">
                  <c:v>0.986</c:v>
                </c:pt>
                <c:pt idx="244">
                  <c:v>0.982</c:v>
                </c:pt>
                <c:pt idx="245">
                  <c:v>1.019</c:v>
                </c:pt>
                <c:pt idx="246">
                  <c:v>0.985</c:v>
                </c:pt>
                <c:pt idx="247">
                  <c:v>1.107</c:v>
                </c:pt>
                <c:pt idx="248">
                  <c:v>1.497</c:v>
                </c:pt>
                <c:pt idx="249">
                  <c:v>1.55</c:v>
                </c:pt>
                <c:pt idx="250">
                  <c:v>1.312</c:v>
                </c:pt>
                <c:pt idx="251">
                  <c:v>1.126</c:v>
                </c:pt>
                <c:pt idx="252">
                  <c:v>0.993</c:v>
                </c:pt>
                <c:pt idx="253">
                  <c:v>1.075</c:v>
                </c:pt>
                <c:pt idx="254">
                  <c:v>0.881</c:v>
                </c:pt>
                <c:pt idx="255">
                  <c:v>0.622</c:v>
                </c:pt>
                <c:pt idx="256">
                  <c:v>0.7</c:v>
                </c:pt>
                <c:pt idx="257">
                  <c:v>0.743</c:v>
                </c:pt>
                <c:pt idx="258">
                  <c:v>0.813</c:v>
                </c:pt>
                <c:pt idx="259">
                  <c:v>0.716</c:v>
                </c:pt>
                <c:pt idx="260">
                  <c:v>0.714</c:v>
                </c:pt>
                <c:pt idx="261">
                  <c:v>0.689</c:v>
                </c:pt>
                <c:pt idx="262">
                  <c:v>0.746</c:v>
                </c:pt>
                <c:pt idx="263">
                  <c:v>0.732</c:v>
                </c:pt>
                <c:pt idx="264">
                  <c:v>0.63</c:v>
                </c:pt>
                <c:pt idx="265">
                  <c:v>0.63</c:v>
                </c:pt>
                <c:pt idx="266">
                  <c:v>0.651</c:v>
                </c:pt>
                <c:pt idx="267">
                  <c:v>0.66</c:v>
                </c:pt>
                <c:pt idx="268">
                  <c:v>0.616</c:v>
                </c:pt>
                <c:pt idx="269">
                  <c:v>0.717</c:v>
                </c:pt>
                <c:pt idx="270">
                  <c:v>0.594</c:v>
                </c:pt>
                <c:pt idx="271">
                  <c:v>0.569</c:v>
                </c:pt>
                <c:pt idx="272">
                  <c:v>0.612</c:v>
                </c:pt>
                <c:pt idx="273">
                  <c:v>0.613</c:v>
                </c:pt>
                <c:pt idx="274">
                  <c:v>0.56</c:v>
                </c:pt>
                <c:pt idx="275">
                  <c:v>0.59</c:v>
                </c:pt>
                <c:pt idx="276">
                  <c:v>0.575</c:v>
                </c:pt>
                <c:pt idx="277">
                  <c:v>0.53</c:v>
                </c:pt>
                <c:pt idx="278">
                  <c:v>0.553</c:v>
                </c:pt>
                <c:pt idx="279">
                  <c:v>0.593</c:v>
                </c:pt>
                <c:pt idx="280">
                  <c:v>0.639</c:v>
                </c:pt>
                <c:pt idx="281">
                  <c:v>0.705</c:v>
                </c:pt>
                <c:pt idx="282">
                  <c:v>0.791</c:v>
                </c:pt>
                <c:pt idx="283">
                  <c:v>0.826</c:v>
                </c:pt>
                <c:pt idx="284">
                  <c:v>0.803</c:v>
                </c:pt>
                <c:pt idx="285">
                  <c:v>0.788</c:v>
                </c:pt>
                <c:pt idx="286">
                  <c:v>0.798</c:v>
                </c:pt>
                <c:pt idx="287">
                  <c:v>0.801</c:v>
                </c:pt>
                <c:pt idx="288">
                  <c:v>0.763</c:v>
                </c:pt>
                <c:pt idx="289">
                  <c:v>0.823</c:v>
                </c:pt>
                <c:pt idx="290">
                  <c:v>0.894</c:v>
                </c:pt>
                <c:pt idx="291">
                  <c:v>0.958</c:v>
                </c:pt>
                <c:pt idx="292">
                  <c:v>0.993</c:v>
                </c:pt>
                <c:pt idx="293">
                  <c:v>0.943</c:v>
                </c:pt>
                <c:pt idx="294">
                  <c:v>0.818</c:v>
                </c:pt>
                <c:pt idx="295">
                  <c:v>0.935</c:v>
                </c:pt>
                <c:pt idx="296">
                  <c:v>0.991</c:v>
                </c:pt>
                <c:pt idx="297">
                  <c:v>1.011</c:v>
                </c:pt>
                <c:pt idx="298">
                  <c:v>1.0</c:v>
                </c:pt>
                <c:pt idx="299">
                  <c:v>1.097</c:v>
                </c:pt>
                <c:pt idx="300">
                  <c:v>1.331</c:v>
                </c:pt>
                <c:pt idx="301">
                  <c:v>1.317</c:v>
                </c:pt>
                <c:pt idx="302">
                  <c:v>1.267</c:v>
                </c:pt>
                <c:pt idx="303">
                  <c:v>1.219</c:v>
                </c:pt>
                <c:pt idx="304">
                  <c:v>1.132</c:v>
                </c:pt>
                <c:pt idx="305">
                  <c:v>0.998</c:v>
                </c:pt>
                <c:pt idx="306">
                  <c:v>0.932</c:v>
                </c:pt>
                <c:pt idx="307">
                  <c:v>0.942</c:v>
                </c:pt>
                <c:pt idx="308">
                  <c:v>1.001</c:v>
                </c:pt>
                <c:pt idx="309">
                  <c:v>0.979</c:v>
                </c:pt>
                <c:pt idx="310">
                  <c:v>0.984</c:v>
                </c:pt>
                <c:pt idx="311">
                  <c:v>0.975</c:v>
                </c:pt>
                <c:pt idx="312">
                  <c:v>1.021</c:v>
                </c:pt>
                <c:pt idx="313">
                  <c:v>1.061</c:v>
                </c:pt>
                <c:pt idx="314">
                  <c:v>1.04</c:v>
                </c:pt>
                <c:pt idx="315">
                  <c:v>0.998</c:v>
                </c:pt>
                <c:pt idx="316">
                  <c:v>0.972</c:v>
                </c:pt>
                <c:pt idx="317">
                  <c:v>0.984</c:v>
                </c:pt>
                <c:pt idx="318">
                  <c:v>1.003</c:v>
                </c:pt>
                <c:pt idx="319">
                  <c:v>0.964</c:v>
                </c:pt>
                <c:pt idx="320">
                  <c:v>0.967</c:v>
                </c:pt>
                <c:pt idx="321">
                  <c:v>0.93</c:v>
                </c:pt>
                <c:pt idx="322">
                  <c:v>0.916</c:v>
                </c:pt>
                <c:pt idx="323">
                  <c:v>0.945</c:v>
                </c:pt>
                <c:pt idx="324">
                  <c:v>0.899</c:v>
                </c:pt>
                <c:pt idx="325">
                  <c:v>1.022</c:v>
                </c:pt>
                <c:pt idx="326">
                  <c:v>1.036</c:v>
                </c:pt>
                <c:pt idx="327">
                  <c:v>1.11</c:v>
                </c:pt>
                <c:pt idx="328">
                  <c:v>1.132</c:v>
                </c:pt>
                <c:pt idx="329">
                  <c:v>1.191</c:v>
                </c:pt>
                <c:pt idx="330">
                  <c:v>1.326</c:v>
                </c:pt>
                <c:pt idx="331">
                  <c:v>1.346</c:v>
                </c:pt>
                <c:pt idx="332">
                  <c:v>1.36</c:v>
                </c:pt>
                <c:pt idx="333">
                  <c:v>1.441</c:v>
                </c:pt>
                <c:pt idx="334">
                  <c:v>1.448</c:v>
                </c:pt>
                <c:pt idx="335">
                  <c:v>1.285</c:v>
                </c:pt>
                <c:pt idx="336">
                  <c:v>1.267</c:v>
                </c:pt>
                <c:pt idx="337">
                  <c:v>1.272</c:v>
                </c:pt>
                <c:pt idx="338">
                  <c:v>1.285</c:v>
                </c:pt>
                <c:pt idx="339">
                  <c:v>1.169</c:v>
                </c:pt>
                <c:pt idx="340">
                  <c:v>1.057</c:v>
                </c:pt>
                <c:pt idx="341">
                  <c:v>1.024</c:v>
                </c:pt>
                <c:pt idx="342">
                  <c:v>0.963</c:v>
                </c:pt>
                <c:pt idx="343">
                  <c:v>0.949</c:v>
                </c:pt>
                <c:pt idx="344">
                  <c:v>0.853</c:v>
                </c:pt>
                <c:pt idx="345">
                  <c:v>0.838</c:v>
                </c:pt>
                <c:pt idx="346">
                  <c:v>0.801</c:v>
                </c:pt>
                <c:pt idx="347">
                  <c:v>0.791</c:v>
                </c:pt>
                <c:pt idx="348">
                  <c:v>0.867</c:v>
                </c:pt>
                <c:pt idx="349">
                  <c:v>0.911</c:v>
                </c:pt>
                <c:pt idx="350">
                  <c:v>0.954</c:v>
                </c:pt>
                <c:pt idx="351">
                  <c:v>0.942</c:v>
                </c:pt>
                <c:pt idx="352">
                  <c:v>0.988</c:v>
                </c:pt>
                <c:pt idx="353">
                  <c:v>1.107</c:v>
                </c:pt>
                <c:pt idx="354">
                  <c:v>1.086</c:v>
                </c:pt>
                <c:pt idx="355">
                  <c:v>1.037</c:v>
                </c:pt>
                <c:pt idx="356">
                  <c:v>1.019</c:v>
                </c:pt>
                <c:pt idx="357">
                  <c:v>1.054</c:v>
                </c:pt>
                <c:pt idx="358">
                  <c:v>1.052</c:v>
                </c:pt>
                <c:pt idx="359">
                  <c:v>1.074</c:v>
                </c:pt>
                <c:pt idx="360">
                  <c:v>1.165</c:v>
                </c:pt>
                <c:pt idx="361">
                  <c:v>1.208</c:v>
                </c:pt>
                <c:pt idx="362">
                  <c:v>1.176</c:v>
                </c:pt>
                <c:pt idx="363">
                  <c:v>1.404</c:v>
                </c:pt>
                <c:pt idx="364">
                  <c:v>1.219</c:v>
                </c:pt>
                <c:pt idx="365">
                  <c:v>1.225</c:v>
                </c:pt>
                <c:pt idx="366">
                  <c:v>1.077</c:v>
                </c:pt>
                <c:pt idx="367">
                  <c:v>0.975</c:v>
                </c:pt>
                <c:pt idx="368">
                  <c:v>0.943</c:v>
                </c:pt>
                <c:pt idx="369">
                  <c:v>0.881</c:v>
                </c:pt>
                <c:pt idx="370">
                  <c:v>0.792</c:v>
                </c:pt>
                <c:pt idx="371">
                  <c:v>0.806</c:v>
                </c:pt>
                <c:pt idx="372">
                  <c:v>0.915</c:v>
                </c:pt>
                <c:pt idx="373">
                  <c:v>0.867</c:v>
                </c:pt>
                <c:pt idx="374">
                  <c:v>0.822</c:v>
                </c:pt>
                <c:pt idx="375">
                  <c:v>0.94</c:v>
                </c:pt>
                <c:pt idx="376">
                  <c:v>1.035</c:v>
                </c:pt>
                <c:pt idx="377">
                  <c:v>1.051</c:v>
                </c:pt>
                <c:pt idx="378">
                  <c:v>1.211</c:v>
                </c:pt>
                <c:pt idx="379">
                  <c:v>1.182</c:v>
                </c:pt>
                <c:pt idx="380">
                  <c:v>1.11</c:v>
                </c:pt>
                <c:pt idx="381">
                  <c:v>1.054</c:v>
                </c:pt>
                <c:pt idx="382">
                  <c:v>0.92</c:v>
                </c:pt>
                <c:pt idx="383">
                  <c:v>0.841</c:v>
                </c:pt>
                <c:pt idx="384">
                  <c:v>0.881</c:v>
                </c:pt>
                <c:pt idx="385">
                  <c:v>0.842</c:v>
                </c:pt>
                <c:pt idx="386">
                  <c:v>0.803</c:v>
                </c:pt>
                <c:pt idx="387">
                  <c:v>0.705</c:v>
                </c:pt>
                <c:pt idx="388">
                  <c:v>0.755</c:v>
                </c:pt>
                <c:pt idx="389">
                  <c:v>0.733</c:v>
                </c:pt>
                <c:pt idx="390">
                  <c:v>0.705</c:v>
                </c:pt>
                <c:pt idx="391">
                  <c:v>0.694</c:v>
                </c:pt>
                <c:pt idx="392">
                  <c:v>0.724</c:v>
                </c:pt>
                <c:pt idx="393">
                  <c:v>0.711</c:v>
                </c:pt>
                <c:pt idx="394">
                  <c:v>0.681</c:v>
                </c:pt>
                <c:pt idx="395">
                  <c:v>0.598</c:v>
                </c:pt>
                <c:pt idx="396">
                  <c:v>0.596</c:v>
                </c:pt>
                <c:pt idx="397">
                  <c:v>0.61</c:v>
                </c:pt>
                <c:pt idx="398">
                  <c:v>0.609</c:v>
                </c:pt>
                <c:pt idx="399">
                  <c:v>0.591</c:v>
                </c:pt>
                <c:pt idx="400">
                  <c:v>0.705</c:v>
                </c:pt>
                <c:pt idx="401">
                  <c:v>1.031</c:v>
                </c:pt>
                <c:pt idx="402">
                  <c:v>1.235</c:v>
                </c:pt>
                <c:pt idx="403">
                  <c:v>1.041</c:v>
                </c:pt>
                <c:pt idx="404">
                  <c:v>0.981</c:v>
                </c:pt>
                <c:pt idx="405">
                  <c:v>0.932</c:v>
                </c:pt>
                <c:pt idx="406">
                  <c:v>0.913</c:v>
                </c:pt>
                <c:pt idx="407">
                  <c:v>0.808</c:v>
                </c:pt>
                <c:pt idx="408">
                  <c:v>0.802</c:v>
                </c:pt>
                <c:pt idx="409">
                  <c:v>0.725</c:v>
                </c:pt>
                <c:pt idx="410">
                  <c:v>0.748</c:v>
                </c:pt>
                <c:pt idx="411">
                  <c:v>0.789</c:v>
                </c:pt>
                <c:pt idx="412">
                  <c:v>0.844</c:v>
                </c:pt>
                <c:pt idx="413">
                  <c:v>0.819</c:v>
                </c:pt>
                <c:pt idx="414">
                  <c:v>0.919</c:v>
                </c:pt>
                <c:pt idx="415">
                  <c:v>0.918</c:v>
                </c:pt>
                <c:pt idx="416">
                  <c:v>0.806</c:v>
                </c:pt>
                <c:pt idx="417">
                  <c:v>0.78</c:v>
                </c:pt>
                <c:pt idx="418">
                  <c:v>0.658</c:v>
                </c:pt>
                <c:pt idx="419">
                  <c:v>0.625</c:v>
                </c:pt>
                <c:pt idx="420">
                  <c:v>0.639</c:v>
                </c:pt>
                <c:pt idx="421">
                  <c:v>0.636</c:v>
                </c:pt>
                <c:pt idx="422">
                  <c:v>0.661</c:v>
                </c:pt>
                <c:pt idx="423">
                  <c:v>0.603</c:v>
                </c:pt>
                <c:pt idx="424">
                  <c:v>0.621</c:v>
                </c:pt>
                <c:pt idx="425">
                  <c:v>0.594</c:v>
                </c:pt>
                <c:pt idx="426">
                  <c:v>0.623</c:v>
                </c:pt>
                <c:pt idx="427">
                  <c:v>0.655</c:v>
                </c:pt>
                <c:pt idx="428">
                  <c:v>0.641</c:v>
                </c:pt>
                <c:pt idx="429">
                  <c:v>0.653</c:v>
                </c:pt>
                <c:pt idx="430">
                  <c:v>0.678</c:v>
                </c:pt>
                <c:pt idx="431">
                  <c:v>0.642</c:v>
                </c:pt>
                <c:pt idx="432">
                  <c:v>0.554</c:v>
                </c:pt>
                <c:pt idx="433">
                  <c:v>0.516</c:v>
                </c:pt>
                <c:pt idx="434">
                  <c:v>0.472</c:v>
                </c:pt>
                <c:pt idx="435">
                  <c:v>0.49</c:v>
                </c:pt>
                <c:pt idx="436">
                  <c:v>0.495</c:v>
                </c:pt>
                <c:pt idx="437">
                  <c:v>0.501</c:v>
                </c:pt>
                <c:pt idx="438">
                  <c:v>0.509</c:v>
                </c:pt>
                <c:pt idx="439">
                  <c:v>0.583</c:v>
                </c:pt>
                <c:pt idx="440">
                  <c:v>0.575</c:v>
                </c:pt>
                <c:pt idx="441">
                  <c:v>0.626</c:v>
                </c:pt>
                <c:pt idx="442">
                  <c:v>0.773</c:v>
                </c:pt>
                <c:pt idx="443">
                  <c:v>0.764</c:v>
                </c:pt>
                <c:pt idx="444">
                  <c:v>0.79</c:v>
                </c:pt>
                <c:pt idx="445">
                  <c:v>0.884</c:v>
                </c:pt>
                <c:pt idx="446">
                  <c:v>1.013</c:v>
                </c:pt>
                <c:pt idx="447">
                  <c:v>0.94</c:v>
                </c:pt>
                <c:pt idx="448">
                  <c:v>1.039</c:v>
                </c:pt>
                <c:pt idx="449">
                  <c:v>0.937</c:v>
                </c:pt>
                <c:pt idx="450">
                  <c:v>0.896</c:v>
                </c:pt>
                <c:pt idx="451">
                  <c:v>0.847</c:v>
                </c:pt>
                <c:pt idx="452">
                  <c:v>0.897</c:v>
                </c:pt>
                <c:pt idx="453">
                  <c:v>0.843</c:v>
                </c:pt>
                <c:pt idx="454">
                  <c:v>0.859</c:v>
                </c:pt>
                <c:pt idx="455">
                  <c:v>0.927</c:v>
                </c:pt>
                <c:pt idx="456">
                  <c:v>0.951</c:v>
                </c:pt>
                <c:pt idx="457">
                  <c:v>1.009</c:v>
                </c:pt>
                <c:pt idx="458">
                  <c:v>1.029</c:v>
                </c:pt>
                <c:pt idx="459">
                  <c:v>0.995</c:v>
                </c:pt>
                <c:pt idx="460">
                  <c:v>0.918</c:v>
                </c:pt>
                <c:pt idx="461">
                  <c:v>0.848</c:v>
                </c:pt>
                <c:pt idx="462">
                  <c:v>0.751</c:v>
                </c:pt>
                <c:pt idx="463">
                  <c:v>0.664</c:v>
                </c:pt>
                <c:pt idx="464">
                  <c:v>0.656</c:v>
                </c:pt>
                <c:pt idx="465">
                  <c:v>0.694</c:v>
                </c:pt>
                <c:pt idx="466">
                  <c:v>0.623</c:v>
                </c:pt>
                <c:pt idx="467">
                  <c:v>0.605</c:v>
                </c:pt>
                <c:pt idx="468">
                  <c:v>0.601</c:v>
                </c:pt>
                <c:pt idx="469">
                  <c:v>0.621</c:v>
                </c:pt>
                <c:pt idx="470">
                  <c:v>0.529</c:v>
                </c:pt>
                <c:pt idx="471">
                  <c:v>0.474</c:v>
                </c:pt>
                <c:pt idx="472">
                  <c:v>0.494</c:v>
                </c:pt>
                <c:pt idx="473">
                  <c:v>0.556</c:v>
                </c:pt>
                <c:pt idx="474">
                  <c:v>0.564</c:v>
                </c:pt>
                <c:pt idx="475">
                  <c:v>0.574</c:v>
                </c:pt>
                <c:pt idx="476">
                  <c:v>0.499</c:v>
                </c:pt>
                <c:pt idx="477">
                  <c:v>0.433</c:v>
                </c:pt>
                <c:pt idx="478">
                  <c:v>0.396</c:v>
                </c:pt>
                <c:pt idx="479">
                  <c:v>0.427</c:v>
                </c:pt>
                <c:pt idx="480">
                  <c:v>0.492</c:v>
                </c:pt>
                <c:pt idx="481">
                  <c:v>0.421</c:v>
                </c:pt>
                <c:pt idx="482">
                  <c:v>0.368</c:v>
                </c:pt>
                <c:pt idx="483">
                  <c:v>0.297</c:v>
                </c:pt>
                <c:pt idx="484">
                  <c:v>0.186</c:v>
                </c:pt>
                <c:pt idx="485">
                  <c:v>0.113</c:v>
                </c:pt>
                <c:pt idx="486">
                  <c:v>0.041</c:v>
                </c:pt>
                <c:pt idx="487">
                  <c:v>-0.024</c:v>
                </c:pt>
                <c:pt idx="488">
                  <c:v>-0.036</c:v>
                </c:pt>
                <c:pt idx="489">
                  <c:v>0.007</c:v>
                </c:pt>
                <c:pt idx="490">
                  <c:v>-0.015</c:v>
                </c:pt>
                <c:pt idx="491">
                  <c:v>-0.014</c:v>
                </c:pt>
                <c:pt idx="492">
                  <c:v>-0.072</c:v>
                </c:pt>
                <c:pt idx="493">
                  <c:v>-0.081</c:v>
                </c:pt>
                <c:pt idx="494">
                  <c:v>-0.062</c:v>
                </c:pt>
                <c:pt idx="495">
                  <c:v>-0.005</c:v>
                </c:pt>
                <c:pt idx="496">
                  <c:v>-0.036</c:v>
                </c:pt>
                <c:pt idx="497">
                  <c:v>-0.013</c:v>
                </c:pt>
                <c:pt idx="498">
                  <c:v>0.047</c:v>
                </c:pt>
                <c:pt idx="499">
                  <c:v>0.228</c:v>
                </c:pt>
                <c:pt idx="500">
                  <c:v>0.266</c:v>
                </c:pt>
                <c:pt idx="501">
                  <c:v>0.262</c:v>
                </c:pt>
                <c:pt idx="502">
                  <c:v>0.163</c:v>
                </c:pt>
                <c:pt idx="503">
                  <c:v>0.132</c:v>
                </c:pt>
                <c:pt idx="504">
                  <c:v>0.128</c:v>
                </c:pt>
                <c:pt idx="505">
                  <c:v>0.056</c:v>
                </c:pt>
                <c:pt idx="506">
                  <c:v>-0.038</c:v>
                </c:pt>
                <c:pt idx="507">
                  <c:v>-0.026</c:v>
                </c:pt>
                <c:pt idx="508">
                  <c:v>-0.021</c:v>
                </c:pt>
                <c:pt idx="509">
                  <c:v>-0.021</c:v>
                </c:pt>
                <c:pt idx="510">
                  <c:v>-0.042</c:v>
                </c:pt>
                <c:pt idx="511">
                  <c:v>-0.084</c:v>
                </c:pt>
                <c:pt idx="512">
                  <c:v>-0.128</c:v>
                </c:pt>
                <c:pt idx="513">
                  <c:v>-0.1</c:v>
                </c:pt>
                <c:pt idx="514">
                  <c:v>-0.112</c:v>
                </c:pt>
                <c:pt idx="515">
                  <c:v>-0.127</c:v>
                </c:pt>
                <c:pt idx="516">
                  <c:v>-0.182</c:v>
                </c:pt>
                <c:pt idx="517">
                  <c:v>-0.125</c:v>
                </c:pt>
                <c:pt idx="518">
                  <c:v>-0.16</c:v>
                </c:pt>
                <c:pt idx="519">
                  <c:v>-0.194</c:v>
                </c:pt>
                <c:pt idx="520">
                  <c:v>-0.162</c:v>
                </c:pt>
                <c:pt idx="521">
                  <c:v>-0.169</c:v>
                </c:pt>
                <c:pt idx="522">
                  <c:v>-0.245</c:v>
                </c:pt>
                <c:pt idx="523">
                  <c:v>-0.339</c:v>
                </c:pt>
                <c:pt idx="524">
                  <c:v>-0.359</c:v>
                </c:pt>
                <c:pt idx="525">
                  <c:v>-0.285</c:v>
                </c:pt>
                <c:pt idx="526">
                  <c:v>-0.274</c:v>
                </c:pt>
                <c:pt idx="527">
                  <c:v>-0.384</c:v>
                </c:pt>
                <c:pt idx="528">
                  <c:v>-0.438</c:v>
                </c:pt>
                <c:pt idx="529">
                  <c:v>-0.467</c:v>
                </c:pt>
                <c:pt idx="530">
                  <c:v>-0.499</c:v>
                </c:pt>
                <c:pt idx="531">
                  <c:v>-0.488</c:v>
                </c:pt>
                <c:pt idx="532">
                  <c:v>-0.452</c:v>
                </c:pt>
                <c:pt idx="533">
                  <c:v>-0.433</c:v>
                </c:pt>
                <c:pt idx="534">
                  <c:v>-0.439</c:v>
                </c:pt>
                <c:pt idx="535">
                  <c:v>-0.369</c:v>
                </c:pt>
                <c:pt idx="536">
                  <c:v>-0.33</c:v>
                </c:pt>
                <c:pt idx="537">
                  <c:v>-0.313</c:v>
                </c:pt>
                <c:pt idx="538">
                  <c:v>-0.261</c:v>
                </c:pt>
                <c:pt idx="539">
                  <c:v>-0.199</c:v>
                </c:pt>
                <c:pt idx="540">
                  <c:v>-0.145</c:v>
                </c:pt>
                <c:pt idx="541">
                  <c:v>-0.163</c:v>
                </c:pt>
                <c:pt idx="542">
                  <c:v>-0.246</c:v>
                </c:pt>
                <c:pt idx="543">
                  <c:v>-0.228</c:v>
                </c:pt>
                <c:pt idx="544">
                  <c:v>-0.313</c:v>
                </c:pt>
                <c:pt idx="545">
                  <c:v>-0.25</c:v>
                </c:pt>
                <c:pt idx="546">
                  <c:v>-0.271</c:v>
                </c:pt>
                <c:pt idx="547">
                  <c:v>-0.266</c:v>
                </c:pt>
                <c:pt idx="548">
                  <c:v>-0.292</c:v>
                </c:pt>
                <c:pt idx="549">
                  <c:v>-0.322</c:v>
                </c:pt>
                <c:pt idx="550">
                  <c:v>-0.327</c:v>
                </c:pt>
                <c:pt idx="551">
                  <c:v>-0.302</c:v>
                </c:pt>
                <c:pt idx="552">
                  <c:v>-0.281</c:v>
                </c:pt>
                <c:pt idx="553">
                  <c:v>-0.325</c:v>
                </c:pt>
                <c:pt idx="554">
                  <c:v>-0.339</c:v>
                </c:pt>
                <c:pt idx="555">
                  <c:v>-0.371</c:v>
                </c:pt>
                <c:pt idx="556">
                  <c:v>-0.41</c:v>
                </c:pt>
                <c:pt idx="557">
                  <c:v>-0.449</c:v>
                </c:pt>
                <c:pt idx="558">
                  <c:v>-0.479</c:v>
                </c:pt>
                <c:pt idx="559">
                  <c:v>-0.487</c:v>
                </c:pt>
                <c:pt idx="560">
                  <c:v>-0.464</c:v>
                </c:pt>
                <c:pt idx="561">
                  <c:v>-0.411</c:v>
                </c:pt>
                <c:pt idx="562">
                  <c:v>-0.433</c:v>
                </c:pt>
                <c:pt idx="563">
                  <c:v>-0.491</c:v>
                </c:pt>
                <c:pt idx="564">
                  <c:v>-0.482</c:v>
                </c:pt>
                <c:pt idx="565">
                  <c:v>-0.512</c:v>
                </c:pt>
                <c:pt idx="566">
                  <c:v>-0.564</c:v>
                </c:pt>
                <c:pt idx="567">
                  <c:v>-0.581</c:v>
                </c:pt>
                <c:pt idx="568">
                  <c:v>-0.623</c:v>
                </c:pt>
                <c:pt idx="569">
                  <c:v>-0.541</c:v>
                </c:pt>
                <c:pt idx="570">
                  <c:v>-0.623</c:v>
                </c:pt>
                <c:pt idx="571">
                  <c:v>-0.598</c:v>
                </c:pt>
                <c:pt idx="572">
                  <c:v>-0.601</c:v>
                </c:pt>
                <c:pt idx="573">
                  <c:v>-0.59</c:v>
                </c:pt>
                <c:pt idx="574">
                  <c:v>-0.553</c:v>
                </c:pt>
                <c:pt idx="575">
                  <c:v>-0.584</c:v>
                </c:pt>
                <c:pt idx="576">
                  <c:v>-0.581</c:v>
                </c:pt>
                <c:pt idx="577">
                  <c:v>-0.573</c:v>
                </c:pt>
                <c:pt idx="578">
                  <c:v>-0.633</c:v>
                </c:pt>
                <c:pt idx="579">
                  <c:v>-0.672</c:v>
                </c:pt>
                <c:pt idx="580">
                  <c:v>-0.678</c:v>
                </c:pt>
                <c:pt idx="581">
                  <c:v>-0.669</c:v>
                </c:pt>
                <c:pt idx="582">
                  <c:v>-0.615</c:v>
                </c:pt>
                <c:pt idx="583">
                  <c:v>-0.601</c:v>
                </c:pt>
                <c:pt idx="584">
                  <c:v>-0.521</c:v>
                </c:pt>
                <c:pt idx="585">
                  <c:v>-0.462</c:v>
                </c:pt>
                <c:pt idx="586">
                  <c:v>-0.423</c:v>
                </c:pt>
                <c:pt idx="587">
                  <c:v>-0.451</c:v>
                </c:pt>
                <c:pt idx="588">
                  <c:v>-0.437</c:v>
                </c:pt>
                <c:pt idx="589">
                  <c:v>-0.45</c:v>
                </c:pt>
                <c:pt idx="590">
                  <c:v>-0.442</c:v>
                </c:pt>
                <c:pt idx="591">
                  <c:v>-0.403</c:v>
                </c:pt>
                <c:pt idx="592">
                  <c:v>-0.362</c:v>
                </c:pt>
                <c:pt idx="593">
                  <c:v>-0.352</c:v>
                </c:pt>
                <c:pt idx="594">
                  <c:v>-0.467</c:v>
                </c:pt>
                <c:pt idx="595">
                  <c:v>-0.496</c:v>
                </c:pt>
                <c:pt idx="596">
                  <c:v>-0.489</c:v>
                </c:pt>
                <c:pt idx="597">
                  <c:v>-0.463</c:v>
                </c:pt>
                <c:pt idx="598">
                  <c:v>-0.498</c:v>
                </c:pt>
                <c:pt idx="599">
                  <c:v>-0.517</c:v>
                </c:pt>
                <c:pt idx="600">
                  <c:v>-0.459</c:v>
                </c:pt>
                <c:pt idx="601">
                  <c:v>-0.5</c:v>
                </c:pt>
                <c:pt idx="602">
                  <c:v>-0.543</c:v>
                </c:pt>
                <c:pt idx="603">
                  <c:v>-0.582</c:v>
                </c:pt>
                <c:pt idx="604">
                  <c:v>-0.533</c:v>
                </c:pt>
                <c:pt idx="605">
                  <c:v>-0.517</c:v>
                </c:pt>
                <c:pt idx="606">
                  <c:v>-0.519</c:v>
                </c:pt>
                <c:pt idx="607">
                  <c:v>-0.529</c:v>
                </c:pt>
                <c:pt idx="608">
                  <c:v>-0.492</c:v>
                </c:pt>
                <c:pt idx="609">
                  <c:v>-0.507</c:v>
                </c:pt>
                <c:pt idx="610">
                  <c:v>-0.454</c:v>
                </c:pt>
                <c:pt idx="611">
                  <c:v>-0.405</c:v>
                </c:pt>
                <c:pt idx="612">
                  <c:v>-0.363</c:v>
                </c:pt>
                <c:pt idx="613">
                  <c:v>-0.32</c:v>
                </c:pt>
                <c:pt idx="614">
                  <c:v>-0.296</c:v>
                </c:pt>
                <c:pt idx="615">
                  <c:v>-0.349</c:v>
                </c:pt>
                <c:pt idx="616">
                  <c:v>-0.337</c:v>
                </c:pt>
                <c:pt idx="617">
                  <c:v>-0.328</c:v>
                </c:pt>
                <c:pt idx="618">
                  <c:v>-0.336</c:v>
                </c:pt>
                <c:pt idx="619">
                  <c:v>-0.342</c:v>
                </c:pt>
                <c:pt idx="620">
                  <c:v>-0.35</c:v>
                </c:pt>
                <c:pt idx="621">
                  <c:v>-0.325</c:v>
                </c:pt>
                <c:pt idx="622">
                  <c:v>-0.317</c:v>
                </c:pt>
                <c:pt idx="623">
                  <c:v>-0.267</c:v>
                </c:pt>
                <c:pt idx="624">
                  <c:v>-0.322</c:v>
                </c:pt>
                <c:pt idx="625">
                  <c:v>-0.327</c:v>
                </c:pt>
                <c:pt idx="626">
                  <c:v>-0.421</c:v>
                </c:pt>
                <c:pt idx="627">
                  <c:v>-0.496</c:v>
                </c:pt>
                <c:pt idx="628">
                  <c:v>-0.493</c:v>
                </c:pt>
                <c:pt idx="629">
                  <c:v>-0.474</c:v>
                </c:pt>
                <c:pt idx="630">
                  <c:v>-0.465</c:v>
                </c:pt>
                <c:pt idx="631">
                  <c:v>-0.458</c:v>
                </c:pt>
                <c:pt idx="632">
                  <c:v>-0.493</c:v>
                </c:pt>
                <c:pt idx="633">
                  <c:v>-0.558</c:v>
                </c:pt>
                <c:pt idx="634">
                  <c:v>-0.539</c:v>
                </c:pt>
                <c:pt idx="635">
                  <c:v>-0.43</c:v>
                </c:pt>
                <c:pt idx="636">
                  <c:v>-0.447</c:v>
                </c:pt>
                <c:pt idx="637">
                  <c:v>-0.464</c:v>
                </c:pt>
                <c:pt idx="638">
                  <c:v>-0.393</c:v>
                </c:pt>
                <c:pt idx="639">
                  <c:v>-0.372</c:v>
                </c:pt>
                <c:pt idx="640">
                  <c:v>-0.313</c:v>
                </c:pt>
                <c:pt idx="641">
                  <c:v>-0.345</c:v>
                </c:pt>
                <c:pt idx="642">
                  <c:v>-0.357</c:v>
                </c:pt>
                <c:pt idx="643">
                  <c:v>-0.352</c:v>
                </c:pt>
                <c:pt idx="644">
                  <c:v>-0.368</c:v>
                </c:pt>
                <c:pt idx="645">
                  <c:v>-0.285</c:v>
                </c:pt>
                <c:pt idx="646">
                  <c:v>-0.226</c:v>
                </c:pt>
                <c:pt idx="647">
                  <c:v>-0.225</c:v>
                </c:pt>
                <c:pt idx="648">
                  <c:v>-0.212</c:v>
                </c:pt>
                <c:pt idx="649">
                  <c:v>-0.137</c:v>
                </c:pt>
                <c:pt idx="650">
                  <c:v>-0.097</c:v>
                </c:pt>
                <c:pt idx="651">
                  <c:v>-0.121</c:v>
                </c:pt>
                <c:pt idx="652">
                  <c:v>-0.162</c:v>
                </c:pt>
                <c:pt idx="653">
                  <c:v>-0.161</c:v>
                </c:pt>
                <c:pt idx="654">
                  <c:v>-0.161</c:v>
                </c:pt>
                <c:pt idx="655">
                  <c:v>-0.229</c:v>
                </c:pt>
                <c:pt idx="656">
                  <c:v>-0.266</c:v>
                </c:pt>
                <c:pt idx="657">
                  <c:v>-0.308</c:v>
                </c:pt>
                <c:pt idx="658">
                  <c:v>-0.366</c:v>
                </c:pt>
                <c:pt idx="659">
                  <c:v>-0.394</c:v>
                </c:pt>
                <c:pt idx="660">
                  <c:v>-0.384</c:v>
                </c:pt>
                <c:pt idx="661">
                  <c:v>-0.334</c:v>
                </c:pt>
                <c:pt idx="662">
                  <c:v>-0.34</c:v>
                </c:pt>
                <c:pt idx="663">
                  <c:v>-0.344</c:v>
                </c:pt>
                <c:pt idx="664">
                  <c:v>-0.331</c:v>
                </c:pt>
                <c:pt idx="665">
                  <c:v>-0.353</c:v>
                </c:pt>
                <c:pt idx="666">
                  <c:v>-0.399</c:v>
                </c:pt>
                <c:pt idx="667">
                  <c:v>-0.445</c:v>
                </c:pt>
                <c:pt idx="668">
                  <c:v>-0.477</c:v>
                </c:pt>
                <c:pt idx="669">
                  <c:v>-0.477</c:v>
                </c:pt>
                <c:pt idx="670">
                  <c:v>-0.498</c:v>
                </c:pt>
                <c:pt idx="671">
                  <c:v>-0.5</c:v>
                </c:pt>
                <c:pt idx="672">
                  <c:v>-0.503</c:v>
                </c:pt>
                <c:pt idx="673">
                  <c:v>-0.475</c:v>
                </c:pt>
                <c:pt idx="674">
                  <c:v>-0.463</c:v>
                </c:pt>
                <c:pt idx="675">
                  <c:v>-0.462</c:v>
                </c:pt>
                <c:pt idx="676">
                  <c:v>-0.471</c:v>
                </c:pt>
                <c:pt idx="677">
                  <c:v>-0.465</c:v>
                </c:pt>
                <c:pt idx="678">
                  <c:v>-0.466</c:v>
                </c:pt>
                <c:pt idx="679">
                  <c:v>-0.514</c:v>
                </c:pt>
                <c:pt idx="680">
                  <c:v>-0.546</c:v>
                </c:pt>
                <c:pt idx="681">
                  <c:v>-0.557</c:v>
                </c:pt>
                <c:pt idx="682">
                  <c:v>-0.546</c:v>
                </c:pt>
                <c:pt idx="683">
                  <c:v>-0.591</c:v>
                </c:pt>
                <c:pt idx="684">
                  <c:v>-0.603</c:v>
                </c:pt>
                <c:pt idx="685">
                  <c:v>-0.646</c:v>
                </c:pt>
                <c:pt idx="686">
                  <c:v>-0.511</c:v>
                </c:pt>
                <c:pt idx="687">
                  <c:v>-0.494</c:v>
                </c:pt>
                <c:pt idx="688">
                  <c:v>-0.454</c:v>
                </c:pt>
                <c:pt idx="689">
                  <c:v>-0.504</c:v>
                </c:pt>
                <c:pt idx="690">
                  <c:v>-0.475</c:v>
                </c:pt>
                <c:pt idx="691">
                  <c:v>-0.469</c:v>
                </c:pt>
                <c:pt idx="692">
                  <c:v>-0.482</c:v>
                </c:pt>
                <c:pt idx="693">
                  <c:v>-0.502</c:v>
                </c:pt>
                <c:pt idx="694">
                  <c:v>-0.504</c:v>
                </c:pt>
                <c:pt idx="695">
                  <c:v>-0.455</c:v>
                </c:pt>
                <c:pt idx="696">
                  <c:v>-0.471</c:v>
                </c:pt>
                <c:pt idx="697">
                  <c:v>-0.419</c:v>
                </c:pt>
                <c:pt idx="698">
                  <c:v>-0.43</c:v>
                </c:pt>
                <c:pt idx="699">
                  <c:v>-0.372</c:v>
                </c:pt>
                <c:pt idx="700">
                  <c:v>-0.279</c:v>
                </c:pt>
                <c:pt idx="701">
                  <c:v>-0.103</c:v>
                </c:pt>
                <c:pt idx="702">
                  <c:v>-0.155</c:v>
                </c:pt>
                <c:pt idx="703">
                  <c:v>-0.135</c:v>
                </c:pt>
                <c:pt idx="704">
                  <c:v>-0.228</c:v>
                </c:pt>
                <c:pt idx="705">
                  <c:v>-0.202</c:v>
                </c:pt>
                <c:pt idx="706">
                  <c:v>-0.228</c:v>
                </c:pt>
                <c:pt idx="707">
                  <c:v>-0.061</c:v>
                </c:pt>
                <c:pt idx="708">
                  <c:v>0.1</c:v>
                </c:pt>
                <c:pt idx="709">
                  <c:v>0.271</c:v>
                </c:pt>
                <c:pt idx="710">
                  <c:v>0.779</c:v>
                </c:pt>
                <c:pt idx="711">
                  <c:v>1.014</c:v>
                </c:pt>
                <c:pt idx="712">
                  <c:v>0.811</c:v>
                </c:pt>
                <c:pt idx="713">
                  <c:v>0.895</c:v>
                </c:pt>
                <c:pt idx="714">
                  <c:v>1.066</c:v>
                </c:pt>
                <c:pt idx="715">
                  <c:v>0.747</c:v>
                </c:pt>
                <c:pt idx="716">
                  <c:v>0.638</c:v>
                </c:pt>
                <c:pt idx="717">
                  <c:v>0.548</c:v>
                </c:pt>
                <c:pt idx="718">
                  <c:v>0.388</c:v>
                </c:pt>
                <c:pt idx="719">
                  <c:v>0.436</c:v>
                </c:pt>
                <c:pt idx="720">
                  <c:v>0.438</c:v>
                </c:pt>
                <c:pt idx="721">
                  <c:v>0.37</c:v>
                </c:pt>
                <c:pt idx="722">
                  <c:v>0.671</c:v>
                </c:pt>
                <c:pt idx="723">
                  <c:v>0.801</c:v>
                </c:pt>
                <c:pt idx="724">
                  <c:v>1.009</c:v>
                </c:pt>
                <c:pt idx="725">
                  <c:v>1.265</c:v>
                </c:pt>
                <c:pt idx="726">
                  <c:v>1.332</c:v>
                </c:pt>
                <c:pt idx="727">
                  <c:v>1.39</c:v>
                </c:pt>
                <c:pt idx="728">
                  <c:v>1.276</c:v>
                </c:pt>
                <c:pt idx="729">
                  <c:v>1.049</c:v>
                </c:pt>
                <c:pt idx="730">
                  <c:v>0.909</c:v>
                </c:pt>
                <c:pt idx="731">
                  <c:v>0.841</c:v>
                </c:pt>
                <c:pt idx="732">
                  <c:v>0.637</c:v>
                </c:pt>
                <c:pt idx="733">
                  <c:v>0.953</c:v>
                </c:pt>
                <c:pt idx="734">
                  <c:v>0.768</c:v>
                </c:pt>
                <c:pt idx="735">
                  <c:v>0.781</c:v>
                </c:pt>
                <c:pt idx="736">
                  <c:v>0.749</c:v>
                </c:pt>
                <c:pt idx="737">
                  <c:v>0.835</c:v>
                </c:pt>
                <c:pt idx="738">
                  <c:v>0.927</c:v>
                </c:pt>
                <c:pt idx="739">
                  <c:v>1.278</c:v>
                </c:pt>
                <c:pt idx="740">
                  <c:v>1.326</c:v>
                </c:pt>
                <c:pt idx="741">
                  <c:v>1.463</c:v>
                </c:pt>
                <c:pt idx="742">
                  <c:v>1.221</c:v>
                </c:pt>
                <c:pt idx="743">
                  <c:v>1.136</c:v>
                </c:pt>
                <c:pt idx="744">
                  <c:v>1.128</c:v>
                </c:pt>
                <c:pt idx="745">
                  <c:v>1.318</c:v>
                </c:pt>
                <c:pt idx="746">
                  <c:v>1.277</c:v>
                </c:pt>
                <c:pt idx="747">
                  <c:v>1.051</c:v>
                </c:pt>
                <c:pt idx="748">
                  <c:v>0.817</c:v>
                </c:pt>
                <c:pt idx="749">
                  <c:v>0.71</c:v>
                </c:pt>
                <c:pt idx="750">
                  <c:v>0.643</c:v>
                </c:pt>
                <c:pt idx="751">
                  <c:v>0.726</c:v>
                </c:pt>
                <c:pt idx="752">
                  <c:v>0.802</c:v>
                </c:pt>
                <c:pt idx="753">
                  <c:v>0.947</c:v>
                </c:pt>
                <c:pt idx="754">
                  <c:v>0.946</c:v>
                </c:pt>
                <c:pt idx="755">
                  <c:v>1.058</c:v>
                </c:pt>
                <c:pt idx="756">
                  <c:v>1.065</c:v>
                </c:pt>
                <c:pt idx="757">
                  <c:v>1.13</c:v>
                </c:pt>
                <c:pt idx="758">
                  <c:v>1.363</c:v>
                </c:pt>
                <c:pt idx="759">
                  <c:v>1.242</c:v>
                </c:pt>
                <c:pt idx="760">
                  <c:v>1.205</c:v>
                </c:pt>
                <c:pt idx="761">
                  <c:v>1.151</c:v>
                </c:pt>
                <c:pt idx="762">
                  <c:v>1.071</c:v>
                </c:pt>
                <c:pt idx="763">
                  <c:v>1.119</c:v>
                </c:pt>
                <c:pt idx="764">
                  <c:v>1.115</c:v>
                </c:pt>
                <c:pt idx="765">
                  <c:v>1.178</c:v>
                </c:pt>
                <c:pt idx="766">
                  <c:v>1.323</c:v>
                </c:pt>
                <c:pt idx="767">
                  <c:v>2.422</c:v>
                </c:pt>
                <c:pt idx="768">
                  <c:v>2.773</c:v>
                </c:pt>
                <c:pt idx="769">
                  <c:v>3.824</c:v>
                </c:pt>
                <c:pt idx="770">
                  <c:v>5.027</c:v>
                </c:pt>
                <c:pt idx="771">
                  <c:v>5.31</c:v>
                </c:pt>
                <c:pt idx="772">
                  <c:v>4.52</c:v>
                </c:pt>
                <c:pt idx="773">
                  <c:v>4.727</c:v>
                </c:pt>
                <c:pt idx="774">
                  <c:v>3.991</c:v>
                </c:pt>
                <c:pt idx="775">
                  <c:v>3.815</c:v>
                </c:pt>
                <c:pt idx="776">
                  <c:v>4.372</c:v>
                </c:pt>
                <c:pt idx="777">
                  <c:v>4.407</c:v>
                </c:pt>
                <c:pt idx="778">
                  <c:v>4.4</c:v>
                </c:pt>
                <c:pt idx="779">
                  <c:v>4.271</c:v>
                </c:pt>
                <c:pt idx="780">
                  <c:v>3.756</c:v>
                </c:pt>
                <c:pt idx="781">
                  <c:v>3.375</c:v>
                </c:pt>
                <c:pt idx="782">
                  <c:v>3.312</c:v>
                </c:pt>
                <c:pt idx="783">
                  <c:v>2.907</c:v>
                </c:pt>
                <c:pt idx="784">
                  <c:v>2.593</c:v>
                </c:pt>
                <c:pt idx="785">
                  <c:v>2.846</c:v>
                </c:pt>
                <c:pt idx="786">
                  <c:v>3.035</c:v>
                </c:pt>
                <c:pt idx="787">
                  <c:v>2.73</c:v>
                </c:pt>
                <c:pt idx="788">
                  <c:v>2.677</c:v>
                </c:pt>
                <c:pt idx="789">
                  <c:v>2.79</c:v>
                </c:pt>
                <c:pt idx="790">
                  <c:v>2.926</c:v>
                </c:pt>
                <c:pt idx="791">
                  <c:v>3.134</c:v>
                </c:pt>
                <c:pt idx="792">
                  <c:v>3.08</c:v>
                </c:pt>
                <c:pt idx="793">
                  <c:v>2.845</c:v>
                </c:pt>
                <c:pt idx="794">
                  <c:v>2.67</c:v>
                </c:pt>
                <c:pt idx="795">
                  <c:v>2.516</c:v>
                </c:pt>
                <c:pt idx="796">
                  <c:v>2.427</c:v>
                </c:pt>
                <c:pt idx="797">
                  <c:v>2.24</c:v>
                </c:pt>
                <c:pt idx="798">
                  <c:v>2.232</c:v>
                </c:pt>
                <c:pt idx="799">
                  <c:v>2.105</c:v>
                </c:pt>
                <c:pt idx="800">
                  <c:v>1.822</c:v>
                </c:pt>
                <c:pt idx="801">
                  <c:v>1.666</c:v>
                </c:pt>
                <c:pt idx="802">
                  <c:v>1.499</c:v>
                </c:pt>
                <c:pt idx="803">
                  <c:v>1.556</c:v>
                </c:pt>
                <c:pt idx="804">
                  <c:v>1.487</c:v>
                </c:pt>
                <c:pt idx="805">
                  <c:v>1.378</c:v>
                </c:pt>
                <c:pt idx="806">
                  <c:v>1.369</c:v>
                </c:pt>
                <c:pt idx="807">
                  <c:v>1.3</c:v>
                </c:pt>
                <c:pt idx="808">
                  <c:v>1.149</c:v>
                </c:pt>
                <c:pt idx="809">
                  <c:v>1.07</c:v>
                </c:pt>
                <c:pt idx="810">
                  <c:v>1.026</c:v>
                </c:pt>
                <c:pt idx="811">
                  <c:v>0.907</c:v>
                </c:pt>
                <c:pt idx="812">
                  <c:v>0.797</c:v>
                </c:pt>
                <c:pt idx="813">
                  <c:v>0.686</c:v>
                </c:pt>
                <c:pt idx="814">
                  <c:v>0.65</c:v>
                </c:pt>
                <c:pt idx="815">
                  <c:v>0.591</c:v>
                </c:pt>
                <c:pt idx="816">
                  <c:v>0.492</c:v>
                </c:pt>
                <c:pt idx="817">
                  <c:v>0.488</c:v>
                </c:pt>
                <c:pt idx="818">
                  <c:v>0.331</c:v>
                </c:pt>
                <c:pt idx="819">
                  <c:v>0.233</c:v>
                </c:pt>
                <c:pt idx="820">
                  <c:v>0.139</c:v>
                </c:pt>
                <c:pt idx="821">
                  <c:v>0.115</c:v>
                </c:pt>
                <c:pt idx="822">
                  <c:v>0.078</c:v>
                </c:pt>
                <c:pt idx="823">
                  <c:v>0.066</c:v>
                </c:pt>
                <c:pt idx="824">
                  <c:v>0.003</c:v>
                </c:pt>
                <c:pt idx="825">
                  <c:v>0.092</c:v>
                </c:pt>
                <c:pt idx="826">
                  <c:v>0.093</c:v>
                </c:pt>
                <c:pt idx="827">
                  <c:v>-0.06</c:v>
                </c:pt>
                <c:pt idx="828">
                  <c:v>-0.128</c:v>
                </c:pt>
                <c:pt idx="829">
                  <c:v>-0.168</c:v>
                </c:pt>
                <c:pt idx="830">
                  <c:v>-0.154</c:v>
                </c:pt>
                <c:pt idx="831">
                  <c:v>-0.136</c:v>
                </c:pt>
                <c:pt idx="832">
                  <c:v>-0.181</c:v>
                </c:pt>
                <c:pt idx="833">
                  <c:v>-0.176</c:v>
                </c:pt>
                <c:pt idx="834">
                  <c:v>-0.176</c:v>
                </c:pt>
                <c:pt idx="835">
                  <c:v>-0.248</c:v>
                </c:pt>
                <c:pt idx="836">
                  <c:v>-0.353</c:v>
                </c:pt>
                <c:pt idx="837">
                  <c:v>-0.34</c:v>
                </c:pt>
                <c:pt idx="838">
                  <c:v>-0.274</c:v>
                </c:pt>
                <c:pt idx="839">
                  <c:v>-0.281</c:v>
                </c:pt>
                <c:pt idx="840">
                  <c:v>-0.205</c:v>
                </c:pt>
                <c:pt idx="841">
                  <c:v>-0.255</c:v>
                </c:pt>
                <c:pt idx="842">
                  <c:v>-0.333</c:v>
                </c:pt>
                <c:pt idx="843">
                  <c:v>-0.394</c:v>
                </c:pt>
                <c:pt idx="844">
                  <c:v>-0.463</c:v>
                </c:pt>
                <c:pt idx="845">
                  <c:v>-0.488</c:v>
                </c:pt>
                <c:pt idx="846">
                  <c:v>-0.417</c:v>
                </c:pt>
                <c:pt idx="847">
                  <c:v>-0.409</c:v>
                </c:pt>
                <c:pt idx="848">
                  <c:v>-0.437</c:v>
                </c:pt>
                <c:pt idx="849">
                  <c:v>-0.493</c:v>
                </c:pt>
                <c:pt idx="850">
                  <c:v>-0.528</c:v>
                </c:pt>
                <c:pt idx="851">
                  <c:v>-0.449</c:v>
                </c:pt>
                <c:pt idx="852">
                  <c:v>-0.247</c:v>
                </c:pt>
                <c:pt idx="853">
                  <c:v>-0.163</c:v>
                </c:pt>
                <c:pt idx="854">
                  <c:v>0.02</c:v>
                </c:pt>
                <c:pt idx="855">
                  <c:v>0.124</c:v>
                </c:pt>
                <c:pt idx="856">
                  <c:v>0.113</c:v>
                </c:pt>
                <c:pt idx="857">
                  <c:v>0.148</c:v>
                </c:pt>
                <c:pt idx="858">
                  <c:v>0.001</c:v>
                </c:pt>
                <c:pt idx="859">
                  <c:v>-0.093</c:v>
                </c:pt>
                <c:pt idx="860">
                  <c:v>-0.046</c:v>
                </c:pt>
                <c:pt idx="861">
                  <c:v>-0.121</c:v>
                </c:pt>
                <c:pt idx="862">
                  <c:v>-0.212</c:v>
                </c:pt>
                <c:pt idx="863">
                  <c:v>-0.26</c:v>
                </c:pt>
                <c:pt idx="864">
                  <c:v>-0.349</c:v>
                </c:pt>
                <c:pt idx="865">
                  <c:v>-0.411</c:v>
                </c:pt>
                <c:pt idx="866">
                  <c:v>-0.406</c:v>
                </c:pt>
                <c:pt idx="867">
                  <c:v>-0.396</c:v>
                </c:pt>
                <c:pt idx="868">
                  <c:v>-0.367</c:v>
                </c:pt>
                <c:pt idx="869">
                  <c:v>-0.375</c:v>
                </c:pt>
                <c:pt idx="870">
                  <c:v>-0.419</c:v>
                </c:pt>
                <c:pt idx="871">
                  <c:v>-0.468</c:v>
                </c:pt>
                <c:pt idx="872">
                  <c:v>-0.544</c:v>
                </c:pt>
                <c:pt idx="873">
                  <c:v>-0.592</c:v>
                </c:pt>
                <c:pt idx="874">
                  <c:v>-0.598</c:v>
                </c:pt>
                <c:pt idx="875">
                  <c:v>-0.676</c:v>
                </c:pt>
                <c:pt idx="876">
                  <c:v>-0.644</c:v>
                </c:pt>
                <c:pt idx="877">
                  <c:v>-0.619</c:v>
                </c:pt>
                <c:pt idx="878">
                  <c:v>-0.65</c:v>
                </c:pt>
                <c:pt idx="879">
                  <c:v>-0.65</c:v>
                </c:pt>
                <c:pt idx="880">
                  <c:v>-0.546</c:v>
                </c:pt>
                <c:pt idx="881">
                  <c:v>-0.569</c:v>
                </c:pt>
                <c:pt idx="882">
                  <c:v>-0.503</c:v>
                </c:pt>
                <c:pt idx="883">
                  <c:v>-0.505</c:v>
                </c:pt>
                <c:pt idx="884">
                  <c:v>-0.457</c:v>
                </c:pt>
                <c:pt idx="885">
                  <c:v>-0.543</c:v>
                </c:pt>
                <c:pt idx="886">
                  <c:v>-0.531</c:v>
                </c:pt>
                <c:pt idx="887">
                  <c:v>-0.555</c:v>
                </c:pt>
                <c:pt idx="888">
                  <c:v>-0.629</c:v>
                </c:pt>
                <c:pt idx="889">
                  <c:v>-0.623</c:v>
                </c:pt>
                <c:pt idx="890">
                  <c:v>-0.645</c:v>
                </c:pt>
                <c:pt idx="891">
                  <c:v>-0.603</c:v>
                </c:pt>
                <c:pt idx="892">
                  <c:v>-0.609</c:v>
                </c:pt>
                <c:pt idx="893">
                  <c:v>-0.628</c:v>
                </c:pt>
                <c:pt idx="894">
                  <c:v>-0.603</c:v>
                </c:pt>
                <c:pt idx="895">
                  <c:v>-0.624</c:v>
                </c:pt>
                <c:pt idx="896">
                  <c:v>-0.612</c:v>
                </c:pt>
                <c:pt idx="897">
                  <c:v>-0.526</c:v>
                </c:pt>
                <c:pt idx="898">
                  <c:v>-0.627</c:v>
                </c:pt>
                <c:pt idx="899">
                  <c:v>-0.638</c:v>
                </c:pt>
                <c:pt idx="900">
                  <c:v>-0.658</c:v>
                </c:pt>
                <c:pt idx="901">
                  <c:v>-0.716</c:v>
                </c:pt>
                <c:pt idx="902">
                  <c:v>-0.771</c:v>
                </c:pt>
                <c:pt idx="903">
                  <c:v>-0.803</c:v>
                </c:pt>
                <c:pt idx="904">
                  <c:v>-0.764</c:v>
                </c:pt>
                <c:pt idx="905">
                  <c:v>-0.77</c:v>
                </c:pt>
                <c:pt idx="906">
                  <c:v>-0.788</c:v>
                </c:pt>
                <c:pt idx="907">
                  <c:v>-0.806</c:v>
                </c:pt>
                <c:pt idx="908">
                  <c:v>-0.791</c:v>
                </c:pt>
                <c:pt idx="909">
                  <c:v>-0.75</c:v>
                </c:pt>
                <c:pt idx="910">
                  <c:v>-0.68</c:v>
                </c:pt>
                <c:pt idx="911">
                  <c:v>-0.673</c:v>
                </c:pt>
                <c:pt idx="912">
                  <c:v>-0.669</c:v>
                </c:pt>
                <c:pt idx="913">
                  <c:v>-0.698</c:v>
                </c:pt>
                <c:pt idx="914">
                  <c:v>-0.66</c:v>
                </c:pt>
                <c:pt idx="915">
                  <c:v>-0.694</c:v>
                </c:pt>
                <c:pt idx="916">
                  <c:v>-0.693</c:v>
                </c:pt>
                <c:pt idx="917">
                  <c:v>-0.6</c:v>
                </c:pt>
                <c:pt idx="918">
                  <c:v>-0.228</c:v>
                </c:pt>
                <c:pt idx="919">
                  <c:v>-0.333</c:v>
                </c:pt>
                <c:pt idx="920">
                  <c:v>-0.198</c:v>
                </c:pt>
                <c:pt idx="921">
                  <c:v>-0.303</c:v>
                </c:pt>
                <c:pt idx="922">
                  <c:v>-0.259</c:v>
                </c:pt>
                <c:pt idx="923">
                  <c:v>-0.257</c:v>
                </c:pt>
                <c:pt idx="924">
                  <c:v>-0.211</c:v>
                </c:pt>
                <c:pt idx="925">
                  <c:v>-0.074</c:v>
                </c:pt>
                <c:pt idx="926">
                  <c:v>0.006</c:v>
                </c:pt>
                <c:pt idx="927">
                  <c:v>-0.124</c:v>
                </c:pt>
                <c:pt idx="928">
                  <c:v>-0.171</c:v>
                </c:pt>
                <c:pt idx="929">
                  <c:v>-0.299</c:v>
                </c:pt>
                <c:pt idx="930">
                  <c:v>-0.273</c:v>
                </c:pt>
                <c:pt idx="931">
                  <c:v>-0.263</c:v>
                </c:pt>
                <c:pt idx="932">
                  <c:v>-0.195</c:v>
                </c:pt>
                <c:pt idx="933">
                  <c:v>-0.16</c:v>
                </c:pt>
                <c:pt idx="934">
                  <c:v>-0.219</c:v>
                </c:pt>
                <c:pt idx="935">
                  <c:v>-0.272</c:v>
                </c:pt>
                <c:pt idx="936">
                  <c:v>-0.323</c:v>
                </c:pt>
                <c:pt idx="937">
                  <c:v>-0.361</c:v>
                </c:pt>
                <c:pt idx="938">
                  <c:v>-0.371</c:v>
                </c:pt>
                <c:pt idx="939">
                  <c:v>-0.412</c:v>
                </c:pt>
                <c:pt idx="940">
                  <c:v>-0.465</c:v>
                </c:pt>
                <c:pt idx="941">
                  <c:v>-0.542</c:v>
                </c:pt>
                <c:pt idx="942">
                  <c:v>-0.574</c:v>
                </c:pt>
                <c:pt idx="943">
                  <c:v>-0.68</c:v>
                </c:pt>
                <c:pt idx="944">
                  <c:v>-0.693</c:v>
                </c:pt>
                <c:pt idx="945">
                  <c:v>-0.714</c:v>
                </c:pt>
                <c:pt idx="946">
                  <c:v>-0.757</c:v>
                </c:pt>
                <c:pt idx="947">
                  <c:v>-0.794</c:v>
                </c:pt>
                <c:pt idx="948">
                  <c:v>-0.768</c:v>
                </c:pt>
                <c:pt idx="949">
                  <c:v>-0.785</c:v>
                </c:pt>
                <c:pt idx="950">
                  <c:v>-0.741</c:v>
                </c:pt>
                <c:pt idx="951">
                  <c:v>-0.803</c:v>
                </c:pt>
                <c:pt idx="952">
                  <c:v>-0.766</c:v>
                </c:pt>
                <c:pt idx="953">
                  <c:v>-0.754</c:v>
                </c:pt>
                <c:pt idx="954">
                  <c:v>-0.806</c:v>
                </c:pt>
                <c:pt idx="955">
                  <c:v>-0.855</c:v>
                </c:pt>
                <c:pt idx="956">
                  <c:v>-0.888</c:v>
                </c:pt>
                <c:pt idx="957">
                  <c:v>-0.895</c:v>
                </c:pt>
                <c:pt idx="958">
                  <c:v>-0.775</c:v>
                </c:pt>
                <c:pt idx="959">
                  <c:v>-0.736</c:v>
                </c:pt>
                <c:pt idx="960">
                  <c:v>-0.691</c:v>
                </c:pt>
                <c:pt idx="961">
                  <c:v>-0.636</c:v>
                </c:pt>
                <c:pt idx="962">
                  <c:v>-0.642</c:v>
                </c:pt>
                <c:pt idx="963">
                  <c:v>-0.769</c:v>
                </c:pt>
                <c:pt idx="964">
                  <c:v>-0.821</c:v>
                </c:pt>
                <c:pt idx="965">
                  <c:v>-0.851</c:v>
                </c:pt>
                <c:pt idx="966">
                  <c:v>-0.899</c:v>
                </c:pt>
                <c:pt idx="967">
                  <c:v>-0.958</c:v>
                </c:pt>
                <c:pt idx="968">
                  <c:v>-0.953</c:v>
                </c:pt>
                <c:pt idx="969">
                  <c:v>-0.963</c:v>
                </c:pt>
                <c:pt idx="970">
                  <c:v>-0.988</c:v>
                </c:pt>
                <c:pt idx="971">
                  <c:v>-0.977</c:v>
                </c:pt>
                <c:pt idx="972">
                  <c:v>-1.014</c:v>
                </c:pt>
                <c:pt idx="973">
                  <c:v>-1.023</c:v>
                </c:pt>
                <c:pt idx="974">
                  <c:v>-1.047</c:v>
                </c:pt>
                <c:pt idx="975">
                  <c:v>-1.101</c:v>
                </c:pt>
                <c:pt idx="976">
                  <c:v>-1.196</c:v>
                </c:pt>
                <c:pt idx="977">
                  <c:v>-1.176</c:v>
                </c:pt>
                <c:pt idx="978">
                  <c:v>-1.191</c:v>
                </c:pt>
                <c:pt idx="979">
                  <c:v>-1.194</c:v>
                </c:pt>
                <c:pt idx="980">
                  <c:v>-1.219</c:v>
                </c:pt>
                <c:pt idx="981">
                  <c:v>-1.168</c:v>
                </c:pt>
                <c:pt idx="982">
                  <c:v>-1.161</c:v>
                </c:pt>
                <c:pt idx="983">
                  <c:v>-1.179</c:v>
                </c:pt>
                <c:pt idx="984">
                  <c:v>-1.195</c:v>
                </c:pt>
                <c:pt idx="985">
                  <c:v>-1.236</c:v>
                </c:pt>
                <c:pt idx="986">
                  <c:v>-1.256</c:v>
                </c:pt>
                <c:pt idx="987">
                  <c:v>-1.279</c:v>
                </c:pt>
                <c:pt idx="988">
                  <c:v>-1.28</c:v>
                </c:pt>
                <c:pt idx="989">
                  <c:v>-1.236</c:v>
                </c:pt>
                <c:pt idx="990">
                  <c:v>-1.209</c:v>
                </c:pt>
                <c:pt idx="991">
                  <c:v>-1.251</c:v>
                </c:pt>
                <c:pt idx="992">
                  <c:v>-1.295</c:v>
                </c:pt>
                <c:pt idx="993">
                  <c:v>-1.347</c:v>
                </c:pt>
                <c:pt idx="994">
                  <c:v>-1.346</c:v>
                </c:pt>
                <c:pt idx="995">
                  <c:v>-1.267</c:v>
                </c:pt>
                <c:pt idx="996">
                  <c:v>-1.277</c:v>
                </c:pt>
                <c:pt idx="997">
                  <c:v>-1.311</c:v>
                </c:pt>
                <c:pt idx="998">
                  <c:v>-1.326</c:v>
                </c:pt>
                <c:pt idx="999">
                  <c:v>-1.315</c:v>
                </c:pt>
                <c:pt idx="1000">
                  <c:v>-1.346</c:v>
                </c:pt>
                <c:pt idx="1001">
                  <c:v>-1.377</c:v>
                </c:pt>
                <c:pt idx="1002">
                  <c:v>-1.334</c:v>
                </c:pt>
                <c:pt idx="1003">
                  <c:v>-1.365</c:v>
                </c:pt>
                <c:pt idx="1004">
                  <c:v>-1.349</c:v>
                </c:pt>
                <c:pt idx="1005">
                  <c:v>-1.412</c:v>
                </c:pt>
                <c:pt idx="1006">
                  <c:v>-1.373</c:v>
                </c:pt>
                <c:pt idx="1007">
                  <c:v>-1.428</c:v>
                </c:pt>
                <c:pt idx="1008">
                  <c:v>-1.452</c:v>
                </c:pt>
                <c:pt idx="1009">
                  <c:v>-1.446</c:v>
                </c:pt>
                <c:pt idx="1010">
                  <c:v>-1.379</c:v>
                </c:pt>
                <c:pt idx="1011">
                  <c:v>-1.328</c:v>
                </c:pt>
                <c:pt idx="1012">
                  <c:v>-1.2</c:v>
                </c:pt>
                <c:pt idx="1013">
                  <c:v>-1.094</c:v>
                </c:pt>
                <c:pt idx="1014">
                  <c:v>-1.036</c:v>
                </c:pt>
                <c:pt idx="1015">
                  <c:v>-0.959</c:v>
                </c:pt>
                <c:pt idx="1016">
                  <c:v>-0.81</c:v>
                </c:pt>
                <c:pt idx="1017">
                  <c:v>-0.826</c:v>
                </c:pt>
                <c:pt idx="1018">
                  <c:v>-0.899</c:v>
                </c:pt>
                <c:pt idx="1019">
                  <c:v>-1.056</c:v>
                </c:pt>
                <c:pt idx="1020">
                  <c:v>-1.101</c:v>
                </c:pt>
                <c:pt idx="1021">
                  <c:v>-1.056</c:v>
                </c:pt>
                <c:pt idx="1022">
                  <c:v>-1.087</c:v>
                </c:pt>
                <c:pt idx="1023">
                  <c:v>-1.015</c:v>
                </c:pt>
                <c:pt idx="1024">
                  <c:v>-0.879</c:v>
                </c:pt>
                <c:pt idx="1025">
                  <c:v>-0.892</c:v>
                </c:pt>
                <c:pt idx="1026">
                  <c:v>-0.812</c:v>
                </c:pt>
                <c:pt idx="1027">
                  <c:v>-0.888</c:v>
                </c:pt>
                <c:pt idx="1028">
                  <c:v>-1.005</c:v>
                </c:pt>
                <c:pt idx="1029">
                  <c:v>-1.062</c:v>
                </c:pt>
                <c:pt idx="1030">
                  <c:v>-0.995</c:v>
                </c:pt>
                <c:pt idx="1031">
                  <c:v>-1.002</c:v>
                </c:pt>
                <c:pt idx="1032">
                  <c:v>-1.114</c:v>
                </c:pt>
                <c:pt idx="1033">
                  <c:v>-1.208</c:v>
                </c:pt>
                <c:pt idx="1034">
                  <c:v>-1.212</c:v>
                </c:pt>
                <c:pt idx="1035">
                  <c:v>-1.172</c:v>
                </c:pt>
                <c:pt idx="1036">
                  <c:v>-1.186</c:v>
                </c:pt>
                <c:pt idx="1037">
                  <c:v>-1.203</c:v>
                </c:pt>
                <c:pt idx="1038">
                  <c:v>-1.199</c:v>
                </c:pt>
                <c:pt idx="1039">
                  <c:v>-1.123</c:v>
                </c:pt>
                <c:pt idx="1040">
                  <c:v>-1.14</c:v>
                </c:pt>
                <c:pt idx="1041">
                  <c:v>-1.164</c:v>
                </c:pt>
                <c:pt idx="1042">
                  <c:v>-1.202</c:v>
                </c:pt>
                <c:pt idx="1043">
                  <c:v>-1.162</c:v>
                </c:pt>
                <c:pt idx="1044">
                  <c:v>-1.196</c:v>
                </c:pt>
                <c:pt idx="1045">
                  <c:v>-1.265</c:v>
                </c:pt>
                <c:pt idx="1046">
                  <c:v>-1.235</c:v>
                </c:pt>
                <c:pt idx="1047">
                  <c:v>-1.171</c:v>
                </c:pt>
                <c:pt idx="1048">
                  <c:v>-1.153</c:v>
                </c:pt>
                <c:pt idx="1049">
                  <c:v>-1.235</c:v>
                </c:pt>
                <c:pt idx="1050">
                  <c:v>-1.253</c:v>
                </c:pt>
                <c:pt idx="1051">
                  <c:v>-1.298</c:v>
                </c:pt>
                <c:pt idx="1052">
                  <c:v>-1.282</c:v>
                </c:pt>
                <c:pt idx="1053">
                  <c:v>-1.272</c:v>
                </c:pt>
                <c:pt idx="1054">
                  <c:v>-1.265</c:v>
                </c:pt>
                <c:pt idx="1055">
                  <c:v>-1.294</c:v>
                </c:pt>
                <c:pt idx="1056">
                  <c:v>-1.279</c:v>
                </c:pt>
                <c:pt idx="1057">
                  <c:v>-1.313</c:v>
                </c:pt>
                <c:pt idx="1058">
                  <c:v>-1.321</c:v>
                </c:pt>
                <c:pt idx="1059">
                  <c:v>-1.353</c:v>
                </c:pt>
                <c:pt idx="1060">
                  <c:v>-1.359</c:v>
                </c:pt>
                <c:pt idx="1061">
                  <c:v>-1.371</c:v>
                </c:pt>
                <c:pt idx="1062">
                  <c:v>-1.395</c:v>
                </c:pt>
                <c:pt idx="1063">
                  <c:v>-1.402</c:v>
                </c:pt>
                <c:pt idx="1064">
                  <c:v>-1.444</c:v>
                </c:pt>
                <c:pt idx="1065">
                  <c:v>-1.407</c:v>
                </c:pt>
                <c:pt idx="1066">
                  <c:v>-1.433</c:v>
                </c:pt>
                <c:pt idx="1067">
                  <c:v>-1.442</c:v>
                </c:pt>
                <c:pt idx="1068">
                  <c:v>-1.471</c:v>
                </c:pt>
                <c:pt idx="1069">
                  <c:v>-1.446</c:v>
                </c:pt>
                <c:pt idx="1070">
                  <c:v>-1.439</c:v>
                </c:pt>
                <c:pt idx="1071">
                  <c:v>-1.426</c:v>
                </c:pt>
                <c:pt idx="1072">
                  <c:v>-1.434</c:v>
                </c:pt>
                <c:pt idx="1073">
                  <c:v>-1.369</c:v>
                </c:pt>
                <c:pt idx="1074">
                  <c:v>-1.307</c:v>
                </c:pt>
                <c:pt idx="1075">
                  <c:v>-1.367</c:v>
                </c:pt>
                <c:pt idx="1076">
                  <c:v>-1.392</c:v>
                </c:pt>
                <c:pt idx="1077">
                  <c:v>-1.422</c:v>
                </c:pt>
                <c:pt idx="1078">
                  <c:v>-1.373</c:v>
                </c:pt>
                <c:pt idx="1079">
                  <c:v>-1.31</c:v>
                </c:pt>
                <c:pt idx="1080">
                  <c:v>-1.277</c:v>
                </c:pt>
                <c:pt idx="1081">
                  <c:v>-1.246</c:v>
                </c:pt>
                <c:pt idx="1082">
                  <c:v>-1.215</c:v>
                </c:pt>
                <c:pt idx="1083">
                  <c:v>-1.207</c:v>
                </c:pt>
                <c:pt idx="1084">
                  <c:v>-1.025</c:v>
                </c:pt>
                <c:pt idx="1085">
                  <c:v>-1.179</c:v>
                </c:pt>
                <c:pt idx="1086">
                  <c:v>-1.238</c:v>
                </c:pt>
                <c:pt idx="1087">
                  <c:v>-1.257</c:v>
                </c:pt>
                <c:pt idx="1088">
                  <c:v>-1.262</c:v>
                </c:pt>
                <c:pt idx="1089">
                  <c:v>-1.224</c:v>
                </c:pt>
                <c:pt idx="1090">
                  <c:v>-1.272</c:v>
                </c:pt>
                <c:pt idx="1091">
                  <c:v>-1.219</c:v>
                </c:pt>
                <c:pt idx="1092">
                  <c:v>-1.103</c:v>
                </c:pt>
                <c:pt idx="1093">
                  <c:v>-1.03</c:v>
                </c:pt>
                <c:pt idx="1094">
                  <c:v>-1.145</c:v>
                </c:pt>
                <c:pt idx="1095">
                  <c:v>-1.121</c:v>
                </c:pt>
                <c:pt idx="1096">
                  <c:v>-1.051</c:v>
                </c:pt>
                <c:pt idx="1097">
                  <c:v>-1.029</c:v>
                </c:pt>
                <c:pt idx="1098">
                  <c:v>-1.063</c:v>
                </c:pt>
                <c:pt idx="1099">
                  <c:v>-1.087</c:v>
                </c:pt>
                <c:pt idx="1100">
                  <c:v>-1.094</c:v>
                </c:pt>
                <c:pt idx="1101">
                  <c:v>-1.084</c:v>
                </c:pt>
                <c:pt idx="1102">
                  <c:v>-1.091</c:v>
                </c:pt>
                <c:pt idx="1103">
                  <c:v>-1.167</c:v>
                </c:pt>
                <c:pt idx="1104">
                  <c:v>-1.154</c:v>
                </c:pt>
                <c:pt idx="1105">
                  <c:v>-1.117</c:v>
                </c:pt>
                <c:pt idx="1106">
                  <c:v>-1.148</c:v>
                </c:pt>
                <c:pt idx="1107">
                  <c:v>-1.172</c:v>
                </c:pt>
                <c:pt idx="1108">
                  <c:v>-1.178</c:v>
                </c:pt>
                <c:pt idx="1109">
                  <c:v>-1.238</c:v>
                </c:pt>
                <c:pt idx="1110">
                  <c:v>-1.277</c:v>
                </c:pt>
                <c:pt idx="1111">
                  <c:v>-1.292</c:v>
                </c:pt>
                <c:pt idx="1112">
                  <c:v>-1.255</c:v>
                </c:pt>
                <c:pt idx="1113">
                  <c:v>-1.142</c:v>
                </c:pt>
                <c:pt idx="1114">
                  <c:v>-1.137</c:v>
                </c:pt>
                <c:pt idx="1115">
                  <c:v>-1.133</c:v>
                </c:pt>
                <c:pt idx="1116">
                  <c:v>-1.145</c:v>
                </c:pt>
                <c:pt idx="1117">
                  <c:v>-1.072</c:v>
                </c:pt>
                <c:pt idx="1118">
                  <c:v>-1.036</c:v>
                </c:pt>
                <c:pt idx="1119">
                  <c:v>-1.049</c:v>
                </c:pt>
                <c:pt idx="1120">
                  <c:v>-1.064</c:v>
                </c:pt>
                <c:pt idx="1121">
                  <c:v>-0.948</c:v>
                </c:pt>
                <c:pt idx="1122">
                  <c:v>-0.954</c:v>
                </c:pt>
                <c:pt idx="1123">
                  <c:v>-1.048</c:v>
                </c:pt>
                <c:pt idx="1124">
                  <c:v>-1.073</c:v>
                </c:pt>
                <c:pt idx="1125">
                  <c:v>-1.063</c:v>
                </c:pt>
                <c:pt idx="1126">
                  <c:v>-1.032</c:v>
                </c:pt>
                <c:pt idx="1127">
                  <c:v>-1.018</c:v>
                </c:pt>
                <c:pt idx="1128">
                  <c:v>-0.885</c:v>
                </c:pt>
                <c:pt idx="1129">
                  <c:v>-0.618</c:v>
                </c:pt>
                <c:pt idx="1130">
                  <c:v>-0.679</c:v>
                </c:pt>
                <c:pt idx="1131">
                  <c:v>-0.751</c:v>
                </c:pt>
                <c:pt idx="1132">
                  <c:v>-0.78</c:v>
                </c:pt>
                <c:pt idx="1133">
                  <c:v>-0.759</c:v>
                </c:pt>
                <c:pt idx="1134">
                  <c:v>-0.651</c:v>
                </c:pt>
                <c:pt idx="1135">
                  <c:v>-0.772</c:v>
                </c:pt>
                <c:pt idx="1136">
                  <c:v>-0.845</c:v>
                </c:pt>
                <c:pt idx="1137">
                  <c:v>-0.896</c:v>
                </c:pt>
                <c:pt idx="1138">
                  <c:v>-0.92</c:v>
                </c:pt>
                <c:pt idx="1139">
                  <c:v>-0.899</c:v>
                </c:pt>
                <c:pt idx="1140">
                  <c:v>-0.862</c:v>
                </c:pt>
                <c:pt idx="1141">
                  <c:v>-0.839</c:v>
                </c:pt>
                <c:pt idx="1142">
                  <c:v>-0.865</c:v>
                </c:pt>
                <c:pt idx="1143">
                  <c:v>-0.838</c:v>
                </c:pt>
                <c:pt idx="1144">
                  <c:v>-0.714</c:v>
                </c:pt>
                <c:pt idx="1145">
                  <c:v>-0.59</c:v>
                </c:pt>
                <c:pt idx="1146">
                  <c:v>-0.619</c:v>
                </c:pt>
                <c:pt idx="1147">
                  <c:v>-0.62</c:v>
                </c:pt>
                <c:pt idx="1148">
                  <c:v>-0.518</c:v>
                </c:pt>
                <c:pt idx="1149">
                  <c:v>-0.458</c:v>
                </c:pt>
                <c:pt idx="1150">
                  <c:v>-0.398</c:v>
                </c:pt>
                <c:pt idx="1151">
                  <c:v>-0.524</c:v>
                </c:pt>
                <c:pt idx="1152">
                  <c:v>-0.517</c:v>
                </c:pt>
                <c:pt idx="1153">
                  <c:v>-0.328</c:v>
                </c:pt>
                <c:pt idx="1154">
                  <c:v>-0.432</c:v>
                </c:pt>
                <c:pt idx="1155">
                  <c:v>-0.525</c:v>
                </c:pt>
                <c:pt idx="1156">
                  <c:v>-0.625</c:v>
                </c:pt>
                <c:pt idx="1157">
                  <c:v>-0.656</c:v>
                </c:pt>
                <c:pt idx="1158">
                  <c:v>-0.756</c:v>
                </c:pt>
                <c:pt idx="1159">
                  <c:v>-0.816</c:v>
                </c:pt>
                <c:pt idx="1160">
                  <c:v>-0.786</c:v>
                </c:pt>
                <c:pt idx="1161">
                  <c:v>-0.794</c:v>
                </c:pt>
                <c:pt idx="1162">
                  <c:v>-0.838</c:v>
                </c:pt>
                <c:pt idx="1163">
                  <c:v>-0.886</c:v>
                </c:pt>
                <c:pt idx="1164">
                  <c:v>-0.902</c:v>
                </c:pt>
                <c:pt idx="1165">
                  <c:v>-0.876</c:v>
                </c:pt>
                <c:pt idx="1166">
                  <c:v>-0.94</c:v>
                </c:pt>
                <c:pt idx="1167">
                  <c:v>-0.926</c:v>
                </c:pt>
                <c:pt idx="1168">
                  <c:v>-0.952</c:v>
                </c:pt>
                <c:pt idx="1169">
                  <c:v>-0.957</c:v>
                </c:pt>
                <c:pt idx="1170">
                  <c:v>-0.977</c:v>
                </c:pt>
                <c:pt idx="1171">
                  <c:v>-0.838</c:v>
                </c:pt>
                <c:pt idx="1172">
                  <c:v>-0.872</c:v>
                </c:pt>
                <c:pt idx="1173">
                  <c:v>-0.898</c:v>
                </c:pt>
                <c:pt idx="1174">
                  <c:v>-1.001</c:v>
                </c:pt>
                <c:pt idx="1175">
                  <c:v>-1.086</c:v>
                </c:pt>
                <c:pt idx="1176">
                  <c:v>-1.092</c:v>
                </c:pt>
                <c:pt idx="1177">
                  <c:v>-1.067</c:v>
                </c:pt>
                <c:pt idx="1178">
                  <c:v>-1.009</c:v>
                </c:pt>
                <c:pt idx="1179">
                  <c:v>-1.031</c:v>
                </c:pt>
                <c:pt idx="1180">
                  <c:v>-1.075</c:v>
                </c:pt>
                <c:pt idx="1181">
                  <c:v>-1.046</c:v>
                </c:pt>
                <c:pt idx="1182">
                  <c:v>-1.05</c:v>
                </c:pt>
                <c:pt idx="1183">
                  <c:v>-1.055</c:v>
                </c:pt>
                <c:pt idx="1184">
                  <c:v>-0.929</c:v>
                </c:pt>
                <c:pt idx="1185">
                  <c:v>-0.962</c:v>
                </c:pt>
                <c:pt idx="1186">
                  <c:v>-1.063</c:v>
                </c:pt>
                <c:pt idx="1187">
                  <c:v>-1.077</c:v>
                </c:pt>
                <c:pt idx="1188">
                  <c:v>-1.032</c:v>
                </c:pt>
                <c:pt idx="1189">
                  <c:v>-1.08</c:v>
                </c:pt>
                <c:pt idx="1190">
                  <c:v>-1.08</c:v>
                </c:pt>
                <c:pt idx="1191">
                  <c:v>-0.936</c:v>
                </c:pt>
                <c:pt idx="1192">
                  <c:v>-0.998</c:v>
                </c:pt>
                <c:pt idx="1193">
                  <c:v>-0.947</c:v>
                </c:pt>
                <c:pt idx="1194">
                  <c:v>-1.002</c:v>
                </c:pt>
                <c:pt idx="1195">
                  <c:v>-0.976</c:v>
                </c:pt>
                <c:pt idx="1196">
                  <c:v>-1.052</c:v>
                </c:pt>
                <c:pt idx="1197">
                  <c:v>-0.979</c:v>
                </c:pt>
                <c:pt idx="1198">
                  <c:v>-1.006</c:v>
                </c:pt>
                <c:pt idx="1199">
                  <c:v>-1.018</c:v>
                </c:pt>
                <c:pt idx="1200">
                  <c:v>-1.05</c:v>
                </c:pt>
                <c:pt idx="1201">
                  <c:v>-1.082</c:v>
                </c:pt>
                <c:pt idx="1202">
                  <c:v>-1.06</c:v>
                </c:pt>
                <c:pt idx="1203">
                  <c:v>-1.075</c:v>
                </c:pt>
                <c:pt idx="1204">
                  <c:v>-1.078</c:v>
                </c:pt>
                <c:pt idx="1205">
                  <c:v>-1.137</c:v>
                </c:pt>
                <c:pt idx="1206">
                  <c:v>-1.138</c:v>
                </c:pt>
                <c:pt idx="1207">
                  <c:v>-1.155</c:v>
                </c:pt>
                <c:pt idx="1208">
                  <c:v>-1.207</c:v>
                </c:pt>
                <c:pt idx="1209">
                  <c:v>-1.231</c:v>
                </c:pt>
                <c:pt idx="1210">
                  <c:v>-1.194</c:v>
                </c:pt>
                <c:pt idx="1211">
                  <c:v>-1.188</c:v>
                </c:pt>
                <c:pt idx="1212">
                  <c:v>-1.234</c:v>
                </c:pt>
                <c:pt idx="1213">
                  <c:v>-1.241</c:v>
                </c:pt>
                <c:pt idx="1214">
                  <c:v>-1.186</c:v>
                </c:pt>
                <c:pt idx="1215">
                  <c:v>-1.199</c:v>
                </c:pt>
                <c:pt idx="1216">
                  <c:v>-1.301</c:v>
                </c:pt>
                <c:pt idx="1217">
                  <c:v>-1.327</c:v>
                </c:pt>
                <c:pt idx="1218">
                  <c:v>-1.37</c:v>
                </c:pt>
                <c:pt idx="1219">
                  <c:v>-1.355</c:v>
                </c:pt>
                <c:pt idx="1220">
                  <c:v>-1.424</c:v>
                </c:pt>
                <c:pt idx="1221">
                  <c:v>-1.46</c:v>
                </c:pt>
                <c:pt idx="1222">
                  <c:v>-1.471</c:v>
                </c:pt>
                <c:pt idx="1223">
                  <c:v>-1.451</c:v>
                </c:pt>
                <c:pt idx="1224">
                  <c:v>-1.395</c:v>
                </c:pt>
                <c:pt idx="1225">
                  <c:v>-1.395</c:v>
                </c:pt>
                <c:pt idx="1226">
                  <c:v>-1.366</c:v>
                </c:pt>
                <c:pt idx="1227">
                  <c:v>-1.396</c:v>
                </c:pt>
                <c:pt idx="1228">
                  <c:v>-1.486</c:v>
                </c:pt>
                <c:pt idx="1229">
                  <c:v>-1.499</c:v>
                </c:pt>
                <c:pt idx="1230">
                  <c:v>-1.476</c:v>
                </c:pt>
                <c:pt idx="1231">
                  <c:v>-1.404</c:v>
                </c:pt>
                <c:pt idx="1232">
                  <c:v>-1.378</c:v>
                </c:pt>
                <c:pt idx="1233">
                  <c:v>-1.375</c:v>
                </c:pt>
                <c:pt idx="1234">
                  <c:v>-1.406</c:v>
                </c:pt>
                <c:pt idx="1235">
                  <c:v>-1.413</c:v>
                </c:pt>
                <c:pt idx="1236">
                  <c:v>-1.438</c:v>
                </c:pt>
                <c:pt idx="1237">
                  <c:v>-1.45</c:v>
                </c:pt>
                <c:pt idx="1238">
                  <c:v>-1.453</c:v>
                </c:pt>
                <c:pt idx="1239">
                  <c:v>-1.446</c:v>
                </c:pt>
                <c:pt idx="1240">
                  <c:v>-1.463</c:v>
                </c:pt>
                <c:pt idx="1241">
                  <c:v>-1.486</c:v>
                </c:pt>
                <c:pt idx="1242">
                  <c:v>-1.444</c:v>
                </c:pt>
                <c:pt idx="1243">
                  <c:v>-1.511</c:v>
                </c:pt>
                <c:pt idx="1244">
                  <c:v>-1.523</c:v>
                </c:pt>
                <c:pt idx="1245">
                  <c:v>-1.475</c:v>
                </c:pt>
                <c:pt idx="1246">
                  <c:v>-1.523</c:v>
                </c:pt>
                <c:pt idx="1247">
                  <c:v>-1.498</c:v>
                </c:pt>
                <c:pt idx="1248">
                  <c:v>-1.472</c:v>
                </c:pt>
                <c:pt idx="1249">
                  <c:v>-1.455</c:v>
                </c:pt>
                <c:pt idx="1250">
                  <c:v>-1.391</c:v>
                </c:pt>
                <c:pt idx="1251">
                  <c:v>-1.415</c:v>
                </c:pt>
                <c:pt idx="1252">
                  <c:v>-1.433</c:v>
                </c:pt>
                <c:pt idx="1253">
                  <c:v>-1.44</c:v>
                </c:pt>
                <c:pt idx="1254">
                  <c:v>-1.415</c:v>
                </c:pt>
                <c:pt idx="1255">
                  <c:v>-1.385</c:v>
                </c:pt>
                <c:pt idx="1256">
                  <c:v>-1.303</c:v>
                </c:pt>
                <c:pt idx="1257">
                  <c:v>-1.007</c:v>
                </c:pt>
                <c:pt idx="1258">
                  <c:v>-1.09</c:v>
                </c:pt>
                <c:pt idx="1259">
                  <c:v>-1.119</c:v>
                </c:pt>
                <c:pt idx="1260">
                  <c:v>-1.059</c:v>
                </c:pt>
                <c:pt idx="1261">
                  <c:v>-1.056</c:v>
                </c:pt>
                <c:pt idx="1262">
                  <c:v>-1.066</c:v>
                </c:pt>
                <c:pt idx="1263">
                  <c:v>-0.904</c:v>
                </c:pt>
                <c:pt idx="1264">
                  <c:v>-0.868</c:v>
                </c:pt>
                <c:pt idx="1265">
                  <c:v>-0.843</c:v>
                </c:pt>
                <c:pt idx="1266">
                  <c:v>-0.918</c:v>
                </c:pt>
                <c:pt idx="1267">
                  <c:v>-1.016</c:v>
                </c:pt>
                <c:pt idx="1268">
                  <c:v>-0.991</c:v>
                </c:pt>
                <c:pt idx="1269">
                  <c:v>-1.004</c:v>
                </c:pt>
                <c:pt idx="1270">
                  <c:v>-1.072</c:v>
                </c:pt>
                <c:pt idx="1271">
                  <c:v>-1.069</c:v>
                </c:pt>
                <c:pt idx="1272">
                  <c:v>-1.101</c:v>
                </c:pt>
                <c:pt idx="1273">
                  <c:v>-1.04</c:v>
                </c:pt>
                <c:pt idx="1274">
                  <c:v>-1.106</c:v>
                </c:pt>
                <c:pt idx="1275">
                  <c:v>-1.105</c:v>
                </c:pt>
                <c:pt idx="1276">
                  <c:v>-1.099</c:v>
                </c:pt>
                <c:pt idx="1277">
                  <c:v>-1.034</c:v>
                </c:pt>
                <c:pt idx="1278">
                  <c:v>-1.076</c:v>
                </c:pt>
                <c:pt idx="1279">
                  <c:v>-1.14</c:v>
                </c:pt>
                <c:pt idx="1280">
                  <c:v>-1.179</c:v>
                </c:pt>
                <c:pt idx="1281">
                  <c:v>-1.169</c:v>
                </c:pt>
                <c:pt idx="1282">
                  <c:v>-1.176</c:v>
                </c:pt>
                <c:pt idx="1283">
                  <c:v>-1.229</c:v>
                </c:pt>
                <c:pt idx="1284">
                  <c:v>-1.206</c:v>
                </c:pt>
                <c:pt idx="1285">
                  <c:v>-1.27</c:v>
                </c:pt>
                <c:pt idx="1286">
                  <c:v>-1.277</c:v>
                </c:pt>
                <c:pt idx="1287">
                  <c:v>-1.238</c:v>
                </c:pt>
                <c:pt idx="1288">
                  <c:v>-1.266</c:v>
                </c:pt>
                <c:pt idx="1289">
                  <c:v>-1.276</c:v>
                </c:pt>
              </c:numCache>
            </c:numRef>
          </c:val>
          <c:smooth val="0"/>
        </c:ser>
        <c:ser>
          <c:idx val="3"/>
          <c:order val="3"/>
          <c:tx>
            <c:v>Equilibrium</c:v>
          </c:tx>
          <c:spPr>
            <a:ln w="28575">
              <a:solidFill>
                <a:schemeClr val="accent2">
                  <a:lumMod val="75000"/>
                </a:schemeClr>
              </a:solidFill>
            </a:ln>
          </c:spPr>
          <c:marker>
            <c:symbol val="none"/>
          </c:marker>
          <c:cat>
            <c:numRef>
              <c:f>StLStress!$B$4:$B$1293</c:f>
              <c:numCache>
                <c:formatCode>General</c:formatCode>
                <c:ptCount val="1290"/>
                <c:pt idx="0">
                  <c:v>1994.0</c:v>
                </c:pt>
                <c:pt idx="52">
                  <c:v>1995.0</c:v>
                </c:pt>
                <c:pt idx="104">
                  <c:v>1996.0</c:v>
                </c:pt>
                <c:pt idx="156">
                  <c:v>1997.0</c:v>
                </c:pt>
                <c:pt idx="208">
                  <c:v>1998.0</c:v>
                </c:pt>
                <c:pt idx="260">
                  <c:v>1999.0</c:v>
                </c:pt>
                <c:pt idx="313">
                  <c:v>2000.0</c:v>
                </c:pt>
                <c:pt idx="365">
                  <c:v>2001.0</c:v>
                </c:pt>
                <c:pt idx="417">
                  <c:v>2002.0</c:v>
                </c:pt>
                <c:pt idx="469">
                  <c:v>2003.0</c:v>
                </c:pt>
                <c:pt idx="521">
                  <c:v>2004.0</c:v>
                </c:pt>
                <c:pt idx="574">
                  <c:v>2005.0</c:v>
                </c:pt>
                <c:pt idx="626">
                  <c:v>2006.0</c:v>
                </c:pt>
                <c:pt idx="678">
                  <c:v>2007.0</c:v>
                </c:pt>
                <c:pt idx="730">
                  <c:v>2008.0</c:v>
                </c:pt>
                <c:pt idx="782">
                  <c:v>2009.0</c:v>
                </c:pt>
                <c:pt idx="834">
                  <c:v>2010.0</c:v>
                </c:pt>
                <c:pt idx="887">
                  <c:v>2011.0</c:v>
                </c:pt>
                <c:pt idx="939">
                  <c:v>2012.0</c:v>
                </c:pt>
                <c:pt idx="991">
                  <c:v>2013.0</c:v>
                </c:pt>
                <c:pt idx="1043">
                  <c:v>2014.0</c:v>
                </c:pt>
                <c:pt idx="1095">
                  <c:v>2015.0</c:v>
                </c:pt>
                <c:pt idx="1147">
                  <c:v>2016.0</c:v>
                </c:pt>
                <c:pt idx="1200">
                  <c:v>2017.0</c:v>
                </c:pt>
                <c:pt idx="1252">
                  <c:v>2018.0</c:v>
                </c:pt>
              </c:numCache>
            </c:numRef>
          </c:cat>
          <c:val>
            <c:numRef>
              <c:f>StLStress!$G$4:$G$1293</c:f>
              <c:numCache>
                <c:formatCode>_-* #,##0.00_-;\-* #,##0.00_-;_-* "-"??_-;_-@_-</c:formatCode>
                <c:ptCount val="1290"/>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pt idx="32">
                  <c:v>0.0</c:v>
                </c:pt>
                <c:pt idx="33">
                  <c:v>0.0</c:v>
                </c:pt>
                <c:pt idx="34">
                  <c:v>0.0</c:v>
                </c:pt>
                <c:pt idx="35">
                  <c:v>0.0</c:v>
                </c:pt>
                <c:pt idx="36">
                  <c:v>0.0</c:v>
                </c:pt>
                <c:pt idx="37">
                  <c:v>0.0</c:v>
                </c:pt>
                <c:pt idx="38">
                  <c:v>0.0</c:v>
                </c:pt>
                <c:pt idx="39">
                  <c:v>0.0</c:v>
                </c:pt>
                <c:pt idx="40">
                  <c:v>0.0</c:v>
                </c:pt>
                <c:pt idx="41">
                  <c:v>0.0</c:v>
                </c:pt>
                <c:pt idx="42">
                  <c:v>0.0</c:v>
                </c:pt>
                <c:pt idx="43">
                  <c:v>0.0</c:v>
                </c:pt>
                <c:pt idx="44">
                  <c:v>0.0</c:v>
                </c:pt>
                <c:pt idx="45">
                  <c:v>0.0</c:v>
                </c:pt>
                <c:pt idx="46">
                  <c:v>0.0</c:v>
                </c:pt>
                <c:pt idx="47">
                  <c:v>0.0</c:v>
                </c:pt>
                <c:pt idx="48">
                  <c:v>0.0</c:v>
                </c:pt>
                <c:pt idx="49">
                  <c:v>0.0</c:v>
                </c:pt>
                <c:pt idx="50">
                  <c:v>0.0</c:v>
                </c:pt>
                <c:pt idx="51">
                  <c:v>0.0</c:v>
                </c:pt>
                <c:pt idx="52">
                  <c:v>0.0</c:v>
                </c:pt>
                <c:pt idx="53">
                  <c:v>0.0</c:v>
                </c:pt>
                <c:pt idx="54">
                  <c:v>0.0</c:v>
                </c:pt>
                <c:pt idx="55">
                  <c:v>0.0</c:v>
                </c:pt>
                <c:pt idx="56">
                  <c:v>0.0</c:v>
                </c:pt>
                <c:pt idx="57">
                  <c:v>0.0</c:v>
                </c:pt>
                <c:pt idx="58">
                  <c:v>0.0</c:v>
                </c:pt>
                <c:pt idx="59">
                  <c:v>0.0</c:v>
                </c:pt>
                <c:pt idx="60">
                  <c:v>0.0</c:v>
                </c:pt>
                <c:pt idx="61">
                  <c:v>0.0</c:v>
                </c:pt>
                <c:pt idx="62">
                  <c:v>0.0</c:v>
                </c:pt>
                <c:pt idx="63">
                  <c:v>0.0</c:v>
                </c:pt>
                <c:pt idx="64">
                  <c:v>0.0</c:v>
                </c:pt>
                <c:pt idx="65">
                  <c:v>0.0</c:v>
                </c:pt>
                <c:pt idx="66">
                  <c:v>0.0</c:v>
                </c:pt>
                <c:pt idx="67">
                  <c:v>0.0</c:v>
                </c:pt>
                <c:pt idx="68">
                  <c:v>0.0</c:v>
                </c:pt>
                <c:pt idx="69">
                  <c:v>0.0</c:v>
                </c:pt>
                <c:pt idx="70">
                  <c:v>0.0</c:v>
                </c:pt>
                <c:pt idx="71">
                  <c:v>0.0</c:v>
                </c:pt>
                <c:pt idx="72">
                  <c:v>0.0</c:v>
                </c:pt>
                <c:pt idx="73">
                  <c:v>0.0</c:v>
                </c:pt>
                <c:pt idx="74">
                  <c:v>0.0</c:v>
                </c:pt>
                <c:pt idx="75">
                  <c:v>0.0</c:v>
                </c:pt>
                <c:pt idx="76">
                  <c:v>0.0</c:v>
                </c:pt>
                <c:pt idx="77">
                  <c:v>0.0</c:v>
                </c:pt>
                <c:pt idx="78">
                  <c:v>0.0</c:v>
                </c:pt>
                <c:pt idx="79">
                  <c:v>0.0</c:v>
                </c:pt>
                <c:pt idx="80">
                  <c:v>0.0</c:v>
                </c:pt>
                <c:pt idx="81">
                  <c:v>0.0</c:v>
                </c:pt>
                <c:pt idx="82">
                  <c:v>0.0</c:v>
                </c:pt>
                <c:pt idx="83">
                  <c:v>0.0</c:v>
                </c:pt>
                <c:pt idx="84">
                  <c:v>0.0</c:v>
                </c:pt>
                <c:pt idx="85">
                  <c:v>0.0</c:v>
                </c:pt>
                <c:pt idx="86">
                  <c:v>0.0</c:v>
                </c:pt>
                <c:pt idx="87">
                  <c:v>0.0</c:v>
                </c:pt>
                <c:pt idx="88">
                  <c:v>0.0</c:v>
                </c:pt>
                <c:pt idx="89">
                  <c:v>0.0</c:v>
                </c:pt>
                <c:pt idx="90">
                  <c:v>0.0</c:v>
                </c:pt>
                <c:pt idx="91">
                  <c:v>0.0</c:v>
                </c:pt>
                <c:pt idx="92">
                  <c:v>0.0</c:v>
                </c:pt>
                <c:pt idx="93">
                  <c:v>0.0</c:v>
                </c:pt>
                <c:pt idx="94">
                  <c:v>0.0</c:v>
                </c:pt>
                <c:pt idx="95">
                  <c:v>0.0</c:v>
                </c:pt>
                <c:pt idx="96">
                  <c:v>0.0</c:v>
                </c:pt>
                <c:pt idx="97">
                  <c:v>0.0</c:v>
                </c:pt>
                <c:pt idx="98">
                  <c:v>0.0</c:v>
                </c:pt>
                <c:pt idx="99">
                  <c:v>0.0</c:v>
                </c:pt>
                <c:pt idx="100">
                  <c:v>0.0</c:v>
                </c:pt>
                <c:pt idx="101">
                  <c:v>0.0</c:v>
                </c:pt>
                <c:pt idx="102">
                  <c:v>0.0</c:v>
                </c:pt>
                <c:pt idx="103">
                  <c:v>0.0</c:v>
                </c:pt>
                <c:pt idx="104">
                  <c:v>0.0</c:v>
                </c:pt>
                <c:pt idx="105">
                  <c:v>0.0</c:v>
                </c:pt>
                <c:pt idx="106">
                  <c:v>0.0</c:v>
                </c:pt>
                <c:pt idx="107">
                  <c:v>0.0</c:v>
                </c:pt>
                <c:pt idx="108">
                  <c:v>0.0</c:v>
                </c:pt>
                <c:pt idx="109">
                  <c:v>0.0</c:v>
                </c:pt>
                <c:pt idx="110">
                  <c:v>0.0</c:v>
                </c:pt>
                <c:pt idx="111">
                  <c:v>0.0</c:v>
                </c:pt>
                <c:pt idx="112">
                  <c:v>0.0</c:v>
                </c:pt>
                <c:pt idx="113">
                  <c:v>0.0</c:v>
                </c:pt>
                <c:pt idx="114">
                  <c:v>0.0</c:v>
                </c:pt>
                <c:pt idx="115">
                  <c:v>0.0</c:v>
                </c:pt>
                <c:pt idx="116">
                  <c:v>0.0</c:v>
                </c:pt>
                <c:pt idx="117">
                  <c:v>0.0</c:v>
                </c:pt>
                <c:pt idx="118">
                  <c:v>0.0</c:v>
                </c:pt>
                <c:pt idx="119">
                  <c:v>0.0</c:v>
                </c:pt>
                <c:pt idx="120">
                  <c:v>0.0</c:v>
                </c:pt>
                <c:pt idx="121">
                  <c:v>0.0</c:v>
                </c:pt>
                <c:pt idx="122">
                  <c:v>0.0</c:v>
                </c:pt>
                <c:pt idx="123">
                  <c:v>0.0</c:v>
                </c:pt>
                <c:pt idx="124">
                  <c:v>0.0</c:v>
                </c:pt>
                <c:pt idx="125">
                  <c:v>0.0</c:v>
                </c:pt>
                <c:pt idx="126">
                  <c:v>0.0</c:v>
                </c:pt>
                <c:pt idx="127">
                  <c:v>0.0</c:v>
                </c:pt>
                <c:pt idx="128">
                  <c:v>0.0</c:v>
                </c:pt>
                <c:pt idx="129">
                  <c:v>0.0</c:v>
                </c:pt>
                <c:pt idx="130">
                  <c:v>0.0</c:v>
                </c:pt>
                <c:pt idx="131">
                  <c:v>0.0</c:v>
                </c:pt>
                <c:pt idx="132">
                  <c:v>0.0</c:v>
                </c:pt>
                <c:pt idx="133">
                  <c:v>0.0</c:v>
                </c:pt>
                <c:pt idx="134">
                  <c:v>0.0</c:v>
                </c:pt>
                <c:pt idx="135">
                  <c:v>0.0</c:v>
                </c:pt>
                <c:pt idx="136">
                  <c:v>0.0</c:v>
                </c:pt>
                <c:pt idx="137">
                  <c:v>0.0</c:v>
                </c:pt>
                <c:pt idx="138">
                  <c:v>0.0</c:v>
                </c:pt>
                <c:pt idx="139">
                  <c:v>0.0</c:v>
                </c:pt>
                <c:pt idx="140">
                  <c:v>0.0</c:v>
                </c:pt>
                <c:pt idx="141">
                  <c:v>0.0</c:v>
                </c:pt>
                <c:pt idx="142">
                  <c:v>0.0</c:v>
                </c:pt>
                <c:pt idx="143">
                  <c:v>0.0</c:v>
                </c:pt>
                <c:pt idx="144">
                  <c:v>0.0</c:v>
                </c:pt>
                <c:pt idx="145">
                  <c:v>0.0</c:v>
                </c:pt>
                <c:pt idx="146">
                  <c:v>0.0</c:v>
                </c:pt>
                <c:pt idx="147">
                  <c:v>0.0</c:v>
                </c:pt>
                <c:pt idx="148">
                  <c:v>0.0</c:v>
                </c:pt>
                <c:pt idx="149">
                  <c:v>0.0</c:v>
                </c:pt>
                <c:pt idx="150">
                  <c:v>0.0</c:v>
                </c:pt>
                <c:pt idx="151">
                  <c:v>0.0</c:v>
                </c:pt>
                <c:pt idx="152">
                  <c:v>0.0</c:v>
                </c:pt>
                <c:pt idx="153">
                  <c:v>0.0</c:v>
                </c:pt>
                <c:pt idx="154">
                  <c:v>0.0</c:v>
                </c:pt>
                <c:pt idx="155">
                  <c:v>0.0</c:v>
                </c:pt>
                <c:pt idx="156">
                  <c:v>0.0</c:v>
                </c:pt>
                <c:pt idx="157">
                  <c:v>0.0</c:v>
                </c:pt>
                <c:pt idx="158">
                  <c:v>0.0</c:v>
                </c:pt>
                <c:pt idx="159">
                  <c:v>0.0</c:v>
                </c:pt>
                <c:pt idx="160">
                  <c:v>0.0</c:v>
                </c:pt>
                <c:pt idx="161">
                  <c:v>0.0</c:v>
                </c:pt>
                <c:pt idx="162">
                  <c:v>0.0</c:v>
                </c:pt>
                <c:pt idx="163">
                  <c:v>0.0</c:v>
                </c:pt>
                <c:pt idx="164">
                  <c:v>0.0</c:v>
                </c:pt>
                <c:pt idx="165">
                  <c:v>0.0</c:v>
                </c:pt>
                <c:pt idx="166">
                  <c:v>0.0</c:v>
                </c:pt>
                <c:pt idx="167">
                  <c:v>0.0</c:v>
                </c:pt>
                <c:pt idx="168">
                  <c:v>0.0</c:v>
                </c:pt>
                <c:pt idx="169">
                  <c:v>0.0</c:v>
                </c:pt>
                <c:pt idx="170">
                  <c:v>0.0</c:v>
                </c:pt>
                <c:pt idx="171">
                  <c:v>0.0</c:v>
                </c:pt>
                <c:pt idx="172">
                  <c:v>0.0</c:v>
                </c:pt>
                <c:pt idx="173">
                  <c:v>0.0</c:v>
                </c:pt>
                <c:pt idx="174">
                  <c:v>0.0</c:v>
                </c:pt>
                <c:pt idx="175">
                  <c:v>0.0</c:v>
                </c:pt>
                <c:pt idx="176">
                  <c:v>0.0</c:v>
                </c:pt>
                <c:pt idx="177">
                  <c:v>0.0</c:v>
                </c:pt>
                <c:pt idx="178">
                  <c:v>0.0</c:v>
                </c:pt>
                <c:pt idx="179">
                  <c:v>0.0</c:v>
                </c:pt>
                <c:pt idx="180">
                  <c:v>0.0</c:v>
                </c:pt>
                <c:pt idx="181">
                  <c:v>0.0</c:v>
                </c:pt>
                <c:pt idx="182">
                  <c:v>0.0</c:v>
                </c:pt>
                <c:pt idx="183">
                  <c:v>0.0</c:v>
                </c:pt>
                <c:pt idx="184">
                  <c:v>0.0</c:v>
                </c:pt>
                <c:pt idx="185">
                  <c:v>0.0</c:v>
                </c:pt>
                <c:pt idx="186">
                  <c:v>0.0</c:v>
                </c:pt>
                <c:pt idx="187">
                  <c:v>0.0</c:v>
                </c:pt>
                <c:pt idx="188">
                  <c:v>0.0</c:v>
                </c:pt>
                <c:pt idx="189">
                  <c:v>0.0</c:v>
                </c:pt>
                <c:pt idx="190">
                  <c:v>0.0</c:v>
                </c:pt>
                <c:pt idx="191">
                  <c:v>0.0</c:v>
                </c:pt>
                <c:pt idx="192">
                  <c:v>0.0</c:v>
                </c:pt>
                <c:pt idx="193">
                  <c:v>0.0</c:v>
                </c:pt>
                <c:pt idx="194">
                  <c:v>0.0</c:v>
                </c:pt>
                <c:pt idx="195">
                  <c:v>0.0</c:v>
                </c:pt>
                <c:pt idx="196">
                  <c:v>0.0</c:v>
                </c:pt>
                <c:pt idx="197">
                  <c:v>0.0</c:v>
                </c:pt>
                <c:pt idx="198">
                  <c:v>0.0</c:v>
                </c:pt>
                <c:pt idx="199">
                  <c:v>0.0</c:v>
                </c:pt>
                <c:pt idx="200">
                  <c:v>0.0</c:v>
                </c:pt>
                <c:pt idx="201">
                  <c:v>0.0</c:v>
                </c:pt>
                <c:pt idx="202">
                  <c:v>0.0</c:v>
                </c:pt>
                <c:pt idx="203">
                  <c:v>0.0</c:v>
                </c:pt>
                <c:pt idx="204">
                  <c:v>0.0</c:v>
                </c:pt>
                <c:pt idx="205">
                  <c:v>0.0</c:v>
                </c:pt>
                <c:pt idx="206">
                  <c:v>0.0</c:v>
                </c:pt>
                <c:pt idx="207">
                  <c:v>0.0</c:v>
                </c:pt>
                <c:pt idx="208">
                  <c:v>0.0</c:v>
                </c:pt>
                <c:pt idx="209">
                  <c:v>0.0</c:v>
                </c:pt>
                <c:pt idx="210">
                  <c:v>0.0</c:v>
                </c:pt>
                <c:pt idx="211">
                  <c:v>0.0</c:v>
                </c:pt>
                <c:pt idx="212">
                  <c:v>0.0</c:v>
                </c:pt>
                <c:pt idx="213">
                  <c:v>0.0</c:v>
                </c:pt>
                <c:pt idx="214">
                  <c:v>0.0</c:v>
                </c:pt>
                <c:pt idx="215">
                  <c:v>0.0</c:v>
                </c:pt>
                <c:pt idx="216">
                  <c:v>0.0</c:v>
                </c:pt>
                <c:pt idx="217">
                  <c:v>0.0</c:v>
                </c:pt>
                <c:pt idx="218">
                  <c:v>0.0</c:v>
                </c:pt>
                <c:pt idx="219">
                  <c:v>0.0</c:v>
                </c:pt>
                <c:pt idx="220">
                  <c:v>0.0</c:v>
                </c:pt>
                <c:pt idx="221">
                  <c:v>0.0</c:v>
                </c:pt>
                <c:pt idx="222">
                  <c:v>0.0</c:v>
                </c:pt>
                <c:pt idx="223">
                  <c:v>0.0</c:v>
                </c:pt>
                <c:pt idx="224">
                  <c:v>0.0</c:v>
                </c:pt>
                <c:pt idx="225">
                  <c:v>0.0</c:v>
                </c:pt>
                <c:pt idx="226">
                  <c:v>0.0</c:v>
                </c:pt>
                <c:pt idx="227">
                  <c:v>0.0</c:v>
                </c:pt>
                <c:pt idx="228">
                  <c:v>0.0</c:v>
                </c:pt>
                <c:pt idx="229">
                  <c:v>0.0</c:v>
                </c:pt>
                <c:pt idx="230">
                  <c:v>0.0</c:v>
                </c:pt>
                <c:pt idx="231">
                  <c:v>0.0</c:v>
                </c:pt>
                <c:pt idx="232">
                  <c:v>0.0</c:v>
                </c:pt>
                <c:pt idx="233">
                  <c:v>0.0</c:v>
                </c:pt>
                <c:pt idx="234">
                  <c:v>0.0</c:v>
                </c:pt>
                <c:pt idx="235">
                  <c:v>0.0</c:v>
                </c:pt>
                <c:pt idx="236">
                  <c:v>0.0</c:v>
                </c:pt>
                <c:pt idx="237">
                  <c:v>0.0</c:v>
                </c:pt>
                <c:pt idx="238">
                  <c:v>0.0</c:v>
                </c:pt>
                <c:pt idx="239">
                  <c:v>0.0</c:v>
                </c:pt>
                <c:pt idx="240">
                  <c:v>0.0</c:v>
                </c:pt>
                <c:pt idx="241">
                  <c:v>0.0</c:v>
                </c:pt>
                <c:pt idx="242">
                  <c:v>0.0</c:v>
                </c:pt>
                <c:pt idx="243">
                  <c:v>0.0</c:v>
                </c:pt>
                <c:pt idx="244">
                  <c:v>0.0</c:v>
                </c:pt>
                <c:pt idx="245">
                  <c:v>0.0</c:v>
                </c:pt>
                <c:pt idx="246">
                  <c:v>0.0</c:v>
                </c:pt>
                <c:pt idx="247">
                  <c:v>0.0</c:v>
                </c:pt>
                <c:pt idx="248">
                  <c:v>0.0</c:v>
                </c:pt>
                <c:pt idx="249">
                  <c:v>0.0</c:v>
                </c:pt>
                <c:pt idx="250">
                  <c:v>0.0</c:v>
                </c:pt>
                <c:pt idx="251">
                  <c:v>0.0</c:v>
                </c:pt>
                <c:pt idx="252">
                  <c:v>0.0</c:v>
                </c:pt>
                <c:pt idx="253">
                  <c:v>0.0</c:v>
                </c:pt>
                <c:pt idx="254">
                  <c:v>0.0</c:v>
                </c:pt>
                <c:pt idx="255">
                  <c:v>0.0</c:v>
                </c:pt>
                <c:pt idx="256">
                  <c:v>0.0</c:v>
                </c:pt>
                <c:pt idx="257">
                  <c:v>0.0</c:v>
                </c:pt>
                <c:pt idx="258">
                  <c:v>0.0</c:v>
                </c:pt>
                <c:pt idx="259">
                  <c:v>0.0</c:v>
                </c:pt>
                <c:pt idx="260">
                  <c:v>0.0</c:v>
                </c:pt>
                <c:pt idx="261">
                  <c:v>0.0</c:v>
                </c:pt>
                <c:pt idx="262">
                  <c:v>0.0</c:v>
                </c:pt>
                <c:pt idx="263">
                  <c:v>0.0</c:v>
                </c:pt>
                <c:pt idx="264">
                  <c:v>0.0</c:v>
                </c:pt>
                <c:pt idx="265">
                  <c:v>0.0</c:v>
                </c:pt>
                <c:pt idx="266">
                  <c:v>0.0</c:v>
                </c:pt>
                <c:pt idx="267">
                  <c:v>0.0</c:v>
                </c:pt>
                <c:pt idx="268">
                  <c:v>0.0</c:v>
                </c:pt>
                <c:pt idx="269">
                  <c:v>0.0</c:v>
                </c:pt>
                <c:pt idx="270">
                  <c:v>0.0</c:v>
                </c:pt>
                <c:pt idx="271">
                  <c:v>0.0</c:v>
                </c:pt>
                <c:pt idx="272">
                  <c:v>0.0</c:v>
                </c:pt>
                <c:pt idx="273">
                  <c:v>0.0</c:v>
                </c:pt>
                <c:pt idx="274">
                  <c:v>0.0</c:v>
                </c:pt>
                <c:pt idx="275">
                  <c:v>0.0</c:v>
                </c:pt>
                <c:pt idx="276">
                  <c:v>0.0</c:v>
                </c:pt>
                <c:pt idx="277">
                  <c:v>0.0</c:v>
                </c:pt>
                <c:pt idx="278">
                  <c:v>0.0</c:v>
                </c:pt>
                <c:pt idx="279">
                  <c:v>0.0</c:v>
                </c:pt>
                <c:pt idx="280">
                  <c:v>0.0</c:v>
                </c:pt>
                <c:pt idx="281">
                  <c:v>0.0</c:v>
                </c:pt>
                <c:pt idx="282">
                  <c:v>0.0</c:v>
                </c:pt>
                <c:pt idx="283">
                  <c:v>0.0</c:v>
                </c:pt>
                <c:pt idx="284">
                  <c:v>0.0</c:v>
                </c:pt>
                <c:pt idx="285">
                  <c:v>0.0</c:v>
                </c:pt>
                <c:pt idx="286">
                  <c:v>0.0</c:v>
                </c:pt>
                <c:pt idx="287">
                  <c:v>0.0</c:v>
                </c:pt>
                <c:pt idx="288">
                  <c:v>0.0</c:v>
                </c:pt>
                <c:pt idx="289">
                  <c:v>0.0</c:v>
                </c:pt>
                <c:pt idx="290">
                  <c:v>0.0</c:v>
                </c:pt>
                <c:pt idx="291">
                  <c:v>0.0</c:v>
                </c:pt>
                <c:pt idx="292">
                  <c:v>0.0</c:v>
                </c:pt>
                <c:pt idx="293">
                  <c:v>0.0</c:v>
                </c:pt>
                <c:pt idx="294">
                  <c:v>0.0</c:v>
                </c:pt>
                <c:pt idx="295">
                  <c:v>0.0</c:v>
                </c:pt>
                <c:pt idx="296">
                  <c:v>0.0</c:v>
                </c:pt>
                <c:pt idx="297">
                  <c:v>0.0</c:v>
                </c:pt>
                <c:pt idx="298">
                  <c:v>0.0</c:v>
                </c:pt>
                <c:pt idx="299">
                  <c:v>0.0</c:v>
                </c:pt>
                <c:pt idx="300">
                  <c:v>0.0</c:v>
                </c:pt>
                <c:pt idx="301">
                  <c:v>0.0</c:v>
                </c:pt>
                <c:pt idx="302">
                  <c:v>0.0</c:v>
                </c:pt>
                <c:pt idx="303">
                  <c:v>0.0</c:v>
                </c:pt>
                <c:pt idx="304">
                  <c:v>0.0</c:v>
                </c:pt>
                <c:pt idx="305">
                  <c:v>0.0</c:v>
                </c:pt>
                <c:pt idx="306">
                  <c:v>0.0</c:v>
                </c:pt>
                <c:pt idx="307">
                  <c:v>0.0</c:v>
                </c:pt>
                <c:pt idx="308">
                  <c:v>0.0</c:v>
                </c:pt>
                <c:pt idx="309">
                  <c:v>0.0</c:v>
                </c:pt>
                <c:pt idx="310">
                  <c:v>0.0</c:v>
                </c:pt>
                <c:pt idx="311">
                  <c:v>0.0</c:v>
                </c:pt>
                <c:pt idx="312">
                  <c:v>0.0</c:v>
                </c:pt>
                <c:pt idx="313">
                  <c:v>0.0</c:v>
                </c:pt>
                <c:pt idx="314">
                  <c:v>0.0</c:v>
                </c:pt>
                <c:pt idx="315">
                  <c:v>0.0</c:v>
                </c:pt>
                <c:pt idx="316">
                  <c:v>0.0</c:v>
                </c:pt>
                <c:pt idx="317">
                  <c:v>0.0</c:v>
                </c:pt>
                <c:pt idx="318">
                  <c:v>0.0</c:v>
                </c:pt>
                <c:pt idx="319">
                  <c:v>0.0</c:v>
                </c:pt>
                <c:pt idx="320">
                  <c:v>0.0</c:v>
                </c:pt>
                <c:pt idx="321">
                  <c:v>0.0</c:v>
                </c:pt>
                <c:pt idx="322">
                  <c:v>0.0</c:v>
                </c:pt>
                <c:pt idx="323">
                  <c:v>0.0</c:v>
                </c:pt>
                <c:pt idx="324">
                  <c:v>0.0</c:v>
                </c:pt>
                <c:pt idx="325">
                  <c:v>0.0</c:v>
                </c:pt>
                <c:pt idx="326">
                  <c:v>0.0</c:v>
                </c:pt>
                <c:pt idx="327">
                  <c:v>0.0</c:v>
                </c:pt>
                <c:pt idx="328">
                  <c:v>0.0</c:v>
                </c:pt>
                <c:pt idx="329">
                  <c:v>0.0</c:v>
                </c:pt>
                <c:pt idx="330">
                  <c:v>0.0</c:v>
                </c:pt>
                <c:pt idx="331">
                  <c:v>0.0</c:v>
                </c:pt>
                <c:pt idx="332">
                  <c:v>0.0</c:v>
                </c:pt>
                <c:pt idx="333">
                  <c:v>0.0</c:v>
                </c:pt>
                <c:pt idx="334">
                  <c:v>0.0</c:v>
                </c:pt>
                <c:pt idx="335">
                  <c:v>0.0</c:v>
                </c:pt>
                <c:pt idx="336">
                  <c:v>0.0</c:v>
                </c:pt>
                <c:pt idx="337">
                  <c:v>0.0</c:v>
                </c:pt>
                <c:pt idx="338">
                  <c:v>0.0</c:v>
                </c:pt>
                <c:pt idx="339">
                  <c:v>0.0</c:v>
                </c:pt>
                <c:pt idx="340">
                  <c:v>0.0</c:v>
                </c:pt>
                <c:pt idx="341">
                  <c:v>0.0</c:v>
                </c:pt>
                <c:pt idx="342">
                  <c:v>0.0</c:v>
                </c:pt>
                <c:pt idx="343">
                  <c:v>0.0</c:v>
                </c:pt>
                <c:pt idx="344">
                  <c:v>0.0</c:v>
                </c:pt>
                <c:pt idx="345">
                  <c:v>0.0</c:v>
                </c:pt>
                <c:pt idx="346">
                  <c:v>0.0</c:v>
                </c:pt>
                <c:pt idx="347">
                  <c:v>0.0</c:v>
                </c:pt>
                <c:pt idx="348">
                  <c:v>0.0</c:v>
                </c:pt>
                <c:pt idx="349">
                  <c:v>0.0</c:v>
                </c:pt>
                <c:pt idx="350">
                  <c:v>0.0</c:v>
                </c:pt>
                <c:pt idx="351">
                  <c:v>0.0</c:v>
                </c:pt>
                <c:pt idx="352">
                  <c:v>0.0</c:v>
                </c:pt>
                <c:pt idx="353">
                  <c:v>0.0</c:v>
                </c:pt>
                <c:pt idx="354">
                  <c:v>0.0</c:v>
                </c:pt>
                <c:pt idx="355">
                  <c:v>0.0</c:v>
                </c:pt>
                <c:pt idx="356">
                  <c:v>0.0</c:v>
                </c:pt>
                <c:pt idx="357">
                  <c:v>0.0</c:v>
                </c:pt>
                <c:pt idx="358">
                  <c:v>0.0</c:v>
                </c:pt>
                <c:pt idx="359">
                  <c:v>0.0</c:v>
                </c:pt>
                <c:pt idx="360">
                  <c:v>0.0</c:v>
                </c:pt>
                <c:pt idx="361">
                  <c:v>0.0</c:v>
                </c:pt>
                <c:pt idx="362">
                  <c:v>0.0</c:v>
                </c:pt>
                <c:pt idx="363">
                  <c:v>0.0</c:v>
                </c:pt>
                <c:pt idx="364">
                  <c:v>0.0</c:v>
                </c:pt>
                <c:pt idx="365">
                  <c:v>0.0</c:v>
                </c:pt>
                <c:pt idx="366">
                  <c:v>0.0</c:v>
                </c:pt>
                <c:pt idx="367">
                  <c:v>0.0</c:v>
                </c:pt>
                <c:pt idx="368">
                  <c:v>0.0</c:v>
                </c:pt>
                <c:pt idx="369">
                  <c:v>0.0</c:v>
                </c:pt>
                <c:pt idx="370">
                  <c:v>0.0</c:v>
                </c:pt>
                <c:pt idx="371">
                  <c:v>0.0</c:v>
                </c:pt>
                <c:pt idx="372">
                  <c:v>0.0</c:v>
                </c:pt>
                <c:pt idx="373">
                  <c:v>0.0</c:v>
                </c:pt>
                <c:pt idx="374">
                  <c:v>0.0</c:v>
                </c:pt>
                <c:pt idx="375">
                  <c:v>0.0</c:v>
                </c:pt>
                <c:pt idx="376">
                  <c:v>0.0</c:v>
                </c:pt>
                <c:pt idx="377">
                  <c:v>0.0</c:v>
                </c:pt>
                <c:pt idx="378">
                  <c:v>0.0</c:v>
                </c:pt>
                <c:pt idx="379">
                  <c:v>0.0</c:v>
                </c:pt>
                <c:pt idx="380">
                  <c:v>0.0</c:v>
                </c:pt>
                <c:pt idx="381">
                  <c:v>0.0</c:v>
                </c:pt>
                <c:pt idx="382">
                  <c:v>0.0</c:v>
                </c:pt>
                <c:pt idx="383">
                  <c:v>0.0</c:v>
                </c:pt>
                <c:pt idx="384">
                  <c:v>0.0</c:v>
                </c:pt>
                <c:pt idx="385">
                  <c:v>0.0</c:v>
                </c:pt>
                <c:pt idx="386">
                  <c:v>0.0</c:v>
                </c:pt>
                <c:pt idx="387">
                  <c:v>0.0</c:v>
                </c:pt>
                <c:pt idx="388">
                  <c:v>0.0</c:v>
                </c:pt>
                <c:pt idx="389">
                  <c:v>0.0</c:v>
                </c:pt>
                <c:pt idx="390">
                  <c:v>0.0</c:v>
                </c:pt>
                <c:pt idx="391">
                  <c:v>0.0</c:v>
                </c:pt>
                <c:pt idx="392">
                  <c:v>0.0</c:v>
                </c:pt>
                <c:pt idx="393">
                  <c:v>0.0</c:v>
                </c:pt>
                <c:pt idx="394">
                  <c:v>0.0</c:v>
                </c:pt>
                <c:pt idx="395">
                  <c:v>0.0</c:v>
                </c:pt>
                <c:pt idx="396">
                  <c:v>0.0</c:v>
                </c:pt>
                <c:pt idx="397">
                  <c:v>0.0</c:v>
                </c:pt>
                <c:pt idx="398">
                  <c:v>0.0</c:v>
                </c:pt>
                <c:pt idx="399">
                  <c:v>0.0</c:v>
                </c:pt>
                <c:pt idx="400">
                  <c:v>0.0</c:v>
                </c:pt>
                <c:pt idx="401">
                  <c:v>0.0</c:v>
                </c:pt>
                <c:pt idx="402">
                  <c:v>0.0</c:v>
                </c:pt>
                <c:pt idx="403">
                  <c:v>0.0</c:v>
                </c:pt>
                <c:pt idx="404">
                  <c:v>0.0</c:v>
                </c:pt>
                <c:pt idx="405">
                  <c:v>0.0</c:v>
                </c:pt>
                <c:pt idx="406">
                  <c:v>0.0</c:v>
                </c:pt>
                <c:pt idx="407">
                  <c:v>0.0</c:v>
                </c:pt>
                <c:pt idx="408">
                  <c:v>0.0</c:v>
                </c:pt>
                <c:pt idx="409">
                  <c:v>0.0</c:v>
                </c:pt>
                <c:pt idx="410">
                  <c:v>0.0</c:v>
                </c:pt>
                <c:pt idx="411">
                  <c:v>0.0</c:v>
                </c:pt>
                <c:pt idx="412">
                  <c:v>0.0</c:v>
                </c:pt>
                <c:pt idx="413">
                  <c:v>0.0</c:v>
                </c:pt>
                <c:pt idx="414">
                  <c:v>0.0</c:v>
                </c:pt>
                <c:pt idx="415">
                  <c:v>0.0</c:v>
                </c:pt>
                <c:pt idx="416">
                  <c:v>0.0</c:v>
                </c:pt>
                <c:pt idx="417">
                  <c:v>0.0</c:v>
                </c:pt>
                <c:pt idx="418">
                  <c:v>0.0</c:v>
                </c:pt>
                <c:pt idx="419">
                  <c:v>0.0</c:v>
                </c:pt>
                <c:pt idx="420">
                  <c:v>0.0</c:v>
                </c:pt>
                <c:pt idx="421">
                  <c:v>0.0</c:v>
                </c:pt>
                <c:pt idx="422">
                  <c:v>0.0</c:v>
                </c:pt>
                <c:pt idx="423">
                  <c:v>0.0</c:v>
                </c:pt>
                <c:pt idx="424">
                  <c:v>0.0</c:v>
                </c:pt>
                <c:pt idx="425">
                  <c:v>0.0</c:v>
                </c:pt>
                <c:pt idx="426">
                  <c:v>0.0</c:v>
                </c:pt>
                <c:pt idx="427">
                  <c:v>0.0</c:v>
                </c:pt>
                <c:pt idx="428">
                  <c:v>0.0</c:v>
                </c:pt>
                <c:pt idx="429">
                  <c:v>0.0</c:v>
                </c:pt>
                <c:pt idx="430">
                  <c:v>0.0</c:v>
                </c:pt>
                <c:pt idx="431">
                  <c:v>0.0</c:v>
                </c:pt>
                <c:pt idx="432">
                  <c:v>0.0</c:v>
                </c:pt>
                <c:pt idx="433">
                  <c:v>0.0</c:v>
                </c:pt>
                <c:pt idx="434">
                  <c:v>0.0</c:v>
                </c:pt>
                <c:pt idx="435">
                  <c:v>0.0</c:v>
                </c:pt>
                <c:pt idx="436">
                  <c:v>0.0</c:v>
                </c:pt>
                <c:pt idx="437">
                  <c:v>0.0</c:v>
                </c:pt>
                <c:pt idx="438">
                  <c:v>0.0</c:v>
                </c:pt>
                <c:pt idx="439">
                  <c:v>0.0</c:v>
                </c:pt>
                <c:pt idx="440">
                  <c:v>0.0</c:v>
                </c:pt>
                <c:pt idx="441">
                  <c:v>0.0</c:v>
                </c:pt>
                <c:pt idx="442">
                  <c:v>0.0</c:v>
                </c:pt>
                <c:pt idx="443">
                  <c:v>0.0</c:v>
                </c:pt>
                <c:pt idx="444">
                  <c:v>0.0</c:v>
                </c:pt>
                <c:pt idx="445">
                  <c:v>0.0</c:v>
                </c:pt>
                <c:pt idx="446">
                  <c:v>0.0</c:v>
                </c:pt>
                <c:pt idx="447">
                  <c:v>0.0</c:v>
                </c:pt>
                <c:pt idx="448">
                  <c:v>0.0</c:v>
                </c:pt>
                <c:pt idx="449">
                  <c:v>0.0</c:v>
                </c:pt>
                <c:pt idx="450">
                  <c:v>0.0</c:v>
                </c:pt>
                <c:pt idx="451">
                  <c:v>0.0</c:v>
                </c:pt>
                <c:pt idx="452">
                  <c:v>0.0</c:v>
                </c:pt>
                <c:pt idx="453">
                  <c:v>0.0</c:v>
                </c:pt>
                <c:pt idx="454">
                  <c:v>0.0</c:v>
                </c:pt>
                <c:pt idx="455">
                  <c:v>0.0</c:v>
                </c:pt>
                <c:pt idx="456">
                  <c:v>0.0</c:v>
                </c:pt>
                <c:pt idx="457">
                  <c:v>0.0</c:v>
                </c:pt>
                <c:pt idx="458">
                  <c:v>0.0</c:v>
                </c:pt>
                <c:pt idx="459">
                  <c:v>0.0</c:v>
                </c:pt>
                <c:pt idx="460">
                  <c:v>0.0</c:v>
                </c:pt>
                <c:pt idx="461">
                  <c:v>0.0</c:v>
                </c:pt>
                <c:pt idx="462">
                  <c:v>0.0</c:v>
                </c:pt>
                <c:pt idx="463">
                  <c:v>0.0</c:v>
                </c:pt>
                <c:pt idx="464">
                  <c:v>0.0</c:v>
                </c:pt>
                <c:pt idx="465">
                  <c:v>0.0</c:v>
                </c:pt>
                <c:pt idx="466">
                  <c:v>0.0</c:v>
                </c:pt>
                <c:pt idx="467">
                  <c:v>0.0</c:v>
                </c:pt>
                <c:pt idx="468">
                  <c:v>0.0</c:v>
                </c:pt>
                <c:pt idx="469">
                  <c:v>0.0</c:v>
                </c:pt>
                <c:pt idx="470">
                  <c:v>0.0</c:v>
                </c:pt>
                <c:pt idx="471">
                  <c:v>0.0</c:v>
                </c:pt>
                <c:pt idx="472">
                  <c:v>0.0</c:v>
                </c:pt>
                <c:pt idx="473">
                  <c:v>0.0</c:v>
                </c:pt>
                <c:pt idx="474">
                  <c:v>0.0</c:v>
                </c:pt>
                <c:pt idx="475">
                  <c:v>0.0</c:v>
                </c:pt>
                <c:pt idx="476">
                  <c:v>0.0</c:v>
                </c:pt>
                <c:pt idx="477">
                  <c:v>0.0</c:v>
                </c:pt>
                <c:pt idx="478">
                  <c:v>0.0</c:v>
                </c:pt>
                <c:pt idx="479">
                  <c:v>0.0</c:v>
                </c:pt>
                <c:pt idx="480">
                  <c:v>0.0</c:v>
                </c:pt>
                <c:pt idx="481">
                  <c:v>0.0</c:v>
                </c:pt>
                <c:pt idx="482">
                  <c:v>0.0</c:v>
                </c:pt>
                <c:pt idx="483">
                  <c:v>0.0</c:v>
                </c:pt>
                <c:pt idx="484">
                  <c:v>0.0</c:v>
                </c:pt>
                <c:pt idx="485">
                  <c:v>0.0</c:v>
                </c:pt>
                <c:pt idx="486">
                  <c:v>0.0</c:v>
                </c:pt>
                <c:pt idx="487">
                  <c:v>0.0</c:v>
                </c:pt>
                <c:pt idx="488">
                  <c:v>0.0</c:v>
                </c:pt>
                <c:pt idx="489">
                  <c:v>0.0</c:v>
                </c:pt>
                <c:pt idx="490">
                  <c:v>0.0</c:v>
                </c:pt>
                <c:pt idx="491">
                  <c:v>0.0</c:v>
                </c:pt>
                <c:pt idx="492">
                  <c:v>0.0</c:v>
                </c:pt>
                <c:pt idx="493">
                  <c:v>0.0</c:v>
                </c:pt>
                <c:pt idx="494">
                  <c:v>0.0</c:v>
                </c:pt>
                <c:pt idx="495">
                  <c:v>0.0</c:v>
                </c:pt>
                <c:pt idx="496">
                  <c:v>0.0</c:v>
                </c:pt>
                <c:pt idx="497">
                  <c:v>0.0</c:v>
                </c:pt>
                <c:pt idx="498">
                  <c:v>0.0</c:v>
                </c:pt>
                <c:pt idx="499">
                  <c:v>0.0</c:v>
                </c:pt>
                <c:pt idx="500">
                  <c:v>0.0</c:v>
                </c:pt>
                <c:pt idx="501">
                  <c:v>0.0</c:v>
                </c:pt>
                <c:pt idx="502">
                  <c:v>0.0</c:v>
                </c:pt>
                <c:pt idx="503">
                  <c:v>0.0</c:v>
                </c:pt>
                <c:pt idx="504">
                  <c:v>0.0</c:v>
                </c:pt>
                <c:pt idx="505">
                  <c:v>0.0</c:v>
                </c:pt>
                <c:pt idx="506">
                  <c:v>0.0</c:v>
                </c:pt>
                <c:pt idx="507">
                  <c:v>0.0</c:v>
                </c:pt>
                <c:pt idx="508">
                  <c:v>0.0</c:v>
                </c:pt>
                <c:pt idx="509">
                  <c:v>0.0</c:v>
                </c:pt>
                <c:pt idx="510">
                  <c:v>0.0</c:v>
                </c:pt>
                <c:pt idx="511">
                  <c:v>0.0</c:v>
                </c:pt>
                <c:pt idx="512">
                  <c:v>0.0</c:v>
                </c:pt>
                <c:pt idx="513">
                  <c:v>0.0</c:v>
                </c:pt>
                <c:pt idx="514">
                  <c:v>0.0</c:v>
                </c:pt>
                <c:pt idx="515">
                  <c:v>0.0</c:v>
                </c:pt>
                <c:pt idx="516">
                  <c:v>0.0</c:v>
                </c:pt>
                <c:pt idx="517">
                  <c:v>0.0</c:v>
                </c:pt>
                <c:pt idx="518">
                  <c:v>0.0</c:v>
                </c:pt>
                <c:pt idx="519">
                  <c:v>0.0</c:v>
                </c:pt>
                <c:pt idx="520">
                  <c:v>0.0</c:v>
                </c:pt>
                <c:pt idx="521">
                  <c:v>0.0</c:v>
                </c:pt>
                <c:pt idx="522">
                  <c:v>0.0</c:v>
                </c:pt>
                <c:pt idx="523">
                  <c:v>0.0</c:v>
                </c:pt>
                <c:pt idx="524">
                  <c:v>0.0</c:v>
                </c:pt>
                <c:pt idx="525">
                  <c:v>0.0</c:v>
                </c:pt>
                <c:pt idx="526">
                  <c:v>0.0</c:v>
                </c:pt>
                <c:pt idx="527">
                  <c:v>0.0</c:v>
                </c:pt>
                <c:pt idx="528">
                  <c:v>0.0</c:v>
                </c:pt>
                <c:pt idx="529">
                  <c:v>0.0</c:v>
                </c:pt>
                <c:pt idx="530">
                  <c:v>0.0</c:v>
                </c:pt>
                <c:pt idx="531">
                  <c:v>0.0</c:v>
                </c:pt>
                <c:pt idx="532">
                  <c:v>0.0</c:v>
                </c:pt>
                <c:pt idx="533">
                  <c:v>0.0</c:v>
                </c:pt>
                <c:pt idx="534">
                  <c:v>0.0</c:v>
                </c:pt>
                <c:pt idx="535">
                  <c:v>0.0</c:v>
                </c:pt>
                <c:pt idx="536">
                  <c:v>0.0</c:v>
                </c:pt>
                <c:pt idx="537">
                  <c:v>0.0</c:v>
                </c:pt>
                <c:pt idx="538">
                  <c:v>0.0</c:v>
                </c:pt>
                <c:pt idx="539">
                  <c:v>0.0</c:v>
                </c:pt>
                <c:pt idx="540">
                  <c:v>0.0</c:v>
                </c:pt>
                <c:pt idx="541">
                  <c:v>0.0</c:v>
                </c:pt>
                <c:pt idx="542">
                  <c:v>0.0</c:v>
                </c:pt>
                <c:pt idx="543">
                  <c:v>0.0</c:v>
                </c:pt>
                <c:pt idx="544">
                  <c:v>0.0</c:v>
                </c:pt>
                <c:pt idx="545">
                  <c:v>0.0</c:v>
                </c:pt>
                <c:pt idx="546">
                  <c:v>0.0</c:v>
                </c:pt>
                <c:pt idx="547">
                  <c:v>0.0</c:v>
                </c:pt>
                <c:pt idx="548">
                  <c:v>0.0</c:v>
                </c:pt>
                <c:pt idx="549">
                  <c:v>0.0</c:v>
                </c:pt>
                <c:pt idx="550">
                  <c:v>0.0</c:v>
                </c:pt>
                <c:pt idx="551">
                  <c:v>0.0</c:v>
                </c:pt>
                <c:pt idx="552">
                  <c:v>0.0</c:v>
                </c:pt>
                <c:pt idx="553">
                  <c:v>0.0</c:v>
                </c:pt>
                <c:pt idx="554">
                  <c:v>0.0</c:v>
                </c:pt>
                <c:pt idx="555">
                  <c:v>0.0</c:v>
                </c:pt>
                <c:pt idx="556">
                  <c:v>0.0</c:v>
                </c:pt>
                <c:pt idx="557">
                  <c:v>0.0</c:v>
                </c:pt>
                <c:pt idx="558">
                  <c:v>0.0</c:v>
                </c:pt>
                <c:pt idx="559">
                  <c:v>0.0</c:v>
                </c:pt>
                <c:pt idx="560">
                  <c:v>0.0</c:v>
                </c:pt>
                <c:pt idx="561">
                  <c:v>0.0</c:v>
                </c:pt>
                <c:pt idx="562">
                  <c:v>0.0</c:v>
                </c:pt>
                <c:pt idx="563">
                  <c:v>0.0</c:v>
                </c:pt>
                <c:pt idx="564">
                  <c:v>0.0</c:v>
                </c:pt>
                <c:pt idx="565">
                  <c:v>0.0</c:v>
                </c:pt>
                <c:pt idx="566">
                  <c:v>0.0</c:v>
                </c:pt>
                <c:pt idx="567">
                  <c:v>0.0</c:v>
                </c:pt>
                <c:pt idx="568">
                  <c:v>0.0</c:v>
                </c:pt>
                <c:pt idx="569">
                  <c:v>0.0</c:v>
                </c:pt>
                <c:pt idx="570">
                  <c:v>0.0</c:v>
                </c:pt>
                <c:pt idx="571">
                  <c:v>0.0</c:v>
                </c:pt>
                <c:pt idx="572">
                  <c:v>0.0</c:v>
                </c:pt>
                <c:pt idx="573">
                  <c:v>0.0</c:v>
                </c:pt>
                <c:pt idx="574">
                  <c:v>0.0</c:v>
                </c:pt>
                <c:pt idx="575">
                  <c:v>0.0</c:v>
                </c:pt>
                <c:pt idx="576">
                  <c:v>0.0</c:v>
                </c:pt>
                <c:pt idx="577">
                  <c:v>0.0</c:v>
                </c:pt>
                <c:pt idx="578">
                  <c:v>0.0</c:v>
                </c:pt>
                <c:pt idx="579">
                  <c:v>0.0</c:v>
                </c:pt>
                <c:pt idx="580">
                  <c:v>0.0</c:v>
                </c:pt>
                <c:pt idx="581">
                  <c:v>0.0</c:v>
                </c:pt>
                <c:pt idx="582">
                  <c:v>0.0</c:v>
                </c:pt>
                <c:pt idx="583">
                  <c:v>0.0</c:v>
                </c:pt>
                <c:pt idx="584">
                  <c:v>0.0</c:v>
                </c:pt>
                <c:pt idx="585">
                  <c:v>0.0</c:v>
                </c:pt>
                <c:pt idx="586">
                  <c:v>0.0</c:v>
                </c:pt>
                <c:pt idx="587">
                  <c:v>0.0</c:v>
                </c:pt>
                <c:pt idx="588">
                  <c:v>0.0</c:v>
                </c:pt>
                <c:pt idx="589">
                  <c:v>0.0</c:v>
                </c:pt>
                <c:pt idx="590">
                  <c:v>0.0</c:v>
                </c:pt>
                <c:pt idx="591">
                  <c:v>0.0</c:v>
                </c:pt>
                <c:pt idx="592">
                  <c:v>0.0</c:v>
                </c:pt>
                <c:pt idx="593">
                  <c:v>0.0</c:v>
                </c:pt>
                <c:pt idx="594">
                  <c:v>0.0</c:v>
                </c:pt>
                <c:pt idx="595">
                  <c:v>0.0</c:v>
                </c:pt>
                <c:pt idx="596">
                  <c:v>0.0</c:v>
                </c:pt>
                <c:pt idx="597">
                  <c:v>0.0</c:v>
                </c:pt>
                <c:pt idx="598">
                  <c:v>0.0</c:v>
                </c:pt>
                <c:pt idx="599">
                  <c:v>0.0</c:v>
                </c:pt>
                <c:pt idx="600">
                  <c:v>0.0</c:v>
                </c:pt>
                <c:pt idx="601">
                  <c:v>0.0</c:v>
                </c:pt>
                <c:pt idx="602">
                  <c:v>0.0</c:v>
                </c:pt>
                <c:pt idx="603">
                  <c:v>0.0</c:v>
                </c:pt>
                <c:pt idx="604">
                  <c:v>0.0</c:v>
                </c:pt>
                <c:pt idx="605">
                  <c:v>0.0</c:v>
                </c:pt>
                <c:pt idx="606">
                  <c:v>0.0</c:v>
                </c:pt>
                <c:pt idx="607">
                  <c:v>0.0</c:v>
                </c:pt>
                <c:pt idx="608">
                  <c:v>0.0</c:v>
                </c:pt>
                <c:pt idx="609">
                  <c:v>0.0</c:v>
                </c:pt>
                <c:pt idx="610">
                  <c:v>0.0</c:v>
                </c:pt>
                <c:pt idx="611">
                  <c:v>0.0</c:v>
                </c:pt>
                <c:pt idx="612">
                  <c:v>0.0</c:v>
                </c:pt>
                <c:pt idx="613">
                  <c:v>0.0</c:v>
                </c:pt>
                <c:pt idx="614">
                  <c:v>0.0</c:v>
                </c:pt>
                <c:pt idx="615">
                  <c:v>0.0</c:v>
                </c:pt>
                <c:pt idx="616">
                  <c:v>0.0</c:v>
                </c:pt>
                <c:pt idx="617">
                  <c:v>0.0</c:v>
                </c:pt>
                <c:pt idx="618">
                  <c:v>0.0</c:v>
                </c:pt>
                <c:pt idx="619">
                  <c:v>0.0</c:v>
                </c:pt>
                <c:pt idx="620">
                  <c:v>0.0</c:v>
                </c:pt>
                <c:pt idx="621">
                  <c:v>0.0</c:v>
                </c:pt>
                <c:pt idx="622">
                  <c:v>0.0</c:v>
                </c:pt>
                <c:pt idx="623">
                  <c:v>0.0</c:v>
                </c:pt>
                <c:pt idx="624">
                  <c:v>0.0</c:v>
                </c:pt>
                <c:pt idx="625">
                  <c:v>0.0</c:v>
                </c:pt>
                <c:pt idx="626">
                  <c:v>0.0</c:v>
                </c:pt>
                <c:pt idx="627">
                  <c:v>0.0</c:v>
                </c:pt>
                <c:pt idx="628">
                  <c:v>0.0</c:v>
                </c:pt>
                <c:pt idx="629">
                  <c:v>0.0</c:v>
                </c:pt>
                <c:pt idx="630">
                  <c:v>0.0</c:v>
                </c:pt>
                <c:pt idx="631">
                  <c:v>0.0</c:v>
                </c:pt>
                <c:pt idx="632">
                  <c:v>0.0</c:v>
                </c:pt>
                <c:pt idx="633">
                  <c:v>0.0</c:v>
                </c:pt>
                <c:pt idx="634">
                  <c:v>0.0</c:v>
                </c:pt>
                <c:pt idx="635">
                  <c:v>0.0</c:v>
                </c:pt>
                <c:pt idx="636">
                  <c:v>0.0</c:v>
                </c:pt>
                <c:pt idx="637">
                  <c:v>0.0</c:v>
                </c:pt>
                <c:pt idx="638">
                  <c:v>0.0</c:v>
                </c:pt>
                <c:pt idx="639">
                  <c:v>0.0</c:v>
                </c:pt>
                <c:pt idx="640">
                  <c:v>0.0</c:v>
                </c:pt>
                <c:pt idx="641">
                  <c:v>0.0</c:v>
                </c:pt>
                <c:pt idx="642">
                  <c:v>0.0</c:v>
                </c:pt>
                <c:pt idx="643">
                  <c:v>0.0</c:v>
                </c:pt>
                <c:pt idx="644">
                  <c:v>0.0</c:v>
                </c:pt>
                <c:pt idx="645">
                  <c:v>0.0</c:v>
                </c:pt>
                <c:pt idx="646">
                  <c:v>0.0</c:v>
                </c:pt>
                <c:pt idx="647">
                  <c:v>0.0</c:v>
                </c:pt>
                <c:pt idx="648">
                  <c:v>0.0</c:v>
                </c:pt>
                <c:pt idx="649">
                  <c:v>0.0</c:v>
                </c:pt>
                <c:pt idx="650">
                  <c:v>0.0</c:v>
                </c:pt>
                <c:pt idx="651">
                  <c:v>0.0</c:v>
                </c:pt>
                <c:pt idx="652">
                  <c:v>0.0</c:v>
                </c:pt>
                <c:pt idx="653">
                  <c:v>0.0</c:v>
                </c:pt>
                <c:pt idx="654">
                  <c:v>0.0</c:v>
                </c:pt>
                <c:pt idx="655">
                  <c:v>0.0</c:v>
                </c:pt>
                <c:pt idx="656">
                  <c:v>0.0</c:v>
                </c:pt>
                <c:pt idx="657">
                  <c:v>0.0</c:v>
                </c:pt>
                <c:pt idx="658">
                  <c:v>0.0</c:v>
                </c:pt>
                <c:pt idx="659">
                  <c:v>0.0</c:v>
                </c:pt>
                <c:pt idx="660">
                  <c:v>0.0</c:v>
                </c:pt>
                <c:pt idx="661">
                  <c:v>0.0</c:v>
                </c:pt>
                <c:pt idx="662">
                  <c:v>0.0</c:v>
                </c:pt>
                <c:pt idx="663">
                  <c:v>0.0</c:v>
                </c:pt>
                <c:pt idx="664">
                  <c:v>0.0</c:v>
                </c:pt>
                <c:pt idx="665">
                  <c:v>0.0</c:v>
                </c:pt>
                <c:pt idx="666">
                  <c:v>0.0</c:v>
                </c:pt>
                <c:pt idx="667">
                  <c:v>0.0</c:v>
                </c:pt>
                <c:pt idx="668">
                  <c:v>0.0</c:v>
                </c:pt>
                <c:pt idx="669">
                  <c:v>0.0</c:v>
                </c:pt>
                <c:pt idx="670">
                  <c:v>0.0</c:v>
                </c:pt>
                <c:pt idx="671">
                  <c:v>0.0</c:v>
                </c:pt>
                <c:pt idx="672">
                  <c:v>0.0</c:v>
                </c:pt>
                <c:pt idx="673">
                  <c:v>0.0</c:v>
                </c:pt>
                <c:pt idx="674">
                  <c:v>0.0</c:v>
                </c:pt>
                <c:pt idx="675">
                  <c:v>0.0</c:v>
                </c:pt>
                <c:pt idx="676">
                  <c:v>0.0</c:v>
                </c:pt>
                <c:pt idx="677">
                  <c:v>0.0</c:v>
                </c:pt>
                <c:pt idx="678">
                  <c:v>0.0</c:v>
                </c:pt>
                <c:pt idx="679">
                  <c:v>0.0</c:v>
                </c:pt>
                <c:pt idx="680">
                  <c:v>0.0</c:v>
                </c:pt>
                <c:pt idx="681">
                  <c:v>0.0</c:v>
                </c:pt>
                <c:pt idx="682">
                  <c:v>0.0</c:v>
                </c:pt>
                <c:pt idx="683">
                  <c:v>0.0</c:v>
                </c:pt>
                <c:pt idx="684">
                  <c:v>0.0</c:v>
                </c:pt>
                <c:pt idx="685">
                  <c:v>0.0</c:v>
                </c:pt>
                <c:pt idx="686">
                  <c:v>0.0</c:v>
                </c:pt>
                <c:pt idx="687">
                  <c:v>0.0</c:v>
                </c:pt>
                <c:pt idx="688">
                  <c:v>0.0</c:v>
                </c:pt>
                <c:pt idx="689">
                  <c:v>0.0</c:v>
                </c:pt>
                <c:pt idx="690">
                  <c:v>0.0</c:v>
                </c:pt>
                <c:pt idx="691">
                  <c:v>0.0</c:v>
                </c:pt>
                <c:pt idx="692">
                  <c:v>0.0</c:v>
                </c:pt>
                <c:pt idx="693">
                  <c:v>0.0</c:v>
                </c:pt>
                <c:pt idx="694">
                  <c:v>0.0</c:v>
                </c:pt>
                <c:pt idx="695">
                  <c:v>0.0</c:v>
                </c:pt>
                <c:pt idx="696">
                  <c:v>0.0</c:v>
                </c:pt>
                <c:pt idx="697">
                  <c:v>0.0</c:v>
                </c:pt>
                <c:pt idx="698">
                  <c:v>0.0</c:v>
                </c:pt>
                <c:pt idx="699">
                  <c:v>0.0</c:v>
                </c:pt>
                <c:pt idx="700">
                  <c:v>0.0</c:v>
                </c:pt>
                <c:pt idx="701">
                  <c:v>0.0</c:v>
                </c:pt>
                <c:pt idx="702">
                  <c:v>0.0</c:v>
                </c:pt>
                <c:pt idx="703">
                  <c:v>0.0</c:v>
                </c:pt>
                <c:pt idx="704">
                  <c:v>0.0</c:v>
                </c:pt>
                <c:pt idx="705">
                  <c:v>0.0</c:v>
                </c:pt>
                <c:pt idx="706">
                  <c:v>0.0</c:v>
                </c:pt>
                <c:pt idx="707">
                  <c:v>0.0</c:v>
                </c:pt>
                <c:pt idx="708">
                  <c:v>0.0</c:v>
                </c:pt>
                <c:pt idx="709">
                  <c:v>0.0</c:v>
                </c:pt>
                <c:pt idx="710">
                  <c:v>0.0</c:v>
                </c:pt>
                <c:pt idx="711">
                  <c:v>0.0</c:v>
                </c:pt>
                <c:pt idx="712">
                  <c:v>0.0</c:v>
                </c:pt>
                <c:pt idx="713">
                  <c:v>0.0</c:v>
                </c:pt>
                <c:pt idx="714">
                  <c:v>0.0</c:v>
                </c:pt>
                <c:pt idx="715">
                  <c:v>0.0</c:v>
                </c:pt>
                <c:pt idx="716">
                  <c:v>0.0</c:v>
                </c:pt>
                <c:pt idx="717">
                  <c:v>0.0</c:v>
                </c:pt>
                <c:pt idx="718">
                  <c:v>0.0</c:v>
                </c:pt>
                <c:pt idx="719">
                  <c:v>0.0</c:v>
                </c:pt>
                <c:pt idx="720">
                  <c:v>0.0</c:v>
                </c:pt>
                <c:pt idx="721">
                  <c:v>0.0</c:v>
                </c:pt>
                <c:pt idx="722">
                  <c:v>0.0</c:v>
                </c:pt>
                <c:pt idx="723">
                  <c:v>0.0</c:v>
                </c:pt>
                <c:pt idx="724">
                  <c:v>0.0</c:v>
                </c:pt>
                <c:pt idx="725">
                  <c:v>0.0</c:v>
                </c:pt>
                <c:pt idx="726">
                  <c:v>0.0</c:v>
                </c:pt>
                <c:pt idx="727">
                  <c:v>0.0</c:v>
                </c:pt>
                <c:pt idx="728">
                  <c:v>0.0</c:v>
                </c:pt>
                <c:pt idx="729">
                  <c:v>0.0</c:v>
                </c:pt>
                <c:pt idx="730">
                  <c:v>0.0</c:v>
                </c:pt>
                <c:pt idx="731">
                  <c:v>0.0</c:v>
                </c:pt>
                <c:pt idx="732">
                  <c:v>0.0</c:v>
                </c:pt>
                <c:pt idx="733">
                  <c:v>0.0</c:v>
                </c:pt>
                <c:pt idx="734">
                  <c:v>0.0</c:v>
                </c:pt>
                <c:pt idx="735">
                  <c:v>0.0</c:v>
                </c:pt>
                <c:pt idx="736">
                  <c:v>0.0</c:v>
                </c:pt>
                <c:pt idx="737">
                  <c:v>0.0</c:v>
                </c:pt>
                <c:pt idx="738">
                  <c:v>0.0</c:v>
                </c:pt>
                <c:pt idx="739">
                  <c:v>0.0</c:v>
                </c:pt>
                <c:pt idx="740">
                  <c:v>0.0</c:v>
                </c:pt>
                <c:pt idx="741">
                  <c:v>0.0</c:v>
                </c:pt>
                <c:pt idx="742">
                  <c:v>0.0</c:v>
                </c:pt>
                <c:pt idx="743">
                  <c:v>0.0</c:v>
                </c:pt>
                <c:pt idx="744">
                  <c:v>0.0</c:v>
                </c:pt>
                <c:pt idx="745">
                  <c:v>0.0</c:v>
                </c:pt>
                <c:pt idx="746">
                  <c:v>0.0</c:v>
                </c:pt>
                <c:pt idx="747">
                  <c:v>0.0</c:v>
                </c:pt>
                <c:pt idx="748">
                  <c:v>0.0</c:v>
                </c:pt>
                <c:pt idx="749">
                  <c:v>0.0</c:v>
                </c:pt>
                <c:pt idx="750">
                  <c:v>0.0</c:v>
                </c:pt>
                <c:pt idx="751">
                  <c:v>0.0</c:v>
                </c:pt>
                <c:pt idx="752">
                  <c:v>0.0</c:v>
                </c:pt>
                <c:pt idx="753">
                  <c:v>0.0</c:v>
                </c:pt>
                <c:pt idx="754">
                  <c:v>0.0</c:v>
                </c:pt>
                <c:pt idx="755">
                  <c:v>0.0</c:v>
                </c:pt>
                <c:pt idx="756">
                  <c:v>0.0</c:v>
                </c:pt>
                <c:pt idx="757">
                  <c:v>0.0</c:v>
                </c:pt>
                <c:pt idx="758">
                  <c:v>0.0</c:v>
                </c:pt>
                <c:pt idx="759">
                  <c:v>0.0</c:v>
                </c:pt>
                <c:pt idx="760">
                  <c:v>0.0</c:v>
                </c:pt>
                <c:pt idx="761">
                  <c:v>0.0</c:v>
                </c:pt>
                <c:pt idx="762">
                  <c:v>0.0</c:v>
                </c:pt>
                <c:pt idx="763">
                  <c:v>0.0</c:v>
                </c:pt>
                <c:pt idx="764">
                  <c:v>0.0</c:v>
                </c:pt>
                <c:pt idx="765">
                  <c:v>0.0</c:v>
                </c:pt>
                <c:pt idx="766">
                  <c:v>0.0</c:v>
                </c:pt>
                <c:pt idx="767">
                  <c:v>0.0</c:v>
                </c:pt>
                <c:pt idx="768">
                  <c:v>0.0</c:v>
                </c:pt>
                <c:pt idx="769">
                  <c:v>0.0</c:v>
                </c:pt>
                <c:pt idx="770">
                  <c:v>0.0</c:v>
                </c:pt>
                <c:pt idx="771">
                  <c:v>0.0</c:v>
                </c:pt>
                <c:pt idx="772">
                  <c:v>0.0</c:v>
                </c:pt>
                <c:pt idx="773">
                  <c:v>0.0</c:v>
                </c:pt>
                <c:pt idx="774">
                  <c:v>0.0</c:v>
                </c:pt>
                <c:pt idx="775">
                  <c:v>0.0</c:v>
                </c:pt>
                <c:pt idx="776">
                  <c:v>0.0</c:v>
                </c:pt>
                <c:pt idx="777">
                  <c:v>0.0</c:v>
                </c:pt>
                <c:pt idx="778">
                  <c:v>0.0</c:v>
                </c:pt>
                <c:pt idx="779">
                  <c:v>0.0</c:v>
                </c:pt>
                <c:pt idx="780">
                  <c:v>0.0</c:v>
                </c:pt>
                <c:pt idx="781">
                  <c:v>0.0</c:v>
                </c:pt>
                <c:pt idx="782">
                  <c:v>0.0</c:v>
                </c:pt>
                <c:pt idx="783">
                  <c:v>0.0</c:v>
                </c:pt>
                <c:pt idx="784">
                  <c:v>0.0</c:v>
                </c:pt>
                <c:pt idx="785">
                  <c:v>0.0</c:v>
                </c:pt>
                <c:pt idx="786">
                  <c:v>0.0</c:v>
                </c:pt>
                <c:pt idx="787">
                  <c:v>0.0</c:v>
                </c:pt>
                <c:pt idx="788">
                  <c:v>0.0</c:v>
                </c:pt>
                <c:pt idx="789">
                  <c:v>0.0</c:v>
                </c:pt>
                <c:pt idx="790">
                  <c:v>0.0</c:v>
                </c:pt>
                <c:pt idx="791">
                  <c:v>0.0</c:v>
                </c:pt>
                <c:pt idx="792">
                  <c:v>0.0</c:v>
                </c:pt>
                <c:pt idx="793">
                  <c:v>0.0</c:v>
                </c:pt>
                <c:pt idx="794">
                  <c:v>0.0</c:v>
                </c:pt>
                <c:pt idx="795">
                  <c:v>0.0</c:v>
                </c:pt>
                <c:pt idx="796">
                  <c:v>0.0</c:v>
                </c:pt>
                <c:pt idx="797">
                  <c:v>0.0</c:v>
                </c:pt>
                <c:pt idx="798">
                  <c:v>0.0</c:v>
                </c:pt>
                <c:pt idx="799">
                  <c:v>0.0</c:v>
                </c:pt>
                <c:pt idx="800">
                  <c:v>0.0</c:v>
                </c:pt>
                <c:pt idx="801">
                  <c:v>0.0</c:v>
                </c:pt>
                <c:pt idx="802">
                  <c:v>0.0</c:v>
                </c:pt>
                <c:pt idx="803">
                  <c:v>0.0</c:v>
                </c:pt>
                <c:pt idx="804">
                  <c:v>0.0</c:v>
                </c:pt>
                <c:pt idx="805">
                  <c:v>0.0</c:v>
                </c:pt>
                <c:pt idx="806">
                  <c:v>0.0</c:v>
                </c:pt>
                <c:pt idx="807">
                  <c:v>0.0</c:v>
                </c:pt>
                <c:pt idx="808">
                  <c:v>0.0</c:v>
                </c:pt>
                <c:pt idx="809">
                  <c:v>0.0</c:v>
                </c:pt>
                <c:pt idx="810">
                  <c:v>0.0</c:v>
                </c:pt>
                <c:pt idx="811">
                  <c:v>0.0</c:v>
                </c:pt>
                <c:pt idx="812">
                  <c:v>0.0</c:v>
                </c:pt>
                <c:pt idx="813">
                  <c:v>0.0</c:v>
                </c:pt>
                <c:pt idx="814">
                  <c:v>0.0</c:v>
                </c:pt>
                <c:pt idx="815">
                  <c:v>0.0</c:v>
                </c:pt>
                <c:pt idx="816">
                  <c:v>0.0</c:v>
                </c:pt>
                <c:pt idx="817">
                  <c:v>0.0</c:v>
                </c:pt>
                <c:pt idx="818">
                  <c:v>0.0</c:v>
                </c:pt>
                <c:pt idx="819">
                  <c:v>0.0</c:v>
                </c:pt>
                <c:pt idx="820">
                  <c:v>0.0</c:v>
                </c:pt>
                <c:pt idx="821">
                  <c:v>0.0</c:v>
                </c:pt>
                <c:pt idx="822">
                  <c:v>0.0</c:v>
                </c:pt>
                <c:pt idx="823">
                  <c:v>0.0</c:v>
                </c:pt>
                <c:pt idx="824">
                  <c:v>0.0</c:v>
                </c:pt>
                <c:pt idx="825">
                  <c:v>0.0</c:v>
                </c:pt>
                <c:pt idx="826">
                  <c:v>0.0</c:v>
                </c:pt>
                <c:pt idx="827">
                  <c:v>0.0</c:v>
                </c:pt>
                <c:pt idx="828">
                  <c:v>0.0</c:v>
                </c:pt>
                <c:pt idx="829">
                  <c:v>0.0</c:v>
                </c:pt>
                <c:pt idx="830">
                  <c:v>0.0</c:v>
                </c:pt>
                <c:pt idx="831">
                  <c:v>0.0</c:v>
                </c:pt>
                <c:pt idx="832">
                  <c:v>0.0</c:v>
                </c:pt>
                <c:pt idx="833">
                  <c:v>0.0</c:v>
                </c:pt>
                <c:pt idx="834">
                  <c:v>0.0</c:v>
                </c:pt>
                <c:pt idx="835">
                  <c:v>0.0</c:v>
                </c:pt>
                <c:pt idx="836">
                  <c:v>0.0</c:v>
                </c:pt>
                <c:pt idx="837">
                  <c:v>0.0</c:v>
                </c:pt>
                <c:pt idx="838">
                  <c:v>0.0</c:v>
                </c:pt>
                <c:pt idx="839">
                  <c:v>0.0</c:v>
                </c:pt>
                <c:pt idx="840">
                  <c:v>0.0</c:v>
                </c:pt>
                <c:pt idx="841">
                  <c:v>0.0</c:v>
                </c:pt>
                <c:pt idx="842">
                  <c:v>0.0</c:v>
                </c:pt>
                <c:pt idx="843">
                  <c:v>0.0</c:v>
                </c:pt>
                <c:pt idx="844">
                  <c:v>0.0</c:v>
                </c:pt>
                <c:pt idx="845">
                  <c:v>0.0</c:v>
                </c:pt>
                <c:pt idx="846">
                  <c:v>0.0</c:v>
                </c:pt>
                <c:pt idx="847">
                  <c:v>0.0</c:v>
                </c:pt>
                <c:pt idx="848">
                  <c:v>0.0</c:v>
                </c:pt>
                <c:pt idx="849">
                  <c:v>0.0</c:v>
                </c:pt>
                <c:pt idx="850">
                  <c:v>0.0</c:v>
                </c:pt>
                <c:pt idx="851">
                  <c:v>0.0</c:v>
                </c:pt>
                <c:pt idx="852">
                  <c:v>0.0</c:v>
                </c:pt>
                <c:pt idx="853">
                  <c:v>0.0</c:v>
                </c:pt>
                <c:pt idx="854">
                  <c:v>0.0</c:v>
                </c:pt>
                <c:pt idx="855">
                  <c:v>0.0</c:v>
                </c:pt>
                <c:pt idx="856">
                  <c:v>0.0</c:v>
                </c:pt>
                <c:pt idx="857">
                  <c:v>0.0</c:v>
                </c:pt>
                <c:pt idx="858">
                  <c:v>0.0</c:v>
                </c:pt>
                <c:pt idx="859">
                  <c:v>0.0</c:v>
                </c:pt>
                <c:pt idx="860">
                  <c:v>0.0</c:v>
                </c:pt>
                <c:pt idx="861">
                  <c:v>0.0</c:v>
                </c:pt>
                <c:pt idx="862">
                  <c:v>0.0</c:v>
                </c:pt>
                <c:pt idx="863">
                  <c:v>0.0</c:v>
                </c:pt>
                <c:pt idx="864">
                  <c:v>0.0</c:v>
                </c:pt>
                <c:pt idx="865">
                  <c:v>0.0</c:v>
                </c:pt>
                <c:pt idx="866">
                  <c:v>0.0</c:v>
                </c:pt>
                <c:pt idx="867">
                  <c:v>0.0</c:v>
                </c:pt>
                <c:pt idx="868">
                  <c:v>0.0</c:v>
                </c:pt>
                <c:pt idx="869">
                  <c:v>0.0</c:v>
                </c:pt>
                <c:pt idx="870">
                  <c:v>0.0</c:v>
                </c:pt>
                <c:pt idx="871">
                  <c:v>0.0</c:v>
                </c:pt>
                <c:pt idx="872">
                  <c:v>0.0</c:v>
                </c:pt>
                <c:pt idx="873">
                  <c:v>0.0</c:v>
                </c:pt>
                <c:pt idx="874">
                  <c:v>0.0</c:v>
                </c:pt>
                <c:pt idx="875">
                  <c:v>0.0</c:v>
                </c:pt>
                <c:pt idx="876">
                  <c:v>0.0</c:v>
                </c:pt>
                <c:pt idx="877">
                  <c:v>0.0</c:v>
                </c:pt>
                <c:pt idx="878">
                  <c:v>0.0</c:v>
                </c:pt>
                <c:pt idx="879">
                  <c:v>0.0</c:v>
                </c:pt>
                <c:pt idx="880">
                  <c:v>0.0</c:v>
                </c:pt>
                <c:pt idx="881">
                  <c:v>0.0</c:v>
                </c:pt>
                <c:pt idx="882">
                  <c:v>0.0</c:v>
                </c:pt>
                <c:pt idx="883">
                  <c:v>0.0</c:v>
                </c:pt>
                <c:pt idx="884">
                  <c:v>0.0</c:v>
                </c:pt>
                <c:pt idx="885">
                  <c:v>0.0</c:v>
                </c:pt>
                <c:pt idx="886">
                  <c:v>0.0</c:v>
                </c:pt>
                <c:pt idx="887">
                  <c:v>0.0</c:v>
                </c:pt>
                <c:pt idx="888">
                  <c:v>0.0</c:v>
                </c:pt>
                <c:pt idx="889">
                  <c:v>0.0</c:v>
                </c:pt>
                <c:pt idx="890">
                  <c:v>0.0</c:v>
                </c:pt>
                <c:pt idx="891">
                  <c:v>0.0</c:v>
                </c:pt>
                <c:pt idx="892">
                  <c:v>0.0</c:v>
                </c:pt>
                <c:pt idx="893">
                  <c:v>0.0</c:v>
                </c:pt>
                <c:pt idx="894">
                  <c:v>0.0</c:v>
                </c:pt>
                <c:pt idx="895">
                  <c:v>0.0</c:v>
                </c:pt>
                <c:pt idx="896">
                  <c:v>0.0</c:v>
                </c:pt>
                <c:pt idx="897">
                  <c:v>0.0</c:v>
                </c:pt>
                <c:pt idx="898">
                  <c:v>0.0</c:v>
                </c:pt>
                <c:pt idx="899">
                  <c:v>0.0</c:v>
                </c:pt>
                <c:pt idx="900">
                  <c:v>0.0</c:v>
                </c:pt>
                <c:pt idx="901">
                  <c:v>0.0</c:v>
                </c:pt>
                <c:pt idx="902">
                  <c:v>0.0</c:v>
                </c:pt>
                <c:pt idx="903">
                  <c:v>0.0</c:v>
                </c:pt>
                <c:pt idx="904">
                  <c:v>0.0</c:v>
                </c:pt>
                <c:pt idx="905">
                  <c:v>0.0</c:v>
                </c:pt>
                <c:pt idx="906">
                  <c:v>0.0</c:v>
                </c:pt>
                <c:pt idx="907">
                  <c:v>0.0</c:v>
                </c:pt>
                <c:pt idx="908">
                  <c:v>0.0</c:v>
                </c:pt>
                <c:pt idx="909">
                  <c:v>0.0</c:v>
                </c:pt>
                <c:pt idx="910">
                  <c:v>0.0</c:v>
                </c:pt>
                <c:pt idx="911">
                  <c:v>0.0</c:v>
                </c:pt>
                <c:pt idx="912">
                  <c:v>0.0</c:v>
                </c:pt>
                <c:pt idx="913">
                  <c:v>0.0</c:v>
                </c:pt>
                <c:pt idx="914">
                  <c:v>0.0</c:v>
                </c:pt>
                <c:pt idx="915">
                  <c:v>0.0</c:v>
                </c:pt>
                <c:pt idx="916">
                  <c:v>0.0</c:v>
                </c:pt>
                <c:pt idx="917">
                  <c:v>0.0</c:v>
                </c:pt>
                <c:pt idx="918">
                  <c:v>0.0</c:v>
                </c:pt>
                <c:pt idx="919">
                  <c:v>0.0</c:v>
                </c:pt>
                <c:pt idx="920">
                  <c:v>0.0</c:v>
                </c:pt>
                <c:pt idx="921">
                  <c:v>0.0</c:v>
                </c:pt>
                <c:pt idx="922">
                  <c:v>0.0</c:v>
                </c:pt>
                <c:pt idx="923">
                  <c:v>0.0</c:v>
                </c:pt>
                <c:pt idx="924">
                  <c:v>0.0</c:v>
                </c:pt>
                <c:pt idx="925">
                  <c:v>0.0</c:v>
                </c:pt>
                <c:pt idx="926">
                  <c:v>0.0</c:v>
                </c:pt>
                <c:pt idx="927">
                  <c:v>0.0</c:v>
                </c:pt>
                <c:pt idx="928">
                  <c:v>0.0</c:v>
                </c:pt>
                <c:pt idx="929">
                  <c:v>0.0</c:v>
                </c:pt>
                <c:pt idx="930">
                  <c:v>0.0</c:v>
                </c:pt>
                <c:pt idx="931">
                  <c:v>0.0</c:v>
                </c:pt>
                <c:pt idx="932">
                  <c:v>0.0</c:v>
                </c:pt>
                <c:pt idx="933">
                  <c:v>0.0</c:v>
                </c:pt>
                <c:pt idx="934">
                  <c:v>0.0</c:v>
                </c:pt>
                <c:pt idx="935">
                  <c:v>0.0</c:v>
                </c:pt>
                <c:pt idx="936">
                  <c:v>0.0</c:v>
                </c:pt>
                <c:pt idx="937">
                  <c:v>0.0</c:v>
                </c:pt>
                <c:pt idx="938">
                  <c:v>0.0</c:v>
                </c:pt>
                <c:pt idx="939">
                  <c:v>0.0</c:v>
                </c:pt>
                <c:pt idx="940">
                  <c:v>0.0</c:v>
                </c:pt>
                <c:pt idx="941">
                  <c:v>0.0</c:v>
                </c:pt>
                <c:pt idx="942">
                  <c:v>0.0</c:v>
                </c:pt>
                <c:pt idx="943">
                  <c:v>0.0</c:v>
                </c:pt>
                <c:pt idx="944">
                  <c:v>0.0</c:v>
                </c:pt>
                <c:pt idx="945">
                  <c:v>0.0</c:v>
                </c:pt>
                <c:pt idx="946">
                  <c:v>0.0</c:v>
                </c:pt>
                <c:pt idx="947">
                  <c:v>0.0</c:v>
                </c:pt>
                <c:pt idx="948">
                  <c:v>0.0</c:v>
                </c:pt>
                <c:pt idx="949">
                  <c:v>0.0</c:v>
                </c:pt>
                <c:pt idx="950">
                  <c:v>0.0</c:v>
                </c:pt>
                <c:pt idx="951">
                  <c:v>0.0</c:v>
                </c:pt>
                <c:pt idx="952">
                  <c:v>0.0</c:v>
                </c:pt>
                <c:pt idx="953">
                  <c:v>0.0</c:v>
                </c:pt>
                <c:pt idx="954">
                  <c:v>0.0</c:v>
                </c:pt>
                <c:pt idx="955">
                  <c:v>0.0</c:v>
                </c:pt>
                <c:pt idx="956">
                  <c:v>0.0</c:v>
                </c:pt>
                <c:pt idx="957">
                  <c:v>0.0</c:v>
                </c:pt>
                <c:pt idx="958">
                  <c:v>0.0</c:v>
                </c:pt>
                <c:pt idx="959">
                  <c:v>0.0</c:v>
                </c:pt>
                <c:pt idx="960">
                  <c:v>0.0</c:v>
                </c:pt>
                <c:pt idx="961">
                  <c:v>0.0</c:v>
                </c:pt>
                <c:pt idx="962">
                  <c:v>0.0</c:v>
                </c:pt>
                <c:pt idx="963">
                  <c:v>0.0</c:v>
                </c:pt>
                <c:pt idx="964">
                  <c:v>0.0</c:v>
                </c:pt>
                <c:pt idx="965">
                  <c:v>0.0</c:v>
                </c:pt>
                <c:pt idx="966">
                  <c:v>0.0</c:v>
                </c:pt>
                <c:pt idx="967">
                  <c:v>0.0</c:v>
                </c:pt>
                <c:pt idx="968">
                  <c:v>0.0</c:v>
                </c:pt>
                <c:pt idx="969">
                  <c:v>0.0</c:v>
                </c:pt>
                <c:pt idx="970">
                  <c:v>0.0</c:v>
                </c:pt>
                <c:pt idx="971">
                  <c:v>0.0</c:v>
                </c:pt>
                <c:pt idx="972">
                  <c:v>0.0</c:v>
                </c:pt>
                <c:pt idx="973">
                  <c:v>0.0</c:v>
                </c:pt>
                <c:pt idx="974">
                  <c:v>0.0</c:v>
                </c:pt>
                <c:pt idx="975">
                  <c:v>0.0</c:v>
                </c:pt>
                <c:pt idx="976">
                  <c:v>0.0</c:v>
                </c:pt>
                <c:pt idx="977">
                  <c:v>0.0</c:v>
                </c:pt>
                <c:pt idx="978">
                  <c:v>0.0</c:v>
                </c:pt>
                <c:pt idx="979">
                  <c:v>0.0</c:v>
                </c:pt>
                <c:pt idx="980">
                  <c:v>0.0</c:v>
                </c:pt>
                <c:pt idx="981">
                  <c:v>0.0</c:v>
                </c:pt>
                <c:pt idx="982">
                  <c:v>0.0</c:v>
                </c:pt>
                <c:pt idx="983">
                  <c:v>0.0</c:v>
                </c:pt>
                <c:pt idx="984">
                  <c:v>0.0</c:v>
                </c:pt>
                <c:pt idx="985">
                  <c:v>0.0</c:v>
                </c:pt>
                <c:pt idx="986">
                  <c:v>0.0</c:v>
                </c:pt>
                <c:pt idx="987">
                  <c:v>0.0</c:v>
                </c:pt>
                <c:pt idx="988">
                  <c:v>0.0</c:v>
                </c:pt>
                <c:pt idx="989">
                  <c:v>0.0</c:v>
                </c:pt>
                <c:pt idx="990">
                  <c:v>0.0</c:v>
                </c:pt>
                <c:pt idx="991">
                  <c:v>0.0</c:v>
                </c:pt>
                <c:pt idx="992">
                  <c:v>0.0</c:v>
                </c:pt>
                <c:pt idx="993">
                  <c:v>0.0</c:v>
                </c:pt>
                <c:pt idx="994">
                  <c:v>0.0</c:v>
                </c:pt>
                <c:pt idx="995">
                  <c:v>0.0</c:v>
                </c:pt>
                <c:pt idx="996">
                  <c:v>0.0</c:v>
                </c:pt>
                <c:pt idx="997">
                  <c:v>0.0</c:v>
                </c:pt>
                <c:pt idx="998">
                  <c:v>0.0</c:v>
                </c:pt>
                <c:pt idx="999">
                  <c:v>0.0</c:v>
                </c:pt>
                <c:pt idx="1000">
                  <c:v>0.0</c:v>
                </c:pt>
                <c:pt idx="1001">
                  <c:v>0.0</c:v>
                </c:pt>
                <c:pt idx="1002">
                  <c:v>0.0</c:v>
                </c:pt>
                <c:pt idx="1003">
                  <c:v>0.0</c:v>
                </c:pt>
                <c:pt idx="1004">
                  <c:v>0.0</c:v>
                </c:pt>
                <c:pt idx="1005">
                  <c:v>0.0</c:v>
                </c:pt>
                <c:pt idx="1006">
                  <c:v>0.0</c:v>
                </c:pt>
                <c:pt idx="1007">
                  <c:v>0.0</c:v>
                </c:pt>
                <c:pt idx="1008">
                  <c:v>0.0</c:v>
                </c:pt>
                <c:pt idx="1009">
                  <c:v>0.0</c:v>
                </c:pt>
                <c:pt idx="1010">
                  <c:v>0.0</c:v>
                </c:pt>
                <c:pt idx="1011">
                  <c:v>0.0</c:v>
                </c:pt>
                <c:pt idx="1012">
                  <c:v>0.0</c:v>
                </c:pt>
                <c:pt idx="1013">
                  <c:v>0.0</c:v>
                </c:pt>
                <c:pt idx="1014">
                  <c:v>0.0</c:v>
                </c:pt>
                <c:pt idx="1015">
                  <c:v>0.0</c:v>
                </c:pt>
                <c:pt idx="1016">
                  <c:v>0.0</c:v>
                </c:pt>
                <c:pt idx="1017">
                  <c:v>0.0</c:v>
                </c:pt>
                <c:pt idx="1018">
                  <c:v>0.0</c:v>
                </c:pt>
                <c:pt idx="1019">
                  <c:v>0.0</c:v>
                </c:pt>
                <c:pt idx="1020">
                  <c:v>0.0</c:v>
                </c:pt>
                <c:pt idx="1021">
                  <c:v>0.0</c:v>
                </c:pt>
                <c:pt idx="1022">
                  <c:v>0.0</c:v>
                </c:pt>
                <c:pt idx="1023">
                  <c:v>0.0</c:v>
                </c:pt>
                <c:pt idx="1024">
                  <c:v>0.0</c:v>
                </c:pt>
                <c:pt idx="1025">
                  <c:v>0.0</c:v>
                </c:pt>
                <c:pt idx="1026">
                  <c:v>0.0</c:v>
                </c:pt>
                <c:pt idx="1027">
                  <c:v>0.0</c:v>
                </c:pt>
                <c:pt idx="1028">
                  <c:v>0.0</c:v>
                </c:pt>
                <c:pt idx="1029">
                  <c:v>0.0</c:v>
                </c:pt>
                <c:pt idx="1030">
                  <c:v>0.0</c:v>
                </c:pt>
                <c:pt idx="1031">
                  <c:v>0.0</c:v>
                </c:pt>
                <c:pt idx="1032">
                  <c:v>0.0</c:v>
                </c:pt>
                <c:pt idx="1033">
                  <c:v>0.0</c:v>
                </c:pt>
                <c:pt idx="1034">
                  <c:v>0.0</c:v>
                </c:pt>
                <c:pt idx="1035">
                  <c:v>0.0</c:v>
                </c:pt>
                <c:pt idx="1036">
                  <c:v>0.0</c:v>
                </c:pt>
                <c:pt idx="1037">
                  <c:v>0.0</c:v>
                </c:pt>
                <c:pt idx="1038">
                  <c:v>0.0</c:v>
                </c:pt>
                <c:pt idx="1039">
                  <c:v>0.0</c:v>
                </c:pt>
                <c:pt idx="1040">
                  <c:v>0.0</c:v>
                </c:pt>
                <c:pt idx="1041">
                  <c:v>0.0</c:v>
                </c:pt>
                <c:pt idx="1042">
                  <c:v>0.0</c:v>
                </c:pt>
                <c:pt idx="1043">
                  <c:v>0.0</c:v>
                </c:pt>
                <c:pt idx="1044">
                  <c:v>0.0</c:v>
                </c:pt>
                <c:pt idx="1045">
                  <c:v>0.0</c:v>
                </c:pt>
                <c:pt idx="1046">
                  <c:v>0.0</c:v>
                </c:pt>
                <c:pt idx="1047">
                  <c:v>0.0</c:v>
                </c:pt>
                <c:pt idx="1048">
                  <c:v>0.0</c:v>
                </c:pt>
                <c:pt idx="1049">
                  <c:v>0.0</c:v>
                </c:pt>
                <c:pt idx="1050">
                  <c:v>0.0</c:v>
                </c:pt>
                <c:pt idx="1051">
                  <c:v>0.0</c:v>
                </c:pt>
                <c:pt idx="1052">
                  <c:v>0.0</c:v>
                </c:pt>
                <c:pt idx="1053">
                  <c:v>0.0</c:v>
                </c:pt>
                <c:pt idx="1054">
                  <c:v>0.0</c:v>
                </c:pt>
                <c:pt idx="1055">
                  <c:v>0.0</c:v>
                </c:pt>
                <c:pt idx="1056">
                  <c:v>0.0</c:v>
                </c:pt>
                <c:pt idx="1057">
                  <c:v>0.0</c:v>
                </c:pt>
                <c:pt idx="1058">
                  <c:v>0.0</c:v>
                </c:pt>
                <c:pt idx="1059">
                  <c:v>0.0</c:v>
                </c:pt>
                <c:pt idx="1060">
                  <c:v>0.0</c:v>
                </c:pt>
                <c:pt idx="1061">
                  <c:v>0.0</c:v>
                </c:pt>
                <c:pt idx="1062">
                  <c:v>0.0</c:v>
                </c:pt>
                <c:pt idx="1063">
                  <c:v>0.0</c:v>
                </c:pt>
                <c:pt idx="1064">
                  <c:v>0.0</c:v>
                </c:pt>
                <c:pt idx="1065">
                  <c:v>0.0</c:v>
                </c:pt>
                <c:pt idx="1066">
                  <c:v>0.0</c:v>
                </c:pt>
                <c:pt idx="1067">
                  <c:v>0.0</c:v>
                </c:pt>
                <c:pt idx="1068">
                  <c:v>0.0</c:v>
                </c:pt>
                <c:pt idx="1069">
                  <c:v>0.0</c:v>
                </c:pt>
                <c:pt idx="1070">
                  <c:v>0.0</c:v>
                </c:pt>
                <c:pt idx="1071">
                  <c:v>0.0</c:v>
                </c:pt>
                <c:pt idx="1072">
                  <c:v>0.0</c:v>
                </c:pt>
                <c:pt idx="1073">
                  <c:v>0.0</c:v>
                </c:pt>
                <c:pt idx="1074">
                  <c:v>0.0</c:v>
                </c:pt>
                <c:pt idx="1075">
                  <c:v>0.0</c:v>
                </c:pt>
                <c:pt idx="1076">
                  <c:v>0.0</c:v>
                </c:pt>
                <c:pt idx="1077">
                  <c:v>0.0</c:v>
                </c:pt>
                <c:pt idx="1078">
                  <c:v>0.0</c:v>
                </c:pt>
                <c:pt idx="1079">
                  <c:v>0.0</c:v>
                </c:pt>
                <c:pt idx="1080">
                  <c:v>0.0</c:v>
                </c:pt>
                <c:pt idx="1081">
                  <c:v>0.0</c:v>
                </c:pt>
                <c:pt idx="1082">
                  <c:v>0.0</c:v>
                </c:pt>
                <c:pt idx="1083">
                  <c:v>0.0</c:v>
                </c:pt>
                <c:pt idx="1084">
                  <c:v>0.0</c:v>
                </c:pt>
                <c:pt idx="1085">
                  <c:v>0.0</c:v>
                </c:pt>
                <c:pt idx="1086">
                  <c:v>0.0</c:v>
                </c:pt>
                <c:pt idx="1087">
                  <c:v>0.0</c:v>
                </c:pt>
                <c:pt idx="1088">
                  <c:v>0.0</c:v>
                </c:pt>
                <c:pt idx="1089">
                  <c:v>0.0</c:v>
                </c:pt>
                <c:pt idx="1090">
                  <c:v>0.0</c:v>
                </c:pt>
                <c:pt idx="1091">
                  <c:v>0.0</c:v>
                </c:pt>
                <c:pt idx="1092">
                  <c:v>0.0</c:v>
                </c:pt>
                <c:pt idx="1093">
                  <c:v>0.0</c:v>
                </c:pt>
                <c:pt idx="1094">
                  <c:v>0.0</c:v>
                </c:pt>
                <c:pt idx="1095">
                  <c:v>0.0</c:v>
                </c:pt>
                <c:pt idx="1096">
                  <c:v>0.0</c:v>
                </c:pt>
                <c:pt idx="1097">
                  <c:v>0.0</c:v>
                </c:pt>
                <c:pt idx="1098">
                  <c:v>0.0</c:v>
                </c:pt>
                <c:pt idx="1099">
                  <c:v>0.0</c:v>
                </c:pt>
                <c:pt idx="1100">
                  <c:v>0.0</c:v>
                </c:pt>
                <c:pt idx="1101">
                  <c:v>0.0</c:v>
                </c:pt>
                <c:pt idx="1102">
                  <c:v>0.0</c:v>
                </c:pt>
                <c:pt idx="1103">
                  <c:v>0.0</c:v>
                </c:pt>
                <c:pt idx="1104">
                  <c:v>0.0</c:v>
                </c:pt>
                <c:pt idx="1105">
                  <c:v>0.0</c:v>
                </c:pt>
                <c:pt idx="1106">
                  <c:v>0.0</c:v>
                </c:pt>
                <c:pt idx="1107">
                  <c:v>0.0</c:v>
                </c:pt>
                <c:pt idx="1108">
                  <c:v>0.0</c:v>
                </c:pt>
                <c:pt idx="1109">
                  <c:v>0.0</c:v>
                </c:pt>
                <c:pt idx="1110">
                  <c:v>0.0</c:v>
                </c:pt>
                <c:pt idx="1111">
                  <c:v>0.0</c:v>
                </c:pt>
                <c:pt idx="1112">
                  <c:v>0.0</c:v>
                </c:pt>
                <c:pt idx="1113">
                  <c:v>0.0</c:v>
                </c:pt>
                <c:pt idx="1114">
                  <c:v>0.0</c:v>
                </c:pt>
                <c:pt idx="1115">
                  <c:v>0.0</c:v>
                </c:pt>
                <c:pt idx="1116">
                  <c:v>0.0</c:v>
                </c:pt>
                <c:pt idx="1117">
                  <c:v>0.0</c:v>
                </c:pt>
                <c:pt idx="1118">
                  <c:v>0.0</c:v>
                </c:pt>
                <c:pt idx="1119">
                  <c:v>0.0</c:v>
                </c:pt>
                <c:pt idx="1120">
                  <c:v>0.0</c:v>
                </c:pt>
                <c:pt idx="1121">
                  <c:v>0.0</c:v>
                </c:pt>
                <c:pt idx="1122">
                  <c:v>0.0</c:v>
                </c:pt>
                <c:pt idx="1123">
                  <c:v>0.0</c:v>
                </c:pt>
                <c:pt idx="1124">
                  <c:v>0.0</c:v>
                </c:pt>
                <c:pt idx="1125">
                  <c:v>0.0</c:v>
                </c:pt>
                <c:pt idx="1126">
                  <c:v>0.0</c:v>
                </c:pt>
                <c:pt idx="1127">
                  <c:v>0.0</c:v>
                </c:pt>
                <c:pt idx="1128">
                  <c:v>0.0</c:v>
                </c:pt>
                <c:pt idx="1129">
                  <c:v>0.0</c:v>
                </c:pt>
                <c:pt idx="1130">
                  <c:v>0.0</c:v>
                </c:pt>
                <c:pt idx="1131">
                  <c:v>0.0</c:v>
                </c:pt>
                <c:pt idx="1132">
                  <c:v>0.0</c:v>
                </c:pt>
                <c:pt idx="1133">
                  <c:v>0.0</c:v>
                </c:pt>
                <c:pt idx="1134">
                  <c:v>0.0</c:v>
                </c:pt>
                <c:pt idx="1135">
                  <c:v>0.0</c:v>
                </c:pt>
                <c:pt idx="1136">
                  <c:v>0.0</c:v>
                </c:pt>
                <c:pt idx="1137">
                  <c:v>0.0</c:v>
                </c:pt>
                <c:pt idx="1138">
                  <c:v>0.0</c:v>
                </c:pt>
                <c:pt idx="1139">
                  <c:v>0.0</c:v>
                </c:pt>
                <c:pt idx="1140">
                  <c:v>0.0</c:v>
                </c:pt>
                <c:pt idx="1141">
                  <c:v>0.0</c:v>
                </c:pt>
                <c:pt idx="1142">
                  <c:v>0.0</c:v>
                </c:pt>
                <c:pt idx="1143">
                  <c:v>0.0</c:v>
                </c:pt>
                <c:pt idx="1144">
                  <c:v>0.0</c:v>
                </c:pt>
                <c:pt idx="1145">
                  <c:v>0.0</c:v>
                </c:pt>
                <c:pt idx="1146">
                  <c:v>0.0</c:v>
                </c:pt>
                <c:pt idx="1147">
                  <c:v>0.0</c:v>
                </c:pt>
                <c:pt idx="1148">
                  <c:v>0.0</c:v>
                </c:pt>
                <c:pt idx="1149">
                  <c:v>0.0</c:v>
                </c:pt>
                <c:pt idx="1150">
                  <c:v>0.0</c:v>
                </c:pt>
                <c:pt idx="1151">
                  <c:v>0.0</c:v>
                </c:pt>
                <c:pt idx="1152">
                  <c:v>0.0</c:v>
                </c:pt>
                <c:pt idx="1153">
                  <c:v>0.0</c:v>
                </c:pt>
                <c:pt idx="1154">
                  <c:v>0.0</c:v>
                </c:pt>
                <c:pt idx="1155">
                  <c:v>0.0</c:v>
                </c:pt>
                <c:pt idx="1156">
                  <c:v>0.0</c:v>
                </c:pt>
                <c:pt idx="1157">
                  <c:v>0.0</c:v>
                </c:pt>
                <c:pt idx="1158">
                  <c:v>0.0</c:v>
                </c:pt>
                <c:pt idx="1159">
                  <c:v>0.0</c:v>
                </c:pt>
                <c:pt idx="1160">
                  <c:v>0.0</c:v>
                </c:pt>
                <c:pt idx="1161">
                  <c:v>0.0</c:v>
                </c:pt>
                <c:pt idx="1162">
                  <c:v>0.0</c:v>
                </c:pt>
                <c:pt idx="1163">
                  <c:v>0.0</c:v>
                </c:pt>
                <c:pt idx="1164">
                  <c:v>0.0</c:v>
                </c:pt>
                <c:pt idx="1165">
                  <c:v>0.0</c:v>
                </c:pt>
                <c:pt idx="1166">
                  <c:v>0.0</c:v>
                </c:pt>
                <c:pt idx="1167">
                  <c:v>0.0</c:v>
                </c:pt>
                <c:pt idx="1168">
                  <c:v>0.0</c:v>
                </c:pt>
                <c:pt idx="1169">
                  <c:v>0.0</c:v>
                </c:pt>
                <c:pt idx="1170">
                  <c:v>0.0</c:v>
                </c:pt>
                <c:pt idx="1171">
                  <c:v>0.0</c:v>
                </c:pt>
                <c:pt idx="1172">
                  <c:v>0.0</c:v>
                </c:pt>
                <c:pt idx="1173">
                  <c:v>0.0</c:v>
                </c:pt>
                <c:pt idx="1174">
                  <c:v>0.0</c:v>
                </c:pt>
                <c:pt idx="1175">
                  <c:v>0.0</c:v>
                </c:pt>
                <c:pt idx="1176">
                  <c:v>0.0</c:v>
                </c:pt>
                <c:pt idx="1177">
                  <c:v>0.0</c:v>
                </c:pt>
                <c:pt idx="1178">
                  <c:v>0.0</c:v>
                </c:pt>
                <c:pt idx="1179">
                  <c:v>0.0</c:v>
                </c:pt>
                <c:pt idx="1180">
                  <c:v>0.0</c:v>
                </c:pt>
                <c:pt idx="1181">
                  <c:v>0.0</c:v>
                </c:pt>
                <c:pt idx="1182">
                  <c:v>0.0</c:v>
                </c:pt>
                <c:pt idx="1183">
                  <c:v>0.0</c:v>
                </c:pt>
                <c:pt idx="1184">
                  <c:v>0.0</c:v>
                </c:pt>
                <c:pt idx="1185">
                  <c:v>0.0</c:v>
                </c:pt>
                <c:pt idx="1186">
                  <c:v>0.0</c:v>
                </c:pt>
                <c:pt idx="1187">
                  <c:v>0.0</c:v>
                </c:pt>
                <c:pt idx="1188">
                  <c:v>0.0</c:v>
                </c:pt>
                <c:pt idx="1189">
                  <c:v>0.0</c:v>
                </c:pt>
                <c:pt idx="1190">
                  <c:v>0.0</c:v>
                </c:pt>
                <c:pt idx="1191">
                  <c:v>0.0</c:v>
                </c:pt>
                <c:pt idx="1192">
                  <c:v>0.0</c:v>
                </c:pt>
                <c:pt idx="1193">
                  <c:v>0.0</c:v>
                </c:pt>
                <c:pt idx="1194">
                  <c:v>0.0</c:v>
                </c:pt>
                <c:pt idx="1195">
                  <c:v>0.0</c:v>
                </c:pt>
                <c:pt idx="1196">
                  <c:v>0.0</c:v>
                </c:pt>
                <c:pt idx="1197">
                  <c:v>0.0</c:v>
                </c:pt>
                <c:pt idx="1198">
                  <c:v>0.0</c:v>
                </c:pt>
                <c:pt idx="1199">
                  <c:v>0.0</c:v>
                </c:pt>
                <c:pt idx="1200">
                  <c:v>0.0</c:v>
                </c:pt>
                <c:pt idx="1201">
                  <c:v>0.0</c:v>
                </c:pt>
                <c:pt idx="1202">
                  <c:v>0.0</c:v>
                </c:pt>
                <c:pt idx="1203">
                  <c:v>0.0</c:v>
                </c:pt>
                <c:pt idx="1204">
                  <c:v>0.0</c:v>
                </c:pt>
                <c:pt idx="1205">
                  <c:v>0.0</c:v>
                </c:pt>
                <c:pt idx="1206">
                  <c:v>0.0</c:v>
                </c:pt>
                <c:pt idx="1207">
                  <c:v>0.0</c:v>
                </c:pt>
                <c:pt idx="1208">
                  <c:v>0.0</c:v>
                </c:pt>
                <c:pt idx="1209">
                  <c:v>0.0</c:v>
                </c:pt>
                <c:pt idx="1210">
                  <c:v>0.0</c:v>
                </c:pt>
                <c:pt idx="1211">
                  <c:v>0.0</c:v>
                </c:pt>
                <c:pt idx="1212">
                  <c:v>0.0</c:v>
                </c:pt>
                <c:pt idx="1213">
                  <c:v>0.0</c:v>
                </c:pt>
                <c:pt idx="1214">
                  <c:v>0.0</c:v>
                </c:pt>
                <c:pt idx="1215">
                  <c:v>0.0</c:v>
                </c:pt>
                <c:pt idx="1216">
                  <c:v>0.0</c:v>
                </c:pt>
                <c:pt idx="1217">
                  <c:v>0.0</c:v>
                </c:pt>
                <c:pt idx="1218">
                  <c:v>0.0</c:v>
                </c:pt>
                <c:pt idx="1219">
                  <c:v>0.0</c:v>
                </c:pt>
                <c:pt idx="1220">
                  <c:v>0.0</c:v>
                </c:pt>
                <c:pt idx="1221">
                  <c:v>0.0</c:v>
                </c:pt>
                <c:pt idx="1222">
                  <c:v>0.0</c:v>
                </c:pt>
                <c:pt idx="1223">
                  <c:v>0.0</c:v>
                </c:pt>
                <c:pt idx="1224">
                  <c:v>0.0</c:v>
                </c:pt>
                <c:pt idx="1225">
                  <c:v>0.0</c:v>
                </c:pt>
                <c:pt idx="1226">
                  <c:v>0.0</c:v>
                </c:pt>
                <c:pt idx="1227">
                  <c:v>0.0</c:v>
                </c:pt>
                <c:pt idx="1228">
                  <c:v>0.0</c:v>
                </c:pt>
                <c:pt idx="1229">
                  <c:v>0.0</c:v>
                </c:pt>
                <c:pt idx="1230">
                  <c:v>0.0</c:v>
                </c:pt>
                <c:pt idx="1231">
                  <c:v>0.0</c:v>
                </c:pt>
                <c:pt idx="1232">
                  <c:v>0.0</c:v>
                </c:pt>
                <c:pt idx="1233">
                  <c:v>0.0</c:v>
                </c:pt>
                <c:pt idx="1234">
                  <c:v>0.0</c:v>
                </c:pt>
                <c:pt idx="1235">
                  <c:v>0.0</c:v>
                </c:pt>
                <c:pt idx="1236">
                  <c:v>0.0</c:v>
                </c:pt>
                <c:pt idx="1237">
                  <c:v>0.0</c:v>
                </c:pt>
                <c:pt idx="1238">
                  <c:v>0.0</c:v>
                </c:pt>
                <c:pt idx="1239">
                  <c:v>0.0</c:v>
                </c:pt>
                <c:pt idx="1240">
                  <c:v>0.0</c:v>
                </c:pt>
                <c:pt idx="1241">
                  <c:v>0.0</c:v>
                </c:pt>
                <c:pt idx="1242">
                  <c:v>0.0</c:v>
                </c:pt>
                <c:pt idx="1243">
                  <c:v>0.0</c:v>
                </c:pt>
                <c:pt idx="1244">
                  <c:v>0.0</c:v>
                </c:pt>
                <c:pt idx="1245">
                  <c:v>0.0</c:v>
                </c:pt>
                <c:pt idx="1246">
                  <c:v>0.0</c:v>
                </c:pt>
                <c:pt idx="1247">
                  <c:v>0.0</c:v>
                </c:pt>
                <c:pt idx="1248">
                  <c:v>0.0</c:v>
                </c:pt>
                <c:pt idx="1249">
                  <c:v>0.0</c:v>
                </c:pt>
                <c:pt idx="1250">
                  <c:v>0.0</c:v>
                </c:pt>
                <c:pt idx="1251">
                  <c:v>0.0</c:v>
                </c:pt>
                <c:pt idx="1252">
                  <c:v>0.0</c:v>
                </c:pt>
                <c:pt idx="1253">
                  <c:v>0.0</c:v>
                </c:pt>
                <c:pt idx="1254">
                  <c:v>0.0</c:v>
                </c:pt>
                <c:pt idx="1255">
                  <c:v>0.0</c:v>
                </c:pt>
                <c:pt idx="1256">
                  <c:v>0.0</c:v>
                </c:pt>
                <c:pt idx="1257">
                  <c:v>0.0</c:v>
                </c:pt>
                <c:pt idx="1258">
                  <c:v>0.0</c:v>
                </c:pt>
                <c:pt idx="1259">
                  <c:v>0.0</c:v>
                </c:pt>
                <c:pt idx="1260">
                  <c:v>0.0</c:v>
                </c:pt>
                <c:pt idx="1261">
                  <c:v>0.0</c:v>
                </c:pt>
                <c:pt idx="1262">
                  <c:v>0.0</c:v>
                </c:pt>
                <c:pt idx="1263">
                  <c:v>0.0</c:v>
                </c:pt>
                <c:pt idx="1264">
                  <c:v>0.0</c:v>
                </c:pt>
                <c:pt idx="1265">
                  <c:v>0.0</c:v>
                </c:pt>
                <c:pt idx="1266">
                  <c:v>0.0</c:v>
                </c:pt>
                <c:pt idx="1267">
                  <c:v>0.0</c:v>
                </c:pt>
                <c:pt idx="1268">
                  <c:v>0.0</c:v>
                </c:pt>
                <c:pt idx="1269">
                  <c:v>0.0</c:v>
                </c:pt>
                <c:pt idx="1270">
                  <c:v>0.0</c:v>
                </c:pt>
                <c:pt idx="1271">
                  <c:v>0.0</c:v>
                </c:pt>
                <c:pt idx="1272">
                  <c:v>0.0</c:v>
                </c:pt>
                <c:pt idx="1273">
                  <c:v>0.0</c:v>
                </c:pt>
                <c:pt idx="1274">
                  <c:v>0.0</c:v>
                </c:pt>
                <c:pt idx="1275">
                  <c:v>0.0</c:v>
                </c:pt>
                <c:pt idx="1276">
                  <c:v>0.0</c:v>
                </c:pt>
                <c:pt idx="1277">
                  <c:v>0.0</c:v>
                </c:pt>
                <c:pt idx="1278">
                  <c:v>0.0</c:v>
                </c:pt>
                <c:pt idx="1279">
                  <c:v>0.0</c:v>
                </c:pt>
                <c:pt idx="1280">
                  <c:v>0.0</c:v>
                </c:pt>
                <c:pt idx="1281">
                  <c:v>0.0</c:v>
                </c:pt>
                <c:pt idx="1282">
                  <c:v>0.0</c:v>
                </c:pt>
                <c:pt idx="1283">
                  <c:v>0.0</c:v>
                </c:pt>
                <c:pt idx="1284">
                  <c:v>0.0</c:v>
                </c:pt>
                <c:pt idx="1285">
                  <c:v>0.0</c:v>
                </c:pt>
                <c:pt idx="1286">
                  <c:v>0.0</c:v>
                </c:pt>
                <c:pt idx="1287">
                  <c:v>0.0</c:v>
                </c:pt>
                <c:pt idx="1288">
                  <c:v>0.0</c:v>
                </c:pt>
                <c:pt idx="1289">
                  <c:v>0.0</c:v>
                </c:pt>
              </c:numCache>
            </c:numRef>
          </c:val>
          <c:smooth val="0"/>
        </c:ser>
        <c:dLbls>
          <c:showLegendKey val="0"/>
          <c:showVal val="0"/>
          <c:showCatName val="0"/>
          <c:showSerName val="0"/>
          <c:showPercent val="0"/>
          <c:showBubbleSize val="0"/>
        </c:dLbls>
        <c:marker val="1"/>
        <c:smooth val="0"/>
        <c:axId val="-2101020040"/>
        <c:axId val="-2100112456"/>
      </c:lineChart>
      <c:catAx>
        <c:axId val="-2101020040"/>
        <c:scaling>
          <c:orientation val="minMax"/>
        </c:scaling>
        <c:delete val="0"/>
        <c:axPos val="b"/>
        <c:numFmt formatCode="General" sourceLinked="1"/>
        <c:majorTickMark val="none"/>
        <c:minorTickMark val="none"/>
        <c:tickLblPos val="low"/>
        <c:txPr>
          <a:bodyPr rot="-5400000" vert="horz"/>
          <a:lstStyle/>
          <a:p>
            <a:pPr>
              <a:defRPr sz="900"/>
            </a:pPr>
            <a:endParaRPr lang="en-US"/>
          </a:p>
        </c:txPr>
        <c:crossAx val="-2100112456"/>
        <c:crosses val="autoZero"/>
        <c:auto val="1"/>
        <c:lblAlgn val="ctr"/>
        <c:lblOffset val="100"/>
        <c:noMultiLvlLbl val="0"/>
      </c:catAx>
      <c:valAx>
        <c:axId val="-2100112456"/>
        <c:scaling>
          <c:orientation val="minMax"/>
          <c:max val="6.0"/>
          <c:min val="-2.0"/>
        </c:scaling>
        <c:delete val="0"/>
        <c:axPos val="l"/>
        <c:majorGridlines/>
        <c:numFmt formatCode="0.0" sourceLinked="0"/>
        <c:majorTickMark val="out"/>
        <c:minorTickMark val="none"/>
        <c:tickLblPos val="nextTo"/>
        <c:spPr>
          <a:ln>
            <a:solidFill>
              <a:schemeClr val="bg1"/>
            </a:solidFill>
          </a:ln>
        </c:spPr>
        <c:crossAx val="-2101020040"/>
        <c:crosses val="autoZero"/>
        <c:crossBetween val="between"/>
      </c:valAx>
    </c:plotArea>
    <c:plotVisOnly val="1"/>
    <c:dispBlanksAs val="gap"/>
    <c:showDLblsOverMax val="0"/>
  </c:chart>
  <c:spPr>
    <a:ln>
      <a:noFill/>
    </a:ln>
  </c:spPr>
  <c:printSettings>
    <c:headerFooter/>
    <c:pageMargins b="1.0" l="0.75" r="0.75" t="1.0" header="0.5" footer="0.5"/>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843464566929134"/>
          <c:y val="0.0333980582524272"/>
          <c:w val="0.871751104282696"/>
          <c:h val="0.855456310679612"/>
        </c:manualLayout>
      </c:layout>
      <c:lineChart>
        <c:grouping val="standard"/>
        <c:varyColors val="0"/>
        <c:ser>
          <c:idx val="0"/>
          <c:order val="0"/>
          <c:tx>
            <c:v>Jobless</c:v>
          </c:tx>
          <c:spPr>
            <a:ln w="57150">
              <a:solidFill>
                <a:schemeClr val="tx1">
                  <a:lumMod val="65000"/>
                  <a:lumOff val="35000"/>
                </a:schemeClr>
              </a:solidFill>
            </a:ln>
            <a:effectLst>
              <a:outerShdw blurRad="50800" dist="38100" dir="2700000" algn="tl" rotWithShape="0">
                <a:srgbClr val="000000">
                  <a:alpha val="43000"/>
                </a:srgbClr>
              </a:outerShdw>
            </a:effectLst>
          </c:spPr>
          <c:marker>
            <c:symbol val="none"/>
          </c:marker>
          <c:cat>
            <c:strRef>
              <c:f>Jobless!$D$976:$D$1052</c:f>
              <c:strCache>
                <c:ptCount val="53"/>
                <c:pt idx="0">
                  <c:v>17</c:v>
                </c:pt>
                <c:pt idx="52">
                  <c:v>18</c:v>
                </c:pt>
              </c:strCache>
            </c:strRef>
          </c:cat>
          <c:val>
            <c:numRef>
              <c:f>Jobless!$E$976:$E$1052</c:f>
              <c:numCache>
                <c:formatCode>_-* #,##0_-;\-* #,##0_-;_-* "-"??_-;_-@_-</c:formatCode>
                <c:ptCount val="77"/>
                <c:pt idx="0">
                  <c:v>238000.0</c:v>
                </c:pt>
                <c:pt idx="1">
                  <c:v>247000.0</c:v>
                </c:pt>
                <c:pt idx="2">
                  <c:v>251000.0</c:v>
                </c:pt>
                <c:pt idx="3">
                  <c:v>254000.0</c:v>
                </c:pt>
                <c:pt idx="4">
                  <c:v>237000.0</c:v>
                </c:pt>
                <c:pt idx="5">
                  <c:v>251000.0</c:v>
                </c:pt>
                <c:pt idx="6">
                  <c:v>246000.0</c:v>
                </c:pt>
                <c:pt idx="7">
                  <c:v>235000.0</c:v>
                </c:pt>
                <c:pt idx="8">
                  <c:v>251000.0</c:v>
                </c:pt>
                <c:pt idx="9">
                  <c:v>247000.0</c:v>
                </c:pt>
                <c:pt idx="10">
                  <c:v>259000.0</c:v>
                </c:pt>
                <c:pt idx="11">
                  <c:v>253000.0</c:v>
                </c:pt>
                <c:pt idx="12">
                  <c:v>241000.0</c:v>
                </c:pt>
                <c:pt idx="13">
                  <c:v>236000.0</c:v>
                </c:pt>
                <c:pt idx="14">
                  <c:v>247000.0</c:v>
                </c:pt>
                <c:pt idx="15">
                  <c:v>252000.0</c:v>
                </c:pt>
                <c:pt idx="16">
                  <c:v>242000.0</c:v>
                </c:pt>
                <c:pt idx="17">
                  <c:v>237000.0</c:v>
                </c:pt>
                <c:pt idx="18">
                  <c:v>238000.0</c:v>
                </c:pt>
                <c:pt idx="19">
                  <c:v>237000.0</c:v>
                </c:pt>
                <c:pt idx="20">
                  <c:v>253000.0</c:v>
                </c:pt>
                <c:pt idx="21">
                  <c:v>246000.0</c:v>
                </c:pt>
                <c:pt idx="22">
                  <c:v>240000.0</c:v>
                </c:pt>
                <c:pt idx="23">
                  <c:v>244000.0</c:v>
                </c:pt>
                <c:pt idx="24">
                  <c:v>243000.0</c:v>
                </c:pt>
                <c:pt idx="25">
                  <c:v>251000.0</c:v>
                </c:pt>
                <c:pt idx="26">
                  <c:v>244000.0</c:v>
                </c:pt>
                <c:pt idx="27">
                  <c:v>239000.0</c:v>
                </c:pt>
                <c:pt idx="28">
                  <c:v>242000.0</c:v>
                </c:pt>
                <c:pt idx="29">
                  <c:v>243000.0</c:v>
                </c:pt>
                <c:pt idx="30">
                  <c:v>242000.0</c:v>
                </c:pt>
                <c:pt idx="31">
                  <c:v>236000.0</c:v>
                </c:pt>
                <c:pt idx="32">
                  <c:v>237000.0</c:v>
                </c:pt>
                <c:pt idx="33">
                  <c:v>238000.0</c:v>
                </c:pt>
                <c:pt idx="34">
                  <c:v>293000.0</c:v>
                </c:pt>
                <c:pt idx="35">
                  <c:v>267000.0</c:v>
                </c:pt>
                <c:pt idx="36">
                  <c:v>255000.0</c:v>
                </c:pt>
                <c:pt idx="37">
                  <c:v>258000.0</c:v>
                </c:pt>
                <c:pt idx="38">
                  <c:v>254000.0</c:v>
                </c:pt>
                <c:pt idx="39">
                  <c:v>241000.0</c:v>
                </c:pt>
                <c:pt idx="40">
                  <c:v>230000.0</c:v>
                </c:pt>
                <c:pt idx="41">
                  <c:v>234000.0</c:v>
                </c:pt>
                <c:pt idx="42">
                  <c:v>234000.0</c:v>
                </c:pt>
                <c:pt idx="43">
                  <c:v>237000.0</c:v>
                </c:pt>
                <c:pt idx="44">
                  <c:v>250000.0</c:v>
                </c:pt>
                <c:pt idx="45">
                  <c:v>239000.0</c:v>
                </c:pt>
                <c:pt idx="46">
                  <c:v>239000.0</c:v>
                </c:pt>
                <c:pt idx="47">
                  <c:v>235000.0</c:v>
                </c:pt>
                <c:pt idx="48">
                  <c:v>229000.0</c:v>
                </c:pt>
                <c:pt idx="49">
                  <c:v>242000.0</c:v>
                </c:pt>
                <c:pt idx="50">
                  <c:v>242000.0</c:v>
                </c:pt>
                <c:pt idx="51">
                  <c:v>248000.0</c:v>
                </c:pt>
                <c:pt idx="52">
                  <c:v>247000.0</c:v>
                </c:pt>
                <c:pt idx="53">
                  <c:v>226000.0</c:v>
                </c:pt>
                <c:pt idx="54">
                  <c:v>229000.0</c:v>
                </c:pt>
                <c:pt idx="55">
                  <c:v>234000.0</c:v>
                </c:pt>
                <c:pt idx="56">
                  <c:v>223000.0</c:v>
                </c:pt>
                <c:pt idx="57">
                  <c:v>234000.0</c:v>
                </c:pt>
                <c:pt idx="58">
                  <c:v>218000.0</c:v>
                </c:pt>
                <c:pt idx="59">
                  <c:v>217000.0</c:v>
                </c:pt>
                <c:pt idx="60">
                  <c:v>230000.0</c:v>
                </c:pt>
                <c:pt idx="61">
                  <c:v>226000.0</c:v>
                </c:pt>
                <c:pt idx="62">
                  <c:v>227000.0</c:v>
                </c:pt>
                <c:pt idx="63">
                  <c:v>218000.0</c:v>
                </c:pt>
                <c:pt idx="64">
                  <c:v>242000.0</c:v>
                </c:pt>
                <c:pt idx="65">
                  <c:v>233000.0</c:v>
                </c:pt>
                <c:pt idx="66">
                  <c:v>233000.0</c:v>
                </c:pt>
                <c:pt idx="67">
                  <c:v>209000.0</c:v>
                </c:pt>
                <c:pt idx="68">
                  <c:v>211000.0</c:v>
                </c:pt>
                <c:pt idx="69">
                  <c:v>211000.0</c:v>
                </c:pt>
                <c:pt idx="70">
                  <c:v>223000.0</c:v>
                </c:pt>
                <c:pt idx="71">
                  <c:v>234000.0</c:v>
                </c:pt>
                <c:pt idx="72">
                  <c:v>223000.0</c:v>
                </c:pt>
                <c:pt idx="73">
                  <c:v>222000.0</c:v>
                </c:pt>
                <c:pt idx="74">
                  <c:v>221000.0</c:v>
                </c:pt>
                <c:pt idx="75">
                  <c:v>218000.0</c:v>
                </c:pt>
                <c:pt idx="76">
                  <c:v>227000.0</c:v>
                </c:pt>
              </c:numCache>
            </c:numRef>
          </c:val>
          <c:smooth val="1"/>
        </c:ser>
        <c:ser>
          <c:idx val="1"/>
          <c:order val="1"/>
          <c:tx>
            <c:v>3mo Avg</c:v>
          </c:tx>
          <c:spPr>
            <a:ln w="47625"/>
            <a:effectLst>
              <a:outerShdw blurRad="50800" dist="38100" dir="2700000" algn="tl" rotWithShape="0">
                <a:srgbClr val="000000">
                  <a:alpha val="43000"/>
                </a:srgbClr>
              </a:outerShdw>
            </a:effectLst>
          </c:spPr>
          <c:marker>
            <c:symbol val="none"/>
          </c:marker>
          <c:cat>
            <c:strRef>
              <c:f>Jobless!$D$976:$D$1052</c:f>
              <c:strCache>
                <c:ptCount val="53"/>
                <c:pt idx="0">
                  <c:v>17</c:v>
                </c:pt>
                <c:pt idx="52">
                  <c:v>18</c:v>
                </c:pt>
              </c:strCache>
            </c:strRef>
          </c:cat>
          <c:val>
            <c:numRef>
              <c:f>Jobless!$H$976:$H$1052</c:f>
              <c:numCache>
                <c:formatCode>_-* #,##0_-;\-* #,##0_-;_-* "-"??_-;_-@_-</c:formatCode>
                <c:ptCount val="77"/>
                <c:pt idx="0">
                  <c:v>251500.0</c:v>
                </c:pt>
                <c:pt idx="1">
                  <c:v>251500.0</c:v>
                </c:pt>
                <c:pt idx="2">
                  <c:v>250642.8571428571</c:v>
                </c:pt>
                <c:pt idx="3">
                  <c:v>250571.4285714286</c:v>
                </c:pt>
                <c:pt idx="4">
                  <c:v>248642.8571428571</c:v>
                </c:pt>
                <c:pt idx="5">
                  <c:v>248785.7142857143</c:v>
                </c:pt>
                <c:pt idx="6">
                  <c:v>249571.4285714286</c:v>
                </c:pt>
                <c:pt idx="7">
                  <c:v>248642.8571428571</c:v>
                </c:pt>
                <c:pt idx="8">
                  <c:v>247857.1428571429</c:v>
                </c:pt>
                <c:pt idx="9">
                  <c:v>247500.0</c:v>
                </c:pt>
                <c:pt idx="10">
                  <c:v>247928.5714285714</c:v>
                </c:pt>
                <c:pt idx="11">
                  <c:v>247214.2857142857</c:v>
                </c:pt>
                <c:pt idx="12">
                  <c:v>246285.7142857143</c:v>
                </c:pt>
                <c:pt idx="13">
                  <c:v>246142.8571428571</c:v>
                </c:pt>
                <c:pt idx="14">
                  <c:v>246785.7142857143</c:v>
                </c:pt>
                <c:pt idx="15">
                  <c:v>247142.8571428571</c:v>
                </c:pt>
                <c:pt idx="16">
                  <c:v>246500.0</c:v>
                </c:pt>
                <c:pt idx="17">
                  <c:v>245285.7142857143</c:v>
                </c:pt>
                <c:pt idx="18">
                  <c:v>245357.1428571429</c:v>
                </c:pt>
                <c:pt idx="19">
                  <c:v>244357.1428571429</c:v>
                </c:pt>
                <c:pt idx="20">
                  <c:v>244857.1428571429</c:v>
                </c:pt>
                <c:pt idx="21">
                  <c:v>245642.8571428571</c:v>
                </c:pt>
                <c:pt idx="22">
                  <c:v>244857.1428571429</c:v>
                </c:pt>
                <c:pt idx="23">
                  <c:v>244642.8571428571</c:v>
                </c:pt>
                <c:pt idx="24">
                  <c:v>243500.0</c:v>
                </c:pt>
                <c:pt idx="25">
                  <c:v>243357.1428571429</c:v>
                </c:pt>
                <c:pt idx="26">
                  <c:v>243571.4285714286</c:v>
                </c:pt>
                <c:pt idx="27">
                  <c:v>243785.7142857143</c:v>
                </c:pt>
                <c:pt idx="28">
                  <c:v>243428.5714285714</c:v>
                </c:pt>
                <c:pt idx="29">
                  <c:v>242785.7142857143</c:v>
                </c:pt>
                <c:pt idx="30">
                  <c:v>242785.7142857143</c:v>
                </c:pt>
                <c:pt idx="31">
                  <c:v>242714.2857142857</c:v>
                </c:pt>
                <c:pt idx="32">
                  <c:v>242642.8571428571</c:v>
                </c:pt>
                <c:pt idx="33">
                  <c:v>242714.2857142857</c:v>
                </c:pt>
                <c:pt idx="34">
                  <c:v>245571.4285714286</c:v>
                </c:pt>
                <c:pt idx="35">
                  <c:v>247071.4285714286</c:v>
                </c:pt>
                <c:pt idx="36">
                  <c:v>248142.8571428571</c:v>
                </c:pt>
                <c:pt idx="37">
                  <c:v>249142.8571428571</c:v>
                </c:pt>
                <c:pt idx="38">
                  <c:v>249928.5714285714</c:v>
                </c:pt>
                <c:pt idx="39">
                  <c:v>249214.2857142857</c:v>
                </c:pt>
                <c:pt idx="40">
                  <c:v>248214.2857142857</c:v>
                </c:pt>
                <c:pt idx="41">
                  <c:v>247857.1428571429</c:v>
                </c:pt>
                <c:pt idx="42">
                  <c:v>247285.7142857143</c:v>
                </c:pt>
                <c:pt idx="43">
                  <c:v>246857.1428571429</c:v>
                </c:pt>
                <c:pt idx="44">
                  <c:v>247428.5714285714</c:v>
                </c:pt>
                <c:pt idx="45">
                  <c:v>247642.8571428571</c:v>
                </c:pt>
                <c:pt idx="46">
                  <c:v>247785.7142857143</c:v>
                </c:pt>
                <c:pt idx="47">
                  <c:v>247571.4285714286</c:v>
                </c:pt>
                <c:pt idx="48">
                  <c:v>243000.0</c:v>
                </c:pt>
                <c:pt idx="49">
                  <c:v>241214.2857142857</c:v>
                </c:pt>
                <c:pt idx="50">
                  <c:v>240285.7142857143</c:v>
                </c:pt>
                <c:pt idx="51">
                  <c:v>239571.4285714286</c:v>
                </c:pt>
                <c:pt idx="52">
                  <c:v>239071.4285714286</c:v>
                </c:pt>
                <c:pt idx="53">
                  <c:v>238000.0</c:v>
                </c:pt>
                <c:pt idx="54">
                  <c:v>237928.5714285714</c:v>
                </c:pt>
                <c:pt idx="55">
                  <c:v>237928.5714285714</c:v>
                </c:pt>
                <c:pt idx="56">
                  <c:v>237142.8571428571</c:v>
                </c:pt>
                <c:pt idx="57">
                  <c:v>236928.5714285714</c:v>
                </c:pt>
                <c:pt idx="58">
                  <c:v>234642.8571428571</c:v>
                </c:pt>
                <c:pt idx="59">
                  <c:v>233071.4285714286</c:v>
                </c:pt>
                <c:pt idx="60">
                  <c:v>232428.5714285714</c:v>
                </c:pt>
                <c:pt idx="61">
                  <c:v>231785.7142857143</c:v>
                </c:pt>
                <c:pt idx="62">
                  <c:v>231642.8571428571</c:v>
                </c:pt>
                <c:pt idx="63">
                  <c:v>229928.5714285714</c:v>
                </c:pt>
                <c:pt idx="64">
                  <c:v>229928.5714285714</c:v>
                </c:pt>
                <c:pt idx="65">
                  <c:v>228857.1428571429</c:v>
                </c:pt>
                <c:pt idx="66">
                  <c:v>227857.1428571429</c:v>
                </c:pt>
                <c:pt idx="67">
                  <c:v>226642.8571428571</c:v>
                </c:pt>
                <c:pt idx="68">
                  <c:v>225357.1428571429</c:v>
                </c:pt>
                <c:pt idx="69">
                  <c:v>223714.2857142857</c:v>
                </c:pt>
                <c:pt idx="70">
                  <c:v>223714.2857142857</c:v>
                </c:pt>
                <c:pt idx="71">
                  <c:v>223714.2857142857</c:v>
                </c:pt>
                <c:pt idx="72">
                  <c:v>224071.4285714286</c:v>
                </c:pt>
                <c:pt idx="73">
                  <c:v>224428.5714285714</c:v>
                </c:pt>
                <c:pt idx="74">
                  <c:v>223785.7142857143</c:v>
                </c:pt>
                <c:pt idx="75">
                  <c:v>223214.2857142857</c:v>
                </c:pt>
                <c:pt idx="76">
                  <c:v>223214.2857142857</c:v>
                </c:pt>
              </c:numCache>
            </c:numRef>
          </c:val>
          <c:smooth val="0"/>
        </c:ser>
        <c:dLbls>
          <c:showLegendKey val="0"/>
          <c:showVal val="0"/>
          <c:showCatName val="0"/>
          <c:showSerName val="0"/>
          <c:showPercent val="0"/>
          <c:showBubbleSize val="0"/>
        </c:dLbls>
        <c:marker val="1"/>
        <c:smooth val="0"/>
        <c:axId val="-2124705880"/>
        <c:axId val="-2124438040"/>
      </c:lineChart>
      <c:catAx>
        <c:axId val="-2124705880"/>
        <c:scaling>
          <c:orientation val="minMax"/>
        </c:scaling>
        <c:delete val="0"/>
        <c:axPos val="b"/>
        <c:numFmt formatCode="0" sourceLinked="1"/>
        <c:majorTickMark val="out"/>
        <c:minorTickMark val="none"/>
        <c:tickLblPos val="nextTo"/>
        <c:txPr>
          <a:bodyPr rot="0" vert="horz"/>
          <a:lstStyle/>
          <a:p>
            <a:pPr>
              <a:defRPr sz="1200" b="1" i="0"/>
            </a:pPr>
            <a:endParaRPr lang="en-US"/>
          </a:p>
        </c:txPr>
        <c:crossAx val="-2124438040"/>
        <c:crosses val="autoZero"/>
        <c:auto val="1"/>
        <c:lblAlgn val="ctr"/>
        <c:lblOffset val="100"/>
        <c:tickLblSkip val="1"/>
        <c:tickMarkSkip val="3"/>
        <c:noMultiLvlLbl val="0"/>
      </c:catAx>
      <c:valAx>
        <c:axId val="-2124438040"/>
        <c:scaling>
          <c:orientation val="minMax"/>
          <c:max val="310000.0"/>
          <c:min val="190000.0"/>
        </c:scaling>
        <c:delete val="0"/>
        <c:axPos val="l"/>
        <c:majorGridlines>
          <c:spPr>
            <a:ln w="31750">
              <a:solidFill>
                <a:schemeClr val="bg1"/>
              </a:solidFill>
            </a:ln>
          </c:spPr>
        </c:majorGridlines>
        <c:numFmt formatCode="#,##0" sourceLinked="0"/>
        <c:majorTickMark val="out"/>
        <c:minorTickMark val="none"/>
        <c:tickLblPos val="nextTo"/>
        <c:spPr>
          <a:ln>
            <a:solidFill>
              <a:schemeClr val="bg1"/>
            </a:solidFill>
          </a:ln>
        </c:spPr>
        <c:txPr>
          <a:bodyPr/>
          <a:lstStyle/>
          <a:p>
            <a:pPr>
              <a:defRPr sz="1200" b="1"/>
            </a:pPr>
            <a:endParaRPr lang="en-US"/>
          </a:p>
        </c:txPr>
        <c:crossAx val="-2124705880"/>
        <c:crosses val="autoZero"/>
        <c:crossBetween val="between"/>
      </c:valAx>
      <c:spPr>
        <a:solidFill>
          <a:schemeClr val="bg1">
            <a:lumMod val="95000"/>
          </a:schemeClr>
        </a:solidFill>
      </c:spPr>
    </c:plotArea>
    <c:plotVisOnly val="1"/>
    <c:dispBlanksAs val="gap"/>
    <c:showDLblsOverMax val="0"/>
  </c:chart>
  <c:spPr>
    <a:ln>
      <a:solidFill>
        <a:schemeClr val="bg1"/>
      </a:solidFill>
    </a:ln>
  </c:spPr>
  <c:printSettings>
    <c:headerFooter/>
    <c:pageMargins b="1.0" l="0.75" r="0.75" t="1.0"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0900258251244548"/>
          <c:y val="0.222243675142716"/>
          <c:w val="0.873622621719862"/>
          <c:h val="0.702869900193863"/>
        </c:manualLayout>
      </c:layout>
      <c:areaChart>
        <c:grouping val="standard"/>
        <c:varyColors val="0"/>
        <c:ser>
          <c:idx val="1"/>
          <c:order val="0"/>
          <c:tx>
            <c:v>Recession</c:v>
          </c:tx>
          <c:spPr>
            <a:solidFill>
              <a:schemeClr val="bg1">
                <a:lumMod val="85000"/>
              </a:schemeClr>
            </a:solidFill>
            <a:ln>
              <a:noFill/>
            </a:ln>
          </c:spPr>
          <c:cat>
            <c:strRef>
              <c:f>HouseholdDebt!$A$282:$A$355</c:f>
              <c:strCache>
                <c:ptCount val="73"/>
                <c:pt idx="0">
                  <c:v>00</c:v>
                </c:pt>
                <c:pt idx="4">
                  <c:v>01</c:v>
                </c:pt>
                <c:pt idx="8">
                  <c:v>02</c:v>
                </c:pt>
                <c:pt idx="12">
                  <c:v>03</c:v>
                </c:pt>
                <c:pt idx="16">
                  <c:v>04</c:v>
                </c:pt>
                <c:pt idx="20">
                  <c:v>05</c:v>
                </c:pt>
                <c:pt idx="24">
                  <c:v>06</c:v>
                </c:pt>
                <c:pt idx="28">
                  <c:v>07</c:v>
                </c:pt>
                <c:pt idx="32">
                  <c:v>08</c:v>
                </c:pt>
                <c:pt idx="36">
                  <c:v>09</c:v>
                </c:pt>
                <c:pt idx="40">
                  <c:v>10</c:v>
                </c:pt>
                <c:pt idx="44">
                  <c:v>11</c:v>
                </c:pt>
                <c:pt idx="48">
                  <c:v>12</c:v>
                </c:pt>
                <c:pt idx="52">
                  <c:v>13</c:v>
                </c:pt>
                <c:pt idx="56">
                  <c:v>14</c:v>
                </c:pt>
                <c:pt idx="60">
                  <c:v>15</c:v>
                </c:pt>
                <c:pt idx="64">
                  <c:v>16</c:v>
                </c:pt>
                <c:pt idx="68">
                  <c:v>17</c:v>
                </c:pt>
                <c:pt idx="72">
                  <c:v>18</c:v>
                </c:pt>
              </c:strCache>
            </c:strRef>
          </c:cat>
          <c:val>
            <c:numRef>
              <c:f>HouseholdDebt!$G$282:$G$355</c:f>
              <c:numCache>
                <c:formatCode>_-* #,##0_-;\-* #,##0_-;_-* "-"??_-;_-@_-</c:formatCode>
                <c:ptCount val="74"/>
                <c:pt idx="5">
                  <c:v>18000.0</c:v>
                </c:pt>
                <c:pt idx="6">
                  <c:v>18000.0</c:v>
                </c:pt>
                <c:pt idx="7">
                  <c:v>18000.0</c:v>
                </c:pt>
                <c:pt idx="31">
                  <c:v>18000.0</c:v>
                </c:pt>
                <c:pt idx="32">
                  <c:v>18000.0</c:v>
                </c:pt>
                <c:pt idx="33">
                  <c:v>18000.0</c:v>
                </c:pt>
                <c:pt idx="34">
                  <c:v>18000.0</c:v>
                </c:pt>
                <c:pt idx="35">
                  <c:v>18000.0</c:v>
                </c:pt>
                <c:pt idx="36">
                  <c:v>18000.0</c:v>
                </c:pt>
                <c:pt idx="37">
                  <c:v>18000.0</c:v>
                </c:pt>
                <c:pt idx="38">
                  <c:v>18000.0</c:v>
                </c:pt>
              </c:numCache>
            </c:numRef>
          </c:val>
        </c:ser>
        <c:dLbls>
          <c:showLegendKey val="0"/>
          <c:showVal val="0"/>
          <c:showCatName val="0"/>
          <c:showSerName val="0"/>
          <c:showPercent val="0"/>
          <c:showBubbleSize val="0"/>
        </c:dLbls>
        <c:axId val="-2088398472"/>
        <c:axId val="-2088395320"/>
      </c:areaChart>
      <c:lineChart>
        <c:grouping val="standard"/>
        <c:varyColors val="0"/>
        <c:ser>
          <c:idx val="2"/>
          <c:order val="1"/>
          <c:tx>
            <c:v>TOTAL HOUSEHOLD</c:v>
          </c:tx>
          <c:spPr>
            <a:ln w="53975"/>
            <a:effectLst>
              <a:outerShdw blurRad="50800" dist="50800" dir="2460000" algn="tl" rotWithShape="0">
                <a:schemeClr val="bg1">
                  <a:lumMod val="50000"/>
                  <a:alpha val="93000"/>
                </a:schemeClr>
              </a:outerShdw>
            </a:effectLst>
          </c:spPr>
          <c:marker>
            <c:symbol val="none"/>
          </c:marker>
          <c:val>
            <c:numRef>
              <c:f>HouseholdDebt!$D$282:$D$355</c:f>
              <c:numCache>
                <c:formatCode>0.000</c:formatCode>
                <c:ptCount val="74"/>
                <c:pt idx="0">
                  <c:v>6829.843</c:v>
                </c:pt>
                <c:pt idx="1">
                  <c:v>6961.2</c:v>
                </c:pt>
                <c:pt idx="2">
                  <c:v>7124.476</c:v>
                </c:pt>
                <c:pt idx="3">
                  <c:v>7239.674</c:v>
                </c:pt>
                <c:pt idx="4">
                  <c:v>7350.91</c:v>
                </c:pt>
                <c:pt idx="5">
                  <c:v>7525.978</c:v>
                </c:pt>
                <c:pt idx="6">
                  <c:v>7768.38</c:v>
                </c:pt>
                <c:pt idx="7">
                  <c:v>7862.206</c:v>
                </c:pt>
                <c:pt idx="8">
                  <c:v>8051.432</c:v>
                </c:pt>
                <c:pt idx="9">
                  <c:v>8200.431</c:v>
                </c:pt>
                <c:pt idx="10">
                  <c:v>8395.262</c:v>
                </c:pt>
                <c:pt idx="11">
                  <c:v>8627.359</c:v>
                </c:pt>
                <c:pt idx="12">
                  <c:v>8852.817999999999</c:v>
                </c:pt>
                <c:pt idx="13">
                  <c:v>9211.237999999999</c:v>
                </c:pt>
                <c:pt idx="14">
                  <c:v>9452.718999999999</c:v>
                </c:pt>
                <c:pt idx="15">
                  <c:v>9710.094999999999</c:v>
                </c:pt>
                <c:pt idx="16">
                  <c:v>9958.968000000001</c:v>
                </c:pt>
                <c:pt idx="17">
                  <c:v>10250.602</c:v>
                </c:pt>
                <c:pt idx="18">
                  <c:v>10505.342</c:v>
                </c:pt>
                <c:pt idx="19">
                  <c:v>10859.203</c:v>
                </c:pt>
                <c:pt idx="20">
                  <c:v>11103.225</c:v>
                </c:pt>
                <c:pt idx="21">
                  <c:v>11427.338</c:v>
                </c:pt>
                <c:pt idx="22">
                  <c:v>11741.595</c:v>
                </c:pt>
                <c:pt idx="23">
                  <c:v>12033.954</c:v>
                </c:pt>
                <c:pt idx="24">
                  <c:v>12428.184</c:v>
                </c:pt>
                <c:pt idx="25">
                  <c:v>12768.102</c:v>
                </c:pt>
                <c:pt idx="26">
                  <c:v>13059.506</c:v>
                </c:pt>
                <c:pt idx="27">
                  <c:v>13319.074</c:v>
                </c:pt>
                <c:pt idx="28">
                  <c:v>13525.101</c:v>
                </c:pt>
                <c:pt idx="29">
                  <c:v>13836.065</c:v>
                </c:pt>
                <c:pt idx="30">
                  <c:v>14059.327</c:v>
                </c:pt>
                <c:pt idx="31">
                  <c:v>14260.279</c:v>
                </c:pt>
                <c:pt idx="32">
                  <c:v>14423.874</c:v>
                </c:pt>
                <c:pt idx="33">
                  <c:v>14363.944</c:v>
                </c:pt>
                <c:pt idx="34">
                  <c:v>14487.094</c:v>
                </c:pt>
                <c:pt idx="35">
                  <c:v>14147.383</c:v>
                </c:pt>
                <c:pt idx="36">
                  <c:v>14081.133</c:v>
                </c:pt>
                <c:pt idx="37">
                  <c:v>14054.276</c:v>
                </c:pt>
                <c:pt idx="38">
                  <c:v>14023.91</c:v>
                </c:pt>
                <c:pt idx="39">
                  <c:v>13984.513</c:v>
                </c:pt>
                <c:pt idx="40">
                  <c:v>13902.864</c:v>
                </c:pt>
                <c:pt idx="41">
                  <c:v>13852.809</c:v>
                </c:pt>
                <c:pt idx="42">
                  <c:v>13775.904</c:v>
                </c:pt>
                <c:pt idx="43">
                  <c:v>13736.571</c:v>
                </c:pt>
                <c:pt idx="44">
                  <c:v>13746.973</c:v>
                </c:pt>
                <c:pt idx="45">
                  <c:v>13695.616</c:v>
                </c:pt>
                <c:pt idx="46">
                  <c:v>13606.584</c:v>
                </c:pt>
                <c:pt idx="47">
                  <c:v>13588.332</c:v>
                </c:pt>
                <c:pt idx="48">
                  <c:v>13598.301</c:v>
                </c:pt>
                <c:pt idx="49">
                  <c:v>13562.11</c:v>
                </c:pt>
                <c:pt idx="50">
                  <c:v>13564.815</c:v>
                </c:pt>
                <c:pt idx="51">
                  <c:v>13594.915</c:v>
                </c:pt>
                <c:pt idx="52">
                  <c:v>13616.541</c:v>
                </c:pt>
                <c:pt idx="53">
                  <c:v>13620.248</c:v>
                </c:pt>
                <c:pt idx="54">
                  <c:v>13661.467</c:v>
                </c:pt>
                <c:pt idx="55">
                  <c:v>13728.776</c:v>
                </c:pt>
                <c:pt idx="56">
                  <c:v>13752.679</c:v>
                </c:pt>
                <c:pt idx="57">
                  <c:v>13868.497</c:v>
                </c:pt>
                <c:pt idx="58">
                  <c:v>13930.025</c:v>
                </c:pt>
                <c:pt idx="59">
                  <c:v>13984.265</c:v>
                </c:pt>
                <c:pt idx="60">
                  <c:v>14027.235</c:v>
                </c:pt>
                <c:pt idx="61">
                  <c:v>14145.628</c:v>
                </c:pt>
                <c:pt idx="62">
                  <c:v>14165.403</c:v>
                </c:pt>
                <c:pt idx="63">
                  <c:v>14170.529</c:v>
                </c:pt>
                <c:pt idx="64">
                  <c:v>14243.433</c:v>
                </c:pt>
                <c:pt idx="65">
                  <c:v>14368.726</c:v>
                </c:pt>
                <c:pt idx="66">
                  <c:v>14520.336</c:v>
                </c:pt>
                <c:pt idx="67">
                  <c:v>14607.532</c:v>
                </c:pt>
                <c:pt idx="68">
                  <c:v>14728.425</c:v>
                </c:pt>
                <c:pt idx="69">
                  <c:v>14874.673</c:v>
                </c:pt>
                <c:pt idx="70">
                  <c:v>14971.845</c:v>
                </c:pt>
                <c:pt idx="71">
                  <c:v>15157.735</c:v>
                </c:pt>
                <c:pt idx="72">
                  <c:v>15273.957</c:v>
                </c:pt>
                <c:pt idx="73">
                  <c:v>15381.273</c:v>
                </c:pt>
              </c:numCache>
            </c:numRef>
          </c:val>
          <c:smooth val="1"/>
        </c:ser>
        <c:dLbls>
          <c:showLegendKey val="0"/>
          <c:showVal val="0"/>
          <c:showCatName val="0"/>
          <c:showSerName val="0"/>
          <c:showPercent val="0"/>
          <c:showBubbleSize val="0"/>
        </c:dLbls>
        <c:marker val="1"/>
        <c:smooth val="0"/>
        <c:axId val="-2088398472"/>
        <c:axId val="-2088395320"/>
      </c:lineChart>
      <c:lineChart>
        <c:grouping val="standard"/>
        <c:varyColors val="0"/>
        <c:ser>
          <c:idx val="0"/>
          <c:order val="2"/>
          <c:tx>
            <c:v>Recession2</c:v>
          </c:tx>
          <c:marker>
            <c:symbol val="none"/>
          </c:marker>
          <c:val>
            <c:numRef>
              <c:f>HouseholdDebt!$H$282:$H$355</c:f>
              <c:numCache>
                <c:formatCode>_-* #,##0_-;\-* #,##0_-;_-* "-"??_-;_-@_-</c:formatCode>
                <c:ptCount val="74"/>
                <c:pt idx="5">
                  <c:v>0.0</c:v>
                </c:pt>
                <c:pt idx="6">
                  <c:v>0.0</c:v>
                </c:pt>
                <c:pt idx="7">
                  <c:v>0.0</c:v>
                </c:pt>
                <c:pt idx="31">
                  <c:v>0.0</c:v>
                </c:pt>
                <c:pt idx="32">
                  <c:v>0.0</c:v>
                </c:pt>
                <c:pt idx="33">
                  <c:v>0.0</c:v>
                </c:pt>
                <c:pt idx="34">
                  <c:v>0.0</c:v>
                </c:pt>
                <c:pt idx="35">
                  <c:v>0.0</c:v>
                </c:pt>
                <c:pt idx="36">
                  <c:v>0.0</c:v>
                </c:pt>
                <c:pt idx="37">
                  <c:v>0.0</c:v>
                </c:pt>
                <c:pt idx="38">
                  <c:v>0.0</c:v>
                </c:pt>
              </c:numCache>
            </c:numRef>
          </c:val>
          <c:smooth val="0"/>
        </c:ser>
        <c:ser>
          <c:idx val="3"/>
          <c:order val="3"/>
          <c:tx>
            <c:v>Mortgage</c:v>
          </c:tx>
          <c:spPr>
            <a:ln w="47625">
              <a:solidFill>
                <a:schemeClr val="accent1"/>
              </a:solidFill>
            </a:ln>
            <a:effectLst>
              <a:outerShdw blurRad="50800" dist="38100" dir="2700000" sx="101000" sy="101000" algn="tl" rotWithShape="0">
                <a:srgbClr val="000000">
                  <a:alpha val="43000"/>
                </a:srgbClr>
              </a:outerShdw>
            </a:effectLst>
          </c:spPr>
          <c:marker>
            <c:symbol val="none"/>
          </c:marker>
          <c:val>
            <c:numRef>
              <c:f>HouseholdDebt!$E$282:$E$355</c:f>
              <c:numCache>
                <c:formatCode>0.000</c:formatCode>
                <c:ptCount val="74"/>
                <c:pt idx="0">
                  <c:v>4524.353</c:v>
                </c:pt>
                <c:pt idx="1">
                  <c:v>4620.407</c:v>
                </c:pt>
                <c:pt idx="2">
                  <c:v>4720.304</c:v>
                </c:pt>
                <c:pt idx="3">
                  <c:v>4816.784</c:v>
                </c:pt>
                <c:pt idx="4">
                  <c:v>4930.321</c:v>
                </c:pt>
                <c:pt idx="5">
                  <c:v>5074.015</c:v>
                </c:pt>
                <c:pt idx="6">
                  <c:v>5217.256</c:v>
                </c:pt>
                <c:pt idx="7">
                  <c:v>5324.935</c:v>
                </c:pt>
                <c:pt idx="8">
                  <c:v>5488.817</c:v>
                </c:pt>
                <c:pt idx="9">
                  <c:v>5632.429</c:v>
                </c:pt>
                <c:pt idx="10">
                  <c:v>5819.727</c:v>
                </c:pt>
                <c:pt idx="11">
                  <c:v>6031.127</c:v>
                </c:pt>
                <c:pt idx="12">
                  <c:v>6209.722</c:v>
                </c:pt>
                <c:pt idx="13">
                  <c:v>6439.406</c:v>
                </c:pt>
                <c:pt idx="14">
                  <c:v>6679.159</c:v>
                </c:pt>
                <c:pt idx="15">
                  <c:v>6915.715</c:v>
                </c:pt>
                <c:pt idx="16">
                  <c:v>7100.216</c:v>
                </c:pt>
                <c:pt idx="17">
                  <c:v>7350.51</c:v>
                </c:pt>
                <c:pt idx="18">
                  <c:v>7597.074</c:v>
                </c:pt>
                <c:pt idx="19">
                  <c:v>7860.088</c:v>
                </c:pt>
                <c:pt idx="20">
                  <c:v>8081.316</c:v>
                </c:pt>
                <c:pt idx="21">
                  <c:v>8367.371999999999</c:v>
                </c:pt>
                <c:pt idx="22">
                  <c:v>8654.846</c:v>
                </c:pt>
                <c:pt idx="23">
                  <c:v>8941.514999999999</c:v>
                </c:pt>
                <c:pt idx="24">
                  <c:v>9233.581</c:v>
                </c:pt>
                <c:pt idx="25">
                  <c:v>9543.727</c:v>
                </c:pt>
                <c:pt idx="26">
                  <c:v>9779.599</c:v>
                </c:pt>
                <c:pt idx="27">
                  <c:v>9941.215</c:v>
                </c:pt>
                <c:pt idx="28">
                  <c:v>10135.558</c:v>
                </c:pt>
                <c:pt idx="29">
                  <c:v>10344.56</c:v>
                </c:pt>
                <c:pt idx="30">
                  <c:v>10535.952</c:v>
                </c:pt>
                <c:pt idx="31">
                  <c:v>10644.212</c:v>
                </c:pt>
                <c:pt idx="32">
                  <c:v>10720.269</c:v>
                </c:pt>
                <c:pt idx="33">
                  <c:v>10721.113</c:v>
                </c:pt>
                <c:pt idx="34">
                  <c:v>10705.125</c:v>
                </c:pt>
                <c:pt idx="35">
                  <c:v>10614.5</c:v>
                </c:pt>
                <c:pt idx="36">
                  <c:v>10616.393</c:v>
                </c:pt>
                <c:pt idx="37">
                  <c:v>10590.821</c:v>
                </c:pt>
                <c:pt idx="38">
                  <c:v>10535.483</c:v>
                </c:pt>
                <c:pt idx="39">
                  <c:v>10474.805</c:v>
                </c:pt>
                <c:pt idx="40">
                  <c:v>10348.795</c:v>
                </c:pt>
                <c:pt idx="41">
                  <c:v>10287.629</c:v>
                </c:pt>
                <c:pt idx="42">
                  <c:v>10209.556</c:v>
                </c:pt>
                <c:pt idx="43">
                  <c:v>9993.259</c:v>
                </c:pt>
                <c:pt idx="44">
                  <c:v>9946.870000000001</c:v>
                </c:pt>
                <c:pt idx="45">
                  <c:v>9891.4</c:v>
                </c:pt>
                <c:pt idx="46">
                  <c:v>9832.806</c:v>
                </c:pt>
                <c:pt idx="47">
                  <c:v>9778.157999999999</c:v>
                </c:pt>
                <c:pt idx="48">
                  <c:v>9731.428</c:v>
                </c:pt>
                <c:pt idx="49">
                  <c:v>9676.182</c:v>
                </c:pt>
                <c:pt idx="50">
                  <c:v>9618.85</c:v>
                </c:pt>
                <c:pt idx="51">
                  <c:v>9566.459000000001</c:v>
                </c:pt>
                <c:pt idx="52">
                  <c:v>9535.805</c:v>
                </c:pt>
                <c:pt idx="53">
                  <c:v>9503.864</c:v>
                </c:pt>
                <c:pt idx="54">
                  <c:v>9497.513</c:v>
                </c:pt>
                <c:pt idx="55">
                  <c:v>9483.065000000001</c:v>
                </c:pt>
                <c:pt idx="56">
                  <c:v>9467.949</c:v>
                </c:pt>
                <c:pt idx="57">
                  <c:v>9460.119</c:v>
                </c:pt>
                <c:pt idx="58">
                  <c:v>9451.258</c:v>
                </c:pt>
                <c:pt idx="59">
                  <c:v>9464.521</c:v>
                </c:pt>
                <c:pt idx="60">
                  <c:v>9457.611</c:v>
                </c:pt>
                <c:pt idx="61">
                  <c:v>9492.877</c:v>
                </c:pt>
                <c:pt idx="62">
                  <c:v>9518.788</c:v>
                </c:pt>
                <c:pt idx="63">
                  <c:v>9583.584999999999</c:v>
                </c:pt>
                <c:pt idx="64">
                  <c:v>9612.085999999999</c:v>
                </c:pt>
                <c:pt idx="65">
                  <c:v>9668.09</c:v>
                </c:pt>
                <c:pt idx="66">
                  <c:v>9731.511</c:v>
                </c:pt>
                <c:pt idx="67">
                  <c:v>9785.918</c:v>
                </c:pt>
                <c:pt idx="68">
                  <c:v>9859.593999999999</c:v>
                </c:pt>
                <c:pt idx="69">
                  <c:v>9936.129999999999</c:v>
                </c:pt>
                <c:pt idx="70">
                  <c:v>10005.3</c:v>
                </c:pt>
                <c:pt idx="71">
                  <c:v>10076.353</c:v>
                </c:pt>
                <c:pt idx="72">
                  <c:v>10146.882</c:v>
                </c:pt>
                <c:pt idx="73">
                  <c:v>10206.254</c:v>
                </c:pt>
              </c:numCache>
            </c:numRef>
          </c:val>
          <c:smooth val="0"/>
        </c:ser>
        <c:ser>
          <c:idx val="4"/>
          <c:order val="4"/>
          <c:tx>
            <c:v>Consumer</c:v>
          </c:tx>
          <c:spPr>
            <a:ln w="53975">
              <a:solidFill>
                <a:srgbClr val="FF0000"/>
              </a:solidFill>
            </a:ln>
            <a:effectLst>
              <a:outerShdw blurRad="50800" dist="38100" dir="2700000" sx="101000" sy="101000" algn="tl" rotWithShape="0">
                <a:schemeClr val="bg1">
                  <a:lumMod val="65000"/>
                </a:schemeClr>
              </a:outerShdw>
            </a:effectLst>
          </c:spPr>
          <c:marker>
            <c:symbol val="none"/>
          </c:marker>
          <c:val>
            <c:numRef>
              <c:f>HouseholdDebt!$F$282:$F$355</c:f>
              <c:numCache>
                <c:formatCode>0.000</c:formatCode>
                <c:ptCount val="74"/>
                <c:pt idx="0">
                  <c:v>2305.49</c:v>
                </c:pt>
                <c:pt idx="1">
                  <c:v>2340.793</c:v>
                </c:pt>
                <c:pt idx="2">
                  <c:v>2404.172</c:v>
                </c:pt>
                <c:pt idx="3">
                  <c:v>2422.89</c:v>
                </c:pt>
                <c:pt idx="4">
                  <c:v>2420.589</c:v>
                </c:pt>
                <c:pt idx="5">
                  <c:v>2451.963</c:v>
                </c:pt>
                <c:pt idx="6">
                  <c:v>2551.124</c:v>
                </c:pt>
                <c:pt idx="7">
                  <c:v>2537.271</c:v>
                </c:pt>
                <c:pt idx="8">
                  <c:v>2562.615</c:v>
                </c:pt>
                <c:pt idx="9">
                  <c:v>2568.002</c:v>
                </c:pt>
                <c:pt idx="10">
                  <c:v>2575.535000000001</c:v>
                </c:pt>
                <c:pt idx="11">
                  <c:v>2596.232</c:v>
                </c:pt>
                <c:pt idx="12">
                  <c:v>2643.096</c:v>
                </c:pt>
                <c:pt idx="13">
                  <c:v>2771.832</c:v>
                </c:pt>
                <c:pt idx="14">
                  <c:v>2773.559999999999</c:v>
                </c:pt>
                <c:pt idx="15">
                  <c:v>2794.38</c:v>
                </c:pt>
                <c:pt idx="16">
                  <c:v>2858.752</c:v>
                </c:pt>
                <c:pt idx="17">
                  <c:v>2900.092000000001</c:v>
                </c:pt>
                <c:pt idx="18">
                  <c:v>2908.268000000001</c:v>
                </c:pt>
                <c:pt idx="19">
                  <c:v>2999.115</c:v>
                </c:pt>
                <c:pt idx="20">
                  <c:v>3021.909000000001</c:v>
                </c:pt>
                <c:pt idx="21">
                  <c:v>3059.966</c:v>
                </c:pt>
                <c:pt idx="22">
                  <c:v>3086.749</c:v>
                </c:pt>
                <c:pt idx="23">
                  <c:v>3092.439</c:v>
                </c:pt>
                <c:pt idx="24">
                  <c:v>3194.602999999999</c:v>
                </c:pt>
                <c:pt idx="25">
                  <c:v>3224.375</c:v>
                </c:pt>
                <c:pt idx="26">
                  <c:v>3279.906999999999</c:v>
                </c:pt>
                <c:pt idx="27">
                  <c:v>3377.859</c:v>
                </c:pt>
                <c:pt idx="28">
                  <c:v>3389.543</c:v>
                </c:pt>
                <c:pt idx="29">
                  <c:v>3491.505000000001</c:v>
                </c:pt>
                <c:pt idx="30">
                  <c:v>3523.375</c:v>
                </c:pt>
                <c:pt idx="31">
                  <c:v>3616.067000000001</c:v>
                </c:pt>
                <c:pt idx="32">
                  <c:v>3703.605</c:v>
                </c:pt>
                <c:pt idx="33">
                  <c:v>3642.831</c:v>
                </c:pt>
                <c:pt idx="34">
                  <c:v>3781.968999999999</c:v>
                </c:pt>
                <c:pt idx="35">
                  <c:v>3532.883</c:v>
                </c:pt>
                <c:pt idx="36">
                  <c:v>3464.74</c:v>
                </c:pt>
                <c:pt idx="37">
                  <c:v>3463.455</c:v>
                </c:pt>
                <c:pt idx="38">
                  <c:v>3488.427</c:v>
                </c:pt>
                <c:pt idx="39">
                  <c:v>3509.708000000001</c:v>
                </c:pt>
                <c:pt idx="40">
                  <c:v>3554.069</c:v>
                </c:pt>
                <c:pt idx="41">
                  <c:v>3565.179999999998</c:v>
                </c:pt>
                <c:pt idx="42">
                  <c:v>3566.348</c:v>
                </c:pt>
                <c:pt idx="43">
                  <c:v>3743.312</c:v>
                </c:pt>
                <c:pt idx="44">
                  <c:v>3800.102999999999</c:v>
                </c:pt>
                <c:pt idx="45">
                  <c:v>3804.216</c:v>
                </c:pt>
                <c:pt idx="46">
                  <c:v>3773.778</c:v>
                </c:pt>
                <c:pt idx="47">
                  <c:v>3810.174000000001</c:v>
                </c:pt>
                <c:pt idx="48">
                  <c:v>3866.873</c:v>
                </c:pt>
                <c:pt idx="49">
                  <c:v>3885.928</c:v>
                </c:pt>
                <c:pt idx="50">
                  <c:v>3945.965</c:v>
                </c:pt>
                <c:pt idx="51">
                  <c:v>4028.456</c:v>
                </c:pt>
                <c:pt idx="52">
                  <c:v>4080.735999999999</c:v>
                </c:pt>
                <c:pt idx="53">
                  <c:v>4116.384</c:v>
                </c:pt>
                <c:pt idx="54">
                  <c:v>4163.954</c:v>
                </c:pt>
                <c:pt idx="55">
                  <c:v>4245.711</c:v>
                </c:pt>
                <c:pt idx="56">
                  <c:v>4284.73</c:v>
                </c:pt>
                <c:pt idx="57">
                  <c:v>4408.377999999999</c:v>
                </c:pt>
                <c:pt idx="58">
                  <c:v>4478.767</c:v>
                </c:pt>
                <c:pt idx="59">
                  <c:v>4519.743999999999</c:v>
                </c:pt>
                <c:pt idx="60">
                  <c:v>4569.624</c:v>
                </c:pt>
                <c:pt idx="61">
                  <c:v>4652.751</c:v>
                </c:pt>
                <c:pt idx="62">
                  <c:v>4646.615</c:v>
                </c:pt>
                <c:pt idx="63">
                  <c:v>4586.944000000001</c:v>
                </c:pt>
                <c:pt idx="64">
                  <c:v>4631.347000000002</c:v>
                </c:pt>
                <c:pt idx="65">
                  <c:v>4700.636</c:v>
                </c:pt>
                <c:pt idx="66">
                  <c:v>4788.824999999998</c:v>
                </c:pt>
                <c:pt idx="67">
                  <c:v>4821.614</c:v>
                </c:pt>
                <c:pt idx="68">
                  <c:v>4868.831</c:v>
                </c:pt>
                <c:pt idx="69">
                  <c:v>4938.543000000001</c:v>
                </c:pt>
                <c:pt idx="70">
                  <c:v>4966.545</c:v>
                </c:pt>
                <c:pt idx="71">
                  <c:v>5081.382000000001</c:v>
                </c:pt>
                <c:pt idx="72">
                  <c:v>5127.075000000001</c:v>
                </c:pt>
                <c:pt idx="73">
                  <c:v>5175.018999999998</c:v>
                </c:pt>
              </c:numCache>
            </c:numRef>
          </c:val>
          <c:smooth val="0"/>
        </c:ser>
        <c:dLbls>
          <c:showLegendKey val="0"/>
          <c:showVal val="0"/>
          <c:showCatName val="0"/>
          <c:showSerName val="0"/>
          <c:showPercent val="0"/>
          <c:showBubbleSize val="0"/>
        </c:dLbls>
        <c:marker val="1"/>
        <c:smooth val="0"/>
        <c:axId val="-2088388728"/>
        <c:axId val="-2088391800"/>
      </c:lineChart>
      <c:catAx>
        <c:axId val="-2088398472"/>
        <c:scaling>
          <c:orientation val="minMax"/>
        </c:scaling>
        <c:delete val="0"/>
        <c:axPos val="b"/>
        <c:numFmt formatCode="General" sourceLinked="1"/>
        <c:majorTickMark val="out"/>
        <c:minorTickMark val="none"/>
        <c:tickLblPos val="low"/>
        <c:txPr>
          <a:bodyPr rot="-5400000" vert="horz" anchor="b" anchorCtr="0"/>
          <a:lstStyle/>
          <a:p>
            <a:pPr>
              <a:defRPr sz="1200" b="1" i="0"/>
            </a:pPr>
            <a:endParaRPr lang="en-US"/>
          </a:p>
        </c:txPr>
        <c:crossAx val="-2088395320"/>
        <c:crosses val="autoZero"/>
        <c:auto val="1"/>
        <c:lblAlgn val="ctr"/>
        <c:lblOffset val="100"/>
        <c:tickLblSkip val="2"/>
        <c:noMultiLvlLbl val="0"/>
      </c:catAx>
      <c:valAx>
        <c:axId val="-2088395320"/>
        <c:scaling>
          <c:orientation val="minMax"/>
          <c:max val="18000.0"/>
          <c:min val="0.0"/>
        </c:scaling>
        <c:delete val="0"/>
        <c:axPos val="l"/>
        <c:majorGridlines>
          <c:spPr>
            <a:ln w="38100">
              <a:solidFill>
                <a:schemeClr val="bg1"/>
              </a:solidFill>
            </a:ln>
          </c:spPr>
        </c:majorGridlines>
        <c:numFmt formatCode="&quot;$&quot;#,##0" sourceLinked="0"/>
        <c:majorTickMark val="out"/>
        <c:minorTickMark val="none"/>
        <c:tickLblPos val="nextTo"/>
        <c:spPr>
          <a:ln w="6350">
            <a:solidFill>
              <a:schemeClr val="bg1">
                <a:lumMod val="95000"/>
              </a:schemeClr>
            </a:solidFill>
          </a:ln>
        </c:spPr>
        <c:txPr>
          <a:bodyPr/>
          <a:lstStyle/>
          <a:p>
            <a:pPr>
              <a:defRPr sz="1200" b="1" i="0"/>
            </a:pPr>
            <a:endParaRPr lang="en-US"/>
          </a:p>
        </c:txPr>
        <c:crossAx val="-2088398472"/>
        <c:crosses val="autoZero"/>
        <c:crossBetween val="between"/>
        <c:majorUnit val="2000.0"/>
      </c:valAx>
      <c:valAx>
        <c:axId val="-2088391800"/>
        <c:scaling>
          <c:orientation val="minMax"/>
        </c:scaling>
        <c:delete val="1"/>
        <c:axPos val="r"/>
        <c:numFmt formatCode="_-* #,##0_-;\-* #,##0_-;_-* &quot;-&quot;??_-;_-@_-" sourceLinked="1"/>
        <c:majorTickMark val="out"/>
        <c:minorTickMark val="none"/>
        <c:tickLblPos val="nextTo"/>
        <c:crossAx val="-2088388728"/>
        <c:crosses val="max"/>
        <c:crossBetween val="between"/>
      </c:valAx>
      <c:catAx>
        <c:axId val="-2088388728"/>
        <c:scaling>
          <c:orientation val="minMax"/>
        </c:scaling>
        <c:delete val="1"/>
        <c:axPos val="b"/>
        <c:majorTickMark val="out"/>
        <c:minorTickMark val="none"/>
        <c:tickLblPos val="nextTo"/>
        <c:crossAx val="-2088391800"/>
        <c:crosses val="autoZero"/>
        <c:auto val="1"/>
        <c:lblAlgn val="ctr"/>
        <c:lblOffset val="100"/>
        <c:noMultiLvlLbl val="0"/>
      </c:catAx>
      <c:spPr>
        <a:solidFill>
          <a:schemeClr val="bg1">
            <a:lumMod val="95000"/>
          </a:schemeClr>
        </a:solidFill>
      </c:spPr>
    </c:plotArea>
    <c:plotVisOnly val="1"/>
    <c:dispBlanksAs val="gap"/>
    <c:showDLblsOverMax val="0"/>
  </c:chart>
  <c:spPr>
    <a:solidFill>
      <a:schemeClr val="bg1"/>
    </a:solidFill>
    <a:ln w="3175">
      <a:noFill/>
    </a:ln>
  </c:spPr>
  <c:printSettings>
    <c:headerFooter/>
    <c:pageMargins b="1.0" l="0.75" r="0.75" t="1.0" header="0.5" footer="0.5"/>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0843464566929134"/>
          <c:y val="0.0333980582524272"/>
          <c:w val="0.871751104282696"/>
          <c:h val="0.855456310679612"/>
        </c:manualLayout>
      </c:layout>
      <c:areaChart>
        <c:grouping val="standard"/>
        <c:varyColors val="0"/>
        <c:ser>
          <c:idx val="2"/>
          <c:order val="0"/>
          <c:tx>
            <c:v>Recession</c:v>
          </c:tx>
          <c:spPr>
            <a:solidFill>
              <a:schemeClr val="bg1">
                <a:lumMod val="85000"/>
              </a:schemeClr>
            </a:solidFill>
            <a:ln>
              <a:noFill/>
            </a:ln>
          </c:spPr>
          <c:val>
            <c:numRef>
              <c:f>Vehicle!$E$89:$E$595</c:f>
              <c:numCache>
                <c:formatCode>0</c:formatCode>
                <c:ptCount val="507"/>
                <c:pt idx="48">
                  <c:v>23.0</c:v>
                </c:pt>
                <c:pt idx="49">
                  <c:v>23.0</c:v>
                </c:pt>
                <c:pt idx="50">
                  <c:v>23.0</c:v>
                </c:pt>
                <c:pt idx="51">
                  <c:v>23.0</c:v>
                </c:pt>
                <c:pt idx="52">
                  <c:v>23.0</c:v>
                </c:pt>
                <c:pt idx="53">
                  <c:v>23.0</c:v>
                </c:pt>
                <c:pt idx="54">
                  <c:v>23.0</c:v>
                </c:pt>
                <c:pt idx="66">
                  <c:v>23.0</c:v>
                </c:pt>
                <c:pt idx="67">
                  <c:v>23.0</c:v>
                </c:pt>
                <c:pt idx="68">
                  <c:v>23.0</c:v>
                </c:pt>
                <c:pt idx="69">
                  <c:v>23.0</c:v>
                </c:pt>
                <c:pt idx="70">
                  <c:v>23.0</c:v>
                </c:pt>
                <c:pt idx="71">
                  <c:v>23.0</c:v>
                </c:pt>
                <c:pt idx="72">
                  <c:v>23.0</c:v>
                </c:pt>
                <c:pt idx="73">
                  <c:v>23.0</c:v>
                </c:pt>
                <c:pt idx="74">
                  <c:v>23.0</c:v>
                </c:pt>
                <c:pt idx="75">
                  <c:v>23.0</c:v>
                </c:pt>
                <c:pt idx="76">
                  <c:v>23.0</c:v>
                </c:pt>
                <c:pt idx="77">
                  <c:v>23.0</c:v>
                </c:pt>
                <c:pt idx="78">
                  <c:v>23.0</c:v>
                </c:pt>
                <c:pt idx="79">
                  <c:v>23.0</c:v>
                </c:pt>
                <c:pt idx="80">
                  <c:v>23.0</c:v>
                </c:pt>
                <c:pt idx="81">
                  <c:v>23.0</c:v>
                </c:pt>
                <c:pt idx="82">
                  <c:v>23.0</c:v>
                </c:pt>
                <c:pt idx="174">
                  <c:v>23.0</c:v>
                </c:pt>
                <c:pt idx="175">
                  <c:v>23.0</c:v>
                </c:pt>
                <c:pt idx="176">
                  <c:v>23.0</c:v>
                </c:pt>
                <c:pt idx="177">
                  <c:v>23.0</c:v>
                </c:pt>
                <c:pt idx="178">
                  <c:v>23.0</c:v>
                </c:pt>
                <c:pt idx="179">
                  <c:v>23.0</c:v>
                </c:pt>
                <c:pt idx="180">
                  <c:v>23.0</c:v>
                </c:pt>
                <c:pt idx="181">
                  <c:v>23.0</c:v>
                </c:pt>
                <c:pt idx="182">
                  <c:v>23.0</c:v>
                </c:pt>
                <c:pt idx="302">
                  <c:v>23.0</c:v>
                </c:pt>
                <c:pt idx="303">
                  <c:v>23.0</c:v>
                </c:pt>
                <c:pt idx="304">
                  <c:v>23.0</c:v>
                </c:pt>
                <c:pt idx="305">
                  <c:v>23.0</c:v>
                </c:pt>
                <c:pt idx="306">
                  <c:v>23.0</c:v>
                </c:pt>
                <c:pt idx="307">
                  <c:v>23.0</c:v>
                </c:pt>
                <c:pt idx="308">
                  <c:v>23.0</c:v>
                </c:pt>
                <c:pt idx="309">
                  <c:v>23.0</c:v>
                </c:pt>
                <c:pt idx="310">
                  <c:v>23.0</c:v>
                </c:pt>
                <c:pt idx="383">
                  <c:v>23.0</c:v>
                </c:pt>
                <c:pt idx="384">
                  <c:v>23.0</c:v>
                </c:pt>
                <c:pt idx="385">
                  <c:v>23.0</c:v>
                </c:pt>
                <c:pt idx="386">
                  <c:v>23.0</c:v>
                </c:pt>
                <c:pt idx="387">
                  <c:v>23.0</c:v>
                </c:pt>
                <c:pt idx="388">
                  <c:v>23.0</c:v>
                </c:pt>
                <c:pt idx="389">
                  <c:v>23.0</c:v>
                </c:pt>
                <c:pt idx="390">
                  <c:v>23.0</c:v>
                </c:pt>
                <c:pt idx="391">
                  <c:v>23.0</c:v>
                </c:pt>
                <c:pt idx="392">
                  <c:v>23.0</c:v>
                </c:pt>
                <c:pt idx="393">
                  <c:v>23.0</c:v>
                </c:pt>
                <c:pt idx="394">
                  <c:v>23.0</c:v>
                </c:pt>
                <c:pt idx="395">
                  <c:v>23.0</c:v>
                </c:pt>
                <c:pt idx="396">
                  <c:v>23.0</c:v>
                </c:pt>
                <c:pt idx="397">
                  <c:v>23.0</c:v>
                </c:pt>
                <c:pt idx="398">
                  <c:v>23.0</c:v>
                </c:pt>
                <c:pt idx="399">
                  <c:v>23.0</c:v>
                </c:pt>
                <c:pt idx="400">
                  <c:v>23.0</c:v>
                </c:pt>
                <c:pt idx="401">
                  <c:v>23.0</c:v>
                </c:pt>
                <c:pt idx="402">
                  <c:v>23.0</c:v>
                </c:pt>
                <c:pt idx="432">
                  <c:v>0.0</c:v>
                </c:pt>
                <c:pt idx="444">
                  <c:v>0.0</c:v>
                </c:pt>
                <c:pt idx="456">
                  <c:v>0.0</c:v>
                </c:pt>
                <c:pt idx="468">
                  <c:v>0.0</c:v>
                </c:pt>
                <c:pt idx="480">
                  <c:v>0.0</c:v>
                </c:pt>
                <c:pt idx="492">
                  <c:v>0.0</c:v>
                </c:pt>
                <c:pt idx="504">
                  <c:v>0.0</c:v>
                </c:pt>
              </c:numCache>
            </c:numRef>
          </c:val>
        </c:ser>
        <c:ser>
          <c:idx val="1"/>
          <c:order val="2"/>
          <c:tx>
            <c:v>Area</c:v>
          </c:tx>
          <c:spPr>
            <a:solidFill>
              <a:schemeClr val="tx2">
                <a:lumMod val="40000"/>
                <a:lumOff val="60000"/>
              </a:schemeClr>
            </a:solidFill>
            <a:ln>
              <a:solidFill>
                <a:schemeClr val="tx1"/>
              </a:solidFill>
            </a:ln>
          </c:spPr>
          <c:val>
            <c:numRef>
              <c:f>Vehicle!$G$89:$G$595</c:f>
              <c:numCache>
                <c:formatCode>0.0</c:formatCode>
                <c:ptCount val="507"/>
                <c:pt idx="0">
                  <c:v>12.8</c:v>
                </c:pt>
                <c:pt idx="1">
                  <c:v>13.3</c:v>
                </c:pt>
                <c:pt idx="2">
                  <c:v>13.4</c:v>
                </c:pt>
                <c:pt idx="3">
                  <c:v>13.2</c:v>
                </c:pt>
                <c:pt idx="4">
                  <c:v>13.0</c:v>
                </c:pt>
                <c:pt idx="5">
                  <c:v>13.1</c:v>
                </c:pt>
                <c:pt idx="6">
                  <c:v>13.5</c:v>
                </c:pt>
                <c:pt idx="7">
                  <c:v>13.0</c:v>
                </c:pt>
                <c:pt idx="8">
                  <c:v>13.6</c:v>
                </c:pt>
                <c:pt idx="9">
                  <c:v>12.8</c:v>
                </c:pt>
                <c:pt idx="10">
                  <c:v>13.3</c:v>
                </c:pt>
                <c:pt idx="11">
                  <c:v>14.5</c:v>
                </c:pt>
                <c:pt idx="12">
                  <c:v>14.4</c:v>
                </c:pt>
                <c:pt idx="13">
                  <c:v>14.7</c:v>
                </c:pt>
                <c:pt idx="14">
                  <c:v>15.2</c:v>
                </c:pt>
                <c:pt idx="15">
                  <c:v>15.1</c:v>
                </c:pt>
                <c:pt idx="16">
                  <c:v>15.0</c:v>
                </c:pt>
                <c:pt idx="17">
                  <c:v>15.0</c:v>
                </c:pt>
                <c:pt idx="18">
                  <c:v>14.6</c:v>
                </c:pt>
                <c:pt idx="19">
                  <c:v>14.9</c:v>
                </c:pt>
                <c:pt idx="20">
                  <c:v>14.7</c:v>
                </c:pt>
                <c:pt idx="21">
                  <c:v>14.9</c:v>
                </c:pt>
                <c:pt idx="22">
                  <c:v>14.8</c:v>
                </c:pt>
                <c:pt idx="23">
                  <c:v>15.2</c:v>
                </c:pt>
                <c:pt idx="24">
                  <c:v>13.7</c:v>
                </c:pt>
                <c:pt idx="25">
                  <c:v>14.4</c:v>
                </c:pt>
                <c:pt idx="26">
                  <c:v>15.2</c:v>
                </c:pt>
                <c:pt idx="27">
                  <c:v>16.2</c:v>
                </c:pt>
                <c:pt idx="28">
                  <c:v>16.3</c:v>
                </c:pt>
                <c:pt idx="29">
                  <c:v>16.3</c:v>
                </c:pt>
                <c:pt idx="30">
                  <c:v>15.5</c:v>
                </c:pt>
                <c:pt idx="31">
                  <c:v>16.0</c:v>
                </c:pt>
                <c:pt idx="32">
                  <c:v>14.6</c:v>
                </c:pt>
                <c:pt idx="33">
                  <c:v>15.8</c:v>
                </c:pt>
                <c:pt idx="34">
                  <c:v>15.5</c:v>
                </c:pt>
                <c:pt idx="35">
                  <c:v>15.3</c:v>
                </c:pt>
                <c:pt idx="36">
                  <c:v>15.1</c:v>
                </c:pt>
                <c:pt idx="37">
                  <c:v>15.3</c:v>
                </c:pt>
                <c:pt idx="38">
                  <c:v>15.3</c:v>
                </c:pt>
                <c:pt idx="39">
                  <c:v>14.7</c:v>
                </c:pt>
                <c:pt idx="40">
                  <c:v>14.4</c:v>
                </c:pt>
                <c:pt idx="41">
                  <c:v>12.7</c:v>
                </c:pt>
                <c:pt idx="42">
                  <c:v>14.1</c:v>
                </c:pt>
                <c:pt idx="43">
                  <c:v>14.3</c:v>
                </c:pt>
                <c:pt idx="44">
                  <c:v>14.3</c:v>
                </c:pt>
                <c:pt idx="45">
                  <c:v>13.1</c:v>
                </c:pt>
                <c:pt idx="46">
                  <c:v>13.0</c:v>
                </c:pt>
                <c:pt idx="47">
                  <c:v>13.5</c:v>
                </c:pt>
                <c:pt idx="48">
                  <c:v>14.4</c:v>
                </c:pt>
                <c:pt idx="49">
                  <c:v>13.3</c:v>
                </c:pt>
                <c:pt idx="50">
                  <c:v>12.1</c:v>
                </c:pt>
                <c:pt idx="51">
                  <c:v>10.4</c:v>
                </c:pt>
                <c:pt idx="52">
                  <c:v>9.5</c:v>
                </c:pt>
                <c:pt idx="53">
                  <c:v>10.4</c:v>
                </c:pt>
                <c:pt idx="54">
                  <c:v>11.7</c:v>
                </c:pt>
                <c:pt idx="55">
                  <c:v>11.2</c:v>
                </c:pt>
                <c:pt idx="56">
                  <c:v>10.9</c:v>
                </c:pt>
                <c:pt idx="57">
                  <c:v>11.4</c:v>
                </c:pt>
                <c:pt idx="58">
                  <c:v>11.3</c:v>
                </c:pt>
                <c:pt idx="59">
                  <c:v>10.9</c:v>
                </c:pt>
                <c:pt idx="60">
                  <c:v>11.3</c:v>
                </c:pt>
                <c:pt idx="61">
                  <c:v>12.4</c:v>
                </c:pt>
                <c:pt idx="62">
                  <c:v>12.4</c:v>
                </c:pt>
                <c:pt idx="63">
                  <c:v>10.5</c:v>
                </c:pt>
                <c:pt idx="64">
                  <c:v>10.4</c:v>
                </c:pt>
                <c:pt idx="65">
                  <c:v>10.4</c:v>
                </c:pt>
                <c:pt idx="66">
                  <c:v>10.4</c:v>
                </c:pt>
                <c:pt idx="67">
                  <c:v>12.7</c:v>
                </c:pt>
                <c:pt idx="68">
                  <c:v>11.1</c:v>
                </c:pt>
                <c:pt idx="69">
                  <c:v>9.4</c:v>
                </c:pt>
                <c:pt idx="70">
                  <c:v>9.5</c:v>
                </c:pt>
                <c:pt idx="71">
                  <c:v>9.1</c:v>
                </c:pt>
                <c:pt idx="72">
                  <c:v>10.3</c:v>
                </c:pt>
                <c:pt idx="73">
                  <c:v>10.9</c:v>
                </c:pt>
                <c:pt idx="74">
                  <c:v>10.7</c:v>
                </c:pt>
                <c:pt idx="75">
                  <c:v>9.7</c:v>
                </c:pt>
                <c:pt idx="76">
                  <c:v>11.1</c:v>
                </c:pt>
                <c:pt idx="77">
                  <c:v>9.6</c:v>
                </c:pt>
                <c:pt idx="78">
                  <c:v>9.8</c:v>
                </c:pt>
                <c:pt idx="79">
                  <c:v>9.9</c:v>
                </c:pt>
                <c:pt idx="80">
                  <c:v>11.1</c:v>
                </c:pt>
                <c:pt idx="81">
                  <c:v>10.1</c:v>
                </c:pt>
                <c:pt idx="82">
                  <c:v>12.0</c:v>
                </c:pt>
                <c:pt idx="83">
                  <c:v>11.2</c:v>
                </c:pt>
                <c:pt idx="84">
                  <c:v>10.9</c:v>
                </c:pt>
                <c:pt idx="85">
                  <c:v>10.6</c:v>
                </c:pt>
                <c:pt idx="86">
                  <c:v>11.0</c:v>
                </c:pt>
                <c:pt idx="87">
                  <c:v>11.7</c:v>
                </c:pt>
                <c:pt idx="88">
                  <c:v>12.0</c:v>
                </c:pt>
                <c:pt idx="89">
                  <c:v>13.0</c:v>
                </c:pt>
                <c:pt idx="90">
                  <c:v>12.9</c:v>
                </c:pt>
                <c:pt idx="91">
                  <c:v>12.2</c:v>
                </c:pt>
                <c:pt idx="92">
                  <c:v>12.5</c:v>
                </c:pt>
                <c:pt idx="93">
                  <c:v>13.3</c:v>
                </c:pt>
                <c:pt idx="94">
                  <c:v>13.1</c:v>
                </c:pt>
                <c:pt idx="95">
                  <c:v>14.5</c:v>
                </c:pt>
                <c:pt idx="96">
                  <c:v>14.2</c:v>
                </c:pt>
                <c:pt idx="97">
                  <c:v>14.4</c:v>
                </c:pt>
                <c:pt idx="98">
                  <c:v>14.2</c:v>
                </c:pt>
                <c:pt idx="99">
                  <c:v>14.4</c:v>
                </c:pt>
                <c:pt idx="100">
                  <c:v>14.9</c:v>
                </c:pt>
                <c:pt idx="101">
                  <c:v>14.7</c:v>
                </c:pt>
                <c:pt idx="102">
                  <c:v>14.8</c:v>
                </c:pt>
                <c:pt idx="103">
                  <c:v>14.3</c:v>
                </c:pt>
                <c:pt idx="104">
                  <c:v>14.0</c:v>
                </c:pt>
                <c:pt idx="105">
                  <c:v>14.6</c:v>
                </c:pt>
                <c:pt idx="106">
                  <c:v>14.8</c:v>
                </c:pt>
                <c:pt idx="107">
                  <c:v>14.6</c:v>
                </c:pt>
                <c:pt idx="108">
                  <c:v>15.6</c:v>
                </c:pt>
                <c:pt idx="109">
                  <c:v>15.7</c:v>
                </c:pt>
                <c:pt idx="110">
                  <c:v>15.4</c:v>
                </c:pt>
                <c:pt idx="111">
                  <c:v>15.5</c:v>
                </c:pt>
                <c:pt idx="112">
                  <c:v>15.6</c:v>
                </c:pt>
                <c:pt idx="113">
                  <c:v>15.1</c:v>
                </c:pt>
                <c:pt idx="114">
                  <c:v>15.5</c:v>
                </c:pt>
                <c:pt idx="115">
                  <c:v>16.9</c:v>
                </c:pt>
                <c:pt idx="116">
                  <c:v>19.1</c:v>
                </c:pt>
                <c:pt idx="117">
                  <c:v>14.2</c:v>
                </c:pt>
                <c:pt idx="118">
                  <c:v>14.6</c:v>
                </c:pt>
                <c:pt idx="119">
                  <c:v>15.7</c:v>
                </c:pt>
                <c:pt idx="120">
                  <c:v>16.1</c:v>
                </c:pt>
                <c:pt idx="121">
                  <c:v>15.4</c:v>
                </c:pt>
                <c:pt idx="122">
                  <c:v>14.2</c:v>
                </c:pt>
                <c:pt idx="123">
                  <c:v>15.8</c:v>
                </c:pt>
                <c:pt idx="124">
                  <c:v>16.3</c:v>
                </c:pt>
                <c:pt idx="125">
                  <c:v>15.9</c:v>
                </c:pt>
                <c:pt idx="126">
                  <c:v>15.7</c:v>
                </c:pt>
                <c:pt idx="127">
                  <c:v>17.3</c:v>
                </c:pt>
                <c:pt idx="128">
                  <c:v>21.5</c:v>
                </c:pt>
                <c:pt idx="129">
                  <c:v>14.8</c:v>
                </c:pt>
                <c:pt idx="130">
                  <c:v>14.8</c:v>
                </c:pt>
                <c:pt idx="131">
                  <c:v>18.1</c:v>
                </c:pt>
                <c:pt idx="132">
                  <c:v>12.4</c:v>
                </c:pt>
                <c:pt idx="133">
                  <c:v>15.1</c:v>
                </c:pt>
                <c:pt idx="134">
                  <c:v>15.3</c:v>
                </c:pt>
                <c:pt idx="135">
                  <c:v>15.5</c:v>
                </c:pt>
                <c:pt idx="136">
                  <c:v>14.6</c:v>
                </c:pt>
                <c:pt idx="137">
                  <c:v>15.6</c:v>
                </c:pt>
                <c:pt idx="138">
                  <c:v>15.7</c:v>
                </c:pt>
                <c:pt idx="139">
                  <c:v>17.1</c:v>
                </c:pt>
                <c:pt idx="140">
                  <c:v>16.1</c:v>
                </c:pt>
                <c:pt idx="141">
                  <c:v>14.3</c:v>
                </c:pt>
                <c:pt idx="142">
                  <c:v>14.5</c:v>
                </c:pt>
                <c:pt idx="143">
                  <c:v>15.6</c:v>
                </c:pt>
                <c:pt idx="144">
                  <c:v>16.1</c:v>
                </c:pt>
                <c:pt idx="145">
                  <c:v>16.5</c:v>
                </c:pt>
                <c:pt idx="146">
                  <c:v>16.2</c:v>
                </c:pt>
                <c:pt idx="147">
                  <c:v>15.5</c:v>
                </c:pt>
                <c:pt idx="148">
                  <c:v>15.9</c:v>
                </c:pt>
                <c:pt idx="149">
                  <c:v>15.9</c:v>
                </c:pt>
                <c:pt idx="150">
                  <c:v>15.7</c:v>
                </c:pt>
                <c:pt idx="151">
                  <c:v>15.4</c:v>
                </c:pt>
                <c:pt idx="152">
                  <c:v>15.0</c:v>
                </c:pt>
                <c:pt idx="153">
                  <c:v>15.2</c:v>
                </c:pt>
                <c:pt idx="154">
                  <c:v>15.4</c:v>
                </c:pt>
                <c:pt idx="155">
                  <c:v>16.4</c:v>
                </c:pt>
                <c:pt idx="156">
                  <c:v>15.4</c:v>
                </c:pt>
                <c:pt idx="157">
                  <c:v>15.0</c:v>
                </c:pt>
                <c:pt idx="158">
                  <c:v>14.7</c:v>
                </c:pt>
                <c:pt idx="159">
                  <c:v>16.0</c:v>
                </c:pt>
                <c:pt idx="160">
                  <c:v>15.3</c:v>
                </c:pt>
                <c:pt idx="161">
                  <c:v>14.4</c:v>
                </c:pt>
                <c:pt idx="162">
                  <c:v>14.7</c:v>
                </c:pt>
                <c:pt idx="163">
                  <c:v>16.5</c:v>
                </c:pt>
                <c:pt idx="164">
                  <c:v>15.7</c:v>
                </c:pt>
                <c:pt idx="165">
                  <c:v>13.6</c:v>
                </c:pt>
                <c:pt idx="166">
                  <c:v>13.4</c:v>
                </c:pt>
                <c:pt idx="167">
                  <c:v>13.6</c:v>
                </c:pt>
                <c:pt idx="168">
                  <c:v>16.3</c:v>
                </c:pt>
                <c:pt idx="169">
                  <c:v>14.4</c:v>
                </c:pt>
                <c:pt idx="170">
                  <c:v>14.5</c:v>
                </c:pt>
                <c:pt idx="171">
                  <c:v>14.3</c:v>
                </c:pt>
                <c:pt idx="172">
                  <c:v>14.0</c:v>
                </c:pt>
                <c:pt idx="173">
                  <c:v>14.1</c:v>
                </c:pt>
                <c:pt idx="174">
                  <c:v>14.1</c:v>
                </c:pt>
                <c:pt idx="175">
                  <c:v>13.9</c:v>
                </c:pt>
                <c:pt idx="176">
                  <c:v>14.3</c:v>
                </c:pt>
                <c:pt idx="177">
                  <c:v>13.7</c:v>
                </c:pt>
                <c:pt idx="178">
                  <c:v>13.1</c:v>
                </c:pt>
                <c:pt idx="179">
                  <c:v>13.0</c:v>
                </c:pt>
                <c:pt idx="180">
                  <c:v>11.8</c:v>
                </c:pt>
                <c:pt idx="181">
                  <c:v>12.4</c:v>
                </c:pt>
                <c:pt idx="182">
                  <c:v>12.8</c:v>
                </c:pt>
                <c:pt idx="183">
                  <c:v>12.0</c:v>
                </c:pt>
                <c:pt idx="184">
                  <c:v>12.5</c:v>
                </c:pt>
                <c:pt idx="185">
                  <c:v>12.7</c:v>
                </c:pt>
                <c:pt idx="186">
                  <c:v>13.0</c:v>
                </c:pt>
                <c:pt idx="187">
                  <c:v>12.6</c:v>
                </c:pt>
                <c:pt idx="188">
                  <c:v>13.1</c:v>
                </c:pt>
                <c:pt idx="189">
                  <c:v>12.2</c:v>
                </c:pt>
                <c:pt idx="190">
                  <c:v>12.6</c:v>
                </c:pt>
                <c:pt idx="191">
                  <c:v>12.7</c:v>
                </c:pt>
                <c:pt idx="192">
                  <c:v>12.6</c:v>
                </c:pt>
                <c:pt idx="193">
                  <c:v>12.9</c:v>
                </c:pt>
                <c:pt idx="194">
                  <c:v>12.8</c:v>
                </c:pt>
                <c:pt idx="195">
                  <c:v>12.6</c:v>
                </c:pt>
                <c:pt idx="196">
                  <c:v>13.1</c:v>
                </c:pt>
                <c:pt idx="197">
                  <c:v>13.5</c:v>
                </c:pt>
                <c:pt idx="198">
                  <c:v>12.9</c:v>
                </c:pt>
                <c:pt idx="199">
                  <c:v>12.9</c:v>
                </c:pt>
                <c:pt idx="200">
                  <c:v>13.4</c:v>
                </c:pt>
                <c:pt idx="201">
                  <c:v>13.7</c:v>
                </c:pt>
                <c:pt idx="202">
                  <c:v>13.2</c:v>
                </c:pt>
                <c:pt idx="203">
                  <c:v>13.8</c:v>
                </c:pt>
                <c:pt idx="204">
                  <c:v>13.5</c:v>
                </c:pt>
                <c:pt idx="205">
                  <c:v>13.0</c:v>
                </c:pt>
                <c:pt idx="206">
                  <c:v>13.3</c:v>
                </c:pt>
                <c:pt idx="207">
                  <c:v>14.5</c:v>
                </c:pt>
                <c:pt idx="208">
                  <c:v>14.5</c:v>
                </c:pt>
                <c:pt idx="209">
                  <c:v>14.5</c:v>
                </c:pt>
                <c:pt idx="210">
                  <c:v>14.5</c:v>
                </c:pt>
                <c:pt idx="211">
                  <c:v>13.6</c:v>
                </c:pt>
                <c:pt idx="212">
                  <c:v>14.0</c:v>
                </c:pt>
                <c:pt idx="213">
                  <c:v>14.9</c:v>
                </c:pt>
                <c:pt idx="214">
                  <c:v>14.9</c:v>
                </c:pt>
                <c:pt idx="215">
                  <c:v>15.0</c:v>
                </c:pt>
                <c:pt idx="216">
                  <c:v>15.4</c:v>
                </c:pt>
                <c:pt idx="217">
                  <c:v>15.5</c:v>
                </c:pt>
                <c:pt idx="218">
                  <c:v>15.3</c:v>
                </c:pt>
                <c:pt idx="219">
                  <c:v>16.0</c:v>
                </c:pt>
                <c:pt idx="220">
                  <c:v>14.6</c:v>
                </c:pt>
                <c:pt idx="221">
                  <c:v>15.1</c:v>
                </c:pt>
                <c:pt idx="222">
                  <c:v>14.9</c:v>
                </c:pt>
                <c:pt idx="223">
                  <c:v>15.4</c:v>
                </c:pt>
                <c:pt idx="224">
                  <c:v>15.3</c:v>
                </c:pt>
                <c:pt idx="225">
                  <c:v>15.9</c:v>
                </c:pt>
                <c:pt idx="226">
                  <c:v>15.9</c:v>
                </c:pt>
                <c:pt idx="227">
                  <c:v>15.6</c:v>
                </c:pt>
                <c:pt idx="228">
                  <c:v>14.8</c:v>
                </c:pt>
                <c:pt idx="229">
                  <c:v>14.9</c:v>
                </c:pt>
                <c:pt idx="230">
                  <c:v>15.3</c:v>
                </c:pt>
                <c:pt idx="231">
                  <c:v>14.4</c:v>
                </c:pt>
                <c:pt idx="232">
                  <c:v>14.8</c:v>
                </c:pt>
                <c:pt idx="233">
                  <c:v>15.4</c:v>
                </c:pt>
                <c:pt idx="234">
                  <c:v>14.7</c:v>
                </c:pt>
                <c:pt idx="235">
                  <c:v>15.4</c:v>
                </c:pt>
                <c:pt idx="236">
                  <c:v>15.3</c:v>
                </c:pt>
                <c:pt idx="237">
                  <c:v>14.9</c:v>
                </c:pt>
                <c:pt idx="238">
                  <c:v>15.4</c:v>
                </c:pt>
                <c:pt idx="239">
                  <c:v>16.3</c:v>
                </c:pt>
                <c:pt idx="240">
                  <c:v>14.8</c:v>
                </c:pt>
                <c:pt idx="241">
                  <c:v>15.6</c:v>
                </c:pt>
                <c:pt idx="242">
                  <c:v>16.0</c:v>
                </c:pt>
                <c:pt idx="243">
                  <c:v>15.5</c:v>
                </c:pt>
                <c:pt idx="244">
                  <c:v>16.0</c:v>
                </c:pt>
                <c:pt idx="245">
                  <c:v>15.3</c:v>
                </c:pt>
                <c:pt idx="246">
                  <c:v>15.1</c:v>
                </c:pt>
                <c:pt idx="247">
                  <c:v>15.5</c:v>
                </c:pt>
                <c:pt idx="248">
                  <c:v>15.5</c:v>
                </c:pt>
                <c:pt idx="249">
                  <c:v>15.3</c:v>
                </c:pt>
                <c:pt idx="250">
                  <c:v>15.7</c:v>
                </c:pt>
                <c:pt idx="251">
                  <c:v>15.2</c:v>
                </c:pt>
                <c:pt idx="252">
                  <c:v>15.7</c:v>
                </c:pt>
                <c:pt idx="253">
                  <c:v>15.3</c:v>
                </c:pt>
                <c:pt idx="254">
                  <c:v>15.8</c:v>
                </c:pt>
                <c:pt idx="255">
                  <c:v>15.1</c:v>
                </c:pt>
                <c:pt idx="256">
                  <c:v>15.1</c:v>
                </c:pt>
                <c:pt idx="257">
                  <c:v>14.5</c:v>
                </c:pt>
                <c:pt idx="258">
                  <c:v>15.6</c:v>
                </c:pt>
                <c:pt idx="259">
                  <c:v>16.1</c:v>
                </c:pt>
                <c:pt idx="260">
                  <c:v>15.1</c:v>
                </c:pt>
                <c:pt idx="261">
                  <c:v>15.4</c:v>
                </c:pt>
                <c:pt idx="262">
                  <c:v>15.8</c:v>
                </c:pt>
                <c:pt idx="263">
                  <c:v>16.5</c:v>
                </c:pt>
                <c:pt idx="264">
                  <c:v>14.8</c:v>
                </c:pt>
                <c:pt idx="265">
                  <c:v>15.2</c:v>
                </c:pt>
                <c:pt idx="266">
                  <c:v>15.4</c:v>
                </c:pt>
                <c:pt idx="267">
                  <c:v>15.9</c:v>
                </c:pt>
                <c:pt idx="268">
                  <c:v>17.1</c:v>
                </c:pt>
                <c:pt idx="269">
                  <c:v>16.8</c:v>
                </c:pt>
                <c:pt idx="270">
                  <c:v>14.7</c:v>
                </c:pt>
                <c:pt idx="271">
                  <c:v>14.8</c:v>
                </c:pt>
                <c:pt idx="272">
                  <c:v>16.3</c:v>
                </c:pt>
                <c:pt idx="273">
                  <c:v>17.1</c:v>
                </c:pt>
                <c:pt idx="274">
                  <c:v>16.1</c:v>
                </c:pt>
                <c:pt idx="275">
                  <c:v>17.4</c:v>
                </c:pt>
                <c:pt idx="276">
                  <c:v>16.6</c:v>
                </c:pt>
                <c:pt idx="277">
                  <c:v>17.1</c:v>
                </c:pt>
                <c:pt idx="278">
                  <c:v>16.8</c:v>
                </c:pt>
                <c:pt idx="279">
                  <c:v>16.9</c:v>
                </c:pt>
                <c:pt idx="280">
                  <c:v>17.6</c:v>
                </c:pt>
                <c:pt idx="281">
                  <c:v>17.3</c:v>
                </c:pt>
                <c:pt idx="282">
                  <c:v>17.7</c:v>
                </c:pt>
                <c:pt idx="283">
                  <c:v>17.6</c:v>
                </c:pt>
                <c:pt idx="284">
                  <c:v>17.7</c:v>
                </c:pt>
                <c:pt idx="285">
                  <c:v>17.7</c:v>
                </c:pt>
                <c:pt idx="286">
                  <c:v>17.6</c:v>
                </c:pt>
                <c:pt idx="287">
                  <c:v>18.3</c:v>
                </c:pt>
                <c:pt idx="288">
                  <c:v>18.6</c:v>
                </c:pt>
                <c:pt idx="289">
                  <c:v>19.4</c:v>
                </c:pt>
                <c:pt idx="290">
                  <c:v>18.3</c:v>
                </c:pt>
                <c:pt idx="291">
                  <c:v>17.9</c:v>
                </c:pt>
                <c:pt idx="292">
                  <c:v>17.9</c:v>
                </c:pt>
                <c:pt idx="293">
                  <c:v>17.6</c:v>
                </c:pt>
                <c:pt idx="294">
                  <c:v>17.3</c:v>
                </c:pt>
                <c:pt idx="295">
                  <c:v>17.5</c:v>
                </c:pt>
                <c:pt idx="296">
                  <c:v>18.7</c:v>
                </c:pt>
                <c:pt idx="297">
                  <c:v>17.5</c:v>
                </c:pt>
                <c:pt idx="298">
                  <c:v>16.6</c:v>
                </c:pt>
                <c:pt idx="299">
                  <c:v>16.2</c:v>
                </c:pt>
                <c:pt idx="300">
                  <c:v>17.7</c:v>
                </c:pt>
                <c:pt idx="301">
                  <c:v>17.8</c:v>
                </c:pt>
                <c:pt idx="302">
                  <c:v>17.2</c:v>
                </c:pt>
                <c:pt idx="303">
                  <c:v>16.9</c:v>
                </c:pt>
                <c:pt idx="304">
                  <c:v>16.9</c:v>
                </c:pt>
                <c:pt idx="305">
                  <c:v>17.5</c:v>
                </c:pt>
                <c:pt idx="306">
                  <c:v>16.5</c:v>
                </c:pt>
                <c:pt idx="307">
                  <c:v>16.3</c:v>
                </c:pt>
                <c:pt idx="308">
                  <c:v>16.4</c:v>
                </c:pt>
                <c:pt idx="309">
                  <c:v>22.1</c:v>
                </c:pt>
                <c:pt idx="310">
                  <c:v>18.0</c:v>
                </c:pt>
                <c:pt idx="311">
                  <c:v>16.5</c:v>
                </c:pt>
                <c:pt idx="312">
                  <c:v>16.5</c:v>
                </c:pt>
                <c:pt idx="313">
                  <c:v>17.3</c:v>
                </c:pt>
                <c:pt idx="314">
                  <c:v>17.1</c:v>
                </c:pt>
                <c:pt idx="315">
                  <c:v>17.7</c:v>
                </c:pt>
                <c:pt idx="316">
                  <c:v>16.2</c:v>
                </c:pt>
                <c:pt idx="317">
                  <c:v>16.9</c:v>
                </c:pt>
                <c:pt idx="318">
                  <c:v>18.2</c:v>
                </c:pt>
                <c:pt idx="319">
                  <c:v>18.4</c:v>
                </c:pt>
                <c:pt idx="320">
                  <c:v>16.7</c:v>
                </c:pt>
                <c:pt idx="321">
                  <c:v>16.3</c:v>
                </c:pt>
                <c:pt idx="322">
                  <c:v>16.5</c:v>
                </c:pt>
                <c:pt idx="323">
                  <c:v>17.9</c:v>
                </c:pt>
                <c:pt idx="324">
                  <c:v>16.7</c:v>
                </c:pt>
                <c:pt idx="325">
                  <c:v>16.1</c:v>
                </c:pt>
                <c:pt idx="326">
                  <c:v>16.5</c:v>
                </c:pt>
                <c:pt idx="327">
                  <c:v>16.7</c:v>
                </c:pt>
                <c:pt idx="328">
                  <c:v>16.5</c:v>
                </c:pt>
                <c:pt idx="329">
                  <c:v>17.0</c:v>
                </c:pt>
                <c:pt idx="330">
                  <c:v>17.1</c:v>
                </c:pt>
                <c:pt idx="331">
                  <c:v>18.3</c:v>
                </c:pt>
                <c:pt idx="332">
                  <c:v>17.3</c:v>
                </c:pt>
                <c:pt idx="333">
                  <c:v>16.5</c:v>
                </c:pt>
                <c:pt idx="334">
                  <c:v>17.6</c:v>
                </c:pt>
                <c:pt idx="335">
                  <c:v>17.4</c:v>
                </c:pt>
                <c:pt idx="336">
                  <c:v>16.7</c:v>
                </c:pt>
                <c:pt idx="337">
                  <c:v>17.0</c:v>
                </c:pt>
                <c:pt idx="338">
                  <c:v>17.2</c:v>
                </c:pt>
                <c:pt idx="339">
                  <c:v>16.9</c:v>
                </c:pt>
                <c:pt idx="340">
                  <c:v>18.2</c:v>
                </c:pt>
                <c:pt idx="341">
                  <c:v>16.2</c:v>
                </c:pt>
                <c:pt idx="342">
                  <c:v>17.3</c:v>
                </c:pt>
                <c:pt idx="343">
                  <c:v>17.2</c:v>
                </c:pt>
                <c:pt idx="344">
                  <c:v>17.9</c:v>
                </c:pt>
                <c:pt idx="345">
                  <c:v>17.5</c:v>
                </c:pt>
                <c:pt idx="346">
                  <c:v>17.4</c:v>
                </c:pt>
                <c:pt idx="347">
                  <c:v>18.1</c:v>
                </c:pt>
                <c:pt idx="348">
                  <c:v>16.9</c:v>
                </c:pt>
                <c:pt idx="349">
                  <c:v>16.9</c:v>
                </c:pt>
                <c:pt idx="350">
                  <c:v>17.4</c:v>
                </c:pt>
                <c:pt idx="351">
                  <c:v>17.8</c:v>
                </c:pt>
                <c:pt idx="352">
                  <c:v>17.4</c:v>
                </c:pt>
                <c:pt idx="353">
                  <c:v>18.5</c:v>
                </c:pt>
                <c:pt idx="354">
                  <c:v>21.1</c:v>
                </c:pt>
                <c:pt idx="355">
                  <c:v>17.4</c:v>
                </c:pt>
                <c:pt idx="356">
                  <c:v>16.9</c:v>
                </c:pt>
                <c:pt idx="357">
                  <c:v>15.3</c:v>
                </c:pt>
                <c:pt idx="358">
                  <c:v>16.5</c:v>
                </c:pt>
                <c:pt idx="359">
                  <c:v>17.2</c:v>
                </c:pt>
                <c:pt idx="360">
                  <c:v>18.1</c:v>
                </c:pt>
                <c:pt idx="361">
                  <c:v>17.1</c:v>
                </c:pt>
                <c:pt idx="362">
                  <c:v>17.0</c:v>
                </c:pt>
                <c:pt idx="363">
                  <c:v>17.1</c:v>
                </c:pt>
                <c:pt idx="364">
                  <c:v>16.7</c:v>
                </c:pt>
                <c:pt idx="365">
                  <c:v>16.9</c:v>
                </c:pt>
                <c:pt idx="366">
                  <c:v>17.7</c:v>
                </c:pt>
                <c:pt idx="367">
                  <c:v>16.5</c:v>
                </c:pt>
                <c:pt idx="368">
                  <c:v>17.0</c:v>
                </c:pt>
                <c:pt idx="369">
                  <c:v>16.9</c:v>
                </c:pt>
                <c:pt idx="370">
                  <c:v>16.7</c:v>
                </c:pt>
                <c:pt idx="371">
                  <c:v>17.1</c:v>
                </c:pt>
                <c:pt idx="372">
                  <c:v>16.9</c:v>
                </c:pt>
                <c:pt idx="373">
                  <c:v>17.2</c:v>
                </c:pt>
                <c:pt idx="374">
                  <c:v>16.4</c:v>
                </c:pt>
                <c:pt idx="375">
                  <c:v>16.6</c:v>
                </c:pt>
                <c:pt idx="376">
                  <c:v>16.7</c:v>
                </c:pt>
                <c:pt idx="377">
                  <c:v>16.2</c:v>
                </c:pt>
                <c:pt idx="378">
                  <c:v>15.8</c:v>
                </c:pt>
                <c:pt idx="379">
                  <c:v>16.4</c:v>
                </c:pt>
                <c:pt idx="380">
                  <c:v>16.5</c:v>
                </c:pt>
                <c:pt idx="381">
                  <c:v>16.5</c:v>
                </c:pt>
                <c:pt idx="382">
                  <c:v>16.4</c:v>
                </c:pt>
                <c:pt idx="383">
                  <c:v>16.0</c:v>
                </c:pt>
                <c:pt idx="384">
                  <c:v>15.7</c:v>
                </c:pt>
                <c:pt idx="385">
                  <c:v>15.5</c:v>
                </c:pt>
                <c:pt idx="386">
                  <c:v>15.1</c:v>
                </c:pt>
                <c:pt idx="387">
                  <c:v>14.6</c:v>
                </c:pt>
                <c:pt idx="388">
                  <c:v>14.7</c:v>
                </c:pt>
                <c:pt idx="389">
                  <c:v>14.4</c:v>
                </c:pt>
                <c:pt idx="390">
                  <c:v>13.0</c:v>
                </c:pt>
                <c:pt idx="391">
                  <c:v>14.1</c:v>
                </c:pt>
                <c:pt idx="392">
                  <c:v>13.0</c:v>
                </c:pt>
                <c:pt idx="393">
                  <c:v>10.9</c:v>
                </c:pt>
                <c:pt idx="394">
                  <c:v>10.5</c:v>
                </c:pt>
                <c:pt idx="395">
                  <c:v>10.4</c:v>
                </c:pt>
                <c:pt idx="396">
                  <c:v>9.8</c:v>
                </c:pt>
                <c:pt idx="397">
                  <c:v>9.2</c:v>
                </c:pt>
                <c:pt idx="398">
                  <c:v>9.8</c:v>
                </c:pt>
                <c:pt idx="399">
                  <c:v>9.4</c:v>
                </c:pt>
                <c:pt idx="400">
                  <c:v>10.2</c:v>
                </c:pt>
                <c:pt idx="401">
                  <c:v>10.1</c:v>
                </c:pt>
                <c:pt idx="402">
                  <c:v>11.6</c:v>
                </c:pt>
                <c:pt idx="403">
                  <c:v>14.8</c:v>
                </c:pt>
                <c:pt idx="404">
                  <c:v>9.5</c:v>
                </c:pt>
                <c:pt idx="405">
                  <c:v>10.6</c:v>
                </c:pt>
                <c:pt idx="406">
                  <c:v>11.0</c:v>
                </c:pt>
                <c:pt idx="407">
                  <c:v>11.3</c:v>
                </c:pt>
                <c:pt idx="408">
                  <c:v>10.9</c:v>
                </c:pt>
                <c:pt idx="409">
                  <c:v>10.3</c:v>
                </c:pt>
                <c:pt idx="410">
                  <c:v>11.8</c:v>
                </c:pt>
                <c:pt idx="411">
                  <c:v>11.5</c:v>
                </c:pt>
                <c:pt idx="412">
                  <c:v>12.0</c:v>
                </c:pt>
                <c:pt idx="413">
                  <c:v>11.6</c:v>
                </c:pt>
                <c:pt idx="414">
                  <c:v>11.9</c:v>
                </c:pt>
                <c:pt idx="415">
                  <c:v>12.0</c:v>
                </c:pt>
                <c:pt idx="416">
                  <c:v>11.9</c:v>
                </c:pt>
                <c:pt idx="417">
                  <c:v>12.4</c:v>
                </c:pt>
                <c:pt idx="418">
                  <c:v>12.3</c:v>
                </c:pt>
                <c:pt idx="419">
                  <c:v>12.6</c:v>
                </c:pt>
                <c:pt idx="420">
                  <c:v>12.8</c:v>
                </c:pt>
                <c:pt idx="421">
                  <c:v>13.1</c:v>
                </c:pt>
                <c:pt idx="422">
                  <c:v>13.3</c:v>
                </c:pt>
                <c:pt idx="423">
                  <c:v>13.3</c:v>
                </c:pt>
                <c:pt idx="424">
                  <c:v>12.3</c:v>
                </c:pt>
                <c:pt idx="425">
                  <c:v>11.9</c:v>
                </c:pt>
                <c:pt idx="426">
                  <c:v>12.7</c:v>
                </c:pt>
                <c:pt idx="427">
                  <c:v>12.6</c:v>
                </c:pt>
                <c:pt idx="428">
                  <c:v>13.4</c:v>
                </c:pt>
                <c:pt idx="429">
                  <c:v>13.7</c:v>
                </c:pt>
                <c:pt idx="430">
                  <c:v>13.7</c:v>
                </c:pt>
                <c:pt idx="431">
                  <c:v>13.8</c:v>
                </c:pt>
                <c:pt idx="432">
                  <c:v>14.4</c:v>
                </c:pt>
                <c:pt idx="433">
                  <c:v>15.0</c:v>
                </c:pt>
                <c:pt idx="434">
                  <c:v>14.6</c:v>
                </c:pt>
                <c:pt idx="435">
                  <c:v>14.8</c:v>
                </c:pt>
                <c:pt idx="436">
                  <c:v>14.5</c:v>
                </c:pt>
                <c:pt idx="437">
                  <c:v>14.5</c:v>
                </c:pt>
                <c:pt idx="438">
                  <c:v>14.4</c:v>
                </c:pt>
                <c:pt idx="439">
                  <c:v>14.4</c:v>
                </c:pt>
                <c:pt idx="440">
                  <c:v>15.1</c:v>
                </c:pt>
                <c:pt idx="441">
                  <c:v>14.8</c:v>
                </c:pt>
                <c:pt idx="442">
                  <c:v>15.5</c:v>
                </c:pt>
                <c:pt idx="443">
                  <c:v>15.5</c:v>
                </c:pt>
                <c:pt idx="444">
                  <c:v>15.8</c:v>
                </c:pt>
                <c:pt idx="445">
                  <c:v>16.0</c:v>
                </c:pt>
                <c:pt idx="446">
                  <c:v>15.8</c:v>
                </c:pt>
                <c:pt idx="447">
                  <c:v>15.8</c:v>
                </c:pt>
                <c:pt idx="448">
                  <c:v>15.7</c:v>
                </c:pt>
                <c:pt idx="449">
                  <c:v>16.1</c:v>
                </c:pt>
                <c:pt idx="450">
                  <c:v>16.0</c:v>
                </c:pt>
                <c:pt idx="451">
                  <c:v>16.0</c:v>
                </c:pt>
                <c:pt idx="452">
                  <c:v>15.5</c:v>
                </c:pt>
                <c:pt idx="453">
                  <c:v>15.7</c:v>
                </c:pt>
                <c:pt idx="454">
                  <c:v>16.5</c:v>
                </c:pt>
                <c:pt idx="455">
                  <c:v>15.8</c:v>
                </c:pt>
                <c:pt idx="456">
                  <c:v>15.7</c:v>
                </c:pt>
                <c:pt idx="457">
                  <c:v>16.0</c:v>
                </c:pt>
                <c:pt idx="458">
                  <c:v>17.2</c:v>
                </c:pt>
                <c:pt idx="459">
                  <c:v>16.7</c:v>
                </c:pt>
                <c:pt idx="460">
                  <c:v>17.1</c:v>
                </c:pt>
                <c:pt idx="461">
                  <c:v>17.4</c:v>
                </c:pt>
                <c:pt idx="462">
                  <c:v>17.0</c:v>
                </c:pt>
                <c:pt idx="463">
                  <c:v>17.7</c:v>
                </c:pt>
                <c:pt idx="464">
                  <c:v>16.7</c:v>
                </c:pt>
                <c:pt idx="465">
                  <c:v>16.7</c:v>
                </c:pt>
                <c:pt idx="466">
                  <c:v>17.2</c:v>
                </c:pt>
                <c:pt idx="467">
                  <c:v>17.1</c:v>
                </c:pt>
                <c:pt idx="468">
                  <c:v>17.1</c:v>
                </c:pt>
                <c:pt idx="469">
                  <c:v>16.8</c:v>
                </c:pt>
                <c:pt idx="470">
                  <c:v>17.9</c:v>
                </c:pt>
                <c:pt idx="471">
                  <c:v>17.4</c:v>
                </c:pt>
                <c:pt idx="472">
                  <c:v>18.1</c:v>
                </c:pt>
                <c:pt idx="473">
                  <c:v>17.8</c:v>
                </c:pt>
                <c:pt idx="474">
                  <c:v>18.0</c:v>
                </c:pt>
                <c:pt idx="475">
                  <c:v>18.2</c:v>
                </c:pt>
                <c:pt idx="476">
                  <c:v>18.4</c:v>
                </c:pt>
                <c:pt idx="477">
                  <c:v>18.4</c:v>
                </c:pt>
                <c:pt idx="478">
                  <c:v>18.4</c:v>
                </c:pt>
                <c:pt idx="479">
                  <c:v>17.6</c:v>
                </c:pt>
                <c:pt idx="480">
                  <c:v>18.1</c:v>
                </c:pt>
                <c:pt idx="481">
                  <c:v>17.9</c:v>
                </c:pt>
                <c:pt idx="482">
                  <c:v>17.2</c:v>
                </c:pt>
                <c:pt idx="483">
                  <c:v>17.9</c:v>
                </c:pt>
                <c:pt idx="484">
                  <c:v>17.6</c:v>
                </c:pt>
                <c:pt idx="485">
                  <c:v>17.4</c:v>
                </c:pt>
                <c:pt idx="486">
                  <c:v>18.1</c:v>
                </c:pt>
                <c:pt idx="487">
                  <c:v>17.5</c:v>
                </c:pt>
                <c:pt idx="488">
                  <c:v>18.0</c:v>
                </c:pt>
                <c:pt idx="489">
                  <c:v>18.2</c:v>
                </c:pt>
                <c:pt idx="490">
                  <c:v>17.9</c:v>
                </c:pt>
                <c:pt idx="491">
                  <c:v>18.4</c:v>
                </c:pt>
                <c:pt idx="492">
                  <c:v>17.7</c:v>
                </c:pt>
                <c:pt idx="493">
                  <c:v>17.7</c:v>
                </c:pt>
                <c:pt idx="494">
                  <c:v>17.1</c:v>
                </c:pt>
                <c:pt idx="495">
                  <c:v>17.4</c:v>
                </c:pt>
                <c:pt idx="496">
                  <c:v>17.1</c:v>
                </c:pt>
                <c:pt idx="497">
                  <c:v>17.0</c:v>
                </c:pt>
                <c:pt idx="498">
                  <c:v>17.1</c:v>
                </c:pt>
                <c:pt idx="499">
                  <c:v>16.4</c:v>
                </c:pt>
                <c:pt idx="500">
                  <c:v>18.9</c:v>
                </c:pt>
                <c:pt idx="501">
                  <c:v>18.4</c:v>
                </c:pt>
                <c:pt idx="502">
                  <c:v>17.8</c:v>
                </c:pt>
                <c:pt idx="503">
                  <c:v>18.2</c:v>
                </c:pt>
                <c:pt idx="504">
                  <c:v>17.5</c:v>
                </c:pt>
                <c:pt idx="505">
                  <c:v>17.5</c:v>
                </c:pt>
                <c:pt idx="506">
                  <c:v>17.9</c:v>
                </c:pt>
              </c:numCache>
            </c:numRef>
          </c:val>
        </c:ser>
        <c:dLbls>
          <c:showLegendKey val="0"/>
          <c:showVal val="0"/>
          <c:showCatName val="0"/>
          <c:showSerName val="0"/>
          <c:showPercent val="0"/>
          <c:showBubbleSize val="0"/>
        </c:dLbls>
        <c:axId val="-2088311624"/>
        <c:axId val="-2088308568"/>
      </c:areaChart>
      <c:lineChart>
        <c:grouping val="standard"/>
        <c:varyColors val="0"/>
        <c:ser>
          <c:idx val="0"/>
          <c:order val="1"/>
          <c:tx>
            <c:v>Vehicle Sales</c:v>
          </c:tx>
          <c:spPr>
            <a:ln w="19050">
              <a:solidFill>
                <a:schemeClr val="tx1">
                  <a:lumMod val="65000"/>
                  <a:lumOff val="35000"/>
                </a:schemeClr>
              </a:solidFill>
            </a:ln>
            <a:effectLst>
              <a:outerShdw blurRad="50800" dist="38100" dir="2700000" algn="tl" rotWithShape="0">
                <a:srgbClr val="000000">
                  <a:alpha val="43000"/>
                </a:srgbClr>
              </a:outerShdw>
            </a:effectLst>
          </c:spPr>
          <c:marker>
            <c:symbol val="none"/>
          </c:marker>
          <c:cat>
            <c:numRef>
              <c:f>Vehicle!$D$89:$D$595</c:f>
              <c:numCache>
                <c:formatCode>0</c:formatCode>
                <c:ptCount val="507"/>
                <c:pt idx="0">
                  <c:v>1976.0</c:v>
                </c:pt>
                <c:pt idx="12">
                  <c:v>1977.0</c:v>
                </c:pt>
                <c:pt idx="24">
                  <c:v>1978.0</c:v>
                </c:pt>
                <c:pt idx="36">
                  <c:v>1979.0</c:v>
                </c:pt>
                <c:pt idx="48">
                  <c:v>1980.0</c:v>
                </c:pt>
                <c:pt idx="60">
                  <c:v>1981.0</c:v>
                </c:pt>
                <c:pt idx="72">
                  <c:v>1982.0</c:v>
                </c:pt>
                <c:pt idx="84">
                  <c:v>1983.0</c:v>
                </c:pt>
                <c:pt idx="96">
                  <c:v>1984.0</c:v>
                </c:pt>
                <c:pt idx="108">
                  <c:v>1985.0</c:v>
                </c:pt>
                <c:pt idx="120">
                  <c:v>1986.0</c:v>
                </c:pt>
                <c:pt idx="132">
                  <c:v>1987.0</c:v>
                </c:pt>
                <c:pt idx="144">
                  <c:v>1988.0</c:v>
                </c:pt>
                <c:pt idx="156">
                  <c:v>1989.0</c:v>
                </c:pt>
                <c:pt idx="168">
                  <c:v>1990.0</c:v>
                </c:pt>
                <c:pt idx="180">
                  <c:v>1991.0</c:v>
                </c:pt>
                <c:pt idx="192">
                  <c:v>1992.0</c:v>
                </c:pt>
                <c:pt idx="204">
                  <c:v>1993.0</c:v>
                </c:pt>
                <c:pt idx="216">
                  <c:v>1994.0</c:v>
                </c:pt>
                <c:pt idx="228">
                  <c:v>1995.0</c:v>
                </c:pt>
                <c:pt idx="240">
                  <c:v>1996.0</c:v>
                </c:pt>
                <c:pt idx="252">
                  <c:v>1997.0</c:v>
                </c:pt>
                <c:pt idx="264">
                  <c:v>1998.0</c:v>
                </c:pt>
                <c:pt idx="276">
                  <c:v>1999.0</c:v>
                </c:pt>
                <c:pt idx="288">
                  <c:v>2000.0</c:v>
                </c:pt>
                <c:pt idx="300">
                  <c:v>2001.0</c:v>
                </c:pt>
                <c:pt idx="312">
                  <c:v>2002.0</c:v>
                </c:pt>
                <c:pt idx="324">
                  <c:v>2003.0</c:v>
                </c:pt>
                <c:pt idx="336">
                  <c:v>2004.0</c:v>
                </c:pt>
                <c:pt idx="348">
                  <c:v>2005.0</c:v>
                </c:pt>
                <c:pt idx="360">
                  <c:v>2006.0</c:v>
                </c:pt>
                <c:pt idx="372">
                  <c:v>2007.0</c:v>
                </c:pt>
                <c:pt idx="384">
                  <c:v>2008.0</c:v>
                </c:pt>
                <c:pt idx="396">
                  <c:v>2009.0</c:v>
                </c:pt>
                <c:pt idx="408">
                  <c:v>2010.0</c:v>
                </c:pt>
                <c:pt idx="420">
                  <c:v>2011.0</c:v>
                </c:pt>
                <c:pt idx="432">
                  <c:v>2012.0</c:v>
                </c:pt>
                <c:pt idx="444">
                  <c:v>2013.0</c:v>
                </c:pt>
                <c:pt idx="456">
                  <c:v>2014.0</c:v>
                </c:pt>
                <c:pt idx="468">
                  <c:v>2015.0</c:v>
                </c:pt>
                <c:pt idx="480">
                  <c:v>2016.0</c:v>
                </c:pt>
                <c:pt idx="492">
                  <c:v>2017.0</c:v>
                </c:pt>
                <c:pt idx="504">
                  <c:v>2018.0</c:v>
                </c:pt>
              </c:numCache>
            </c:numRef>
          </c:cat>
          <c:val>
            <c:numRef>
              <c:f>Vehicle!$F$89:$F$595</c:f>
              <c:numCache>
                <c:formatCode>0.0</c:formatCode>
                <c:ptCount val="507"/>
                <c:pt idx="0">
                  <c:v>12.8</c:v>
                </c:pt>
                <c:pt idx="1">
                  <c:v>13.3</c:v>
                </c:pt>
                <c:pt idx="2">
                  <c:v>13.4</c:v>
                </c:pt>
                <c:pt idx="3">
                  <c:v>13.2</c:v>
                </c:pt>
                <c:pt idx="4">
                  <c:v>13.0</c:v>
                </c:pt>
                <c:pt idx="5">
                  <c:v>13.1</c:v>
                </c:pt>
                <c:pt idx="6">
                  <c:v>13.5</c:v>
                </c:pt>
                <c:pt idx="7">
                  <c:v>13.0</c:v>
                </c:pt>
                <c:pt idx="8">
                  <c:v>13.6</c:v>
                </c:pt>
                <c:pt idx="9">
                  <c:v>12.8</c:v>
                </c:pt>
                <c:pt idx="10">
                  <c:v>13.3</c:v>
                </c:pt>
                <c:pt idx="11">
                  <c:v>14.5</c:v>
                </c:pt>
                <c:pt idx="12">
                  <c:v>14.4</c:v>
                </c:pt>
                <c:pt idx="13">
                  <c:v>14.7</c:v>
                </c:pt>
                <c:pt idx="14">
                  <c:v>15.2</c:v>
                </c:pt>
                <c:pt idx="15">
                  <c:v>15.1</c:v>
                </c:pt>
                <c:pt idx="16">
                  <c:v>15.0</c:v>
                </c:pt>
                <c:pt idx="17">
                  <c:v>15.0</c:v>
                </c:pt>
                <c:pt idx="18">
                  <c:v>14.6</c:v>
                </c:pt>
                <c:pt idx="19">
                  <c:v>14.9</c:v>
                </c:pt>
                <c:pt idx="20">
                  <c:v>14.7</c:v>
                </c:pt>
                <c:pt idx="21">
                  <c:v>14.9</c:v>
                </c:pt>
                <c:pt idx="22">
                  <c:v>14.8</c:v>
                </c:pt>
                <c:pt idx="23">
                  <c:v>15.2</c:v>
                </c:pt>
                <c:pt idx="24">
                  <c:v>13.7</c:v>
                </c:pt>
                <c:pt idx="25">
                  <c:v>14.4</c:v>
                </c:pt>
                <c:pt idx="26">
                  <c:v>15.2</c:v>
                </c:pt>
                <c:pt idx="27">
                  <c:v>16.2</c:v>
                </c:pt>
                <c:pt idx="28">
                  <c:v>16.3</c:v>
                </c:pt>
                <c:pt idx="29">
                  <c:v>16.3</c:v>
                </c:pt>
                <c:pt idx="30">
                  <c:v>15.5</c:v>
                </c:pt>
                <c:pt idx="31">
                  <c:v>16.0</c:v>
                </c:pt>
                <c:pt idx="32">
                  <c:v>14.6</c:v>
                </c:pt>
                <c:pt idx="33">
                  <c:v>15.8</c:v>
                </c:pt>
                <c:pt idx="34">
                  <c:v>15.5</c:v>
                </c:pt>
                <c:pt idx="35">
                  <c:v>15.3</c:v>
                </c:pt>
                <c:pt idx="36">
                  <c:v>15.1</c:v>
                </c:pt>
                <c:pt idx="37">
                  <c:v>15.3</c:v>
                </c:pt>
                <c:pt idx="38">
                  <c:v>15.3</c:v>
                </c:pt>
                <c:pt idx="39">
                  <c:v>14.7</c:v>
                </c:pt>
                <c:pt idx="40">
                  <c:v>14.4</c:v>
                </c:pt>
                <c:pt idx="41">
                  <c:v>12.7</c:v>
                </c:pt>
                <c:pt idx="42">
                  <c:v>14.1</c:v>
                </c:pt>
                <c:pt idx="43">
                  <c:v>14.3</c:v>
                </c:pt>
                <c:pt idx="44">
                  <c:v>14.3</c:v>
                </c:pt>
                <c:pt idx="45">
                  <c:v>13.1</c:v>
                </c:pt>
                <c:pt idx="46">
                  <c:v>13.0</c:v>
                </c:pt>
                <c:pt idx="47">
                  <c:v>13.5</c:v>
                </c:pt>
                <c:pt idx="48">
                  <c:v>14.4</c:v>
                </c:pt>
                <c:pt idx="49">
                  <c:v>13.3</c:v>
                </c:pt>
                <c:pt idx="50">
                  <c:v>12.1</c:v>
                </c:pt>
                <c:pt idx="51">
                  <c:v>10.4</c:v>
                </c:pt>
                <c:pt idx="52">
                  <c:v>9.5</c:v>
                </c:pt>
                <c:pt idx="53">
                  <c:v>10.4</c:v>
                </c:pt>
                <c:pt idx="54">
                  <c:v>11.7</c:v>
                </c:pt>
                <c:pt idx="55">
                  <c:v>11.2</c:v>
                </c:pt>
                <c:pt idx="56">
                  <c:v>10.9</c:v>
                </c:pt>
                <c:pt idx="57">
                  <c:v>11.4</c:v>
                </c:pt>
                <c:pt idx="58">
                  <c:v>11.3</c:v>
                </c:pt>
                <c:pt idx="59">
                  <c:v>10.9</c:v>
                </c:pt>
                <c:pt idx="60">
                  <c:v>11.3</c:v>
                </c:pt>
                <c:pt idx="61">
                  <c:v>12.4</c:v>
                </c:pt>
                <c:pt idx="62">
                  <c:v>12.4</c:v>
                </c:pt>
                <c:pt idx="63">
                  <c:v>10.5</c:v>
                </c:pt>
                <c:pt idx="64">
                  <c:v>10.4</c:v>
                </c:pt>
                <c:pt idx="65">
                  <c:v>10.4</c:v>
                </c:pt>
                <c:pt idx="66">
                  <c:v>10.4</c:v>
                </c:pt>
                <c:pt idx="67">
                  <c:v>12.7</c:v>
                </c:pt>
                <c:pt idx="68">
                  <c:v>11.1</c:v>
                </c:pt>
                <c:pt idx="69">
                  <c:v>9.4</c:v>
                </c:pt>
                <c:pt idx="70">
                  <c:v>9.5</c:v>
                </c:pt>
                <c:pt idx="71">
                  <c:v>9.1</c:v>
                </c:pt>
                <c:pt idx="72">
                  <c:v>10.3</c:v>
                </c:pt>
                <c:pt idx="73">
                  <c:v>10.9</c:v>
                </c:pt>
                <c:pt idx="74">
                  <c:v>10.7</c:v>
                </c:pt>
                <c:pt idx="75">
                  <c:v>9.7</c:v>
                </c:pt>
                <c:pt idx="76">
                  <c:v>11.1</c:v>
                </c:pt>
                <c:pt idx="77">
                  <c:v>9.6</c:v>
                </c:pt>
                <c:pt idx="78">
                  <c:v>9.8</c:v>
                </c:pt>
                <c:pt idx="79">
                  <c:v>9.9</c:v>
                </c:pt>
                <c:pt idx="80">
                  <c:v>11.1</c:v>
                </c:pt>
                <c:pt idx="81">
                  <c:v>10.1</c:v>
                </c:pt>
                <c:pt idx="82">
                  <c:v>12.0</c:v>
                </c:pt>
                <c:pt idx="83">
                  <c:v>11.2</c:v>
                </c:pt>
                <c:pt idx="84">
                  <c:v>10.9</c:v>
                </c:pt>
                <c:pt idx="85">
                  <c:v>10.6</c:v>
                </c:pt>
                <c:pt idx="86">
                  <c:v>11.0</c:v>
                </c:pt>
                <c:pt idx="87">
                  <c:v>11.7</c:v>
                </c:pt>
                <c:pt idx="88">
                  <c:v>12.0</c:v>
                </c:pt>
                <c:pt idx="89">
                  <c:v>13.0</c:v>
                </c:pt>
                <c:pt idx="90">
                  <c:v>12.9</c:v>
                </c:pt>
                <c:pt idx="91">
                  <c:v>12.2</c:v>
                </c:pt>
                <c:pt idx="92">
                  <c:v>12.5</c:v>
                </c:pt>
                <c:pt idx="93">
                  <c:v>13.3</c:v>
                </c:pt>
                <c:pt idx="94">
                  <c:v>13.1</c:v>
                </c:pt>
                <c:pt idx="95">
                  <c:v>14.5</c:v>
                </c:pt>
                <c:pt idx="96">
                  <c:v>14.2</c:v>
                </c:pt>
                <c:pt idx="97">
                  <c:v>14.4</c:v>
                </c:pt>
                <c:pt idx="98">
                  <c:v>14.2</c:v>
                </c:pt>
                <c:pt idx="99">
                  <c:v>14.4</c:v>
                </c:pt>
                <c:pt idx="100">
                  <c:v>14.9</c:v>
                </c:pt>
                <c:pt idx="101">
                  <c:v>14.7</c:v>
                </c:pt>
                <c:pt idx="102">
                  <c:v>14.8</c:v>
                </c:pt>
                <c:pt idx="103">
                  <c:v>14.3</c:v>
                </c:pt>
                <c:pt idx="104">
                  <c:v>14.0</c:v>
                </c:pt>
                <c:pt idx="105">
                  <c:v>14.6</c:v>
                </c:pt>
                <c:pt idx="106">
                  <c:v>14.8</c:v>
                </c:pt>
                <c:pt idx="107">
                  <c:v>14.6</c:v>
                </c:pt>
                <c:pt idx="108">
                  <c:v>15.6</c:v>
                </c:pt>
                <c:pt idx="109">
                  <c:v>15.7</c:v>
                </c:pt>
                <c:pt idx="110">
                  <c:v>15.4</c:v>
                </c:pt>
                <c:pt idx="111">
                  <c:v>15.5</c:v>
                </c:pt>
                <c:pt idx="112">
                  <c:v>15.6</c:v>
                </c:pt>
                <c:pt idx="113">
                  <c:v>15.1</c:v>
                </c:pt>
                <c:pt idx="114">
                  <c:v>15.5</c:v>
                </c:pt>
                <c:pt idx="115">
                  <c:v>16.9</c:v>
                </c:pt>
                <c:pt idx="116">
                  <c:v>19.1</c:v>
                </c:pt>
                <c:pt idx="117">
                  <c:v>14.2</c:v>
                </c:pt>
                <c:pt idx="118">
                  <c:v>14.6</c:v>
                </c:pt>
                <c:pt idx="119">
                  <c:v>15.7</c:v>
                </c:pt>
                <c:pt idx="120">
                  <c:v>16.1</c:v>
                </c:pt>
                <c:pt idx="121">
                  <c:v>15.4</c:v>
                </c:pt>
                <c:pt idx="122">
                  <c:v>14.2</c:v>
                </c:pt>
                <c:pt idx="123">
                  <c:v>15.8</c:v>
                </c:pt>
                <c:pt idx="124">
                  <c:v>16.3</c:v>
                </c:pt>
                <c:pt idx="125">
                  <c:v>15.9</c:v>
                </c:pt>
                <c:pt idx="126">
                  <c:v>15.7</c:v>
                </c:pt>
                <c:pt idx="127">
                  <c:v>17.3</c:v>
                </c:pt>
                <c:pt idx="128">
                  <c:v>21.5</c:v>
                </c:pt>
                <c:pt idx="129">
                  <c:v>14.8</c:v>
                </c:pt>
                <c:pt idx="130">
                  <c:v>14.8</c:v>
                </c:pt>
                <c:pt idx="131">
                  <c:v>18.1</c:v>
                </c:pt>
                <c:pt idx="132">
                  <c:v>12.4</c:v>
                </c:pt>
                <c:pt idx="133">
                  <c:v>15.1</c:v>
                </c:pt>
                <c:pt idx="134">
                  <c:v>15.3</c:v>
                </c:pt>
                <c:pt idx="135">
                  <c:v>15.5</c:v>
                </c:pt>
                <c:pt idx="136">
                  <c:v>14.6</c:v>
                </c:pt>
                <c:pt idx="137">
                  <c:v>15.6</c:v>
                </c:pt>
                <c:pt idx="138">
                  <c:v>15.7</c:v>
                </c:pt>
                <c:pt idx="139">
                  <c:v>17.1</c:v>
                </c:pt>
                <c:pt idx="140">
                  <c:v>16.1</c:v>
                </c:pt>
                <c:pt idx="141">
                  <c:v>14.3</c:v>
                </c:pt>
                <c:pt idx="142">
                  <c:v>14.5</c:v>
                </c:pt>
                <c:pt idx="143">
                  <c:v>15.6</c:v>
                </c:pt>
                <c:pt idx="144">
                  <c:v>16.1</c:v>
                </c:pt>
                <c:pt idx="145">
                  <c:v>16.5</c:v>
                </c:pt>
                <c:pt idx="146">
                  <c:v>16.2</c:v>
                </c:pt>
                <c:pt idx="147">
                  <c:v>15.5</c:v>
                </c:pt>
                <c:pt idx="148">
                  <c:v>15.9</c:v>
                </c:pt>
                <c:pt idx="149">
                  <c:v>15.9</c:v>
                </c:pt>
                <c:pt idx="150">
                  <c:v>15.7</c:v>
                </c:pt>
                <c:pt idx="151">
                  <c:v>15.4</c:v>
                </c:pt>
                <c:pt idx="152">
                  <c:v>15.0</c:v>
                </c:pt>
                <c:pt idx="153">
                  <c:v>15.2</c:v>
                </c:pt>
                <c:pt idx="154">
                  <c:v>15.4</c:v>
                </c:pt>
                <c:pt idx="155">
                  <c:v>16.4</c:v>
                </c:pt>
                <c:pt idx="156">
                  <c:v>15.4</c:v>
                </c:pt>
                <c:pt idx="157">
                  <c:v>15.0</c:v>
                </c:pt>
                <c:pt idx="158">
                  <c:v>14.7</c:v>
                </c:pt>
                <c:pt idx="159">
                  <c:v>16.0</c:v>
                </c:pt>
                <c:pt idx="160">
                  <c:v>15.3</c:v>
                </c:pt>
                <c:pt idx="161">
                  <c:v>14.4</c:v>
                </c:pt>
                <c:pt idx="162">
                  <c:v>14.7</c:v>
                </c:pt>
                <c:pt idx="163">
                  <c:v>16.5</c:v>
                </c:pt>
                <c:pt idx="164">
                  <c:v>15.7</c:v>
                </c:pt>
                <c:pt idx="165">
                  <c:v>13.6</c:v>
                </c:pt>
                <c:pt idx="166">
                  <c:v>13.4</c:v>
                </c:pt>
                <c:pt idx="167">
                  <c:v>13.6</c:v>
                </c:pt>
                <c:pt idx="168">
                  <c:v>16.3</c:v>
                </c:pt>
                <c:pt idx="169">
                  <c:v>14.4</c:v>
                </c:pt>
                <c:pt idx="170">
                  <c:v>14.5</c:v>
                </c:pt>
                <c:pt idx="171">
                  <c:v>14.3</c:v>
                </c:pt>
                <c:pt idx="172">
                  <c:v>14.0</c:v>
                </c:pt>
                <c:pt idx="173">
                  <c:v>14.1</c:v>
                </c:pt>
                <c:pt idx="174">
                  <c:v>14.1</c:v>
                </c:pt>
                <c:pt idx="175">
                  <c:v>13.9</c:v>
                </c:pt>
                <c:pt idx="176">
                  <c:v>14.3</c:v>
                </c:pt>
                <c:pt idx="177">
                  <c:v>13.7</c:v>
                </c:pt>
                <c:pt idx="178">
                  <c:v>13.1</c:v>
                </c:pt>
                <c:pt idx="179">
                  <c:v>13.0</c:v>
                </c:pt>
                <c:pt idx="180">
                  <c:v>11.8</c:v>
                </c:pt>
                <c:pt idx="181">
                  <c:v>12.4</c:v>
                </c:pt>
                <c:pt idx="182">
                  <c:v>12.8</c:v>
                </c:pt>
                <c:pt idx="183">
                  <c:v>12.0</c:v>
                </c:pt>
                <c:pt idx="184">
                  <c:v>12.5</c:v>
                </c:pt>
                <c:pt idx="185">
                  <c:v>12.7</c:v>
                </c:pt>
                <c:pt idx="186">
                  <c:v>13.0</c:v>
                </c:pt>
                <c:pt idx="187">
                  <c:v>12.6</c:v>
                </c:pt>
                <c:pt idx="188">
                  <c:v>13.1</c:v>
                </c:pt>
                <c:pt idx="189">
                  <c:v>12.2</c:v>
                </c:pt>
                <c:pt idx="190">
                  <c:v>12.6</c:v>
                </c:pt>
                <c:pt idx="191">
                  <c:v>12.7</c:v>
                </c:pt>
                <c:pt idx="192">
                  <c:v>12.6</c:v>
                </c:pt>
                <c:pt idx="193">
                  <c:v>12.9</c:v>
                </c:pt>
                <c:pt idx="194">
                  <c:v>12.8</c:v>
                </c:pt>
                <c:pt idx="195">
                  <c:v>12.6</c:v>
                </c:pt>
                <c:pt idx="196">
                  <c:v>13.1</c:v>
                </c:pt>
                <c:pt idx="197">
                  <c:v>13.5</c:v>
                </c:pt>
                <c:pt idx="198">
                  <c:v>12.9</c:v>
                </c:pt>
                <c:pt idx="199">
                  <c:v>12.9</c:v>
                </c:pt>
                <c:pt idx="200">
                  <c:v>13.4</c:v>
                </c:pt>
                <c:pt idx="201">
                  <c:v>13.7</c:v>
                </c:pt>
                <c:pt idx="202">
                  <c:v>13.2</c:v>
                </c:pt>
                <c:pt idx="203">
                  <c:v>13.8</c:v>
                </c:pt>
                <c:pt idx="204">
                  <c:v>13.5</c:v>
                </c:pt>
                <c:pt idx="205">
                  <c:v>13.0</c:v>
                </c:pt>
                <c:pt idx="206">
                  <c:v>13.3</c:v>
                </c:pt>
                <c:pt idx="207">
                  <c:v>14.5</c:v>
                </c:pt>
                <c:pt idx="208">
                  <c:v>14.5</c:v>
                </c:pt>
                <c:pt idx="209">
                  <c:v>14.5</c:v>
                </c:pt>
                <c:pt idx="210">
                  <c:v>14.5</c:v>
                </c:pt>
                <c:pt idx="211">
                  <c:v>13.6</c:v>
                </c:pt>
                <c:pt idx="212">
                  <c:v>14.0</c:v>
                </c:pt>
                <c:pt idx="213">
                  <c:v>14.9</c:v>
                </c:pt>
                <c:pt idx="214">
                  <c:v>14.9</c:v>
                </c:pt>
                <c:pt idx="215">
                  <c:v>15.0</c:v>
                </c:pt>
                <c:pt idx="216">
                  <c:v>15.4</c:v>
                </c:pt>
                <c:pt idx="217">
                  <c:v>15.5</c:v>
                </c:pt>
                <c:pt idx="218">
                  <c:v>15.3</c:v>
                </c:pt>
                <c:pt idx="219">
                  <c:v>16.0</c:v>
                </c:pt>
                <c:pt idx="220">
                  <c:v>14.6</c:v>
                </c:pt>
                <c:pt idx="221">
                  <c:v>15.1</c:v>
                </c:pt>
                <c:pt idx="222">
                  <c:v>14.9</c:v>
                </c:pt>
                <c:pt idx="223">
                  <c:v>15.4</c:v>
                </c:pt>
                <c:pt idx="224">
                  <c:v>15.3</c:v>
                </c:pt>
                <c:pt idx="225">
                  <c:v>15.9</c:v>
                </c:pt>
                <c:pt idx="226">
                  <c:v>15.9</c:v>
                </c:pt>
                <c:pt idx="227">
                  <c:v>15.6</c:v>
                </c:pt>
                <c:pt idx="228">
                  <c:v>14.8</c:v>
                </c:pt>
                <c:pt idx="229">
                  <c:v>14.9</c:v>
                </c:pt>
                <c:pt idx="230">
                  <c:v>15.3</c:v>
                </c:pt>
                <c:pt idx="231">
                  <c:v>14.4</c:v>
                </c:pt>
                <c:pt idx="232">
                  <c:v>14.8</c:v>
                </c:pt>
                <c:pt idx="233">
                  <c:v>15.4</c:v>
                </c:pt>
                <c:pt idx="234">
                  <c:v>14.7</c:v>
                </c:pt>
                <c:pt idx="235">
                  <c:v>15.4</c:v>
                </c:pt>
                <c:pt idx="236">
                  <c:v>15.3</c:v>
                </c:pt>
                <c:pt idx="237">
                  <c:v>14.9</c:v>
                </c:pt>
                <c:pt idx="238">
                  <c:v>15.4</c:v>
                </c:pt>
                <c:pt idx="239">
                  <c:v>16.3</c:v>
                </c:pt>
                <c:pt idx="240">
                  <c:v>14.8</c:v>
                </c:pt>
                <c:pt idx="241">
                  <c:v>15.6</c:v>
                </c:pt>
                <c:pt idx="242">
                  <c:v>16.0</c:v>
                </c:pt>
                <c:pt idx="243">
                  <c:v>15.5</c:v>
                </c:pt>
                <c:pt idx="244">
                  <c:v>16.0</c:v>
                </c:pt>
                <c:pt idx="245">
                  <c:v>15.3</c:v>
                </c:pt>
                <c:pt idx="246">
                  <c:v>15.1</c:v>
                </c:pt>
                <c:pt idx="247">
                  <c:v>15.5</c:v>
                </c:pt>
                <c:pt idx="248">
                  <c:v>15.5</c:v>
                </c:pt>
                <c:pt idx="249">
                  <c:v>15.3</c:v>
                </c:pt>
                <c:pt idx="250">
                  <c:v>15.7</c:v>
                </c:pt>
                <c:pt idx="251">
                  <c:v>15.2</c:v>
                </c:pt>
                <c:pt idx="252">
                  <c:v>15.7</c:v>
                </c:pt>
                <c:pt idx="253">
                  <c:v>15.3</c:v>
                </c:pt>
                <c:pt idx="254">
                  <c:v>15.8</c:v>
                </c:pt>
                <c:pt idx="255">
                  <c:v>15.1</c:v>
                </c:pt>
                <c:pt idx="256">
                  <c:v>15.1</c:v>
                </c:pt>
                <c:pt idx="257">
                  <c:v>14.5</c:v>
                </c:pt>
                <c:pt idx="258">
                  <c:v>15.6</c:v>
                </c:pt>
                <c:pt idx="259">
                  <c:v>16.1</c:v>
                </c:pt>
                <c:pt idx="260">
                  <c:v>15.1</c:v>
                </c:pt>
                <c:pt idx="261">
                  <c:v>15.4</c:v>
                </c:pt>
                <c:pt idx="262">
                  <c:v>15.8</c:v>
                </c:pt>
                <c:pt idx="263">
                  <c:v>16.5</c:v>
                </c:pt>
                <c:pt idx="264">
                  <c:v>14.8</c:v>
                </c:pt>
                <c:pt idx="265">
                  <c:v>15.2</c:v>
                </c:pt>
                <c:pt idx="266">
                  <c:v>15.4</c:v>
                </c:pt>
                <c:pt idx="267">
                  <c:v>15.9</c:v>
                </c:pt>
                <c:pt idx="268">
                  <c:v>17.1</c:v>
                </c:pt>
                <c:pt idx="269">
                  <c:v>16.8</c:v>
                </c:pt>
                <c:pt idx="270">
                  <c:v>14.7</c:v>
                </c:pt>
                <c:pt idx="271">
                  <c:v>14.8</c:v>
                </c:pt>
                <c:pt idx="272">
                  <c:v>16.3</c:v>
                </c:pt>
                <c:pt idx="273">
                  <c:v>17.1</c:v>
                </c:pt>
                <c:pt idx="274">
                  <c:v>16.1</c:v>
                </c:pt>
                <c:pt idx="275">
                  <c:v>17.4</c:v>
                </c:pt>
                <c:pt idx="276">
                  <c:v>16.6</c:v>
                </c:pt>
                <c:pt idx="277">
                  <c:v>17.1</c:v>
                </c:pt>
                <c:pt idx="278">
                  <c:v>16.8</c:v>
                </c:pt>
                <c:pt idx="279">
                  <c:v>16.9</c:v>
                </c:pt>
                <c:pt idx="280">
                  <c:v>17.6</c:v>
                </c:pt>
                <c:pt idx="281">
                  <c:v>17.3</c:v>
                </c:pt>
                <c:pt idx="282">
                  <c:v>17.7</c:v>
                </c:pt>
                <c:pt idx="283">
                  <c:v>17.6</c:v>
                </c:pt>
                <c:pt idx="284">
                  <c:v>17.7</c:v>
                </c:pt>
                <c:pt idx="285">
                  <c:v>17.7</c:v>
                </c:pt>
                <c:pt idx="286">
                  <c:v>17.6</c:v>
                </c:pt>
                <c:pt idx="287">
                  <c:v>18.3</c:v>
                </c:pt>
                <c:pt idx="288">
                  <c:v>18.6</c:v>
                </c:pt>
                <c:pt idx="289">
                  <c:v>19.4</c:v>
                </c:pt>
                <c:pt idx="290">
                  <c:v>18.3</c:v>
                </c:pt>
                <c:pt idx="291">
                  <c:v>17.9</c:v>
                </c:pt>
                <c:pt idx="292">
                  <c:v>17.9</c:v>
                </c:pt>
                <c:pt idx="293">
                  <c:v>17.6</c:v>
                </c:pt>
                <c:pt idx="294">
                  <c:v>17.3</c:v>
                </c:pt>
                <c:pt idx="295">
                  <c:v>17.5</c:v>
                </c:pt>
                <c:pt idx="296">
                  <c:v>18.7</c:v>
                </c:pt>
                <c:pt idx="297">
                  <c:v>17.5</c:v>
                </c:pt>
                <c:pt idx="298">
                  <c:v>16.6</c:v>
                </c:pt>
                <c:pt idx="299">
                  <c:v>16.2</c:v>
                </c:pt>
                <c:pt idx="300">
                  <c:v>17.7</c:v>
                </c:pt>
                <c:pt idx="301">
                  <c:v>17.8</c:v>
                </c:pt>
                <c:pt idx="302">
                  <c:v>17.2</c:v>
                </c:pt>
                <c:pt idx="303">
                  <c:v>16.9</c:v>
                </c:pt>
                <c:pt idx="304">
                  <c:v>16.9</c:v>
                </c:pt>
                <c:pt idx="305">
                  <c:v>17.5</c:v>
                </c:pt>
                <c:pt idx="306">
                  <c:v>16.5</c:v>
                </c:pt>
                <c:pt idx="307">
                  <c:v>16.3</c:v>
                </c:pt>
                <c:pt idx="308">
                  <c:v>16.4</c:v>
                </c:pt>
                <c:pt idx="309">
                  <c:v>22.1</c:v>
                </c:pt>
                <c:pt idx="310">
                  <c:v>18.0</c:v>
                </c:pt>
                <c:pt idx="311">
                  <c:v>16.5</c:v>
                </c:pt>
                <c:pt idx="312">
                  <c:v>16.5</c:v>
                </c:pt>
                <c:pt idx="313">
                  <c:v>17.3</c:v>
                </c:pt>
                <c:pt idx="314">
                  <c:v>17.1</c:v>
                </c:pt>
                <c:pt idx="315">
                  <c:v>17.7</c:v>
                </c:pt>
                <c:pt idx="316">
                  <c:v>16.2</c:v>
                </c:pt>
                <c:pt idx="317">
                  <c:v>16.9</c:v>
                </c:pt>
                <c:pt idx="318">
                  <c:v>18.2</c:v>
                </c:pt>
                <c:pt idx="319">
                  <c:v>18.4</c:v>
                </c:pt>
                <c:pt idx="320">
                  <c:v>16.7</c:v>
                </c:pt>
                <c:pt idx="321">
                  <c:v>16.3</c:v>
                </c:pt>
                <c:pt idx="322">
                  <c:v>16.5</c:v>
                </c:pt>
                <c:pt idx="323">
                  <c:v>17.9</c:v>
                </c:pt>
                <c:pt idx="324">
                  <c:v>16.7</c:v>
                </c:pt>
                <c:pt idx="325">
                  <c:v>16.1</c:v>
                </c:pt>
                <c:pt idx="326">
                  <c:v>16.5</c:v>
                </c:pt>
                <c:pt idx="327">
                  <c:v>16.7</c:v>
                </c:pt>
                <c:pt idx="328">
                  <c:v>16.5</c:v>
                </c:pt>
                <c:pt idx="329">
                  <c:v>17.0</c:v>
                </c:pt>
                <c:pt idx="330">
                  <c:v>17.1</c:v>
                </c:pt>
                <c:pt idx="331">
                  <c:v>18.3</c:v>
                </c:pt>
                <c:pt idx="332">
                  <c:v>17.3</c:v>
                </c:pt>
                <c:pt idx="333">
                  <c:v>16.5</c:v>
                </c:pt>
                <c:pt idx="334">
                  <c:v>17.6</c:v>
                </c:pt>
                <c:pt idx="335">
                  <c:v>17.4</c:v>
                </c:pt>
                <c:pt idx="336">
                  <c:v>16.7</c:v>
                </c:pt>
                <c:pt idx="337">
                  <c:v>17.0</c:v>
                </c:pt>
                <c:pt idx="338">
                  <c:v>17.2</c:v>
                </c:pt>
                <c:pt idx="339">
                  <c:v>16.9</c:v>
                </c:pt>
                <c:pt idx="340">
                  <c:v>18.2</c:v>
                </c:pt>
                <c:pt idx="341">
                  <c:v>16.2</c:v>
                </c:pt>
                <c:pt idx="342">
                  <c:v>17.3</c:v>
                </c:pt>
                <c:pt idx="343">
                  <c:v>17.2</c:v>
                </c:pt>
                <c:pt idx="344">
                  <c:v>17.9</c:v>
                </c:pt>
                <c:pt idx="345">
                  <c:v>17.5</c:v>
                </c:pt>
                <c:pt idx="346">
                  <c:v>17.4</c:v>
                </c:pt>
                <c:pt idx="347">
                  <c:v>18.1</c:v>
                </c:pt>
                <c:pt idx="348">
                  <c:v>16.9</c:v>
                </c:pt>
                <c:pt idx="349">
                  <c:v>16.9</c:v>
                </c:pt>
                <c:pt idx="350">
                  <c:v>17.4</c:v>
                </c:pt>
                <c:pt idx="351">
                  <c:v>17.8</c:v>
                </c:pt>
                <c:pt idx="352">
                  <c:v>17.4</c:v>
                </c:pt>
                <c:pt idx="353">
                  <c:v>18.5</c:v>
                </c:pt>
                <c:pt idx="354">
                  <c:v>21.1</c:v>
                </c:pt>
                <c:pt idx="355">
                  <c:v>17.4</c:v>
                </c:pt>
                <c:pt idx="356">
                  <c:v>16.9</c:v>
                </c:pt>
                <c:pt idx="357">
                  <c:v>15.3</c:v>
                </c:pt>
                <c:pt idx="358">
                  <c:v>16.5</c:v>
                </c:pt>
                <c:pt idx="359">
                  <c:v>17.2</c:v>
                </c:pt>
                <c:pt idx="360">
                  <c:v>18.1</c:v>
                </c:pt>
                <c:pt idx="361">
                  <c:v>17.1</c:v>
                </c:pt>
                <c:pt idx="362">
                  <c:v>17.0</c:v>
                </c:pt>
                <c:pt idx="363">
                  <c:v>17.1</c:v>
                </c:pt>
                <c:pt idx="364">
                  <c:v>16.7</c:v>
                </c:pt>
                <c:pt idx="365">
                  <c:v>16.9</c:v>
                </c:pt>
                <c:pt idx="366">
                  <c:v>17.7</c:v>
                </c:pt>
                <c:pt idx="367">
                  <c:v>16.5</c:v>
                </c:pt>
                <c:pt idx="368">
                  <c:v>17.0</c:v>
                </c:pt>
                <c:pt idx="369">
                  <c:v>16.9</c:v>
                </c:pt>
                <c:pt idx="370">
                  <c:v>16.7</c:v>
                </c:pt>
                <c:pt idx="371">
                  <c:v>17.1</c:v>
                </c:pt>
                <c:pt idx="372">
                  <c:v>16.9</c:v>
                </c:pt>
                <c:pt idx="373">
                  <c:v>17.2</c:v>
                </c:pt>
                <c:pt idx="374">
                  <c:v>16.4</c:v>
                </c:pt>
                <c:pt idx="375">
                  <c:v>16.6</c:v>
                </c:pt>
                <c:pt idx="376">
                  <c:v>16.7</c:v>
                </c:pt>
                <c:pt idx="377">
                  <c:v>16.2</c:v>
                </c:pt>
                <c:pt idx="378">
                  <c:v>15.8</c:v>
                </c:pt>
                <c:pt idx="379">
                  <c:v>16.4</c:v>
                </c:pt>
                <c:pt idx="380">
                  <c:v>16.5</c:v>
                </c:pt>
                <c:pt idx="381">
                  <c:v>16.5</c:v>
                </c:pt>
                <c:pt idx="382">
                  <c:v>16.4</c:v>
                </c:pt>
                <c:pt idx="383">
                  <c:v>16.0</c:v>
                </c:pt>
                <c:pt idx="384">
                  <c:v>15.7</c:v>
                </c:pt>
                <c:pt idx="385">
                  <c:v>15.5</c:v>
                </c:pt>
                <c:pt idx="386">
                  <c:v>15.1</c:v>
                </c:pt>
                <c:pt idx="387">
                  <c:v>14.6</c:v>
                </c:pt>
                <c:pt idx="388">
                  <c:v>14.7</c:v>
                </c:pt>
                <c:pt idx="389">
                  <c:v>14.4</c:v>
                </c:pt>
                <c:pt idx="390">
                  <c:v>13.0</c:v>
                </c:pt>
                <c:pt idx="391">
                  <c:v>14.1</c:v>
                </c:pt>
                <c:pt idx="392">
                  <c:v>13.0</c:v>
                </c:pt>
                <c:pt idx="393">
                  <c:v>10.9</c:v>
                </c:pt>
                <c:pt idx="394">
                  <c:v>10.5</c:v>
                </c:pt>
                <c:pt idx="395">
                  <c:v>10.4</c:v>
                </c:pt>
                <c:pt idx="396">
                  <c:v>9.8</c:v>
                </c:pt>
                <c:pt idx="397">
                  <c:v>9.2</c:v>
                </c:pt>
                <c:pt idx="398">
                  <c:v>9.8</c:v>
                </c:pt>
                <c:pt idx="399">
                  <c:v>9.4</c:v>
                </c:pt>
                <c:pt idx="400">
                  <c:v>10.2</c:v>
                </c:pt>
                <c:pt idx="401">
                  <c:v>10.1</c:v>
                </c:pt>
                <c:pt idx="402">
                  <c:v>11.6</c:v>
                </c:pt>
                <c:pt idx="403">
                  <c:v>14.8</c:v>
                </c:pt>
                <c:pt idx="404">
                  <c:v>9.5</c:v>
                </c:pt>
                <c:pt idx="405">
                  <c:v>10.6</c:v>
                </c:pt>
                <c:pt idx="406">
                  <c:v>11.0</c:v>
                </c:pt>
                <c:pt idx="407">
                  <c:v>11.3</c:v>
                </c:pt>
                <c:pt idx="408">
                  <c:v>10.9</c:v>
                </c:pt>
                <c:pt idx="409">
                  <c:v>10.3</c:v>
                </c:pt>
                <c:pt idx="410">
                  <c:v>11.8</c:v>
                </c:pt>
                <c:pt idx="411">
                  <c:v>11.5</c:v>
                </c:pt>
                <c:pt idx="412">
                  <c:v>12.0</c:v>
                </c:pt>
                <c:pt idx="413">
                  <c:v>11.6</c:v>
                </c:pt>
                <c:pt idx="414">
                  <c:v>11.9</c:v>
                </c:pt>
                <c:pt idx="415">
                  <c:v>12.0</c:v>
                </c:pt>
                <c:pt idx="416">
                  <c:v>11.9</c:v>
                </c:pt>
                <c:pt idx="417">
                  <c:v>12.4</c:v>
                </c:pt>
                <c:pt idx="418">
                  <c:v>12.3</c:v>
                </c:pt>
                <c:pt idx="419">
                  <c:v>12.6</c:v>
                </c:pt>
                <c:pt idx="420">
                  <c:v>12.8</c:v>
                </c:pt>
                <c:pt idx="421">
                  <c:v>13.1</c:v>
                </c:pt>
                <c:pt idx="422">
                  <c:v>13.3</c:v>
                </c:pt>
                <c:pt idx="423">
                  <c:v>13.3</c:v>
                </c:pt>
                <c:pt idx="424">
                  <c:v>12.3</c:v>
                </c:pt>
                <c:pt idx="425">
                  <c:v>11.9</c:v>
                </c:pt>
                <c:pt idx="426">
                  <c:v>12.7</c:v>
                </c:pt>
                <c:pt idx="427">
                  <c:v>12.6</c:v>
                </c:pt>
                <c:pt idx="428">
                  <c:v>13.4</c:v>
                </c:pt>
                <c:pt idx="429">
                  <c:v>13.7</c:v>
                </c:pt>
                <c:pt idx="430">
                  <c:v>13.7</c:v>
                </c:pt>
                <c:pt idx="431">
                  <c:v>13.8</c:v>
                </c:pt>
                <c:pt idx="432">
                  <c:v>14.4</c:v>
                </c:pt>
                <c:pt idx="433">
                  <c:v>15.0</c:v>
                </c:pt>
                <c:pt idx="434">
                  <c:v>14.6</c:v>
                </c:pt>
                <c:pt idx="435">
                  <c:v>14.8</c:v>
                </c:pt>
                <c:pt idx="436">
                  <c:v>14.5</c:v>
                </c:pt>
                <c:pt idx="437">
                  <c:v>14.5</c:v>
                </c:pt>
                <c:pt idx="438">
                  <c:v>14.4</c:v>
                </c:pt>
                <c:pt idx="439">
                  <c:v>14.4</c:v>
                </c:pt>
                <c:pt idx="440">
                  <c:v>15.1</c:v>
                </c:pt>
                <c:pt idx="441">
                  <c:v>14.8</c:v>
                </c:pt>
                <c:pt idx="442">
                  <c:v>15.5</c:v>
                </c:pt>
                <c:pt idx="443">
                  <c:v>15.5</c:v>
                </c:pt>
                <c:pt idx="444">
                  <c:v>15.8</c:v>
                </c:pt>
                <c:pt idx="445">
                  <c:v>16.0</c:v>
                </c:pt>
                <c:pt idx="446">
                  <c:v>15.8</c:v>
                </c:pt>
                <c:pt idx="447">
                  <c:v>15.8</c:v>
                </c:pt>
                <c:pt idx="448">
                  <c:v>15.7</c:v>
                </c:pt>
                <c:pt idx="449">
                  <c:v>16.1</c:v>
                </c:pt>
                <c:pt idx="450">
                  <c:v>16.0</c:v>
                </c:pt>
                <c:pt idx="451">
                  <c:v>16.0</c:v>
                </c:pt>
                <c:pt idx="452">
                  <c:v>15.5</c:v>
                </c:pt>
                <c:pt idx="453">
                  <c:v>15.7</c:v>
                </c:pt>
                <c:pt idx="454">
                  <c:v>16.5</c:v>
                </c:pt>
                <c:pt idx="455">
                  <c:v>15.8</c:v>
                </c:pt>
                <c:pt idx="456">
                  <c:v>15.7</c:v>
                </c:pt>
                <c:pt idx="457">
                  <c:v>16.0</c:v>
                </c:pt>
                <c:pt idx="458">
                  <c:v>17.2</c:v>
                </c:pt>
                <c:pt idx="459">
                  <c:v>16.7</c:v>
                </c:pt>
                <c:pt idx="460">
                  <c:v>17.1</c:v>
                </c:pt>
                <c:pt idx="461">
                  <c:v>17.4</c:v>
                </c:pt>
                <c:pt idx="462">
                  <c:v>17.0</c:v>
                </c:pt>
                <c:pt idx="463">
                  <c:v>17.7</c:v>
                </c:pt>
                <c:pt idx="464">
                  <c:v>16.7</c:v>
                </c:pt>
                <c:pt idx="465">
                  <c:v>16.7</c:v>
                </c:pt>
                <c:pt idx="466">
                  <c:v>17.2</c:v>
                </c:pt>
                <c:pt idx="467">
                  <c:v>17.1</c:v>
                </c:pt>
                <c:pt idx="468">
                  <c:v>17.1</c:v>
                </c:pt>
                <c:pt idx="469">
                  <c:v>16.8</c:v>
                </c:pt>
                <c:pt idx="470">
                  <c:v>17.9</c:v>
                </c:pt>
                <c:pt idx="471">
                  <c:v>17.4</c:v>
                </c:pt>
                <c:pt idx="472">
                  <c:v>18.1</c:v>
                </c:pt>
                <c:pt idx="473">
                  <c:v>17.8</c:v>
                </c:pt>
                <c:pt idx="474">
                  <c:v>18.0</c:v>
                </c:pt>
                <c:pt idx="475">
                  <c:v>18.2</c:v>
                </c:pt>
                <c:pt idx="476">
                  <c:v>18.4</c:v>
                </c:pt>
                <c:pt idx="477">
                  <c:v>18.4</c:v>
                </c:pt>
                <c:pt idx="478">
                  <c:v>18.4</c:v>
                </c:pt>
                <c:pt idx="479">
                  <c:v>17.6</c:v>
                </c:pt>
                <c:pt idx="480">
                  <c:v>18.1</c:v>
                </c:pt>
                <c:pt idx="481">
                  <c:v>17.9</c:v>
                </c:pt>
                <c:pt idx="482">
                  <c:v>17.2</c:v>
                </c:pt>
                <c:pt idx="483">
                  <c:v>17.9</c:v>
                </c:pt>
                <c:pt idx="484">
                  <c:v>17.6</c:v>
                </c:pt>
                <c:pt idx="485">
                  <c:v>17.4</c:v>
                </c:pt>
                <c:pt idx="486">
                  <c:v>18.1</c:v>
                </c:pt>
                <c:pt idx="487">
                  <c:v>17.5</c:v>
                </c:pt>
                <c:pt idx="488">
                  <c:v>18.0</c:v>
                </c:pt>
                <c:pt idx="489">
                  <c:v>18.2</c:v>
                </c:pt>
                <c:pt idx="490">
                  <c:v>17.9</c:v>
                </c:pt>
                <c:pt idx="491">
                  <c:v>18.4</c:v>
                </c:pt>
                <c:pt idx="492">
                  <c:v>17.7</c:v>
                </c:pt>
                <c:pt idx="493">
                  <c:v>17.7</c:v>
                </c:pt>
                <c:pt idx="494">
                  <c:v>17.1</c:v>
                </c:pt>
                <c:pt idx="495">
                  <c:v>17.4</c:v>
                </c:pt>
                <c:pt idx="496">
                  <c:v>17.1</c:v>
                </c:pt>
                <c:pt idx="497">
                  <c:v>17.0</c:v>
                </c:pt>
                <c:pt idx="498">
                  <c:v>17.1</c:v>
                </c:pt>
                <c:pt idx="499">
                  <c:v>16.4</c:v>
                </c:pt>
                <c:pt idx="500">
                  <c:v>18.9</c:v>
                </c:pt>
                <c:pt idx="501">
                  <c:v>18.4</c:v>
                </c:pt>
                <c:pt idx="502">
                  <c:v>17.8</c:v>
                </c:pt>
                <c:pt idx="503">
                  <c:v>18.2</c:v>
                </c:pt>
                <c:pt idx="504">
                  <c:v>17.5</c:v>
                </c:pt>
                <c:pt idx="505">
                  <c:v>17.5</c:v>
                </c:pt>
                <c:pt idx="506" formatCode="General">
                  <c:v>17.9</c:v>
                </c:pt>
              </c:numCache>
            </c:numRef>
          </c:val>
          <c:smooth val="1"/>
        </c:ser>
        <c:dLbls>
          <c:showLegendKey val="0"/>
          <c:showVal val="0"/>
          <c:showCatName val="0"/>
          <c:showSerName val="0"/>
          <c:showPercent val="0"/>
          <c:showBubbleSize val="0"/>
        </c:dLbls>
        <c:marker val="1"/>
        <c:smooth val="0"/>
        <c:axId val="-2088311624"/>
        <c:axId val="-2088308568"/>
      </c:lineChart>
      <c:catAx>
        <c:axId val="-2088311624"/>
        <c:scaling>
          <c:orientation val="minMax"/>
        </c:scaling>
        <c:delete val="0"/>
        <c:axPos val="b"/>
        <c:numFmt formatCode="0" sourceLinked="1"/>
        <c:majorTickMark val="out"/>
        <c:minorTickMark val="none"/>
        <c:tickLblPos val="nextTo"/>
        <c:txPr>
          <a:bodyPr rot="-5400000" vert="horz"/>
          <a:lstStyle/>
          <a:p>
            <a:pPr>
              <a:defRPr/>
            </a:pPr>
            <a:endParaRPr lang="en-US"/>
          </a:p>
        </c:txPr>
        <c:crossAx val="-2088308568"/>
        <c:crosses val="autoZero"/>
        <c:auto val="1"/>
        <c:lblAlgn val="ctr"/>
        <c:lblOffset val="100"/>
        <c:tickLblSkip val="4"/>
        <c:tickMarkSkip val="3"/>
        <c:noMultiLvlLbl val="0"/>
      </c:catAx>
      <c:valAx>
        <c:axId val="-2088308568"/>
        <c:scaling>
          <c:orientation val="minMax"/>
          <c:max val="23.0"/>
          <c:min val="9.0"/>
        </c:scaling>
        <c:delete val="0"/>
        <c:axPos val="l"/>
        <c:majorGridlines>
          <c:spPr>
            <a:ln w="31750">
              <a:solidFill>
                <a:schemeClr val="bg1"/>
              </a:solidFill>
            </a:ln>
          </c:spPr>
        </c:majorGridlines>
        <c:numFmt formatCode="0" sourceLinked="1"/>
        <c:majorTickMark val="out"/>
        <c:minorTickMark val="none"/>
        <c:tickLblPos val="nextTo"/>
        <c:spPr>
          <a:ln>
            <a:solidFill>
              <a:schemeClr val="bg1"/>
            </a:solidFill>
          </a:ln>
        </c:spPr>
        <c:txPr>
          <a:bodyPr/>
          <a:lstStyle/>
          <a:p>
            <a:pPr>
              <a:defRPr sz="1200" b="1"/>
            </a:pPr>
            <a:endParaRPr lang="en-US"/>
          </a:p>
        </c:txPr>
        <c:crossAx val="-2088311624"/>
        <c:crosses val="autoZero"/>
        <c:crossBetween val="between"/>
      </c:valAx>
      <c:spPr>
        <a:solidFill>
          <a:schemeClr val="bg1">
            <a:lumMod val="95000"/>
          </a:schemeClr>
        </a:solidFill>
      </c:spPr>
    </c:plotArea>
    <c:plotVisOnly val="1"/>
    <c:dispBlanksAs val="gap"/>
    <c:showDLblsOverMax val="0"/>
  </c:chart>
  <c:spPr>
    <a:ln>
      <a:solidFill>
        <a:schemeClr val="bg1"/>
      </a:solidFill>
    </a:ln>
  </c:spPr>
  <c:printSettings>
    <c:headerFooter/>
    <c:pageMargins b="1.0" l="0.75" r="0.75" t="1.0"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0843464566929134"/>
          <c:y val="0.0333980582524272"/>
          <c:w val="0.871751104282696"/>
          <c:h val="0.855456310679612"/>
        </c:manualLayout>
      </c:layout>
      <c:areaChart>
        <c:grouping val="standard"/>
        <c:varyColors val="0"/>
        <c:ser>
          <c:idx val="1"/>
          <c:order val="1"/>
          <c:tx>
            <c:v>Area</c:v>
          </c:tx>
          <c:spPr>
            <a:solidFill>
              <a:schemeClr val="tx2">
                <a:lumMod val="40000"/>
                <a:lumOff val="60000"/>
              </a:schemeClr>
            </a:solidFill>
          </c:spPr>
          <c:val>
            <c:numRef>
              <c:f>Vehicle!$I$473:$I$595</c:f>
              <c:numCache>
                <c:formatCode>0.0</c:formatCode>
                <c:ptCount val="123"/>
                <c:pt idx="0">
                  <c:v>1039.1</c:v>
                </c:pt>
                <c:pt idx="1">
                  <c:v>1171.7</c:v>
                </c:pt>
                <c:pt idx="2">
                  <c:v>1351.5</c:v>
                </c:pt>
                <c:pt idx="3">
                  <c:v>1243.5</c:v>
                </c:pt>
                <c:pt idx="4">
                  <c:v>1392.8</c:v>
                </c:pt>
                <c:pt idx="5">
                  <c:v>1185.3</c:v>
                </c:pt>
                <c:pt idx="6">
                  <c:v>1132.3</c:v>
                </c:pt>
                <c:pt idx="7">
                  <c:v>1246.8</c:v>
                </c:pt>
                <c:pt idx="8">
                  <c:v>962.3</c:v>
                </c:pt>
                <c:pt idx="9">
                  <c:v>834.6</c:v>
                </c:pt>
                <c:pt idx="10">
                  <c:v>743.6</c:v>
                </c:pt>
                <c:pt idx="11">
                  <c:v>891.4</c:v>
                </c:pt>
                <c:pt idx="12">
                  <c:v>654.8</c:v>
                </c:pt>
                <c:pt idx="13">
                  <c:v>687.2</c:v>
                </c:pt>
                <c:pt idx="14">
                  <c:v>855.1</c:v>
                </c:pt>
                <c:pt idx="15">
                  <c:v>817.4</c:v>
                </c:pt>
                <c:pt idx="16">
                  <c:v>923.9</c:v>
                </c:pt>
                <c:pt idx="17">
                  <c:v>857.5</c:v>
                </c:pt>
                <c:pt idx="18">
                  <c:v>995.7</c:v>
                </c:pt>
                <c:pt idx="19">
                  <c:v>1260.0</c:v>
                </c:pt>
                <c:pt idx="20">
                  <c:v>744.2</c:v>
                </c:pt>
                <c:pt idx="21">
                  <c:v>835.7</c:v>
                </c:pt>
                <c:pt idx="22">
                  <c:v>744.4</c:v>
                </c:pt>
                <c:pt idx="23">
                  <c:v>1026.3</c:v>
                </c:pt>
                <c:pt idx="24">
                  <c:v>696.6</c:v>
                </c:pt>
                <c:pt idx="25">
                  <c:v>778.4</c:v>
                </c:pt>
                <c:pt idx="26">
                  <c:v>1063.6</c:v>
                </c:pt>
                <c:pt idx="27">
                  <c:v>980.4</c:v>
                </c:pt>
                <c:pt idx="28">
                  <c:v>1100.8</c:v>
                </c:pt>
                <c:pt idx="29">
                  <c:v>981.3</c:v>
                </c:pt>
                <c:pt idx="30">
                  <c:v>1047.0</c:v>
                </c:pt>
                <c:pt idx="31">
                  <c:v>994.3</c:v>
                </c:pt>
                <c:pt idx="32">
                  <c:v>956.0</c:v>
                </c:pt>
                <c:pt idx="33">
                  <c:v>946.7</c:v>
                </c:pt>
                <c:pt idx="34">
                  <c:v>869.6</c:v>
                </c:pt>
                <c:pt idx="35">
                  <c:v>1140.1</c:v>
                </c:pt>
                <c:pt idx="36">
                  <c:v>818.1</c:v>
                </c:pt>
                <c:pt idx="37">
                  <c:v>987.9</c:v>
                </c:pt>
                <c:pt idx="38">
                  <c:v>1251.3</c:v>
                </c:pt>
                <c:pt idx="39">
                  <c:v>1150.5</c:v>
                </c:pt>
                <c:pt idx="40">
                  <c:v>1056.1</c:v>
                </c:pt>
                <c:pt idx="41">
                  <c:v>1043.8</c:v>
                </c:pt>
                <c:pt idx="42">
                  <c:v>1062.4</c:v>
                </c:pt>
                <c:pt idx="43">
                  <c:v>1066.8</c:v>
                </c:pt>
                <c:pt idx="44">
                  <c:v>1048.7</c:v>
                </c:pt>
                <c:pt idx="45">
                  <c:v>1019.2</c:v>
                </c:pt>
                <c:pt idx="46">
                  <c:v>1002.1</c:v>
                </c:pt>
                <c:pt idx="47">
                  <c:v>1234.9</c:v>
                </c:pt>
                <c:pt idx="48">
                  <c:v>913.9</c:v>
                </c:pt>
                <c:pt idx="49">
                  <c:v>1148.9</c:v>
                </c:pt>
                <c:pt idx="50">
                  <c:v>1402.2</c:v>
                </c:pt>
                <c:pt idx="51">
                  <c:v>1175.7</c:v>
                </c:pt>
                <c:pt idx="52">
                  <c:v>1338.0</c:v>
                </c:pt>
                <c:pt idx="53">
                  <c:v>1279.7</c:v>
                </c:pt>
                <c:pt idx="54">
                  <c:v>1142.8</c:v>
                </c:pt>
                <c:pt idx="55">
                  <c:v>1275.0</c:v>
                </c:pt>
                <c:pt idx="56">
                  <c:v>1179.6</c:v>
                </c:pt>
                <c:pt idx="57">
                  <c:v>1090.3</c:v>
                </c:pt>
                <c:pt idx="58">
                  <c:v>1144.0</c:v>
                </c:pt>
                <c:pt idx="59">
                  <c:v>1343.1</c:v>
                </c:pt>
                <c:pt idx="60">
                  <c:v>1040.8</c:v>
                </c:pt>
                <c:pt idx="61">
                  <c:v>1193.0</c:v>
                </c:pt>
                <c:pt idx="62">
                  <c:v>1453.7</c:v>
                </c:pt>
                <c:pt idx="63">
                  <c:v>1283.2</c:v>
                </c:pt>
                <c:pt idx="64">
                  <c:v>1442.9</c:v>
                </c:pt>
                <c:pt idx="65">
                  <c:v>1394.3</c:v>
                </c:pt>
                <c:pt idx="66">
                  <c:v>1306.2</c:v>
                </c:pt>
                <c:pt idx="67">
                  <c:v>1498.7</c:v>
                </c:pt>
                <c:pt idx="68">
                  <c:v>1124.3</c:v>
                </c:pt>
                <c:pt idx="69">
                  <c:v>1201.7</c:v>
                </c:pt>
                <c:pt idx="70">
                  <c:v>1243.7</c:v>
                </c:pt>
                <c:pt idx="71">
                  <c:v>1347.7</c:v>
                </c:pt>
                <c:pt idx="72">
                  <c:v>1016.4</c:v>
                </c:pt>
                <c:pt idx="73">
                  <c:v>1194.3</c:v>
                </c:pt>
                <c:pt idx="74">
                  <c:v>1530.5</c:v>
                </c:pt>
                <c:pt idx="75">
                  <c:v>1373.8</c:v>
                </c:pt>
                <c:pt idx="76">
                  <c:v>1610.6</c:v>
                </c:pt>
                <c:pt idx="77">
                  <c:v>1417.6</c:v>
                </c:pt>
                <c:pt idx="78">
                  <c:v>1437.6</c:v>
                </c:pt>
                <c:pt idx="79">
                  <c:v>1571.7</c:v>
                </c:pt>
                <c:pt idx="80">
                  <c:v>1235.5</c:v>
                </c:pt>
                <c:pt idx="81">
                  <c:v>1273.7</c:v>
                </c:pt>
                <c:pt idx="82">
                  <c:v>1294.1</c:v>
                </c:pt>
                <c:pt idx="83">
                  <c:v>1496.3</c:v>
                </c:pt>
                <c:pt idx="84">
                  <c:v>1147.2</c:v>
                </c:pt>
                <c:pt idx="85">
                  <c:v>1253.9</c:v>
                </c:pt>
                <c:pt idx="86">
                  <c:v>1541.6</c:v>
                </c:pt>
                <c:pt idx="87">
                  <c:v>1443.1</c:v>
                </c:pt>
                <c:pt idx="88">
                  <c:v>1631.3</c:v>
                </c:pt>
                <c:pt idx="89">
                  <c:v>1475.2</c:v>
                </c:pt>
                <c:pt idx="90">
                  <c:v>1506.2</c:v>
                </c:pt>
                <c:pt idx="91">
                  <c:v>1559.3</c:v>
                </c:pt>
                <c:pt idx="92">
                  <c:v>1437.4</c:v>
                </c:pt>
                <c:pt idx="93">
                  <c:v>1447.5</c:v>
                </c:pt>
                <c:pt idx="94">
                  <c:v>1323.5</c:v>
                </c:pt>
                <c:pt idx="95">
                  <c:v>1630.1</c:v>
                </c:pt>
                <c:pt idx="96">
                  <c:v>1157.4</c:v>
                </c:pt>
                <c:pt idx="97">
                  <c:v>1341.1</c:v>
                </c:pt>
                <c:pt idx="98">
                  <c:v>1573.7</c:v>
                </c:pt>
                <c:pt idx="99">
                  <c:v>1489.7</c:v>
                </c:pt>
                <c:pt idx="100">
                  <c:v>1518.7</c:v>
                </c:pt>
                <c:pt idx="101">
                  <c:v>1513.1</c:v>
                </c:pt>
                <c:pt idx="102">
                  <c:v>1516.7</c:v>
                </c:pt>
                <c:pt idx="103">
                  <c:v>1506.2</c:v>
                </c:pt>
                <c:pt idx="104">
                  <c:v>1429.7</c:v>
                </c:pt>
                <c:pt idx="105">
                  <c:v>1367.2</c:v>
                </c:pt>
                <c:pt idx="106">
                  <c:v>1369.6</c:v>
                </c:pt>
                <c:pt idx="107">
                  <c:v>1681.6</c:v>
                </c:pt>
                <c:pt idx="108">
                  <c:v>1138.6</c:v>
                </c:pt>
                <c:pt idx="109">
                  <c:v>1324.1</c:v>
                </c:pt>
                <c:pt idx="110">
                  <c:v>1547.5</c:v>
                </c:pt>
                <c:pt idx="111">
                  <c:v>1417.7</c:v>
                </c:pt>
                <c:pt idx="112">
                  <c:v>1509.3</c:v>
                </c:pt>
                <c:pt idx="113">
                  <c:v>1465.1</c:v>
                </c:pt>
                <c:pt idx="114">
                  <c:v>1408.6</c:v>
                </c:pt>
                <c:pt idx="115">
                  <c:v>1473.9</c:v>
                </c:pt>
                <c:pt idx="116">
                  <c:v>1515.9</c:v>
                </c:pt>
                <c:pt idx="117">
                  <c:v>1348.6</c:v>
                </c:pt>
                <c:pt idx="118">
                  <c:v>1349.6</c:v>
                </c:pt>
                <c:pt idx="119">
                  <c:v>1350.6</c:v>
                </c:pt>
                <c:pt idx="120">
                  <c:v>1154.9</c:v>
                </c:pt>
                <c:pt idx="121">
                  <c:v>1143.0</c:v>
                </c:pt>
                <c:pt idx="122">
                  <c:v>1653.0</c:v>
                </c:pt>
              </c:numCache>
            </c:numRef>
          </c:val>
        </c:ser>
        <c:dLbls>
          <c:showLegendKey val="0"/>
          <c:showVal val="0"/>
          <c:showCatName val="0"/>
          <c:showSerName val="0"/>
          <c:showPercent val="0"/>
          <c:showBubbleSize val="0"/>
        </c:dLbls>
        <c:axId val="-2088249016"/>
        <c:axId val="-2088245960"/>
      </c:areaChart>
      <c:lineChart>
        <c:grouping val="standard"/>
        <c:varyColors val="0"/>
        <c:ser>
          <c:idx val="0"/>
          <c:order val="0"/>
          <c:tx>
            <c:v>Vehicle Sales</c:v>
          </c:tx>
          <c:spPr>
            <a:ln w="19050">
              <a:solidFill>
                <a:schemeClr val="tx1">
                  <a:lumMod val="75000"/>
                  <a:lumOff val="25000"/>
                </a:schemeClr>
              </a:solidFill>
            </a:ln>
            <a:effectLst>
              <a:outerShdw blurRad="50800" dist="38100" dir="2700000" algn="tl" rotWithShape="0">
                <a:srgbClr val="000000">
                  <a:alpha val="43000"/>
                </a:srgbClr>
              </a:outerShdw>
            </a:effectLst>
          </c:spPr>
          <c:marker>
            <c:symbol val="none"/>
          </c:marker>
          <c:cat>
            <c:numRef>
              <c:f>Vehicle!$D$473:$D$595</c:f>
              <c:numCache>
                <c:formatCode>0</c:formatCode>
                <c:ptCount val="123"/>
                <c:pt idx="0">
                  <c:v>2008.0</c:v>
                </c:pt>
                <c:pt idx="12">
                  <c:v>2009.0</c:v>
                </c:pt>
                <c:pt idx="24">
                  <c:v>2010.0</c:v>
                </c:pt>
                <c:pt idx="36">
                  <c:v>2011.0</c:v>
                </c:pt>
                <c:pt idx="48">
                  <c:v>2012.0</c:v>
                </c:pt>
                <c:pt idx="60">
                  <c:v>2013.0</c:v>
                </c:pt>
                <c:pt idx="72">
                  <c:v>2014.0</c:v>
                </c:pt>
                <c:pt idx="84">
                  <c:v>2015.0</c:v>
                </c:pt>
                <c:pt idx="96">
                  <c:v>2016.0</c:v>
                </c:pt>
                <c:pt idx="108">
                  <c:v>2017.0</c:v>
                </c:pt>
                <c:pt idx="120">
                  <c:v>2018.0</c:v>
                </c:pt>
              </c:numCache>
            </c:numRef>
          </c:cat>
          <c:val>
            <c:numRef>
              <c:f>Vehicle!$H$473:$H$595</c:f>
              <c:numCache>
                <c:formatCode>0.0</c:formatCode>
                <c:ptCount val="123"/>
                <c:pt idx="0">
                  <c:v>1039.1</c:v>
                </c:pt>
                <c:pt idx="1">
                  <c:v>1171.7</c:v>
                </c:pt>
                <c:pt idx="2">
                  <c:v>1351.5</c:v>
                </c:pt>
                <c:pt idx="3">
                  <c:v>1243.5</c:v>
                </c:pt>
                <c:pt idx="4">
                  <c:v>1392.8</c:v>
                </c:pt>
                <c:pt idx="5">
                  <c:v>1185.3</c:v>
                </c:pt>
                <c:pt idx="6">
                  <c:v>1132.3</c:v>
                </c:pt>
                <c:pt idx="7">
                  <c:v>1246.8</c:v>
                </c:pt>
                <c:pt idx="8">
                  <c:v>962.3</c:v>
                </c:pt>
                <c:pt idx="9">
                  <c:v>834.6</c:v>
                </c:pt>
                <c:pt idx="10">
                  <c:v>743.6</c:v>
                </c:pt>
                <c:pt idx="11">
                  <c:v>891.4</c:v>
                </c:pt>
                <c:pt idx="12">
                  <c:v>654.8</c:v>
                </c:pt>
                <c:pt idx="13">
                  <c:v>687.2</c:v>
                </c:pt>
                <c:pt idx="14">
                  <c:v>855.1</c:v>
                </c:pt>
                <c:pt idx="15">
                  <c:v>817.4</c:v>
                </c:pt>
                <c:pt idx="16">
                  <c:v>923.9</c:v>
                </c:pt>
                <c:pt idx="17">
                  <c:v>857.5</c:v>
                </c:pt>
                <c:pt idx="18">
                  <c:v>995.7</c:v>
                </c:pt>
                <c:pt idx="19">
                  <c:v>1260.0</c:v>
                </c:pt>
                <c:pt idx="20">
                  <c:v>744.2</c:v>
                </c:pt>
                <c:pt idx="21">
                  <c:v>835.7</c:v>
                </c:pt>
                <c:pt idx="22">
                  <c:v>744.4</c:v>
                </c:pt>
                <c:pt idx="23">
                  <c:v>1026.3</c:v>
                </c:pt>
                <c:pt idx="24">
                  <c:v>696.6</c:v>
                </c:pt>
                <c:pt idx="25">
                  <c:v>778.4</c:v>
                </c:pt>
                <c:pt idx="26">
                  <c:v>1063.6</c:v>
                </c:pt>
                <c:pt idx="27">
                  <c:v>980.4</c:v>
                </c:pt>
                <c:pt idx="28">
                  <c:v>1100.8</c:v>
                </c:pt>
                <c:pt idx="29">
                  <c:v>981.3</c:v>
                </c:pt>
                <c:pt idx="30">
                  <c:v>1047.0</c:v>
                </c:pt>
                <c:pt idx="31">
                  <c:v>994.3</c:v>
                </c:pt>
                <c:pt idx="32">
                  <c:v>956.0</c:v>
                </c:pt>
                <c:pt idx="33">
                  <c:v>946.7</c:v>
                </c:pt>
                <c:pt idx="34">
                  <c:v>869.6</c:v>
                </c:pt>
                <c:pt idx="35">
                  <c:v>1140.1</c:v>
                </c:pt>
                <c:pt idx="36">
                  <c:v>818.1</c:v>
                </c:pt>
                <c:pt idx="37">
                  <c:v>987.9</c:v>
                </c:pt>
                <c:pt idx="38">
                  <c:v>1251.3</c:v>
                </c:pt>
                <c:pt idx="39">
                  <c:v>1150.5</c:v>
                </c:pt>
                <c:pt idx="40">
                  <c:v>1056.1</c:v>
                </c:pt>
                <c:pt idx="41">
                  <c:v>1043.8</c:v>
                </c:pt>
                <c:pt idx="42">
                  <c:v>1062.4</c:v>
                </c:pt>
                <c:pt idx="43">
                  <c:v>1066.8</c:v>
                </c:pt>
                <c:pt idx="44">
                  <c:v>1048.7</c:v>
                </c:pt>
                <c:pt idx="45">
                  <c:v>1019.2</c:v>
                </c:pt>
                <c:pt idx="46">
                  <c:v>1002.1</c:v>
                </c:pt>
                <c:pt idx="47">
                  <c:v>1234.9</c:v>
                </c:pt>
                <c:pt idx="48">
                  <c:v>913.9</c:v>
                </c:pt>
                <c:pt idx="49">
                  <c:v>1148.9</c:v>
                </c:pt>
                <c:pt idx="50">
                  <c:v>1402.2</c:v>
                </c:pt>
                <c:pt idx="51">
                  <c:v>1175.7</c:v>
                </c:pt>
                <c:pt idx="52">
                  <c:v>1338.0</c:v>
                </c:pt>
                <c:pt idx="53">
                  <c:v>1279.7</c:v>
                </c:pt>
                <c:pt idx="54">
                  <c:v>1142.8</c:v>
                </c:pt>
                <c:pt idx="55">
                  <c:v>1275.0</c:v>
                </c:pt>
                <c:pt idx="56">
                  <c:v>1179.6</c:v>
                </c:pt>
                <c:pt idx="57">
                  <c:v>1090.3</c:v>
                </c:pt>
                <c:pt idx="58">
                  <c:v>1144.0</c:v>
                </c:pt>
                <c:pt idx="59">
                  <c:v>1343.1</c:v>
                </c:pt>
                <c:pt idx="60">
                  <c:v>1040.8</c:v>
                </c:pt>
                <c:pt idx="61">
                  <c:v>1193.0</c:v>
                </c:pt>
                <c:pt idx="62">
                  <c:v>1453.7</c:v>
                </c:pt>
                <c:pt idx="63">
                  <c:v>1283.2</c:v>
                </c:pt>
                <c:pt idx="64">
                  <c:v>1442.9</c:v>
                </c:pt>
                <c:pt idx="65">
                  <c:v>1394.3</c:v>
                </c:pt>
                <c:pt idx="66">
                  <c:v>1306.2</c:v>
                </c:pt>
                <c:pt idx="67">
                  <c:v>1498.7</c:v>
                </c:pt>
                <c:pt idx="68">
                  <c:v>1124.3</c:v>
                </c:pt>
                <c:pt idx="69">
                  <c:v>1201.7</c:v>
                </c:pt>
                <c:pt idx="70">
                  <c:v>1243.7</c:v>
                </c:pt>
                <c:pt idx="71">
                  <c:v>1347.7</c:v>
                </c:pt>
                <c:pt idx="72">
                  <c:v>1016.4</c:v>
                </c:pt>
                <c:pt idx="73">
                  <c:v>1194.3</c:v>
                </c:pt>
                <c:pt idx="74">
                  <c:v>1530.5</c:v>
                </c:pt>
                <c:pt idx="75">
                  <c:v>1373.8</c:v>
                </c:pt>
                <c:pt idx="76">
                  <c:v>1610.6</c:v>
                </c:pt>
                <c:pt idx="77">
                  <c:v>1417.6</c:v>
                </c:pt>
                <c:pt idx="78">
                  <c:v>1437.6</c:v>
                </c:pt>
                <c:pt idx="79">
                  <c:v>1571.7</c:v>
                </c:pt>
                <c:pt idx="80">
                  <c:v>1235.5</c:v>
                </c:pt>
                <c:pt idx="81">
                  <c:v>1273.7</c:v>
                </c:pt>
                <c:pt idx="82">
                  <c:v>1294.1</c:v>
                </c:pt>
                <c:pt idx="83">
                  <c:v>1496.3</c:v>
                </c:pt>
                <c:pt idx="84">
                  <c:v>1147.2</c:v>
                </c:pt>
                <c:pt idx="85">
                  <c:v>1253.9</c:v>
                </c:pt>
                <c:pt idx="86">
                  <c:v>1541.6</c:v>
                </c:pt>
                <c:pt idx="87">
                  <c:v>1443.1</c:v>
                </c:pt>
                <c:pt idx="88">
                  <c:v>1631.3</c:v>
                </c:pt>
                <c:pt idx="89">
                  <c:v>1475.2</c:v>
                </c:pt>
                <c:pt idx="90">
                  <c:v>1506.2</c:v>
                </c:pt>
                <c:pt idx="91">
                  <c:v>1559.3</c:v>
                </c:pt>
                <c:pt idx="92">
                  <c:v>1437.4</c:v>
                </c:pt>
                <c:pt idx="93">
                  <c:v>1447.5</c:v>
                </c:pt>
                <c:pt idx="94">
                  <c:v>1323.5</c:v>
                </c:pt>
                <c:pt idx="95">
                  <c:v>1630.1</c:v>
                </c:pt>
                <c:pt idx="96">
                  <c:v>1157.4</c:v>
                </c:pt>
                <c:pt idx="97">
                  <c:v>1341.1</c:v>
                </c:pt>
                <c:pt idx="98">
                  <c:v>1573.7</c:v>
                </c:pt>
                <c:pt idx="99">
                  <c:v>1489.7</c:v>
                </c:pt>
                <c:pt idx="100">
                  <c:v>1518.7</c:v>
                </c:pt>
                <c:pt idx="101">
                  <c:v>1513.1</c:v>
                </c:pt>
                <c:pt idx="102">
                  <c:v>1516.7</c:v>
                </c:pt>
                <c:pt idx="103">
                  <c:v>1506.2</c:v>
                </c:pt>
                <c:pt idx="104">
                  <c:v>1429.7</c:v>
                </c:pt>
                <c:pt idx="105">
                  <c:v>1367.2</c:v>
                </c:pt>
                <c:pt idx="106">
                  <c:v>1369.6</c:v>
                </c:pt>
                <c:pt idx="107">
                  <c:v>1681.6</c:v>
                </c:pt>
                <c:pt idx="108">
                  <c:v>1138.6</c:v>
                </c:pt>
                <c:pt idx="109">
                  <c:v>1324.1</c:v>
                </c:pt>
                <c:pt idx="110">
                  <c:v>1547.5</c:v>
                </c:pt>
                <c:pt idx="111">
                  <c:v>1417.7</c:v>
                </c:pt>
                <c:pt idx="112">
                  <c:v>1509.3</c:v>
                </c:pt>
                <c:pt idx="113">
                  <c:v>1465.1</c:v>
                </c:pt>
                <c:pt idx="114">
                  <c:v>1408.6</c:v>
                </c:pt>
                <c:pt idx="115">
                  <c:v>1473.9</c:v>
                </c:pt>
                <c:pt idx="116">
                  <c:v>1515.9</c:v>
                </c:pt>
                <c:pt idx="117">
                  <c:v>1348.6</c:v>
                </c:pt>
                <c:pt idx="118">
                  <c:v>1349.6</c:v>
                </c:pt>
                <c:pt idx="119">
                  <c:v>1350.6</c:v>
                </c:pt>
                <c:pt idx="120">
                  <c:v>1154.9</c:v>
                </c:pt>
                <c:pt idx="121">
                  <c:v>1143.0</c:v>
                </c:pt>
                <c:pt idx="122">
                  <c:v>1653.0</c:v>
                </c:pt>
              </c:numCache>
            </c:numRef>
          </c:val>
          <c:smooth val="1"/>
        </c:ser>
        <c:dLbls>
          <c:showLegendKey val="0"/>
          <c:showVal val="0"/>
          <c:showCatName val="0"/>
          <c:showSerName val="0"/>
          <c:showPercent val="0"/>
          <c:showBubbleSize val="0"/>
        </c:dLbls>
        <c:marker val="1"/>
        <c:smooth val="0"/>
        <c:axId val="-2088249016"/>
        <c:axId val="-2088245960"/>
      </c:lineChart>
      <c:catAx>
        <c:axId val="-2088249016"/>
        <c:scaling>
          <c:orientation val="minMax"/>
        </c:scaling>
        <c:delete val="0"/>
        <c:axPos val="b"/>
        <c:numFmt formatCode="0" sourceLinked="1"/>
        <c:majorTickMark val="out"/>
        <c:minorTickMark val="none"/>
        <c:tickLblPos val="nextTo"/>
        <c:txPr>
          <a:bodyPr rot="0" vert="horz"/>
          <a:lstStyle/>
          <a:p>
            <a:pPr>
              <a:defRPr sz="1200" b="1" i="0"/>
            </a:pPr>
            <a:endParaRPr lang="en-US"/>
          </a:p>
        </c:txPr>
        <c:crossAx val="-2088245960"/>
        <c:crosses val="autoZero"/>
        <c:auto val="1"/>
        <c:lblAlgn val="ctr"/>
        <c:lblOffset val="100"/>
        <c:tickLblSkip val="4"/>
        <c:tickMarkSkip val="3"/>
        <c:noMultiLvlLbl val="0"/>
      </c:catAx>
      <c:valAx>
        <c:axId val="-2088245960"/>
        <c:scaling>
          <c:orientation val="minMax"/>
          <c:min val="500.0"/>
        </c:scaling>
        <c:delete val="0"/>
        <c:axPos val="l"/>
        <c:majorGridlines>
          <c:spPr>
            <a:ln w="28575">
              <a:solidFill>
                <a:schemeClr val="bg1"/>
              </a:solidFill>
            </a:ln>
          </c:spPr>
        </c:majorGridlines>
        <c:numFmt formatCode="#,##0" sourceLinked="0"/>
        <c:majorTickMark val="out"/>
        <c:minorTickMark val="none"/>
        <c:tickLblPos val="nextTo"/>
        <c:spPr>
          <a:ln>
            <a:solidFill>
              <a:schemeClr val="bg1"/>
            </a:solidFill>
          </a:ln>
        </c:spPr>
        <c:txPr>
          <a:bodyPr/>
          <a:lstStyle/>
          <a:p>
            <a:pPr>
              <a:defRPr sz="1200" b="1"/>
            </a:pPr>
            <a:endParaRPr lang="en-US"/>
          </a:p>
        </c:txPr>
        <c:crossAx val="-2088249016"/>
        <c:crosses val="autoZero"/>
        <c:crossBetween val="between"/>
      </c:valAx>
      <c:spPr>
        <a:solidFill>
          <a:schemeClr val="bg1">
            <a:lumMod val="95000"/>
          </a:schemeClr>
        </a:solidFill>
      </c:spPr>
    </c:plotArea>
    <c:plotVisOnly val="1"/>
    <c:dispBlanksAs val="gap"/>
    <c:showDLblsOverMax val="0"/>
  </c:chart>
  <c:spPr>
    <a:ln>
      <a:solidFill>
        <a:schemeClr val="bg1"/>
      </a:solidFill>
    </a:ln>
  </c:spPr>
  <c:printSettings>
    <c:headerFooter/>
    <c:pageMargins b="1.0" l="0.75" r="0.75" t="1.0"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082639437046445"/>
          <c:y val="0.21616777355998"/>
          <c:w val="0.850196334330123"/>
          <c:h val="0.629939959896009"/>
        </c:manualLayout>
      </c:layout>
      <c:barChart>
        <c:barDir val="col"/>
        <c:grouping val="clustered"/>
        <c:varyColors val="0"/>
        <c:ser>
          <c:idx val="0"/>
          <c:order val="0"/>
          <c:tx>
            <c:v>NewHomeSales</c:v>
          </c:tx>
          <c:invertIfNegative val="0"/>
          <c:cat>
            <c:numRef>
              <c:f>'Home Sales'!$C$87:$C$133</c:f>
              <c:numCache>
                <c:formatCode>mmm\-yy</c:formatCode>
                <c:ptCount val="47"/>
                <c:pt idx="0">
                  <c:v>42323.0</c:v>
                </c:pt>
                <c:pt idx="1">
                  <c:v>42353.466667</c:v>
                </c:pt>
                <c:pt idx="2">
                  <c:v>42383.933334</c:v>
                </c:pt>
                <c:pt idx="3">
                  <c:v>42414.400001</c:v>
                </c:pt>
                <c:pt idx="4">
                  <c:v>42444.866668</c:v>
                </c:pt>
                <c:pt idx="5">
                  <c:v>42475.333335</c:v>
                </c:pt>
                <c:pt idx="6">
                  <c:v>42505.800002</c:v>
                </c:pt>
                <c:pt idx="7">
                  <c:v>42536.266669</c:v>
                </c:pt>
                <c:pt idx="8">
                  <c:v>42566.733336</c:v>
                </c:pt>
                <c:pt idx="9">
                  <c:v>42597.20000300001</c:v>
                </c:pt>
                <c:pt idx="10">
                  <c:v>42627.66667000001</c:v>
                </c:pt>
                <c:pt idx="11">
                  <c:v>42658.13333700001</c:v>
                </c:pt>
                <c:pt idx="12">
                  <c:v>42688.60000400001</c:v>
                </c:pt>
                <c:pt idx="13">
                  <c:v>42719.0</c:v>
                </c:pt>
                <c:pt idx="14">
                  <c:v>42750.0</c:v>
                </c:pt>
                <c:pt idx="15">
                  <c:v>42781.0</c:v>
                </c:pt>
                <c:pt idx="16">
                  <c:v>42809.0</c:v>
                </c:pt>
                <c:pt idx="17">
                  <c:v>42840.0</c:v>
                </c:pt>
                <c:pt idx="18">
                  <c:v>42870.0</c:v>
                </c:pt>
                <c:pt idx="19">
                  <c:v>42901.0</c:v>
                </c:pt>
                <c:pt idx="20">
                  <c:v>42931.0</c:v>
                </c:pt>
                <c:pt idx="21">
                  <c:v>42962.0</c:v>
                </c:pt>
                <c:pt idx="22">
                  <c:v>42993.0</c:v>
                </c:pt>
                <c:pt idx="23">
                  <c:v>43023.0</c:v>
                </c:pt>
                <c:pt idx="24">
                  <c:v>43054.0</c:v>
                </c:pt>
                <c:pt idx="25">
                  <c:v>43084.0</c:v>
                </c:pt>
                <c:pt idx="26">
                  <c:v>43115.0</c:v>
                </c:pt>
                <c:pt idx="27">
                  <c:v>43146.0</c:v>
                </c:pt>
                <c:pt idx="28">
                  <c:v>43174.0</c:v>
                </c:pt>
                <c:pt idx="29">
                  <c:v>43205.0</c:v>
                </c:pt>
                <c:pt idx="30">
                  <c:v>43235.0</c:v>
                </c:pt>
                <c:pt idx="31">
                  <c:v>43266.0</c:v>
                </c:pt>
                <c:pt idx="32">
                  <c:v>43296.0</c:v>
                </c:pt>
                <c:pt idx="33">
                  <c:v>43327.0</c:v>
                </c:pt>
                <c:pt idx="34">
                  <c:v>43358.0</c:v>
                </c:pt>
                <c:pt idx="35">
                  <c:v>43388.0</c:v>
                </c:pt>
                <c:pt idx="36">
                  <c:v>43419.0</c:v>
                </c:pt>
                <c:pt idx="37">
                  <c:v>43449.0</c:v>
                </c:pt>
                <c:pt idx="38">
                  <c:v>43480.0</c:v>
                </c:pt>
                <c:pt idx="39">
                  <c:v>43511.0</c:v>
                </c:pt>
                <c:pt idx="40">
                  <c:v>43539.0</c:v>
                </c:pt>
                <c:pt idx="41">
                  <c:v>43570.0</c:v>
                </c:pt>
                <c:pt idx="42">
                  <c:v>43600.0</c:v>
                </c:pt>
                <c:pt idx="43">
                  <c:v>43631.0</c:v>
                </c:pt>
                <c:pt idx="44">
                  <c:v>43661.0</c:v>
                </c:pt>
                <c:pt idx="45">
                  <c:v>43692.0</c:v>
                </c:pt>
                <c:pt idx="46">
                  <c:v>43723.0</c:v>
                </c:pt>
              </c:numCache>
            </c:numRef>
          </c:cat>
          <c:val>
            <c:numRef>
              <c:f>'Home Sales'!$E$87:$E$133</c:f>
              <c:numCache>
                <c:formatCode>0.000</c:formatCode>
                <c:ptCount val="47"/>
                <c:pt idx="0">
                  <c:v>0.506</c:v>
                </c:pt>
                <c:pt idx="1">
                  <c:v>0.536</c:v>
                </c:pt>
                <c:pt idx="2">
                  <c:v>0.52</c:v>
                </c:pt>
                <c:pt idx="3">
                  <c:v>0.525</c:v>
                </c:pt>
                <c:pt idx="4">
                  <c:v>0.533</c:v>
                </c:pt>
                <c:pt idx="5">
                  <c:v>0.566</c:v>
                </c:pt>
                <c:pt idx="6">
                  <c:v>0.56</c:v>
                </c:pt>
                <c:pt idx="7">
                  <c:v>0.559</c:v>
                </c:pt>
                <c:pt idx="8">
                  <c:v>0.627</c:v>
                </c:pt>
                <c:pt idx="9">
                  <c:v>0.567</c:v>
                </c:pt>
                <c:pt idx="10">
                  <c:v>0.57</c:v>
                </c:pt>
                <c:pt idx="11">
                  <c:v>0.577</c:v>
                </c:pt>
                <c:pt idx="12">
                  <c:v>0.579</c:v>
                </c:pt>
                <c:pt idx="13">
                  <c:v>0.548</c:v>
                </c:pt>
                <c:pt idx="14">
                  <c:v>0.599</c:v>
                </c:pt>
                <c:pt idx="15">
                  <c:v>0.615</c:v>
                </c:pt>
                <c:pt idx="16">
                  <c:v>0.638</c:v>
                </c:pt>
                <c:pt idx="17">
                  <c:v>0.59</c:v>
                </c:pt>
                <c:pt idx="18">
                  <c:v>0.606</c:v>
                </c:pt>
                <c:pt idx="19">
                  <c:v>0.619</c:v>
                </c:pt>
                <c:pt idx="20">
                  <c:v>0.564</c:v>
                </c:pt>
                <c:pt idx="21">
                  <c:v>0.559</c:v>
                </c:pt>
                <c:pt idx="22">
                  <c:v>0.635</c:v>
                </c:pt>
                <c:pt idx="23">
                  <c:v>0.624</c:v>
                </c:pt>
                <c:pt idx="24">
                  <c:v>0.633</c:v>
                </c:pt>
                <c:pt idx="25">
                  <c:v>0.733</c:v>
                </c:pt>
                <c:pt idx="26">
                  <c:v>0.633</c:v>
                </c:pt>
                <c:pt idx="27">
                  <c:v>0.663</c:v>
                </c:pt>
                <c:pt idx="28">
                  <c:v>0.672</c:v>
                </c:pt>
                <c:pt idx="29">
                  <c:v>0.633</c:v>
                </c:pt>
                <c:pt idx="30">
                  <c:v>0.653</c:v>
                </c:pt>
                <c:pt idx="31">
                  <c:v>0.612</c:v>
                </c:pt>
                <c:pt idx="32">
                  <c:v>0.606</c:v>
                </c:pt>
                <c:pt idx="33">
                  <c:v>0.601</c:v>
                </c:pt>
                <c:pt idx="34">
                  <c:v>0.609</c:v>
                </c:pt>
                <c:pt idx="35">
                  <c:v>0.552</c:v>
                </c:pt>
                <c:pt idx="36">
                  <c:v>0.512</c:v>
                </c:pt>
                <c:pt idx="37">
                  <c:v>0.588</c:v>
                </c:pt>
                <c:pt idx="38">
                  <c:v>0.636</c:v>
                </c:pt>
                <c:pt idx="39">
                  <c:v>0.667</c:v>
                </c:pt>
                <c:pt idx="40">
                  <c:v>0.723</c:v>
                </c:pt>
                <c:pt idx="41">
                  <c:v>0.656</c:v>
                </c:pt>
                <c:pt idx="42">
                  <c:v>0.598</c:v>
                </c:pt>
                <c:pt idx="43">
                  <c:v>0.729</c:v>
                </c:pt>
                <c:pt idx="44">
                  <c:v>0.665</c:v>
                </c:pt>
                <c:pt idx="45">
                  <c:v>0.706</c:v>
                </c:pt>
                <c:pt idx="46">
                  <c:v>0.701</c:v>
                </c:pt>
              </c:numCache>
            </c:numRef>
          </c:val>
        </c:ser>
        <c:dLbls>
          <c:showLegendKey val="0"/>
          <c:showVal val="0"/>
          <c:showCatName val="0"/>
          <c:showSerName val="0"/>
          <c:showPercent val="0"/>
          <c:showBubbleSize val="0"/>
        </c:dLbls>
        <c:gapWidth val="50"/>
        <c:axId val="-2124523192"/>
        <c:axId val="-2124724920"/>
      </c:barChart>
      <c:lineChart>
        <c:grouping val="standard"/>
        <c:varyColors val="0"/>
        <c:ser>
          <c:idx val="1"/>
          <c:order val="1"/>
          <c:tx>
            <c:v>Avg New Price</c:v>
          </c:tx>
          <c:spPr>
            <a:ln>
              <a:solidFill>
                <a:schemeClr val="tx1"/>
              </a:solidFill>
            </a:ln>
            <a:effectLst>
              <a:outerShdw blurRad="50800" dist="38100" dir="2700000" algn="tl" rotWithShape="0">
                <a:srgbClr val="000000">
                  <a:alpha val="43000"/>
                </a:srgbClr>
              </a:outerShdw>
            </a:effectLst>
          </c:spPr>
          <c:marker>
            <c:symbol val="none"/>
          </c:marker>
          <c:val>
            <c:numRef>
              <c:f>'Home Sales'!$G$87:$G$133</c:f>
              <c:numCache>
                <c:formatCode>"$"#,##0.0;\-"$"#,##0.0</c:formatCode>
                <c:ptCount val="47"/>
                <c:pt idx="0">
                  <c:v>317.0</c:v>
                </c:pt>
                <c:pt idx="1">
                  <c:v>299.0</c:v>
                </c:pt>
                <c:pt idx="2">
                  <c:v>291.1</c:v>
                </c:pt>
                <c:pt idx="3">
                  <c:v>311.3</c:v>
                </c:pt>
                <c:pt idx="4">
                  <c:v>311.4</c:v>
                </c:pt>
                <c:pt idx="5">
                  <c:v>321.3</c:v>
                </c:pt>
                <c:pt idx="6">
                  <c:v>296.0</c:v>
                </c:pt>
                <c:pt idx="7">
                  <c:v>321.6</c:v>
                </c:pt>
                <c:pt idx="8">
                  <c:v>295.0</c:v>
                </c:pt>
                <c:pt idx="9">
                  <c:v>302.4</c:v>
                </c:pt>
                <c:pt idx="10">
                  <c:v>323.7</c:v>
                </c:pt>
                <c:pt idx="11">
                  <c:v>302.0</c:v>
                </c:pt>
                <c:pt idx="12">
                  <c:v>318.3</c:v>
                </c:pt>
                <c:pt idx="13">
                  <c:v>332.7</c:v>
                </c:pt>
                <c:pt idx="14">
                  <c:v>317.4</c:v>
                </c:pt>
                <c:pt idx="15">
                  <c:v>298.0</c:v>
                </c:pt>
                <c:pt idx="16">
                  <c:v>321.7</c:v>
                </c:pt>
                <c:pt idx="17">
                  <c:v>311.1</c:v>
                </c:pt>
                <c:pt idx="18">
                  <c:v>323.6</c:v>
                </c:pt>
                <c:pt idx="19">
                  <c:v>315.2</c:v>
                </c:pt>
                <c:pt idx="20">
                  <c:v>322.9</c:v>
                </c:pt>
                <c:pt idx="21">
                  <c:v>314.2</c:v>
                </c:pt>
                <c:pt idx="22">
                  <c:v>328.5</c:v>
                </c:pt>
                <c:pt idx="23">
                  <c:v>319.6</c:v>
                </c:pt>
                <c:pt idx="24">
                  <c:v>318.7</c:v>
                </c:pt>
                <c:pt idx="25">
                  <c:v>315.6</c:v>
                </c:pt>
                <c:pt idx="26">
                  <c:v>329.6</c:v>
                </c:pt>
                <c:pt idx="27">
                  <c:v>327.2</c:v>
                </c:pt>
                <c:pt idx="28">
                  <c:v>335.4</c:v>
                </c:pt>
                <c:pt idx="29">
                  <c:v>314.4</c:v>
                </c:pt>
                <c:pt idx="30">
                  <c:v>316.7</c:v>
                </c:pt>
                <c:pt idx="31">
                  <c:v>310.5</c:v>
                </c:pt>
                <c:pt idx="32">
                  <c:v>327.5</c:v>
                </c:pt>
                <c:pt idx="33">
                  <c:v>321.4</c:v>
                </c:pt>
                <c:pt idx="34">
                  <c:v>328.3</c:v>
                </c:pt>
                <c:pt idx="35">
                  <c:v>328.3</c:v>
                </c:pt>
                <c:pt idx="36">
                  <c:v>308.5</c:v>
                </c:pt>
                <c:pt idx="37">
                  <c:v>322.8</c:v>
                </c:pt>
                <c:pt idx="38">
                  <c:v>305.4</c:v>
                </c:pt>
                <c:pt idx="39">
                  <c:v>316.1</c:v>
                </c:pt>
                <c:pt idx="40">
                  <c:v>305.8</c:v>
                </c:pt>
                <c:pt idx="41">
                  <c:v>339.0</c:v>
                </c:pt>
                <c:pt idx="42">
                  <c:v>312.7</c:v>
                </c:pt>
                <c:pt idx="43">
                  <c:v>311.8</c:v>
                </c:pt>
                <c:pt idx="44">
                  <c:v>307.6</c:v>
                </c:pt>
                <c:pt idx="45">
                  <c:v>325.2</c:v>
                </c:pt>
                <c:pt idx="46">
                  <c:v>299.2</c:v>
                </c:pt>
              </c:numCache>
            </c:numRef>
          </c:val>
          <c:smooth val="1"/>
        </c:ser>
        <c:dLbls>
          <c:showLegendKey val="0"/>
          <c:showVal val="0"/>
          <c:showCatName val="0"/>
          <c:showSerName val="0"/>
          <c:showPercent val="0"/>
          <c:showBubbleSize val="0"/>
        </c:dLbls>
        <c:marker val="1"/>
        <c:smooth val="0"/>
        <c:axId val="-2125286120"/>
        <c:axId val="-2125022952"/>
      </c:lineChart>
      <c:dateAx>
        <c:axId val="-2124523192"/>
        <c:scaling>
          <c:orientation val="minMax"/>
        </c:scaling>
        <c:delete val="0"/>
        <c:axPos val="b"/>
        <c:numFmt formatCode="mmm\-yy" sourceLinked="1"/>
        <c:majorTickMark val="out"/>
        <c:minorTickMark val="none"/>
        <c:tickLblPos val="nextTo"/>
        <c:txPr>
          <a:bodyPr rot="-5400000" vert="horz"/>
          <a:lstStyle/>
          <a:p>
            <a:pPr>
              <a:defRPr sz="1200" b="1" i="0"/>
            </a:pPr>
            <a:endParaRPr lang="en-US"/>
          </a:p>
        </c:txPr>
        <c:crossAx val="-2124724920"/>
        <c:crosses val="autoZero"/>
        <c:auto val="1"/>
        <c:lblOffset val="100"/>
        <c:baseTimeUnit val="months"/>
        <c:majorUnit val="1.0"/>
        <c:majorTimeUnit val="months"/>
      </c:dateAx>
      <c:valAx>
        <c:axId val="-2124724920"/>
        <c:scaling>
          <c:orientation val="minMax"/>
          <c:max val="1.0"/>
        </c:scaling>
        <c:delete val="0"/>
        <c:axPos val="l"/>
        <c:majorGridlines/>
        <c:numFmt formatCode="0.000" sourceLinked="1"/>
        <c:majorTickMark val="out"/>
        <c:minorTickMark val="none"/>
        <c:tickLblPos val="nextTo"/>
        <c:spPr>
          <a:ln>
            <a:solidFill>
              <a:schemeClr val="bg1"/>
            </a:solidFill>
          </a:ln>
        </c:spPr>
        <c:txPr>
          <a:bodyPr/>
          <a:lstStyle/>
          <a:p>
            <a:pPr>
              <a:defRPr sz="1200" b="1" i="0"/>
            </a:pPr>
            <a:endParaRPr lang="en-US"/>
          </a:p>
        </c:txPr>
        <c:crossAx val="-2124523192"/>
        <c:crosses val="autoZero"/>
        <c:crossBetween val="between"/>
      </c:valAx>
      <c:valAx>
        <c:axId val="-2125022952"/>
        <c:scaling>
          <c:orientation val="minMax"/>
          <c:max val="380.0"/>
          <c:min val="280.0"/>
        </c:scaling>
        <c:delete val="0"/>
        <c:axPos val="r"/>
        <c:numFmt formatCode="&quot;$&quot;#,##0" sourceLinked="0"/>
        <c:majorTickMark val="out"/>
        <c:minorTickMark val="none"/>
        <c:tickLblPos val="nextTo"/>
        <c:spPr>
          <a:ln>
            <a:solidFill>
              <a:schemeClr val="bg1"/>
            </a:solidFill>
          </a:ln>
        </c:spPr>
        <c:txPr>
          <a:bodyPr/>
          <a:lstStyle/>
          <a:p>
            <a:pPr>
              <a:defRPr sz="1200" b="1" i="0">
                <a:solidFill>
                  <a:schemeClr val="tx1"/>
                </a:solidFill>
              </a:defRPr>
            </a:pPr>
            <a:endParaRPr lang="en-US"/>
          </a:p>
        </c:txPr>
        <c:crossAx val="-2125286120"/>
        <c:crosses val="max"/>
        <c:crossBetween val="between"/>
      </c:valAx>
      <c:catAx>
        <c:axId val="-2125286120"/>
        <c:scaling>
          <c:orientation val="minMax"/>
        </c:scaling>
        <c:delete val="1"/>
        <c:axPos val="b"/>
        <c:numFmt formatCode="mmm\-yy" sourceLinked="1"/>
        <c:majorTickMark val="out"/>
        <c:minorTickMark val="none"/>
        <c:tickLblPos val="nextTo"/>
        <c:crossAx val="-2125022952"/>
        <c:crosses val="autoZero"/>
        <c:auto val="1"/>
        <c:lblAlgn val="ctr"/>
        <c:lblOffset val="100"/>
        <c:noMultiLvlLbl val="1"/>
      </c:catAx>
    </c:plotArea>
    <c:plotVisOnly val="1"/>
    <c:dispBlanksAs val="gap"/>
    <c:showDLblsOverMax val="0"/>
  </c:chart>
  <c:spPr>
    <a:ln>
      <a:noFill/>
    </a:ln>
  </c:spPr>
  <c:printSettings>
    <c:headerFooter/>
    <c:pageMargins b="1.0" l="0.75" r="0.75" t="1.0" header="0.5" footer="0.5"/>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082639437046445"/>
          <c:y val="0.212872136141203"/>
          <c:w val="0.850196334330123"/>
          <c:h val="0.63408608437648"/>
        </c:manualLayout>
      </c:layout>
      <c:barChart>
        <c:barDir val="col"/>
        <c:grouping val="clustered"/>
        <c:varyColors val="0"/>
        <c:ser>
          <c:idx val="0"/>
          <c:order val="0"/>
          <c:tx>
            <c:v>NewHomeSales</c:v>
          </c:tx>
          <c:invertIfNegative val="0"/>
          <c:cat>
            <c:numRef>
              <c:f>'Home Sales'!$C$87:$C$133</c:f>
              <c:numCache>
                <c:formatCode>mmm\-yy</c:formatCode>
                <c:ptCount val="47"/>
                <c:pt idx="0">
                  <c:v>42323.0</c:v>
                </c:pt>
                <c:pt idx="1">
                  <c:v>42353.466667</c:v>
                </c:pt>
                <c:pt idx="2">
                  <c:v>42383.933334</c:v>
                </c:pt>
                <c:pt idx="3">
                  <c:v>42414.400001</c:v>
                </c:pt>
                <c:pt idx="4">
                  <c:v>42444.866668</c:v>
                </c:pt>
                <c:pt idx="5">
                  <c:v>42475.333335</c:v>
                </c:pt>
                <c:pt idx="6">
                  <c:v>42505.800002</c:v>
                </c:pt>
                <c:pt idx="7">
                  <c:v>42536.266669</c:v>
                </c:pt>
                <c:pt idx="8">
                  <c:v>42566.733336</c:v>
                </c:pt>
                <c:pt idx="9">
                  <c:v>42597.20000300001</c:v>
                </c:pt>
                <c:pt idx="10">
                  <c:v>42627.66667000001</c:v>
                </c:pt>
                <c:pt idx="11">
                  <c:v>42658.13333700001</c:v>
                </c:pt>
                <c:pt idx="12">
                  <c:v>42688.60000400001</c:v>
                </c:pt>
                <c:pt idx="13">
                  <c:v>42719.0</c:v>
                </c:pt>
                <c:pt idx="14">
                  <c:v>42750.0</c:v>
                </c:pt>
                <c:pt idx="15">
                  <c:v>42781.0</c:v>
                </c:pt>
                <c:pt idx="16">
                  <c:v>42809.0</c:v>
                </c:pt>
                <c:pt idx="17">
                  <c:v>42840.0</c:v>
                </c:pt>
                <c:pt idx="18">
                  <c:v>42870.0</c:v>
                </c:pt>
                <c:pt idx="19">
                  <c:v>42901.0</c:v>
                </c:pt>
                <c:pt idx="20">
                  <c:v>42931.0</c:v>
                </c:pt>
                <c:pt idx="21">
                  <c:v>42962.0</c:v>
                </c:pt>
                <c:pt idx="22">
                  <c:v>42993.0</c:v>
                </c:pt>
                <c:pt idx="23">
                  <c:v>43023.0</c:v>
                </c:pt>
                <c:pt idx="24">
                  <c:v>43054.0</c:v>
                </c:pt>
                <c:pt idx="25">
                  <c:v>43084.0</c:v>
                </c:pt>
                <c:pt idx="26">
                  <c:v>43115.0</c:v>
                </c:pt>
                <c:pt idx="27">
                  <c:v>43146.0</c:v>
                </c:pt>
                <c:pt idx="28">
                  <c:v>43174.0</c:v>
                </c:pt>
                <c:pt idx="29">
                  <c:v>43205.0</c:v>
                </c:pt>
                <c:pt idx="30">
                  <c:v>43235.0</c:v>
                </c:pt>
                <c:pt idx="31">
                  <c:v>43266.0</c:v>
                </c:pt>
                <c:pt idx="32">
                  <c:v>43296.0</c:v>
                </c:pt>
                <c:pt idx="33">
                  <c:v>43327.0</c:v>
                </c:pt>
                <c:pt idx="34">
                  <c:v>43358.0</c:v>
                </c:pt>
                <c:pt idx="35">
                  <c:v>43388.0</c:v>
                </c:pt>
                <c:pt idx="36">
                  <c:v>43419.0</c:v>
                </c:pt>
                <c:pt idx="37">
                  <c:v>43449.0</c:v>
                </c:pt>
                <c:pt idx="38">
                  <c:v>43480.0</c:v>
                </c:pt>
                <c:pt idx="39">
                  <c:v>43511.0</c:v>
                </c:pt>
                <c:pt idx="40">
                  <c:v>43539.0</c:v>
                </c:pt>
                <c:pt idx="41">
                  <c:v>43570.0</c:v>
                </c:pt>
                <c:pt idx="42">
                  <c:v>43600.0</c:v>
                </c:pt>
                <c:pt idx="43">
                  <c:v>43631.0</c:v>
                </c:pt>
                <c:pt idx="44">
                  <c:v>43661.0</c:v>
                </c:pt>
                <c:pt idx="45">
                  <c:v>43692.0</c:v>
                </c:pt>
                <c:pt idx="46">
                  <c:v>43723.0</c:v>
                </c:pt>
              </c:numCache>
            </c:numRef>
          </c:cat>
          <c:val>
            <c:numRef>
              <c:f>'Home Sales'!$D$87:$D$133</c:f>
              <c:numCache>
                <c:formatCode>0.000</c:formatCode>
                <c:ptCount val="47"/>
                <c:pt idx="0">
                  <c:v>4.86</c:v>
                </c:pt>
                <c:pt idx="1">
                  <c:v>5.45</c:v>
                </c:pt>
                <c:pt idx="2">
                  <c:v>5.47</c:v>
                </c:pt>
                <c:pt idx="3">
                  <c:v>5.07</c:v>
                </c:pt>
                <c:pt idx="4">
                  <c:v>5.36</c:v>
                </c:pt>
                <c:pt idx="5">
                  <c:v>5.43</c:v>
                </c:pt>
                <c:pt idx="6">
                  <c:v>5.51</c:v>
                </c:pt>
                <c:pt idx="7">
                  <c:v>5.57</c:v>
                </c:pt>
                <c:pt idx="8">
                  <c:v>5.38</c:v>
                </c:pt>
                <c:pt idx="9">
                  <c:v>5.3</c:v>
                </c:pt>
                <c:pt idx="10">
                  <c:v>5.49</c:v>
                </c:pt>
                <c:pt idx="11">
                  <c:v>5.6</c:v>
                </c:pt>
                <c:pt idx="12">
                  <c:v>6.082</c:v>
                </c:pt>
                <c:pt idx="13">
                  <c:v>5.51</c:v>
                </c:pt>
                <c:pt idx="14">
                  <c:v>5.69</c:v>
                </c:pt>
                <c:pt idx="15">
                  <c:v>5.47</c:v>
                </c:pt>
                <c:pt idx="16">
                  <c:v>5.71</c:v>
                </c:pt>
                <c:pt idx="17">
                  <c:v>5.56</c:v>
                </c:pt>
                <c:pt idx="18">
                  <c:v>5.62</c:v>
                </c:pt>
                <c:pt idx="19">
                  <c:v>5.51</c:v>
                </c:pt>
                <c:pt idx="20">
                  <c:v>5.44</c:v>
                </c:pt>
                <c:pt idx="21">
                  <c:v>5.35</c:v>
                </c:pt>
                <c:pt idx="22">
                  <c:v>5.37</c:v>
                </c:pt>
                <c:pt idx="23">
                  <c:v>5.5</c:v>
                </c:pt>
                <c:pt idx="24">
                  <c:v>5.83</c:v>
                </c:pt>
                <c:pt idx="25">
                  <c:v>5.57</c:v>
                </c:pt>
                <c:pt idx="26">
                  <c:v>5.38</c:v>
                </c:pt>
                <c:pt idx="27">
                  <c:v>5.61</c:v>
                </c:pt>
                <c:pt idx="28">
                  <c:v>5.51</c:v>
                </c:pt>
                <c:pt idx="29">
                  <c:v>5.43</c:v>
                </c:pt>
                <c:pt idx="30">
                  <c:v>5.4</c:v>
                </c:pt>
                <c:pt idx="31">
                  <c:v>5.39</c:v>
                </c:pt>
                <c:pt idx="32">
                  <c:v>5.39</c:v>
                </c:pt>
                <c:pt idx="33">
                  <c:v>5.35</c:v>
                </c:pt>
                <c:pt idx="34">
                  <c:v>5.18</c:v>
                </c:pt>
                <c:pt idx="35">
                  <c:v>5.22</c:v>
                </c:pt>
                <c:pt idx="36">
                  <c:v>5.21</c:v>
                </c:pt>
                <c:pt idx="37">
                  <c:v>5.0</c:v>
                </c:pt>
                <c:pt idx="38">
                  <c:v>4.93</c:v>
                </c:pt>
                <c:pt idx="39">
                  <c:v>5.51</c:v>
                </c:pt>
                <c:pt idx="40">
                  <c:v>5.19</c:v>
                </c:pt>
                <c:pt idx="41">
                  <c:v>5.21</c:v>
                </c:pt>
                <c:pt idx="42">
                  <c:v>5.36</c:v>
                </c:pt>
                <c:pt idx="43">
                  <c:v>5.29</c:v>
                </c:pt>
                <c:pt idx="44">
                  <c:v>5.42</c:v>
                </c:pt>
                <c:pt idx="45">
                  <c:v>5.5</c:v>
                </c:pt>
                <c:pt idx="46">
                  <c:v>5.38</c:v>
                </c:pt>
              </c:numCache>
            </c:numRef>
          </c:val>
        </c:ser>
        <c:dLbls>
          <c:showLegendKey val="0"/>
          <c:showVal val="0"/>
          <c:showCatName val="0"/>
          <c:showSerName val="0"/>
          <c:showPercent val="0"/>
          <c:showBubbleSize val="0"/>
        </c:dLbls>
        <c:gapWidth val="50"/>
        <c:axId val="-2124480504"/>
        <c:axId val="-2124607896"/>
      </c:barChart>
      <c:lineChart>
        <c:grouping val="standard"/>
        <c:varyColors val="0"/>
        <c:ser>
          <c:idx val="1"/>
          <c:order val="1"/>
          <c:tx>
            <c:v>Avg New Price</c:v>
          </c:tx>
          <c:spPr>
            <a:ln>
              <a:solidFill>
                <a:schemeClr val="tx1"/>
              </a:solidFill>
            </a:ln>
            <a:effectLst>
              <a:outerShdw blurRad="50800" dist="38100" dir="2700000" algn="tl" rotWithShape="0">
                <a:srgbClr val="000000">
                  <a:alpha val="43000"/>
                </a:srgbClr>
              </a:outerShdw>
            </a:effectLst>
          </c:spPr>
          <c:marker>
            <c:symbol val="none"/>
          </c:marker>
          <c:val>
            <c:numRef>
              <c:f>'Home Sales'!$F$87:$F$133</c:f>
              <c:numCache>
                <c:formatCode>"$"#,##0.0;\-"$"#,##0.0</c:formatCode>
                <c:ptCount val="47"/>
                <c:pt idx="0">
                  <c:v>221.7</c:v>
                </c:pt>
                <c:pt idx="1">
                  <c:v>219.1</c:v>
                </c:pt>
                <c:pt idx="2">
                  <c:v>220.0</c:v>
                </c:pt>
                <c:pt idx="3">
                  <c:v>223.2</c:v>
                </c:pt>
                <c:pt idx="4">
                  <c:v>213.7</c:v>
                </c:pt>
                <c:pt idx="5">
                  <c:v>212.1</c:v>
                </c:pt>
                <c:pt idx="6">
                  <c:v>221.5</c:v>
                </c:pt>
                <c:pt idx="7">
                  <c:v>230.9</c:v>
                </c:pt>
                <c:pt idx="8">
                  <c:v>238.9</c:v>
                </c:pt>
                <c:pt idx="9">
                  <c:v>247.6</c:v>
                </c:pt>
                <c:pt idx="10">
                  <c:v>243.3</c:v>
                </c:pt>
                <c:pt idx="11">
                  <c:v>243.3</c:v>
                </c:pt>
                <c:pt idx="12">
                  <c:v>234.9</c:v>
                </c:pt>
                <c:pt idx="13">
                  <c:v>232.2</c:v>
                </c:pt>
                <c:pt idx="14">
                  <c:v>227.3</c:v>
                </c:pt>
                <c:pt idx="15">
                  <c:v>228.2</c:v>
                </c:pt>
                <c:pt idx="16">
                  <c:v>236.4</c:v>
                </c:pt>
                <c:pt idx="17">
                  <c:v>245.0</c:v>
                </c:pt>
                <c:pt idx="18">
                  <c:v>252.5</c:v>
                </c:pt>
                <c:pt idx="19">
                  <c:v>263.3</c:v>
                </c:pt>
                <c:pt idx="20">
                  <c:v>258.1</c:v>
                </c:pt>
                <c:pt idx="21">
                  <c:v>253.1</c:v>
                </c:pt>
                <c:pt idx="22">
                  <c:v>247.6</c:v>
                </c:pt>
                <c:pt idx="23">
                  <c:v>246.0</c:v>
                </c:pt>
                <c:pt idx="24">
                  <c:v>248.0</c:v>
                </c:pt>
                <c:pt idx="25">
                  <c:v>248.5</c:v>
                </c:pt>
                <c:pt idx="26">
                  <c:v>240.8</c:v>
                </c:pt>
                <c:pt idx="27">
                  <c:v>240.8</c:v>
                </c:pt>
                <c:pt idx="28">
                  <c:v>249.8</c:v>
                </c:pt>
                <c:pt idx="29">
                  <c:v>257.9</c:v>
                </c:pt>
                <c:pt idx="30">
                  <c:v>265.1</c:v>
                </c:pt>
                <c:pt idx="31">
                  <c:v>273.8</c:v>
                </c:pt>
                <c:pt idx="32">
                  <c:v>269.3</c:v>
                </c:pt>
                <c:pt idx="33">
                  <c:v>265.6</c:v>
                </c:pt>
                <c:pt idx="34">
                  <c:v>256.9</c:v>
                </c:pt>
                <c:pt idx="35">
                  <c:v>255.1</c:v>
                </c:pt>
                <c:pt idx="36">
                  <c:v>257.4</c:v>
                </c:pt>
                <c:pt idx="37">
                  <c:v>254.7</c:v>
                </c:pt>
                <c:pt idx="38">
                  <c:v>249.3</c:v>
                </c:pt>
                <c:pt idx="39">
                  <c:v>249.5</c:v>
                </c:pt>
                <c:pt idx="40">
                  <c:v>259.4</c:v>
                </c:pt>
                <c:pt idx="41">
                  <c:v>266.9</c:v>
                </c:pt>
                <c:pt idx="42">
                  <c:v>278.2</c:v>
                </c:pt>
                <c:pt idx="43">
                  <c:v>285.3</c:v>
                </c:pt>
                <c:pt idx="44">
                  <c:v>280.4</c:v>
                </c:pt>
                <c:pt idx="45">
                  <c:v>278.9</c:v>
                </c:pt>
                <c:pt idx="46">
                  <c:v>272.1</c:v>
                </c:pt>
              </c:numCache>
            </c:numRef>
          </c:val>
          <c:smooth val="1"/>
        </c:ser>
        <c:dLbls>
          <c:showLegendKey val="0"/>
          <c:showVal val="0"/>
          <c:showCatName val="0"/>
          <c:showSerName val="0"/>
          <c:showPercent val="0"/>
          <c:showBubbleSize val="0"/>
        </c:dLbls>
        <c:marker val="1"/>
        <c:smooth val="0"/>
        <c:axId val="-2125179144"/>
        <c:axId val="-2124524792"/>
      </c:lineChart>
      <c:dateAx>
        <c:axId val="-2124480504"/>
        <c:scaling>
          <c:orientation val="minMax"/>
        </c:scaling>
        <c:delete val="0"/>
        <c:axPos val="b"/>
        <c:numFmt formatCode="mmm\-yy" sourceLinked="1"/>
        <c:majorTickMark val="out"/>
        <c:minorTickMark val="none"/>
        <c:tickLblPos val="nextTo"/>
        <c:txPr>
          <a:bodyPr rot="-5400000" vert="horz"/>
          <a:lstStyle/>
          <a:p>
            <a:pPr>
              <a:defRPr sz="1200" b="1" i="0"/>
            </a:pPr>
            <a:endParaRPr lang="en-US"/>
          </a:p>
        </c:txPr>
        <c:crossAx val="-2124607896"/>
        <c:crosses val="autoZero"/>
        <c:auto val="1"/>
        <c:lblOffset val="100"/>
        <c:baseTimeUnit val="months"/>
        <c:majorUnit val="1.0"/>
        <c:majorTimeUnit val="months"/>
      </c:dateAx>
      <c:valAx>
        <c:axId val="-2124607896"/>
        <c:scaling>
          <c:orientation val="minMax"/>
          <c:max val="7.0"/>
          <c:min val="3.0"/>
        </c:scaling>
        <c:delete val="0"/>
        <c:axPos val="l"/>
        <c:majorGridlines/>
        <c:numFmt formatCode="0.000" sourceLinked="1"/>
        <c:majorTickMark val="out"/>
        <c:minorTickMark val="none"/>
        <c:tickLblPos val="nextTo"/>
        <c:spPr>
          <a:ln>
            <a:solidFill>
              <a:schemeClr val="bg1"/>
            </a:solidFill>
          </a:ln>
        </c:spPr>
        <c:txPr>
          <a:bodyPr/>
          <a:lstStyle/>
          <a:p>
            <a:pPr>
              <a:defRPr sz="1200" b="1" i="0"/>
            </a:pPr>
            <a:endParaRPr lang="en-US"/>
          </a:p>
        </c:txPr>
        <c:crossAx val="-2124480504"/>
        <c:crosses val="autoZero"/>
        <c:crossBetween val="between"/>
      </c:valAx>
      <c:valAx>
        <c:axId val="-2124524792"/>
        <c:scaling>
          <c:orientation val="minMax"/>
          <c:min val="190.0"/>
        </c:scaling>
        <c:delete val="0"/>
        <c:axPos val="r"/>
        <c:numFmt formatCode="&quot;$&quot;#,##0" sourceLinked="0"/>
        <c:majorTickMark val="out"/>
        <c:minorTickMark val="none"/>
        <c:tickLblPos val="nextTo"/>
        <c:spPr>
          <a:ln>
            <a:solidFill>
              <a:schemeClr val="bg1"/>
            </a:solidFill>
          </a:ln>
        </c:spPr>
        <c:txPr>
          <a:bodyPr/>
          <a:lstStyle/>
          <a:p>
            <a:pPr>
              <a:defRPr sz="1200" b="1" i="0">
                <a:solidFill>
                  <a:schemeClr val="tx1"/>
                </a:solidFill>
              </a:defRPr>
            </a:pPr>
            <a:endParaRPr lang="en-US"/>
          </a:p>
        </c:txPr>
        <c:crossAx val="-2125179144"/>
        <c:crosses val="max"/>
        <c:crossBetween val="between"/>
      </c:valAx>
      <c:catAx>
        <c:axId val="-2125179144"/>
        <c:scaling>
          <c:orientation val="minMax"/>
        </c:scaling>
        <c:delete val="1"/>
        <c:axPos val="b"/>
        <c:numFmt formatCode="mmm\-yy" sourceLinked="1"/>
        <c:majorTickMark val="out"/>
        <c:minorTickMark val="none"/>
        <c:tickLblPos val="nextTo"/>
        <c:crossAx val="-2124524792"/>
        <c:crosses val="autoZero"/>
        <c:auto val="1"/>
        <c:lblAlgn val="ctr"/>
        <c:lblOffset val="100"/>
        <c:noMultiLvlLbl val="1"/>
      </c:catAx>
    </c:plotArea>
    <c:plotVisOnly val="1"/>
    <c:dispBlanksAs val="gap"/>
    <c:showDLblsOverMax val="0"/>
  </c:chart>
  <c:spPr>
    <a:ln>
      <a:noFill/>
    </a:ln>
  </c:spPr>
  <c:printSettings>
    <c:headerFooter/>
    <c:pageMargins b="1.0" l="0.75" r="0.75" t="1.0" header="0.5" footer="0.5"/>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914443128237288"/>
          <c:y val="0.257165601941267"/>
          <c:w val="0.868258750841985"/>
          <c:h val="0.707146535928292"/>
        </c:manualLayout>
      </c:layout>
      <c:areaChart>
        <c:grouping val="standard"/>
        <c:varyColors val="0"/>
        <c:ser>
          <c:idx val="0"/>
          <c:order val="1"/>
          <c:spPr>
            <a:solidFill>
              <a:schemeClr val="tx2">
                <a:lumMod val="40000"/>
                <a:lumOff val="60000"/>
              </a:schemeClr>
            </a:solidFill>
            <a:ln>
              <a:solidFill>
                <a:schemeClr val="tx1">
                  <a:lumMod val="65000"/>
                  <a:lumOff val="35000"/>
                </a:schemeClr>
              </a:solidFill>
            </a:ln>
          </c:spPr>
          <c:cat>
            <c:strRef>
              <c:f>ConsCredit!$D$96:$D$251</c:f>
              <c:strCache>
                <c:ptCount val="149"/>
                <c:pt idx="4">
                  <c:v>07</c:v>
                </c:pt>
                <c:pt idx="16">
                  <c:v>08</c:v>
                </c:pt>
                <c:pt idx="28">
                  <c:v>09</c:v>
                </c:pt>
                <c:pt idx="40">
                  <c:v>10</c:v>
                </c:pt>
                <c:pt idx="52">
                  <c:v>11</c:v>
                </c:pt>
                <c:pt idx="64">
                  <c:v>12</c:v>
                </c:pt>
                <c:pt idx="76">
                  <c:v>13</c:v>
                </c:pt>
                <c:pt idx="88">
                  <c:v>14</c:v>
                </c:pt>
                <c:pt idx="100">
                  <c:v>15</c:v>
                </c:pt>
                <c:pt idx="112">
                  <c:v>16</c:v>
                </c:pt>
                <c:pt idx="124">
                  <c:v>17</c:v>
                </c:pt>
                <c:pt idx="136">
                  <c:v>18</c:v>
                </c:pt>
                <c:pt idx="148">
                  <c:v>19</c:v>
                </c:pt>
              </c:strCache>
            </c:strRef>
          </c:cat>
          <c:val>
            <c:numRef>
              <c:f>ConsCredit!$I$96:$I$251</c:f>
              <c:numCache>
                <c:formatCode>0.0%</c:formatCode>
                <c:ptCount val="156"/>
                <c:pt idx="0">
                  <c:v>0.031</c:v>
                </c:pt>
                <c:pt idx="1">
                  <c:v>0.034</c:v>
                </c:pt>
                <c:pt idx="2">
                  <c:v>0.03</c:v>
                </c:pt>
                <c:pt idx="3">
                  <c:v>0.032</c:v>
                </c:pt>
                <c:pt idx="4">
                  <c:v>0.029</c:v>
                </c:pt>
                <c:pt idx="5">
                  <c:v>0.027</c:v>
                </c:pt>
                <c:pt idx="6">
                  <c:v>0.025</c:v>
                </c:pt>
                <c:pt idx="7">
                  <c:v>0.025</c:v>
                </c:pt>
                <c:pt idx="8">
                  <c:v>0.026</c:v>
                </c:pt>
                <c:pt idx="9">
                  <c:v>0.024</c:v>
                </c:pt>
                <c:pt idx="10">
                  <c:v>0.02</c:v>
                </c:pt>
                <c:pt idx="11">
                  <c:v>0.027</c:v>
                </c:pt>
                <c:pt idx="12">
                  <c:v>0.023</c:v>
                </c:pt>
                <c:pt idx="13">
                  <c:v>0.018</c:v>
                </c:pt>
                <c:pt idx="14">
                  <c:v>0.019</c:v>
                </c:pt>
                <c:pt idx="15">
                  <c:v>0.014</c:v>
                </c:pt>
                <c:pt idx="16">
                  <c:v>0.012</c:v>
                </c:pt>
                <c:pt idx="17">
                  <c:v>0.007</c:v>
                </c:pt>
                <c:pt idx="18">
                  <c:v>0.008</c:v>
                </c:pt>
                <c:pt idx="19">
                  <c:v>0.006</c:v>
                </c:pt>
                <c:pt idx="20">
                  <c:v>0.004</c:v>
                </c:pt>
                <c:pt idx="21">
                  <c:v>0.004</c:v>
                </c:pt>
                <c:pt idx="22">
                  <c:v>-0.004</c:v>
                </c:pt>
                <c:pt idx="23">
                  <c:v>-0.009</c:v>
                </c:pt>
                <c:pt idx="24">
                  <c:v>-0.016</c:v>
                </c:pt>
                <c:pt idx="25">
                  <c:v>-0.02</c:v>
                </c:pt>
                <c:pt idx="26">
                  <c:v>-0.025</c:v>
                </c:pt>
                <c:pt idx="27">
                  <c:v>-0.031</c:v>
                </c:pt>
                <c:pt idx="28">
                  <c:v>-0.026</c:v>
                </c:pt>
                <c:pt idx="29">
                  <c:v>-0.025</c:v>
                </c:pt>
                <c:pt idx="30">
                  <c:v>-0.03</c:v>
                </c:pt>
                <c:pt idx="31">
                  <c:v>-0.032</c:v>
                </c:pt>
                <c:pt idx="32">
                  <c:v>-0.03</c:v>
                </c:pt>
                <c:pt idx="33">
                  <c:v>-0.03</c:v>
                </c:pt>
                <c:pt idx="34">
                  <c:v>-0.022</c:v>
                </c:pt>
                <c:pt idx="35">
                  <c:v>-0.011</c:v>
                </c:pt>
                <c:pt idx="36">
                  <c:v>-0.015</c:v>
                </c:pt>
                <c:pt idx="37">
                  <c:v>-0.009</c:v>
                </c:pt>
                <c:pt idx="38">
                  <c:v>-0.006</c:v>
                </c:pt>
                <c:pt idx="39">
                  <c:v>0.005</c:v>
                </c:pt>
                <c:pt idx="40">
                  <c:v>0.0</c:v>
                </c:pt>
                <c:pt idx="41">
                  <c:v>0.006</c:v>
                </c:pt>
                <c:pt idx="42">
                  <c:v>0.014</c:v>
                </c:pt>
                <c:pt idx="43">
                  <c:v>0.017</c:v>
                </c:pt>
                <c:pt idx="44">
                  <c:v>0.018</c:v>
                </c:pt>
                <c:pt idx="45">
                  <c:v>0.019</c:v>
                </c:pt>
                <c:pt idx="46">
                  <c:v>0.018</c:v>
                </c:pt>
                <c:pt idx="47">
                  <c:v>0.013</c:v>
                </c:pt>
                <c:pt idx="48">
                  <c:v>0.025</c:v>
                </c:pt>
                <c:pt idx="49">
                  <c:v>0.027</c:v>
                </c:pt>
                <c:pt idx="50">
                  <c:v>0.032</c:v>
                </c:pt>
                <c:pt idx="51">
                  <c:v>0.028</c:v>
                </c:pt>
                <c:pt idx="52">
                  <c:v>0.031</c:v>
                </c:pt>
                <c:pt idx="53">
                  <c:v>0.031</c:v>
                </c:pt>
                <c:pt idx="54">
                  <c:v>0.03</c:v>
                </c:pt>
                <c:pt idx="55">
                  <c:v>0.03</c:v>
                </c:pt>
                <c:pt idx="56">
                  <c:v>0.026</c:v>
                </c:pt>
                <c:pt idx="57">
                  <c:v>0.024</c:v>
                </c:pt>
                <c:pt idx="58">
                  <c:v>0.028</c:v>
                </c:pt>
                <c:pt idx="59">
                  <c:v>0.021</c:v>
                </c:pt>
                <c:pt idx="60">
                  <c:v>0.024</c:v>
                </c:pt>
                <c:pt idx="61">
                  <c:v>0.023</c:v>
                </c:pt>
                <c:pt idx="62">
                  <c:v>0.019</c:v>
                </c:pt>
                <c:pt idx="63">
                  <c:v>0.017</c:v>
                </c:pt>
                <c:pt idx="64">
                  <c:v>0.018</c:v>
                </c:pt>
                <c:pt idx="65">
                  <c:v>0.019</c:v>
                </c:pt>
                <c:pt idx="66">
                  <c:v>0.016</c:v>
                </c:pt>
                <c:pt idx="67">
                  <c:v>0.018</c:v>
                </c:pt>
                <c:pt idx="68">
                  <c:v>0.019</c:v>
                </c:pt>
                <c:pt idx="69">
                  <c:v>0.02</c:v>
                </c:pt>
                <c:pt idx="70">
                  <c:v>0.019</c:v>
                </c:pt>
                <c:pt idx="71">
                  <c:v>0.019</c:v>
                </c:pt>
                <c:pt idx="72">
                  <c:v>0.019</c:v>
                </c:pt>
                <c:pt idx="73">
                  <c:v>0.015</c:v>
                </c:pt>
                <c:pt idx="74">
                  <c:v>0.019</c:v>
                </c:pt>
                <c:pt idx="75">
                  <c:v>0.021</c:v>
                </c:pt>
                <c:pt idx="76">
                  <c:v>0.02</c:v>
                </c:pt>
                <c:pt idx="77">
                  <c:v>0.017</c:v>
                </c:pt>
                <c:pt idx="78">
                  <c:v>0.02</c:v>
                </c:pt>
                <c:pt idx="79">
                  <c:v>0.017</c:v>
                </c:pt>
                <c:pt idx="80">
                  <c:v>0.018</c:v>
                </c:pt>
                <c:pt idx="81">
                  <c:v>0.02</c:v>
                </c:pt>
                <c:pt idx="82">
                  <c:v>0.018</c:v>
                </c:pt>
                <c:pt idx="83">
                  <c:v>0.021</c:v>
                </c:pt>
                <c:pt idx="84">
                  <c:v>0.019</c:v>
                </c:pt>
                <c:pt idx="85">
                  <c:v>0.021</c:v>
                </c:pt>
                <c:pt idx="86">
                  <c:v>0.024</c:v>
                </c:pt>
                <c:pt idx="87">
                  <c:v>0.025</c:v>
                </c:pt>
                <c:pt idx="88">
                  <c:v>0.019</c:v>
                </c:pt>
                <c:pt idx="89">
                  <c:v>0.02</c:v>
                </c:pt>
                <c:pt idx="90">
                  <c:v>0.025</c:v>
                </c:pt>
                <c:pt idx="91">
                  <c:v>0.024</c:v>
                </c:pt>
                <c:pt idx="92">
                  <c:v>0.023</c:v>
                </c:pt>
                <c:pt idx="93">
                  <c:v>0.023</c:v>
                </c:pt>
                <c:pt idx="94">
                  <c:v>0.016</c:v>
                </c:pt>
                <c:pt idx="95">
                  <c:v>0.015</c:v>
                </c:pt>
                <c:pt idx="96">
                  <c:v>0.018</c:v>
                </c:pt>
                <c:pt idx="97">
                  <c:v>0.022</c:v>
                </c:pt>
                <c:pt idx="98">
                  <c:v>0.035</c:v>
                </c:pt>
                <c:pt idx="99">
                  <c:v>0.026</c:v>
                </c:pt>
                <c:pt idx="100">
                  <c:v>0.018</c:v>
                </c:pt>
                <c:pt idx="101">
                  <c:v>0.018</c:v>
                </c:pt>
                <c:pt idx="102">
                  <c:v>0.018</c:v>
                </c:pt>
                <c:pt idx="103">
                  <c:v>0.021</c:v>
                </c:pt>
                <c:pt idx="104">
                  <c:v>0.021</c:v>
                </c:pt>
                <c:pt idx="105">
                  <c:v>0.021</c:v>
                </c:pt>
                <c:pt idx="106">
                  <c:v>0.03</c:v>
                </c:pt>
                <c:pt idx="107">
                  <c:v>0.036</c:v>
                </c:pt>
                <c:pt idx="108">
                  <c:v>0.032</c:v>
                </c:pt>
                <c:pt idx="109">
                  <c:v>0.022</c:v>
                </c:pt>
                <c:pt idx="110">
                  <c:v>0.02</c:v>
                </c:pt>
                <c:pt idx="111">
                  <c:v>0.024</c:v>
                </c:pt>
                <c:pt idx="112">
                  <c:v>0.019</c:v>
                </c:pt>
                <c:pt idx="113">
                  <c:v>0.019</c:v>
                </c:pt>
                <c:pt idx="114">
                  <c:v>0.021</c:v>
                </c:pt>
                <c:pt idx="115">
                  <c:v>0.02</c:v>
                </c:pt>
                <c:pt idx="116">
                  <c:v>0.032</c:v>
                </c:pt>
                <c:pt idx="117">
                  <c:v>0.044</c:v>
                </c:pt>
                <c:pt idx="118">
                  <c:v>0.044</c:v>
                </c:pt>
                <c:pt idx="119">
                  <c:v>0.044</c:v>
                </c:pt>
                <c:pt idx="120">
                  <c:v>0.021</c:v>
                </c:pt>
                <c:pt idx="121">
                  <c:v>0.021</c:v>
                </c:pt>
                <c:pt idx="122">
                  <c:v>0.025</c:v>
                </c:pt>
                <c:pt idx="123">
                  <c:v>0.025</c:v>
                </c:pt>
                <c:pt idx="124">
                  <c:v>0.025</c:v>
                </c:pt>
                <c:pt idx="125">
                  <c:v>0.034</c:v>
                </c:pt>
                <c:pt idx="126">
                  <c:v>0.026</c:v>
                </c:pt>
                <c:pt idx="127">
                  <c:v>0.025</c:v>
                </c:pt>
                <c:pt idx="128">
                  <c:v>0.033</c:v>
                </c:pt>
                <c:pt idx="129">
                  <c:v>0.033</c:v>
                </c:pt>
                <c:pt idx="130">
                  <c:v>0.023</c:v>
                </c:pt>
                <c:pt idx="131">
                  <c:v>0.023</c:v>
                </c:pt>
                <c:pt idx="132">
                  <c:v>0.023</c:v>
                </c:pt>
                <c:pt idx="133">
                  <c:v>0.04</c:v>
                </c:pt>
                <c:pt idx="134">
                  <c:v>0.04</c:v>
                </c:pt>
                <c:pt idx="135">
                  <c:v>0.04</c:v>
                </c:pt>
                <c:pt idx="136">
                  <c:v>0.009</c:v>
                </c:pt>
                <c:pt idx="137">
                  <c:v>0.009</c:v>
                </c:pt>
                <c:pt idx="138">
                  <c:v>0.009</c:v>
                </c:pt>
                <c:pt idx="139">
                  <c:v>0.01</c:v>
                </c:pt>
                <c:pt idx="140">
                  <c:v>0.01</c:v>
                </c:pt>
                <c:pt idx="141">
                  <c:v>0.01</c:v>
                </c:pt>
                <c:pt idx="142">
                  <c:v>0.038</c:v>
                </c:pt>
                <c:pt idx="143">
                  <c:v>0.038</c:v>
                </c:pt>
                <c:pt idx="144">
                  <c:v>0.038</c:v>
                </c:pt>
                <c:pt idx="145">
                  <c:v>0.035</c:v>
                </c:pt>
                <c:pt idx="146">
                  <c:v>0.025</c:v>
                </c:pt>
                <c:pt idx="147">
                  <c:v>0.025</c:v>
                </c:pt>
                <c:pt idx="148">
                  <c:v>0.013</c:v>
                </c:pt>
                <c:pt idx="149">
                  <c:v>0.013</c:v>
                </c:pt>
                <c:pt idx="150">
                  <c:v>0.013</c:v>
                </c:pt>
                <c:pt idx="151">
                  <c:v>0.043</c:v>
                </c:pt>
                <c:pt idx="152">
                  <c:v>0.043</c:v>
                </c:pt>
                <c:pt idx="153">
                  <c:v>0.043</c:v>
                </c:pt>
                <c:pt idx="154">
                  <c:v>0.02</c:v>
                </c:pt>
                <c:pt idx="155">
                  <c:v>0.02</c:v>
                </c:pt>
              </c:numCache>
            </c:numRef>
          </c:val>
        </c:ser>
        <c:dLbls>
          <c:showLegendKey val="0"/>
          <c:showVal val="0"/>
          <c:showCatName val="0"/>
          <c:showSerName val="0"/>
          <c:showPercent val="0"/>
          <c:showBubbleSize val="0"/>
        </c:dLbls>
        <c:axId val="-2124616856"/>
        <c:axId val="-2124613880"/>
      </c:areaChart>
      <c:lineChart>
        <c:grouping val="standard"/>
        <c:varyColors val="0"/>
        <c:ser>
          <c:idx val="1"/>
          <c:order val="0"/>
          <c:spPr>
            <a:ln w="50800" cmpd="thickThin">
              <a:solidFill>
                <a:schemeClr val="tx1">
                  <a:lumMod val="75000"/>
                  <a:lumOff val="25000"/>
                </a:schemeClr>
              </a:solidFill>
            </a:ln>
          </c:spPr>
          <c:marker>
            <c:symbol val="none"/>
          </c:marker>
          <c:val>
            <c:numRef>
              <c:f>ConsCredit!$I$96:$I$251</c:f>
              <c:numCache>
                <c:formatCode>0.0%</c:formatCode>
                <c:ptCount val="156"/>
                <c:pt idx="0">
                  <c:v>0.031</c:v>
                </c:pt>
                <c:pt idx="1">
                  <c:v>0.034</c:v>
                </c:pt>
                <c:pt idx="2">
                  <c:v>0.03</c:v>
                </c:pt>
                <c:pt idx="3">
                  <c:v>0.032</c:v>
                </c:pt>
                <c:pt idx="4">
                  <c:v>0.029</c:v>
                </c:pt>
                <c:pt idx="5">
                  <c:v>0.027</c:v>
                </c:pt>
                <c:pt idx="6">
                  <c:v>0.025</c:v>
                </c:pt>
                <c:pt idx="7">
                  <c:v>0.025</c:v>
                </c:pt>
                <c:pt idx="8">
                  <c:v>0.026</c:v>
                </c:pt>
                <c:pt idx="9">
                  <c:v>0.024</c:v>
                </c:pt>
                <c:pt idx="10">
                  <c:v>0.02</c:v>
                </c:pt>
                <c:pt idx="11">
                  <c:v>0.027</c:v>
                </c:pt>
                <c:pt idx="12">
                  <c:v>0.023</c:v>
                </c:pt>
                <c:pt idx="13">
                  <c:v>0.018</c:v>
                </c:pt>
                <c:pt idx="14">
                  <c:v>0.019</c:v>
                </c:pt>
                <c:pt idx="15">
                  <c:v>0.014</c:v>
                </c:pt>
                <c:pt idx="16">
                  <c:v>0.012</c:v>
                </c:pt>
                <c:pt idx="17">
                  <c:v>0.007</c:v>
                </c:pt>
                <c:pt idx="18">
                  <c:v>0.008</c:v>
                </c:pt>
                <c:pt idx="19">
                  <c:v>0.006</c:v>
                </c:pt>
                <c:pt idx="20">
                  <c:v>0.004</c:v>
                </c:pt>
                <c:pt idx="21">
                  <c:v>0.004</c:v>
                </c:pt>
                <c:pt idx="22">
                  <c:v>-0.004</c:v>
                </c:pt>
                <c:pt idx="23">
                  <c:v>-0.009</c:v>
                </c:pt>
                <c:pt idx="24">
                  <c:v>-0.016</c:v>
                </c:pt>
                <c:pt idx="25">
                  <c:v>-0.02</c:v>
                </c:pt>
                <c:pt idx="26">
                  <c:v>-0.025</c:v>
                </c:pt>
                <c:pt idx="27">
                  <c:v>-0.031</c:v>
                </c:pt>
                <c:pt idx="28">
                  <c:v>-0.026</c:v>
                </c:pt>
                <c:pt idx="29">
                  <c:v>-0.025</c:v>
                </c:pt>
                <c:pt idx="30">
                  <c:v>-0.03</c:v>
                </c:pt>
                <c:pt idx="31">
                  <c:v>-0.032</c:v>
                </c:pt>
                <c:pt idx="32">
                  <c:v>-0.03</c:v>
                </c:pt>
                <c:pt idx="33">
                  <c:v>-0.03</c:v>
                </c:pt>
                <c:pt idx="34">
                  <c:v>-0.022</c:v>
                </c:pt>
                <c:pt idx="35">
                  <c:v>-0.011</c:v>
                </c:pt>
                <c:pt idx="36">
                  <c:v>-0.015</c:v>
                </c:pt>
                <c:pt idx="37">
                  <c:v>-0.009</c:v>
                </c:pt>
                <c:pt idx="38">
                  <c:v>-0.006</c:v>
                </c:pt>
                <c:pt idx="39">
                  <c:v>0.005</c:v>
                </c:pt>
                <c:pt idx="40">
                  <c:v>0.0</c:v>
                </c:pt>
                <c:pt idx="41">
                  <c:v>0.006</c:v>
                </c:pt>
                <c:pt idx="42">
                  <c:v>0.014</c:v>
                </c:pt>
                <c:pt idx="43">
                  <c:v>0.017</c:v>
                </c:pt>
                <c:pt idx="44">
                  <c:v>0.018</c:v>
                </c:pt>
                <c:pt idx="45">
                  <c:v>0.019</c:v>
                </c:pt>
                <c:pt idx="46">
                  <c:v>0.018</c:v>
                </c:pt>
                <c:pt idx="47">
                  <c:v>0.013</c:v>
                </c:pt>
                <c:pt idx="48">
                  <c:v>0.025</c:v>
                </c:pt>
                <c:pt idx="49">
                  <c:v>0.027</c:v>
                </c:pt>
                <c:pt idx="50">
                  <c:v>0.032</c:v>
                </c:pt>
                <c:pt idx="51">
                  <c:v>0.028</c:v>
                </c:pt>
                <c:pt idx="52">
                  <c:v>0.031</c:v>
                </c:pt>
                <c:pt idx="53">
                  <c:v>0.031</c:v>
                </c:pt>
                <c:pt idx="54">
                  <c:v>0.03</c:v>
                </c:pt>
                <c:pt idx="55">
                  <c:v>0.03</c:v>
                </c:pt>
                <c:pt idx="56">
                  <c:v>0.026</c:v>
                </c:pt>
                <c:pt idx="57">
                  <c:v>0.024</c:v>
                </c:pt>
                <c:pt idx="58">
                  <c:v>0.028</c:v>
                </c:pt>
                <c:pt idx="59">
                  <c:v>0.021</c:v>
                </c:pt>
                <c:pt idx="60">
                  <c:v>0.024</c:v>
                </c:pt>
                <c:pt idx="61">
                  <c:v>0.023</c:v>
                </c:pt>
                <c:pt idx="62">
                  <c:v>0.019</c:v>
                </c:pt>
                <c:pt idx="63">
                  <c:v>0.017</c:v>
                </c:pt>
                <c:pt idx="64">
                  <c:v>0.018</c:v>
                </c:pt>
                <c:pt idx="65">
                  <c:v>0.019</c:v>
                </c:pt>
                <c:pt idx="66">
                  <c:v>0.016</c:v>
                </c:pt>
                <c:pt idx="67">
                  <c:v>0.018</c:v>
                </c:pt>
                <c:pt idx="68">
                  <c:v>0.019</c:v>
                </c:pt>
                <c:pt idx="69">
                  <c:v>0.02</c:v>
                </c:pt>
                <c:pt idx="70">
                  <c:v>0.019</c:v>
                </c:pt>
                <c:pt idx="71">
                  <c:v>0.019</c:v>
                </c:pt>
                <c:pt idx="72">
                  <c:v>0.019</c:v>
                </c:pt>
                <c:pt idx="73">
                  <c:v>0.015</c:v>
                </c:pt>
                <c:pt idx="74">
                  <c:v>0.019</c:v>
                </c:pt>
                <c:pt idx="75">
                  <c:v>0.021</c:v>
                </c:pt>
                <c:pt idx="76">
                  <c:v>0.02</c:v>
                </c:pt>
                <c:pt idx="77">
                  <c:v>0.017</c:v>
                </c:pt>
                <c:pt idx="78">
                  <c:v>0.02</c:v>
                </c:pt>
                <c:pt idx="79">
                  <c:v>0.017</c:v>
                </c:pt>
                <c:pt idx="80">
                  <c:v>0.018</c:v>
                </c:pt>
                <c:pt idx="81">
                  <c:v>0.02</c:v>
                </c:pt>
                <c:pt idx="82">
                  <c:v>0.018</c:v>
                </c:pt>
                <c:pt idx="83">
                  <c:v>0.021</c:v>
                </c:pt>
                <c:pt idx="84">
                  <c:v>0.019</c:v>
                </c:pt>
                <c:pt idx="85">
                  <c:v>0.021</c:v>
                </c:pt>
                <c:pt idx="86">
                  <c:v>0.024</c:v>
                </c:pt>
                <c:pt idx="87">
                  <c:v>0.025</c:v>
                </c:pt>
                <c:pt idx="88">
                  <c:v>0.019</c:v>
                </c:pt>
                <c:pt idx="89">
                  <c:v>0.02</c:v>
                </c:pt>
                <c:pt idx="90">
                  <c:v>0.025</c:v>
                </c:pt>
                <c:pt idx="91">
                  <c:v>0.024</c:v>
                </c:pt>
                <c:pt idx="92">
                  <c:v>0.023</c:v>
                </c:pt>
                <c:pt idx="93">
                  <c:v>0.023</c:v>
                </c:pt>
                <c:pt idx="94">
                  <c:v>0.016</c:v>
                </c:pt>
                <c:pt idx="95">
                  <c:v>0.015</c:v>
                </c:pt>
                <c:pt idx="96">
                  <c:v>0.018</c:v>
                </c:pt>
                <c:pt idx="97">
                  <c:v>0.022</c:v>
                </c:pt>
                <c:pt idx="98">
                  <c:v>0.035</c:v>
                </c:pt>
                <c:pt idx="99">
                  <c:v>0.026</c:v>
                </c:pt>
                <c:pt idx="100">
                  <c:v>0.018</c:v>
                </c:pt>
                <c:pt idx="101">
                  <c:v>0.018</c:v>
                </c:pt>
                <c:pt idx="102">
                  <c:v>0.018</c:v>
                </c:pt>
                <c:pt idx="103">
                  <c:v>0.021</c:v>
                </c:pt>
                <c:pt idx="104">
                  <c:v>0.021</c:v>
                </c:pt>
                <c:pt idx="105">
                  <c:v>0.021</c:v>
                </c:pt>
                <c:pt idx="106">
                  <c:v>0.03</c:v>
                </c:pt>
                <c:pt idx="107">
                  <c:v>0.036</c:v>
                </c:pt>
                <c:pt idx="108">
                  <c:v>0.032</c:v>
                </c:pt>
                <c:pt idx="109">
                  <c:v>0.022</c:v>
                </c:pt>
                <c:pt idx="110">
                  <c:v>0.02</c:v>
                </c:pt>
                <c:pt idx="111">
                  <c:v>0.024</c:v>
                </c:pt>
                <c:pt idx="112">
                  <c:v>0.019</c:v>
                </c:pt>
                <c:pt idx="113">
                  <c:v>0.019</c:v>
                </c:pt>
                <c:pt idx="114">
                  <c:v>0.021</c:v>
                </c:pt>
                <c:pt idx="115">
                  <c:v>0.02</c:v>
                </c:pt>
                <c:pt idx="116">
                  <c:v>0.032</c:v>
                </c:pt>
                <c:pt idx="117">
                  <c:v>0.044</c:v>
                </c:pt>
                <c:pt idx="118">
                  <c:v>0.044</c:v>
                </c:pt>
                <c:pt idx="119">
                  <c:v>0.044</c:v>
                </c:pt>
                <c:pt idx="120">
                  <c:v>0.021</c:v>
                </c:pt>
                <c:pt idx="121">
                  <c:v>0.021</c:v>
                </c:pt>
                <c:pt idx="122">
                  <c:v>0.025</c:v>
                </c:pt>
                <c:pt idx="123">
                  <c:v>0.025</c:v>
                </c:pt>
                <c:pt idx="124">
                  <c:v>0.025</c:v>
                </c:pt>
                <c:pt idx="125">
                  <c:v>0.034</c:v>
                </c:pt>
                <c:pt idx="126">
                  <c:v>0.026</c:v>
                </c:pt>
                <c:pt idx="127">
                  <c:v>0.025</c:v>
                </c:pt>
                <c:pt idx="128">
                  <c:v>0.033</c:v>
                </c:pt>
                <c:pt idx="129">
                  <c:v>0.033</c:v>
                </c:pt>
                <c:pt idx="130">
                  <c:v>0.023</c:v>
                </c:pt>
                <c:pt idx="131">
                  <c:v>0.023</c:v>
                </c:pt>
                <c:pt idx="132">
                  <c:v>0.023</c:v>
                </c:pt>
                <c:pt idx="133">
                  <c:v>0.04</c:v>
                </c:pt>
                <c:pt idx="134">
                  <c:v>0.04</c:v>
                </c:pt>
                <c:pt idx="135">
                  <c:v>0.04</c:v>
                </c:pt>
                <c:pt idx="136">
                  <c:v>0.009</c:v>
                </c:pt>
                <c:pt idx="137">
                  <c:v>0.009</c:v>
                </c:pt>
                <c:pt idx="138">
                  <c:v>0.009</c:v>
                </c:pt>
                <c:pt idx="139">
                  <c:v>0.01</c:v>
                </c:pt>
                <c:pt idx="140">
                  <c:v>0.01</c:v>
                </c:pt>
                <c:pt idx="141">
                  <c:v>0.01</c:v>
                </c:pt>
                <c:pt idx="142">
                  <c:v>0.038</c:v>
                </c:pt>
                <c:pt idx="143">
                  <c:v>0.038</c:v>
                </c:pt>
                <c:pt idx="144">
                  <c:v>0.038</c:v>
                </c:pt>
                <c:pt idx="145">
                  <c:v>0.035</c:v>
                </c:pt>
                <c:pt idx="146">
                  <c:v>0.025</c:v>
                </c:pt>
                <c:pt idx="147">
                  <c:v>0.025</c:v>
                </c:pt>
                <c:pt idx="148">
                  <c:v>0.013</c:v>
                </c:pt>
                <c:pt idx="149">
                  <c:v>0.013</c:v>
                </c:pt>
                <c:pt idx="150">
                  <c:v>0.013</c:v>
                </c:pt>
                <c:pt idx="151">
                  <c:v>0.043</c:v>
                </c:pt>
                <c:pt idx="152">
                  <c:v>0.043</c:v>
                </c:pt>
                <c:pt idx="153">
                  <c:v>0.043</c:v>
                </c:pt>
                <c:pt idx="154">
                  <c:v>0.02</c:v>
                </c:pt>
                <c:pt idx="155">
                  <c:v>0.02</c:v>
                </c:pt>
              </c:numCache>
            </c:numRef>
          </c:val>
          <c:smooth val="1"/>
        </c:ser>
        <c:dLbls>
          <c:showLegendKey val="0"/>
          <c:showVal val="0"/>
          <c:showCatName val="0"/>
          <c:showSerName val="0"/>
          <c:showPercent val="0"/>
          <c:showBubbleSize val="0"/>
        </c:dLbls>
        <c:marker val="1"/>
        <c:smooth val="0"/>
        <c:axId val="-2124616856"/>
        <c:axId val="-2124613880"/>
      </c:lineChart>
      <c:catAx>
        <c:axId val="-2124616856"/>
        <c:scaling>
          <c:orientation val="minMax"/>
        </c:scaling>
        <c:delete val="0"/>
        <c:axPos val="b"/>
        <c:numFmt formatCode="0.0%" sourceLinked="1"/>
        <c:majorTickMark val="out"/>
        <c:minorTickMark val="none"/>
        <c:tickLblPos val="nextTo"/>
        <c:txPr>
          <a:bodyPr rot="0" vert="horz"/>
          <a:lstStyle/>
          <a:p>
            <a:pPr>
              <a:defRPr sz="1400" b="1" i="0"/>
            </a:pPr>
            <a:endParaRPr lang="en-US"/>
          </a:p>
        </c:txPr>
        <c:crossAx val="-2124613880"/>
        <c:crosses val="autoZero"/>
        <c:auto val="1"/>
        <c:lblAlgn val="ctr"/>
        <c:lblOffset val="100"/>
        <c:noMultiLvlLbl val="1"/>
      </c:catAx>
      <c:valAx>
        <c:axId val="-2124613880"/>
        <c:scaling>
          <c:orientation val="minMax"/>
          <c:max val="0.05"/>
          <c:min val="-0.04"/>
        </c:scaling>
        <c:delete val="0"/>
        <c:axPos val="l"/>
        <c:majorGridlines>
          <c:spPr>
            <a:ln w="28575">
              <a:solidFill>
                <a:schemeClr val="bg1"/>
              </a:solidFill>
            </a:ln>
          </c:spPr>
        </c:majorGridlines>
        <c:numFmt formatCode="0.0%" sourceLinked="0"/>
        <c:majorTickMark val="out"/>
        <c:minorTickMark val="none"/>
        <c:tickLblPos val="nextTo"/>
        <c:spPr>
          <a:ln>
            <a:noFill/>
          </a:ln>
        </c:spPr>
        <c:txPr>
          <a:bodyPr/>
          <a:lstStyle/>
          <a:p>
            <a:pPr>
              <a:defRPr sz="1600"/>
            </a:pPr>
            <a:endParaRPr lang="en-US"/>
          </a:p>
        </c:txPr>
        <c:crossAx val="-2124616856"/>
        <c:crosses val="autoZero"/>
        <c:crossBetween val="between"/>
        <c:majorUnit val="0.01"/>
      </c:valAx>
      <c:spPr>
        <a:solidFill>
          <a:schemeClr val="bg1">
            <a:lumMod val="95000"/>
          </a:schemeClr>
        </a:solidFill>
      </c:spPr>
    </c:plotArea>
    <c:plotVisOnly val="1"/>
    <c:dispBlanksAs val="gap"/>
    <c:showDLblsOverMax val="0"/>
  </c:chart>
  <c:spPr>
    <a:ln>
      <a:noFill/>
    </a:ln>
  </c:spPr>
  <c:printSettings>
    <c:headerFooter/>
    <c:pageMargins b="0.750000000000012" l="0.700000000000001" r="0.700000000000001" t="0.750000000000012" header="0.3" footer="0.3"/>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0779315681855833"/>
          <c:y val="0.264074553971893"/>
          <c:w val="0.814235257718077"/>
          <c:h val="0.699698993322037"/>
        </c:manualLayout>
      </c:layout>
      <c:barChart>
        <c:barDir val="col"/>
        <c:grouping val="clustered"/>
        <c:varyColors val="0"/>
        <c:ser>
          <c:idx val="1"/>
          <c:order val="1"/>
          <c:tx>
            <c:v>Chg in Credit</c:v>
          </c:tx>
          <c:spPr>
            <a:solidFill>
              <a:schemeClr val="accent1"/>
            </a:solidFill>
          </c:spPr>
          <c:invertIfNegative val="0"/>
          <c:cat>
            <c:strRef>
              <c:f>ConsCredit!$D$96:$D$249</c:f>
              <c:strCache>
                <c:ptCount val="149"/>
                <c:pt idx="4">
                  <c:v>07</c:v>
                </c:pt>
                <c:pt idx="16">
                  <c:v>08</c:v>
                </c:pt>
                <c:pt idx="28">
                  <c:v>09</c:v>
                </c:pt>
                <c:pt idx="40">
                  <c:v>10</c:v>
                </c:pt>
                <c:pt idx="52">
                  <c:v>11</c:v>
                </c:pt>
                <c:pt idx="64">
                  <c:v>12</c:v>
                </c:pt>
                <c:pt idx="76">
                  <c:v>13</c:v>
                </c:pt>
                <c:pt idx="88">
                  <c:v>14</c:v>
                </c:pt>
                <c:pt idx="100">
                  <c:v>15</c:v>
                </c:pt>
                <c:pt idx="112">
                  <c:v>16</c:v>
                </c:pt>
                <c:pt idx="124">
                  <c:v>17</c:v>
                </c:pt>
                <c:pt idx="136">
                  <c:v>18</c:v>
                </c:pt>
                <c:pt idx="148">
                  <c:v>19</c:v>
                </c:pt>
              </c:strCache>
            </c:strRef>
          </c:cat>
          <c:val>
            <c:numRef>
              <c:f>ConsCredit!$E$96:$E$251</c:f>
              <c:numCache>
                <c:formatCode>General</c:formatCode>
                <c:ptCount val="156"/>
                <c:pt idx="0">
                  <c:v>9.508</c:v>
                </c:pt>
                <c:pt idx="1">
                  <c:v>-1.915</c:v>
                </c:pt>
                <c:pt idx="2">
                  <c:v>14.197</c:v>
                </c:pt>
                <c:pt idx="3">
                  <c:v>13.561</c:v>
                </c:pt>
                <c:pt idx="4">
                  <c:v>5.416</c:v>
                </c:pt>
                <c:pt idx="5">
                  <c:v>12.811</c:v>
                </c:pt>
                <c:pt idx="6">
                  <c:v>11.233</c:v>
                </c:pt>
                <c:pt idx="7">
                  <c:v>6.275</c:v>
                </c:pt>
                <c:pt idx="8">
                  <c:v>17.828</c:v>
                </c:pt>
                <c:pt idx="9">
                  <c:v>9.049</c:v>
                </c:pt>
                <c:pt idx="10">
                  <c:v>14.75</c:v>
                </c:pt>
                <c:pt idx="11">
                  <c:v>17.051</c:v>
                </c:pt>
                <c:pt idx="12">
                  <c:v>17.291</c:v>
                </c:pt>
                <c:pt idx="13">
                  <c:v>10.572</c:v>
                </c:pt>
                <c:pt idx="14">
                  <c:v>14.401</c:v>
                </c:pt>
                <c:pt idx="15">
                  <c:v>7.135</c:v>
                </c:pt>
                <c:pt idx="16">
                  <c:v>15.427</c:v>
                </c:pt>
                <c:pt idx="17">
                  <c:v>10.978</c:v>
                </c:pt>
                <c:pt idx="18">
                  <c:v>8.553</c:v>
                </c:pt>
                <c:pt idx="19">
                  <c:v>8.968</c:v>
                </c:pt>
                <c:pt idx="20">
                  <c:v>0.942</c:v>
                </c:pt>
                <c:pt idx="21">
                  <c:v>5.448</c:v>
                </c:pt>
                <c:pt idx="22">
                  <c:v>4.101</c:v>
                </c:pt>
                <c:pt idx="23">
                  <c:v>-9.996</c:v>
                </c:pt>
                <c:pt idx="24">
                  <c:v>-9.635</c:v>
                </c:pt>
                <c:pt idx="25">
                  <c:v>1.68</c:v>
                </c:pt>
                <c:pt idx="26">
                  <c:v>-8.164</c:v>
                </c:pt>
                <c:pt idx="27">
                  <c:v>-8.214</c:v>
                </c:pt>
                <c:pt idx="28">
                  <c:v>10.32</c:v>
                </c:pt>
                <c:pt idx="29">
                  <c:v>-12.278</c:v>
                </c:pt>
                <c:pt idx="30">
                  <c:v>-18.201</c:v>
                </c:pt>
                <c:pt idx="31">
                  <c:v>-7.863</c:v>
                </c:pt>
                <c:pt idx="32">
                  <c:v>-4.019</c:v>
                </c:pt>
                <c:pt idx="33">
                  <c:v>-11.954</c:v>
                </c:pt>
                <c:pt idx="34">
                  <c:v>-6.583</c:v>
                </c:pt>
                <c:pt idx="35">
                  <c:v>-12.071</c:v>
                </c:pt>
                <c:pt idx="36">
                  <c:v>-8.266</c:v>
                </c:pt>
                <c:pt idx="37">
                  <c:v>-10.759</c:v>
                </c:pt>
                <c:pt idx="38">
                  <c:v>-20.222</c:v>
                </c:pt>
                <c:pt idx="39">
                  <c:v>-8.23</c:v>
                </c:pt>
                <c:pt idx="40">
                  <c:v>-7.979</c:v>
                </c:pt>
                <c:pt idx="41">
                  <c:v>-11.5</c:v>
                </c:pt>
                <c:pt idx="42">
                  <c:v>4.187</c:v>
                </c:pt>
                <c:pt idx="43">
                  <c:v>-7.9</c:v>
                </c:pt>
                <c:pt idx="44">
                  <c:v>-8.738</c:v>
                </c:pt>
                <c:pt idx="45">
                  <c:v>-4.618</c:v>
                </c:pt>
                <c:pt idx="46">
                  <c:v>-6.649</c:v>
                </c:pt>
                <c:pt idx="47">
                  <c:v>-0.472</c:v>
                </c:pt>
                <c:pt idx="48">
                  <c:v>3.77</c:v>
                </c:pt>
                <c:pt idx="49">
                  <c:v>6.184</c:v>
                </c:pt>
                <c:pt idx="50">
                  <c:v>3.009</c:v>
                </c:pt>
                <c:pt idx="51">
                  <c:v>20.0</c:v>
                </c:pt>
                <c:pt idx="52">
                  <c:v>-0.397</c:v>
                </c:pt>
                <c:pt idx="53">
                  <c:v>8.887</c:v>
                </c:pt>
                <c:pt idx="54">
                  <c:v>8.186</c:v>
                </c:pt>
                <c:pt idx="55">
                  <c:v>2.371</c:v>
                </c:pt>
                <c:pt idx="56">
                  <c:v>8.008</c:v>
                </c:pt>
                <c:pt idx="57">
                  <c:v>9.158</c:v>
                </c:pt>
                <c:pt idx="58">
                  <c:v>9.511</c:v>
                </c:pt>
                <c:pt idx="59">
                  <c:v>-8.557</c:v>
                </c:pt>
                <c:pt idx="60">
                  <c:v>11.089</c:v>
                </c:pt>
                <c:pt idx="61">
                  <c:v>3.821</c:v>
                </c:pt>
                <c:pt idx="62">
                  <c:v>18.006</c:v>
                </c:pt>
                <c:pt idx="63">
                  <c:v>16.145</c:v>
                </c:pt>
                <c:pt idx="64">
                  <c:v>14.722</c:v>
                </c:pt>
                <c:pt idx="65">
                  <c:v>8.952</c:v>
                </c:pt>
                <c:pt idx="66">
                  <c:v>13.581</c:v>
                </c:pt>
                <c:pt idx="67">
                  <c:v>10.482</c:v>
                </c:pt>
                <c:pt idx="68">
                  <c:v>19.294</c:v>
                </c:pt>
                <c:pt idx="69">
                  <c:v>11.426</c:v>
                </c:pt>
                <c:pt idx="70">
                  <c:v>-2.454</c:v>
                </c:pt>
                <c:pt idx="71">
                  <c:v>18.123</c:v>
                </c:pt>
                <c:pt idx="72" formatCode="_-* #,##0.00_-;\-* #,##0.00_-;_-* &quot;-&quot;??_-;_-@_-">
                  <c:v>9.525</c:v>
                </c:pt>
                <c:pt idx="73" formatCode="_-* #,##0.00_-;\-* #,##0.00_-;_-* &quot;-&quot;??_-;_-@_-">
                  <c:v>16.934</c:v>
                </c:pt>
                <c:pt idx="74" formatCode="_-* #,##0.00_-;\-* #,##0.00_-;_-* &quot;-&quot;??_-;_-@_-">
                  <c:v>15.173</c:v>
                </c:pt>
                <c:pt idx="75" formatCode="_-* #,##0.00_-;\-* #,##0.00_-;_-* &quot;-&quot;??_-;_-@_-">
                  <c:v>14.608</c:v>
                </c:pt>
                <c:pt idx="76" formatCode="_-* #,##0.00_-;\-* #,##0.00_-;_-* &quot;-&quot;??_-;_-@_-">
                  <c:v>15.99</c:v>
                </c:pt>
                <c:pt idx="77" formatCode="_-* #,##0.00_-;\-* #,##0.00_-;_-* &quot;-&quot;??_-;_-@_-">
                  <c:v>22.902</c:v>
                </c:pt>
                <c:pt idx="78" formatCode="_-* #,##0.00_-;\-* #,##0.00_-;_-* &quot;-&quot;??_-;_-@_-">
                  <c:v>6.238</c:v>
                </c:pt>
                <c:pt idx="79" formatCode="_-* #,##0.00_-;\-* #,##0.00_-;_-* &quot;-&quot;??_-;_-@_-">
                  <c:v>10.762</c:v>
                </c:pt>
                <c:pt idx="80" formatCode="_-* #,##0.00_-;\-* #,##0.00_-;_-* &quot;-&quot;??_-;_-@_-">
                  <c:v>18.238</c:v>
                </c:pt>
                <c:pt idx="81" formatCode="_-* #,##0.00_-;\-* #,##0.00_-;_-* &quot;-&quot;??_-;_-@_-">
                  <c:v>14.433</c:v>
                </c:pt>
                <c:pt idx="82" formatCode="_-* #,##0.00_-;\-* #,##0.00_-;_-* &quot;-&quot;??_-;_-@_-">
                  <c:v>10.401</c:v>
                </c:pt>
                <c:pt idx="83" formatCode="_-* #,##0.00_-;\-* #,##0.00_-;_-* &quot;-&quot;??_-;_-@_-">
                  <c:v>13.625</c:v>
                </c:pt>
                <c:pt idx="84">
                  <c:v>20.59999999999991</c:v>
                </c:pt>
                <c:pt idx="85">
                  <c:v>14.80000000000018</c:v>
                </c:pt>
                <c:pt idx="86">
                  <c:v>17.90000000000009</c:v>
                </c:pt>
                <c:pt idx="87">
                  <c:v>28.59999999999991</c:v>
                </c:pt>
                <c:pt idx="88">
                  <c:v>13.0</c:v>
                </c:pt>
                <c:pt idx="89">
                  <c:v>-14.70000000000027</c:v>
                </c:pt>
                <c:pt idx="90">
                  <c:v>8.700000000000273</c:v>
                </c:pt>
                <c:pt idx="91">
                  <c:v>23.79999999999973</c:v>
                </c:pt>
                <c:pt idx="92">
                  <c:v>21.5</c:v>
                </c:pt>
                <c:pt idx="93">
                  <c:v>18.30000000000018</c:v>
                </c:pt>
                <c:pt idx="94">
                  <c:v>19.80000000000018</c:v>
                </c:pt>
                <c:pt idx="95">
                  <c:v>40.19999999999981</c:v>
                </c:pt>
                <c:pt idx="96">
                  <c:v>17.0</c:v>
                </c:pt>
                <c:pt idx="97">
                  <c:v>13.09999999999991</c:v>
                </c:pt>
                <c:pt idx="98">
                  <c:v>19.70000000000027</c:v>
                </c:pt>
                <c:pt idx="99">
                  <c:v>38.0</c:v>
                </c:pt>
                <c:pt idx="100">
                  <c:v>11.69999999999982</c:v>
                </c:pt>
                <c:pt idx="101">
                  <c:v>-12.69999999999982</c:v>
                </c:pt>
                <c:pt idx="102">
                  <c:v>5.699999999999818</c:v>
                </c:pt>
                <c:pt idx="103">
                  <c:v>20.5</c:v>
                </c:pt>
                <c:pt idx="104">
                  <c:v>18.90000000000009</c:v>
                </c:pt>
                <c:pt idx="105">
                  <c:v>21.90000000000009</c:v>
                </c:pt>
                <c:pt idx="106">
                  <c:v>30.09999999999991</c:v>
                </c:pt>
                <c:pt idx="107">
                  <c:v>38.19999999999981</c:v>
                </c:pt>
                <c:pt idx="108">
                  <c:v>27.40000000000009</c:v>
                </c:pt>
                <c:pt idx="109">
                  <c:v>10.80000000000018</c:v>
                </c:pt>
                <c:pt idx="110">
                  <c:v>16.79999999999973</c:v>
                </c:pt>
                <c:pt idx="111">
                  <c:v>29.90000000000009</c:v>
                </c:pt>
                <c:pt idx="112">
                  <c:v>12.19999999999982</c:v>
                </c:pt>
                <c:pt idx="113">
                  <c:v>19.90000000000009</c:v>
                </c:pt>
                <c:pt idx="114">
                  <c:v>-25.59999999999991</c:v>
                </c:pt>
                <c:pt idx="115">
                  <c:v>15.9000000000001</c:v>
                </c:pt>
                <c:pt idx="116">
                  <c:v>30.29999999999973</c:v>
                </c:pt>
                <c:pt idx="117">
                  <c:v>17.10000000000036</c:v>
                </c:pt>
                <c:pt idx="118">
                  <c:v>17.59999999999991</c:v>
                </c:pt>
                <c:pt idx="119">
                  <c:v>46.9000000000001</c:v>
                </c:pt>
                <c:pt idx="120">
                  <c:v>21.69999999999982</c:v>
                </c:pt>
                <c:pt idx="121">
                  <c:v>14.5</c:v>
                </c:pt>
                <c:pt idx="122">
                  <c:v>25.0</c:v>
                </c:pt>
                <c:pt idx="123">
                  <c:v>33.69999999999981</c:v>
                </c:pt>
                <c:pt idx="124">
                  <c:v>6.100000000000364</c:v>
                </c:pt>
                <c:pt idx="125">
                  <c:v>-17.30000000000018</c:v>
                </c:pt>
                <c:pt idx="126">
                  <c:v>1.099999999999909</c:v>
                </c:pt>
                <c:pt idx="127">
                  <c:v>23.20000000000027</c:v>
                </c:pt>
                <c:pt idx="128">
                  <c:v>23.0</c:v>
                </c:pt>
                <c:pt idx="129">
                  <c:v>-103.7000000000003</c:v>
                </c:pt>
                <c:pt idx="130">
                  <c:v>16.80000000000018</c:v>
                </c:pt>
                <c:pt idx="131">
                  <c:v>32.29999999999972</c:v>
                </c:pt>
                <c:pt idx="132">
                  <c:v>22.5</c:v>
                </c:pt>
                <c:pt idx="133">
                  <c:v>4.700000000000273</c:v>
                </c:pt>
                <c:pt idx="134">
                  <c:v>34.4000000000001</c:v>
                </c:pt>
                <c:pt idx="135">
                  <c:v>13.09999999999991</c:v>
                </c:pt>
                <c:pt idx="136">
                  <c:v>28.90000000000009</c:v>
                </c:pt>
                <c:pt idx="137">
                  <c:v>0.899999999999636</c:v>
                </c:pt>
                <c:pt idx="138">
                  <c:v>-26.09999999999991</c:v>
                </c:pt>
                <c:pt idx="139">
                  <c:v>-2.199999999999818</c:v>
                </c:pt>
                <c:pt idx="140">
                  <c:v>29.09999999999991</c:v>
                </c:pt>
                <c:pt idx="141">
                  <c:v>13.19999999999982</c:v>
                </c:pt>
                <c:pt idx="142">
                  <c:v>15.30000000000018</c:v>
                </c:pt>
                <c:pt idx="143">
                  <c:v>27.80000000000018</c:v>
                </c:pt>
                <c:pt idx="144">
                  <c:v>15.0</c:v>
                </c:pt>
                <c:pt idx="145">
                  <c:v>48.29999999999972</c:v>
                </c:pt>
                <c:pt idx="146">
                  <c:v>22.40000000000009</c:v>
                </c:pt>
                <c:pt idx="147">
                  <c:v>16.5</c:v>
                </c:pt>
                <c:pt idx="148">
                  <c:v>0.0</c:v>
                </c:pt>
                <c:pt idx="149">
                  <c:v>31.40000000000009</c:v>
                </c:pt>
                <c:pt idx="150">
                  <c:v>11.0</c:v>
                </c:pt>
                <c:pt idx="151">
                  <c:v>-32.20000000000027</c:v>
                </c:pt>
                <c:pt idx="152">
                  <c:v>24.40000000000009</c:v>
                </c:pt>
                <c:pt idx="153">
                  <c:v>12.0</c:v>
                </c:pt>
                <c:pt idx="154">
                  <c:v>22.70000000000027</c:v>
                </c:pt>
                <c:pt idx="155">
                  <c:v>41.09999999999945</c:v>
                </c:pt>
              </c:numCache>
            </c:numRef>
          </c:val>
        </c:ser>
        <c:dLbls>
          <c:showLegendKey val="0"/>
          <c:showVal val="0"/>
          <c:showCatName val="0"/>
          <c:showSerName val="0"/>
          <c:showPercent val="0"/>
          <c:showBubbleSize val="0"/>
        </c:dLbls>
        <c:gapWidth val="0"/>
        <c:axId val="-2124863624"/>
        <c:axId val="-2124866120"/>
      </c:barChart>
      <c:lineChart>
        <c:grouping val="standard"/>
        <c:varyColors val="0"/>
        <c:ser>
          <c:idx val="0"/>
          <c:order val="0"/>
          <c:tx>
            <c:v>CU Market Share</c:v>
          </c:tx>
          <c:spPr>
            <a:ln w="82550" cmpd="thickThin">
              <a:solidFill>
                <a:schemeClr val="tx1"/>
              </a:solidFill>
            </a:ln>
          </c:spPr>
          <c:marker>
            <c:symbol val="none"/>
          </c:marker>
          <c:cat>
            <c:strRef>
              <c:f>ConsCredit!$D$96:$D$251</c:f>
              <c:strCache>
                <c:ptCount val="149"/>
                <c:pt idx="4">
                  <c:v>07</c:v>
                </c:pt>
                <c:pt idx="16">
                  <c:v>08</c:v>
                </c:pt>
                <c:pt idx="28">
                  <c:v>09</c:v>
                </c:pt>
                <c:pt idx="40">
                  <c:v>10</c:v>
                </c:pt>
                <c:pt idx="52">
                  <c:v>11</c:v>
                </c:pt>
                <c:pt idx="64">
                  <c:v>12</c:v>
                </c:pt>
                <c:pt idx="76">
                  <c:v>13</c:v>
                </c:pt>
                <c:pt idx="88">
                  <c:v>14</c:v>
                </c:pt>
                <c:pt idx="100">
                  <c:v>15</c:v>
                </c:pt>
                <c:pt idx="112">
                  <c:v>16</c:v>
                </c:pt>
                <c:pt idx="124">
                  <c:v>17</c:v>
                </c:pt>
                <c:pt idx="136">
                  <c:v>18</c:v>
                </c:pt>
                <c:pt idx="148">
                  <c:v>19</c:v>
                </c:pt>
              </c:strCache>
            </c:strRef>
          </c:cat>
          <c:val>
            <c:numRef>
              <c:f>ConsCredit!$H$96:$H$251</c:f>
              <c:numCache>
                <c:formatCode>0.0%</c:formatCode>
                <c:ptCount val="156"/>
                <c:pt idx="0">
                  <c:v>0.0969921390153082</c:v>
                </c:pt>
                <c:pt idx="1">
                  <c:v>0.0972026523000414</c:v>
                </c:pt>
                <c:pt idx="2">
                  <c:v>0.0965582544256896</c:v>
                </c:pt>
                <c:pt idx="3">
                  <c:v>0.0958546488022736</c:v>
                </c:pt>
                <c:pt idx="4">
                  <c:v>0.0950832318311003</c:v>
                </c:pt>
                <c:pt idx="5">
                  <c:v>0.0951123825091949</c:v>
                </c:pt>
                <c:pt idx="6">
                  <c:v>0.0949345870809485</c:v>
                </c:pt>
                <c:pt idx="7">
                  <c:v>0.0949918566775244</c:v>
                </c:pt>
                <c:pt idx="8">
                  <c:v>0.0948261924009701</c:v>
                </c:pt>
                <c:pt idx="9">
                  <c:v>0.093765606121627</c:v>
                </c:pt>
                <c:pt idx="10">
                  <c:v>0.0938483033932135</c:v>
                </c:pt>
                <c:pt idx="11">
                  <c:v>0.0930793401413982</c:v>
                </c:pt>
                <c:pt idx="12">
                  <c:v>0.0924551131928181</c:v>
                </c:pt>
                <c:pt idx="13">
                  <c:v>0.0921517509727626</c:v>
                </c:pt>
                <c:pt idx="14">
                  <c:v>0.0913590733590733</c:v>
                </c:pt>
                <c:pt idx="15">
                  <c:v>0.0903974016048911</c:v>
                </c:pt>
                <c:pt idx="16">
                  <c:v>0.0889802130898021</c:v>
                </c:pt>
                <c:pt idx="17">
                  <c:v>0.0887222647283856</c:v>
                </c:pt>
                <c:pt idx="18">
                  <c:v>0.0882215408202376</c:v>
                </c:pt>
                <c:pt idx="19">
                  <c:v>0.0883078686019862</c:v>
                </c:pt>
                <c:pt idx="20">
                  <c:v>0.0883193597560975</c:v>
                </c:pt>
                <c:pt idx="21">
                  <c:v>0.0879299847792998</c:v>
                </c:pt>
                <c:pt idx="22">
                  <c:v>0.0885551763367463</c:v>
                </c:pt>
                <c:pt idx="23">
                  <c:v>0.0887452901281085</c:v>
                </c:pt>
                <c:pt idx="24">
                  <c:v>0.0890494153149755</c:v>
                </c:pt>
                <c:pt idx="25">
                  <c:v>0.0894331065759637</c:v>
                </c:pt>
                <c:pt idx="26">
                  <c:v>0.0896178584941354</c:v>
                </c:pt>
                <c:pt idx="27">
                  <c:v>0.0891097698981516</c:v>
                </c:pt>
                <c:pt idx="28">
                  <c:v>0.0896460843373494</c:v>
                </c:pt>
                <c:pt idx="29">
                  <c:v>0.0904356132976691</c:v>
                </c:pt>
                <c:pt idx="30">
                  <c:v>0.0908549323017408</c:v>
                </c:pt>
                <c:pt idx="31">
                  <c:v>0.0910705973622963</c:v>
                </c:pt>
                <c:pt idx="32">
                  <c:v>0.0916135303265941</c:v>
                </c:pt>
                <c:pt idx="33">
                  <c:v>0.091812133072407</c:v>
                </c:pt>
                <c:pt idx="34">
                  <c:v>0.0928610567514677</c:v>
                </c:pt>
                <c:pt idx="35">
                  <c:v>0.0938581449727201</c:v>
                </c:pt>
                <c:pt idx="36">
                  <c:v>0.093795392424834</c:v>
                </c:pt>
                <c:pt idx="37">
                  <c:v>0.0932614660917287</c:v>
                </c:pt>
                <c:pt idx="38">
                  <c:v>0.0933083891295786</c:v>
                </c:pt>
                <c:pt idx="39">
                  <c:v>0.0928867998433215</c:v>
                </c:pt>
                <c:pt idx="40">
                  <c:v>0.0916023622047244</c:v>
                </c:pt>
                <c:pt idx="41">
                  <c:v>0.0920671731307477</c:v>
                </c:pt>
                <c:pt idx="42">
                  <c:v>0.0914927768860353</c:v>
                </c:pt>
                <c:pt idx="43">
                  <c:v>0.0916284680337756</c:v>
                </c:pt>
                <c:pt idx="44">
                  <c:v>0.0916565900846432</c:v>
                </c:pt>
                <c:pt idx="45">
                  <c:v>0.091138014527845</c:v>
                </c:pt>
                <c:pt idx="46">
                  <c:v>0.0911425111021397</c:v>
                </c:pt>
                <c:pt idx="47">
                  <c:v>0.0906162464985994</c:v>
                </c:pt>
                <c:pt idx="48">
                  <c:v>0.0898282747603834</c:v>
                </c:pt>
                <c:pt idx="49">
                  <c:v>0.0906618819776714</c:v>
                </c:pt>
                <c:pt idx="50">
                  <c:v>0.090525268603263</c:v>
                </c:pt>
                <c:pt idx="51">
                  <c:v>0.0855135951661631</c:v>
                </c:pt>
                <c:pt idx="52">
                  <c:v>0.0843825301204819</c:v>
                </c:pt>
                <c:pt idx="53">
                  <c:v>0.0841751990898748</c:v>
                </c:pt>
                <c:pt idx="54">
                  <c:v>0.0829315589353612</c:v>
                </c:pt>
                <c:pt idx="55">
                  <c:v>0.0835419036784224</c:v>
                </c:pt>
                <c:pt idx="56">
                  <c:v>0.0836937618147448</c:v>
                </c:pt>
                <c:pt idx="57">
                  <c:v>0.0831902071563088</c:v>
                </c:pt>
                <c:pt idx="58">
                  <c:v>0.0830731889469753</c:v>
                </c:pt>
                <c:pt idx="59">
                  <c:v>0.0834435364041605</c:v>
                </c:pt>
                <c:pt idx="60">
                  <c:v>0.0827615526802218</c:v>
                </c:pt>
                <c:pt idx="61">
                  <c:v>0.0830780614132445</c:v>
                </c:pt>
                <c:pt idx="62">
                  <c:v>0.0825972120322817</c:v>
                </c:pt>
                <c:pt idx="63">
                  <c:v>0.0808995284729779</c:v>
                </c:pt>
                <c:pt idx="64">
                  <c:v>0.0814265077645359</c:v>
                </c:pt>
                <c:pt idx="65">
                  <c:v>0.0814077846489632</c:v>
                </c:pt>
                <c:pt idx="66">
                  <c:v>0.0811385958530375</c:v>
                </c:pt>
                <c:pt idx="67">
                  <c:v>0.0822571325388227</c:v>
                </c:pt>
                <c:pt idx="68">
                  <c:v>0.0824586628324946</c:v>
                </c:pt>
                <c:pt idx="69">
                  <c:v>0.082916368834882</c:v>
                </c:pt>
                <c:pt idx="70">
                  <c:v>0.0839629365645046</c:v>
                </c:pt>
                <c:pt idx="71">
                  <c:v>0.0835967685282754</c:v>
                </c:pt>
                <c:pt idx="72">
                  <c:v>0.0827771948233648</c:v>
                </c:pt>
                <c:pt idx="73">
                  <c:v>0.0831626610936956</c:v>
                </c:pt>
                <c:pt idx="74">
                  <c:v>0.0838969571230982</c:v>
                </c:pt>
                <c:pt idx="75">
                  <c:v>0.0833242134062927</c:v>
                </c:pt>
                <c:pt idx="76">
                  <c:v>0.0838522804628999</c:v>
                </c:pt>
                <c:pt idx="77">
                  <c:v>0.0847442813246842</c:v>
                </c:pt>
                <c:pt idx="78">
                  <c:v>0.0839743502051983</c:v>
                </c:pt>
                <c:pt idx="79">
                  <c:v>0.0845435967302452</c:v>
                </c:pt>
                <c:pt idx="80">
                  <c:v>0.0842328257191201</c:v>
                </c:pt>
                <c:pt idx="81">
                  <c:v>0.0855026954177897</c:v>
                </c:pt>
                <c:pt idx="82">
                  <c:v>0.0861054044981537</c:v>
                </c:pt>
                <c:pt idx="83">
                  <c:v>0.0861720822281167</c:v>
                </c:pt>
                <c:pt idx="84">
                  <c:v>0.0862477771191464</c:v>
                </c:pt>
                <c:pt idx="85">
                  <c:v>0.0862554892836075</c:v>
                </c:pt>
                <c:pt idx="86">
                  <c:v>0.085980516730199</c:v>
                </c:pt>
                <c:pt idx="87">
                  <c:v>0.0857354982407437</c:v>
                </c:pt>
                <c:pt idx="88">
                  <c:v>0.0861165579092867</c:v>
                </c:pt>
                <c:pt idx="89">
                  <c:v>0.0865254182546347</c:v>
                </c:pt>
                <c:pt idx="90">
                  <c:v>0.0869271152049985</c:v>
                </c:pt>
                <c:pt idx="91">
                  <c:v>0.0876402339629878</c:v>
                </c:pt>
                <c:pt idx="92">
                  <c:v>0.0886610373944511</c:v>
                </c:pt>
                <c:pt idx="93">
                  <c:v>0.0897270001578034</c:v>
                </c:pt>
                <c:pt idx="94">
                  <c:v>0.0904870934353731</c:v>
                </c:pt>
                <c:pt idx="95">
                  <c:v>0.0910020133188787</c:v>
                </c:pt>
                <c:pt idx="96">
                  <c:v>0.090309659528578</c:v>
                </c:pt>
                <c:pt idx="97">
                  <c:v>0.0915423801632603</c:v>
                </c:pt>
                <c:pt idx="98">
                  <c:v>0.0919378946405149</c:v>
                </c:pt>
                <c:pt idx="99">
                  <c:v>0.0910954979947532</c:v>
                </c:pt>
                <c:pt idx="100">
                  <c:v>0.0914963942307692</c:v>
                </c:pt>
                <c:pt idx="101">
                  <c:v>0.0928422767170392</c:v>
                </c:pt>
                <c:pt idx="102">
                  <c:v>0.0928033724781692</c:v>
                </c:pt>
                <c:pt idx="103">
                  <c:v>0.0934610204997755</c:v>
                </c:pt>
                <c:pt idx="104">
                  <c:v>0.0939471491489108</c:v>
                </c:pt>
                <c:pt idx="105">
                  <c:v>0.0955562782721816</c:v>
                </c:pt>
                <c:pt idx="106">
                  <c:v>0.0960321181573086</c:v>
                </c:pt>
                <c:pt idx="107">
                  <c:v>0.0956935025792616</c:v>
                </c:pt>
                <c:pt idx="108">
                  <c:v>0.0958596894767107</c:v>
                </c:pt>
                <c:pt idx="109">
                  <c:v>0.096164870442559</c:v>
                </c:pt>
                <c:pt idx="110">
                  <c:v>0.0961604290278412</c:v>
                </c:pt>
                <c:pt idx="111">
                  <c:v>0.0966482817140432</c:v>
                </c:pt>
                <c:pt idx="112">
                  <c:v>0.097499788595428</c:v>
                </c:pt>
                <c:pt idx="113">
                  <c:v>0.0974044175355981</c:v>
                </c:pt>
                <c:pt idx="114">
                  <c:v>0.099</c:v>
                </c:pt>
                <c:pt idx="115">
                  <c:v>0.1</c:v>
                </c:pt>
                <c:pt idx="116">
                  <c:v>0.100941976478457</c:v>
                </c:pt>
                <c:pt idx="117">
                  <c:v>0.0992427814606274</c:v>
                </c:pt>
                <c:pt idx="118">
                  <c:v>0.100140771205388</c:v>
                </c:pt>
                <c:pt idx="119">
                  <c:v>0.100713935364325</c:v>
                </c:pt>
                <c:pt idx="120">
                  <c:v>0.101178382771231</c:v>
                </c:pt>
                <c:pt idx="121">
                  <c:v>0.102212628170534</c:v>
                </c:pt>
                <c:pt idx="122">
                  <c:v>0.101929777539534</c:v>
                </c:pt>
                <c:pt idx="123">
                  <c:v>0.10146890854517</c:v>
                </c:pt>
                <c:pt idx="124">
                  <c:v>0.10236554577278</c:v>
                </c:pt>
                <c:pt idx="125">
                  <c:v>0.103636605834554</c:v>
                </c:pt>
                <c:pt idx="126">
                  <c:v>0.104671602833857</c:v>
                </c:pt>
                <c:pt idx="127">
                  <c:v>0.105405262321986</c:v>
                </c:pt>
                <c:pt idx="128">
                  <c:v>0.105635655651442</c:v>
                </c:pt>
                <c:pt idx="129">
                  <c:v>0.109355981715399</c:v>
                </c:pt>
                <c:pt idx="130">
                  <c:v>0.110934597054309</c:v>
                </c:pt>
                <c:pt idx="131">
                  <c:v>0.110111579734131</c:v>
                </c:pt>
                <c:pt idx="132">
                  <c:v>0.110648234139093</c:v>
                </c:pt>
                <c:pt idx="133">
                  <c:v>0.109874383844808</c:v>
                </c:pt>
                <c:pt idx="134">
                  <c:v>0.110483743894112</c:v>
                </c:pt>
                <c:pt idx="135">
                  <c:v>0.111230338401947</c:v>
                </c:pt>
                <c:pt idx="136">
                  <c:v>0.111434360226505</c:v>
                </c:pt>
                <c:pt idx="137">
                  <c:v>0.111668008414055</c:v>
                </c:pt>
                <c:pt idx="138">
                  <c:v>0.112168592794018</c:v>
                </c:pt>
                <c:pt idx="139">
                  <c:v>0.110401841774801</c:v>
                </c:pt>
                <c:pt idx="140">
                  <c:v>0.112813189666364</c:v>
                </c:pt>
                <c:pt idx="141">
                  <c:v>0.114342639790928</c:v>
                </c:pt>
                <c:pt idx="142">
                  <c:v>0.11569587628866</c:v>
                </c:pt>
                <c:pt idx="143">
                  <c:v>0.115486974768412</c:v>
                </c:pt>
                <c:pt idx="144">
                  <c:v>0.115886611603956</c:v>
                </c:pt>
                <c:pt idx="145">
                  <c:v>0.117927022739291</c:v>
                </c:pt>
                <c:pt idx="146">
                  <c:v>0.118041817954176</c:v>
                </c:pt>
                <c:pt idx="147">
                  <c:v>0.117007481296758</c:v>
                </c:pt>
                <c:pt idx="148">
                  <c:v>0.117206982543641</c:v>
                </c:pt>
                <c:pt idx="149">
                  <c:v>0.116642747562726</c:v>
                </c:pt>
                <c:pt idx="150">
                  <c:v>0.116350804461554</c:v>
                </c:pt>
                <c:pt idx="151">
                  <c:v>0.118153325705189</c:v>
                </c:pt>
                <c:pt idx="152">
                  <c:v>0.117119121792019</c:v>
                </c:pt>
                <c:pt idx="153">
                  <c:v>0.1173642952226</c:v>
                </c:pt>
                <c:pt idx="154">
                  <c:v>0.117201480646189</c:v>
                </c:pt>
                <c:pt idx="155">
                  <c:v>0.117925444131638</c:v>
                </c:pt>
              </c:numCache>
            </c:numRef>
          </c:val>
          <c:smooth val="0"/>
        </c:ser>
        <c:dLbls>
          <c:showLegendKey val="0"/>
          <c:showVal val="0"/>
          <c:showCatName val="0"/>
          <c:showSerName val="0"/>
          <c:showPercent val="0"/>
          <c:showBubbleSize val="0"/>
        </c:dLbls>
        <c:marker val="1"/>
        <c:smooth val="0"/>
        <c:axId val="-2124878456"/>
        <c:axId val="-2124872824"/>
      </c:lineChart>
      <c:catAx>
        <c:axId val="-2124863624"/>
        <c:scaling>
          <c:orientation val="minMax"/>
        </c:scaling>
        <c:delete val="0"/>
        <c:axPos val="b"/>
        <c:majorTickMark val="out"/>
        <c:minorTickMark val="none"/>
        <c:tickLblPos val="nextTo"/>
        <c:txPr>
          <a:bodyPr rot="0" vert="horz"/>
          <a:lstStyle/>
          <a:p>
            <a:pPr>
              <a:defRPr sz="1400" b="1" i="0"/>
            </a:pPr>
            <a:endParaRPr lang="en-US"/>
          </a:p>
        </c:txPr>
        <c:crossAx val="-2124866120"/>
        <c:crosses val="autoZero"/>
        <c:auto val="1"/>
        <c:lblAlgn val="ctr"/>
        <c:lblOffset val="100"/>
        <c:noMultiLvlLbl val="0"/>
      </c:catAx>
      <c:valAx>
        <c:axId val="-2124866120"/>
        <c:scaling>
          <c:orientation val="minMax"/>
          <c:max val="60.0"/>
          <c:min val="-60.0"/>
        </c:scaling>
        <c:delete val="0"/>
        <c:axPos val="l"/>
        <c:majorGridlines>
          <c:spPr>
            <a:ln w="28575">
              <a:solidFill>
                <a:schemeClr val="bg1"/>
              </a:solidFill>
            </a:ln>
          </c:spPr>
        </c:majorGridlines>
        <c:numFmt formatCode="&quot;$&quot;#,##0" sourceLinked="0"/>
        <c:majorTickMark val="out"/>
        <c:minorTickMark val="none"/>
        <c:tickLblPos val="nextTo"/>
        <c:spPr>
          <a:ln>
            <a:solidFill>
              <a:schemeClr val="bg1"/>
            </a:solidFill>
          </a:ln>
        </c:spPr>
        <c:txPr>
          <a:bodyPr/>
          <a:lstStyle/>
          <a:p>
            <a:pPr>
              <a:defRPr sz="1400" b="1" i="0">
                <a:solidFill>
                  <a:schemeClr val="accent1"/>
                </a:solidFill>
              </a:defRPr>
            </a:pPr>
            <a:endParaRPr lang="en-US"/>
          </a:p>
        </c:txPr>
        <c:crossAx val="-2124863624"/>
        <c:crosses val="autoZero"/>
        <c:crossBetween val="between"/>
        <c:majorUnit val="10.0"/>
      </c:valAx>
      <c:valAx>
        <c:axId val="-2124872824"/>
        <c:scaling>
          <c:orientation val="minMax"/>
          <c:max val="0.12"/>
          <c:min val="0.075"/>
        </c:scaling>
        <c:delete val="0"/>
        <c:axPos val="r"/>
        <c:numFmt formatCode="0.0%" sourceLinked="1"/>
        <c:majorTickMark val="out"/>
        <c:minorTickMark val="none"/>
        <c:tickLblPos val="nextTo"/>
        <c:spPr>
          <a:ln>
            <a:solidFill>
              <a:schemeClr val="bg1"/>
            </a:solidFill>
          </a:ln>
        </c:spPr>
        <c:txPr>
          <a:bodyPr/>
          <a:lstStyle/>
          <a:p>
            <a:pPr>
              <a:defRPr sz="1400" b="1" i="0"/>
            </a:pPr>
            <a:endParaRPr lang="en-US"/>
          </a:p>
        </c:txPr>
        <c:crossAx val="-2124878456"/>
        <c:crosses val="max"/>
        <c:crossBetween val="between"/>
      </c:valAx>
      <c:catAx>
        <c:axId val="-2124878456"/>
        <c:scaling>
          <c:orientation val="minMax"/>
        </c:scaling>
        <c:delete val="1"/>
        <c:axPos val="b"/>
        <c:majorTickMark val="out"/>
        <c:minorTickMark val="none"/>
        <c:tickLblPos val="nextTo"/>
        <c:crossAx val="-2124872824"/>
        <c:crosses val="autoZero"/>
        <c:auto val="1"/>
        <c:lblAlgn val="ctr"/>
        <c:lblOffset val="100"/>
        <c:noMultiLvlLbl val="0"/>
      </c:catAx>
      <c:spPr>
        <a:solidFill>
          <a:schemeClr val="bg1">
            <a:lumMod val="95000"/>
          </a:schemeClr>
        </a:solidFill>
      </c:spPr>
    </c:plotArea>
    <c:plotVisOnly val="1"/>
    <c:dispBlanksAs val="gap"/>
    <c:showDLblsOverMax val="0"/>
  </c:chart>
  <c:spPr>
    <a:ln>
      <a:solidFill>
        <a:schemeClr val="bg1"/>
      </a:solidFill>
    </a:ln>
  </c:spPr>
  <c:printSettings>
    <c:headerFooter/>
    <c:pageMargins b="1.0" l="0.75" r="0.75" t="1.0" header="0.5" footer="0.5"/>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972275358235588"/>
          <c:y val="0.217408090601004"/>
          <c:w val="0.878371750036625"/>
          <c:h val="0.751781747403607"/>
        </c:manualLayout>
      </c:layout>
      <c:areaChart>
        <c:grouping val="standard"/>
        <c:varyColors val="0"/>
        <c:ser>
          <c:idx val="3"/>
          <c:order val="3"/>
          <c:tx>
            <c:v>Recession2</c:v>
          </c:tx>
          <c:spPr>
            <a:solidFill>
              <a:schemeClr val="bg1">
                <a:lumMod val="85000"/>
              </a:schemeClr>
            </a:solidFill>
          </c:spPr>
          <c:val>
            <c:numRef>
              <c:f>RetailSales!$H$91:$H$246</c:f>
              <c:numCache>
                <c:formatCode>0.0%</c:formatCode>
                <c:ptCount val="156"/>
                <c:pt idx="15" formatCode="0%">
                  <c:v>-0.13</c:v>
                </c:pt>
                <c:pt idx="16" formatCode="0%">
                  <c:v>-0.13</c:v>
                </c:pt>
                <c:pt idx="17" formatCode="0%">
                  <c:v>-0.13</c:v>
                </c:pt>
                <c:pt idx="18" formatCode="0%">
                  <c:v>-0.13</c:v>
                </c:pt>
                <c:pt idx="19" formatCode="0%">
                  <c:v>-0.13</c:v>
                </c:pt>
                <c:pt idx="20" formatCode="0%">
                  <c:v>-0.13</c:v>
                </c:pt>
                <c:pt idx="21" formatCode="0%">
                  <c:v>-0.13</c:v>
                </c:pt>
                <c:pt idx="22" formatCode="0%">
                  <c:v>-0.13</c:v>
                </c:pt>
                <c:pt idx="23" formatCode="0%">
                  <c:v>-0.13</c:v>
                </c:pt>
                <c:pt idx="24" formatCode="0%">
                  <c:v>-0.13</c:v>
                </c:pt>
                <c:pt idx="25" formatCode="0%">
                  <c:v>-0.13</c:v>
                </c:pt>
                <c:pt idx="26" formatCode="0%">
                  <c:v>-0.13</c:v>
                </c:pt>
                <c:pt idx="27" formatCode="0%">
                  <c:v>-0.13</c:v>
                </c:pt>
                <c:pt idx="28" formatCode="0%">
                  <c:v>-0.13</c:v>
                </c:pt>
                <c:pt idx="29" formatCode="0%">
                  <c:v>-0.13</c:v>
                </c:pt>
                <c:pt idx="30" formatCode="0%">
                  <c:v>-0.13</c:v>
                </c:pt>
                <c:pt idx="31" formatCode="0%">
                  <c:v>-0.13</c:v>
                </c:pt>
                <c:pt idx="32" formatCode="0%">
                  <c:v>-0.13</c:v>
                </c:pt>
                <c:pt idx="33" formatCode="0%">
                  <c:v>-0.13</c:v>
                </c:pt>
                <c:pt idx="34" formatCode="0%">
                  <c:v>-0.13</c:v>
                </c:pt>
              </c:numCache>
            </c:numRef>
          </c:val>
        </c:ser>
        <c:dLbls>
          <c:showLegendKey val="0"/>
          <c:showVal val="0"/>
          <c:showCatName val="0"/>
          <c:showSerName val="0"/>
          <c:showPercent val="0"/>
          <c:showBubbleSize val="0"/>
        </c:dLbls>
        <c:axId val="-2088095208"/>
        <c:axId val="-2088092024"/>
      </c:areaChart>
      <c:barChart>
        <c:barDir val="col"/>
        <c:grouping val="clustered"/>
        <c:varyColors val="0"/>
        <c:ser>
          <c:idx val="2"/>
          <c:order val="2"/>
          <c:tx>
            <c:v>Recession</c:v>
          </c:tx>
          <c:spPr>
            <a:solidFill>
              <a:schemeClr val="bg1">
                <a:lumMod val="85000"/>
              </a:schemeClr>
            </a:solidFill>
          </c:spPr>
          <c:invertIfNegative val="0"/>
          <c:val>
            <c:numRef>
              <c:f>RetailSales!$G$91:$G$246</c:f>
              <c:numCache>
                <c:formatCode>0.0%</c:formatCode>
                <c:ptCount val="156"/>
                <c:pt idx="15" formatCode="0%">
                  <c:v>0.13</c:v>
                </c:pt>
                <c:pt idx="16" formatCode="0%">
                  <c:v>0.13</c:v>
                </c:pt>
                <c:pt idx="17" formatCode="0%">
                  <c:v>0.13</c:v>
                </c:pt>
                <c:pt idx="18" formatCode="0%">
                  <c:v>0.13</c:v>
                </c:pt>
                <c:pt idx="19" formatCode="0%">
                  <c:v>0.13</c:v>
                </c:pt>
                <c:pt idx="20" formatCode="0%">
                  <c:v>0.13</c:v>
                </c:pt>
                <c:pt idx="21" formatCode="0%">
                  <c:v>0.13</c:v>
                </c:pt>
                <c:pt idx="22" formatCode="0%">
                  <c:v>0.13</c:v>
                </c:pt>
                <c:pt idx="23" formatCode="0%">
                  <c:v>0.13</c:v>
                </c:pt>
                <c:pt idx="24" formatCode="0%">
                  <c:v>0.13</c:v>
                </c:pt>
                <c:pt idx="25" formatCode="0%">
                  <c:v>0.13</c:v>
                </c:pt>
                <c:pt idx="26" formatCode="0%">
                  <c:v>0.13</c:v>
                </c:pt>
                <c:pt idx="27" formatCode="0%">
                  <c:v>0.13</c:v>
                </c:pt>
                <c:pt idx="28" formatCode="0%">
                  <c:v>0.13</c:v>
                </c:pt>
                <c:pt idx="29" formatCode="0%">
                  <c:v>0.13</c:v>
                </c:pt>
                <c:pt idx="30" formatCode="0%">
                  <c:v>0.13</c:v>
                </c:pt>
                <c:pt idx="31" formatCode="0%">
                  <c:v>0.13</c:v>
                </c:pt>
                <c:pt idx="32" formatCode="0%">
                  <c:v>0.13</c:v>
                </c:pt>
                <c:pt idx="33" formatCode="0%">
                  <c:v>0.13</c:v>
                </c:pt>
                <c:pt idx="34" formatCode="0%">
                  <c:v>0.13</c:v>
                </c:pt>
              </c:numCache>
            </c:numRef>
          </c:val>
        </c:ser>
        <c:dLbls>
          <c:showLegendKey val="0"/>
          <c:showVal val="0"/>
          <c:showCatName val="0"/>
          <c:showSerName val="0"/>
          <c:showPercent val="0"/>
          <c:showBubbleSize val="0"/>
        </c:dLbls>
        <c:gapWidth val="0"/>
        <c:axId val="-2088095208"/>
        <c:axId val="-2088092024"/>
      </c:barChart>
      <c:barChart>
        <c:barDir val="col"/>
        <c:grouping val="clustered"/>
        <c:varyColors val="0"/>
        <c:ser>
          <c:idx val="1"/>
          <c:order val="1"/>
          <c:tx>
            <c:v>RETAIL SALES</c:v>
          </c:tx>
          <c:spPr>
            <a:solidFill>
              <a:schemeClr val="accent1"/>
            </a:solidFill>
            <a:ln w="50800" cmpd="thickThin">
              <a:solidFill>
                <a:schemeClr val="accent1"/>
              </a:solidFill>
            </a:ln>
          </c:spPr>
          <c:invertIfNegative val="0"/>
          <c:val>
            <c:numRef>
              <c:f>RetailSales!$F$91:$F$246</c:f>
              <c:numCache>
                <c:formatCode>0.0%</c:formatCode>
                <c:ptCount val="156"/>
                <c:pt idx="0">
                  <c:v>0.045</c:v>
                </c:pt>
                <c:pt idx="1">
                  <c:v>0.041</c:v>
                </c:pt>
                <c:pt idx="2">
                  <c:v>0.035</c:v>
                </c:pt>
                <c:pt idx="3">
                  <c:v>0.05</c:v>
                </c:pt>
                <c:pt idx="4">
                  <c:v>0.016</c:v>
                </c:pt>
                <c:pt idx="5">
                  <c:v>0.027</c:v>
                </c:pt>
                <c:pt idx="6">
                  <c:v>0.033</c:v>
                </c:pt>
                <c:pt idx="7">
                  <c:v>0.022</c:v>
                </c:pt>
                <c:pt idx="8">
                  <c:v>0.042</c:v>
                </c:pt>
                <c:pt idx="9">
                  <c:v>0.031</c:v>
                </c:pt>
                <c:pt idx="10">
                  <c:v>0.028</c:v>
                </c:pt>
                <c:pt idx="11">
                  <c:v>0.029</c:v>
                </c:pt>
                <c:pt idx="12">
                  <c:v>0.044</c:v>
                </c:pt>
                <c:pt idx="13">
                  <c:v>0.045</c:v>
                </c:pt>
                <c:pt idx="14">
                  <c:v>0.052</c:v>
                </c:pt>
                <c:pt idx="15">
                  <c:v>0.029</c:v>
                </c:pt>
                <c:pt idx="16">
                  <c:v>0.034</c:v>
                </c:pt>
                <c:pt idx="17">
                  <c:v>0.021</c:v>
                </c:pt>
                <c:pt idx="18">
                  <c:v>0.014</c:v>
                </c:pt>
                <c:pt idx="19">
                  <c:v>0.024</c:v>
                </c:pt>
                <c:pt idx="20">
                  <c:v>0.014</c:v>
                </c:pt>
                <c:pt idx="21">
                  <c:v>0.025</c:v>
                </c:pt>
                <c:pt idx="22">
                  <c:v>0.016</c:v>
                </c:pt>
                <c:pt idx="23">
                  <c:v>0.007</c:v>
                </c:pt>
                <c:pt idx="24">
                  <c:v>-0.02</c:v>
                </c:pt>
                <c:pt idx="25">
                  <c:v>-0.057</c:v>
                </c:pt>
                <c:pt idx="26">
                  <c:v>-0.097</c:v>
                </c:pt>
                <c:pt idx="27">
                  <c:v>-0.114</c:v>
                </c:pt>
                <c:pt idx="28">
                  <c:v>-0.101</c:v>
                </c:pt>
                <c:pt idx="29">
                  <c:v>-0.094</c:v>
                </c:pt>
                <c:pt idx="30">
                  <c:v>-0.111</c:v>
                </c:pt>
                <c:pt idx="31">
                  <c:v>-0.113</c:v>
                </c:pt>
                <c:pt idx="32">
                  <c:v>-0.107</c:v>
                </c:pt>
                <c:pt idx="33">
                  <c:v>-0.098</c:v>
                </c:pt>
                <c:pt idx="34">
                  <c:v>-0.091</c:v>
                </c:pt>
                <c:pt idx="35">
                  <c:v>-0.066</c:v>
                </c:pt>
                <c:pt idx="36">
                  <c:v>-0.073</c:v>
                </c:pt>
                <c:pt idx="37">
                  <c:v>-0.031</c:v>
                </c:pt>
                <c:pt idx="38">
                  <c:v>0.014</c:v>
                </c:pt>
                <c:pt idx="39">
                  <c:v>0.045</c:v>
                </c:pt>
                <c:pt idx="40">
                  <c:v>0.031</c:v>
                </c:pt>
                <c:pt idx="41">
                  <c:v>0.034</c:v>
                </c:pt>
                <c:pt idx="42">
                  <c:v>0.074</c:v>
                </c:pt>
                <c:pt idx="43">
                  <c:v>0.077</c:v>
                </c:pt>
                <c:pt idx="44">
                  <c:v>0.06</c:v>
                </c:pt>
                <c:pt idx="45">
                  <c:v>0.045</c:v>
                </c:pt>
                <c:pt idx="46">
                  <c:v>0.043</c:v>
                </c:pt>
                <c:pt idx="47">
                  <c:v>0.029</c:v>
                </c:pt>
                <c:pt idx="48">
                  <c:v>0.063</c:v>
                </c:pt>
                <c:pt idx="49">
                  <c:v>0.07</c:v>
                </c:pt>
                <c:pt idx="50">
                  <c:v>0.065</c:v>
                </c:pt>
                <c:pt idx="51">
                  <c:v>0.067</c:v>
                </c:pt>
                <c:pt idx="52">
                  <c:v>0.074</c:v>
                </c:pt>
                <c:pt idx="53">
                  <c:v>0.081</c:v>
                </c:pt>
                <c:pt idx="54">
                  <c:v>0.069</c:v>
                </c:pt>
                <c:pt idx="55">
                  <c:v>0.068</c:v>
                </c:pt>
                <c:pt idx="56">
                  <c:v>0.075</c:v>
                </c:pt>
                <c:pt idx="57">
                  <c:v>0.084</c:v>
                </c:pt>
                <c:pt idx="58">
                  <c:v>0.085</c:v>
                </c:pt>
                <c:pt idx="59">
                  <c:v>0.078</c:v>
                </c:pt>
                <c:pt idx="60">
                  <c:v>0.079</c:v>
                </c:pt>
                <c:pt idx="61">
                  <c:v>0.076</c:v>
                </c:pt>
                <c:pt idx="62">
                  <c:v>0.072</c:v>
                </c:pt>
                <c:pt idx="63">
                  <c:v>0.062</c:v>
                </c:pt>
                <c:pt idx="64">
                  <c:v>0.063</c:v>
                </c:pt>
                <c:pt idx="65">
                  <c:v>0.069</c:v>
                </c:pt>
                <c:pt idx="66">
                  <c:v>0.064</c:v>
                </c:pt>
                <c:pt idx="67">
                  <c:v>0.056</c:v>
                </c:pt>
                <c:pt idx="68">
                  <c:v>0.054</c:v>
                </c:pt>
                <c:pt idx="69">
                  <c:v>0.037</c:v>
                </c:pt>
                <c:pt idx="70">
                  <c:v>0.041</c:v>
                </c:pt>
                <c:pt idx="71">
                  <c:v>0.053</c:v>
                </c:pt>
                <c:pt idx="72">
                  <c:v>0.058</c:v>
                </c:pt>
                <c:pt idx="73">
                  <c:v>0.045</c:v>
                </c:pt>
                <c:pt idx="74">
                  <c:v>0.043</c:v>
                </c:pt>
                <c:pt idx="75">
                  <c:v>0.052</c:v>
                </c:pt>
                <c:pt idx="76">
                  <c:v>0.045</c:v>
                </c:pt>
                <c:pt idx="77">
                  <c:v>0.043</c:v>
                </c:pt>
                <c:pt idx="78">
                  <c:v>0.032</c:v>
                </c:pt>
                <c:pt idx="79">
                  <c:v>0.037</c:v>
                </c:pt>
                <c:pt idx="80">
                  <c:v>0.03</c:v>
                </c:pt>
                <c:pt idx="81">
                  <c:v>0.03</c:v>
                </c:pt>
                <c:pt idx="82">
                  <c:v>0.032</c:v>
                </c:pt>
                <c:pt idx="83">
                  <c:v>0.033</c:v>
                </c:pt>
                <c:pt idx="84">
                  <c:v>0.032</c:v>
                </c:pt>
                <c:pt idx="85">
                  <c:v>0.032</c:v>
                </c:pt>
                <c:pt idx="86">
                  <c:v>0.032</c:v>
                </c:pt>
                <c:pt idx="87">
                  <c:v>0.032</c:v>
                </c:pt>
                <c:pt idx="88">
                  <c:v>0.026</c:v>
                </c:pt>
                <c:pt idx="89">
                  <c:v>0.018</c:v>
                </c:pt>
                <c:pt idx="90">
                  <c:v>0.015</c:v>
                </c:pt>
                <c:pt idx="91">
                  <c:v>0.019</c:v>
                </c:pt>
                <c:pt idx="92">
                  <c:v>0.022</c:v>
                </c:pt>
                <c:pt idx="93">
                  <c:v>0.026</c:v>
                </c:pt>
                <c:pt idx="94">
                  <c:v>0.027</c:v>
                </c:pt>
                <c:pt idx="95">
                  <c:v>0.028</c:v>
                </c:pt>
                <c:pt idx="96">
                  <c:v>0.029</c:v>
                </c:pt>
                <c:pt idx="97">
                  <c:v>0.03</c:v>
                </c:pt>
                <c:pt idx="98">
                  <c:v>0.03</c:v>
                </c:pt>
                <c:pt idx="99">
                  <c:v>0.04</c:v>
                </c:pt>
                <c:pt idx="100">
                  <c:v>0.032</c:v>
                </c:pt>
                <c:pt idx="101">
                  <c:v>0.017</c:v>
                </c:pt>
                <c:pt idx="102">
                  <c:v>0.017</c:v>
                </c:pt>
                <c:pt idx="103">
                  <c:v>0.019</c:v>
                </c:pt>
                <c:pt idx="104">
                  <c:v>0.019</c:v>
                </c:pt>
                <c:pt idx="105">
                  <c:v>0.018</c:v>
                </c:pt>
                <c:pt idx="106">
                  <c:v>0.018</c:v>
                </c:pt>
                <c:pt idx="107">
                  <c:v>0.021</c:v>
                </c:pt>
                <c:pt idx="108">
                  <c:v>0.02</c:v>
                </c:pt>
                <c:pt idx="109">
                  <c:v>0.018</c:v>
                </c:pt>
                <c:pt idx="110">
                  <c:v>0.022</c:v>
                </c:pt>
                <c:pt idx="111">
                  <c:v>0.025</c:v>
                </c:pt>
                <c:pt idx="112">
                  <c:v>0.03</c:v>
                </c:pt>
                <c:pt idx="113">
                  <c:v>0.031</c:v>
                </c:pt>
                <c:pt idx="114">
                  <c:v>0.017</c:v>
                </c:pt>
                <c:pt idx="115">
                  <c:v>0.03</c:v>
                </c:pt>
                <c:pt idx="116">
                  <c:v>0.025</c:v>
                </c:pt>
                <c:pt idx="117">
                  <c:v>0.027</c:v>
                </c:pt>
                <c:pt idx="118">
                  <c:v>0.023</c:v>
                </c:pt>
                <c:pt idx="119">
                  <c:v>0.019</c:v>
                </c:pt>
                <c:pt idx="120">
                  <c:v>0.027</c:v>
                </c:pt>
                <c:pt idx="121">
                  <c:v>0.043</c:v>
                </c:pt>
                <c:pt idx="122">
                  <c:v>0.038</c:v>
                </c:pt>
                <c:pt idx="123">
                  <c:v>0.041</c:v>
                </c:pt>
                <c:pt idx="124">
                  <c:v>0.056</c:v>
                </c:pt>
                <c:pt idx="125">
                  <c:v>0.057</c:v>
                </c:pt>
                <c:pt idx="126">
                  <c:v>0.052</c:v>
                </c:pt>
                <c:pt idx="127">
                  <c:v>0.035</c:v>
                </c:pt>
                <c:pt idx="128">
                  <c:v>0.039</c:v>
                </c:pt>
                <c:pt idx="129">
                  <c:v>0.039</c:v>
                </c:pt>
                <c:pt idx="130">
                  <c:v>0.039</c:v>
                </c:pt>
                <c:pt idx="131">
                  <c:v>0.032</c:v>
                </c:pt>
                <c:pt idx="132">
                  <c:v>0.048</c:v>
                </c:pt>
                <c:pt idx="133">
                  <c:v>0.046</c:v>
                </c:pt>
                <c:pt idx="134">
                  <c:v>0.042</c:v>
                </c:pt>
                <c:pt idx="135">
                  <c:v>0.042</c:v>
                </c:pt>
                <c:pt idx="136">
                  <c:v>0.051</c:v>
                </c:pt>
                <c:pt idx="137">
                  <c:v>0.047</c:v>
                </c:pt>
                <c:pt idx="138">
                  <c:v>0.048</c:v>
                </c:pt>
                <c:pt idx="139">
                  <c:v>0.051</c:v>
                </c:pt>
                <c:pt idx="140">
                  <c:v>0.055</c:v>
                </c:pt>
                <c:pt idx="141">
                  <c:v>0.055</c:v>
                </c:pt>
                <c:pt idx="142">
                  <c:v>0.055</c:v>
                </c:pt>
                <c:pt idx="143">
                  <c:v>0.052</c:v>
                </c:pt>
                <c:pt idx="144">
                  <c:v>0.055</c:v>
                </c:pt>
                <c:pt idx="145">
                  <c:v>0.054</c:v>
                </c:pt>
                <c:pt idx="146">
                  <c:v>0.052</c:v>
                </c:pt>
                <c:pt idx="147">
                  <c:v>0.05</c:v>
                </c:pt>
                <c:pt idx="148">
                  <c:v>0.026</c:v>
                </c:pt>
                <c:pt idx="149">
                  <c:v>0.027</c:v>
                </c:pt>
                <c:pt idx="150">
                  <c:v>0.022</c:v>
                </c:pt>
                <c:pt idx="151">
                  <c:v>0.03</c:v>
                </c:pt>
                <c:pt idx="152">
                  <c:v>0.032</c:v>
                </c:pt>
                <c:pt idx="153">
                  <c:v>0.033</c:v>
                </c:pt>
                <c:pt idx="154">
                  <c:v>0.042</c:v>
                </c:pt>
                <c:pt idx="155">
                  <c:v>0.05</c:v>
                </c:pt>
              </c:numCache>
            </c:numRef>
          </c:val>
        </c:ser>
        <c:dLbls>
          <c:showLegendKey val="0"/>
          <c:showVal val="0"/>
          <c:showCatName val="0"/>
          <c:showSerName val="0"/>
          <c:showPercent val="0"/>
          <c:showBubbleSize val="0"/>
        </c:dLbls>
        <c:gapWidth val="0"/>
        <c:axId val="-2088085640"/>
        <c:axId val="-2088088536"/>
      </c:barChart>
      <c:lineChart>
        <c:grouping val="standard"/>
        <c:varyColors val="0"/>
        <c:ser>
          <c:idx val="0"/>
          <c:order val="0"/>
          <c:tx>
            <c:v>EXCLUDING SALES</c:v>
          </c:tx>
          <c:spPr>
            <a:ln w="47625" cmpd="thickThin">
              <a:solidFill>
                <a:schemeClr val="tx1"/>
              </a:solidFill>
            </a:ln>
          </c:spPr>
          <c:marker>
            <c:symbol val="none"/>
          </c:marker>
          <c:cat>
            <c:strRef>
              <c:f>RetailSales!$C$91:$C$246</c:f>
              <c:strCache>
                <c:ptCount val="149"/>
                <c:pt idx="4">
                  <c:v>07</c:v>
                </c:pt>
                <c:pt idx="16">
                  <c:v>08</c:v>
                </c:pt>
                <c:pt idx="28">
                  <c:v>09</c:v>
                </c:pt>
                <c:pt idx="40">
                  <c:v>10</c:v>
                </c:pt>
                <c:pt idx="52">
                  <c:v>11</c:v>
                </c:pt>
                <c:pt idx="64">
                  <c:v>12</c:v>
                </c:pt>
                <c:pt idx="76">
                  <c:v>13</c:v>
                </c:pt>
                <c:pt idx="88">
                  <c:v>14</c:v>
                </c:pt>
                <c:pt idx="100">
                  <c:v>15</c:v>
                </c:pt>
                <c:pt idx="112">
                  <c:v>16</c:v>
                </c:pt>
                <c:pt idx="124">
                  <c:v>17</c:v>
                </c:pt>
                <c:pt idx="136">
                  <c:v>18</c:v>
                </c:pt>
                <c:pt idx="148">
                  <c:v>19</c:v>
                </c:pt>
              </c:strCache>
            </c:strRef>
          </c:cat>
          <c:val>
            <c:numRef>
              <c:f>RetailSales!$E$91:$E$246</c:f>
              <c:numCache>
                <c:formatCode>0.0%</c:formatCode>
                <c:ptCount val="156"/>
                <c:pt idx="0">
                  <c:v>0.041</c:v>
                </c:pt>
                <c:pt idx="1">
                  <c:v>0.027</c:v>
                </c:pt>
                <c:pt idx="2">
                  <c:v>0.034</c:v>
                </c:pt>
                <c:pt idx="3">
                  <c:v>0.054</c:v>
                </c:pt>
                <c:pt idx="4">
                  <c:v>0.026</c:v>
                </c:pt>
                <c:pt idx="5">
                  <c:v>0.028</c:v>
                </c:pt>
                <c:pt idx="6">
                  <c:v>0.038</c:v>
                </c:pt>
                <c:pt idx="7">
                  <c:v>0.026</c:v>
                </c:pt>
                <c:pt idx="8">
                  <c:v>0.041</c:v>
                </c:pt>
                <c:pt idx="9">
                  <c:v>0.039</c:v>
                </c:pt>
                <c:pt idx="10">
                  <c:v>0.041</c:v>
                </c:pt>
                <c:pt idx="11">
                  <c:v>0.032</c:v>
                </c:pt>
                <c:pt idx="12">
                  <c:v>0.044</c:v>
                </c:pt>
                <c:pt idx="13">
                  <c:v>0.051</c:v>
                </c:pt>
                <c:pt idx="14">
                  <c:v>0.068</c:v>
                </c:pt>
                <c:pt idx="15">
                  <c:v>0.045</c:v>
                </c:pt>
                <c:pt idx="16">
                  <c:v>0.048</c:v>
                </c:pt>
                <c:pt idx="17">
                  <c:v>0.04</c:v>
                </c:pt>
                <c:pt idx="18">
                  <c:v>0.031</c:v>
                </c:pt>
                <c:pt idx="19">
                  <c:v>0.048</c:v>
                </c:pt>
                <c:pt idx="20">
                  <c:v>0.044</c:v>
                </c:pt>
                <c:pt idx="21">
                  <c:v>0.058</c:v>
                </c:pt>
                <c:pt idx="22">
                  <c:v>0.055</c:v>
                </c:pt>
                <c:pt idx="23">
                  <c:v>0.045</c:v>
                </c:pt>
                <c:pt idx="24">
                  <c:v>0.028</c:v>
                </c:pt>
                <c:pt idx="25">
                  <c:v>-0.003</c:v>
                </c:pt>
                <c:pt idx="26">
                  <c:v>-0.056</c:v>
                </c:pt>
                <c:pt idx="27">
                  <c:v>-0.076</c:v>
                </c:pt>
                <c:pt idx="28">
                  <c:v>-0.067</c:v>
                </c:pt>
                <c:pt idx="29">
                  <c:v>-0.058</c:v>
                </c:pt>
                <c:pt idx="30">
                  <c:v>-0.076</c:v>
                </c:pt>
                <c:pt idx="31">
                  <c:v>-0.084</c:v>
                </c:pt>
                <c:pt idx="32">
                  <c:v>-0.084</c:v>
                </c:pt>
                <c:pt idx="33">
                  <c:v>-0.084</c:v>
                </c:pt>
                <c:pt idx="34">
                  <c:v>-0.089</c:v>
                </c:pt>
                <c:pt idx="35">
                  <c:v>-0.072</c:v>
                </c:pt>
                <c:pt idx="36">
                  <c:v>-0.061</c:v>
                </c:pt>
                <c:pt idx="37">
                  <c:v>-0.036</c:v>
                </c:pt>
                <c:pt idx="38">
                  <c:v>0.01</c:v>
                </c:pt>
                <c:pt idx="39">
                  <c:v>0.043</c:v>
                </c:pt>
                <c:pt idx="40">
                  <c:v>0.031</c:v>
                </c:pt>
                <c:pt idx="41">
                  <c:v>0.035</c:v>
                </c:pt>
                <c:pt idx="42">
                  <c:v>0.061</c:v>
                </c:pt>
                <c:pt idx="43">
                  <c:v>0.064</c:v>
                </c:pt>
                <c:pt idx="44">
                  <c:v>0.046</c:v>
                </c:pt>
                <c:pt idx="45">
                  <c:v>0.035</c:v>
                </c:pt>
                <c:pt idx="46">
                  <c:v>0.034</c:v>
                </c:pt>
                <c:pt idx="47">
                  <c:v>0.035</c:v>
                </c:pt>
                <c:pt idx="48">
                  <c:v>0.041</c:v>
                </c:pt>
                <c:pt idx="49">
                  <c:v>0.052</c:v>
                </c:pt>
                <c:pt idx="50">
                  <c:v>0.051</c:v>
                </c:pt>
                <c:pt idx="51">
                  <c:v>0.05</c:v>
                </c:pt>
                <c:pt idx="52">
                  <c:v>0.055</c:v>
                </c:pt>
                <c:pt idx="53">
                  <c:v>0.056</c:v>
                </c:pt>
                <c:pt idx="54">
                  <c:v>0.059</c:v>
                </c:pt>
                <c:pt idx="55">
                  <c:v>0.062</c:v>
                </c:pt>
                <c:pt idx="56">
                  <c:v>0.076</c:v>
                </c:pt>
                <c:pt idx="57">
                  <c:v>0.082</c:v>
                </c:pt>
                <c:pt idx="58">
                  <c:v>0.086</c:v>
                </c:pt>
                <c:pt idx="59">
                  <c:v>0.082</c:v>
                </c:pt>
                <c:pt idx="60">
                  <c:v>0.078</c:v>
                </c:pt>
                <c:pt idx="61">
                  <c:v>0.077</c:v>
                </c:pt>
                <c:pt idx="62">
                  <c:v>0.07</c:v>
                </c:pt>
                <c:pt idx="63">
                  <c:v>0.056</c:v>
                </c:pt>
                <c:pt idx="64">
                  <c:v>0.064</c:v>
                </c:pt>
                <c:pt idx="65">
                  <c:v>0.069</c:v>
                </c:pt>
                <c:pt idx="66">
                  <c:v>0.064</c:v>
                </c:pt>
                <c:pt idx="67">
                  <c:v>0.052</c:v>
                </c:pt>
                <c:pt idx="68">
                  <c:v>0.044</c:v>
                </c:pt>
                <c:pt idx="69">
                  <c:v>0.03</c:v>
                </c:pt>
                <c:pt idx="70">
                  <c:v>0.036</c:v>
                </c:pt>
                <c:pt idx="71">
                  <c:v>0.042</c:v>
                </c:pt>
                <c:pt idx="72">
                  <c:v>0.048</c:v>
                </c:pt>
                <c:pt idx="73">
                  <c:v>0.043</c:v>
                </c:pt>
                <c:pt idx="74">
                  <c:v>0.039</c:v>
                </c:pt>
                <c:pt idx="75">
                  <c:v>0.047</c:v>
                </c:pt>
                <c:pt idx="76">
                  <c:v>0.039</c:v>
                </c:pt>
                <c:pt idx="77">
                  <c:v>0.036</c:v>
                </c:pt>
                <c:pt idx="78">
                  <c:v>0.025</c:v>
                </c:pt>
                <c:pt idx="79">
                  <c:v>0.029</c:v>
                </c:pt>
                <c:pt idx="80">
                  <c:v>0.037</c:v>
                </c:pt>
                <c:pt idx="81">
                  <c:v>0.037</c:v>
                </c:pt>
                <c:pt idx="82">
                  <c:v>0.042</c:v>
                </c:pt>
                <c:pt idx="83">
                  <c:v>0.043</c:v>
                </c:pt>
                <c:pt idx="84">
                  <c:v>0.042</c:v>
                </c:pt>
                <c:pt idx="85">
                  <c:v>0.042</c:v>
                </c:pt>
                <c:pt idx="86">
                  <c:v>0.043</c:v>
                </c:pt>
                <c:pt idx="87">
                  <c:v>0.042</c:v>
                </c:pt>
                <c:pt idx="88">
                  <c:v>0.022</c:v>
                </c:pt>
                <c:pt idx="89">
                  <c:v>0.019</c:v>
                </c:pt>
                <c:pt idx="90">
                  <c:v>0.022</c:v>
                </c:pt>
                <c:pt idx="91">
                  <c:v>0.03</c:v>
                </c:pt>
                <c:pt idx="92">
                  <c:v>0.034</c:v>
                </c:pt>
                <c:pt idx="93">
                  <c:v>0.036</c:v>
                </c:pt>
                <c:pt idx="94">
                  <c:v>0.037</c:v>
                </c:pt>
                <c:pt idx="95">
                  <c:v>0.037</c:v>
                </c:pt>
                <c:pt idx="96">
                  <c:v>0.039</c:v>
                </c:pt>
                <c:pt idx="97">
                  <c:v>0.04</c:v>
                </c:pt>
                <c:pt idx="98">
                  <c:v>0.04</c:v>
                </c:pt>
                <c:pt idx="99">
                  <c:v>0.03</c:v>
                </c:pt>
                <c:pt idx="100">
                  <c:v>0.028</c:v>
                </c:pt>
                <c:pt idx="101">
                  <c:v>0.01</c:v>
                </c:pt>
                <c:pt idx="102">
                  <c:v>0.01</c:v>
                </c:pt>
                <c:pt idx="103">
                  <c:v>0.01</c:v>
                </c:pt>
                <c:pt idx="104">
                  <c:v>0.01</c:v>
                </c:pt>
                <c:pt idx="105">
                  <c:v>0.006</c:v>
                </c:pt>
                <c:pt idx="106">
                  <c:v>0.005</c:v>
                </c:pt>
                <c:pt idx="107">
                  <c:v>0.008</c:v>
                </c:pt>
                <c:pt idx="108">
                  <c:v>0.009</c:v>
                </c:pt>
                <c:pt idx="109">
                  <c:v>0.008</c:v>
                </c:pt>
                <c:pt idx="110">
                  <c:v>0.006</c:v>
                </c:pt>
                <c:pt idx="111">
                  <c:v>0.004</c:v>
                </c:pt>
                <c:pt idx="112">
                  <c:v>0.004</c:v>
                </c:pt>
                <c:pt idx="113">
                  <c:v>0.021</c:v>
                </c:pt>
                <c:pt idx="114">
                  <c:v>0.018</c:v>
                </c:pt>
                <c:pt idx="115">
                  <c:v>0.03</c:v>
                </c:pt>
                <c:pt idx="116">
                  <c:v>0.027</c:v>
                </c:pt>
                <c:pt idx="117">
                  <c:v>0.032</c:v>
                </c:pt>
                <c:pt idx="118">
                  <c:v>0.022</c:v>
                </c:pt>
                <c:pt idx="119">
                  <c:v>0.02</c:v>
                </c:pt>
                <c:pt idx="120">
                  <c:v>0.027</c:v>
                </c:pt>
                <c:pt idx="121">
                  <c:v>0.04</c:v>
                </c:pt>
                <c:pt idx="122">
                  <c:v>0.039</c:v>
                </c:pt>
                <c:pt idx="123">
                  <c:v>0.034</c:v>
                </c:pt>
                <c:pt idx="124">
                  <c:v>0.053</c:v>
                </c:pt>
                <c:pt idx="125">
                  <c:v>0.057</c:v>
                </c:pt>
                <c:pt idx="126">
                  <c:v>0.05</c:v>
                </c:pt>
                <c:pt idx="127">
                  <c:v>0.037</c:v>
                </c:pt>
                <c:pt idx="128">
                  <c:v>0.04</c:v>
                </c:pt>
                <c:pt idx="129">
                  <c:v>0.038</c:v>
                </c:pt>
                <c:pt idx="130">
                  <c:v>0.027</c:v>
                </c:pt>
                <c:pt idx="131">
                  <c:v>0.036</c:v>
                </c:pt>
                <c:pt idx="132">
                  <c:v>0.047</c:v>
                </c:pt>
                <c:pt idx="133">
                  <c:v>0.043</c:v>
                </c:pt>
                <c:pt idx="134">
                  <c:v>0.042</c:v>
                </c:pt>
                <c:pt idx="135">
                  <c:v>0.043</c:v>
                </c:pt>
                <c:pt idx="136">
                  <c:v>0.053</c:v>
                </c:pt>
                <c:pt idx="137">
                  <c:v>0.051</c:v>
                </c:pt>
                <c:pt idx="138">
                  <c:v>0.052</c:v>
                </c:pt>
                <c:pt idx="139">
                  <c:v>0.052</c:v>
                </c:pt>
                <c:pt idx="140">
                  <c:v>0.052</c:v>
                </c:pt>
                <c:pt idx="141">
                  <c:v>0.058</c:v>
                </c:pt>
                <c:pt idx="142">
                  <c:v>0.06</c:v>
                </c:pt>
                <c:pt idx="143">
                  <c:v>0.057</c:v>
                </c:pt>
                <c:pt idx="144">
                  <c:v>0.06</c:v>
                </c:pt>
                <c:pt idx="145">
                  <c:v>0.06</c:v>
                </c:pt>
                <c:pt idx="146">
                  <c:v>0.058</c:v>
                </c:pt>
                <c:pt idx="147">
                  <c:v>0.057</c:v>
                </c:pt>
                <c:pt idx="148">
                  <c:v>0.032</c:v>
                </c:pt>
                <c:pt idx="149">
                  <c:v>0.031</c:v>
                </c:pt>
                <c:pt idx="150">
                  <c:v>0.026</c:v>
                </c:pt>
                <c:pt idx="151">
                  <c:v>0.033</c:v>
                </c:pt>
                <c:pt idx="152">
                  <c:v>0.034</c:v>
                </c:pt>
                <c:pt idx="153">
                  <c:v>0.031</c:v>
                </c:pt>
                <c:pt idx="154">
                  <c:v>0.043</c:v>
                </c:pt>
                <c:pt idx="155">
                  <c:v>0.055</c:v>
                </c:pt>
              </c:numCache>
            </c:numRef>
          </c:val>
          <c:smooth val="0"/>
        </c:ser>
        <c:dLbls>
          <c:showLegendKey val="0"/>
          <c:showVal val="0"/>
          <c:showCatName val="0"/>
          <c:showSerName val="0"/>
          <c:showPercent val="0"/>
          <c:showBubbleSize val="0"/>
        </c:dLbls>
        <c:marker val="1"/>
        <c:smooth val="0"/>
        <c:axId val="-2088095208"/>
        <c:axId val="-2088092024"/>
      </c:lineChart>
      <c:catAx>
        <c:axId val="-2088095208"/>
        <c:scaling>
          <c:orientation val="minMax"/>
        </c:scaling>
        <c:delete val="0"/>
        <c:axPos val="b"/>
        <c:numFmt formatCode="General" sourceLinked="1"/>
        <c:majorTickMark val="out"/>
        <c:minorTickMark val="none"/>
        <c:tickLblPos val="nextTo"/>
        <c:txPr>
          <a:bodyPr rot="0" vert="horz"/>
          <a:lstStyle/>
          <a:p>
            <a:pPr>
              <a:defRPr sz="1400" b="1" i="0" baseline="0"/>
            </a:pPr>
            <a:endParaRPr lang="en-US"/>
          </a:p>
        </c:txPr>
        <c:crossAx val="-2088092024"/>
        <c:crosses val="autoZero"/>
        <c:auto val="1"/>
        <c:lblAlgn val="ctr"/>
        <c:lblOffset val="100"/>
        <c:noMultiLvlLbl val="0"/>
      </c:catAx>
      <c:valAx>
        <c:axId val="-2088092024"/>
        <c:scaling>
          <c:orientation val="minMax"/>
          <c:max val="0.12"/>
          <c:min val="-0.12"/>
        </c:scaling>
        <c:delete val="0"/>
        <c:axPos val="l"/>
        <c:majorGridlines>
          <c:spPr>
            <a:ln w="28575">
              <a:solidFill>
                <a:schemeClr val="bg1"/>
              </a:solidFill>
            </a:ln>
          </c:spPr>
        </c:majorGridlines>
        <c:numFmt formatCode="0.0%" sourceLinked="0"/>
        <c:majorTickMark val="out"/>
        <c:minorTickMark val="none"/>
        <c:tickLblPos val="nextTo"/>
        <c:spPr>
          <a:ln>
            <a:solidFill>
              <a:schemeClr val="bg1"/>
            </a:solidFill>
          </a:ln>
        </c:spPr>
        <c:txPr>
          <a:bodyPr/>
          <a:lstStyle/>
          <a:p>
            <a:pPr>
              <a:defRPr sz="1400" baseline="0"/>
            </a:pPr>
            <a:endParaRPr lang="en-US"/>
          </a:p>
        </c:txPr>
        <c:crossAx val="-2088095208"/>
        <c:crosses val="autoZero"/>
        <c:crossBetween val="between"/>
        <c:majorUnit val="0.02"/>
      </c:valAx>
      <c:valAx>
        <c:axId val="-2088088536"/>
        <c:scaling>
          <c:orientation val="minMax"/>
          <c:max val="0.12"/>
          <c:min val="-0.08"/>
        </c:scaling>
        <c:delete val="1"/>
        <c:axPos val="r"/>
        <c:numFmt formatCode="0.0%" sourceLinked="1"/>
        <c:majorTickMark val="out"/>
        <c:minorTickMark val="none"/>
        <c:tickLblPos val="none"/>
        <c:crossAx val="-2088085640"/>
        <c:crosses val="max"/>
        <c:crossBetween val="between"/>
      </c:valAx>
      <c:catAx>
        <c:axId val="-2088085640"/>
        <c:scaling>
          <c:orientation val="minMax"/>
        </c:scaling>
        <c:delete val="1"/>
        <c:axPos val="b"/>
        <c:numFmt formatCode="General" sourceLinked="1"/>
        <c:majorTickMark val="out"/>
        <c:minorTickMark val="none"/>
        <c:tickLblPos val="none"/>
        <c:crossAx val="-2088088536"/>
        <c:crosses val="autoZero"/>
        <c:auto val="1"/>
        <c:lblAlgn val="ctr"/>
        <c:lblOffset val="100"/>
        <c:noMultiLvlLbl val="0"/>
      </c:catAx>
      <c:spPr>
        <a:solidFill>
          <a:schemeClr val="bg1">
            <a:lumMod val="95000"/>
          </a:schemeClr>
        </a:solidFill>
      </c:spPr>
    </c:plotArea>
    <c:legend>
      <c:legendPos val="t"/>
      <c:legendEntry>
        <c:idx val="0"/>
        <c:delete val="1"/>
      </c:legendEntry>
      <c:legendEntry>
        <c:idx val="1"/>
        <c:delete val="1"/>
      </c:legendEntry>
      <c:layout>
        <c:manualLayout>
          <c:xMode val="edge"/>
          <c:yMode val="edge"/>
          <c:x val="0.540371601090322"/>
          <c:y val="0.280415456474727"/>
          <c:w val="0.378220720889232"/>
          <c:h val="0.0536338983278953"/>
        </c:manualLayout>
      </c:layout>
      <c:overlay val="0"/>
    </c:legend>
    <c:plotVisOnly val="1"/>
    <c:dispBlanksAs val="gap"/>
    <c:showDLblsOverMax val="0"/>
  </c:chart>
  <c:spPr>
    <a:ln>
      <a:noFill/>
    </a:ln>
  </c:spPr>
  <c:printSettings>
    <c:headerFooter/>
    <c:pageMargins b="0.750000000000011" l="0.700000000000001" r="0.700000000000001" t="0.750000000000011"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972275358235588"/>
          <c:y val="0.219283347208595"/>
          <c:w val="0.878371750036625"/>
          <c:h val="0.749906463143678"/>
        </c:manualLayout>
      </c:layout>
      <c:areaChart>
        <c:grouping val="standard"/>
        <c:varyColors val="0"/>
        <c:ser>
          <c:idx val="1"/>
          <c:order val="0"/>
          <c:tx>
            <c:v>Recession</c:v>
          </c:tx>
          <c:spPr>
            <a:solidFill>
              <a:schemeClr val="bg1">
                <a:lumMod val="85000"/>
              </a:schemeClr>
            </a:solidFill>
            <a:ln w="25400">
              <a:noFill/>
            </a:ln>
          </c:spPr>
          <c:cat>
            <c:strRef>
              <c:f>RetailSales!$C$91:$C$248</c:f>
              <c:strCache>
                <c:ptCount val="149"/>
                <c:pt idx="4">
                  <c:v>07</c:v>
                </c:pt>
                <c:pt idx="16">
                  <c:v>08</c:v>
                </c:pt>
                <c:pt idx="28">
                  <c:v>09</c:v>
                </c:pt>
                <c:pt idx="40">
                  <c:v>10</c:v>
                </c:pt>
                <c:pt idx="52">
                  <c:v>11</c:v>
                </c:pt>
                <c:pt idx="64">
                  <c:v>12</c:v>
                </c:pt>
                <c:pt idx="76">
                  <c:v>13</c:v>
                </c:pt>
                <c:pt idx="88">
                  <c:v>14</c:v>
                </c:pt>
                <c:pt idx="100">
                  <c:v>15</c:v>
                </c:pt>
                <c:pt idx="112">
                  <c:v>16</c:v>
                </c:pt>
                <c:pt idx="124">
                  <c:v>17</c:v>
                </c:pt>
                <c:pt idx="136">
                  <c:v>18</c:v>
                </c:pt>
                <c:pt idx="148">
                  <c:v>19</c:v>
                </c:pt>
              </c:strCache>
            </c:strRef>
          </c:cat>
          <c:val>
            <c:numRef>
              <c:f>RetailSales!$G$91:$G$246</c:f>
              <c:numCache>
                <c:formatCode>0.0%</c:formatCode>
                <c:ptCount val="156"/>
                <c:pt idx="15" formatCode="0%">
                  <c:v>0.13</c:v>
                </c:pt>
                <c:pt idx="16" formatCode="0%">
                  <c:v>0.13</c:v>
                </c:pt>
                <c:pt idx="17" formatCode="0%">
                  <c:v>0.13</c:v>
                </c:pt>
                <c:pt idx="18" formatCode="0%">
                  <c:v>0.13</c:v>
                </c:pt>
                <c:pt idx="19" formatCode="0%">
                  <c:v>0.13</c:v>
                </c:pt>
                <c:pt idx="20" formatCode="0%">
                  <c:v>0.13</c:v>
                </c:pt>
                <c:pt idx="21" formatCode="0%">
                  <c:v>0.13</c:v>
                </c:pt>
                <c:pt idx="22" formatCode="0%">
                  <c:v>0.13</c:v>
                </c:pt>
                <c:pt idx="23" formatCode="0%">
                  <c:v>0.13</c:v>
                </c:pt>
                <c:pt idx="24" formatCode="0%">
                  <c:v>0.13</c:v>
                </c:pt>
                <c:pt idx="25" formatCode="0%">
                  <c:v>0.13</c:v>
                </c:pt>
                <c:pt idx="26" formatCode="0%">
                  <c:v>0.13</c:v>
                </c:pt>
                <c:pt idx="27" formatCode="0%">
                  <c:v>0.13</c:v>
                </c:pt>
                <c:pt idx="28" formatCode="0%">
                  <c:v>0.13</c:v>
                </c:pt>
                <c:pt idx="29" formatCode="0%">
                  <c:v>0.13</c:v>
                </c:pt>
                <c:pt idx="30" formatCode="0%">
                  <c:v>0.13</c:v>
                </c:pt>
                <c:pt idx="31" formatCode="0%">
                  <c:v>0.13</c:v>
                </c:pt>
                <c:pt idx="32" formatCode="0%">
                  <c:v>0.13</c:v>
                </c:pt>
                <c:pt idx="33" formatCode="0%">
                  <c:v>0.13</c:v>
                </c:pt>
                <c:pt idx="34" formatCode="0%">
                  <c:v>0.13</c:v>
                </c:pt>
              </c:numCache>
            </c:numRef>
          </c:val>
        </c:ser>
        <c:ser>
          <c:idx val="2"/>
          <c:order val="1"/>
          <c:tx>
            <c:v>Recession2</c:v>
          </c:tx>
          <c:spPr>
            <a:solidFill>
              <a:schemeClr val="bg1">
                <a:lumMod val="85000"/>
              </a:schemeClr>
            </a:solidFill>
            <a:ln w="25400">
              <a:noFill/>
            </a:ln>
          </c:spPr>
          <c:cat>
            <c:strRef>
              <c:f>RetailSales!$C$91:$C$248</c:f>
              <c:strCache>
                <c:ptCount val="149"/>
                <c:pt idx="4">
                  <c:v>07</c:v>
                </c:pt>
                <c:pt idx="16">
                  <c:v>08</c:v>
                </c:pt>
                <c:pt idx="28">
                  <c:v>09</c:v>
                </c:pt>
                <c:pt idx="40">
                  <c:v>10</c:v>
                </c:pt>
                <c:pt idx="52">
                  <c:v>11</c:v>
                </c:pt>
                <c:pt idx="64">
                  <c:v>12</c:v>
                </c:pt>
                <c:pt idx="76">
                  <c:v>13</c:v>
                </c:pt>
                <c:pt idx="88">
                  <c:v>14</c:v>
                </c:pt>
                <c:pt idx="100">
                  <c:v>15</c:v>
                </c:pt>
                <c:pt idx="112">
                  <c:v>16</c:v>
                </c:pt>
                <c:pt idx="124">
                  <c:v>17</c:v>
                </c:pt>
                <c:pt idx="136">
                  <c:v>18</c:v>
                </c:pt>
                <c:pt idx="148">
                  <c:v>19</c:v>
                </c:pt>
              </c:strCache>
            </c:strRef>
          </c:cat>
          <c:val>
            <c:numRef>
              <c:f>RetailSales!$H$91:$H$246</c:f>
              <c:numCache>
                <c:formatCode>0.0%</c:formatCode>
                <c:ptCount val="156"/>
                <c:pt idx="15" formatCode="0%">
                  <c:v>-0.13</c:v>
                </c:pt>
                <c:pt idx="16" formatCode="0%">
                  <c:v>-0.13</c:v>
                </c:pt>
                <c:pt idx="17" formatCode="0%">
                  <c:v>-0.13</c:v>
                </c:pt>
                <c:pt idx="18" formatCode="0%">
                  <c:v>-0.13</c:v>
                </c:pt>
                <c:pt idx="19" formatCode="0%">
                  <c:v>-0.13</c:v>
                </c:pt>
                <c:pt idx="20" formatCode="0%">
                  <c:v>-0.13</c:v>
                </c:pt>
                <c:pt idx="21" formatCode="0%">
                  <c:v>-0.13</c:v>
                </c:pt>
                <c:pt idx="22" formatCode="0%">
                  <c:v>-0.13</c:v>
                </c:pt>
                <c:pt idx="23" formatCode="0%">
                  <c:v>-0.13</c:v>
                </c:pt>
                <c:pt idx="24" formatCode="0%">
                  <c:v>-0.13</c:v>
                </c:pt>
                <c:pt idx="25" formatCode="0%">
                  <c:v>-0.13</c:v>
                </c:pt>
                <c:pt idx="26" formatCode="0%">
                  <c:v>-0.13</c:v>
                </c:pt>
                <c:pt idx="27" formatCode="0%">
                  <c:v>-0.13</c:v>
                </c:pt>
                <c:pt idx="28" formatCode="0%">
                  <c:v>-0.13</c:v>
                </c:pt>
                <c:pt idx="29" formatCode="0%">
                  <c:v>-0.13</c:v>
                </c:pt>
                <c:pt idx="30" formatCode="0%">
                  <c:v>-0.13</c:v>
                </c:pt>
                <c:pt idx="31" formatCode="0%">
                  <c:v>-0.13</c:v>
                </c:pt>
                <c:pt idx="32" formatCode="0%">
                  <c:v>-0.13</c:v>
                </c:pt>
                <c:pt idx="33" formatCode="0%">
                  <c:v>-0.13</c:v>
                </c:pt>
                <c:pt idx="34" formatCode="0%">
                  <c:v>-0.13</c:v>
                </c:pt>
              </c:numCache>
            </c:numRef>
          </c:val>
        </c:ser>
        <c:dLbls>
          <c:showLegendKey val="0"/>
          <c:showVal val="0"/>
          <c:showCatName val="0"/>
          <c:showSerName val="0"/>
          <c:showPercent val="0"/>
          <c:showBubbleSize val="0"/>
        </c:dLbls>
        <c:axId val="-2087991432"/>
        <c:axId val="-2087988376"/>
      </c:areaChart>
      <c:barChart>
        <c:barDir val="col"/>
        <c:grouping val="clustered"/>
        <c:varyColors val="0"/>
        <c:ser>
          <c:idx val="0"/>
          <c:order val="2"/>
          <c:spPr>
            <a:ln w="25400">
              <a:noFill/>
            </a:ln>
          </c:spPr>
          <c:invertIfNegative val="0"/>
          <c:val>
            <c:numRef>
              <c:f>RetailSales!$F$91:$F$246</c:f>
              <c:numCache>
                <c:formatCode>0.0%</c:formatCode>
                <c:ptCount val="156"/>
                <c:pt idx="0">
                  <c:v>0.045</c:v>
                </c:pt>
                <c:pt idx="1">
                  <c:v>0.041</c:v>
                </c:pt>
                <c:pt idx="2">
                  <c:v>0.035</c:v>
                </c:pt>
                <c:pt idx="3">
                  <c:v>0.05</c:v>
                </c:pt>
                <c:pt idx="4">
                  <c:v>0.016</c:v>
                </c:pt>
                <c:pt idx="5">
                  <c:v>0.027</c:v>
                </c:pt>
                <c:pt idx="6">
                  <c:v>0.033</c:v>
                </c:pt>
                <c:pt idx="7">
                  <c:v>0.022</c:v>
                </c:pt>
                <c:pt idx="8">
                  <c:v>0.042</c:v>
                </c:pt>
                <c:pt idx="9">
                  <c:v>0.031</c:v>
                </c:pt>
                <c:pt idx="10">
                  <c:v>0.028</c:v>
                </c:pt>
                <c:pt idx="11">
                  <c:v>0.029</c:v>
                </c:pt>
                <c:pt idx="12">
                  <c:v>0.044</c:v>
                </c:pt>
                <c:pt idx="13">
                  <c:v>0.045</c:v>
                </c:pt>
                <c:pt idx="14">
                  <c:v>0.052</c:v>
                </c:pt>
                <c:pt idx="15">
                  <c:v>0.029</c:v>
                </c:pt>
                <c:pt idx="16">
                  <c:v>0.034</c:v>
                </c:pt>
                <c:pt idx="17">
                  <c:v>0.021</c:v>
                </c:pt>
                <c:pt idx="18">
                  <c:v>0.014</c:v>
                </c:pt>
                <c:pt idx="19">
                  <c:v>0.024</c:v>
                </c:pt>
                <c:pt idx="20">
                  <c:v>0.014</c:v>
                </c:pt>
                <c:pt idx="21">
                  <c:v>0.025</c:v>
                </c:pt>
                <c:pt idx="22">
                  <c:v>0.016</c:v>
                </c:pt>
                <c:pt idx="23">
                  <c:v>0.007</c:v>
                </c:pt>
                <c:pt idx="24">
                  <c:v>-0.02</c:v>
                </c:pt>
                <c:pt idx="25">
                  <c:v>-0.057</c:v>
                </c:pt>
                <c:pt idx="26">
                  <c:v>-0.097</c:v>
                </c:pt>
                <c:pt idx="27">
                  <c:v>-0.114</c:v>
                </c:pt>
                <c:pt idx="28">
                  <c:v>-0.101</c:v>
                </c:pt>
                <c:pt idx="29">
                  <c:v>-0.094</c:v>
                </c:pt>
                <c:pt idx="30">
                  <c:v>-0.111</c:v>
                </c:pt>
                <c:pt idx="31">
                  <c:v>-0.113</c:v>
                </c:pt>
                <c:pt idx="32">
                  <c:v>-0.107</c:v>
                </c:pt>
                <c:pt idx="33">
                  <c:v>-0.098</c:v>
                </c:pt>
                <c:pt idx="34">
                  <c:v>-0.091</c:v>
                </c:pt>
                <c:pt idx="35">
                  <c:v>-0.066</c:v>
                </c:pt>
                <c:pt idx="36">
                  <c:v>-0.073</c:v>
                </c:pt>
                <c:pt idx="37">
                  <c:v>-0.031</c:v>
                </c:pt>
                <c:pt idx="38">
                  <c:v>0.014</c:v>
                </c:pt>
                <c:pt idx="39">
                  <c:v>0.045</c:v>
                </c:pt>
                <c:pt idx="40">
                  <c:v>0.031</c:v>
                </c:pt>
                <c:pt idx="41">
                  <c:v>0.034</c:v>
                </c:pt>
                <c:pt idx="42">
                  <c:v>0.074</c:v>
                </c:pt>
                <c:pt idx="43">
                  <c:v>0.077</c:v>
                </c:pt>
                <c:pt idx="44">
                  <c:v>0.06</c:v>
                </c:pt>
                <c:pt idx="45">
                  <c:v>0.045</c:v>
                </c:pt>
                <c:pt idx="46">
                  <c:v>0.043</c:v>
                </c:pt>
                <c:pt idx="47">
                  <c:v>0.029</c:v>
                </c:pt>
                <c:pt idx="48">
                  <c:v>0.063</c:v>
                </c:pt>
                <c:pt idx="49">
                  <c:v>0.07</c:v>
                </c:pt>
                <c:pt idx="50">
                  <c:v>0.065</c:v>
                </c:pt>
                <c:pt idx="51">
                  <c:v>0.067</c:v>
                </c:pt>
                <c:pt idx="52">
                  <c:v>0.074</c:v>
                </c:pt>
                <c:pt idx="53">
                  <c:v>0.081</c:v>
                </c:pt>
                <c:pt idx="54">
                  <c:v>0.069</c:v>
                </c:pt>
                <c:pt idx="55">
                  <c:v>0.068</c:v>
                </c:pt>
                <c:pt idx="56">
                  <c:v>0.075</c:v>
                </c:pt>
                <c:pt idx="57">
                  <c:v>0.084</c:v>
                </c:pt>
                <c:pt idx="58">
                  <c:v>0.085</c:v>
                </c:pt>
                <c:pt idx="59">
                  <c:v>0.078</c:v>
                </c:pt>
                <c:pt idx="60">
                  <c:v>0.079</c:v>
                </c:pt>
                <c:pt idx="61">
                  <c:v>0.076</c:v>
                </c:pt>
                <c:pt idx="62">
                  <c:v>0.072</c:v>
                </c:pt>
                <c:pt idx="63">
                  <c:v>0.062</c:v>
                </c:pt>
                <c:pt idx="64">
                  <c:v>0.063</c:v>
                </c:pt>
                <c:pt idx="65">
                  <c:v>0.069</c:v>
                </c:pt>
                <c:pt idx="66">
                  <c:v>0.064</c:v>
                </c:pt>
                <c:pt idx="67">
                  <c:v>0.056</c:v>
                </c:pt>
                <c:pt idx="68">
                  <c:v>0.054</c:v>
                </c:pt>
                <c:pt idx="69">
                  <c:v>0.037</c:v>
                </c:pt>
                <c:pt idx="70">
                  <c:v>0.041</c:v>
                </c:pt>
                <c:pt idx="71">
                  <c:v>0.053</c:v>
                </c:pt>
                <c:pt idx="72">
                  <c:v>0.058</c:v>
                </c:pt>
                <c:pt idx="73">
                  <c:v>0.045</c:v>
                </c:pt>
                <c:pt idx="74">
                  <c:v>0.043</c:v>
                </c:pt>
                <c:pt idx="75">
                  <c:v>0.052</c:v>
                </c:pt>
                <c:pt idx="76">
                  <c:v>0.045</c:v>
                </c:pt>
                <c:pt idx="77">
                  <c:v>0.043</c:v>
                </c:pt>
                <c:pt idx="78">
                  <c:v>0.032</c:v>
                </c:pt>
                <c:pt idx="79">
                  <c:v>0.037</c:v>
                </c:pt>
                <c:pt idx="80">
                  <c:v>0.03</c:v>
                </c:pt>
                <c:pt idx="81">
                  <c:v>0.03</c:v>
                </c:pt>
                <c:pt idx="82">
                  <c:v>0.032</c:v>
                </c:pt>
                <c:pt idx="83">
                  <c:v>0.033</c:v>
                </c:pt>
                <c:pt idx="84">
                  <c:v>0.032</c:v>
                </c:pt>
                <c:pt idx="85">
                  <c:v>0.032</c:v>
                </c:pt>
                <c:pt idx="86">
                  <c:v>0.032</c:v>
                </c:pt>
                <c:pt idx="87">
                  <c:v>0.032</c:v>
                </c:pt>
                <c:pt idx="88">
                  <c:v>0.026</c:v>
                </c:pt>
                <c:pt idx="89">
                  <c:v>0.018</c:v>
                </c:pt>
                <c:pt idx="90">
                  <c:v>0.015</c:v>
                </c:pt>
                <c:pt idx="91">
                  <c:v>0.019</c:v>
                </c:pt>
                <c:pt idx="92">
                  <c:v>0.022</c:v>
                </c:pt>
                <c:pt idx="93">
                  <c:v>0.026</c:v>
                </c:pt>
                <c:pt idx="94">
                  <c:v>0.027</c:v>
                </c:pt>
                <c:pt idx="95">
                  <c:v>0.028</c:v>
                </c:pt>
                <c:pt idx="96">
                  <c:v>0.029</c:v>
                </c:pt>
                <c:pt idx="97">
                  <c:v>0.03</c:v>
                </c:pt>
                <c:pt idx="98">
                  <c:v>0.03</c:v>
                </c:pt>
                <c:pt idx="99">
                  <c:v>0.04</c:v>
                </c:pt>
                <c:pt idx="100">
                  <c:v>0.032</c:v>
                </c:pt>
                <c:pt idx="101">
                  <c:v>0.017</c:v>
                </c:pt>
                <c:pt idx="102">
                  <c:v>0.017</c:v>
                </c:pt>
                <c:pt idx="103">
                  <c:v>0.019</c:v>
                </c:pt>
                <c:pt idx="104">
                  <c:v>0.019</c:v>
                </c:pt>
                <c:pt idx="105">
                  <c:v>0.018</c:v>
                </c:pt>
                <c:pt idx="106">
                  <c:v>0.018</c:v>
                </c:pt>
                <c:pt idx="107">
                  <c:v>0.021</c:v>
                </c:pt>
                <c:pt idx="108">
                  <c:v>0.02</c:v>
                </c:pt>
                <c:pt idx="109">
                  <c:v>0.018</c:v>
                </c:pt>
                <c:pt idx="110">
                  <c:v>0.022</c:v>
                </c:pt>
                <c:pt idx="111">
                  <c:v>0.025</c:v>
                </c:pt>
                <c:pt idx="112">
                  <c:v>0.03</c:v>
                </c:pt>
                <c:pt idx="113">
                  <c:v>0.031</c:v>
                </c:pt>
                <c:pt idx="114">
                  <c:v>0.017</c:v>
                </c:pt>
                <c:pt idx="115">
                  <c:v>0.03</c:v>
                </c:pt>
                <c:pt idx="116">
                  <c:v>0.025</c:v>
                </c:pt>
                <c:pt idx="117">
                  <c:v>0.027</c:v>
                </c:pt>
                <c:pt idx="118">
                  <c:v>0.023</c:v>
                </c:pt>
                <c:pt idx="119">
                  <c:v>0.019</c:v>
                </c:pt>
                <c:pt idx="120">
                  <c:v>0.027</c:v>
                </c:pt>
                <c:pt idx="121">
                  <c:v>0.043</c:v>
                </c:pt>
                <c:pt idx="122">
                  <c:v>0.038</c:v>
                </c:pt>
                <c:pt idx="123">
                  <c:v>0.041</c:v>
                </c:pt>
                <c:pt idx="124">
                  <c:v>0.056</c:v>
                </c:pt>
                <c:pt idx="125">
                  <c:v>0.057</c:v>
                </c:pt>
                <c:pt idx="126">
                  <c:v>0.052</c:v>
                </c:pt>
                <c:pt idx="127">
                  <c:v>0.035</c:v>
                </c:pt>
                <c:pt idx="128">
                  <c:v>0.039</c:v>
                </c:pt>
                <c:pt idx="129">
                  <c:v>0.039</c:v>
                </c:pt>
                <c:pt idx="130">
                  <c:v>0.039</c:v>
                </c:pt>
                <c:pt idx="131">
                  <c:v>0.032</c:v>
                </c:pt>
                <c:pt idx="132">
                  <c:v>0.048</c:v>
                </c:pt>
                <c:pt idx="133">
                  <c:v>0.046</c:v>
                </c:pt>
                <c:pt idx="134">
                  <c:v>0.042</c:v>
                </c:pt>
                <c:pt idx="135">
                  <c:v>0.042</c:v>
                </c:pt>
                <c:pt idx="136">
                  <c:v>0.051</c:v>
                </c:pt>
                <c:pt idx="137">
                  <c:v>0.047</c:v>
                </c:pt>
                <c:pt idx="138">
                  <c:v>0.048</c:v>
                </c:pt>
                <c:pt idx="139">
                  <c:v>0.051</c:v>
                </c:pt>
                <c:pt idx="140">
                  <c:v>0.055</c:v>
                </c:pt>
                <c:pt idx="141">
                  <c:v>0.055</c:v>
                </c:pt>
                <c:pt idx="142">
                  <c:v>0.055</c:v>
                </c:pt>
                <c:pt idx="143">
                  <c:v>0.052</c:v>
                </c:pt>
                <c:pt idx="144">
                  <c:v>0.055</c:v>
                </c:pt>
                <c:pt idx="145">
                  <c:v>0.054</c:v>
                </c:pt>
                <c:pt idx="146">
                  <c:v>0.052</c:v>
                </c:pt>
                <c:pt idx="147">
                  <c:v>0.05</c:v>
                </c:pt>
                <c:pt idx="148">
                  <c:v>0.026</c:v>
                </c:pt>
                <c:pt idx="149">
                  <c:v>0.027</c:v>
                </c:pt>
                <c:pt idx="150">
                  <c:v>0.022</c:v>
                </c:pt>
                <c:pt idx="151">
                  <c:v>0.03</c:v>
                </c:pt>
                <c:pt idx="152">
                  <c:v>0.032</c:v>
                </c:pt>
                <c:pt idx="153">
                  <c:v>0.033</c:v>
                </c:pt>
                <c:pt idx="154">
                  <c:v>0.042</c:v>
                </c:pt>
                <c:pt idx="155">
                  <c:v>0.05</c:v>
                </c:pt>
              </c:numCache>
            </c:numRef>
          </c:val>
        </c:ser>
        <c:dLbls>
          <c:showLegendKey val="0"/>
          <c:showVal val="0"/>
          <c:showCatName val="0"/>
          <c:showSerName val="0"/>
          <c:showPercent val="0"/>
          <c:showBubbleSize val="0"/>
        </c:dLbls>
        <c:gapWidth val="0"/>
        <c:axId val="-2087991432"/>
        <c:axId val="-2087988376"/>
      </c:barChart>
      <c:lineChart>
        <c:grouping val="standard"/>
        <c:varyColors val="0"/>
        <c:ser>
          <c:idx val="3"/>
          <c:order val="3"/>
          <c:spPr>
            <a:ln w="47625" cap="rnd">
              <a:solidFill>
                <a:schemeClr val="tx1"/>
              </a:solidFill>
              <a:prstDash val="solid"/>
              <a:round/>
            </a:ln>
          </c:spPr>
          <c:marker>
            <c:symbol val="none"/>
          </c:marker>
          <c:val>
            <c:numRef>
              <c:f>RetailSales!$I$91:$I$248</c:f>
              <c:numCache>
                <c:formatCode>0.0</c:formatCode>
                <c:ptCount val="158"/>
                <c:pt idx="0">
                  <c:v>105.9</c:v>
                </c:pt>
                <c:pt idx="1">
                  <c:v>105.1</c:v>
                </c:pt>
                <c:pt idx="2">
                  <c:v>105.3</c:v>
                </c:pt>
                <c:pt idx="3">
                  <c:v>110.0</c:v>
                </c:pt>
                <c:pt idx="4">
                  <c:v>110.2</c:v>
                </c:pt>
                <c:pt idx="5">
                  <c:v>111.2</c:v>
                </c:pt>
                <c:pt idx="6">
                  <c:v>108.2</c:v>
                </c:pt>
                <c:pt idx="7">
                  <c:v>106.3</c:v>
                </c:pt>
                <c:pt idx="8">
                  <c:v>108.5</c:v>
                </c:pt>
                <c:pt idx="9">
                  <c:v>105.3</c:v>
                </c:pt>
                <c:pt idx="10">
                  <c:v>111.9</c:v>
                </c:pt>
                <c:pt idx="11">
                  <c:v>105.6</c:v>
                </c:pt>
                <c:pt idx="12">
                  <c:v>99.5</c:v>
                </c:pt>
                <c:pt idx="13">
                  <c:v>95.2</c:v>
                </c:pt>
                <c:pt idx="14">
                  <c:v>87.8</c:v>
                </c:pt>
                <c:pt idx="15">
                  <c:v>90.6</c:v>
                </c:pt>
                <c:pt idx="16">
                  <c:v>87.3</c:v>
                </c:pt>
                <c:pt idx="17">
                  <c:v>76.4</c:v>
                </c:pt>
                <c:pt idx="18">
                  <c:v>65.9</c:v>
                </c:pt>
                <c:pt idx="19">
                  <c:v>62.8</c:v>
                </c:pt>
                <c:pt idx="20">
                  <c:v>58.1</c:v>
                </c:pt>
                <c:pt idx="21">
                  <c:v>51.0</c:v>
                </c:pt>
                <c:pt idx="22">
                  <c:v>51.9</c:v>
                </c:pt>
                <c:pt idx="23">
                  <c:v>58.5</c:v>
                </c:pt>
                <c:pt idx="24">
                  <c:v>61.4</c:v>
                </c:pt>
                <c:pt idx="25">
                  <c:v>38.8</c:v>
                </c:pt>
                <c:pt idx="26">
                  <c:v>44.7</c:v>
                </c:pt>
                <c:pt idx="27">
                  <c:v>38.6</c:v>
                </c:pt>
                <c:pt idx="28">
                  <c:v>37.4</c:v>
                </c:pt>
                <c:pt idx="29">
                  <c:v>25.3</c:v>
                </c:pt>
                <c:pt idx="30">
                  <c:v>26.9</c:v>
                </c:pt>
                <c:pt idx="31">
                  <c:v>40.8</c:v>
                </c:pt>
                <c:pt idx="32">
                  <c:v>54.8</c:v>
                </c:pt>
                <c:pt idx="33">
                  <c:v>49.3</c:v>
                </c:pt>
                <c:pt idx="34">
                  <c:v>47.4</c:v>
                </c:pt>
                <c:pt idx="35">
                  <c:v>54.5</c:v>
                </c:pt>
                <c:pt idx="36">
                  <c:v>53.4</c:v>
                </c:pt>
                <c:pt idx="37">
                  <c:v>48.7</c:v>
                </c:pt>
                <c:pt idx="38">
                  <c:v>50.6</c:v>
                </c:pt>
                <c:pt idx="39">
                  <c:v>53.6</c:v>
                </c:pt>
                <c:pt idx="40" formatCode="General">
                  <c:v>56.5</c:v>
                </c:pt>
                <c:pt idx="41" formatCode="General">
                  <c:v>46.4</c:v>
                </c:pt>
                <c:pt idx="42" formatCode="General">
                  <c:v>52.3</c:v>
                </c:pt>
                <c:pt idx="43" formatCode="General">
                  <c:v>57.7</c:v>
                </c:pt>
                <c:pt idx="44" formatCode="General">
                  <c:v>62.7</c:v>
                </c:pt>
                <c:pt idx="45" formatCode="General">
                  <c:v>54.3</c:v>
                </c:pt>
                <c:pt idx="46" formatCode="General">
                  <c:v>51.0</c:v>
                </c:pt>
                <c:pt idx="47" formatCode="General">
                  <c:v>53.2</c:v>
                </c:pt>
                <c:pt idx="48" formatCode="General">
                  <c:v>48.6</c:v>
                </c:pt>
                <c:pt idx="49" formatCode="General">
                  <c:v>49.9</c:v>
                </c:pt>
                <c:pt idx="50" formatCode="General">
                  <c:v>57.8</c:v>
                </c:pt>
                <c:pt idx="51" formatCode="General">
                  <c:v>63.4</c:v>
                </c:pt>
                <c:pt idx="52" formatCode="General">
                  <c:v>64.8</c:v>
                </c:pt>
                <c:pt idx="53" formatCode="General">
                  <c:v>72.0</c:v>
                </c:pt>
                <c:pt idx="54" formatCode="General">
                  <c:v>63.8</c:v>
                </c:pt>
                <c:pt idx="55" formatCode="General">
                  <c:v>66.0</c:v>
                </c:pt>
                <c:pt idx="56" formatCode="General">
                  <c:v>61.7</c:v>
                </c:pt>
                <c:pt idx="57" formatCode="General">
                  <c:v>57.6</c:v>
                </c:pt>
                <c:pt idx="58" formatCode="General">
                  <c:v>59.2</c:v>
                </c:pt>
                <c:pt idx="59" formatCode="General">
                  <c:v>45.2</c:v>
                </c:pt>
                <c:pt idx="60" formatCode="General">
                  <c:v>46.4</c:v>
                </c:pt>
                <c:pt idx="61" formatCode="General">
                  <c:v>40.9</c:v>
                </c:pt>
                <c:pt idx="62" formatCode="General">
                  <c:v>55.2</c:v>
                </c:pt>
                <c:pt idx="63" formatCode="General">
                  <c:v>64.8</c:v>
                </c:pt>
                <c:pt idx="64" formatCode="General">
                  <c:v>61.5</c:v>
                </c:pt>
                <c:pt idx="65" formatCode="General">
                  <c:v>71.6</c:v>
                </c:pt>
                <c:pt idx="66" formatCode="General">
                  <c:v>69.5</c:v>
                </c:pt>
                <c:pt idx="67" formatCode="General">
                  <c:v>68.7</c:v>
                </c:pt>
                <c:pt idx="68" formatCode="General">
                  <c:v>64.4</c:v>
                </c:pt>
                <c:pt idx="69" formatCode="General">
                  <c:v>62.7</c:v>
                </c:pt>
                <c:pt idx="70" formatCode="General">
                  <c:v>65.4</c:v>
                </c:pt>
                <c:pt idx="71" formatCode="General">
                  <c:v>61.3</c:v>
                </c:pt>
                <c:pt idx="72" formatCode="General">
                  <c:v>68.4</c:v>
                </c:pt>
                <c:pt idx="73" formatCode="General">
                  <c:v>73.1</c:v>
                </c:pt>
                <c:pt idx="74" formatCode="General">
                  <c:v>71.5</c:v>
                </c:pt>
                <c:pt idx="75" formatCode="General">
                  <c:v>66.7</c:v>
                </c:pt>
                <c:pt idx="76" formatCode="General">
                  <c:v>58.4</c:v>
                </c:pt>
                <c:pt idx="77" formatCode="General">
                  <c:v>68.0</c:v>
                </c:pt>
                <c:pt idx="78" formatCode="General">
                  <c:v>61.9</c:v>
                </c:pt>
                <c:pt idx="79" formatCode="General">
                  <c:v>69.0</c:v>
                </c:pt>
                <c:pt idx="80" formatCode="General">
                  <c:v>74.3</c:v>
                </c:pt>
                <c:pt idx="81" formatCode="General">
                  <c:v>82.1</c:v>
                </c:pt>
                <c:pt idx="82" formatCode="General">
                  <c:v>81.0</c:v>
                </c:pt>
                <c:pt idx="83" formatCode="General">
                  <c:v>81.8</c:v>
                </c:pt>
                <c:pt idx="84">
                  <c:v>80.2046284276524</c:v>
                </c:pt>
                <c:pt idx="85">
                  <c:v>72.37630758327599</c:v>
                </c:pt>
                <c:pt idx="86">
                  <c:v>72.03015301992323</c:v>
                </c:pt>
                <c:pt idx="87">
                  <c:v>77.53554292246291</c:v>
                </c:pt>
                <c:pt idx="88">
                  <c:v>79.4098806656623</c:v>
                </c:pt>
                <c:pt idx="89">
                  <c:v>78.30063630192414</c:v>
                </c:pt>
                <c:pt idx="90">
                  <c:v>83.86115485576968</c:v>
                </c:pt>
                <c:pt idx="91">
                  <c:v>81.71258903502969</c:v>
                </c:pt>
                <c:pt idx="92">
                  <c:v>82.20808807742398</c:v>
                </c:pt>
                <c:pt idx="93">
                  <c:v>86.36611453490806</c:v>
                </c:pt>
                <c:pt idx="94">
                  <c:v>90.33332516165233</c:v>
                </c:pt>
                <c:pt idx="95">
                  <c:v>93.4151784886119</c:v>
                </c:pt>
                <c:pt idx="96">
                  <c:v>89.0421024530431</c:v>
                </c:pt>
                <c:pt idx="97">
                  <c:v>94.05039790745788</c:v>
                </c:pt>
                <c:pt idx="98">
                  <c:v>91.03311111591214</c:v>
                </c:pt>
                <c:pt idx="99">
                  <c:v>93.06288220840977</c:v>
                </c:pt>
                <c:pt idx="100">
                  <c:v>103.7996001063528</c:v>
                </c:pt>
                <c:pt idx="101">
                  <c:v>98.82451496156666</c:v>
                </c:pt>
                <c:pt idx="102">
                  <c:v>101.4412600600996</c:v>
                </c:pt>
                <c:pt idx="103">
                  <c:v>94.31562293758077</c:v>
                </c:pt>
                <c:pt idx="104">
                  <c:v>94.6</c:v>
                </c:pt>
                <c:pt idx="105">
                  <c:v>99.8</c:v>
                </c:pt>
                <c:pt idx="106">
                  <c:v>91.0</c:v>
                </c:pt>
                <c:pt idx="107">
                  <c:v>101.3</c:v>
                </c:pt>
                <c:pt idx="108">
                  <c:v>102.6</c:v>
                </c:pt>
                <c:pt idx="109">
                  <c:v>99.1</c:v>
                </c:pt>
                <c:pt idx="110">
                  <c:v>92.6</c:v>
                </c:pt>
                <c:pt idx="111">
                  <c:v>96.3</c:v>
                </c:pt>
                <c:pt idx="112">
                  <c:v>97.8</c:v>
                </c:pt>
                <c:pt idx="113">
                  <c:v>94.0</c:v>
                </c:pt>
                <c:pt idx="114">
                  <c:v>96.1</c:v>
                </c:pt>
                <c:pt idx="115">
                  <c:v>94.7</c:v>
                </c:pt>
                <c:pt idx="116">
                  <c:v>92.4</c:v>
                </c:pt>
                <c:pt idx="117">
                  <c:v>97.4</c:v>
                </c:pt>
                <c:pt idx="118">
                  <c:v>96.7</c:v>
                </c:pt>
                <c:pt idx="119">
                  <c:v>101.8</c:v>
                </c:pt>
                <c:pt idx="120">
                  <c:v>103.5</c:v>
                </c:pt>
                <c:pt idx="121">
                  <c:v>100.8</c:v>
                </c:pt>
                <c:pt idx="122">
                  <c:v>109.4</c:v>
                </c:pt>
                <c:pt idx="123">
                  <c:v>113.3</c:v>
                </c:pt>
                <c:pt idx="124">
                  <c:v>111.6</c:v>
                </c:pt>
                <c:pt idx="125">
                  <c:v>116.1</c:v>
                </c:pt>
                <c:pt idx="126">
                  <c:v>124.9</c:v>
                </c:pt>
                <c:pt idx="127">
                  <c:v>119.4</c:v>
                </c:pt>
                <c:pt idx="128">
                  <c:v>117.6</c:v>
                </c:pt>
                <c:pt idx="129">
                  <c:v>117.3</c:v>
                </c:pt>
                <c:pt idx="130">
                  <c:v>120.0</c:v>
                </c:pt>
                <c:pt idx="131">
                  <c:v>120.4</c:v>
                </c:pt>
                <c:pt idx="132">
                  <c:v>119.8</c:v>
                </c:pt>
                <c:pt idx="133">
                  <c:v>126.2</c:v>
                </c:pt>
                <c:pt idx="134">
                  <c:v>128.6</c:v>
                </c:pt>
                <c:pt idx="135">
                  <c:v>123.1</c:v>
                </c:pt>
                <c:pt idx="136">
                  <c:v>125.4</c:v>
                </c:pt>
                <c:pt idx="137">
                  <c:v>131.0</c:v>
                </c:pt>
                <c:pt idx="138">
                  <c:v>128.0</c:v>
                </c:pt>
                <c:pt idx="139">
                  <c:v>129.0</c:v>
                </c:pt>
                <c:pt idx="140">
                  <c:v>128.0</c:v>
                </c:pt>
                <c:pt idx="141">
                  <c:v>126.4</c:v>
                </c:pt>
                <c:pt idx="142">
                  <c:v>127.4</c:v>
                </c:pt>
                <c:pt idx="143">
                  <c:v>133.4</c:v>
                </c:pt>
                <c:pt idx="144" formatCode="General">
                  <c:v>135.3</c:v>
                </c:pt>
                <c:pt idx="145" formatCode="General">
                  <c:v>137.9</c:v>
                </c:pt>
                <c:pt idx="146">
                  <c:v>136.4</c:v>
                </c:pt>
                <c:pt idx="147">
                  <c:v>126.6</c:v>
                </c:pt>
                <c:pt idx="148">
                  <c:v>121.7</c:v>
                </c:pt>
                <c:pt idx="149">
                  <c:v>131.4</c:v>
                </c:pt>
                <c:pt idx="150">
                  <c:v>125.6</c:v>
                </c:pt>
                <c:pt idx="151">
                  <c:v>129.2</c:v>
                </c:pt>
                <c:pt idx="152">
                  <c:v>131.3</c:v>
                </c:pt>
                <c:pt idx="153">
                  <c:v>121.5</c:v>
                </c:pt>
                <c:pt idx="154">
                  <c:v>135.8</c:v>
                </c:pt>
                <c:pt idx="155">
                  <c:v>135.1</c:v>
                </c:pt>
                <c:pt idx="156">
                  <c:v>126.3</c:v>
                </c:pt>
                <c:pt idx="157">
                  <c:v>125.9</c:v>
                </c:pt>
              </c:numCache>
            </c:numRef>
          </c:val>
          <c:smooth val="0"/>
        </c:ser>
        <c:dLbls>
          <c:showLegendKey val="0"/>
          <c:showVal val="0"/>
          <c:showCatName val="0"/>
          <c:showSerName val="0"/>
          <c:showPercent val="0"/>
          <c:showBubbleSize val="0"/>
        </c:dLbls>
        <c:marker val="1"/>
        <c:smooth val="0"/>
        <c:axId val="-2087981640"/>
        <c:axId val="-2087984824"/>
      </c:lineChart>
      <c:catAx>
        <c:axId val="-2087991432"/>
        <c:scaling>
          <c:orientation val="minMax"/>
        </c:scaling>
        <c:delete val="0"/>
        <c:axPos val="b"/>
        <c:numFmt formatCode="General" sourceLinked="1"/>
        <c:majorTickMark val="out"/>
        <c:minorTickMark val="none"/>
        <c:tickLblPos val="nextTo"/>
        <c:txPr>
          <a:bodyPr rot="0" vert="horz"/>
          <a:lstStyle/>
          <a:p>
            <a:pPr>
              <a:defRPr sz="1400" b="1" i="0" baseline="0"/>
            </a:pPr>
            <a:endParaRPr lang="en-US"/>
          </a:p>
        </c:txPr>
        <c:crossAx val="-2087988376"/>
        <c:crosses val="autoZero"/>
        <c:auto val="1"/>
        <c:lblAlgn val="ctr"/>
        <c:lblOffset val="100"/>
        <c:noMultiLvlLbl val="0"/>
      </c:catAx>
      <c:valAx>
        <c:axId val="-2087988376"/>
        <c:scaling>
          <c:orientation val="minMax"/>
          <c:max val="0.12"/>
          <c:min val="-0.12"/>
        </c:scaling>
        <c:delete val="0"/>
        <c:axPos val="l"/>
        <c:majorGridlines>
          <c:spPr>
            <a:ln w="28575">
              <a:solidFill>
                <a:schemeClr val="bg1"/>
              </a:solidFill>
            </a:ln>
          </c:spPr>
        </c:majorGridlines>
        <c:numFmt formatCode="0.0%" sourceLinked="0"/>
        <c:majorTickMark val="out"/>
        <c:minorTickMark val="none"/>
        <c:tickLblPos val="nextTo"/>
        <c:spPr>
          <a:ln>
            <a:solidFill>
              <a:schemeClr val="bg1"/>
            </a:solidFill>
          </a:ln>
        </c:spPr>
        <c:txPr>
          <a:bodyPr/>
          <a:lstStyle/>
          <a:p>
            <a:pPr>
              <a:defRPr sz="1400" baseline="0"/>
            </a:pPr>
            <a:endParaRPr lang="en-US"/>
          </a:p>
        </c:txPr>
        <c:crossAx val="-2087991432"/>
        <c:crosses val="autoZero"/>
        <c:crossBetween val="between"/>
        <c:majorUnit val="0.02"/>
      </c:valAx>
      <c:valAx>
        <c:axId val="-2087984824"/>
        <c:scaling>
          <c:orientation val="minMax"/>
          <c:max val="140.0"/>
          <c:min val="20.0"/>
        </c:scaling>
        <c:delete val="0"/>
        <c:axPos val="r"/>
        <c:numFmt formatCode="0" sourceLinked="0"/>
        <c:majorTickMark val="out"/>
        <c:minorTickMark val="none"/>
        <c:tickLblPos val="nextTo"/>
        <c:spPr>
          <a:ln>
            <a:solidFill>
              <a:schemeClr val="bg1"/>
            </a:solidFill>
          </a:ln>
        </c:spPr>
        <c:txPr>
          <a:bodyPr/>
          <a:lstStyle/>
          <a:p>
            <a:pPr>
              <a:defRPr sz="1400" baseline="0"/>
            </a:pPr>
            <a:endParaRPr lang="en-US"/>
          </a:p>
        </c:txPr>
        <c:crossAx val="-2087981640"/>
        <c:crosses val="max"/>
        <c:crossBetween val="between"/>
        <c:majorUnit val="10.0"/>
      </c:valAx>
      <c:catAx>
        <c:axId val="-2087981640"/>
        <c:scaling>
          <c:orientation val="minMax"/>
        </c:scaling>
        <c:delete val="1"/>
        <c:axPos val="b"/>
        <c:majorTickMark val="out"/>
        <c:minorTickMark val="none"/>
        <c:tickLblPos val="nextTo"/>
        <c:crossAx val="-2087984824"/>
        <c:crosses val="autoZero"/>
        <c:auto val="1"/>
        <c:lblAlgn val="ctr"/>
        <c:lblOffset val="100"/>
        <c:noMultiLvlLbl val="0"/>
      </c:catAx>
      <c:spPr>
        <a:solidFill>
          <a:schemeClr val="bg1">
            <a:lumMod val="95000"/>
          </a:schemeClr>
        </a:solidFill>
      </c:spPr>
    </c:plotArea>
    <c:plotVisOnly val="1"/>
    <c:dispBlanksAs val="gap"/>
    <c:showDLblsOverMax val="0"/>
  </c:chart>
  <c:spPr>
    <a:ln>
      <a:noFill/>
    </a:ln>
  </c:spPr>
  <c:printSettings>
    <c:headerFooter/>
    <c:pageMargins b="0.750000000000011" l="0.700000000000001" r="0.700000000000001" t="0.750000000000011"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0">
                <a:latin typeface="Garamond"/>
                <a:cs typeface="Garamond"/>
              </a:rPr>
              <a:t>M</a:t>
            </a:r>
            <a:r>
              <a:rPr lang="en-US" sz="1500" b="0">
                <a:latin typeface="Garamond"/>
                <a:cs typeface="Garamond"/>
              </a:rPr>
              <a:t>ERIDIAN </a:t>
            </a:r>
            <a:r>
              <a:rPr lang="en-US" sz="1800" b="0">
                <a:latin typeface="Garamond"/>
                <a:cs typeface="Garamond"/>
              </a:rPr>
              <a:t>A</a:t>
            </a:r>
            <a:r>
              <a:rPr lang="en-US" sz="1500" b="0">
                <a:latin typeface="Garamond"/>
                <a:cs typeface="Garamond"/>
              </a:rPr>
              <a:t>DVERSE </a:t>
            </a:r>
            <a:r>
              <a:rPr lang="en-US" sz="1800" b="0">
                <a:latin typeface="Garamond"/>
                <a:cs typeface="Garamond"/>
              </a:rPr>
              <a:t>C</a:t>
            </a:r>
            <a:r>
              <a:rPr lang="en-US" sz="1500" b="0">
                <a:latin typeface="Garamond"/>
                <a:cs typeface="Garamond"/>
              </a:rPr>
              <a:t>ONDITIONS </a:t>
            </a:r>
            <a:r>
              <a:rPr lang="en-US" sz="1800" b="0">
                <a:latin typeface="Garamond"/>
                <a:cs typeface="Garamond"/>
              </a:rPr>
              <a:t>I</a:t>
            </a:r>
            <a:r>
              <a:rPr lang="en-US" sz="1500" b="0">
                <a:latin typeface="Garamond"/>
                <a:cs typeface="Garamond"/>
              </a:rPr>
              <a:t>NDEX </a:t>
            </a:r>
            <a:r>
              <a:rPr lang="en-US" sz="1400" b="0" i="0" u="none" strike="noStrike" baseline="0">
                <a:effectLst/>
                <a:latin typeface="Garamond"/>
                <a:cs typeface="Garamond"/>
              </a:rPr>
              <a:t>™</a:t>
            </a:r>
            <a:r>
              <a:rPr lang="en-US" sz="1800" b="1" i="0" u="none" strike="noStrike" baseline="0"/>
              <a:t> </a:t>
            </a:r>
            <a:endParaRPr lang="en-US" sz="1500" b="0">
              <a:latin typeface="Garamond"/>
              <a:cs typeface="Garamond"/>
            </a:endParaRPr>
          </a:p>
        </c:rich>
      </c:tx>
      <c:layout>
        <c:manualLayout>
          <c:xMode val="edge"/>
          <c:yMode val="edge"/>
          <c:x val="0.13858381011726"/>
          <c:y val="0.118521276898149"/>
        </c:manualLayout>
      </c:layout>
      <c:overlay val="0"/>
    </c:title>
    <c:autoTitleDeleted val="0"/>
    <c:plotArea>
      <c:layout>
        <c:manualLayout>
          <c:layoutTarget val="inner"/>
          <c:xMode val="edge"/>
          <c:yMode val="edge"/>
          <c:x val="0.082156385128118"/>
          <c:y val="0.276897012422184"/>
          <c:w val="0.886668554919844"/>
          <c:h val="0.606225589129879"/>
        </c:manualLayout>
      </c:layout>
      <c:barChart>
        <c:barDir val="col"/>
        <c:grouping val="clustered"/>
        <c:varyColors val="0"/>
        <c:ser>
          <c:idx val="2"/>
          <c:order val="2"/>
          <c:tx>
            <c:v>recession1</c:v>
          </c:tx>
          <c:spPr>
            <a:solidFill>
              <a:schemeClr val="bg1">
                <a:lumMod val="85000"/>
              </a:schemeClr>
            </a:solidFill>
          </c:spPr>
          <c:invertIfNegative val="0"/>
          <c:val>
            <c:numRef>
              <c:f>ChiFed!$F$3:$F$2232</c:f>
              <c:numCache>
                <c:formatCode>_-* #,##0.0_-;\-* #,##0.0_-;_-* "-"??_-;_-@_-</c:formatCode>
                <c:ptCount val="2230"/>
                <c:pt idx="209">
                  <c:v>5.0</c:v>
                </c:pt>
                <c:pt idx="210">
                  <c:v>5.0</c:v>
                </c:pt>
                <c:pt idx="211">
                  <c:v>5.0</c:v>
                </c:pt>
                <c:pt idx="212">
                  <c:v>5.0</c:v>
                </c:pt>
                <c:pt idx="213">
                  <c:v>5.0</c:v>
                </c:pt>
                <c:pt idx="214">
                  <c:v>5.0</c:v>
                </c:pt>
                <c:pt idx="215">
                  <c:v>5.0</c:v>
                </c:pt>
                <c:pt idx="216">
                  <c:v>5.0</c:v>
                </c:pt>
                <c:pt idx="217">
                  <c:v>5.0</c:v>
                </c:pt>
                <c:pt idx="218">
                  <c:v>5.0</c:v>
                </c:pt>
                <c:pt idx="219">
                  <c:v>5.0</c:v>
                </c:pt>
                <c:pt idx="220">
                  <c:v>5.0</c:v>
                </c:pt>
                <c:pt idx="221">
                  <c:v>5.0</c:v>
                </c:pt>
                <c:pt idx="222">
                  <c:v>5.0</c:v>
                </c:pt>
                <c:pt idx="223">
                  <c:v>5.0</c:v>
                </c:pt>
                <c:pt idx="224">
                  <c:v>5.0</c:v>
                </c:pt>
                <c:pt idx="225">
                  <c:v>5.0</c:v>
                </c:pt>
                <c:pt idx="226">
                  <c:v>5.0</c:v>
                </c:pt>
                <c:pt idx="227">
                  <c:v>5.0</c:v>
                </c:pt>
                <c:pt idx="228">
                  <c:v>5.0</c:v>
                </c:pt>
                <c:pt idx="229">
                  <c:v>5.0</c:v>
                </c:pt>
                <c:pt idx="230">
                  <c:v>5.0</c:v>
                </c:pt>
                <c:pt idx="231">
                  <c:v>5.0</c:v>
                </c:pt>
                <c:pt idx="232">
                  <c:v>5.0</c:v>
                </c:pt>
                <c:pt idx="233">
                  <c:v>5.0</c:v>
                </c:pt>
                <c:pt idx="234">
                  <c:v>5.0</c:v>
                </c:pt>
                <c:pt idx="235">
                  <c:v>5.0</c:v>
                </c:pt>
                <c:pt idx="236">
                  <c:v>5.0</c:v>
                </c:pt>
                <c:pt idx="237">
                  <c:v>5.0</c:v>
                </c:pt>
                <c:pt idx="238">
                  <c:v>5.0</c:v>
                </c:pt>
                <c:pt idx="288">
                  <c:v>5.0</c:v>
                </c:pt>
                <c:pt idx="289">
                  <c:v>5.0</c:v>
                </c:pt>
                <c:pt idx="290">
                  <c:v>5.0</c:v>
                </c:pt>
                <c:pt idx="291">
                  <c:v>5.0</c:v>
                </c:pt>
                <c:pt idx="292">
                  <c:v>5.0</c:v>
                </c:pt>
                <c:pt idx="293">
                  <c:v>5.0</c:v>
                </c:pt>
                <c:pt idx="294">
                  <c:v>5.0</c:v>
                </c:pt>
                <c:pt idx="295">
                  <c:v>5.0</c:v>
                </c:pt>
                <c:pt idx="296">
                  <c:v>5.0</c:v>
                </c:pt>
                <c:pt idx="297">
                  <c:v>5.0</c:v>
                </c:pt>
                <c:pt idx="298">
                  <c:v>5.0</c:v>
                </c:pt>
                <c:pt idx="299">
                  <c:v>5.0</c:v>
                </c:pt>
                <c:pt idx="300">
                  <c:v>5.0</c:v>
                </c:pt>
                <c:pt idx="301">
                  <c:v>5.0</c:v>
                </c:pt>
                <c:pt idx="302">
                  <c:v>5.0</c:v>
                </c:pt>
                <c:pt idx="303">
                  <c:v>5.0</c:v>
                </c:pt>
                <c:pt idx="304">
                  <c:v>5.0</c:v>
                </c:pt>
                <c:pt idx="305">
                  <c:v>5.0</c:v>
                </c:pt>
                <c:pt idx="306">
                  <c:v>5.0</c:v>
                </c:pt>
                <c:pt idx="307">
                  <c:v>5.0</c:v>
                </c:pt>
                <c:pt idx="308">
                  <c:v>5.0</c:v>
                </c:pt>
                <c:pt idx="309">
                  <c:v>5.0</c:v>
                </c:pt>
                <c:pt idx="310">
                  <c:v>5.0</c:v>
                </c:pt>
                <c:pt idx="311">
                  <c:v>5.0</c:v>
                </c:pt>
                <c:pt idx="312">
                  <c:v>5.0</c:v>
                </c:pt>
                <c:pt idx="313">
                  <c:v>5.0</c:v>
                </c:pt>
                <c:pt idx="314">
                  <c:v>5.0</c:v>
                </c:pt>
                <c:pt idx="315">
                  <c:v>5.0</c:v>
                </c:pt>
                <c:pt idx="316">
                  <c:v>5.0</c:v>
                </c:pt>
                <c:pt idx="317">
                  <c:v>5.0</c:v>
                </c:pt>
                <c:pt idx="318">
                  <c:v>5.0</c:v>
                </c:pt>
                <c:pt idx="319">
                  <c:v>5.0</c:v>
                </c:pt>
                <c:pt idx="320">
                  <c:v>5.0</c:v>
                </c:pt>
                <c:pt idx="321">
                  <c:v>5.0</c:v>
                </c:pt>
                <c:pt idx="322">
                  <c:v>5.0</c:v>
                </c:pt>
                <c:pt idx="323">
                  <c:v>5.0</c:v>
                </c:pt>
                <c:pt idx="324">
                  <c:v>5.0</c:v>
                </c:pt>
                <c:pt idx="325">
                  <c:v>5.0</c:v>
                </c:pt>
                <c:pt idx="326">
                  <c:v>5.0</c:v>
                </c:pt>
                <c:pt idx="327">
                  <c:v>5.0</c:v>
                </c:pt>
                <c:pt idx="328">
                  <c:v>5.0</c:v>
                </c:pt>
                <c:pt idx="329">
                  <c:v>5.0</c:v>
                </c:pt>
                <c:pt idx="330">
                  <c:v>5.0</c:v>
                </c:pt>
                <c:pt idx="331">
                  <c:v>5.0</c:v>
                </c:pt>
                <c:pt idx="332">
                  <c:v>5.0</c:v>
                </c:pt>
                <c:pt idx="333">
                  <c:v>5.0</c:v>
                </c:pt>
                <c:pt idx="334">
                  <c:v>5.0</c:v>
                </c:pt>
                <c:pt idx="335">
                  <c:v>5.0</c:v>
                </c:pt>
                <c:pt idx="336">
                  <c:v>5.0</c:v>
                </c:pt>
                <c:pt idx="337">
                  <c:v>5.0</c:v>
                </c:pt>
                <c:pt idx="338">
                  <c:v>5.0</c:v>
                </c:pt>
                <c:pt idx="339">
                  <c:v>5.0</c:v>
                </c:pt>
                <c:pt idx="340">
                  <c:v>5.0</c:v>
                </c:pt>
                <c:pt idx="341">
                  <c:v>5.0</c:v>
                </c:pt>
                <c:pt idx="342">
                  <c:v>5.0</c:v>
                </c:pt>
                <c:pt idx="343">
                  <c:v>5.0</c:v>
                </c:pt>
                <c:pt idx="757">
                  <c:v>5.0</c:v>
                </c:pt>
                <c:pt idx="758">
                  <c:v>5.0</c:v>
                </c:pt>
                <c:pt idx="759">
                  <c:v>5.0</c:v>
                </c:pt>
                <c:pt idx="760">
                  <c:v>5.0</c:v>
                </c:pt>
                <c:pt idx="761">
                  <c:v>5.0</c:v>
                </c:pt>
                <c:pt idx="762">
                  <c:v>5.0</c:v>
                </c:pt>
                <c:pt idx="763">
                  <c:v>5.0</c:v>
                </c:pt>
                <c:pt idx="764">
                  <c:v>5.0</c:v>
                </c:pt>
                <c:pt idx="765">
                  <c:v>5.0</c:v>
                </c:pt>
                <c:pt idx="766">
                  <c:v>5.0</c:v>
                </c:pt>
                <c:pt idx="767">
                  <c:v>5.0</c:v>
                </c:pt>
                <c:pt idx="768">
                  <c:v>5.0</c:v>
                </c:pt>
                <c:pt idx="769">
                  <c:v>5.0</c:v>
                </c:pt>
                <c:pt idx="770">
                  <c:v>5.0</c:v>
                </c:pt>
                <c:pt idx="771">
                  <c:v>5.0</c:v>
                </c:pt>
                <c:pt idx="772">
                  <c:v>5.0</c:v>
                </c:pt>
                <c:pt idx="773">
                  <c:v>5.0</c:v>
                </c:pt>
                <c:pt idx="774">
                  <c:v>5.0</c:v>
                </c:pt>
                <c:pt idx="775">
                  <c:v>5.0</c:v>
                </c:pt>
                <c:pt idx="776">
                  <c:v>5.0</c:v>
                </c:pt>
                <c:pt idx="777">
                  <c:v>5.0</c:v>
                </c:pt>
                <c:pt idx="778">
                  <c:v>5.0</c:v>
                </c:pt>
                <c:pt idx="779">
                  <c:v>5.0</c:v>
                </c:pt>
                <c:pt idx="780">
                  <c:v>5.0</c:v>
                </c:pt>
                <c:pt idx="781">
                  <c:v>5.0</c:v>
                </c:pt>
                <c:pt idx="782">
                  <c:v>5.0</c:v>
                </c:pt>
                <c:pt idx="783">
                  <c:v>5.0</c:v>
                </c:pt>
                <c:pt idx="784">
                  <c:v>5.0</c:v>
                </c:pt>
                <c:pt idx="785">
                  <c:v>5.0</c:v>
                </c:pt>
                <c:pt idx="786">
                  <c:v>5.0</c:v>
                </c:pt>
                <c:pt idx="787">
                  <c:v>5.0</c:v>
                </c:pt>
                <c:pt idx="788">
                  <c:v>5.0</c:v>
                </c:pt>
                <c:pt idx="789">
                  <c:v>5.0</c:v>
                </c:pt>
                <c:pt idx="790">
                  <c:v>5.0</c:v>
                </c:pt>
                <c:pt idx="791">
                  <c:v>5.0</c:v>
                </c:pt>
                <c:pt idx="792">
                  <c:v>5.0</c:v>
                </c:pt>
                <c:pt idx="793">
                  <c:v>5.0</c:v>
                </c:pt>
                <c:pt idx="794">
                  <c:v>5.0</c:v>
                </c:pt>
                <c:pt idx="795">
                  <c:v>5.0</c:v>
                </c:pt>
                <c:pt idx="1313">
                  <c:v>5.0</c:v>
                </c:pt>
                <c:pt idx="1314">
                  <c:v>5.0</c:v>
                </c:pt>
                <c:pt idx="1315">
                  <c:v>5.0</c:v>
                </c:pt>
                <c:pt idx="1316">
                  <c:v>5.0</c:v>
                </c:pt>
                <c:pt idx="1317">
                  <c:v>5.0</c:v>
                </c:pt>
                <c:pt idx="1318">
                  <c:v>5.0</c:v>
                </c:pt>
                <c:pt idx="1319">
                  <c:v>5.0</c:v>
                </c:pt>
                <c:pt idx="1320">
                  <c:v>5.0</c:v>
                </c:pt>
                <c:pt idx="1321">
                  <c:v>5.0</c:v>
                </c:pt>
                <c:pt idx="1322">
                  <c:v>5.0</c:v>
                </c:pt>
                <c:pt idx="1323">
                  <c:v>5.0</c:v>
                </c:pt>
                <c:pt idx="1324">
                  <c:v>5.0</c:v>
                </c:pt>
                <c:pt idx="1325">
                  <c:v>5.0</c:v>
                </c:pt>
                <c:pt idx="1326">
                  <c:v>5.0</c:v>
                </c:pt>
                <c:pt idx="1327">
                  <c:v>5.0</c:v>
                </c:pt>
                <c:pt idx="1328">
                  <c:v>5.0</c:v>
                </c:pt>
                <c:pt idx="1329">
                  <c:v>5.0</c:v>
                </c:pt>
                <c:pt idx="1330">
                  <c:v>5.0</c:v>
                </c:pt>
                <c:pt idx="1331">
                  <c:v>5.0</c:v>
                </c:pt>
                <c:pt idx="1332">
                  <c:v>5.0</c:v>
                </c:pt>
                <c:pt idx="1333">
                  <c:v>5.0</c:v>
                </c:pt>
                <c:pt idx="1334">
                  <c:v>5.0</c:v>
                </c:pt>
                <c:pt idx="1335">
                  <c:v>5.0</c:v>
                </c:pt>
                <c:pt idx="1336">
                  <c:v>5.0</c:v>
                </c:pt>
                <c:pt idx="1337">
                  <c:v>5.0</c:v>
                </c:pt>
                <c:pt idx="1338">
                  <c:v>5.0</c:v>
                </c:pt>
                <c:pt idx="1339">
                  <c:v>5.0</c:v>
                </c:pt>
                <c:pt idx="1340">
                  <c:v>5.0</c:v>
                </c:pt>
                <c:pt idx="1341">
                  <c:v>5.0</c:v>
                </c:pt>
                <c:pt idx="1342">
                  <c:v>5.0</c:v>
                </c:pt>
                <c:pt idx="1343">
                  <c:v>5.0</c:v>
                </c:pt>
                <c:pt idx="1344">
                  <c:v>5.0</c:v>
                </c:pt>
                <c:pt idx="1345">
                  <c:v>5.0</c:v>
                </c:pt>
                <c:pt idx="1346">
                  <c:v>5.0</c:v>
                </c:pt>
                <c:pt idx="1347">
                  <c:v>5.0</c:v>
                </c:pt>
                <c:pt idx="1348">
                  <c:v>5.0</c:v>
                </c:pt>
                <c:pt idx="1349">
                  <c:v>5.0</c:v>
                </c:pt>
                <c:pt idx="1350">
                  <c:v>5.0</c:v>
                </c:pt>
                <c:pt idx="1351">
                  <c:v>5.0</c:v>
                </c:pt>
                <c:pt idx="1352">
                  <c:v>5.0</c:v>
                </c:pt>
                <c:pt idx="1666">
                  <c:v>5.0</c:v>
                </c:pt>
                <c:pt idx="1667">
                  <c:v>5.0</c:v>
                </c:pt>
                <c:pt idx="1668">
                  <c:v>5.0</c:v>
                </c:pt>
                <c:pt idx="1669">
                  <c:v>5.0</c:v>
                </c:pt>
                <c:pt idx="1670">
                  <c:v>5.0</c:v>
                </c:pt>
                <c:pt idx="1671">
                  <c:v>5.0</c:v>
                </c:pt>
                <c:pt idx="1672">
                  <c:v>5.0</c:v>
                </c:pt>
                <c:pt idx="1673">
                  <c:v>5.0</c:v>
                </c:pt>
                <c:pt idx="1674">
                  <c:v>5.0</c:v>
                </c:pt>
                <c:pt idx="1675">
                  <c:v>5.0</c:v>
                </c:pt>
                <c:pt idx="1676">
                  <c:v>5.0</c:v>
                </c:pt>
                <c:pt idx="1677">
                  <c:v>5.0</c:v>
                </c:pt>
                <c:pt idx="1678">
                  <c:v>5.0</c:v>
                </c:pt>
                <c:pt idx="1679">
                  <c:v>5.0</c:v>
                </c:pt>
                <c:pt idx="1680">
                  <c:v>5.0</c:v>
                </c:pt>
                <c:pt idx="1681">
                  <c:v>5.0</c:v>
                </c:pt>
                <c:pt idx="1682">
                  <c:v>5.0</c:v>
                </c:pt>
                <c:pt idx="1683">
                  <c:v>5.0</c:v>
                </c:pt>
                <c:pt idx="1684">
                  <c:v>5.0</c:v>
                </c:pt>
                <c:pt idx="1685">
                  <c:v>5.0</c:v>
                </c:pt>
                <c:pt idx="1686">
                  <c:v>5.0</c:v>
                </c:pt>
                <c:pt idx="1687">
                  <c:v>5.0</c:v>
                </c:pt>
                <c:pt idx="1688">
                  <c:v>5.0</c:v>
                </c:pt>
                <c:pt idx="1689">
                  <c:v>5.0</c:v>
                </c:pt>
                <c:pt idx="1690">
                  <c:v>5.0</c:v>
                </c:pt>
                <c:pt idx="1691">
                  <c:v>5.0</c:v>
                </c:pt>
                <c:pt idx="1692">
                  <c:v>5.0</c:v>
                </c:pt>
                <c:pt idx="1693">
                  <c:v>5.0</c:v>
                </c:pt>
                <c:pt idx="1694">
                  <c:v>5.0</c:v>
                </c:pt>
                <c:pt idx="1695">
                  <c:v>5.0</c:v>
                </c:pt>
                <c:pt idx="1696">
                  <c:v>5.0</c:v>
                </c:pt>
                <c:pt idx="1697">
                  <c:v>5.0</c:v>
                </c:pt>
                <c:pt idx="1698">
                  <c:v>5.0</c:v>
                </c:pt>
                <c:pt idx="1699">
                  <c:v>5.0</c:v>
                </c:pt>
                <c:pt idx="1700">
                  <c:v>5.0</c:v>
                </c:pt>
                <c:pt idx="1701">
                  <c:v>5.0</c:v>
                </c:pt>
                <c:pt idx="1702">
                  <c:v>5.0</c:v>
                </c:pt>
                <c:pt idx="1703">
                  <c:v>5.0</c:v>
                </c:pt>
                <c:pt idx="1704">
                  <c:v>5.0</c:v>
                </c:pt>
                <c:pt idx="1705">
                  <c:v>5.0</c:v>
                </c:pt>
                <c:pt idx="1706">
                  <c:v>5.0</c:v>
                </c:pt>
                <c:pt idx="1707">
                  <c:v>5.0</c:v>
                </c:pt>
                <c:pt idx="1708">
                  <c:v>5.0</c:v>
                </c:pt>
                <c:pt idx="1709">
                  <c:v>5.0</c:v>
                </c:pt>
                <c:pt idx="1710">
                  <c:v>5.0</c:v>
                </c:pt>
                <c:pt idx="1711">
                  <c:v>5.0</c:v>
                </c:pt>
                <c:pt idx="1712">
                  <c:v>5.0</c:v>
                </c:pt>
                <c:pt idx="1713">
                  <c:v>5.0</c:v>
                </c:pt>
                <c:pt idx="1714">
                  <c:v>5.0</c:v>
                </c:pt>
                <c:pt idx="1715">
                  <c:v>5.0</c:v>
                </c:pt>
                <c:pt idx="1716">
                  <c:v>5.0</c:v>
                </c:pt>
                <c:pt idx="1717">
                  <c:v>5.0</c:v>
                </c:pt>
                <c:pt idx="1718">
                  <c:v>5.0</c:v>
                </c:pt>
                <c:pt idx="1719">
                  <c:v>5.0</c:v>
                </c:pt>
                <c:pt idx="1720">
                  <c:v>5.0</c:v>
                </c:pt>
                <c:pt idx="1721">
                  <c:v>5.0</c:v>
                </c:pt>
                <c:pt idx="1722">
                  <c:v>5.0</c:v>
                </c:pt>
                <c:pt idx="1723">
                  <c:v>5.0</c:v>
                </c:pt>
                <c:pt idx="1724">
                  <c:v>5.0</c:v>
                </c:pt>
                <c:pt idx="1725">
                  <c:v>5.0</c:v>
                </c:pt>
                <c:pt idx="1726">
                  <c:v>5.0</c:v>
                </c:pt>
                <c:pt idx="1727">
                  <c:v>5.0</c:v>
                </c:pt>
                <c:pt idx="1728">
                  <c:v>5.0</c:v>
                </c:pt>
                <c:pt idx="1729">
                  <c:v>5.0</c:v>
                </c:pt>
                <c:pt idx="1730">
                  <c:v>5.0</c:v>
                </c:pt>
                <c:pt idx="1731">
                  <c:v>5.0</c:v>
                </c:pt>
                <c:pt idx="1732">
                  <c:v>5.0</c:v>
                </c:pt>
                <c:pt idx="1733">
                  <c:v>5.0</c:v>
                </c:pt>
                <c:pt idx="1734">
                  <c:v>5.0</c:v>
                </c:pt>
                <c:pt idx="1735">
                  <c:v>5.0</c:v>
                </c:pt>
                <c:pt idx="1736">
                  <c:v>5.0</c:v>
                </c:pt>
                <c:pt idx="1737">
                  <c:v>5.0</c:v>
                </c:pt>
                <c:pt idx="1738">
                  <c:v>5.0</c:v>
                </c:pt>
                <c:pt idx="1739">
                  <c:v>5.0</c:v>
                </c:pt>
                <c:pt idx="1740">
                  <c:v>5.0</c:v>
                </c:pt>
                <c:pt idx="1741">
                  <c:v>5.0</c:v>
                </c:pt>
                <c:pt idx="1742">
                  <c:v>5.0</c:v>
                </c:pt>
                <c:pt idx="1743">
                  <c:v>5.0</c:v>
                </c:pt>
                <c:pt idx="1744">
                  <c:v>5.0</c:v>
                </c:pt>
                <c:pt idx="1745">
                  <c:v>5.0</c:v>
                </c:pt>
                <c:pt idx="1746">
                  <c:v>5.0</c:v>
                </c:pt>
                <c:pt idx="1747">
                  <c:v>5.0</c:v>
                </c:pt>
              </c:numCache>
            </c:numRef>
          </c:val>
        </c:ser>
        <c:ser>
          <c:idx val="3"/>
          <c:order val="3"/>
          <c:tx>
            <c:v>Recession2</c:v>
          </c:tx>
          <c:spPr>
            <a:solidFill>
              <a:schemeClr val="bg1">
                <a:lumMod val="85000"/>
              </a:schemeClr>
            </a:solidFill>
          </c:spPr>
          <c:invertIfNegative val="0"/>
          <c:val>
            <c:numRef>
              <c:f>ChiFed!$G$3:$G$2232</c:f>
              <c:numCache>
                <c:formatCode>_-* #,##0.0_-;\-* #,##0.0_-;_-* "-"??_-;_-@_-</c:formatCode>
                <c:ptCount val="2230"/>
                <c:pt idx="209">
                  <c:v>-2.0</c:v>
                </c:pt>
                <c:pt idx="210">
                  <c:v>-2.0</c:v>
                </c:pt>
                <c:pt idx="211">
                  <c:v>-2.0</c:v>
                </c:pt>
                <c:pt idx="212">
                  <c:v>-2.0</c:v>
                </c:pt>
                <c:pt idx="213">
                  <c:v>-2.0</c:v>
                </c:pt>
                <c:pt idx="214">
                  <c:v>-2.0</c:v>
                </c:pt>
                <c:pt idx="215">
                  <c:v>-2.0</c:v>
                </c:pt>
                <c:pt idx="216">
                  <c:v>-2.0</c:v>
                </c:pt>
                <c:pt idx="217">
                  <c:v>-2.0</c:v>
                </c:pt>
                <c:pt idx="218">
                  <c:v>-2.0</c:v>
                </c:pt>
                <c:pt idx="219">
                  <c:v>-2.0</c:v>
                </c:pt>
                <c:pt idx="220">
                  <c:v>-2.0</c:v>
                </c:pt>
                <c:pt idx="221">
                  <c:v>-2.0</c:v>
                </c:pt>
                <c:pt idx="222">
                  <c:v>-2.0</c:v>
                </c:pt>
                <c:pt idx="223">
                  <c:v>-2.0</c:v>
                </c:pt>
                <c:pt idx="224">
                  <c:v>-2.0</c:v>
                </c:pt>
                <c:pt idx="225">
                  <c:v>-2.0</c:v>
                </c:pt>
                <c:pt idx="226">
                  <c:v>-2.0</c:v>
                </c:pt>
                <c:pt idx="227">
                  <c:v>-2.0</c:v>
                </c:pt>
                <c:pt idx="228">
                  <c:v>-2.0</c:v>
                </c:pt>
                <c:pt idx="229">
                  <c:v>-2.0</c:v>
                </c:pt>
                <c:pt idx="230">
                  <c:v>-2.0</c:v>
                </c:pt>
                <c:pt idx="231">
                  <c:v>-2.0</c:v>
                </c:pt>
                <c:pt idx="232">
                  <c:v>-2.0</c:v>
                </c:pt>
                <c:pt idx="233">
                  <c:v>-2.0</c:v>
                </c:pt>
                <c:pt idx="234">
                  <c:v>-2.0</c:v>
                </c:pt>
                <c:pt idx="235">
                  <c:v>-2.0</c:v>
                </c:pt>
                <c:pt idx="236">
                  <c:v>-2.0</c:v>
                </c:pt>
                <c:pt idx="237">
                  <c:v>-2.0</c:v>
                </c:pt>
                <c:pt idx="238">
                  <c:v>-2.0</c:v>
                </c:pt>
                <c:pt idx="288">
                  <c:v>-2.0</c:v>
                </c:pt>
                <c:pt idx="289">
                  <c:v>-2.0</c:v>
                </c:pt>
                <c:pt idx="290">
                  <c:v>-2.0</c:v>
                </c:pt>
                <c:pt idx="291">
                  <c:v>-2.0</c:v>
                </c:pt>
                <c:pt idx="292">
                  <c:v>-2.0</c:v>
                </c:pt>
                <c:pt idx="293">
                  <c:v>-2.0</c:v>
                </c:pt>
                <c:pt idx="294">
                  <c:v>-2.0</c:v>
                </c:pt>
                <c:pt idx="295">
                  <c:v>-2.0</c:v>
                </c:pt>
                <c:pt idx="296">
                  <c:v>-2.0</c:v>
                </c:pt>
                <c:pt idx="297">
                  <c:v>-2.0</c:v>
                </c:pt>
                <c:pt idx="298">
                  <c:v>-2.0</c:v>
                </c:pt>
                <c:pt idx="299">
                  <c:v>-2.0</c:v>
                </c:pt>
                <c:pt idx="300">
                  <c:v>-2.0</c:v>
                </c:pt>
                <c:pt idx="301">
                  <c:v>-2.0</c:v>
                </c:pt>
                <c:pt idx="302">
                  <c:v>-2.0</c:v>
                </c:pt>
                <c:pt idx="303">
                  <c:v>-2.0</c:v>
                </c:pt>
                <c:pt idx="304">
                  <c:v>-2.0</c:v>
                </c:pt>
                <c:pt idx="305">
                  <c:v>-2.0</c:v>
                </c:pt>
                <c:pt idx="306">
                  <c:v>-2.0</c:v>
                </c:pt>
                <c:pt idx="307">
                  <c:v>-2.0</c:v>
                </c:pt>
                <c:pt idx="308">
                  <c:v>-2.0</c:v>
                </c:pt>
                <c:pt idx="309">
                  <c:v>-2.0</c:v>
                </c:pt>
                <c:pt idx="310">
                  <c:v>-2.0</c:v>
                </c:pt>
                <c:pt idx="311">
                  <c:v>-2.0</c:v>
                </c:pt>
                <c:pt idx="312">
                  <c:v>-2.0</c:v>
                </c:pt>
                <c:pt idx="313">
                  <c:v>-2.0</c:v>
                </c:pt>
                <c:pt idx="314">
                  <c:v>-2.0</c:v>
                </c:pt>
                <c:pt idx="315">
                  <c:v>-2.0</c:v>
                </c:pt>
                <c:pt idx="316">
                  <c:v>-2.0</c:v>
                </c:pt>
                <c:pt idx="317">
                  <c:v>-2.0</c:v>
                </c:pt>
                <c:pt idx="318">
                  <c:v>-2.0</c:v>
                </c:pt>
                <c:pt idx="319">
                  <c:v>-2.0</c:v>
                </c:pt>
                <c:pt idx="320">
                  <c:v>-2.0</c:v>
                </c:pt>
                <c:pt idx="321">
                  <c:v>-2.0</c:v>
                </c:pt>
                <c:pt idx="322">
                  <c:v>-2.0</c:v>
                </c:pt>
                <c:pt idx="323">
                  <c:v>-2.0</c:v>
                </c:pt>
                <c:pt idx="324">
                  <c:v>-2.0</c:v>
                </c:pt>
                <c:pt idx="325">
                  <c:v>-2.0</c:v>
                </c:pt>
                <c:pt idx="326">
                  <c:v>-2.0</c:v>
                </c:pt>
                <c:pt idx="327">
                  <c:v>-2.0</c:v>
                </c:pt>
                <c:pt idx="328">
                  <c:v>-2.0</c:v>
                </c:pt>
                <c:pt idx="329">
                  <c:v>-2.0</c:v>
                </c:pt>
                <c:pt idx="330">
                  <c:v>-2.0</c:v>
                </c:pt>
                <c:pt idx="331">
                  <c:v>-2.0</c:v>
                </c:pt>
                <c:pt idx="332">
                  <c:v>-2.0</c:v>
                </c:pt>
                <c:pt idx="333">
                  <c:v>-2.0</c:v>
                </c:pt>
                <c:pt idx="334">
                  <c:v>-2.0</c:v>
                </c:pt>
                <c:pt idx="335">
                  <c:v>-2.0</c:v>
                </c:pt>
                <c:pt idx="336">
                  <c:v>-2.0</c:v>
                </c:pt>
                <c:pt idx="337">
                  <c:v>-2.0</c:v>
                </c:pt>
                <c:pt idx="338">
                  <c:v>-2.0</c:v>
                </c:pt>
                <c:pt idx="339">
                  <c:v>-2.0</c:v>
                </c:pt>
                <c:pt idx="340">
                  <c:v>-2.0</c:v>
                </c:pt>
                <c:pt idx="341">
                  <c:v>-2.0</c:v>
                </c:pt>
                <c:pt idx="342">
                  <c:v>-2.0</c:v>
                </c:pt>
                <c:pt idx="343">
                  <c:v>-2.0</c:v>
                </c:pt>
                <c:pt idx="757">
                  <c:v>-2.0</c:v>
                </c:pt>
                <c:pt idx="758">
                  <c:v>-2.0</c:v>
                </c:pt>
                <c:pt idx="759">
                  <c:v>-2.0</c:v>
                </c:pt>
                <c:pt idx="760">
                  <c:v>-2.0</c:v>
                </c:pt>
                <c:pt idx="761">
                  <c:v>-2.0</c:v>
                </c:pt>
                <c:pt idx="762">
                  <c:v>-2.0</c:v>
                </c:pt>
                <c:pt idx="763">
                  <c:v>-2.0</c:v>
                </c:pt>
                <c:pt idx="764">
                  <c:v>-2.0</c:v>
                </c:pt>
                <c:pt idx="765">
                  <c:v>-2.0</c:v>
                </c:pt>
                <c:pt idx="766">
                  <c:v>-2.0</c:v>
                </c:pt>
                <c:pt idx="767">
                  <c:v>-2.0</c:v>
                </c:pt>
                <c:pt idx="768">
                  <c:v>-2.0</c:v>
                </c:pt>
                <c:pt idx="769">
                  <c:v>-2.0</c:v>
                </c:pt>
                <c:pt idx="770">
                  <c:v>-2.0</c:v>
                </c:pt>
                <c:pt idx="771">
                  <c:v>-2.0</c:v>
                </c:pt>
                <c:pt idx="772">
                  <c:v>-2.0</c:v>
                </c:pt>
                <c:pt idx="773">
                  <c:v>-2.0</c:v>
                </c:pt>
                <c:pt idx="774">
                  <c:v>-2.0</c:v>
                </c:pt>
                <c:pt idx="775">
                  <c:v>-2.0</c:v>
                </c:pt>
                <c:pt idx="776">
                  <c:v>-2.0</c:v>
                </c:pt>
                <c:pt idx="777">
                  <c:v>-2.0</c:v>
                </c:pt>
                <c:pt idx="778">
                  <c:v>-2.0</c:v>
                </c:pt>
                <c:pt idx="779">
                  <c:v>-2.0</c:v>
                </c:pt>
                <c:pt idx="780">
                  <c:v>-2.0</c:v>
                </c:pt>
                <c:pt idx="781">
                  <c:v>-2.0</c:v>
                </c:pt>
                <c:pt idx="782">
                  <c:v>-2.0</c:v>
                </c:pt>
                <c:pt idx="783">
                  <c:v>-2.0</c:v>
                </c:pt>
                <c:pt idx="784">
                  <c:v>-2.0</c:v>
                </c:pt>
                <c:pt idx="785">
                  <c:v>-2.0</c:v>
                </c:pt>
                <c:pt idx="786">
                  <c:v>-2.0</c:v>
                </c:pt>
                <c:pt idx="787">
                  <c:v>-2.0</c:v>
                </c:pt>
                <c:pt idx="788">
                  <c:v>-2.0</c:v>
                </c:pt>
                <c:pt idx="789">
                  <c:v>-2.0</c:v>
                </c:pt>
                <c:pt idx="790">
                  <c:v>-2.0</c:v>
                </c:pt>
                <c:pt idx="791">
                  <c:v>-2.0</c:v>
                </c:pt>
                <c:pt idx="792">
                  <c:v>-2.0</c:v>
                </c:pt>
                <c:pt idx="793">
                  <c:v>-2.0</c:v>
                </c:pt>
                <c:pt idx="794">
                  <c:v>-2.0</c:v>
                </c:pt>
                <c:pt idx="795">
                  <c:v>-2.0</c:v>
                </c:pt>
                <c:pt idx="1313">
                  <c:v>-2.0</c:v>
                </c:pt>
                <c:pt idx="1314">
                  <c:v>-2.0</c:v>
                </c:pt>
                <c:pt idx="1315">
                  <c:v>-2.0</c:v>
                </c:pt>
                <c:pt idx="1316">
                  <c:v>-2.0</c:v>
                </c:pt>
                <c:pt idx="1317">
                  <c:v>-2.0</c:v>
                </c:pt>
                <c:pt idx="1318">
                  <c:v>-2.0</c:v>
                </c:pt>
                <c:pt idx="1319">
                  <c:v>-2.0</c:v>
                </c:pt>
                <c:pt idx="1320">
                  <c:v>-2.0</c:v>
                </c:pt>
                <c:pt idx="1321">
                  <c:v>-2.0</c:v>
                </c:pt>
                <c:pt idx="1322">
                  <c:v>-2.0</c:v>
                </c:pt>
                <c:pt idx="1323">
                  <c:v>-2.0</c:v>
                </c:pt>
                <c:pt idx="1324">
                  <c:v>-2.0</c:v>
                </c:pt>
                <c:pt idx="1325">
                  <c:v>-2.0</c:v>
                </c:pt>
                <c:pt idx="1326">
                  <c:v>-2.0</c:v>
                </c:pt>
                <c:pt idx="1327">
                  <c:v>-2.0</c:v>
                </c:pt>
                <c:pt idx="1328">
                  <c:v>-2.0</c:v>
                </c:pt>
                <c:pt idx="1329">
                  <c:v>-2.0</c:v>
                </c:pt>
                <c:pt idx="1330">
                  <c:v>-2.0</c:v>
                </c:pt>
                <c:pt idx="1331">
                  <c:v>-2.0</c:v>
                </c:pt>
                <c:pt idx="1332">
                  <c:v>-2.0</c:v>
                </c:pt>
                <c:pt idx="1333">
                  <c:v>-2.0</c:v>
                </c:pt>
                <c:pt idx="1334">
                  <c:v>-2.0</c:v>
                </c:pt>
                <c:pt idx="1335">
                  <c:v>-2.0</c:v>
                </c:pt>
                <c:pt idx="1336">
                  <c:v>-2.0</c:v>
                </c:pt>
                <c:pt idx="1337">
                  <c:v>-2.0</c:v>
                </c:pt>
                <c:pt idx="1338">
                  <c:v>-2.0</c:v>
                </c:pt>
                <c:pt idx="1339">
                  <c:v>-2.0</c:v>
                </c:pt>
                <c:pt idx="1340">
                  <c:v>-2.0</c:v>
                </c:pt>
                <c:pt idx="1341">
                  <c:v>-2.0</c:v>
                </c:pt>
                <c:pt idx="1342">
                  <c:v>-2.0</c:v>
                </c:pt>
                <c:pt idx="1343">
                  <c:v>-2.0</c:v>
                </c:pt>
                <c:pt idx="1344">
                  <c:v>-2.0</c:v>
                </c:pt>
                <c:pt idx="1345">
                  <c:v>-2.0</c:v>
                </c:pt>
                <c:pt idx="1346">
                  <c:v>-2.0</c:v>
                </c:pt>
                <c:pt idx="1347">
                  <c:v>-2.0</c:v>
                </c:pt>
                <c:pt idx="1348">
                  <c:v>-2.0</c:v>
                </c:pt>
                <c:pt idx="1349">
                  <c:v>-2.0</c:v>
                </c:pt>
                <c:pt idx="1350">
                  <c:v>-2.0</c:v>
                </c:pt>
                <c:pt idx="1351">
                  <c:v>-2.0</c:v>
                </c:pt>
                <c:pt idx="1352">
                  <c:v>-2.0</c:v>
                </c:pt>
                <c:pt idx="1666">
                  <c:v>-2.0</c:v>
                </c:pt>
                <c:pt idx="1667">
                  <c:v>-2.0</c:v>
                </c:pt>
                <c:pt idx="1668">
                  <c:v>-2.0</c:v>
                </c:pt>
                <c:pt idx="1669">
                  <c:v>-2.0</c:v>
                </c:pt>
                <c:pt idx="1670">
                  <c:v>-2.0</c:v>
                </c:pt>
                <c:pt idx="1671">
                  <c:v>-2.0</c:v>
                </c:pt>
                <c:pt idx="1672">
                  <c:v>-2.0</c:v>
                </c:pt>
                <c:pt idx="1673">
                  <c:v>-2.0</c:v>
                </c:pt>
                <c:pt idx="1674">
                  <c:v>-2.0</c:v>
                </c:pt>
                <c:pt idx="1675">
                  <c:v>-2.0</c:v>
                </c:pt>
                <c:pt idx="1676">
                  <c:v>-2.0</c:v>
                </c:pt>
                <c:pt idx="1677">
                  <c:v>-2.0</c:v>
                </c:pt>
                <c:pt idx="1678">
                  <c:v>-2.0</c:v>
                </c:pt>
                <c:pt idx="1679">
                  <c:v>-2.0</c:v>
                </c:pt>
                <c:pt idx="1680">
                  <c:v>-2.0</c:v>
                </c:pt>
                <c:pt idx="1681">
                  <c:v>-2.0</c:v>
                </c:pt>
                <c:pt idx="1682">
                  <c:v>-2.0</c:v>
                </c:pt>
                <c:pt idx="1683">
                  <c:v>-2.0</c:v>
                </c:pt>
                <c:pt idx="1684">
                  <c:v>-2.0</c:v>
                </c:pt>
                <c:pt idx="1685">
                  <c:v>-2.0</c:v>
                </c:pt>
                <c:pt idx="1686">
                  <c:v>-2.0</c:v>
                </c:pt>
                <c:pt idx="1687">
                  <c:v>-2.0</c:v>
                </c:pt>
                <c:pt idx="1688">
                  <c:v>-2.0</c:v>
                </c:pt>
                <c:pt idx="1689">
                  <c:v>-2.0</c:v>
                </c:pt>
                <c:pt idx="1690">
                  <c:v>-2.0</c:v>
                </c:pt>
                <c:pt idx="1691">
                  <c:v>-2.0</c:v>
                </c:pt>
                <c:pt idx="1692">
                  <c:v>-2.0</c:v>
                </c:pt>
                <c:pt idx="1693">
                  <c:v>-2.0</c:v>
                </c:pt>
                <c:pt idx="1694">
                  <c:v>-2.0</c:v>
                </c:pt>
                <c:pt idx="1695">
                  <c:v>-2.0</c:v>
                </c:pt>
                <c:pt idx="1696">
                  <c:v>-2.0</c:v>
                </c:pt>
                <c:pt idx="1697">
                  <c:v>-2.0</c:v>
                </c:pt>
                <c:pt idx="1698">
                  <c:v>-2.0</c:v>
                </c:pt>
                <c:pt idx="1699">
                  <c:v>-2.0</c:v>
                </c:pt>
                <c:pt idx="1700">
                  <c:v>-2.0</c:v>
                </c:pt>
                <c:pt idx="1701">
                  <c:v>-2.0</c:v>
                </c:pt>
                <c:pt idx="1702">
                  <c:v>-2.0</c:v>
                </c:pt>
                <c:pt idx="1703">
                  <c:v>-2.0</c:v>
                </c:pt>
                <c:pt idx="1704">
                  <c:v>-2.0</c:v>
                </c:pt>
                <c:pt idx="1705">
                  <c:v>-2.0</c:v>
                </c:pt>
                <c:pt idx="1706">
                  <c:v>-2.0</c:v>
                </c:pt>
                <c:pt idx="1707">
                  <c:v>-2.0</c:v>
                </c:pt>
                <c:pt idx="1708">
                  <c:v>-2.0</c:v>
                </c:pt>
                <c:pt idx="1709">
                  <c:v>-2.0</c:v>
                </c:pt>
                <c:pt idx="1710">
                  <c:v>-2.0</c:v>
                </c:pt>
                <c:pt idx="1711">
                  <c:v>-2.0</c:v>
                </c:pt>
                <c:pt idx="1712">
                  <c:v>-2.0</c:v>
                </c:pt>
                <c:pt idx="1713">
                  <c:v>-2.0</c:v>
                </c:pt>
                <c:pt idx="1714">
                  <c:v>-2.0</c:v>
                </c:pt>
                <c:pt idx="1715">
                  <c:v>-2.0</c:v>
                </c:pt>
                <c:pt idx="1716">
                  <c:v>-2.0</c:v>
                </c:pt>
                <c:pt idx="1717">
                  <c:v>-2.0</c:v>
                </c:pt>
                <c:pt idx="1718">
                  <c:v>-2.0</c:v>
                </c:pt>
                <c:pt idx="1719">
                  <c:v>-2.0</c:v>
                </c:pt>
                <c:pt idx="1720">
                  <c:v>-2.0</c:v>
                </c:pt>
                <c:pt idx="1721">
                  <c:v>-2.0</c:v>
                </c:pt>
                <c:pt idx="1722">
                  <c:v>-2.0</c:v>
                </c:pt>
                <c:pt idx="1723">
                  <c:v>-2.0</c:v>
                </c:pt>
                <c:pt idx="1724">
                  <c:v>-2.0</c:v>
                </c:pt>
                <c:pt idx="1725">
                  <c:v>-2.0</c:v>
                </c:pt>
                <c:pt idx="1726">
                  <c:v>-2.0</c:v>
                </c:pt>
                <c:pt idx="1727">
                  <c:v>-2.0</c:v>
                </c:pt>
                <c:pt idx="1728">
                  <c:v>-2.0</c:v>
                </c:pt>
                <c:pt idx="1729">
                  <c:v>-2.0</c:v>
                </c:pt>
                <c:pt idx="1730">
                  <c:v>-2.0</c:v>
                </c:pt>
                <c:pt idx="1731">
                  <c:v>-2.0</c:v>
                </c:pt>
                <c:pt idx="1732">
                  <c:v>-2.0</c:v>
                </c:pt>
                <c:pt idx="1733">
                  <c:v>-2.0</c:v>
                </c:pt>
                <c:pt idx="1734">
                  <c:v>-2.0</c:v>
                </c:pt>
                <c:pt idx="1735">
                  <c:v>-2.0</c:v>
                </c:pt>
                <c:pt idx="1736">
                  <c:v>-2.0</c:v>
                </c:pt>
                <c:pt idx="1737">
                  <c:v>-2.0</c:v>
                </c:pt>
                <c:pt idx="1738">
                  <c:v>-2.0</c:v>
                </c:pt>
                <c:pt idx="1739">
                  <c:v>-2.0</c:v>
                </c:pt>
                <c:pt idx="1740">
                  <c:v>-2.0</c:v>
                </c:pt>
                <c:pt idx="1741">
                  <c:v>-2.0</c:v>
                </c:pt>
                <c:pt idx="1742">
                  <c:v>-2.0</c:v>
                </c:pt>
                <c:pt idx="1743">
                  <c:v>-2.0</c:v>
                </c:pt>
                <c:pt idx="1744">
                  <c:v>-2.0</c:v>
                </c:pt>
                <c:pt idx="1745">
                  <c:v>-2.0</c:v>
                </c:pt>
                <c:pt idx="1746">
                  <c:v>-2.0</c:v>
                </c:pt>
                <c:pt idx="1747">
                  <c:v>-2.0</c:v>
                </c:pt>
              </c:numCache>
            </c:numRef>
          </c:val>
        </c:ser>
        <c:dLbls>
          <c:showLegendKey val="0"/>
          <c:showVal val="0"/>
          <c:showCatName val="0"/>
          <c:showSerName val="0"/>
          <c:showPercent val="0"/>
          <c:showBubbleSize val="0"/>
        </c:dLbls>
        <c:gapWidth val="150"/>
        <c:axId val="-2088650808"/>
        <c:axId val="-2088647624"/>
      </c:barChart>
      <c:lineChart>
        <c:grouping val="standard"/>
        <c:varyColors val="0"/>
        <c:ser>
          <c:idx val="0"/>
          <c:order val="0"/>
          <c:tx>
            <c:strRef>
              <c:f>ChiFed!$D$2</c:f>
              <c:strCache>
                <c:ptCount val="1"/>
                <c:pt idx="0">
                  <c:v>Index</c:v>
                </c:pt>
              </c:strCache>
            </c:strRef>
          </c:tx>
          <c:spPr>
            <a:ln w="31750">
              <a:solidFill>
                <a:schemeClr val="accent1">
                  <a:lumMod val="75000"/>
                </a:schemeClr>
              </a:solidFill>
            </a:ln>
          </c:spPr>
          <c:marker>
            <c:symbol val="none"/>
          </c:marker>
          <c:cat>
            <c:numRef>
              <c:f>ChiFed!$B$3:$B$2232</c:f>
              <c:numCache>
                <c:formatCode>General</c:formatCode>
                <c:ptCount val="2230"/>
                <c:pt idx="0">
                  <c:v>1976.0</c:v>
                </c:pt>
                <c:pt idx="53">
                  <c:v>1977.0</c:v>
                </c:pt>
                <c:pt idx="105">
                  <c:v>1978.0</c:v>
                </c:pt>
                <c:pt idx="157">
                  <c:v>1979.0</c:v>
                </c:pt>
                <c:pt idx="209">
                  <c:v>1980.0</c:v>
                </c:pt>
                <c:pt idx="261">
                  <c:v>1981.0</c:v>
                </c:pt>
                <c:pt idx="313">
                  <c:v>1982.0</c:v>
                </c:pt>
                <c:pt idx="366">
                  <c:v>1983.0</c:v>
                </c:pt>
                <c:pt idx="418">
                  <c:v>1984.0</c:v>
                </c:pt>
                <c:pt idx="470">
                  <c:v>1985.0</c:v>
                </c:pt>
                <c:pt idx="522">
                  <c:v>1986.0</c:v>
                </c:pt>
                <c:pt idx="574">
                  <c:v>1987.0</c:v>
                </c:pt>
                <c:pt idx="626">
                  <c:v>1988.0</c:v>
                </c:pt>
                <c:pt idx="679">
                  <c:v>1989.0</c:v>
                </c:pt>
                <c:pt idx="732">
                  <c:v>1990.0</c:v>
                </c:pt>
                <c:pt idx="783">
                  <c:v>1991.0</c:v>
                </c:pt>
                <c:pt idx="835">
                  <c:v>1992.0</c:v>
                </c:pt>
                <c:pt idx="887">
                  <c:v>1993.0</c:v>
                </c:pt>
                <c:pt idx="940">
                  <c:v>1994.0</c:v>
                </c:pt>
                <c:pt idx="992">
                  <c:v>1995.0</c:v>
                </c:pt>
                <c:pt idx="1044">
                  <c:v>1996.0</c:v>
                </c:pt>
                <c:pt idx="1096">
                  <c:v>1997.0</c:v>
                </c:pt>
                <c:pt idx="1148">
                  <c:v>1998.0</c:v>
                </c:pt>
                <c:pt idx="1200">
                  <c:v>1999.0</c:v>
                </c:pt>
                <c:pt idx="1253">
                  <c:v>2000.0</c:v>
                </c:pt>
                <c:pt idx="1305">
                  <c:v>2001.0</c:v>
                </c:pt>
                <c:pt idx="1357">
                  <c:v>2002.0</c:v>
                </c:pt>
                <c:pt idx="1409">
                  <c:v>2003.0</c:v>
                </c:pt>
                <c:pt idx="1461">
                  <c:v>2004.0</c:v>
                </c:pt>
                <c:pt idx="1514">
                  <c:v>2005.0</c:v>
                </c:pt>
                <c:pt idx="1566">
                  <c:v>2006.0</c:v>
                </c:pt>
                <c:pt idx="1618">
                  <c:v>2007.0</c:v>
                </c:pt>
                <c:pt idx="1670">
                  <c:v>2008.0</c:v>
                </c:pt>
                <c:pt idx="1722">
                  <c:v>2009.0</c:v>
                </c:pt>
                <c:pt idx="1774">
                  <c:v>2010.0</c:v>
                </c:pt>
                <c:pt idx="1827">
                  <c:v>2011.0</c:v>
                </c:pt>
                <c:pt idx="1879">
                  <c:v>2012.0</c:v>
                </c:pt>
                <c:pt idx="1931">
                  <c:v>2013.0</c:v>
                </c:pt>
                <c:pt idx="1983">
                  <c:v>2014.0</c:v>
                </c:pt>
                <c:pt idx="2035">
                  <c:v>2015.0</c:v>
                </c:pt>
                <c:pt idx="2087">
                  <c:v>2016.0</c:v>
                </c:pt>
                <c:pt idx="2140">
                  <c:v>2017.0</c:v>
                </c:pt>
                <c:pt idx="2192">
                  <c:v>2018.0</c:v>
                </c:pt>
              </c:numCache>
            </c:numRef>
          </c:cat>
          <c:val>
            <c:numRef>
              <c:f>ChiFed!$D$3:$D$2232</c:f>
              <c:numCache>
                <c:formatCode>0.00</c:formatCode>
                <c:ptCount val="2230"/>
                <c:pt idx="0">
                  <c:v>-1.24</c:v>
                </c:pt>
                <c:pt idx="1">
                  <c:v>-1.24</c:v>
                </c:pt>
                <c:pt idx="2">
                  <c:v>-1.25</c:v>
                </c:pt>
                <c:pt idx="3">
                  <c:v>-1.25</c:v>
                </c:pt>
                <c:pt idx="4">
                  <c:v>-1.26</c:v>
                </c:pt>
                <c:pt idx="5">
                  <c:v>-1.27</c:v>
                </c:pt>
                <c:pt idx="6">
                  <c:v>-1.28</c:v>
                </c:pt>
                <c:pt idx="7">
                  <c:v>-1.28</c:v>
                </c:pt>
                <c:pt idx="8">
                  <c:v>-1.29</c:v>
                </c:pt>
                <c:pt idx="9">
                  <c:v>-1.3</c:v>
                </c:pt>
                <c:pt idx="10">
                  <c:v>-1.31</c:v>
                </c:pt>
                <c:pt idx="11">
                  <c:v>-1.31</c:v>
                </c:pt>
                <c:pt idx="12">
                  <c:v>-1.32</c:v>
                </c:pt>
                <c:pt idx="13">
                  <c:v>-1.32</c:v>
                </c:pt>
                <c:pt idx="14">
                  <c:v>-1.31</c:v>
                </c:pt>
                <c:pt idx="15">
                  <c:v>-1.31</c:v>
                </c:pt>
                <c:pt idx="16">
                  <c:v>-1.3</c:v>
                </c:pt>
                <c:pt idx="17">
                  <c:v>-1.3</c:v>
                </c:pt>
                <c:pt idx="18">
                  <c:v>-1.29</c:v>
                </c:pt>
                <c:pt idx="19">
                  <c:v>-1.28</c:v>
                </c:pt>
                <c:pt idx="20">
                  <c:v>-1.26</c:v>
                </c:pt>
                <c:pt idx="21">
                  <c:v>-1.25</c:v>
                </c:pt>
                <c:pt idx="22">
                  <c:v>-1.23</c:v>
                </c:pt>
                <c:pt idx="23">
                  <c:v>-1.21</c:v>
                </c:pt>
                <c:pt idx="24">
                  <c:v>-1.18</c:v>
                </c:pt>
                <c:pt idx="25">
                  <c:v>-1.16</c:v>
                </c:pt>
                <c:pt idx="26">
                  <c:v>-1.12</c:v>
                </c:pt>
                <c:pt idx="27">
                  <c:v>-1.09</c:v>
                </c:pt>
                <c:pt idx="28">
                  <c:v>-1.04</c:v>
                </c:pt>
                <c:pt idx="29">
                  <c:v>-1.0</c:v>
                </c:pt>
                <c:pt idx="30">
                  <c:v>-0.95</c:v>
                </c:pt>
                <c:pt idx="31">
                  <c:v>-0.9</c:v>
                </c:pt>
                <c:pt idx="32">
                  <c:v>-0.85</c:v>
                </c:pt>
                <c:pt idx="33">
                  <c:v>-0.8</c:v>
                </c:pt>
                <c:pt idx="34">
                  <c:v>-0.75</c:v>
                </c:pt>
                <c:pt idx="35">
                  <c:v>-0.7</c:v>
                </c:pt>
                <c:pt idx="36">
                  <c:v>-0.65</c:v>
                </c:pt>
                <c:pt idx="37">
                  <c:v>-0.6</c:v>
                </c:pt>
                <c:pt idx="38">
                  <c:v>-0.56</c:v>
                </c:pt>
                <c:pt idx="39">
                  <c:v>-0.51</c:v>
                </c:pt>
                <c:pt idx="40">
                  <c:v>-0.47</c:v>
                </c:pt>
                <c:pt idx="41">
                  <c:v>-0.43</c:v>
                </c:pt>
                <c:pt idx="42">
                  <c:v>-0.39</c:v>
                </c:pt>
                <c:pt idx="43">
                  <c:v>-0.35</c:v>
                </c:pt>
                <c:pt idx="44">
                  <c:v>-0.32</c:v>
                </c:pt>
                <c:pt idx="45">
                  <c:v>-0.29</c:v>
                </c:pt>
                <c:pt idx="46">
                  <c:v>-0.27</c:v>
                </c:pt>
                <c:pt idx="47">
                  <c:v>-0.25</c:v>
                </c:pt>
                <c:pt idx="48">
                  <c:v>-0.23</c:v>
                </c:pt>
                <c:pt idx="49">
                  <c:v>-0.23</c:v>
                </c:pt>
                <c:pt idx="50">
                  <c:v>-0.23</c:v>
                </c:pt>
                <c:pt idx="51">
                  <c:v>-0.23</c:v>
                </c:pt>
                <c:pt idx="52">
                  <c:v>-0.24</c:v>
                </c:pt>
                <c:pt idx="53">
                  <c:v>-0.25</c:v>
                </c:pt>
                <c:pt idx="54">
                  <c:v>-0.27</c:v>
                </c:pt>
                <c:pt idx="55">
                  <c:v>-0.28</c:v>
                </c:pt>
                <c:pt idx="56">
                  <c:v>-0.29</c:v>
                </c:pt>
                <c:pt idx="57">
                  <c:v>-0.3</c:v>
                </c:pt>
                <c:pt idx="58">
                  <c:v>-0.31</c:v>
                </c:pt>
                <c:pt idx="59">
                  <c:v>-0.31</c:v>
                </c:pt>
                <c:pt idx="60">
                  <c:v>-0.31</c:v>
                </c:pt>
                <c:pt idx="61">
                  <c:v>-0.31</c:v>
                </c:pt>
                <c:pt idx="62">
                  <c:v>-0.3</c:v>
                </c:pt>
                <c:pt idx="63">
                  <c:v>-0.29</c:v>
                </c:pt>
                <c:pt idx="64">
                  <c:v>-0.28</c:v>
                </c:pt>
                <c:pt idx="65">
                  <c:v>-0.26</c:v>
                </c:pt>
                <c:pt idx="66">
                  <c:v>-0.24</c:v>
                </c:pt>
                <c:pt idx="67">
                  <c:v>-0.21</c:v>
                </c:pt>
                <c:pt idx="68">
                  <c:v>-0.17</c:v>
                </c:pt>
                <c:pt idx="69">
                  <c:v>-0.13</c:v>
                </c:pt>
                <c:pt idx="70">
                  <c:v>-0.09</c:v>
                </c:pt>
                <c:pt idx="71">
                  <c:v>-0.04</c:v>
                </c:pt>
                <c:pt idx="72">
                  <c:v>0.01</c:v>
                </c:pt>
                <c:pt idx="73">
                  <c:v>0.05</c:v>
                </c:pt>
                <c:pt idx="74">
                  <c:v>0.1</c:v>
                </c:pt>
                <c:pt idx="75">
                  <c:v>0.14</c:v>
                </c:pt>
                <c:pt idx="76">
                  <c:v>0.18</c:v>
                </c:pt>
                <c:pt idx="77">
                  <c:v>0.22</c:v>
                </c:pt>
                <c:pt idx="78">
                  <c:v>0.26</c:v>
                </c:pt>
                <c:pt idx="79">
                  <c:v>0.29</c:v>
                </c:pt>
                <c:pt idx="80">
                  <c:v>0.31</c:v>
                </c:pt>
                <c:pt idx="81">
                  <c:v>0.34</c:v>
                </c:pt>
                <c:pt idx="82">
                  <c:v>0.36</c:v>
                </c:pt>
                <c:pt idx="83">
                  <c:v>0.37</c:v>
                </c:pt>
                <c:pt idx="84">
                  <c:v>0.39</c:v>
                </c:pt>
                <c:pt idx="85">
                  <c:v>0.4</c:v>
                </c:pt>
                <c:pt idx="86">
                  <c:v>0.4</c:v>
                </c:pt>
                <c:pt idx="87">
                  <c:v>0.41</c:v>
                </c:pt>
                <c:pt idx="88">
                  <c:v>0.41</c:v>
                </c:pt>
                <c:pt idx="89">
                  <c:v>0.4</c:v>
                </c:pt>
                <c:pt idx="90">
                  <c:v>0.4</c:v>
                </c:pt>
                <c:pt idx="91">
                  <c:v>0.39</c:v>
                </c:pt>
                <c:pt idx="92">
                  <c:v>0.39</c:v>
                </c:pt>
                <c:pt idx="93">
                  <c:v>0.38</c:v>
                </c:pt>
                <c:pt idx="94">
                  <c:v>0.38</c:v>
                </c:pt>
                <c:pt idx="95">
                  <c:v>0.38</c:v>
                </c:pt>
                <c:pt idx="96">
                  <c:v>0.38</c:v>
                </c:pt>
                <c:pt idx="97">
                  <c:v>0.38</c:v>
                </c:pt>
                <c:pt idx="98">
                  <c:v>0.39</c:v>
                </c:pt>
                <c:pt idx="99">
                  <c:v>0.39</c:v>
                </c:pt>
                <c:pt idx="100">
                  <c:v>0.4</c:v>
                </c:pt>
                <c:pt idx="101">
                  <c:v>0.41</c:v>
                </c:pt>
                <c:pt idx="102">
                  <c:v>0.42</c:v>
                </c:pt>
                <c:pt idx="103">
                  <c:v>0.43</c:v>
                </c:pt>
                <c:pt idx="104">
                  <c:v>0.45</c:v>
                </c:pt>
                <c:pt idx="105">
                  <c:v>0.46</c:v>
                </c:pt>
                <c:pt idx="106">
                  <c:v>0.48</c:v>
                </c:pt>
                <c:pt idx="107">
                  <c:v>0.5</c:v>
                </c:pt>
                <c:pt idx="108">
                  <c:v>0.52</c:v>
                </c:pt>
                <c:pt idx="109">
                  <c:v>0.54</c:v>
                </c:pt>
                <c:pt idx="110">
                  <c:v>0.56</c:v>
                </c:pt>
                <c:pt idx="111">
                  <c:v>0.58</c:v>
                </c:pt>
                <c:pt idx="112">
                  <c:v>0.6</c:v>
                </c:pt>
                <c:pt idx="113">
                  <c:v>0.62</c:v>
                </c:pt>
                <c:pt idx="114">
                  <c:v>0.63</c:v>
                </c:pt>
                <c:pt idx="115">
                  <c:v>0.65</c:v>
                </c:pt>
                <c:pt idx="116">
                  <c:v>0.66</c:v>
                </c:pt>
                <c:pt idx="117">
                  <c:v>0.67</c:v>
                </c:pt>
                <c:pt idx="118">
                  <c:v>0.68</c:v>
                </c:pt>
                <c:pt idx="119">
                  <c:v>0.69</c:v>
                </c:pt>
                <c:pt idx="120">
                  <c:v>0.7</c:v>
                </c:pt>
                <c:pt idx="121">
                  <c:v>0.71</c:v>
                </c:pt>
                <c:pt idx="122">
                  <c:v>0.72</c:v>
                </c:pt>
                <c:pt idx="123">
                  <c:v>0.72</c:v>
                </c:pt>
                <c:pt idx="124">
                  <c:v>0.73</c:v>
                </c:pt>
                <c:pt idx="125">
                  <c:v>0.74</c:v>
                </c:pt>
                <c:pt idx="126">
                  <c:v>0.75</c:v>
                </c:pt>
                <c:pt idx="127">
                  <c:v>0.75</c:v>
                </c:pt>
                <c:pt idx="128">
                  <c:v>0.76</c:v>
                </c:pt>
                <c:pt idx="129">
                  <c:v>0.78</c:v>
                </c:pt>
                <c:pt idx="130">
                  <c:v>0.79</c:v>
                </c:pt>
                <c:pt idx="131">
                  <c:v>0.8</c:v>
                </c:pt>
                <c:pt idx="132">
                  <c:v>0.82</c:v>
                </c:pt>
                <c:pt idx="133">
                  <c:v>0.83</c:v>
                </c:pt>
                <c:pt idx="134">
                  <c:v>0.85</c:v>
                </c:pt>
                <c:pt idx="135">
                  <c:v>0.86</c:v>
                </c:pt>
                <c:pt idx="136">
                  <c:v>0.88</c:v>
                </c:pt>
                <c:pt idx="137">
                  <c:v>0.9</c:v>
                </c:pt>
                <c:pt idx="138">
                  <c:v>0.91</c:v>
                </c:pt>
                <c:pt idx="139">
                  <c:v>0.93</c:v>
                </c:pt>
                <c:pt idx="140">
                  <c:v>0.95</c:v>
                </c:pt>
                <c:pt idx="141">
                  <c:v>0.97</c:v>
                </c:pt>
                <c:pt idx="142">
                  <c:v>0.99</c:v>
                </c:pt>
                <c:pt idx="143">
                  <c:v>1.01</c:v>
                </c:pt>
                <c:pt idx="144">
                  <c:v>1.03</c:v>
                </c:pt>
                <c:pt idx="145">
                  <c:v>1.05</c:v>
                </c:pt>
                <c:pt idx="146">
                  <c:v>1.07</c:v>
                </c:pt>
                <c:pt idx="147">
                  <c:v>1.09</c:v>
                </c:pt>
                <c:pt idx="148">
                  <c:v>1.11</c:v>
                </c:pt>
                <c:pt idx="149">
                  <c:v>1.13</c:v>
                </c:pt>
                <c:pt idx="150">
                  <c:v>1.14</c:v>
                </c:pt>
                <c:pt idx="151">
                  <c:v>1.16</c:v>
                </c:pt>
                <c:pt idx="152">
                  <c:v>1.18</c:v>
                </c:pt>
                <c:pt idx="153">
                  <c:v>1.2</c:v>
                </c:pt>
                <c:pt idx="154">
                  <c:v>1.21</c:v>
                </c:pt>
                <c:pt idx="155">
                  <c:v>1.23</c:v>
                </c:pt>
                <c:pt idx="156">
                  <c:v>1.24</c:v>
                </c:pt>
                <c:pt idx="157">
                  <c:v>1.26</c:v>
                </c:pt>
                <c:pt idx="158">
                  <c:v>1.27</c:v>
                </c:pt>
                <c:pt idx="159">
                  <c:v>1.29</c:v>
                </c:pt>
                <c:pt idx="160">
                  <c:v>1.3</c:v>
                </c:pt>
                <c:pt idx="161">
                  <c:v>1.31</c:v>
                </c:pt>
                <c:pt idx="162">
                  <c:v>1.32</c:v>
                </c:pt>
                <c:pt idx="163">
                  <c:v>1.33</c:v>
                </c:pt>
                <c:pt idx="164">
                  <c:v>1.34</c:v>
                </c:pt>
                <c:pt idx="165">
                  <c:v>1.35</c:v>
                </c:pt>
                <c:pt idx="166">
                  <c:v>1.36</c:v>
                </c:pt>
                <c:pt idx="167">
                  <c:v>1.37</c:v>
                </c:pt>
                <c:pt idx="168">
                  <c:v>1.39</c:v>
                </c:pt>
                <c:pt idx="169">
                  <c:v>1.4</c:v>
                </c:pt>
                <c:pt idx="170">
                  <c:v>1.42</c:v>
                </c:pt>
                <c:pt idx="171">
                  <c:v>1.44</c:v>
                </c:pt>
                <c:pt idx="172">
                  <c:v>1.47</c:v>
                </c:pt>
                <c:pt idx="173">
                  <c:v>1.49</c:v>
                </c:pt>
                <c:pt idx="174">
                  <c:v>1.52</c:v>
                </c:pt>
                <c:pt idx="175">
                  <c:v>1.55</c:v>
                </c:pt>
                <c:pt idx="176">
                  <c:v>1.59</c:v>
                </c:pt>
                <c:pt idx="177">
                  <c:v>1.63</c:v>
                </c:pt>
                <c:pt idx="178">
                  <c:v>1.67</c:v>
                </c:pt>
                <c:pt idx="179">
                  <c:v>1.71</c:v>
                </c:pt>
                <c:pt idx="180">
                  <c:v>1.74</c:v>
                </c:pt>
                <c:pt idx="181">
                  <c:v>1.78</c:v>
                </c:pt>
                <c:pt idx="182">
                  <c:v>1.82</c:v>
                </c:pt>
                <c:pt idx="183">
                  <c:v>1.85</c:v>
                </c:pt>
                <c:pt idx="184">
                  <c:v>1.87</c:v>
                </c:pt>
                <c:pt idx="185">
                  <c:v>1.9</c:v>
                </c:pt>
                <c:pt idx="186">
                  <c:v>1.92</c:v>
                </c:pt>
                <c:pt idx="187">
                  <c:v>1.94</c:v>
                </c:pt>
                <c:pt idx="188">
                  <c:v>1.96</c:v>
                </c:pt>
                <c:pt idx="189">
                  <c:v>1.98</c:v>
                </c:pt>
                <c:pt idx="190">
                  <c:v>2.01</c:v>
                </c:pt>
                <c:pt idx="191">
                  <c:v>2.03</c:v>
                </c:pt>
                <c:pt idx="192">
                  <c:v>2.07</c:v>
                </c:pt>
                <c:pt idx="193">
                  <c:v>2.1</c:v>
                </c:pt>
                <c:pt idx="194">
                  <c:v>2.14</c:v>
                </c:pt>
                <c:pt idx="195">
                  <c:v>2.18</c:v>
                </c:pt>
                <c:pt idx="196">
                  <c:v>2.22</c:v>
                </c:pt>
                <c:pt idx="197">
                  <c:v>2.26</c:v>
                </c:pt>
                <c:pt idx="198">
                  <c:v>2.3</c:v>
                </c:pt>
                <c:pt idx="199">
                  <c:v>2.34</c:v>
                </c:pt>
                <c:pt idx="200">
                  <c:v>2.37</c:v>
                </c:pt>
                <c:pt idx="201">
                  <c:v>2.41</c:v>
                </c:pt>
                <c:pt idx="202">
                  <c:v>2.44</c:v>
                </c:pt>
                <c:pt idx="203">
                  <c:v>2.48</c:v>
                </c:pt>
                <c:pt idx="204">
                  <c:v>2.5</c:v>
                </c:pt>
                <c:pt idx="205">
                  <c:v>2.53</c:v>
                </c:pt>
                <c:pt idx="206">
                  <c:v>2.55</c:v>
                </c:pt>
                <c:pt idx="207">
                  <c:v>2.58</c:v>
                </c:pt>
                <c:pt idx="208">
                  <c:v>2.6</c:v>
                </c:pt>
                <c:pt idx="209">
                  <c:v>2.63</c:v>
                </c:pt>
                <c:pt idx="210">
                  <c:v>2.67</c:v>
                </c:pt>
                <c:pt idx="211">
                  <c:v>2.71</c:v>
                </c:pt>
                <c:pt idx="212">
                  <c:v>2.76</c:v>
                </c:pt>
                <c:pt idx="213">
                  <c:v>2.83</c:v>
                </c:pt>
                <c:pt idx="214">
                  <c:v>2.91</c:v>
                </c:pt>
                <c:pt idx="215">
                  <c:v>3.0</c:v>
                </c:pt>
                <c:pt idx="216">
                  <c:v>3.11</c:v>
                </c:pt>
                <c:pt idx="217">
                  <c:v>3.24</c:v>
                </c:pt>
                <c:pt idx="218">
                  <c:v>3.36</c:v>
                </c:pt>
                <c:pt idx="219">
                  <c:v>3.5</c:v>
                </c:pt>
                <c:pt idx="220">
                  <c:v>3.62</c:v>
                </c:pt>
                <c:pt idx="221">
                  <c:v>3.74</c:v>
                </c:pt>
                <c:pt idx="222">
                  <c:v>3.84</c:v>
                </c:pt>
                <c:pt idx="223">
                  <c:v>3.91</c:v>
                </c:pt>
                <c:pt idx="224">
                  <c:v>3.96</c:v>
                </c:pt>
                <c:pt idx="225">
                  <c:v>3.97</c:v>
                </c:pt>
                <c:pt idx="226">
                  <c:v>3.95</c:v>
                </c:pt>
                <c:pt idx="227">
                  <c:v>3.89</c:v>
                </c:pt>
                <c:pt idx="228">
                  <c:v>3.8</c:v>
                </c:pt>
                <c:pt idx="229">
                  <c:v>3.68</c:v>
                </c:pt>
                <c:pt idx="230">
                  <c:v>3.53</c:v>
                </c:pt>
                <c:pt idx="231">
                  <c:v>3.35</c:v>
                </c:pt>
                <c:pt idx="232">
                  <c:v>3.17</c:v>
                </c:pt>
                <c:pt idx="233">
                  <c:v>2.97</c:v>
                </c:pt>
                <c:pt idx="234">
                  <c:v>2.77</c:v>
                </c:pt>
                <c:pt idx="235">
                  <c:v>2.58</c:v>
                </c:pt>
                <c:pt idx="236">
                  <c:v>2.4</c:v>
                </c:pt>
                <c:pt idx="237">
                  <c:v>2.24</c:v>
                </c:pt>
                <c:pt idx="238">
                  <c:v>2.1</c:v>
                </c:pt>
                <c:pt idx="239">
                  <c:v>1.99</c:v>
                </c:pt>
                <c:pt idx="240">
                  <c:v>1.9</c:v>
                </c:pt>
                <c:pt idx="241">
                  <c:v>1.84</c:v>
                </c:pt>
                <c:pt idx="242">
                  <c:v>1.8</c:v>
                </c:pt>
                <c:pt idx="243">
                  <c:v>1.78</c:v>
                </c:pt>
                <c:pt idx="244">
                  <c:v>1.78</c:v>
                </c:pt>
                <c:pt idx="245">
                  <c:v>1.8</c:v>
                </c:pt>
                <c:pt idx="246">
                  <c:v>1.84</c:v>
                </c:pt>
                <c:pt idx="247">
                  <c:v>1.89</c:v>
                </c:pt>
                <c:pt idx="248">
                  <c:v>1.96</c:v>
                </c:pt>
                <c:pt idx="249">
                  <c:v>2.03</c:v>
                </c:pt>
                <c:pt idx="250">
                  <c:v>2.11</c:v>
                </c:pt>
                <c:pt idx="251">
                  <c:v>2.2</c:v>
                </c:pt>
                <c:pt idx="252">
                  <c:v>2.29</c:v>
                </c:pt>
                <c:pt idx="253">
                  <c:v>2.38</c:v>
                </c:pt>
                <c:pt idx="254">
                  <c:v>2.47</c:v>
                </c:pt>
                <c:pt idx="255">
                  <c:v>2.56</c:v>
                </c:pt>
                <c:pt idx="256">
                  <c:v>2.65</c:v>
                </c:pt>
                <c:pt idx="257">
                  <c:v>2.73</c:v>
                </c:pt>
                <c:pt idx="258">
                  <c:v>2.8</c:v>
                </c:pt>
                <c:pt idx="259">
                  <c:v>2.88</c:v>
                </c:pt>
                <c:pt idx="260">
                  <c:v>2.94</c:v>
                </c:pt>
                <c:pt idx="261">
                  <c:v>3.0</c:v>
                </c:pt>
                <c:pt idx="262">
                  <c:v>3.04</c:v>
                </c:pt>
                <c:pt idx="263">
                  <c:v>3.08</c:v>
                </c:pt>
                <c:pt idx="264">
                  <c:v>3.11</c:v>
                </c:pt>
                <c:pt idx="265">
                  <c:v>3.12</c:v>
                </c:pt>
                <c:pt idx="266">
                  <c:v>3.12</c:v>
                </c:pt>
                <c:pt idx="267">
                  <c:v>3.12</c:v>
                </c:pt>
                <c:pt idx="268">
                  <c:v>3.1</c:v>
                </c:pt>
                <c:pt idx="269">
                  <c:v>3.08</c:v>
                </c:pt>
                <c:pt idx="270">
                  <c:v>3.05</c:v>
                </c:pt>
                <c:pt idx="271">
                  <c:v>3.01</c:v>
                </c:pt>
                <c:pt idx="272">
                  <c:v>2.98</c:v>
                </c:pt>
                <c:pt idx="273">
                  <c:v>2.94</c:v>
                </c:pt>
                <c:pt idx="274">
                  <c:v>2.91</c:v>
                </c:pt>
                <c:pt idx="275">
                  <c:v>2.89</c:v>
                </c:pt>
                <c:pt idx="276">
                  <c:v>2.88</c:v>
                </c:pt>
                <c:pt idx="277">
                  <c:v>2.88</c:v>
                </c:pt>
                <c:pt idx="278">
                  <c:v>2.89</c:v>
                </c:pt>
                <c:pt idx="279">
                  <c:v>2.91</c:v>
                </c:pt>
                <c:pt idx="280">
                  <c:v>2.93</c:v>
                </c:pt>
                <c:pt idx="281">
                  <c:v>2.95</c:v>
                </c:pt>
                <c:pt idx="282">
                  <c:v>2.97</c:v>
                </c:pt>
                <c:pt idx="283">
                  <c:v>2.99</c:v>
                </c:pt>
                <c:pt idx="284">
                  <c:v>3.0</c:v>
                </c:pt>
                <c:pt idx="285">
                  <c:v>3.01</c:v>
                </c:pt>
                <c:pt idx="286">
                  <c:v>3.01</c:v>
                </c:pt>
                <c:pt idx="287">
                  <c:v>3.01</c:v>
                </c:pt>
                <c:pt idx="288">
                  <c:v>3.01</c:v>
                </c:pt>
                <c:pt idx="289">
                  <c:v>3.02</c:v>
                </c:pt>
                <c:pt idx="290">
                  <c:v>3.02</c:v>
                </c:pt>
                <c:pt idx="291">
                  <c:v>3.04</c:v>
                </c:pt>
                <c:pt idx="292">
                  <c:v>3.05</c:v>
                </c:pt>
                <c:pt idx="293">
                  <c:v>3.07</c:v>
                </c:pt>
                <c:pt idx="294">
                  <c:v>3.1</c:v>
                </c:pt>
                <c:pt idx="295">
                  <c:v>3.12</c:v>
                </c:pt>
                <c:pt idx="296">
                  <c:v>3.15</c:v>
                </c:pt>
                <c:pt idx="297">
                  <c:v>3.19</c:v>
                </c:pt>
                <c:pt idx="298">
                  <c:v>3.22</c:v>
                </c:pt>
                <c:pt idx="299">
                  <c:v>3.25</c:v>
                </c:pt>
                <c:pt idx="300">
                  <c:v>3.29</c:v>
                </c:pt>
                <c:pt idx="301">
                  <c:v>3.32</c:v>
                </c:pt>
                <c:pt idx="302">
                  <c:v>3.35</c:v>
                </c:pt>
                <c:pt idx="303">
                  <c:v>3.37</c:v>
                </c:pt>
                <c:pt idx="304">
                  <c:v>3.38</c:v>
                </c:pt>
                <c:pt idx="305">
                  <c:v>3.38</c:v>
                </c:pt>
                <c:pt idx="306">
                  <c:v>3.38</c:v>
                </c:pt>
                <c:pt idx="307">
                  <c:v>3.36</c:v>
                </c:pt>
                <c:pt idx="308">
                  <c:v>3.33</c:v>
                </c:pt>
                <c:pt idx="309">
                  <c:v>3.3</c:v>
                </c:pt>
                <c:pt idx="310">
                  <c:v>3.26</c:v>
                </c:pt>
                <c:pt idx="311">
                  <c:v>3.22</c:v>
                </c:pt>
                <c:pt idx="312">
                  <c:v>3.18</c:v>
                </c:pt>
                <c:pt idx="313">
                  <c:v>3.14</c:v>
                </c:pt>
                <c:pt idx="314">
                  <c:v>3.12</c:v>
                </c:pt>
                <c:pt idx="315">
                  <c:v>3.1</c:v>
                </c:pt>
                <c:pt idx="316">
                  <c:v>3.08</c:v>
                </c:pt>
                <c:pt idx="317">
                  <c:v>3.07</c:v>
                </c:pt>
                <c:pt idx="318">
                  <c:v>3.07</c:v>
                </c:pt>
                <c:pt idx="319">
                  <c:v>3.06</c:v>
                </c:pt>
                <c:pt idx="320">
                  <c:v>3.06</c:v>
                </c:pt>
                <c:pt idx="321">
                  <c:v>3.06</c:v>
                </c:pt>
                <c:pt idx="322">
                  <c:v>3.05</c:v>
                </c:pt>
                <c:pt idx="323">
                  <c:v>3.04</c:v>
                </c:pt>
                <c:pt idx="324">
                  <c:v>3.04</c:v>
                </c:pt>
                <c:pt idx="325">
                  <c:v>3.03</c:v>
                </c:pt>
                <c:pt idx="326">
                  <c:v>3.03</c:v>
                </c:pt>
                <c:pt idx="327">
                  <c:v>3.02</c:v>
                </c:pt>
                <c:pt idx="328">
                  <c:v>3.02</c:v>
                </c:pt>
                <c:pt idx="329">
                  <c:v>3.02</c:v>
                </c:pt>
                <c:pt idx="330">
                  <c:v>3.02</c:v>
                </c:pt>
                <c:pt idx="331">
                  <c:v>3.01</c:v>
                </c:pt>
                <c:pt idx="332">
                  <c:v>3.01</c:v>
                </c:pt>
                <c:pt idx="333">
                  <c:v>3.0</c:v>
                </c:pt>
                <c:pt idx="334">
                  <c:v>3.0</c:v>
                </c:pt>
                <c:pt idx="335">
                  <c:v>2.99</c:v>
                </c:pt>
                <c:pt idx="336">
                  <c:v>2.98</c:v>
                </c:pt>
                <c:pt idx="337">
                  <c:v>2.97</c:v>
                </c:pt>
                <c:pt idx="338">
                  <c:v>2.96</c:v>
                </c:pt>
                <c:pt idx="339">
                  <c:v>2.96</c:v>
                </c:pt>
                <c:pt idx="340">
                  <c:v>2.95</c:v>
                </c:pt>
                <c:pt idx="341">
                  <c:v>2.94</c:v>
                </c:pt>
                <c:pt idx="342">
                  <c:v>2.93</c:v>
                </c:pt>
                <c:pt idx="343">
                  <c:v>2.92</c:v>
                </c:pt>
                <c:pt idx="344">
                  <c:v>2.89</c:v>
                </c:pt>
                <c:pt idx="345">
                  <c:v>2.86</c:v>
                </c:pt>
                <c:pt idx="346">
                  <c:v>2.82</c:v>
                </c:pt>
                <c:pt idx="347">
                  <c:v>2.77</c:v>
                </c:pt>
                <c:pt idx="348">
                  <c:v>2.71</c:v>
                </c:pt>
                <c:pt idx="349">
                  <c:v>2.64</c:v>
                </c:pt>
                <c:pt idx="350">
                  <c:v>2.56</c:v>
                </c:pt>
                <c:pt idx="351">
                  <c:v>2.48</c:v>
                </c:pt>
                <c:pt idx="352">
                  <c:v>2.4</c:v>
                </c:pt>
                <c:pt idx="353">
                  <c:v>2.31</c:v>
                </c:pt>
                <c:pt idx="354">
                  <c:v>2.22</c:v>
                </c:pt>
                <c:pt idx="355">
                  <c:v>2.13</c:v>
                </c:pt>
                <c:pt idx="356">
                  <c:v>2.04</c:v>
                </c:pt>
                <c:pt idx="357">
                  <c:v>1.95</c:v>
                </c:pt>
                <c:pt idx="358">
                  <c:v>1.86</c:v>
                </c:pt>
                <c:pt idx="359">
                  <c:v>1.76</c:v>
                </c:pt>
                <c:pt idx="360">
                  <c:v>1.67</c:v>
                </c:pt>
                <c:pt idx="361">
                  <c:v>1.58</c:v>
                </c:pt>
                <c:pt idx="362">
                  <c:v>1.49</c:v>
                </c:pt>
                <c:pt idx="363">
                  <c:v>1.4</c:v>
                </c:pt>
                <c:pt idx="364">
                  <c:v>1.32</c:v>
                </c:pt>
                <c:pt idx="365">
                  <c:v>1.24</c:v>
                </c:pt>
                <c:pt idx="366">
                  <c:v>1.16</c:v>
                </c:pt>
                <c:pt idx="367">
                  <c:v>1.09</c:v>
                </c:pt>
                <c:pt idx="368">
                  <c:v>1.03</c:v>
                </c:pt>
                <c:pt idx="369">
                  <c:v>0.97</c:v>
                </c:pt>
                <c:pt idx="370">
                  <c:v>0.91</c:v>
                </c:pt>
                <c:pt idx="371">
                  <c:v>0.86</c:v>
                </c:pt>
                <c:pt idx="372">
                  <c:v>0.8</c:v>
                </c:pt>
                <c:pt idx="373">
                  <c:v>0.75</c:v>
                </c:pt>
                <c:pt idx="374">
                  <c:v>0.7</c:v>
                </c:pt>
                <c:pt idx="375">
                  <c:v>0.64</c:v>
                </c:pt>
                <c:pt idx="376">
                  <c:v>0.59</c:v>
                </c:pt>
                <c:pt idx="377">
                  <c:v>0.54</c:v>
                </c:pt>
                <c:pt idx="378">
                  <c:v>0.48</c:v>
                </c:pt>
                <c:pt idx="379">
                  <c:v>0.43</c:v>
                </c:pt>
                <c:pt idx="380">
                  <c:v>0.38</c:v>
                </c:pt>
                <c:pt idx="381">
                  <c:v>0.34</c:v>
                </c:pt>
                <c:pt idx="382">
                  <c:v>0.3</c:v>
                </c:pt>
                <c:pt idx="383">
                  <c:v>0.26</c:v>
                </c:pt>
                <c:pt idx="384">
                  <c:v>0.23</c:v>
                </c:pt>
                <c:pt idx="385">
                  <c:v>0.21</c:v>
                </c:pt>
                <c:pt idx="386">
                  <c:v>0.19</c:v>
                </c:pt>
                <c:pt idx="387">
                  <c:v>0.18</c:v>
                </c:pt>
                <c:pt idx="388">
                  <c:v>0.18</c:v>
                </c:pt>
                <c:pt idx="389">
                  <c:v>0.18</c:v>
                </c:pt>
                <c:pt idx="390">
                  <c:v>0.19</c:v>
                </c:pt>
                <c:pt idx="391">
                  <c:v>0.21</c:v>
                </c:pt>
                <c:pt idx="392">
                  <c:v>0.23</c:v>
                </c:pt>
                <c:pt idx="393">
                  <c:v>0.26</c:v>
                </c:pt>
                <c:pt idx="394">
                  <c:v>0.3</c:v>
                </c:pt>
                <c:pt idx="395">
                  <c:v>0.34</c:v>
                </c:pt>
                <c:pt idx="396">
                  <c:v>0.39</c:v>
                </c:pt>
                <c:pt idx="397">
                  <c:v>0.43</c:v>
                </c:pt>
                <c:pt idx="398">
                  <c:v>0.47</c:v>
                </c:pt>
                <c:pt idx="399">
                  <c:v>0.52</c:v>
                </c:pt>
                <c:pt idx="400">
                  <c:v>0.55</c:v>
                </c:pt>
                <c:pt idx="401">
                  <c:v>0.59</c:v>
                </c:pt>
                <c:pt idx="402">
                  <c:v>0.62</c:v>
                </c:pt>
                <c:pt idx="403">
                  <c:v>0.65</c:v>
                </c:pt>
                <c:pt idx="404">
                  <c:v>0.67</c:v>
                </c:pt>
                <c:pt idx="405">
                  <c:v>0.69</c:v>
                </c:pt>
                <c:pt idx="406">
                  <c:v>0.7</c:v>
                </c:pt>
                <c:pt idx="407">
                  <c:v>0.71</c:v>
                </c:pt>
                <c:pt idx="408">
                  <c:v>0.71</c:v>
                </c:pt>
                <c:pt idx="409">
                  <c:v>0.7</c:v>
                </c:pt>
                <c:pt idx="410">
                  <c:v>0.69</c:v>
                </c:pt>
                <c:pt idx="411">
                  <c:v>0.68</c:v>
                </c:pt>
                <c:pt idx="412">
                  <c:v>0.66</c:v>
                </c:pt>
                <c:pt idx="413">
                  <c:v>0.64</c:v>
                </c:pt>
                <c:pt idx="414">
                  <c:v>0.61</c:v>
                </c:pt>
                <c:pt idx="415">
                  <c:v>0.59</c:v>
                </c:pt>
                <c:pt idx="416">
                  <c:v>0.56</c:v>
                </c:pt>
                <c:pt idx="417">
                  <c:v>0.52</c:v>
                </c:pt>
                <c:pt idx="418">
                  <c:v>0.49</c:v>
                </c:pt>
                <c:pt idx="419">
                  <c:v>0.46</c:v>
                </c:pt>
                <c:pt idx="420">
                  <c:v>0.42</c:v>
                </c:pt>
                <c:pt idx="421">
                  <c:v>0.39</c:v>
                </c:pt>
                <c:pt idx="422">
                  <c:v>0.35</c:v>
                </c:pt>
                <c:pt idx="423">
                  <c:v>0.32</c:v>
                </c:pt>
                <c:pt idx="424">
                  <c:v>0.29</c:v>
                </c:pt>
                <c:pt idx="425">
                  <c:v>0.26</c:v>
                </c:pt>
                <c:pt idx="426">
                  <c:v>0.23</c:v>
                </c:pt>
                <c:pt idx="427">
                  <c:v>0.21</c:v>
                </c:pt>
                <c:pt idx="428">
                  <c:v>0.2</c:v>
                </c:pt>
                <c:pt idx="429">
                  <c:v>0.19</c:v>
                </c:pt>
                <c:pt idx="430">
                  <c:v>0.19</c:v>
                </c:pt>
                <c:pt idx="431">
                  <c:v>0.2</c:v>
                </c:pt>
                <c:pt idx="432">
                  <c:v>0.21</c:v>
                </c:pt>
                <c:pt idx="433">
                  <c:v>0.23</c:v>
                </c:pt>
                <c:pt idx="434">
                  <c:v>0.26</c:v>
                </c:pt>
                <c:pt idx="435">
                  <c:v>0.29</c:v>
                </c:pt>
                <c:pt idx="436">
                  <c:v>0.33</c:v>
                </c:pt>
                <c:pt idx="437">
                  <c:v>0.37</c:v>
                </c:pt>
                <c:pt idx="438">
                  <c:v>0.42</c:v>
                </c:pt>
                <c:pt idx="439">
                  <c:v>0.46</c:v>
                </c:pt>
                <c:pt idx="440">
                  <c:v>0.52</c:v>
                </c:pt>
                <c:pt idx="441">
                  <c:v>0.57</c:v>
                </c:pt>
                <c:pt idx="442">
                  <c:v>0.62</c:v>
                </c:pt>
                <c:pt idx="443">
                  <c:v>0.68</c:v>
                </c:pt>
                <c:pt idx="444">
                  <c:v>0.74</c:v>
                </c:pt>
                <c:pt idx="445">
                  <c:v>0.79</c:v>
                </c:pt>
                <c:pt idx="446">
                  <c:v>0.84</c:v>
                </c:pt>
                <c:pt idx="447">
                  <c:v>0.88</c:v>
                </c:pt>
                <c:pt idx="448">
                  <c:v>0.92</c:v>
                </c:pt>
                <c:pt idx="449">
                  <c:v>0.94</c:v>
                </c:pt>
                <c:pt idx="450">
                  <c:v>0.96</c:v>
                </c:pt>
                <c:pt idx="451">
                  <c:v>0.97</c:v>
                </c:pt>
                <c:pt idx="452">
                  <c:v>0.97</c:v>
                </c:pt>
                <c:pt idx="453">
                  <c:v>0.96</c:v>
                </c:pt>
                <c:pt idx="454">
                  <c:v>0.94</c:v>
                </c:pt>
                <c:pt idx="455">
                  <c:v>0.92</c:v>
                </c:pt>
                <c:pt idx="456">
                  <c:v>0.89</c:v>
                </c:pt>
                <c:pt idx="457">
                  <c:v>0.86</c:v>
                </c:pt>
                <c:pt idx="458">
                  <c:v>0.82</c:v>
                </c:pt>
                <c:pt idx="459">
                  <c:v>0.79</c:v>
                </c:pt>
                <c:pt idx="460">
                  <c:v>0.75</c:v>
                </c:pt>
                <c:pt idx="461">
                  <c:v>0.7</c:v>
                </c:pt>
                <c:pt idx="462">
                  <c:v>0.66</c:v>
                </c:pt>
                <c:pt idx="463">
                  <c:v>0.62</c:v>
                </c:pt>
                <c:pt idx="464">
                  <c:v>0.57</c:v>
                </c:pt>
                <c:pt idx="465">
                  <c:v>0.52</c:v>
                </c:pt>
                <c:pt idx="466">
                  <c:v>0.47</c:v>
                </c:pt>
                <c:pt idx="467">
                  <c:v>0.42</c:v>
                </c:pt>
                <c:pt idx="468">
                  <c:v>0.37</c:v>
                </c:pt>
                <c:pt idx="469">
                  <c:v>0.33</c:v>
                </c:pt>
                <c:pt idx="470">
                  <c:v>0.29</c:v>
                </c:pt>
                <c:pt idx="471">
                  <c:v>0.25</c:v>
                </c:pt>
                <c:pt idx="472">
                  <c:v>0.23</c:v>
                </c:pt>
                <c:pt idx="473">
                  <c:v>0.21</c:v>
                </c:pt>
                <c:pt idx="474">
                  <c:v>0.19</c:v>
                </c:pt>
                <c:pt idx="475">
                  <c:v>0.19</c:v>
                </c:pt>
                <c:pt idx="476">
                  <c:v>0.19</c:v>
                </c:pt>
                <c:pt idx="477">
                  <c:v>0.19</c:v>
                </c:pt>
                <c:pt idx="478">
                  <c:v>0.2</c:v>
                </c:pt>
                <c:pt idx="479">
                  <c:v>0.21</c:v>
                </c:pt>
                <c:pt idx="480">
                  <c:v>0.23</c:v>
                </c:pt>
                <c:pt idx="481">
                  <c:v>0.24</c:v>
                </c:pt>
                <c:pt idx="482">
                  <c:v>0.26</c:v>
                </c:pt>
                <c:pt idx="483">
                  <c:v>0.27</c:v>
                </c:pt>
                <c:pt idx="484">
                  <c:v>0.29</c:v>
                </c:pt>
                <c:pt idx="485">
                  <c:v>0.29</c:v>
                </c:pt>
                <c:pt idx="486">
                  <c:v>0.3</c:v>
                </c:pt>
                <c:pt idx="487">
                  <c:v>0.29</c:v>
                </c:pt>
                <c:pt idx="488">
                  <c:v>0.28</c:v>
                </c:pt>
                <c:pt idx="489">
                  <c:v>0.26</c:v>
                </c:pt>
                <c:pt idx="490">
                  <c:v>0.23</c:v>
                </c:pt>
                <c:pt idx="491">
                  <c:v>0.19</c:v>
                </c:pt>
                <c:pt idx="492">
                  <c:v>0.15</c:v>
                </c:pt>
                <c:pt idx="493">
                  <c:v>0.09</c:v>
                </c:pt>
                <c:pt idx="494">
                  <c:v>0.04</c:v>
                </c:pt>
                <c:pt idx="495">
                  <c:v>-0.02</c:v>
                </c:pt>
                <c:pt idx="496">
                  <c:v>-0.08</c:v>
                </c:pt>
                <c:pt idx="497">
                  <c:v>-0.13</c:v>
                </c:pt>
                <c:pt idx="498">
                  <c:v>-0.19</c:v>
                </c:pt>
                <c:pt idx="499">
                  <c:v>-0.23</c:v>
                </c:pt>
                <c:pt idx="500">
                  <c:v>-0.28</c:v>
                </c:pt>
                <c:pt idx="501">
                  <c:v>-0.31</c:v>
                </c:pt>
                <c:pt idx="502">
                  <c:v>-0.35</c:v>
                </c:pt>
                <c:pt idx="503">
                  <c:v>-0.37</c:v>
                </c:pt>
                <c:pt idx="504">
                  <c:v>-0.4</c:v>
                </c:pt>
                <c:pt idx="505">
                  <c:v>-0.42</c:v>
                </c:pt>
                <c:pt idx="506">
                  <c:v>-0.43</c:v>
                </c:pt>
                <c:pt idx="507">
                  <c:v>-0.44</c:v>
                </c:pt>
                <c:pt idx="508">
                  <c:v>-0.45</c:v>
                </c:pt>
                <c:pt idx="509">
                  <c:v>-0.45</c:v>
                </c:pt>
                <c:pt idx="510">
                  <c:v>-0.45</c:v>
                </c:pt>
                <c:pt idx="511">
                  <c:v>-0.44</c:v>
                </c:pt>
                <c:pt idx="512">
                  <c:v>-0.43</c:v>
                </c:pt>
                <c:pt idx="513">
                  <c:v>-0.42</c:v>
                </c:pt>
                <c:pt idx="514">
                  <c:v>-0.41</c:v>
                </c:pt>
                <c:pt idx="515">
                  <c:v>-0.4</c:v>
                </c:pt>
                <c:pt idx="516">
                  <c:v>-0.39</c:v>
                </c:pt>
                <c:pt idx="517">
                  <c:v>-0.39</c:v>
                </c:pt>
                <c:pt idx="518">
                  <c:v>-0.39</c:v>
                </c:pt>
                <c:pt idx="519">
                  <c:v>-0.38</c:v>
                </c:pt>
                <c:pt idx="520">
                  <c:v>-0.38</c:v>
                </c:pt>
                <c:pt idx="521">
                  <c:v>-0.38</c:v>
                </c:pt>
                <c:pt idx="522">
                  <c:v>-0.38</c:v>
                </c:pt>
                <c:pt idx="523">
                  <c:v>-0.38</c:v>
                </c:pt>
                <c:pt idx="524">
                  <c:v>-0.37</c:v>
                </c:pt>
                <c:pt idx="525">
                  <c:v>-0.36</c:v>
                </c:pt>
                <c:pt idx="526">
                  <c:v>-0.35</c:v>
                </c:pt>
                <c:pt idx="527">
                  <c:v>-0.34</c:v>
                </c:pt>
                <c:pt idx="528">
                  <c:v>-0.32</c:v>
                </c:pt>
                <c:pt idx="529">
                  <c:v>-0.31</c:v>
                </c:pt>
                <c:pt idx="530">
                  <c:v>-0.29</c:v>
                </c:pt>
                <c:pt idx="531">
                  <c:v>-0.28</c:v>
                </c:pt>
                <c:pt idx="532">
                  <c:v>-0.28</c:v>
                </c:pt>
                <c:pt idx="533">
                  <c:v>-0.27</c:v>
                </c:pt>
                <c:pt idx="534">
                  <c:v>-0.28</c:v>
                </c:pt>
                <c:pt idx="535">
                  <c:v>-0.29</c:v>
                </c:pt>
                <c:pt idx="536">
                  <c:v>-0.3</c:v>
                </c:pt>
                <c:pt idx="537">
                  <c:v>-0.31</c:v>
                </c:pt>
                <c:pt idx="538">
                  <c:v>-0.33</c:v>
                </c:pt>
                <c:pt idx="539">
                  <c:v>-0.35</c:v>
                </c:pt>
                <c:pt idx="540">
                  <c:v>-0.37</c:v>
                </c:pt>
                <c:pt idx="541">
                  <c:v>-0.38</c:v>
                </c:pt>
                <c:pt idx="542">
                  <c:v>-0.38</c:v>
                </c:pt>
                <c:pt idx="543">
                  <c:v>-0.38</c:v>
                </c:pt>
                <c:pt idx="544">
                  <c:v>-0.37</c:v>
                </c:pt>
                <c:pt idx="545">
                  <c:v>-0.35</c:v>
                </c:pt>
                <c:pt idx="546">
                  <c:v>-0.33</c:v>
                </c:pt>
                <c:pt idx="547">
                  <c:v>-0.3</c:v>
                </c:pt>
                <c:pt idx="548">
                  <c:v>-0.27</c:v>
                </c:pt>
                <c:pt idx="549">
                  <c:v>-0.24</c:v>
                </c:pt>
                <c:pt idx="550">
                  <c:v>-0.21</c:v>
                </c:pt>
                <c:pt idx="551">
                  <c:v>-0.18</c:v>
                </c:pt>
                <c:pt idx="552">
                  <c:v>-0.17</c:v>
                </c:pt>
                <c:pt idx="553">
                  <c:v>-0.16</c:v>
                </c:pt>
                <c:pt idx="554">
                  <c:v>-0.16</c:v>
                </c:pt>
                <c:pt idx="555">
                  <c:v>-0.16</c:v>
                </c:pt>
                <c:pt idx="556">
                  <c:v>-0.17</c:v>
                </c:pt>
                <c:pt idx="557">
                  <c:v>-0.19</c:v>
                </c:pt>
                <c:pt idx="558">
                  <c:v>-0.2</c:v>
                </c:pt>
                <c:pt idx="559">
                  <c:v>-0.22</c:v>
                </c:pt>
                <c:pt idx="560">
                  <c:v>-0.24</c:v>
                </c:pt>
                <c:pt idx="561">
                  <c:v>-0.26</c:v>
                </c:pt>
                <c:pt idx="562">
                  <c:v>-0.27</c:v>
                </c:pt>
                <c:pt idx="563">
                  <c:v>-0.29</c:v>
                </c:pt>
                <c:pt idx="564">
                  <c:v>-0.3</c:v>
                </c:pt>
                <c:pt idx="565">
                  <c:v>-0.31</c:v>
                </c:pt>
                <c:pt idx="566">
                  <c:v>-0.31</c:v>
                </c:pt>
                <c:pt idx="567">
                  <c:v>-0.32</c:v>
                </c:pt>
                <c:pt idx="568">
                  <c:v>-0.32</c:v>
                </c:pt>
                <c:pt idx="569">
                  <c:v>-0.32</c:v>
                </c:pt>
                <c:pt idx="570">
                  <c:v>-0.31</c:v>
                </c:pt>
                <c:pt idx="571">
                  <c:v>-0.31</c:v>
                </c:pt>
                <c:pt idx="572">
                  <c:v>-0.3</c:v>
                </c:pt>
                <c:pt idx="573">
                  <c:v>-0.3</c:v>
                </c:pt>
                <c:pt idx="574">
                  <c:v>-0.3</c:v>
                </c:pt>
                <c:pt idx="575">
                  <c:v>-0.3</c:v>
                </c:pt>
                <c:pt idx="576">
                  <c:v>-0.3</c:v>
                </c:pt>
                <c:pt idx="577">
                  <c:v>-0.31</c:v>
                </c:pt>
                <c:pt idx="578">
                  <c:v>-0.32</c:v>
                </c:pt>
                <c:pt idx="579">
                  <c:v>-0.33</c:v>
                </c:pt>
                <c:pt idx="580">
                  <c:v>-0.35</c:v>
                </c:pt>
                <c:pt idx="581">
                  <c:v>-0.37</c:v>
                </c:pt>
                <c:pt idx="582">
                  <c:v>-0.39</c:v>
                </c:pt>
                <c:pt idx="583">
                  <c:v>-0.41</c:v>
                </c:pt>
                <c:pt idx="584">
                  <c:v>-0.43</c:v>
                </c:pt>
                <c:pt idx="585">
                  <c:v>-0.46</c:v>
                </c:pt>
                <c:pt idx="586">
                  <c:v>-0.48</c:v>
                </c:pt>
                <c:pt idx="587">
                  <c:v>-0.5</c:v>
                </c:pt>
                <c:pt idx="588">
                  <c:v>-0.52</c:v>
                </c:pt>
                <c:pt idx="589">
                  <c:v>-0.54</c:v>
                </c:pt>
                <c:pt idx="590">
                  <c:v>-0.55</c:v>
                </c:pt>
                <c:pt idx="591">
                  <c:v>-0.56</c:v>
                </c:pt>
                <c:pt idx="592">
                  <c:v>-0.56</c:v>
                </c:pt>
                <c:pt idx="593">
                  <c:v>-0.56</c:v>
                </c:pt>
                <c:pt idx="594">
                  <c:v>-0.55</c:v>
                </c:pt>
                <c:pt idx="595">
                  <c:v>-0.54</c:v>
                </c:pt>
                <c:pt idx="596">
                  <c:v>-0.53</c:v>
                </c:pt>
                <c:pt idx="597">
                  <c:v>-0.52</c:v>
                </c:pt>
                <c:pt idx="598">
                  <c:v>-0.51</c:v>
                </c:pt>
                <c:pt idx="599">
                  <c:v>-0.5</c:v>
                </c:pt>
                <c:pt idx="600">
                  <c:v>-0.5</c:v>
                </c:pt>
                <c:pt idx="601">
                  <c:v>-0.5</c:v>
                </c:pt>
                <c:pt idx="602">
                  <c:v>-0.5</c:v>
                </c:pt>
                <c:pt idx="603">
                  <c:v>-0.51</c:v>
                </c:pt>
                <c:pt idx="604">
                  <c:v>-0.53</c:v>
                </c:pt>
                <c:pt idx="605">
                  <c:v>-0.54</c:v>
                </c:pt>
                <c:pt idx="606">
                  <c:v>-0.56</c:v>
                </c:pt>
                <c:pt idx="607">
                  <c:v>-0.58</c:v>
                </c:pt>
                <c:pt idx="608">
                  <c:v>-0.59</c:v>
                </c:pt>
                <c:pt idx="609">
                  <c:v>-0.59</c:v>
                </c:pt>
                <c:pt idx="610">
                  <c:v>-0.59</c:v>
                </c:pt>
                <c:pt idx="611">
                  <c:v>-0.58</c:v>
                </c:pt>
                <c:pt idx="612">
                  <c:v>-0.56</c:v>
                </c:pt>
                <c:pt idx="613">
                  <c:v>-0.54</c:v>
                </c:pt>
                <c:pt idx="614">
                  <c:v>-0.5</c:v>
                </c:pt>
                <c:pt idx="615">
                  <c:v>-0.47</c:v>
                </c:pt>
                <c:pt idx="616">
                  <c:v>-0.43</c:v>
                </c:pt>
                <c:pt idx="617">
                  <c:v>-0.39</c:v>
                </c:pt>
                <c:pt idx="618">
                  <c:v>-0.36</c:v>
                </c:pt>
                <c:pt idx="619">
                  <c:v>-0.33</c:v>
                </c:pt>
                <c:pt idx="620">
                  <c:v>-0.31</c:v>
                </c:pt>
                <c:pt idx="621">
                  <c:v>-0.3</c:v>
                </c:pt>
                <c:pt idx="622">
                  <c:v>-0.29</c:v>
                </c:pt>
                <c:pt idx="623">
                  <c:v>-0.28</c:v>
                </c:pt>
                <c:pt idx="624">
                  <c:v>-0.28</c:v>
                </c:pt>
                <c:pt idx="625">
                  <c:v>-0.28</c:v>
                </c:pt>
                <c:pt idx="626">
                  <c:v>-0.27</c:v>
                </c:pt>
                <c:pt idx="627">
                  <c:v>-0.27</c:v>
                </c:pt>
                <c:pt idx="628">
                  <c:v>-0.27</c:v>
                </c:pt>
                <c:pt idx="629">
                  <c:v>-0.27</c:v>
                </c:pt>
                <c:pt idx="630">
                  <c:v>-0.28</c:v>
                </c:pt>
                <c:pt idx="631">
                  <c:v>-0.28</c:v>
                </c:pt>
                <c:pt idx="632">
                  <c:v>-0.29</c:v>
                </c:pt>
                <c:pt idx="633">
                  <c:v>-0.3</c:v>
                </c:pt>
                <c:pt idx="634">
                  <c:v>-0.32</c:v>
                </c:pt>
                <c:pt idx="635">
                  <c:v>-0.33</c:v>
                </c:pt>
                <c:pt idx="636">
                  <c:v>-0.35</c:v>
                </c:pt>
                <c:pt idx="637">
                  <c:v>-0.37</c:v>
                </c:pt>
                <c:pt idx="638">
                  <c:v>-0.38</c:v>
                </c:pt>
                <c:pt idx="639">
                  <c:v>-0.39</c:v>
                </c:pt>
                <c:pt idx="640">
                  <c:v>-0.4</c:v>
                </c:pt>
                <c:pt idx="641">
                  <c:v>-0.41</c:v>
                </c:pt>
                <c:pt idx="642">
                  <c:v>-0.41</c:v>
                </c:pt>
                <c:pt idx="643">
                  <c:v>-0.42</c:v>
                </c:pt>
                <c:pt idx="644">
                  <c:v>-0.42</c:v>
                </c:pt>
                <c:pt idx="645">
                  <c:v>-0.43</c:v>
                </c:pt>
                <c:pt idx="646">
                  <c:v>-0.43</c:v>
                </c:pt>
                <c:pt idx="647">
                  <c:v>-0.43</c:v>
                </c:pt>
                <c:pt idx="648">
                  <c:v>-0.44</c:v>
                </c:pt>
                <c:pt idx="649">
                  <c:v>-0.44</c:v>
                </c:pt>
                <c:pt idx="650">
                  <c:v>-0.44</c:v>
                </c:pt>
                <c:pt idx="651">
                  <c:v>-0.44</c:v>
                </c:pt>
                <c:pt idx="652">
                  <c:v>-0.44</c:v>
                </c:pt>
                <c:pt idx="653">
                  <c:v>-0.45</c:v>
                </c:pt>
                <c:pt idx="654">
                  <c:v>-0.45</c:v>
                </c:pt>
                <c:pt idx="655">
                  <c:v>-0.45</c:v>
                </c:pt>
                <c:pt idx="656">
                  <c:v>-0.45</c:v>
                </c:pt>
                <c:pt idx="657">
                  <c:v>-0.45</c:v>
                </c:pt>
                <c:pt idx="658">
                  <c:v>-0.45</c:v>
                </c:pt>
                <c:pt idx="659">
                  <c:v>-0.44</c:v>
                </c:pt>
                <c:pt idx="660">
                  <c:v>-0.44</c:v>
                </c:pt>
                <c:pt idx="661">
                  <c:v>-0.43</c:v>
                </c:pt>
                <c:pt idx="662">
                  <c:v>-0.43</c:v>
                </c:pt>
                <c:pt idx="663">
                  <c:v>-0.42</c:v>
                </c:pt>
                <c:pt idx="664">
                  <c:v>-0.42</c:v>
                </c:pt>
                <c:pt idx="665">
                  <c:v>-0.41</c:v>
                </c:pt>
                <c:pt idx="666">
                  <c:v>-0.41</c:v>
                </c:pt>
                <c:pt idx="667">
                  <c:v>-0.41</c:v>
                </c:pt>
                <c:pt idx="668">
                  <c:v>-0.42</c:v>
                </c:pt>
                <c:pt idx="669">
                  <c:v>-0.42</c:v>
                </c:pt>
                <c:pt idx="670">
                  <c:v>-0.43</c:v>
                </c:pt>
                <c:pt idx="671">
                  <c:v>-0.43</c:v>
                </c:pt>
                <c:pt idx="672">
                  <c:v>-0.43</c:v>
                </c:pt>
                <c:pt idx="673">
                  <c:v>-0.43</c:v>
                </c:pt>
                <c:pt idx="674">
                  <c:v>-0.43</c:v>
                </c:pt>
                <c:pt idx="675">
                  <c:v>-0.43</c:v>
                </c:pt>
                <c:pt idx="676">
                  <c:v>-0.42</c:v>
                </c:pt>
                <c:pt idx="677">
                  <c:v>-0.41</c:v>
                </c:pt>
                <c:pt idx="678">
                  <c:v>-0.4</c:v>
                </c:pt>
                <c:pt idx="679">
                  <c:v>-0.4</c:v>
                </c:pt>
                <c:pt idx="680">
                  <c:v>-0.39</c:v>
                </c:pt>
                <c:pt idx="681">
                  <c:v>-0.38</c:v>
                </c:pt>
                <c:pt idx="682">
                  <c:v>-0.38</c:v>
                </c:pt>
                <c:pt idx="683">
                  <c:v>-0.37</c:v>
                </c:pt>
                <c:pt idx="684">
                  <c:v>-0.37</c:v>
                </c:pt>
                <c:pt idx="685">
                  <c:v>-0.36</c:v>
                </c:pt>
                <c:pt idx="686">
                  <c:v>-0.36</c:v>
                </c:pt>
                <c:pt idx="687">
                  <c:v>-0.35</c:v>
                </c:pt>
                <c:pt idx="688">
                  <c:v>-0.35</c:v>
                </c:pt>
                <c:pt idx="689">
                  <c:v>-0.34</c:v>
                </c:pt>
                <c:pt idx="690">
                  <c:v>-0.32</c:v>
                </c:pt>
                <c:pt idx="691">
                  <c:v>-0.31</c:v>
                </c:pt>
                <c:pt idx="692">
                  <c:v>-0.29</c:v>
                </c:pt>
                <c:pt idx="693">
                  <c:v>-0.27</c:v>
                </c:pt>
                <c:pt idx="694">
                  <c:v>-0.26</c:v>
                </c:pt>
                <c:pt idx="695">
                  <c:v>-0.24</c:v>
                </c:pt>
                <c:pt idx="696">
                  <c:v>-0.22</c:v>
                </c:pt>
                <c:pt idx="697">
                  <c:v>-0.21</c:v>
                </c:pt>
                <c:pt idx="698">
                  <c:v>-0.19</c:v>
                </c:pt>
                <c:pt idx="699">
                  <c:v>-0.18</c:v>
                </c:pt>
                <c:pt idx="700">
                  <c:v>-0.17</c:v>
                </c:pt>
                <c:pt idx="701">
                  <c:v>-0.16</c:v>
                </c:pt>
                <c:pt idx="702">
                  <c:v>-0.15</c:v>
                </c:pt>
                <c:pt idx="703">
                  <c:v>-0.14</c:v>
                </c:pt>
                <c:pt idx="704">
                  <c:v>-0.13</c:v>
                </c:pt>
                <c:pt idx="705">
                  <c:v>-0.12</c:v>
                </c:pt>
                <c:pt idx="706">
                  <c:v>-0.11</c:v>
                </c:pt>
                <c:pt idx="707">
                  <c:v>-0.1</c:v>
                </c:pt>
                <c:pt idx="708">
                  <c:v>-0.1</c:v>
                </c:pt>
                <c:pt idx="709">
                  <c:v>-0.1</c:v>
                </c:pt>
                <c:pt idx="710">
                  <c:v>-0.1</c:v>
                </c:pt>
                <c:pt idx="711">
                  <c:v>-0.09</c:v>
                </c:pt>
                <c:pt idx="712">
                  <c:v>-0.09</c:v>
                </c:pt>
                <c:pt idx="713">
                  <c:v>-0.09</c:v>
                </c:pt>
                <c:pt idx="714">
                  <c:v>-0.08</c:v>
                </c:pt>
                <c:pt idx="715">
                  <c:v>-0.07</c:v>
                </c:pt>
                <c:pt idx="716">
                  <c:v>-0.06</c:v>
                </c:pt>
                <c:pt idx="717">
                  <c:v>-0.05</c:v>
                </c:pt>
                <c:pt idx="718">
                  <c:v>-0.03</c:v>
                </c:pt>
                <c:pt idx="719">
                  <c:v>-0.01</c:v>
                </c:pt>
                <c:pt idx="720">
                  <c:v>0.01</c:v>
                </c:pt>
                <c:pt idx="721">
                  <c:v>0.03</c:v>
                </c:pt>
                <c:pt idx="722">
                  <c:v>0.05</c:v>
                </c:pt>
                <c:pt idx="723">
                  <c:v>0.06</c:v>
                </c:pt>
                <c:pt idx="724">
                  <c:v>0.07</c:v>
                </c:pt>
                <c:pt idx="725">
                  <c:v>0.08</c:v>
                </c:pt>
                <c:pt idx="726">
                  <c:v>0.09</c:v>
                </c:pt>
                <c:pt idx="727">
                  <c:v>0.09</c:v>
                </c:pt>
                <c:pt idx="728">
                  <c:v>0.1</c:v>
                </c:pt>
                <c:pt idx="729">
                  <c:v>0.09</c:v>
                </c:pt>
                <c:pt idx="730">
                  <c:v>0.09</c:v>
                </c:pt>
                <c:pt idx="731">
                  <c:v>0.09</c:v>
                </c:pt>
                <c:pt idx="732">
                  <c:v>0.09</c:v>
                </c:pt>
                <c:pt idx="733">
                  <c:v>0.09</c:v>
                </c:pt>
                <c:pt idx="734">
                  <c:v>0.09</c:v>
                </c:pt>
                <c:pt idx="735">
                  <c:v>0.09</c:v>
                </c:pt>
                <c:pt idx="736">
                  <c:v>0.1</c:v>
                </c:pt>
                <c:pt idx="737">
                  <c:v>0.1</c:v>
                </c:pt>
                <c:pt idx="738">
                  <c:v>0.11</c:v>
                </c:pt>
                <c:pt idx="739">
                  <c:v>0.12</c:v>
                </c:pt>
                <c:pt idx="740">
                  <c:v>0.12</c:v>
                </c:pt>
                <c:pt idx="741">
                  <c:v>0.13</c:v>
                </c:pt>
                <c:pt idx="742">
                  <c:v>0.13</c:v>
                </c:pt>
                <c:pt idx="743">
                  <c:v>0.13</c:v>
                </c:pt>
                <c:pt idx="744">
                  <c:v>0.13</c:v>
                </c:pt>
                <c:pt idx="745">
                  <c:v>0.13</c:v>
                </c:pt>
                <c:pt idx="746">
                  <c:v>0.13</c:v>
                </c:pt>
                <c:pt idx="747">
                  <c:v>0.13</c:v>
                </c:pt>
                <c:pt idx="748">
                  <c:v>0.13</c:v>
                </c:pt>
                <c:pt idx="749">
                  <c:v>0.13</c:v>
                </c:pt>
                <c:pt idx="750">
                  <c:v>0.14</c:v>
                </c:pt>
                <c:pt idx="751">
                  <c:v>0.14</c:v>
                </c:pt>
                <c:pt idx="752">
                  <c:v>0.15</c:v>
                </c:pt>
                <c:pt idx="753">
                  <c:v>0.15</c:v>
                </c:pt>
                <c:pt idx="754">
                  <c:v>0.16</c:v>
                </c:pt>
                <c:pt idx="755">
                  <c:v>0.17</c:v>
                </c:pt>
                <c:pt idx="756">
                  <c:v>0.17</c:v>
                </c:pt>
                <c:pt idx="757">
                  <c:v>0.18</c:v>
                </c:pt>
                <c:pt idx="758">
                  <c:v>0.18</c:v>
                </c:pt>
                <c:pt idx="759">
                  <c:v>0.18</c:v>
                </c:pt>
                <c:pt idx="760">
                  <c:v>0.18</c:v>
                </c:pt>
                <c:pt idx="761">
                  <c:v>0.19</c:v>
                </c:pt>
                <c:pt idx="762">
                  <c:v>0.2</c:v>
                </c:pt>
                <c:pt idx="763">
                  <c:v>0.22</c:v>
                </c:pt>
                <c:pt idx="764">
                  <c:v>0.25</c:v>
                </c:pt>
                <c:pt idx="765">
                  <c:v>0.28</c:v>
                </c:pt>
                <c:pt idx="766">
                  <c:v>0.33</c:v>
                </c:pt>
                <c:pt idx="767">
                  <c:v>0.38</c:v>
                </c:pt>
                <c:pt idx="768">
                  <c:v>0.44</c:v>
                </c:pt>
                <c:pt idx="769">
                  <c:v>0.5</c:v>
                </c:pt>
                <c:pt idx="770">
                  <c:v>0.56</c:v>
                </c:pt>
                <c:pt idx="771">
                  <c:v>0.62</c:v>
                </c:pt>
                <c:pt idx="772">
                  <c:v>0.67</c:v>
                </c:pt>
                <c:pt idx="773">
                  <c:v>0.71</c:v>
                </c:pt>
                <c:pt idx="774">
                  <c:v>0.75</c:v>
                </c:pt>
                <c:pt idx="775">
                  <c:v>0.77</c:v>
                </c:pt>
                <c:pt idx="776">
                  <c:v>0.8</c:v>
                </c:pt>
                <c:pt idx="777">
                  <c:v>0.81</c:v>
                </c:pt>
                <c:pt idx="778">
                  <c:v>0.82</c:v>
                </c:pt>
                <c:pt idx="779">
                  <c:v>0.83</c:v>
                </c:pt>
                <c:pt idx="780">
                  <c:v>0.83</c:v>
                </c:pt>
                <c:pt idx="781">
                  <c:v>0.83</c:v>
                </c:pt>
                <c:pt idx="782">
                  <c:v>0.83</c:v>
                </c:pt>
                <c:pt idx="783">
                  <c:v>0.82</c:v>
                </c:pt>
                <c:pt idx="784">
                  <c:v>0.81</c:v>
                </c:pt>
                <c:pt idx="785">
                  <c:v>0.79</c:v>
                </c:pt>
                <c:pt idx="786">
                  <c:v>0.76</c:v>
                </c:pt>
                <c:pt idx="787">
                  <c:v>0.73</c:v>
                </c:pt>
                <c:pt idx="788">
                  <c:v>0.68</c:v>
                </c:pt>
                <c:pt idx="789">
                  <c:v>0.64</c:v>
                </c:pt>
                <c:pt idx="790">
                  <c:v>0.58</c:v>
                </c:pt>
                <c:pt idx="791">
                  <c:v>0.53</c:v>
                </c:pt>
                <c:pt idx="792">
                  <c:v>0.47</c:v>
                </c:pt>
                <c:pt idx="793">
                  <c:v>0.41</c:v>
                </c:pt>
                <c:pt idx="794">
                  <c:v>0.35</c:v>
                </c:pt>
                <c:pt idx="795">
                  <c:v>0.3</c:v>
                </c:pt>
                <c:pt idx="796">
                  <c:v>0.25</c:v>
                </c:pt>
                <c:pt idx="797">
                  <c:v>0.21</c:v>
                </c:pt>
                <c:pt idx="798">
                  <c:v>0.17</c:v>
                </c:pt>
                <c:pt idx="799">
                  <c:v>0.13</c:v>
                </c:pt>
                <c:pt idx="800">
                  <c:v>0.1</c:v>
                </c:pt>
                <c:pt idx="801">
                  <c:v>0.07</c:v>
                </c:pt>
                <c:pt idx="802">
                  <c:v>0.05</c:v>
                </c:pt>
                <c:pt idx="803">
                  <c:v>0.03</c:v>
                </c:pt>
                <c:pt idx="804">
                  <c:v>0.02</c:v>
                </c:pt>
                <c:pt idx="805">
                  <c:v>0.01</c:v>
                </c:pt>
                <c:pt idx="806">
                  <c:v>0.0</c:v>
                </c:pt>
                <c:pt idx="807">
                  <c:v>-0.01</c:v>
                </c:pt>
                <c:pt idx="808">
                  <c:v>-0.01</c:v>
                </c:pt>
                <c:pt idx="809">
                  <c:v>-0.02</c:v>
                </c:pt>
                <c:pt idx="810">
                  <c:v>-0.03</c:v>
                </c:pt>
                <c:pt idx="811">
                  <c:v>-0.04</c:v>
                </c:pt>
                <c:pt idx="812">
                  <c:v>-0.05</c:v>
                </c:pt>
                <c:pt idx="813">
                  <c:v>-0.05</c:v>
                </c:pt>
                <c:pt idx="814">
                  <c:v>-0.06</c:v>
                </c:pt>
                <c:pt idx="815">
                  <c:v>-0.06</c:v>
                </c:pt>
                <c:pt idx="816">
                  <c:v>-0.06</c:v>
                </c:pt>
                <c:pt idx="817">
                  <c:v>-0.06</c:v>
                </c:pt>
                <c:pt idx="818">
                  <c:v>-0.06</c:v>
                </c:pt>
                <c:pt idx="819">
                  <c:v>-0.06</c:v>
                </c:pt>
                <c:pt idx="820">
                  <c:v>-0.06</c:v>
                </c:pt>
                <c:pt idx="821">
                  <c:v>-0.06</c:v>
                </c:pt>
                <c:pt idx="822">
                  <c:v>-0.06</c:v>
                </c:pt>
                <c:pt idx="823">
                  <c:v>-0.07</c:v>
                </c:pt>
                <c:pt idx="824">
                  <c:v>-0.08</c:v>
                </c:pt>
                <c:pt idx="825">
                  <c:v>-0.08</c:v>
                </c:pt>
                <c:pt idx="826">
                  <c:v>-0.09</c:v>
                </c:pt>
                <c:pt idx="827">
                  <c:v>-0.1</c:v>
                </c:pt>
                <c:pt idx="828">
                  <c:v>-0.1</c:v>
                </c:pt>
                <c:pt idx="829">
                  <c:v>-0.1</c:v>
                </c:pt>
                <c:pt idx="830">
                  <c:v>-0.1</c:v>
                </c:pt>
                <c:pt idx="831">
                  <c:v>-0.1</c:v>
                </c:pt>
                <c:pt idx="832">
                  <c:v>-0.1</c:v>
                </c:pt>
                <c:pt idx="833">
                  <c:v>-0.11</c:v>
                </c:pt>
                <c:pt idx="834">
                  <c:v>-0.13</c:v>
                </c:pt>
                <c:pt idx="835">
                  <c:v>-0.15</c:v>
                </c:pt>
                <c:pt idx="836">
                  <c:v>-0.17</c:v>
                </c:pt>
                <c:pt idx="837">
                  <c:v>-0.21</c:v>
                </c:pt>
                <c:pt idx="838">
                  <c:v>-0.24</c:v>
                </c:pt>
                <c:pt idx="839">
                  <c:v>-0.28</c:v>
                </c:pt>
                <c:pt idx="840">
                  <c:v>-0.32</c:v>
                </c:pt>
                <c:pt idx="841">
                  <c:v>-0.35</c:v>
                </c:pt>
                <c:pt idx="842">
                  <c:v>-0.37</c:v>
                </c:pt>
                <c:pt idx="843">
                  <c:v>-0.39</c:v>
                </c:pt>
                <c:pt idx="844">
                  <c:v>-0.41</c:v>
                </c:pt>
                <c:pt idx="845">
                  <c:v>-0.41</c:v>
                </c:pt>
                <c:pt idx="846">
                  <c:v>-0.42</c:v>
                </c:pt>
                <c:pt idx="847">
                  <c:v>-0.42</c:v>
                </c:pt>
                <c:pt idx="848">
                  <c:v>-0.43</c:v>
                </c:pt>
                <c:pt idx="849">
                  <c:v>-0.44</c:v>
                </c:pt>
                <c:pt idx="850">
                  <c:v>-0.45</c:v>
                </c:pt>
                <c:pt idx="851">
                  <c:v>-0.46</c:v>
                </c:pt>
                <c:pt idx="852">
                  <c:v>-0.48</c:v>
                </c:pt>
                <c:pt idx="853">
                  <c:v>-0.49</c:v>
                </c:pt>
                <c:pt idx="854">
                  <c:v>-0.5</c:v>
                </c:pt>
                <c:pt idx="855">
                  <c:v>-0.51</c:v>
                </c:pt>
                <c:pt idx="856">
                  <c:v>-0.51</c:v>
                </c:pt>
                <c:pt idx="857">
                  <c:v>-0.51</c:v>
                </c:pt>
                <c:pt idx="858">
                  <c:v>-0.5</c:v>
                </c:pt>
                <c:pt idx="859">
                  <c:v>-0.49</c:v>
                </c:pt>
                <c:pt idx="860">
                  <c:v>-0.48</c:v>
                </c:pt>
                <c:pt idx="861">
                  <c:v>-0.47</c:v>
                </c:pt>
                <c:pt idx="862">
                  <c:v>-0.46</c:v>
                </c:pt>
                <c:pt idx="863">
                  <c:v>-0.45</c:v>
                </c:pt>
                <c:pt idx="864">
                  <c:v>-0.45</c:v>
                </c:pt>
                <c:pt idx="865">
                  <c:v>-0.44</c:v>
                </c:pt>
                <c:pt idx="866">
                  <c:v>-0.44</c:v>
                </c:pt>
                <c:pt idx="867">
                  <c:v>-0.43</c:v>
                </c:pt>
                <c:pt idx="868">
                  <c:v>-0.43</c:v>
                </c:pt>
                <c:pt idx="869">
                  <c:v>-0.42</c:v>
                </c:pt>
                <c:pt idx="870">
                  <c:v>-0.41</c:v>
                </c:pt>
                <c:pt idx="871">
                  <c:v>-0.4</c:v>
                </c:pt>
                <c:pt idx="872">
                  <c:v>-0.39</c:v>
                </c:pt>
                <c:pt idx="873">
                  <c:v>-0.38</c:v>
                </c:pt>
                <c:pt idx="874">
                  <c:v>-0.38</c:v>
                </c:pt>
                <c:pt idx="875">
                  <c:v>-0.38</c:v>
                </c:pt>
                <c:pt idx="876">
                  <c:v>-0.39</c:v>
                </c:pt>
                <c:pt idx="877">
                  <c:v>-0.4</c:v>
                </c:pt>
                <c:pt idx="878">
                  <c:v>-0.41</c:v>
                </c:pt>
                <c:pt idx="879">
                  <c:v>-0.42</c:v>
                </c:pt>
                <c:pt idx="880">
                  <c:v>-0.43</c:v>
                </c:pt>
                <c:pt idx="881">
                  <c:v>-0.44</c:v>
                </c:pt>
                <c:pt idx="882">
                  <c:v>-0.45</c:v>
                </c:pt>
                <c:pt idx="883">
                  <c:v>-0.45</c:v>
                </c:pt>
                <c:pt idx="884">
                  <c:v>-0.45</c:v>
                </c:pt>
                <c:pt idx="885">
                  <c:v>-0.44</c:v>
                </c:pt>
                <c:pt idx="886">
                  <c:v>-0.44</c:v>
                </c:pt>
                <c:pt idx="887">
                  <c:v>-0.43</c:v>
                </c:pt>
                <c:pt idx="888">
                  <c:v>-0.43</c:v>
                </c:pt>
                <c:pt idx="889">
                  <c:v>-0.43</c:v>
                </c:pt>
                <c:pt idx="890">
                  <c:v>-0.43</c:v>
                </c:pt>
                <c:pt idx="891">
                  <c:v>-0.43</c:v>
                </c:pt>
                <c:pt idx="892">
                  <c:v>-0.43</c:v>
                </c:pt>
                <c:pt idx="893">
                  <c:v>-0.43</c:v>
                </c:pt>
                <c:pt idx="894">
                  <c:v>-0.44</c:v>
                </c:pt>
                <c:pt idx="895">
                  <c:v>-0.44</c:v>
                </c:pt>
                <c:pt idx="896">
                  <c:v>-0.44</c:v>
                </c:pt>
                <c:pt idx="897">
                  <c:v>-0.44</c:v>
                </c:pt>
                <c:pt idx="898">
                  <c:v>-0.45</c:v>
                </c:pt>
                <c:pt idx="899">
                  <c:v>-0.45</c:v>
                </c:pt>
                <c:pt idx="900">
                  <c:v>-0.45</c:v>
                </c:pt>
                <c:pt idx="901">
                  <c:v>-0.46</c:v>
                </c:pt>
                <c:pt idx="902">
                  <c:v>-0.46</c:v>
                </c:pt>
                <c:pt idx="903">
                  <c:v>-0.47</c:v>
                </c:pt>
                <c:pt idx="904">
                  <c:v>-0.48</c:v>
                </c:pt>
                <c:pt idx="905">
                  <c:v>-0.49</c:v>
                </c:pt>
                <c:pt idx="906">
                  <c:v>-0.5</c:v>
                </c:pt>
                <c:pt idx="907">
                  <c:v>-0.52</c:v>
                </c:pt>
                <c:pt idx="908">
                  <c:v>-0.53</c:v>
                </c:pt>
                <c:pt idx="909">
                  <c:v>-0.54</c:v>
                </c:pt>
                <c:pt idx="910">
                  <c:v>-0.56</c:v>
                </c:pt>
                <c:pt idx="911">
                  <c:v>-0.57</c:v>
                </c:pt>
                <c:pt idx="912">
                  <c:v>-0.58</c:v>
                </c:pt>
                <c:pt idx="913">
                  <c:v>-0.59</c:v>
                </c:pt>
                <c:pt idx="914">
                  <c:v>-0.6</c:v>
                </c:pt>
                <c:pt idx="915">
                  <c:v>-0.61</c:v>
                </c:pt>
                <c:pt idx="916">
                  <c:v>-0.61</c:v>
                </c:pt>
                <c:pt idx="917">
                  <c:v>-0.61</c:v>
                </c:pt>
                <c:pt idx="918">
                  <c:v>-0.6</c:v>
                </c:pt>
                <c:pt idx="919">
                  <c:v>-0.59</c:v>
                </c:pt>
                <c:pt idx="920">
                  <c:v>-0.58</c:v>
                </c:pt>
                <c:pt idx="921">
                  <c:v>-0.57</c:v>
                </c:pt>
                <c:pt idx="922">
                  <c:v>-0.57</c:v>
                </c:pt>
                <c:pt idx="923">
                  <c:v>-0.57</c:v>
                </c:pt>
                <c:pt idx="924">
                  <c:v>-0.57</c:v>
                </c:pt>
                <c:pt idx="925">
                  <c:v>-0.57</c:v>
                </c:pt>
                <c:pt idx="926">
                  <c:v>-0.58</c:v>
                </c:pt>
                <c:pt idx="927">
                  <c:v>-0.59</c:v>
                </c:pt>
                <c:pt idx="928">
                  <c:v>-0.6</c:v>
                </c:pt>
                <c:pt idx="929">
                  <c:v>-0.61</c:v>
                </c:pt>
                <c:pt idx="930">
                  <c:v>-0.62</c:v>
                </c:pt>
                <c:pt idx="931">
                  <c:v>-0.63</c:v>
                </c:pt>
                <c:pt idx="932">
                  <c:v>-0.63</c:v>
                </c:pt>
                <c:pt idx="933">
                  <c:v>-0.64</c:v>
                </c:pt>
                <c:pt idx="934">
                  <c:v>-0.65</c:v>
                </c:pt>
                <c:pt idx="935">
                  <c:v>-0.65</c:v>
                </c:pt>
                <c:pt idx="936">
                  <c:v>-0.66</c:v>
                </c:pt>
                <c:pt idx="937">
                  <c:v>-0.67</c:v>
                </c:pt>
                <c:pt idx="938">
                  <c:v>-0.69</c:v>
                </c:pt>
                <c:pt idx="939">
                  <c:v>-0.71</c:v>
                </c:pt>
                <c:pt idx="940">
                  <c:v>-0.73</c:v>
                </c:pt>
                <c:pt idx="941">
                  <c:v>-0.75</c:v>
                </c:pt>
                <c:pt idx="942">
                  <c:v>-0.77</c:v>
                </c:pt>
                <c:pt idx="943">
                  <c:v>-0.79</c:v>
                </c:pt>
                <c:pt idx="944">
                  <c:v>-0.81</c:v>
                </c:pt>
                <c:pt idx="945">
                  <c:v>-0.83</c:v>
                </c:pt>
                <c:pt idx="946">
                  <c:v>-0.84</c:v>
                </c:pt>
                <c:pt idx="947">
                  <c:v>-0.85</c:v>
                </c:pt>
                <c:pt idx="948">
                  <c:v>-0.85</c:v>
                </c:pt>
                <c:pt idx="949">
                  <c:v>-0.85</c:v>
                </c:pt>
                <c:pt idx="950">
                  <c:v>-0.85</c:v>
                </c:pt>
                <c:pt idx="951">
                  <c:v>-0.84</c:v>
                </c:pt>
                <c:pt idx="952">
                  <c:v>-0.83</c:v>
                </c:pt>
                <c:pt idx="953">
                  <c:v>-0.82</c:v>
                </c:pt>
                <c:pt idx="954">
                  <c:v>-0.81</c:v>
                </c:pt>
                <c:pt idx="955">
                  <c:v>-0.8</c:v>
                </c:pt>
                <c:pt idx="956">
                  <c:v>-0.78</c:v>
                </c:pt>
                <c:pt idx="957">
                  <c:v>-0.77</c:v>
                </c:pt>
                <c:pt idx="958">
                  <c:v>-0.76</c:v>
                </c:pt>
                <c:pt idx="959">
                  <c:v>-0.75</c:v>
                </c:pt>
                <c:pt idx="960">
                  <c:v>-0.74</c:v>
                </c:pt>
                <c:pt idx="961">
                  <c:v>-0.72</c:v>
                </c:pt>
                <c:pt idx="962">
                  <c:v>-0.71</c:v>
                </c:pt>
                <c:pt idx="963">
                  <c:v>-0.7</c:v>
                </c:pt>
                <c:pt idx="964">
                  <c:v>-0.69</c:v>
                </c:pt>
                <c:pt idx="965">
                  <c:v>-0.68</c:v>
                </c:pt>
                <c:pt idx="966">
                  <c:v>-0.68</c:v>
                </c:pt>
                <c:pt idx="967">
                  <c:v>-0.67</c:v>
                </c:pt>
                <c:pt idx="968">
                  <c:v>-0.67</c:v>
                </c:pt>
                <c:pt idx="969">
                  <c:v>-0.68</c:v>
                </c:pt>
                <c:pt idx="970">
                  <c:v>-0.68</c:v>
                </c:pt>
                <c:pt idx="971">
                  <c:v>-0.69</c:v>
                </c:pt>
                <c:pt idx="972">
                  <c:v>-0.69</c:v>
                </c:pt>
                <c:pt idx="973">
                  <c:v>-0.7</c:v>
                </c:pt>
                <c:pt idx="974">
                  <c:v>-0.71</c:v>
                </c:pt>
                <c:pt idx="975">
                  <c:v>-0.71</c:v>
                </c:pt>
                <c:pt idx="976">
                  <c:v>-0.72</c:v>
                </c:pt>
                <c:pt idx="977">
                  <c:v>-0.73</c:v>
                </c:pt>
                <c:pt idx="978">
                  <c:v>-0.73</c:v>
                </c:pt>
                <c:pt idx="979">
                  <c:v>-0.73</c:v>
                </c:pt>
                <c:pt idx="980">
                  <c:v>-0.73</c:v>
                </c:pt>
                <c:pt idx="981">
                  <c:v>-0.73</c:v>
                </c:pt>
                <c:pt idx="982">
                  <c:v>-0.73</c:v>
                </c:pt>
                <c:pt idx="983">
                  <c:v>-0.72</c:v>
                </c:pt>
                <c:pt idx="984">
                  <c:v>-0.71</c:v>
                </c:pt>
                <c:pt idx="985">
                  <c:v>-0.7</c:v>
                </c:pt>
                <c:pt idx="986">
                  <c:v>-0.69</c:v>
                </c:pt>
                <c:pt idx="987">
                  <c:v>-0.67</c:v>
                </c:pt>
                <c:pt idx="988">
                  <c:v>-0.65</c:v>
                </c:pt>
                <c:pt idx="989">
                  <c:v>-0.63</c:v>
                </c:pt>
                <c:pt idx="990">
                  <c:v>-0.62</c:v>
                </c:pt>
                <c:pt idx="991">
                  <c:v>-0.6</c:v>
                </c:pt>
                <c:pt idx="992">
                  <c:v>-0.59</c:v>
                </c:pt>
                <c:pt idx="993">
                  <c:v>-0.58</c:v>
                </c:pt>
                <c:pt idx="994">
                  <c:v>-0.57</c:v>
                </c:pt>
                <c:pt idx="995">
                  <c:v>-0.57</c:v>
                </c:pt>
                <c:pt idx="996">
                  <c:v>-0.56</c:v>
                </c:pt>
                <c:pt idx="997">
                  <c:v>-0.56</c:v>
                </c:pt>
                <c:pt idx="998">
                  <c:v>-0.55</c:v>
                </c:pt>
                <c:pt idx="999">
                  <c:v>-0.55</c:v>
                </c:pt>
                <c:pt idx="1000">
                  <c:v>-0.55</c:v>
                </c:pt>
                <c:pt idx="1001">
                  <c:v>-0.55</c:v>
                </c:pt>
                <c:pt idx="1002">
                  <c:v>-0.56</c:v>
                </c:pt>
                <c:pt idx="1003">
                  <c:v>-0.56</c:v>
                </c:pt>
                <c:pt idx="1004">
                  <c:v>-0.56</c:v>
                </c:pt>
                <c:pt idx="1005">
                  <c:v>-0.57</c:v>
                </c:pt>
                <c:pt idx="1006">
                  <c:v>-0.57</c:v>
                </c:pt>
                <c:pt idx="1007">
                  <c:v>-0.58</c:v>
                </c:pt>
                <c:pt idx="1008">
                  <c:v>-0.58</c:v>
                </c:pt>
                <c:pt idx="1009">
                  <c:v>-0.58</c:v>
                </c:pt>
                <c:pt idx="1010">
                  <c:v>-0.58</c:v>
                </c:pt>
                <c:pt idx="1011">
                  <c:v>-0.58</c:v>
                </c:pt>
                <c:pt idx="1012">
                  <c:v>-0.57</c:v>
                </c:pt>
                <c:pt idx="1013">
                  <c:v>-0.57</c:v>
                </c:pt>
                <c:pt idx="1014">
                  <c:v>-0.56</c:v>
                </c:pt>
                <c:pt idx="1015">
                  <c:v>-0.56</c:v>
                </c:pt>
                <c:pt idx="1016">
                  <c:v>-0.56</c:v>
                </c:pt>
                <c:pt idx="1017">
                  <c:v>-0.56</c:v>
                </c:pt>
                <c:pt idx="1018">
                  <c:v>-0.57</c:v>
                </c:pt>
                <c:pt idx="1019">
                  <c:v>-0.57</c:v>
                </c:pt>
                <c:pt idx="1020">
                  <c:v>-0.58</c:v>
                </c:pt>
                <c:pt idx="1021">
                  <c:v>-0.59</c:v>
                </c:pt>
                <c:pt idx="1022">
                  <c:v>-0.59</c:v>
                </c:pt>
                <c:pt idx="1023">
                  <c:v>-0.6</c:v>
                </c:pt>
                <c:pt idx="1024">
                  <c:v>-0.6</c:v>
                </c:pt>
                <c:pt idx="1025">
                  <c:v>-0.59</c:v>
                </c:pt>
                <c:pt idx="1026">
                  <c:v>-0.59</c:v>
                </c:pt>
                <c:pt idx="1027">
                  <c:v>-0.58</c:v>
                </c:pt>
                <c:pt idx="1028">
                  <c:v>-0.57</c:v>
                </c:pt>
                <c:pt idx="1029">
                  <c:v>-0.56</c:v>
                </c:pt>
                <c:pt idx="1030">
                  <c:v>-0.55</c:v>
                </c:pt>
                <c:pt idx="1031">
                  <c:v>-0.54</c:v>
                </c:pt>
                <c:pt idx="1032">
                  <c:v>-0.54</c:v>
                </c:pt>
                <c:pt idx="1033">
                  <c:v>-0.54</c:v>
                </c:pt>
                <c:pt idx="1034">
                  <c:v>-0.54</c:v>
                </c:pt>
                <c:pt idx="1035">
                  <c:v>-0.54</c:v>
                </c:pt>
                <c:pt idx="1036">
                  <c:v>-0.54</c:v>
                </c:pt>
                <c:pt idx="1037">
                  <c:v>-0.54</c:v>
                </c:pt>
                <c:pt idx="1038">
                  <c:v>-0.53</c:v>
                </c:pt>
                <c:pt idx="1039">
                  <c:v>-0.53</c:v>
                </c:pt>
                <c:pt idx="1040">
                  <c:v>-0.51</c:v>
                </c:pt>
                <c:pt idx="1041">
                  <c:v>-0.5</c:v>
                </c:pt>
                <c:pt idx="1042">
                  <c:v>-0.49</c:v>
                </c:pt>
                <c:pt idx="1043">
                  <c:v>-0.48</c:v>
                </c:pt>
                <c:pt idx="1044">
                  <c:v>-0.48</c:v>
                </c:pt>
                <c:pt idx="1045">
                  <c:v>-0.48</c:v>
                </c:pt>
                <c:pt idx="1046">
                  <c:v>-0.49</c:v>
                </c:pt>
                <c:pt idx="1047">
                  <c:v>-0.51</c:v>
                </c:pt>
                <c:pt idx="1048">
                  <c:v>-0.53</c:v>
                </c:pt>
                <c:pt idx="1049">
                  <c:v>-0.55</c:v>
                </c:pt>
                <c:pt idx="1050">
                  <c:v>-0.57</c:v>
                </c:pt>
                <c:pt idx="1051">
                  <c:v>-0.59</c:v>
                </c:pt>
                <c:pt idx="1052">
                  <c:v>-0.6</c:v>
                </c:pt>
                <c:pt idx="1053">
                  <c:v>-0.6</c:v>
                </c:pt>
                <c:pt idx="1054">
                  <c:v>-0.6</c:v>
                </c:pt>
                <c:pt idx="1055">
                  <c:v>-0.6</c:v>
                </c:pt>
                <c:pt idx="1056">
                  <c:v>-0.6</c:v>
                </c:pt>
                <c:pt idx="1057">
                  <c:v>-0.6</c:v>
                </c:pt>
                <c:pt idx="1058">
                  <c:v>-0.6</c:v>
                </c:pt>
                <c:pt idx="1059">
                  <c:v>-0.61</c:v>
                </c:pt>
                <c:pt idx="1060">
                  <c:v>-0.62</c:v>
                </c:pt>
                <c:pt idx="1061">
                  <c:v>-0.64</c:v>
                </c:pt>
                <c:pt idx="1062">
                  <c:v>-0.65</c:v>
                </c:pt>
                <c:pt idx="1063">
                  <c:v>-0.67</c:v>
                </c:pt>
                <c:pt idx="1064">
                  <c:v>-0.68</c:v>
                </c:pt>
                <c:pt idx="1065">
                  <c:v>-0.68</c:v>
                </c:pt>
                <c:pt idx="1066">
                  <c:v>-0.68</c:v>
                </c:pt>
                <c:pt idx="1067">
                  <c:v>-0.67</c:v>
                </c:pt>
                <c:pt idx="1068">
                  <c:v>-0.66</c:v>
                </c:pt>
                <c:pt idx="1069">
                  <c:v>-0.65</c:v>
                </c:pt>
                <c:pt idx="1070">
                  <c:v>-0.64</c:v>
                </c:pt>
                <c:pt idx="1071">
                  <c:v>-0.63</c:v>
                </c:pt>
                <c:pt idx="1072">
                  <c:v>-0.63</c:v>
                </c:pt>
                <c:pt idx="1073">
                  <c:v>-0.64</c:v>
                </c:pt>
                <c:pt idx="1074">
                  <c:v>-0.65</c:v>
                </c:pt>
                <c:pt idx="1075">
                  <c:v>-0.66</c:v>
                </c:pt>
                <c:pt idx="1076">
                  <c:v>-0.68</c:v>
                </c:pt>
                <c:pt idx="1077">
                  <c:v>-0.69</c:v>
                </c:pt>
                <c:pt idx="1078">
                  <c:v>-0.69</c:v>
                </c:pt>
                <c:pt idx="1079">
                  <c:v>-0.7</c:v>
                </c:pt>
                <c:pt idx="1080">
                  <c:v>-0.69</c:v>
                </c:pt>
                <c:pt idx="1081">
                  <c:v>-0.69</c:v>
                </c:pt>
                <c:pt idx="1082">
                  <c:v>-0.68</c:v>
                </c:pt>
                <c:pt idx="1083">
                  <c:v>-0.67</c:v>
                </c:pt>
                <c:pt idx="1084">
                  <c:v>-0.67</c:v>
                </c:pt>
                <c:pt idx="1085">
                  <c:v>-0.66</c:v>
                </c:pt>
                <c:pt idx="1086">
                  <c:v>-0.66</c:v>
                </c:pt>
                <c:pt idx="1087">
                  <c:v>-0.67</c:v>
                </c:pt>
                <c:pt idx="1088">
                  <c:v>-0.67</c:v>
                </c:pt>
                <c:pt idx="1089">
                  <c:v>-0.68</c:v>
                </c:pt>
                <c:pt idx="1090">
                  <c:v>-0.68</c:v>
                </c:pt>
                <c:pt idx="1091">
                  <c:v>-0.68</c:v>
                </c:pt>
                <c:pt idx="1092">
                  <c:v>-0.67</c:v>
                </c:pt>
                <c:pt idx="1093">
                  <c:v>-0.66</c:v>
                </c:pt>
                <c:pt idx="1094">
                  <c:v>-0.65</c:v>
                </c:pt>
                <c:pt idx="1095">
                  <c:v>-0.64</c:v>
                </c:pt>
                <c:pt idx="1096">
                  <c:v>-0.64</c:v>
                </c:pt>
                <c:pt idx="1097">
                  <c:v>-0.63</c:v>
                </c:pt>
                <c:pt idx="1098">
                  <c:v>-0.63</c:v>
                </c:pt>
                <c:pt idx="1099">
                  <c:v>-0.64</c:v>
                </c:pt>
                <c:pt idx="1100">
                  <c:v>-0.64</c:v>
                </c:pt>
                <c:pt idx="1101">
                  <c:v>-0.65</c:v>
                </c:pt>
                <c:pt idx="1102">
                  <c:v>-0.66</c:v>
                </c:pt>
                <c:pt idx="1103">
                  <c:v>-0.67</c:v>
                </c:pt>
                <c:pt idx="1104">
                  <c:v>-0.67</c:v>
                </c:pt>
                <c:pt idx="1105">
                  <c:v>-0.67</c:v>
                </c:pt>
                <c:pt idx="1106">
                  <c:v>-0.66</c:v>
                </c:pt>
                <c:pt idx="1107">
                  <c:v>-0.65</c:v>
                </c:pt>
                <c:pt idx="1108">
                  <c:v>-0.64</c:v>
                </c:pt>
                <c:pt idx="1109">
                  <c:v>-0.63</c:v>
                </c:pt>
                <c:pt idx="1110">
                  <c:v>-0.62</c:v>
                </c:pt>
                <c:pt idx="1111">
                  <c:v>-0.62</c:v>
                </c:pt>
                <c:pt idx="1112">
                  <c:v>-0.62</c:v>
                </c:pt>
                <c:pt idx="1113">
                  <c:v>-0.63</c:v>
                </c:pt>
                <c:pt idx="1114">
                  <c:v>-0.64</c:v>
                </c:pt>
                <c:pt idx="1115">
                  <c:v>-0.64</c:v>
                </c:pt>
                <c:pt idx="1116">
                  <c:v>-0.65</c:v>
                </c:pt>
                <c:pt idx="1117">
                  <c:v>-0.65</c:v>
                </c:pt>
                <c:pt idx="1118">
                  <c:v>-0.65</c:v>
                </c:pt>
                <c:pt idx="1119">
                  <c:v>-0.65</c:v>
                </c:pt>
                <c:pt idx="1120">
                  <c:v>-0.64</c:v>
                </c:pt>
                <c:pt idx="1121">
                  <c:v>-0.64</c:v>
                </c:pt>
                <c:pt idx="1122">
                  <c:v>-0.64</c:v>
                </c:pt>
                <c:pt idx="1123">
                  <c:v>-0.64</c:v>
                </c:pt>
                <c:pt idx="1124">
                  <c:v>-0.64</c:v>
                </c:pt>
                <c:pt idx="1125">
                  <c:v>-0.65</c:v>
                </c:pt>
                <c:pt idx="1126">
                  <c:v>-0.66</c:v>
                </c:pt>
                <c:pt idx="1127">
                  <c:v>-0.67</c:v>
                </c:pt>
                <c:pt idx="1128">
                  <c:v>-0.68</c:v>
                </c:pt>
                <c:pt idx="1129">
                  <c:v>-0.69</c:v>
                </c:pt>
                <c:pt idx="1130">
                  <c:v>-0.7</c:v>
                </c:pt>
                <c:pt idx="1131">
                  <c:v>-0.7</c:v>
                </c:pt>
                <c:pt idx="1132">
                  <c:v>-0.7</c:v>
                </c:pt>
                <c:pt idx="1133">
                  <c:v>-0.69</c:v>
                </c:pt>
                <c:pt idx="1134">
                  <c:v>-0.69</c:v>
                </c:pt>
                <c:pt idx="1135">
                  <c:v>-0.68</c:v>
                </c:pt>
                <c:pt idx="1136">
                  <c:v>-0.67</c:v>
                </c:pt>
                <c:pt idx="1137">
                  <c:v>-0.66</c:v>
                </c:pt>
                <c:pt idx="1138">
                  <c:v>-0.65</c:v>
                </c:pt>
                <c:pt idx="1139">
                  <c:v>-0.64</c:v>
                </c:pt>
                <c:pt idx="1140">
                  <c:v>-0.63</c:v>
                </c:pt>
                <c:pt idx="1141">
                  <c:v>-0.62</c:v>
                </c:pt>
                <c:pt idx="1142">
                  <c:v>-0.61</c:v>
                </c:pt>
                <c:pt idx="1143">
                  <c:v>-0.59</c:v>
                </c:pt>
                <c:pt idx="1144">
                  <c:v>-0.58</c:v>
                </c:pt>
                <c:pt idx="1145">
                  <c:v>-0.57</c:v>
                </c:pt>
                <c:pt idx="1146">
                  <c:v>-0.56</c:v>
                </c:pt>
                <c:pt idx="1147">
                  <c:v>-0.56</c:v>
                </c:pt>
                <c:pt idx="1148">
                  <c:v>-0.56</c:v>
                </c:pt>
                <c:pt idx="1149">
                  <c:v>-0.57</c:v>
                </c:pt>
                <c:pt idx="1150">
                  <c:v>-0.58</c:v>
                </c:pt>
                <c:pt idx="1151">
                  <c:v>-0.6</c:v>
                </c:pt>
                <c:pt idx="1152">
                  <c:v>-0.61</c:v>
                </c:pt>
                <c:pt idx="1153">
                  <c:v>-0.63</c:v>
                </c:pt>
                <c:pt idx="1154">
                  <c:v>-0.64</c:v>
                </c:pt>
                <c:pt idx="1155">
                  <c:v>-0.65</c:v>
                </c:pt>
                <c:pt idx="1156">
                  <c:v>-0.65</c:v>
                </c:pt>
                <c:pt idx="1157">
                  <c:v>-0.65</c:v>
                </c:pt>
                <c:pt idx="1158">
                  <c:v>-0.65</c:v>
                </c:pt>
                <c:pt idx="1159">
                  <c:v>-0.64</c:v>
                </c:pt>
                <c:pt idx="1160">
                  <c:v>-0.64</c:v>
                </c:pt>
                <c:pt idx="1161">
                  <c:v>-0.63</c:v>
                </c:pt>
                <c:pt idx="1162">
                  <c:v>-0.63</c:v>
                </c:pt>
                <c:pt idx="1163">
                  <c:v>-0.63</c:v>
                </c:pt>
                <c:pt idx="1164">
                  <c:v>-0.63</c:v>
                </c:pt>
                <c:pt idx="1165">
                  <c:v>-0.63</c:v>
                </c:pt>
                <c:pt idx="1166">
                  <c:v>-0.63</c:v>
                </c:pt>
                <c:pt idx="1167">
                  <c:v>-0.61</c:v>
                </c:pt>
                <c:pt idx="1168">
                  <c:v>-0.6</c:v>
                </c:pt>
                <c:pt idx="1169">
                  <c:v>-0.58</c:v>
                </c:pt>
                <c:pt idx="1170">
                  <c:v>-0.56</c:v>
                </c:pt>
                <c:pt idx="1171">
                  <c:v>-0.54</c:v>
                </c:pt>
                <c:pt idx="1172">
                  <c:v>-0.53</c:v>
                </c:pt>
                <c:pt idx="1173">
                  <c:v>-0.52</c:v>
                </c:pt>
                <c:pt idx="1174">
                  <c:v>-0.51</c:v>
                </c:pt>
                <c:pt idx="1175">
                  <c:v>-0.51</c:v>
                </c:pt>
                <c:pt idx="1176">
                  <c:v>-0.52</c:v>
                </c:pt>
                <c:pt idx="1177">
                  <c:v>-0.52</c:v>
                </c:pt>
                <c:pt idx="1178">
                  <c:v>-0.52</c:v>
                </c:pt>
                <c:pt idx="1179">
                  <c:v>-0.51</c:v>
                </c:pt>
                <c:pt idx="1180">
                  <c:v>-0.5</c:v>
                </c:pt>
                <c:pt idx="1181">
                  <c:v>-0.47</c:v>
                </c:pt>
                <c:pt idx="1182">
                  <c:v>-0.43</c:v>
                </c:pt>
                <c:pt idx="1183">
                  <c:v>-0.38</c:v>
                </c:pt>
                <c:pt idx="1184">
                  <c:v>-0.32</c:v>
                </c:pt>
                <c:pt idx="1185">
                  <c:v>-0.26</c:v>
                </c:pt>
                <c:pt idx="1186">
                  <c:v>-0.2</c:v>
                </c:pt>
                <c:pt idx="1187">
                  <c:v>-0.16</c:v>
                </c:pt>
                <c:pt idx="1188">
                  <c:v>-0.12</c:v>
                </c:pt>
                <c:pt idx="1189">
                  <c:v>-0.09</c:v>
                </c:pt>
                <c:pt idx="1190">
                  <c:v>-0.08</c:v>
                </c:pt>
                <c:pt idx="1191">
                  <c:v>-0.07</c:v>
                </c:pt>
                <c:pt idx="1192">
                  <c:v>-0.08</c:v>
                </c:pt>
                <c:pt idx="1193">
                  <c:v>-0.09</c:v>
                </c:pt>
                <c:pt idx="1194">
                  <c:v>-0.11</c:v>
                </c:pt>
                <c:pt idx="1195">
                  <c:v>-0.13</c:v>
                </c:pt>
                <c:pt idx="1196">
                  <c:v>-0.15</c:v>
                </c:pt>
                <c:pt idx="1197">
                  <c:v>-0.17</c:v>
                </c:pt>
                <c:pt idx="1198">
                  <c:v>-0.19</c:v>
                </c:pt>
                <c:pt idx="1199">
                  <c:v>-0.21</c:v>
                </c:pt>
                <c:pt idx="1200">
                  <c:v>-0.23</c:v>
                </c:pt>
                <c:pt idx="1201">
                  <c:v>-0.25</c:v>
                </c:pt>
                <c:pt idx="1202">
                  <c:v>-0.28</c:v>
                </c:pt>
                <c:pt idx="1203">
                  <c:v>-0.31</c:v>
                </c:pt>
                <c:pt idx="1204">
                  <c:v>-0.34</c:v>
                </c:pt>
                <c:pt idx="1205">
                  <c:v>-0.37</c:v>
                </c:pt>
                <c:pt idx="1206">
                  <c:v>-0.4</c:v>
                </c:pt>
                <c:pt idx="1207">
                  <c:v>-0.43</c:v>
                </c:pt>
                <c:pt idx="1208">
                  <c:v>-0.44</c:v>
                </c:pt>
                <c:pt idx="1209">
                  <c:v>-0.46</c:v>
                </c:pt>
                <c:pt idx="1210">
                  <c:v>-0.46</c:v>
                </c:pt>
                <c:pt idx="1211">
                  <c:v>-0.46</c:v>
                </c:pt>
                <c:pt idx="1212">
                  <c:v>-0.46</c:v>
                </c:pt>
                <c:pt idx="1213">
                  <c:v>-0.45</c:v>
                </c:pt>
                <c:pt idx="1214">
                  <c:v>-0.45</c:v>
                </c:pt>
                <c:pt idx="1215">
                  <c:v>-0.45</c:v>
                </c:pt>
                <c:pt idx="1216">
                  <c:v>-0.46</c:v>
                </c:pt>
                <c:pt idx="1217">
                  <c:v>-0.47</c:v>
                </c:pt>
                <c:pt idx="1218">
                  <c:v>-0.48</c:v>
                </c:pt>
                <c:pt idx="1219">
                  <c:v>-0.49</c:v>
                </c:pt>
                <c:pt idx="1220">
                  <c:v>-0.5</c:v>
                </c:pt>
                <c:pt idx="1221">
                  <c:v>-0.5</c:v>
                </c:pt>
                <c:pt idx="1222">
                  <c:v>-0.49</c:v>
                </c:pt>
                <c:pt idx="1223">
                  <c:v>-0.48</c:v>
                </c:pt>
                <c:pt idx="1224">
                  <c:v>-0.46</c:v>
                </c:pt>
                <c:pt idx="1225">
                  <c:v>-0.44</c:v>
                </c:pt>
                <c:pt idx="1226">
                  <c:v>-0.42</c:v>
                </c:pt>
                <c:pt idx="1227">
                  <c:v>-0.41</c:v>
                </c:pt>
                <c:pt idx="1228">
                  <c:v>-0.39</c:v>
                </c:pt>
                <c:pt idx="1229">
                  <c:v>-0.38</c:v>
                </c:pt>
                <c:pt idx="1230">
                  <c:v>-0.38</c:v>
                </c:pt>
                <c:pt idx="1231">
                  <c:v>-0.38</c:v>
                </c:pt>
                <c:pt idx="1232">
                  <c:v>-0.38</c:v>
                </c:pt>
                <c:pt idx="1233">
                  <c:v>-0.38</c:v>
                </c:pt>
                <c:pt idx="1234">
                  <c:v>-0.38</c:v>
                </c:pt>
                <c:pt idx="1235">
                  <c:v>-0.37</c:v>
                </c:pt>
                <c:pt idx="1236">
                  <c:v>-0.37</c:v>
                </c:pt>
                <c:pt idx="1237">
                  <c:v>-0.36</c:v>
                </c:pt>
                <c:pt idx="1238">
                  <c:v>-0.35</c:v>
                </c:pt>
                <c:pt idx="1239">
                  <c:v>-0.35</c:v>
                </c:pt>
                <c:pt idx="1240">
                  <c:v>-0.35</c:v>
                </c:pt>
                <c:pt idx="1241">
                  <c:v>-0.35</c:v>
                </c:pt>
                <c:pt idx="1242">
                  <c:v>-0.36</c:v>
                </c:pt>
                <c:pt idx="1243">
                  <c:v>-0.36</c:v>
                </c:pt>
                <c:pt idx="1244">
                  <c:v>-0.37</c:v>
                </c:pt>
                <c:pt idx="1245">
                  <c:v>-0.38</c:v>
                </c:pt>
                <c:pt idx="1246">
                  <c:v>-0.39</c:v>
                </c:pt>
                <c:pt idx="1247">
                  <c:v>-0.39</c:v>
                </c:pt>
                <c:pt idx="1248">
                  <c:v>-0.38</c:v>
                </c:pt>
                <c:pt idx="1249">
                  <c:v>-0.38</c:v>
                </c:pt>
                <c:pt idx="1250">
                  <c:v>-0.38</c:v>
                </c:pt>
                <c:pt idx="1251">
                  <c:v>-0.37</c:v>
                </c:pt>
                <c:pt idx="1252">
                  <c:v>-0.37</c:v>
                </c:pt>
                <c:pt idx="1253">
                  <c:v>-0.38</c:v>
                </c:pt>
                <c:pt idx="1254">
                  <c:v>-0.39</c:v>
                </c:pt>
                <c:pt idx="1255">
                  <c:v>-0.41</c:v>
                </c:pt>
                <c:pt idx="1256">
                  <c:v>-0.42</c:v>
                </c:pt>
                <c:pt idx="1257">
                  <c:v>-0.43</c:v>
                </c:pt>
                <c:pt idx="1258">
                  <c:v>-0.44</c:v>
                </c:pt>
                <c:pt idx="1259">
                  <c:v>-0.43</c:v>
                </c:pt>
                <c:pt idx="1260">
                  <c:v>-0.42</c:v>
                </c:pt>
                <c:pt idx="1261">
                  <c:v>-0.39</c:v>
                </c:pt>
                <c:pt idx="1262">
                  <c:v>-0.36</c:v>
                </c:pt>
                <c:pt idx="1263">
                  <c:v>-0.32</c:v>
                </c:pt>
                <c:pt idx="1264">
                  <c:v>-0.29</c:v>
                </c:pt>
                <c:pt idx="1265">
                  <c:v>-0.25</c:v>
                </c:pt>
                <c:pt idx="1266">
                  <c:v>-0.22</c:v>
                </c:pt>
                <c:pt idx="1267">
                  <c:v>-0.2</c:v>
                </c:pt>
                <c:pt idx="1268">
                  <c:v>-0.2</c:v>
                </c:pt>
                <c:pt idx="1269">
                  <c:v>-0.2</c:v>
                </c:pt>
                <c:pt idx="1270">
                  <c:v>-0.2</c:v>
                </c:pt>
                <c:pt idx="1271">
                  <c:v>-0.21</c:v>
                </c:pt>
                <c:pt idx="1272">
                  <c:v>-0.21</c:v>
                </c:pt>
                <c:pt idx="1273">
                  <c:v>-0.21</c:v>
                </c:pt>
                <c:pt idx="1274">
                  <c:v>-0.2</c:v>
                </c:pt>
                <c:pt idx="1275">
                  <c:v>-0.18</c:v>
                </c:pt>
                <c:pt idx="1276">
                  <c:v>-0.16</c:v>
                </c:pt>
                <c:pt idx="1277">
                  <c:v>-0.14</c:v>
                </c:pt>
                <c:pt idx="1278">
                  <c:v>-0.12</c:v>
                </c:pt>
                <c:pt idx="1279">
                  <c:v>-0.11</c:v>
                </c:pt>
                <c:pt idx="1280">
                  <c:v>-0.1</c:v>
                </c:pt>
                <c:pt idx="1281">
                  <c:v>-0.11</c:v>
                </c:pt>
                <c:pt idx="1282">
                  <c:v>-0.11</c:v>
                </c:pt>
                <c:pt idx="1283">
                  <c:v>-0.12</c:v>
                </c:pt>
                <c:pt idx="1284">
                  <c:v>-0.14</c:v>
                </c:pt>
                <c:pt idx="1285">
                  <c:v>-0.14</c:v>
                </c:pt>
                <c:pt idx="1286">
                  <c:v>-0.15</c:v>
                </c:pt>
                <c:pt idx="1287">
                  <c:v>-0.14</c:v>
                </c:pt>
                <c:pt idx="1288">
                  <c:v>-0.13</c:v>
                </c:pt>
                <c:pt idx="1289">
                  <c:v>-0.12</c:v>
                </c:pt>
                <c:pt idx="1290">
                  <c:v>-0.1</c:v>
                </c:pt>
                <c:pt idx="1291">
                  <c:v>-0.08</c:v>
                </c:pt>
                <c:pt idx="1292">
                  <c:v>-0.06</c:v>
                </c:pt>
                <c:pt idx="1293">
                  <c:v>-0.04</c:v>
                </c:pt>
                <c:pt idx="1294">
                  <c:v>-0.03</c:v>
                </c:pt>
                <c:pt idx="1295">
                  <c:v>-0.01</c:v>
                </c:pt>
                <c:pt idx="1296">
                  <c:v>0.01</c:v>
                </c:pt>
                <c:pt idx="1297">
                  <c:v>0.04</c:v>
                </c:pt>
                <c:pt idx="1298">
                  <c:v>0.08</c:v>
                </c:pt>
                <c:pt idx="1299">
                  <c:v>0.12</c:v>
                </c:pt>
                <c:pt idx="1300">
                  <c:v>0.17</c:v>
                </c:pt>
                <c:pt idx="1301">
                  <c:v>0.22</c:v>
                </c:pt>
                <c:pt idx="1302">
                  <c:v>0.26</c:v>
                </c:pt>
                <c:pt idx="1303">
                  <c:v>0.3</c:v>
                </c:pt>
                <c:pt idx="1304">
                  <c:v>0.31</c:v>
                </c:pt>
                <c:pt idx="1305">
                  <c:v>0.31</c:v>
                </c:pt>
                <c:pt idx="1306">
                  <c:v>0.3</c:v>
                </c:pt>
                <c:pt idx="1307">
                  <c:v>0.26</c:v>
                </c:pt>
                <c:pt idx="1308">
                  <c:v>0.22</c:v>
                </c:pt>
                <c:pt idx="1309">
                  <c:v>0.18</c:v>
                </c:pt>
                <c:pt idx="1310">
                  <c:v>0.14</c:v>
                </c:pt>
                <c:pt idx="1311">
                  <c:v>0.11</c:v>
                </c:pt>
                <c:pt idx="1312">
                  <c:v>0.09</c:v>
                </c:pt>
                <c:pt idx="1313">
                  <c:v>0.08</c:v>
                </c:pt>
                <c:pt idx="1314">
                  <c:v>0.09</c:v>
                </c:pt>
                <c:pt idx="1315">
                  <c:v>0.1</c:v>
                </c:pt>
                <c:pt idx="1316">
                  <c:v>0.1</c:v>
                </c:pt>
                <c:pt idx="1317">
                  <c:v>0.11</c:v>
                </c:pt>
                <c:pt idx="1318">
                  <c:v>0.1</c:v>
                </c:pt>
                <c:pt idx="1319">
                  <c:v>0.09</c:v>
                </c:pt>
                <c:pt idx="1320">
                  <c:v>0.05</c:v>
                </c:pt>
                <c:pt idx="1321">
                  <c:v>0.01</c:v>
                </c:pt>
                <c:pt idx="1322">
                  <c:v>-0.03</c:v>
                </c:pt>
                <c:pt idx="1323">
                  <c:v>-0.07</c:v>
                </c:pt>
                <c:pt idx="1324">
                  <c:v>-0.1</c:v>
                </c:pt>
                <c:pt idx="1325">
                  <c:v>-0.12</c:v>
                </c:pt>
                <c:pt idx="1326">
                  <c:v>-0.12</c:v>
                </c:pt>
                <c:pt idx="1327">
                  <c:v>-0.11</c:v>
                </c:pt>
                <c:pt idx="1328">
                  <c:v>-0.1</c:v>
                </c:pt>
                <c:pt idx="1329">
                  <c:v>-0.08</c:v>
                </c:pt>
                <c:pt idx="1330">
                  <c:v>-0.06</c:v>
                </c:pt>
                <c:pt idx="1331">
                  <c:v>-0.05</c:v>
                </c:pt>
                <c:pt idx="1332">
                  <c:v>-0.04</c:v>
                </c:pt>
                <c:pt idx="1333">
                  <c:v>-0.06</c:v>
                </c:pt>
                <c:pt idx="1334">
                  <c:v>-0.08</c:v>
                </c:pt>
                <c:pt idx="1335">
                  <c:v>-0.09</c:v>
                </c:pt>
                <c:pt idx="1336">
                  <c:v>-0.11</c:v>
                </c:pt>
                <c:pt idx="1337">
                  <c:v>-0.11</c:v>
                </c:pt>
                <c:pt idx="1338">
                  <c:v>-0.09</c:v>
                </c:pt>
                <c:pt idx="1339">
                  <c:v>-0.07</c:v>
                </c:pt>
                <c:pt idx="1340">
                  <c:v>-0.03</c:v>
                </c:pt>
                <c:pt idx="1341">
                  <c:v>0.02</c:v>
                </c:pt>
                <c:pt idx="1342">
                  <c:v>0.07</c:v>
                </c:pt>
                <c:pt idx="1343">
                  <c:v>0.11</c:v>
                </c:pt>
                <c:pt idx="1344">
                  <c:v>0.13</c:v>
                </c:pt>
                <c:pt idx="1345">
                  <c:v>0.15</c:v>
                </c:pt>
                <c:pt idx="1346">
                  <c:v>0.14</c:v>
                </c:pt>
                <c:pt idx="1347">
                  <c:v>0.12</c:v>
                </c:pt>
                <c:pt idx="1348">
                  <c:v>0.09</c:v>
                </c:pt>
                <c:pt idx="1349">
                  <c:v>0.06</c:v>
                </c:pt>
                <c:pt idx="1350">
                  <c:v>0.03</c:v>
                </c:pt>
                <c:pt idx="1351">
                  <c:v>0.01</c:v>
                </c:pt>
                <c:pt idx="1352">
                  <c:v>0.0</c:v>
                </c:pt>
                <c:pt idx="1353">
                  <c:v>0.0</c:v>
                </c:pt>
                <c:pt idx="1354">
                  <c:v>0.0</c:v>
                </c:pt>
                <c:pt idx="1355">
                  <c:v>0.01</c:v>
                </c:pt>
                <c:pt idx="1356">
                  <c:v>0.01</c:v>
                </c:pt>
                <c:pt idx="1357">
                  <c:v>0.0</c:v>
                </c:pt>
                <c:pt idx="1358">
                  <c:v>-0.01</c:v>
                </c:pt>
                <c:pt idx="1359">
                  <c:v>-0.04</c:v>
                </c:pt>
                <c:pt idx="1360">
                  <c:v>-0.07</c:v>
                </c:pt>
                <c:pt idx="1361">
                  <c:v>-0.11</c:v>
                </c:pt>
                <c:pt idx="1362">
                  <c:v>-0.15</c:v>
                </c:pt>
                <c:pt idx="1363">
                  <c:v>-0.18</c:v>
                </c:pt>
                <c:pt idx="1364">
                  <c:v>-0.2</c:v>
                </c:pt>
                <c:pt idx="1365">
                  <c:v>-0.21</c:v>
                </c:pt>
                <c:pt idx="1366">
                  <c:v>-0.22</c:v>
                </c:pt>
                <c:pt idx="1367">
                  <c:v>-0.22</c:v>
                </c:pt>
                <c:pt idx="1368">
                  <c:v>-0.23</c:v>
                </c:pt>
                <c:pt idx="1369">
                  <c:v>-0.23</c:v>
                </c:pt>
                <c:pt idx="1370">
                  <c:v>-0.24</c:v>
                </c:pt>
                <c:pt idx="1371">
                  <c:v>-0.26</c:v>
                </c:pt>
                <c:pt idx="1372">
                  <c:v>-0.29</c:v>
                </c:pt>
                <c:pt idx="1373">
                  <c:v>-0.32</c:v>
                </c:pt>
                <c:pt idx="1374">
                  <c:v>-0.35</c:v>
                </c:pt>
                <c:pt idx="1375">
                  <c:v>-0.37</c:v>
                </c:pt>
                <c:pt idx="1376">
                  <c:v>-0.39</c:v>
                </c:pt>
                <c:pt idx="1377">
                  <c:v>-0.39</c:v>
                </c:pt>
                <c:pt idx="1378">
                  <c:v>-0.37</c:v>
                </c:pt>
                <c:pt idx="1379">
                  <c:v>-0.35</c:v>
                </c:pt>
                <c:pt idx="1380">
                  <c:v>-0.31</c:v>
                </c:pt>
                <c:pt idx="1381">
                  <c:v>-0.26</c:v>
                </c:pt>
                <c:pt idx="1382">
                  <c:v>-0.21</c:v>
                </c:pt>
                <c:pt idx="1383">
                  <c:v>-0.17</c:v>
                </c:pt>
                <c:pt idx="1384">
                  <c:v>-0.12</c:v>
                </c:pt>
                <c:pt idx="1385">
                  <c:v>-0.1</c:v>
                </c:pt>
                <c:pt idx="1386">
                  <c:v>-0.08</c:v>
                </c:pt>
                <c:pt idx="1387">
                  <c:v>-0.07</c:v>
                </c:pt>
                <c:pt idx="1388">
                  <c:v>-0.07</c:v>
                </c:pt>
                <c:pt idx="1389">
                  <c:v>-0.07</c:v>
                </c:pt>
                <c:pt idx="1390">
                  <c:v>-0.06</c:v>
                </c:pt>
                <c:pt idx="1391">
                  <c:v>-0.06</c:v>
                </c:pt>
                <c:pt idx="1392">
                  <c:v>-0.05</c:v>
                </c:pt>
                <c:pt idx="1393">
                  <c:v>-0.03</c:v>
                </c:pt>
                <c:pt idx="1394">
                  <c:v>-0.02</c:v>
                </c:pt>
                <c:pt idx="1395">
                  <c:v>0.0</c:v>
                </c:pt>
                <c:pt idx="1396">
                  <c:v>0.01</c:v>
                </c:pt>
                <c:pt idx="1397">
                  <c:v>0.02</c:v>
                </c:pt>
                <c:pt idx="1398">
                  <c:v>0.02</c:v>
                </c:pt>
                <c:pt idx="1399">
                  <c:v>0.01</c:v>
                </c:pt>
                <c:pt idx="1400">
                  <c:v>-0.01</c:v>
                </c:pt>
                <c:pt idx="1401">
                  <c:v>-0.03</c:v>
                </c:pt>
                <c:pt idx="1402">
                  <c:v>-0.05</c:v>
                </c:pt>
                <c:pt idx="1403">
                  <c:v>-0.07</c:v>
                </c:pt>
                <c:pt idx="1404">
                  <c:v>-0.09</c:v>
                </c:pt>
                <c:pt idx="1405">
                  <c:v>-0.1</c:v>
                </c:pt>
                <c:pt idx="1406">
                  <c:v>-0.12</c:v>
                </c:pt>
                <c:pt idx="1407">
                  <c:v>-0.13</c:v>
                </c:pt>
                <c:pt idx="1408">
                  <c:v>-0.13</c:v>
                </c:pt>
                <c:pt idx="1409">
                  <c:v>-0.15</c:v>
                </c:pt>
                <c:pt idx="1410">
                  <c:v>-0.16</c:v>
                </c:pt>
                <c:pt idx="1411">
                  <c:v>-0.17</c:v>
                </c:pt>
                <c:pt idx="1412">
                  <c:v>-0.19</c:v>
                </c:pt>
                <c:pt idx="1413">
                  <c:v>-0.2</c:v>
                </c:pt>
                <c:pt idx="1414">
                  <c:v>-0.22</c:v>
                </c:pt>
                <c:pt idx="1415">
                  <c:v>-0.23</c:v>
                </c:pt>
                <c:pt idx="1416">
                  <c:v>-0.23</c:v>
                </c:pt>
                <c:pt idx="1417">
                  <c:v>-0.24</c:v>
                </c:pt>
                <c:pt idx="1418">
                  <c:v>-0.25</c:v>
                </c:pt>
                <c:pt idx="1419">
                  <c:v>-0.25</c:v>
                </c:pt>
                <c:pt idx="1420">
                  <c:v>-0.26</c:v>
                </c:pt>
                <c:pt idx="1421">
                  <c:v>-0.27</c:v>
                </c:pt>
                <c:pt idx="1422">
                  <c:v>-0.28</c:v>
                </c:pt>
                <c:pt idx="1423">
                  <c:v>-0.29</c:v>
                </c:pt>
                <c:pt idx="1424">
                  <c:v>-0.31</c:v>
                </c:pt>
                <c:pt idx="1425">
                  <c:v>-0.33</c:v>
                </c:pt>
                <c:pt idx="1426">
                  <c:v>-0.34</c:v>
                </c:pt>
                <c:pt idx="1427">
                  <c:v>-0.35</c:v>
                </c:pt>
                <c:pt idx="1428">
                  <c:v>-0.35</c:v>
                </c:pt>
                <c:pt idx="1429">
                  <c:v>-0.35</c:v>
                </c:pt>
                <c:pt idx="1430">
                  <c:v>-0.35</c:v>
                </c:pt>
                <c:pt idx="1431">
                  <c:v>-0.35</c:v>
                </c:pt>
                <c:pt idx="1432">
                  <c:v>-0.35</c:v>
                </c:pt>
                <c:pt idx="1433">
                  <c:v>-0.36</c:v>
                </c:pt>
                <c:pt idx="1434">
                  <c:v>-0.37</c:v>
                </c:pt>
                <c:pt idx="1435">
                  <c:v>-0.39</c:v>
                </c:pt>
                <c:pt idx="1436">
                  <c:v>-0.41</c:v>
                </c:pt>
                <c:pt idx="1437">
                  <c:v>-0.44</c:v>
                </c:pt>
                <c:pt idx="1438">
                  <c:v>-0.46</c:v>
                </c:pt>
                <c:pt idx="1439">
                  <c:v>-0.48</c:v>
                </c:pt>
                <c:pt idx="1440">
                  <c:v>-0.49</c:v>
                </c:pt>
                <c:pt idx="1441">
                  <c:v>-0.51</c:v>
                </c:pt>
                <c:pt idx="1442">
                  <c:v>-0.51</c:v>
                </c:pt>
                <c:pt idx="1443">
                  <c:v>-0.51</c:v>
                </c:pt>
                <c:pt idx="1444">
                  <c:v>-0.51</c:v>
                </c:pt>
                <c:pt idx="1445">
                  <c:v>-0.51</c:v>
                </c:pt>
                <c:pt idx="1446">
                  <c:v>-0.51</c:v>
                </c:pt>
                <c:pt idx="1447">
                  <c:v>-0.52</c:v>
                </c:pt>
                <c:pt idx="1448">
                  <c:v>-0.52</c:v>
                </c:pt>
                <c:pt idx="1449">
                  <c:v>-0.53</c:v>
                </c:pt>
                <c:pt idx="1450">
                  <c:v>-0.55</c:v>
                </c:pt>
                <c:pt idx="1451">
                  <c:v>-0.56</c:v>
                </c:pt>
                <c:pt idx="1452">
                  <c:v>-0.57</c:v>
                </c:pt>
                <c:pt idx="1453">
                  <c:v>-0.59</c:v>
                </c:pt>
                <c:pt idx="1454">
                  <c:v>-0.6</c:v>
                </c:pt>
                <c:pt idx="1455">
                  <c:v>-0.6</c:v>
                </c:pt>
                <c:pt idx="1456">
                  <c:v>-0.61</c:v>
                </c:pt>
                <c:pt idx="1457">
                  <c:v>-0.62</c:v>
                </c:pt>
                <c:pt idx="1458">
                  <c:v>-0.62</c:v>
                </c:pt>
                <c:pt idx="1459">
                  <c:v>-0.63</c:v>
                </c:pt>
                <c:pt idx="1460">
                  <c:v>-0.64</c:v>
                </c:pt>
                <c:pt idx="1461">
                  <c:v>-0.65</c:v>
                </c:pt>
                <c:pt idx="1462">
                  <c:v>-0.66</c:v>
                </c:pt>
                <c:pt idx="1463">
                  <c:v>-0.67</c:v>
                </c:pt>
                <c:pt idx="1464">
                  <c:v>-0.67</c:v>
                </c:pt>
                <c:pt idx="1465">
                  <c:v>-0.68</c:v>
                </c:pt>
                <c:pt idx="1466">
                  <c:v>-0.69</c:v>
                </c:pt>
                <c:pt idx="1467">
                  <c:v>-0.69</c:v>
                </c:pt>
                <c:pt idx="1468">
                  <c:v>-0.69</c:v>
                </c:pt>
                <c:pt idx="1469">
                  <c:v>-0.69</c:v>
                </c:pt>
                <c:pt idx="1470">
                  <c:v>-0.69</c:v>
                </c:pt>
                <c:pt idx="1471">
                  <c:v>-0.7</c:v>
                </c:pt>
                <c:pt idx="1472">
                  <c:v>-0.71</c:v>
                </c:pt>
                <c:pt idx="1473">
                  <c:v>-0.72</c:v>
                </c:pt>
                <c:pt idx="1474">
                  <c:v>-0.73</c:v>
                </c:pt>
                <c:pt idx="1475">
                  <c:v>-0.74</c:v>
                </c:pt>
                <c:pt idx="1476">
                  <c:v>-0.76</c:v>
                </c:pt>
                <c:pt idx="1477">
                  <c:v>-0.76</c:v>
                </c:pt>
                <c:pt idx="1478">
                  <c:v>-0.76</c:v>
                </c:pt>
                <c:pt idx="1479">
                  <c:v>-0.76</c:v>
                </c:pt>
                <c:pt idx="1480">
                  <c:v>-0.76</c:v>
                </c:pt>
                <c:pt idx="1481">
                  <c:v>-0.75</c:v>
                </c:pt>
                <c:pt idx="1482">
                  <c:v>-0.74</c:v>
                </c:pt>
                <c:pt idx="1483">
                  <c:v>-0.73</c:v>
                </c:pt>
                <c:pt idx="1484">
                  <c:v>-0.72</c:v>
                </c:pt>
                <c:pt idx="1485">
                  <c:v>-0.71</c:v>
                </c:pt>
                <c:pt idx="1486">
                  <c:v>-0.7</c:v>
                </c:pt>
                <c:pt idx="1487">
                  <c:v>-0.69</c:v>
                </c:pt>
                <c:pt idx="1488">
                  <c:v>-0.68</c:v>
                </c:pt>
                <c:pt idx="1489">
                  <c:v>-0.67</c:v>
                </c:pt>
                <c:pt idx="1490">
                  <c:v>-0.66</c:v>
                </c:pt>
                <c:pt idx="1491">
                  <c:v>-0.65</c:v>
                </c:pt>
                <c:pt idx="1492">
                  <c:v>-0.64</c:v>
                </c:pt>
                <c:pt idx="1493">
                  <c:v>-0.64</c:v>
                </c:pt>
                <c:pt idx="1494">
                  <c:v>-0.63</c:v>
                </c:pt>
                <c:pt idx="1495">
                  <c:v>-0.62</c:v>
                </c:pt>
                <c:pt idx="1496">
                  <c:v>-0.61</c:v>
                </c:pt>
                <c:pt idx="1497">
                  <c:v>-0.61</c:v>
                </c:pt>
                <c:pt idx="1498">
                  <c:v>-0.61</c:v>
                </c:pt>
                <c:pt idx="1499">
                  <c:v>-0.61</c:v>
                </c:pt>
                <c:pt idx="1500">
                  <c:v>-0.61</c:v>
                </c:pt>
                <c:pt idx="1501">
                  <c:v>-0.62</c:v>
                </c:pt>
                <c:pt idx="1502">
                  <c:v>-0.62</c:v>
                </c:pt>
                <c:pt idx="1503">
                  <c:v>-0.62</c:v>
                </c:pt>
                <c:pt idx="1504">
                  <c:v>-0.63</c:v>
                </c:pt>
                <c:pt idx="1505">
                  <c:v>-0.64</c:v>
                </c:pt>
                <c:pt idx="1506">
                  <c:v>-0.64</c:v>
                </c:pt>
                <c:pt idx="1507">
                  <c:v>-0.65</c:v>
                </c:pt>
                <c:pt idx="1508">
                  <c:v>-0.65</c:v>
                </c:pt>
                <c:pt idx="1509">
                  <c:v>-0.66</c:v>
                </c:pt>
                <c:pt idx="1510">
                  <c:v>-0.66</c:v>
                </c:pt>
                <c:pt idx="1511">
                  <c:v>-0.66</c:v>
                </c:pt>
                <c:pt idx="1512">
                  <c:v>-0.65</c:v>
                </c:pt>
                <c:pt idx="1513">
                  <c:v>-0.64</c:v>
                </c:pt>
                <c:pt idx="1514">
                  <c:v>-0.63</c:v>
                </c:pt>
                <c:pt idx="1515">
                  <c:v>-0.62</c:v>
                </c:pt>
                <c:pt idx="1516">
                  <c:v>-0.6</c:v>
                </c:pt>
                <c:pt idx="1517">
                  <c:v>-0.6</c:v>
                </c:pt>
                <c:pt idx="1518">
                  <c:v>-0.59</c:v>
                </c:pt>
                <c:pt idx="1519">
                  <c:v>-0.59</c:v>
                </c:pt>
                <c:pt idx="1520">
                  <c:v>-0.59</c:v>
                </c:pt>
                <c:pt idx="1521">
                  <c:v>-0.59</c:v>
                </c:pt>
                <c:pt idx="1522">
                  <c:v>-0.6</c:v>
                </c:pt>
                <c:pt idx="1523">
                  <c:v>-0.6</c:v>
                </c:pt>
                <c:pt idx="1524">
                  <c:v>-0.61</c:v>
                </c:pt>
                <c:pt idx="1525">
                  <c:v>-0.6</c:v>
                </c:pt>
                <c:pt idx="1526">
                  <c:v>-0.59</c:v>
                </c:pt>
                <c:pt idx="1527">
                  <c:v>-0.57</c:v>
                </c:pt>
                <c:pt idx="1528">
                  <c:v>-0.55</c:v>
                </c:pt>
                <c:pt idx="1529">
                  <c:v>-0.51</c:v>
                </c:pt>
                <c:pt idx="1530">
                  <c:v>-0.47</c:v>
                </c:pt>
                <c:pt idx="1531">
                  <c:v>-0.44</c:v>
                </c:pt>
                <c:pt idx="1532">
                  <c:v>-0.42</c:v>
                </c:pt>
                <c:pt idx="1533">
                  <c:v>-0.4</c:v>
                </c:pt>
                <c:pt idx="1534">
                  <c:v>-0.39</c:v>
                </c:pt>
                <c:pt idx="1535">
                  <c:v>-0.39</c:v>
                </c:pt>
                <c:pt idx="1536">
                  <c:v>-0.4</c:v>
                </c:pt>
                <c:pt idx="1537">
                  <c:v>-0.42</c:v>
                </c:pt>
                <c:pt idx="1538">
                  <c:v>-0.44</c:v>
                </c:pt>
                <c:pt idx="1539">
                  <c:v>-0.45</c:v>
                </c:pt>
                <c:pt idx="1540">
                  <c:v>-0.47</c:v>
                </c:pt>
                <c:pt idx="1541">
                  <c:v>-0.48</c:v>
                </c:pt>
                <c:pt idx="1542">
                  <c:v>-0.49</c:v>
                </c:pt>
                <c:pt idx="1543">
                  <c:v>-0.49</c:v>
                </c:pt>
                <c:pt idx="1544">
                  <c:v>-0.49</c:v>
                </c:pt>
                <c:pt idx="1545">
                  <c:v>-0.48</c:v>
                </c:pt>
                <c:pt idx="1546">
                  <c:v>-0.48</c:v>
                </c:pt>
                <c:pt idx="1547">
                  <c:v>-0.47</c:v>
                </c:pt>
                <c:pt idx="1548">
                  <c:v>-0.47</c:v>
                </c:pt>
                <c:pt idx="1549">
                  <c:v>-0.47</c:v>
                </c:pt>
                <c:pt idx="1550">
                  <c:v>-0.48</c:v>
                </c:pt>
                <c:pt idx="1551">
                  <c:v>-0.48</c:v>
                </c:pt>
                <c:pt idx="1552">
                  <c:v>-0.49</c:v>
                </c:pt>
                <c:pt idx="1553">
                  <c:v>-0.49</c:v>
                </c:pt>
                <c:pt idx="1554">
                  <c:v>-0.5</c:v>
                </c:pt>
                <c:pt idx="1555">
                  <c:v>-0.5</c:v>
                </c:pt>
                <c:pt idx="1556">
                  <c:v>-0.5</c:v>
                </c:pt>
                <c:pt idx="1557">
                  <c:v>-0.5</c:v>
                </c:pt>
                <c:pt idx="1558">
                  <c:v>-0.5</c:v>
                </c:pt>
                <c:pt idx="1559">
                  <c:v>-0.5</c:v>
                </c:pt>
                <c:pt idx="1560">
                  <c:v>-0.5</c:v>
                </c:pt>
                <c:pt idx="1561">
                  <c:v>-0.5</c:v>
                </c:pt>
                <c:pt idx="1562">
                  <c:v>-0.5</c:v>
                </c:pt>
                <c:pt idx="1563">
                  <c:v>-0.5</c:v>
                </c:pt>
                <c:pt idx="1564">
                  <c:v>-0.5</c:v>
                </c:pt>
                <c:pt idx="1565">
                  <c:v>-0.5</c:v>
                </c:pt>
                <c:pt idx="1566">
                  <c:v>-0.5</c:v>
                </c:pt>
                <c:pt idx="1567">
                  <c:v>-0.5</c:v>
                </c:pt>
                <c:pt idx="1568">
                  <c:v>-0.5</c:v>
                </c:pt>
                <c:pt idx="1569">
                  <c:v>-0.5</c:v>
                </c:pt>
                <c:pt idx="1570">
                  <c:v>-0.5</c:v>
                </c:pt>
                <c:pt idx="1571">
                  <c:v>-0.5</c:v>
                </c:pt>
                <c:pt idx="1572">
                  <c:v>-0.51</c:v>
                </c:pt>
                <c:pt idx="1573">
                  <c:v>-0.51</c:v>
                </c:pt>
                <c:pt idx="1574">
                  <c:v>-0.52</c:v>
                </c:pt>
                <c:pt idx="1575">
                  <c:v>-0.53</c:v>
                </c:pt>
                <c:pt idx="1576">
                  <c:v>-0.54</c:v>
                </c:pt>
                <c:pt idx="1577">
                  <c:v>-0.56</c:v>
                </c:pt>
                <c:pt idx="1578">
                  <c:v>-0.57</c:v>
                </c:pt>
                <c:pt idx="1579">
                  <c:v>-0.58</c:v>
                </c:pt>
                <c:pt idx="1580">
                  <c:v>-0.59</c:v>
                </c:pt>
                <c:pt idx="1581">
                  <c:v>-0.58</c:v>
                </c:pt>
                <c:pt idx="1582">
                  <c:v>-0.58</c:v>
                </c:pt>
                <c:pt idx="1583">
                  <c:v>-0.58</c:v>
                </c:pt>
                <c:pt idx="1584">
                  <c:v>-0.57</c:v>
                </c:pt>
                <c:pt idx="1585">
                  <c:v>-0.56</c:v>
                </c:pt>
                <c:pt idx="1586">
                  <c:v>-0.55</c:v>
                </c:pt>
                <c:pt idx="1587">
                  <c:v>-0.55</c:v>
                </c:pt>
                <c:pt idx="1588">
                  <c:v>-0.54</c:v>
                </c:pt>
                <c:pt idx="1589">
                  <c:v>-0.54</c:v>
                </c:pt>
                <c:pt idx="1590">
                  <c:v>-0.53</c:v>
                </c:pt>
                <c:pt idx="1591">
                  <c:v>-0.53</c:v>
                </c:pt>
                <c:pt idx="1592">
                  <c:v>-0.53</c:v>
                </c:pt>
                <c:pt idx="1593">
                  <c:v>-0.53</c:v>
                </c:pt>
                <c:pt idx="1594">
                  <c:v>-0.53</c:v>
                </c:pt>
                <c:pt idx="1595">
                  <c:v>-0.52</c:v>
                </c:pt>
                <c:pt idx="1596">
                  <c:v>-0.52</c:v>
                </c:pt>
                <c:pt idx="1597">
                  <c:v>-0.52</c:v>
                </c:pt>
                <c:pt idx="1598">
                  <c:v>-0.51</c:v>
                </c:pt>
                <c:pt idx="1599">
                  <c:v>-0.51</c:v>
                </c:pt>
                <c:pt idx="1600">
                  <c:v>-0.5</c:v>
                </c:pt>
                <c:pt idx="1601">
                  <c:v>-0.5</c:v>
                </c:pt>
                <c:pt idx="1602">
                  <c:v>-0.49</c:v>
                </c:pt>
                <c:pt idx="1603">
                  <c:v>-0.49</c:v>
                </c:pt>
                <c:pt idx="1604">
                  <c:v>-0.48</c:v>
                </c:pt>
                <c:pt idx="1605">
                  <c:v>-0.48</c:v>
                </c:pt>
                <c:pt idx="1606">
                  <c:v>-0.49</c:v>
                </c:pt>
                <c:pt idx="1607">
                  <c:v>-0.49</c:v>
                </c:pt>
                <c:pt idx="1608">
                  <c:v>-0.5</c:v>
                </c:pt>
                <c:pt idx="1609">
                  <c:v>-0.5</c:v>
                </c:pt>
                <c:pt idx="1610">
                  <c:v>-0.51</c:v>
                </c:pt>
                <c:pt idx="1611">
                  <c:v>-0.51</c:v>
                </c:pt>
                <c:pt idx="1612">
                  <c:v>-0.51</c:v>
                </c:pt>
                <c:pt idx="1613">
                  <c:v>-0.51</c:v>
                </c:pt>
                <c:pt idx="1614">
                  <c:v>-0.5</c:v>
                </c:pt>
                <c:pt idx="1615">
                  <c:v>-0.5</c:v>
                </c:pt>
                <c:pt idx="1616">
                  <c:v>-0.5</c:v>
                </c:pt>
                <c:pt idx="1617">
                  <c:v>-0.51</c:v>
                </c:pt>
                <c:pt idx="1618">
                  <c:v>-0.52</c:v>
                </c:pt>
                <c:pt idx="1619">
                  <c:v>-0.53</c:v>
                </c:pt>
                <c:pt idx="1620">
                  <c:v>-0.54</c:v>
                </c:pt>
                <c:pt idx="1621">
                  <c:v>-0.56</c:v>
                </c:pt>
                <c:pt idx="1622">
                  <c:v>-0.57</c:v>
                </c:pt>
                <c:pt idx="1623">
                  <c:v>-0.58</c:v>
                </c:pt>
                <c:pt idx="1624">
                  <c:v>-0.58</c:v>
                </c:pt>
                <c:pt idx="1625">
                  <c:v>-0.58</c:v>
                </c:pt>
                <c:pt idx="1626">
                  <c:v>-0.56</c:v>
                </c:pt>
                <c:pt idx="1627">
                  <c:v>-0.55</c:v>
                </c:pt>
                <c:pt idx="1628">
                  <c:v>-0.53</c:v>
                </c:pt>
                <c:pt idx="1629">
                  <c:v>-0.52</c:v>
                </c:pt>
                <c:pt idx="1630">
                  <c:v>-0.5</c:v>
                </c:pt>
                <c:pt idx="1631">
                  <c:v>-0.5</c:v>
                </c:pt>
                <c:pt idx="1632">
                  <c:v>-0.49</c:v>
                </c:pt>
                <c:pt idx="1633">
                  <c:v>-0.5</c:v>
                </c:pt>
                <c:pt idx="1634">
                  <c:v>-0.51</c:v>
                </c:pt>
                <c:pt idx="1635">
                  <c:v>-0.53</c:v>
                </c:pt>
                <c:pt idx="1636">
                  <c:v>-0.55</c:v>
                </c:pt>
                <c:pt idx="1637">
                  <c:v>-0.57</c:v>
                </c:pt>
                <c:pt idx="1638">
                  <c:v>-0.58</c:v>
                </c:pt>
                <c:pt idx="1639">
                  <c:v>-0.59</c:v>
                </c:pt>
                <c:pt idx="1640">
                  <c:v>-0.59</c:v>
                </c:pt>
                <c:pt idx="1641">
                  <c:v>-0.57</c:v>
                </c:pt>
                <c:pt idx="1642">
                  <c:v>-0.55</c:v>
                </c:pt>
                <c:pt idx="1643">
                  <c:v>-0.51</c:v>
                </c:pt>
                <c:pt idx="1644">
                  <c:v>-0.47</c:v>
                </c:pt>
                <c:pt idx="1645">
                  <c:v>-0.41</c:v>
                </c:pt>
                <c:pt idx="1646">
                  <c:v>-0.35</c:v>
                </c:pt>
                <c:pt idx="1647">
                  <c:v>-0.28</c:v>
                </c:pt>
                <c:pt idx="1648">
                  <c:v>-0.21</c:v>
                </c:pt>
                <c:pt idx="1649">
                  <c:v>-0.15</c:v>
                </c:pt>
                <c:pt idx="1650">
                  <c:v>-0.09</c:v>
                </c:pt>
                <c:pt idx="1651">
                  <c:v>-0.04</c:v>
                </c:pt>
                <c:pt idx="1652">
                  <c:v>0.0</c:v>
                </c:pt>
                <c:pt idx="1653">
                  <c:v>0.02</c:v>
                </c:pt>
                <c:pt idx="1654">
                  <c:v>0.03</c:v>
                </c:pt>
                <c:pt idx="1655">
                  <c:v>0.02</c:v>
                </c:pt>
                <c:pt idx="1656">
                  <c:v>0.01</c:v>
                </c:pt>
                <c:pt idx="1657">
                  <c:v>-0.02</c:v>
                </c:pt>
                <c:pt idx="1658">
                  <c:v>-0.03</c:v>
                </c:pt>
                <c:pt idx="1659">
                  <c:v>-0.06</c:v>
                </c:pt>
                <c:pt idx="1660">
                  <c:v>-0.06</c:v>
                </c:pt>
                <c:pt idx="1661">
                  <c:v>-0.06</c:v>
                </c:pt>
                <c:pt idx="1662">
                  <c:v>-0.03</c:v>
                </c:pt>
                <c:pt idx="1663">
                  <c:v>0.0</c:v>
                </c:pt>
                <c:pt idx="1664">
                  <c:v>0.05</c:v>
                </c:pt>
                <c:pt idx="1665">
                  <c:v>0.1</c:v>
                </c:pt>
                <c:pt idx="1666">
                  <c:v>0.16</c:v>
                </c:pt>
                <c:pt idx="1667">
                  <c:v>0.22</c:v>
                </c:pt>
                <c:pt idx="1668">
                  <c:v>0.27</c:v>
                </c:pt>
                <c:pt idx="1669">
                  <c:v>0.31</c:v>
                </c:pt>
                <c:pt idx="1670">
                  <c:v>0.34</c:v>
                </c:pt>
                <c:pt idx="1671">
                  <c:v>0.37</c:v>
                </c:pt>
                <c:pt idx="1672">
                  <c:v>0.38</c:v>
                </c:pt>
                <c:pt idx="1673">
                  <c:v>0.4</c:v>
                </c:pt>
                <c:pt idx="1674">
                  <c:v>0.42</c:v>
                </c:pt>
                <c:pt idx="1675">
                  <c:v>0.45</c:v>
                </c:pt>
                <c:pt idx="1676">
                  <c:v>0.49</c:v>
                </c:pt>
                <c:pt idx="1677">
                  <c:v>0.54</c:v>
                </c:pt>
                <c:pt idx="1678">
                  <c:v>0.59</c:v>
                </c:pt>
                <c:pt idx="1679">
                  <c:v>0.65</c:v>
                </c:pt>
                <c:pt idx="1680">
                  <c:v>0.71</c:v>
                </c:pt>
                <c:pt idx="1681">
                  <c:v>0.75</c:v>
                </c:pt>
                <c:pt idx="1682">
                  <c:v>0.76</c:v>
                </c:pt>
                <c:pt idx="1683">
                  <c:v>0.75</c:v>
                </c:pt>
                <c:pt idx="1684">
                  <c:v>0.73</c:v>
                </c:pt>
                <c:pt idx="1685">
                  <c:v>0.67</c:v>
                </c:pt>
                <c:pt idx="1686">
                  <c:v>0.61</c:v>
                </c:pt>
                <c:pt idx="1687">
                  <c:v>0.54</c:v>
                </c:pt>
                <c:pt idx="1688">
                  <c:v>0.48</c:v>
                </c:pt>
                <c:pt idx="1689">
                  <c:v>0.44</c:v>
                </c:pt>
                <c:pt idx="1690">
                  <c:v>0.42</c:v>
                </c:pt>
                <c:pt idx="1691">
                  <c:v>0.42</c:v>
                </c:pt>
                <c:pt idx="1692">
                  <c:v>0.44</c:v>
                </c:pt>
                <c:pt idx="1693">
                  <c:v>0.48</c:v>
                </c:pt>
                <c:pt idx="1694">
                  <c:v>0.52</c:v>
                </c:pt>
                <c:pt idx="1695">
                  <c:v>0.57</c:v>
                </c:pt>
                <c:pt idx="1696">
                  <c:v>0.6</c:v>
                </c:pt>
                <c:pt idx="1697">
                  <c:v>0.63</c:v>
                </c:pt>
                <c:pt idx="1698">
                  <c:v>0.62</c:v>
                </c:pt>
                <c:pt idx="1699">
                  <c:v>0.61</c:v>
                </c:pt>
                <c:pt idx="1700">
                  <c:v>0.6</c:v>
                </c:pt>
                <c:pt idx="1701">
                  <c:v>0.59</c:v>
                </c:pt>
                <c:pt idx="1702">
                  <c:v>0.6</c:v>
                </c:pt>
                <c:pt idx="1703">
                  <c:v>0.64</c:v>
                </c:pt>
                <c:pt idx="1704">
                  <c:v>0.71</c:v>
                </c:pt>
                <c:pt idx="1705">
                  <c:v>0.82</c:v>
                </c:pt>
                <c:pt idx="1706">
                  <c:v>0.96</c:v>
                </c:pt>
                <c:pt idx="1707">
                  <c:v>1.12</c:v>
                </c:pt>
                <c:pt idx="1708">
                  <c:v>1.3</c:v>
                </c:pt>
                <c:pt idx="1709">
                  <c:v>1.49</c:v>
                </c:pt>
                <c:pt idx="1710">
                  <c:v>1.68</c:v>
                </c:pt>
                <c:pt idx="1711">
                  <c:v>1.85</c:v>
                </c:pt>
                <c:pt idx="1712">
                  <c:v>2.01</c:v>
                </c:pt>
                <c:pt idx="1713">
                  <c:v>2.15</c:v>
                </c:pt>
                <c:pt idx="1714">
                  <c:v>2.27</c:v>
                </c:pt>
                <c:pt idx="1715">
                  <c:v>2.37</c:v>
                </c:pt>
                <c:pt idx="1716">
                  <c:v>2.44</c:v>
                </c:pt>
                <c:pt idx="1717">
                  <c:v>2.49</c:v>
                </c:pt>
                <c:pt idx="1718">
                  <c:v>2.5</c:v>
                </c:pt>
                <c:pt idx="1719">
                  <c:v>2.47</c:v>
                </c:pt>
                <c:pt idx="1720">
                  <c:v>2.41</c:v>
                </c:pt>
                <c:pt idx="1721">
                  <c:v>2.33</c:v>
                </c:pt>
                <c:pt idx="1722">
                  <c:v>2.23</c:v>
                </c:pt>
                <c:pt idx="1723">
                  <c:v>2.13</c:v>
                </c:pt>
                <c:pt idx="1724">
                  <c:v>2.03</c:v>
                </c:pt>
                <c:pt idx="1725">
                  <c:v>1.96</c:v>
                </c:pt>
                <c:pt idx="1726">
                  <c:v>1.91</c:v>
                </c:pt>
                <c:pt idx="1727">
                  <c:v>1.89</c:v>
                </c:pt>
                <c:pt idx="1728">
                  <c:v>1.88</c:v>
                </c:pt>
                <c:pt idx="1729">
                  <c:v>1.89</c:v>
                </c:pt>
                <c:pt idx="1730">
                  <c:v>1.9</c:v>
                </c:pt>
                <c:pt idx="1731">
                  <c:v>1.91</c:v>
                </c:pt>
                <c:pt idx="1732">
                  <c:v>1.9</c:v>
                </c:pt>
                <c:pt idx="1733">
                  <c:v>1.86</c:v>
                </c:pt>
                <c:pt idx="1734">
                  <c:v>1.81</c:v>
                </c:pt>
                <c:pt idx="1735">
                  <c:v>1.74</c:v>
                </c:pt>
                <c:pt idx="1736">
                  <c:v>1.65</c:v>
                </c:pt>
                <c:pt idx="1737">
                  <c:v>1.56</c:v>
                </c:pt>
                <c:pt idx="1738">
                  <c:v>1.46</c:v>
                </c:pt>
                <c:pt idx="1739">
                  <c:v>1.37</c:v>
                </c:pt>
                <c:pt idx="1740">
                  <c:v>1.28</c:v>
                </c:pt>
                <c:pt idx="1741">
                  <c:v>1.2</c:v>
                </c:pt>
                <c:pt idx="1742">
                  <c:v>1.13</c:v>
                </c:pt>
                <c:pt idx="1743">
                  <c:v>1.07</c:v>
                </c:pt>
                <c:pt idx="1744">
                  <c:v>1.01</c:v>
                </c:pt>
                <c:pt idx="1745">
                  <c:v>0.96</c:v>
                </c:pt>
                <c:pt idx="1746">
                  <c:v>0.91</c:v>
                </c:pt>
                <c:pt idx="1747">
                  <c:v>0.86</c:v>
                </c:pt>
                <c:pt idx="1748">
                  <c:v>0.82</c:v>
                </c:pt>
                <c:pt idx="1749">
                  <c:v>0.77</c:v>
                </c:pt>
                <c:pt idx="1750">
                  <c:v>0.73</c:v>
                </c:pt>
                <c:pt idx="1751">
                  <c:v>0.68</c:v>
                </c:pt>
                <c:pt idx="1752">
                  <c:v>0.64</c:v>
                </c:pt>
                <c:pt idx="1753">
                  <c:v>0.6</c:v>
                </c:pt>
                <c:pt idx="1754">
                  <c:v>0.57</c:v>
                </c:pt>
                <c:pt idx="1755">
                  <c:v>0.54</c:v>
                </c:pt>
                <c:pt idx="1756">
                  <c:v>0.52</c:v>
                </c:pt>
                <c:pt idx="1757">
                  <c:v>0.5</c:v>
                </c:pt>
                <c:pt idx="1758">
                  <c:v>0.48</c:v>
                </c:pt>
                <c:pt idx="1759">
                  <c:v>0.46</c:v>
                </c:pt>
                <c:pt idx="1760">
                  <c:v>0.44</c:v>
                </c:pt>
                <c:pt idx="1761">
                  <c:v>0.43</c:v>
                </c:pt>
                <c:pt idx="1762">
                  <c:v>0.41</c:v>
                </c:pt>
                <c:pt idx="1763">
                  <c:v>0.4</c:v>
                </c:pt>
                <c:pt idx="1764">
                  <c:v>0.39</c:v>
                </c:pt>
                <c:pt idx="1765">
                  <c:v>0.37</c:v>
                </c:pt>
                <c:pt idx="1766">
                  <c:v>0.36</c:v>
                </c:pt>
                <c:pt idx="1767">
                  <c:v>0.34</c:v>
                </c:pt>
                <c:pt idx="1768">
                  <c:v>0.32</c:v>
                </c:pt>
                <c:pt idx="1769">
                  <c:v>0.29</c:v>
                </c:pt>
                <c:pt idx="1770">
                  <c:v>0.26</c:v>
                </c:pt>
                <c:pt idx="1771">
                  <c:v>0.22</c:v>
                </c:pt>
                <c:pt idx="1772">
                  <c:v>0.18</c:v>
                </c:pt>
                <c:pt idx="1773">
                  <c:v>0.15</c:v>
                </c:pt>
                <c:pt idx="1774">
                  <c:v>0.12</c:v>
                </c:pt>
                <c:pt idx="1775">
                  <c:v>0.09</c:v>
                </c:pt>
                <c:pt idx="1776">
                  <c:v>0.08</c:v>
                </c:pt>
                <c:pt idx="1777">
                  <c:v>0.08</c:v>
                </c:pt>
                <c:pt idx="1778">
                  <c:v>0.09</c:v>
                </c:pt>
                <c:pt idx="1779">
                  <c:v>0.1</c:v>
                </c:pt>
                <c:pt idx="1780">
                  <c:v>0.1</c:v>
                </c:pt>
                <c:pt idx="1781">
                  <c:v>0.11</c:v>
                </c:pt>
                <c:pt idx="1782">
                  <c:v>0.1</c:v>
                </c:pt>
                <c:pt idx="1783">
                  <c:v>0.08</c:v>
                </c:pt>
                <c:pt idx="1784">
                  <c:v>0.05</c:v>
                </c:pt>
                <c:pt idx="1785">
                  <c:v>0.01</c:v>
                </c:pt>
                <c:pt idx="1786">
                  <c:v>-0.02</c:v>
                </c:pt>
                <c:pt idx="1787">
                  <c:v>-0.05</c:v>
                </c:pt>
                <c:pt idx="1788">
                  <c:v>-0.06</c:v>
                </c:pt>
                <c:pt idx="1789">
                  <c:v>-0.07</c:v>
                </c:pt>
                <c:pt idx="1790">
                  <c:v>-0.04</c:v>
                </c:pt>
                <c:pt idx="1791">
                  <c:v>-0.01</c:v>
                </c:pt>
                <c:pt idx="1792">
                  <c:v>0.04</c:v>
                </c:pt>
                <c:pt idx="1793">
                  <c:v>0.09</c:v>
                </c:pt>
                <c:pt idx="1794">
                  <c:v>0.15</c:v>
                </c:pt>
                <c:pt idx="1795">
                  <c:v>0.19</c:v>
                </c:pt>
                <c:pt idx="1796">
                  <c:v>0.22</c:v>
                </c:pt>
                <c:pt idx="1797">
                  <c:v>0.23</c:v>
                </c:pt>
                <c:pt idx="1798">
                  <c:v>0.23</c:v>
                </c:pt>
                <c:pt idx="1799">
                  <c:v>0.21</c:v>
                </c:pt>
                <c:pt idx="1800">
                  <c:v>0.19</c:v>
                </c:pt>
                <c:pt idx="1801">
                  <c:v>0.18</c:v>
                </c:pt>
                <c:pt idx="1802">
                  <c:v>0.15</c:v>
                </c:pt>
                <c:pt idx="1803">
                  <c:v>0.16</c:v>
                </c:pt>
                <c:pt idx="1804">
                  <c:v>0.16</c:v>
                </c:pt>
                <c:pt idx="1805">
                  <c:v>0.18</c:v>
                </c:pt>
                <c:pt idx="1806">
                  <c:v>0.2</c:v>
                </c:pt>
                <c:pt idx="1807">
                  <c:v>0.22</c:v>
                </c:pt>
                <c:pt idx="1808">
                  <c:v>0.24</c:v>
                </c:pt>
                <c:pt idx="1809">
                  <c:v>0.24</c:v>
                </c:pt>
                <c:pt idx="1810">
                  <c:v>0.23</c:v>
                </c:pt>
                <c:pt idx="1811">
                  <c:v>0.21</c:v>
                </c:pt>
                <c:pt idx="1812">
                  <c:v>0.18</c:v>
                </c:pt>
                <c:pt idx="1813">
                  <c:v>0.14</c:v>
                </c:pt>
                <c:pt idx="1814">
                  <c:v>0.1</c:v>
                </c:pt>
                <c:pt idx="1815">
                  <c:v>0.06</c:v>
                </c:pt>
                <c:pt idx="1816">
                  <c:v>0.04</c:v>
                </c:pt>
                <c:pt idx="1817">
                  <c:v>0.01</c:v>
                </c:pt>
                <c:pt idx="1818">
                  <c:v>-0.01</c:v>
                </c:pt>
                <c:pt idx="1819">
                  <c:v>-0.02</c:v>
                </c:pt>
                <c:pt idx="1820">
                  <c:v>-0.03</c:v>
                </c:pt>
                <c:pt idx="1821">
                  <c:v>-0.05</c:v>
                </c:pt>
                <c:pt idx="1822">
                  <c:v>-0.07</c:v>
                </c:pt>
                <c:pt idx="1823">
                  <c:v>-0.09</c:v>
                </c:pt>
                <c:pt idx="1824">
                  <c:v>-0.12</c:v>
                </c:pt>
                <c:pt idx="1825">
                  <c:v>-0.14</c:v>
                </c:pt>
                <c:pt idx="1826">
                  <c:v>-0.17</c:v>
                </c:pt>
                <c:pt idx="1827">
                  <c:v>-0.19</c:v>
                </c:pt>
                <c:pt idx="1828">
                  <c:v>-0.21</c:v>
                </c:pt>
                <c:pt idx="1829">
                  <c:v>-0.21</c:v>
                </c:pt>
                <c:pt idx="1830">
                  <c:v>-0.22</c:v>
                </c:pt>
                <c:pt idx="1831">
                  <c:v>-0.21</c:v>
                </c:pt>
                <c:pt idx="1832">
                  <c:v>-0.21</c:v>
                </c:pt>
                <c:pt idx="1833">
                  <c:v>-0.2</c:v>
                </c:pt>
                <c:pt idx="1834">
                  <c:v>-0.19</c:v>
                </c:pt>
                <c:pt idx="1835">
                  <c:v>-0.19</c:v>
                </c:pt>
                <c:pt idx="1836">
                  <c:v>-0.19</c:v>
                </c:pt>
                <c:pt idx="1837">
                  <c:v>-0.2</c:v>
                </c:pt>
                <c:pt idx="1838">
                  <c:v>-0.21</c:v>
                </c:pt>
                <c:pt idx="1839">
                  <c:v>-0.23</c:v>
                </c:pt>
                <c:pt idx="1840">
                  <c:v>-0.23</c:v>
                </c:pt>
                <c:pt idx="1841">
                  <c:v>-0.25</c:v>
                </c:pt>
                <c:pt idx="1842">
                  <c:v>-0.24</c:v>
                </c:pt>
                <c:pt idx="1843">
                  <c:v>-0.23</c:v>
                </c:pt>
                <c:pt idx="1844">
                  <c:v>-0.21</c:v>
                </c:pt>
                <c:pt idx="1845">
                  <c:v>-0.19</c:v>
                </c:pt>
                <c:pt idx="1846">
                  <c:v>-0.17</c:v>
                </c:pt>
                <c:pt idx="1847">
                  <c:v>-0.16</c:v>
                </c:pt>
                <c:pt idx="1848">
                  <c:v>-0.16</c:v>
                </c:pt>
                <c:pt idx="1849">
                  <c:v>-0.16</c:v>
                </c:pt>
                <c:pt idx="1850">
                  <c:v>-0.17</c:v>
                </c:pt>
                <c:pt idx="1851">
                  <c:v>-0.18</c:v>
                </c:pt>
                <c:pt idx="1852">
                  <c:v>-0.19</c:v>
                </c:pt>
                <c:pt idx="1853">
                  <c:v>-0.18</c:v>
                </c:pt>
                <c:pt idx="1854">
                  <c:v>-0.17</c:v>
                </c:pt>
                <c:pt idx="1855">
                  <c:v>-0.13</c:v>
                </c:pt>
                <c:pt idx="1856">
                  <c:v>-0.09</c:v>
                </c:pt>
                <c:pt idx="1857">
                  <c:v>-0.02</c:v>
                </c:pt>
                <c:pt idx="1858">
                  <c:v>0.04</c:v>
                </c:pt>
                <c:pt idx="1859">
                  <c:v>0.1</c:v>
                </c:pt>
                <c:pt idx="1860">
                  <c:v>0.15</c:v>
                </c:pt>
                <c:pt idx="1861">
                  <c:v>0.19</c:v>
                </c:pt>
                <c:pt idx="1862">
                  <c:v>0.21</c:v>
                </c:pt>
                <c:pt idx="1863">
                  <c:v>0.21</c:v>
                </c:pt>
                <c:pt idx="1864">
                  <c:v>0.2</c:v>
                </c:pt>
                <c:pt idx="1865">
                  <c:v>0.18</c:v>
                </c:pt>
                <c:pt idx="1866">
                  <c:v>0.16</c:v>
                </c:pt>
                <c:pt idx="1867">
                  <c:v>0.14</c:v>
                </c:pt>
                <c:pt idx="1868">
                  <c:v>0.14</c:v>
                </c:pt>
                <c:pt idx="1869">
                  <c:v>0.14</c:v>
                </c:pt>
                <c:pt idx="1870">
                  <c:v>0.16</c:v>
                </c:pt>
                <c:pt idx="1871">
                  <c:v>0.18</c:v>
                </c:pt>
                <c:pt idx="1872">
                  <c:v>0.2</c:v>
                </c:pt>
                <c:pt idx="1873">
                  <c:v>0.22</c:v>
                </c:pt>
                <c:pt idx="1874">
                  <c:v>0.22</c:v>
                </c:pt>
                <c:pt idx="1875">
                  <c:v>0.21</c:v>
                </c:pt>
                <c:pt idx="1876">
                  <c:v>0.18</c:v>
                </c:pt>
                <c:pt idx="1877">
                  <c:v>0.15</c:v>
                </c:pt>
                <c:pt idx="1878">
                  <c:v>0.11</c:v>
                </c:pt>
                <c:pt idx="1879">
                  <c:v>0.07</c:v>
                </c:pt>
                <c:pt idx="1880">
                  <c:v>0.03</c:v>
                </c:pt>
                <c:pt idx="1881">
                  <c:v>0.02</c:v>
                </c:pt>
                <c:pt idx="1882">
                  <c:v>0.0</c:v>
                </c:pt>
                <c:pt idx="1883">
                  <c:v>-0.01</c:v>
                </c:pt>
                <c:pt idx="1884">
                  <c:v>-0.01</c:v>
                </c:pt>
                <c:pt idx="1885">
                  <c:v>-0.01</c:v>
                </c:pt>
                <c:pt idx="1886">
                  <c:v>-0.02</c:v>
                </c:pt>
                <c:pt idx="1887">
                  <c:v>-0.03</c:v>
                </c:pt>
                <c:pt idx="1888">
                  <c:v>-0.05</c:v>
                </c:pt>
                <c:pt idx="1889">
                  <c:v>-0.08</c:v>
                </c:pt>
                <c:pt idx="1890">
                  <c:v>-0.11</c:v>
                </c:pt>
                <c:pt idx="1891">
                  <c:v>-0.13</c:v>
                </c:pt>
                <c:pt idx="1892">
                  <c:v>-0.14</c:v>
                </c:pt>
                <c:pt idx="1893">
                  <c:v>-0.15</c:v>
                </c:pt>
                <c:pt idx="1894">
                  <c:v>-0.13</c:v>
                </c:pt>
                <c:pt idx="1895">
                  <c:v>-0.11</c:v>
                </c:pt>
                <c:pt idx="1896">
                  <c:v>-0.07</c:v>
                </c:pt>
                <c:pt idx="1897">
                  <c:v>-0.03</c:v>
                </c:pt>
                <c:pt idx="1898">
                  <c:v>0.01</c:v>
                </c:pt>
                <c:pt idx="1899">
                  <c:v>0.03</c:v>
                </c:pt>
                <c:pt idx="1900">
                  <c:v>0.05</c:v>
                </c:pt>
                <c:pt idx="1901">
                  <c:v>0.05</c:v>
                </c:pt>
                <c:pt idx="1902">
                  <c:v>0.04</c:v>
                </c:pt>
                <c:pt idx="1903">
                  <c:v>0.02</c:v>
                </c:pt>
                <c:pt idx="1904">
                  <c:v>0.0</c:v>
                </c:pt>
                <c:pt idx="1905">
                  <c:v>-0.03</c:v>
                </c:pt>
                <c:pt idx="1906">
                  <c:v>-0.05</c:v>
                </c:pt>
                <c:pt idx="1907">
                  <c:v>-0.06</c:v>
                </c:pt>
                <c:pt idx="1908">
                  <c:v>-0.07</c:v>
                </c:pt>
                <c:pt idx="1909">
                  <c:v>-0.07</c:v>
                </c:pt>
                <c:pt idx="1910">
                  <c:v>-0.07</c:v>
                </c:pt>
                <c:pt idx="1911">
                  <c:v>-0.07</c:v>
                </c:pt>
                <c:pt idx="1912">
                  <c:v>-0.07</c:v>
                </c:pt>
                <c:pt idx="1913">
                  <c:v>-0.09</c:v>
                </c:pt>
                <c:pt idx="1914">
                  <c:v>-0.11</c:v>
                </c:pt>
                <c:pt idx="1915">
                  <c:v>-0.13</c:v>
                </c:pt>
                <c:pt idx="1916">
                  <c:v>-0.16</c:v>
                </c:pt>
                <c:pt idx="1917">
                  <c:v>-0.19</c:v>
                </c:pt>
                <c:pt idx="1918">
                  <c:v>-0.21</c:v>
                </c:pt>
                <c:pt idx="1919">
                  <c:v>-0.23</c:v>
                </c:pt>
                <c:pt idx="1920">
                  <c:v>-0.23</c:v>
                </c:pt>
                <c:pt idx="1921">
                  <c:v>-0.22</c:v>
                </c:pt>
                <c:pt idx="1922">
                  <c:v>-0.21</c:v>
                </c:pt>
                <c:pt idx="1923">
                  <c:v>-0.19</c:v>
                </c:pt>
                <c:pt idx="1924">
                  <c:v>-0.17</c:v>
                </c:pt>
                <c:pt idx="1925">
                  <c:v>-0.17</c:v>
                </c:pt>
                <c:pt idx="1926">
                  <c:v>-0.17</c:v>
                </c:pt>
                <c:pt idx="1927">
                  <c:v>-0.18</c:v>
                </c:pt>
                <c:pt idx="1928">
                  <c:v>-0.2</c:v>
                </c:pt>
                <c:pt idx="1929">
                  <c:v>-0.23</c:v>
                </c:pt>
                <c:pt idx="1930">
                  <c:v>-0.25</c:v>
                </c:pt>
                <c:pt idx="1931">
                  <c:v>-0.28</c:v>
                </c:pt>
                <c:pt idx="1932">
                  <c:v>-0.3</c:v>
                </c:pt>
                <c:pt idx="1933">
                  <c:v>-0.31</c:v>
                </c:pt>
                <c:pt idx="1934">
                  <c:v>-0.31</c:v>
                </c:pt>
                <c:pt idx="1935">
                  <c:v>-0.31</c:v>
                </c:pt>
                <c:pt idx="1936">
                  <c:v>-0.3</c:v>
                </c:pt>
                <c:pt idx="1937">
                  <c:v>-0.3</c:v>
                </c:pt>
                <c:pt idx="1938">
                  <c:v>-0.3</c:v>
                </c:pt>
                <c:pt idx="1939">
                  <c:v>-0.3</c:v>
                </c:pt>
                <c:pt idx="1940">
                  <c:v>-0.31</c:v>
                </c:pt>
                <c:pt idx="1941">
                  <c:v>-0.33</c:v>
                </c:pt>
                <c:pt idx="1942">
                  <c:v>-0.36</c:v>
                </c:pt>
                <c:pt idx="1943">
                  <c:v>-0.39</c:v>
                </c:pt>
                <c:pt idx="1944">
                  <c:v>-0.41</c:v>
                </c:pt>
                <c:pt idx="1945">
                  <c:v>-0.44</c:v>
                </c:pt>
                <c:pt idx="1946">
                  <c:v>-0.46</c:v>
                </c:pt>
                <c:pt idx="1947">
                  <c:v>-0.47</c:v>
                </c:pt>
                <c:pt idx="1948">
                  <c:v>-0.48</c:v>
                </c:pt>
                <c:pt idx="1949">
                  <c:v>-0.49</c:v>
                </c:pt>
                <c:pt idx="1950">
                  <c:v>-0.49</c:v>
                </c:pt>
                <c:pt idx="1951">
                  <c:v>-0.49</c:v>
                </c:pt>
                <c:pt idx="1952">
                  <c:v>-0.49</c:v>
                </c:pt>
                <c:pt idx="1953">
                  <c:v>-0.49</c:v>
                </c:pt>
                <c:pt idx="1954">
                  <c:v>-0.49</c:v>
                </c:pt>
                <c:pt idx="1955">
                  <c:v>-0.5</c:v>
                </c:pt>
                <c:pt idx="1956">
                  <c:v>-0.51</c:v>
                </c:pt>
                <c:pt idx="1957">
                  <c:v>-0.51</c:v>
                </c:pt>
                <c:pt idx="1958">
                  <c:v>-0.52</c:v>
                </c:pt>
                <c:pt idx="1959">
                  <c:v>-0.52</c:v>
                </c:pt>
                <c:pt idx="1960">
                  <c:v>-0.53</c:v>
                </c:pt>
                <c:pt idx="1961">
                  <c:v>-0.53</c:v>
                </c:pt>
                <c:pt idx="1962">
                  <c:v>-0.53</c:v>
                </c:pt>
                <c:pt idx="1963">
                  <c:v>-0.53</c:v>
                </c:pt>
                <c:pt idx="1964">
                  <c:v>-0.53</c:v>
                </c:pt>
                <c:pt idx="1965">
                  <c:v>-0.53</c:v>
                </c:pt>
                <c:pt idx="1966">
                  <c:v>-0.53</c:v>
                </c:pt>
                <c:pt idx="1967">
                  <c:v>-0.54</c:v>
                </c:pt>
                <c:pt idx="1968">
                  <c:v>-0.55</c:v>
                </c:pt>
                <c:pt idx="1969">
                  <c:v>-0.56</c:v>
                </c:pt>
                <c:pt idx="1970">
                  <c:v>-0.57</c:v>
                </c:pt>
                <c:pt idx="1971">
                  <c:v>-0.59</c:v>
                </c:pt>
                <c:pt idx="1972">
                  <c:v>-0.6</c:v>
                </c:pt>
                <c:pt idx="1973">
                  <c:v>-0.62</c:v>
                </c:pt>
                <c:pt idx="1974">
                  <c:v>-0.63</c:v>
                </c:pt>
                <c:pt idx="1975">
                  <c:v>-0.64</c:v>
                </c:pt>
                <c:pt idx="1976">
                  <c:v>-0.65</c:v>
                </c:pt>
                <c:pt idx="1977">
                  <c:v>-0.66</c:v>
                </c:pt>
                <c:pt idx="1978">
                  <c:v>-0.67</c:v>
                </c:pt>
                <c:pt idx="1979">
                  <c:v>-0.68</c:v>
                </c:pt>
                <c:pt idx="1980">
                  <c:v>-0.69</c:v>
                </c:pt>
                <c:pt idx="1981">
                  <c:v>-0.69</c:v>
                </c:pt>
                <c:pt idx="1982">
                  <c:v>-0.7</c:v>
                </c:pt>
                <c:pt idx="1983">
                  <c:v>-0.7</c:v>
                </c:pt>
                <c:pt idx="1984">
                  <c:v>-0.7</c:v>
                </c:pt>
                <c:pt idx="1985">
                  <c:v>-0.7</c:v>
                </c:pt>
                <c:pt idx="1986">
                  <c:v>-0.7</c:v>
                </c:pt>
                <c:pt idx="1987">
                  <c:v>-0.7</c:v>
                </c:pt>
                <c:pt idx="1988">
                  <c:v>-0.69</c:v>
                </c:pt>
                <c:pt idx="1989">
                  <c:v>-0.69</c:v>
                </c:pt>
                <c:pt idx="1990">
                  <c:v>-0.69</c:v>
                </c:pt>
                <c:pt idx="1991">
                  <c:v>-0.69</c:v>
                </c:pt>
                <c:pt idx="1992">
                  <c:v>-0.68</c:v>
                </c:pt>
                <c:pt idx="1993">
                  <c:v>-0.67</c:v>
                </c:pt>
                <c:pt idx="1994">
                  <c:v>-0.66</c:v>
                </c:pt>
                <c:pt idx="1995">
                  <c:v>-0.65</c:v>
                </c:pt>
                <c:pt idx="1996">
                  <c:v>-0.64</c:v>
                </c:pt>
                <c:pt idx="1997">
                  <c:v>-0.63</c:v>
                </c:pt>
                <c:pt idx="1998">
                  <c:v>-0.62</c:v>
                </c:pt>
                <c:pt idx="1999">
                  <c:v>-0.61</c:v>
                </c:pt>
                <c:pt idx="2000">
                  <c:v>-0.6</c:v>
                </c:pt>
                <c:pt idx="2001">
                  <c:v>-0.6</c:v>
                </c:pt>
                <c:pt idx="2002">
                  <c:v>-0.6</c:v>
                </c:pt>
                <c:pt idx="2003">
                  <c:v>-0.6</c:v>
                </c:pt>
                <c:pt idx="2004">
                  <c:v>-0.61</c:v>
                </c:pt>
                <c:pt idx="2005">
                  <c:v>-0.61</c:v>
                </c:pt>
                <c:pt idx="2006">
                  <c:v>-0.62</c:v>
                </c:pt>
                <c:pt idx="2007">
                  <c:v>-0.63</c:v>
                </c:pt>
                <c:pt idx="2008">
                  <c:v>-0.64</c:v>
                </c:pt>
                <c:pt idx="2009">
                  <c:v>-0.65</c:v>
                </c:pt>
                <c:pt idx="2010">
                  <c:v>-0.65</c:v>
                </c:pt>
                <c:pt idx="2011">
                  <c:v>-0.65</c:v>
                </c:pt>
                <c:pt idx="2012">
                  <c:v>-0.65</c:v>
                </c:pt>
                <c:pt idx="2013">
                  <c:v>-0.65</c:v>
                </c:pt>
                <c:pt idx="2014">
                  <c:v>-0.64</c:v>
                </c:pt>
                <c:pt idx="2015">
                  <c:v>-0.63</c:v>
                </c:pt>
                <c:pt idx="2016">
                  <c:v>-0.62</c:v>
                </c:pt>
                <c:pt idx="2017">
                  <c:v>-0.61</c:v>
                </c:pt>
                <c:pt idx="2018">
                  <c:v>-0.6</c:v>
                </c:pt>
                <c:pt idx="2019">
                  <c:v>-0.6</c:v>
                </c:pt>
                <c:pt idx="2020">
                  <c:v>-0.59</c:v>
                </c:pt>
                <c:pt idx="2021">
                  <c:v>-0.59</c:v>
                </c:pt>
                <c:pt idx="2022">
                  <c:v>-0.6</c:v>
                </c:pt>
                <c:pt idx="2023">
                  <c:v>-0.61</c:v>
                </c:pt>
                <c:pt idx="2024">
                  <c:v>-0.61</c:v>
                </c:pt>
                <c:pt idx="2025">
                  <c:v>-0.62</c:v>
                </c:pt>
                <c:pt idx="2026">
                  <c:v>-0.63</c:v>
                </c:pt>
                <c:pt idx="2027">
                  <c:v>-0.64</c:v>
                </c:pt>
                <c:pt idx="2028">
                  <c:v>-0.64</c:v>
                </c:pt>
                <c:pt idx="2029">
                  <c:v>-0.64</c:v>
                </c:pt>
                <c:pt idx="2030">
                  <c:v>-0.63</c:v>
                </c:pt>
                <c:pt idx="2031">
                  <c:v>-0.62</c:v>
                </c:pt>
                <c:pt idx="2032">
                  <c:v>-0.61</c:v>
                </c:pt>
                <c:pt idx="2033">
                  <c:v>-0.59</c:v>
                </c:pt>
                <c:pt idx="2034">
                  <c:v>-0.57</c:v>
                </c:pt>
                <c:pt idx="2035">
                  <c:v>-0.55</c:v>
                </c:pt>
                <c:pt idx="2036">
                  <c:v>-0.53</c:v>
                </c:pt>
                <c:pt idx="2037">
                  <c:v>-0.51</c:v>
                </c:pt>
                <c:pt idx="2038">
                  <c:v>-0.49</c:v>
                </c:pt>
                <c:pt idx="2039">
                  <c:v>-0.48</c:v>
                </c:pt>
                <c:pt idx="2040">
                  <c:v>-0.48</c:v>
                </c:pt>
                <c:pt idx="2041">
                  <c:v>-0.48</c:v>
                </c:pt>
                <c:pt idx="2042">
                  <c:v>-0.49</c:v>
                </c:pt>
                <c:pt idx="2043">
                  <c:v>-0.5</c:v>
                </c:pt>
                <c:pt idx="2044">
                  <c:v>-0.52</c:v>
                </c:pt>
                <c:pt idx="2045">
                  <c:v>-0.53</c:v>
                </c:pt>
                <c:pt idx="2046">
                  <c:v>-0.55</c:v>
                </c:pt>
                <c:pt idx="2047">
                  <c:v>-0.56</c:v>
                </c:pt>
                <c:pt idx="2048">
                  <c:v>-0.57</c:v>
                </c:pt>
                <c:pt idx="2049">
                  <c:v>-0.57</c:v>
                </c:pt>
                <c:pt idx="2050">
                  <c:v>-0.57</c:v>
                </c:pt>
                <c:pt idx="2051">
                  <c:v>-0.57</c:v>
                </c:pt>
                <c:pt idx="2052">
                  <c:v>-0.57</c:v>
                </c:pt>
                <c:pt idx="2053">
                  <c:v>-0.57</c:v>
                </c:pt>
                <c:pt idx="2054">
                  <c:v>-0.57</c:v>
                </c:pt>
                <c:pt idx="2055">
                  <c:v>-0.57</c:v>
                </c:pt>
                <c:pt idx="2056">
                  <c:v>-0.58</c:v>
                </c:pt>
                <c:pt idx="2057">
                  <c:v>-0.58</c:v>
                </c:pt>
                <c:pt idx="2058">
                  <c:v>-0.59</c:v>
                </c:pt>
                <c:pt idx="2059">
                  <c:v>-0.59</c:v>
                </c:pt>
                <c:pt idx="2060">
                  <c:v>-0.59</c:v>
                </c:pt>
                <c:pt idx="2061">
                  <c:v>-0.59</c:v>
                </c:pt>
                <c:pt idx="2062">
                  <c:v>-0.58</c:v>
                </c:pt>
                <c:pt idx="2063">
                  <c:v>-0.56</c:v>
                </c:pt>
                <c:pt idx="2064">
                  <c:v>-0.54</c:v>
                </c:pt>
                <c:pt idx="2065">
                  <c:v>-0.52</c:v>
                </c:pt>
                <c:pt idx="2066">
                  <c:v>-0.49</c:v>
                </c:pt>
                <c:pt idx="2067">
                  <c:v>-0.47</c:v>
                </c:pt>
                <c:pt idx="2068">
                  <c:v>-0.45</c:v>
                </c:pt>
                <c:pt idx="2069">
                  <c:v>-0.43</c:v>
                </c:pt>
                <c:pt idx="2070">
                  <c:v>-0.41</c:v>
                </c:pt>
                <c:pt idx="2071">
                  <c:v>-0.4</c:v>
                </c:pt>
                <c:pt idx="2072">
                  <c:v>-0.4</c:v>
                </c:pt>
                <c:pt idx="2073">
                  <c:v>-0.4</c:v>
                </c:pt>
                <c:pt idx="2074">
                  <c:v>-0.4</c:v>
                </c:pt>
                <c:pt idx="2075">
                  <c:v>-0.4</c:v>
                </c:pt>
                <c:pt idx="2076">
                  <c:v>-0.4</c:v>
                </c:pt>
                <c:pt idx="2077">
                  <c:v>-0.4</c:v>
                </c:pt>
                <c:pt idx="2078">
                  <c:v>-0.4</c:v>
                </c:pt>
                <c:pt idx="2079">
                  <c:v>-0.39</c:v>
                </c:pt>
                <c:pt idx="2080">
                  <c:v>-0.38</c:v>
                </c:pt>
                <c:pt idx="2081">
                  <c:v>-0.36</c:v>
                </c:pt>
                <c:pt idx="2082">
                  <c:v>-0.34</c:v>
                </c:pt>
                <c:pt idx="2083">
                  <c:v>-0.32</c:v>
                </c:pt>
                <c:pt idx="2084">
                  <c:v>-0.29</c:v>
                </c:pt>
                <c:pt idx="2085">
                  <c:v>-0.27</c:v>
                </c:pt>
                <c:pt idx="2086">
                  <c:v>-0.24</c:v>
                </c:pt>
                <c:pt idx="2087">
                  <c:v>-0.22</c:v>
                </c:pt>
                <c:pt idx="2088">
                  <c:v>-0.21</c:v>
                </c:pt>
                <c:pt idx="2089">
                  <c:v>-0.2</c:v>
                </c:pt>
                <c:pt idx="2090">
                  <c:v>-0.19</c:v>
                </c:pt>
                <c:pt idx="2091">
                  <c:v>-0.19</c:v>
                </c:pt>
                <c:pt idx="2092">
                  <c:v>-0.2</c:v>
                </c:pt>
                <c:pt idx="2093">
                  <c:v>-0.21</c:v>
                </c:pt>
                <c:pt idx="2094">
                  <c:v>-0.22</c:v>
                </c:pt>
                <c:pt idx="2095">
                  <c:v>-0.24</c:v>
                </c:pt>
                <c:pt idx="2096">
                  <c:v>-0.26</c:v>
                </c:pt>
                <c:pt idx="2097">
                  <c:v>-0.28</c:v>
                </c:pt>
                <c:pt idx="2098">
                  <c:v>-0.29</c:v>
                </c:pt>
                <c:pt idx="2099">
                  <c:v>-0.31</c:v>
                </c:pt>
                <c:pt idx="2100">
                  <c:v>-0.32</c:v>
                </c:pt>
                <c:pt idx="2101">
                  <c:v>-0.33</c:v>
                </c:pt>
                <c:pt idx="2102">
                  <c:v>-0.33</c:v>
                </c:pt>
                <c:pt idx="2103">
                  <c:v>-0.33</c:v>
                </c:pt>
                <c:pt idx="2104">
                  <c:v>-0.34</c:v>
                </c:pt>
                <c:pt idx="2105">
                  <c:v>-0.33</c:v>
                </c:pt>
                <c:pt idx="2106">
                  <c:v>-0.33</c:v>
                </c:pt>
                <c:pt idx="2107">
                  <c:v>-0.32</c:v>
                </c:pt>
                <c:pt idx="2108">
                  <c:v>-0.31</c:v>
                </c:pt>
                <c:pt idx="2109">
                  <c:v>-0.3</c:v>
                </c:pt>
                <c:pt idx="2110">
                  <c:v>-0.29</c:v>
                </c:pt>
                <c:pt idx="2111">
                  <c:v>-0.28</c:v>
                </c:pt>
                <c:pt idx="2112">
                  <c:v>-0.27</c:v>
                </c:pt>
                <c:pt idx="2113">
                  <c:v>-0.27</c:v>
                </c:pt>
                <c:pt idx="2114">
                  <c:v>-0.28</c:v>
                </c:pt>
                <c:pt idx="2115">
                  <c:v>-0.29</c:v>
                </c:pt>
                <c:pt idx="2116">
                  <c:v>-0.32</c:v>
                </c:pt>
                <c:pt idx="2117">
                  <c:v>-0.34</c:v>
                </c:pt>
                <c:pt idx="2118">
                  <c:v>-0.35</c:v>
                </c:pt>
                <c:pt idx="2119">
                  <c:v>-0.37</c:v>
                </c:pt>
                <c:pt idx="2120">
                  <c:v>-0.37</c:v>
                </c:pt>
                <c:pt idx="2121">
                  <c:v>-0.37</c:v>
                </c:pt>
                <c:pt idx="2122">
                  <c:v>-0.35</c:v>
                </c:pt>
                <c:pt idx="2123">
                  <c:v>-0.34</c:v>
                </c:pt>
                <c:pt idx="2124">
                  <c:v>-0.32</c:v>
                </c:pt>
                <c:pt idx="2125">
                  <c:v>-0.3</c:v>
                </c:pt>
                <c:pt idx="2126">
                  <c:v>-0.29</c:v>
                </c:pt>
                <c:pt idx="2127">
                  <c:v>-0.3</c:v>
                </c:pt>
                <c:pt idx="2128">
                  <c:v>-0.3</c:v>
                </c:pt>
                <c:pt idx="2129">
                  <c:v>-0.32</c:v>
                </c:pt>
                <c:pt idx="2130">
                  <c:v>-0.35</c:v>
                </c:pt>
                <c:pt idx="2131">
                  <c:v>-0.37</c:v>
                </c:pt>
                <c:pt idx="2132">
                  <c:v>-0.4</c:v>
                </c:pt>
                <c:pt idx="2133">
                  <c:v>-0.42</c:v>
                </c:pt>
                <c:pt idx="2134">
                  <c:v>-0.45</c:v>
                </c:pt>
                <c:pt idx="2135">
                  <c:v>-0.46</c:v>
                </c:pt>
                <c:pt idx="2136">
                  <c:v>-0.47</c:v>
                </c:pt>
                <c:pt idx="2137">
                  <c:v>-0.48</c:v>
                </c:pt>
                <c:pt idx="2138">
                  <c:v>-0.49</c:v>
                </c:pt>
                <c:pt idx="2139">
                  <c:v>-0.5</c:v>
                </c:pt>
                <c:pt idx="2140">
                  <c:v>-0.51</c:v>
                </c:pt>
                <c:pt idx="2141">
                  <c:v>-0.52</c:v>
                </c:pt>
                <c:pt idx="2142">
                  <c:v>-0.54</c:v>
                </c:pt>
                <c:pt idx="2143">
                  <c:v>-0.56</c:v>
                </c:pt>
                <c:pt idx="2144">
                  <c:v>-0.58</c:v>
                </c:pt>
                <c:pt idx="2145">
                  <c:v>-0.59</c:v>
                </c:pt>
                <c:pt idx="2146">
                  <c:v>-0.59</c:v>
                </c:pt>
                <c:pt idx="2147">
                  <c:v>-0.59</c:v>
                </c:pt>
                <c:pt idx="2148">
                  <c:v>-0.58</c:v>
                </c:pt>
                <c:pt idx="2149">
                  <c:v>-0.57</c:v>
                </c:pt>
                <c:pt idx="2150">
                  <c:v>-0.55</c:v>
                </c:pt>
                <c:pt idx="2151">
                  <c:v>-0.54</c:v>
                </c:pt>
                <c:pt idx="2152">
                  <c:v>-0.53</c:v>
                </c:pt>
                <c:pt idx="2153">
                  <c:v>-0.52</c:v>
                </c:pt>
                <c:pt idx="2154">
                  <c:v>-0.52</c:v>
                </c:pt>
                <c:pt idx="2155">
                  <c:v>-0.52</c:v>
                </c:pt>
                <c:pt idx="2156">
                  <c:v>-0.53</c:v>
                </c:pt>
                <c:pt idx="2157">
                  <c:v>-0.53</c:v>
                </c:pt>
                <c:pt idx="2158">
                  <c:v>-0.54</c:v>
                </c:pt>
                <c:pt idx="2159">
                  <c:v>-0.55</c:v>
                </c:pt>
                <c:pt idx="2160">
                  <c:v>-0.56</c:v>
                </c:pt>
                <c:pt idx="2161">
                  <c:v>-0.57</c:v>
                </c:pt>
                <c:pt idx="2162">
                  <c:v>-0.58</c:v>
                </c:pt>
                <c:pt idx="2163">
                  <c:v>-0.59</c:v>
                </c:pt>
                <c:pt idx="2164">
                  <c:v>-0.6</c:v>
                </c:pt>
                <c:pt idx="2165">
                  <c:v>-0.61</c:v>
                </c:pt>
                <c:pt idx="2166">
                  <c:v>-0.62</c:v>
                </c:pt>
                <c:pt idx="2167">
                  <c:v>-0.63</c:v>
                </c:pt>
                <c:pt idx="2168">
                  <c:v>-0.64</c:v>
                </c:pt>
                <c:pt idx="2169">
                  <c:v>-0.64</c:v>
                </c:pt>
                <c:pt idx="2170">
                  <c:v>-0.64</c:v>
                </c:pt>
                <c:pt idx="2171">
                  <c:v>-0.64</c:v>
                </c:pt>
                <c:pt idx="2172">
                  <c:v>-0.64</c:v>
                </c:pt>
                <c:pt idx="2173">
                  <c:v>-0.64</c:v>
                </c:pt>
                <c:pt idx="2174">
                  <c:v>-0.63</c:v>
                </c:pt>
                <c:pt idx="2175">
                  <c:v>-0.63</c:v>
                </c:pt>
                <c:pt idx="2176">
                  <c:v>-0.63</c:v>
                </c:pt>
                <c:pt idx="2177">
                  <c:v>-0.64</c:v>
                </c:pt>
                <c:pt idx="2178">
                  <c:v>-0.64</c:v>
                </c:pt>
                <c:pt idx="2179">
                  <c:v>-0.66</c:v>
                </c:pt>
                <c:pt idx="2180">
                  <c:v>-0.67</c:v>
                </c:pt>
                <c:pt idx="2181">
                  <c:v>-0.68</c:v>
                </c:pt>
                <c:pt idx="2182">
                  <c:v>-0.69</c:v>
                </c:pt>
                <c:pt idx="2183">
                  <c:v>-0.7</c:v>
                </c:pt>
                <c:pt idx="2184">
                  <c:v>-0.7</c:v>
                </c:pt>
                <c:pt idx="2185">
                  <c:v>-0.7</c:v>
                </c:pt>
                <c:pt idx="2186">
                  <c:v>-0.69</c:v>
                </c:pt>
                <c:pt idx="2187">
                  <c:v>-0.69</c:v>
                </c:pt>
                <c:pt idx="2188">
                  <c:v>-0.68</c:v>
                </c:pt>
                <c:pt idx="2189">
                  <c:v>-0.67</c:v>
                </c:pt>
                <c:pt idx="2190">
                  <c:v>-0.66</c:v>
                </c:pt>
                <c:pt idx="2191">
                  <c:v>-0.66</c:v>
                </c:pt>
                <c:pt idx="2192">
                  <c:v>-0.66</c:v>
                </c:pt>
                <c:pt idx="2193">
                  <c:v>-0.67</c:v>
                </c:pt>
                <c:pt idx="2194">
                  <c:v>-0.68</c:v>
                </c:pt>
                <c:pt idx="2195">
                  <c:v>-0.69</c:v>
                </c:pt>
                <c:pt idx="2196">
                  <c:v>-0.7</c:v>
                </c:pt>
                <c:pt idx="2197">
                  <c:v>-0.71</c:v>
                </c:pt>
                <c:pt idx="2198">
                  <c:v>-0.71</c:v>
                </c:pt>
                <c:pt idx="2199">
                  <c:v>-0.7</c:v>
                </c:pt>
                <c:pt idx="2200">
                  <c:v>-0.7</c:v>
                </c:pt>
                <c:pt idx="2201">
                  <c:v>-0.68</c:v>
                </c:pt>
                <c:pt idx="2202">
                  <c:v>-0.67</c:v>
                </c:pt>
                <c:pt idx="2203">
                  <c:v>-0.66</c:v>
                </c:pt>
                <c:pt idx="2204">
                  <c:v>-0.65</c:v>
                </c:pt>
                <c:pt idx="2205">
                  <c:v>-0.65</c:v>
                </c:pt>
                <c:pt idx="2206">
                  <c:v>-0.65</c:v>
                </c:pt>
                <c:pt idx="2207">
                  <c:v>-0.66</c:v>
                </c:pt>
                <c:pt idx="2208">
                  <c:v>-0.67</c:v>
                </c:pt>
                <c:pt idx="2209">
                  <c:v>-0.68</c:v>
                </c:pt>
                <c:pt idx="2210">
                  <c:v>-0.69</c:v>
                </c:pt>
                <c:pt idx="2211">
                  <c:v>-0.7</c:v>
                </c:pt>
                <c:pt idx="2212">
                  <c:v>-0.71</c:v>
                </c:pt>
                <c:pt idx="2213">
                  <c:v>-0.71</c:v>
                </c:pt>
                <c:pt idx="2214">
                  <c:v>-0.72</c:v>
                </c:pt>
                <c:pt idx="2215">
                  <c:v>-0.72</c:v>
                </c:pt>
                <c:pt idx="2216">
                  <c:v>-0.71</c:v>
                </c:pt>
                <c:pt idx="2217">
                  <c:v>-0.71</c:v>
                </c:pt>
                <c:pt idx="2218">
                  <c:v>-0.71</c:v>
                </c:pt>
                <c:pt idx="2219">
                  <c:v>-0.71</c:v>
                </c:pt>
                <c:pt idx="2220">
                  <c:v>-0.72</c:v>
                </c:pt>
                <c:pt idx="2221">
                  <c:v>-0.72</c:v>
                </c:pt>
                <c:pt idx="2222">
                  <c:v>-0.73</c:v>
                </c:pt>
                <c:pt idx="2223">
                  <c:v>-0.74</c:v>
                </c:pt>
                <c:pt idx="2224">
                  <c:v>-0.75</c:v>
                </c:pt>
                <c:pt idx="2225">
                  <c:v>-0.76</c:v>
                </c:pt>
                <c:pt idx="2226">
                  <c:v>-0.76</c:v>
                </c:pt>
                <c:pt idx="2227">
                  <c:v>-0.77</c:v>
                </c:pt>
                <c:pt idx="2228">
                  <c:v>-0.77</c:v>
                </c:pt>
                <c:pt idx="2229" formatCode="General">
                  <c:v>-0.88</c:v>
                </c:pt>
              </c:numCache>
            </c:numRef>
          </c:val>
          <c:smooth val="0"/>
        </c:ser>
        <c:ser>
          <c:idx val="1"/>
          <c:order val="1"/>
          <c:tx>
            <c:v>Equilibrium</c:v>
          </c:tx>
          <c:spPr>
            <a:ln>
              <a:solidFill>
                <a:schemeClr val="accent2">
                  <a:lumMod val="75000"/>
                </a:schemeClr>
              </a:solidFill>
            </a:ln>
          </c:spPr>
          <c:marker>
            <c:symbol val="none"/>
          </c:marker>
          <c:cat>
            <c:numRef>
              <c:f>ChiFed!$B$3:$B$2232</c:f>
              <c:numCache>
                <c:formatCode>General</c:formatCode>
                <c:ptCount val="2230"/>
                <c:pt idx="0">
                  <c:v>1976.0</c:v>
                </c:pt>
                <c:pt idx="53">
                  <c:v>1977.0</c:v>
                </c:pt>
                <c:pt idx="105">
                  <c:v>1978.0</c:v>
                </c:pt>
                <c:pt idx="157">
                  <c:v>1979.0</c:v>
                </c:pt>
                <c:pt idx="209">
                  <c:v>1980.0</c:v>
                </c:pt>
                <c:pt idx="261">
                  <c:v>1981.0</c:v>
                </c:pt>
                <c:pt idx="313">
                  <c:v>1982.0</c:v>
                </c:pt>
                <c:pt idx="366">
                  <c:v>1983.0</c:v>
                </c:pt>
                <c:pt idx="418">
                  <c:v>1984.0</c:v>
                </c:pt>
                <c:pt idx="470">
                  <c:v>1985.0</c:v>
                </c:pt>
                <c:pt idx="522">
                  <c:v>1986.0</c:v>
                </c:pt>
                <c:pt idx="574">
                  <c:v>1987.0</c:v>
                </c:pt>
                <c:pt idx="626">
                  <c:v>1988.0</c:v>
                </c:pt>
                <c:pt idx="679">
                  <c:v>1989.0</c:v>
                </c:pt>
                <c:pt idx="732">
                  <c:v>1990.0</c:v>
                </c:pt>
                <c:pt idx="783">
                  <c:v>1991.0</c:v>
                </c:pt>
                <c:pt idx="835">
                  <c:v>1992.0</c:v>
                </c:pt>
                <c:pt idx="887">
                  <c:v>1993.0</c:v>
                </c:pt>
                <c:pt idx="940">
                  <c:v>1994.0</c:v>
                </c:pt>
                <c:pt idx="992">
                  <c:v>1995.0</c:v>
                </c:pt>
                <c:pt idx="1044">
                  <c:v>1996.0</c:v>
                </c:pt>
                <c:pt idx="1096">
                  <c:v>1997.0</c:v>
                </c:pt>
                <c:pt idx="1148">
                  <c:v>1998.0</c:v>
                </c:pt>
                <c:pt idx="1200">
                  <c:v>1999.0</c:v>
                </c:pt>
                <c:pt idx="1253">
                  <c:v>2000.0</c:v>
                </c:pt>
                <c:pt idx="1305">
                  <c:v>2001.0</c:v>
                </c:pt>
                <c:pt idx="1357">
                  <c:v>2002.0</c:v>
                </c:pt>
                <c:pt idx="1409">
                  <c:v>2003.0</c:v>
                </c:pt>
                <c:pt idx="1461">
                  <c:v>2004.0</c:v>
                </c:pt>
                <c:pt idx="1514">
                  <c:v>2005.0</c:v>
                </c:pt>
                <c:pt idx="1566">
                  <c:v>2006.0</c:v>
                </c:pt>
                <c:pt idx="1618">
                  <c:v>2007.0</c:v>
                </c:pt>
                <c:pt idx="1670">
                  <c:v>2008.0</c:v>
                </c:pt>
                <c:pt idx="1722">
                  <c:v>2009.0</c:v>
                </c:pt>
                <c:pt idx="1774">
                  <c:v>2010.0</c:v>
                </c:pt>
                <c:pt idx="1827">
                  <c:v>2011.0</c:v>
                </c:pt>
                <c:pt idx="1879">
                  <c:v>2012.0</c:v>
                </c:pt>
                <c:pt idx="1931">
                  <c:v>2013.0</c:v>
                </c:pt>
                <c:pt idx="1983">
                  <c:v>2014.0</c:v>
                </c:pt>
                <c:pt idx="2035">
                  <c:v>2015.0</c:v>
                </c:pt>
                <c:pt idx="2087">
                  <c:v>2016.0</c:v>
                </c:pt>
                <c:pt idx="2140">
                  <c:v>2017.0</c:v>
                </c:pt>
                <c:pt idx="2192">
                  <c:v>2018.0</c:v>
                </c:pt>
              </c:numCache>
            </c:numRef>
          </c:cat>
          <c:val>
            <c:numRef>
              <c:f>ChiFed!$E$3:$E$2232</c:f>
              <c:numCache>
                <c:formatCode>_-* #,##0.00_-;\-* #,##0.00_-;_-* "-"??_-;_-@_-</c:formatCode>
                <c:ptCount val="2230"/>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pt idx="32">
                  <c:v>0.0</c:v>
                </c:pt>
                <c:pt idx="33">
                  <c:v>0.0</c:v>
                </c:pt>
                <c:pt idx="34">
                  <c:v>0.0</c:v>
                </c:pt>
                <c:pt idx="35">
                  <c:v>0.0</c:v>
                </c:pt>
                <c:pt idx="36">
                  <c:v>0.0</c:v>
                </c:pt>
                <c:pt idx="37">
                  <c:v>0.0</c:v>
                </c:pt>
                <c:pt idx="38">
                  <c:v>0.0</c:v>
                </c:pt>
                <c:pt idx="39">
                  <c:v>0.0</c:v>
                </c:pt>
                <c:pt idx="40">
                  <c:v>0.0</c:v>
                </c:pt>
                <c:pt idx="41">
                  <c:v>0.0</c:v>
                </c:pt>
                <c:pt idx="42">
                  <c:v>0.0</c:v>
                </c:pt>
                <c:pt idx="43">
                  <c:v>0.0</c:v>
                </c:pt>
                <c:pt idx="44">
                  <c:v>0.0</c:v>
                </c:pt>
                <c:pt idx="45">
                  <c:v>0.0</c:v>
                </c:pt>
                <c:pt idx="46">
                  <c:v>0.0</c:v>
                </c:pt>
                <c:pt idx="47">
                  <c:v>0.0</c:v>
                </c:pt>
                <c:pt idx="48">
                  <c:v>0.0</c:v>
                </c:pt>
                <c:pt idx="49">
                  <c:v>0.0</c:v>
                </c:pt>
                <c:pt idx="50">
                  <c:v>0.0</c:v>
                </c:pt>
                <c:pt idx="51">
                  <c:v>0.0</c:v>
                </c:pt>
                <c:pt idx="52">
                  <c:v>0.0</c:v>
                </c:pt>
                <c:pt idx="53">
                  <c:v>0.0</c:v>
                </c:pt>
                <c:pt idx="54">
                  <c:v>0.0</c:v>
                </c:pt>
                <c:pt idx="55">
                  <c:v>0.0</c:v>
                </c:pt>
                <c:pt idx="56">
                  <c:v>0.0</c:v>
                </c:pt>
                <c:pt idx="57">
                  <c:v>0.0</c:v>
                </c:pt>
                <c:pt idx="58">
                  <c:v>0.0</c:v>
                </c:pt>
                <c:pt idx="59">
                  <c:v>0.0</c:v>
                </c:pt>
                <c:pt idx="60">
                  <c:v>0.0</c:v>
                </c:pt>
                <c:pt idx="61">
                  <c:v>0.0</c:v>
                </c:pt>
                <c:pt idx="62">
                  <c:v>0.0</c:v>
                </c:pt>
                <c:pt idx="63">
                  <c:v>0.0</c:v>
                </c:pt>
                <c:pt idx="64">
                  <c:v>0.0</c:v>
                </c:pt>
                <c:pt idx="65">
                  <c:v>0.0</c:v>
                </c:pt>
                <c:pt idx="66">
                  <c:v>0.0</c:v>
                </c:pt>
                <c:pt idx="67">
                  <c:v>0.0</c:v>
                </c:pt>
                <c:pt idx="68">
                  <c:v>0.0</c:v>
                </c:pt>
                <c:pt idx="69">
                  <c:v>0.0</c:v>
                </c:pt>
                <c:pt idx="70">
                  <c:v>0.0</c:v>
                </c:pt>
                <c:pt idx="71">
                  <c:v>0.0</c:v>
                </c:pt>
                <c:pt idx="72">
                  <c:v>0.0</c:v>
                </c:pt>
                <c:pt idx="73">
                  <c:v>0.0</c:v>
                </c:pt>
                <c:pt idx="74">
                  <c:v>0.0</c:v>
                </c:pt>
                <c:pt idx="75">
                  <c:v>0.0</c:v>
                </c:pt>
                <c:pt idx="76">
                  <c:v>0.0</c:v>
                </c:pt>
                <c:pt idx="77">
                  <c:v>0.0</c:v>
                </c:pt>
                <c:pt idx="78">
                  <c:v>0.0</c:v>
                </c:pt>
                <c:pt idx="79">
                  <c:v>0.0</c:v>
                </c:pt>
                <c:pt idx="80">
                  <c:v>0.0</c:v>
                </c:pt>
                <c:pt idx="81">
                  <c:v>0.0</c:v>
                </c:pt>
                <c:pt idx="82">
                  <c:v>0.0</c:v>
                </c:pt>
                <c:pt idx="83">
                  <c:v>0.0</c:v>
                </c:pt>
                <c:pt idx="84">
                  <c:v>0.0</c:v>
                </c:pt>
                <c:pt idx="85">
                  <c:v>0.0</c:v>
                </c:pt>
                <c:pt idx="86">
                  <c:v>0.0</c:v>
                </c:pt>
                <c:pt idx="87">
                  <c:v>0.0</c:v>
                </c:pt>
                <c:pt idx="88">
                  <c:v>0.0</c:v>
                </c:pt>
                <c:pt idx="89">
                  <c:v>0.0</c:v>
                </c:pt>
                <c:pt idx="90">
                  <c:v>0.0</c:v>
                </c:pt>
                <c:pt idx="91">
                  <c:v>0.0</c:v>
                </c:pt>
                <c:pt idx="92">
                  <c:v>0.0</c:v>
                </c:pt>
                <c:pt idx="93">
                  <c:v>0.0</c:v>
                </c:pt>
                <c:pt idx="94">
                  <c:v>0.0</c:v>
                </c:pt>
                <c:pt idx="95">
                  <c:v>0.0</c:v>
                </c:pt>
                <c:pt idx="96">
                  <c:v>0.0</c:v>
                </c:pt>
                <c:pt idx="97">
                  <c:v>0.0</c:v>
                </c:pt>
                <c:pt idx="98">
                  <c:v>0.0</c:v>
                </c:pt>
                <c:pt idx="99">
                  <c:v>0.0</c:v>
                </c:pt>
                <c:pt idx="100">
                  <c:v>0.0</c:v>
                </c:pt>
                <c:pt idx="101">
                  <c:v>0.0</c:v>
                </c:pt>
                <c:pt idx="102">
                  <c:v>0.0</c:v>
                </c:pt>
                <c:pt idx="103">
                  <c:v>0.0</c:v>
                </c:pt>
                <c:pt idx="104">
                  <c:v>0.0</c:v>
                </c:pt>
                <c:pt idx="105">
                  <c:v>0.0</c:v>
                </c:pt>
                <c:pt idx="106">
                  <c:v>0.0</c:v>
                </c:pt>
                <c:pt idx="107">
                  <c:v>0.0</c:v>
                </c:pt>
                <c:pt idx="108">
                  <c:v>0.0</c:v>
                </c:pt>
                <c:pt idx="109">
                  <c:v>0.0</c:v>
                </c:pt>
                <c:pt idx="110">
                  <c:v>0.0</c:v>
                </c:pt>
                <c:pt idx="111">
                  <c:v>0.0</c:v>
                </c:pt>
                <c:pt idx="112">
                  <c:v>0.0</c:v>
                </c:pt>
                <c:pt idx="113">
                  <c:v>0.0</c:v>
                </c:pt>
                <c:pt idx="114">
                  <c:v>0.0</c:v>
                </c:pt>
                <c:pt idx="115">
                  <c:v>0.0</c:v>
                </c:pt>
                <c:pt idx="116">
                  <c:v>0.0</c:v>
                </c:pt>
                <c:pt idx="117">
                  <c:v>0.0</c:v>
                </c:pt>
                <c:pt idx="118">
                  <c:v>0.0</c:v>
                </c:pt>
                <c:pt idx="119">
                  <c:v>0.0</c:v>
                </c:pt>
                <c:pt idx="120">
                  <c:v>0.0</c:v>
                </c:pt>
                <c:pt idx="121">
                  <c:v>0.0</c:v>
                </c:pt>
                <c:pt idx="122">
                  <c:v>0.0</c:v>
                </c:pt>
                <c:pt idx="123">
                  <c:v>0.0</c:v>
                </c:pt>
                <c:pt idx="124">
                  <c:v>0.0</c:v>
                </c:pt>
                <c:pt idx="125">
                  <c:v>0.0</c:v>
                </c:pt>
                <c:pt idx="126">
                  <c:v>0.0</c:v>
                </c:pt>
                <c:pt idx="127">
                  <c:v>0.0</c:v>
                </c:pt>
                <c:pt idx="128">
                  <c:v>0.0</c:v>
                </c:pt>
                <c:pt idx="129">
                  <c:v>0.0</c:v>
                </c:pt>
                <c:pt idx="130">
                  <c:v>0.0</c:v>
                </c:pt>
                <c:pt idx="131">
                  <c:v>0.0</c:v>
                </c:pt>
                <c:pt idx="132">
                  <c:v>0.0</c:v>
                </c:pt>
                <c:pt idx="133">
                  <c:v>0.0</c:v>
                </c:pt>
                <c:pt idx="134">
                  <c:v>0.0</c:v>
                </c:pt>
                <c:pt idx="135">
                  <c:v>0.0</c:v>
                </c:pt>
                <c:pt idx="136">
                  <c:v>0.0</c:v>
                </c:pt>
                <c:pt idx="137">
                  <c:v>0.0</c:v>
                </c:pt>
                <c:pt idx="138">
                  <c:v>0.0</c:v>
                </c:pt>
                <c:pt idx="139">
                  <c:v>0.0</c:v>
                </c:pt>
                <c:pt idx="140">
                  <c:v>0.0</c:v>
                </c:pt>
                <c:pt idx="141">
                  <c:v>0.0</c:v>
                </c:pt>
                <c:pt idx="142">
                  <c:v>0.0</c:v>
                </c:pt>
                <c:pt idx="143">
                  <c:v>0.0</c:v>
                </c:pt>
                <c:pt idx="144">
                  <c:v>0.0</c:v>
                </c:pt>
                <c:pt idx="145">
                  <c:v>0.0</c:v>
                </c:pt>
                <c:pt idx="146">
                  <c:v>0.0</c:v>
                </c:pt>
                <c:pt idx="147">
                  <c:v>0.0</c:v>
                </c:pt>
                <c:pt idx="148">
                  <c:v>0.0</c:v>
                </c:pt>
                <c:pt idx="149">
                  <c:v>0.0</c:v>
                </c:pt>
                <c:pt idx="150">
                  <c:v>0.0</c:v>
                </c:pt>
                <c:pt idx="151">
                  <c:v>0.0</c:v>
                </c:pt>
                <c:pt idx="152">
                  <c:v>0.0</c:v>
                </c:pt>
                <c:pt idx="153">
                  <c:v>0.0</c:v>
                </c:pt>
                <c:pt idx="154">
                  <c:v>0.0</c:v>
                </c:pt>
                <c:pt idx="155">
                  <c:v>0.0</c:v>
                </c:pt>
                <c:pt idx="156">
                  <c:v>0.0</c:v>
                </c:pt>
                <c:pt idx="157">
                  <c:v>0.0</c:v>
                </c:pt>
                <c:pt idx="158">
                  <c:v>0.0</c:v>
                </c:pt>
                <c:pt idx="159">
                  <c:v>0.0</c:v>
                </c:pt>
                <c:pt idx="160">
                  <c:v>0.0</c:v>
                </c:pt>
                <c:pt idx="161">
                  <c:v>0.0</c:v>
                </c:pt>
                <c:pt idx="162">
                  <c:v>0.0</c:v>
                </c:pt>
                <c:pt idx="163">
                  <c:v>0.0</c:v>
                </c:pt>
                <c:pt idx="164">
                  <c:v>0.0</c:v>
                </c:pt>
                <c:pt idx="165">
                  <c:v>0.0</c:v>
                </c:pt>
                <c:pt idx="166">
                  <c:v>0.0</c:v>
                </c:pt>
                <c:pt idx="167">
                  <c:v>0.0</c:v>
                </c:pt>
                <c:pt idx="168">
                  <c:v>0.0</c:v>
                </c:pt>
                <c:pt idx="169">
                  <c:v>0.0</c:v>
                </c:pt>
                <c:pt idx="170">
                  <c:v>0.0</c:v>
                </c:pt>
                <c:pt idx="171">
                  <c:v>0.0</c:v>
                </c:pt>
                <c:pt idx="172">
                  <c:v>0.0</c:v>
                </c:pt>
                <c:pt idx="173">
                  <c:v>0.0</c:v>
                </c:pt>
                <c:pt idx="174">
                  <c:v>0.0</c:v>
                </c:pt>
                <c:pt idx="175">
                  <c:v>0.0</c:v>
                </c:pt>
                <c:pt idx="176">
                  <c:v>0.0</c:v>
                </c:pt>
                <c:pt idx="177">
                  <c:v>0.0</c:v>
                </c:pt>
                <c:pt idx="178">
                  <c:v>0.0</c:v>
                </c:pt>
                <c:pt idx="179">
                  <c:v>0.0</c:v>
                </c:pt>
                <c:pt idx="180">
                  <c:v>0.0</c:v>
                </c:pt>
                <c:pt idx="181">
                  <c:v>0.0</c:v>
                </c:pt>
                <c:pt idx="182">
                  <c:v>0.0</c:v>
                </c:pt>
                <c:pt idx="183">
                  <c:v>0.0</c:v>
                </c:pt>
                <c:pt idx="184">
                  <c:v>0.0</c:v>
                </c:pt>
                <c:pt idx="185">
                  <c:v>0.0</c:v>
                </c:pt>
                <c:pt idx="186">
                  <c:v>0.0</c:v>
                </c:pt>
                <c:pt idx="187">
                  <c:v>0.0</c:v>
                </c:pt>
                <c:pt idx="188">
                  <c:v>0.0</c:v>
                </c:pt>
                <c:pt idx="189">
                  <c:v>0.0</c:v>
                </c:pt>
                <c:pt idx="190">
                  <c:v>0.0</c:v>
                </c:pt>
                <c:pt idx="191">
                  <c:v>0.0</c:v>
                </c:pt>
                <c:pt idx="192">
                  <c:v>0.0</c:v>
                </c:pt>
                <c:pt idx="193">
                  <c:v>0.0</c:v>
                </c:pt>
                <c:pt idx="194">
                  <c:v>0.0</c:v>
                </c:pt>
                <c:pt idx="195">
                  <c:v>0.0</c:v>
                </c:pt>
                <c:pt idx="196">
                  <c:v>0.0</c:v>
                </c:pt>
                <c:pt idx="197">
                  <c:v>0.0</c:v>
                </c:pt>
                <c:pt idx="198">
                  <c:v>0.0</c:v>
                </c:pt>
                <c:pt idx="199">
                  <c:v>0.0</c:v>
                </c:pt>
                <c:pt idx="200">
                  <c:v>0.0</c:v>
                </c:pt>
                <c:pt idx="201">
                  <c:v>0.0</c:v>
                </c:pt>
                <c:pt idx="202">
                  <c:v>0.0</c:v>
                </c:pt>
                <c:pt idx="203">
                  <c:v>0.0</c:v>
                </c:pt>
                <c:pt idx="204">
                  <c:v>0.0</c:v>
                </c:pt>
                <c:pt idx="205">
                  <c:v>0.0</c:v>
                </c:pt>
                <c:pt idx="206">
                  <c:v>0.0</c:v>
                </c:pt>
                <c:pt idx="207">
                  <c:v>0.0</c:v>
                </c:pt>
                <c:pt idx="208">
                  <c:v>0.0</c:v>
                </c:pt>
                <c:pt idx="209">
                  <c:v>0.0</c:v>
                </c:pt>
                <c:pt idx="210">
                  <c:v>0.0</c:v>
                </c:pt>
                <c:pt idx="211">
                  <c:v>0.0</c:v>
                </c:pt>
                <c:pt idx="212">
                  <c:v>0.0</c:v>
                </c:pt>
                <c:pt idx="213">
                  <c:v>0.0</c:v>
                </c:pt>
                <c:pt idx="214">
                  <c:v>0.0</c:v>
                </c:pt>
                <c:pt idx="215">
                  <c:v>0.0</c:v>
                </c:pt>
                <c:pt idx="216">
                  <c:v>0.0</c:v>
                </c:pt>
                <c:pt idx="217">
                  <c:v>0.0</c:v>
                </c:pt>
                <c:pt idx="218">
                  <c:v>0.0</c:v>
                </c:pt>
                <c:pt idx="219">
                  <c:v>0.0</c:v>
                </c:pt>
                <c:pt idx="220">
                  <c:v>0.0</c:v>
                </c:pt>
                <c:pt idx="221">
                  <c:v>0.0</c:v>
                </c:pt>
                <c:pt idx="222">
                  <c:v>0.0</c:v>
                </c:pt>
                <c:pt idx="223">
                  <c:v>0.0</c:v>
                </c:pt>
                <c:pt idx="224">
                  <c:v>0.0</c:v>
                </c:pt>
                <c:pt idx="225">
                  <c:v>0.0</c:v>
                </c:pt>
                <c:pt idx="226">
                  <c:v>0.0</c:v>
                </c:pt>
                <c:pt idx="227">
                  <c:v>0.0</c:v>
                </c:pt>
                <c:pt idx="228">
                  <c:v>0.0</c:v>
                </c:pt>
                <c:pt idx="229">
                  <c:v>0.0</c:v>
                </c:pt>
                <c:pt idx="230">
                  <c:v>0.0</c:v>
                </c:pt>
                <c:pt idx="231">
                  <c:v>0.0</c:v>
                </c:pt>
                <c:pt idx="232">
                  <c:v>0.0</c:v>
                </c:pt>
                <c:pt idx="233">
                  <c:v>0.0</c:v>
                </c:pt>
                <c:pt idx="234">
                  <c:v>0.0</c:v>
                </c:pt>
                <c:pt idx="235">
                  <c:v>0.0</c:v>
                </c:pt>
                <c:pt idx="236">
                  <c:v>0.0</c:v>
                </c:pt>
                <c:pt idx="237">
                  <c:v>0.0</c:v>
                </c:pt>
                <c:pt idx="238">
                  <c:v>0.0</c:v>
                </c:pt>
                <c:pt idx="239">
                  <c:v>0.0</c:v>
                </c:pt>
                <c:pt idx="240">
                  <c:v>0.0</c:v>
                </c:pt>
                <c:pt idx="241">
                  <c:v>0.0</c:v>
                </c:pt>
                <c:pt idx="242">
                  <c:v>0.0</c:v>
                </c:pt>
                <c:pt idx="243">
                  <c:v>0.0</c:v>
                </c:pt>
                <c:pt idx="244">
                  <c:v>0.0</c:v>
                </c:pt>
                <c:pt idx="245">
                  <c:v>0.0</c:v>
                </c:pt>
                <c:pt idx="246">
                  <c:v>0.0</c:v>
                </c:pt>
                <c:pt idx="247">
                  <c:v>0.0</c:v>
                </c:pt>
                <c:pt idx="248">
                  <c:v>0.0</c:v>
                </c:pt>
                <c:pt idx="249">
                  <c:v>0.0</c:v>
                </c:pt>
                <c:pt idx="250">
                  <c:v>0.0</c:v>
                </c:pt>
                <c:pt idx="251">
                  <c:v>0.0</c:v>
                </c:pt>
                <c:pt idx="252">
                  <c:v>0.0</c:v>
                </c:pt>
                <c:pt idx="253">
                  <c:v>0.0</c:v>
                </c:pt>
                <c:pt idx="254">
                  <c:v>0.0</c:v>
                </c:pt>
                <c:pt idx="255">
                  <c:v>0.0</c:v>
                </c:pt>
                <c:pt idx="256">
                  <c:v>0.0</c:v>
                </c:pt>
                <c:pt idx="257">
                  <c:v>0.0</c:v>
                </c:pt>
                <c:pt idx="258">
                  <c:v>0.0</c:v>
                </c:pt>
                <c:pt idx="259">
                  <c:v>0.0</c:v>
                </c:pt>
                <c:pt idx="260">
                  <c:v>0.0</c:v>
                </c:pt>
                <c:pt idx="261">
                  <c:v>0.0</c:v>
                </c:pt>
                <c:pt idx="262">
                  <c:v>0.0</c:v>
                </c:pt>
                <c:pt idx="263">
                  <c:v>0.0</c:v>
                </c:pt>
                <c:pt idx="264">
                  <c:v>0.0</c:v>
                </c:pt>
                <c:pt idx="265">
                  <c:v>0.0</c:v>
                </c:pt>
                <c:pt idx="266">
                  <c:v>0.0</c:v>
                </c:pt>
                <c:pt idx="267">
                  <c:v>0.0</c:v>
                </c:pt>
                <c:pt idx="268">
                  <c:v>0.0</c:v>
                </c:pt>
                <c:pt idx="269">
                  <c:v>0.0</c:v>
                </c:pt>
                <c:pt idx="270">
                  <c:v>0.0</c:v>
                </c:pt>
                <c:pt idx="271">
                  <c:v>0.0</c:v>
                </c:pt>
                <c:pt idx="272">
                  <c:v>0.0</c:v>
                </c:pt>
                <c:pt idx="273">
                  <c:v>0.0</c:v>
                </c:pt>
                <c:pt idx="274">
                  <c:v>0.0</c:v>
                </c:pt>
                <c:pt idx="275">
                  <c:v>0.0</c:v>
                </c:pt>
                <c:pt idx="276">
                  <c:v>0.0</c:v>
                </c:pt>
                <c:pt idx="277">
                  <c:v>0.0</c:v>
                </c:pt>
                <c:pt idx="278">
                  <c:v>0.0</c:v>
                </c:pt>
                <c:pt idx="279">
                  <c:v>0.0</c:v>
                </c:pt>
                <c:pt idx="280">
                  <c:v>0.0</c:v>
                </c:pt>
                <c:pt idx="281">
                  <c:v>0.0</c:v>
                </c:pt>
                <c:pt idx="282">
                  <c:v>0.0</c:v>
                </c:pt>
                <c:pt idx="283">
                  <c:v>0.0</c:v>
                </c:pt>
                <c:pt idx="284">
                  <c:v>0.0</c:v>
                </c:pt>
                <c:pt idx="285">
                  <c:v>0.0</c:v>
                </c:pt>
                <c:pt idx="286">
                  <c:v>0.0</c:v>
                </c:pt>
                <c:pt idx="287">
                  <c:v>0.0</c:v>
                </c:pt>
                <c:pt idx="288">
                  <c:v>0.0</c:v>
                </c:pt>
                <c:pt idx="289">
                  <c:v>0.0</c:v>
                </c:pt>
                <c:pt idx="290">
                  <c:v>0.0</c:v>
                </c:pt>
                <c:pt idx="291">
                  <c:v>0.0</c:v>
                </c:pt>
                <c:pt idx="292">
                  <c:v>0.0</c:v>
                </c:pt>
                <c:pt idx="293">
                  <c:v>0.0</c:v>
                </c:pt>
                <c:pt idx="294">
                  <c:v>0.0</c:v>
                </c:pt>
                <c:pt idx="295">
                  <c:v>0.0</c:v>
                </c:pt>
                <c:pt idx="296">
                  <c:v>0.0</c:v>
                </c:pt>
                <c:pt idx="297">
                  <c:v>0.0</c:v>
                </c:pt>
                <c:pt idx="298">
                  <c:v>0.0</c:v>
                </c:pt>
                <c:pt idx="299">
                  <c:v>0.0</c:v>
                </c:pt>
                <c:pt idx="300">
                  <c:v>0.0</c:v>
                </c:pt>
                <c:pt idx="301">
                  <c:v>0.0</c:v>
                </c:pt>
                <c:pt idx="302">
                  <c:v>0.0</c:v>
                </c:pt>
                <c:pt idx="303">
                  <c:v>0.0</c:v>
                </c:pt>
                <c:pt idx="304">
                  <c:v>0.0</c:v>
                </c:pt>
                <c:pt idx="305">
                  <c:v>0.0</c:v>
                </c:pt>
                <c:pt idx="306">
                  <c:v>0.0</c:v>
                </c:pt>
                <c:pt idx="307">
                  <c:v>0.0</c:v>
                </c:pt>
                <c:pt idx="308">
                  <c:v>0.0</c:v>
                </c:pt>
                <c:pt idx="309">
                  <c:v>0.0</c:v>
                </c:pt>
                <c:pt idx="310">
                  <c:v>0.0</c:v>
                </c:pt>
                <c:pt idx="311">
                  <c:v>0.0</c:v>
                </c:pt>
                <c:pt idx="312">
                  <c:v>0.0</c:v>
                </c:pt>
                <c:pt idx="313">
                  <c:v>0.0</c:v>
                </c:pt>
                <c:pt idx="314">
                  <c:v>0.0</c:v>
                </c:pt>
                <c:pt idx="315">
                  <c:v>0.0</c:v>
                </c:pt>
                <c:pt idx="316">
                  <c:v>0.0</c:v>
                </c:pt>
                <c:pt idx="317">
                  <c:v>0.0</c:v>
                </c:pt>
                <c:pt idx="318">
                  <c:v>0.0</c:v>
                </c:pt>
                <c:pt idx="319">
                  <c:v>0.0</c:v>
                </c:pt>
                <c:pt idx="320">
                  <c:v>0.0</c:v>
                </c:pt>
                <c:pt idx="321">
                  <c:v>0.0</c:v>
                </c:pt>
                <c:pt idx="322">
                  <c:v>0.0</c:v>
                </c:pt>
                <c:pt idx="323">
                  <c:v>0.0</c:v>
                </c:pt>
                <c:pt idx="324">
                  <c:v>0.0</c:v>
                </c:pt>
                <c:pt idx="325">
                  <c:v>0.0</c:v>
                </c:pt>
                <c:pt idx="326">
                  <c:v>0.0</c:v>
                </c:pt>
                <c:pt idx="327">
                  <c:v>0.0</c:v>
                </c:pt>
                <c:pt idx="328">
                  <c:v>0.0</c:v>
                </c:pt>
                <c:pt idx="329">
                  <c:v>0.0</c:v>
                </c:pt>
                <c:pt idx="330">
                  <c:v>0.0</c:v>
                </c:pt>
                <c:pt idx="331">
                  <c:v>0.0</c:v>
                </c:pt>
                <c:pt idx="332">
                  <c:v>0.0</c:v>
                </c:pt>
                <c:pt idx="333">
                  <c:v>0.0</c:v>
                </c:pt>
                <c:pt idx="334">
                  <c:v>0.0</c:v>
                </c:pt>
                <c:pt idx="335">
                  <c:v>0.0</c:v>
                </c:pt>
                <c:pt idx="336">
                  <c:v>0.0</c:v>
                </c:pt>
                <c:pt idx="337">
                  <c:v>0.0</c:v>
                </c:pt>
                <c:pt idx="338">
                  <c:v>0.0</c:v>
                </c:pt>
                <c:pt idx="339">
                  <c:v>0.0</c:v>
                </c:pt>
                <c:pt idx="340">
                  <c:v>0.0</c:v>
                </c:pt>
                <c:pt idx="341">
                  <c:v>0.0</c:v>
                </c:pt>
                <c:pt idx="342">
                  <c:v>0.0</c:v>
                </c:pt>
                <c:pt idx="343">
                  <c:v>0.0</c:v>
                </c:pt>
                <c:pt idx="344">
                  <c:v>0.0</c:v>
                </c:pt>
                <c:pt idx="345">
                  <c:v>0.0</c:v>
                </c:pt>
                <c:pt idx="346">
                  <c:v>0.0</c:v>
                </c:pt>
                <c:pt idx="347">
                  <c:v>0.0</c:v>
                </c:pt>
                <c:pt idx="348">
                  <c:v>0.0</c:v>
                </c:pt>
                <c:pt idx="349">
                  <c:v>0.0</c:v>
                </c:pt>
                <c:pt idx="350">
                  <c:v>0.0</c:v>
                </c:pt>
                <c:pt idx="351">
                  <c:v>0.0</c:v>
                </c:pt>
                <c:pt idx="352">
                  <c:v>0.0</c:v>
                </c:pt>
                <c:pt idx="353">
                  <c:v>0.0</c:v>
                </c:pt>
                <c:pt idx="354">
                  <c:v>0.0</c:v>
                </c:pt>
                <c:pt idx="355">
                  <c:v>0.0</c:v>
                </c:pt>
                <c:pt idx="356">
                  <c:v>0.0</c:v>
                </c:pt>
                <c:pt idx="357">
                  <c:v>0.0</c:v>
                </c:pt>
                <c:pt idx="358">
                  <c:v>0.0</c:v>
                </c:pt>
                <c:pt idx="359">
                  <c:v>0.0</c:v>
                </c:pt>
                <c:pt idx="360">
                  <c:v>0.0</c:v>
                </c:pt>
                <c:pt idx="361">
                  <c:v>0.0</c:v>
                </c:pt>
                <c:pt idx="362">
                  <c:v>0.0</c:v>
                </c:pt>
                <c:pt idx="363">
                  <c:v>0.0</c:v>
                </c:pt>
                <c:pt idx="364">
                  <c:v>0.0</c:v>
                </c:pt>
                <c:pt idx="365">
                  <c:v>0.0</c:v>
                </c:pt>
                <c:pt idx="366">
                  <c:v>0.0</c:v>
                </c:pt>
                <c:pt idx="367">
                  <c:v>0.0</c:v>
                </c:pt>
                <c:pt idx="368">
                  <c:v>0.0</c:v>
                </c:pt>
                <c:pt idx="369">
                  <c:v>0.0</c:v>
                </c:pt>
                <c:pt idx="370">
                  <c:v>0.0</c:v>
                </c:pt>
                <c:pt idx="371">
                  <c:v>0.0</c:v>
                </c:pt>
                <c:pt idx="372">
                  <c:v>0.0</c:v>
                </c:pt>
                <c:pt idx="373">
                  <c:v>0.0</c:v>
                </c:pt>
                <c:pt idx="374">
                  <c:v>0.0</c:v>
                </c:pt>
                <c:pt idx="375">
                  <c:v>0.0</c:v>
                </c:pt>
                <c:pt idx="376">
                  <c:v>0.0</c:v>
                </c:pt>
                <c:pt idx="377">
                  <c:v>0.0</c:v>
                </c:pt>
                <c:pt idx="378">
                  <c:v>0.0</c:v>
                </c:pt>
                <c:pt idx="379">
                  <c:v>0.0</c:v>
                </c:pt>
                <c:pt idx="380">
                  <c:v>0.0</c:v>
                </c:pt>
                <c:pt idx="381">
                  <c:v>0.0</c:v>
                </c:pt>
                <c:pt idx="382">
                  <c:v>0.0</c:v>
                </c:pt>
                <c:pt idx="383">
                  <c:v>0.0</c:v>
                </c:pt>
                <c:pt idx="384">
                  <c:v>0.0</c:v>
                </c:pt>
                <c:pt idx="385">
                  <c:v>0.0</c:v>
                </c:pt>
                <c:pt idx="386">
                  <c:v>0.0</c:v>
                </c:pt>
                <c:pt idx="387">
                  <c:v>0.0</c:v>
                </c:pt>
                <c:pt idx="388">
                  <c:v>0.0</c:v>
                </c:pt>
                <c:pt idx="389">
                  <c:v>0.0</c:v>
                </c:pt>
                <c:pt idx="390">
                  <c:v>0.0</c:v>
                </c:pt>
                <c:pt idx="391">
                  <c:v>0.0</c:v>
                </c:pt>
                <c:pt idx="392">
                  <c:v>0.0</c:v>
                </c:pt>
                <c:pt idx="393">
                  <c:v>0.0</c:v>
                </c:pt>
                <c:pt idx="394">
                  <c:v>0.0</c:v>
                </c:pt>
                <c:pt idx="395">
                  <c:v>0.0</c:v>
                </c:pt>
                <c:pt idx="396">
                  <c:v>0.0</c:v>
                </c:pt>
                <c:pt idx="397">
                  <c:v>0.0</c:v>
                </c:pt>
                <c:pt idx="398">
                  <c:v>0.0</c:v>
                </c:pt>
                <c:pt idx="399">
                  <c:v>0.0</c:v>
                </c:pt>
                <c:pt idx="400">
                  <c:v>0.0</c:v>
                </c:pt>
                <c:pt idx="401">
                  <c:v>0.0</c:v>
                </c:pt>
                <c:pt idx="402">
                  <c:v>0.0</c:v>
                </c:pt>
                <c:pt idx="403">
                  <c:v>0.0</c:v>
                </c:pt>
                <c:pt idx="404">
                  <c:v>0.0</c:v>
                </c:pt>
                <c:pt idx="405">
                  <c:v>0.0</c:v>
                </c:pt>
                <c:pt idx="406">
                  <c:v>0.0</c:v>
                </c:pt>
                <c:pt idx="407">
                  <c:v>0.0</c:v>
                </c:pt>
                <c:pt idx="408">
                  <c:v>0.0</c:v>
                </c:pt>
                <c:pt idx="409">
                  <c:v>0.0</c:v>
                </c:pt>
                <c:pt idx="410">
                  <c:v>0.0</c:v>
                </c:pt>
                <c:pt idx="411">
                  <c:v>0.0</c:v>
                </c:pt>
                <c:pt idx="412">
                  <c:v>0.0</c:v>
                </c:pt>
                <c:pt idx="413">
                  <c:v>0.0</c:v>
                </c:pt>
                <c:pt idx="414">
                  <c:v>0.0</c:v>
                </c:pt>
                <c:pt idx="415">
                  <c:v>0.0</c:v>
                </c:pt>
                <c:pt idx="416">
                  <c:v>0.0</c:v>
                </c:pt>
                <c:pt idx="417">
                  <c:v>0.0</c:v>
                </c:pt>
                <c:pt idx="418">
                  <c:v>0.0</c:v>
                </c:pt>
                <c:pt idx="419">
                  <c:v>0.0</c:v>
                </c:pt>
                <c:pt idx="420">
                  <c:v>0.0</c:v>
                </c:pt>
                <c:pt idx="421">
                  <c:v>0.0</c:v>
                </c:pt>
                <c:pt idx="422">
                  <c:v>0.0</c:v>
                </c:pt>
                <c:pt idx="423">
                  <c:v>0.0</c:v>
                </c:pt>
                <c:pt idx="424">
                  <c:v>0.0</c:v>
                </c:pt>
                <c:pt idx="425">
                  <c:v>0.0</c:v>
                </c:pt>
                <c:pt idx="426">
                  <c:v>0.0</c:v>
                </c:pt>
                <c:pt idx="427">
                  <c:v>0.0</c:v>
                </c:pt>
                <c:pt idx="428">
                  <c:v>0.0</c:v>
                </c:pt>
                <c:pt idx="429">
                  <c:v>0.0</c:v>
                </c:pt>
                <c:pt idx="430">
                  <c:v>0.0</c:v>
                </c:pt>
                <c:pt idx="431">
                  <c:v>0.0</c:v>
                </c:pt>
                <c:pt idx="432">
                  <c:v>0.0</c:v>
                </c:pt>
                <c:pt idx="433">
                  <c:v>0.0</c:v>
                </c:pt>
                <c:pt idx="434">
                  <c:v>0.0</c:v>
                </c:pt>
                <c:pt idx="435">
                  <c:v>0.0</c:v>
                </c:pt>
                <c:pt idx="436">
                  <c:v>0.0</c:v>
                </c:pt>
                <c:pt idx="437">
                  <c:v>0.0</c:v>
                </c:pt>
                <c:pt idx="438">
                  <c:v>0.0</c:v>
                </c:pt>
                <c:pt idx="439">
                  <c:v>0.0</c:v>
                </c:pt>
                <c:pt idx="440">
                  <c:v>0.0</c:v>
                </c:pt>
                <c:pt idx="441">
                  <c:v>0.0</c:v>
                </c:pt>
                <c:pt idx="442">
                  <c:v>0.0</c:v>
                </c:pt>
                <c:pt idx="443">
                  <c:v>0.0</c:v>
                </c:pt>
                <c:pt idx="444">
                  <c:v>0.0</c:v>
                </c:pt>
                <c:pt idx="445">
                  <c:v>0.0</c:v>
                </c:pt>
                <c:pt idx="446">
                  <c:v>0.0</c:v>
                </c:pt>
                <c:pt idx="447">
                  <c:v>0.0</c:v>
                </c:pt>
                <c:pt idx="448">
                  <c:v>0.0</c:v>
                </c:pt>
                <c:pt idx="449">
                  <c:v>0.0</c:v>
                </c:pt>
                <c:pt idx="450">
                  <c:v>0.0</c:v>
                </c:pt>
                <c:pt idx="451">
                  <c:v>0.0</c:v>
                </c:pt>
                <c:pt idx="452">
                  <c:v>0.0</c:v>
                </c:pt>
                <c:pt idx="453">
                  <c:v>0.0</c:v>
                </c:pt>
                <c:pt idx="454">
                  <c:v>0.0</c:v>
                </c:pt>
                <c:pt idx="455">
                  <c:v>0.0</c:v>
                </c:pt>
                <c:pt idx="456">
                  <c:v>0.0</c:v>
                </c:pt>
                <c:pt idx="457">
                  <c:v>0.0</c:v>
                </c:pt>
                <c:pt idx="458">
                  <c:v>0.0</c:v>
                </c:pt>
                <c:pt idx="459">
                  <c:v>0.0</c:v>
                </c:pt>
                <c:pt idx="460">
                  <c:v>0.0</c:v>
                </c:pt>
                <c:pt idx="461">
                  <c:v>0.0</c:v>
                </c:pt>
                <c:pt idx="462">
                  <c:v>0.0</c:v>
                </c:pt>
                <c:pt idx="463">
                  <c:v>0.0</c:v>
                </c:pt>
                <c:pt idx="464">
                  <c:v>0.0</c:v>
                </c:pt>
                <c:pt idx="465">
                  <c:v>0.0</c:v>
                </c:pt>
                <c:pt idx="466">
                  <c:v>0.0</c:v>
                </c:pt>
                <c:pt idx="467">
                  <c:v>0.0</c:v>
                </c:pt>
                <c:pt idx="468">
                  <c:v>0.0</c:v>
                </c:pt>
                <c:pt idx="469">
                  <c:v>0.0</c:v>
                </c:pt>
                <c:pt idx="470">
                  <c:v>0.0</c:v>
                </c:pt>
                <c:pt idx="471">
                  <c:v>0.0</c:v>
                </c:pt>
                <c:pt idx="472">
                  <c:v>0.0</c:v>
                </c:pt>
                <c:pt idx="473">
                  <c:v>0.0</c:v>
                </c:pt>
                <c:pt idx="474">
                  <c:v>0.0</c:v>
                </c:pt>
                <c:pt idx="475">
                  <c:v>0.0</c:v>
                </c:pt>
                <c:pt idx="476">
                  <c:v>0.0</c:v>
                </c:pt>
                <c:pt idx="477">
                  <c:v>0.0</c:v>
                </c:pt>
                <c:pt idx="478">
                  <c:v>0.0</c:v>
                </c:pt>
                <c:pt idx="479">
                  <c:v>0.0</c:v>
                </c:pt>
                <c:pt idx="480">
                  <c:v>0.0</c:v>
                </c:pt>
                <c:pt idx="481">
                  <c:v>0.0</c:v>
                </c:pt>
                <c:pt idx="482">
                  <c:v>0.0</c:v>
                </c:pt>
                <c:pt idx="483">
                  <c:v>0.0</c:v>
                </c:pt>
                <c:pt idx="484">
                  <c:v>0.0</c:v>
                </c:pt>
                <c:pt idx="485">
                  <c:v>0.0</c:v>
                </c:pt>
                <c:pt idx="486">
                  <c:v>0.0</c:v>
                </c:pt>
                <c:pt idx="487">
                  <c:v>0.0</c:v>
                </c:pt>
                <c:pt idx="488">
                  <c:v>0.0</c:v>
                </c:pt>
                <c:pt idx="489">
                  <c:v>0.0</c:v>
                </c:pt>
                <c:pt idx="490">
                  <c:v>0.0</c:v>
                </c:pt>
                <c:pt idx="491">
                  <c:v>0.0</c:v>
                </c:pt>
                <c:pt idx="492">
                  <c:v>0.0</c:v>
                </c:pt>
                <c:pt idx="493">
                  <c:v>0.0</c:v>
                </c:pt>
                <c:pt idx="494">
                  <c:v>0.0</c:v>
                </c:pt>
                <c:pt idx="495">
                  <c:v>0.0</c:v>
                </c:pt>
                <c:pt idx="496">
                  <c:v>0.0</c:v>
                </c:pt>
                <c:pt idx="497">
                  <c:v>0.0</c:v>
                </c:pt>
                <c:pt idx="498">
                  <c:v>0.0</c:v>
                </c:pt>
                <c:pt idx="499">
                  <c:v>0.0</c:v>
                </c:pt>
                <c:pt idx="500">
                  <c:v>0.0</c:v>
                </c:pt>
                <c:pt idx="501">
                  <c:v>0.0</c:v>
                </c:pt>
                <c:pt idx="502">
                  <c:v>0.0</c:v>
                </c:pt>
                <c:pt idx="503">
                  <c:v>0.0</c:v>
                </c:pt>
                <c:pt idx="504">
                  <c:v>0.0</c:v>
                </c:pt>
                <c:pt idx="505">
                  <c:v>0.0</c:v>
                </c:pt>
                <c:pt idx="506">
                  <c:v>0.0</c:v>
                </c:pt>
                <c:pt idx="507">
                  <c:v>0.0</c:v>
                </c:pt>
                <c:pt idx="508">
                  <c:v>0.0</c:v>
                </c:pt>
                <c:pt idx="509">
                  <c:v>0.0</c:v>
                </c:pt>
                <c:pt idx="510">
                  <c:v>0.0</c:v>
                </c:pt>
                <c:pt idx="511">
                  <c:v>0.0</c:v>
                </c:pt>
                <c:pt idx="512">
                  <c:v>0.0</c:v>
                </c:pt>
                <c:pt idx="513">
                  <c:v>0.0</c:v>
                </c:pt>
                <c:pt idx="514">
                  <c:v>0.0</c:v>
                </c:pt>
                <c:pt idx="515">
                  <c:v>0.0</c:v>
                </c:pt>
                <c:pt idx="516">
                  <c:v>0.0</c:v>
                </c:pt>
                <c:pt idx="517">
                  <c:v>0.0</c:v>
                </c:pt>
                <c:pt idx="518">
                  <c:v>0.0</c:v>
                </c:pt>
                <c:pt idx="519">
                  <c:v>0.0</c:v>
                </c:pt>
                <c:pt idx="520">
                  <c:v>0.0</c:v>
                </c:pt>
                <c:pt idx="521">
                  <c:v>0.0</c:v>
                </c:pt>
                <c:pt idx="522">
                  <c:v>0.0</c:v>
                </c:pt>
                <c:pt idx="523">
                  <c:v>0.0</c:v>
                </c:pt>
                <c:pt idx="524">
                  <c:v>0.0</c:v>
                </c:pt>
                <c:pt idx="525">
                  <c:v>0.0</c:v>
                </c:pt>
                <c:pt idx="526">
                  <c:v>0.0</c:v>
                </c:pt>
                <c:pt idx="527">
                  <c:v>0.0</c:v>
                </c:pt>
                <c:pt idx="528">
                  <c:v>0.0</c:v>
                </c:pt>
                <c:pt idx="529">
                  <c:v>0.0</c:v>
                </c:pt>
                <c:pt idx="530">
                  <c:v>0.0</c:v>
                </c:pt>
                <c:pt idx="531">
                  <c:v>0.0</c:v>
                </c:pt>
                <c:pt idx="532">
                  <c:v>0.0</c:v>
                </c:pt>
                <c:pt idx="533">
                  <c:v>0.0</c:v>
                </c:pt>
                <c:pt idx="534">
                  <c:v>0.0</c:v>
                </c:pt>
                <c:pt idx="535">
                  <c:v>0.0</c:v>
                </c:pt>
                <c:pt idx="536">
                  <c:v>0.0</c:v>
                </c:pt>
                <c:pt idx="537">
                  <c:v>0.0</c:v>
                </c:pt>
                <c:pt idx="538">
                  <c:v>0.0</c:v>
                </c:pt>
                <c:pt idx="539">
                  <c:v>0.0</c:v>
                </c:pt>
                <c:pt idx="540">
                  <c:v>0.0</c:v>
                </c:pt>
                <c:pt idx="541">
                  <c:v>0.0</c:v>
                </c:pt>
                <c:pt idx="542">
                  <c:v>0.0</c:v>
                </c:pt>
                <c:pt idx="543">
                  <c:v>0.0</c:v>
                </c:pt>
                <c:pt idx="544">
                  <c:v>0.0</c:v>
                </c:pt>
                <c:pt idx="545">
                  <c:v>0.0</c:v>
                </c:pt>
                <c:pt idx="546">
                  <c:v>0.0</c:v>
                </c:pt>
                <c:pt idx="547">
                  <c:v>0.0</c:v>
                </c:pt>
                <c:pt idx="548">
                  <c:v>0.0</c:v>
                </c:pt>
                <c:pt idx="549">
                  <c:v>0.0</c:v>
                </c:pt>
                <c:pt idx="550">
                  <c:v>0.0</c:v>
                </c:pt>
                <c:pt idx="551">
                  <c:v>0.0</c:v>
                </c:pt>
                <c:pt idx="552">
                  <c:v>0.0</c:v>
                </c:pt>
                <c:pt idx="553">
                  <c:v>0.0</c:v>
                </c:pt>
                <c:pt idx="554">
                  <c:v>0.0</c:v>
                </c:pt>
                <c:pt idx="555">
                  <c:v>0.0</c:v>
                </c:pt>
                <c:pt idx="556">
                  <c:v>0.0</c:v>
                </c:pt>
                <c:pt idx="557">
                  <c:v>0.0</c:v>
                </c:pt>
                <c:pt idx="558">
                  <c:v>0.0</c:v>
                </c:pt>
                <c:pt idx="559">
                  <c:v>0.0</c:v>
                </c:pt>
                <c:pt idx="560">
                  <c:v>0.0</c:v>
                </c:pt>
                <c:pt idx="561">
                  <c:v>0.0</c:v>
                </c:pt>
                <c:pt idx="562">
                  <c:v>0.0</c:v>
                </c:pt>
                <c:pt idx="563">
                  <c:v>0.0</c:v>
                </c:pt>
                <c:pt idx="564">
                  <c:v>0.0</c:v>
                </c:pt>
                <c:pt idx="565">
                  <c:v>0.0</c:v>
                </c:pt>
                <c:pt idx="566">
                  <c:v>0.0</c:v>
                </c:pt>
                <c:pt idx="567">
                  <c:v>0.0</c:v>
                </c:pt>
                <c:pt idx="568">
                  <c:v>0.0</c:v>
                </c:pt>
                <c:pt idx="569">
                  <c:v>0.0</c:v>
                </c:pt>
                <c:pt idx="570">
                  <c:v>0.0</c:v>
                </c:pt>
                <c:pt idx="571">
                  <c:v>0.0</c:v>
                </c:pt>
                <c:pt idx="572">
                  <c:v>0.0</c:v>
                </c:pt>
                <c:pt idx="573">
                  <c:v>0.0</c:v>
                </c:pt>
                <c:pt idx="574">
                  <c:v>0.0</c:v>
                </c:pt>
                <c:pt idx="575">
                  <c:v>0.0</c:v>
                </c:pt>
                <c:pt idx="576">
                  <c:v>0.0</c:v>
                </c:pt>
                <c:pt idx="577">
                  <c:v>0.0</c:v>
                </c:pt>
                <c:pt idx="578">
                  <c:v>0.0</c:v>
                </c:pt>
                <c:pt idx="579">
                  <c:v>0.0</c:v>
                </c:pt>
                <c:pt idx="580">
                  <c:v>0.0</c:v>
                </c:pt>
                <c:pt idx="581">
                  <c:v>0.0</c:v>
                </c:pt>
                <c:pt idx="582">
                  <c:v>0.0</c:v>
                </c:pt>
                <c:pt idx="583">
                  <c:v>0.0</c:v>
                </c:pt>
                <c:pt idx="584">
                  <c:v>0.0</c:v>
                </c:pt>
                <c:pt idx="585">
                  <c:v>0.0</c:v>
                </c:pt>
                <c:pt idx="586">
                  <c:v>0.0</c:v>
                </c:pt>
                <c:pt idx="587">
                  <c:v>0.0</c:v>
                </c:pt>
                <c:pt idx="588">
                  <c:v>0.0</c:v>
                </c:pt>
                <c:pt idx="589">
                  <c:v>0.0</c:v>
                </c:pt>
                <c:pt idx="590">
                  <c:v>0.0</c:v>
                </c:pt>
                <c:pt idx="591">
                  <c:v>0.0</c:v>
                </c:pt>
                <c:pt idx="592">
                  <c:v>0.0</c:v>
                </c:pt>
                <c:pt idx="593">
                  <c:v>0.0</c:v>
                </c:pt>
                <c:pt idx="594">
                  <c:v>0.0</c:v>
                </c:pt>
                <c:pt idx="595">
                  <c:v>0.0</c:v>
                </c:pt>
                <c:pt idx="596">
                  <c:v>0.0</c:v>
                </c:pt>
                <c:pt idx="597">
                  <c:v>0.0</c:v>
                </c:pt>
                <c:pt idx="598">
                  <c:v>0.0</c:v>
                </c:pt>
                <c:pt idx="599">
                  <c:v>0.0</c:v>
                </c:pt>
                <c:pt idx="600">
                  <c:v>0.0</c:v>
                </c:pt>
                <c:pt idx="601">
                  <c:v>0.0</c:v>
                </c:pt>
                <c:pt idx="602">
                  <c:v>0.0</c:v>
                </c:pt>
                <c:pt idx="603">
                  <c:v>0.0</c:v>
                </c:pt>
                <c:pt idx="604">
                  <c:v>0.0</c:v>
                </c:pt>
                <c:pt idx="605">
                  <c:v>0.0</c:v>
                </c:pt>
                <c:pt idx="606">
                  <c:v>0.0</c:v>
                </c:pt>
                <c:pt idx="607">
                  <c:v>0.0</c:v>
                </c:pt>
                <c:pt idx="608">
                  <c:v>0.0</c:v>
                </c:pt>
                <c:pt idx="609">
                  <c:v>0.0</c:v>
                </c:pt>
                <c:pt idx="610">
                  <c:v>0.0</c:v>
                </c:pt>
                <c:pt idx="611">
                  <c:v>0.0</c:v>
                </c:pt>
                <c:pt idx="612">
                  <c:v>0.0</c:v>
                </c:pt>
                <c:pt idx="613">
                  <c:v>0.0</c:v>
                </c:pt>
                <c:pt idx="614">
                  <c:v>0.0</c:v>
                </c:pt>
                <c:pt idx="615">
                  <c:v>0.0</c:v>
                </c:pt>
                <c:pt idx="616">
                  <c:v>0.0</c:v>
                </c:pt>
                <c:pt idx="617">
                  <c:v>0.0</c:v>
                </c:pt>
                <c:pt idx="618">
                  <c:v>0.0</c:v>
                </c:pt>
                <c:pt idx="619">
                  <c:v>0.0</c:v>
                </c:pt>
                <c:pt idx="620">
                  <c:v>0.0</c:v>
                </c:pt>
                <c:pt idx="621">
                  <c:v>0.0</c:v>
                </c:pt>
                <c:pt idx="622">
                  <c:v>0.0</c:v>
                </c:pt>
                <c:pt idx="623">
                  <c:v>0.0</c:v>
                </c:pt>
                <c:pt idx="624">
                  <c:v>0.0</c:v>
                </c:pt>
                <c:pt idx="625">
                  <c:v>0.0</c:v>
                </c:pt>
                <c:pt idx="626">
                  <c:v>0.0</c:v>
                </c:pt>
                <c:pt idx="627">
                  <c:v>0.0</c:v>
                </c:pt>
                <c:pt idx="628">
                  <c:v>0.0</c:v>
                </c:pt>
                <c:pt idx="629">
                  <c:v>0.0</c:v>
                </c:pt>
                <c:pt idx="630">
                  <c:v>0.0</c:v>
                </c:pt>
                <c:pt idx="631">
                  <c:v>0.0</c:v>
                </c:pt>
                <c:pt idx="632">
                  <c:v>0.0</c:v>
                </c:pt>
                <c:pt idx="633">
                  <c:v>0.0</c:v>
                </c:pt>
                <c:pt idx="634">
                  <c:v>0.0</c:v>
                </c:pt>
                <c:pt idx="635">
                  <c:v>0.0</c:v>
                </c:pt>
                <c:pt idx="636">
                  <c:v>0.0</c:v>
                </c:pt>
                <c:pt idx="637">
                  <c:v>0.0</c:v>
                </c:pt>
                <c:pt idx="638">
                  <c:v>0.0</c:v>
                </c:pt>
                <c:pt idx="639">
                  <c:v>0.0</c:v>
                </c:pt>
                <c:pt idx="640">
                  <c:v>0.0</c:v>
                </c:pt>
                <c:pt idx="641">
                  <c:v>0.0</c:v>
                </c:pt>
                <c:pt idx="642">
                  <c:v>0.0</c:v>
                </c:pt>
                <c:pt idx="643">
                  <c:v>0.0</c:v>
                </c:pt>
                <c:pt idx="644">
                  <c:v>0.0</c:v>
                </c:pt>
                <c:pt idx="645">
                  <c:v>0.0</c:v>
                </c:pt>
                <c:pt idx="646">
                  <c:v>0.0</c:v>
                </c:pt>
                <c:pt idx="647">
                  <c:v>0.0</c:v>
                </c:pt>
                <c:pt idx="648">
                  <c:v>0.0</c:v>
                </c:pt>
                <c:pt idx="649">
                  <c:v>0.0</c:v>
                </c:pt>
                <c:pt idx="650">
                  <c:v>0.0</c:v>
                </c:pt>
                <c:pt idx="651">
                  <c:v>0.0</c:v>
                </c:pt>
                <c:pt idx="652">
                  <c:v>0.0</c:v>
                </c:pt>
                <c:pt idx="653">
                  <c:v>0.0</c:v>
                </c:pt>
                <c:pt idx="654">
                  <c:v>0.0</c:v>
                </c:pt>
                <c:pt idx="655">
                  <c:v>0.0</c:v>
                </c:pt>
                <c:pt idx="656">
                  <c:v>0.0</c:v>
                </c:pt>
                <c:pt idx="657">
                  <c:v>0.0</c:v>
                </c:pt>
                <c:pt idx="658">
                  <c:v>0.0</c:v>
                </c:pt>
                <c:pt idx="659">
                  <c:v>0.0</c:v>
                </c:pt>
                <c:pt idx="660">
                  <c:v>0.0</c:v>
                </c:pt>
                <c:pt idx="661">
                  <c:v>0.0</c:v>
                </c:pt>
                <c:pt idx="662">
                  <c:v>0.0</c:v>
                </c:pt>
                <c:pt idx="663">
                  <c:v>0.0</c:v>
                </c:pt>
                <c:pt idx="664">
                  <c:v>0.0</c:v>
                </c:pt>
                <c:pt idx="665">
                  <c:v>0.0</c:v>
                </c:pt>
                <c:pt idx="666">
                  <c:v>0.0</c:v>
                </c:pt>
                <c:pt idx="667">
                  <c:v>0.0</c:v>
                </c:pt>
                <c:pt idx="668">
                  <c:v>0.0</c:v>
                </c:pt>
                <c:pt idx="669">
                  <c:v>0.0</c:v>
                </c:pt>
                <c:pt idx="670">
                  <c:v>0.0</c:v>
                </c:pt>
                <c:pt idx="671">
                  <c:v>0.0</c:v>
                </c:pt>
                <c:pt idx="672">
                  <c:v>0.0</c:v>
                </c:pt>
                <c:pt idx="673">
                  <c:v>0.0</c:v>
                </c:pt>
                <c:pt idx="674">
                  <c:v>0.0</c:v>
                </c:pt>
                <c:pt idx="675">
                  <c:v>0.0</c:v>
                </c:pt>
                <c:pt idx="676">
                  <c:v>0.0</c:v>
                </c:pt>
                <c:pt idx="677">
                  <c:v>0.0</c:v>
                </c:pt>
                <c:pt idx="678">
                  <c:v>0.0</c:v>
                </c:pt>
                <c:pt idx="679">
                  <c:v>0.0</c:v>
                </c:pt>
                <c:pt idx="680">
                  <c:v>0.0</c:v>
                </c:pt>
                <c:pt idx="681">
                  <c:v>0.0</c:v>
                </c:pt>
                <c:pt idx="682">
                  <c:v>0.0</c:v>
                </c:pt>
                <c:pt idx="683">
                  <c:v>0.0</c:v>
                </c:pt>
                <c:pt idx="684">
                  <c:v>0.0</c:v>
                </c:pt>
                <c:pt idx="685">
                  <c:v>0.0</c:v>
                </c:pt>
                <c:pt idx="686">
                  <c:v>0.0</c:v>
                </c:pt>
                <c:pt idx="687">
                  <c:v>0.0</c:v>
                </c:pt>
                <c:pt idx="688">
                  <c:v>0.0</c:v>
                </c:pt>
                <c:pt idx="689">
                  <c:v>0.0</c:v>
                </c:pt>
                <c:pt idx="690">
                  <c:v>0.0</c:v>
                </c:pt>
                <c:pt idx="691">
                  <c:v>0.0</c:v>
                </c:pt>
                <c:pt idx="692">
                  <c:v>0.0</c:v>
                </c:pt>
                <c:pt idx="693">
                  <c:v>0.0</c:v>
                </c:pt>
                <c:pt idx="694">
                  <c:v>0.0</c:v>
                </c:pt>
                <c:pt idx="695">
                  <c:v>0.0</c:v>
                </c:pt>
                <c:pt idx="696">
                  <c:v>0.0</c:v>
                </c:pt>
                <c:pt idx="697">
                  <c:v>0.0</c:v>
                </c:pt>
                <c:pt idx="698">
                  <c:v>0.0</c:v>
                </c:pt>
                <c:pt idx="699">
                  <c:v>0.0</c:v>
                </c:pt>
                <c:pt idx="700">
                  <c:v>0.0</c:v>
                </c:pt>
                <c:pt idx="701">
                  <c:v>0.0</c:v>
                </c:pt>
                <c:pt idx="702">
                  <c:v>0.0</c:v>
                </c:pt>
                <c:pt idx="703">
                  <c:v>0.0</c:v>
                </c:pt>
                <c:pt idx="704">
                  <c:v>0.0</c:v>
                </c:pt>
                <c:pt idx="705">
                  <c:v>0.0</c:v>
                </c:pt>
                <c:pt idx="706">
                  <c:v>0.0</c:v>
                </c:pt>
                <c:pt idx="707">
                  <c:v>0.0</c:v>
                </c:pt>
                <c:pt idx="708">
                  <c:v>0.0</c:v>
                </c:pt>
                <c:pt idx="709">
                  <c:v>0.0</c:v>
                </c:pt>
                <c:pt idx="710">
                  <c:v>0.0</c:v>
                </c:pt>
                <c:pt idx="711">
                  <c:v>0.0</c:v>
                </c:pt>
                <c:pt idx="712">
                  <c:v>0.0</c:v>
                </c:pt>
                <c:pt idx="713">
                  <c:v>0.0</c:v>
                </c:pt>
                <c:pt idx="714">
                  <c:v>0.0</c:v>
                </c:pt>
                <c:pt idx="715">
                  <c:v>0.0</c:v>
                </c:pt>
                <c:pt idx="716">
                  <c:v>0.0</c:v>
                </c:pt>
                <c:pt idx="717">
                  <c:v>0.0</c:v>
                </c:pt>
                <c:pt idx="718">
                  <c:v>0.0</c:v>
                </c:pt>
                <c:pt idx="719">
                  <c:v>0.0</c:v>
                </c:pt>
                <c:pt idx="720">
                  <c:v>0.0</c:v>
                </c:pt>
                <c:pt idx="721">
                  <c:v>0.0</c:v>
                </c:pt>
                <c:pt idx="722">
                  <c:v>0.0</c:v>
                </c:pt>
                <c:pt idx="723">
                  <c:v>0.0</c:v>
                </c:pt>
                <c:pt idx="724">
                  <c:v>0.0</c:v>
                </c:pt>
                <c:pt idx="725">
                  <c:v>0.0</c:v>
                </c:pt>
                <c:pt idx="726">
                  <c:v>0.0</c:v>
                </c:pt>
                <c:pt idx="727">
                  <c:v>0.0</c:v>
                </c:pt>
                <c:pt idx="728">
                  <c:v>0.0</c:v>
                </c:pt>
                <c:pt idx="729">
                  <c:v>0.0</c:v>
                </c:pt>
                <c:pt idx="730">
                  <c:v>0.0</c:v>
                </c:pt>
                <c:pt idx="731">
                  <c:v>0.0</c:v>
                </c:pt>
                <c:pt idx="732">
                  <c:v>0.0</c:v>
                </c:pt>
                <c:pt idx="733">
                  <c:v>0.0</c:v>
                </c:pt>
                <c:pt idx="734">
                  <c:v>0.0</c:v>
                </c:pt>
                <c:pt idx="735">
                  <c:v>0.0</c:v>
                </c:pt>
                <c:pt idx="736">
                  <c:v>0.0</c:v>
                </c:pt>
                <c:pt idx="737">
                  <c:v>0.0</c:v>
                </c:pt>
                <c:pt idx="738">
                  <c:v>0.0</c:v>
                </c:pt>
                <c:pt idx="739">
                  <c:v>0.0</c:v>
                </c:pt>
                <c:pt idx="740">
                  <c:v>0.0</c:v>
                </c:pt>
                <c:pt idx="741">
                  <c:v>0.0</c:v>
                </c:pt>
                <c:pt idx="742">
                  <c:v>0.0</c:v>
                </c:pt>
                <c:pt idx="743">
                  <c:v>0.0</c:v>
                </c:pt>
                <c:pt idx="744">
                  <c:v>0.0</c:v>
                </c:pt>
                <c:pt idx="745">
                  <c:v>0.0</c:v>
                </c:pt>
                <c:pt idx="746">
                  <c:v>0.0</c:v>
                </c:pt>
                <c:pt idx="747">
                  <c:v>0.0</c:v>
                </c:pt>
                <c:pt idx="748">
                  <c:v>0.0</c:v>
                </c:pt>
                <c:pt idx="749">
                  <c:v>0.0</c:v>
                </c:pt>
                <c:pt idx="750">
                  <c:v>0.0</c:v>
                </c:pt>
                <c:pt idx="751">
                  <c:v>0.0</c:v>
                </c:pt>
                <c:pt idx="752">
                  <c:v>0.0</c:v>
                </c:pt>
                <c:pt idx="753">
                  <c:v>0.0</c:v>
                </c:pt>
                <c:pt idx="754">
                  <c:v>0.0</c:v>
                </c:pt>
                <c:pt idx="755">
                  <c:v>0.0</c:v>
                </c:pt>
                <c:pt idx="756">
                  <c:v>0.0</c:v>
                </c:pt>
                <c:pt idx="757">
                  <c:v>0.0</c:v>
                </c:pt>
                <c:pt idx="758">
                  <c:v>0.0</c:v>
                </c:pt>
                <c:pt idx="759">
                  <c:v>0.0</c:v>
                </c:pt>
                <c:pt idx="760">
                  <c:v>0.0</c:v>
                </c:pt>
                <c:pt idx="761">
                  <c:v>0.0</c:v>
                </c:pt>
                <c:pt idx="762">
                  <c:v>0.0</c:v>
                </c:pt>
                <c:pt idx="763">
                  <c:v>0.0</c:v>
                </c:pt>
                <c:pt idx="764">
                  <c:v>0.0</c:v>
                </c:pt>
                <c:pt idx="765">
                  <c:v>0.0</c:v>
                </c:pt>
                <c:pt idx="766">
                  <c:v>0.0</c:v>
                </c:pt>
                <c:pt idx="767">
                  <c:v>0.0</c:v>
                </c:pt>
                <c:pt idx="768">
                  <c:v>0.0</c:v>
                </c:pt>
                <c:pt idx="769">
                  <c:v>0.0</c:v>
                </c:pt>
                <c:pt idx="770">
                  <c:v>0.0</c:v>
                </c:pt>
                <c:pt idx="771">
                  <c:v>0.0</c:v>
                </c:pt>
                <c:pt idx="772">
                  <c:v>0.0</c:v>
                </c:pt>
                <c:pt idx="773">
                  <c:v>0.0</c:v>
                </c:pt>
                <c:pt idx="774">
                  <c:v>0.0</c:v>
                </c:pt>
                <c:pt idx="775">
                  <c:v>0.0</c:v>
                </c:pt>
                <c:pt idx="776">
                  <c:v>0.0</c:v>
                </c:pt>
                <c:pt idx="777">
                  <c:v>0.0</c:v>
                </c:pt>
                <c:pt idx="778">
                  <c:v>0.0</c:v>
                </c:pt>
                <c:pt idx="779">
                  <c:v>0.0</c:v>
                </c:pt>
                <c:pt idx="780">
                  <c:v>0.0</c:v>
                </c:pt>
                <c:pt idx="781">
                  <c:v>0.0</c:v>
                </c:pt>
                <c:pt idx="782">
                  <c:v>0.0</c:v>
                </c:pt>
                <c:pt idx="783">
                  <c:v>0.0</c:v>
                </c:pt>
                <c:pt idx="784">
                  <c:v>0.0</c:v>
                </c:pt>
                <c:pt idx="785">
                  <c:v>0.0</c:v>
                </c:pt>
                <c:pt idx="786">
                  <c:v>0.0</c:v>
                </c:pt>
                <c:pt idx="787">
                  <c:v>0.0</c:v>
                </c:pt>
                <c:pt idx="788">
                  <c:v>0.0</c:v>
                </c:pt>
                <c:pt idx="789">
                  <c:v>0.0</c:v>
                </c:pt>
                <c:pt idx="790">
                  <c:v>0.0</c:v>
                </c:pt>
                <c:pt idx="791">
                  <c:v>0.0</c:v>
                </c:pt>
                <c:pt idx="792">
                  <c:v>0.0</c:v>
                </c:pt>
                <c:pt idx="793">
                  <c:v>0.0</c:v>
                </c:pt>
                <c:pt idx="794">
                  <c:v>0.0</c:v>
                </c:pt>
                <c:pt idx="795">
                  <c:v>0.0</c:v>
                </c:pt>
                <c:pt idx="796">
                  <c:v>0.0</c:v>
                </c:pt>
                <c:pt idx="797">
                  <c:v>0.0</c:v>
                </c:pt>
                <c:pt idx="798">
                  <c:v>0.0</c:v>
                </c:pt>
                <c:pt idx="799">
                  <c:v>0.0</c:v>
                </c:pt>
                <c:pt idx="800">
                  <c:v>0.0</c:v>
                </c:pt>
                <c:pt idx="801">
                  <c:v>0.0</c:v>
                </c:pt>
                <c:pt idx="802">
                  <c:v>0.0</c:v>
                </c:pt>
                <c:pt idx="803">
                  <c:v>0.0</c:v>
                </c:pt>
                <c:pt idx="804">
                  <c:v>0.0</c:v>
                </c:pt>
                <c:pt idx="805">
                  <c:v>0.0</c:v>
                </c:pt>
                <c:pt idx="806">
                  <c:v>0.0</c:v>
                </c:pt>
                <c:pt idx="807">
                  <c:v>0.0</c:v>
                </c:pt>
                <c:pt idx="808">
                  <c:v>0.0</c:v>
                </c:pt>
                <c:pt idx="809">
                  <c:v>0.0</c:v>
                </c:pt>
                <c:pt idx="810">
                  <c:v>0.0</c:v>
                </c:pt>
                <c:pt idx="811">
                  <c:v>0.0</c:v>
                </c:pt>
                <c:pt idx="812">
                  <c:v>0.0</c:v>
                </c:pt>
                <c:pt idx="813">
                  <c:v>0.0</c:v>
                </c:pt>
                <c:pt idx="814">
                  <c:v>0.0</c:v>
                </c:pt>
                <c:pt idx="815">
                  <c:v>0.0</c:v>
                </c:pt>
                <c:pt idx="816">
                  <c:v>0.0</c:v>
                </c:pt>
                <c:pt idx="817">
                  <c:v>0.0</c:v>
                </c:pt>
                <c:pt idx="818">
                  <c:v>0.0</c:v>
                </c:pt>
                <c:pt idx="819">
                  <c:v>0.0</c:v>
                </c:pt>
                <c:pt idx="820">
                  <c:v>0.0</c:v>
                </c:pt>
                <c:pt idx="821">
                  <c:v>0.0</c:v>
                </c:pt>
                <c:pt idx="822">
                  <c:v>0.0</c:v>
                </c:pt>
                <c:pt idx="823">
                  <c:v>0.0</c:v>
                </c:pt>
                <c:pt idx="824">
                  <c:v>0.0</c:v>
                </c:pt>
                <c:pt idx="825">
                  <c:v>0.0</c:v>
                </c:pt>
                <c:pt idx="826">
                  <c:v>0.0</c:v>
                </c:pt>
                <c:pt idx="827">
                  <c:v>0.0</c:v>
                </c:pt>
                <c:pt idx="828">
                  <c:v>0.0</c:v>
                </c:pt>
                <c:pt idx="829">
                  <c:v>0.0</c:v>
                </c:pt>
                <c:pt idx="830">
                  <c:v>0.0</c:v>
                </c:pt>
                <c:pt idx="831">
                  <c:v>0.0</c:v>
                </c:pt>
                <c:pt idx="832">
                  <c:v>0.0</c:v>
                </c:pt>
                <c:pt idx="833">
                  <c:v>0.0</c:v>
                </c:pt>
                <c:pt idx="834">
                  <c:v>0.0</c:v>
                </c:pt>
                <c:pt idx="835">
                  <c:v>0.0</c:v>
                </c:pt>
                <c:pt idx="836">
                  <c:v>0.0</c:v>
                </c:pt>
                <c:pt idx="837">
                  <c:v>0.0</c:v>
                </c:pt>
                <c:pt idx="838">
                  <c:v>0.0</c:v>
                </c:pt>
                <c:pt idx="839">
                  <c:v>0.0</c:v>
                </c:pt>
                <c:pt idx="840">
                  <c:v>0.0</c:v>
                </c:pt>
                <c:pt idx="841">
                  <c:v>0.0</c:v>
                </c:pt>
                <c:pt idx="842">
                  <c:v>0.0</c:v>
                </c:pt>
                <c:pt idx="843">
                  <c:v>0.0</c:v>
                </c:pt>
                <c:pt idx="844">
                  <c:v>0.0</c:v>
                </c:pt>
                <c:pt idx="845">
                  <c:v>0.0</c:v>
                </c:pt>
                <c:pt idx="846">
                  <c:v>0.0</c:v>
                </c:pt>
                <c:pt idx="847">
                  <c:v>0.0</c:v>
                </c:pt>
                <c:pt idx="848">
                  <c:v>0.0</c:v>
                </c:pt>
                <c:pt idx="849">
                  <c:v>0.0</c:v>
                </c:pt>
                <c:pt idx="850">
                  <c:v>0.0</c:v>
                </c:pt>
                <c:pt idx="851">
                  <c:v>0.0</c:v>
                </c:pt>
                <c:pt idx="852">
                  <c:v>0.0</c:v>
                </c:pt>
                <c:pt idx="853">
                  <c:v>0.0</c:v>
                </c:pt>
                <c:pt idx="854">
                  <c:v>0.0</c:v>
                </c:pt>
                <c:pt idx="855">
                  <c:v>0.0</c:v>
                </c:pt>
                <c:pt idx="856">
                  <c:v>0.0</c:v>
                </c:pt>
                <c:pt idx="857">
                  <c:v>0.0</c:v>
                </c:pt>
                <c:pt idx="858">
                  <c:v>0.0</c:v>
                </c:pt>
                <c:pt idx="859">
                  <c:v>0.0</c:v>
                </c:pt>
                <c:pt idx="860">
                  <c:v>0.0</c:v>
                </c:pt>
                <c:pt idx="861">
                  <c:v>0.0</c:v>
                </c:pt>
                <c:pt idx="862">
                  <c:v>0.0</c:v>
                </c:pt>
                <c:pt idx="863">
                  <c:v>0.0</c:v>
                </c:pt>
                <c:pt idx="864">
                  <c:v>0.0</c:v>
                </c:pt>
                <c:pt idx="865">
                  <c:v>0.0</c:v>
                </c:pt>
                <c:pt idx="866">
                  <c:v>0.0</c:v>
                </c:pt>
                <c:pt idx="867">
                  <c:v>0.0</c:v>
                </c:pt>
                <c:pt idx="868">
                  <c:v>0.0</c:v>
                </c:pt>
                <c:pt idx="869">
                  <c:v>0.0</c:v>
                </c:pt>
                <c:pt idx="870">
                  <c:v>0.0</c:v>
                </c:pt>
                <c:pt idx="871">
                  <c:v>0.0</c:v>
                </c:pt>
                <c:pt idx="872">
                  <c:v>0.0</c:v>
                </c:pt>
                <c:pt idx="873">
                  <c:v>0.0</c:v>
                </c:pt>
                <c:pt idx="874">
                  <c:v>0.0</c:v>
                </c:pt>
                <c:pt idx="875">
                  <c:v>0.0</c:v>
                </c:pt>
                <c:pt idx="876">
                  <c:v>0.0</c:v>
                </c:pt>
                <c:pt idx="877">
                  <c:v>0.0</c:v>
                </c:pt>
                <c:pt idx="878">
                  <c:v>0.0</c:v>
                </c:pt>
                <c:pt idx="879">
                  <c:v>0.0</c:v>
                </c:pt>
                <c:pt idx="880">
                  <c:v>0.0</c:v>
                </c:pt>
                <c:pt idx="881">
                  <c:v>0.0</c:v>
                </c:pt>
                <c:pt idx="882">
                  <c:v>0.0</c:v>
                </c:pt>
                <c:pt idx="883">
                  <c:v>0.0</c:v>
                </c:pt>
                <c:pt idx="884">
                  <c:v>0.0</c:v>
                </c:pt>
                <c:pt idx="885">
                  <c:v>0.0</c:v>
                </c:pt>
                <c:pt idx="886">
                  <c:v>0.0</c:v>
                </c:pt>
                <c:pt idx="887">
                  <c:v>0.0</c:v>
                </c:pt>
                <c:pt idx="888">
                  <c:v>0.0</c:v>
                </c:pt>
                <c:pt idx="889">
                  <c:v>0.0</c:v>
                </c:pt>
                <c:pt idx="890">
                  <c:v>0.0</c:v>
                </c:pt>
                <c:pt idx="891">
                  <c:v>0.0</c:v>
                </c:pt>
                <c:pt idx="892">
                  <c:v>0.0</c:v>
                </c:pt>
                <c:pt idx="893">
                  <c:v>0.0</c:v>
                </c:pt>
                <c:pt idx="894">
                  <c:v>0.0</c:v>
                </c:pt>
                <c:pt idx="895">
                  <c:v>0.0</c:v>
                </c:pt>
                <c:pt idx="896">
                  <c:v>0.0</c:v>
                </c:pt>
                <c:pt idx="897">
                  <c:v>0.0</c:v>
                </c:pt>
                <c:pt idx="898">
                  <c:v>0.0</c:v>
                </c:pt>
                <c:pt idx="899">
                  <c:v>0.0</c:v>
                </c:pt>
                <c:pt idx="900">
                  <c:v>0.0</c:v>
                </c:pt>
                <c:pt idx="901">
                  <c:v>0.0</c:v>
                </c:pt>
                <c:pt idx="902">
                  <c:v>0.0</c:v>
                </c:pt>
                <c:pt idx="903">
                  <c:v>0.0</c:v>
                </c:pt>
                <c:pt idx="904">
                  <c:v>0.0</c:v>
                </c:pt>
                <c:pt idx="905">
                  <c:v>0.0</c:v>
                </c:pt>
                <c:pt idx="906">
                  <c:v>0.0</c:v>
                </c:pt>
                <c:pt idx="907">
                  <c:v>0.0</c:v>
                </c:pt>
                <c:pt idx="908">
                  <c:v>0.0</c:v>
                </c:pt>
                <c:pt idx="909">
                  <c:v>0.0</c:v>
                </c:pt>
                <c:pt idx="910">
                  <c:v>0.0</c:v>
                </c:pt>
                <c:pt idx="911">
                  <c:v>0.0</c:v>
                </c:pt>
                <c:pt idx="912">
                  <c:v>0.0</c:v>
                </c:pt>
                <c:pt idx="913">
                  <c:v>0.0</c:v>
                </c:pt>
                <c:pt idx="914">
                  <c:v>0.0</c:v>
                </c:pt>
                <c:pt idx="915">
                  <c:v>0.0</c:v>
                </c:pt>
                <c:pt idx="916">
                  <c:v>0.0</c:v>
                </c:pt>
                <c:pt idx="917">
                  <c:v>0.0</c:v>
                </c:pt>
                <c:pt idx="918">
                  <c:v>0.0</c:v>
                </c:pt>
                <c:pt idx="919">
                  <c:v>0.0</c:v>
                </c:pt>
                <c:pt idx="920">
                  <c:v>0.0</c:v>
                </c:pt>
                <c:pt idx="921">
                  <c:v>0.0</c:v>
                </c:pt>
                <c:pt idx="922">
                  <c:v>0.0</c:v>
                </c:pt>
                <c:pt idx="923">
                  <c:v>0.0</c:v>
                </c:pt>
                <c:pt idx="924">
                  <c:v>0.0</c:v>
                </c:pt>
                <c:pt idx="925">
                  <c:v>0.0</c:v>
                </c:pt>
                <c:pt idx="926">
                  <c:v>0.0</c:v>
                </c:pt>
                <c:pt idx="927">
                  <c:v>0.0</c:v>
                </c:pt>
                <c:pt idx="928">
                  <c:v>0.0</c:v>
                </c:pt>
                <c:pt idx="929">
                  <c:v>0.0</c:v>
                </c:pt>
                <c:pt idx="930">
                  <c:v>0.0</c:v>
                </c:pt>
                <c:pt idx="931">
                  <c:v>0.0</c:v>
                </c:pt>
                <c:pt idx="932">
                  <c:v>0.0</c:v>
                </c:pt>
                <c:pt idx="933">
                  <c:v>0.0</c:v>
                </c:pt>
                <c:pt idx="934">
                  <c:v>0.0</c:v>
                </c:pt>
                <c:pt idx="935">
                  <c:v>0.0</c:v>
                </c:pt>
                <c:pt idx="936">
                  <c:v>0.0</c:v>
                </c:pt>
                <c:pt idx="937">
                  <c:v>0.0</c:v>
                </c:pt>
                <c:pt idx="938">
                  <c:v>0.0</c:v>
                </c:pt>
                <c:pt idx="939">
                  <c:v>0.0</c:v>
                </c:pt>
                <c:pt idx="940">
                  <c:v>0.0</c:v>
                </c:pt>
                <c:pt idx="941">
                  <c:v>0.0</c:v>
                </c:pt>
                <c:pt idx="942">
                  <c:v>0.0</c:v>
                </c:pt>
                <c:pt idx="943">
                  <c:v>0.0</c:v>
                </c:pt>
                <c:pt idx="944">
                  <c:v>0.0</c:v>
                </c:pt>
                <c:pt idx="945">
                  <c:v>0.0</c:v>
                </c:pt>
                <c:pt idx="946">
                  <c:v>0.0</c:v>
                </c:pt>
                <c:pt idx="947">
                  <c:v>0.0</c:v>
                </c:pt>
                <c:pt idx="948">
                  <c:v>0.0</c:v>
                </c:pt>
                <c:pt idx="949">
                  <c:v>0.0</c:v>
                </c:pt>
                <c:pt idx="950">
                  <c:v>0.0</c:v>
                </c:pt>
                <c:pt idx="951">
                  <c:v>0.0</c:v>
                </c:pt>
                <c:pt idx="952">
                  <c:v>0.0</c:v>
                </c:pt>
                <c:pt idx="953">
                  <c:v>0.0</c:v>
                </c:pt>
                <c:pt idx="954">
                  <c:v>0.0</c:v>
                </c:pt>
                <c:pt idx="955">
                  <c:v>0.0</c:v>
                </c:pt>
                <c:pt idx="956">
                  <c:v>0.0</c:v>
                </c:pt>
                <c:pt idx="957">
                  <c:v>0.0</c:v>
                </c:pt>
                <c:pt idx="958">
                  <c:v>0.0</c:v>
                </c:pt>
                <c:pt idx="959">
                  <c:v>0.0</c:v>
                </c:pt>
                <c:pt idx="960">
                  <c:v>0.0</c:v>
                </c:pt>
                <c:pt idx="961">
                  <c:v>0.0</c:v>
                </c:pt>
                <c:pt idx="962">
                  <c:v>0.0</c:v>
                </c:pt>
                <c:pt idx="963">
                  <c:v>0.0</c:v>
                </c:pt>
                <c:pt idx="964">
                  <c:v>0.0</c:v>
                </c:pt>
                <c:pt idx="965">
                  <c:v>0.0</c:v>
                </c:pt>
                <c:pt idx="966">
                  <c:v>0.0</c:v>
                </c:pt>
                <c:pt idx="967">
                  <c:v>0.0</c:v>
                </c:pt>
                <c:pt idx="968">
                  <c:v>0.0</c:v>
                </c:pt>
                <c:pt idx="969">
                  <c:v>0.0</c:v>
                </c:pt>
                <c:pt idx="970">
                  <c:v>0.0</c:v>
                </c:pt>
                <c:pt idx="971">
                  <c:v>0.0</c:v>
                </c:pt>
                <c:pt idx="972">
                  <c:v>0.0</c:v>
                </c:pt>
                <c:pt idx="973">
                  <c:v>0.0</c:v>
                </c:pt>
                <c:pt idx="974">
                  <c:v>0.0</c:v>
                </c:pt>
                <c:pt idx="975">
                  <c:v>0.0</c:v>
                </c:pt>
                <c:pt idx="976">
                  <c:v>0.0</c:v>
                </c:pt>
                <c:pt idx="977">
                  <c:v>0.0</c:v>
                </c:pt>
                <c:pt idx="978">
                  <c:v>0.0</c:v>
                </c:pt>
                <c:pt idx="979">
                  <c:v>0.0</c:v>
                </c:pt>
                <c:pt idx="980">
                  <c:v>0.0</c:v>
                </c:pt>
                <c:pt idx="981">
                  <c:v>0.0</c:v>
                </c:pt>
                <c:pt idx="982">
                  <c:v>0.0</c:v>
                </c:pt>
                <c:pt idx="983">
                  <c:v>0.0</c:v>
                </c:pt>
                <c:pt idx="984">
                  <c:v>0.0</c:v>
                </c:pt>
                <c:pt idx="985">
                  <c:v>0.0</c:v>
                </c:pt>
                <c:pt idx="986">
                  <c:v>0.0</c:v>
                </c:pt>
                <c:pt idx="987">
                  <c:v>0.0</c:v>
                </c:pt>
                <c:pt idx="988">
                  <c:v>0.0</c:v>
                </c:pt>
                <c:pt idx="989">
                  <c:v>0.0</c:v>
                </c:pt>
                <c:pt idx="990">
                  <c:v>0.0</c:v>
                </c:pt>
                <c:pt idx="991">
                  <c:v>0.0</c:v>
                </c:pt>
                <c:pt idx="992">
                  <c:v>0.0</c:v>
                </c:pt>
                <c:pt idx="993">
                  <c:v>0.0</c:v>
                </c:pt>
                <c:pt idx="994">
                  <c:v>0.0</c:v>
                </c:pt>
                <c:pt idx="995">
                  <c:v>0.0</c:v>
                </c:pt>
                <c:pt idx="996">
                  <c:v>0.0</c:v>
                </c:pt>
                <c:pt idx="997">
                  <c:v>0.0</c:v>
                </c:pt>
                <c:pt idx="998">
                  <c:v>0.0</c:v>
                </c:pt>
                <c:pt idx="999">
                  <c:v>0.0</c:v>
                </c:pt>
                <c:pt idx="1000">
                  <c:v>0.0</c:v>
                </c:pt>
                <c:pt idx="1001">
                  <c:v>0.0</c:v>
                </c:pt>
                <c:pt idx="1002">
                  <c:v>0.0</c:v>
                </c:pt>
                <c:pt idx="1003">
                  <c:v>0.0</c:v>
                </c:pt>
                <c:pt idx="1004">
                  <c:v>0.0</c:v>
                </c:pt>
                <c:pt idx="1005">
                  <c:v>0.0</c:v>
                </c:pt>
                <c:pt idx="1006">
                  <c:v>0.0</c:v>
                </c:pt>
                <c:pt idx="1007">
                  <c:v>0.0</c:v>
                </c:pt>
                <c:pt idx="1008">
                  <c:v>0.0</c:v>
                </c:pt>
                <c:pt idx="1009">
                  <c:v>0.0</c:v>
                </c:pt>
                <c:pt idx="1010">
                  <c:v>0.0</c:v>
                </c:pt>
                <c:pt idx="1011">
                  <c:v>0.0</c:v>
                </c:pt>
                <c:pt idx="1012">
                  <c:v>0.0</c:v>
                </c:pt>
                <c:pt idx="1013">
                  <c:v>0.0</c:v>
                </c:pt>
                <c:pt idx="1014">
                  <c:v>0.0</c:v>
                </c:pt>
                <c:pt idx="1015">
                  <c:v>0.0</c:v>
                </c:pt>
                <c:pt idx="1016">
                  <c:v>0.0</c:v>
                </c:pt>
                <c:pt idx="1017">
                  <c:v>0.0</c:v>
                </c:pt>
                <c:pt idx="1018">
                  <c:v>0.0</c:v>
                </c:pt>
                <c:pt idx="1019">
                  <c:v>0.0</c:v>
                </c:pt>
                <c:pt idx="1020">
                  <c:v>0.0</c:v>
                </c:pt>
                <c:pt idx="1021">
                  <c:v>0.0</c:v>
                </c:pt>
                <c:pt idx="1022">
                  <c:v>0.0</c:v>
                </c:pt>
                <c:pt idx="1023">
                  <c:v>0.0</c:v>
                </c:pt>
                <c:pt idx="1024">
                  <c:v>0.0</c:v>
                </c:pt>
                <c:pt idx="1025">
                  <c:v>0.0</c:v>
                </c:pt>
                <c:pt idx="1026">
                  <c:v>0.0</c:v>
                </c:pt>
                <c:pt idx="1027">
                  <c:v>0.0</c:v>
                </c:pt>
                <c:pt idx="1028">
                  <c:v>0.0</c:v>
                </c:pt>
                <c:pt idx="1029">
                  <c:v>0.0</c:v>
                </c:pt>
                <c:pt idx="1030">
                  <c:v>0.0</c:v>
                </c:pt>
                <c:pt idx="1031">
                  <c:v>0.0</c:v>
                </c:pt>
                <c:pt idx="1032">
                  <c:v>0.0</c:v>
                </c:pt>
                <c:pt idx="1033">
                  <c:v>0.0</c:v>
                </c:pt>
                <c:pt idx="1034">
                  <c:v>0.0</c:v>
                </c:pt>
                <c:pt idx="1035">
                  <c:v>0.0</c:v>
                </c:pt>
                <c:pt idx="1036">
                  <c:v>0.0</c:v>
                </c:pt>
                <c:pt idx="1037">
                  <c:v>0.0</c:v>
                </c:pt>
                <c:pt idx="1038">
                  <c:v>0.0</c:v>
                </c:pt>
                <c:pt idx="1039">
                  <c:v>0.0</c:v>
                </c:pt>
                <c:pt idx="1040">
                  <c:v>0.0</c:v>
                </c:pt>
                <c:pt idx="1041">
                  <c:v>0.0</c:v>
                </c:pt>
                <c:pt idx="1042">
                  <c:v>0.0</c:v>
                </c:pt>
                <c:pt idx="1043">
                  <c:v>0.0</c:v>
                </c:pt>
                <c:pt idx="1044">
                  <c:v>0.0</c:v>
                </c:pt>
                <c:pt idx="1045">
                  <c:v>0.0</c:v>
                </c:pt>
                <c:pt idx="1046">
                  <c:v>0.0</c:v>
                </c:pt>
                <c:pt idx="1047">
                  <c:v>0.0</c:v>
                </c:pt>
                <c:pt idx="1048">
                  <c:v>0.0</c:v>
                </c:pt>
                <c:pt idx="1049">
                  <c:v>0.0</c:v>
                </c:pt>
                <c:pt idx="1050">
                  <c:v>0.0</c:v>
                </c:pt>
                <c:pt idx="1051">
                  <c:v>0.0</c:v>
                </c:pt>
                <c:pt idx="1052">
                  <c:v>0.0</c:v>
                </c:pt>
                <c:pt idx="1053">
                  <c:v>0.0</c:v>
                </c:pt>
                <c:pt idx="1054">
                  <c:v>0.0</c:v>
                </c:pt>
                <c:pt idx="1055">
                  <c:v>0.0</c:v>
                </c:pt>
                <c:pt idx="1056">
                  <c:v>0.0</c:v>
                </c:pt>
                <c:pt idx="1057">
                  <c:v>0.0</c:v>
                </c:pt>
                <c:pt idx="1058">
                  <c:v>0.0</c:v>
                </c:pt>
                <c:pt idx="1059">
                  <c:v>0.0</c:v>
                </c:pt>
                <c:pt idx="1060">
                  <c:v>0.0</c:v>
                </c:pt>
                <c:pt idx="1061">
                  <c:v>0.0</c:v>
                </c:pt>
                <c:pt idx="1062">
                  <c:v>0.0</c:v>
                </c:pt>
                <c:pt idx="1063">
                  <c:v>0.0</c:v>
                </c:pt>
                <c:pt idx="1064">
                  <c:v>0.0</c:v>
                </c:pt>
                <c:pt idx="1065">
                  <c:v>0.0</c:v>
                </c:pt>
                <c:pt idx="1066">
                  <c:v>0.0</c:v>
                </c:pt>
                <c:pt idx="1067">
                  <c:v>0.0</c:v>
                </c:pt>
                <c:pt idx="1068">
                  <c:v>0.0</c:v>
                </c:pt>
                <c:pt idx="1069">
                  <c:v>0.0</c:v>
                </c:pt>
                <c:pt idx="1070">
                  <c:v>0.0</c:v>
                </c:pt>
                <c:pt idx="1071">
                  <c:v>0.0</c:v>
                </c:pt>
                <c:pt idx="1072">
                  <c:v>0.0</c:v>
                </c:pt>
                <c:pt idx="1073">
                  <c:v>0.0</c:v>
                </c:pt>
                <c:pt idx="1074">
                  <c:v>0.0</c:v>
                </c:pt>
                <c:pt idx="1075">
                  <c:v>0.0</c:v>
                </c:pt>
                <c:pt idx="1076">
                  <c:v>0.0</c:v>
                </c:pt>
                <c:pt idx="1077">
                  <c:v>0.0</c:v>
                </c:pt>
                <c:pt idx="1078">
                  <c:v>0.0</c:v>
                </c:pt>
                <c:pt idx="1079">
                  <c:v>0.0</c:v>
                </c:pt>
                <c:pt idx="1080">
                  <c:v>0.0</c:v>
                </c:pt>
                <c:pt idx="1081">
                  <c:v>0.0</c:v>
                </c:pt>
                <c:pt idx="1082">
                  <c:v>0.0</c:v>
                </c:pt>
                <c:pt idx="1083">
                  <c:v>0.0</c:v>
                </c:pt>
                <c:pt idx="1084">
                  <c:v>0.0</c:v>
                </c:pt>
                <c:pt idx="1085">
                  <c:v>0.0</c:v>
                </c:pt>
                <c:pt idx="1086">
                  <c:v>0.0</c:v>
                </c:pt>
                <c:pt idx="1087">
                  <c:v>0.0</c:v>
                </c:pt>
                <c:pt idx="1088">
                  <c:v>0.0</c:v>
                </c:pt>
                <c:pt idx="1089">
                  <c:v>0.0</c:v>
                </c:pt>
                <c:pt idx="1090">
                  <c:v>0.0</c:v>
                </c:pt>
                <c:pt idx="1091">
                  <c:v>0.0</c:v>
                </c:pt>
                <c:pt idx="1092">
                  <c:v>0.0</c:v>
                </c:pt>
                <c:pt idx="1093">
                  <c:v>0.0</c:v>
                </c:pt>
                <c:pt idx="1094">
                  <c:v>0.0</c:v>
                </c:pt>
                <c:pt idx="1095">
                  <c:v>0.0</c:v>
                </c:pt>
                <c:pt idx="1096">
                  <c:v>0.0</c:v>
                </c:pt>
                <c:pt idx="1097">
                  <c:v>0.0</c:v>
                </c:pt>
                <c:pt idx="1098">
                  <c:v>0.0</c:v>
                </c:pt>
                <c:pt idx="1099">
                  <c:v>0.0</c:v>
                </c:pt>
                <c:pt idx="1100">
                  <c:v>0.0</c:v>
                </c:pt>
                <c:pt idx="1101">
                  <c:v>0.0</c:v>
                </c:pt>
                <c:pt idx="1102">
                  <c:v>0.0</c:v>
                </c:pt>
                <c:pt idx="1103">
                  <c:v>0.0</c:v>
                </c:pt>
                <c:pt idx="1104">
                  <c:v>0.0</c:v>
                </c:pt>
                <c:pt idx="1105">
                  <c:v>0.0</c:v>
                </c:pt>
                <c:pt idx="1106">
                  <c:v>0.0</c:v>
                </c:pt>
                <c:pt idx="1107">
                  <c:v>0.0</c:v>
                </c:pt>
                <c:pt idx="1108">
                  <c:v>0.0</c:v>
                </c:pt>
                <c:pt idx="1109">
                  <c:v>0.0</c:v>
                </c:pt>
                <c:pt idx="1110">
                  <c:v>0.0</c:v>
                </c:pt>
                <c:pt idx="1111">
                  <c:v>0.0</c:v>
                </c:pt>
                <c:pt idx="1112">
                  <c:v>0.0</c:v>
                </c:pt>
                <c:pt idx="1113">
                  <c:v>0.0</c:v>
                </c:pt>
                <c:pt idx="1114">
                  <c:v>0.0</c:v>
                </c:pt>
                <c:pt idx="1115">
                  <c:v>0.0</c:v>
                </c:pt>
                <c:pt idx="1116">
                  <c:v>0.0</c:v>
                </c:pt>
                <c:pt idx="1117">
                  <c:v>0.0</c:v>
                </c:pt>
                <c:pt idx="1118">
                  <c:v>0.0</c:v>
                </c:pt>
                <c:pt idx="1119">
                  <c:v>0.0</c:v>
                </c:pt>
                <c:pt idx="1120">
                  <c:v>0.0</c:v>
                </c:pt>
                <c:pt idx="1121">
                  <c:v>0.0</c:v>
                </c:pt>
                <c:pt idx="1122">
                  <c:v>0.0</c:v>
                </c:pt>
                <c:pt idx="1123">
                  <c:v>0.0</c:v>
                </c:pt>
                <c:pt idx="1124">
                  <c:v>0.0</c:v>
                </c:pt>
                <c:pt idx="1125">
                  <c:v>0.0</c:v>
                </c:pt>
                <c:pt idx="1126">
                  <c:v>0.0</c:v>
                </c:pt>
                <c:pt idx="1127">
                  <c:v>0.0</c:v>
                </c:pt>
                <c:pt idx="1128">
                  <c:v>0.0</c:v>
                </c:pt>
                <c:pt idx="1129">
                  <c:v>0.0</c:v>
                </c:pt>
                <c:pt idx="1130">
                  <c:v>0.0</c:v>
                </c:pt>
                <c:pt idx="1131">
                  <c:v>0.0</c:v>
                </c:pt>
                <c:pt idx="1132">
                  <c:v>0.0</c:v>
                </c:pt>
                <c:pt idx="1133">
                  <c:v>0.0</c:v>
                </c:pt>
                <c:pt idx="1134">
                  <c:v>0.0</c:v>
                </c:pt>
                <c:pt idx="1135">
                  <c:v>0.0</c:v>
                </c:pt>
                <c:pt idx="1136">
                  <c:v>0.0</c:v>
                </c:pt>
                <c:pt idx="1137">
                  <c:v>0.0</c:v>
                </c:pt>
                <c:pt idx="1138">
                  <c:v>0.0</c:v>
                </c:pt>
                <c:pt idx="1139">
                  <c:v>0.0</c:v>
                </c:pt>
                <c:pt idx="1140">
                  <c:v>0.0</c:v>
                </c:pt>
                <c:pt idx="1141">
                  <c:v>0.0</c:v>
                </c:pt>
                <c:pt idx="1142">
                  <c:v>0.0</c:v>
                </c:pt>
                <c:pt idx="1143">
                  <c:v>0.0</c:v>
                </c:pt>
                <c:pt idx="1144">
                  <c:v>0.0</c:v>
                </c:pt>
                <c:pt idx="1145">
                  <c:v>0.0</c:v>
                </c:pt>
                <c:pt idx="1146">
                  <c:v>0.0</c:v>
                </c:pt>
                <c:pt idx="1147">
                  <c:v>0.0</c:v>
                </c:pt>
                <c:pt idx="1148">
                  <c:v>0.0</c:v>
                </c:pt>
                <c:pt idx="1149">
                  <c:v>0.0</c:v>
                </c:pt>
                <c:pt idx="1150">
                  <c:v>0.0</c:v>
                </c:pt>
                <c:pt idx="1151">
                  <c:v>0.0</c:v>
                </c:pt>
                <c:pt idx="1152">
                  <c:v>0.0</c:v>
                </c:pt>
                <c:pt idx="1153">
                  <c:v>0.0</c:v>
                </c:pt>
                <c:pt idx="1154">
                  <c:v>0.0</c:v>
                </c:pt>
                <c:pt idx="1155">
                  <c:v>0.0</c:v>
                </c:pt>
                <c:pt idx="1156">
                  <c:v>0.0</c:v>
                </c:pt>
                <c:pt idx="1157">
                  <c:v>0.0</c:v>
                </c:pt>
                <c:pt idx="1158">
                  <c:v>0.0</c:v>
                </c:pt>
                <c:pt idx="1159">
                  <c:v>0.0</c:v>
                </c:pt>
                <c:pt idx="1160">
                  <c:v>0.0</c:v>
                </c:pt>
                <c:pt idx="1161">
                  <c:v>0.0</c:v>
                </c:pt>
                <c:pt idx="1162">
                  <c:v>0.0</c:v>
                </c:pt>
                <c:pt idx="1163">
                  <c:v>0.0</c:v>
                </c:pt>
                <c:pt idx="1164">
                  <c:v>0.0</c:v>
                </c:pt>
                <c:pt idx="1165">
                  <c:v>0.0</c:v>
                </c:pt>
                <c:pt idx="1166">
                  <c:v>0.0</c:v>
                </c:pt>
                <c:pt idx="1167">
                  <c:v>0.0</c:v>
                </c:pt>
                <c:pt idx="1168">
                  <c:v>0.0</c:v>
                </c:pt>
                <c:pt idx="1169">
                  <c:v>0.0</c:v>
                </c:pt>
                <c:pt idx="1170">
                  <c:v>0.0</c:v>
                </c:pt>
                <c:pt idx="1171">
                  <c:v>0.0</c:v>
                </c:pt>
                <c:pt idx="1172">
                  <c:v>0.0</c:v>
                </c:pt>
                <c:pt idx="1173">
                  <c:v>0.0</c:v>
                </c:pt>
                <c:pt idx="1174">
                  <c:v>0.0</c:v>
                </c:pt>
                <c:pt idx="1175">
                  <c:v>0.0</c:v>
                </c:pt>
                <c:pt idx="1176">
                  <c:v>0.0</c:v>
                </c:pt>
                <c:pt idx="1177">
                  <c:v>0.0</c:v>
                </c:pt>
                <c:pt idx="1178">
                  <c:v>0.0</c:v>
                </c:pt>
                <c:pt idx="1179">
                  <c:v>0.0</c:v>
                </c:pt>
                <c:pt idx="1180">
                  <c:v>0.0</c:v>
                </c:pt>
                <c:pt idx="1181">
                  <c:v>0.0</c:v>
                </c:pt>
                <c:pt idx="1182">
                  <c:v>0.0</c:v>
                </c:pt>
                <c:pt idx="1183">
                  <c:v>0.0</c:v>
                </c:pt>
                <c:pt idx="1184">
                  <c:v>0.0</c:v>
                </c:pt>
                <c:pt idx="1185">
                  <c:v>0.0</c:v>
                </c:pt>
                <c:pt idx="1186">
                  <c:v>0.0</c:v>
                </c:pt>
                <c:pt idx="1187">
                  <c:v>0.0</c:v>
                </c:pt>
                <c:pt idx="1188">
                  <c:v>0.0</c:v>
                </c:pt>
                <c:pt idx="1189">
                  <c:v>0.0</c:v>
                </c:pt>
                <c:pt idx="1190">
                  <c:v>0.0</c:v>
                </c:pt>
                <c:pt idx="1191">
                  <c:v>0.0</c:v>
                </c:pt>
                <c:pt idx="1192">
                  <c:v>0.0</c:v>
                </c:pt>
                <c:pt idx="1193">
                  <c:v>0.0</c:v>
                </c:pt>
                <c:pt idx="1194">
                  <c:v>0.0</c:v>
                </c:pt>
                <c:pt idx="1195">
                  <c:v>0.0</c:v>
                </c:pt>
                <c:pt idx="1196">
                  <c:v>0.0</c:v>
                </c:pt>
                <c:pt idx="1197">
                  <c:v>0.0</c:v>
                </c:pt>
                <c:pt idx="1198">
                  <c:v>0.0</c:v>
                </c:pt>
                <c:pt idx="1199">
                  <c:v>0.0</c:v>
                </c:pt>
                <c:pt idx="1200">
                  <c:v>0.0</c:v>
                </c:pt>
                <c:pt idx="1201">
                  <c:v>0.0</c:v>
                </c:pt>
                <c:pt idx="1202">
                  <c:v>0.0</c:v>
                </c:pt>
                <c:pt idx="1203">
                  <c:v>0.0</c:v>
                </c:pt>
                <c:pt idx="1204">
                  <c:v>0.0</c:v>
                </c:pt>
                <c:pt idx="1205">
                  <c:v>0.0</c:v>
                </c:pt>
                <c:pt idx="1206">
                  <c:v>0.0</c:v>
                </c:pt>
                <c:pt idx="1207">
                  <c:v>0.0</c:v>
                </c:pt>
                <c:pt idx="1208">
                  <c:v>0.0</c:v>
                </c:pt>
                <c:pt idx="1209">
                  <c:v>0.0</c:v>
                </c:pt>
                <c:pt idx="1210">
                  <c:v>0.0</c:v>
                </c:pt>
                <c:pt idx="1211">
                  <c:v>0.0</c:v>
                </c:pt>
                <c:pt idx="1212">
                  <c:v>0.0</c:v>
                </c:pt>
                <c:pt idx="1213">
                  <c:v>0.0</c:v>
                </c:pt>
                <c:pt idx="1214">
                  <c:v>0.0</c:v>
                </c:pt>
                <c:pt idx="1215">
                  <c:v>0.0</c:v>
                </c:pt>
                <c:pt idx="1216">
                  <c:v>0.0</c:v>
                </c:pt>
                <c:pt idx="1217">
                  <c:v>0.0</c:v>
                </c:pt>
                <c:pt idx="1218">
                  <c:v>0.0</c:v>
                </c:pt>
                <c:pt idx="1219">
                  <c:v>0.0</c:v>
                </c:pt>
                <c:pt idx="1220">
                  <c:v>0.0</c:v>
                </c:pt>
                <c:pt idx="1221">
                  <c:v>0.0</c:v>
                </c:pt>
                <c:pt idx="1222">
                  <c:v>0.0</c:v>
                </c:pt>
                <c:pt idx="1223">
                  <c:v>0.0</c:v>
                </c:pt>
                <c:pt idx="1224">
                  <c:v>0.0</c:v>
                </c:pt>
                <c:pt idx="1225">
                  <c:v>0.0</c:v>
                </c:pt>
                <c:pt idx="1226">
                  <c:v>0.0</c:v>
                </c:pt>
                <c:pt idx="1227">
                  <c:v>0.0</c:v>
                </c:pt>
                <c:pt idx="1228">
                  <c:v>0.0</c:v>
                </c:pt>
                <c:pt idx="1229">
                  <c:v>0.0</c:v>
                </c:pt>
                <c:pt idx="1230">
                  <c:v>0.0</c:v>
                </c:pt>
                <c:pt idx="1231">
                  <c:v>0.0</c:v>
                </c:pt>
                <c:pt idx="1232">
                  <c:v>0.0</c:v>
                </c:pt>
                <c:pt idx="1233">
                  <c:v>0.0</c:v>
                </c:pt>
                <c:pt idx="1234">
                  <c:v>0.0</c:v>
                </c:pt>
                <c:pt idx="1235">
                  <c:v>0.0</c:v>
                </c:pt>
                <c:pt idx="1236">
                  <c:v>0.0</c:v>
                </c:pt>
                <c:pt idx="1237">
                  <c:v>0.0</c:v>
                </c:pt>
                <c:pt idx="1238">
                  <c:v>0.0</c:v>
                </c:pt>
                <c:pt idx="1239">
                  <c:v>0.0</c:v>
                </c:pt>
                <c:pt idx="1240">
                  <c:v>0.0</c:v>
                </c:pt>
                <c:pt idx="1241">
                  <c:v>0.0</c:v>
                </c:pt>
                <c:pt idx="1242">
                  <c:v>0.0</c:v>
                </c:pt>
                <c:pt idx="1243">
                  <c:v>0.0</c:v>
                </c:pt>
                <c:pt idx="1244">
                  <c:v>0.0</c:v>
                </c:pt>
                <c:pt idx="1245">
                  <c:v>0.0</c:v>
                </c:pt>
                <c:pt idx="1246">
                  <c:v>0.0</c:v>
                </c:pt>
                <c:pt idx="1247">
                  <c:v>0.0</c:v>
                </c:pt>
                <c:pt idx="1248">
                  <c:v>0.0</c:v>
                </c:pt>
                <c:pt idx="1249">
                  <c:v>0.0</c:v>
                </c:pt>
                <c:pt idx="1250">
                  <c:v>0.0</c:v>
                </c:pt>
                <c:pt idx="1251">
                  <c:v>0.0</c:v>
                </c:pt>
                <c:pt idx="1252">
                  <c:v>0.0</c:v>
                </c:pt>
                <c:pt idx="1253">
                  <c:v>0.0</c:v>
                </c:pt>
                <c:pt idx="1254">
                  <c:v>0.0</c:v>
                </c:pt>
                <c:pt idx="1255">
                  <c:v>0.0</c:v>
                </c:pt>
                <c:pt idx="1256">
                  <c:v>0.0</c:v>
                </c:pt>
                <c:pt idx="1257">
                  <c:v>0.0</c:v>
                </c:pt>
                <c:pt idx="1258">
                  <c:v>0.0</c:v>
                </c:pt>
                <c:pt idx="1259">
                  <c:v>0.0</c:v>
                </c:pt>
                <c:pt idx="1260">
                  <c:v>0.0</c:v>
                </c:pt>
                <c:pt idx="1261">
                  <c:v>0.0</c:v>
                </c:pt>
                <c:pt idx="1262">
                  <c:v>0.0</c:v>
                </c:pt>
                <c:pt idx="1263">
                  <c:v>0.0</c:v>
                </c:pt>
                <c:pt idx="1264">
                  <c:v>0.0</c:v>
                </c:pt>
                <c:pt idx="1265">
                  <c:v>0.0</c:v>
                </c:pt>
                <c:pt idx="1266">
                  <c:v>0.0</c:v>
                </c:pt>
                <c:pt idx="1267">
                  <c:v>0.0</c:v>
                </c:pt>
                <c:pt idx="1268">
                  <c:v>0.0</c:v>
                </c:pt>
                <c:pt idx="1269">
                  <c:v>0.0</c:v>
                </c:pt>
                <c:pt idx="1270">
                  <c:v>0.0</c:v>
                </c:pt>
                <c:pt idx="1271">
                  <c:v>0.0</c:v>
                </c:pt>
                <c:pt idx="1272">
                  <c:v>0.0</c:v>
                </c:pt>
                <c:pt idx="1273">
                  <c:v>0.0</c:v>
                </c:pt>
                <c:pt idx="1274">
                  <c:v>0.0</c:v>
                </c:pt>
                <c:pt idx="1275">
                  <c:v>0.0</c:v>
                </c:pt>
                <c:pt idx="1276">
                  <c:v>0.0</c:v>
                </c:pt>
                <c:pt idx="1277">
                  <c:v>0.0</c:v>
                </c:pt>
                <c:pt idx="1278">
                  <c:v>0.0</c:v>
                </c:pt>
                <c:pt idx="1279">
                  <c:v>0.0</c:v>
                </c:pt>
                <c:pt idx="1280">
                  <c:v>0.0</c:v>
                </c:pt>
                <c:pt idx="1281">
                  <c:v>0.0</c:v>
                </c:pt>
                <c:pt idx="1282">
                  <c:v>0.0</c:v>
                </c:pt>
                <c:pt idx="1283">
                  <c:v>0.0</c:v>
                </c:pt>
                <c:pt idx="1284">
                  <c:v>0.0</c:v>
                </c:pt>
                <c:pt idx="1285">
                  <c:v>0.0</c:v>
                </c:pt>
                <c:pt idx="1286">
                  <c:v>0.0</c:v>
                </c:pt>
                <c:pt idx="1287">
                  <c:v>0.0</c:v>
                </c:pt>
                <c:pt idx="1288">
                  <c:v>0.0</c:v>
                </c:pt>
                <c:pt idx="1289">
                  <c:v>0.0</c:v>
                </c:pt>
                <c:pt idx="1290">
                  <c:v>0.0</c:v>
                </c:pt>
                <c:pt idx="1291">
                  <c:v>0.0</c:v>
                </c:pt>
                <c:pt idx="1292">
                  <c:v>0.0</c:v>
                </c:pt>
                <c:pt idx="1293">
                  <c:v>0.0</c:v>
                </c:pt>
                <c:pt idx="1294">
                  <c:v>0.0</c:v>
                </c:pt>
                <c:pt idx="1295">
                  <c:v>0.0</c:v>
                </c:pt>
                <c:pt idx="1296">
                  <c:v>0.0</c:v>
                </c:pt>
                <c:pt idx="1297">
                  <c:v>0.0</c:v>
                </c:pt>
                <c:pt idx="1298">
                  <c:v>0.0</c:v>
                </c:pt>
                <c:pt idx="1299">
                  <c:v>0.0</c:v>
                </c:pt>
                <c:pt idx="1300">
                  <c:v>0.0</c:v>
                </c:pt>
                <c:pt idx="1301">
                  <c:v>0.0</c:v>
                </c:pt>
                <c:pt idx="1302">
                  <c:v>0.0</c:v>
                </c:pt>
                <c:pt idx="1303">
                  <c:v>0.0</c:v>
                </c:pt>
                <c:pt idx="1304">
                  <c:v>0.0</c:v>
                </c:pt>
                <c:pt idx="1305">
                  <c:v>0.0</c:v>
                </c:pt>
                <c:pt idx="1306">
                  <c:v>0.0</c:v>
                </c:pt>
                <c:pt idx="1307">
                  <c:v>0.0</c:v>
                </c:pt>
                <c:pt idx="1308">
                  <c:v>0.0</c:v>
                </c:pt>
                <c:pt idx="1309">
                  <c:v>0.0</c:v>
                </c:pt>
                <c:pt idx="1310">
                  <c:v>0.0</c:v>
                </c:pt>
                <c:pt idx="1311">
                  <c:v>0.0</c:v>
                </c:pt>
                <c:pt idx="1312">
                  <c:v>0.0</c:v>
                </c:pt>
                <c:pt idx="1313">
                  <c:v>0.0</c:v>
                </c:pt>
                <c:pt idx="1314">
                  <c:v>0.0</c:v>
                </c:pt>
                <c:pt idx="1315">
                  <c:v>0.0</c:v>
                </c:pt>
                <c:pt idx="1316">
                  <c:v>0.0</c:v>
                </c:pt>
                <c:pt idx="1317">
                  <c:v>0.0</c:v>
                </c:pt>
                <c:pt idx="1318">
                  <c:v>0.0</c:v>
                </c:pt>
                <c:pt idx="1319">
                  <c:v>0.0</c:v>
                </c:pt>
                <c:pt idx="1320">
                  <c:v>0.0</c:v>
                </c:pt>
                <c:pt idx="1321">
                  <c:v>0.0</c:v>
                </c:pt>
                <c:pt idx="1322">
                  <c:v>0.0</c:v>
                </c:pt>
                <c:pt idx="1323">
                  <c:v>0.0</c:v>
                </c:pt>
                <c:pt idx="1324">
                  <c:v>0.0</c:v>
                </c:pt>
                <c:pt idx="1325">
                  <c:v>0.0</c:v>
                </c:pt>
                <c:pt idx="1326">
                  <c:v>0.0</c:v>
                </c:pt>
                <c:pt idx="1327">
                  <c:v>0.0</c:v>
                </c:pt>
                <c:pt idx="1328">
                  <c:v>0.0</c:v>
                </c:pt>
                <c:pt idx="1329">
                  <c:v>0.0</c:v>
                </c:pt>
                <c:pt idx="1330">
                  <c:v>0.0</c:v>
                </c:pt>
                <c:pt idx="1331">
                  <c:v>0.0</c:v>
                </c:pt>
                <c:pt idx="1332">
                  <c:v>0.0</c:v>
                </c:pt>
                <c:pt idx="1333">
                  <c:v>0.0</c:v>
                </c:pt>
                <c:pt idx="1334">
                  <c:v>0.0</c:v>
                </c:pt>
                <c:pt idx="1335">
                  <c:v>0.0</c:v>
                </c:pt>
                <c:pt idx="1336">
                  <c:v>0.0</c:v>
                </c:pt>
                <c:pt idx="1337">
                  <c:v>0.0</c:v>
                </c:pt>
                <c:pt idx="1338">
                  <c:v>0.0</c:v>
                </c:pt>
                <c:pt idx="1339">
                  <c:v>0.0</c:v>
                </c:pt>
                <c:pt idx="1340">
                  <c:v>0.0</c:v>
                </c:pt>
                <c:pt idx="1341">
                  <c:v>0.0</c:v>
                </c:pt>
                <c:pt idx="1342">
                  <c:v>0.0</c:v>
                </c:pt>
                <c:pt idx="1343">
                  <c:v>0.0</c:v>
                </c:pt>
                <c:pt idx="1344">
                  <c:v>0.0</c:v>
                </c:pt>
                <c:pt idx="1345">
                  <c:v>0.0</c:v>
                </c:pt>
                <c:pt idx="1346">
                  <c:v>0.0</c:v>
                </c:pt>
                <c:pt idx="1347">
                  <c:v>0.0</c:v>
                </c:pt>
                <c:pt idx="1348">
                  <c:v>0.0</c:v>
                </c:pt>
                <c:pt idx="1349">
                  <c:v>0.0</c:v>
                </c:pt>
                <c:pt idx="1350">
                  <c:v>0.0</c:v>
                </c:pt>
                <c:pt idx="1351">
                  <c:v>0.0</c:v>
                </c:pt>
                <c:pt idx="1352">
                  <c:v>0.0</c:v>
                </c:pt>
                <c:pt idx="1353">
                  <c:v>0.0</c:v>
                </c:pt>
                <c:pt idx="1354">
                  <c:v>0.0</c:v>
                </c:pt>
                <c:pt idx="1355">
                  <c:v>0.0</c:v>
                </c:pt>
                <c:pt idx="1356">
                  <c:v>0.0</c:v>
                </c:pt>
                <c:pt idx="1357">
                  <c:v>0.0</c:v>
                </c:pt>
                <c:pt idx="1358">
                  <c:v>0.0</c:v>
                </c:pt>
                <c:pt idx="1359">
                  <c:v>0.0</c:v>
                </c:pt>
                <c:pt idx="1360">
                  <c:v>0.0</c:v>
                </c:pt>
                <c:pt idx="1361">
                  <c:v>0.0</c:v>
                </c:pt>
                <c:pt idx="1362">
                  <c:v>0.0</c:v>
                </c:pt>
                <c:pt idx="1363">
                  <c:v>0.0</c:v>
                </c:pt>
                <c:pt idx="1364">
                  <c:v>0.0</c:v>
                </c:pt>
                <c:pt idx="1365">
                  <c:v>0.0</c:v>
                </c:pt>
                <c:pt idx="1366">
                  <c:v>0.0</c:v>
                </c:pt>
                <c:pt idx="1367">
                  <c:v>0.0</c:v>
                </c:pt>
                <c:pt idx="1368">
                  <c:v>0.0</c:v>
                </c:pt>
                <c:pt idx="1369">
                  <c:v>0.0</c:v>
                </c:pt>
                <c:pt idx="1370">
                  <c:v>0.0</c:v>
                </c:pt>
                <c:pt idx="1371">
                  <c:v>0.0</c:v>
                </c:pt>
                <c:pt idx="1372">
                  <c:v>0.0</c:v>
                </c:pt>
                <c:pt idx="1373">
                  <c:v>0.0</c:v>
                </c:pt>
                <c:pt idx="1374">
                  <c:v>0.0</c:v>
                </c:pt>
                <c:pt idx="1375">
                  <c:v>0.0</c:v>
                </c:pt>
                <c:pt idx="1376">
                  <c:v>0.0</c:v>
                </c:pt>
                <c:pt idx="1377">
                  <c:v>0.0</c:v>
                </c:pt>
                <c:pt idx="1378">
                  <c:v>0.0</c:v>
                </c:pt>
                <c:pt idx="1379">
                  <c:v>0.0</c:v>
                </c:pt>
                <c:pt idx="1380">
                  <c:v>0.0</c:v>
                </c:pt>
                <c:pt idx="1381">
                  <c:v>0.0</c:v>
                </c:pt>
                <c:pt idx="1382">
                  <c:v>0.0</c:v>
                </c:pt>
                <c:pt idx="1383">
                  <c:v>0.0</c:v>
                </c:pt>
                <c:pt idx="1384">
                  <c:v>0.0</c:v>
                </c:pt>
                <c:pt idx="1385">
                  <c:v>0.0</c:v>
                </c:pt>
                <c:pt idx="1386">
                  <c:v>0.0</c:v>
                </c:pt>
                <c:pt idx="1387">
                  <c:v>0.0</c:v>
                </c:pt>
                <c:pt idx="1388">
                  <c:v>0.0</c:v>
                </c:pt>
                <c:pt idx="1389">
                  <c:v>0.0</c:v>
                </c:pt>
                <c:pt idx="1390">
                  <c:v>0.0</c:v>
                </c:pt>
                <c:pt idx="1391">
                  <c:v>0.0</c:v>
                </c:pt>
                <c:pt idx="1392">
                  <c:v>0.0</c:v>
                </c:pt>
                <c:pt idx="1393">
                  <c:v>0.0</c:v>
                </c:pt>
                <c:pt idx="1394">
                  <c:v>0.0</c:v>
                </c:pt>
                <c:pt idx="1395">
                  <c:v>0.0</c:v>
                </c:pt>
                <c:pt idx="1396">
                  <c:v>0.0</c:v>
                </c:pt>
                <c:pt idx="1397">
                  <c:v>0.0</c:v>
                </c:pt>
                <c:pt idx="1398">
                  <c:v>0.0</c:v>
                </c:pt>
                <c:pt idx="1399">
                  <c:v>0.0</c:v>
                </c:pt>
                <c:pt idx="1400">
                  <c:v>0.0</c:v>
                </c:pt>
                <c:pt idx="1401">
                  <c:v>0.0</c:v>
                </c:pt>
                <c:pt idx="1402">
                  <c:v>0.0</c:v>
                </c:pt>
                <c:pt idx="1403">
                  <c:v>0.0</c:v>
                </c:pt>
                <c:pt idx="1404">
                  <c:v>0.0</c:v>
                </c:pt>
                <c:pt idx="1405">
                  <c:v>0.0</c:v>
                </c:pt>
                <c:pt idx="1406">
                  <c:v>0.0</c:v>
                </c:pt>
                <c:pt idx="1407">
                  <c:v>0.0</c:v>
                </c:pt>
                <c:pt idx="1408">
                  <c:v>0.0</c:v>
                </c:pt>
                <c:pt idx="1409">
                  <c:v>0.0</c:v>
                </c:pt>
                <c:pt idx="1410">
                  <c:v>0.0</c:v>
                </c:pt>
                <c:pt idx="1411">
                  <c:v>0.0</c:v>
                </c:pt>
                <c:pt idx="1412">
                  <c:v>0.0</c:v>
                </c:pt>
                <c:pt idx="1413">
                  <c:v>0.0</c:v>
                </c:pt>
                <c:pt idx="1414">
                  <c:v>0.0</c:v>
                </c:pt>
                <c:pt idx="1415">
                  <c:v>0.0</c:v>
                </c:pt>
                <c:pt idx="1416">
                  <c:v>0.0</c:v>
                </c:pt>
                <c:pt idx="1417">
                  <c:v>0.0</c:v>
                </c:pt>
                <c:pt idx="1418">
                  <c:v>0.0</c:v>
                </c:pt>
                <c:pt idx="1419">
                  <c:v>0.0</c:v>
                </c:pt>
                <c:pt idx="1420">
                  <c:v>0.0</c:v>
                </c:pt>
                <c:pt idx="1421">
                  <c:v>0.0</c:v>
                </c:pt>
                <c:pt idx="1422">
                  <c:v>0.0</c:v>
                </c:pt>
                <c:pt idx="1423">
                  <c:v>0.0</c:v>
                </c:pt>
                <c:pt idx="1424">
                  <c:v>0.0</c:v>
                </c:pt>
                <c:pt idx="1425">
                  <c:v>0.0</c:v>
                </c:pt>
                <c:pt idx="1426">
                  <c:v>0.0</c:v>
                </c:pt>
                <c:pt idx="1427">
                  <c:v>0.0</c:v>
                </c:pt>
                <c:pt idx="1428">
                  <c:v>0.0</c:v>
                </c:pt>
                <c:pt idx="1429">
                  <c:v>0.0</c:v>
                </c:pt>
                <c:pt idx="1430">
                  <c:v>0.0</c:v>
                </c:pt>
                <c:pt idx="1431">
                  <c:v>0.0</c:v>
                </c:pt>
                <c:pt idx="1432">
                  <c:v>0.0</c:v>
                </c:pt>
                <c:pt idx="1433">
                  <c:v>0.0</c:v>
                </c:pt>
                <c:pt idx="1434">
                  <c:v>0.0</c:v>
                </c:pt>
                <c:pt idx="1435">
                  <c:v>0.0</c:v>
                </c:pt>
                <c:pt idx="1436">
                  <c:v>0.0</c:v>
                </c:pt>
                <c:pt idx="1437">
                  <c:v>0.0</c:v>
                </c:pt>
                <c:pt idx="1438">
                  <c:v>0.0</c:v>
                </c:pt>
                <c:pt idx="1439">
                  <c:v>0.0</c:v>
                </c:pt>
                <c:pt idx="1440">
                  <c:v>0.0</c:v>
                </c:pt>
                <c:pt idx="1441">
                  <c:v>0.0</c:v>
                </c:pt>
                <c:pt idx="1442">
                  <c:v>0.0</c:v>
                </c:pt>
                <c:pt idx="1443">
                  <c:v>0.0</c:v>
                </c:pt>
                <c:pt idx="1444">
                  <c:v>0.0</c:v>
                </c:pt>
                <c:pt idx="1445">
                  <c:v>0.0</c:v>
                </c:pt>
                <c:pt idx="1446">
                  <c:v>0.0</c:v>
                </c:pt>
                <c:pt idx="1447">
                  <c:v>0.0</c:v>
                </c:pt>
                <c:pt idx="1448">
                  <c:v>0.0</c:v>
                </c:pt>
                <c:pt idx="1449">
                  <c:v>0.0</c:v>
                </c:pt>
                <c:pt idx="1450">
                  <c:v>0.0</c:v>
                </c:pt>
                <c:pt idx="1451">
                  <c:v>0.0</c:v>
                </c:pt>
                <c:pt idx="1452">
                  <c:v>0.0</c:v>
                </c:pt>
                <c:pt idx="1453">
                  <c:v>0.0</c:v>
                </c:pt>
                <c:pt idx="1454">
                  <c:v>0.0</c:v>
                </c:pt>
                <c:pt idx="1455">
                  <c:v>0.0</c:v>
                </c:pt>
                <c:pt idx="1456">
                  <c:v>0.0</c:v>
                </c:pt>
                <c:pt idx="1457">
                  <c:v>0.0</c:v>
                </c:pt>
                <c:pt idx="1458">
                  <c:v>0.0</c:v>
                </c:pt>
                <c:pt idx="1459">
                  <c:v>0.0</c:v>
                </c:pt>
                <c:pt idx="1460">
                  <c:v>0.0</c:v>
                </c:pt>
                <c:pt idx="1461">
                  <c:v>0.0</c:v>
                </c:pt>
                <c:pt idx="1462">
                  <c:v>0.0</c:v>
                </c:pt>
                <c:pt idx="1463">
                  <c:v>0.0</c:v>
                </c:pt>
                <c:pt idx="1464">
                  <c:v>0.0</c:v>
                </c:pt>
                <c:pt idx="1465">
                  <c:v>0.0</c:v>
                </c:pt>
                <c:pt idx="1466">
                  <c:v>0.0</c:v>
                </c:pt>
                <c:pt idx="1467">
                  <c:v>0.0</c:v>
                </c:pt>
                <c:pt idx="1468">
                  <c:v>0.0</c:v>
                </c:pt>
                <c:pt idx="1469">
                  <c:v>0.0</c:v>
                </c:pt>
                <c:pt idx="1470">
                  <c:v>0.0</c:v>
                </c:pt>
                <c:pt idx="1471">
                  <c:v>0.0</c:v>
                </c:pt>
                <c:pt idx="1472">
                  <c:v>0.0</c:v>
                </c:pt>
                <c:pt idx="1473">
                  <c:v>0.0</c:v>
                </c:pt>
                <c:pt idx="1474">
                  <c:v>0.0</c:v>
                </c:pt>
                <c:pt idx="1475">
                  <c:v>0.0</c:v>
                </c:pt>
                <c:pt idx="1476">
                  <c:v>0.0</c:v>
                </c:pt>
                <c:pt idx="1477">
                  <c:v>0.0</c:v>
                </c:pt>
                <c:pt idx="1478">
                  <c:v>0.0</c:v>
                </c:pt>
                <c:pt idx="1479">
                  <c:v>0.0</c:v>
                </c:pt>
                <c:pt idx="1480">
                  <c:v>0.0</c:v>
                </c:pt>
                <c:pt idx="1481">
                  <c:v>0.0</c:v>
                </c:pt>
                <c:pt idx="1482">
                  <c:v>0.0</c:v>
                </c:pt>
                <c:pt idx="1483">
                  <c:v>0.0</c:v>
                </c:pt>
                <c:pt idx="1484">
                  <c:v>0.0</c:v>
                </c:pt>
                <c:pt idx="1485">
                  <c:v>0.0</c:v>
                </c:pt>
                <c:pt idx="1486">
                  <c:v>0.0</c:v>
                </c:pt>
                <c:pt idx="1487">
                  <c:v>0.0</c:v>
                </c:pt>
                <c:pt idx="1488">
                  <c:v>0.0</c:v>
                </c:pt>
                <c:pt idx="1489">
                  <c:v>0.0</c:v>
                </c:pt>
                <c:pt idx="1490">
                  <c:v>0.0</c:v>
                </c:pt>
                <c:pt idx="1491">
                  <c:v>0.0</c:v>
                </c:pt>
                <c:pt idx="1492">
                  <c:v>0.0</c:v>
                </c:pt>
                <c:pt idx="1493">
                  <c:v>0.0</c:v>
                </c:pt>
                <c:pt idx="1494">
                  <c:v>0.0</c:v>
                </c:pt>
                <c:pt idx="1495">
                  <c:v>0.0</c:v>
                </c:pt>
                <c:pt idx="1496">
                  <c:v>0.0</c:v>
                </c:pt>
                <c:pt idx="1497">
                  <c:v>0.0</c:v>
                </c:pt>
                <c:pt idx="1498">
                  <c:v>0.0</c:v>
                </c:pt>
                <c:pt idx="1499">
                  <c:v>0.0</c:v>
                </c:pt>
                <c:pt idx="1500">
                  <c:v>0.0</c:v>
                </c:pt>
                <c:pt idx="1501">
                  <c:v>0.0</c:v>
                </c:pt>
                <c:pt idx="1502">
                  <c:v>0.0</c:v>
                </c:pt>
                <c:pt idx="1503">
                  <c:v>0.0</c:v>
                </c:pt>
                <c:pt idx="1504">
                  <c:v>0.0</c:v>
                </c:pt>
                <c:pt idx="1505">
                  <c:v>0.0</c:v>
                </c:pt>
                <c:pt idx="1506">
                  <c:v>0.0</c:v>
                </c:pt>
                <c:pt idx="1507">
                  <c:v>0.0</c:v>
                </c:pt>
                <c:pt idx="1508">
                  <c:v>0.0</c:v>
                </c:pt>
                <c:pt idx="1509">
                  <c:v>0.0</c:v>
                </c:pt>
                <c:pt idx="1510">
                  <c:v>0.0</c:v>
                </c:pt>
                <c:pt idx="1511">
                  <c:v>0.0</c:v>
                </c:pt>
                <c:pt idx="1512">
                  <c:v>0.0</c:v>
                </c:pt>
                <c:pt idx="1513">
                  <c:v>0.0</c:v>
                </c:pt>
                <c:pt idx="1514">
                  <c:v>0.0</c:v>
                </c:pt>
                <c:pt idx="1515">
                  <c:v>0.0</c:v>
                </c:pt>
                <c:pt idx="1516">
                  <c:v>0.0</c:v>
                </c:pt>
                <c:pt idx="1517">
                  <c:v>0.0</c:v>
                </c:pt>
                <c:pt idx="1518">
                  <c:v>0.0</c:v>
                </c:pt>
                <c:pt idx="1519">
                  <c:v>0.0</c:v>
                </c:pt>
                <c:pt idx="1520">
                  <c:v>0.0</c:v>
                </c:pt>
                <c:pt idx="1521">
                  <c:v>0.0</c:v>
                </c:pt>
                <c:pt idx="1522">
                  <c:v>0.0</c:v>
                </c:pt>
                <c:pt idx="1523">
                  <c:v>0.0</c:v>
                </c:pt>
                <c:pt idx="1524">
                  <c:v>0.0</c:v>
                </c:pt>
                <c:pt idx="1525">
                  <c:v>0.0</c:v>
                </c:pt>
                <c:pt idx="1526">
                  <c:v>0.0</c:v>
                </c:pt>
                <c:pt idx="1527">
                  <c:v>0.0</c:v>
                </c:pt>
                <c:pt idx="1528">
                  <c:v>0.0</c:v>
                </c:pt>
                <c:pt idx="1529">
                  <c:v>0.0</c:v>
                </c:pt>
                <c:pt idx="1530">
                  <c:v>0.0</c:v>
                </c:pt>
                <c:pt idx="1531">
                  <c:v>0.0</c:v>
                </c:pt>
                <c:pt idx="1532">
                  <c:v>0.0</c:v>
                </c:pt>
                <c:pt idx="1533">
                  <c:v>0.0</c:v>
                </c:pt>
                <c:pt idx="1534">
                  <c:v>0.0</c:v>
                </c:pt>
                <c:pt idx="1535">
                  <c:v>0.0</c:v>
                </c:pt>
                <c:pt idx="1536">
                  <c:v>0.0</c:v>
                </c:pt>
                <c:pt idx="1537">
                  <c:v>0.0</c:v>
                </c:pt>
                <c:pt idx="1538">
                  <c:v>0.0</c:v>
                </c:pt>
                <c:pt idx="1539">
                  <c:v>0.0</c:v>
                </c:pt>
                <c:pt idx="1540">
                  <c:v>0.0</c:v>
                </c:pt>
                <c:pt idx="1541">
                  <c:v>0.0</c:v>
                </c:pt>
                <c:pt idx="1542">
                  <c:v>0.0</c:v>
                </c:pt>
                <c:pt idx="1543">
                  <c:v>0.0</c:v>
                </c:pt>
                <c:pt idx="1544">
                  <c:v>0.0</c:v>
                </c:pt>
                <c:pt idx="1545">
                  <c:v>0.0</c:v>
                </c:pt>
                <c:pt idx="1546">
                  <c:v>0.0</c:v>
                </c:pt>
                <c:pt idx="1547">
                  <c:v>0.0</c:v>
                </c:pt>
                <c:pt idx="1548">
                  <c:v>0.0</c:v>
                </c:pt>
                <c:pt idx="1549">
                  <c:v>0.0</c:v>
                </c:pt>
                <c:pt idx="1550">
                  <c:v>0.0</c:v>
                </c:pt>
                <c:pt idx="1551">
                  <c:v>0.0</c:v>
                </c:pt>
                <c:pt idx="1552">
                  <c:v>0.0</c:v>
                </c:pt>
                <c:pt idx="1553">
                  <c:v>0.0</c:v>
                </c:pt>
                <c:pt idx="1554">
                  <c:v>0.0</c:v>
                </c:pt>
                <c:pt idx="1555">
                  <c:v>0.0</c:v>
                </c:pt>
                <c:pt idx="1556">
                  <c:v>0.0</c:v>
                </c:pt>
                <c:pt idx="1557">
                  <c:v>0.0</c:v>
                </c:pt>
                <c:pt idx="1558">
                  <c:v>0.0</c:v>
                </c:pt>
                <c:pt idx="1559">
                  <c:v>0.0</c:v>
                </c:pt>
                <c:pt idx="1560">
                  <c:v>0.0</c:v>
                </c:pt>
                <c:pt idx="1561">
                  <c:v>0.0</c:v>
                </c:pt>
                <c:pt idx="1562">
                  <c:v>0.0</c:v>
                </c:pt>
                <c:pt idx="1563">
                  <c:v>0.0</c:v>
                </c:pt>
                <c:pt idx="1564">
                  <c:v>0.0</c:v>
                </c:pt>
                <c:pt idx="1565">
                  <c:v>0.0</c:v>
                </c:pt>
                <c:pt idx="1566">
                  <c:v>0.0</c:v>
                </c:pt>
                <c:pt idx="1567">
                  <c:v>0.0</c:v>
                </c:pt>
                <c:pt idx="1568">
                  <c:v>0.0</c:v>
                </c:pt>
                <c:pt idx="1569">
                  <c:v>0.0</c:v>
                </c:pt>
                <c:pt idx="1570">
                  <c:v>0.0</c:v>
                </c:pt>
                <c:pt idx="1571">
                  <c:v>0.0</c:v>
                </c:pt>
                <c:pt idx="1572">
                  <c:v>0.0</c:v>
                </c:pt>
                <c:pt idx="1573">
                  <c:v>0.0</c:v>
                </c:pt>
                <c:pt idx="1574">
                  <c:v>0.0</c:v>
                </c:pt>
                <c:pt idx="1575">
                  <c:v>0.0</c:v>
                </c:pt>
                <c:pt idx="1576">
                  <c:v>0.0</c:v>
                </c:pt>
                <c:pt idx="1577">
                  <c:v>0.0</c:v>
                </c:pt>
                <c:pt idx="1578">
                  <c:v>0.0</c:v>
                </c:pt>
                <c:pt idx="1579">
                  <c:v>0.0</c:v>
                </c:pt>
                <c:pt idx="1580">
                  <c:v>0.0</c:v>
                </c:pt>
                <c:pt idx="1581">
                  <c:v>0.0</c:v>
                </c:pt>
                <c:pt idx="1582">
                  <c:v>0.0</c:v>
                </c:pt>
                <c:pt idx="1583">
                  <c:v>0.0</c:v>
                </c:pt>
                <c:pt idx="1584">
                  <c:v>0.0</c:v>
                </c:pt>
                <c:pt idx="1585">
                  <c:v>0.0</c:v>
                </c:pt>
                <c:pt idx="1586">
                  <c:v>0.0</c:v>
                </c:pt>
                <c:pt idx="1587">
                  <c:v>0.0</c:v>
                </c:pt>
                <c:pt idx="1588">
                  <c:v>0.0</c:v>
                </c:pt>
                <c:pt idx="1589">
                  <c:v>0.0</c:v>
                </c:pt>
                <c:pt idx="1590">
                  <c:v>0.0</c:v>
                </c:pt>
                <c:pt idx="1591">
                  <c:v>0.0</c:v>
                </c:pt>
                <c:pt idx="1592">
                  <c:v>0.0</c:v>
                </c:pt>
                <c:pt idx="1593">
                  <c:v>0.0</c:v>
                </c:pt>
                <c:pt idx="1594">
                  <c:v>0.0</c:v>
                </c:pt>
                <c:pt idx="1595">
                  <c:v>0.0</c:v>
                </c:pt>
                <c:pt idx="1596">
                  <c:v>0.0</c:v>
                </c:pt>
                <c:pt idx="1597">
                  <c:v>0.0</c:v>
                </c:pt>
                <c:pt idx="1598">
                  <c:v>0.0</c:v>
                </c:pt>
                <c:pt idx="1599">
                  <c:v>0.0</c:v>
                </c:pt>
                <c:pt idx="1600">
                  <c:v>0.0</c:v>
                </c:pt>
                <c:pt idx="1601">
                  <c:v>0.0</c:v>
                </c:pt>
                <c:pt idx="1602">
                  <c:v>0.0</c:v>
                </c:pt>
                <c:pt idx="1603">
                  <c:v>0.0</c:v>
                </c:pt>
                <c:pt idx="1604">
                  <c:v>0.0</c:v>
                </c:pt>
                <c:pt idx="1605">
                  <c:v>0.0</c:v>
                </c:pt>
                <c:pt idx="1606">
                  <c:v>0.0</c:v>
                </c:pt>
                <c:pt idx="1607">
                  <c:v>0.0</c:v>
                </c:pt>
                <c:pt idx="1608">
                  <c:v>0.0</c:v>
                </c:pt>
                <c:pt idx="1609">
                  <c:v>0.0</c:v>
                </c:pt>
                <c:pt idx="1610">
                  <c:v>0.0</c:v>
                </c:pt>
                <c:pt idx="1611">
                  <c:v>0.0</c:v>
                </c:pt>
                <c:pt idx="1612">
                  <c:v>0.0</c:v>
                </c:pt>
                <c:pt idx="1613">
                  <c:v>0.0</c:v>
                </c:pt>
                <c:pt idx="1614">
                  <c:v>0.0</c:v>
                </c:pt>
                <c:pt idx="1615">
                  <c:v>0.0</c:v>
                </c:pt>
                <c:pt idx="1616">
                  <c:v>0.0</c:v>
                </c:pt>
                <c:pt idx="1617">
                  <c:v>0.0</c:v>
                </c:pt>
                <c:pt idx="1618">
                  <c:v>0.0</c:v>
                </c:pt>
                <c:pt idx="1619">
                  <c:v>0.0</c:v>
                </c:pt>
                <c:pt idx="1620">
                  <c:v>0.0</c:v>
                </c:pt>
                <c:pt idx="1621">
                  <c:v>0.0</c:v>
                </c:pt>
                <c:pt idx="1622">
                  <c:v>0.0</c:v>
                </c:pt>
                <c:pt idx="1623">
                  <c:v>0.0</c:v>
                </c:pt>
                <c:pt idx="1624">
                  <c:v>0.0</c:v>
                </c:pt>
                <c:pt idx="1625">
                  <c:v>0.0</c:v>
                </c:pt>
                <c:pt idx="1626">
                  <c:v>0.0</c:v>
                </c:pt>
                <c:pt idx="1627">
                  <c:v>0.0</c:v>
                </c:pt>
                <c:pt idx="1628">
                  <c:v>0.0</c:v>
                </c:pt>
                <c:pt idx="1629">
                  <c:v>0.0</c:v>
                </c:pt>
                <c:pt idx="1630">
                  <c:v>0.0</c:v>
                </c:pt>
                <c:pt idx="1631">
                  <c:v>0.0</c:v>
                </c:pt>
                <c:pt idx="1632">
                  <c:v>0.0</c:v>
                </c:pt>
                <c:pt idx="1633">
                  <c:v>0.0</c:v>
                </c:pt>
                <c:pt idx="1634">
                  <c:v>0.0</c:v>
                </c:pt>
                <c:pt idx="1635">
                  <c:v>0.0</c:v>
                </c:pt>
                <c:pt idx="1636">
                  <c:v>0.0</c:v>
                </c:pt>
                <c:pt idx="1637">
                  <c:v>0.0</c:v>
                </c:pt>
                <c:pt idx="1638">
                  <c:v>0.0</c:v>
                </c:pt>
                <c:pt idx="1639">
                  <c:v>0.0</c:v>
                </c:pt>
                <c:pt idx="1640">
                  <c:v>0.0</c:v>
                </c:pt>
                <c:pt idx="1641">
                  <c:v>0.0</c:v>
                </c:pt>
                <c:pt idx="1642">
                  <c:v>0.0</c:v>
                </c:pt>
                <c:pt idx="1643">
                  <c:v>0.0</c:v>
                </c:pt>
                <c:pt idx="1644">
                  <c:v>0.0</c:v>
                </c:pt>
                <c:pt idx="1645">
                  <c:v>0.0</c:v>
                </c:pt>
                <c:pt idx="1646">
                  <c:v>0.0</c:v>
                </c:pt>
                <c:pt idx="1647">
                  <c:v>0.0</c:v>
                </c:pt>
                <c:pt idx="1648">
                  <c:v>0.0</c:v>
                </c:pt>
                <c:pt idx="1649">
                  <c:v>0.0</c:v>
                </c:pt>
                <c:pt idx="1650">
                  <c:v>0.0</c:v>
                </c:pt>
                <c:pt idx="1651">
                  <c:v>0.0</c:v>
                </c:pt>
                <c:pt idx="1652">
                  <c:v>0.0</c:v>
                </c:pt>
                <c:pt idx="1653">
                  <c:v>0.0</c:v>
                </c:pt>
                <c:pt idx="1654">
                  <c:v>0.0</c:v>
                </c:pt>
                <c:pt idx="1655">
                  <c:v>0.0</c:v>
                </c:pt>
                <c:pt idx="1656">
                  <c:v>0.0</c:v>
                </c:pt>
                <c:pt idx="1657">
                  <c:v>0.0</c:v>
                </c:pt>
                <c:pt idx="1658">
                  <c:v>0.0</c:v>
                </c:pt>
                <c:pt idx="1659">
                  <c:v>0.0</c:v>
                </c:pt>
                <c:pt idx="1660">
                  <c:v>0.0</c:v>
                </c:pt>
                <c:pt idx="1661">
                  <c:v>0.0</c:v>
                </c:pt>
                <c:pt idx="1662">
                  <c:v>0.0</c:v>
                </c:pt>
                <c:pt idx="1663">
                  <c:v>0.0</c:v>
                </c:pt>
                <c:pt idx="1664">
                  <c:v>0.0</c:v>
                </c:pt>
                <c:pt idx="1665">
                  <c:v>0.0</c:v>
                </c:pt>
                <c:pt idx="1666">
                  <c:v>0.0</c:v>
                </c:pt>
                <c:pt idx="1667">
                  <c:v>0.0</c:v>
                </c:pt>
                <c:pt idx="1668">
                  <c:v>0.0</c:v>
                </c:pt>
                <c:pt idx="1669">
                  <c:v>0.0</c:v>
                </c:pt>
                <c:pt idx="1670">
                  <c:v>0.0</c:v>
                </c:pt>
                <c:pt idx="1671">
                  <c:v>0.0</c:v>
                </c:pt>
                <c:pt idx="1672">
                  <c:v>0.0</c:v>
                </c:pt>
                <c:pt idx="1673">
                  <c:v>0.0</c:v>
                </c:pt>
                <c:pt idx="1674">
                  <c:v>0.0</c:v>
                </c:pt>
                <c:pt idx="1675">
                  <c:v>0.0</c:v>
                </c:pt>
                <c:pt idx="1676">
                  <c:v>0.0</c:v>
                </c:pt>
                <c:pt idx="1677">
                  <c:v>0.0</c:v>
                </c:pt>
                <c:pt idx="1678">
                  <c:v>0.0</c:v>
                </c:pt>
                <c:pt idx="1679">
                  <c:v>0.0</c:v>
                </c:pt>
                <c:pt idx="1680">
                  <c:v>0.0</c:v>
                </c:pt>
                <c:pt idx="1681">
                  <c:v>0.0</c:v>
                </c:pt>
                <c:pt idx="1682">
                  <c:v>0.0</c:v>
                </c:pt>
                <c:pt idx="1683">
                  <c:v>0.0</c:v>
                </c:pt>
                <c:pt idx="1684">
                  <c:v>0.0</c:v>
                </c:pt>
                <c:pt idx="1685">
                  <c:v>0.0</c:v>
                </c:pt>
                <c:pt idx="1686">
                  <c:v>0.0</c:v>
                </c:pt>
                <c:pt idx="1687">
                  <c:v>0.0</c:v>
                </c:pt>
                <c:pt idx="1688">
                  <c:v>0.0</c:v>
                </c:pt>
                <c:pt idx="1689">
                  <c:v>0.0</c:v>
                </c:pt>
                <c:pt idx="1690">
                  <c:v>0.0</c:v>
                </c:pt>
                <c:pt idx="1691">
                  <c:v>0.0</c:v>
                </c:pt>
                <c:pt idx="1692">
                  <c:v>0.0</c:v>
                </c:pt>
                <c:pt idx="1693">
                  <c:v>0.0</c:v>
                </c:pt>
                <c:pt idx="1694">
                  <c:v>0.0</c:v>
                </c:pt>
                <c:pt idx="1695">
                  <c:v>0.0</c:v>
                </c:pt>
                <c:pt idx="1696">
                  <c:v>0.0</c:v>
                </c:pt>
                <c:pt idx="1697">
                  <c:v>0.0</c:v>
                </c:pt>
                <c:pt idx="1698">
                  <c:v>0.0</c:v>
                </c:pt>
                <c:pt idx="1699">
                  <c:v>0.0</c:v>
                </c:pt>
                <c:pt idx="1700">
                  <c:v>0.0</c:v>
                </c:pt>
                <c:pt idx="1701">
                  <c:v>0.0</c:v>
                </c:pt>
                <c:pt idx="1702">
                  <c:v>0.0</c:v>
                </c:pt>
                <c:pt idx="1703">
                  <c:v>0.0</c:v>
                </c:pt>
                <c:pt idx="1704">
                  <c:v>0.0</c:v>
                </c:pt>
                <c:pt idx="1705">
                  <c:v>0.0</c:v>
                </c:pt>
                <c:pt idx="1706">
                  <c:v>0.0</c:v>
                </c:pt>
                <c:pt idx="1707">
                  <c:v>0.0</c:v>
                </c:pt>
                <c:pt idx="1708">
                  <c:v>0.0</c:v>
                </c:pt>
                <c:pt idx="1709">
                  <c:v>0.0</c:v>
                </c:pt>
                <c:pt idx="1710">
                  <c:v>0.0</c:v>
                </c:pt>
                <c:pt idx="1711">
                  <c:v>0.0</c:v>
                </c:pt>
                <c:pt idx="1712">
                  <c:v>0.0</c:v>
                </c:pt>
                <c:pt idx="1713">
                  <c:v>0.0</c:v>
                </c:pt>
                <c:pt idx="1714">
                  <c:v>0.0</c:v>
                </c:pt>
                <c:pt idx="1715">
                  <c:v>0.0</c:v>
                </c:pt>
                <c:pt idx="1716">
                  <c:v>0.0</c:v>
                </c:pt>
                <c:pt idx="1717">
                  <c:v>0.0</c:v>
                </c:pt>
                <c:pt idx="1718">
                  <c:v>0.0</c:v>
                </c:pt>
                <c:pt idx="1719">
                  <c:v>0.0</c:v>
                </c:pt>
                <c:pt idx="1720">
                  <c:v>0.0</c:v>
                </c:pt>
                <c:pt idx="1721">
                  <c:v>0.0</c:v>
                </c:pt>
                <c:pt idx="1722">
                  <c:v>0.0</c:v>
                </c:pt>
                <c:pt idx="1723">
                  <c:v>0.0</c:v>
                </c:pt>
                <c:pt idx="1724">
                  <c:v>0.0</c:v>
                </c:pt>
                <c:pt idx="1725">
                  <c:v>0.0</c:v>
                </c:pt>
                <c:pt idx="1726">
                  <c:v>0.0</c:v>
                </c:pt>
                <c:pt idx="1727">
                  <c:v>0.0</c:v>
                </c:pt>
                <c:pt idx="1728">
                  <c:v>0.0</c:v>
                </c:pt>
                <c:pt idx="1729">
                  <c:v>0.0</c:v>
                </c:pt>
                <c:pt idx="1730">
                  <c:v>0.0</c:v>
                </c:pt>
                <c:pt idx="1731">
                  <c:v>0.0</c:v>
                </c:pt>
                <c:pt idx="1732">
                  <c:v>0.0</c:v>
                </c:pt>
                <c:pt idx="1733">
                  <c:v>0.0</c:v>
                </c:pt>
                <c:pt idx="1734">
                  <c:v>0.0</c:v>
                </c:pt>
                <c:pt idx="1735">
                  <c:v>0.0</c:v>
                </c:pt>
                <c:pt idx="1736">
                  <c:v>0.0</c:v>
                </c:pt>
                <c:pt idx="1737">
                  <c:v>0.0</c:v>
                </c:pt>
                <c:pt idx="1738">
                  <c:v>0.0</c:v>
                </c:pt>
                <c:pt idx="1739">
                  <c:v>0.0</c:v>
                </c:pt>
                <c:pt idx="1740">
                  <c:v>0.0</c:v>
                </c:pt>
                <c:pt idx="1741">
                  <c:v>0.0</c:v>
                </c:pt>
                <c:pt idx="1742">
                  <c:v>0.0</c:v>
                </c:pt>
                <c:pt idx="1743">
                  <c:v>0.0</c:v>
                </c:pt>
                <c:pt idx="1744">
                  <c:v>0.0</c:v>
                </c:pt>
                <c:pt idx="1745">
                  <c:v>0.0</c:v>
                </c:pt>
                <c:pt idx="1746">
                  <c:v>0.0</c:v>
                </c:pt>
                <c:pt idx="1747">
                  <c:v>0.0</c:v>
                </c:pt>
                <c:pt idx="1748">
                  <c:v>0.0</c:v>
                </c:pt>
                <c:pt idx="1749">
                  <c:v>0.0</c:v>
                </c:pt>
                <c:pt idx="1750">
                  <c:v>0.0</c:v>
                </c:pt>
                <c:pt idx="1751">
                  <c:v>0.0</c:v>
                </c:pt>
                <c:pt idx="1752">
                  <c:v>0.0</c:v>
                </c:pt>
                <c:pt idx="1753">
                  <c:v>0.0</c:v>
                </c:pt>
                <c:pt idx="1754">
                  <c:v>0.0</c:v>
                </c:pt>
                <c:pt idx="1755">
                  <c:v>0.0</c:v>
                </c:pt>
                <c:pt idx="1756">
                  <c:v>0.0</c:v>
                </c:pt>
                <c:pt idx="1757">
                  <c:v>0.0</c:v>
                </c:pt>
                <c:pt idx="1758">
                  <c:v>0.0</c:v>
                </c:pt>
                <c:pt idx="1759">
                  <c:v>0.0</c:v>
                </c:pt>
                <c:pt idx="1760">
                  <c:v>0.0</c:v>
                </c:pt>
                <c:pt idx="1761">
                  <c:v>0.0</c:v>
                </c:pt>
                <c:pt idx="1762">
                  <c:v>0.0</c:v>
                </c:pt>
                <c:pt idx="1763">
                  <c:v>0.0</c:v>
                </c:pt>
                <c:pt idx="1764">
                  <c:v>0.0</c:v>
                </c:pt>
                <c:pt idx="1765">
                  <c:v>0.0</c:v>
                </c:pt>
                <c:pt idx="1766">
                  <c:v>0.0</c:v>
                </c:pt>
                <c:pt idx="1767">
                  <c:v>0.0</c:v>
                </c:pt>
                <c:pt idx="1768">
                  <c:v>0.0</c:v>
                </c:pt>
                <c:pt idx="1769">
                  <c:v>0.0</c:v>
                </c:pt>
                <c:pt idx="1770">
                  <c:v>0.0</c:v>
                </c:pt>
                <c:pt idx="1771">
                  <c:v>0.0</c:v>
                </c:pt>
                <c:pt idx="1772">
                  <c:v>0.0</c:v>
                </c:pt>
                <c:pt idx="1773">
                  <c:v>0.0</c:v>
                </c:pt>
                <c:pt idx="1774">
                  <c:v>0.0</c:v>
                </c:pt>
                <c:pt idx="1775">
                  <c:v>0.0</c:v>
                </c:pt>
                <c:pt idx="1776">
                  <c:v>0.0</c:v>
                </c:pt>
                <c:pt idx="1777">
                  <c:v>0.0</c:v>
                </c:pt>
                <c:pt idx="1778">
                  <c:v>0.0</c:v>
                </c:pt>
                <c:pt idx="1779">
                  <c:v>0.0</c:v>
                </c:pt>
                <c:pt idx="1780">
                  <c:v>0.0</c:v>
                </c:pt>
                <c:pt idx="1781">
                  <c:v>0.0</c:v>
                </c:pt>
                <c:pt idx="1782">
                  <c:v>0.0</c:v>
                </c:pt>
                <c:pt idx="1783">
                  <c:v>0.0</c:v>
                </c:pt>
                <c:pt idx="1784">
                  <c:v>0.0</c:v>
                </c:pt>
                <c:pt idx="1785">
                  <c:v>0.0</c:v>
                </c:pt>
                <c:pt idx="1786">
                  <c:v>0.0</c:v>
                </c:pt>
                <c:pt idx="1787">
                  <c:v>0.0</c:v>
                </c:pt>
                <c:pt idx="1788">
                  <c:v>0.0</c:v>
                </c:pt>
                <c:pt idx="1789">
                  <c:v>0.0</c:v>
                </c:pt>
                <c:pt idx="1790">
                  <c:v>0.0</c:v>
                </c:pt>
                <c:pt idx="1791">
                  <c:v>0.0</c:v>
                </c:pt>
                <c:pt idx="1792">
                  <c:v>0.0</c:v>
                </c:pt>
                <c:pt idx="1793">
                  <c:v>0.0</c:v>
                </c:pt>
                <c:pt idx="1794">
                  <c:v>0.0</c:v>
                </c:pt>
                <c:pt idx="1795">
                  <c:v>0.0</c:v>
                </c:pt>
                <c:pt idx="1796">
                  <c:v>0.0</c:v>
                </c:pt>
                <c:pt idx="1797">
                  <c:v>0.0</c:v>
                </c:pt>
                <c:pt idx="1798">
                  <c:v>0.0</c:v>
                </c:pt>
                <c:pt idx="1799">
                  <c:v>0.0</c:v>
                </c:pt>
                <c:pt idx="1800">
                  <c:v>0.0</c:v>
                </c:pt>
                <c:pt idx="1801">
                  <c:v>0.0</c:v>
                </c:pt>
                <c:pt idx="1802">
                  <c:v>0.0</c:v>
                </c:pt>
                <c:pt idx="1803">
                  <c:v>0.0</c:v>
                </c:pt>
                <c:pt idx="1804">
                  <c:v>0.0</c:v>
                </c:pt>
                <c:pt idx="1805">
                  <c:v>0.0</c:v>
                </c:pt>
                <c:pt idx="1806">
                  <c:v>0.0</c:v>
                </c:pt>
                <c:pt idx="1807">
                  <c:v>0.0</c:v>
                </c:pt>
                <c:pt idx="1808">
                  <c:v>0.0</c:v>
                </c:pt>
                <c:pt idx="1809">
                  <c:v>0.0</c:v>
                </c:pt>
                <c:pt idx="1810">
                  <c:v>0.0</c:v>
                </c:pt>
                <c:pt idx="1811">
                  <c:v>0.0</c:v>
                </c:pt>
                <c:pt idx="1812">
                  <c:v>0.0</c:v>
                </c:pt>
                <c:pt idx="1813">
                  <c:v>0.0</c:v>
                </c:pt>
                <c:pt idx="1814">
                  <c:v>0.0</c:v>
                </c:pt>
                <c:pt idx="1815">
                  <c:v>0.0</c:v>
                </c:pt>
                <c:pt idx="1816">
                  <c:v>0.0</c:v>
                </c:pt>
                <c:pt idx="1817">
                  <c:v>0.0</c:v>
                </c:pt>
                <c:pt idx="1818">
                  <c:v>0.0</c:v>
                </c:pt>
                <c:pt idx="1819">
                  <c:v>0.0</c:v>
                </c:pt>
                <c:pt idx="1820">
                  <c:v>0.0</c:v>
                </c:pt>
                <c:pt idx="1821">
                  <c:v>0.0</c:v>
                </c:pt>
                <c:pt idx="1822">
                  <c:v>0.0</c:v>
                </c:pt>
                <c:pt idx="1823">
                  <c:v>0.0</c:v>
                </c:pt>
                <c:pt idx="1824">
                  <c:v>0.0</c:v>
                </c:pt>
                <c:pt idx="1825">
                  <c:v>0.0</c:v>
                </c:pt>
                <c:pt idx="1826">
                  <c:v>0.0</c:v>
                </c:pt>
                <c:pt idx="1827">
                  <c:v>0.0</c:v>
                </c:pt>
                <c:pt idx="1828">
                  <c:v>0.0</c:v>
                </c:pt>
                <c:pt idx="1829">
                  <c:v>0.0</c:v>
                </c:pt>
                <c:pt idx="1830">
                  <c:v>0.0</c:v>
                </c:pt>
                <c:pt idx="1831">
                  <c:v>0.0</c:v>
                </c:pt>
                <c:pt idx="1832">
                  <c:v>0.0</c:v>
                </c:pt>
                <c:pt idx="1833">
                  <c:v>0.0</c:v>
                </c:pt>
                <c:pt idx="1834">
                  <c:v>0.0</c:v>
                </c:pt>
                <c:pt idx="1835">
                  <c:v>0.0</c:v>
                </c:pt>
                <c:pt idx="1836">
                  <c:v>0.0</c:v>
                </c:pt>
                <c:pt idx="1837">
                  <c:v>0.0</c:v>
                </c:pt>
                <c:pt idx="1838">
                  <c:v>0.0</c:v>
                </c:pt>
                <c:pt idx="1839">
                  <c:v>0.0</c:v>
                </c:pt>
                <c:pt idx="1840">
                  <c:v>0.0</c:v>
                </c:pt>
                <c:pt idx="1841">
                  <c:v>0.0</c:v>
                </c:pt>
                <c:pt idx="1842">
                  <c:v>0.0</c:v>
                </c:pt>
                <c:pt idx="1843">
                  <c:v>0.0</c:v>
                </c:pt>
                <c:pt idx="1844">
                  <c:v>0.0</c:v>
                </c:pt>
                <c:pt idx="1845">
                  <c:v>0.0</c:v>
                </c:pt>
                <c:pt idx="1846">
                  <c:v>0.0</c:v>
                </c:pt>
                <c:pt idx="1847">
                  <c:v>0.0</c:v>
                </c:pt>
                <c:pt idx="1848">
                  <c:v>0.0</c:v>
                </c:pt>
                <c:pt idx="1849">
                  <c:v>0.0</c:v>
                </c:pt>
                <c:pt idx="1850">
                  <c:v>0.0</c:v>
                </c:pt>
                <c:pt idx="1851">
                  <c:v>0.0</c:v>
                </c:pt>
                <c:pt idx="1852">
                  <c:v>0.0</c:v>
                </c:pt>
                <c:pt idx="1853">
                  <c:v>0.0</c:v>
                </c:pt>
                <c:pt idx="1854">
                  <c:v>0.0</c:v>
                </c:pt>
                <c:pt idx="1855">
                  <c:v>0.0</c:v>
                </c:pt>
                <c:pt idx="1856">
                  <c:v>0.0</c:v>
                </c:pt>
                <c:pt idx="1857">
                  <c:v>0.0</c:v>
                </c:pt>
                <c:pt idx="1858">
                  <c:v>0.0</c:v>
                </c:pt>
                <c:pt idx="1859">
                  <c:v>0.0</c:v>
                </c:pt>
                <c:pt idx="1860">
                  <c:v>0.0</c:v>
                </c:pt>
                <c:pt idx="1861">
                  <c:v>0.0</c:v>
                </c:pt>
                <c:pt idx="1862">
                  <c:v>0.0</c:v>
                </c:pt>
                <c:pt idx="1863">
                  <c:v>0.0</c:v>
                </c:pt>
                <c:pt idx="1864">
                  <c:v>0.0</c:v>
                </c:pt>
                <c:pt idx="1865">
                  <c:v>0.0</c:v>
                </c:pt>
                <c:pt idx="1866">
                  <c:v>0.0</c:v>
                </c:pt>
                <c:pt idx="1867">
                  <c:v>0.0</c:v>
                </c:pt>
                <c:pt idx="1868">
                  <c:v>0.0</c:v>
                </c:pt>
                <c:pt idx="1869">
                  <c:v>0.0</c:v>
                </c:pt>
                <c:pt idx="1870">
                  <c:v>0.0</c:v>
                </c:pt>
                <c:pt idx="1871">
                  <c:v>0.0</c:v>
                </c:pt>
                <c:pt idx="1872">
                  <c:v>0.0</c:v>
                </c:pt>
                <c:pt idx="1873">
                  <c:v>0.0</c:v>
                </c:pt>
                <c:pt idx="1874">
                  <c:v>0.0</c:v>
                </c:pt>
                <c:pt idx="1875">
                  <c:v>0.0</c:v>
                </c:pt>
                <c:pt idx="1876">
                  <c:v>0.0</c:v>
                </c:pt>
                <c:pt idx="1877">
                  <c:v>0.0</c:v>
                </c:pt>
                <c:pt idx="1878">
                  <c:v>0.0</c:v>
                </c:pt>
                <c:pt idx="1879">
                  <c:v>0.0</c:v>
                </c:pt>
                <c:pt idx="1880">
                  <c:v>0.0</c:v>
                </c:pt>
                <c:pt idx="1881">
                  <c:v>0.0</c:v>
                </c:pt>
                <c:pt idx="1882">
                  <c:v>0.0</c:v>
                </c:pt>
                <c:pt idx="1883">
                  <c:v>0.0</c:v>
                </c:pt>
                <c:pt idx="1884">
                  <c:v>0.0</c:v>
                </c:pt>
                <c:pt idx="1885">
                  <c:v>0.0</c:v>
                </c:pt>
                <c:pt idx="1886">
                  <c:v>0.0</c:v>
                </c:pt>
                <c:pt idx="1887">
                  <c:v>0.0</c:v>
                </c:pt>
                <c:pt idx="1888">
                  <c:v>0.0</c:v>
                </c:pt>
                <c:pt idx="1889">
                  <c:v>0.0</c:v>
                </c:pt>
                <c:pt idx="1890">
                  <c:v>0.0</c:v>
                </c:pt>
                <c:pt idx="1891">
                  <c:v>0.0</c:v>
                </c:pt>
                <c:pt idx="1892">
                  <c:v>0.0</c:v>
                </c:pt>
                <c:pt idx="1893">
                  <c:v>0.0</c:v>
                </c:pt>
                <c:pt idx="1894">
                  <c:v>0.0</c:v>
                </c:pt>
                <c:pt idx="1895">
                  <c:v>0.0</c:v>
                </c:pt>
                <c:pt idx="1896">
                  <c:v>0.0</c:v>
                </c:pt>
                <c:pt idx="1897">
                  <c:v>0.0</c:v>
                </c:pt>
                <c:pt idx="1898">
                  <c:v>0.0</c:v>
                </c:pt>
                <c:pt idx="1899">
                  <c:v>0.0</c:v>
                </c:pt>
                <c:pt idx="1900">
                  <c:v>0.0</c:v>
                </c:pt>
                <c:pt idx="1901">
                  <c:v>0.0</c:v>
                </c:pt>
                <c:pt idx="1902">
                  <c:v>0.0</c:v>
                </c:pt>
                <c:pt idx="1903">
                  <c:v>0.0</c:v>
                </c:pt>
                <c:pt idx="1904">
                  <c:v>0.0</c:v>
                </c:pt>
                <c:pt idx="1905">
                  <c:v>0.0</c:v>
                </c:pt>
                <c:pt idx="1906">
                  <c:v>0.0</c:v>
                </c:pt>
                <c:pt idx="1907">
                  <c:v>0.0</c:v>
                </c:pt>
                <c:pt idx="1908">
                  <c:v>0.0</c:v>
                </c:pt>
                <c:pt idx="1909">
                  <c:v>0.0</c:v>
                </c:pt>
                <c:pt idx="1910">
                  <c:v>0.0</c:v>
                </c:pt>
                <c:pt idx="1911">
                  <c:v>0.0</c:v>
                </c:pt>
                <c:pt idx="1912">
                  <c:v>0.0</c:v>
                </c:pt>
                <c:pt idx="1913">
                  <c:v>0.0</c:v>
                </c:pt>
                <c:pt idx="1914">
                  <c:v>0.0</c:v>
                </c:pt>
                <c:pt idx="1915">
                  <c:v>0.0</c:v>
                </c:pt>
                <c:pt idx="1916">
                  <c:v>0.0</c:v>
                </c:pt>
                <c:pt idx="1917">
                  <c:v>0.0</c:v>
                </c:pt>
                <c:pt idx="1918">
                  <c:v>0.0</c:v>
                </c:pt>
                <c:pt idx="1919">
                  <c:v>0.0</c:v>
                </c:pt>
                <c:pt idx="1920">
                  <c:v>0.0</c:v>
                </c:pt>
                <c:pt idx="1921">
                  <c:v>0.0</c:v>
                </c:pt>
                <c:pt idx="1922">
                  <c:v>0.0</c:v>
                </c:pt>
                <c:pt idx="1923">
                  <c:v>0.0</c:v>
                </c:pt>
                <c:pt idx="1924">
                  <c:v>0.0</c:v>
                </c:pt>
                <c:pt idx="1925">
                  <c:v>0.0</c:v>
                </c:pt>
                <c:pt idx="1926">
                  <c:v>0.0</c:v>
                </c:pt>
                <c:pt idx="1927">
                  <c:v>0.0</c:v>
                </c:pt>
                <c:pt idx="1928">
                  <c:v>0.0</c:v>
                </c:pt>
                <c:pt idx="1929">
                  <c:v>0.0</c:v>
                </c:pt>
                <c:pt idx="1930">
                  <c:v>0.0</c:v>
                </c:pt>
                <c:pt idx="1931">
                  <c:v>0.0</c:v>
                </c:pt>
                <c:pt idx="1932">
                  <c:v>0.0</c:v>
                </c:pt>
                <c:pt idx="1933">
                  <c:v>0.0</c:v>
                </c:pt>
                <c:pt idx="1934">
                  <c:v>0.0</c:v>
                </c:pt>
                <c:pt idx="1935">
                  <c:v>0.0</c:v>
                </c:pt>
                <c:pt idx="1936">
                  <c:v>0.0</c:v>
                </c:pt>
                <c:pt idx="1937">
                  <c:v>0.0</c:v>
                </c:pt>
                <c:pt idx="1938">
                  <c:v>0.0</c:v>
                </c:pt>
                <c:pt idx="1939">
                  <c:v>0.0</c:v>
                </c:pt>
                <c:pt idx="1940">
                  <c:v>0.0</c:v>
                </c:pt>
                <c:pt idx="1941">
                  <c:v>0.0</c:v>
                </c:pt>
                <c:pt idx="1942">
                  <c:v>0.0</c:v>
                </c:pt>
                <c:pt idx="1943">
                  <c:v>0.0</c:v>
                </c:pt>
                <c:pt idx="1944">
                  <c:v>0.0</c:v>
                </c:pt>
                <c:pt idx="1945">
                  <c:v>0.0</c:v>
                </c:pt>
                <c:pt idx="1946">
                  <c:v>0.0</c:v>
                </c:pt>
                <c:pt idx="1947">
                  <c:v>0.0</c:v>
                </c:pt>
                <c:pt idx="1948">
                  <c:v>0.0</c:v>
                </c:pt>
                <c:pt idx="1949">
                  <c:v>0.0</c:v>
                </c:pt>
                <c:pt idx="1950">
                  <c:v>0.0</c:v>
                </c:pt>
                <c:pt idx="1951">
                  <c:v>0.0</c:v>
                </c:pt>
                <c:pt idx="1952">
                  <c:v>0.0</c:v>
                </c:pt>
                <c:pt idx="1953">
                  <c:v>0.0</c:v>
                </c:pt>
                <c:pt idx="1954">
                  <c:v>0.0</c:v>
                </c:pt>
                <c:pt idx="1955">
                  <c:v>0.0</c:v>
                </c:pt>
                <c:pt idx="1956">
                  <c:v>0.0</c:v>
                </c:pt>
                <c:pt idx="1957">
                  <c:v>0.0</c:v>
                </c:pt>
                <c:pt idx="1958">
                  <c:v>0.0</c:v>
                </c:pt>
                <c:pt idx="1959">
                  <c:v>0.0</c:v>
                </c:pt>
                <c:pt idx="1960">
                  <c:v>0.0</c:v>
                </c:pt>
                <c:pt idx="1961">
                  <c:v>0.0</c:v>
                </c:pt>
                <c:pt idx="1962">
                  <c:v>0.0</c:v>
                </c:pt>
                <c:pt idx="1963">
                  <c:v>0.0</c:v>
                </c:pt>
                <c:pt idx="1964">
                  <c:v>0.0</c:v>
                </c:pt>
                <c:pt idx="1965">
                  <c:v>0.0</c:v>
                </c:pt>
                <c:pt idx="1966">
                  <c:v>0.0</c:v>
                </c:pt>
                <c:pt idx="1967">
                  <c:v>0.0</c:v>
                </c:pt>
                <c:pt idx="1968">
                  <c:v>0.0</c:v>
                </c:pt>
                <c:pt idx="1969">
                  <c:v>0.0</c:v>
                </c:pt>
                <c:pt idx="1970">
                  <c:v>0.0</c:v>
                </c:pt>
                <c:pt idx="1971">
                  <c:v>0.0</c:v>
                </c:pt>
                <c:pt idx="1972">
                  <c:v>0.0</c:v>
                </c:pt>
                <c:pt idx="1973">
                  <c:v>0.0</c:v>
                </c:pt>
                <c:pt idx="1974">
                  <c:v>0.0</c:v>
                </c:pt>
                <c:pt idx="1975">
                  <c:v>0.0</c:v>
                </c:pt>
                <c:pt idx="1976">
                  <c:v>0.0</c:v>
                </c:pt>
                <c:pt idx="1977">
                  <c:v>0.0</c:v>
                </c:pt>
                <c:pt idx="1978">
                  <c:v>0.0</c:v>
                </c:pt>
                <c:pt idx="1979">
                  <c:v>0.0</c:v>
                </c:pt>
                <c:pt idx="1980">
                  <c:v>0.0</c:v>
                </c:pt>
                <c:pt idx="1981">
                  <c:v>0.0</c:v>
                </c:pt>
                <c:pt idx="1982">
                  <c:v>0.0</c:v>
                </c:pt>
                <c:pt idx="1983">
                  <c:v>0.0</c:v>
                </c:pt>
                <c:pt idx="1984">
                  <c:v>0.0</c:v>
                </c:pt>
                <c:pt idx="1985">
                  <c:v>0.0</c:v>
                </c:pt>
                <c:pt idx="1986">
                  <c:v>0.0</c:v>
                </c:pt>
                <c:pt idx="1987">
                  <c:v>0.0</c:v>
                </c:pt>
                <c:pt idx="1988">
                  <c:v>0.0</c:v>
                </c:pt>
                <c:pt idx="1989">
                  <c:v>0.0</c:v>
                </c:pt>
                <c:pt idx="1990">
                  <c:v>0.0</c:v>
                </c:pt>
                <c:pt idx="1991">
                  <c:v>0.0</c:v>
                </c:pt>
                <c:pt idx="1992">
                  <c:v>0.0</c:v>
                </c:pt>
                <c:pt idx="1993">
                  <c:v>0.0</c:v>
                </c:pt>
                <c:pt idx="1994">
                  <c:v>0.0</c:v>
                </c:pt>
                <c:pt idx="1995">
                  <c:v>0.0</c:v>
                </c:pt>
                <c:pt idx="1996">
                  <c:v>0.0</c:v>
                </c:pt>
                <c:pt idx="1997">
                  <c:v>0.0</c:v>
                </c:pt>
                <c:pt idx="1998">
                  <c:v>0.0</c:v>
                </c:pt>
                <c:pt idx="1999">
                  <c:v>0.0</c:v>
                </c:pt>
                <c:pt idx="2000">
                  <c:v>0.0</c:v>
                </c:pt>
                <c:pt idx="2001">
                  <c:v>0.0</c:v>
                </c:pt>
                <c:pt idx="2002">
                  <c:v>0.0</c:v>
                </c:pt>
                <c:pt idx="2003">
                  <c:v>0.0</c:v>
                </c:pt>
                <c:pt idx="2004">
                  <c:v>0.0</c:v>
                </c:pt>
                <c:pt idx="2005">
                  <c:v>0.0</c:v>
                </c:pt>
                <c:pt idx="2006">
                  <c:v>0.0</c:v>
                </c:pt>
                <c:pt idx="2007">
                  <c:v>0.0</c:v>
                </c:pt>
                <c:pt idx="2008">
                  <c:v>0.0</c:v>
                </c:pt>
                <c:pt idx="2009">
                  <c:v>0.0</c:v>
                </c:pt>
                <c:pt idx="2010">
                  <c:v>0.0</c:v>
                </c:pt>
                <c:pt idx="2011">
                  <c:v>0.0</c:v>
                </c:pt>
                <c:pt idx="2012">
                  <c:v>0.0</c:v>
                </c:pt>
                <c:pt idx="2013">
                  <c:v>0.0</c:v>
                </c:pt>
                <c:pt idx="2014">
                  <c:v>0.0</c:v>
                </c:pt>
                <c:pt idx="2015">
                  <c:v>0.0</c:v>
                </c:pt>
                <c:pt idx="2016">
                  <c:v>0.0</c:v>
                </c:pt>
                <c:pt idx="2017">
                  <c:v>0.0</c:v>
                </c:pt>
                <c:pt idx="2018">
                  <c:v>0.0</c:v>
                </c:pt>
                <c:pt idx="2019">
                  <c:v>0.0</c:v>
                </c:pt>
                <c:pt idx="2020">
                  <c:v>0.0</c:v>
                </c:pt>
                <c:pt idx="2021">
                  <c:v>0.0</c:v>
                </c:pt>
                <c:pt idx="2022">
                  <c:v>0.0</c:v>
                </c:pt>
                <c:pt idx="2023">
                  <c:v>0.0</c:v>
                </c:pt>
                <c:pt idx="2024">
                  <c:v>0.0</c:v>
                </c:pt>
                <c:pt idx="2025">
                  <c:v>0.0</c:v>
                </c:pt>
                <c:pt idx="2026">
                  <c:v>0.0</c:v>
                </c:pt>
                <c:pt idx="2027">
                  <c:v>0.0</c:v>
                </c:pt>
                <c:pt idx="2028">
                  <c:v>0.0</c:v>
                </c:pt>
                <c:pt idx="2029">
                  <c:v>0.0</c:v>
                </c:pt>
                <c:pt idx="2030">
                  <c:v>0.0</c:v>
                </c:pt>
                <c:pt idx="2031">
                  <c:v>0.0</c:v>
                </c:pt>
                <c:pt idx="2032">
                  <c:v>0.0</c:v>
                </c:pt>
                <c:pt idx="2033">
                  <c:v>0.0</c:v>
                </c:pt>
                <c:pt idx="2034">
                  <c:v>0.0</c:v>
                </c:pt>
                <c:pt idx="2035">
                  <c:v>0.0</c:v>
                </c:pt>
                <c:pt idx="2036">
                  <c:v>0.0</c:v>
                </c:pt>
                <c:pt idx="2037">
                  <c:v>0.0</c:v>
                </c:pt>
                <c:pt idx="2038">
                  <c:v>0.0</c:v>
                </c:pt>
                <c:pt idx="2039">
                  <c:v>0.0</c:v>
                </c:pt>
                <c:pt idx="2040">
                  <c:v>0.0</c:v>
                </c:pt>
                <c:pt idx="2041">
                  <c:v>0.0</c:v>
                </c:pt>
                <c:pt idx="2042">
                  <c:v>0.0</c:v>
                </c:pt>
                <c:pt idx="2043">
                  <c:v>0.0</c:v>
                </c:pt>
                <c:pt idx="2044">
                  <c:v>0.0</c:v>
                </c:pt>
                <c:pt idx="2045">
                  <c:v>0.0</c:v>
                </c:pt>
                <c:pt idx="2046">
                  <c:v>0.0</c:v>
                </c:pt>
                <c:pt idx="2047">
                  <c:v>0.0</c:v>
                </c:pt>
                <c:pt idx="2048">
                  <c:v>0.0</c:v>
                </c:pt>
                <c:pt idx="2049">
                  <c:v>0.0</c:v>
                </c:pt>
                <c:pt idx="2050">
                  <c:v>0.0</c:v>
                </c:pt>
                <c:pt idx="2051">
                  <c:v>0.0</c:v>
                </c:pt>
                <c:pt idx="2052">
                  <c:v>0.0</c:v>
                </c:pt>
                <c:pt idx="2053">
                  <c:v>0.0</c:v>
                </c:pt>
                <c:pt idx="2054">
                  <c:v>0.0</c:v>
                </c:pt>
                <c:pt idx="2055">
                  <c:v>0.0</c:v>
                </c:pt>
                <c:pt idx="2056">
                  <c:v>0.0</c:v>
                </c:pt>
                <c:pt idx="2057">
                  <c:v>0.0</c:v>
                </c:pt>
                <c:pt idx="2058">
                  <c:v>0.0</c:v>
                </c:pt>
                <c:pt idx="2059">
                  <c:v>0.0</c:v>
                </c:pt>
                <c:pt idx="2060">
                  <c:v>0.0</c:v>
                </c:pt>
                <c:pt idx="2061">
                  <c:v>0.0</c:v>
                </c:pt>
                <c:pt idx="2062">
                  <c:v>0.0</c:v>
                </c:pt>
                <c:pt idx="2063">
                  <c:v>0.0</c:v>
                </c:pt>
                <c:pt idx="2064">
                  <c:v>0.0</c:v>
                </c:pt>
                <c:pt idx="2065">
                  <c:v>0.0</c:v>
                </c:pt>
                <c:pt idx="2066">
                  <c:v>0.0</c:v>
                </c:pt>
                <c:pt idx="2067">
                  <c:v>0.0</c:v>
                </c:pt>
                <c:pt idx="2068">
                  <c:v>0.0</c:v>
                </c:pt>
                <c:pt idx="2069">
                  <c:v>0.0</c:v>
                </c:pt>
                <c:pt idx="2070">
                  <c:v>0.0</c:v>
                </c:pt>
                <c:pt idx="2071">
                  <c:v>0.0</c:v>
                </c:pt>
                <c:pt idx="2072">
                  <c:v>0.0</c:v>
                </c:pt>
                <c:pt idx="2073">
                  <c:v>0.0</c:v>
                </c:pt>
                <c:pt idx="2074">
                  <c:v>0.0</c:v>
                </c:pt>
                <c:pt idx="2075">
                  <c:v>0.0</c:v>
                </c:pt>
                <c:pt idx="2076">
                  <c:v>0.0</c:v>
                </c:pt>
                <c:pt idx="2077">
                  <c:v>0.0</c:v>
                </c:pt>
                <c:pt idx="2078">
                  <c:v>0.0</c:v>
                </c:pt>
                <c:pt idx="2079">
                  <c:v>0.0</c:v>
                </c:pt>
                <c:pt idx="2080">
                  <c:v>0.0</c:v>
                </c:pt>
                <c:pt idx="2081">
                  <c:v>0.0</c:v>
                </c:pt>
                <c:pt idx="2082">
                  <c:v>0.0</c:v>
                </c:pt>
                <c:pt idx="2083">
                  <c:v>0.0</c:v>
                </c:pt>
                <c:pt idx="2084">
                  <c:v>0.0</c:v>
                </c:pt>
                <c:pt idx="2085">
                  <c:v>0.0</c:v>
                </c:pt>
                <c:pt idx="2086">
                  <c:v>0.0</c:v>
                </c:pt>
                <c:pt idx="2087">
                  <c:v>0.0</c:v>
                </c:pt>
                <c:pt idx="2088">
                  <c:v>0.0</c:v>
                </c:pt>
                <c:pt idx="2089">
                  <c:v>0.0</c:v>
                </c:pt>
                <c:pt idx="2090">
                  <c:v>0.0</c:v>
                </c:pt>
                <c:pt idx="2091">
                  <c:v>0.0</c:v>
                </c:pt>
                <c:pt idx="2092">
                  <c:v>0.0</c:v>
                </c:pt>
                <c:pt idx="2093">
                  <c:v>0.0</c:v>
                </c:pt>
                <c:pt idx="2094">
                  <c:v>0.0</c:v>
                </c:pt>
                <c:pt idx="2095">
                  <c:v>0.0</c:v>
                </c:pt>
                <c:pt idx="2096">
                  <c:v>0.0</c:v>
                </c:pt>
                <c:pt idx="2097">
                  <c:v>0.0</c:v>
                </c:pt>
                <c:pt idx="2098">
                  <c:v>0.0</c:v>
                </c:pt>
                <c:pt idx="2099">
                  <c:v>0.0</c:v>
                </c:pt>
                <c:pt idx="2100">
                  <c:v>0.0</c:v>
                </c:pt>
                <c:pt idx="2101">
                  <c:v>0.0</c:v>
                </c:pt>
                <c:pt idx="2102">
                  <c:v>0.0</c:v>
                </c:pt>
                <c:pt idx="2103">
                  <c:v>0.0</c:v>
                </c:pt>
                <c:pt idx="2104">
                  <c:v>0.0</c:v>
                </c:pt>
                <c:pt idx="2105">
                  <c:v>0.0</c:v>
                </c:pt>
                <c:pt idx="2106">
                  <c:v>0.0</c:v>
                </c:pt>
                <c:pt idx="2107">
                  <c:v>0.0</c:v>
                </c:pt>
                <c:pt idx="2108">
                  <c:v>0.0</c:v>
                </c:pt>
                <c:pt idx="2109">
                  <c:v>0.0</c:v>
                </c:pt>
                <c:pt idx="2110">
                  <c:v>0.0</c:v>
                </c:pt>
                <c:pt idx="2111">
                  <c:v>0.0</c:v>
                </c:pt>
                <c:pt idx="2112">
                  <c:v>0.0</c:v>
                </c:pt>
                <c:pt idx="2113">
                  <c:v>0.0</c:v>
                </c:pt>
                <c:pt idx="2114">
                  <c:v>0.0</c:v>
                </c:pt>
                <c:pt idx="2115">
                  <c:v>0.0</c:v>
                </c:pt>
                <c:pt idx="2116">
                  <c:v>0.0</c:v>
                </c:pt>
                <c:pt idx="2117">
                  <c:v>0.0</c:v>
                </c:pt>
                <c:pt idx="2118">
                  <c:v>0.0</c:v>
                </c:pt>
                <c:pt idx="2119">
                  <c:v>0.0</c:v>
                </c:pt>
                <c:pt idx="2120">
                  <c:v>0.0</c:v>
                </c:pt>
                <c:pt idx="2121">
                  <c:v>0.0</c:v>
                </c:pt>
                <c:pt idx="2122">
                  <c:v>0.0</c:v>
                </c:pt>
                <c:pt idx="2123">
                  <c:v>0.0</c:v>
                </c:pt>
                <c:pt idx="2124">
                  <c:v>0.0</c:v>
                </c:pt>
                <c:pt idx="2125">
                  <c:v>0.0</c:v>
                </c:pt>
                <c:pt idx="2126">
                  <c:v>0.0</c:v>
                </c:pt>
                <c:pt idx="2127">
                  <c:v>0.0</c:v>
                </c:pt>
                <c:pt idx="2128">
                  <c:v>0.0</c:v>
                </c:pt>
                <c:pt idx="2129">
                  <c:v>0.0</c:v>
                </c:pt>
                <c:pt idx="2130">
                  <c:v>0.0</c:v>
                </c:pt>
                <c:pt idx="2131">
                  <c:v>0.0</c:v>
                </c:pt>
                <c:pt idx="2132">
                  <c:v>0.0</c:v>
                </c:pt>
                <c:pt idx="2133">
                  <c:v>0.0</c:v>
                </c:pt>
                <c:pt idx="2134">
                  <c:v>0.0</c:v>
                </c:pt>
                <c:pt idx="2135">
                  <c:v>0.0</c:v>
                </c:pt>
                <c:pt idx="2136">
                  <c:v>0.0</c:v>
                </c:pt>
                <c:pt idx="2137">
                  <c:v>0.0</c:v>
                </c:pt>
                <c:pt idx="2138">
                  <c:v>0.0</c:v>
                </c:pt>
                <c:pt idx="2139">
                  <c:v>0.0</c:v>
                </c:pt>
                <c:pt idx="2140">
                  <c:v>0.0</c:v>
                </c:pt>
                <c:pt idx="2141">
                  <c:v>0.0</c:v>
                </c:pt>
                <c:pt idx="2142">
                  <c:v>0.0</c:v>
                </c:pt>
                <c:pt idx="2143">
                  <c:v>0.0</c:v>
                </c:pt>
                <c:pt idx="2144">
                  <c:v>0.0</c:v>
                </c:pt>
                <c:pt idx="2145">
                  <c:v>0.0</c:v>
                </c:pt>
                <c:pt idx="2146">
                  <c:v>0.0</c:v>
                </c:pt>
                <c:pt idx="2147">
                  <c:v>0.0</c:v>
                </c:pt>
                <c:pt idx="2148">
                  <c:v>0.0</c:v>
                </c:pt>
                <c:pt idx="2149">
                  <c:v>0.0</c:v>
                </c:pt>
                <c:pt idx="2150">
                  <c:v>0.0</c:v>
                </c:pt>
                <c:pt idx="2151">
                  <c:v>0.0</c:v>
                </c:pt>
                <c:pt idx="2152">
                  <c:v>0.0</c:v>
                </c:pt>
                <c:pt idx="2153">
                  <c:v>0.0</c:v>
                </c:pt>
                <c:pt idx="2154">
                  <c:v>0.0</c:v>
                </c:pt>
                <c:pt idx="2155">
                  <c:v>0.0</c:v>
                </c:pt>
                <c:pt idx="2156">
                  <c:v>0.0</c:v>
                </c:pt>
                <c:pt idx="2157">
                  <c:v>0.0</c:v>
                </c:pt>
                <c:pt idx="2158">
                  <c:v>0.0</c:v>
                </c:pt>
                <c:pt idx="2159">
                  <c:v>0.0</c:v>
                </c:pt>
                <c:pt idx="2160">
                  <c:v>0.0</c:v>
                </c:pt>
                <c:pt idx="2161">
                  <c:v>0.0</c:v>
                </c:pt>
                <c:pt idx="2162">
                  <c:v>0.0</c:v>
                </c:pt>
                <c:pt idx="2163">
                  <c:v>0.0</c:v>
                </c:pt>
                <c:pt idx="2164">
                  <c:v>0.0</c:v>
                </c:pt>
                <c:pt idx="2165">
                  <c:v>0.0</c:v>
                </c:pt>
                <c:pt idx="2166">
                  <c:v>0.0</c:v>
                </c:pt>
                <c:pt idx="2167">
                  <c:v>0.0</c:v>
                </c:pt>
                <c:pt idx="2168">
                  <c:v>0.0</c:v>
                </c:pt>
                <c:pt idx="2169">
                  <c:v>0.0</c:v>
                </c:pt>
                <c:pt idx="2170">
                  <c:v>0.0</c:v>
                </c:pt>
                <c:pt idx="2171">
                  <c:v>0.0</c:v>
                </c:pt>
                <c:pt idx="2172">
                  <c:v>0.0</c:v>
                </c:pt>
                <c:pt idx="2173">
                  <c:v>0.0</c:v>
                </c:pt>
                <c:pt idx="2174">
                  <c:v>0.0</c:v>
                </c:pt>
                <c:pt idx="2175">
                  <c:v>0.0</c:v>
                </c:pt>
                <c:pt idx="2176">
                  <c:v>0.0</c:v>
                </c:pt>
                <c:pt idx="2177">
                  <c:v>0.0</c:v>
                </c:pt>
                <c:pt idx="2178">
                  <c:v>0.0</c:v>
                </c:pt>
                <c:pt idx="2179">
                  <c:v>0.0</c:v>
                </c:pt>
                <c:pt idx="2180">
                  <c:v>0.0</c:v>
                </c:pt>
                <c:pt idx="2181">
                  <c:v>0.0</c:v>
                </c:pt>
                <c:pt idx="2182">
                  <c:v>0.0</c:v>
                </c:pt>
                <c:pt idx="2183">
                  <c:v>0.0</c:v>
                </c:pt>
                <c:pt idx="2184">
                  <c:v>0.0</c:v>
                </c:pt>
                <c:pt idx="2185">
                  <c:v>0.0</c:v>
                </c:pt>
                <c:pt idx="2186">
                  <c:v>0.0</c:v>
                </c:pt>
                <c:pt idx="2187">
                  <c:v>0.0</c:v>
                </c:pt>
                <c:pt idx="2188">
                  <c:v>0.0</c:v>
                </c:pt>
                <c:pt idx="2189">
                  <c:v>0.0</c:v>
                </c:pt>
                <c:pt idx="2190">
                  <c:v>0.0</c:v>
                </c:pt>
                <c:pt idx="2191">
                  <c:v>0.0</c:v>
                </c:pt>
                <c:pt idx="2192">
                  <c:v>0.0</c:v>
                </c:pt>
                <c:pt idx="2193">
                  <c:v>0.0</c:v>
                </c:pt>
                <c:pt idx="2194">
                  <c:v>0.0</c:v>
                </c:pt>
                <c:pt idx="2195">
                  <c:v>0.0</c:v>
                </c:pt>
                <c:pt idx="2196">
                  <c:v>0.0</c:v>
                </c:pt>
                <c:pt idx="2197">
                  <c:v>0.0</c:v>
                </c:pt>
                <c:pt idx="2198">
                  <c:v>0.0</c:v>
                </c:pt>
                <c:pt idx="2199">
                  <c:v>0.0</c:v>
                </c:pt>
                <c:pt idx="2200">
                  <c:v>0.0</c:v>
                </c:pt>
                <c:pt idx="2201">
                  <c:v>0.0</c:v>
                </c:pt>
                <c:pt idx="2202">
                  <c:v>0.0</c:v>
                </c:pt>
                <c:pt idx="2203">
                  <c:v>0.0</c:v>
                </c:pt>
                <c:pt idx="2204">
                  <c:v>0.0</c:v>
                </c:pt>
                <c:pt idx="2205">
                  <c:v>0.0</c:v>
                </c:pt>
                <c:pt idx="2206">
                  <c:v>0.0</c:v>
                </c:pt>
                <c:pt idx="2207">
                  <c:v>0.0</c:v>
                </c:pt>
                <c:pt idx="2208">
                  <c:v>0.0</c:v>
                </c:pt>
                <c:pt idx="2209">
                  <c:v>0.0</c:v>
                </c:pt>
                <c:pt idx="2210">
                  <c:v>0.0</c:v>
                </c:pt>
                <c:pt idx="2211">
                  <c:v>0.0</c:v>
                </c:pt>
                <c:pt idx="2212">
                  <c:v>0.0</c:v>
                </c:pt>
                <c:pt idx="2213">
                  <c:v>0.0</c:v>
                </c:pt>
                <c:pt idx="2214">
                  <c:v>0.0</c:v>
                </c:pt>
                <c:pt idx="2215">
                  <c:v>0.0</c:v>
                </c:pt>
                <c:pt idx="2216">
                  <c:v>0.0</c:v>
                </c:pt>
                <c:pt idx="2217">
                  <c:v>0.0</c:v>
                </c:pt>
                <c:pt idx="2218">
                  <c:v>0.0</c:v>
                </c:pt>
                <c:pt idx="2219">
                  <c:v>0.0</c:v>
                </c:pt>
                <c:pt idx="2220">
                  <c:v>0.0</c:v>
                </c:pt>
                <c:pt idx="2221">
                  <c:v>0.0</c:v>
                </c:pt>
                <c:pt idx="2222">
                  <c:v>0.0</c:v>
                </c:pt>
                <c:pt idx="2223">
                  <c:v>0.0</c:v>
                </c:pt>
                <c:pt idx="2224">
                  <c:v>0.0</c:v>
                </c:pt>
                <c:pt idx="2225">
                  <c:v>0.0</c:v>
                </c:pt>
                <c:pt idx="2226">
                  <c:v>0.0</c:v>
                </c:pt>
                <c:pt idx="2227">
                  <c:v>0.0</c:v>
                </c:pt>
                <c:pt idx="2228">
                  <c:v>0.0</c:v>
                </c:pt>
              </c:numCache>
            </c:numRef>
          </c:val>
          <c:smooth val="0"/>
        </c:ser>
        <c:dLbls>
          <c:showLegendKey val="0"/>
          <c:showVal val="0"/>
          <c:showCatName val="0"/>
          <c:showSerName val="0"/>
          <c:showPercent val="0"/>
          <c:showBubbleSize val="0"/>
        </c:dLbls>
        <c:marker val="1"/>
        <c:smooth val="0"/>
        <c:axId val="-2088650808"/>
        <c:axId val="-2088647624"/>
      </c:lineChart>
      <c:catAx>
        <c:axId val="-2088650808"/>
        <c:scaling>
          <c:orientation val="minMax"/>
        </c:scaling>
        <c:delete val="0"/>
        <c:axPos val="b"/>
        <c:numFmt formatCode="General" sourceLinked="1"/>
        <c:majorTickMark val="none"/>
        <c:minorTickMark val="none"/>
        <c:tickLblPos val="low"/>
        <c:txPr>
          <a:bodyPr rot="-5400000" vert="horz"/>
          <a:lstStyle/>
          <a:p>
            <a:pPr>
              <a:defRPr/>
            </a:pPr>
            <a:endParaRPr lang="en-US"/>
          </a:p>
        </c:txPr>
        <c:crossAx val="-2088647624"/>
        <c:crosses val="autoZero"/>
        <c:auto val="1"/>
        <c:lblAlgn val="ctr"/>
        <c:lblOffset val="100"/>
        <c:tickLblSkip val="1"/>
        <c:noMultiLvlLbl val="0"/>
      </c:catAx>
      <c:valAx>
        <c:axId val="-2088647624"/>
        <c:scaling>
          <c:orientation val="minMax"/>
          <c:max val="5.0"/>
          <c:min val="-2.0"/>
        </c:scaling>
        <c:delete val="0"/>
        <c:axPos val="l"/>
        <c:majorGridlines/>
        <c:numFmt formatCode="_-* #,##0.0_-;\-* #,##0.0_-;_-* &quot;-&quot;??_-;_-@_-" sourceLinked="1"/>
        <c:majorTickMark val="out"/>
        <c:minorTickMark val="none"/>
        <c:tickLblPos val="nextTo"/>
        <c:spPr>
          <a:ln>
            <a:solidFill>
              <a:schemeClr val="bg1"/>
            </a:solidFill>
          </a:ln>
        </c:spPr>
        <c:crossAx val="-2088650808"/>
        <c:crosses val="autoZero"/>
        <c:crossBetween val="between"/>
      </c:valAx>
    </c:plotArea>
    <c:plotVisOnly val="1"/>
    <c:dispBlanksAs val="gap"/>
    <c:showDLblsOverMax val="0"/>
  </c:chart>
  <c:spPr>
    <a:ln>
      <a:noFill/>
    </a:ln>
  </c:spPr>
  <c:printSettings>
    <c:headerFooter/>
    <c:pageMargins b="1.0" l="0.75" r="0.75" t="1.0" header="0.5" footer="0.5"/>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623767342689385"/>
          <c:y val="0.264290029720509"/>
          <c:w val="0.928720908761395"/>
          <c:h val="0.706292020009961"/>
        </c:manualLayout>
      </c:layout>
      <c:barChart>
        <c:barDir val="col"/>
        <c:grouping val="clustered"/>
        <c:varyColors val="0"/>
        <c:ser>
          <c:idx val="0"/>
          <c:order val="0"/>
          <c:tx>
            <c:v>Wholesale Inflation</c:v>
          </c:tx>
          <c:invertIfNegative val="0"/>
          <c:cat>
            <c:strRef>
              <c:f>Inflation!$C$93:$C$249</c:f>
              <c:strCache>
                <c:ptCount val="149"/>
                <c:pt idx="4">
                  <c:v>07</c:v>
                </c:pt>
                <c:pt idx="16">
                  <c:v>08</c:v>
                </c:pt>
                <c:pt idx="28">
                  <c:v>09</c:v>
                </c:pt>
                <c:pt idx="40">
                  <c:v>10</c:v>
                </c:pt>
                <c:pt idx="52">
                  <c:v>11</c:v>
                </c:pt>
                <c:pt idx="64">
                  <c:v>12</c:v>
                </c:pt>
                <c:pt idx="76">
                  <c:v>13</c:v>
                </c:pt>
                <c:pt idx="88">
                  <c:v>14</c:v>
                </c:pt>
                <c:pt idx="100">
                  <c:v>15</c:v>
                </c:pt>
                <c:pt idx="112">
                  <c:v>16</c:v>
                </c:pt>
                <c:pt idx="124">
                  <c:v>17</c:v>
                </c:pt>
                <c:pt idx="136">
                  <c:v>18</c:v>
                </c:pt>
                <c:pt idx="148">
                  <c:v>19</c:v>
                </c:pt>
              </c:strCache>
            </c:strRef>
          </c:cat>
          <c:val>
            <c:numRef>
              <c:f>Inflation!$F$93:$F$249</c:f>
              <c:numCache>
                <c:formatCode>0.0%</c:formatCode>
                <c:ptCount val="157"/>
                <c:pt idx="0">
                  <c:v>0.0009</c:v>
                </c:pt>
                <c:pt idx="1">
                  <c:v>-0.016</c:v>
                </c:pt>
                <c:pt idx="2">
                  <c:v>0.009</c:v>
                </c:pt>
                <c:pt idx="3">
                  <c:v>0.011</c:v>
                </c:pt>
                <c:pt idx="4">
                  <c:v>0.001</c:v>
                </c:pt>
                <c:pt idx="5">
                  <c:v>0.024</c:v>
                </c:pt>
                <c:pt idx="6">
                  <c:v>0.031</c:v>
                </c:pt>
                <c:pt idx="7">
                  <c:v>0.032</c:v>
                </c:pt>
                <c:pt idx="8">
                  <c:v>0.039</c:v>
                </c:pt>
                <c:pt idx="9">
                  <c:v>0.033</c:v>
                </c:pt>
                <c:pt idx="10">
                  <c:v>0.042</c:v>
                </c:pt>
                <c:pt idx="11">
                  <c:v>0.023</c:v>
                </c:pt>
                <c:pt idx="12">
                  <c:v>0.044</c:v>
                </c:pt>
                <c:pt idx="13">
                  <c:v>0.061</c:v>
                </c:pt>
                <c:pt idx="14">
                  <c:v>0.072</c:v>
                </c:pt>
                <c:pt idx="15">
                  <c:v>0.062</c:v>
                </c:pt>
                <c:pt idx="16">
                  <c:v>0.074</c:v>
                </c:pt>
                <c:pt idx="17">
                  <c:v>0.065</c:v>
                </c:pt>
                <c:pt idx="18">
                  <c:v>0.067</c:v>
                </c:pt>
                <c:pt idx="19">
                  <c:v>0.064</c:v>
                </c:pt>
                <c:pt idx="20">
                  <c:v>0.073</c:v>
                </c:pt>
                <c:pt idx="21">
                  <c:v>0.091</c:v>
                </c:pt>
                <c:pt idx="22">
                  <c:v>0.099</c:v>
                </c:pt>
                <c:pt idx="23">
                  <c:v>0.097</c:v>
                </c:pt>
                <c:pt idx="24">
                  <c:v>0.087</c:v>
                </c:pt>
                <c:pt idx="25">
                  <c:v>0.052</c:v>
                </c:pt>
                <c:pt idx="26">
                  <c:v>0.004</c:v>
                </c:pt>
                <c:pt idx="27">
                  <c:v>-0.009</c:v>
                </c:pt>
                <c:pt idx="28">
                  <c:v>-0.009</c:v>
                </c:pt>
                <c:pt idx="29">
                  <c:v>-0.014</c:v>
                </c:pt>
                <c:pt idx="30">
                  <c:v>-0.034</c:v>
                </c:pt>
                <c:pt idx="31">
                  <c:v>-0.035</c:v>
                </c:pt>
                <c:pt idx="32">
                  <c:v>-0.048</c:v>
                </c:pt>
                <c:pt idx="33">
                  <c:v>-0.044</c:v>
                </c:pt>
                <c:pt idx="34">
                  <c:v>-0.069</c:v>
                </c:pt>
                <c:pt idx="35">
                  <c:v>-0.044</c:v>
                </c:pt>
                <c:pt idx="36">
                  <c:v>-0.048</c:v>
                </c:pt>
                <c:pt idx="37">
                  <c:v>-0.019</c:v>
                </c:pt>
                <c:pt idx="38">
                  <c:v>0.024</c:v>
                </c:pt>
                <c:pt idx="39">
                  <c:v>0.043</c:v>
                </c:pt>
                <c:pt idx="40">
                  <c:v>0.045</c:v>
                </c:pt>
                <c:pt idx="41">
                  <c:v>0.042</c:v>
                </c:pt>
                <c:pt idx="42">
                  <c:v>0.059</c:v>
                </c:pt>
                <c:pt idx="43">
                  <c:v>0.054</c:v>
                </c:pt>
                <c:pt idx="44">
                  <c:v>0.051</c:v>
                </c:pt>
                <c:pt idx="45">
                  <c:v>0.027</c:v>
                </c:pt>
                <c:pt idx="46">
                  <c:v>0.041</c:v>
                </c:pt>
                <c:pt idx="47">
                  <c:v>0.033</c:v>
                </c:pt>
                <c:pt idx="48">
                  <c:v>0.04</c:v>
                </c:pt>
                <c:pt idx="49">
                  <c:v>0.043</c:v>
                </c:pt>
                <c:pt idx="50">
                  <c:v>0.035</c:v>
                </c:pt>
                <c:pt idx="51">
                  <c:v>0.038</c:v>
                </c:pt>
                <c:pt idx="52">
                  <c:v>0.036</c:v>
                </c:pt>
                <c:pt idx="53">
                  <c:v>0.033</c:v>
                </c:pt>
                <c:pt idx="54">
                  <c:v>0.039</c:v>
                </c:pt>
                <c:pt idx="55">
                  <c:v>0.04</c:v>
                </c:pt>
                <c:pt idx="56">
                  <c:v>0.041</c:v>
                </c:pt>
                <c:pt idx="57">
                  <c:v>0.044</c:v>
                </c:pt>
                <c:pt idx="58">
                  <c:v>0.044</c:v>
                </c:pt>
                <c:pt idx="59">
                  <c:v>0.044</c:v>
                </c:pt>
                <c:pt idx="60">
                  <c:v>0.045</c:v>
                </c:pt>
                <c:pt idx="61">
                  <c:v>0.037</c:v>
                </c:pt>
                <c:pt idx="62">
                  <c:v>0.037</c:v>
                </c:pt>
                <c:pt idx="63">
                  <c:v>0.033</c:v>
                </c:pt>
                <c:pt idx="64">
                  <c:v>0.031</c:v>
                </c:pt>
                <c:pt idx="65">
                  <c:v>0.028</c:v>
                </c:pt>
                <c:pt idx="66">
                  <c:v>0.023</c:v>
                </c:pt>
                <c:pt idx="67">
                  <c:v>0.021</c:v>
                </c:pt>
                <c:pt idx="68">
                  <c:v>0.017</c:v>
                </c:pt>
                <c:pt idx="69">
                  <c:v>0.013</c:v>
                </c:pt>
                <c:pt idx="70">
                  <c:v>0.01</c:v>
                </c:pt>
                <c:pt idx="71">
                  <c:v>0.011</c:v>
                </c:pt>
                <c:pt idx="72">
                  <c:v>0.014</c:v>
                </c:pt>
                <c:pt idx="73">
                  <c:v>0.019</c:v>
                </c:pt>
                <c:pt idx="74">
                  <c:v>0.017</c:v>
                </c:pt>
                <c:pt idx="75">
                  <c:v>0.018</c:v>
                </c:pt>
                <c:pt idx="76">
                  <c:v>0.017</c:v>
                </c:pt>
                <c:pt idx="77">
                  <c:v>0.016</c:v>
                </c:pt>
                <c:pt idx="78">
                  <c:v>0.014</c:v>
                </c:pt>
                <c:pt idx="79">
                  <c:v>0.009</c:v>
                </c:pt>
                <c:pt idx="80">
                  <c:v>0.009</c:v>
                </c:pt>
                <c:pt idx="81">
                  <c:v>0.016</c:v>
                </c:pt>
                <c:pt idx="82">
                  <c:v>0.019</c:v>
                </c:pt>
                <c:pt idx="83">
                  <c:v>0.017</c:v>
                </c:pt>
                <c:pt idx="84">
                  <c:v>0.011</c:v>
                </c:pt>
                <c:pt idx="85">
                  <c:v>0.011</c:v>
                </c:pt>
                <c:pt idx="86">
                  <c:v>0.012</c:v>
                </c:pt>
                <c:pt idx="87">
                  <c:v>0.012</c:v>
                </c:pt>
                <c:pt idx="88">
                  <c:v>0.013</c:v>
                </c:pt>
                <c:pt idx="89">
                  <c:v>0.014</c:v>
                </c:pt>
                <c:pt idx="90">
                  <c:v>0.017</c:v>
                </c:pt>
                <c:pt idx="91">
                  <c:v>0.019</c:v>
                </c:pt>
                <c:pt idx="92">
                  <c:v>0.022</c:v>
                </c:pt>
                <c:pt idx="93">
                  <c:v>0.018</c:v>
                </c:pt>
                <c:pt idx="94">
                  <c:v>0.019</c:v>
                </c:pt>
                <c:pt idx="95">
                  <c:v>0.018</c:v>
                </c:pt>
                <c:pt idx="96">
                  <c:v>0.016</c:v>
                </c:pt>
                <c:pt idx="97">
                  <c:v>0.016</c:v>
                </c:pt>
                <c:pt idx="98">
                  <c:v>0.013</c:v>
                </c:pt>
                <c:pt idx="99">
                  <c:v>0.009</c:v>
                </c:pt>
                <c:pt idx="100">
                  <c:v>0.0</c:v>
                </c:pt>
                <c:pt idx="101">
                  <c:v>-0.006</c:v>
                </c:pt>
                <c:pt idx="102">
                  <c:v>-0.009</c:v>
                </c:pt>
                <c:pt idx="103">
                  <c:v>-0.01</c:v>
                </c:pt>
                <c:pt idx="104">
                  <c:v>-0.008</c:v>
                </c:pt>
                <c:pt idx="105">
                  <c:v>-0.005</c:v>
                </c:pt>
                <c:pt idx="106">
                  <c:v>-0.007</c:v>
                </c:pt>
                <c:pt idx="107">
                  <c:v>-0.009</c:v>
                </c:pt>
                <c:pt idx="108">
                  <c:v>-0.012</c:v>
                </c:pt>
                <c:pt idx="109">
                  <c:v>-0.015</c:v>
                </c:pt>
                <c:pt idx="110">
                  <c:v>-0.013</c:v>
                </c:pt>
                <c:pt idx="111">
                  <c:v>-0.011</c:v>
                </c:pt>
                <c:pt idx="112">
                  <c:v>-0.001</c:v>
                </c:pt>
                <c:pt idx="113">
                  <c:v>0.001</c:v>
                </c:pt>
                <c:pt idx="114">
                  <c:v>-0.001</c:v>
                </c:pt>
                <c:pt idx="115">
                  <c:v>0.002</c:v>
                </c:pt>
                <c:pt idx="116">
                  <c:v>0.0</c:v>
                </c:pt>
                <c:pt idx="117">
                  <c:v>0.002</c:v>
                </c:pt>
                <c:pt idx="118">
                  <c:v>0.0</c:v>
                </c:pt>
                <c:pt idx="119">
                  <c:v>0.0</c:v>
                </c:pt>
                <c:pt idx="120">
                  <c:v>0.007</c:v>
                </c:pt>
                <c:pt idx="121">
                  <c:v>0.012</c:v>
                </c:pt>
                <c:pt idx="122">
                  <c:v>0.013</c:v>
                </c:pt>
                <c:pt idx="123">
                  <c:v>0.017</c:v>
                </c:pt>
                <c:pt idx="124">
                  <c:v>0.017</c:v>
                </c:pt>
                <c:pt idx="125">
                  <c:v>0.02</c:v>
                </c:pt>
                <c:pt idx="126">
                  <c:v>0.022</c:v>
                </c:pt>
                <c:pt idx="127">
                  <c:v>0.025</c:v>
                </c:pt>
                <c:pt idx="128">
                  <c:v>0.023</c:v>
                </c:pt>
                <c:pt idx="129">
                  <c:v>0.019</c:v>
                </c:pt>
                <c:pt idx="130">
                  <c:v>0.02</c:v>
                </c:pt>
                <c:pt idx="131">
                  <c:v>0.024</c:v>
                </c:pt>
                <c:pt idx="132">
                  <c:v>0.026</c:v>
                </c:pt>
                <c:pt idx="133">
                  <c:v>0.028</c:v>
                </c:pt>
                <c:pt idx="134">
                  <c:v>0.031</c:v>
                </c:pt>
                <c:pt idx="135">
                  <c:v>0.026</c:v>
                </c:pt>
                <c:pt idx="136">
                  <c:v>0.027</c:v>
                </c:pt>
                <c:pt idx="137">
                  <c:v>0.027</c:v>
                </c:pt>
                <c:pt idx="138">
                  <c:v>0.03</c:v>
                </c:pt>
                <c:pt idx="139">
                  <c:v>0.026</c:v>
                </c:pt>
                <c:pt idx="140">
                  <c:v>0.031</c:v>
                </c:pt>
                <c:pt idx="141">
                  <c:v>0.034</c:v>
                </c:pt>
                <c:pt idx="142">
                  <c:v>0.035</c:v>
                </c:pt>
                <c:pt idx="143">
                  <c:v>0.028</c:v>
                </c:pt>
                <c:pt idx="144">
                  <c:v>0.028</c:v>
                </c:pt>
                <c:pt idx="145">
                  <c:v>0.029</c:v>
                </c:pt>
                <c:pt idx="146">
                  <c:v>0.025</c:v>
                </c:pt>
                <c:pt idx="147">
                  <c:v>0.025</c:v>
                </c:pt>
                <c:pt idx="148">
                  <c:v>0.026</c:v>
                </c:pt>
                <c:pt idx="149">
                  <c:v>0.024</c:v>
                </c:pt>
                <c:pt idx="150">
                  <c:v>0.022</c:v>
                </c:pt>
                <c:pt idx="151">
                  <c:v>0.022</c:v>
                </c:pt>
                <c:pt idx="152">
                  <c:v>0.023</c:v>
                </c:pt>
                <c:pt idx="153">
                  <c:v>0.021</c:v>
                </c:pt>
                <c:pt idx="154">
                  <c:v>0.017</c:v>
                </c:pt>
                <c:pt idx="155">
                  <c:v>0.018</c:v>
                </c:pt>
                <c:pt idx="156">
                  <c:v>0.014</c:v>
                </c:pt>
              </c:numCache>
            </c:numRef>
          </c:val>
        </c:ser>
        <c:dLbls>
          <c:showLegendKey val="0"/>
          <c:showVal val="0"/>
          <c:showCatName val="0"/>
          <c:showSerName val="0"/>
          <c:showPercent val="0"/>
          <c:showBubbleSize val="0"/>
        </c:dLbls>
        <c:gapWidth val="0"/>
        <c:overlap val="100"/>
        <c:axId val="-2125235928"/>
        <c:axId val="-2125240280"/>
      </c:barChart>
      <c:lineChart>
        <c:grouping val="standard"/>
        <c:varyColors val="0"/>
        <c:ser>
          <c:idx val="1"/>
          <c:order val="1"/>
          <c:tx>
            <c:v>Consumer Inflation</c:v>
          </c:tx>
          <c:spPr>
            <a:ln w="47625" cmpd="thickThin">
              <a:solidFill>
                <a:schemeClr val="tx1"/>
              </a:solidFill>
            </a:ln>
          </c:spPr>
          <c:marker>
            <c:symbol val="none"/>
          </c:marker>
          <c:val>
            <c:numRef>
              <c:f>Inflation!$E$93:$E$249</c:f>
              <c:numCache>
                <c:formatCode>0.0%</c:formatCode>
                <c:ptCount val="157"/>
                <c:pt idx="0">
                  <c:v>0.021</c:v>
                </c:pt>
                <c:pt idx="1">
                  <c:v>0.013</c:v>
                </c:pt>
                <c:pt idx="2">
                  <c:v>0.02</c:v>
                </c:pt>
                <c:pt idx="3">
                  <c:v>0.025</c:v>
                </c:pt>
                <c:pt idx="4">
                  <c:v>0.021</c:v>
                </c:pt>
                <c:pt idx="5">
                  <c:v>0.024</c:v>
                </c:pt>
                <c:pt idx="6">
                  <c:v>0.028</c:v>
                </c:pt>
                <c:pt idx="7">
                  <c:v>0.026</c:v>
                </c:pt>
                <c:pt idx="8">
                  <c:v>0.027</c:v>
                </c:pt>
                <c:pt idx="9">
                  <c:v>0.027</c:v>
                </c:pt>
                <c:pt idx="10">
                  <c:v>0.024</c:v>
                </c:pt>
                <c:pt idx="11">
                  <c:v>0.02</c:v>
                </c:pt>
                <c:pt idx="12">
                  <c:v>0.028</c:v>
                </c:pt>
                <c:pt idx="13">
                  <c:v>0.035</c:v>
                </c:pt>
                <c:pt idx="14">
                  <c:v>0.043</c:v>
                </c:pt>
                <c:pt idx="15">
                  <c:v>0.041</c:v>
                </c:pt>
                <c:pt idx="16">
                  <c:v>0.043</c:v>
                </c:pt>
                <c:pt idx="17">
                  <c:v>0.04</c:v>
                </c:pt>
                <c:pt idx="18">
                  <c:v>0.04</c:v>
                </c:pt>
                <c:pt idx="19">
                  <c:v>0.039</c:v>
                </c:pt>
                <c:pt idx="20">
                  <c:v>0.042</c:v>
                </c:pt>
                <c:pt idx="21">
                  <c:v>0.05</c:v>
                </c:pt>
                <c:pt idx="22">
                  <c:v>0.056</c:v>
                </c:pt>
                <c:pt idx="23">
                  <c:v>0.054</c:v>
                </c:pt>
                <c:pt idx="24">
                  <c:v>0.049</c:v>
                </c:pt>
                <c:pt idx="25">
                  <c:v>0.037</c:v>
                </c:pt>
                <c:pt idx="26">
                  <c:v>0.011</c:v>
                </c:pt>
                <c:pt idx="27">
                  <c:v>0.001</c:v>
                </c:pt>
                <c:pt idx="28">
                  <c:v>0.0</c:v>
                </c:pt>
                <c:pt idx="29">
                  <c:v>0.002</c:v>
                </c:pt>
                <c:pt idx="30">
                  <c:v>-0.004</c:v>
                </c:pt>
                <c:pt idx="31">
                  <c:v>-0.007</c:v>
                </c:pt>
                <c:pt idx="32">
                  <c:v>-0.013</c:v>
                </c:pt>
                <c:pt idx="33">
                  <c:v>-0.014</c:v>
                </c:pt>
                <c:pt idx="34">
                  <c:v>-0.021</c:v>
                </c:pt>
                <c:pt idx="35">
                  <c:v>-0.015</c:v>
                </c:pt>
                <c:pt idx="36">
                  <c:v>-0.013</c:v>
                </c:pt>
                <c:pt idx="37">
                  <c:v>-0.002</c:v>
                </c:pt>
                <c:pt idx="38">
                  <c:v>0.018</c:v>
                </c:pt>
                <c:pt idx="39">
                  <c:v>0.027</c:v>
                </c:pt>
                <c:pt idx="40">
                  <c:v>0.026</c:v>
                </c:pt>
                <c:pt idx="41">
                  <c:v>0.021</c:v>
                </c:pt>
                <c:pt idx="42">
                  <c:v>0.023</c:v>
                </c:pt>
                <c:pt idx="43">
                  <c:v>0.022</c:v>
                </c:pt>
                <c:pt idx="44">
                  <c:v>0.02</c:v>
                </c:pt>
                <c:pt idx="45">
                  <c:v>0.011</c:v>
                </c:pt>
                <c:pt idx="46">
                  <c:v>0.012</c:v>
                </c:pt>
                <c:pt idx="47">
                  <c:v>0.011</c:v>
                </c:pt>
                <c:pt idx="48">
                  <c:v>0.011</c:v>
                </c:pt>
                <c:pt idx="49">
                  <c:v>0.012</c:v>
                </c:pt>
                <c:pt idx="50">
                  <c:v>0.011</c:v>
                </c:pt>
                <c:pt idx="51">
                  <c:v>0.015</c:v>
                </c:pt>
                <c:pt idx="52">
                  <c:v>0.016</c:v>
                </c:pt>
                <c:pt idx="53">
                  <c:v>0.021</c:v>
                </c:pt>
                <c:pt idx="54">
                  <c:v>0.027</c:v>
                </c:pt>
                <c:pt idx="55">
                  <c:v>0.032</c:v>
                </c:pt>
                <c:pt idx="56">
                  <c:v>0.036</c:v>
                </c:pt>
                <c:pt idx="57">
                  <c:v>0.036</c:v>
                </c:pt>
                <c:pt idx="58">
                  <c:v>0.036</c:v>
                </c:pt>
                <c:pt idx="59">
                  <c:v>0.038</c:v>
                </c:pt>
                <c:pt idx="60">
                  <c:v>0.039</c:v>
                </c:pt>
                <c:pt idx="61">
                  <c:v>0.035</c:v>
                </c:pt>
                <c:pt idx="62">
                  <c:v>0.034</c:v>
                </c:pt>
                <c:pt idx="63">
                  <c:v>0.03</c:v>
                </c:pt>
                <c:pt idx="64">
                  <c:v>0.029</c:v>
                </c:pt>
                <c:pt idx="65">
                  <c:v>0.029</c:v>
                </c:pt>
                <c:pt idx="66">
                  <c:v>0.027</c:v>
                </c:pt>
                <c:pt idx="67">
                  <c:v>0.023</c:v>
                </c:pt>
                <c:pt idx="68">
                  <c:v>0.017</c:v>
                </c:pt>
                <c:pt idx="69">
                  <c:v>0.017</c:v>
                </c:pt>
                <c:pt idx="70">
                  <c:v>0.014</c:v>
                </c:pt>
                <c:pt idx="71">
                  <c:v>0.017</c:v>
                </c:pt>
                <c:pt idx="72">
                  <c:v>0.02</c:v>
                </c:pt>
                <c:pt idx="73">
                  <c:v>0.022</c:v>
                </c:pt>
                <c:pt idx="74">
                  <c:v>0.018</c:v>
                </c:pt>
                <c:pt idx="75">
                  <c:v>0.017</c:v>
                </c:pt>
                <c:pt idx="76">
                  <c:v>0.016</c:v>
                </c:pt>
                <c:pt idx="77">
                  <c:v>0.02</c:v>
                </c:pt>
                <c:pt idx="78">
                  <c:v>0.015</c:v>
                </c:pt>
                <c:pt idx="79">
                  <c:v>0.011</c:v>
                </c:pt>
                <c:pt idx="80">
                  <c:v>0.014</c:v>
                </c:pt>
                <c:pt idx="81">
                  <c:v>0.018</c:v>
                </c:pt>
                <c:pt idx="82">
                  <c:v>0.02</c:v>
                </c:pt>
                <c:pt idx="83">
                  <c:v>0.015</c:v>
                </c:pt>
                <c:pt idx="84">
                  <c:v>0.012</c:v>
                </c:pt>
                <c:pt idx="85">
                  <c:v>0.01</c:v>
                </c:pt>
                <c:pt idx="86">
                  <c:v>0.012</c:v>
                </c:pt>
                <c:pt idx="87">
                  <c:v>0.015</c:v>
                </c:pt>
                <c:pt idx="88">
                  <c:v>0.016</c:v>
                </c:pt>
                <c:pt idx="89">
                  <c:v>0.011</c:v>
                </c:pt>
                <c:pt idx="90">
                  <c:v>0.015</c:v>
                </c:pt>
                <c:pt idx="91">
                  <c:v>0.02</c:v>
                </c:pt>
                <c:pt idx="92">
                  <c:v>0.021</c:v>
                </c:pt>
                <c:pt idx="93">
                  <c:v>0.021</c:v>
                </c:pt>
                <c:pt idx="94">
                  <c:v>0.02</c:v>
                </c:pt>
                <c:pt idx="95">
                  <c:v>0.017</c:v>
                </c:pt>
                <c:pt idx="96">
                  <c:v>0.017</c:v>
                </c:pt>
                <c:pt idx="97">
                  <c:v>0.017</c:v>
                </c:pt>
                <c:pt idx="98">
                  <c:v>0.013</c:v>
                </c:pt>
                <c:pt idx="99">
                  <c:v>0.008</c:v>
                </c:pt>
                <c:pt idx="100">
                  <c:v>-0.001</c:v>
                </c:pt>
                <c:pt idx="101">
                  <c:v>0.0</c:v>
                </c:pt>
                <c:pt idx="102">
                  <c:v>-0.001</c:v>
                </c:pt>
                <c:pt idx="103">
                  <c:v>-0.002</c:v>
                </c:pt>
                <c:pt idx="104">
                  <c:v>0.0</c:v>
                </c:pt>
                <c:pt idx="105">
                  <c:v>0.001</c:v>
                </c:pt>
                <c:pt idx="106">
                  <c:v>0.002</c:v>
                </c:pt>
                <c:pt idx="107">
                  <c:v>0.002</c:v>
                </c:pt>
                <c:pt idx="108">
                  <c:v>0.0</c:v>
                </c:pt>
                <c:pt idx="109">
                  <c:v>0.002</c:v>
                </c:pt>
                <c:pt idx="110">
                  <c:v>0.005</c:v>
                </c:pt>
                <c:pt idx="111">
                  <c:v>0.007</c:v>
                </c:pt>
                <c:pt idx="112">
                  <c:v>0.014</c:v>
                </c:pt>
                <c:pt idx="113">
                  <c:v>0.01</c:v>
                </c:pt>
                <c:pt idx="114">
                  <c:v>0.009</c:v>
                </c:pt>
                <c:pt idx="115">
                  <c:v>0.011</c:v>
                </c:pt>
                <c:pt idx="116">
                  <c:v>0.01</c:v>
                </c:pt>
                <c:pt idx="117">
                  <c:v>0.01</c:v>
                </c:pt>
                <c:pt idx="118">
                  <c:v>0.008</c:v>
                </c:pt>
                <c:pt idx="119">
                  <c:v>0.011</c:v>
                </c:pt>
                <c:pt idx="120">
                  <c:v>0.015</c:v>
                </c:pt>
                <c:pt idx="121">
                  <c:v>0.016</c:v>
                </c:pt>
                <c:pt idx="122">
                  <c:v>0.017</c:v>
                </c:pt>
                <c:pt idx="123">
                  <c:v>0.021</c:v>
                </c:pt>
                <c:pt idx="124">
                  <c:v>0.025</c:v>
                </c:pt>
                <c:pt idx="125">
                  <c:v>0.027</c:v>
                </c:pt>
                <c:pt idx="126">
                  <c:v>0.024</c:v>
                </c:pt>
                <c:pt idx="127">
                  <c:v>0.022</c:v>
                </c:pt>
                <c:pt idx="128">
                  <c:v>0.019</c:v>
                </c:pt>
                <c:pt idx="129">
                  <c:v>0.017</c:v>
                </c:pt>
                <c:pt idx="130">
                  <c:v>0.017</c:v>
                </c:pt>
                <c:pt idx="131">
                  <c:v>0.019</c:v>
                </c:pt>
                <c:pt idx="132">
                  <c:v>0.022</c:v>
                </c:pt>
                <c:pt idx="133">
                  <c:v>0.02</c:v>
                </c:pt>
                <c:pt idx="134">
                  <c:v>0.022</c:v>
                </c:pt>
                <c:pt idx="135">
                  <c:v>0.021</c:v>
                </c:pt>
                <c:pt idx="136">
                  <c:v>0.021</c:v>
                </c:pt>
                <c:pt idx="137">
                  <c:v>0.022</c:v>
                </c:pt>
                <c:pt idx="138">
                  <c:v>0.024</c:v>
                </c:pt>
                <c:pt idx="139">
                  <c:v>0.025</c:v>
                </c:pt>
                <c:pt idx="140">
                  <c:v>0.028</c:v>
                </c:pt>
                <c:pt idx="141">
                  <c:v>0.029</c:v>
                </c:pt>
                <c:pt idx="142">
                  <c:v>0.029</c:v>
                </c:pt>
                <c:pt idx="143">
                  <c:v>0.027</c:v>
                </c:pt>
                <c:pt idx="144">
                  <c:v>0.026</c:v>
                </c:pt>
                <c:pt idx="145">
                  <c:v>0.025</c:v>
                </c:pt>
                <c:pt idx="146">
                  <c:v>0.022</c:v>
                </c:pt>
                <c:pt idx="147">
                  <c:v>0.019</c:v>
                </c:pt>
                <c:pt idx="148">
                  <c:v>0.016</c:v>
                </c:pt>
                <c:pt idx="149">
                  <c:v>0.015</c:v>
                </c:pt>
                <c:pt idx="150">
                  <c:v>0.019</c:v>
                </c:pt>
                <c:pt idx="151">
                  <c:v>0.018</c:v>
                </c:pt>
                <c:pt idx="152">
                  <c:v>0.018</c:v>
                </c:pt>
                <c:pt idx="153">
                  <c:v>0.016</c:v>
                </c:pt>
                <c:pt idx="154">
                  <c:v>0.018</c:v>
                </c:pt>
                <c:pt idx="155">
                  <c:v>0.017</c:v>
                </c:pt>
                <c:pt idx="156">
                  <c:v>0.017</c:v>
                </c:pt>
              </c:numCache>
            </c:numRef>
          </c:val>
          <c:smooth val="0"/>
        </c:ser>
        <c:ser>
          <c:idx val="2"/>
          <c:order val="2"/>
          <c:tx>
            <c:v>FOMC Target</c:v>
          </c:tx>
          <c:spPr>
            <a:ln>
              <a:solidFill>
                <a:srgbClr val="FF0000"/>
              </a:solidFill>
            </a:ln>
          </c:spPr>
          <c:marker>
            <c:symbol val="none"/>
          </c:marker>
          <c:val>
            <c:numRef>
              <c:f>Inflation!$I$93:$I$249</c:f>
              <c:numCache>
                <c:formatCode>0.0%</c:formatCode>
                <c:ptCount val="157"/>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numCache>
            </c:numRef>
          </c:val>
          <c:smooth val="0"/>
        </c:ser>
        <c:dLbls>
          <c:showLegendKey val="0"/>
          <c:showVal val="0"/>
          <c:showCatName val="0"/>
          <c:showSerName val="0"/>
          <c:showPercent val="0"/>
          <c:showBubbleSize val="0"/>
        </c:dLbls>
        <c:marker val="1"/>
        <c:smooth val="0"/>
        <c:axId val="-2125235928"/>
        <c:axId val="-2125240280"/>
      </c:lineChart>
      <c:catAx>
        <c:axId val="-2125235928"/>
        <c:scaling>
          <c:orientation val="minMax"/>
        </c:scaling>
        <c:delete val="0"/>
        <c:axPos val="b"/>
        <c:numFmt formatCode="General" sourceLinked="1"/>
        <c:majorTickMark val="out"/>
        <c:minorTickMark val="none"/>
        <c:tickLblPos val="nextTo"/>
        <c:txPr>
          <a:bodyPr rot="0" vert="horz"/>
          <a:lstStyle/>
          <a:p>
            <a:pPr>
              <a:defRPr sz="1400" b="1" i="0" baseline="0"/>
            </a:pPr>
            <a:endParaRPr lang="en-US"/>
          </a:p>
        </c:txPr>
        <c:crossAx val="-2125240280"/>
        <c:crosses val="autoZero"/>
        <c:auto val="1"/>
        <c:lblAlgn val="ctr"/>
        <c:lblOffset val="100"/>
        <c:noMultiLvlLbl val="0"/>
      </c:catAx>
      <c:valAx>
        <c:axId val="-2125240280"/>
        <c:scaling>
          <c:orientation val="minMax"/>
          <c:max val="0.11"/>
          <c:min val="-0.07"/>
        </c:scaling>
        <c:delete val="0"/>
        <c:axPos val="l"/>
        <c:majorGridlines>
          <c:spPr>
            <a:ln w="28575">
              <a:solidFill>
                <a:schemeClr val="bg1"/>
              </a:solidFill>
            </a:ln>
          </c:spPr>
        </c:majorGridlines>
        <c:numFmt formatCode="0.0%" sourceLinked="0"/>
        <c:majorTickMark val="out"/>
        <c:minorTickMark val="none"/>
        <c:tickLblPos val="nextTo"/>
        <c:spPr>
          <a:ln>
            <a:noFill/>
          </a:ln>
        </c:spPr>
        <c:txPr>
          <a:bodyPr/>
          <a:lstStyle/>
          <a:p>
            <a:pPr>
              <a:defRPr sz="1400" b="1" i="0" baseline="0"/>
            </a:pPr>
            <a:endParaRPr lang="en-US"/>
          </a:p>
        </c:txPr>
        <c:crossAx val="-2125235928"/>
        <c:crosses val="autoZero"/>
        <c:crossBetween val="between"/>
      </c:valAx>
      <c:spPr>
        <a:solidFill>
          <a:schemeClr val="bg1">
            <a:lumMod val="95000"/>
          </a:schemeClr>
        </a:solidFill>
      </c:spPr>
    </c:plotArea>
    <c:legend>
      <c:legendPos val="t"/>
      <c:layout>
        <c:manualLayout>
          <c:xMode val="edge"/>
          <c:yMode val="edge"/>
          <c:x val="0.363509365550164"/>
          <c:y val="0.35468186437162"/>
          <c:w val="0.575602078622633"/>
          <c:h val="0.0587400505243705"/>
        </c:manualLayout>
      </c:layout>
      <c:overlay val="0"/>
    </c:legend>
    <c:plotVisOnly val="1"/>
    <c:dispBlanksAs val="gap"/>
    <c:showDLblsOverMax val="0"/>
  </c:chart>
  <c:spPr>
    <a:ln>
      <a:noFill/>
    </a:ln>
  </c:spPr>
  <c:printSettings>
    <c:headerFooter/>
    <c:pageMargins b="0.750000000000011" l="0.700000000000001" r="0.700000000000001" t="0.750000000000011"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0850301151721706"/>
          <c:y val="0.258547102009463"/>
          <c:w val="0.891169831712212"/>
          <c:h val="0.706112268816045"/>
        </c:manualLayout>
      </c:layout>
      <c:areaChart>
        <c:grouping val="standard"/>
        <c:varyColors val="0"/>
        <c:ser>
          <c:idx val="1"/>
          <c:order val="1"/>
          <c:tx>
            <c:v>Area</c:v>
          </c:tx>
          <c:spPr>
            <a:solidFill>
              <a:schemeClr val="bg1">
                <a:lumMod val="85000"/>
              </a:schemeClr>
            </a:solidFill>
          </c:spPr>
          <c:val>
            <c:numRef>
              <c:f>Inflation!$H$93:$H$249</c:f>
              <c:numCache>
                <c:formatCode>0.0%</c:formatCode>
                <c:ptCount val="157"/>
                <c:pt idx="0">
                  <c:v>0.021</c:v>
                </c:pt>
                <c:pt idx="1">
                  <c:v>0.013</c:v>
                </c:pt>
                <c:pt idx="2">
                  <c:v>0.02</c:v>
                </c:pt>
                <c:pt idx="3">
                  <c:v>0.025</c:v>
                </c:pt>
                <c:pt idx="4">
                  <c:v>0.021</c:v>
                </c:pt>
                <c:pt idx="5">
                  <c:v>0.024</c:v>
                </c:pt>
                <c:pt idx="6">
                  <c:v>0.028</c:v>
                </c:pt>
                <c:pt idx="7">
                  <c:v>0.026</c:v>
                </c:pt>
                <c:pt idx="8">
                  <c:v>0.027</c:v>
                </c:pt>
                <c:pt idx="9">
                  <c:v>0.027</c:v>
                </c:pt>
                <c:pt idx="10">
                  <c:v>0.024</c:v>
                </c:pt>
                <c:pt idx="11">
                  <c:v>0.02</c:v>
                </c:pt>
                <c:pt idx="12">
                  <c:v>0.028</c:v>
                </c:pt>
                <c:pt idx="13">
                  <c:v>0.035</c:v>
                </c:pt>
                <c:pt idx="14">
                  <c:v>0.043</c:v>
                </c:pt>
                <c:pt idx="15">
                  <c:v>0.041</c:v>
                </c:pt>
                <c:pt idx="16">
                  <c:v>0.043</c:v>
                </c:pt>
                <c:pt idx="17">
                  <c:v>0.04</c:v>
                </c:pt>
                <c:pt idx="18">
                  <c:v>0.04</c:v>
                </c:pt>
                <c:pt idx="19">
                  <c:v>0.039</c:v>
                </c:pt>
                <c:pt idx="20">
                  <c:v>0.042</c:v>
                </c:pt>
                <c:pt idx="21">
                  <c:v>0.05</c:v>
                </c:pt>
                <c:pt idx="22">
                  <c:v>0.056</c:v>
                </c:pt>
                <c:pt idx="23">
                  <c:v>0.054</c:v>
                </c:pt>
                <c:pt idx="24">
                  <c:v>0.049</c:v>
                </c:pt>
                <c:pt idx="25">
                  <c:v>0.037</c:v>
                </c:pt>
                <c:pt idx="26">
                  <c:v>0.011</c:v>
                </c:pt>
                <c:pt idx="27">
                  <c:v>0.001</c:v>
                </c:pt>
                <c:pt idx="28">
                  <c:v>0.0</c:v>
                </c:pt>
                <c:pt idx="29">
                  <c:v>0.002</c:v>
                </c:pt>
                <c:pt idx="30">
                  <c:v>-0.004</c:v>
                </c:pt>
                <c:pt idx="31">
                  <c:v>-0.007</c:v>
                </c:pt>
                <c:pt idx="32">
                  <c:v>-0.013</c:v>
                </c:pt>
                <c:pt idx="33">
                  <c:v>-0.014</c:v>
                </c:pt>
                <c:pt idx="34">
                  <c:v>-0.021</c:v>
                </c:pt>
                <c:pt idx="35">
                  <c:v>-0.015</c:v>
                </c:pt>
                <c:pt idx="36">
                  <c:v>-0.013</c:v>
                </c:pt>
                <c:pt idx="37">
                  <c:v>-0.002</c:v>
                </c:pt>
                <c:pt idx="38">
                  <c:v>0.018</c:v>
                </c:pt>
                <c:pt idx="39">
                  <c:v>0.027</c:v>
                </c:pt>
                <c:pt idx="40">
                  <c:v>0.026</c:v>
                </c:pt>
                <c:pt idx="41">
                  <c:v>0.021</c:v>
                </c:pt>
                <c:pt idx="42">
                  <c:v>0.023</c:v>
                </c:pt>
                <c:pt idx="43">
                  <c:v>0.022</c:v>
                </c:pt>
                <c:pt idx="44">
                  <c:v>0.02</c:v>
                </c:pt>
                <c:pt idx="45">
                  <c:v>0.011</c:v>
                </c:pt>
                <c:pt idx="46">
                  <c:v>0.012</c:v>
                </c:pt>
                <c:pt idx="47">
                  <c:v>0.011</c:v>
                </c:pt>
                <c:pt idx="48">
                  <c:v>0.011</c:v>
                </c:pt>
                <c:pt idx="49">
                  <c:v>0.012</c:v>
                </c:pt>
                <c:pt idx="50">
                  <c:v>0.011</c:v>
                </c:pt>
                <c:pt idx="51">
                  <c:v>0.015</c:v>
                </c:pt>
                <c:pt idx="52">
                  <c:v>0.016</c:v>
                </c:pt>
                <c:pt idx="53">
                  <c:v>0.021</c:v>
                </c:pt>
                <c:pt idx="54">
                  <c:v>0.027</c:v>
                </c:pt>
                <c:pt idx="55">
                  <c:v>0.032</c:v>
                </c:pt>
                <c:pt idx="56">
                  <c:v>0.036</c:v>
                </c:pt>
                <c:pt idx="57">
                  <c:v>0.036</c:v>
                </c:pt>
                <c:pt idx="58">
                  <c:v>0.036</c:v>
                </c:pt>
                <c:pt idx="59">
                  <c:v>0.038</c:v>
                </c:pt>
                <c:pt idx="60">
                  <c:v>0.039</c:v>
                </c:pt>
                <c:pt idx="61">
                  <c:v>0.035</c:v>
                </c:pt>
                <c:pt idx="62">
                  <c:v>0.034</c:v>
                </c:pt>
                <c:pt idx="63">
                  <c:v>0.03</c:v>
                </c:pt>
                <c:pt idx="64">
                  <c:v>0.029</c:v>
                </c:pt>
                <c:pt idx="65">
                  <c:v>0.029</c:v>
                </c:pt>
                <c:pt idx="66">
                  <c:v>0.027</c:v>
                </c:pt>
                <c:pt idx="67">
                  <c:v>0.023</c:v>
                </c:pt>
                <c:pt idx="68">
                  <c:v>0.017</c:v>
                </c:pt>
                <c:pt idx="69">
                  <c:v>0.017</c:v>
                </c:pt>
                <c:pt idx="70">
                  <c:v>0.014</c:v>
                </c:pt>
                <c:pt idx="71">
                  <c:v>0.017</c:v>
                </c:pt>
                <c:pt idx="72">
                  <c:v>0.02</c:v>
                </c:pt>
                <c:pt idx="73">
                  <c:v>0.022</c:v>
                </c:pt>
                <c:pt idx="74">
                  <c:v>0.018</c:v>
                </c:pt>
                <c:pt idx="75">
                  <c:v>0.017</c:v>
                </c:pt>
                <c:pt idx="76">
                  <c:v>0.016</c:v>
                </c:pt>
                <c:pt idx="77">
                  <c:v>0.02</c:v>
                </c:pt>
                <c:pt idx="78">
                  <c:v>0.015</c:v>
                </c:pt>
                <c:pt idx="79">
                  <c:v>0.011</c:v>
                </c:pt>
                <c:pt idx="80">
                  <c:v>0.014</c:v>
                </c:pt>
                <c:pt idx="81">
                  <c:v>0.018</c:v>
                </c:pt>
                <c:pt idx="82">
                  <c:v>0.02</c:v>
                </c:pt>
                <c:pt idx="83">
                  <c:v>0.015</c:v>
                </c:pt>
                <c:pt idx="84">
                  <c:v>0.012</c:v>
                </c:pt>
                <c:pt idx="85">
                  <c:v>0.01</c:v>
                </c:pt>
                <c:pt idx="86">
                  <c:v>0.012</c:v>
                </c:pt>
                <c:pt idx="87">
                  <c:v>0.015</c:v>
                </c:pt>
                <c:pt idx="88">
                  <c:v>0.016</c:v>
                </c:pt>
                <c:pt idx="89">
                  <c:v>0.011</c:v>
                </c:pt>
                <c:pt idx="90">
                  <c:v>0.015</c:v>
                </c:pt>
                <c:pt idx="91">
                  <c:v>0.02</c:v>
                </c:pt>
                <c:pt idx="92">
                  <c:v>0.021</c:v>
                </c:pt>
                <c:pt idx="93">
                  <c:v>0.021</c:v>
                </c:pt>
                <c:pt idx="94">
                  <c:v>0.02</c:v>
                </c:pt>
                <c:pt idx="95">
                  <c:v>0.017</c:v>
                </c:pt>
                <c:pt idx="96">
                  <c:v>0.017</c:v>
                </c:pt>
                <c:pt idx="97">
                  <c:v>0.017</c:v>
                </c:pt>
                <c:pt idx="98">
                  <c:v>0.013</c:v>
                </c:pt>
                <c:pt idx="99">
                  <c:v>0.008</c:v>
                </c:pt>
                <c:pt idx="100">
                  <c:v>-0.001</c:v>
                </c:pt>
                <c:pt idx="101">
                  <c:v>0.0</c:v>
                </c:pt>
                <c:pt idx="102">
                  <c:v>-0.001</c:v>
                </c:pt>
                <c:pt idx="103">
                  <c:v>-0.002</c:v>
                </c:pt>
                <c:pt idx="104">
                  <c:v>0.0</c:v>
                </c:pt>
                <c:pt idx="105">
                  <c:v>0.001</c:v>
                </c:pt>
                <c:pt idx="106">
                  <c:v>0.002</c:v>
                </c:pt>
                <c:pt idx="107">
                  <c:v>0.002</c:v>
                </c:pt>
                <c:pt idx="108">
                  <c:v>0.0</c:v>
                </c:pt>
                <c:pt idx="109">
                  <c:v>0.0</c:v>
                </c:pt>
                <c:pt idx="110">
                  <c:v>0.005</c:v>
                </c:pt>
                <c:pt idx="111">
                  <c:v>0.007</c:v>
                </c:pt>
                <c:pt idx="112">
                  <c:v>0.014</c:v>
                </c:pt>
                <c:pt idx="113">
                  <c:v>0.01</c:v>
                </c:pt>
                <c:pt idx="114">
                  <c:v>0.011</c:v>
                </c:pt>
                <c:pt idx="115">
                  <c:v>0.011</c:v>
                </c:pt>
                <c:pt idx="116">
                  <c:v>0.01</c:v>
                </c:pt>
                <c:pt idx="117">
                  <c:v>0.01</c:v>
                </c:pt>
                <c:pt idx="118">
                  <c:v>0.01</c:v>
                </c:pt>
                <c:pt idx="119">
                  <c:v>0.011</c:v>
                </c:pt>
                <c:pt idx="120">
                  <c:v>0.015</c:v>
                </c:pt>
                <c:pt idx="121">
                  <c:v>0.017</c:v>
                </c:pt>
                <c:pt idx="122">
                  <c:v>0.019</c:v>
                </c:pt>
                <c:pt idx="123">
                  <c:v>0.021</c:v>
                </c:pt>
                <c:pt idx="124">
                  <c:v>0.025</c:v>
                </c:pt>
                <c:pt idx="125">
                  <c:v>0.02</c:v>
                </c:pt>
                <c:pt idx="126">
                  <c:v>0.02</c:v>
                </c:pt>
                <c:pt idx="127">
                  <c:v>0.019</c:v>
                </c:pt>
                <c:pt idx="128">
                  <c:v>0.017</c:v>
                </c:pt>
                <c:pt idx="129">
                  <c:v>0.017</c:v>
                </c:pt>
                <c:pt idx="130">
                  <c:v>0.017</c:v>
                </c:pt>
                <c:pt idx="131">
                  <c:v>0.017</c:v>
                </c:pt>
                <c:pt idx="132">
                  <c:v>0.017</c:v>
                </c:pt>
                <c:pt idx="133">
                  <c:v>0.018</c:v>
                </c:pt>
                <c:pt idx="134">
                  <c:v>0.017</c:v>
                </c:pt>
                <c:pt idx="135">
                  <c:v>0.017</c:v>
                </c:pt>
                <c:pt idx="136">
                  <c:v>0.017</c:v>
                </c:pt>
                <c:pt idx="137">
                  <c:v>0.018</c:v>
                </c:pt>
                <c:pt idx="138">
                  <c:v>0.021</c:v>
                </c:pt>
                <c:pt idx="139">
                  <c:v>0.021</c:v>
                </c:pt>
                <c:pt idx="140">
                  <c:v>0.022</c:v>
                </c:pt>
                <c:pt idx="141">
                  <c:v>0.023</c:v>
                </c:pt>
                <c:pt idx="142">
                  <c:v>0.024</c:v>
                </c:pt>
                <c:pt idx="143">
                  <c:v>0.027</c:v>
                </c:pt>
                <c:pt idx="144">
                  <c:v>0.022</c:v>
                </c:pt>
                <c:pt idx="145">
                  <c:v>0.021</c:v>
                </c:pt>
                <c:pt idx="146">
                  <c:v>0.022</c:v>
                </c:pt>
                <c:pt idx="147">
                  <c:v>0.022</c:v>
                </c:pt>
                <c:pt idx="148">
                  <c:v>0.021</c:v>
                </c:pt>
                <c:pt idx="149">
                  <c:v>0.022</c:v>
                </c:pt>
                <c:pt idx="150">
                  <c:v>0.02</c:v>
                </c:pt>
                <c:pt idx="151">
                  <c:v>0.02</c:v>
                </c:pt>
                <c:pt idx="152">
                  <c:v>0.02</c:v>
                </c:pt>
                <c:pt idx="153">
                  <c:v>0.021</c:v>
                </c:pt>
                <c:pt idx="154">
                  <c:v>0.022</c:v>
                </c:pt>
                <c:pt idx="155">
                  <c:v>0.024</c:v>
                </c:pt>
                <c:pt idx="156">
                  <c:v>0.024</c:v>
                </c:pt>
              </c:numCache>
            </c:numRef>
          </c:val>
        </c:ser>
        <c:dLbls>
          <c:showLegendKey val="0"/>
          <c:showVal val="0"/>
          <c:showCatName val="0"/>
          <c:showSerName val="0"/>
          <c:showPercent val="0"/>
          <c:showBubbleSize val="0"/>
        </c:dLbls>
        <c:axId val="-2125335064"/>
        <c:axId val="-2125342616"/>
      </c:areaChart>
      <c:lineChart>
        <c:grouping val="standard"/>
        <c:varyColors val="0"/>
        <c:ser>
          <c:idx val="0"/>
          <c:order val="0"/>
          <c:tx>
            <c:v>Core CPI</c:v>
          </c:tx>
          <c:spPr>
            <a:effectLst>
              <a:outerShdw blurRad="50800" dist="38100" dir="2700000" algn="tl" rotWithShape="0">
                <a:schemeClr val="bg1">
                  <a:lumMod val="65000"/>
                  <a:alpha val="43000"/>
                </a:schemeClr>
              </a:outerShdw>
            </a:effectLst>
          </c:spPr>
          <c:marker>
            <c:symbol val="none"/>
          </c:marker>
          <c:cat>
            <c:strRef>
              <c:f>Inflation!$C$93:$C$249</c:f>
              <c:strCache>
                <c:ptCount val="149"/>
                <c:pt idx="4">
                  <c:v>07</c:v>
                </c:pt>
                <c:pt idx="16">
                  <c:v>08</c:v>
                </c:pt>
                <c:pt idx="28">
                  <c:v>09</c:v>
                </c:pt>
                <c:pt idx="40">
                  <c:v>10</c:v>
                </c:pt>
                <c:pt idx="52">
                  <c:v>11</c:v>
                </c:pt>
                <c:pt idx="64">
                  <c:v>12</c:v>
                </c:pt>
                <c:pt idx="76">
                  <c:v>13</c:v>
                </c:pt>
                <c:pt idx="88">
                  <c:v>14</c:v>
                </c:pt>
                <c:pt idx="100">
                  <c:v>15</c:v>
                </c:pt>
                <c:pt idx="112">
                  <c:v>16</c:v>
                </c:pt>
                <c:pt idx="124">
                  <c:v>17</c:v>
                </c:pt>
                <c:pt idx="136">
                  <c:v>18</c:v>
                </c:pt>
                <c:pt idx="148">
                  <c:v>19</c:v>
                </c:pt>
              </c:strCache>
            </c:strRef>
          </c:cat>
          <c:val>
            <c:numRef>
              <c:f>Inflation!$G$93:$G$249</c:f>
              <c:numCache>
                <c:formatCode>0.0%</c:formatCode>
                <c:ptCount val="157"/>
                <c:pt idx="0">
                  <c:v>0.021</c:v>
                </c:pt>
                <c:pt idx="1">
                  <c:v>0.013</c:v>
                </c:pt>
                <c:pt idx="2">
                  <c:v>0.02</c:v>
                </c:pt>
                <c:pt idx="3">
                  <c:v>0.025</c:v>
                </c:pt>
                <c:pt idx="4">
                  <c:v>0.021</c:v>
                </c:pt>
                <c:pt idx="5">
                  <c:v>0.024</c:v>
                </c:pt>
                <c:pt idx="6">
                  <c:v>0.028</c:v>
                </c:pt>
                <c:pt idx="7">
                  <c:v>0.026</c:v>
                </c:pt>
                <c:pt idx="8">
                  <c:v>0.027</c:v>
                </c:pt>
                <c:pt idx="9">
                  <c:v>0.027</c:v>
                </c:pt>
                <c:pt idx="10">
                  <c:v>0.024</c:v>
                </c:pt>
                <c:pt idx="11">
                  <c:v>0.02</c:v>
                </c:pt>
                <c:pt idx="12">
                  <c:v>0.028</c:v>
                </c:pt>
                <c:pt idx="13">
                  <c:v>0.035</c:v>
                </c:pt>
                <c:pt idx="14">
                  <c:v>0.043</c:v>
                </c:pt>
                <c:pt idx="15">
                  <c:v>0.041</c:v>
                </c:pt>
                <c:pt idx="16">
                  <c:v>0.043</c:v>
                </c:pt>
                <c:pt idx="17">
                  <c:v>0.04</c:v>
                </c:pt>
                <c:pt idx="18">
                  <c:v>0.04</c:v>
                </c:pt>
                <c:pt idx="19">
                  <c:v>0.039</c:v>
                </c:pt>
                <c:pt idx="20">
                  <c:v>0.042</c:v>
                </c:pt>
                <c:pt idx="21">
                  <c:v>0.05</c:v>
                </c:pt>
                <c:pt idx="22">
                  <c:v>0.056</c:v>
                </c:pt>
                <c:pt idx="23">
                  <c:v>0.054</c:v>
                </c:pt>
                <c:pt idx="24">
                  <c:v>0.049</c:v>
                </c:pt>
                <c:pt idx="25">
                  <c:v>0.037</c:v>
                </c:pt>
                <c:pt idx="26">
                  <c:v>0.011</c:v>
                </c:pt>
                <c:pt idx="27">
                  <c:v>0.001</c:v>
                </c:pt>
                <c:pt idx="28">
                  <c:v>0.0</c:v>
                </c:pt>
                <c:pt idx="29">
                  <c:v>0.002</c:v>
                </c:pt>
                <c:pt idx="30">
                  <c:v>-0.004</c:v>
                </c:pt>
                <c:pt idx="31">
                  <c:v>-0.007</c:v>
                </c:pt>
                <c:pt idx="32">
                  <c:v>-0.013</c:v>
                </c:pt>
                <c:pt idx="33">
                  <c:v>-0.014</c:v>
                </c:pt>
                <c:pt idx="34">
                  <c:v>-0.021</c:v>
                </c:pt>
                <c:pt idx="35">
                  <c:v>-0.015</c:v>
                </c:pt>
                <c:pt idx="36">
                  <c:v>-0.013</c:v>
                </c:pt>
                <c:pt idx="37">
                  <c:v>-0.002</c:v>
                </c:pt>
                <c:pt idx="38">
                  <c:v>0.018</c:v>
                </c:pt>
                <c:pt idx="39">
                  <c:v>0.027</c:v>
                </c:pt>
                <c:pt idx="40">
                  <c:v>0.026</c:v>
                </c:pt>
                <c:pt idx="41">
                  <c:v>0.021</c:v>
                </c:pt>
                <c:pt idx="42">
                  <c:v>0.023</c:v>
                </c:pt>
                <c:pt idx="43">
                  <c:v>0.022</c:v>
                </c:pt>
                <c:pt idx="44">
                  <c:v>0.02</c:v>
                </c:pt>
                <c:pt idx="45">
                  <c:v>0.011</c:v>
                </c:pt>
                <c:pt idx="46">
                  <c:v>0.012</c:v>
                </c:pt>
                <c:pt idx="47">
                  <c:v>0.011</c:v>
                </c:pt>
                <c:pt idx="48">
                  <c:v>0.011</c:v>
                </c:pt>
                <c:pt idx="49">
                  <c:v>0.012</c:v>
                </c:pt>
                <c:pt idx="50">
                  <c:v>0.011</c:v>
                </c:pt>
                <c:pt idx="51">
                  <c:v>0.015</c:v>
                </c:pt>
                <c:pt idx="52">
                  <c:v>0.016</c:v>
                </c:pt>
                <c:pt idx="53">
                  <c:v>0.021</c:v>
                </c:pt>
                <c:pt idx="54">
                  <c:v>0.027</c:v>
                </c:pt>
                <c:pt idx="55">
                  <c:v>0.032</c:v>
                </c:pt>
                <c:pt idx="56">
                  <c:v>0.036</c:v>
                </c:pt>
                <c:pt idx="57">
                  <c:v>0.036</c:v>
                </c:pt>
                <c:pt idx="58">
                  <c:v>0.036</c:v>
                </c:pt>
                <c:pt idx="59">
                  <c:v>0.038</c:v>
                </c:pt>
                <c:pt idx="60">
                  <c:v>0.039</c:v>
                </c:pt>
                <c:pt idx="61">
                  <c:v>0.035</c:v>
                </c:pt>
                <c:pt idx="62">
                  <c:v>0.034</c:v>
                </c:pt>
                <c:pt idx="63">
                  <c:v>0.03</c:v>
                </c:pt>
                <c:pt idx="64">
                  <c:v>0.029</c:v>
                </c:pt>
                <c:pt idx="65">
                  <c:v>0.029</c:v>
                </c:pt>
                <c:pt idx="66">
                  <c:v>0.027</c:v>
                </c:pt>
                <c:pt idx="67">
                  <c:v>0.023</c:v>
                </c:pt>
                <c:pt idx="68">
                  <c:v>0.017</c:v>
                </c:pt>
                <c:pt idx="69">
                  <c:v>0.017</c:v>
                </c:pt>
                <c:pt idx="70">
                  <c:v>0.014</c:v>
                </c:pt>
                <c:pt idx="71">
                  <c:v>0.017</c:v>
                </c:pt>
                <c:pt idx="72">
                  <c:v>0.02</c:v>
                </c:pt>
                <c:pt idx="73">
                  <c:v>0.022</c:v>
                </c:pt>
                <c:pt idx="74">
                  <c:v>0.018</c:v>
                </c:pt>
                <c:pt idx="75">
                  <c:v>0.017</c:v>
                </c:pt>
                <c:pt idx="76">
                  <c:v>0.016</c:v>
                </c:pt>
                <c:pt idx="77">
                  <c:v>0.02</c:v>
                </c:pt>
                <c:pt idx="78">
                  <c:v>0.015</c:v>
                </c:pt>
                <c:pt idx="79">
                  <c:v>0.011</c:v>
                </c:pt>
                <c:pt idx="80">
                  <c:v>0.014</c:v>
                </c:pt>
                <c:pt idx="81">
                  <c:v>0.018</c:v>
                </c:pt>
                <c:pt idx="82">
                  <c:v>0.02</c:v>
                </c:pt>
                <c:pt idx="83">
                  <c:v>0.015</c:v>
                </c:pt>
                <c:pt idx="84">
                  <c:v>0.012</c:v>
                </c:pt>
                <c:pt idx="85">
                  <c:v>0.01</c:v>
                </c:pt>
                <c:pt idx="86">
                  <c:v>0.012</c:v>
                </c:pt>
                <c:pt idx="87">
                  <c:v>0.015</c:v>
                </c:pt>
                <c:pt idx="88">
                  <c:v>0.016</c:v>
                </c:pt>
                <c:pt idx="89">
                  <c:v>0.011</c:v>
                </c:pt>
                <c:pt idx="90">
                  <c:v>0.015</c:v>
                </c:pt>
                <c:pt idx="91">
                  <c:v>0.02</c:v>
                </c:pt>
                <c:pt idx="92">
                  <c:v>0.021</c:v>
                </c:pt>
                <c:pt idx="93">
                  <c:v>0.021</c:v>
                </c:pt>
                <c:pt idx="94">
                  <c:v>0.02</c:v>
                </c:pt>
                <c:pt idx="95">
                  <c:v>0.017</c:v>
                </c:pt>
                <c:pt idx="96">
                  <c:v>0.017</c:v>
                </c:pt>
                <c:pt idx="97">
                  <c:v>0.017</c:v>
                </c:pt>
                <c:pt idx="98">
                  <c:v>0.013</c:v>
                </c:pt>
                <c:pt idx="99">
                  <c:v>0.008</c:v>
                </c:pt>
                <c:pt idx="100">
                  <c:v>-0.001</c:v>
                </c:pt>
                <c:pt idx="101">
                  <c:v>0.0</c:v>
                </c:pt>
                <c:pt idx="102">
                  <c:v>-0.001</c:v>
                </c:pt>
                <c:pt idx="103">
                  <c:v>-0.002</c:v>
                </c:pt>
                <c:pt idx="104">
                  <c:v>0.0</c:v>
                </c:pt>
                <c:pt idx="105">
                  <c:v>0.001</c:v>
                </c:pt>
                <c:pt idx="106">
                  <c:v>0.002</c:v>
                </c:pt>
                <c:pt idx="107">
                  <c:v>0.002</c:v>
                </c:pt>
                <c:pt idx="108">
                  <c:v>0.0</c:v>
                </c:pt>
                <c:pt idx="109">
                  <c:v>0.0</c:v>
                </c:pt>
                <c:pt idx="110">
                  <c:v>0.005</c:v>
                </c:pt>
                <c:pt idx="111">
                  <c:v>0.007</c:v>
                </c:pt>
                <c:pt idx="112">
                  <c:v>0.014</c:v>
                </c:pt>
                <c:pt idx="113">
                  <c:v>0.01</c:v>
                </c:pt>
                <c:pt idx="114">
                  <c:v>0.011</c:v>
                </c:pt>
                <c:pt idx="115">
                  <c:v>0.011</c:v>
                </c:pt>
                <c:pt idx="116">
                  <c:v>0.01</c:v>
                </c:pt>
                <c:pt idx="117">
                  <c:v>0.01</c:v>
                </c:pt>
                <c:pt idx="118">
                  <c:v>0.01</c:v>
                </c:pt>
                <c:pt idx="119">
                  <c:v>0.011</c:v>
                </c:pt>
                <c:pt idx="120">
                  <c:v>0.015</c:v>
                </c:pt>
                <c:pt idx="121">
                  <c:v>0.017</c:v>
                </c:pt>
                <c:pt idx="122">
                  <c:v>0.019</c:v>
                </c:pt>
                <c:pt idx="123">
                  <c:v>0.021</c:v>
                </c:pt>
                <c:pt idx="124">
                  <c:v>0.025</c:v>
                </c:pt>
                <c:pt idx="125">
                  <c:v>0.02</c:v>
                </c:pt>
                <c:pt idx="126">
                  <c:v>0.02</c:v>
                </c:pt>
                <c:pt idx="127">
                  <c:v>0.019</c:v>
                </c:pt>
                <c:pt idx="128">
                  <c:v>0.017</c:v>
                </c:pt>
                <c:pt idx="129">
                  <c:v>0.017</c:v>
                </c:pt>
                <c:pt idx="130">
                  <c:v>0.017</c:v>
                </c:pt>
                <c:pt idx="131">
                  <c:v>0.017</c:v>
                </c:pt>
                <c:pt idx="132">
                  <c:v>0.017</c:v>
                </c:pt>
                <c:pt idx="133">
                  <c:v>0.018</c:v>
                </c:pt>
                <c:pt idx="134">
                  <c:v>0.017</c:v>
                </c:pt>
                <c:pt idx="135">
                  <c:v>0.017</c:v>
                </c:pt>
                <c:pt idx="136">
                  <c:v>0.017</c:v>
                </c:pt>
                <c:pt idx="137">
                  <c:v>0.018</c:v>
                </c:pt>
                <c:pt idx="138">
                  <c:v>0.021</c:v>
                </c:pt>
                <c:pt idx="139">
                  <c:v>0.021</c:v>
                </c:pt>
                <c:pt idx="140">
                  <c:v>0.022</c:v>
                </c:pt>
                <c:pt idx="141">
                  <c:v>0.023</c:v>
                </c:pt>
                <c:pt idx="142">
                  <c:v>0.024</c:v>
                </c:pt>
                <c:pt idx="143">
                  <c:v>0.027</c:v>
                </c:pt>
                <c:pt idx="144">
                  <c:v>0.022</c:v>
                </c:pt>
                <c:pt idx="145">
                  <c:v>0.021</c:v>
                </c:pt>
                <c:pt idx="146">
                  <c:v>0.022</c:v>
                </c:pt>
                <c:pt idx="147">
                  <c:v>0.022</c:v>
                </c:pt>
                <c:pt idx="148">
                  <c:v>0.021</c:v>
                </c:pt>
                <c:pt idx="149">
                  <c:v>0.022</c:v>
                </c:pt>
                <c:pt idx="150">
                  <c:v>0.02</c:v>
                </c:pt>
                <c:pt idx="151">
                  <c:v>0.02</c:v>
                </c:pt>
                <c:pt idx="152">
                  <c:v>0.02</c:v>
                </c:pt>
                <c:pt idx="153">
                  <c:v>0.021</c:v>
                </c:pt>
                <c:pt idx="154">
                  <c:v>0.022</c:v>
                </c:pt>
                <c:pt idx="155">
                  <c:v>0.024</c:v>
                </c:pt>
                <c:pt idx="156">
                  <c:v>0.024</c:v>
                </c:pt>
              </c:numCache>
            </c:numRef>
          </c:val>
          <c:smooth val="0"/>
        </c:ser>
        <c:ser>
          <c:idx val="2"/>
          <c:order val="2"/>
          <c:tx>
            <c:v>FOMC Target</c:v>
          </c:tx>
          <c:spPr>
            <a:ln w="28575">
              <a:solidFill>
                <a:srgbClr val="FF0000"/>
              </a:solidFill>
            </a:ln>
          </c:spPr>
          <c:marker>
            <c:symbol val="none"/>
          </c:marker>
          <c:cat>
            <c:strRef>
              <c:f>Inflation!$C$93:$C$249</c:f>
              <c:strCache>
                <c:ptCount val="149"/>
                <c:pt idx="4">
                  <c:v>07</c:v>
                </c:pt>
                <c:pt idx="16">
                  <c:v>08</c:v>
                </c:pt>
                <c:pt idx="28">
                  <c:v>09</c:v>
                </c:pt>
                <c:pt idx="40">
                  <c:v>10</c:v>
                </c:pt>
                <c:pt idx="52">
                  <c:v>11</c:v>
                </c:pt>
                <c:pt idx="64">
                  <c:v>12</c:v>
                </c:pt>
                <c:pt idx="76">
                  <c:v>13</c:v>
                </c:pt>
                <c:pt idx="88">
                  <c:v>14</c:v>
                </c:pt>
                <c:pt idx="100">
                  <c:v>15</c:v>
                </c:pt>
                <c:pt idx="112">
                  <c:v>16</c:v>
                </c:pt>
                <c:pt idx="124">
                  <c:v>17</c:v>
                </c:pt>
                <c:pt idx="136">
                  <c:v>18</c:v>
                </c:pt>
                <c:pt idx="148">
                  <c:v>19</c:v>
                </c:pt>
              </c:strCache>
            </c:strRef>
          </c:cat>
          <c:val>
            <c:numRef>
              <c:f>Inflation!$I$93:$I$249</c:f>
              <c:numCache>
                <c:formatCode>0.0%</c:formatCode>
                <c:ptCount val="157"/>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numCache>
            </c:numRef>
          </c:val>
          <c:smooth val="0"/>
        </c:ser>
        <c:dLbls>
          <c:showLegendKey val="0"/>
          <c:showVal val="0"/>
          <c:showCatName val="0"/>
          <c:showSerName val="0"/>
          <c:showPercent val="0"/>
          <c:showBubbleSize val="0"/>
        </c:dLbls>
        <c:marker val="1"/>
        <c:smooth val="0"/>
        <c:axId val="-2125335064"/>
        <c:axId val="-2125342616"/>
      </c:lineChart>
      <c:catAx>
        <c:axId val="-2125335064"/>
        <c:scaling>
          <c:orientation val="minMax"/>
        </c:scaling>
        <c:delete val="0"/>
        <c:axPos val="b"/>
        <c:majorTickMark val="out"/>
        <c:minorTickMark val="none"/>
        <c:tickLblPos val="nextTo"/>
        <c:txPr>
          <a:bodyPr/>
          <a:lstStyle/>
          <a:p>
            <a:pPr>
              <a:defRPr sz="1400" b="1" i="0"/>
            </a:pPr>
            <a:endParaRPr lang="en-US"/>
          </a:p>
        </c:txPr>
        <c:crossAx val="-2125342616"/>
        <c:crosses val="autoZero"/>
        <c:auto val="1"/>
        <c:lblAlgn val="ctr"/>
        <c:lblOffset val="100"/>
        <c:noMultiLvlLbl val="0"/>
      </c:catAx>
      <c:valAx>
        <c:axId val="-2125342616"/>
        <c:scaling>
          <c:orientation val="minMax"/>
        </c:scaling>
        <c:delete val="0"/>
        <c:axPos val="l"/>
        <c:majorGridlines>
          <c:spPr>
            <a:ln w="28575">
              <a:solidFill>
                <a:schemeClr val="bg1"/>
              </a:solidFill>
            </a:ln>
          </c:spPr>
        </c:majorGridlines>
        <c:numFmt formatCode="0.0%" sourceLinked="1"/>
        <c:majorTickMark val="out"/>
        <c:minorTickMark val="none"/>
        <c:tickLblPos val="nextTo"/>
        <c:spPr>
          <a:ln>
            <a:solidFill>
              <a:schemeClr val="bg1"/>
            </a:solidFill>
          </a:ln>
        </c:spPr>
        <c:txPr>
          <a:bodyPr/>
          <a:lstStyle/>
          <a:p>
            <a:pPr>
              <a:defRPr sz="1400" b="1" i="0"/>
            </a:pPr>
            <a:endParaRPr lang="en-US"/>
          </a:p>
        </c:txPr>
        <c:crossAx val="-2125335064"/>
        <c:crosses val="autoZero"/>
        <c:crossBetween val="between"/>
        <c:majorUnit val="0.01"/>
      </c:valAx>
      <c:spPr>
        <a:solidFill>
          <a:schemeClr val="bg1">
            <a:lumMod val="95000"/>
          </a:schemeClr>
        </a:solidFill>
      </c:spPr>
    </c:plotArea>
    <c:legend>
      <c:legendPos val="t"/>
      <c:legendEntry>
        <c:idx val="0"/>
        <c:delete val="1"/>
      </c:legendEntry>
      <c:layout>
        <c:manualLayout>
          <c:xMode val="edge"/>
          <c:yMode val="edge"/>
          <c:x val="0.568928464333484"/>
          <c:y val="0.345678928336996"/>
          <c:w val="0.338415317200475"/>
          <c:h val="0.0619842855097974"/>
        </c:manualLayout>
      </c:layout>
      <c:overlay val="0"/>
    </c:legend>
    <c:plotVisOnly val="1"/>
    <c:dispBlanksAs val="gap"/>
    <c:showDLblsOverMax val="0"/>
  </c:chart>
  <c:spPr>
    <a:ln>
      <a:noFill/>
    </a:ln>
  </c:spPr>
  <c:printSettings>
    <c:headerFooter/>
    <c:pageMargins b="1.0" l="0.75" r="0.75" t="1.0" header="0.5" footer="0.5"/>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0685314802939352"/>
          <c:y val="0.260068831226565"/>
          <c:w val="0.868543464777183"/>
          <c:h val="0.477869717041707"/>
        </c:manualLayout>
      </c:layout>
      <c:barChart>
        <c:barDir val="col"/>
        <c:grouping val="clustered"/>
        <c:varyColors val="0"/>
        <c:ser>
          <c:idx val="0"/>
          <c:order val="0"/>
          <c:tx>
            <c:v>US 20-City Areas, YoY (L)</c:v>
          </c:tx>
          <c:invertIfNegative val="0"/>
          <c:cat>
            <c:strRef>
              <c:f>HOMEPRICES!$B$88:$B$107</c:f>
              <c:strCache>
                <c:ptCount val="20"/>
                <c:pt idx="0">
                  <c:v>Las Vegas</c:v>
                </c:pt>
                <c:pt idx="1">
                  <c:v>Phoenix</c:v>
                </c:pt>
                <c:pt idx="2">
                  <c:v>Tampa</c:v>
                </c:pt>
                <c:pt idx="3">
                  <c:v>Atlanta</c:v>
                </c:pt>
                <c:pt idx="4">
                  <c:v>Charlotte</c:v>
                </c:pt>
                <c:pt idx="5">
                  <c:v>Detroit</c:v>
                </c:pt>
                <c:pt idx="6">
                  <c:v>Boston</c:v>
                </c:pt>
                <c:pt idx="7">
                  <c:v>Cleveland</c:v>
                </c:pt>
                <c:pt idx="8">
                  <c:v>Denver</c:v>
                </c:pt>
                <c:pt idx="9">
                  <c:v>Minneapolis</c:v>
                </c:pt>
                <c:pt idx="10">
                  <c:v>Miami</c:v>
                </c:pt>
                <c:pt idx="11">
                  <c:v>Washington DC</c:v>
                </c:pt>
                <c:pt idx="12">
                  <c:v>Dallas</c:v>
                </c:pt>
                <c:pt idx="13">
                  <c:v>Portland</c:v>
                </c:pt>
                <c:pt idx="14">
                  <c:v>Los Angeles</c:v>
                </c:pt>
                <c:pt idx="15">
                  <c:v>New York</c:v>
                </c:pt>
                <c:pt idx="16">
                  <c:v>Chicago</c:v>
                </c:pt>
                <c:pt idx="17">
                  <c:v>San Diego</c:v>
                </c:pt>
                <c:pt idx="18">
                  <c:v>San Francisco</c:v>
                </c:pt>
                <c:pt idx="19">
                  <c:v>Seattle</c:v>
                </c:pt>
              </c:strCache>
            </c:strRef>
          </c:cat>
          <c:val>
            <c:numRef>
              <c:f>HOMEPRICES!$D$88:$D$107</c:f>
              <c:numCache>
                <c:formatCode>0.0%</c:formatCode>
                <c:ptCount val="20"/>
                <c:pt idx="0">
                  <c:v>0.064</c:v>
                </c:pt>
                <c:pt idx="1">
                  <c:v>0.057</c:v>
                </c:pt>
                <c:pt idx="2">
                  <c:v>0.051</c:v>
                </c:pt>
                <c:pt idx="3">
                  <c:v>0.047</c:v>
                </c:pt>
                <c:pt idx="4">
                  <c:v>0.045</c:v>
                </c:pt>
                <c:pt idx="5">
                  <c:v>0.04</c:v>
                </c:pt>
                <c:pt idx="6">
                  <c:v>0.036</c:v>
                </c:pt>
                <c:pt idx="7">
                  <c:v>0.036</c:v>
                </c:pt>
                <c:pt idx="8">
                  <c:v>0.036</c:v>
                </c:pt>
                <c:pt idx="9">
                  <c:v>0.036</c:v>
                </c:pt>
                <c:pt idx="10">
                  <c:v>0.033</c:v>
                </c:pt>
                <c:pt idx="11">
                  <c:v>0.029</c:v>
                </c:pt>
                <c:pt idx="12">
                  <c:v>0.026</c:v>
                </c:pt>
                <c:pt idx="13">
                  <c:v>0.024</c:v>
                </c:pt>
                <c:pt idx="14">
                  <c:v>0.019</c:v>
                </c:pt>
                <c:pt idx="15">
                  <c:v>0.019</c:v>
                </c:pt>
                <c:pt idx="16">
                  <c:v>0.016</c:v>
                </c:pt>
                <c:pt idx="17">
                  <c:v>0.013</c:v>
                </c:pt>
                <c:pt idx="18">
                  <c:v>0.01</c:v>
                </c:pt>
                <c:pt idx="19">
                  <c:v>-0.012</c:v>
                </c:pt>
              </c:numCache>
            </c:numRef>
          </c:val>
        </c:ser>
        <c:dLbls>
          <c:showLegendKey val="0"/>
          <c:showVal val="0"/>
          <c:showCatName val="0"/>
          <c:showSerName val="0"/>
          <c:showPercent val="0"/>
          <c:showBubbleSize val="0"/>
        </c:dLbls>
        <c:gapWidth val="150"/>
        <c:axId val="2144833576"/>
        <c:axId val="-2125009256"/>
      </c:barChart>
      <c:lineChart>
        <c:grouping val="standard"/>
        <c:varyColors val="0"/>
        <c:ser>
          <c:idx val="2"/>
          <c:order val="2"/>
          <c:tx>
            <c:v>US 20-City MSA Average, YoY (L)</c:v>
          </c:tx>
          <c:spPr>
            <a:ln>
              <a:solidFill>
                <a:schemeClr val="accent1"/>
              </a:solidFill>
            </a:ln>
          </c:spPr>
          <c:marker>
            <c:symbol val="none"/>
          </c:marker>
          <c:val>
            <c:numRef>
              <c:f>HOMEPRICES!$G$88:$G$107</c:f>
              <c:numCache>
                <c:formatCode>0.0%</c:formatCode>
                <c:ptCount val="20"/>
                <c:pt idx="0">
                  <c:v>0.024</c:v>
                </c:pt>
                <c:pt idx="1">
                  <c:v>0.024</c:v>
                </c:pt>
                <c:pt idx="2">
                  <c:v>0.024</c:v>
                </c:pt>
                <c:pt idx="3">
                  <c:v>0.024</c:v>
                </c:pt>
                <c:pt idx="4">
                  <c:v>0.024</c:v>
                </c:pt>
                <c:pt idx="5">
                  <c:v>0.024</c:v>
                </c:pt>
                <c:pt idx="6">
                  <c:v>0.024</c:v>
                </c:pt>
                <c:pt idx="7">
                  <c:v>0.024</c:v>
                </c:pt>
                <c:pt idx="8">
                  <c:v>0.024</c:v>
                </c:pt>
                <c:pt idx="9">
                  <c:v>0.024</c:v>
                </c:pt>
                <c:pt idx="10">
                  <c:v>0.024</c:v>
                </c:pt>
                <c:pt idx="11">
                  <c:v>0.024</c:v>
                </c:pt>
                <c:pt idx="12">
                  <c:v>0.024</c:v>
                </c:pt>
                <c:pt idx="13">
                  <c:v>0.024</c:v>
                </c:pt>
                <c:pt idx="14">
                  <c:v>0.024</c:v>
                </c:pt>
                <c:pt idx="15">
                  <c:v>0.024</c:v>
                </c:pt>
                <c:pt idx="16">
                  <c:v>0.024</c:v>
                </c:pt>
                <c:pt idx="17">
                  <c:v>0.024</c:v>
                </c:pt>
                <c:pt idx="18">
                  <c:v>0.024</c:v>
                </c:pt>
                <c:pt idx="19">
                  <c:v>0.024</c:v>
                </c:pt>
              </c:numCache>
            </c:numRef>
          </c:val>
          <c:smooth val="0"/>
        </c:ser>
        <c:dLbls>
          <c:showLegendKey val="0"/>
          <c:showVal val="0"/>
          <c:showCatName val="0"/>
          <c:showSerName val="0"/>
          <c:showPercent val="0"/>
          <c:showBubbleSize val="0"/>
        </c:dLbls>
        <c:marker val="1"/>
        <c:smooth val="0"/>
        <c:axId val="2144833576"/>
        <c:axId val="-2125009256"/>
      </c:lineChart>
      <c:lineChart>
        <c:grouping val="standard"/>
        <c:varyColors val="0"/>
        <c:ser>
          <c:idx val="1"/>
          <c:order val="1"/>
          <c:tx>
            <c:v>Month-to-Month (R)</c:v>
          </c:tx>
          <c:spPr>
            <a:ln w="25400">
              <a:solidFill>
                <a:schemeClr val="accent2"/>
              </a:solidFill>
              <a:prstDash val="sysDash"/>
            </a:ln>
          </c:spPr>
          <c:marker>
            <c:symbol val="none"/>
          </c:marker>
          <c:val>
            <c:numRef>
              <c:f>HOMEPRICES!$E$88:$E$107</c:f>
              <c:numCache>
                <c:formatCode>0.0%</c:formatCode>
                <c:ptCount val="20"/>
                <c:pt idx="0">
                  <c:v>0.006</c:v>
                </c:pt>
                <c:pt idx="1">
                  <c:v>0.007</c:v>
                </c:pt>
                <c:pt idx="2">
                  <c:v>0.001</c:v>
                </c:pt>
                <c:pt idx="3">
                  <c:v>0.007</c:v>
                </c:pt>
                <c:pt idx="4">
                  <c:v>0.01</c:v>
                </c:pt>
                <c:pt idx="5">
                  <c:v>0.012</c:v>
                </c:pt>
                <c:pt idx="6">
                  <c:v>0.005</c:v>
                </c:pt>
                <c:pt idx="7">
                  <c:v>0.014</c:v>
                </c:pt>
                <c:pt idx="8">
                  <c:v>0.006</c:v>
                </c:pt>
                <c:pt idx="9">
                  <c:v>0.017</c:v>
                </c:pt>
                <c:pt idx="10">
                  <c:v>0.002</c:v>
                </c:pt>
                <c:pt idx="11">
                  <c:v>0.007</c:v>
                </c:pt>
                <c:pt idx="12">
                  <c:v>0.005</c:v>
                </c:pt>
                <c:pt idx="13">
                  <c:v>0.01</c:v>
                </c:pt>
                <c:pt idx="14">
                  <c:v>0.008</c:v>
                </c:pt>
                <c:pt idx="15">
                  <c:v>0.0</c:v>
                </c:pt>
                <c:pt idx="16">
                  <c:v>0.008</c:v>
                </c:pt>
                <c:pt idx="17">
                  <c:v>0.01</c:v>
                </c:pt>
                <c:pt idx="18">
                  <c:v>0.003</c:v>
                </c:pt>
                <c:pt idx="19">
                  <c:v>0.01</c:v>
                </c:pt>
              </c:numCache>
            </c:numRef>
          </c:val>
          <c:smooth val="0"/>
        </c:ser>
        <c:dLbls>
          <c:showLegendKey val="0"/>
          <c:showVal val="0"/>
          <c:showCatName val="0"/>
          <c:showSerName val="0"/>
          <c:showPercent val="0"/>
          <c:showBubbleSize val="0"/>
        </c:dLbls>
        <c:marker val="1"/>
        <c:smooth val="0"/>
        <c:axId val="2145357128"/>
        <c:axId val="-2124823336"/>
      </c:lineChart>
      <c:catAx>
        <c:axId val="2144833576"/>
        <c:scaling>
          <c:orientation val="minMax"/>
        </c:scaling>
        <c:delete val="0"/>
        <c:axPos val="b"/>
        <c:majorTickMark val="out"/>
        <c:minorTickMark val="none"/>
        <c:tickLblPos val="nextTo"/>
        <c:txPr>
          <a:bodyPr rot="-5400000" vert="horz"/>
          <a:lstStyle/>
          <a:p>
            <a:pPr>
              <a:defRPr sz="1200" b="1" i="0" baseline="0"/>
            </a:pPr>
            <a:endParaRPr lang="en-US"/>
          </a:p>
        </c:txPr>
        <c:crossAx val="-2125009256"/>
        <c:crosses val="autoZero"/>
        <c:auto val="1"/>
        <c:lblAlgn val="ctr"/>
        <c:lblOffset val="100"/>
        <c:noMultiLvlLbl val="0"/>
      </c:catAx>
      <c:valAx>
        <c:axId val="-2125009256"/>
        <c:scaling>
          <c:orientation val="minMax"/>
        </c:scaling>
        <c:delete val="0"/>
        <c:axPos val="l"/>
        <c:majorGridlines>
          <c:spPr>
            <a:ln w="28575">
              <a:solidFill>
                <a:schemeClr val="bg1"/>
              </a:solidFill>
            </a:ln>
          </c:spPr>
        </c:majorGridlines>
        <c:numFmt formatCode="0.0%" sourceLinked="1"/>
        <c:majorTickMark val="out"/>
        <c:minorTickMark val="none"/>
        <c:tickLblPos val="nextTo"/>
        <c:spPr>
          <a:ln>
            <a:solidFill>
              <a:schemeClr val="bg1"/>
            </a:solidFill>
          </a:ln>
        </c:spPr>
        <c:txPr>
          <a:bodyPr/>
          <a:lstStyle/>
          <a:p>
            <a:pPr>
              <a:defRPr sz="1200" b="1" i="0"/>
            </a:pPr>
            <a:endParaRPr lang="en-US"/>
          </a:p>
        </c:txPr>
        <c:crossAx val="2144833576"/>
        <c:crosses val="autoZero"/>
        <c:crossBetween val="between"/>
      </c:valAx>
      <c:valAx>
        <c:axId val="-2124823336"/>
        <c:scaling>
          <c:orientation val="minMax"/>
          <c:max val="0.02"/>
          <c:min val="-0.02"/>
        </c:scaling>
        <c:delete val="0"/>
        <c:axPos val="r"/>
        <c:numFmt formatCode="0.0%" sourceLinked="1"/>
        <c:majorTickMark val="out"/>
        <c:minorTickMark val="none"/>
        <c:tickLblPos val="nextTo"/>
        <c:spPr>
          <a:ln>
            <a:solidFill>
              <a:schemeClr val="bg1"/>
            </a:solidFill>
          </a:ln>
        </c:spPr>
        <c:txPr>
          <a:bodyPr/>
          <a:lstStyle/>
          <a:p>
            <a:pPr>
              <a:defRPr sz="1200" b="1" i="0">
                <a:solidFill>
                  <a:schemeClr val="accent2"/>
                </a:solidFill>
              </a:defRPr>
            </a:pPr>
            <a:endParaRPr lang="en-US"/>
          </a:p>
        </c:txPr>
        <c:crossAx val="2145357128"/>
        <c:crosses val="max"/>
        <c:crossBetween val="between"/>
      </c:valAx>
      <c:catAx>
        <c:axId val="2145357128"/>
        <c:scaling>
          <c:orientation val="minMax"/>
        </c:scaling>
        <c:delete val="1"/>
        <c:axPos val="b"/>
        <c:majorTickMark val="out"/>
        <c:minorTickMark val="none"/>
        <c:tickLblPos val="nextTo"/>
        <c:crossAx val="-2124823336"/>
        <c:crosses val="autoZero"/>
        <c:auto val="1"/>
        <c:lblAlgn val="ctr"/>
        <c:lblOffset val="100"/>
        <c:noMultiLvlLbl val="0"/>
      </c:catAx>
      <c:spPr>
        <a:solidFill>
          <a:schemeClr val="bg1">
            <a:lumMod val="95000"/>
          </a:schemeClr>
        </a:solidFill>
      </c:spPr>
    </c:plotArea>
    <c:legend>
      <c:legendPos val="t"/>
      <c:layout>
        <c:manualLayout>
          <c:xMode val="edge"/>
          <c:yMode val="edge"/>
          <c:x val="0.555403073824304"/>
          <c:y val="0.283193879217529"/>
          <c:w val="0.346262882706864"/>
          <c:h val="0.131663196261233"/>
        </c:manualLayout>
      </c:layout>
      <c:overlay val="0"/>
    </c:legend>
    <c:plotVisOnly val="1"/>
    <c:dispBlanksAs val="gap"/>
    <c:showDLblsOverMax val="0"/>
  </c:chart>
  <c:spPr>
    <a:ln>
      <a:noFill/>
    </a:ln>
  </c:spPr>
  <c:printSettings>
    <c:headerFooter/>
    <c:pageMargins b="1.0" l="0.75" r="0.75" t="1.0" header="0.5" footer="0.5"/>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0685314802939352"/>
          <c:y val="0.236411534582908"/>
          <c:w val="0.90459152886263"/>
          <c:h val="0.720496025668461"/>
        </c:manualLayout>
      </c:layout>
      <c:areaChart>
        <c:grouping val="standard"/>
        <c:varyColors val="0"/>
        <c:ser>
          <c:idx val="2"/>
          <c:order val="0"/>
          <c:spPr>
            <a:solidFill>
              <a:srgbClr val="DFDFDF"/>
            </a:solidFill>
            <a:ln>
              <a:noFill/>
            </a:ln>
          </c:spPr>
          <c:trendline>
            <c:trendlineType val="linear"/>
            <c:dispRSqr val="0"/>
            <c:dispEq val="0"/>
          </c:trendline>
          <c:cat>
            <c:strRef>
              <c:f>HOMEPRICES!$H$87:$H$307</c:f>
              <c:strCache>
                <c:ptCount val="217"/>
                <c:pt idx="0">
                  <c:v>01</c:v>
                </c:pt>
                <c:pt idx="12">
                  <c:v>02</c:v>
                </c:pt>
                <c:pt idx="24">
                  <c:v>03</c:v>
                </c:pt>
                <c:pt idx="36">
                  <c:v>04</c:v>
                </c:pt>
                <c:pt idx="48">
                  <c:v>05</c:v>
                </c:pt>
                <c:pt idx="60">
                  <c:v>06</c:v>
                </c:pt>
                <c:pt idx="72">
                  <c:v>07</c:v>
                </c:pt>
                <c:pt idx="84">
                  <c:v>08</c:v>
                </c:pt>
                <c:pt idx="96">
                  <c:v>09</c:v>
                </c:pt>
                <c:pt idx="108">
                  <c:v>10</c:v>
                </c:pt>
                <c:pt idx="120">
                  <c:v>11</c:v>
                </c:pt>
                <c:pt idx="132">
                  <c:v>12</c:v>
                </c:pt>
                <c:pt idx="144">
                  <c:v>13</c:v>
                </c:pt>
                <c:pt idx="156">
                  <c:v>14</c:v>
                </c:pt>
                <c:pt idx="168">
                  <c:v>15</c:v>
                </c:pt>
                <c:pt idx="180">
                  <c:v>16</c:v>
                </c:pt>
                <c:pt idx="192">
                  <c:v>17</c:v>
                </c:pt>
                <c:pt idx="204">
                  <c:v>18</c:v>
                </c:pt>
                <c:pt idx="216">
                  <c:v>19</c:v>
                </c:pt>
              </c:strCache>
            </c:strRef>
          </c:cat>
          <c:val>
            <c:numRef>
              <c:f>HOMEPRICES!$M$87:$M$307</c:f>
              <c:numCache>
                <c:formatCode>General</c:formatCode>
                <c:ptCount val="221"/>
                <c:pt idx="2" formatCode="0%">
                  <c:v>-0.2</c:v>
                </c:pt>
                <c:pt idx="3" formatCode="0%">
                  <c:v>-0.2</c:v>
                </c:pt>
                <c:pt idx="4" formatCode="0%">
                  <c:v>-0.2</c:v>
                </c:pt>
                <c:pt idx="5" formatCode="0%">
                  <c:v>-0.2</c:v>
                </c:pt>
                <c:pt idx="6" formatCode="0%">
                  <c:v>-0.2</c:v>
                </c:pt>
                <c:pt idx="7" formatCode="0%">
                  <c:v>-0.2</c:v>
                </c:pt>
                <c:pt idx="8" formatCode="0%">
                  <c:v>-0.2</c:v>
                </c:pt>
                <c:pt idx="9" formatCode="0%">
                  <c:v>-0.2</c:v>
                </c:pt>
                <c:pt idx="10" formatCode="0%">
                  <c:v>-0.2</c:v>
                </c:pt>
                <c:pt idx="83" formatCode="0%">
                  <c:v>-0.2</c:v>
                </c:pt>
                <c:pt idx="84" formatCode="0%">
                  <c:v>-0.2</c:v>
                </c:pt>
                <c:pt idx="85" formatCode="0%">
                  <c:v>-0.2</c:v>
                </c:pt>
                <c:pt idx="86" formatCode="0%">
                  <c:v>-0.2</c:v>
                </c:pt>
                <c:pt idx="87" formatCode="0%">
                  <c:v>-0.2</c:v>
                </c:pt>
                <c:pt idx="88" formatCode="0%">
                  <c:v>-0.2</c:v>
                </c:pt>
                <c:pt idx="89" formatCode="0%">
                  <c:v>-0.2</c:v>
                </c:pt>
                <c:pt idx="90" formatCode="0%">
                  <c:v>-0.2</c:v>
                </c:pt>
                <c:pt idx="91" formatCode="0%">
                  <c:v>-0.2</c:v>
                </c:pt>
                <c:pt idx="92" formatCode="0%">
                  <c:v>-0.2</c:v>
                </c:pt>
                <c:pt idx="93" formatCode="0%">
                  <c:v>-0.2</c:v>
                </c:pt>
                <c:pt idx="94" formatCode="0%">
                  <c:v>-0.2</c:v>
                </c:pt>
                <c:pt idx="95" formatCode="0%">
                  <c:v>-0.2</c:v>
                </c:pt>
                <c:pt idx="96" formatCode="0%">
                  <c:v>-0.2</c:v>
                </c:pt>
                <c:pt idx="97" formatCode="0%">
                  <c:v>-0.2</c:v>
                </c:pt>
                <c:pt idx="98" formatCode="0%">
                  <c:v>-0.2</c:v>
                </c:pt>
                <c:pt idx="99" formatCode="0%">
                  <c:v>-0.2</c:v>
                </c:pt>
                <c:pt idx="100" formatCode="0%">
                  <c:v>-0.2</c:v>
                </c:pt>
                <c:pt idx="101" formatCode="0%">
                  <c:v>-0.2</c:v>
                </c:pt>
                <c:pt idx="102" formatCode="0%">
                  <c:v>-0.2</c:v>
                </c:pt>
              </c:numCache>
            </c:numRef>
          </c:val>
        </c:ser>
        <c:ser>
          <c:idx val="1"/>
          <c:order val="1"/>
          <c:tx>
            <c:v>Recession</c:v>
          </c:tx>
          <c:spPr>
            <a:solidFill>
              <a:srgbClr val="DFDFDF"/>
            </a:solidFill>
            <a:ln>
              <a:noFill/>
            </a:ln>
          </c:spPr>
          <c:cat>
            <c:strRef>
              <c:f>HOMEPRICES!$H$87:$H$307</c:f>
              <c:strCache>
                <c:ptCount val="217"/>
                <c:pt idx="0">
                  <c:v>01</c:v>
                </c:pt>
                <c:pt idx="12">
                  <c:v>02</c:v>
                </c:pt>
                <c:pt idx="24">
                  <c:v>03</c:v>
                </c:pt>
                <c:pt idx="36">
                  <c:v>04</c:v>
                </c:pt>
                <c:pt idx="48">
                  <c:v>05</c:v>
                </c:pt>
                <c:pt idx="60">
                  <c:v>06</c:v>
                </c:pt>
                <c:pt idx="72">
                  <c:v>07</c:v>
                </c:pt>
                <c:pt idx="84">
                  <c:v>08</c:v>
                </c:pt>
                <c:pt idx="96">
                  <c:v>09</c:v>
                </c:pt>
                <c:pt idx="108">
                  <c:v>10</c:v>
                </c:pt>
                <c:pt idx="120">
                  <c:v>11</c:v>
                </c:pt>
                <c:pt idx="132">
                  <c:v>12</c:v>
                </c:pt>
                <c:pt idx="144">
                  <c:v>13</c:v>
                </c:pt>
                <c:pt idx="156">
                  <c:v>14</c:v>
                </c:pt>
                <c:pt idx="168">
                  <c:v>15</c:v>
                </c:pt>
                <c:pt idx="180">
                  <c:v>16</c:v>
                </c:pt>
                <c:pt idx="192">
                  <c:v>17</c:v>
                </c:pt>
                <c:pt idx="204">
                  <c:v>18</c:v>
                </c:pt>
                <c:pt idx="216">
                  <c:v>19</c:v>
                </c:pt>
              </c:strCache>
            </c:strRef>
          </c:cat>
          <c:val>
            <c:numRef>
              <c:f>HOMEPRICES!$L$87:$L$307</c:f>
              <c:numCache>
                <c:formatCode>0%</c:formatCode>
                <c:ptCount val="221"/>
                <c:pt idx="2">
                  <c:v>0.2</c:v>
                </c:pt>
                <c:pt idx="3">
                  <c:v>0.2</c:v>
                </c:pt>
                <c:pt idx="4">
                  <c:v>0.2</c:v>
                </c:pt>
                <c:pt idx="5">
                  <c:v>0.2</c:v>
                </c:pt>
                <c:pt idx="6">
                  <c:v>0.2</c:v>
                </c:pt>
                <c:pt idx="7">
                  <c:v>0.2</c:v>
                </c:pt>
                <c:pt idx="8">
                  <c:v>0.2</c:v>
                </c:pt>
                <c:pt idx="9">
                  <c:v>0.2</c:v>
                </c:pt>
                <c:pt idx="10">
                  <c:v>0.2</c:v>
                </c:pt>
                <c:pt idx="83">
                  <c:v>0.2</c:v>
                </c:pt>
                <c:pt idx="84">
                  <c:v>0.2</c:v>
                </c:pt>
                <c:pt idx="85">
                  <c:v>0.2</c:v>
                </c:pt>
                <c:pt idx="86">
                  <c:v>0.2</c:v>
                </c:pt>
                <c:pt idx="87">
                  <c:v>0.2</c:v>
                </c:pt>
                <c:pt idx="88">
                  <c:v>0.2</c:v>
                </c:pt>
                <c:pt idx="89">
                  <c:v>0.2</c:v>
                </c:pt>
                <c:pt idx="90">
                  <c:v>0.2</c:v>
                </c:pt>
                <c:pt idx="91">
                  <c:v>0.2</c:v>
                </c:pt>
                <c:pt idx="92">
                  <c:v>0.2</c:v>
                </c:pt>
                <c:pt idx="93">
                  <c:v>0.2</c:v>
                </c:pt>
                <c:pt idx="94">
                  <c:v>0.2</c:v>
                </c:pt>
                <c:pt idx="95">
                  <c:v>0.2</c:v>
                </c:pt>
                <c:pt idx="96">
                  <c:v>0.2</c:v>
                </c:pt>
                <c:pt idx="97">
                  <c:v>0.2</c:v>
                </c:pt>
                <c:pt idx="98">
                  <c:v>0.2</c:v>
                </c:pt>
                <c:pt idx="99">
                  <c:v>0.2</c:v>
                </c:pt>
                <c:pt idx="100">
                  <c:v>0.2</c:v>
                </c:pt>
                <c:pt idx="101">
                  <c:v>0.2</c:v>
                </c:pt>
                <c:pt idx="102">
                  <c:v>0.2</c:v>
                </c:pt>
              </c:numCache>
            </c:numRef>
          </c:val>
        </c:ser>
        <c:ser>
          <c:idx val="0"/>
          <c:order val="2"/>
          <c:tx>
            <c:v>20-City YoY</c:v>
          </c:tx>
          <c:spPr>
            <a:solidFill>
              <a:schemeClr val="tx2">
                <a:lumMod val="20000"/>
                <a:lumOff val="80000"/>
              </a:schemeClr>
            </a:solidFill>
            <a:ln w="34925">
              <a:solidFill>
                <a:schemeClr val="accent1"/>
              </a:solidFill>
            </a:ln>
          </c:spPr>
          <c:cat>
            <c:strRef>
              <c:f>HOMEPRICES!$H$87:$H$307</c:f>
              <c:strCache>
                <c:ptCount val="217"/>
                <c:pt idx="0">
                  <c:v>01</c:v>
                </c:pt>
                <c:pt idx="12">
                  <c:v>02</c:v>
                </c:pt>
                <c:pt idx="24">
                  <c:v>03</c:v>
                </c:pt>
                <c:pt idx="36">
                  <c:v>04</c:v>
                </c:pt>
                <c:pt idx="48">
                  <c:v>05</c:v>
                </c:pt>
                <c:pt idx="60">
                  <c:v>06</c:v>
                </c:pt>
                <c:pt idx="72">
                  <c:v>07</c:v>
                </c:pt>
                <c:pt idx="84">
                  <c:v>08</c:v>
                </c:pt>
                <c:pt idx="96">
                  <c:v>09</c:v>
                </c:pt>
                <c:pt idx="108">
                  <c:v>10</c:v>
                </c:pt>
                <c:pt idx="120">
                  <c:v>11</c:v>
                </c:pt>
                <c:pt idx="132">
                  <c:v>12</c:v>
                </c:pt>
                <c:pt idx="144">
                  <c:v>13</c:v>
                </c:pt>
                <c:pt idx="156">
                  <c:v>14</c:v>
                </c:pt>
                <c:pt idx="168">
                  <c:v>15</c:v>
                </c:pt>
                <c:pt idx="180">
                  <c:v>16</c:v>
                </c:pt>
                <c:pt idx="192">
                  <c:v>17</c:v>
                </c:pt>
                <c:pt idx="204">
                  <c:v>18</c:v>
                </c:pt>
                <c:pt idx="216">
                  <c:v>19</c:v>
                </c:pt>
              </c:strCache>
            </c:strRef>
          </c:cat>
          <c:val>
            <c:numRef>
              <c:f>HOMEPRICES!$J$87:$J$307</c:f>
              <c:numCache>
                <c:formatCode>0.0%</c:formatCode>
                <c:ptCount val="221"/>
                <c:pt idx="0">
                  <c:v>0.1236</c:v>
                </c:pt>
                <c:pt idx="1">
                  <c:v>0.1222</c:v>
                </c:pt>
                <c:pt idx="2">
                  <c:v>0.1196</c:v>
                </c:pt>
                <c:pt idx="3">
                  <c:v>0.1139</c:v>
                </c:pt>
                <c:pt idx="4">
                  <c:v>0.1049</c:v>
                </c:pt>
                <c:pt idx="5">
                  <c:v>0.0986</c:v>
                </c:pt>
                <c:pt idx="6">
                  <c:v>0.0968</c:v>
                </c:pt>
                <c:pt idx="7">
                  <c:v>0.0962</c:v>
                </c:pt>
                <c:pt idx="8">
                  <c:v>0.0959</c:v>
                </c:pt>
                <c:pt idx="9">
                  <c:v>0.0933</c:v>
                </c:pt>
                <c:pt idx="10">
                  <c:v>0.0877</c:v>
                </c:pt>
                <c:pt idx="11">
                  <c:v>0.0793</c:v>
                </c:pt>
                <c:pt idx="12">
                  <c:v>0.0734</c:v>
                </c:pt>
                <c:pt idx="13">
                  <c:v>0.0707</c:v>
                </c:pt>
                <c:pt idx="14">
                  <c:v>0.0715</c:v>
                </c:pt>
                <c:pt idx="15">
                  <c:v>0.0749</c:v>
                </c:pt>
                <c:pt idx="16">
                  <c:v>0.0828</c:v>
                </c:pt>
                <c:pt idx="17">
                  <c:v>0.0898</c:v>
                </c:pt>
                <c:pt idx="18">
                  <c:v>0.097</c:v>
                </c:pt>
                <c:pt idx="19">
                  <c:v>0.1019</c:v>
                </c:pt>
                <c:pt idx="20">
                  <c:v>0.1051</c:v>
                </c:pt>
                <c:pt idx="21">
                  <c:v>0.11</c:v>
                </c:pt>
                <c:pt idx="22">
                  <c:v>0.1152</c:v>
                </c:pt>
                <c:pt idx="23">
                  <c:v>0.1222</c:v>
                </c:pt>
                <c:pt idx="24">
                  <c:v>0.1243</c:v>
                </c:pt>
                <c:pt idx="25">
                  <c:v>0.125</c:v>
                </c:pt>
                <c:pt idx="26">
                  <c:v>0.1218</c:v>
                </c:pt>
                <c:pt idx="27">
                  <c:v>0.1181</c:v>
                </c:pt>
                <c:pt idx="28">
                  <c:v>0.1128</c:v>
                </c:pt>
                <c:pt idx="29">
                  <c:v>0.1062</c:v>
                </c:pt>
                <c:pt idx="30">
                  <c:v>0.1028</c:v>
                </c:pt>
                <c:pt idx="31">
                  <c:v>0.1017</c:v>
                </c:pt>
                <c:pt idx="32">
                  <c:v>0.1046</c:v>
                </c:pt>
                <c:pt idx="33">
                  <c:v>0.1069</c:v>
                </c:pt>
                <c:pt idx="34">
                  <c:v>0.1102</c:v>
                </c:pt>
                <c:pt idx="35">
                  <c:v>0.1135</c:v>
                </c:pt>
                <c:pt idx="36">
                  <c:v>0.1183</c:v>
                </c:pt>
                <c:pt idx="37">
                  <c:v>0.1242</c:v>
                </c:pt>
                <c:pt idx="38">
                  <c:v>0.1333</c:v>
                </c:pt>
                <c:pt idx="39">
                  <c:v>0.1437</c:v>
                </c:pt>
                <c:pt idx="40">
                  <c:v>0.1538</c:v>
                </c:pt>
                <c:pt idx="41">
                  <c:v>0.1657</c:v>
                </c:pt>
                <c:pt idx="42">
                  <c:v>0.1709</c:v>
                </c:pt>
                <c:pt idx="43">
                  <c:v>0.1712</c:v>
                </c:pt>
                <c:pt idx="44">
                  <c:v>0.1687</c:v>
                </c:pt>
                <c:pt idx="45">
                  <c:v>0.1664</c:v>
                </c:pt>
                <c:pt idx="46">
                  <c:v>0.1637</c:v>
                </c:pt>
                <c:pt idx="47">
                  <c:v>0.1617</c:v>
                </c:pt>
                <c:pt idx="48">
                  <c:v>0.1632</c:v>
                </c:pt>
                <c:pt idx="49">
                  <c:v>0.1659</c:v>
                </c:pt>
                <c:pt idx="50">
                  <c:v>0.166</c:v>
                </c:pt>
                <c:pt idx="51">
                  <c:v>0.1626</c:v>
                </c:pt>
                <c:pt idx="52">
                  <c:v>0.1585</c:v>
                </c:pt>
                <c:pt idx="53">
                  <c:v>0.1534</c:v>
                </c:pt>
                <c:pt idx="54">
                  <c:v>0.1507</c:v>
                </c:pt>
                <c:pt idx="55">
                  <c:v>0.1516</c:v>
                </c:pt>
                <c:pt idx="56">
                  <c:v>0.1544</c:v>
                </c:pt>
                <c:pt idx="57">
                  <c:v>0.1565</c:v>
                </c:pt>
                <c:pt idx="58">
                  <c:v>0.1573</c:v>
                </c:pt>
                <c:pt idx="59">
                  <c:v>0.1552</c:v>
                </c:pt>
                <c:pt idx="60">
                  <c:v>0.1474</c:v>
                </c:pt>
                <c:pt idx="61">
                  <c:v>0.1383</c:v>
                </c:pt>
                <c:pt idx="62">
                  <c:v>0.1233</c:v>
                </c:pt>
                <c:pt idx="63">
                  <c:v>0.104</c:v>
                </c:pt>
                <c:pt idx="64">
                  <c:v>0.095</c:v>
                </c:pt>
                <c:pt idx="65">
                  <c:v>0.0856</c:v>
                </c:pt>
                <c:pt idx="66">
                  <c:v>0.0719</c:v>
                </c:pt>
                <c:pt idx="67">
                  <c:v>0.0574</c:v>
                </c:pt>
                <c:pt idx="68">
                  <c:v>0.0428</c:v>
                </c:pt>
                <c:pt idx="69">
                  <c:v>0.0301</c:v>
                </c:pt>
                <c:pt idx="70">
                  <c:v>0.0183</c:v>
                </c:pt>
                <c:pt idx="71">
                  <c:v>0.0067</c:v>
                </c:pt>
                <c:pt idx="72">
                  <c:v>-0.0006</c:v>
                </c:pt>
                <c:pt idx="73">
                  <c:v>-0.008</c:v>
                </c:pt>
                <c:pt idx="74">
                  <c:v>-0.013</c:v>
                </c:pt>
                <c:pt idx="75">
                  <c:v>-0.0209</c:v>
                </c:pt>
                <c:pt idx="76">
                  <c:v>-0.0279</c:v>
                </c:pt>
                <c:pt idx="77">
                  <c:v>-0.0336</c:v>
                </c:pt>
                <c:pt idx="78">
                  <c:v>-0.0378</c:v>
                </c:pt>
                <c:pt idx="79">
                  <c:v>-0.0427</c:v>
                </c:pt>
                <c:pt idx="80">
                  <c:v>-0.0491</c:v>
                </c:pt>
                <c:pt idx="81">
                  <c:v>-0.0605</c:v>
                </c:pt>
                <c:pt idx="82">
                  <c:v>-0.0768</c:v>
                </c:pt>
                <c:pt idx="83">
                  <c:v>-0.0903</c:v>
                </c:pt>
                <c:pt idx="84">
                  <c:v>-0.1069</c:v>
                </c:pt>
                <c:pt idx="85">
                  <c:v>-0.1271</c:v>
                </c:pt>
                <c:pt idx="86">
                  <c:v>-0.1433</c:v>
                </c:pt>
                <c:pt idx="87">
                  <c:v>-0.1524</c:v>
                </c:pt>
                <c:pt idx="88">
                  <c:v>-0.1575</c:v>
                </c:pt>
                <c:pt idx="89">
                  <c:v>-0.1587</c:v>
                </c:pt>
                <c:pt idx="90">
                  <c:v>-0.1628</c:v>
                </c:pt>
                <c:pt idx="91">
                  <c:v>-0.1658</c:v>
                </c:pt>
                <c:pt idx="92">
                  <c:v>-0.174</c:v>
                </c:pt>
                <c:pt idx="93">
                  <c:v>-0.1808</c:v>
                </c:pt>
                <c:pt idx="94">
                  <c:v>-0.1823</c:v>
                </c:pt>
                <c:pt idx="95">
                  <c:v>-0.1861</c:v>
                </c:pt>
                <c:pt idx="96">
                  <c:v>-0.1901</c:v>
                </c:pt>
                <c:pt idx="97">
                  <c:v>-0.1867</c:v>
                </c:pt>
                <c:pt idx="98">
                  <c:v>-0.1866</c:v>
                </c:pt>
                <c:pt idx="99">
                  <c:v>-0.1807</c:v>
                </c:pt>
                <c:pt idx="100">
                  <c:v>-0.1698</c:v>
                </c:pt>
                <c:pt idx="101">
                  <c:v>-0.1538</c:v>
                </c:pt>
                <c:pt idx="102">
                  <c:v>-0.1325</c:v>
                </c:pt>
                <c:pt idx="103">
                  <c:v>-0.1126</c:v>
                </c:pt>
                <c:pt idx="104">
                  <c:v>-0.0929</c:v>
                </c:pt>
                <c:pt idx="105">
                  <c:v>-0.0734</c:v>
                </c:pt>
                <c:pt idx="106">
                  <c:v>-0.0539</c:v>
                </c:pt>
                <c:pt idx="107">
                  <c:v>-0.0309</c:v>
                </c:pt>
                <c:pt idx="108">
                  <c:v>-0.007</c:v>
                </c:pt>
                <c:pt idx="109">
                  <c:v>0.0066</c:v>
                </c:pt>
                <c:pt idx="110">
                  <c:v>0.0234</c:v>
                </c:pt>
                <c:pt idx="111">
                  <c:v>0.0381</c:v>
                </c:pt>
                <c:pt idx="112">
                  <c:v>0.0463</c:v>
                </c:pt>
                <c:pt idx="113">
                  <c:v>0.0424</c:v>
                </c:pt>
                <c:pt idx="114">
                  <c:v>0.0316</c:v>
                </c:pt>
                <c:pt idx="115">
                  <c:v>0.0163</c:v>
                </c:pt>
                <c:pt idx="116">
                  <c:v>0.0043</c:v>
                </c:pt>
                <c:pt idx="117">
                  <c:v>-0.0085</c:v>
                </c:pt>
                <c:pt idx="118">
                  <c:v>-0.0164</c:v>
                </c:pt>
                <c:pt idx="119">
                  <c:v>-0.024</c:v>
                </c:pt>
                <c:pt idx="120">
                  <c:v>-0.0312</c:v>
                </c:pt>
                <c:pt idx="121">
                  <c:v>-0.0348</c:v>
                </c:pt>
                <c:pt idx="122">
                  <c:v>-0.0398</c:v>
                </c:pt>
                <c:pt idx="123">
                  <c:v>-0.0424</c:v>
                </c:pt>
                <c:pt idx="124">
                  <c:v>-0.0449</c:v>
                </c:pt>
                <c:pt idx="125">
                  <c:v>-0.0439</c:v>
                </c:pt>
                <c:pt idx="126">
                  <c:v>-0.0402</c:v>
                </c:pt>
                <c:pt idx="127">
                  <c:v>-0.0372</c:v>
                </c:pt>
                <c:pt idx="128">
                  <c:v>-0.036</c:v>
                </c:pt>
                <c:pt idx="129">
                  <c:v>-0.0357</c:v>
                </c:pt>
                <c:pt idx="130">
                  <c:v>-0.0388</c:v>
                </c:pt>
                <c:pt idx="131">
                  <c:v>-0.0407</c:v>
                </c:pt>
                <c:pt idx="132">
                  <c:v>-0.0395</c:v>
                </c:pt>
                <c:pt idx="133">
                  <c:v>-0.0357</c:v>
                </c:pt>
                <c:pt idx="134">
                  <c:v>-0.0259</c:v>
                </c:pt>
                <c:pt idx="135">
                  <c:v>-0.0177</c:v>
                </c:pt>
                <c:pt idx="136">
                  <c:v>-0.0049</c:v>
                </c:pt>
                <c:pt idx="137">
                  <c:v>0.0061</c:v>
                </c:pt>
                <c:pt idx="138">
                  <c:v>0.012</c:v>
                </c:pt>
                <c:pt idx="139">
                  <c:v>0.0197</c:v>
                </c:pt>
                <c:pt idx="140">
                  <c:v>0.03</c:v>
                </c:pt>
                <c:pt idx="141">
                  <c:v>0.043</c:v>
                </c:pt>
                <c:pt idx="142">
                  <c:v>0.055</c:v>
                </c:pt>
                <c:pt idx="143">
                  <c:v>0.068</c:v>
                </c:pt>
                <c:pt idx="144">
                  <c:v>0.081</c:v>
                </c:pt>
                <c:pt idx="145">
                  <c:v>0.093</c:v>
                </c:pt>
                <c:pt idx="146">
                  <c:v>0.109</c:v>
                </c:pt>
                <c:pt idx="147">
                  <c:v>0.121</c:v>
                </c:pt>
                <c:pt idx="148">
                  <c:v>0.121</c:v>
                </c:pt>
                <c:pt idx="149">
                  <c:v>0.124</c:v>
                </c:pt>
                <c:pt idx="150">
                  <c:v>0.128</c:v>
                </c:pt>
                <c:pt idx="151">
                  <c:v>0.133</c:v>
                </c:pt>
                <c:pt idx="152">
                  <c:v>0.136</c:v>
                </c:pt>
                <c:pt idx="153">
                  <c:v>0.137</c:v>
                </c:pt>
                <c:pt idx="154">
                  <c:v>0.134</c:v>
                </c:pt>
                <c:pt idx="155">
                  <c:v>0.132</c:v>
                </c:pt>
                <c:pt idx="156">
                  <c:v>0.129</c:v>
                </c:pt>
                <c:pt idx="157">
                  <c:v>0.124</c:v>
                </c:pt>
                <c:pt idx="158">
                  <c:v>0.108</c:v>
                </c:pt>
                <c:pt idx="159">
                  <c:v>0.093</c:v>
                </c:pt>
                <c:pt idx="160">
                  <c:v>0.08</c:v>
                </c:pt>
                <c:pt idx="161">
                  <c:v>0.067</c:v>
                </c:pt>
                <c:pt idx="162">
                  <c:v>0.056</c:v>
                </c:pt>
                <c:pt idx="163">
                  <c:v>0.051</c:v>
                </c:pt>
                <c:pt idx="164">
                  <c:v>0.048</c:v>
                </c:pt>
                <c:pt idx="165">
                  <c:v>0.046</c:v>
                </c:pt>
                <c:pt idx="166">
                  <c:v>0.043</c:v>
                </c:pt>
                <c:pt idx="167">
                  <c:v>0.042</c:v>
                </c:pt>
                <c:pt idx="168">
                  <c:v>0.044</c:v>
                </c:pt>
                <c:pt idx="169">
                  <c:v>0.043</c:v>
                </c:pt>
                <c:pt idx="170">
                  <c:v>0.044</c:v>
                </c:pt>
                <c:pt idx="171">
                  <c:v>0.044</c:v>
                </c:pt>
                <c:pt idx="172">
                  <c:v>0.045</c:v>
                </c:pt>
                <c:pt idx="173">
                  <c:v>0.053</c:v>
                </c:pt>
                <c:pt idx="174">
                  <c:v>0.051</c:v>
                </c:pt>
                <c:pt idx="175">
                  <c:v>0.049</c:v>
                </c:pt>
                <c:pt idx="176">
                  <c:v>0.055</c:v>
                </c:pt>
                <c:pt idx="177">
                  <c:v>0.055</c:v>
                </c:pt>
                <c:pt idx="178">
                  <c:v>0.058</c:v>
                </c:pt>
                <c:pt idx="179">
                  <c:v>0.057</c:v>
                </c:pt>
                <c:pt idx="180">
                  <c:v>0.057</c:v>
                </c:pt>
                <c:pt idx="181">
                  <c:v>0.058</c:v>
                </c:pt>
                <c:pt idx="182">
                  <c:v>0.055</c:v>
                </c:pt>
                <c:pt idx="183">
                  <c:v>0.054</c:v>
                </c:pt>
                <c:pt idx="184">
                  <c:v>0.052</c:v>
                </c:pt>
                <c:pt idx="185">
                  <c:v>0.051</c:v>
                </c:pt>
                <c:pt idx="186">
                  <c:v>0.05</c:v>
                </c:pt>
                <c:pt idx="187">
                  <c:v>0.051</c:v>
                </c:pt>
                <c:pt idx="188">
                  <c:v>0.051</c:v>
                </c:pt>
                <c:pt idx="189">
                  <c:v>0.051</c:v>
                </c:pt>
                <c:pt idx="190">
                  <c:v>0.053</c:v>
                </c:pt>
                <c:pt idx="191">
                  <c:v>0.056</c:v>
                </c:pt>
                <c:pt idx="192">
                  <c:v>0.057</c:v>
                </c:pt>
                <c:pt idx="193">
                  <c:v>0.059</c:v>
                </c:pt>
                <c:pt idx="194">
                  <c:v>0.057</c:v>
                </c:pt>
                <c:pt idx="195">
                  <c:v>0.057</c:v>
                </c:pt>
                <c:pt idx="196">
                  <c:v>0.057</c:v>
                </c:pt>
                <c:pt idx="197">
                  <c:v>0.057</c:v>
                </c:pt>
                <c:pt idx="198">
                  <c:v>0.058</c:v>
                </c:pt>
                <c:pt idx="199">
                  <c:v>0.059</c:v>
                </c:pt>
                <c:pt idx="200">
                  <c:v>0.062</c:v>
                </c:pt>
                <c:pt idx="201">
                  <c:v>0.064</c:v>
                </c:pt>
                <c:pt idx="202">
                  <c:v>0.064</c:v>
                </c:pt>
                <c:pt idx="203">
                  <c:v>0.063</c:v>
                </c:pt>
                <c:pt idx="204">
                  <c:v>0.064</c:v>
                </c:pt>
                <c:pt idx="205">
                  <c:v>0.068</c:v>
                </c:pt>
                <c:pt idx="206">
                  <c:v>0.068</c:v>
                </c:pt>
                <c:pt idx="207">
                  <c:v>0.066</c:v>
                </c:pt>
                <c:pt idx="208">
                  <c:v>0.065</c:v>
                </c:pt>
                <c:pt idx="209">
                  <c:v>0.063</c:v>
                </c:pt>
                <c:pt idx="210">
                  <c:v>0.059</c:v>
                </c:pt>
                <c:pt idx="211">
                  <c:v>0.055</c:v>
                </c:pt>
                <c:pt idx="212">
                  <c:v>0.051</c:v>
                </c:pt>
                <c:pt idx="213">
                  <c:v>0.05</c:v>
                </c:pt>
                <c:pt idx="214">
                  <c:v>0.047</c:v>
                </c:pt>
                <c:pt idx="215">
                  <c:v>0.042</c:v>
                </c:pt>
                <c:pt idx="216">
                  <c:v>0.036</c:v>
                </c:pt>
                <c:pt idx="217">
                  <c:v>0.03</c:v>
                </c:pt>
                <c:pt idx="218">
                  <c:v>0.027</c:v>
                </c:pt>
                <c:pt idx="219">
                  <c:v>0.025</c:v>
                </c:pt>
                <c:pt idx="220">
                  <c:v>0.021</c:v>
                </c:pt>
              </c:numCache>
            </c:numRef>
          </c:val>
        </c:ser>
        <c:dLbls>
          <c:showLegendKey val="0"/>
          <c:showVal val="0"/>
          <c:showCatName val="0"/>
          <c:showSerName val="0"/>
          <c:showPercent val="0"/>
          <c:showBubbleSize val="0"/>
        </c:dLbls>
        <c:axId val="-2087903960"/>
        <c:axId val="-2087900872"/>
      </c:areaChart>
      <c:lineChart>
        <c:grouping val="standard"/>
        <c:varyColors val="0"/>
        <c:ser>
          <c:idx val="3"/>
          <c:order val="3"/>
          <c:tx>
            <c:v>National YoY</c:v>
          </c:tx>
          <c:spPr>
            <a:ln w="38100">
              <a:solidFill>
                <a:schemeClr val="accent2"/>
              </a:solidFill>
              <a:prstDash val="sysDot"/>
            </a:ln>
          </c:spPr>
          <c:marker>
            <c:symbol val="none"/>
          </c:marker>
          <c:val>
            <c:numRef>
              <c:f>HOMEPRICES!$K$87:$K$307</c:f>
              <c:numCache>
                <c:formatCode>0.0%</c:formatCode>
                <c:ptCount val="221"/>
                <c:pt idx="0">
                  <c:v>0.09215</c:v>
                </c:pt>
                <c:pt idx="1">
                  <c:v>0.0902157701103708</c:v>
                </c:pt>
                <c:pt idx="2">
                  <c:v>0.0880007884492188</c:v>
                </c:pt>
                <c:pt idx="3">
                  <c:v>0.0849132046030818</c:v>
                </c:pt>
                <c:pt idx="4">
                  <c:v>0.0819656322925305</c:v>
                </c:pt>
                <c:pt idx="5">
                  <c:v>0.0802822945973009</c:v>
                </c:pt>
                <c:pt idx="6">
                  <c:v>0.0804854286281817</c:v>
                </c:pt>
                <c:pt idx="7">
                  <c:v>0.0795148374498925</c:v>
                </c:pt>
                <c:pt idx="8">
                  <c:v>0.0777710365426799</c:v>
                </c:pt>
                <c:pt idx="9">
                  <c:v>0.0738341006980544</c:v>
                </c:pt>
                <c:pt idx="10">
                  <c:v>0.0697010831925091</c:v>
                </c:pt>
                <c:pt idx="11">
                  <c:v>0.0667702291549853</c:v>
                </c:pt>
                <c:pt idx="12">
                  <c:v>0.0661264478322575</c:v>
                </c:pt>
                <c:pt idx="13">
                  <c:v>0.0663425845699225</c:v>
                </c:pt>
                <c:pt idx="14">
                  <c:v>0.0682736380600395</c:v>
                </c:pt>
                <c:pt idx="15">
                  <c:v>0.0715884473289166</c:v>
                </c:pt>
                <c:pt idx="16">
                  <c:v>0.0765405251243293</c:v>
                </c:pt>
                <c:pt idx="17">
                  <c:v>0.0799925842875178</c:v>
                </c:pt>
                <c:pt idx="18">
                  <c:v>0.0827891096909744</c:v>
                </c:pt>
                <c:pt idx="19">
                  <c:v>0.0846848883825691</c:v>
                </c:pt>
                <c:pt idx="20">
                  <c:v>0.0868213428945066</c:v>
                </c:pt>
                <c:pt idx="21">
                  <c:v>0.0903597793952387</c:v>
                </c:pt>
                <c:pt idx="22">
                  <c:v>0.093241481711686</c:v>
                </c:pt>
                <c:pt idx="23">
                  <c:v>0.0955926069535995</c:v>
                </c:pt>
                <c:pt idx="24">
                  <c:v>0.0963181806470451</c:v>
                </c:pt>
                <c:pt idx="25">
                  <c:v>0.0975905984587356</c:v>
                </c:pt>
                <c:pt idx="26">
                  <c:v>0.0964886247042762</c:v>
                </c:pt>
                <c:pt idx="27">
                  <c:v>0.0946137520866364</c:v>
                </c:pt>
                <c:pt idx="28">
                  <c:v>0.0914893617021276</c:v>
                </c:pt>
                <c:pt idx="29">
                  <c:v>0.0890267627969329</c:v>
                </c:pt>
                <c:pt idx="30">
                  <c:v>0.088594597653755</c:v>
                </c:pt>
                <c:pt idx="31">
                  <c:v>0.0900672658323244</c:v>
                </c:pt>
                <c:pt idx="32">
                  <c:v>0.0923086730628246</c:v>
                </c:pt>
                <c:pt idx="33">
                  <c:v>0.0938835374796844</c:v>
                </c:pt>
                <c:pt idx="34">
                  <c:v>0.0957675300063171</c:v>
                </c:pt>
                <c:pt idx="35">
                  <c:v>0.0981761555340585</c:v>
                </c:pt>
                <c:pt idx="36">
                  <c:v>0.102301569893147</c:v>
                </c:pt>
                <c:pt idx="37">
                  <c:v>0.106813063501835</c:v>
                </c:pt>
                <c:pt idx="38">
                  <c:v>0.114260304694146</c:v>
                </c:pt>
                <c:pt idx="39">
                  <c:v>0.120254425626485</c:v>
                </c:pt>
                <c:pt idx="40">
                  <c:v>0.125105240403213</c:v>
                </c:pt>
                <c:pt idx="41">
                  <c:v>0.129795458810283</c:v>
                </c:pt>
                <c:pt idx="42">
                  <c:v>0.131389951353559</c:v>
                </c:pt>
                <c:pt idx="43">
                  <c:v>0.131278362495679</c:v>
                </c:pt>
                <c:pt idx="44">
                  <c:v>0.13154746272141</c:v>
                </c:pt>
                <c:pt idx="45">
                  <c:v>0.132790247649971</c:v>
                </c:pt>
                <c:pt idx="46">
                  <c:v>0.134973480917791</c:v>
                </c:pt>
                <c:pt idx="47">
                  <c:v>0.136372751231809</c:v>
                </c:pt>
                <c:pt idx="48">
                  <c:v>0.138048908756245</c:v>
                </c:pt>
                <c:pt idx="49">
                  <c:v>0.140093217117028</c:v>
                </c:pt>
                <c:pt idx="50">
                  <c:v>0.142256307040983</c:v>
                </c:pt>
                <c:pt idx="51">
                  <c:v>0.142411514413539</c:v>
                </c:pt>
                <c:pt idx="52">
                  <c:v>0.142966932955809</c:v>
                </c:pt>
                <c:pt idx="53">
                  <c:v>0.142814432921198</c:v>
                </c:pt>
                <c:pt idx="54">
                  <c:v>0.142842138430837</c:v>
                </c:pt>
                <c:pt idx="55">
                  <c:v>0.143746911814423</c:v>
                </c:pt>
                <c:pt idx="56">
                  <c:v>0.145079557469634</c:v>
                </c:pt>
                <c:pt idx="57">
                  <c:v>0.14366694604572</c:v>
                </c:pt>
                <c:pt idx="58">
                  <c:v>0.140820835820138</c:v>
                </c:pt>
                <c:pt idx="59">
                  <c:v>0.135100898697959</c:v>
                </c:pt>
                <c:pt idx="60">
                  <c:v>0.129240145876005</c:v>
                </c:pt>
                <c:pt idx="61">
                  <c:v>0.12086554850184</c:v>
                </c:pt>
                <c:pt idx="62">
                  <c:v>0.110406970385583</c:v>
                </c:pt>
                <c:pt idx="63">
                  <c:v>0.0997005988023952</c:v>
                </c:pt>
                <c:pt idx="64">
                  <c:v>0.0875299335857782</c:v>
                </c:pt>
                <c:pt idx="65">
                  <c:v>0.0728898397214163</c:v>
                </c:pt>
                <c:pt idx="66">
                  <c:v>0.0604206874368167</c:v>
                </c:pt>
                <c:pt idx="67">
                  <c:v>0.0482713930037177</c:v>
                </c:pt>
                <c:pt idx="68">
                  <c:v>0.0371373394665871</c:v>
                </c:pt>
                <c:pt idx="69">
                  <c:v>0.0296944404041308</c:v>
                </c:pt>
                <c:pt idx="70">
                  <c:v>0.0220451142884175</c:v>
                </c:pt>
                <c:pt idx="71">
                  <c:v>0.0173504116905686</c:v>
                </c:pt>
                <c:pt idx="72">
                  <c:v>0.0104627499557602</c:v>
                </c:pt>
                <c:pt idx="73">
                  <c:v>0.00535525387870229</c:v>
                </c:pt>
                <c:pt idx="74">
                  <c:v>-0.003031413984996</c:v>
                </c:pt>
                <c:pt idx="75">
                  <c:v>-0.00823305200108903</c:v>
                </c:pt>
                <c:pt idx="76">
                  <c:v>-0.0135045720298077</c:v>
                </c:pt>
                <c:pt idx="77">
                  <c:v>-0.0162665062773975</c:v>
                </c:pt>
                <c:pt idx="78">
                  <c:v>-0.0195650407605017</c:v>
                </c:pt>
                <c:pt idx="79">
                  <c:v>-0.0226121661045256</c:v>
                </c:pt>
                <c:pt idx="80">
                  <c:v>-0.0275505273958101</c:v>
                </c:pt>
                <c:pt idx="81">
                  <c:v>-0.0354228466494986</c:v>
                </c:pt>
                <c:pt idx="82">
                  <c:v>-0.0460852329038652</c:v>
                </c:pt>
                <c:pt idx="83">
                  <c:v>-0.0539468226767665</c:v>
                </c:pt>
                <c:pt idx="84">
                  <c:v>-0.0636697970709924</c:v>
                </c:pt>
                <c:pt idx="85">
                  <c:v>-0.0727383327122471</c:v>
                </c:pt>
                <c:pt idx="86">
                  <c:v>-0.0784032843209897</c:v>
                </c:pt>
                <c:pt idx="87">
                  <c:v>-0.0812900108708782</c:v>
                </c:pt>
                <c:pt idx="88">
                  <c:v>-0.0817078266223913</c:v>
                </c:pt>
                <c:pt idx="89">
                  <c:v>-0.0826168141934133</c:v>
                </c:pt>
                <c:pt idx="90">
                  <c:v>-0.0843853416794195</c:v>
                </c:pt>
                <c:pt idx="91">
                  <c:v>-0.0884911564323917</c:v>
                </c:pt>
                <c:pt idx="92">
                  <c:v>-0.096052073331398</c:v>
                </c:pt>
                <c:pt idx="93">
                  <c:v>-0.103468475065055</c:v>
                </c:pt>
                <c:pt idx="94">
                  <c:v>-0.109010989010989</c:v>
                </c:pt>
                <c:pt idx="95">
                  <c:v>-0.119970464548806</c:v>
                </c:pt>
                <c:pt idx="96">
                  <c:v>-0.126933193056286</c:v>
                </c:pt>
                <c:pt idx="97">
                  <c:v>-0.127497739401784</c:v>
                </c:pt>
                <c:pt idx="98">
                  <c:v>-0.127362816679967</c:v>
                </c:pt>
                <c:pt idx="99">
                  <c:v>-0.121745990007888</c:v>
                </c:pt>
                <c:pt idx="100">
                  <c:v>-0.112800095791175</c:v>
                </c:pt>
                <c:pt idx="101">
                  <c:v>-0.100492344641249</c:v>
                </c:pt>
                <c:pt idx="102">
                  <c:v>-0.0903281863765546</c:v>
                </c:pt>
                <c:pt idx="103">
                  <c:v>-0.0828940801246546</c:v>
                </c:pt>
                <c:pt idx="104">
                  <c:v>-0.0759112187048407</c:v>
                </c:pt>
                <c:pt idx="105">
                  <c:v>-0.0664501294197472</c:v>
                </c:pt>
                <c:pt idx="106">
                  <c:v>-0.0520569711492257</c:v>
                </c:pt>
                <c:pt idx="107">
                  <c:v>-0.0384781782188602</c:v>
                </c:pt>
                <c:pt idx="108">
                  <c:v>-0.0292556218325936</c:v>
                </c:pt>
                <c:pt idx="109">
                  <c:v>-0.0309760888708256</c:v>
                </c:pt>
                <c:pt idx="110">
                  <c:v>-0.0200234767416466</c:v>
                </c:pt>
                <c:pt idx="111">
                  <c:v>-0.0106695699510072</c:v>
                </c:pt>
                <c:pt idx="112">
                  <c:v>-0.00786833030791757</c:v>
                </c:pt>
                <c:pt idx="113">
                  <c:v>-0.0141976997990827</c:v>
                </c:pt>
                <c:pt idx="114">
                  <c:v>-0.0213519590870196</c:v>
                </c:pt>
                <c:pt idx="115">
                  <c:v>-0.0283789613406339</c:v>
                </c:pt>
                <c:pt idx="116">
                  <c:v>-0.0337556972345856</c:v>
                </c:pt>
                <c:pt idx="117">
                  <c:v>-0.0368787644267976</c:v>
                </c:pt>
                <c:pt idx="118">
                  <c:v>-0.0414993849439692</c:v>
                </c:pt>
                <c:pt idx="119">
                  <c:v>-0.0412723950805814</c:v>
                </c:pt>
                <c:pt idx="120">
                  <c:v>-0.0411025978772852</c:v>
                </c:pt>
                <c:pt idx="121">
                  <c:v>-0.0371670033622962</c:v>
                </c:pt>
                <c:pt idx="122">
                  <c:v>-0.0404195161357717</c:v>
                </c:pt>
                <c:pt idx="123">
                  <c:v>-0.0429046990205788</c:v>
                </c:pt>
                <c:pt idx="124">
                  <c:v>-0.0431157029852472</c:v>
                </c:pt>
                <c:pt idx="125">
                  <c:v>-0.0389407255934889</c:v>
                </c:pt>
                <c:pt idx="126">
                  <c:v>-0.0353260132845329</c:v>
                </c:pt>
                <c:pt idx="127">
                  <c:v>-0.0316190684362597</c:v>
                </c:pt>
                <c:pt idx="128">
                  <c:v>-0.0306398400918504</c:v>
                </c:pt>
                <c:pt idx="129">
                  <c:v>-0.0329804702511966</c:v>
                </c:pt>
                <c:pt idx="130">
                  <c:v>-0.0363997912758964</c:v>
                </c:pt>
                <c:pt idx="131">
                  <c:v>-0.0389319490862547</c:v>
                </c:pt>
                <c:pt idx="132">
                  <c:v>-0.0351186323655273</c:v>
                </c:pt>
                <c:pt idx="133">
                  <c:v>-0.0271961666908669</c:v>
                </c:pt>
                <c:pt idx="134">
                  <c:v>-0.0139269903476303</c:v>
                </c:pt>
                <c:pt idx="135">
                  <c:v>-0.00478606436034894</c:v>
                </c:pt>
                <c:pt idx="136">
                  <c:v>0.00272241335190931</c:v>
                </c:pt>
                <c:pt idx="137">
                  <c:v>0.00879980272660017</c:v>
                </c:pt>
                <c:pt idx="138">
                  <c:v>0.0137991119105165</c:v>
                </c:pt>
                <c:pt idx="139">
                  <c:v>0.020766029484376</c:v>
                </c:pt>
                <c:pt idx="140">
                  <c:v>0.030074275969833</c:v>
                </c:pt>
                <c:pt idx="141">
                  <c:v>0.0403555041728385</c:v>
                </c:pt>
                <c:pt idx="142">
                  <c:v>0.0535886778093257</c:v>
                </c:pt>
                <c:pt idx="143">
                  <c:v>0.0645777070770595</c:v>
                </c:pt>
                <c:pt idx="144">
                  <c:v>0.0757751937984496</c:v>
                </c:pt>
                <c:pt idx="145">
                  <c:v>0.0834365717867965</c:v>
                </c:pt>
                <c:pt idx="146">
                  <c:v>0.0891065790345252</c:v>
                </c:pt>
                <c:pt idx="147">
                  <c:v>0.0902966321991796</c:v>
                </c:pt>
                <c:pt idx="148">
                  <c:v>0.0908717134411307</c:v>
                </c:pt>
                <c:pt idx="149">
                  <c:v>0.0926639848027712</c:v>
                </c:pt>
                <c:pt idx="150">
                  <c:v>0.097150223158595</c:v>
                </c:pt>
                <c:pt idx="151">
                  <c:v>0.101593487844991</c:v>
                </c:pt>
                <c:pt idx="152">
                  <c:v>0.10617311315527</c:v>
                </c:pt>
                <c:pt idx="153">
                  <c:v>0.108362272537853</c:v>
                </c:pt>
                <c:pt idx="154">
                  <c:v>0.107094981767668</c:v>
                </c:pt>
                <c:pt idx="155">
                  <c:v>0.107253810387607</c:v>
                </c:pt>
                <c:pt idx="156">
                  <c:v>0.10449953577318</c:v>
                </c:pt>
                <c:pt idx="157">
                  <c:v>0.101533332414895</c:v>
                </c:pt>
                <c:pt idx="158">
                  <c:v>0.0895673681222886</c:v>
                </c:pt>
                <c:pt idx="159">
                  <c:v>0.0795864708960018</c:v>
                </c:pt>
                <c:pt idx="160">
                  <c:v>0.0704222606344956</c:v>
                </c:pt>
                <c:pt idx="161">
                  <c:v>0.0626070615907755</c:v>
                </c:pt>
                <c:pt idx="162">
                  <c:v>0.0559408754974417</c:v>
                </c:pt>
                <c:pt idx="163">
                  <c:v>0.0505971797059266</c:v>
                </c:pt>
                <c:pt idx="164">
                  <c:v>0.0474777076445245</c:v>
                </c:pt>
                <c:pt idx="165">
                  <c:v>0.0461706207467007</c:v>
                </c:pt>
                <c:pt idx="166">
                  <c:v>0.0458611992923197</c:v>
                </c:pt>
                <c:pt idx="167">
                  <c:v>0.0451746539873835</c:v>
                </c:pt>
                <c:pt idx="168">
                  <c:v>0.0432663354411323</c:v>
                </c:pt>
                <c:pt idx="169">
                  <c:v>0.042385282089123</c:v>
                </c:pt>
                <c:pt idx="170">
                  <c:v>0.0429257219410538</c:v>
                </c:pt>
                <c:pt idx="171">
                  <c:v>0.0431016502055087</c:v>
                </c:pt>
                <c:pt idx="172">
                  <c:v>0.0436854598325676</c:v>
                </c:pt>
                <c:pt idx="173">
                  <c:v>0.0437421427153572</c:v>
                </c:pt>
                <c:pt idx="174">
                  <c:v>0.04424942871158</c:v>
                </c:pt>
                <c:pt idx="175">
                  <c:v>0.0449481138271575</c:v>
                </c:pt>
                <c:pt idx="176">
                  <c:v>0.0469099343607648</c:v>
                </c:pt>
                <c:pt idx="177">
                  <c:v>0.0490386343216533</c:v>
                </c:pt>
                <c:pt idx="178">
                  <c:v>0.0511925328726365</c:v>
                </c:pt>
                <c:pt idx="179">
                  <c:v>0.052284520034592</c:v>
                </c:pt>
                <c:pt idx="180">
                  <c:v>0.0531192688133249</c:v>
                </c:pt>
                <c:pt idx="181">
                  <c:v>0.0521440741007367</c:v>
                </c:pt>
                <c:pt idx="182">
                  <c:v>0.0508406034980048</c:v>
                </c:pt>
                <c:pt idx="183">
                  <c:v>0.0503246371356655</c:v>
                </c:pt>
                <c:pt idx="184">
                  <c:v>0.0496280224989674</c:v>
                </c:pt>
                <c:pt idx="185">
                  <c:v>0.0491473556209982</c:v>
                </c:pt>
                <c:pt idx="186">
                  <c:v>0.0493231669941512</c:v>
                </c:pt>
                <c:pt idx="187">
                  <c:v>0.0503742643277527</c:v>
                </c:pt>
                <c:pt idx="188">
                  <c:v>0.0514032833690222</c:v>
                </c:pt>
                <c:pt idx="189">
                  <c:v>0.0517994484317991</c:v>
                </c:pt>
                <c:pt idx="190">
                  <c:v>0.0524829089581027</c:v>
                </c:pt>
                <c:pt idx="191">
                  <c:v>0.0536816993687865</c:v>
                </c:pt>
                <c:pt idx="192">
                  <c:v>0.0556015507682469</c:v>
                </c:pt>
                <c:pt idx="193">
                  <c:v>0.0563677416411987</c:v>
                </c:pt>
                <c:pt idx="194">
                  <c:v>0.0570961279442225</c:v>
                </c:pt>
                <c:pt idx="195">
                  <c:v>0.0572194878858635</c:v>
                </c:pt>
                <c:pt idx="196">
                  <c:v>0.0574504990274367</c:v>
                </c:pt>
                <c:pt idx="197">
                  <c:v>0.0577323438452708</c:v>
                </c:pt>
                <c:pt idx="198">
                  <c:v>0.0581362973800724</c:v>
                </c:pt>
                <c:pt idx="199">
                  <c:v>0.0589688074592278</c:v>
                </c:pt>
                <c:pt idx="200">
                  <c:v>0.0598174086364302</c:v>
                </c:pt>
                <c:pt idx="201">
                  <c:v>0.0608222182412367</c:v>
                </c:pt>
                <c:pt idx="202">
                  <c:v>0.0615664055087157</c:v>
                </c:pt>
                <c:pt idx="203">
                  <c:v>0.062548747725106</c:v>
                </c:pt>
                <c:pt idx="204">
                  <c:v>0.0611433547710098</c:v>
                </c:pt>
                <c:pt idx="205">
                  <c:v>0.0633831705079073</c:v>
                </c:pt>
                <c:pt idx="206">
                  <c:v>0.065</c:v>
                </c:pt>
                <c:pt idx="207">
                  <c:v>0.064</c:v>
                </c:pt>
                <c:pt idx="208">
                  <c:v>0.064</c:v>
                </c:pt>
                <c:pt idx="209">
                  <c:v>0.062</c:v>
                </c:pt>
                <c:pt idx="210">
                  <c:v>0.06</c:v>
                </c:pt>
                <c:pt idx="211">
                  <c:v>0.058</c:v>
                </c:pt>
                <c:pt idx="212">
                  <c:v>0.055</c:v>
                </c:pt>
                <c:pt idx="213">
                  <c:v>0.055</c:v>
                </c:pt>
                <c:pt idx="214">
                  <c:v>0.052</c:v>
                </c:pt>
                <c:pt idx="215">
                  <c:v>0.047</c:v>
                </c:pt>
                <c:pt idx="216">
                  <c:v>0.043</c:v>
                </c:pt>
                <c:pt idx="217">
                  <c:v>0.04</c:v>
                </c:pt>
                <c:pt idx="218">
                  <c:v>0.037</c:v>
                </c:pt>
                <c:pt idx="219">
                  <c:v>0.035</c:v>
                </c:pt>
                <c:pt idx="220">
                  <c:v>0.034</c:v>
                </c:pt>
              </c:numCache>
            </c:numRef>
          </c:val>
          <c:smooth val="0"/>
        </c:ser>
        <c:dLbls>
          <c:showLegendKey val="0"/>
          <c:showVal val="0"/>
          <c:showCatName val="0"/>
          <c:showSerName val="0"/>
          <c:showPercent val="0"/>
          <c:showBubbleSize val="0"/>
        </c:dLbls>
        <c:marker val="1"/>
        <c:smooth val="0"/>
        <c:axId val="-2087903960"/>
        <c:axId val="-2087900872"/>
      </c:lineChart>
      <c:catAx>
        <c:axId val="-2087903960"/>
        <c:scaling>
          <c:orientation val="minMax"/>
        </c:scaling>
        <c:delete val="0"/>
        <c:axPos val="b"/>
        <c:majorTickMark val="out"/>
        <c:minorTickMark val="none"/>
        <c:tickLblPos val="nextTo"/>
        <c:txPr>
          <a:bodyPr rot="-5400000" vert="horz"/>
          <a:lstStyle/>
          <a:p>
            <a:pPr>
              <a:defRPr sz="1200" b="1" i="0" baseline="0"/>
            </a:pPr>
            <a:endParaRPr lang="en-US"/>
          </a:p>
        </c:txPr>
        <c:crossAx val="-2087900872"/>
        <c:crosses val="autoZero"/>
        <c:auto val="1"/>
        <c:lblAlgn val="ctr"/>
        <c:lblOffset val="100"/>
        <c:noMultiLvlLbl val="0"/>
      </c:catAx>
      <c:valAx>
        <c:axId val="-2087900872"/>
        <c:scaling>
          <c:orientation val="minMax"/>
          <c:max val="0.2"/>
          <c:min val="-0.2"/>
        </c:scaling>
        <c:delete val="0"/>
        <c:axPos val="l"/>
        <c:majorGridlines>
          <c:spPr>
            <a:ln w="28575">
              <a:solidFill>
                <a:schemeClr val="bg1"/>
              </a:solidFill>
            </a:ln>
          </c:spPr>
        </c:majorGridlines>
        <c:numFmt formatCode="0%" sourceLinked="0"/>
        <c:majorTickMark val="out"/>
        <c:minorTickMark val="none"/>
        <c:tickLblPos val="nextTo"/>
        <c:spPr>
          <a:ln>
            <a:solidFill>
              <a:schemeClr val="bg1"/>
            </a:solidFill>
          </a:ln>
        </c:spPr>
        <c:txPr>
          <a:bodyPr/>
          <a:lstStyle/>
          <a:p>
            <a:pPr>
              <a:defRPr sz="1200" b="1" i="0"/>
            </a:pPr>
            <a:endParaRPr lang="en-US"/>
          </a:p>
        </c:txPr>
        <c:crossAx val="-2087903960"/>
        <c:crosses val="autoZero"/>
        <c:crossBetween val="between"/>
      </c:valAx>
      <c:spPr>
        <a:solidFill>
          <a:schemeClr val="bg1">
            <a:lumMod val="95000"/>
          </a:schemeClr>
        </a:solidFill>
      </c:spPr>
    </c:plotArea>
    <c:legend>
      <c:legendPos val="t"/>
      <c:legendEntry>
        <c:idx val="0"/>
        <c:delete val="1"/>
      </c:legendEntry>
      <c:legendEntry>
        <c:idx val="1"/>
        <c:delete val="1"/>
      </c:legendEntry>
      <c:legendEntry>
        <c:idx val="4"/>
        <c:delete val="1"/>
      </c:legendEntry>
      <c:layout>
        <c:manualLayout>
          <c:xMode val="edge"/>
          <c:yMode val="edge"/>
          <c:x val="0.564672895913839"/>
          <c:y val="0.251794848125008"/>
          <c:w val="0.374096353854985"/>
          <c:h val="0.0481989890898274"/>
        </c:manualLayout>
      </c:layout>
      <c:overlay val="0"/>
    </c:legend>
    <c:plotVisOnly val="1"/>
    <c:dispBlanksAs val="gap"/>
    <c:showDLblsOverMax val="0"/>
  </c:chart>
  <c:spPr>
    <a:ln>
      <a:noFill/>
    </a:ln>
  </c:spPr>
  <c:printSettings>
    <c:headerFooter/>
    <c:pageMargins b="1.0" l="0.75" r="0.75" t="1.0" header="0.5" footer="0.5"/>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0685314802939352"/>
          <c:y val="0.207880880274581"/>
          <c:w val="0.90459152886263"/>
          <c:h val="0.726012113870381"/>
        </c:manualLayout>
      </c:layout>
      <c:areaChart>
        <c:grouping val="standard"/>
        <c:varyColors val="0"/>
        <c:ser>
          <c:idx val="2"/>
          <c:order val="0"/>
          <c:spPr>
            <a:solidFill>
              <a:srgbClr val="DFDFDF"/>
            </a:solidFill>
            <a:ln>
              <a:noFill/>
            </a:ln>
          </c:spPr>
          <c:trendline>
            <c:trendlineType val="linear"/>
            <c:dispRSqr val="0"/>
            <c:dispEq val="0"/>
          </c:trendline>
          <c:cat>
            <c:strRef>
              <c:f>HOMEPRICES!$O$87:$O$475</c:f>
              <c:strCache>
                <c:ptCount val="385"/>
                <c:pt idx="0">
                  <c:v>87</c:v>
                </c:pt>
                <c:pt idx="12">
                  <c:v>88</c:v>
                </c:pt>
                <c:pt idx="24">
                  <c:v>89</c:v>
                </c:pt>
                <c:pt idx="36">
                  <c:v>90</c:v>
                </c:pt>
                <c:pt idx="48">
                  <c:v>91</c:v>
                </c:pt>
                <c:pt idx="60">
                  <c:v>92</c:v>
                </c:pt>
                <c:pt idx="72">
                  <c:v>93</c:v>
                </c:pt>
                <c:pt idx="84">
                  <c:v>94</c:v>
                </c:pt>
                <c:pt idx="96">
                  <c:v>95</c:v>
                </c:pt>
                <c:pt idx="108">
                  <c:v>96</c:v>
                </c:pt>
                <c:pt idx="120">
                  <c:v>97</c:v>
                </c:pt>
                <c:pt idx="132">
                  <c:v>98</c:v>
                </c:pt>
                <c:pt idx="144">
                  <c:v>99</c:v>
                </c:pt>
                <c:pt idx="156">
                  <c:v>00</c:v>
                </c:pt>
                <c:pt idx="168">
                  <c:v>01</c:v>
                </c:pt>
                <c:pt idx="180">
                  <c:v>02</c:v>
                </c:pt>
                <c:pt idx="192">
                  <c:v>03</c:v>
                </c:pt>
                <c:pt idx="204">
                  <c:v>04</c:v>
                </c:pt>
                <c:pt idx="216">
                  <c:v>05</c:v>
                </c:pt>
                <c:pt idx="228">
                  <c:v>06</c:v>
                </c:pt>
                <c:pt idx="240">
                  <c:v>07</c:v>
                </c:pt>
                <c:pt idx="252">
                  <c:v>08</c:v>
                </c:pt>
                <c:pt idx="264">
                  <c:v>09</c:v>
                </c:pt>
                <c:pt idx="276">
                  <c:v>10</c:v>
                </c:pt>
                <c:pt idx="288">
                  <c:v>11</c:v>
                </c:pt>
                <c:pt idx="300">
                  <c:v>12</c:v>
                </c:pt>
                <c:pt idx="312">
                  <c:v>13</c:v>
                </c:pt>
                <c:pt idx="324">
                  <c:v>14</c:v>
                </c:pt>
                <c:pt idx="336">
                  <c:v>15</c:v>
                </c:pt>
                <c:pt idx="348">
                  <c:v>16</c:v>
                </c:pt>
                <c:pt idx="360">
                  <c:v>17</c:v>
                </c:pt>
                <c:pt idx="372">
                  <c:v>18</c:v>
                </c:pt>
                <c:pt idx="384">
                  <c:v>19</c:v>
                </c:pt>
              </c:strCache>
            </c:strRef>
          </c:cat>
          <c:val>
            <c:numRef>
              <c:f>HOMEPRICES!$T$87:$T$475</c:f>
              <c:numCache>
                <c:formatCode>General</c:formatCode>
                <c:ptCount val="389"/>
                <c:pt idx="42" formatCode="_-* #,##0.00_-;\-* #,##0.00_-;_-* &quot;-&quot;??_-;_-@_-">
                  <c:v>300.0</c:v>
                </c:pt>
                <c:pt idx="43" formatCode="_-* #,##0.00_-;\-* #,##0.00_-;_-* &quot;-&quot;??_-;_-@_-">
                  <c:v>300.0</c:v>
                </c:pt>
                <c:pt idx="44" formatCode="_-* #,##0.00_-;\-* #,##0.00_-;_-* &quot;-&quot;??_-;_-@_-">
                  <c:v>300.0</c:v>
                </c:pt>
                <c:pt idx="45" formatCode="_-* #,##0.00_-;\-* #,##0.00_-;_-* &quot;-&quot;??_-;_-@_-">
                  <c:v>300.0</c:v>
                </c:pt>
                <c:pt idx="46" formatCode="_-* #,##0.00_-;\-* #,##0.00_-;_-* &quot;-&quot;??_-;_-@_-">
                  <c:v>300.0</c:v>
                </c:pt>
                <c:pt idx="47" formatCode="_-* #,##0.00_-;\-* #,##0.00_-;_-* &quot;-&quot;??_-;_-@_-">
                  <c:v>300.0</c:v>
                </c:pt>
                <c:pt idx="48" formatCode="_-* #,##0.00_-;\-* #,##0.00_-;_-* &quot;-&quot;??_-;_-@_-">
                  <c:v>300.0</c:v>
                </c:pt>
                <c:pt idx="49" formatCode="_-* #,##0.00_-;\-* #,##0.00_-;_-* &quot;-&quot;??_-;_-@_-">
                  <c:v>300.0</c:v>
                </c:pt>
                <c:pt idx="50" formatCode="_-* #,##0.00_-;\-* #,##0.00_-;_-* &quot;-&quot;??_-;_-@_-">
                  <c:v>300.0</c:v>
                </c:pt>
                <c:pt idx="171" formatCode="_-* #,##0.00_-;\-* #,##0.00_-;_-* &quot;-&quot;??_-;_-@_-">
                  <c:v>300.0</c:v>
                </c:pt>
                <c:pt idx="172" formatCode="_-* #,##0.00_-;\-* #,##0.00_-;_-* &quot;-&quot;??_-;_-@_-">
                  <c:v>300.0</c:v>
                </c:pt>
                <c:pt idx="173" formatCode="_-* #,##0.00_-;\-* #,##0.00_-;_-* &quot;-&quot;??_-;_-@_-">
                  <c:v>300.0</c:v>
                </c:pt>
                <c:pt idx="174" formatCode="_-* #,##0.00_-;\-* #,##0.00_-;_-* &quot;-&quot;??_-;_-@_-">
                  <c:v>300.0</c:v>
                </c:pt>
                <c:pt idx="175" formatCode="_-* #,##0.00_-;\-* #,##0.00_-;_-* &quot;-&quot;??_-;_-@_-">
                  <c:v>300.0</c:v>
                </c:pt>
                <c:pt idx="176" formatCode="_-* #,##0.00_-;\-* #,##0.00_-;_-* &quot;-&quot;??_-;_-@_-">
                  <c:v>300.0</c:v>
                </c:pt>
                <c:pt idx="177" formatCode="_-* #,##0.00_-;\-* #,##0.00_-;_-* &quot;-&quot;??_-;_-@_-">
                  <c:v>300.0</c:v>
                </c:pt>
                <c:pt idx="178" formatCode="_-* #,##0.00_-;\-* #,##0.00_-;_-* &quot;-&quot;??_-;_-@_-">
                  <c:v>300.0</c:v>
                </c:pt>
                <c:pt idx="179" formatCode="_-* #,##0.00_-;\-* #,##0.00_-;_-* &quot;-&quot;??_-;_-@_-">
                  <c:v>300.0</c:v>
                </c:pt>
                <c:pt idx="251" formatCode="_-* #,##0.00_-;\-* #,##0.00_-;_-* &quot;-&quot;??_-;_-@_-">
                  <c:v>300.0</c:v>
                </c:pt>
                <c:pt idx="252" formatCode="_-* #,##0.00_-;\-* #,##0.00_-;_-* &quot;-&quot;??_-;_-@_-">
                  <c:v>300.0</c:v>
                </c:pt>
                <c:pt idx="253" formatCode="_-* #,##0.00_-;\-* #,##0.00_-;_-* &quot;-&quot;??_-;_-@_-">
                  <c:v>300.0</c:v>
                </c:pt>
                <c:pt idx="254" formatCode="_-* #,##0.00_-;\-* #,##0.00_-;_-* &quot;-&quot;??_-;_-@_-">
                  <c:v>300.0</c:v>
                </c:pt>
                <c:pt idx="255" formatCode="_-* #,##0.00_-;\-* #,##0.00_-;_-* &quot;-&quot;??_-;_-@_-">
                  <c:v>300.0</c:v>
                </c:pt>
                <c:pt idx="256" formatCode="_-* #,##0.00_-;\-* #,##0.00_-;_-* &quot;-&quot;??_-;_-@_-">
                  <c:v>300.0</c:v>
                </c:pt>
                <c:pt idx="257" formatCode="_-* #,##0.00_-;\-* #,##0.00_-;_-* &quot;-&quot;??_-;_-@_-">
                  <c:v>300.0</c:v>
                </c:pt>
                <c:pt idx="258" formatCode="_-* #,##0.00_-;\-* #,##0.00_-;_-* &quot;-&quot;??_-;_-@_-">
                  <c:v>300.0</c:v>
                </c:pt>
                <c:pt idx="259" formatCode="_-* #,##0.00_-;\-* #,##0.00_-;_-* &quot;-&quot;??_-;_-@_-">
                  <c:v>300.0</c:v>
                </c:pt>
                <c:pt idx="260" formatCode="_-* #,##0.00_-;\-* #,##0.00_-;_-* &quot;-&quot;??_-;_-@_-">
                  <c:v>300.0</c:v>
                </c:pt>
                <c:pt idx="261" formatCode="_-* #,##0.00_-;\-* #,##0.00_-;_-* &quot;-&quot;??_-;_-@_-">
                  <c:v>300.0</c:v>
                </c:pt>
                <c:pt idx="262" formatCode="_-* #,##0.00_-;\-* #,##0.00_-;_-* &quot;-&quot;??_-;_-@_-">
                  <c:v>300.0</c:v>
                </c:pt>
                <c:pt idx="263" formatCode="_-* #,##0.00_-;\-* #,##0.00_-;_-* &quot;-&quot;??_-;_-@_-">
                  <c:v>300.0</c:v>
                </c:pt>
                <c:pt idx="264" formatCode="_-* #,##0.00_-;\-* #,##0.00_-;_-* &quot;-&quot;??_-;_-@_-">
                  <c:v>300.0</c:v>
                </c:pt>
                <c:pt idx="265" formatCode="_-* #,##0.00_-;\-* #,##0.00_-;_-* &quot;-&quot;??_-;_-@_-">
                  <c:v>300.0</c:v>
                </c:pt>
                <c:pt idx="266" formatCode="_-* #,##0.00_-;\-* #,##0.00_-;_-* &quot;-&quot;??_-;_-@_-">
                  <c:v>300.0</c:v>
                </c:pt>
                <c:pt idx="267" formatCode="_-* #,##0.00_-;\-* #,##0.00_-;_-* &quot;-&quot;??_-;_-@_-">
                  <c:v>300.0</c:v>
                </c:pt>
                <c:pt idx="268" formatCode="_-* #,##0.00_-;\-* #,##0.00_-;_-* &quot;-&quot;??_-;_-@_-">
                  <c:v>300.0</c:v>
                </c:pt>
                <c:pt idx="269" formatCode="_-* #,##0.00_-;\-* #,##0.00_-;_-* &quot;-&quot;??_-;_-@_-">
                  <c:v>300.0</c:v>
                </c:pt>
                <c:pt idx="270" formatCode="_-* #,##0.00_-;\-* #,##0.00_-;_-* &quot;-&quot;??_-;_-@_-">
                  <c:v>300.0</c:v>
                </c:pt>
              </c:numCache>
            </c:numRef>
          </c:val>
        </c:ser>
        <c:ser>
          <c:idx val="1"/>
          <c:order val="1"/>
          <c:tx>
            <c:v>Recession</c:v>
          </c:tx>
          <c:spPr>
            <a:solidFill>
              <a:srgbClr val="DFDFDF"/>
            </a:solidFill>
            <a:ln>
              <a:noFill/>
            </a:ln>
          </c:spPr>
          <c:cat>
            <c:strRef>
              <c:f>HOMEPRICES!$O$87:$O$475</c:f>
              <c:strCache>
                <c:ptCount val="385"/>
                <c:pt idx="0">
                  <c:v>87</c:v>
                </c:pt>
                <c:pt idx="12">
                  <c:v>88</c:v>
                </c:pt>
                <c:pt idx="24">
                  <c:v>89</c:v>
                </c:pt>
                <c:pt idx="36">
                  <c:v>90</c:v>
                </c:pt>
                <c:pt idx="48">
                  <c:v>91</c:v>
                </c:pt>
                <c:pt idx="60">
                  <c:v>92</c:v>
                </c:pt>
                <c:pt idx="72">
                  <c:v>93</c:v>
                </c:pt>
                <c:pt idx="84">
                  <c:v>94</c:v>
                </c:pt>
                <c:pt idx="96">
                  <c:v>95</c:v>
                </c:pt>
                <c:pt idx="108">
                  <c:v>96</c:v>
                </c:pt>
                <c:pt idx="120">
                  <c:v>97</c:v>
                </c:pt>
                <c:pt idx="132">
                  <c:v>98</c:v>
                </c:pt>
                <c:pt idx="144">
                  <c:v>99</c:v>
                </c:pt>
                <c:pt idx="156">
                  <c:v>00</c:v>
                </c:pt>
                <c:pt idx="168">
                  <c:v>01</c:v>
                </c:pt>
                <c:pt idx="180">
                  <c:v>02</c:v>
                </c:pt>
                <c:pt idx="192">
                  <c:v>03</c:v>
                </c:pt>
                <c:pt idx="204">
                  <c:v>04</c:v>
                </c:pt>
                <c:pt idx="216">
                  <c:v>05</c:v>
                </c:pt>
                <c:pt idx="228">
                  <c:v>06</c:v>
                </c:pt>
                <c:pt idx="240">
                  <c:v>07</c:v>
                </c:pt>
                <c:pt idx="252">
                  <c:v>08</c:v>
                </c:pt>
                <c:pt idx="264">
                  <c:v>09</c:v>
                </c:pt>
                <c:pt idx="276">
                  <c:v>10</c:v>
                </c:pt>
                <c:pt idx="288">
                  <c:v>11</c:v>
                </c:pt>
                <c:pt idx="300">
                  <c:v>12</c:v>
                </c:pt>
                <c:pt idx="312">
                  <c:v>13</c:v>
                </c:pt>
                <c:pt idx="324">
                  <c:v>14</c:v>
                </c:pt>
                <c:pt idx="336">
                  <c:v>15</c:v>
                </c:pt>
                <c:pt idx="348">
                  <c:v>16</c:v>
                </c:pt>
                <c:pt idx="360">
                  <c:v>17</c:v>
                </c:pt>
                <c:pt idx="372">
                  <c:v>18</c:v>
                </c:pt>
                <c:pt idx="384">
                  <c:v>19</c:v>
                </c:pt>
              </c:strCache>
            </c:strRef>
          </c:cat>
          <c:val>
            <c:numRef>
              <c:f>HOMEPRICES!$U$87:$U$475</c:f>
              <c:numCache>
                <c:formatCode>General</c:formatCode>
                <c:ptCount val="389"/>
                <c:pt idx="42" formatCode="_-* #,##0.00_-;\-* #,##0.00_-;_-* &quot;-&quot;??_-;_-@_-">
                  <c:v>50.0</c:v>
                </c:pt>
                <c:pt idx="43" formatCode="_-* #,##0.00_-;\-* #,##0.00_-;_-* &quot;-&quot;??_-;_-@_-">
                  <c:v>50.0</c:v>
                </c:pt>
                <c:pt idx="44" formatCode="_-* #,##0.00_-;\-* #,##0.00_-;_-* &quot;-&quot;??_-;_-@_-">
                  <c:v>50.0</c:v>
                </c:pt>
                <c:pt idx="45" formatCode="_-* #,##0.00_-;\-* #,##0.00_-;_-* &quot;-&quot;??_-;_-@_-">
                  <c:v>50.0</c:v>
                </c:pt>
                <c:pt idx="46" formatCode="_-* #,##0.00_-;\-* #,##0.00_-;_-* &quot;-&quot;??_-;_-@_-">
                  <c:v>50.0</c:v>
                </c:pt>
                <c:pt idx="47" formatCode="_-* #,##0.00_-;\-* #,##0.00_-;_-* &quot;-&quot;??_-;_-@_-">
                  <c:v>50.0</c:v>
                </c:pt>
                <c:pt idx="48" formatCode="_-* #,##0.00_-;\-* #,##0.00_-;_-* &quot;-&quot;??_-;_-@_-">
                  <c:v>50.0</c:v>
                </c:pt>
                <c:pt idx="49" formatCode="_-* #,##0.00_-;\-* #,##0.00_-;_-* &quot;-&quot;??_-;_-@_-">
                  <c:v>50.0</c:v>
                </c:pt>
                <c:pt idx="50" formatCode="_-* #,##0.00_-;\-* #,##0.00_-;_-* &quot;-&quot;??_-;_-@_-">
                  <c:v>50.0</c:v>
                </c:pt>
                <c:pt idx="171" formatCode="_-* #,##0.00_-;\-* #,##0.00_-;_-* &quot;-&quot;??_-;_-@_-">
                  <c:v>50.0</c:v>
                </c:pt>
                <c:pt idx="172" formatCode="_-* #,##0.00_-;\-* #,##0.00_-;_-* &quot;-&quot;??_-;_-@_-">
                  <c:v>50.0</c:v>
                </c:pt>
                <c:pt idx="173" formatCode="_-* #,##0.00_-;\-* #,##0.00_-;_-* &quot;-&quot;??_-;_-@_-">
                  <c:v>50.0</c:v>
                </c:pt>
                <c:pt idx="174" formatCode="_-* #,##0.00_-;\-* #,##0.00_-;_-* &quot;-&quot;??_-;_-@_-">
                  <c:v>50.0</c:v>
                </c:pt>
                <c:pt idx="175" formatCode="_-* #,##0.00_-;\-* #,##0.00_-;_-* &quot;-&quot;??_-;_-@_-">
                  <c:v>50.0</c:v>
                </c:pt>
                <c:pt idx="176" formatCode="_-* #,##0.00_-;\-* #,##0.00_-;_-* &quot;-&quot;??_-;_-@_-">
                  <c:v>50.0</c:v>
                </c:pt>
                <c:pt idx="177" formatCode="_-* #,##0.00_-;\-* #,##0.00_-;_-* &quot;-&quot;??_-;_-@_-">
                  <c:v>50.0</c:v>
                </c:pt>
                <c:pt idx="178" formatCode="_-* #,##0.00_-;\-* #,##0.00_-;_-* &quot;-&quot;??_-;_-@_-">
                  <c:v>50.0</c:v>
                </c:pt>
                <c:pt idx="179" formatCode="_-* #,##0.00_-;\-* #,##0.00_-;_-* &quot;-&quot;??_-;_-@_-">
                  <c:v>50.0</c:v>
                </c:pt>
                <c:pt idx="251" formatCode="_-* #,##0.00_-;\-* #,##0.00_-;_-* &quot;-&quot;??_-;_-@_-">
                  <c:v>50.0</c:v>
                </c:pt>
                <c:pt idx="252" formatCode="_-* #,##0.00_-;\-* #,##0.00_-;_-* &quot;-&quot;??_-;_-@_-">
                  <c:v>50.0</c:v>
                </c:pt>
                <c:pt idx="253" formatCode="_-* #,##0.00_-;\-* #,##0.00_-;_-* &quot;-&quot;??_-;_-@_-">
                  <c:v>50.0</c:v>
                </c:pt>
                <c:pt idx="254" formatCode="_-* #,##0.00_-;\-* #,##0.00_-;_-* &quot;-&quot;??_-;_-@_-">
                  <c:v>50.0</c:v>
                </c:pt>
                <c:pt idx="255" formatCode="_-* #,##0.00_-;\-* #,##0.00_-;_-* &quot;-&quot;??_-;_-@_-">
                  <c:v>50.0</c:v>
                </c:pt>
                <c:pt idx="256" formatCode="_-* #,##0.00_-;\-* #,##0.00_-;_-* &quot;-&quot;??_-;_-@_-">
                  <c:v>50.0</c:v>
                </c:pt>
                <c:pt idx="257" formatCode="_-* #,##0.00_-;\-* #,##0.00_-;_-* &quot;-&quot;??_-;_-@_-">
                  <c:v>50.0</c:v>
                </c:pt>
                <c:pt idx="258" formatCode="_-* #,##0.00_-;\-* #,##0.00_-;_-* &quot;-&quot;??_-;_-@_-">
                  <c:v>50.0</c:v>
                </c:pt>
                <c:pt idx="259" formatCode="_-* #,##0.00_-;\-* #,##0.00_-;_-* &quot;-&quot;??_-;_-@_-">
                  <c:v>50.0</c:v>
                </c:pt>
                <c:pt idx="260" formatCode="_-* #,##0.00_-;\-* #,##0.00_-;_-* &quot;-&quot;??_-;_-@_-">
                  <c:v>50.0</c:v>
                </c:pt>
                <c:pt idx="261" formatCode="_-* #,##0.00_-;\-* #,##0.00_-;_-* &quot;-&quot;??_-;_-@_-">
                  <c:v>50.0</c:v>
                </c:pt>
                <c:pt idx="262" formatCode="_-* #,##0.00_-;\-* #,##0.00_-;_-* &quot;-&quot;??_-;_-@_-">
                  <c:v>50.0</c:v>
                </c:pt>
                <c:pt idx="263" formatCode="_-* #,##0.00_-;\-* #,##0.00_-;_-* &quot;-&quot;??_-;_-@_-">
                  <c:v>50.0</c:v>
                </c:pt>
                <c:pt idx="264" formatCode="_-* #,##0.00_-;\-* #,##0.00_-;_-* &quot;-&quot;??_-;_-@_-">
                  <c:v>50.0</c:v>
                </c:pt>
                <c:pt idx="265" formatCode="_-* #,##0.00_-;\-* #,##0.00_-;_-* &quot;-&quot;??_-;_-@_-">
                  <c:v>50.0</c:v>
                </c:pt>
                <c:pt idx="266" formatCode="_-* #,##0.00_-;\-* #,##0.00_-;_-* &quot;-&quot;??_-;_-@_-">
                  <c:v>50.0</c:v>
                </c:pt>
                <c:pt idx="267" formatCode="_-* #,##0.00_-;\-* #,##0.00_-;_-* &quot;-&quot;??_-;_-@_-">
                  <c:v>50.0</c:v>
                </c:pt>
                <c:pt idx="268" formatCode="_-* #,##0.00_-;\-* #,##0.00_-;_-* &quot;-&quot;??_-;_-@_-">
                  <c:v>50.0</c:v>
                </c:pt>
                <c:pt idx="269" formatCode="_-* #,##0.00_-;\-* #,##0.00_-;_-* &quot;-&quot;??_-;_-@_-">
                  <c:v>50.0</c:v>
                </c:pt>
                <c:pt idx="270" formatCode="_-* #,##0.00_-;\-* #,##0.00_-;_-* &quot;-&quot;??_-;_-@_-">
                  <c:v>50.0</c:v>
                </c:pt>
              </c:numCache>
            </c:numRef>
          </c:val>
        </c:ser>
        <c:ser>
          <c:idx val="0"/>
          <c:order val="2"/>
          <c:tx>
            <c:v>Index</c:v>
          </c:tx>
          <c:spPr>
            <a:solidFill>
              <a:schemeClr val="tx2">
                <a:lumMod val="20000"/>
                <a:lumOff val="80000"/>
              </a:schemeClr>
            </a:solidFill>
            <a:ln w="63500">
              <a:solidFill>
                <a:schemeClr val="accent1"/>
              </a:solidFill>
            </a:ln>
          </c:spPr>
          <c:cat>
            <c:strRef>
              <c:f>HOMEPRICES!$O$87:$O$475</c:f>
              <c:strCache>
                <c:ptCount val="385"/>
                <c:pt idx="0">
                  <c:v>87</c:v>
                </c:pt>
                <c:pt idx="12">
                  <c:v>88</c:v>
                </c:pt>
                <c:pt idx="24">
                  <c:v>89</c:v>
                </c:pt>
                <c:pt idx="36">
                  <c:v>90</c:v>
                </c:pt>
                <c:pt idx="48">
                  <c:v>91</c:v>
                </c:pt>
                <c:pt idx="60">
                  <c:v>92</c:v>
                </c:pt>
                <c:pt idx="72">
                  <c:v>93</c:v>
                </c:pt>
                <c:pt idx="84">
                  <c:v>94</c:v>
                </c:pt>
                <c:pt idx="96">
                  <c:v>95</c:v>
                </c:pt>
                <c:pt idx="108">
                  <c:v>96</c:v>
                </c:pt>
                <c:pt idx="120">
                  <c:v>97</c:v>
                </c:pt>
                <c:pt idx="132">
                  <c:v>98</c:v>
                </c:pt>
                <c:pt idx="144">
                  <c:v>99</c:v>
                </c:pt>
                <c:pt idx="156">
                  <c:v>00</c:v>
                </c:pt>
                <c:pt idx="168">
                  <c:v>01</c:v>
                </c:pt>
                <c:pt idx="180">
                  <c:v>02</c:v>
                </c:pt>
                <c:pt idx="192">
                  <c:v>03</c:v>
                </c:pt>
                <c:pt idx="204">
                  <c:v>04</c:v>
                </c:pt>
                <c:pt idx="216">
                  <c:v>05</c:v>
                </c:pt>
                <c:pt idx="228">
                  <c:v>06</c:v>
                </c:pt>
                <c:pt idx="240">
                  <c:v>07</c:v>
                </c:pt>
                <c:pt idx="252">
                  <c:v>08</c:v>
                </c:pt>
                <c:pt idx="264">
                  <c:v>09</c:v>
                </c:pt>
                <c:pt idx="276">
                  <c:v>10</c:v>
                </c:pt>
                <c:pt idx="288">
                  <c:v>11</c:v>
                </c:pt>
                <c:pt idx="300">
                  <c:v>12</c:v>
                </c:pt>
                <c:pt idx="312">
                  <c:v>13</c:v>
                </c:pt>
                <c:pt idx="324">
                  <c:v>14</c:v>
                </c:pt>
                <c:pt idx="336">
                  <c:v>15</c:v>
                </c:pt>
                <c:pt idx="348">
                  <c:v>16</c:v>
                </c:pt>
                <c:pt idx="360">
                  <c:v>17</c:v>
                </c:pt>
                <c:pt idx="372">
                  <c:v>18</c:v>
                </c:pt>
                <c:pt idx="384">
                  <c:v>19</c:v>
                </c:pt>
              </c:strCache>
            </c:strRef>
          </c:cat>
          <c:val>
            <c:numRef>
              <c:f>HOMEPRICES!$Q$87:$Q$475</c:f>
              <c:numCache>
                <c:formatCode>_-* #,##0.00_-;\-* #,##0.00_-;_-* "-"??_-;_-@_-</c:formatCode>
                <c:ptCount val="389"/>
                <c:pt idx="0">
                  <c:v>63.754</c:v>
                </c:pt>
                <c:pt idx="1">
                  <c:v>64.154</c:v>
                </c:pt>
                <c:pt idx="2">
                  <c:v>64.49</c:v>
                </c:pt>
                <c:pt idx="3">
                  <c:v>64.995</c:v>
                </c:pt>
                <c:pt idx="4">
                  <c:v>65.57</c:v>
                </c:pt>
                <c:pt idx="5">
                  <c:v>66.238</c:v>
                </c:pt>
                <c:pt idx="6">
                  <c:v>66.802</c:v>
                </c:pt>
                <c:pt idx="7">
                  <c:v>67.282</c:v>
                </c:pt>
                <c:pt idx="8">
                  <c:v>67.637</c:v>
                </c:pt>
                <c:pt idx="9">
                  <c:v>67.916</c:v>
                </c:pt>
                <c:pt idx="10">
                  <c:v>68.107</c:v>
                </c:pt>
                <c:pt idx="11">
                  <c:v>68.358</c:v>
                </c:pt>
                <c:pt idx="12">
                  <c:v>68.596</c:v>
                </c:pt>
                <c:pt idx="13">
                  <c:v>68.929</c:v>
                </c:pt>
                <c:pt idx="14">
                  <c:v>69.336</c:v>
                </c:pt>
                <c:pt idx="15">
                  <c:v>69.799</c:v>
                </c:pt>
                <c:pt idx="16">
                  <c:v>70.418</c:v>
                </c:pt>
                <c:pt idx="17">
                  <c:v>71.077</c:v>
                </c:pt>
                <c:pt idx="18">
                  <c:v>71.694</c:v>
                </c:pt>
                <c:pt idx="19">
                  <c:v>72.194</c:v>
                </c:pt>
                <c:pt idx="20">
                  <c:v>72.583</c:v>
                </c:pt>
                <c:pt idx="21">
                  <c:v>72.832</c:v>
                </c:pt>
                <c:pt idx="22">
                  <c:v>73.075</c:v>
                </c:pt>
                <c:pt idx="23">
                  <c:v>73.288</c:v>
                </c:pt>
                <c:pt idx="24">
                  <c:v>73.624</c:v>
                </c:pt>
                <c:pt idx="25">
                  <c:v>73.97399999999998</c:v>
                </c:pt>
                <c:pt idx="26">
                  <c:v>74.416</c:v>
                </c:pt>
                <c:pt idx="27">
                  <c:v>74.874</c:v>
                </c:pt>
                <c:pt idx="28">
                  <c:v>75.303</c:v>
                </c:pt>
                <c:pt idx="29">
                  <c:v>75.703</c:v>
                </c:pt>
                <c:pt idx="30">
                  <c:v>76.049</c:v>
                </c:pt>
                <c:pt idx="31">
                  <c:v>76.279</c:v>
                </c:pt>
                <c:pt idx="32">
                  <c:v>76.427</c:v>
                </c:pt>
                <c:pt idx="33">
                  <c:v>76.493</c:v>
                </c:pt>
                <c:pt idx="34">
                  <c:v>76.524</c:v>
                </c:pt>
                <c:pt idx="35">
                  <c:v>76.499</c:v>
                </c:pt>
                <c:pt idx="36">
                  <c:v>76.527</c:v>
                </c:pt>
                <c:pt idx="37">
                  <c:v>76.587</c:v>
                </c:pt>
                <c:pt idx="38">
                  <c:v>76.79</c:v>
                </c:pt>
                <c:pt idx="39">
                  <c:v>77.041</c:v>
                </c:pt>
                <c:pt idx="40">
                  <c:v>77.299</c:v>
                </c:pt>
                <c:pt idx="41">
                  <c:v>77.504</c:v>
                </c:pt>
                <c:pt idx="42">
                  <c:v>77.556</c:v>
                </c:pt>
                <c:pt idx="43">
                  <c:v>77.473</c:v>
                </c:pt>
                <c:pt idx="44">
                  <c:v>77.222</c:v>
                </c:pt>
                <c:pt idx="45">
                  <c:v>76.906</c:v>
                </c:pt>
                <c:pt idx="46">
                  <c:v>76.374</c:v>
                </c:pt>
                <c:pt idx="47">
                  <c:v>75.965</c:v>
                </c:pt>
                <c:pt idx="48">
                  <c:v>75.527</c:v>
                </c:pt>
                <c:pt idx="49">
                  <c:v>75.248</c:v>
                </c:pt>
                <c:pt idx="50">
                  <c:v>75.14</c:v>
                </c:pt>
                <c:pt idx="51">
                  <c:v>75.312</c:v>
                </c:pt>
                <c:pt idx="52">
                  <c:v>75.769</c:v>
                </c:pt>
                <c:pt idx="53">
                  <c:v>76.252</c:v>
                </c:pt>
                <c:pt idx="54">
                  <c:v>76.509</c:v>
                </c:pt>
                <c:pt idx="55">
                  <c:v>76.586</c:v>
                </c:pt>
                <c:pt idx="56">
                  <c:v>76.57</c:v>
                </c:pt>
                <c:pt idx="57">
                  <c:v>76.285</c:v>
                </c:pt>
                <c:pt idx="58">
                  <c:v>76.033</c:v>
                </c:pt>
                <c:pt idx="59">
                  <c:v>75.832</c:v>
                </c:pt>
                <c:pt idx="60">
                  <c:v>75.695</c:v>
                </c:pt>
                <c:pt idx="61">
                  <c:v>75.65100000000001</c:v>
                </c:pt>
                <c:pt idx="62">
                  <c:v>75.81</c:v>
                </c:pt>
                <c:pt idx="63">
                  <c:v>76.077</c:v>
                </c:pt>
                <c:pt idx="64">
                  <c:v>76.396</c:v>
                </c:pt>
                <c:pt idx="65">
                  <c:v>76.601</c:v>
                </c:pt>
                <c:pt idx="66">
                  <c:v>76.71</c:v>
                </c:pt>
                <c:pt idx="67">
                  <c:v>76.731</c:v>
                </c:pt>
                <c:pt idx="68">
                  <c:v>76.62899999999999</c:v>
                </c:pt>
                <c:pt idx="69">
                  <c:v>76.6</c:v>
                </c:pt>
                <c:pt idx="70">
                  <c:v>76.581</c:v>
                </c:pt>
                <c:pt idx="71">
                  <c:v>76.467</c:v>
                </c:pt>
                <c:pt idx="72">
                  <c:v>76.398</c:v>
                </c:pt>
                <c:pt idx="73">
                  <c:v>76.33</c:v>
                </c:pt>
                <c:pt idx="74">
                  <c:v>76.38500000000001</c:v>
                </c:pt>
                <c:pt idx="75">
                  <c:v>76.662</c:v>
                </c:pt>
                <c:pt idx="76">
                  <c:v>77.031</c:v>
                </c:pt>
                <c:pt idx="77">
                  <c:v>77.517</c:v>
                </c:pt>
                <c:pt idx="78">
                  <c:v>77.88500000000001</c:v>
                </c:pt>
                <c:pt idx="79">
                  <c:v>78.131</c:v>
                </c:pt>
                <c:pt idx="80">
                  <c:v>78.2</c:v>
                </c:pt>
                <c:pt idx="81">
                  <c:v>78.17699999999999</c:v>
                </c:pt>
                <c:pt idx="82">
                  <c:v>78.176</c:v>
                </c:pt>
                <c:pt idx="83">
                  <c:v>78.12</c:v>
                </c:pt>
                <c:pt idx="84">
                  <c:v>78.204</c:v>
                </c:pt>
                <c:pt idx="85">
                  <c:v>78.21</c:v>
                </c:pt>
                <c:pt idx="86">
                  <c:v>78.355</c:v>
                </c:pt>
                <c:pt idx="87">
                  <c:v>78.709</c:v>
                </c:pt>
                <c:pt idx="88">
                  <c:v>79.217</c:v>
                </c:pt>
                <c:pt idx="89">
                  <c:v>79.71</c:v>
                </c:pt>
                <c:pt idx="90">
                  <c:v>80.072</c:v>
                </c:pt>
                <c:pt idx="91">
                  <c:v>80.325</c:v>
                </c:pt>
                <c:pt idx="92">
                  <c:v>80.347</c:v>
                </c:pt>
                <c:pt idx="93">
                  <c:v>80.31</c:v>
                </c:pt>
                <c:pt idx="94">
                  <c:v>80.175</c:v>
                </c:pt>
                <c:pt idx="95">
                  <c:v>80.085</c:v>
                </c:pt>
                <c:pt idx="96">
                  <c:v>80.036</c:v>
                </c:pt>
                <c:pt idx="97">
                  <c:v>80.005</c:v>
                </c:pt>
                <c:pt idx="98">
                  <c:v>80.094</c:v>
                </c:pt>
                <c:pt idx="99">
                  <c:v>80.38600000000001</c:v>
                </c:pt>
                <c:pt idx="100">
                  <c:v>80.708</c:v>
                </c:pt>
                <c:pt idx="101">
                  <c:v>81.085</c:v>
                </c:pt>
                <c:pt idx="102">
                  <c:v>81.427</c:v>
                </c:pt>
                <c:pt idx="103">
                  <c:v>81.67</c:v>
                </c:pt>
                <c:pt idx="104">
                  <c:v>81.755</c:v>
                </c:pt>
                <c:pt idx="105">
                  <c:v>81.745</c:v>
                </c:pt>
                <c:pt idx="106">
                  <c:v>81.65000000000001</c:v>
                </c:pt>
                <c:pt idx="107">
                  <c:v>81.533</c:v>
                </c:pt>
                <c:pt idx="108">
                  <c:v>81.448</c:v>
                </c:pt>
                <c:pt idx="109">
                  <c:v>81.421</c:v>
                </c:pt>
                <c:pt idx="110">
                  <c:v>81.687</c:v>
                </c:pt>
                <c:pt idx="111">
                  <c:v>82.145</c:v>
                </c:pt>
                <c:pt idx="112">
                  <c:v>82.62200000000001</c:v>
                </c:pt>
                <c:pt idx="113">
                  <c:v>83.071</c:v>
                </c:pt>
                <c:pt idx="114">
                  <c:v>83.444</c:v>
                </c:pt>
                <c:pt idx="115">
                  <c:v>83.67200000000001</c:v>
                </c:pt>
                <c:pt idx="116">
                  <c:v>83.728</c:v>
                </c:pt>
                <c:pt idx="117">
                  <c:v>83.654</c:v>
                </c:pt>
                <c:pt idx="118">
                  <c:v>83.581</c:v>
                </c:pt>
                <c:pt idx="119">
                  <c:v>83.515</c:v>
                </c:pt>
                <c:pt idx="120">
                  <c:v>83.554</c:v>
                </c:pt>
                <c:pt idx="121">
                  <c:v>83.619</c:v>
                </c:pt>
                <c:pt idx="122">
                  <c:v>83.935</c:v>
                </c:pt>
                <c:pt idx="123">
                  <c:v>84.34899999999998</c:v>
                </c:pt>
                <c:pt idx="124">
                  <c:v>84.895</c:v>
                </c:pt>
                <c:pt idx="125">
                  <c:v>85.429</c:v>
                </c:pt>
                <c:pt idx="126">
                  <c:v>85.87100000000001</c:v>
                </c:pt>
                <c:pt idx="127">
                  <c:v>86.18000000000001</c:v>
                </c:pt>
                <c:pt idx="128">
                  <c:v>86.34</c:v>
                </c:pt>
                <c:pt idx="129">
                  <c:v>86.437</c:v>
                </c:pt>
                <c:pt idx="130">
                  <c:v>86.66</c:v>
                </c:pt>
                <c:pt idx="131">
                  <c:v>86.87700000000001</c:v>
                </c:pt>
                <c:pt idx="132">
                  <c:v>87.193</c:v>
                </c:pt>
                <c:pt idx="133">
                  <c:v>87.404</c:v>
                </c:pt>
                <c:pt idx="134">
                  <c:v>87.907</c:v>
                </c:pt>
                <c:pt idx="135">
                  <c:v>88.587</c:v>
                </c:pt>
                <c:pt idx="136">
                  <c:v>89.403</c:v>
                </c:pt>
                <c:pt idx="137">
                  <c:v>90.223</c:v>
                </c:pt>
                <c:pt idx="138">
                  <c:v>90.887</c:v>
                </c:pt>
                <c:pt idx="139">
                  <c:v>91.434</c:v>
                </c:pt>
                <c:pt idx="140">
                  <c:v>91.779</c:v>
                </c:pt>
                <c:pt idx="141">
                  <c:v>92.02600000000001</c:v>
                </c:pt>
                <c:pt idx="142">
                  <c:v>92.223</c:v>
                </c:pt>
                <c:pt idx="143">
                  <c:v>92.47</c:v>
                </c:pt>
                <c:pt idx="144">
                  <c:v>92.74</c:v>
                </c:pt>
                <c:pt idx="145">
                  <c:v>93.007</c:v>
                </c:pt>
                <c:pt idx="146">
                  <c:v>93.638</c:v>
                </c:pt>
                <c:pt idx="147">
                  <c:v>94.464</c:v>
                </c:pt>
                <c:pt idx="148">
                  <c:v>95.39</c:v>
                </c:pt>
                <c:pt idx="149">
                  <c:v>96.39299999999998</c:v>
                </c:pt>
                <c:pt idx="150">
                  <c:v>97.221</c:v>
                </c:pt>
                <c:pt idx="151">
                  <c:v>97.926</c:v>
                </c:pt>
                <c:pt idx="152">
                  <c:v>98.43</c:v>
                </c:pt>
                <c:pt idx="153">
                  <c:v>98.865</c:v>
                </c:pt>
                <c:pt idx="154">
                  <c:v>99.184</c:v>
                </c:pt>
                <c:pt idx="155">
                  <c:v>99.57799999999998</c:v>
                </c:pt>
                <c:pt idx="156">
                  <c:v>100.0</c:v>
                </c:pt>
                <c:pt idx="157">
                  <c:v>100.57</c:v>
                </c:pt>
                <c:pt idx="158">
                  <c:v>101.466</c:v>
                </c:pt>
                <c:pt idx="159">
                  <c:v>102.541</c:v>
                </c:pt>
                <c:pt idx="160">
                  <c:v>103.703</c:v>
                </c:pt>
                <c:pt idx="161">
                  <c:v>104.857</c:v>
                </c:pt>
                <c:pt idx="162">
                  <c:v>105.723</c:v>
                </c:pt>
                <c:pt idx="163">
                  <c:v>106.522</c:v>
                </c:pt>
                <c:pt idx="164">
                  <c:v>107.136</c:v>
                </c:pt>
                <c:pt idx="165">
                  <c:v>107.729</c:v>
                </c:pt>
                <c:pt idx="166">
                  <c:v>108.291</c:v>
                </c:pt>
                <c:pt idx="167">
                  <c:v>108.792</c:v>
                </c:pt>
                <c:pt idx="168">
                  <c:v>109.216</c:v>
                </c:pt>
                <c:pt idx="169">
                  <c:v>109.644</c:v>
                </c:pt>
                <c:pt idx="170">
                  <c:v>110.396</c:v>
                </c:pt>
                <c:pt idx="171">
                  <c:v>111.249</c:v>
                </c:pt>
                <c:pt idx="172">
                  <c:v>112.204</c:v>
                </c:pt>
                <c:pt idx="173">
                  <c:v>113.274</c:v>
                </c:pt>
                <c:pt idx="174">
                  <c:v>114.23</c:v>
                </c:pt>
                <c:pt idx="175">
                  <c:v>114.991</c:v>
                </c:pt>
                <c:pt idx="176">
                  <c:v>115.467</c:v>
                </c:pt>
                <c:pt idx="177">
                  <c:v>115.683</c:v>
                </c:pt>
                <c:pt idx="178">
                  <c:v>115.84</c:v>
                </c:pt>
                <c:pt idx="179">
                  <c:v>116.057</c:v>
                </c:pt>
                <c:pt idx="180">
                  <c:v>116.439</c:v>
                </c:pt>
                <c:pt idx="181">
                  <c:v>116.919</c:v>
                </c:pt>
                <c:pt idx="182">
                  <c:v>117.933</c:v>
                </c:pt>
                <c:pt idx="183">
                  <c:v>119.213</c:v>
                </c:pt>
                <c:pt idx="184">
                  <c:v>120.792</c:v>
                </c:pt>
                <c:pt idx="185">
                  <c:v>122.336</c:v>
                </c:pt>
                <c:pt idx="186">
                  <c:v>123.688</c:v>
                </c:pt>
                <c:pt idx="187">
                  <c:v>124.73</c:v>
                </c:pt>
                <c:pt idx="188">
                  <c:v>125.494</c:v>
                </c:pt>
                <c:pt idx="189">
                  <c:v>126.136</c:v>
                </c:pt>
                <c:pt idx="190">
                  <c:v>126.642</c:v>
                </c:pt>
                <c:pt idx="191">
                  <c:v>127.15</c:v>
                </c:pt>
                <c:pt idx="192">
                  <c:v>127.652</c:v>
                </c:pt>
                <c:pt idx="193">
                  <c:v>128.327</c:v>
                </c:pt>
                <c:pt idx="194">
                  <c:v>129.31</c:v>
                </c:pt>
                <c:pt idx="195">
                  <c:v>130.491</c:v>
                </c:pt>
                <c:pt idx="196">
                  <c:v>131.842</c:v>
                </c:pt>
                <c:pt idx="197">
                  <c:v>133.226</c:v>
                </c:pt>
                <c:pt idx="198">
                  <c:v>134.647</c:v>
                </c:pt>
                <c:pt idx="199">
                  <c:v>135.965</c:v>
                </c:pt>
                <c:pt idx="200">
                  <c:v>137.077</c:v>
                </c:pt>
                <c:pt idx="201">
                  <c:v>137.979</c:v>
                </c:pt>
                <c:pt idx="202">
                  <c:v>138.77</c:v>
                </c:pt>
                <c:pt idx="203">
                  <c:v>139.633</c:v>
                </c:pt>
                <c:pt idx="204">
                  <c:v>140.711</c:v>
                </c:pt>
                <c:pt idx="205">
                  <c:v>142.035</c:v>
                </c:pt>
                <c:pt idx="206">
                  <c:v>144.086</c:v>
                </c:pt>
                <c:pt idx="207">
                  <c:v>146.183</c:v>
                </c:pt>
                <c:pt idx="208">
                  <c:v>148.336</c:v>
                </c:pt>
                <c:pt idx="209">
                  <c:v>150.519</c:v>
                </c:pt>
                <c:pt idx="210">
                  <c:v>152.338</c:v>
                </c:pt>
                <c:pt idx="211">
                  <c:v>153.814</c:v>
                </c:pt>
                <c:pt idx="212">
                  <c:v>155.109</c:v>
                </c:pt>
                <c:pt idx="213">
                  <c:v>156.301</c:v>
                </c:pt>
                <c:pt idx="214">
                  <c:v>157.499</c:v>
                </c:pt>
                <c:pt idx="215">
                  <c:v>158.675</c:v>
                </c:pt>
                <c:pt idx="216">
                  <c:v>160.137</c:v>
                </c:pt>
                <c:pt idx="217">
                  <c:v>161.932</c:v>
                </c:pt>
                <c:pt idx="218">
                  <c:v>164.583</c:v>
                </c:pt>
                <c:pt idx="219">
                  <c:v>167.002</c:v>
                </c:pt>
                <c:pt idx="220">
                  <c:v>169.544</c:v>
                </c:pt>
                <c:pt idx="221">
                  <c:v>172.015</c:v>
                </c:pt>
                <c:pt idx="222">
                  <c:v>174.097</c:v>
                </c:pt>
                <c:pt idx="223">
                  <c:v>175.923</c:v>
                </c:pt>
                <c:pt idx="224">
                  <c:v>177.612</c:v>
                </c:pt>
                <c:pt idx="225">
                  <c:v>178.755</c:v>
                </c:pt>
                <c:pt idx="226">
                  <c:v>179.679</c:v>
                </c:pt>
                <c:pt idx="227">
                  <c:v>180.113</c:v>
                </c:pt>
                <c:pt idx="228">
                  <c:v>180.833</c:v>
                </c:pt>
                <c:pt idx="229">
                  <c:v>181.505</c:v>
                </c:pt>
                <c:pt idx="230">
                  <c:v>182.754</c:v>
                </c:pt>
                <c:pt idx="231">
                  <c:v>183.652</c:v>
                </c:pt>
                <c:pt idx="232">
                  <c:v>184.384</c:v>
                </c:pt>
                <c:pt idx="233">
                  <c:v>184.553</c:v>
                </c:pt>
                <c:pt idx="234">
                  <c:v>184.616</c:v>
                </c:pt>
                <c:pt idx="235">
                  <c:v>184.414</c:v>
                </c:pt>
                <c:pt idx="236">
                  <c:v>184.208</c:v>
                </c:pt>
                <c:pt idx="237">
                  <c:v>184.063</c:v>
                </c:pt>
                <c:pt idx="238">
                  <c:v>183.64</c:v>
                </c:pt>
                <c:pt idx="239">
                  <c:v>183.237</c:v>
                </c:pt>
                <c:pt idx="240">
                  <c:v>182.724</c:v>
                </c:pt>
                <c:pt idx="241">
                  <c:v>182.476</c:v>
                </c:pt>
                <c:pt idx="242">
                  <c:v>182.198</c:v>
                </c:pt>
                <c:pt idx="243">
                  <c:v>182.137</c:v>
                </c:pt>
                <c:pt idx="244">
                  <c:v>181.892</c:v>
                </c:pt>
                <c:pt idx="245">
                  <c:v>181.548</c:v>
                </c:pt>
                <c:pt idx="246">
                  <c:v>181.003</c:v>
                </c:pt>
                <c:pt idx="247">
                  <c:v>180.244</c:v>
                </c:pt>
                <c:pt idx="248">
                  <c:v>179.132</c:v>
                </c:pt>
                <c:pt idx="249">
                  <c:v>177.542</c:v>
                </c:pt>
                <c:pt idx="250">
                  <c:v>175.174</c:v>
                </c:pt>
                <c:pt idx="251">
                  <c:v>173.348</c:v>
                </c:pt>
                <c:pt idx="252">
                  <c:v>171.084</c:v>
                </c:pt>
                <c:pt idx="253">
                  <c:v>169.196</c:v>
                </c:pt>
                <c:pt idx="254">
                  <c:v>167.909</c:v>
                </c:pt>
                <c:pt idx="255">
                  <c:v>167.329</c:v>
                </c:pt>
                <c:pt idx="256">
                  <c:v>167.028</c:v>
                </c:pt>
                <c:pt idx="257">
                  <c:v>166.547</c:v>
                </c:pt>
                <c:pt idx="258">
                  <c:v>165.726</c:v>
                </c:pt>
                <c:pt idx="259">
                  <c:v>164.291</c:v>
                </c:pt>
                <c:pt idx="260">
                  <c:v>161.924</c:v>
                </c:pt>
                <c:pt idx="261">
                  <c:v>159.171</c:v>
                </c:pt>
                <c:pt idx="262">
                  <c:v>156.079</c:v>
                </c:pt>
                <c:pt idx="263">
                  <c:v>152.553</c:v>
                </c:pt>
                <c:pt idx="264">
                  <c:v>149.371</c:v>
                </c:pt>
                <c:pt idx="265">
                  <c:v>147.627</c:v>
                </c:pt>
                <c:pt idx="266">
                  <c:v>146.524</c:v>
                </c:pt>
                <c:pt idx="267">
                  <c:v>146.952</c:v>
                </c:pt>
                <c:pt idx="268">
                  <c:v>148.178</c:v>
                </c:pt>
                <c:pt idx="269">
                  <c:v>149.804</c:v>
                </c:pt>
                <c:pt idx="270">
                  <c:v>150.752</c:v>
                </c:pt>
                <c:pt idx="271">
                  <c:v>150.67</c:v>
                </c:pt>
                <c:pt idx="272">
                  <c:v>149.629</c:v>
                </c:pt>
                <c:pt idx="273">
                  <c:v>148.589</c:v>
                </c:pt>
                <c:pt idx="274">
                  <c:v>147.947</c:v>
                </c:pt>
                <c:pt idx="275">
                  <c:v>146.676</c:v>
                </c:pt>
                <c:pt idx="276">
                  <c:v>145.003</c:v>
                </c:pt>
                <c:pt idx="277">
                  <c:v>143.056</c:v>
                </c:pt>
                <c:pt idx="278">
                  <c:v>143.596</c:v>
                </c:pt>
                <c:pt idx="279">
                  <c:v>145.398</c:v>
                </c:pt>
                <c:pt idx="280">
                  <c:v>147.031</c:v>
                </c:pt>
                <c:pt idx="281">
                  <c:v>147.695</c:v>
                </c:pt>
                <c:pt idx="282">
                  <c:v>147.552</c:v>
                </c:pt>
                <c:pt idx="283">
                  <c:v>146.413</c:v>
                </c:pt>
                <c:pt idx="284">
                  <c:v>144.597</c:v>
                </c:pt>
                <c:pt idx="285">
                  <c:v>143.126</c:v>
                </c:pt>
                <c:pt idx="286">
                  <c:v>141.823</c:v>
                </c:pt>
                <c:pt idx="287">
                  <c:v>140.636</c:v>
                </c:pt>
                <c:pt idx="288">
                  <c:v>139.048</c:v>
                </c:pt>
                <c:pt idx="289">
                  <c:v>137.744</c:v>
                </c:pt>
                <c:pt idx="290">
                  <c:v>137.792</c:v>
                </c:pt>
                <c:pt idx="291">
                  <c:v>139.154</c:v>
                </c:pt>
                <c:pt idx="292">
                  <c:v>140.682</c:v>
                </c:pt>
                <c:pt idx="293">
                  <c:v>141.934</c:v>
                </c:pt>
                <c:pt idx="294">
                  <c:v>142.33</c:v>
                </c:pt>
                <c:pt idx="295">
                  <c:v>141.773</c:v>
                </c:pt>
                <c:pt idx="296">
                  <c:v>140.156</c:v>
                </c:pt>
                <c:pt idx="297">
                  <c:v>138.398</c:v>
                </c:pt>
                <c:pt idx="298">
                  <c:v>136.655</c:v>
                </c:pt>
                <c:pt idx="299">
                  <c:v>135.158</c:v>
                </c:pt>
                <c:pt idx="300">
                  <c:v>134.164</c:v>
                </c:pt>
                <c:pt idx="301">
                  <c:v>133.999</c:v>
                </c:pt>
                <c:pt idx="302">
                  <c:v>135.872</c:v>
                </c:pt>
                <c:pt idx="303">
                  <c:v>138.479</c:v>
                </c:pt>
                <c:pt idx="304">
                  <c:v>141.055</c:v>
                </c:pt>
                <c:pt idx="305">
                  <c:v>143.173</c:v>
                </c:pt>
                <c:pt idx="306">
                  <c:v>144.283</c:v>
                </c:pt>
                <c:pt idx="307">
                  <c:v>144.706</c:v>
                </c:pt>
                <c:pt idx="308">
                  <c:v>144.361</c:v>
                </c:pt>
                <c:pt idx="309">
                  <c:v>143.974</c:v>
                </c:pt>
                <c:pt idx="310">
                  <c:v>143.969</c:v>
                </c:pt>
                <c:pt idx="311">
                  <c:v>143.875</c:v>
                </c:pt>
                <c:pt idx="312">
                  <c:v>144.314</c:v>
                </c:pt>
                <c:pt idx="313">
                  <c:v>145.158</c:v>
                </c:pt>
                <c:pt idx="314">
                  <c:v>147.959</c:v>
                </c:pt>
                <c:pt idx="315">
                  <c:v>150.974</c:v>
                </c:pt>
                <c:pt idx="316">
                  <c:v>153.871</c:v>
                </c:pt>
                <c:pt idx="317">
                  <c:v>156.443</c:v>
                </c:pt>
                <c:pt idx="318">
                  <c:v>158.306</c:v>
                </c:pt>
                <c:pt idx="319">
                  <c:v>159.414</c:v>
                </c:pt>
                <c:pt idx="320">
                  <c:v>159.69</c:v>
                </c:pt>
                <c:pt idx="321">
                  <c:v>159.567</c:v>
                </c:pt>
                <c:pt idx="322">
                  <c:v>159.37</c:v>
                </c:pt>
                <c:pt idx="323">
                  <c:v>159.291</c:v>
                </c:pt>
                <c:pt idx="324">
                  <c:v>159.39</c:v>
                </c:pt>
                <c:pt idx="325">
                  <c:v>159.9</c:v>
                </c:pt>
                <c:pt idx="326">
                  <c:v>161.218</c:v>
                </c:pt>
                <c:pt idx="327">
                  <c:v>162.995</c:v>
                </c:pt>
                <c:pt idx="328">
                  <c:v>164.707</c:v>
                </c:pt>
                <c:pt idx="329">
                  <c:v>166.232</c:v>
                </c:pt>
                <c:pt idx="330">
                  <c:v>167.152</c:v>
                </c:pt>
                <c:pt idx="331">
                  <c:v>167.467</c:v>
                </c:pt>
                <c:pt idx="332">
                  <c:v>167.261</c:v>
                </c:pt>
                <c:pt idx="333">
                  <c:v>166.932</c:v>
                </c:pt>
                <c:pt idx="334">
                  <c:v>166.684</c:v>
                </c:pt>
                <c:pt idx="335">
                  <c:v>166.494</c:v>
                </c:pt>
                <c:pt idx="336">
                  <c:v>166.293</c:v>
                </c:pt>
                <c:pt idx="337">
                  <c:v>166.682</c:v>
                </c:pt>
                <c:pt idx="338">
                  <c:v>168.136</c:v>
                </c:pt>
                <c:pt idx="339">
                  <c:v>170.006</c:v>
                </c:pt>
                <c:pt idx="340">
                  <c:v>171.882</c:v>
                </c:pt>
                <c:pt idx="341">
                  <c:v>173.483</c:v>
                </c:pt>
                <c:pt idx="342">
                  <c:v>174.53</c:v>
                </c:pt>
                <c:pt idx="343">
                  <c:v>174.978</c:v>
                </c:pt>
                <c:pt idx="344">
                  <c:v>175.094</c:v>
                </c:pt>
                <c:pt idx="345">
                  <c:v>175.107</c:v>
                </c:pt>
                <c:pt idx="346">
                  <c:v>175.209</c:v>
                </c:pt>
                <c:pt idx="347">
                  <c:v>175.185</c:v>
                </c:pt>
                <c:pt idx="348">
                  <c:v>175.096</c:v>
                </c:pt>
                <c:pt idx="349">
                  <c:v>175.331</c:v>
                </c:pt>
                <c:pt idx="350">
                  <c:v>176.646</c:v>
                </c:pt>
                <c:pt idx="351">
                  <c:v>178.537</c:v>
                </c:pt>
                <c:pt idx="352">
                  <c:v>180.392</c:v>
                </c:pt>
                <c:pt idx="353">
                  <c:v>181.981</c:v>
                </c:pt>
                <c:pt idx="354">
                  <c:v>183.102</c:v>
                </c:pt>
                <c:pt idx="355">
                  <c:v>183.753</c:v>
                </c:pt>
                <c:pt idx="356">
                  <c:v>184.052</c:v>
                </c:pt>
                <c:pt idx="357">
                  <c:v>184.134</c:v>
                </c:pt>
                <c:pt idx="358">
                  <c:v>184.355</c:v>
                </c:pt>
                <c:pt idx="359">
                  <c:v>184.532</c:v>
                </c:pt>
                <c:pt idx="360">
                  <c:v>184.782</c:v>
                </c:pt>
                <c:pt idx="361">
                  <c:v>185.147</c:v>
                </c:pt>
                <c:pt idx="362">
                  <c:v>186.654</c:v>
                </c:pt>
                <c:pt idx="363">
                  <c:v>188.667</c:v>
                </c:pt>
                <c:pt idx="364">
                  <c:v>190.675</c:v>
                </c:pt>
                <c:pt idx="365">
                  <c:v>192.418</c:v>
                </c:pt>
                <c:pt idx="366">
                  <c:v>193.681</c:v>
                </c:pt>
                <c:pt idx="367">
                  <c:v>194.529</c:v>
                </c:pt>
                <c:pt idx="368">
                  <c:v>195.001</c:v>
                </c:pt>
                <c:pt idx="369">
                  <c:v>195.264</c:v>
                </c:pt>
                <c:pt idx="370">
                  <c:v>195.627</c:v>
                </c:pt>
                <c:pt idx="371">
                  <c:v>196.036</c:v>
                </c:pt>
                <c:pt idx="372">
                  <c:v>196.324</c:v>
                </c:pt>
                <c:pt idx="373">
                  <c:v>197.125</c:v>
                </c:pt>
                <c:pt idx="374">
                  <c:v>198.798</c:v>
                </c:pt>
                <c:pt idx="375">
                  <c:v>200.847</c:v>
                </c:pt>
                <c:pt idx="376">
                  <c:v>202.704</c:v>
                </c:pt>
                <c:pt idx="377">
                  <c:v>204.314</c:v>
                </c:pt>
                <c:pt idx="378">
                  <c:v>205.233</c:v>
                </c:pt>
                <c:pt idx="379">
                  <c:v>205.605</c:v>
                </c:pt>
                <c:pt idx="380">
                  <c:v>205.644</c:v>
                </c:pt>
                <c:pt idx="381">
                  <c:v>205.628</c:v>
                </c:pt>
                <c:pt idx="382">
                  <c:v>205.38</c:v>
                </c:pt>
                <c:pt idx="383">
                  <c:v>204.971</c:v>
                </c:pt>
                <c:pt idx="384">
                  <c:v>204.487</c:v>
                </c:pt>
                <c:pt idx="385">
                  <c:v>204.748</c:v>
                </c:pt>
                <c:pt idx="386">
                  <c:v>206.056</c:v>
                </c:pt>
                <c:pt idx="387">
                  <c:v>207.97</c:v>
                </c:pt>
                <c:pt idx="388">
                  <c:v>209.66</c:v>
                </c:pt>
              </c:numCache>
            </c:numRef>
          </c:val>
        </c:ser>
        <c:dLbls>
          <c:showLegendKey val="0"/>
          <c:showVal val="0"/>
          <c:showCatName val="0"/>
          <c:showSerName val="0"/>
          <c:showPercent val="0"/>
          <c:showBubbleSize val="0"/>
        </c:dLbls>
        <c:axId val="2144601416"/>
        <c:axId val="2144960984"/>
      </c:areaChart>
      <c:lineChart>
        <c:grouping val="standard"/>
        <c:varyColors val="0"/>
        <c:ser>
          <c:idx val="3"/>
          <c:order val="3"/>
          <c:tx>
            <c:v>YoY</c:v>
          </c:tx>
          <c:spPr>
            <a:ln w="25400">
              <a:solidFill>
                <a:schemeClr val="accent2"/>
              </a:solidFill>
              <a:prstDash val="sysDash"/>
            </a:ln>
          </c:spPr>
          <c:marker>
            <c:symbol val="none"/>
          </c:marker>
          <c:val>
            <c:numRef>
              <c:f>HOMEPRICES!$R$87:$R$475</c:f>
              <c:numCache>
                <c:formatCode>General</c:formatCode>
                <c:ptCount val="389"/>
                <c:pt idx="12" formatCode="0.0%">
                  <c:v>0.0759481758007342</c:v>
                </c:pt>
                <c:pt idx="13" formatCode="0.0%">
                  <c:v>0.0744302771456184</c:v>
                </c:pt>
                <c:pt idx="14" formatCode="0.0%">
                  <c:v>0.0751434330904017</c:v>
                </c:pt>
                <c:pt idx="15" formatCode="0.0%">
                  <c:v>0.07391337795215</c:v>
                </c:pt>
                <c:pt idx="16" formatCode="0.0%">
                  <c:v>0.0739362513344519</c:v>
                </c:pt>
                <c:pt idx="17" formatCode="0.0%">
                  <c:v>0.0730547419910021</c:v>
                </c:pt>
                <c:pt idx="18" formatCode="0.0%">
                  <c:v>0.0732313403790307</c:v>
                </c:pt>
                <c:pt idx="19" formatCode="0.0%">
                  <c:v>0.0730061532059095</c:v>
                </c:pt>
                <c:pt idx="20" formatCode="0.0%">
                  <c:v>0.0731256560758165</c:v>
                </c:pt>
                <c:pt idx="21" formatCode="0.0%">
                  <c:v>0.0723835325990929</c:v>
                </c:pt>
                <c:pt idx="22" formatCode="0.0%">
                  <c:v>0.0729440439308735</c:v>
                </c:pt>
                <c:pt idx="23" formatCode="0.0%">
                  <c:v>0.0721203077913337</c:v>
                </c:pt>
                <c:pt idx="24" formatCode="0.0%">
                  <c:v>0.0732987346200943</c:v>
                </c:pt>
                <c:pt idx="25" formatCode="0.0%">
                  <c:v>0.0731912547694002</c:v>
                </c:pt>
                <c:pt idx="26" formatCode="0.0%">
                  <c:v>0.0732664128302757</c:v>
                </c:pt>
                <c:pt idx="27" formatCode="0.0%">
                  <c:v>0.072708778062723</c:v>
                </c:pt>
                <c:pt idx="28" formatCode="0.0%">
                  <c:v>0.0693714675225083</c:v>
                </c:pt>
                <c:pt idx="29" formatCode="0.0%">
                  <c:v>0.0650843451468127</c:v>
                </c:pt>
                <c:pt idx="30" formatCode="0.0%">
                  <c:v>0.0607442742767873</c:v>
                </c:pt>
                <c:pt idx="31" formatCode="0.0%">
                  <c:v>0.0565836496107709</c:v>
                </c:pt>
                <c:pt idx="32" formatCode="0.0%">
                  <c:v>0.0529600595180689</c:v>
                </c:pt>
                <c:pt idx="33" formatCode="0.0%">
                  <c:v>0.0502663664323374</c:v>
                </c:pt>
                <c:pt idx="34" formatCode="0.0%">
                  <c:v>0.0471980841601094</c:v>
                </c:pt>
                <c:pt idx="35" formatCode="0.0%">
                  <c:v>0.0438134483135029</c:v>
                </c:pt>
                <c:pt idx="36" formatCode="0.0%">
                  <c:v>0.0394300771487559</c:v>
                </c:pt>
                <c:pt idx="37" formatCode="0.0%">
                  <c:v>0.0353232216724797</c:v>
                </c:pt>
                <c:pt idx="38" formatCode="0.0%">
                  <c:v>0.0319017415609548</c:v>
                </c:pt>
                <c:pt idx="39" formatCode="0.0%">
                  <c:v>0.0289419558191095</c:v>
                </c:pt>
                <c:pt idx="40" formatCode="0.0%">
                  <c:v>0.0265062480910454</c:v>
                </c:pt>
                <c:pt idx="41" formatCode="0.0%">
                  <c:v>0.0237903385598984</c:v>
                </c:pt>
                <c:pt idx="42" formatCode="0.0%">
                  <c:v>0.0198161711528094</c:v>
                </c:pt>
                <c:pt idx="43" formatCode="0.0%">
                  <c:v>0.0156530630973138</c:v>
                </c:pt>
                <c:pt idx="44" formatCode="0.0%">
                  <c:v>0.010402083033483</c:v>
                </c:pt>
                <c:pt idx="45" formatCode="0.0%">
                  <c:v>0.00539918685369917</c:v>
                </c:pt>
                <c:pt idx="46" formatCode="0.0%">
                  <c:v>-0.00196016935863266</c:v>
                </c:pt>
                <c:pt idx="47" formatCode="0.0%">
                  <c:v>-0.00698048340501172</c:v>
                </c:pt>
                <c:pt idx="48" formatCode="0.0%">
                  <c:v>-0.0130672834424451</c:v>
                </c:pt>
                <c:pt idx="49" formatCode="0.0%">
                  <c:v>-0.0174833849086659</c:v>
                </c:pt>
                <c:pt idx="50" formatCode="0.0%">
                  <c:v>-0.0214871728089596</c:v>
                </c:pt>
                <c:pt idx="51" formatCode="0.0%">
                  <c:v>-0.0224425955010968</c:v>
                </c:pt>
                <c:pt idx="52" formatCode="0.0%">
                  <c:v>-0.0197932702881021</c:v>
                </c:pt>
                <c:pt idx="53" formatCode="0.0%">
                  <c:v>-0.0161540049545829</c:v>
                </c:pt>
                <c:pt idx="54" formatCode="0.0%">
                  <c:v>-0.0134999226365465</c:v>
                </c:pt>
                <c:pt idx="55" formatCode="0.0%">
                  <c:v>-0.0114491500264608</c:v>
                </c:pt>
                <c:pt idx="56" formatCode="0.0%">
                  <c:v>-0.00844318976457487</c:v>
                </c:pt>
                <c:pt idx="57" formatCode="0.0%">
                  <c:v>-0.0080747926039582</c:v>
                </c:pt>
                <c:pt idx="58" formatCode="0.0%">
                  <c:v>-0.00446487024380017</c:v>
                </c:pt>
                <c:pt idx="59" formatCode="0.0%">
                  <c:v>-0.00175080629237162</c:v>
                </c:pt>
                <c:pt idx="60" formatCode="0.0%">
                  <c:v>0.00222437009281439</c:v>
                </c:pt>
                <c:pt idx="61" formatCode="0.0%">
                  <c:v>0.00535562406974279</c:v>
                </c:pt>
                <c:pt idx="62" formatCode="0.0%">
                  <c:v>0.00891668884748472</c:v>
                </c:pt>
                <c:pt idx="63" formatCode="0.0%">
                  <c:v>0.0101577437858509</c:v>
                </c:pt>
                <c:pt idx="64" formatCode="0.0%">
                  <c:v>0.00827515210706238</c:v>
                </c:pt>
                <c:pt idx="65" formatCode="0.0%">
                  <c:v>0.00457692912972779</c:v>
                </c:pt>
                <c:pt idx="66" formatCode="0.0%">
                  <c:v>0.00262714190487385</c:v>
                </c:pt>
                <c:pt idx="67" formatCode="0.0%">
                  <c:v>0.00189329642493419</c:v>
                </c:pt>
                <c:pt idx="68" formatCode="0.0%">
                  <c:v>0.000770536763745559</c:v>
                </c:pt>
                <c:pt idx="69" formatCode="0.0%">
                  <c:v>0.00412925214655565</c:v>
                </c:pt>
                <c:pt idx="70" formatCode="0.0%">
                  <c:v>0.00720739678823671</c:v>
                </c:pt>
                <c:pt idx="71" formatCode="0.0%">
                  <c:v>0.0083737736048107</c:v>
                </c:pt>
                <c:pt idx="72" formatCode="0.0%">
                  <c:v>0.00928727128608234</c:v>
                </c:pt>
                <c:pt idx="73" formatCode="0.0%">
                  <c:v>0.00897542663018318</c:v>
                </c:pt>
                <c:pt idx="74" formatCode="0.0%">
                  <c:v>0.00758475135206441</c:v>
                </c:pt>
                <c:pt idx="75" formatCode="0.0%">
                  <c:v>0.00768957766473433</c:v>
                </c:pt>
                <c:pt idx="76" formatCode="0.0%">
                  <c:v>0.0083119535054192</c:v>
                </c:pt>
                <c:pt idx="77" formatCode="0.0%">
                  <c:v>0.0119580684325269</c:v>
                </c:pt>
                <c:pt idx="78" formatCode="0.0%">
                  <c:v>0.0153174292791033</c:v>
                </c:pt>
                <c:pt idx="79" formatCode="0.0%">
                  <c:v>0.0182455591612255</c:v>
                </c:pt>
                <c:pt idx="80" formatCode="0.0%">
                  <c:v>0.0205013767633665</c:v>
                </c:pt>
                <c:pt idx="81" formatCode="0.0%">
                  <c:v>0.0205874673629243</c:v>
                </c:pt>
                <c:pt idx="82" formatCode="0.0%">
                  <c:v>0.0208276204280435</c:v>
                </c:pt>
                <c:pt idx="83" formatCode="0.0%">
                  <c:v>0.0216171681901998</c:v>
                </c:pt>
                <c:pt idx="84" formatCode="0.0%">
                  <c:v>0.0236393622869708</c:v>
                </c:pt>
                <c:pt idx="85" formatCode="0.0%">
                  <c:v>0.0246298965020306</c:v>
                </c:pt>
                <c:pt idx="86" formatCode="0.0%">
                  <c:v>0.0257904038751063</c:v>
                </c:pt>
                <c:pt idx="87" formatCode="0.0%">
                  <c:v>0.0267016253163237</c:v>
                </c:pt>
                <c:pt idx="88" formatCode="0.0%">
                  <c:v>0.0283781854058755</c:v>
                </c:pt>
                <c:pt idx="89" formatCode="0.0%">
                  <c:v>0.0282905685204535</c:v>
                </c:pt>
                <c:pt idx="90" formatCode="0.0%">
                  <c:v>0.0280798613340181</c:v>
                </c:pt>
                <c:pt idx="91" formatCode="0.0%">
                  <c:v>0.0280810433758688</c:v>
                </c:pt>
                <c:pt idx="92" formatCode="0.0%">
                  <c:v>0.0274552429667518</c:v>
                </c:pt>
                <c:pt idx="93" formatCode="0.0%">
                  <c:v>0.0272842396101156</c:v>
                </c:pt>
                <c:pt idx="94" formatCode="0.0%">
                  <c:v>0.0255705075726565</c:v>
                </c:pt>
                <c:pt idx="95" formatCode="0.0%">
                  <c:v>0.025153609831029</c:v>
                </c:pt>
                <c:pt idx="96" formatCode="0.0%">
                  <c:v>0.0234259117180708</c:v>
                </c:pt>
                <c:pt idx="97" formatCode="0.0%">
                  <c:v>0.0229510292801432</c:v>
                </c:pt>
                <c:pt idx="98" formatCode="0.0%">
                  <c:v>0.0221938612724139</c:v>
                </c:pt>
                <c:pt idx="99" formatCode="0.0%">
                  <c:v>0.0213063309151432</c:v>
                </c:pt>
                <c:pt idx="100" formatCode="0.0%">
                  <c:v>0.0188217175606246</c:v>
                </c:pt>
                <c:pt idx="101" formatCode="0.0%">
                  <c:v>0.0172500313636934</c:v>
                </c:pt>
                <c:pt idx="102" formatCode="0.0%">
                  <c:v>0.0169222699570385</c:v>
                </c:pt>
                <c:pt idx="103" formatCode="0.0%">
                  <c:v>0.016744475568005</c:v>
                </c:pt>
                <c:pt idx="104" formatCode="0.0%">
                  <c:v>0.0175239896946993</c:v>
                </c:pt>
                <c:pt idx="105" formatCode="0.0%">
                  <c:v>0.017868260490599</c:v>
                </c:pt>
                <c:pt idx="106" formatCode="0.0%">
                  <c:v>0.0183972560024946</c:v>
                </c:pt>
                <c:pt idx="107" formatCode="0.0%">
                  <c:v>0.018080789161516</c:v>
                </c:pt>
                <c:pt idx="108" formatCode="0.0%">
                  <c:v>0.0176420610725174</c:v>
                </c:pt>
                <c:pt idx="109" formatCode="0.0%">
                  <c:v>0.0176988938191364</c:v>
                </c:pt>
                <c:pt idx="110" formatCode="0.0%">
                  <c:v>0.0198891302719305</c:v>
                </c:pt>
                <c:pt idx="111" formatCode="0.0%">
                  <c:v>0.0218819197372675</c:v>
                </c:pt>
                <c:pt idx="112" formatCode="0.0%">
                  <c:v>0.0237151211775786</c:v>
                </c:pt>
                <c:pt idx="113" formatCode="0.0%">
                  <c:v>0.0244928161805513</c:v>
                </c:pt>
                <c:pt idx="114" formatCode="0.0%">
                  <c:v>0.0247706534687513</c:v>
                </c:pt>
                <c:pt idx="115" formatCode="0.0%">
                  <c:v>0.0245132851720339</c:v>
                </c:pt>
                <c:pt idx="116" formatCode="0.0%">
                  <c:v>0.0241330805455324</c:v>
                </c:pt>
                <c:pt idx="117" formatCode="0.0%">
                  <c:v>0.0233531102819743</c:v>
                </c:pt>
                <c:pt idx="118" formatCode="0.0%">
                  <c:v>0.0236497244335578</c:v>
                </c:pt>
                <c:pt idx="119" formatCode="0.0%">
                  <c:v>0.0243091754259012</c:v>
                </c:pt>
                <c:pt idx="120" formatCode="0.0%">
                  <c:v>0.025856988508005</c:v>
                </c:pt>
                <c:pt idx="121" formatCode="0.0%">
                  <c:v>0.0269954925633435</c:v>
                </c:pt>
                <c:pt idx="122" formatCode="0.0%">
                  <c:v>0.0275196787738564</c:v>
                </c:pt>
                <c:pt idx="123" formatCode="0.0%">
                  <c:v>0.0268306044190151</c:v>
                </c:pt>
                <c:pt idx="124" formatCode="0.0%">
                  <c:v>0.0275108324659289</c:v>
                </c:pt>
                <c:pt idx="125" formatCode="0.0%">
                  <c:v>0.028385357104164</c:v>
                </c:pt>
                <c:pt idx="126" formatCode="0.0%">
                  <c:v>0.0290853746225014</c:v>
                </c:pt>
                <c:pt idx="127" formatCode="0.0%">
                  <c:v>0.0299741849125155</c:v>
                </c:pt>
                <c:pt idx="128" formatCode="0.0%">
                  <c:v>0.0311962545385057</c:v>
                </c:pt>
                <c:pt idx="129" formatCode="0.0%">
                  <c:v>0.0332679847945109</c:v>
                </c:pt>
                <c:pt idx="130" formatCode="0.0%">
                  <c:v>0.036838515930654</c:v>
                </c:pt>
                <c:pt idx="131" formatCode="0.0%">
                  <c:v>0.0402562413937617</c:v>
                </c:pt>
                <c:pt idx="132" formatCode="0.0%">
                  <c:v>0.0435526725231586</c:v>
                </c:pt>
                <c:pt idx="133" formatCode="0.0%">
                  <c:v>0.0452648321553713</c:v>
                </c:pt>
                <c:pt idx="134" formatCode="0.0%">
                  <c:v>0.047322332757491</c:v>
                </c:pt>
                <c:pt idx="135" formatCode="0.0%">
                  <c:v>0.0502436306298831</c:v>
                </c:pt>
                <c:pt idx="136" formatCode="0.0%">
                  <c:v>0.053100889333883</c:v>
                </c:pt>
                <c:pt idx="137" formatCode="0.0%">
                  <c:v>0.056116775333903</c:v>
                </c:pt>
                <c:pt idx="138" formatCode="0.0%">
                  <c:v>0.0584132011971444</c:v>
                </c:pt>
                <c:pt idx="139" formatCode="0.0%">
                  <c:v>0.0609654212114178</c:v>
                </c:pt>
                <c:pt idx="140" formatCode="0.0%">
                  <c:v>0.0629951355107713</c:v>
                </c:pt>
                <c:pt idx="141" formatCode="0.0%">
                  <c:v>0.0646598100350544</c:v>
                </c:pt>
                <c:pt idx="142" formatCode="0.0%">
                  <c:v>0.0641933994922687</c:v>
                </c:pt>
                <c:pt idx="143" formatCode="0.0%">
                  <c:v>0.0643783740230439</c:v>
                </c:pt>
                <c:pt idx="144" formatCode="0.0%">
                  <c:v>0.0636174922298808</c:v>
                </c:pt>
                <c:pt idx="145" formatCode="0.0%">
                  <c:v>0.0641046176376368</c:v>
                </c:pt>
                <c:pt idx="146" formatCode="0.0%">
                  <c:v>0.0651938980968521</c:v>
                </c:pt>
                <c:pt idx="147" formatCode="0.0%">
                  <c:v>0.0663415625317484</c:v>
                </c:pt>
                <c:pt idx="148" formatCode="0.0%">
                  <c:v>0.0669664328937509</c:v>
                </c:pt>
                <c:pt idx="149" formatCode="0.0%">
                  <c:v>0.0683861099719582</c:v>
                </c:pt>
                <c:pt idx="150" formatCode="0.0%">
                  <c:v>0.06969093489718</c:v>
                </c:pt>
                <c:pt idx="151" formatCode="0.0%">
                  <c:v>0.0710020342542162</c:v>
                </c:pt>
                <c:pt idx="152" formatCode="0.0%">
                  <c:v>0.0724675579380905</c:v>
                </c:pt>
                <c:pt idx="153" formatCode="0.0%">
                  <c:v>0.0743159541868601</c:v>
                </c:pt>
                <c:pt idx="154" formatCode="0.0%">
                  <c:v>0.0754800863125251</c:v>
                </c:pt>
                <c:pt idx="155" formatCode="0.0%">
                  <c:v>0.0768681734616631</c:v>
                </c:pt>
                <c:pt idx="156" formatCode="0.0%">
                  <c:v>0.0782833728703904</c:v>
                </c:pt>
                <c:pt idx="157" formatCode="0.0%">
                  <c:v>0.0813164600513938</c:v>
                </c:pt>
                <c:pt idx="158" formatCode="0.0%">
                  <c:v>0.0835985390546575</c:v>
                </c:pt>
                <c:pt idx="159" formatCode="0.0%">
                  <c:v>0.0855034722222222</c:v>
                </c:pt>
                <c:pt idx="160" formatCode="0.0%">
                  <c:v>0.0871474997379179</c:v>
                </c:pt>
                <c:pt idx="161" formatCode="0.0%">
                  <c:v>0.0878072059174424</c:v>
                </c:pt>
                <c:pt idx="162" formatCode="0.0%">
                  <c:v>0.0874502422316166</c:v>
                </c:pt>
                <c:pt idx="163" formatCode="0.0%">
                  <c:v>0.0877805690010825</c:v>
                </c:pt>
                <c:pt idx="164" formatCode="0.0%">
                  <c:v>0.0884486437061871</c:v>
                </c:pt>
                <c:pt idx="165" formatCode="0.0%">
                  <c:v>0.089657613917969</c:v>
                </c:pt>
                <c:pt idx="166" formatCode="0.0%">
                  <c:v>0.0918192450395225</c:v>
                </c:pt>
                <c:pt idx="167" formatCode="0.0%">
                  <c:v>0.0925304786197756</c:v>
                </c:pt>
                <c:pt idx="168" formatCode="0.0%">
                  <c:v>0.0921600000000001</c:v>
                </c:pt>
                <c:pt idx="169" formatCode="0.0%">
                  <c:v>0.0902257134334294</c:v>
                </c:pt>
                <c:pt idx="170" formatCode="0.0%">
                  <c:v>0.0880097766739596</c:v>
                </c:pt>
                <c:pt idx="171" formatCode="0.0%">
                  <c:v>0.0849221287094918</c:v>
                </c:pt>
                <c:pt idx="172" formatCode="0.0%">
                  <c:v>0.0819744848268614</c:v>
                </c:pt>
                <c:pt idx="173" formatCode="0.0%">
                  <c:v>0.0802712265275564</c:v>
                </c:pt>
                <c:pt idx="174" formatCode="0.0%">
                  <c:v>0.0804649886968777</c:v>
                </c:pt>
                <c:pt idx="175" formatCode="0.0%">
                  <c:v>0.0795047032537879</c:v>
                </c:pt>
                <c:pt idx="176" formatCode="0.0%">
                  <c:v>0.077760976702509</c:v>
                </c:pt>
                <c:pt idx="177" formatCode="0.0%">
                  <c:v>0.0738334153292056</c:v>
                </c:pt>
                <c:pt idx="178" formatCode="0.0%">
                  <c:v>0.0697103175702506</c:v>
                </c:pt>
                <c:pt idx="179" formatCode="0.0%">
                  <c:v>0.0667788072652401</c:v>
                </c:pt>
                <c:pt idx="180" formatCode="0.0%">
                  <c:v>0.066134998535013</c:v>
                </c:pt>
                <c:pt idx="181" formatCode="0.0%">
                  <c:v>0.0663510999233885</c:v>
                </c:pt>
                <c:pt idx="182" formatCode="0.0%">
                  <c:v>0.0682724011739555</c:v>
                </c:pt>
                <c:pt idx="183" formatCode="0.0%">
                  <c:v>0.0715871603340255</c:v>
                </c:pt>
                <c:pt idx="184" formatCode="0.0%">
                  <c:v>0.0765391608142313</c:v>
                </c:pt>
                <c:pt idx="185" formatCode="0.0%">
                  <c:v>0.0800007062520967</c:v>
                </c:pt>
                <c:pt idx="186" formatCode="0.0%">
                  <c:v>0.0827978639586797</c:v>
                </c:pt>
                <c:pt idx="187" formatCode="0.0%">
                  <c:v>0.0846935847153256</c:v>
                </c:pt>
                <c:pt idx="188" formatCode="0.0%">
                  <c:v>0.08683866386067</c:v>
                </c:pt>
                <c:pt idx="189" formatCode="0.0%">
                  <c:v>0.0903589982970706</c:v>
                </c:pt>
                <c:pt idx="190" formatCode="0.0%">
                  <c:v>0.0932493093922652</c:v>
                </c:pt>
                <c:pt idx="191" formatCode="0.0%">
                  <c:v>0.095582343158965</c:v>
                </c:pt>
                <c:pt idx="192" formatCode="0.0%">
                  <c:v>0.0962993498741831</c:v>
                </c:pt>
                <c:pt idx="193" formatCode="0.0%">
                  <c:v>0.0975718232280468</c:v>
                </c:pt>
                <c:pt idx="194" formatCode="0.0%">
                  <c:v>0.0964700295930741</c:v>
                </c:pt>
                <c:pt idx="195" formatCode="0.0%">
                  <c:v>0.0946037764337783</c:v>
                </c:pt>
                <c:pt idx="196" formatCode="0.0%">
                  <c:v>0.0914795681833235</c:v>
                </c:pt>
                <c:pt idx="197" formatCode="0.0%">
                  <c:v>0.0890171331415119</c:v>
                </c:pt>
                <c:pt idx="198" formatCode="0.0%">
                  <c:v>0.0886019662376304</c:v>
                </c:pt>
                <c:pt idx="199" formatCode="0.0%">
                  <c:v>0.090074561051872</c:v>
                </c:pt>
                <c:pt idx="200" formatCode="0.0%">
                  <c:v>0.0922992334294866</c:v>
                </c:pt>
                <c:pt idx="201" formatCode="0.0%">
                  <c:v>0.093890721126403</c:v>
                </c:pt>
                <c:pt idx="202" formatCode="0.0%">
                  <c:v>0.0957660175928996</c:v>
                </c:pt>
                <c:pt idx="203" formatCode="0.0%">
                  <c:v>0.0981753834054264</c:v>
                </c:pt>
                <c:pt idx="204" formatCode="0.0%">
                  <c:v>0.102301569893147</c:v>
                </c:pt>
                <c:pt idx="205" formatCode="0.0%">
                  <c:v>0.106820856094197</c:v>
                </c:pt>
                <c:pt idx="206" formatCode="0.0%">
                  <c:v>0.114268038048102</c:v>
                </c:pt>
                <c:pt idx="207" formatCode="0.0%">
                  <c:v>0.120253504073078</c:v>
                </c:pt>
                <c:pt idx="208" formatCode="0.0%">
                  <c:v>0.125104291500432</c:v>
                </c:pt>
                <c:pt idx="209" formatCode="0.0%">
                  <c:v>0.129801990602435</c:v>
                </c:pt>
                <c:pt idx="210" formatCode="0.0%">
                  <c:v>0.131387999732634</c:v>
                </c:pt>
                <c:pt idx="211" formatCode="0.0%">
                  <c:v>0.13127643143456</c:v>
                </c:pt>
                <c:pt idx="212" formatCode="0.0%">
                  <c:v>0.131546503060324</c:v>
                </c:pt>
                <c:pt idx="213" formatCode="0.0%">
                  <c:v>0.132788322860725</c:v>
                </c:pt>
                <c:pt idx="214" formatCode="0.0%">
                  <c:v>0.134964329466023</c:v>
                </c:pt>
                <c:pt idx="215" formatCode="0.0%">
                  <c:v>0.136371774580508</c:v>
                </c:pt>
                <c:pt idx="216" formatCode="0.0%">
                  <c:v>0.138056015521174</c:v>
                </c:pt>
                <c:pt idx="217" formatCode="0.0%">
                  <c:v>0.140085190270004</c:v>
                </c:pt>
                <c:pt idx="218" formatCode="0.0%">
                  <c:v>0.1422553197396</c:v>
                </c:pt>
                <c:pt idx="219" formatCode="0.0%">
                  <c:v>0.14241738095401</c:v>
                </c:pt>
                <c:pt idx="220" formatCode="0.0%">
                  <c:v>0.142972710602955</c:v>
                </c:pt>
                <c:pt idx="221" formatCode="0.0%">
                  <c:v>0.142812535294547</c:v>
                </c:pt>
                <c:pt idx="222" formatCode="0.0%">
                  <c:v>0.142833698748835</c:v>
                </c:pt>
                <c:pt idx="223" formatCode="0.0%">
                  <c:v>0.143738541355143</c:v>
                </c:pt>
                <c:pt idx="224" formatCode="0.0%">
                  <c:v>0.145078622130244</c:v>
                </c:pt>
                <c:pt idx="225" formatCode="0.0%">
                  <c:v>0.143658709797122</c:v>
                </c:pt>
                <c:pt idx="226" formatCode="0.0%">
                  <c:v>0.140826290960578</c:v>
                </c:pt>
                <c:pt idx="227" formatCode="0.0%">
                  <c:v>0.135106349456436</c:v>
                </c:pt>
                <c:pt idx="228" formatCode="0.0%">
                  <c:v>0.129239338816139</c:v>
                </c:pt>
                <c:pt idx="229" formatCode="0.0%">
                  <c:v>0.120871723933503</c:v>
                </c:pt>
                <c:pt idx="230" formatCode="0.0%">
                  <c:v>0.110406299557063</c:v>
                </c:pt>
                <c:pt idx="231" formatCode="0.0%">
                  <c:v>0.0996994047975473</c:v>
                </c:pt>
                <c:pt idx="232" formatCode="0.0%">
                  <c:v>0.0875289010522342</c:v>
                </c:pt>
                <c:pt idx="233" formatCode="0.0%">
                  <c:v>0.072888992239049</c:v>
                </c:pt>
                <c:pt idx="234" formatCode="0.0%">
                  <c:v>0.0604203403849577</c:v>
                </c:pt>
                <c:pt idx="235" formatCode="0.0%">
                  <c:v>0.0482654343093286</c:v>
                </c:pt>
                <c:pt idx="236" formatCode="0.0%">
                  <c:v>0.0371371303740738</c:v>
                </c:pt>
                <c:pt idx="237" formatCode="0.0%">
                  <c:v>0.0296942742860339</c:v>
                </c:pt>
                <c:pt idx="238" formatCode="0.0%">
                  <c:v>0.0220448689051029</c:v>
                </c:pt>
                <c:pt idx="239" formatCode="0.0%">
                  <c:v>0.0173446669590757</c:v>
                </c:pt>
                <c:pt idx="240" formatCode="0.0%">
                  <c:v>0.0104571621330179</c:v>
                </c:pt>
                <c:pt idx="241" formatCode="0.0%">
                  <c:v>0.00534971488388752</c:v>
                </c:pt>
                <c:pt idx="242" formatCode="0.0%">
                  <c:v>-0.0030423410705103</c:v>
                </c:pt>
                <c:pt idx="243" formatCode="0.0%">
                  <c:v>-0.00824929758456218</c:v>
                </c:pt>
                <c:pt idx="244" formatCode="0.0%">
                  <c:v>-0.0135152724748352</c:v>
                </c:pt>
                <c:pt idx="245" formatCode="0.0%">
                  <c:v>-0.0162825854903469</c:v>
                </c:pt>
                <c:pt idx="246" formatCode="0.0%">
                  <c:v>-0.0195703514321619</c:v>
                </c:pt>
                <c:pt idx="247" formatCode="0.0%">
                  <c:v>-0.0226121661045256</c:v>
                </c:pt>
                <c:pt idx="248" formatCode="0.0%">
                  <c:v>-0.0275558064796317</c:v>
                </c:pt>
                <c:pt idx="249" formatCode="0.0%">
                  <c:v>-0.0354280871223439</c:v>
                </c:pt>
                <c:pt idx="250" formatCode="0.0%">
                  <c:v>-0.0461010673055978</c:v>
                </c:pt>
                <c:pt idx="251" formatCode="0.0%">
                  <c:v>-0.0539683579189793</c:v>
                </c:pt>
                <c:pt idx="252" formatCode="0.0%">
                  <c:v>-0.0637026334800027</c:v>
                </c:pt>
                <c:pt idx="253" formatCode="0.0%">
                  <c:v>-0.0727766939213924</c:v>
                </c:pt>
                <c:pt idx="254" formatCode="0.0%">
                  <c:v>-0.0784256687779227</c:v>
                </c:pt>
                <c:pt idx="255" formatCode="0.0%">
                  <c:v>-0.0813014379285922</c:v>
                </c:pt>
                <c:pt idx="256" formatCode="0.0%">
                  <c:v>-0.0817188221582038</c:v>
                </c:pt>
                <c:pt idx="257" formatCode="0.0%">
                  <c:v>-0.0826282856324498</c:v>
                </c:pt>
                <c:pt idx="258" formatCode="0.0%">
                  <c:v>-0.0844019159903426</c:v>
                </c:pt>
                <c:pt idx="259" formatCode="0.0%">
                  <c:v>-0.0885078005370499</c:v>
                </c:pt>
                <c:pt idx="260" formatCode="0.0%">
                  <c:v>-0.0960632382823839</c:v>
                </c:pt>
                <c:pt idx="261" formatCode="0.0%">
                  <c:v>-0.103474107535118</c:v>
                </c:pt>
                <c:pt idx="262" formatCode="0.0%">
                  <c:v>-0.109005902702456</c:v>
                </c:pt>
                <c:pt idx="263" formatCode="0.0%">
                  <c:v>-0.119961003299721</c:v>
                </c:pt>
                <c:pt idx="264" formatCode="0.0%">
                  <c:v>-0.126914264337986</c:v>
                </c:pt>
                <c:pt idx="265" formatCode="0.0%">
                  <c:v>-0.127479373034823</c:v>
                </c:pt>
                <c:pt idx="266" formatCode="0.0%">
                  <c:v>-0.127360653687414</c:v>
                </c:pt>
                <c:pt idx="267" formatCode="0.0%">
                  <c:v>-0.121778054013351</c:v>
                </c:pt>
                <c:pt idx="268" formatCode="0.0%">
                  <c:v>-0.112855329645329</c:v>
                </c:pt>
                <c:pt idx="269" formatCode="0.0%">
                  <c:v>-0.100530180669721</c:v>
                </c:pt>
                <c:pt idx="270" formatCode="0.0%">
                  <c:v>-0.0903539577374702</c:v>
                </c:pt>
                <c:pt idx="271" formatCode="0.0%">
                  <c:v>-0.0829077673153125</c:v>
                </c:pt>
                <c:pt idx="272" formatCode="0.0%">
                  <c:v>-0.0759306835305453</c:v>
                </c:pt>
                <c:pt idx="273" formatCode="0.0%">
                  <c:v>-0.0664819596534544</c:v>
                </c:pt>
                <c:pt idx="274" formatCode="0.0%">
                  <c:v>-0.052101820232062</c:v>
                </c:pt>
                <c:pt idx="275" formatCode="0.0%">
                  <c:v>-0.0385243161393088</c:v>
                </c:pt>
                <c:pt idx="276" formatCode="0.0%">
                  <c:v>-0.0292426240702681</c:v>
                </c:pt>
                <c:pt idx="277" formatCode="0.0%">
                  <c:v>-0.0309631706937078</c:v>
                </c:pt>
                <c:pt idx="278" formatCode="0.0%">
                  <c:v>-0.0199830744451421</c:v>
                </c:pt>
                <c:pt idx="279" formatCode="0.0%">
                  <c:v>-0.0105748815939899</c:v>
                </c:pt>
                <c:pt idx="280" formatCode="0.0%">
                  <c:v>-0.00774069025091438</c:v>
                </c:pt>
                <c:pt idx="281" formatCode="0.0%">
                  <c:v>-0.0140783957704735</c:v>
                </c:pt>
                <c:pt idx="282" formatCode="0.0%">
                  <c:v>-0.0212269157291445</c:v>
                </c:pt>
                <c:pt idx="283" formatCode="0.0%">
                  <c:v>-0.0282537996946971</c:v>
                </c:pt>
                <c:pt idx="284" formatCode="0.0%">
                  <c:v>-0.0336298444820187</c:v>
                </c:pt>
                <c:pt idx="285" formatCode="0.0%">
                  <c:v>-0.0367658440395991</c:v>
                </c:pt>
                <c:pt idx="286" formatCode="0.0%">
                  <c:v>-0.041393201619499</c:v>
                </c:pt>
                <c:pt idx="287" formatCode="0.0%">
                  <c:v>-0.04117919768742</c:v>
                </c:pt>
                <c:pt idx="288" formatCode="0.0%">
                  <c:v>-0.0410681158320861</c:v>
                </c:pt>
                <c:pt idx="289" formatCode="0.0%">
                  <c:v>-0.0371323118219439</c:v>
                </c:pt>
                <c:pt idx="290" formatCode="0.0%">
                  <c:v>-0.0404189531741831</c:v>
                </c:pt>
                <c:pt idx="291" formatCode="0.0%">
                  <c:v>-0.0429441945556335</c:v>
                </c:pt>
                <c:pt idx="292" formatCode="0.0%">
                  <c:v>-0.0431813699151879</c:v>
                </c:pt>
                <c:pt idx="293" formatCode="0.0%">
                  <c:v>-0.0390060597853685</c:v>
                </c:pt>
                <c:pt idx="294" formatCode="0.0%">
                  <c:v>-0.0353909130340491</c:v>
                </c:pt>
                <c:pt idx="295" formatCode="0.0%">
                  <c:v>-0.0316911749639717</c:v>
                </c:pt>
                <c:pt idx="296" formatCode="0.0%">
                  <c:v>-0.0307129470182646</c:v>
                </c:pt>
                <c:pt idx="297" formatCode="0.0%">
                  <c:v>-0.0330338303313165</c:v>
                </c:pt>
                <c:pt idx="298" formatCode="0.0%">
                  <c:v>-0.0364397876225998</c:v>
                </c:pt>
                <c:pt idx="299" formatCode="0.0%">
                  <c:v>-0.038951619784408</c:v>
                </c:pt>
                <c:pt idx="300" formatCode="0.0%">
                  <c:v>-0.0351245613025719</c:v>
                </c:pt>
                <c:pt idx="301" formatCode="0.0%">
                  <c:v>-0.0271881170867697</c:v>
                </c:pt>
                <c:pt idx="302" formatCode="0.0%">
                  <c:v>-0.0139340455178819</c:v>
                </c:pt>
                <c:pt idx="303" formatCode="0.0%">
                  <c:v>-0.00485074090575917</c:v>
                </c:pt>
                <c:pt idx="304" formatCode="0.0%">
                  <c:v>0.00265136975590332</c:v>
                </c:pt>
                <c:pt idx="305" formatCode="0.0%">
                  <c:v>0.00872940944382603</c:v>
                </c:pt>
                <c:pt idx="306" formatCode="0.0%">
                  <c:v>0.0137216328251245</c:v>
                </c:pt>
                <c:pt idx="307" formatCode="0.0%">
                  <c:v>0.0206880012414213</c:v>
                </c:pt>
                <c:pt idx="308" formatCode="0.0%">
                  <c:v>0.0300022831701817</c:v>
                </c:pt>
                <c:pt idx="309" formatCode="0.0%">
                  <c:v>0.0402895995606872</c:v>
                </c:pt>
                <c:pt idx="310" formatCode="0.0%">
                  <c:v>0.053521642091398</c:v>
                </c:pt>
                <c:pt idx="311" formatCode="0.0%">
                  <c:v>0.064494887465041</c:v>
                </c:pt>
                <c:pt idx="312" formatCode="0.0%">
                  <c:v>0.0756536775886229</c:v>
                </c:pt>
                <c:pt idx="313" formatCode="0.0%">
                  <c:v>0.0832767408712005</c:v>
                </c:pt>
                <c:pt idx="314" formatCode="0.0%">
                  <c:v>0.0889587258596325</c:v>
                </c:pt>
                <c:pt idx="315" formatCode="0.0%">
                  <c:v>0.0902302876248384</c:v>
                </c:pt>
                <c:pt idx="316" formatCode="0.0%">
                  <c:v>0.0908581758888377</c:v>
                </c:pt>
                <c:pt idx="317" formatCode="0.0%">
                  <c:v>0.0926850733029271</c:v>
                </c:pt>
                <c:pt idx="318" formatCode="0.0%">
                  <c:v>0.0971909372552554</c:v>
                </c:pt>
                <c:pt idx="319" formatCode="0.0%">
                  <c:v>0.101640567771896</c:v>
                </c:pt>
                <c:pt idx="320" formatCode="0.0%">
                  <c:v>0.106185188520445</c:v>
                </c:pt>
                <c:pt idx="321" formatCode="0.0%">
                  <c:v>0.108304277161154</c:v>
                </c:pt>
                <c:pt idx="322" formatCode="0.0%">
                  <c:v>0.106974418103897</c:v>
                </c:pt>
                <c:pt idx="323" formatCode="0.0%">
                  <c:v>0.107148566463944</c:v>
                </c:pt>
                <c:pt idx="324" formatCode="0.0%">
                  <c:v>0.104466649112352</c:v>
                </c:pt>
                <c:pt idx="325" formatCode="0.0%">
                  <c:v>0.101558301988179</c:v>
                </c:pt>
                <c:pt idx="326" formatCode="0.0%">
                  <c:v>0.0896126629674436</c:v>
                </c:pt>
                <c:pt idx="327" formatCode="0.0%">
                  <c:v>0.079622981440513</c:v>
                </c:pt>
                <c:pt idx="328" formatCode="0.0%">
                  <c:v>0.0704226267457804</c:v>
                </c:pt>
                <c:pt idx="329" formatCode="0.0%">
                  <c:v>0.0625723106818459</c:v>
                </c:pt>
                <c:pt idx="330" formatCode="0.0%">
                  <c:v>0.0558791201849583</c:v>
                </c:pt>
                <c:pt idx="331" formatCode="0.0%">
                  <c:v>0.050516265823579</c:v>
                </c:pt>
                <c:pt idx="332" formatCode="0.0%">
                  <c:v>0.0474106080531029</c:v>
                </c:pt>
                <c:pt idx="333" formatCode="0.0%">
                  <c:v>0.0461561601082931</c:v>
                </c:pt>
                <c:pt idx="334" formatCode="0.0%">
                  <c:v>0.0458932044926901</c:v>
                </c:pt>
                <c:pt idx="335" formatCode="0.0%">
                  <c:v>0.0452191272576607</c:v>
                </c:pt>
                <c:pt idx="336" formatCode="0.0%">
                  <c:v>0.0433088650479956</c:v>
                </c:pt>
                <c:pt idx="337" formatCode="0.0%">
                  <c:v>0.0424140087554722</c:v>
                </c:pt>
                <c:pt idx="338" formatCode="0.0%">
                  <c:v>0.0429108412212036</c:v>
                </c:pt>
                <c:pt idx="339" formatCode="0.0%">
                  <c:v>0.043013589373907</c:v>
                </c:pt>
                <c:pt idx="340" formatCode="0.0%">
                  <c:v>0.0435622043993274</c:v>
                </c:pt>
                <c:pt idx="341" formatCode="0.0%">
                  <c:v>0.0436197603349536</c:v>
                </c:pt>
                <c:pt idx="342" formatCode="0.0%">
                  <c:v>0.0441394658753708</c:v>
                </c:pt>
                <c:pt idx="343" formatCode="0.0%">
                  <c:v>0.0448506272877639</c:v>
                </c:pt>
                <c:pt idx="344" formatCode="0.0%">
                  <c:v>0.0468310006516763</c:v>
                </c:pt>
                <c:pt idx="345" formatCode="0.0%">
                  <c:v>0.0489720365178634</c:v>
                </c:pt>
                <c:pt idx="346" formatCode="0.0%">
                  <c:v>0.0511446809531807</c:v>
                </c:pt>
                <c:pt idx="347" formatCode="0.0%">
                  <c:v>0.0522000792821361</c:v>
                </c:pt>
                <c:pt idx="348" formatCode="0.0%">
                  <c:v>0.0529366840456301</c:v>
                </c:pt>
                <c:pt idx="349" formatCode="0.0%">
                  <c:v>0.0518892261911902</c:v>
                </c:pt>
                <c:pt idx="350" formatCode="0.0%">
                  <c:v>0.0506137888376076</c:v>
                </c:pt>
                <c:pt idx="351" formatCode="0.0%">
                  <c:v>0.0501805818618168</c:v>
                </c:pt>
                <c:pt idx="352" formatCode="0.0%">
                  <c:v>0.049510710836504</c:v>
                </c:pt>
                <c:pt idx="353" formatCode="0.0%">
                  <c:v>0.0489846267357608</c:v>
                </c:pt>
                <c:pt idx="354" formatCode="0.0%">
                  <c:v>0.0491147653698505</c:v>
                </c:pt>
                <c:pt idx="355" formatCode="0.0%">
                  <c:v>0.050149161608888</c:v>
                </c:pt>
                <c:pt idx="356" formatCode="0.0%">
                  <c:v>0.0511610906141844</c:v>
                </c:pt>
                <c:pt idx="357" formatCode="0.0%">
                  <c:v>0.0515513371824085</c:v>
                </c:pt>
                <c:pt idx="358" formatCode="0.0%">
                  <c:v>0.0522005148137366</c:v>
                </c:pt>
                <c:pt idx="359" formatCode="0.0%">
                  <c:v>0.0533550246881868</c:v>
                </c:pt>
                <c:pt idx="360" formatCode="0.0%">
                  <c:v>0.0553182254306211</c:v>
                </c:pt>
                <c:pt idx="361" formatCode="0.0%">
                  <c:v>0.0559855359291855</c:v>
                </c:pt>
                <c:pt idx="362" formatCode="0.0%">
                  <c:v>0.0566556842498559</c:v>
                </c:pt>
                <c:pt idx="363" formatCode="0.0%">
                  <c:v>0.0567389392674907</c:v>
                </c:pt>
                <c:pt idx="364" formatCode="0.0%">
                  <c:v>0.0570036365249014</c:v>
                </c:pt>
                <c:pt idx="365" formatCode="0.0%">
                  <c:v>0.0573521411575934</c:v>
                </c:pt>
                <c:pt idx="366" formatCode="0.0%">
                  <c:v>0.0577765398521042</c:v>
                </c:pt>
                <c:pt idx="367" formatCode="0.0%">
                  <c:v>0.058643940507094</c:v>
                </c:pt>
                <c:pt idx="368" formatCode="0.0%">
                  <c:v>0.0594886227805183</c:v>
                </c:pt>
                <c:pt idx="369" formatCode="0.0%">
                  <c:v>0.0604451106259571</c:v>
                </c:pt>
                <c:pt idx="370" formatCode="0.0%">
                  <c:v>0.0611429036370048</c:v>
                </c:pt>
                <c:pt idx="371" formatCode="0.0%">
                  <c:v>0.062341490906726</c:v>
                </c:pt>
                <c:pt idx="372" formatCode="0.0%">
                  <c:v>0.0624627939950861</c:v>
                </c:pt>
                <c:pt idx="373" formatCode="0.0%">
                  <c:v>0.0646945400141508</c:v>
                </c:pt>
                <c:pt idx="374" formatCode="0.0%">
                  <c:v>0.0650615577485614</c:v>
                </c:pt>
                <c:pt idx="375" formatCode="0.0%">
                  <c:v>0.0645581898265198</c:v>
                </c:pt>
                <c:pt idx="376" formatCode="0.0%">
                  <c:v>0.0630864035662777</c:v>
                </c:pt>
                <c:pt idx="377" formatCode="0.0%">
                  <c:v>0.0618237379039384</c:v>
                </c:pt>
                <c:pt idx="378" formatCode="0.0%">
                  <c:v>0.05964446693274</c:v>
                </c:pt>
                <c:pt idx="379" formatCode="0.0%">
                  <c:v>0.0569375260243972</c:v>
                </c:pt>
                <c:pt idx="380" formatCode="0.0%">
                  <c:v>0.0545792072861166</c:v>
                </c:pt>
                <c:pt idx="381" formatCode="0.0%">
                  <c:v>0.0530768600458865</c:v>
                </c:pt>
                <c:pt idx="382" formatCode="0.0%">
                  <c:v>0.0498550813538008</c:v>
                </c:pt>
                <c:pt idx="383" formatCode="0.0%">
                  <c:v>0.0455783631577874</c:v>
                </c:pt>
                <c:pt idx="384" formatCode="0.0%">
                  <c:v>0.0415792261771357</c:v>
                </c:pt>
                <c:pt idx="385" formatCode="0.0%">
                  <c:v>0.0386708941027266</c:v>
                </c:pt>
                <c:pt idx="386" formatCode="0.0%">
                  <c:v>0.0365094216239599</c:v>
                </c:pt>
                <c:pt idx="387" formatCode="0.0%">
                  <c:v>0.0354648065442849</c:v>
                </c:pt>
                <c:pt idx="388" formatCode="0.0%">
                  <c:v>0.034</c:v>
                </c:pt>
              </c:numCache>
            </c:numRef>
          </c:val>
          <c:smooth val="0"/>
        </c:ser>
        <c:dLbls>
          <c:showLegendKey val="0"/>
          <c:showVal val="0"/>
          <c:showCatName val="0"/>
          <c:showSerName val="0"/>
          <c:showPercent val="0"/>
          <c:showBubbleSize val="0"/>
        </c:dLbls>
        <c:marker val="1"/>
        <c:smooth val="0"/>
        <c:axId val="-2125460552"/>
        <c:axId val="-2125453432"/>
      </c:lineChart>
      <c:catAx>
        <c:axId val="2144601416"/>
        <c:scaling>
          <c:orientation val="minMax"/>
        </c:scaling>
        <c:delete val="0"/>
        <c:axPos val="b"/>
        <c:numFmt formatCode="General" sourceLinked="1"/>
        <c:majorTickMark val="out"/>
        <c:minorTickMark val="none"/>
        <c:tickLblPos val="nextTo"/>
        <c:txPr>
          <a:bodyPr rot="-5400000" vert="horz"/>
          <a:lstStyle/>
          <a:p>
            <a:pPr>
              <a:defRPr sz="1200" b="1" i="0" baseline="0"/>
            </a:pPr>
            <a:endParaRPr lang="en-US"/>
          </a:p>
        </c:txPr>
        <c:crossAx val="2144960984"/>
        <c:crosses val="autoZero"/>
        <c:auto val="1"/>
        <c:lblAlgn val="ctr"/>
        <c:lblOffset val="100"/>
        <c:noMultiLvlLbl val="0"/>
      </c:catAx>
      <c:valAx>
        <c:axId val="2144960984"/>
        <c:scaling>
          <c:orientation val="minMax"/>
          <c:max val="250.0"/>
        </c:scaling>
        <c:delete val="0"/>
        <c:axPos val="l"/>
        <c:majorGridlines>
          <c:spPr>
            <a:ln w="28575">
              <a:solidFill>
                <a:schemeClr val="bg1"/>
              </a:solidFill>
            </a:ln>
          </c:spPr>
        </c:majorGridlines>
        <c:numFmt formatCode="#,##0" sourceLinked="0"/>
        <c:majorTickMark val="out"/>
        <c:minorTickMark val="none"/>
        <c:tickLblPos val="nextTo"/>
        <c:spPr>
          <a:ln>
            <a:solidFill>
              <a:schemeClr val="bg1"/>
            </a:solidFill>
          </a:ln>
        </c:spPr>
        <c:txPr>
          <a:bodyPr/>
          <a:lstStyle/>
          <a:p>
            <a:pPr>
              <a:defRPr sz="1200" b="1" i="0">
                <a:solidFill>
                  <a:schemeClr val="accent1"/>
                </a:solidFill>
              </a:defRPr>
            </a:pPr>
            <a:endParaRPr lang="en-US"/>
          </a:p>
        </c:txPr>
        <c:crossAx val="2144601416"/>
        <c:crosses val="autoZero"/>
        <c:crossBetween val="between"/>
      </c:valAx>
      <c:valAx>
        <c:axId val="-2125453432"/>
        <c:scaling>
          <c:orientation val="minMax"/>
          <c:max val="0.3"/>
          <c:min val="-0.2"/>
        </c:scaling>
        <c:delete val="0"/>
        <c:axPos val="r"/>
        <c:numFmt formatCode="0%" sourceLinked="0"/>
        <c:majorTickMark val="out"/>
        <c:minorTickMark val="none"/>
        <c:tickLblPos val="nextTo"/>
        <c:spPr>
          <a:ln>
            <a:noFill/>
          </a:ln>
        </c:spPr>
        <c:txPr>
          <a:bodyPr/>
          <a:lstStyle/>
          <a:p>
            <a:pPr>
              <a:defRPr sz="1200" b="1" i="0">
                <a:solidFill>
                  <a:srgbClr val="C0504D"/>
                </a:solidFill>
              </a:defRPr>
            </a:pPr>
            <a:endParaRPr lang="en-US"/>
          </a:p>
        </c:txPr>
        <c:crossAx val="-2125460552"/>
        <c:crosses val="max"/>
        <c:crossBetween val="between"/>
      </c:valAx>
      <c:catAx>
        <c:axId val="-2125460552"/>
        <c:scaling>
          <c:orientation val="minMax"/>
        </c:scaling>
        <c:delete val="1"/>
        <c:axPos val="b"/>
        <c:majorTickMark val="out"/>
        <c:minorTickMark val="none"/>
        <c:tickLblPos val="nextTo"/>
        <c:crossAx val="-2125453432"/>
        <c:crosses val="autoZero"/>
        <c:auto val="1"/>
        <c:lblAlgn val="ctr"/>
        <c:lblOffset val="100"/>
        <c:noMultiLvlLbl val="0"/>
      </c:catAx>
      <c:spPr>
        <a:solidFill>
          <a:schemeClr val="bg1">
            <a:lumMod val="95000"/>
          </a:schemeClr>
        </a:solidFill>
      </c:spPr>
    </c:plotArea>
    <c:plotVisOnly val="1"/>
    <c:dispBlanksAs val="gap"/>
    <c:showDLblsOverMax val="0"/>
  </c:chart>
  <c:spPr>
    <a:ln>
      <a:noFill/>
    </a:ln>
  </c:spPr>
  <c:printSettings>
    <c:headerFooter/>
    <c:pageMargins b="1.0" l="0.75" r="0.75" t="1.0" header="0.5" footer="0.5"/>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marker>
            <c:symbol val="none"/>
          </c:marker>
          <c:cat>
            <c:strRef>
              <c:f>FedFundsTarget!$C$197:$C$491</c:f>
              <c:strCache>
                <c:ptCount val="290"/>
                <c:pt idx="1">
                  <c:v>94</c:v>
                </c:pt>
                <c:pt idx="13">
                  <c:v>95</c:v>
                </c:pt>
                <c:pt idx="25">
                  <c:v>96</c:v>
                </c:pt>
                <c:pt idx="37">
                  <c:v>97</c:v>
                </c:pt>
                <c:pt idx="49">
                  <c:v>98</c:v>
                </c:pt>
                <c:pt idx="61">
                  <c:v>99</c:v>
                </c:pt>
                <c:pt idx="73">
                  <c:v>00</c:v>
                </c:pt>
                <c:pt idx="85">
                  <c:v>01</c:v>
                </c:pt>
                <c:pt idx="97">
                  <c:v>02</c:v>
                </c:pt>
                <c:pt idx="109">
                  <c:v>03</c:v>
                </c:pt>
                <c:pt idx="121">
                  <c:v>04</c:v>
                </c:pt>
                <c:pt idx="133">
                  <c:v>05</c:v>
                </c:pt>
                <c:pt idx="145">
                  <c:v>06</c:v>
                </c:pt>
                <c:pt idx="157">
                  <c:v>07</c:v>
                </c:pt>
                <c:pt idx="169">
                  <c:v>08</c:v>
                </c:pt>
                <c:pt idx="181">
                  <c:v>09</c:v>
                </c:pt>
                <c:pt idx="193">
                  <c:v>10</c:v>
                </c:pt>
                <c:pt idx="205">
                  <c:v>11</c:v>
                </c:pt>
                <c:pt idx="217">
                  <c:v>12</c:v>
                </c:pt>
                <c:pt idx="229">
                  <c:v>13</c:v>
                </c:pt>
                <c:pt idx="241">
                  <c:v>14</c:v>
                </c:pt>
                <c:pt idx="253">
                  <c:v>15</c:v>
                </c:pt>
                <c:pt idx="265">
                  <c:v>16</c:v>
                </c:pt>
                <c:pt idx="277">
                  <c:v>17</c:v>
                </c:pt>
                <c:pt idx="289">
                  <c:v>18</c:v>
                </c:pt>
              </c:strCache>
            </c:strRef>
          </c:cat>
          <c:val>
            <c:numRef>
              <c:f>FedFundsTarget!$D$197:$D$491</c:f>
              <c:numCache>
                <c:formatCode>0.00%</c:formatCode>
                <c:ptCount val="295"/>
                <c:pt idx="0">
                  <c:v>0.03</c:v>
                </c:pt>
                <c:pt idx="1">
                  <c:v>0.03</c:v>
                </c:pt>
                <c:pt idx="2">
                  <c:v>0.0325</c:v>
                </c:pt>
                <c:pt idx="3">
                  <c:v>0.035</c:v>
                </c:pt>
                <c:pt idx="4">
                  <c:v>0.0375</c:v>
                </c:pt>
                <c:pt idx="5">
                  <c:v>0.0425</c:v>
                </c:pt>
                <c:pt idx="6">
                  <c:v>0.0425</c:v>
                </c:pt>
                <c:pt idx="7">
                  <c:v>0.0425</c:v>
                </c:pt>
                <c:pt idx="8">
                  <c:v>0.0475</c:v>
                </c:pt>
                <c:pt idx="9">
                  <c:v>0.0475</c:v>
                </c:pt>
                <c:pt idx="10">
                  <c:v>0.0475</c:v>
                </c:pt>
                <c:pt idx="11">
                  <c:v>0.055</c:v>
                </c:pt>
                <c:pt idx="12">
                  <c:v>0.055</c:v>
                </c:pt>
                <c:pt idx="13">
                  <c:v>0.055</c:v>
                </c:pt>
                <c:pt idx="14">
                  <c:v>0.06</c:v>
                </c:pt>
                <c:pt idx="15">
                  <c:v>0.06</c:v>
                </c:pt>
                <c:pt idx="16">
                  <c:v>0.06</c:v>
                </c:pt>
                <c:pt idx="17">
                  <c:v>0.06</c:v>
                </c:pt>
                <c:pt idx="18">
                  <c:v>0.06</c:v>
                </c:pt>
                <c:pt idx="19">
                  <c:v>0.0575</c:v>
                </c:pt>
                <c:pt idx="20">
                  <c:v>0.0575</c:v>
                </c:pt>
                <c:pt idx="21">
                  <c:v>0.0575</c:v>
                </c:pt>
                <c:pt idx="22">
                  <c:v>0.0575</c:v>
                </c:pt>
                <c:pt idx="23">
                  <c:v>0.0575</c:v>
                </c:pt>
                <c:pt idx="24">
                  <c:v>0.055</c:v>
                </c:pt>
                <c:pt idx="25">
                  <c:v>0.0525</c:v>
                </c:pt>
                <c:pt idx="26">
                  <c:v>0.0525</c:v>
                </c:pt>
                <c:pt idx="27">
                  <c:v>0.0525</c:v>
                </c:pt>
                <c:pt idx="28">
                  <c:v>0.0525</c:v>
                </c:pt>
                <c:pt idx="29">
                  <c:v>0.0525</c:v>
                </c:pt>
                <c:pt idx="30">
                  <c:v>0.0525</c:v>
                </c:pt>
                <c:pt idx="31">
                  <c:v>0.0525</c:v>
                </c:pt>
                <c:pt idx="32">
                  <c:v>0.0525</c:v>
                </c:pt>
                <c:pt idx="33">
                  <c:v>0.0525</c:v>
                </c:pt>
                <c:pt idx="34">
                  <c:v>0.0525</c:v>
                </c:pt>
                <c:pt idx="35">
                  <c:v>0.0525</c:v>
                </c:pt>
                <c:pt idx="36">
                  <c:v>0.0525</c:v>
                </c:pt>
                <c:pt idx="37">
                  <c:v>0.0525</c:v>
                </c:pt>
                <c:pt idx="38">
                  <c:v>0.0525</c:v>
                </c:pt>
                <c:pt idx="39">
                  <c:v>0.055</c:v>
                </c:pt>
                <c:pt idx="40">
                  <c:v>0.055</c:v>
                </c:pt>
                <c:pt idx="41">
                  <c:v>0.055</c:v>
                </c:pt>
                <c:pt idx="42">
                  <c:v>0.055</c:v>
                </c:pt>
                <c:pt idx="43">
                  <c:v>0.055</c:v>
                </c:pt>
                <c:pt idx="44">
                  <c:v>0.055</c:v>
                </c:pt>
                <c:pt idx="45">
                  <c:v>0.055</c:v>
                </c:pt>
                <c:pt idx="46">
                  <c:v>0.055</c:v>
                </c:pt>
                <c:pt idx="47">
                  <c:v>0.055</c:v>
                </c:pt>
                <c:pt idx="48">
                  <c:v>0.055</c:v>
                </c:pt>
                <c:pt idx="49">
                  <c:v>0.055</c:v>
                </c:pt>
                <c:pt idx="50">
                  <c:v>0.055</c:v>
                </c:pt>
                <c:pt idx="51">
                  <c:v>0.055</c:v>
                </c:pt>
                <c:pt idx="52">
                  <c:v>0.055</c:v>
                </c:pt>
                <c:pt idx="53">
                  <c:v>0.055</c:v>
                </c:pt>
                <c:pt idx="54">
                  <c:v>0.055</c:v>
                </c:pt>
                <c:pt idx="55">
                  <c:v>0.055</c:v>
                </c:pt>
                <c:pt idx="56">
                  <c:v>0.055</c:v>
                </c:pt>
                <c:pt idx="57">
                  <c:v>0.0525</c:v>
                </c:pt>
                <c:pt idx="58">
                  <c:v>0.05</c:v>
                </c:pt>
                <c:pt idx="59">
                  <c:v>0.0475</c:v>
                </c:pt>
                <c:pt idx="60">
                  <c:v>0.0475</c:v>
                </c:pt>
                <c:pt idx="61">
                  <c:v>0.0475</c:v>
                </c:pt>
                <c:pt idx="62">
                  <c:v>0.0475</c:v>
                </c:pt>
                <c:pt idx="63">
                  <c:v>0.0475</c:v>
                </c:pt>
                <c:pt idx="64">
                  <c:v>0.0475</c:v>
                </c:pt>
                <c:pt idx="65">
                  <c:v>0.0475</c:v>
                </c:pt>
                <c:pt idx="66">
                  <c:v>0.05</c:v>
                </c:pt>
                <c:pt idx="67">
                  <c:v>0.05</c:v>
                </c:pt>
                <c:pt idx="68">
                  <c:v>0.0525</c:v>
                </c:pt>
                <c:pt idx="69">
                  <c:v>0.0525</c:v>
                </c:pt>
                <c:pt idx="70">
                  <c:v>0.0525</c:v>
                </c:pt>
                <c:pt idx="71">
                  <c:v>0.055</c:v>
                </c:pt>
                <c:pt idx="72">
                  <c:v>0.055</c:v>
                </c:pt>
                <c:pt idx="73">
                  <c:v>0.055</c:v>
                </c:pt>
                <c:pt idx="74">
                  <c:v>0.0575</c:v>
                </c:pt>
                <c:pt idx="75">
                  <c:v>0.06</c:v>
                </c:pt>
                <c:pt idx="76">
                  <c:v>0.06</c:v>
                </c:pt>
                <c:pt idx="77">
                  <c:v>0.065</c:v>
                </c:pt>
                <c:pt idx="78">
                  <c:v>0.065</c:v>
                </c:pt>
                <c:pt idx="79">
                  <c:v>0.065</c:v>
                </c:pt>
                <c:pt idx="80">
                  <c:v>0.065</c:v>
                </c:pt>
                <c:pt idx="81">
                  <c:v>0.065</c:v>
                </c:pt>
                <c:pt idx="82">
                  <c:v>0.065</c:v>
                </c:pt>
                <c:pt idx="83">
                  <c:v>0.065</c:v>
                </c:pt>
                <c:pt idx="84">
                  <c:v>0.06</c:v>
                </c:pt>
                <c:pt idx="85">
                  <c:v>0.055</c:v>
                </c:pt>
                <c:pt idx="86">
                  <c:v>0.055</c:v>
                </c:pt>
                <c:pt idx="87">
                  <c:v>0.05</c:v>
                </c:pt>
                <c:pt idx="88">
                  <c:v>0.045</c:v>
                </c:pt>
                <c:pt idx="89">
                  <c:v>0.04</c:v>
                </c:pt>
                <c:pt idx="90">
                  <c:v>0.0375</c:v>
                </c:pt>
                <c:pt idx="91">
                  <c:v>0.0375</c:v>
                </c:pt>
                <c:pt idx="92">
                  <c:v>0.035</c:v>
                </c:pt>
                <c:pt idx="93">
                  <c:v>0.03</c:v>
                </c:pt>
                <c:pt idx="94">
                  <c:v>0.025</c:v>
                </c:pt>
                <c:pt idx="95">
                  <c:v>0.02</c:v>
                </c:pt>
                <c:pt idx="96">
                  <c:v>0.0175</c:v>
                </c:pt>
                <c:pt idx="97">
                  <c:v>0.0175</c:v>
                </c:pt>
                <c:pt idx="98">
                  <c:v>0.0175</c:v>
                </c:pt>
                <c:pt idx="99">
                  <c:v>0.0175</c:v>
                </c:pt>
                <c:pt idx="100">
                  <c:v>0.0175</c:v>
                </c:pt>
                <c:pt idx="101">
                  <c:v>0.0175</c:v>
                </c:pt>
                <c:pt idx="102">
                  <c:v>0.0175</c:v>
                </c:pt>
                <c:pt idx="103">
                  <c:v>0.0175</c:v>
                </c:pt>
                <c:pt idx="104">
                  <c:v>0.0175</c:v>
                </c:pt>
                <c:pt idx="105">
                  <c:v>0.0175</c:v>
                </c:pt>
                <c:pt idx="106">
                  <c:v>0.0175</c:v>
                </c:pt>
                <c:pt idx="107">
                  <c:v>0.0125</c:v>
                </c:pt>
                <c:pt idx="108">
                  <c:v>0.0125</c:v>
                </c:pt>
                <c:pt idx="109">
                  <c:v>0.0125</c:v>
                </c:pt>
                <c:pt idx="110">
                  <c:v>0.0125</c:v>
                </c:pt>
                <c:pt idx="111">
                  <c:v>0.0125</c:v>
                </c:pt>
                <c:pt idx="112">
                  <c:v>0.0125</c:v>
                </c:pt>
                <c:pt idx="113">
                  <c:v>0.0125</c:v>
                </c:pt>
                <c:pt idx="114">
                  <c:v>0.01</c:v>
                </c:pt>
                <c:pt idx="115">
                  <c:v>0.01</c:v>
                </c:pt>
                <c:pt idx="116">
                  <c:v>0.01</c:v>
                </c:pt>
                <c:pt idx="117">
                  <c:v>0.01</c:v>
                </c:pt>
                <c:pt idx="118">
                  <c:v>0.01</c:v>
                </c:pt>
                <c:pt idx="119">
                  <c:v>0.01</c:v>
                </c:pt>
                <c:pt idx="120">
                  <c:v>0.01</c:v>
                </c:pt>
                <c:pt idx="121">
                  <c:v>0.01</c:v>
                </c:pt>
                <c:pt idx="122">
                  <c:v>0.01</c:v>
                </c:pt>
                <c:pt idx="123">
                  <c:v>0.01</c:v>
                </c:pt>
                <c:pt idx="124">
                  <c:v>0.01</c:v>
                </c:pt>
                <c:pt idx="125">
                  <c:v>0.01</c:v>
                </c:pt>
                <c:pt idx="126">
                  <c:v>0.0125</c:v>
                </c:pt>
                <c:pt idx="127">
                  <c:v>0.0125</c:v>
                </c:pt>
                <c:pt idx="128">
                  <c:v>0.015</c:v>
                </c:pt>
                <c:pt idx="129">
                  <c:v>0.0175</c:v>
                </c:pt>
                <c:pt idx="130">
                  <c:v>0.0175</c:v>
                </c:pt>
                <c:pt idx="131">
                  <c:v>0.02</c:v>
                </c:pt>
                <c:pt idx="132">
                  <c:v>0.0225</c:v>
                </c:pt>
                <c:pt idx="133">
                  <c:v>0.0225</c:v>
                </c:pt>
                <c:pt idx="134">
                  <c:v>0.025</c:v>
                </c:pt>
                <c:pt idx="135">
                  <c:v>0.0275</c:v>
                </c:pt>
                <c:pt idx="136">
                  <c:v>0.0275</c:v>
                </c:pt>
                <c:pt idx="137">
                  <c:v>0.03</c:v>
                </c:pt>
                <c:pt idx="138">
                  <c:v>0.0325</c:v>
                </c:pt>
                <c:pt idx="139">
                  <c:v>0.0325</c:v>
                </c:pt>
                <c:pt idx="140">
                  <c:v>0.035</c:v>
                </c:pt>
                <c:pt idx="141">
                  <c:v>0.0375</c:v>
                </c:pt>
                <c:pt idx="142">
                  <c:v>0.0375</c:v>
                </c:pt>
                <c:pt idx="143">
                  <c:v>0.04</c:v>
                </c:pt>
                <c:pt idx="144">
                  <c:v>0.0425</c:v>
                </c:pt>
                <c:pt idx="145">
                  <c:v>0.045</c:v>
                </c:pt>
                <c:pt idx="146">
                  <c:v>0.045</c:v>
                </c:pt>
                <c:pt idx="147">
                  <c:v>0.0475</c:v>
                </c:pt>
                <c:pt idx="148">
                  <c:v>0.0475</c:v>
                </c:pt>
                <c:pt idx="149">
                  <c:v>0.05</c:v>
                </c:pt>
                <c:pt idx="150">
                  <c:v>0.0525</c:v>
                </c:pt>
                <c:pt idx="151">
                  <c:v>0.0525</c:v>
                </c:pt>
                <c:pt idx="152">
                  <c:v>0.0525</c:v>
                </c:pt>
                <c:pt idx="153">
                  <c:v>0.0525</c:v>
                </c:pt>
                <c:pt idx="154">
                  <c:v>0.0525</c:v>
                </c:pt>
                <c:pt idx="155">
                  <c:v>0.0525</c:v>
                </c:pt>
                <c:pt idx="156">
                  <c:v>0.0525</c:v>
                </c:pt>
                <c:pt idx="157">
                  <c:v>0.0525</c:v>
                </c:pt>
                <c:pt idx="158">
                  <c:v>0.0525</c:v>
                </c:pt>
                <c:pt idx="159">
                  <c:v>0.0525</c:v>
                </c:pt>
                <c:pt idx="160">
                  <c:v>0.0525</c:v>
                </c:pt>
                <c:pt idx="161">
                  <c:v>0.0525</c:v>
                </c:pt>
                <c:pt idx="162">
                  <c:v>0.0525</c:v>
                </c:pt>
                <c:pt idx="163">
                  <c:v>0.0525</c:v>
                </c:pt>
                <c:pt idx="164">
                  <c:v>0.0525</c:v>
                </c:pt>
                <c:pt idx="165">
                  <c:v>0.0475</c:v>
                </c:pt>
                <c:pt idx="166">
                  <c:v>0.045</c:v>
                </c:pt>
                <c:pt idx="167">
                  <c:v>0.045</c:v>
                </c:pt>
                <c:pt idx="168">
                  <c:v>0.0425</c:v>
                </c:pt>
                <c:pt idx="169">
                  <c:v>0.03</c:v>
                </c:pt>
                <c:pt idx="170">
                  <c:v>0.03</c:v>
                </c:pt>
                <c:pt idx="171">
                  <c:v>0.0225</c:v>
                </c:pt>
                <c:pt idx="172">
                  <c:v>0.02</c:v>
                </c:pt>
                <c:pt idx="173">
                  <c:v>0.02</c:v>
                </c:pt>
                <c:pt idx="174">
                  <c:v>0.02</c:v>
                </c:pt>
                <c:pt idx="175">
                  <c:v>0.02</c:v>
                </c:pt>
                <c:pt idx="176">
                  <c:v>0.02</c:v>
                </c:pt>
                <c:pt idx="177">
                  <c:v>0.02</c:v>
                </c:pt>
                <c:pt idx="178">
                  <c:v>0.01</c:v>
                </c:pt>
                <c:pt idx="179">
                  <c:v>0.01</c:v>
                </c:pt>
                <c:pt idx="180">
                  <c:v>0.0025</c:v>
                </c:pt>
                <c:pt idx="181">
                  <c:v>0.0025</c:v>
                </c:pt>
                <c:pt idx="182">
                  <c:v>0.0025</c:v>
                </c:pt>
                <c:pt idx="183">
                  <c:v>0.0025</c:v>
                </c:pt>
                <c:pt idx="184">
                  <c:v>0.0025</c:v>
                </c:pt>
                <c:pt idx="185">
                  <c:v>0.0025</c:v>
                </c:pt>
                <c:pt idx="186">
                  <c:v>0.0025</c:v>
                </c:pt>
                <c:pt idx="187">
                  <c:v>0.0025</c:v>
                </c:pt>
                <c:pt idx="188">
                  <c:v>0.0025</c:v>
                </c:pt>
                <c:pt idx="189">
                  <c:v>0.0025</c:v>
                </c:pt>
                <c:pt idx="190">
                  <c:v>0.0025</c:v>
                </c:pt>
                <c:pt idx="191">
                  <c:v>0.0025</c:v>
                </c:pt>
                <c:pt idx="192">
                  <c:v>0.0025</c:v>
                </c:pt>
                <c:pt idx="193">
                  <c:v>0.0025</c:v>
                </c:pt>
                <c:pt idx="194">
                  <c:v>0.0025</c:v>
                </c:pt>
                <c:pt idx="195">
                  <c:v>0.0025</c:v>
                </c:pt>
                <c:pt idx="196">
                  <c:v>0.0025</c:v>
                </c:pt>
                <c:pt idx="197">
                  <c:v>0.0025</c:v>
                </c:pt>
                <c:pt idx="198">
                  <c:v>0.0025</c:v>
                </c:pt>
                <c:pt idx="199">
                  <c:v>0.0025</c:v>
                </c:pt>
                <c:pt idx="200">
                  <c:v>0.0025</c:v>
                </c:pt>
                <c:pt idx="201">
                  <c:v>0.0025</c:v>
                </c:pt>
                <c:pt idx="202">
                  <c:v>0.0025</c:v>
                </c:pt>
                <c:pt idx="203">
                  <c:v>0.0025</c:v>
                </c:pt>
                <c:pt idx="204">
                  <c:v>0.0025</c:v>
                </c:pt>
                <c:pt idx="205">
                  <c:v>0.0025</c:v>
                </c:pt>
                <c:pt idx="206">
                  <c:v>0.0025</c:v>
                </c:pt>
                <c:pt idx="207">
                  <c:v>0.0025</c:v>
                </c:pt>
                <c:pt idx="208">
                  <c:v>0.0025</c:v>
                </c:pt>
                <c:pt idx="209">
                  <c:v>0.0025</c:v>
                </c:pt>
                <c:pt idx="210">
                  <c:v>0.0025</c:v>
                </c:pt>
                <c:pt idx="211">
                  <c:v>0.0025</c:v>
                </c:pt>
                <c:pt idx="212">
                  <c:v>0.0025</c:v>
                </c:pt>
                <c:pt idx="213">
                  <c:v>0.0025</c:v>
                </c:pt>
                <c:pt idx="214">
                  <c:v>0.0025</c:v>
                </c:pt>
                <c:pt idx="215">
                  <c:v>0.0025</c:v>
                </c:pt>
                <c:pt idx="216">
                  <c:v>0.0025</c:v>
                </c:pt>
                <c:pt idx="217">
                  <c:v>0.0025</c:v>
                </c:pt>
                <c:pt idx="218">
                  <c:v>0.0025</c:v>
                </c:pt>
                <c:pt idx="219">
                  <c:v>0.0025</c:v>
                </c:pt>
                <c:pt idx="220">
                  <c:v>0.0025</c:v>
                </c:pt>
                <c:pt idx="221">
                  <c:v>0.0025</c:v>
                </c:pt>
                <c:pt idx="222">
                  <c:v>0.0025</c:v>
                </c:pt>
                <c:pt idx="223">
                  <c:v>0.0025</c:v>
                </c:pt>
                <c:pt idx="224">
                  <c:v>0.0025</c:v>
                </c:pt>
                <c:pt idx="225">
                  <c:v>0.0025</c:v>
                </c:pt>
                <c:pt idx="226">
                  <c:v>0.0025</c:v>
                </c:pt>
                <c:pt idx="227">
                  <c:v>0.0025</c:v>
                </c:pt>
                <c:pt idx="228">
                  <c:v>0.0025</c:v>
                </c:pt>
                <c:pt idx="229">
                  <c:v>0.0025</c:v>
                </c:pt>
                <c:pt idx="230">
                  <c:v>0.0025</c:v>
                </c:pt>
                <c:pt idx="231">
                  <c:v>0.0025</c:v>
                </c:pt>
                <c:pt idx="232">
                  <c:v>0.0025</c:v>
                </c:pt>
                <c:pt idx="233">
                  <c:v>0.0025</c:v>
                </c:pt>
                <c:pt idx="234">
                  <c:v>0.0025</c:v>
                </c:pt>
                <c:pt idx="235">
                  <c:v>0.0025</c:v>
                </c:pt>
                <c:pt idx="236">
                  <c:v>0.0025</c:v>
                </c:pt>
                <c:pt idx="237">
                  <c:v>0.0025</c:v>
                </c:pt>
                <c:pt idx="238">
                  <c:v>0.0025</c:v>
                </c:pt>
                <c:pt idx="239">
                  <c:v>0.0025</c:v>
                </c:pt>
                <c:pt idx="240">
                  <c:v>0.0025</c:v>
                </c:pt>
                <c:pt idx="241">
                  <c:v>0.0025</c:v>
                </c:pt>
                <c:pt idx="242">
                  <c:v>0.0025</c:v>
                </c:pt>
                <c:pt idx="243">
                  <c:v>0.0025</c:v>
                </c:pt>
                <c:pt idx="244">
                  <c:v>0.0025</c:v>
                </c:pt>
                <c:pt idx="245">
                  <c:v>0.0025</c:v>
                </c:pt>
                <c:pt idx="246">
                  <c:v>0.0025</c:v>
                </c:pt>
                <c:pt idx="247">
                  <c:v>0.0025</c:v>
                </c:pt>
                <c:pt idx="248">
                  <c:v>0.0025</c:v>
                </c:pt>
                <c:pt idx="249">
                  <c:v>0.0025</c:v>
                </c:pt>
                <c:pt idx="250">
                  <c:v>0.0025</c:v>
                </c:pt>
                <c:pt idx="251">
                  <c:v>0.0025</c:v>
                </c:pt>
                <c:pt idx="252">
                  <c:v>0.0025</c:v>
                </c:pt>
                <c:pt idx="253">
                  <c:v>0.0025</c:v>
                </c:pt>
                <c:pt idx="254">
                  <c:v>0.0025</c:v>
                </c:pt>
                <c:pt idx="255">
                  <c:v>0.0025</c:v>
                </c:pt>
                <c:pt idx="256">
                  <c:v>0.0025</c:v>
                </c:pt>
                <c:pt idx="257">
                  <c:v>0.0025</c:v>
                </c:pt>
                <c:pt idx="258">
                  <c:v>0.0025</c:v>
                </c:pt>
                <c:pt idx="259">
                  <c:v>0.0025</c:v>
                </c:pt>
                <c:pt idx="260">
                  <c:v>0.0025</c:v>
                </c:pt>
                <c:pt idx="261">
                  <c:v>0.0025</c:v>
                </c:pt>
                <c:pt idx="262">
                  <c:v>0.0025</c:v>
                </c:pt>
                <c:pt idx="263">
                  <c:v>0.0025</c:v>
                </c:pt>
                <c:pt idx="264">
                  <c:v>0.005</c:v>
                </c:pt>
                <c:pt idx="265">
                  <c:v>0.005</c:v>
                </c:pt>
                <c:pt idx="266">
                  <c:v>0.005</c:v>
                </c:pt>
                <c:pt idx="267">
                  <c:v>0.005</c:v>
                </c:pt>
                <c:pt idx="268">
                  <c:v>0.005</c:v>
                </c:pt>
                <c:pt idx="269">
                  <c:v>0.005</c:v>
                </c:pt>
                <c:pt idx="270">
                  <c:v>0.005</c:v>
                </c:pt>
                <c:pt idx="271">
                  <c:v>0.005</c:v>
                </c:pt>
                <c:pt idx="272">
                  <c:v>0.005</c:v>
                </c:pt>
                <c:pt idx="273">
                  <c:v>0.005</c:v>
                </c:pt>
                <c:pt idx="274">
                  <c:v>0.005</c:v>
                </c:pt>
                <c:pt idx="275">
                  <c:v>0.005</c:v>
                </c:pt>
                <c:pt idx="276">
                  <c:v>0.0075</c:v>
                </c:pt>
                <c:pt idx="277">
                  <c:v>0.0075</c:v>
                </c:pt>
                <c:pt idx="278">
                  <c:v>0.0075</c:v>
                </c:pt>
                <c:pt idx="279">
                  <c:v>0.01</c:v>
                </c:pt>
                <c:pt idx="280">
                  <c:v>0.01</c:v>
                </c:pt>
                <c:pt idx="281">
                  <c:v>0.01</c:v>
                </c:pt>
                <c:pt idx="282">
                  <c:v>0.0125</c:v>
                </c:pt>
                <c:pt idx="283">
                  <c:v>0.0125</c:v>
                </c:pt>
                <c:pt idx="284">
                  <c:v>0.0125</c:v>
                </c:pt>
                <c:pt idx="285">
                  <c:v>0.0125</c:v>
                </c:pt>
                <c:pt idx="286">
                  <c:v>0.0125</c:v>
                </c:pt>
                <c:pt idx="287">
                  <c:v>0.0125</c:v>
                </c:pt>
                <c:pt idx="288">
                  <c:v>0.015</c:v>
                </c:pt>
                <c:pt idx="289">
                  <c:v>0.015</c:v>
                </c:pt>
                <c:pt idx="290">
                  <c:v>0.015</c:v>
                </c:pt>
                <c:pt idx="291">
                  <c:v>0.0175</c:v>
                </c:pt>
                <c:pt idx="292">
                  <c:v>0.0175</c:v>
                </c:pt>
                <c:pt idx="293">
                  <c:v>0.0175</c:v>
                </c:pt>
                <c:pt idx="294">
                  <c:v>0.02</c:v>
                </c:pt>
              </c:numCache>
            </c:numRef>
          </c:val>
          <c:smooth val="0"/>
        </c:ser>
        <c:dLbls>
          <c:showLegendKey val="0"/>
          <c:showVal val="0"/>
          <c:showCatName val="0"/>
          <c:showSerName val="0"/>
          <c:showPercent val="0"/>
          <c:showBubbleSize val="0"/>
        </c:dLbls>
        <c:marker val="1"/>
        <c:smooth val="0"/>
        <c:axId val="-2087783432"/>
        <c:axId val="-2087780392"/>
      </c:lineChart>
      <c:catAx>
        <c:axId val="-2087783432"/>
        <c:scaling>
          <c:orientation val="minMax"/>
        </c:scaling>
        <c:delete val="0"/>
        <c:axPos val="b"/>
        <c:numFmt formatCode="0" sourceLinked="1"/>
        <c:majorTickMark val="out"/>
        <c:minorTickMark val="none"/>
        <c:tickLblPos val="nextTo"/>
        <c:txPr>
          <a:bodyPr/>
          <a:lstStyle/>
          <a:p>
            <a:pPr>
              <a:defRPr sz="1200" b="1"/>
            </a:pPr>
            <a:endParaRPr lang="en-US"/>
          </a:p>
        </c:txPr>
        <c:crossAx val="-2087780392"/>
        <c:crosses val="autoZero"/>
        <c:auto val="1"/>
        <c:lblAlgn val="ctr"/>
        <c:lblOffset val="100"/>
        <c:tickLblSkip val="1"/>
        <c:noMultiLvlLbl val="0"/>
      </c:catAx>
      <c:valAx>
        <c:axId val="-2087780392"/>
        <c:scaling>
          <c:orientation val="minMax"/>
        </c:scaling>
        <c:delete val="0"/>
        <c:axPos val="l"/>
        <c:majorGridlines>
          <c:spPr>
            <a:ln w="50800">
              <a:solidFill>
                <a:schemeClr val="bg1"/>
              </a:solidFill>
            </a:ln>
          </c:spPr>
        </c:majorGridlines>
        <c:numFmt formatCode="0.00%" sourceLinked="1"/>
        <c:majorTickMark val="out"/>
        <c:minorTickMark val="none"/>
        <c:tickLblPos val="nextTo"/>
        <c:spPr>
          <a:ln w="38100">
            <a:solidFill>
              <a:schemeClr val="bg1"/>
            </a:solidFill>
          </a:ln>
        </c:spPr>
        <c:txPr>
          <a:bodyPr/>
          <a:lstStyle/>
          <a:p>
            <a:pPr>
              <a:defRPr sz="1400" b="1"/>
            </a:pPr>
            <a:endParaRPr lang="en-US"/>
          </a:p>
        </c:txPr>
        <c:crossAx val="-2087783432"/>
        <c:crosses val="autoZero"/>
        <c:crossBetween val="between"/>
      </c:valAx>
      <c:spPr>
        <a:solidFill>
          <a:schemeClr val="bg1">
            <a:lumMod val="95000"/>
          </a:schemeClr>
        </a:solidFill>
      </c:spPr>
    </c:plotArea>
    <c:plotVisOnly val="1"/>
    <c:dispBlanksAs val="gap"/>
    <c:showDLblsOverMax val="0"/>
  </c:chart>
  <c:spPr>
    <a:ln>
      <a:solidFill>
        <a:schemeClr val="bg1"/>
      </a:solidFill>
    </a:ln>
  </c:spPr>
  <c:printSettings>
    <c:headerFooter/>
    <c:pageMargins b="1.0" l="0.75" r="0.75" t="1.0" header="0.5" footer="0.5"/>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0763449433866709"/>
          <c:y val="0.0287037494137684"/>
          <c:w val="0.922477391892139"/>
          <c:h val="0.899172092196129"/>
        </c:manualLayout>
      </c:layout>
      <c:lineChart>
        <c:grouping val="standard"/>
        <c:varyColors val="0"/>
        <c:ser>
          <c:idx val="0"/>
          <c:order val="0"/>
          <c:tx>
            <c:v>30yrFLM</c:v>
          </c:tx>
          <c:spPr>
            <a:effectLst>
              <a:outerShdw blurRad="50800" dist="38100" dir="2700000" algn="tl" rotWithShape="0">
                <a:srgbClr val="000000">
                  <a:alpha val="43000"/>
                </a:srgbClr>
              </a:outerShdw>
            </a:effectLst>
          </c:spPr>
          <c:marker>
            <c:symbol val="none"/>
          </c:marker>
          <c:cat>
            <c:strRef>
              <c:f>RVAL!$C$4:$C$165</c:f>
              <c:strCache>
                <c:ptCount val="157"/>
                <c:pt idx="0">
                  <c:v>05</c:v>
                </c:pt>
                <c:pt idx="12">
                  <c:v>06</c:v>
                </c:pt>
                <c:pt idx="24">
                  <c:v>07</c:v>
                </c:pt>
                <c:pt idx="36">
                  <c:v>08</c:v>
                </c:pt>
                <c:pt idx="48">
                  <c:v>09</c:v>
                </c:pt>
                <c:pt idx="60">
                  <c:v>10</c:v>
                </c:pt>
                <c:pt idx="72">
                  <c:v>11</c:v>
                </c:pt>
                <c:pt idx="84">
                  <c:v>12</c:v>
                </c:pt>
                <c:pt idx="96">
                  <c:v>13</c:v>
                </c:pt>
                <c:pt idx="108">
                  <c:v>14</c:v>
                </c:pt>
                <c:pt idx="120">
                  <c:v>15</c:v>
                </c:pt>
                <c:pt idx="132">
                  <c:v>16</c:v>
                </c:pt>
                <c:pt idx="144">
                  <c:v>17</c:v>
                </c:pt>
                <c:pt idx="156">
                  <c:v>18</c:v>
                </c:pt>
              </c:strCache>
            </c:strRef>
          </c:cat>
          <c:val>
            <c:numRef>
              <c:f>RVAL!$D$4:$D$165</c:f>
              <c:numCache>
                <c:formatCode>0.00%</c:formatCode>
                <c:ptCount val="162"/>
                <c:pt idx="0">
                  <c:v>0.0613</c:v>
                </c:pt>
                <c:pt idx="1">
                  <c:v>0.0663</c:v>
                </c:pt>
                <c:pt idx="2">
                  <c:v>0.065</c:v>
                </c:pt>
                <c:pt idx="3">
                  <c:v>0.06</c:v>
                </c:pt>
                <c:pt idx="4">
                  <c:v>0.06</c:v>
                </c:pt>
                <c:pt idx="5">
                  <c:v>0.0575</c:v>
                </c:pt>
                <c:pt idx="6">
                  <c:v>0.0532</c:v>
                </c:pt>
                <c:pt idx="7">
                  <c:v>0.0588</c:v>
                </c:pt>
                <c:pt idx="8">
                  <c:v>0.06</c:v>
                </c:pt>
                <c:pt idx="9">
                  <c:v>0.061</c:v>
                </c:pt>
                <c:pt idx="10">
                  <c:v>0.0635</c:v>
                </c:pt>
                <c:pt idx="11">
                  <c:v>0.0635</c:v>
                </c:pt>
                <c:pt idx="12">
                  <c:v>0.0625</c:v>
                </c:pt>
                <c:pt idx="13">
                  <c:v>0.063</c:v>
                </c:pt>
                <c:pt idx="14">
                  <c:v>0.063</c:v>
                </c:pt>
                <c:pt idx="15">
                  <c:v>0.065</c:v>
                </c:pt>
                <c:pt idx="16">
                  <c:v>0.066</c:v>
                </c:pt>
                <c:pt idx="17">
                  <c:v>0.0671</c:v>
                </c:pt>
                <c:pt idx="18">
                  <c:v>0.0688</c:v>
                </c:pt>
                <c:pt idx="19">
                  <c:v>0.0653</c:v>
                </c:pt>
                <c:pt idx="20">
                  <c:v>0.063</c:v>
                </c:pt>
                <c:pt idx="21">
                  <c:v>0.0633</c:v>
                </c:pt>
                <c:pt idx="22">
                  <c:v>0.0625</c:v>
                </c:pt>
                <c:pt idx="23">
                  <c:v>0.0615</c:v>
                </c:pt>
                <c:pt idx="24">
                  <c:v>0.0628</c:v>
                </c:pt>
                <c:pt idx="25">
                  <c:v>0.0618</c:v>
                </c:pt>
                <c:pt idx="26">
                  <c:v>0.0585</c:v>
                </c:pt>
                <c:pt idx="27">
                  <c:v>0.0611</c:v>
                </c:pt>
                <c:pt idx="28">
                  <c:v>0.061</c:v>
                </c:pt>
                <c:pt idx="29">
                  <c:v>0.0667</c:v>
                </c:pt>
                <c:pt idx="30">
                  <c:v>0.066</c:v>
                </c:pt>
                <c:pt idx="31">
                  <c:v>0.064</c:v>
                </c:pt>
                <c:pt idx="32">
                  <c:v>0.0615</c:v>
                </c:pt>
                <c:pt idx="33">
                  <c:v>0.062</c:v>
                </c:pt>
                <c:pt idx="34">
                  <c:v>0.0605</c:v>
                </c:pt>
                <c:pt idx="35">
                  <c:v>0.0601</c:v>
                </c:pt>
                <c:pt idx="36">
                  <c:v>0.0565</c:v>
                </c:pt>
                <c:pt idx="37">
                  <c:v>0.06</c:v>
                </c:pt>
                <c:pt idx="38">
                  <c:v>0.0608</c:v>
                </c:pt>
                <c:pt idx="39">
                  <c:v>0.0619</c:v>
                </c:pt>
                <c:pt idx="40">
                  <c:v>0.0608</c:v>
                </c:pt>
                <c:pt idx="41">
                  <c:v>0.0615</c:v>
                </c:pt>
                <c:pt idx="42">
                  <c:v>0.0645</c:v>
                </c:pt>
                <c:pt idx="43">
                  <c:v>0.0651</c:v>
                </c:pt>
                <c:pt idx="44">
                  <c:v>0.0635</c:v>
                </c:pt>
                <c:pt idx="45">
                  <c:v>0.064</c:v>
                </c:pt>
                <c:pt idx="46">
                  <c:v>0.0645</c:v>
                </c:pt>
                <c:pt idx="47">
                  <c:v>0.0553</c:v>
                </c:pt>
                <c:pt idx="48">
                  <c:v>0.056</c:v>
                </c:pt>
                <c:pt idx="49">
                  <c:v>0.0535</c:v>
                </c:pt>
                <c:pt idx="50">
                  <c:v>0.0503</c:v>
                </c:pt>
                <c:pt idx="51">
                  <c:v>0.0485</c:v>
                </c:pt>
                <c:pt idx="52">
                  <c:v>0.0483</c:v>
                </c:pt>
                <c:pt idx="53">
                  <c:v>0.0559</c:v>
                </c:pt>
                <c:pt idx="54">
                  <c:v>0.052</c:v>
                </c:pt>
                <c:pt idx="55">
                  <c:v>0.0514</c:v>
                </c:pt>
                <c:pt idx="56">
                  <c:v>0.0498</c:v>
                </c:pt>
                <c:pt idx="57">
                  <c:v>0.0503</c:v>
                </c:pt>
                <c:pt idx="58">
                  <c:v>0.0483</c:v>
                </c:pt>
                <c:pt idx="59">
                  <c:v>0.0494</c:v>
                </c:pt>
                <c:pt idx="60">
                  <c:v>0.0498</c:v>
                </c:pt>
                <c:pt idx="61">
                  <c:v>0.0497</c:v>
                </c:pt>
                <c:pt idx="62">
                  <c:v>0.0499</c:v>
                </c:pt>
                <c:pt idx="63">
                  <c:v>0.0485</c:v>
                </c:pt>
                <c:pt idx="64">
                  <c:v>0.0483</c:v>
                </c:pt>
                <c:pt idx="65">
                  <c:v>0.0559</c:v>
                </c:pt>
                <c:pt idx="66">
                  <c:v>0.0525</c:v>
                </c:pt>
                <c:pt idx="67">
                  <c:v>0.0522</c:v>
                </c:pt>
                <c:pt idx="68">
                  <c:v>0.0506</c:v>
                </c:pt>
                <c:pt idx="69">
                  <c:v>0.0421</c:v>
                </c:pt>
                <c:pt idx="70">
                  <c:v>0.044</c:v>
                </c:pt>
                <c:pt idx="71">
                  <c:v>0.0481</c:v>
                </c:pt>
                <c:pt idx="72">
                  <c:v>0.0474</c:v>
                </c:pt>
                <c:pt idx="73">
                  <c:v>0.05</c:v>
                </c:pt>
                <c:pt idx="74">
                  <c:v>0.0486</c:v>
                </c:pt>
                <c:pt idx="75">
                  <c:v>0.0478</c:v>
                </c:pt>
                <c:pt idx="76">
                  <c:v>0.046</c:v>
                </c:pt>
                <c:pt idx="77">
                  <c:v>0.045</c:v>
                </c:pt>
                <c:pt idx="78">
                  <c:v>0.0455</c:v>
                </c:pt>
                <c:pt idx="79">
                  <c:v>0.0422</c:v>
                </c:pt>
                <c:pt idx="80">
                  <c:v>0.0401</c:v>
                </c:pt>
                <c:pt idx="81">
                  <c:v>0.0422</c:v>
                </c:pt>
                <c:pt idx="82">
                  <c:v>0.039</c:v>
                </c:pt>
                <c:pt idx="83">
                  <c:v>0.0395</c:v>
                </c:pt>
                <c:pt idx="84">
                  <c:v>0.0398</c:v>
                </c:pt>
                <c:pt idx="85">
                  <c:v>0.0395</c:v>
                </c:pt>
                <c:pt idx="86">
                  <c:v>0.0399</c:v>
                </c:pt>
                <c:pt idx="87">
                  <c:v>0.0388</c:v>
                </c:pt>
                <c:pt idx="88">
                  <c:v>0.0378</c:v>
                </c:pt>
                <c:pt idx="89">
                  <c:v>0.0366</c:v>
                </c:pt>
                <c:pt idx="90">
                  <c:v>0.0355</c:v>
                </c:pt>
                <c:pt idx="91">
                  <c:v>0.0366</c:v>
                </c:pt>
                <c:pt idx="92">
                  <c:v>0.034</c:v>
                </c:pt>
                <c:pt idx="93">
                  <c:v>0.0341</c:v>
                </c:pt>
                <c:pt idx="94">
                  <c:v>0.0332</c:v>
                </c:pt>
                <c:pt idx="95">
                  <c:v>0.0335</c:v>
                </c:pt>
                <c:pt idx="96">
                  <c:v>0.0353</c:v>
                </c:pt>
                <c:pt idx="97">
                  <c:v>0.0356</c:v>
                </c:pt>
                <c:pt idx="98">
                  <c:v>0.0354</c:v>
                </c:pt>
                <c:pt idx="99">
                  <c:v>0.034</c:v>
                </c:pt>
                <c:pt idx="100">
                  <c:v>0.0381</c:v>
                </c:pt>
                <c:pt idx="101">
                  <c:v>0.0426</c:v>
                </c:pt>
                <c:pt idx="102">
                  <c:v>0.0431</c:v>
                </c:pt>
                <c:pt idx="103">
                  <c:v>0.0458</c:v>
                </c:pt>
                <c:pt idx="104">
                  <c:v>0.0432</c:v>
                </c:pt>
                <c:pt idx="105">
                  <c:v>0.041</c:v>
                </c:pt>
                <c:pt idx="106">
                  <c:v>0.0429</c:v>
                </c:pt>
                <c:pt idx="107">
                  <c:v>0.0448</c:v>
                </c:pt>
                <c:pt idx="108">
                  <c:v>0.0432</c:v>
                </c:pt>
                <c:pt idx="109">
                  <c:v>0.0437</c:v>
                </c:pt>
                <c:pt idx="110">
                  <c:v>0.044</c:v>
                </c:pt>
                <c:pt idx="111">
                  <c:v>0.0433</c:v>
                </c:pt>
                <c:pt idx="112">
                  <c:v>0.0412</c:v>
                </c:pt>
                <c:pt idx="113">
                  <c:v>0.0414</c:v>
                </c:pt>
                <c:pt idx="114">
                  <c:v>0.0412</c:v>
                </c:pt>
                <c:pt idx="115">
                  <c:v>0.041</c:v>
                </c:pt>
                <c:pt idx="116">
                  <c:v>0.042</c:v>
                </c:pt>
                <c:pt idx="117">
                  <c:v>0.0398</c:v>
                </c:pt>
                <c:pt idx="118">
                  <c:v>0.0397</c:v>
                </c:pt>
                <c:pt idx="119">
                  <c:v>0.0387</c:v>
                </c:pt>
                <c:pt idx="120">
                  <c:v>0.0366</c:v>
                </c:pt>
                <c:pt idx="121">
                  <c:v>0.038</c:v>
                </c:pt>
                <c:pt idx="122">
                  <c:v>0.0369</c:v>
                </c:pt>
                <c:pt idx="123">
                  <c:v>0.0368</c:v>
                </c:pt>
                <c:pt idx="124">
                  <c:v>0.0387</c:v>
                </c:pt>
                <c:pt idx="125">
                  <c:v>0.0402</c:v>
                </c:pt>
                <c:pt idx="126">
                  <c:v>0.0398</c:v>
                </c:pt>
                <c:pt idx="127">
                  <c:v>0.0384</c:v>
                </c:pt>
                <c:pt idx="128">
                  <c:v>0.0386</c:v>
                </c:pt>
                <c:pt idx="129">
                  <c:v>0.0376</c:v>
                </c:pt>
                <c:pt idx="130">
                  <c:v>0.0396</c:v>
                </c:pt>
                <c:pt idx="131">
                  <c:v>0.0401</c:v>
                </c:pt>
                <c:pt idx="132">
                  <c:v>0.0379</c:v>
                </c:pt>
                <c:pt idx="133">
                  <c:v>0.0362</c:v>
                </c:pt>
                <c:pt idx="134">
                  <c:v>0.0371</c:v>
                </c:pt>
                <c:pt idx="135">
                  <c:v>0.0366</c:v>
                </c:pt>
                <c:pt idx="136">
                  <c:v>0.0364</c:v>
                </c:pt>
                <c:pt idx="137">
                  <c:v>0.0348</c:v>
                </c:pt>
                <c:pt idx="138">
                  <c:v>0.0348</c:v>
                </c:pt>
                <c:pt idx="139">
                  <c:v>0.0343</c:v>
                </c:pt>
                <c:pt idx="140">
                  <c:v>0.0342</c:v>
                </c:pt>
                <c:pt idx="141">
                  <c:v>0.0347</c:v>
                </c:pt>
                <c:pt idx="142">
                  <c:v>0.0403</c:v>
                </c:pt>
                <c:pt idx="143">
                  <c:v>0.0432</c:v>
                </c:pt>
                <c:pt idx="144">
                  <c:v>0.0419</c:v>
                </c:pt>
                <c:pt idx="145">
                  <c:v>0.0416</c:v>
                </c:pt>
                <c:pt idx="146">
                  <c:v>0.0428</c:v>
                </c:pt>
                <c:pt idx="147">
                  <c:v>0.0403</c:v>
                </c:pt>
                <c:pt idx="148">
                  <c:v>0.0395</c:v>
                </c:pt>
                <c:pt idx="149">
                  <c:v>0.0388</c:v>
                </c:pt>
                <c:pt idx="150">
                  <c:v>0.0392</c:v>
                </c:pt>
                <c:pt idx="151">
                  <c:v>0.0382</c:v>
                </c:pt>
                <c:pt idx="152">
                  <c:v>0.0383</c:v>
                </c:pt>
                <c:pt idx="153">
                  <c:v>0.0394</c:v>
                </c:pt>
                <c:pt idx="154">
                  <c:v>0.039</c:v>
                </c:pt>
                <c:pt idx="155">
                  <c:v>0.0399</c:v>
                </c:pt>
                <c:pt idx="156">
                  <c:v>0.0425</c:v>
                </c:pt>
                <c:pt idx="157">
                  <c:v>0.0448</c:v>
                </c:pt>
                <c:pt idx="158">
                  <c:v>0.046</c:v>
                </c:pt>
                <c:pt idx="159">
                  <c:v>0.046</c:v>
                </c:pt>
                <c:pt idx="160">
                  <c:v>0.0476</c:v>
                </c:pt>
                <c:pt idx="161">
                  <c:v>0.0475</c:v>
                </c:pt>
              </c:numCache>
            </c:numRef>
          </c:val>
          <c:smooth val="0"/>
        </c:ser>
        <c:ser>
          <c:idx val="1"/>
          <c:order val="1"/>
          <c:tx>
            <c:v>15yrFLM</c:v>
          </c:tx>
          <c:spPr>
            <a:effectLst>
              <a:outerShdw blurRad="50800" dist="38100" dir="2700000" algn="tl" rotWithShape="0">
                <a:srgbClr val="000000">
                  <a:alpha val="43000"/>
                </a:srgbClr>
              </a:outerShdw>
            </a:effectLst>
          </c:spPr>
          <c:marker>
            <c:symbol val="none"/>
          </c:marker>
          <c:cat>
            <c:strRef>
              <c:f>RVAL!$C$4:$C$165</c:f>
              <c:strCache>
                <c:ptCount val="157"/>
                <c:pt idx="0">
                  <c:v>05</c:v>
                </c:pt>
                <c:pt idx="12">
                  <c:v>06</c:v>
                </c:pt>
                <c:pt idx="24">
                  <c:v>07</c:v>
                </c:pt>
                <c:pt idx="36">
                  <c:v>08</c:v>
                </c:pt>
                <c:pt idx="48">
                  <c:v>09</c:v>
                </c:pt>
                <c:pt idx="60">
                  <c:v>10</c:v>
                </c:pt>
                <c:pt idx="72">
                  <c:v>11</c:v>
                </c:pt>
                <c:pt idx="84">
                  <c:v>12</c:v>
                </c:pt>
                <c:pt idx="96">
                  <c:v>13</c:v>
                </c:pt>
                <c:pt idx="108">
                  <c:v>14</c:v>
                </c:pt>
                <c:pt idx="120">
                  <c:v>15</c:v>
                </c:pt>
                <c:pt idx="132">
                  <c:v>16</c:v>
                </c:pt>
                <c:pt idx="144">
                  <c:v>17</c:v>
                </c:pt>
                <c:pt idx="156">
                  <c:v>18</c:v>
                </c:pt>
              </c:strCache>
            </c:strRef>
          </c:cat>
          <c:val>
            <c:numRef>
              <c:f>RVAL!$E$4:$E$165</c:f>
              <c:numCache>
                <c:formatCode>0.00%</c:formatCode>
                <c:ptCount val="162"/>
                <c:pt idx="0">
                  <c:v>0.0514</c:v>
                </c:pt>
                <c:pt idx="1">
                  <c:v>0.0522</c:v>
                </c:pt>
                <c:pt idx="2">
                  <c:v>0.0558</c:v>
                </c:pt>
                <c:pt idx="3">
                  <c:v>0.0533</c:v>
                </c:pt>
                <c:pt idx="4">
                  <c:v>0.0521</c:v>
                </c:pt>
                <c:pt idx="5">
                  <c:v>0.0512</c:v>
                </c:pt>
                <c:pt idx="6">
                  <c:v>0.0534</c:v>
                </c:pt>
                <c:pt idx="7">
                  <c:v>0.0535</c:v>
                </c:pt>
                <c:pt idx="8">
                  <c:v>0.0548</c:v>
                </c:pt>
                <c:pt idx="9">
                  <c:v>0.0569</c:v>
                </c:pt>
                <c:pt idx="10">
                  <c:v>0.0581</c:v>
                </c:pt>
                <c:pt idx="11">
                  <c:v>0.0576</c:v>
                </c:pt>
                <c:pt idx="12">
                  <c:v>0.057</c:v>
                </c:pt>
                <c:pt idx="13">
                  <c:v>0.0589</c:v>
                </c:pt>
                <c:pt idx="14">
                  <c:v>0.06</c:v>
                </c:pt>
                <c:pt idx="15">
                  <c:v>0.0621</c:v>
                </c:pt>
                <c:pt idx="16">
                  <c:v>0.0623</c:v>
                </c:pt>
                <c:pt idx="17">
                  <c:v>0.0643</c:v>
                </c:pt>
                <c:pt idx="18">
                  <c:v>0.0634</c:v>
                </c:pt>
                <c:pt idx="19">
                  <c:v>0.0614</c:v>
                </c:pt>
                <c:pt idx="20">
                  <c:v>0.0598</c:v>
                </c:pt>
                <c:pt idx="21">
                  <c:v>0.061</c:v>
                </c:pt>
                <c:pt idx="22">
                  <c:v>0.0587</c:v>
                </c:pt>
                <c:pt idx="23">
                  <c:v>0.0593</c:v>
                </c:pt>
                <c:pt idx="24">
                  <c:v>0.0598</c:v>
                </c:pt>
                <c:pt idx="25">
                  <c:v>0.0597</c:v>
                </c:pt>
                <c:pt idx="26">
                  <c:v>0.0586</c:v>
                </c:pt>
                <c:pt idx="27">
                  <c:v>0.0587</c:v>
                </c:pt>
                <c:pt idx="28">
                  <c:v>0.0612</c:v>
                </c:pt>
                <c:pt idx="29">
                  <c:v>0.0634</c:v>
                </c:pt>
                <c:pt idx="30">
                  <c:v>0.0637</c:v>
                </c:pt>
                <c:pt idx="31">
                  <c:v>0.0637</c:v>
                </c:pt>
                <c:pt idx="32">
                  <c:v>0.0612</c:v>
                </c:pt>
                <c:pt idx="33">
                  <c:v>0.0599</c:v>
                </c:pt>
                <c:pt idx="34">
                  <c:v>0.0573</c:v>
                </c:pt>
                <c:pt idx="35">
                  <c:v>0.0579</c:v>
                </c:pt>
                <c:pt idx="36">
                  <c:v>0.0517</c:v>
                </c:pt>
                <c:pt idx="37">
                  <c:v>0.0572</c:v>
                </c:pt>
                <c:pt idx="38">
                  <c:v>0.0534</c:v>
                </c:pt>
                <c:pt idx="39">
                  <c:v>0.0562</c:v>
                </c:pt>
                <c:pt idx="40">
                  <c:v>0.0566</c:v>
                </c:pt>
                <c:pt idx="41">
                  <c:v>0.0604</c:v>
                </c:pt>
                <c:pt idx="42">
                  <c:v>0.0607</c:v>
                </c:pt>
                <c:pt idx="43">
                  <c:v>0.0593</c:v>
                </c:pt>
                <c:pt idx="44">
                  <c:v>0.0577</c:v>
                </c:pt>
                <c:pt idx="45">
                  <c:v>0.0619</c:v>
                </c:pt>
                <c:pt idx="46">
                  <c:v>0.0574</c:v>
                </c:pt>
                <c:pt idx="47">
                  <c:v>0.0483</c:v>
                </c:pt>
                <c:pt idx="48">
                  <c:v>0.048</c:v>
                </c:pt>
                <c:pt idx="49">
                  <c:v>0.0468</c:v>
                </c:pt>
                <c:pt idx="50">
                  <c:v>0.0458</c:v>
                </c:pt>
                <c:pt idx="51">
                  <c:v>0.0448</c:v>
                </c:pt>
                <c:pt idx="52">
                  <c:v>0.0453</c:v>
                </c:pt>
                <c:pt idx="53">
                  <c:v>0.0487</c:v>
                </c:pt>
                <c:pt idx="54">
                  <c:v>0.0469</c:v>
                </c:pt>
                <c:pt idx="55">
                  <c:v>0.0458</c:v>
                </c:pt>
                <c:pt idx="56">
                  <c:v>0.0446</c:v>
                </c:pt>
                <c:pt idx="57">
                  <c:v>0.0446</c:v>
                </c:pt>
                <c:pt idx="58">
                  <c:v>0.0429</c:v>
                </c:pt>
                <c:pt idx="59">
                  <c:v>0.0454</c:v>
                </c:pt>
                <c:pt idx="60">
                  <c:v>0.0438</c:v>
                </c:pt>
                <c:pt idx="61">
                  <c:v>0.044</c:v>
                </c:pt>
                <c:pt idx="62">
                  <c:v>0.0433</c:v>
                </c:pt>
                <c:pt idx="63">
                  <c:v>0.0439</c:v>
                </c:pt>
                <c:pt idx="64">
                  <c:v>0.0421</c:v>
                </c:pt>
                <c:pt idx="65">
                  <c:v>0.0413</c:v>
                </c:pt>
                <c:pt idx="66">
                  <c:v>0.04</c:v>
                </c:pt>
                <c:pt idx="67">
                  <c:v>0.0386</c:v>
                </c:pt>
                <c:pt idx="68">
                  <c:v>0.0375</c:v>
                </c:pt>
                <c:pt idx="69">
                  <c:v>0.0366</c:v>
                </c:pt>
                <c:pt idx="70">
                  <c:v>0.0377</c:v>
                </c:pt>
                <c:pt idx="71">
                  <c:v>0.042</c:v>
                </c:pt>
                <c:pt idx="72">
                  <c:v>0.0409</c:v>
                </c:pt>
                <c:pt idx="73">
                  <c:v>0.0422</c:v>
                </c:pt>
                <c:pt idx="74">
                  <c:v>0.0409</c:v>
                </c:pt>
                <c:pt idx="75">
                  <c:v>0.0397</c:v>
                </c:pt>
                <c:pt idx="76">
                  <c:v>0.0378</c:v>
                </c:pt>
                <c:pt idx="77">
                  <c:v>0.0369</c:v>
                </c:pt>
                <c:pt idx="78">
                  <c:v>0.0366</c:v>
                </c:pt>
                <c:pt idx="79">
                  <c:v>0.0344</c:v>
                </c:pt>
                <c:pt idx="80">
                  <c:v>0.0328</c:v>
                </c:pt>
                <c:pt idx="81">
                  <c:v>0.0338</c:v>
                </c:pt>
                <c:pt idx="82">
                  <c:v>0.033</c:v>
                </c:pt>
                <c:pt idx="83">
                  <c:v>0.0324</c:v>
                </c:pt>
                <c:pt idx="84">
                  <c:v>0.0324</c:v>
                </c:pt>
                <c:pt idx="85">
                  <c:v>0.0319</c:v>
                </c:pt>
                <c:pt idx="86">
                  <c:v>0.0323</c:v>
                </c:pt>
                <c:pt idx="87">
                  <c:v>0.0312</c:v>
                </c:pt>
                <c:pt idx="88">
                  <c:v>0.0297</c:v>
                </c:pt>
                <c:pt idx="89">
                  <c:v>0.0294</c:v>
                </c:pt>
                <c:pt idx="90">
                  <c:v>0.028</c:v>
                </c:pt>
                <c:pt idx="91">
                  <c:v>0.0286</c:v>
                </c:pt>
                <c:pt idx="92">
                  <c:v>0.0273</c:v>
                </c:pt>
                <c:pt idx="93">
                  <c:v>0.0272</c:v>
                </c:pt>
                <c:pt idx="94">
                  <c:v>0.0264</c:v>
                </c:pt>
                <c:pt idx="95">
                  <c:v>0.0265</c:v>
                </c:pt>
                <c:pt idx="96">
                  <c:v>0.0281</c:v>
                </c:pt>
                <c:pt idx="97">
                  <c:v>0.0276</c:v>
                </c:pt>
                <c:pt idx="98">
                  <c:v>0.0276</c:v>
                </c:pt>
                <c:pt idx="99">
                  <c:v>0.0261</c:v>
                </c:pt>
                <c:pt idx="100">
                  <c:v>0.0298</c:v>
                </c:pt>
                <c:pt idx="101">
                  <c:v>0.035</c:v>
                </c:pt>
                <c:pt idx="102">
                  <c:v>0.0339</c:v>
                </c:pt>
                <c:pt idx="103">
                  <c:v>0.0352</c:v>
                </c:pt>
                <c:pt idx="104">
                  <c:v>0.0337</c:v>
                </c:pt>
                <c:pt idx="105">
                  <c:v>0.032</c:v>
                </c:pt>
                <c:pt idx="106">
                  <c:v>0.033</c:v>
                </c:pt>
                <c:pt idx="107">
                  <c:v>0.0352</c:v>
                </c:pt>
                <c:pt idx="108">
                  <c:v>0.034</c:v>
                </c:pt>
                <c:pt idx="109">
                  <c:v>0.0339</c:v>
                </c:pt>
                <c:pt idx="110">
                  <c:v>0.0342</c:v>
                </c:pt>
                <c:pt idx="111">
                  <c:v>0.0339</c:v>
                </c:pt>
                <c:pt idx="112">
                  <c:v>0.0321</c:v>
                </c:pt>
                <c:pt idx="113">
                  <c:v>0.0322</c:v>
                </c:pt>
                <c:pt idx="114">
                  <c:v>0.0323</c:v>
                </c:pt>
                <c:pt idx="115">
                  <c:v>0.0325</c:v>
                </c:pt>
                <c:pt idx="116">
                  <c:v>0.0336</c:v>
                </c:pt>
                <c:pt idx="117">
                  <c:v>0.0313</c:v>
                </c:pt>
                <c:pt idx="118">
                  <c:v>0.0317</c:v>
                </c:pt>
                <c:pt idx="119">
                  <c:v>0.0315</c:v>
                </c:pt>
                <c:pt idx="120">
                  <c:v>0.0298</c:v>
                </c:pt>
                <c:pt idx="121">
                  <c:v>0.0307</c:v>
                </c:pt>
                <c:pt idx="122">
                  <c:v>0.0297</c:v>
                </c:pt>
                <c:pt idx="123">
                  <c:v>0.0294</c:v>
                </c:pt>
                <c:pt idx="124">
                  <c:v>0.0311</c:v>
                </c:pt>
                <c:pt idx="125">
                  <c:v>0.0321</c:v>
                </c:pt>
                <c:pt idx="126">
                  <c:v>0.0317</c:v>
                </c:pt>
                <c:pt idx="127">
                  <c:v>0.0306</c:v>
                </c:pt>
                <c:pt idx="128">
                  <c:v>0.0308</c:v>
                </c:pt>
                <c:pt idx="129">
                  <c:v>0.0298</c:v>
                </c:pt>
                <c:pt idx="130">
                  <c:v>0.0318</c:v>
                </c:pt>
                <c:pt idx="131">
                  <c:v>0.0324</c:v>
                </c:pt>
                <c:pt idx="132">
                  <c:v>0.0345</c:v>
                </c:pt>
                <c:pt idx="133">
                  <c:v>0.0331</c:v>
                </c:pt>
                <c:pt idx="134">
                  <c:v>0.0332</c:v>
                </c:pt>
                <c:pt idx="135">
                  <c:v>0.0326</c:v>
                </c:pt>
                <c:pt idx="136">
                  <c:v>0.0325</c:v>
                </c:pt>
                <c:pt idx="137">
                  <c:v>0.0321</c:v>
                </c:pt>
                <c:pt idx="138">
                  <c:v>0.0313</c:v>
                </c:pt>
                <c:pt idx="139">
                  <c:v>0.0312</c:v>
                </c:pt>
                <c:pt idx="140">
                  <c:v>0.0312</c:v>
                </c:pt>
                <c:pt idx="141">
                  <c:v>0.0313</c:v>
                </c:pt>
                <c:pt idx="142">
                  <c:v>0.0341</c:v>
                </c:pt>
                <c:pt idx="143">
                  <c:v>0.0368</c:v>
                </c:pt>
                <c:pt idx="144">
                  <c:v>0.0364</c:v>
                </c:pt>
                <c:pt idx="145">
                  <c:v>0.0364</c:v>
                </c:pt>
                <c:pt idx="146">
                  <c:v>0.037</c:v>
                </c:pt>
                <c:pt idx="147">
                  <c:v>0.0361</c:v>
                </c:pt>
                <c:pt idx="148">
                  <c:v>0.0358</c:v>
                </c:pt>
                <c:pt idx="149">
                  <c:v>0.0354</c:v>
                </c:pt>
                <c:pt idx="150">
                  <c:v>0.0358</c:v>
                </c:pt>
                <c:pt idx="151">
                  <c:v>0.0352</c:v>
                </c:pt>
                <c:pt idx="152">
                  <c:v>0.0349</c:v>
                </c:pt>
                <c:pt idx="153">
                  <c:v>0.0358</c:v>
                </c:pt>
                <c:pt idx="154">
                  <c:v>0.0362</c:v>
                </c:pt>
                <c:pt idx="155">
                  <c:v>0.0369</c:v>
                </c:pt>
                <c:pt idx="156">
                  <c:v>0.0377</c:v>
                </c:pt>
                <c:pt idx="157">
                  <c:v>0.04</c:v>
                </c:pt>
                <c:pt idx="158">
                  <c:v>0.0414</c:v>
                </c:pt>
                <c:pt idx="159">
                  <c:v>0.0414</c:v>
                </c:pt>
                <c:pt idx="160">
                  <c:v>0.0432</c:v>
                </c:pt>
                <c:pt idx="161">
                  <c:v>0.0431</c:v>
                </c:pt>
              </c:numCache>
            </c:numRef>
          </c:val>
          <c:smooth val="0"/>
        </c:ser>
        <c:ser>
          <c:idx val="2"/>
          <c:order val="2"/>
          <c:tx>
            <c:v>5yr Auto</c:v>
          </c:tx>
          <c:spPr>
            <a:effectLst>
              <a:outerShdw blurRad="50800" dist="38100" dir="2700000" algn="tl" rotWithShape="0">
                <a:srgbClr val="000000">
                  <a:alpha val="43000"/>
                </a:srgbClr>
              </a:outerShdw>
            </a:effectLst>
          </c:spPr>
          <c:marker>
            <c:symbol val="none"/>
          </c:marker>
          <c:cat>
            <c:strRef>
              <c:f>RVAL!$C$4:$C$165</c:f>
              <c:strCache>
                <c:ptCount val="157"/>
                <c:pt idx="0">
                  <c:v>05</c:v>
                </c:pt>
                <c:pt idx="12">
                  <c:v>06</c:v>
                </c:pt>
                <c:pt idx="24">
                  <c:v>07</c:v>
                </c:pt>
                <c:pt idx="36">
                  <c:v>08</c:v>
                </c:pt>
                <c:pt idx="48">
                  <c:v>09</c:v>
                </c:pt>
                <c:pt idx="60">
                  <c:v>10</c:v>
                </c:pt>
                <c:pt idx="72">
                  <c:v>11</c:v>
                </c:pt>
                <c:pt idx="84">
                  <c:v>12</c:v>
                </c:pt>
                <c:pt idx="96">
                  <c:v>13</c:v>
                </c:pt>
                <c:pt idx="108">
                  <c:v>14</c:v>
                </c:pt>
                <c:pt idx="120">
                  <c:v>15</c:v>
                </c:pt>
                <c:pt idx="132">
                  <c:v>16</c:v>
                </c:pt>
                <c:pt idx="144">
                  <c:v>17</c:v>
                </c:pt>
                <c:pt idx="156">
                  <c:v>18</c:v>
                </c:pt>
              </c:strCache>
            </c:strRef>
          </c:cat>
          <c:val>
            <c:numRef>
              <c:f>RVAL!$F$4:$F$165</c:f>
              <c:numCache>
                <c:formatCode>0.00%</c:formatCode>
                <c:ptCount val="162"/>
                <c:pt idx="0">
                  <c:v>0.0612</c:v>
                </c:pt>
                <c:pt idx="1">
                  <c:v>0.0625</c:v>
                </c:pt>
                <c:pt idx="2">
                  <c:v>0.064</c:v>
                </c:pt>
                <c:pt idx="3">
                  <c:v>0.0635</c:v>
                </c:pt>
                <c:pt idx="4">
                  <c:v>0.0631</c:v>
                </c:pt>
                <c:pt idx="5">
                  <c:v>0.0575</c:v>
                </c:pt>
                <c:pt idx="6">
                  <c:v>0.0575</c:v>
                </c:pt>
                <c:pt idx="7">
                  <c:v>0.0588</c:v>
                </c:pt>
                <c:pt idx="8">
                  <c:v>0.0588</c:v>
                </c:pt>
                <c:pt idx="9">
                  <c:v>0.06</c:v>
                </c:pt>
                <c:pt idx="10">
                  <c:v>0.0612</c:v>
                </c:pt>
                <c:pt idx="11">
                  <c:v>0.0625</c:v>
                </c:pt>
                <c:pt idx="12">
                  <c:v>0.0625</c:v>
                </c:pt>
                <c:pt idx="13">
                  <c:v>0.0625</c:v>
                </c:pt>
                <c:pt idx="14">
                  <c:v>0.063</c:v>
                </c:pt>
                <c:pt idx="15">
                  <c:v>0.0637</c:v>
                </c:pt>
                <c:pt idx="16">
                  <c:v>0.0637</c:v>
                </c:pt>
                <c:pt idx="17">
                  <c:v>0.065</c:v>
                </c:pt>
                <c:pt idx="18">
                  <c:v>0.066</c:v>
                </c:pt>
                <c:pt idx="19">
                  <c:v>0.0647</c:v>
                </c:pt>
                <c:pt idx="20">
                  <c:v>0.0618</c:v>
                </c:pt>
                <c:pt idx="21">
                  <c:v>0.062</c:v>
                </c:pt>
                <c:pt idx="22">
                  <c:v>0.061</c:v>
                </c:pt>
                <c:pt idx="23">
                  <c:v>0.0612</c:v>
                </c:pt>
                <c:pt idx="24">
                  <c:v>0.0632</c:v>
                </c:pt>
                <c:pt idx="25">
                  <c:v>0.063</c:v>
                </c:pt>
                <c:pt idx="26">
                  <c:v>0.061</c:v>
                </c:pt>
                <c:pt idx="27">
                  <c:v>0.0614</c:v>
                </c:pt>
                <c:pt idx="28">
                  <c:v>0.062</c:v>
                </c:pt>
                <c:pt idx="29">
                  <c:v>0.0635</c:v>
                </c:pt>
                <c:pt idx="30">
                  <c:v>0.0619</c:v>
                </c:pt>
                <c:pt idx="31">
                  <c:v>0.0595</c:v>
                </c:pt>
                <c:pt idx="32">
                  <c:v>0.0567</c:v>
                </c:pt>
                <c:pt idx="33">
                  <c:v>0.0578</c:v>
                </c:pt>
                <c:pt idx="34">
                  <c:v>0.0573</c:v>
                </c:pt>
                <c:pt idx="35">
                  <c:v>0.058</c:v>
                </c:pt>
                <c:pt idx="36">
                  <c:v>0.0575</c:v>
                </c:pt>
                <c:pt idx="37">
                  <c:v>0.0567</c:v>
                </c:pt>
                <c:pt idx="38">
                  <c:v>0.0565</c:v>
                </c:pt>
                <c:pt idx="39">
                  <c:v>0.058</c:v>
                </c:pt>
                <c:pt idx="40">
                  <c:v>0.0579</c:v>
                </c:pt>
                <c:pt idx="41">
                  <c:v>0.0582</c:v>
                </c:pt>
                <c:pt idx="42">
                  <c:v>0.0587</c:v>
                </c:pt>
                <c:pt idx="43">
                  <c:v>0.0589</c:v>
                </c:pt>
                <c:pt idx="44">
                  <c:v>0.058</c:v>
                </c:pt>
                <c:pt idx="45">
                  <c:v>0.0588</c:v>
                </c:pt>
                <c:pt idx="46">
                  <c:v>0.0588</c:v>
                </c:pt>
                <c:pt idx="47">
                  <c:v>0.055</c:v>
                </c:pt>
                <c:pt idx="48">
                  <c:v>0.0525</c:v>
                </c:pt>
                <c:pt idx="49">
                  <c:v>0.05</c:v>
                </c:pt>
                <c:pt idx="50">
                  <c:v>0.0485</c:v>
                </c:pt>
                <c:pt idx="51">
                  <c:v>0.0463</c:v>
                </c:pt>
                <c:pt idx="52">
                  <c:v>0.0462</c:v>
                </c:pt>
                <c:pt idx="53">
                  <c:v>0.0482</c:v>
                </c:pt>
                <c:pt idx="54">
                  <c:v>0.0487</c:v>
                </c:pt>
                <c:pt idx="55">
                  <c:v>0.0471</c:v>
                </c:pt>
                <c:pt idx="56">
                  <c:v>0.0465</c:v>
                </c:pt>
                <c:pt idx="57">
                  <c:v>0.0475</c:v>
                </c:pt>
                <c:pt idx="58">
                  <c:v>0.047</c:v>
                </c:pt>
                <c:pt idx="59">
                  <c:v>0.0461</c:v>
                </c:pt>
                <c:pt idx="60">
                  <c:v>0.0461</c:v>
                </c:pt>
                <c:pt idx="61">
                  <c:v>0.046</c:v>
                </c:pt>
                <c:pt idx="62">
                  <c:v>0.0468</c:v>
                </c:pt>
                <c:pt idx="63">
                  <c:v>0.0463</c:v>
                </c:pt>
                <c:pt idx="64">
                  <c:v>0.0462</c:v>
                </c:pt>
                <c:pt idx="65">
                  <c:v>0.0482</c:v>
                </c:pt>
                <c:pt idx="66">
                  <c:v>0.0472</c:v>
                </c:pt>
                <c:pt idx="67">
                  <c:v>0.0485</c:v>
                </c:pt>
                <c:pt idx="68">
                  <c:v>0.0465</c:v>
                </c:pt>
                <c:pt idx="69">
                  <c:v>0.0348</c:v>
                </c:pt>
                <c:pt idx="70">
                  <c:v>0.0342</c:v>
                </c:pt>
                <c:pt idx="71">
                  <c:v>0.0349</c:v>
                </c:pt>
                <c:pt idx="72">
                  <c:v>0.0427</c:v>
                </c:pt>
                <c:pt idx="73">
                  <c:v>0.042</c:v>
                </c:pt>
                <c:pt idx="74">
                  <c:v>0.041</c:v>
                </c:pt>
                <c:pt idx="75">
                  <c:v>0.0403</c:v>
                </c:pt>
                <c:pt idx="76">
                  <c:v>0.0397</c:v>
                </c:pt>
                <c:pt idx="77">
                  <c:v>0.0391</c:v>
                </c:pt>
                <c:pt idx="78">
                  <c:v>0.0385</c:v>
                </c:pt>
                <c:pt idx="79">
                  <c:v>0.0381</c:v>
                </c:pt>
                <c:pt idx="80">
                  <c:v>0.0373</c:v>
                </c:pt>
                <c:pt idx="81">
                  <c:v>0.038</c:v>
                </c:pt>
                <c:pt idx="82">
                  <c:v>0.0358</c:v>
                </c:pt>
                <c:pt idx="83">
                  <c:v>0.0354</c:v>
                </c:pt>
                <c:pt idx="84">
                  <c:v>0.0353</c:v>
                </c:pt>
                <c:pt idx="85">
                  <c:v>0.0347</c:v>
                </c:pt>
                <c:pt idx="86">
                  <c:v>0.0339</c:v>
                </c:pt>
                <c:pt idx="87">
                  <c:v>0.0332</c:v>
                </c:pt>
                <c:pt idx="88">
                  <c:v>0.0329</c:v>
                </c:pt>
                <c:pt idx="89">
                  <c:v>0.0324</c:v>
                </c:pt>
                <c:pt idx="90">
                  <c:v>0.0319</c:v>
                </c:pt>
                <c:pt idx="91">
                  <c:v>0.0317</c:v>
                </c:pt>
                <c:pt idx="92">
                  <c:v>0.0315</c:v>
                </c:pt>
                <c:pt idx="93">
                  <c:v>0.0312</c:v>
                </c:pt>
                <c:pt idx="94">
                  <c:v>0.0309</c:v>
                </c:pt>
                <c:pt idx="95">
                  <c:v>0.0306</c:v>
                </c:pt>
                <c:pt idx="96">
                  <c:v>0.0304</c:v>
                </c:pt>
                <c:pt idx="97">
                  <c:v>0.03</c:v>
                </c:pt>
                <c:pt idx="98">
                  <c:v>0.0296</c:v>
                </c:pt>
                <c:pt idx="99">
                  <c:v>0.0291</c:v>
                </c:pt>
                <c:pt idx="100">
                  <c:v>0.0288</c:v>
                </c:pt>
                <c:pt idx="101">
                  <c:v>0.0302</c:v>
                </c:pt>
                <c:pt idx="102">
                  <c:v>0.0297</c:v>
                </c:pt>
                <c:pt idx="103">
                  <c:v>0.03</c:v>
                </c:pt>
                <c:pt idx="104">
                  <c:v>0.031</c:v>
                </c:pt>
                <c:pt idx="105">
                  <c:v>0.03</c:v>
                </c:pt>
                <c:pt idx="106">
                  <c:v>0.03</c:v>
                </c:pt>
                <c:pt idx="107">
                  <c:v>0.0268</c:v>
                </c:pt>
                <c:pt idx="108">
                  <c:v>0.0268</c:v>
                </c:pt>
                <c:pt idx="109">
                  <c:v>0.0265</c:v>
                </c:pt>
                <c:pt idx="110">
                  <c:v>0.0265</c:v>
                </c:pt>
                <c:pt idx="111">
                  <c:v>0.0265</c:v>
                </c:pt>
                <c:pt idx="112">
                  <c:v>0.0265</c:v>
                </c:pt>
                <c:pt idx="113">
                  <c:v>0.0263</c:v>
                </c:pt>
                <c:pt idx="114">
                  <c:v>0.0263</c:v>
                </c:pt>
                <c:pt idx="115">
                  <c:v>0.0263</c:v>
                </c:pt>
                <c:pt idx="116">
                  <c:v>0.0263</c:v>
                </c:pt>
                <c:pt idx="117">
                  <c:v>0.0263</c:v>
                </c:pt>
                <c:pt idx="118">
                  <c:v>0.0263</c:v>
                </c:pt>
                <c:pt idx="119">
                  <c:v>0.0263</c:v>
                </c:pt>
                <c:pt idx="120">
                  <c:v>0.0263</c:v>
                </c:pt>
                <c:pt idx="121">
                  <c:v>0.0263</c:v>
                </c:pt>
                <c:pt idx="122">
                  <c:v>0.0263</c:v>
                </c:pt>
                <c:pt idx="123">
                  <c:v>0.0263</c:v>
                </c:pt>
                <c:pt idx="124">
                  <c:v>0.0263</c:v>
                </c:pt>
                <c:pt idx="125">
                  <c:v>0.0263</c:v>
                </c:pt>
                <c:pt idx="126">
                  <c:v>0.0263</c:v>
                </c:pt>
                <c:pt idx="127">
                  <c:v>0.0263</c:v>
                </c:pt>
                <c:pt idx="128">
                  <c:v>0.0265</c:v>
                </c:pt>
                <c:pt idx="129">
                  <c:v>0.0264</c:v>
                </c:pt>
                <c:pt idx="130">
                  <c:v>0.0264</c:v>
                </c:pt>
                <c:pt idx="131">
                  <c:v>0.0266</c:v>
                </c:pt>
                <c:pt idx="132">
                  <c:v>0.0268</c:v>
                </c:pt>
                <c:pt idx="133">
                  <c:v>0.0269</c:v>
                </c:pt>
                <c:pt idx="134">
                  <c:v>0.0268</c:v>
                </c:pt>
                <c:pt idx="135">
                  <c:v>0.0269</c:v>
                </c:pt>
                <c:pt idx="136">
                  <c:v>0.0268</c:v>
                </c:pt>
                <c:pt idx="137">
                  <c:v>0.0268</c:v>
                </c:pt>
                <c:pt idx="138">
                  <c:v>0.0268</c:v>
                </c:pt>
                <c:pt idx="139">
                  <c:v>0.0268</c:v>
                </c:pt>
                <c:pt idx="140">
                  <c:v>0.0267</c:v>
                </c:pt>
                <c:pt idx="141">
                  <c:v>0.0267</c:v>
                </c:pt>
                <c:pt idx="142">
                  <c:v>0.0268</c:v>
                </c:pt>
                <c:pt idx="143">
                  <c:v>0.0268</c:v>
                </c:pt>
                <c:pt idx="144">
                  <c:v>0.0273</c:v>
                </c:pt>
                <c:pt idx="145">
                  <c:v>0.0273</c:v>
                </c:pt>
                <c:pt idx="146">
                  <c:v>0.0275</c:v>
                </c:pt>
                <c:pt idx="147">
                  <c:v>0.0279</c:v>
                </c:pt>
                <c:pt idx="148">
                  <c:v>0.0281</c:v>
                </c:pt>
                <c:pt idx="149">
                  <c:v>0.0282</c:v>
                </c:pt>
                <c:pt idx="150">
                  <c:v>0.0285</c:v>
                </c:pt>
                <c:pt idx="151">
                  <c:v>0.0287</c:v>
                </c:pt>
                <c:pt idx="152">
                  <c:v>0.0288</c:v>
                </c:pt>
                <c:pt idx="153">
                  <c:v>0.0291</c:v>
                </c:pt>
                <c:pt idx="154">
                  <c:v>0.0292</c:v>
                </c:pt>
                <c:pt idx="155">
                  <c:v>0.0295</c:v>
                </c:pt>
                <c:pt idx="156">
                  <c:v>0.0297</c:v>
                </c:pt>
                <c:pt idx="157">
                  <c:v>0.0301</c:v>
                </c:pt>
                <c:pt idx="158">
                  <c:v>0.0304</c:v>
                </c:pt>
                <c:pt idx="159">
                  <c:v>0.0307</c:v>
                </c:pt>
                <c:pt idx="160">
                  <c:v>0.0315</c:v>
                </c:pt>
                <c:pt idx="161">
                  <c:v>0.0318</c:v>
                </c:pt>
              </c:numCache>
            </c:numRef>
          </c:val>
          <c:smooth val="0"/>
        </c:ser>
        <c:ser>
          <c:idx val="3"/>
          <c:order val="3"/>
          <c:tx>
            <c:v>FedFunds</c:v>
          </c:tx>
          <c:spPr>
            <a:ln w="25400">
              <a:solidFill>
                <a:schemeClr val="tx1"/>
              </a:solidFill>
            </a:ln>
          </c:spPr>
          <c:marker>
            <c:symbol val="none"/>
          </c:marker>
          <c:cat>
            <c:strRef>
              <c:f>RVAL!$C$4:$C$165</c:f>
              <c:strCache>
                <c:ptCount val="157"/>
                <c:pt idx="0">
                  <c:v>05</c:v>
                </c:pt>
                <c:pt idx="12">
                  <c:v>06</c:v>
                </c:pt>
                <c:pt idx="24">
                  <c:v>07</c:v>
                </c:pt>
                <c:pt idx="36">
                  <c:v>08</c:v>
                </c:pt>
                <c:pt idx="48">
                  <c:v>09</c:v>
                </c:pt>
                <c:pt idx="60">
                  <c:v>10</c:v>
                </c:pt>
                <c:pt idx="72">
                  <c:v>11</c:v>
                </c:pt>
                <c:pt idx="84">
                  <c:v>12</c:v>
                </c:pt>
                <c:pt idx="96">
                  <c:v>13</c:v>
                </c:pt>
                <c:pt idx="108">
                  <c:v>14</c:v>
                </c:pt>
                <c:pt idx="120">
                  <c:v>15</c:v>
                </c:pt>
                <c:pt idx="132">
                  <c:v>16</c:v>
                </c:pt>
                <c:pt idx="144">
                  <c:v>17</c:v>
                </c:pt>
                <c:pt idx="156">
                  <c:v>18</c:v>
                </c:pt>
              </c:strCache>
            </c:strRef>
          </c:cat>
          <c:val>
            <c:numRef>
              <c:f>RVAL!$K$4:$K$165</c:f>
              <c:numCache>
                <c:formatCode>0.00%</c:formatCode>
                <c:ptCount val="162"/>
                <c:pt idx="0">
                  <c:v>0.0228</c:v>
                </c:pt>
                <c:pt idx="1">
                  <c:v>0.025</c:v>
                </c:pt>
                <c:pt idx="2">
                  <c:v>0.0263</c:v>
                </c:pt>
                <c:pt idx="3">
                  <c:v>0.0279</c:v>
                </c:pt>
                <c:pt idx="4">
                  <c:v>0.03</c:v>
                </c:pt>
                <c:pt idx="5">
                  <c:v>0.0304</c:v>
                </c:pt>
                <c:pt idx="6">
                  <c:v>0.0326</c:v>
                </c:pt>
                <c:pt idx="7">
                  <c:v>0.035</c:v>
                </c:pt>
                <c:pt idx="8">
                  <c:v>0.0362</c:v>
                </c:pt>
                <c:pt idx="9">
                  <c:v>0.0378</c:v>
                </c:pt>
                <c:pt idx="10">
                  <c:v>0.04</c:v>
                </c:pt>
                <c:pt idx="11">
                  <c:v>0.0416</c:v>
                </c:pt>
                <c:pt idx="12">
                  <c:v>0.0429</c:v>
                </c:pt>
                <c:pt idx="13">
                  <c:v>0.0449</c:v>
                </c:pt>
                <c:pt idx="14">
                  <c:v>0.0459</c:v>
                </c:pt>
                <c:pt idx="15">
                  <c:v>0.0479</c:v>
                </c:pt>
                <c:pt idx="16">
                  <c:v>0.0494</c:v>
                </c:pt>
                <c:pt idx="17">
                  <c:v>0.0499</c:v>
                </c:pt>
                <c:pt idx="18">
                  <c:v>0.0524</c:v>
                </c:pt>
                <c:pt idx="19">
                  <c:v>0.0525</c:v>
                </c:pt>
                <c:pt idx="20">
                  <c:v>0.0525</c:v>
                </c:pt>
                <c:pt idx="21">
                  <c:v>0.0525</c:v>
                </c:pt>
                <c:pt idx="22">
                  <c:v>0.0525</c:v>
                </c:pt>
                <c:pt idx="23">
                  <c:v>0.0524</c:v>
                </c:pt>
                <c:pt idx="24">
                  <c:v>0.0525</c:v>
                </c:pt>
                <c:pt idx="25">
                  <c:v>0.0526</c:v>
                </c:pt>
                <c:pt idx="26">
                  <c:v>0.0526</c:v>
                </c:pt>
                <c:pt idx="27">
                  <c:v>0.0525</c:v>
                </c:pt>
                <c:pt idx="28">
                  <c:v>0.0525</c:v>
                </c:pt>
                <c:pt idx="29">
                  <c:v>0.0525</c:v>
                </c:pt>
                <c:pt idx="30">
                  <c:v>0.0526</c:v>
                </c:pt>
                <c:pt idx="31">
                  <c:v>0.0502</c:v>
                </c:pt>
                <c:pt idx="32">
                  <c:v>0.0494</c:v>
                </c:pt>
                <c:pt idx="33">
                  <c:v>0.0476</c:v>
                </c:pt>
                <c:pt idx="34">
                  <c:v>0.0449</c:v>
                </c:pt>
                <c:pt idx="35">
                  <c:v>0.0424</c:v>
                </c:pt>
                <c:pt idx="36">
                  <c:v>0.0394</c:v>
                </c:pt>
                <c:pt idx="37">
                  <c:v>0.0298</c:v>
                </c:pt>
                <c:pt idx="38">
                  <c:v>0.0261</c:v>
                </c:pt>
                <c:pt idx="39">
                  <c:v>0.0228</c:v>
                </c:pt>
                <c:pt idx="40">
                  <c:v>0.0199</c:v>
                </c:pt>
                <c:pt idx="41">
                  <c:v>0.02</c:v>
                </c:pt>
                <c:pt idx="42">
                  <c:v>0.0202</c:v>
                </c:pt>
                <c:pt idx="43">
                  <c:v>0.0199</c:v>
                </c:pt>
                <c:pt idx="44">
                  <c:v>0.0181</c:v>
                </c:pt>
                <c:pt idx="45">
                  <c:v>0.0097</c:v>
                </c:pt>
                <c:pt idx="46">
                  <c:v>0.0039</c:v>
                </c:pt>
                <c:pt idx="47">
                  <c:v>0.0011</c:v>
                </c:pt>
                <c:pt idx="48">
                  <c:v>0.0019</c:v>
                </c:pt>
                <c:pt idx="49">
                  <c:v>0.0022</c:v>
                </c:pt>
                <c:pt idx="50">
                  <c:v>0.0018</c:v>
                </c:pt>
                <c:pt idx="51">
                  <c:v>0.0013</c:v>
                </c:pt>
                <c:pt idx="52">
                  <c:v>0.0018</c:v>
                </c:pt>
                <c:pt idx="53">
                  <c:v>0.0017</c:v>
                </c:pt>
                <c:pt idx="54">
                  <c:v>0.0015</c:v>
                </c:pt>
                <c:pt idx="55">
                  <c:v>0.0013</c:v>
                </c:pt>
                <c:pt idx="56">
                  <c:v>0.0013</c:v>
                </c:pt>
                <c:pt idx="57">
                  <c:v>0.0011</c:v>
                </c:pt>
                <c:pt idx="58">
                  <c:v>0.0012</c:v>
                </c:pt>
                <c:pt idx="59">
                  <c:v>0.0012</c:v>
                </c:pt>
                <c:pt idx="60">
                  <c:v>0.0012</c:v>
                </c:pt>
                <c:pt idx="61">
                  <c:v>0.0012</c:v>
                </c:pt>
                <c:pt idx="62">
                  <c:v>0.0014</c:v>
                </c:pt>
                <c:pt idx="63">
                  <c:v>0.0013</c:v>
                </c:pt>
                <c:pt idx="64">
                  <c:v>0.0018</c:v>
                </c:pt>
                <c:pt idx="65">
                  <c:v>0.0017</c:v>
                </c:pt>
                <c:pt idx="66">
                  <c:v>0.0015</c:v>
                </c:pt>
                <c:pt idx="67">
                  <c:v>0.0016</c:v>
                </c:pt>
                <c:pt idx="68">
                  <c:v>0.0018</c:v>
                </c:pt>
                <c:pt idx="69">
                  <c:v>0.0019</c:v>
                </c:pt>
                <c:pt idx="70">
                  <c:v>0.002</c:v>
                </c:pt>
                <c:pt idx="71">
                  <c:v>0.0019</c:v>
                </c:pt>
                <c:pt idx="72">
                  <c:v>0.0018</c:v>
                </c:pt>
                <c:pt idx="73">
                  <c:v>0.0015</c:v>
                </c:pt>
                <c:pt idx="74">
                  <c:v>0.001</c:v>
                </c:pt>
                <c:pt idx="75">
                  <c:v>0.0009</c:v>
                </c:pt>
                <c:pt idx="76">
                  <c:v>0.0009</c:v>
                </c:pt>
                <c:pt idx="77">
                  <c:v>0.0008</c:v>
                </c:pt>
                <c:pt idx="78">
                  <c:v>0.0007</c:v>
                </c:pt>
                <c:pt idx="79">
                  <c:v>0.001</c:v>
                </c:pt>
                <c:pt idx="80">
                  <c:v>0.0008</c:v>
                </c:pt>
                <c:pt idx="81">
                  <c:v>0.0007</c:v>
                </c:pt>
                <c:pt idx="82">
                  <c:v>0.0008</c:v>
                </c:pt>
                <c:pt idx="83">
                  <c:v>0.0007</c:v>
                </c:pt>
                <c:pt idx="84">
                  <c:v>0.0009</c:v>
                </c:pt>
                <c:pt idx="85">
                  <c:v>0.001</c:v>
                </c:pt>
                <c:pt idx="86">
                  <c:v>0.0014</c:v>
                </c:pt>
                <c:pt idx="87">
                  <c:v>0.0014</c:v>
                </c:pt>
                <c:pt idx="88">
                  <c:v>0.0015</c:v>
                </c:pt>
                <c:pt idx="89">
                  <c:v>0.0015</c:v>
                </c:pt>
                <c:pt idx="90">
                  <c:v>0.0014</c:v>
                </c:pt>
                <c:pt idx="91">
                  <c:v>0.0013</c:v>
                </c:pt>
                <c:pt idx="92">
                  <c:v>0.0014</c:v>
                </c:pt>
                <c:pt idx="93">
                  <c:v>0.0016</c:v>
                </c:pt>
                <c:pt idx="94">
                  <c:v>0.0016</c:v>
                </c:pt>
                <c:pt idx="95">
                  <c:v>0.0017</c:v>
                </c:pt>
                <c:pt idx="96">
                  <c:v>0.0015</c:v>
                </c:pt>
                <c:pt idx="97">
                  <c:v>0.0016</c:v>
                </c:pt>
                <c:pt idx="98">
                  <c:v>0.0016</c:v>
                </c:pt>
                <c:pt idx="99">
                  <c:v>0.0013</c:v>
                </c:pt>
                <c:pt idx="100">
                  <c:v>0.0008</c:v>
                </c:pt>
                <c:pt idx="101">
                  <c:v>0.001</c:v>
                </c:pt>
                <c:pt idx="102">
                  <c:v>0.0009</c:v>
                </c:pt>
                <c:pt idx="103">
                  <c:v>0.0008</c:v>
                </c:pt>
                <c:pt idx="104">
                  <c:v>0.0008</c:v>
                </c:pt>
                <c:pt idx="105">
                  <c:v>0.0009</c:v>
                </c:pt>
                <c:pt idx="106">
                  <c:v>0.0008</c:v>
                </c:pt>
                <c:pt idx="107">
                  <c:v>0.0009</c:v>
                </c:pt>
                <c:pt idx="108">
                  <c:v>0.0007</c:v>
                </c:pt>
                <c:pt idx="109">
                  <c:v>0.0007</c:v>
                </c:pt>
                <c:pt idx="110">
                  <c:v>0.0008</c:v>
                </c:pt>
                <c:pt idx="111">
                  <c:v>0.0009</c:v>
                </c:pt>
                <c:pt idx="112">
                  <c:v>0.0009</c:v>
                </c:pt>
                <c:pt idx="113">
                  <c:v>0.001</c:v>
                </c:pt>
                <c:pt idx="114">
                  <c:v>0.0009</c:v>
                </c:pt>
                <c:pt idx="115">
                  <c:v>0.0009</c:v>
                </c:pt>
                <c:pt idx="116">
                  <c:v>0.0009</c:v>
                </c:pt>
                <c:pt idx="117">
                  <c:v>0.0009</c:v>
                </c:pt>
                <c:pt idx="118">
                  <c:v>0.0009</c:v>
                </c:pt>
                <c:pt idx="119">
                  <c:v>0.0012</c:v>
                </c:pt>
                <c:pt idx="120">
                  <c:v>0.0011</c:v>
                </c:pt>
                <c:pt idx="121">
                  <c:v>0.0011</c:v>
                </c:pt>
                <c:pt idx="122">
                  <c:v>0.0011</c:v>
                </c:pt>
                <c:pt idx="123">
                  <c:v>0.0012</c:v>
                </c:pt>
                <c:pt idx="124">
                  <c:v>0.0012</c:v>
                </c:pt>
                <c:pt idx="125">
                  <c:v>0.0013</c:v>
                </c:pt>
                <c:pt idx="126">
                  <c:v>0.0013</c:v>
                </c:pt>
                <c:pt idx="127">
                  <c:v>0.0014</c:v>
                </c:pt>
                <c:pt idx="128">
                  <c:v>0.0014</c:v>
                </c:pt>
                <c:pt idx="129">
                  <c:v>0.0012</c:v>
                </c:pt>
                <c:pt idx="130">
                  <c:v>0.0012</c:v>
                </c:pt>
                <c:pt idx="131">
                  <c:v>0.0024</c:v>
                </c:pt>
                <c:pt idx="132">
                  <c:v>0.0029</c:v>
                </c:pt>
                <c:pt idx="133">
                  <c:v>0.0029</c:v>
                </c:pt>
                <c:pt idx="134">
                  <c:v>0.0025</c:v>
                </c:pt>
                <c:pt idx="135">
                  <c:v>0.003</c:v>
                </c:pt>
                <c:pt idx="136">
                  <c:v>0.0029</c:v>
                </c:pt>
                <c:pt idx="137">
                  <c:v>0.003</c:v>
                </c:pt>
                <c:pt idx="138">
                  <c:v>0.003</c:v>
                </c:pt>
                <c:pt idx="139">
                  <c:v>0.003</c:v>
                </c:pt>
                <c:pt idx="140">
                  <c:v>0.0029</c:v>
                </c:pt>
                <c:pt idx="141">
                  <c:v>0.0031</c:v>
                </c:pt>
                <c:pt idx="142">
                  <c:v>0.0031</c:v>
                </c:pt>
                <c:pt idx="143">
                  <c:v>0.0055</c:v>
                </c:pt>
                <c:pt idx="144">
                  <c:v>0.0056</c:v>
                </c:pt>
                <c:pt idx="145">
                  <c:v>0.0055</c:v>
                </c:pt>
                <c:pt idx="146">
                  <c:v>0.0082</c:v>
                </c:pt>
                <c:pt idx="147">
                  <c:v>0.0091</c:v>
                </c:pt>
                <c:pt idx="148">
                  <c:v>0.0091</c:v>
                </c:pt>
                <c:pt idx="149">
                  <c:v>0.0106</c:v>
                </c:pt>
                <c:pt idx="150">
                  <c:v>0.0116</c:v>
                </c:pt>
                <c:pt idx="151">
                  <c:v>0.0116</c:v>
                </c:pt>
                <c:pt idx="152">
                  <c:v>0.0116</c:v>
                </c:pt>
                <c:pt idx="153">
                  <c:v>0.0116</c:v>
                </c:pt>
                <c:pt idx="154">
                  <c:v>0.0116</c:v>
                </c:pt>
                <c:pt idx="155">
                  <c:v>0.0133</c:v>
                </c:pt>
                <c:pt idx="156">
                  <c:v>0.0134</c:v>
                </c:pt>
                <c:pt idx="157">
                  <c:v>0.0135</c:v>
                </c:pt>
                <c:pt idx="158">
                  <c:v>0.0167</c:v>
                </c:pt>
                <c:pt idx="159">
                  <c:v>0.0169</c:v>
                </c:pt>
                <c:pt idx="160">
                  <c:v>0.017</c:v>
                </c:pt>
                <c:pt idx="161">
                  <c:v>0.017</c:v>
                </c:pt>
              </c:numCache>
            </c:numRef>
          </c:val>
          <c:smooth val="0"/>
        </c:ser>
        <c:ser>
          <c:idx val="4"/>
          <c:order val="4"/>
          <c:tx>
            <c:v>3yr UST</c:v>
          </c:tx>
          <c:spPr>
            <a:ln w="25400"/>
          </c:spPr>
          <c:marker>
            <c:symbol val="none"/>
          </c:marker>
          <c:cat>
            <c:strRef>
              <c:f>RVAL!$C$4:$C$165</c:f>
              <c:strCache>
                <c:ptCount val="157"/>
                <c:pt idx="0">
                  <c:v>05</c:v>
                </c:pt>
                <c:pt idx="12">
                  <c:v>06</c:v>
                </c:pt>
                <c:pt idx="24">
                  <c:v>07</c:v>
                </c:pt>
                <c:pt idx="36">
                  <c:v>08</c:v>
                </c:pt>
                <c:pt idx="48">
                  <c:v>09</c:v>
                </c:pt>
                <c:pt idx="60">
                  <c:v>10</c:v>
                </c:pt>
                <c:pt idx="72">
                  <c:v>11</c:v>
                </c:pt>
                <c:pt idx="84">
                  <c:v>12</c:v>
                </c:pt>
                <c:pt idx="96">
                  <c:v>13</c:v>
                </c:pt>
                <c:pt idx="108">
                  <c:v>14</c:v>
                </c:pt>
                <c:pt idx="120">
                  <c:v>15</c:v>
                </c:pt>
                <c:pt idx="132">
                  <c:v>16</c:v>
                </c:pt>
                <c:pt idx="144">
                  <c:v>17</c:v>
                </c:pt>
                <c:pt idx="156">
                  <c:v>18</c:v>
                </c:pt>
              </c:strCache>
            </c:strRef>
          </c:cat>
          <c:val>
            <c:numRef>
              <c:f>RVAL!$I$4:$I$165</c:f>
              <c:numCache>
                <c:formatCode>0.00%</c:formatCode>
                <c:ptCount val="162"/>
                <c:pt idx="0">
                  <c:v>0.0339</c:v>
                </c:pt>
                <c:pt idx="1">
                  <c:v>0.0354</c:v>
                </c:pt>
                <c:pt idx="2">
                  <c:v>0.0391</c:v>
                </c:pt>
                <c:pt idx="3">
                  <c:v>0.0379</c:v>
                </c:pt>
                <c:pt idx="4">
                  <c:v>0.0372</c:v>
                </c:pt>
                <c:pt idx="5">
                  <c:v>0.0369</c:v>
                </c:pt>
                <c:pt idx="6">
                  <c:v>0.0391</c:v>
                </c:pt>
                <c:pt idx="7">
                  <c:v>0.0408</c:v>
                </c:pt>
                <c:pt idx="8">
                  <c:v>0.0396</c:v>
                </c:pt>
                <c:pt idx="9">
                  <c:v>0.0429</c:v>
                </c:pt>
                <c:pt idx="10">
                  <c:v>0.0443</c:v>
                </c:pt>
                <c:pt idx="11">
                  <c:v>0.0439</c:v>
                </c:pt>
                <c:pt idx="12">
                  <c:v>0.0435</c:v>
                </c:pt>
                <c:pt idx="13">
                  <c:v>0.0464</c:v>
                </c:pt>
                <c:pt idx="14">
                  <c:v>0.0474</c:v>
                </c:pt>
                <c:pt idx="15">
                  <c:v>0.0489</c:v>
                </c:pt>
                <c:pt idx="16">
                  <c:v>0.0497</c:v>
                </c:pt>
                <c:pt idx="17">
                  <c:v>0.0509</c:v>
                </c:pt>
                <c:pt idx="18">
                  <c:v>0.0507</c:v>
                </c:pt>
                <c:pt idx="19">
                  <c:v>0.0485</c:v>
                </c:pt>
                <c:pt idx="20">
                  <c:v>0.0469</c:v>
                </c:pt>
                <c:pt idx="21">
                  <c:v>0.0472</c:v>
                </c:pt>
                <c:pt idx="22">
                  <c:v>0.0464</c:v>
                </c:pt>
                <c:pt idx="23">
                  <c:v>0.0458</c:v>
                </c:pt>
                <c:pt idx="24">
                  <c:v>0.0479</c:v>
                </c:pt>
                <c:pt idx="25">
                  <c:v>0.0475</c:v>
                </c:pt>
                <c:pt idx="26">
                  <c:v>0.0451</c:v>
                </c:pt>
                <c:pt idx="27">
                  <c:v>0.046</c:v>
                </c:pt>
                <c:pt idx="28">
                  <c:v>0.0469</c:v>
                </c:pt>
                <c:pt idx="29">
                  <c:v>0.05</c:v>
                </c:pt>
                <c:pt idx="30">
                  <c:v>0.0482</c:v>
                </c:pt>
                <c:pt idx="31">
                  <c:v>0.0434</c:v>
                </c:pt>
                <c:pt idx="32">
                  <c:v>0.0406</c:v>
                </c:pt>
                <c:pt idx="33">
                  <c:v>0.0401</c:v>
                </c:pt>
                <c:pt idx="34">
                  <c:v>0.0335</c:v>
                </c:pt>
                <c:pt idx="35">
                  <c:v>0.0313</c:v>
                </c:pt>
                <c:pt idx="36">
                  <c:v>0.0251</c:v>
                </c:pt>
                <c:pt idx="37">
                  <c:v>0.0219</c:v>
                </c:pt>
                <c:pt idx="38">
                  <c:v>0.018</c:v>
                </c:pt>
                <c:pt idx="39">
                  <c:v>0.0223</c:v>
                </c:pt>
                <c:pt idx="40">
                  <c:v>0.0269</c:v>
                </c:pt>
                <c:pt idx="41">
                  <c:v>0.0308</c:v>
                </c:pt>
                <c:pt idx="42">
                  <c:v>0.0287</c:v>
                </c:pt>
                <c:pt idx="43">
                  <c:v>0.027</c:v>
                </c:pt>
                <c:pt idx="44">
                  <c:v>0.0232</c:v>
                </c:pt>
                <c:pt idx="45">
                  <c:v>0.0186</c:v>
                </c:pt>
                <c:pt idx="46">
                  <c:v>0.0151</c:v>
                </c:pt>
                <c:pt idx="47">
                  <c:v>0.0107</c:v>
                </c:pt>
                <c:pt idx="48">
                  <c:v>0.0113</c:v>
                </c:pt>
                <c:pt idx="49">
                  <c:v>0.0137</c:v>
                </c:pt>
                <c:pt idx="50">
                  <c:v>0.0131</c:v>
                </c:pt>
                <c:pt idx="51">
                  <c:v>0.0132</c:v>
                </c:pt>
                <c:pt idx="52">
                  <c:v>0.0139</c:v>
                </c:pt>
                <c:pt idx="53">
                  <c:v>0.0176</c:v>
                </c:pt>
                <c:pt idx="54">
                  <c:v>0.0155</c:v>
                </c:pt>
                <c:pt idx="55">
                  <c:v>0.0165</c:v>
                </c:pt>
                <c:pt idx="56">
                  <c:v>0.0148</c:v>
                </c:pt>
                <c:pt idx="57">
                  <c:v>0.0146</c:v>
                </c:pt>
                <c:pt idx="58">
                  <c:v>0.0132</c:v>
                </c:pt>
                <c:pt idx="59">
                  <c:v>0.0138</c:v>
                </c:pt>
                <c:pt idx="60">
                  <c:v>0.0149</c:v>
                </c:pt>
                <c:pt idx="61">
                  <c:v>0.014</c:v>
                </c:pt>
                <c:pt idx="62">
                  <c:v>0.0151</c:v>
                </c:pt>
                <c:pt idx="63">
                  <c:v>0.0164</c:v>
                </c:pt>
                <c:pt idx="64">
                  <c:v>0.0132</c:v>
                </c:pt>
                <c:pt idx="65">
                  <c:v>0.0117</c:v>
                </c:pt>
                <c:pt idx="66">
                  <c:v>0.0098</c:v>
                </c:pt>
                <c:pt idx="67">
                  <c:v>0.0078</c:v>
                </c:pt>
                <c:pt idx="68">
                  <c:v>0.0074</c:v>
                </c:pt>
                <c:pt idx="69">
                  <c:v>0.0057</c:v>
                </c:pt>
                <c:pt idx="70">
                  <c:v>0.0067</c:v>
                </c:pt>
                <c:pt idx="71">
                  <c:v>0.0099</c:v>
                </c:pt>
                <c:pt idx="72">
                  <c:v>0.0103</c:v>
                </c:pt>
                <c:pt idx="73">
                  <c:v>0.0128</c:v>
                </c:pt>
                <c:pt idx="74">
                  <c:v>0.0117</c:v>
                </c:pt>
                <c:pt idx="75">
                  <c:v>0.0121</c:v>
                </c:pt>
                <c:pt idx="76">
                  <c:v>0.0094</c:v>
                </c:pt>
                <c:pt idx="77">
                  <c:v>0.0071</c:v>
                </c:pt>
                <c:pt idx="78">
                  <c:v>0.0068</c:v>
                </c:pt>
                <c:pt idx="79">
                  <c:v>0.0038</c:v>
                </c:pt>
                <c:pt idx="80">
                  <c:v>0.0035</c:v>
                </c:pt>
                <c:pt idx="81">
                  <c:v>0.0047</c:v>
                </c:pt>
                <c:pt idx="82">
                  <c:v>0.0039</c:v>
                </c:pt>
                <c:pt idx="83">
                  <c:v>0.0039</c:v>
                </c:pt>
                <c:pt idx="84">
                  <c:v>0.0036</c:v>
                </c:pt>
                <c:pt idx="85">
                  <c:v>0.0038</c:v>
                </c:pt>
                <c:pt idx="86">
                  <c:v>0.0051</c:v>
                </c:pt>
                <c:pt idx="87">
                  <c:v>0.0043</c:v>
                </c:pt>
                <c:pt idx="88">
                  <c:v>0.0039</c:v>
                </c:pt>
                <c:pt idx="89">
                  <c:v>0.0039</c:v>
                </c:pt>
                <c:pt idx="90">
                  <c:v>0.0033</c:v>
                </c:pt>
                <c:pt idx="91">
                  <c:v>0.0037</c:v>
                </c:pt>
                <c:pt idx="92">
                  <c:v>0.0034</c:v>
                </c:pt>
                <c:pt idx="93">
                  <c:v>0.0037</c:v>
                </c:pt>
                <c:pt idx="94">
                  <c:v>0.0036</c:v>
                </c:pt>
                <c:pt idx="95">
                  <c:v>0.0035</c:v>
                </c:pt>
                <c:pt idx="96">
                  <c:v>0.0039</c:v>
                </c:pt>
                <c:pt idx="97">
                  <c:v>0.004</c:v>
                </c:pt>
                <c:pt idx="98">
                  <c:v>0.0039</c:v>
                </c:pt>
                <c:pt idx="99">
                  <c:v>0.0034</c:v>
                </c:pt>
                <c:pt idx="100">
                  <c:v>0.004</c:v>
                </c:pt>
                <c:pt idx="101">
                  <c:v>0.0058</c:v>
                </c:pt>
                <c:pt idx="102">
                  <c:v>0.0064</c:v>
                </c:pt>
                <c:pt idx="103">
                  <c:v>0.007</c:v>
                </c:pt>
                <c:pt idx="104">
                  <c:v>0.0078</c:v>
                </c:pt>
                <c:pt idx="105">
                  <c:v>0.0063</c:v>
                </c:pt>
                <c:pt idx="106">
                  <c:v>0.0058</c:v>
                </c:pt>
                <c:pt idx="107">
                  <c:v>0.0069</c:v>
                </c:pt>
                <c:pt idx="108">
                  <c:v>0.0078</c:v>
                </c:pt>
                <c:pt idx="109">
                  <c:v>0.0069</c:v>
                </c:pt>
                <c:pt idx="110">
                  <c:v>0.0082</c:v>
                </c:pt>
                <c:pt idx="111">
                  <c:v>0.0088</c:v>
                </c:pt>
                <c:pt idx="112">
                  <c:v>0.0083</c:v>
                </c:pt>
                <c:pt idx="113">
                  <c:v>0.009</c:v>
                </c:pt>
                <c:pt idx="114">
                  <c:v>0.0097</c:v>
                </c:pt>
                <c:pt idx="115">
                  <c:v>0.0093</c:v>
                </c:pt>
                <c:pt idx="116">
                  <c:v>0.0105</c:v>
                </c:pt>
                <c:pt idx="117">
                  <c:v>0.0088</c:v>
                </c:pt>
                <c:pt idx="118">
                  <c:v>0.0096</c:v>
                </c:pt>
                <c:pt idx="119">
                  <c:v>0.0106</c:v>
                </c:pt>
                <c:pt idx="120">
                  <c:v>0.009</c:v>
                </c:pt>
                <c:pt idx="121">
                  <c:v>0.0099</c:v>
                </c:pt>
                <c:pt idx="122">
                  <c:v>0.0102</c:v>
                </c:pt>
                <c:pt idx="123">
                  <c:v>0.0087</c:v>
                </c:pt>
                <c:pt idx="124">
                  <c:v>0.0098</c:v>
                </c:pt>
                <c:pt idx="125">
                  <c:v>0.0107</c:v>
                </c:pt>
                <c:pt idx="126">
                  <c:v>0.0103</c:v>
                </c:pt>
                <c:pt idx="127">
                  <c:v>0.0103</c:v>
                </c:pt>
                <c:pt idx="128">
                  <c:v>0.0101</c:v>
                </c:pt>
                <c:pt idx="129">
                  <c:v>0.0093</c:v>
                </c:pt>
                <c:pt idx="130">
                  <c:v>0.012</c:v>
                </c:pt>
                <c:pt idx="131">
                  <c:v>0.0128</c:v>
                </c:pt>
                <c:pt idx="132">
                  <c:v>0.0114</c:v>
                </c:pt>
                <c:pt idx="133">
                  <c:v>0.009</c:v>
                </c:pt>
                <c:pt idx="134">
                  <c:v>0.0104</c:v>
                </c:pt>
                <c:pt idx="135">
                  <c:v>0.0092</c:v>
                </c:pt>
                <c:pt idx="136">
                  <c:v>0.0097</c:v>
                </c:pt>
                <c:pt idx="137">
                  <c:v>0.0086</c:v>
                </c:pt>
                <c:pt idx="138">
                  <c:v>0.0079</c:v>
                </c:pt>
                <c:pt idx="139">
                  <c:v>0.0085</c:v>
                </c:pt>
                <c:pt idx="140">
                  <c:v>0.009</c:v>
                </c:pt>
                <c:pt idx="141">
                  <c:v>0.0099</c:v>
                </c:pt>
                <c:pt idx="142">
                  <c:v>0.0122</c:v>
                </c:pt>
                <c:pt idx="143">
                  <c:v>0.0149</c:v>
                </c:pt>
                <c:pt idx="144">
                  <c:v>0.0148</c:v>
                </c:pt>
                <c:pt idx="145">
                  <c:v>0.0147</c:v>
                </c:pt>
                <c:pt idx="146">
                  <c:v>0.0159</c:v>
                </c:pt>
                <c:pt idx="147">
                  <c:v>0.0144</c:v>
                </c:pt>
                <c:pt idx="148">
                  <c:v>0.0148</c:v>
                </c:pt>
                <c:pt idx="149">
                  <c:v>0.0149</c:v>
                </c:pt>
                <c:pt idx="150">
                  <c:v>0.0154</c:v>
                </c:pt>
                <c:pt idx="151">
                  <c:v>0.0148</c:v>
                </c:pt>
                <c:pt idx="152">
                  <c:v>0.0151</c:v>
                </c:pt>
                <c:pt idx="153">
                  <c:v>0.0168</c:v>
                </c:pt>
                <c:pt idx="154">
                  <c:v>0.0181</c:v>
                </c:pt>
                <c:pt idx="155">
                  <c:v>0.0196</c:v>
                </c:pt>
                <c:pt idx="156">
                  <c:v>0.0229</c:v>
                </c:pt>
                <c:pt idx="157">
                  <c:v>0.0242</c:v>
                </c:pt>
                <c:pt idx="158">
                  <c:v>0.0239</c:v>
                </c:pt>
                <c:pt idx="159">
                  <c:v>0.0262</c:v>
                </c:pt>
                <c:pt idx="160">
                  <c:v>0.0254</c:v>
                </c:pt>
                <c:pt idx="161">
                  <c:v>0.0263</c:v>
                </c:pt>
              </c:numCache>
            </c:numRef>
          </c:val>
          <c:smooth val="0"/>
        </c:ser>
        <c:ser>
          <c:idx val="5"/>
          <c:order val="5"/>
          <c:tx>
            <c:v>7yr</c:v>
          </c:tx>
          <c:spPr>
            <a:ln w="25400"/>
          </c:spPr>
          <c:marker>
            <c:symbol val="none"/>
          </c:marker>
          <c:cat>
            <c:strRef>
              <c:f>RVAL!$C$4:$C$165</c:f>
              <c:strCache>
                <c:ptCount val="157"/>
                <c:pt idx="0">
                  <c:v>05</c:v>
                </c:pt>
                <c:pt idx="12">
                  <c:v>06</c:v>
                </c:pt>
                <c:pt idx="24">
                  <c:v>07</c:v>
                </c:pt>
                <c:pt idx="36">
                  <c:v>08</c:v>
                </c:pt>
                <c:pt idx="48">
                  <c:v>09</c:v>
                </c:pt>
                <c:pt idx="60">
                  <c:v>10</c:v>
                </c:pt>
                <c:pt idx="72">
                  <c:v>11</c:v>
                </c:pt>
                <c:pt idx="84">
                  <c:v>12</c:v>
                </c:pt>
                <c:pt idx="96">
                  <c:v>13</c:v>
                </c:pt>
                <c:pt idx="108">
                  <c:v>14</c:v>
                </c:pt>
                <c:pt idx="120">
                  <c:v>15</c:v>
                </c:pt>
                <c:pt idx="132">
                  <c:v>16</c:v>
                </c:pt>
                <c:pt idx="144">
                  <c:v>17</c:v>
                </c:pt>
                <c:pt idx="156">
                  <c:v>18</c:v>
                </c:pt>
              </c:strCache>
            </c:strRef>
          </c:cat>
          <c:val>
            <c:numRef>
              <c:f>RVAL!$H$4:$H$165</c:f>
              <c:numCache>
                <c:formatCode>0.00%</c:formatCode>
                <c:ptCount val="162"/>
                <c:pt idx="0">
                  <c:v>0.0392</c:v>
                </c:pt>
                <c:pt idx="1">
                  <c:v>0.0418</c:v>
                </c:pt>
                <c:pt idx="2">
                  <c:v>0.0433</c:v>
                </c:pt>
                <c:pt idx="3">
                  <c:v>0.0403</c:v>
                </c:pt>
                <c:pt idx="4">
                  <c:v>0.0386</c:v>
                </c:pt>
                <c:pt idx="5">
                  <c:v>0.038</c:v>
                </c:pt>
                <c:pt idx="6">
                  <c:v>0.0419</c:v>
                </c:pt>
                <c:pt idx="7">
                  <c:v>0.0393</c:v>
                </c:pt>
                <c:pt idx="8">
                  <c:v>0.0423</c:v>
                </c:pt>
                <c:pt idx="9">
                  <c:v>0.0449</c:v>
                </c:pt>
                <c:pt idx="10">
                  <c:v>0.0445</c:v>
                </c:pt>
                <c:pt idx="11">
                  <c:v>0.0436</c:v>
                </c:pt>
                <c:pt idx="12">
                  <c:v>0.0449</c:v>
                </c:pt>
                <c:pt idx="13">
                  <c:v>0.0457</c:v>
                </c:pt>
                <c:pt idx="14">
                  <c:v>0.0483</c:v>
                </c:pt>
                <c:pt idx="15">
                  <c:v>0.0498</c:v>
                </c:pt>
                <c:pt idx="16">
                  <c:v>0.0506</c:v>
                </c:pt>
                <c:pt idx="17">
                  <c:v>0.0522</c:v>
                </c:pt>
                <c:pt idx="18">
                  <c:v>0.0493</c:v>
                </c:pt>
                <c:pt idx="19">
                  <c:v>0.047</c:v>
                </c:pt>
                <c:pt idx="20">
                  <c:v>0.046</c:v>
                </c:pt>
                <c:pt idx="21">
                  <c:v>0.0457</c:v>
                </c:pt>
                <c:pt idx="22">
                  <c:v>0.0445</c:v>
                </c:pt>
                <c:pt idx="23">
                  <c:v>0.047</c:v>
                </c:pt>
                <c:pt idx="24">
                  <c:v>0.0482</c:v>
                </c:pt>
                <c:pt idx="25">
                  <c:v>0.0453</c:v>
                </c:pt>
                <c:pt idx="26">
                  <c:v>0.0458</c:v>
                </c:pt>
                <c:pt idx="27">
                  <c:v>0.0455</c:v>
                </c:pt>
                <c:pt idx="28">
                  <c:v>0.0487</c:v>
                </c:pt>
                <c:pt idx="29">
                  <c:v>0.0496</c:v>
                </c:pt>
                <c:pt idx="30">
                  <c:v>0.0467</c:v>
                </c:pt>
                <c:pt idx="31">
                  <c:v>0.0436</c:v>
                </c:pt>
                <c:pt idx="32">
                  <c:v>0.0438</c:v>
                </c:pt>
                <c:pt idx="33">
                  <c:v>0.0429</c:v>
                </c:pt>
                <c:pt idx="34">
                  <c:v>0.0364</c:v>
                </c:pt>
                <c:pt idx="35">
                  <c:v>0.037</c:v>
                </c:pt>
                <c:pt idx="36">
                  <c:v>0.0319</c:v>
                </c:pt>
                <c:pt idx="37">
                  <c:v>0.0296</c:v>
                </c:pt>
                <c:pt idx="38">
                  <c:v>0.0288</c:v>
                </c:pt>
                <c:pt idx="39">
                  <c:v>0.0334</c:v>
                </c:pt>
                <c:pt idx="40">
                  <c:v>0.0368</c:v>
                </c:pt>
                <c:pt idx="41">
                  <c:v>0.0361</c:v>
                </c:pt>
                <c:pt idx="42">
                  <c:v>0.0356</c:v>
                </c:pt>
                <c:pt idx="43">
                  <c:v>0.0345</c:v>
                </c:pt>
                <c:pt idx="44">
                  <c:v>0.0336</c:v>
                </c:pt>
                <c:pt idx="45">
                  <c:v>0.0329</c:v>
                </c:pt>
                <c:pt idx="46">
                  <c:v>0.0235</c:v>
                </c:pt>
                <c:pt idx="47">
                  <c:v>0.0187</c:v>
                </c:pt>
                <c:pt idx="48">
                  <c:v>0.0227</c:v>
                </c:pt>
                <c:pt idx="49">
                  <c:v>0.0269</c:v>
                </c:pt>
                <c:pt idx="50">
                  <c:v>0.0226</c:v>
                </c:pt>
                <c:pt idx="51">
                  <c:v>0.027</c:v>
                </c:pt>
                <c:pt idx="52">
                  <c:v>0.0306</c:v>
                </c:pt>
                <c:pt idx="53">
                  <c:v>0.0319</c:v>
                </c:pt>
                <c:pt idx="54">
                  <c:v>0.0314</c:v>
                </c:pt>
                <c:pt idx="55">
                  <c:v>0.0303</c:v>
                </c:pt>
                <c:pt idx="56">
                  <c:v>0.0293</c:v>
                </c:pt>
                <c:pt idx="57">
                  <c:v>0.0298</c:v>
                </c:pt>
                <c:pt idx="58">
                  <c:v>0.0269</c:v>
                </c:pt>
                <c:pt idx="59">
                  <c:v>0.0339</c:v>
                </c:pt>
                <c:pt idx="60">
                  <c:v>0.0308</c:v>
                </c:pt>
                <c:pt idx="61">
                  <c:v>0.0305</c:v>
                </c:pt>
                <c:pt idx="62">
                  <c:v>0.0328</c:v>
                </c:pt>
                <c:pt idx="63">
                  <c:v>0.0312</c:v>
                </c:pt>
                <c:pt idx="64">
                  <c:v>0.0275</c:v>
                </c:pt>
                <c:pt idx="65">
                  <c:v>0.0242</c:v>
                </c:pt>
                <c:pt idx="66">
                  <c:v>0.023</c:v>
                </c:pt>
                <c:pt idx="67">
                  <c:v>0.0192</c:v>
                </c:pt>
                <c:pt idx="68">
                  <c:v>0.0191</c:v>
                </c:pt>
                <c:pt idx="69">
                  <c:v>0.0189</c:v>
                </c:pt>
                <c:pt idx="70">
                  <c:v>0.0216</c:v>
                </c:pt>
                <c:pt idx="71">
                  <c:v>0.0271</c:v>
                </c:pt>
                <c:pt idx="72">
                  <c:v>0.0271</c:v>
                </c:pt>
                <c:pt idx="73">
                  <c:v>0.0282</c:v>
                </c:pt>
                <c:pt idx="74">
                  <c:v>0.029</c:v>
                </c:pt>
                <c:pt idx="75">
                  <c:v>0.0266</c:v>
                </c:pt>
                <c:pt idx="76">
                  <c:v>0.0237</c:v>
                </c:pt>
                <c:pt idx="77">
                  <c:v>0.025</c:v>
                </c:pt>
                <c:pt idx="78">
                  <c:v>0.0209</c:v>
                </c:pt>
                <c:pt idx="79">
                  <c:v>0.0156</c:v>
                </c:pt>
                <c:pt idx="80">
                  <c:v>0.0143</c:v>
                </c:pt>
                <c:pt idx="81">
                  <c:v>0.0158</c:v>
                </c:pt>
                <c:pt idx="82">
                  <c:v>0.0153</c:v>
                </c:pt>
                <c:pt idx="83">
                  <c:v>0.0135</c:v>
                </c:pt>
                <c:pt idx="84">
                  <c:v>0.0124</c:v>
                </c:pt>
                <c:pt idx="85">
                  <c:v>0.0139</c:v>
                </c:pt>
                <c:pt idx="86">
                  <c:v>0.0161</c:v>
                </c:pt>
                <c:pt idx="87">
                  <c:v>0.0133</c:v>
                </c:pt>
                <c:pt idx="88">
                  <c:v>0.0103</c:v>
                </c:pt>
                <c:pt idx="89">
                  <c:v>0.0111</c:v>
                </c:pt>
                <c:pt idx="90">
                  <c:v>0.009</c:v>
                </c:pt>
                <c:pt idx="91">
                  <c:v>0.0108</c:v>
                </c:pt>
                <c:pt idx="92">
                  <c:v>0.0104</c:v>
                </c:pt>
                <c:pt idx="93">
                  <c:v>0.0114</c:v>
                </c:pt>
                <c:pt idx="94">
                  <c:v>0.0104</c:v>
                </c:pt>
                <c:pt idx="95">
                  <c:v>0.0118</c:v>
                </c:pt>
                <c:pt idx="96">
                  <c:v>0.0138</c:v>
                </c:pt>
                <c:pt idx="97">
                  <c:v>0.0126</c:v>
                </c:pt>
                <c:pt idx="98">
                  <c:v>0.0124</c:v>
                </c:pt>
                <c:pt idx="99">
                  <c:v>0.0111</c:v>
                </c:pt>
                <c:pt idx="100">
                  <c:v>0.0155</c:v>
                </c:pt>
                <c:pt idx="101">
                  <c:v>0.0196</c:v>
                </c:pt>
                <c:pt idx="102">
                  <c:v>0.02</c:v>
                </c:pt>
                <c:pt idx="103">
                  <c:v>0.0224</c:v>
                </c:pt>
                <c:pt idx="104">
                  <c:v>0.0202</c:v>
                </c:pt>
                <c:pt idx="105">
                  <c:v>0.0195</c:v>
                </c:pt>
                <c:pt idx="106">
                  <c:v>0.021</c:v>
                </c:pt>
                <c:pt idx="107">
                  <c:v>0.0245</c:v>
                </c:pt>
                <c:pt idx="108">
                  <c:v>0.0213</c:v>
                </c:pt>
                <c:pt idx="109">
                  <c:v>0.0213</c:v>
                </c:pt>
                <c:pt idx="110">
                  <c:v>0.023</c:v>
                </c:pt>
                <c:pt idx="111">
                  <c:v>0.0225</c:v>
                </c:pt>
                <c:pt idx="112">
                  <c:v>0.0206</c:v>
                </c:pt>
                <c:pt idx="113">
                  <c:v>0.0213</c:v>
                </c:pt>
                <c:pt idx="114">
                  <c:v>0.0224</c:v>
                </c:pt>
                <c:pt idx="115">
                  <c:v>0.0205</c:v>
                </c:pt>
                <c:pt idx="116">
                  <c:v>0.0222</c:v>
                </c:pt>
                <c:pt idx="117">
                  <c:v>0.0205</c:v>
                </c:pt>
                <c:pt idx="118">
                  <c:v>0.0189</c:v>
                </c:pt>
                <c:pt idx="119">
                  <c:v>0.0198</c:v>
                </c:pt>
                <c:pt idx="120">
                  <c:v>0.0149</c:v>
                </c:pt>
                <c:pt idx="121">
                  <c:v>0.0182</c:v>
                </c:pt>
                <c:pt idx="122">
                  <c:v>0.0171</c:v>
                </c:pt>
                <c:pt idx="123">
                  <c:v>0.0179</c:v>
                </c:pt>
                <c:pt idx="124">
                  <c:v>0.0186</c:v>
                </c:pt>
                <c:pt idx="125">
                  <c:v>0.0207</c:v>
                </c:pt>
                <c:pt idx="126">
                  <c:v>0.0193</c:v>
                </c:pt>
                <c:pt idx="127">
                  <c:v>0.0194</c:v>
                </c:pt>
                <c:pt idx="128">
                  <c:v>0.0175</c:v>
                </c:pt>
                <c:pt idx="129">
                  <c:v>0.0188</c:v>
                </c:pt>
                <c:pt idx="130">
                  <c:v>0.019</c:v>
                </c:pt>
                <c:pt idx="131">
                  <c:v>0.0209</c:v>
                </c:pt>
                <c:pt idx="132">
                  <c:v>0.0167</c:v>
                </c:pt>
                <c:pt idx="133">
                  <c:v>0.0152</c:v>
                </c:pt>
                <c:pt idx="134">
                  <c:v>0.0154</c:v>
                </c:pt>
                <c:pt idx="135">
                  <c:v>0.016</c:v>
                </c:pt>
                <c:pt idx="136">
                  <c:v>0.0166</c:v>
                </c:pt>
                <c:pt idx="137">
                  <c:v>0.0129</c:v>
                </c:pt>
                <c:pt idx="138">
                  <c:v>0.0129</c:v>
                </c:pt>
                <c:pt idx="139">
                  <c:v>0.0145</c:v>
                </c:pt>
                <c:pt idx="140">
                  <c:v>0.0142</c:v>
                </c:pt>
                <c:pt idx="141">
                  <c:v>0.0162</c:v>
                </c:pt>
                <c:pt idx="142">
                  <c:v>0.0218</c:v>
                </c:pt>
                <c:pt idx="143">
                  <c:v>0.0225</c:v>
                </c:pt>
                <c:pt idx="144">
                  <c:v>0.0224</c:v>
                </c:pt>
                <c:pt idx="145">
                  <c:v>0.0219</c:v>
                </c:pt>
                <c:pt idx="146">
                  <c:v>0.0222</c:v>
                </c:pt>
                <c:pt idx="147">
                  <c:v>0.021</c:v>
                </c:pt>
                <c:pt idx="148">
                  <c:v>0.0202</c:v>
                </c:pt>
                <c:pt idx="149">
                  <c:v>0.0214</c:v>
                </c:pt>
                <c:pt idx="150">
                  <c:v>0.0211</c:v>
                </c:pt>
                <c:pt idx="151">
                  <c:v>0.0195</c:v>
                </c:pt>
                <c:pt idx="152">
                  <c:v>0.0216</c:v>
                </c:pt>
                <c:pt idx="153">
                  <c:v>0.0223</c:v>
                </c:pt>
                <c:pt idx="154">
                  <c:v>0.0231</c:v>
                </c:pt>
                <c:pt idx="155">
                  <c:v>0.0233</c:v>
                </c:pt>
                <c:pt idx="156">
                  <c:v>0.0266</c:v>
                </c:pt>
                <c:pt idx="157">
                  <c:v>0.028</c:v>
                </c:pt>
                <c:pt idx="158">
                  <c:v>0.0268</c:v>
                </c:pt>
                <c:pt idx="159">
                  <c:v>0.0291</c:v>
                </c:pt>
                <c:pt idx="160">
                  <c:v>0.0278</c:v>
                </c:pt>
                <c:pt idx="161">
                  <c:v>0.0288</c:v>
                </c:pt>
              </c:numCache>
            </c:numRef>
          </c:val>
          <c:smooth val="0"/>
        </c:ser>
        <c:dLbls>
          <c:showLegendKey val="0"/>
          <c:showVal val="0"/>
          <c:showCatName val="0"/>
          <c:showSerName val="0"/>
          <c:showPercent val="0"/>
          <c:showBubbleSize val="0"/>
        </c:dLbls>
        <c:marker val="1"/>
        <c:smooth val="0"/>
        <c:axId val="2145192680"/>
        <c:axId val="2145188504"/>
      </c:lineChart>
      <c:catAx>
        <c:axId val="2145192680"/>
        <c:scaling>
          <c:orientation val="minMax"/>
        </c:scaling>
        <c:delete val="0"/>
        <c:axPos val="b"/>
        <c:numFmt formatCode="0_ ;\-0\ " sourceLinked="1"/>
        <c:majorTickMark val="out"/>
        <c:minorTickMark val="none"/>
        <c:tickLblPos val="nextTo"/>
        <c:txPr>
          <a:bodyPr/>
          <a:lstStyle/>
          <a:p>
            <a:pPr>
              <a:defRPr sz="1400" b="1" i="0"/>
            </a:pPr>
            <a:endParaRPr lang="en-US"/>
          </a:p>
        </c:txPr>
        <c:crossAx val="2145188504"/>
        <c:crosses val="autoZero"/>
        <c:auto val="1"/>
        <c:lblAlgn val="ctr"/>
        <c:lblOffset val="100"/>
        <c:noMultiLvlLbl val="0"/>
      </c:catAx>
      <c:valAx>
        <c:axId val="2145188504"/>
        <c:scaling>
          <c:orientation val="minMax"/>
        </c:scaling>
        <c:delete val="0"/>
        <c:axPos val="l"/>
        <c:majorGridlines/>
        <c:numFmt formatCode="0.00%" sourceLinked="1"/>
        <c:majorTickMark val="out"/>
        <c:minorTickMark val="none"/>
        <c:tickLblPos val="nextTo"/>
        <c:spPr>
          <a:ln>
            <a:solidFill>
              <a:schemeClr val="bg1"/>
            </a:solidFill>
          </a:ln>
        </c:spPr>
        <c:txPr>
          <a:bodyPr/>
          <a:lstStyle/>
          <a:p>
            <a:pPr>
              <a:defRPr sz="1400" b="1" i="0"/>
            </a:pPr>
            <a:endParaRPr lang="en-US"/>
          </a:p>
        </c:txPr>
        <c:crossAx val="2145192680"/>
        <c:crosses val="autoZero"/>
        <c:crossBetween val="between"/>
      </c:valAx>
    </c:plotArea>
    <c:plotVisOnly val="1"/>
    <c:dispBlanksAs val="gap"/>
    <c:showDLblsOverMax val="0"/>
  </c:chart>
  <c:spPr>
    <a:ln>
      <a:noFill/>
    </a:ln>
  </c:spPr>
  <c:printSettings>
    <c:headerFooter/>
    <c:pageMargins b="1.0" l="0.75" r="0.75" t="1.0" header="0.5" footer="0.5"/>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0660081112545"/>
          <c:y val="0.0266222918495407"/>
          <c:w val="0.922477391892139"/>
          <c:h val="0.899172092196129"/>
        </c:manualLayout>
      </c:layout>
      <c:lineChart>
        <c:grouping val="standard"/>
        <c:varyColors val="0"/>
        <c:ser>
          <c:idx val="0"/>
          <c:order val="0"/>
          <c:tx>
            <c:v>30yrFLM</c:v>
          </c:tx>
          <c:spPr>
            <a:ln w="19050"/>
            <a:effectLst>
              <a:outerShdw blurRad="50800" dist="38100" dir="2700000" algn="tl" rotWithShape="0">
                <a:srgbClr val="000000">
                  <a:alpha val="43000"/>
                </a:srgbClr>
              </a:outerShdw>
            </a:effectLst>
          </c:spPr>
          <c:marker>
            <c:symbol val="none"/>
          </c:marker>
          <c:cat>
            <c:strRef>
              <c:f>RVAL!$C$4:$C$165</c:f>
              <c:strCache>
                <c:ptCount val="157"/>
                <c:pt idx="0">
                  <c:v>05</c:v>
                </c:pt>
                <c:pt idx="12">
                  <c:v>06</c:v>
                </c:pt>
                <c:pt idx="24">
                  <c:v>07</c:v>
                </c:pt>
                <c:pt idx="36">
                  <c:v>08</c:v>
                </c:pt>
                <c:pt idx="48">
                  <c:v>09</c:v>
                </c:pt>
                <c:pt idx="60">
                  <c:v>10</c:v>
                </c:pt>
                <c:pt idx="72">
                  <c:v>11</c:v>
                </c:pt>
                <c:pt idx="84">
                  <c:v>12</c:v>
                </c:pt>
                <c:pt idx="96">
                  <c:v>13</c:v>
                </c:pt>
                <c:pt idx="108">
                  <c:v>14</c:v>
                </c:pt>
                <c:pt idx="120">
                  <c:v>15</c:v>
                </c:pt>
                <c:pt idx="132">
                  <c:v>16</c:v>
                </c:pt>
                <c:pt idx="144">
                  <c:v>17</c:v>
                </c:pt>
                <c:pt idx="156">
                  <c:v>18</c:v>
                </c:pt>
              </c:strCache>
            </c:strRef>
          </c:cat>
          <c:val>
            <c:numRef>
              <c:f>RVAL!$N$4:$N$165</c:f>
              <c:numCache>
                <c:formatCode>0.00%</c:formatCode>
                <c:ptCount val="162"/>
                <c:pt idx="0">
                  <c:v>0.0191</c:v>
                </c:pt>
                <c:pt idx="1">
                  <c:v>0.0225</c:v>
                </c:pt>
                <c:pt idx="2">
                  <c:v>0.02</c:v>
                </c:pt>
                <c:pt idx="3">
                  <c:v>0.0166</c:v>
                </c:pt>
                <c:pt idx="4">
                  <c:v>0.0186</c:v>
                </c:pt>
                <c:pt idx="5">
                  <c:v>0.0175</c:v>
                </c:pt>
                <c:pt idx="6">
                  <c:v>0.0114</c:v>
                </c:pt>
                <c:pt idx="7">
                  <c:v>0.0162</c:v>
                </c:pt>
                <c:pt idx="8">
                  <c:v>0.018</c:v>
                </c:pt>
                <c:pt idx="9">
                  <c:v>0.0164</c:v>
                </c:pt>
                <c:pt idx="10">
                  <c:v>0.0181</c:v>
                </c:pt>
                <c:pt idx="11">
                  <c:v>0.0188</c:v>
                </c:pt>
                <c:pt idx="12">
                  <c:v>0.0183</c:v>
                </c:pt>
                <c:pt idx="13">
                  <c:v>0.0173</c:v>
                </c:pt>
                <c:pt idx="14">
                  <c:v>0.0158</c:v>
                </c:pt>
                <c:pt idx="15">
                  <c:v>0.0151</c:v>
                </c:pt>
                <c:pt idx="16">
                  <c:v>0.0149</c:v>
                </c:pt>
                <c:pt idx="17">
                  <c:v>0.016</c:v>
                </c:pt>
                <c:pt idx="18">
                  <c:v>0.0179</c:v>
                </c:pt>
                <c:pt idx="19">
                  <c:v>0.0165</c:v>
                </c:pt>
                <c:pt idx="20">
                  <c:v>0.0158</c:v>
                </c:pt>
                <c:pt idx="21">
                  <c:v>0.016</c:v>
                </c:pt>
                <c:pt idx="22">
                  <c:v>0.0165</c:v>
                </c:pt>
                <c:pt idx="23">
                  <c:v>0.0159</c:v>
                </c:pt>
                <c:pt idx="24">
                  <c:v>0.0152</c:v>
                </c:pt>
                <c:pt idx="25">
                  <c:v>0.0146</c:v>
                </c:pt>
                <c:pt idx="26">
                  <c:v>0.0129</c:v>
                </c:pt>
                <c:pt idx="27">
                  <c:v>0.0142</c:v>
                </c:pt>
                <c:pt idx="28">
                  <c:v>0.0135</c:v>
                </c:pt>
                <c:pt idx="29">
                  <c:v>0.0157</c:v>
                </c:pt>
                <c:pt idx="30">
                  <c:v>0.016</c:v>
                </c:pt>
                <c:pt idx="31">
                  <c:v>0.0173</c:v>
                </c:pt>
                <c:pt idx="32">
                  <c:v>0.0163</c:v>
                </c:pt>
                <c:pt idx="33">
                  <c:v>0.0167</c:v>
                </c:pt>
                <c:pt idx="34">
                  <c:v>0.019</c:v>
                </c:pt>
                <c:pt idx="35">
                  <c:v>0.0191</c:v>
                </c:pt>
                <c:pt idx="36">
                  <c:v>0.0191</c:v>
                </c:pt>
                <c:pt idx="37">
                  <c:v>0.0226</c:v>
                </c:pt>
                <c:pt idx="38">
                  <c:v>0.0257</c:v>
                </c:pt>
                <c:pt idx="39">
                  <c:v>0.0251</c:v>
                </c:pt>
                <c:pt idx="40">
                  <c:v>0.022</c:v>
                </c:pt>
                <c:pt idx="41">
                  <c:v>0.0205</c:v>
                </c:pt>
                <c:pt idx="42">
                  <c:v>0.0244</c:v>
                </c:pt>
                <c:pt idx="43">
                  <c:v>0.0262</c:v>
                </c:pt>
                <c:pt idx="44">
                  <c:v>0.0266</c:v>
                </c:pt>
                <c:pt idx="45">
                  <c:v>0.0259</c:v>
                </c:pt>
                <c:pt idx="46">
                  <c:v>0.0292</c:v>
                </c:pt>
                <c:pt idx="47">
                  <c:v>0.0311</c:v>
                </c:pt>
                <c:pt idx="48">
                  <c:v>0.0308</c:v>
                </c:pt>
                <c:pt idx="49">
                  <c:v>0.0248</c:v>
                </c:pt>
                <c:pt idx="50">
                  <c:v>0.0221</c:v>
                </c:pt>
                <c:pt idx="51">
                  <c:v>0.0192</c:v>
                </c:pt>
                <c:pt idx="52">
                  <c:v>0.0154</c:v>
                </c:pt>
                <c:pt idx="53">
                  <c:v>0.0187</c:v>
                </c:pt>
                <c:pt idx="54">
                  <c:v>0.0164</c:v>
                </c:pt>
                <c:pt idx="55">
                  <c:v>0.0155</c:v>
                </c:pt>
                <c:pt idx="56">
                  <c:v>0.0158</c:v>
                </c:pt>
                <c:pt idx="57">
                  <c:v>0.0164</c:v>
                </c:pt>
                <c:pt idx="58">
                  <c:v>0.0143</c:v>
                </c:pt>
                <c:pt idx="59">
                  <c:v>0.0135</c:v>
                </c:pt>
                <c:pt idx="60">
                  <c:v>0.0125</c:v>
                </c:pt>
                <c:pt idx="61">
                  <c:v>0.0128</c:v>
                </c:pt>
                <c:pt idx="62">
                  <c:v>0.0126</c:v>
                </c:pt>
                <c:pt idx="63">
                  <c:v>0.01</c:v>
                </c:pt>
                <c:pt idx="64">
                  <c:v>0.0141</c:v>
                </c:pt>
                <c:pt idx="65">
                  <c:v>0.0239</c:v>
                </c:pt>
                <c:pt idx="66">
                  <c:v>0.0224</c:v>
                </c:pt>
                <c:pt idx="67">
                  <c:v>0.0252</c:v>
                </c:pt>
                <c:pt idx="68">
                  <c:v>0.0241</c:v>
                </c:pt>
                <c:pt idx="69">
                  <c:v>0.0167</c:v>
                </c:pt>
                <c:pt idx="70">
                  <c:v>0.0164</c:v>
                </c:pt>
                <c:pt idx="71">
                  <c:v>0.0152</c:v>
                </c:pt>
                <c:pt idx="72">
                  <c:v>0.0135</c:v>
                </c:pt>
                <c:pt idx="73">
                  <c:v>0.0142</c:v>
                </c:pt>
                <c:pt idx="74">
                  <c:v>0.0145</c:v>
                </c:pt>
                <c:pt idx="75">
                  <c:v>0.0132</c:v>
                </c:pt>
                <c:pt idx="76">
                  <c:v>0.0143</c:v>
                </c:pt>
                <c:pt idx="77">
                  <c:v>0.015</c:v>
                </c:pt>
                <c:pt idx="78">
                  <c:v>0.0155</c:v>
                </c:pt>
                <c:pt idx="79">
                  <c:v>0.0192</c:v>
                </c:pt>
                <c:pt idx="80">
                  <c:v>0.0203</c:v>
                </c:pt>
                <c:pt idx="81">
                  <c:v>0.0207</c:v>
                </c:pt>
                <c:pt idx="82">
                  <c:v>0.0189</c:v>
                </c:pt>
                <c:pt idx="83">
                  <c:v>0.0197</c:v>
                </c:pt>
                <c:pt idx="84">
                  <c:v>0.0201</c:v>
                </c:pt>
                <c:pt idx="85">
                  <c:v>0.0198</c:v>
                </c:pt>
                <c:pt idx="86">
                  <c:v>0.0182</c:v>
                </c:pt>
                <c:pt idx="87">
                  <c:v>0.0183</c:v>
                </c:pt>
                <c:pt idx="88">
                  <c:v>0.0198</c:v>
                </c:pt>
                <c:pt idx="89">
                  <c:v>0.0204</c:v>
                </c:pt>
                <c:pt idx="90">
                  <c:v>0.0202</c:v>
                </c:pt>
                <c:pt idx="91">
                  <c:v>0.0198</c:v>
                </c:pt>
                <c:pt idx="92">
                  <c:v>0.0168</c:v>
                </c:pt>
                <c:pt idx="93">
                  <c:v>0.0166</c:v>
                </c:pt>
                <c:pt idx="94">
                  <c:v>0.0167</c:v>
                </c:pt>
                <c:pt idx="95">
                  <c:v>0.0163</c:v>
                </c:pt>
                <c:pt idx="96">
                  <c:v>0.0162</c:v>
                </c:pt>
                <c:pt idx="97">
                  <c:v>0.0158</c:v>
                </c:pt>
                <c:pt idx="98">
                  <c:v>0.0158</c:v>
                </c:pt>
                <c:pt idx="99">
                  <c:v>0.0164</c:v>
                </c:pt>
                <c:pt idx="100">
                  <c:v>0.0188</c:v>
                </c:pt>
                <c:pt idx="101">
                  <c:v>0.0196</c:v>
                </c:pt>
                <c:pt idx="102">
                  <c:v>0.0173</c:v>
                </c:pt>
                <c:pt idx="103">
                  <c:v>0.0184</c:v>
                </c:pt>
                <c:pt idx="104">
                  <c:v>0.0151</c:v>
                </c:pt>
                <c:pt idx="105">
                  <c:v>0.0148</c:v>
                </c:pt>
                <c:pt idx="106">
                  <c:v>0.0157</c:v>
                </c:pt>
                <c:pt idx="107">
                  <c:v>0.0158</c:v>
                </c:pt>
                <c:pt idx="108">
                  <c:v>0.0146</c:v>
                </c:pt>
                <c:pt idx="109">
                  <c:v>0.0166</c:v>
                </c:pt>
                <c:pt idx="110">
                  <c:v>0.0168</c:v>
                </c:pt>
                <c:pt idx="111">
                  <c:v>0.0162</c:v>
                </c:pt>
                <c:pt idx="112">
                  <c:v>0.0156</c:v>
                </c:pt>
                <c:pt idx="113">
                  <c:v>0.0154</c:v>
                </c:pt>
                <c:pt idx="114">
                  <c:v>0.0158</c:v>
                </c:pt>
                <c:pt idx="115">
                  <c:v>0.0168</c:v>
                </c:pt>
                <c:pt idx="116">
                  <c:v>0.0167</c:v>
                </c:pt>
                <c:pt idx="117">
                  <c:v>0.0168</c:v>
                </c:pt>
                <c:pt idx="118">
                  <c:v>0.0164</c:v>
                </c:pt>
                <c:pt idx="119">
                  <c:v>0.0166</c:v>
                </c:pt>
                <c:pt idx="120">
                  <c:v>0.0178</c:v>
                </c:pt>
                <c:pt idx="121">
                  <c:v>0.0182</c:v>
                </c:pt>
                <c:pt idx="122">
                  <c:v>0.0165</c:v>
                </c:pt>
                <c:pt idx="123">
                  <c:v>0.0174</c:v>
                </c:pt>
                <c:pt idx="124">
                  <c:v>0.0167</c:v>
                </c:pt>
                <c:pt idx="125">
                  <c:v>0.0166</c:v>
                </c:pt>
                <c:pt idx="126">
                  <c:v>0.0166</c:v>
                </c:pt>
                <c:pt idx="127">
                  <c:v>0.0167</c:v>
                </c:pt>
                <c:pt idx="128">
                  <c:v>0.0169</c:v>
                </c:pt>
                <c:pt idx="129">
                  <c:v>0.0169</c:v>
                </c:pt>
                <c:pt idx="130">
                  <c:v>0.017</c:v>
                </c:pt>
                <c:pt idx="131">
                  <c:v>0.0177</c:v>
                </c:pt>
                <c:pt idx="132">
                  <c:v>0.017</c:v>
                </c:pt>
                <c:pt idx="133">
                  <c:v>0.0184</c:v>
                </c:pt>
                <c:pt idx="134">
                  <c:v>0.0182</c:v>
                </c:pt>
                <c:pt idx="135">
                  <c:v>0.0185</c:v>
                </c:pt>
                <c:pt idx="136">
                  <c:v>0.0183</c:v>
                </c:pt>
                <c:pt idx="137">
                  <c:v>0.0184</c:v>
                </c:pt>
                <c:pt idx="138">
                  <c:v>0.0198</c:v>
                </c:pt>
                <c:pt idx="139">
                  <c:v>0.0187</c:v>
                </c:pt>
                <c:pt idx="140">
                  <c:v>0.0179</c:v>
                </c:pt>
                <c:pt idx="141">
                  <c:v>0.0171</c:v>
                </c:pt>
                <c:pt idx="142">
                  <c:v>0.0189</c:v>
                </c:pt>
                <c:pt idx="143">
                  <c:v>0.0183</c:v>
                </c:pt>
                <c:pt idx="144">
                  <c:v>0.0176</c:v>
                </c:pt>
                <c:pt idx="145">
                  <c:v>0.0174</c:v>
                </c:pt>
                <c:pt idx="146">
                  <c:v>0.018</c:v>
                </c:pt>
                <c:pt idx="147">
                  <c:v>0.0173</c:v>
                </c:pt>
                <c:pt idx="148">
                  <c:v>0.0165</c:v>
                </c:pt>
                <c:pt idx="149">
                  <c:v>0.0169</c:v>
                </c:pt>
                <c:pt idx="150">
                  <c:v>0.016</c:v>
                </c:pt>
                <c:pt idx="151">
                  <c:v>0.0161</c:v>
                </c:pt>
                <c:pt idx="152">
                  <c:v>0.0163</c:v>
                </c:pt>
                <c:pt idx="153">
                  <c:v>0.0158</c:v>
                </c:pt>
                <c:pt idx="154">
                  <c:v>0.0155</c:v>
                </c:pt>
                <c:pt idx="155">
                  <c:v>0.0159</c:v>
                </c:pt>
                <c:pt idx="156">
                  <c:v>0.0153</c:v>
                </c:pt>
                <c:pt idx="157">
                  <c:v>0.0161</c:v>
                </c:pt>
                <c:pt idx="158">
                  <c:v>0.0186</c:v>
                </c:pt>
                <c:pt idx="159">
                  <c:v>0.0165</c:v>
                </c:pt>
                <c:pt idx="160">
                  <c:v>0.0193</c:v>
                </c:pt>
                <c:pt idx="161">
                  <c:v>0.0182</c:v>
                </c:pt>
              </c:numCache>
            </c:numRef>
          </c:val>
          <c:smooth val="0"/>
        </c:ser>
        <c:ser>
          <c:idx val="1"/>
          <c:order val="1"/>
          <c:tx>
            <c:v>15yrFLM</c:v>
          </c:tx>
          <c:spPr>
            <a:ln w="19050"/>
            <a:effectLst>
              <a:outerShdw blurRad="50800" dist="38100" dir="2700000" algn="tl" rotWithShape="0">
                <a:srgbClr val="000000">
                  <a:alpha val="43000"/>
                </a:srgbClr>
              </a:outerShdw>
            </a:effectLst>
          </c:spPr>
          <c:marker>
            <c:symbol val="none"/>
          </c:marker>
          <c:cat>
            <c:strRef>
              <c:f>RVAL!$C$4:$C$165</c:f>
              <c:strCache>
                <c:ptCount val="157"/>
                <c:pt idx="0">
                  <c:v>05</c:v>
                </c:pt>
                <c:pt idx="12">
                  <c:v>06</c:v>
                </c:pt>
                <c:pt idx="24">
                  <c:v>07</c:v>
                </c:pt>
                <c:pt idx="36">
                  <c:v>08</c:v>
                </c:pt>
                <c:pt idx="48">
                  <c:v>09</c:v>
                </c:pt>
                <c:pt idx="60">
                  <c:v>10</c:v>
                </c:pt>
                <c:pt idx="72">
                  <c:v>11</c:v>
                </c:pt>
                <c:pt idx="84">
                  <c:v>12</c:v>
                </c:pt>
                <c:pt idx="96">
                  <c:v>13</c:v>
                </c:pt>
                <c:pt idx="108">
                  <c:v>14</c:v>
                </c:pt>
                <c:pt idx="120">
                  <c:v>15</c:v>
                </c:pt>
                <c:pt idx="132">
                  <c:v>16</c:v>
                </c:pt>
                <c:pt idx="144">
                  <c:v>17</c:v>
                </c:pt>
                <c:pt idx="156">
                  <c:v>18</c:v>
                </c:pt>
              </c:strCache>
            </c:strRef>
          </c:cat>
          <c:val>
            <c:numRef>
              <c:f>RVAL!$O$4:$O$165</c:f>
              <c:numCache>
                <c:formatCode>0.00%</c:formatCode>
                <c:ptCount val="162"/>
                <c:pt idx="0">
                  <c:v>0.0122</c:v>
                </c:pt>
                <c:pt idx="1">
                  <c:v>0.0104</c:v>
                </c:pt>
                <c:pt idx="2">
                  <c:v>0.0125</c:v>
                </c:pt>
                <c:pt idx="3">
                  <c:v>0.013</c:v>
                </c:pt>
                <c:pt idx="4">
                  <c:v>0.0135</c:v>
                </c:pt>
                <c:pt idx="5">
                  <c:v>0.0132</c:v>
                </c:pt>
                <c:pt idx="6">
                  <c:v>0.0115</c:v>
                </c:pt>
                <c:pt idx="7">
                  <c:v>0.0142</c:v>
                </c:pt>
                <c:pt idx="8">
                  <c:v>0.0125</c:v>
                </c:pt>
                <c:pt idx="9">
                  <c:v>0.012</c:v>
                </c:pt>
                <c:pt idx="10">
                  <c:v>0.0136</c:v>
                </c:pt>
                <c:pt idx="11">
                  <c:v>0.014</c:v>
                </c:pt>
                <c:pt idx="12">
                  <c:v>0.0121</c:v>
                </c:pt>
                <c:pt idx="13">
                  <c:v>0.0132</c:v>
                </c:pt>
                <c:pt idx="14">
                  <c:v>0.0117</c:v>
                </c:pt>
                <c:pt idx="15">
                  <c:v>0.0123</c:v>
                </c:pt>
                <c:pt idx="16">
                  <c:v>0.0117</c:v>
                </c:pt>
                <c:pt idx="17">
                  <c:v>0.0121</c:v>
                </c:pt>
                <c:pt idx="18">
                  <c:v>0.0141</c:v>
                </c:pt>
                <c:pt idx="19">
                  <c:v>0.0144</c:v>
                </c:pt>
                <c:pt idx="20">
                  <c:v>0.0138</c:v>
                </c:pt>
                <c:pt idx="21">
                  <c:v>0.0153</c:v>
                </c:pt>
                <c:pt idx="22">
                  <c:v>0.0142</c:v>
                </c:pt>
                <c:pt idx="23">
                  <c:v>0.0123</c:v>
                </c:pt>
                <c:pt idx="24">
                  <c:v>0.0116</c:v>
                </c:pt>
                <c:pt idx="25">
                  <c:v>0.0144</c:v>
                </c:pt>
                <c:pt idx="26">
                  <c:v>0.0128</c:v>
                </c:pt>
                <c:pt idx="27">
                  <c:v>0.0132</c:v>
                </c:pt>
                <c:pt idx="28">
                  <c:v>0.0125</c:v>
                </c:pt>
                <c:pt idx="29">
                  <c:v>0.0138</c:v>
                </c:pt>
                <c:pt idx="30">
                  <c:v>0.017</c:v>
                </c:pt>
                <c:pt idx="31">
                  <c:v>0.0201</c:v>
                </c:pt>
                <c:pt idx="32">
                  <c:v>0.0174</c:v>
                </c:pt>
                <c:pt idx="33">
                  <c:v>0.017</c:v>
                </c:pt>
                <c:pt idx="34">
                  <c:v>0.0209</c:v>
                </c:pt>
                <c:pt idx="35">
                  <c:v>0.0209</c:v>
                </c:pt>
                <c:pt idx="36">
                  <c:v>0.0198</c:v>
                </c:pt>
                <c:pt idx="37">
                  <c:v>0.0276</c:v>
                </c:pt>
                <c:pt idx="38">
                  <c:v>0.0246</c:v>
                </c:pt>
                <c:pt idx="39">
                  <c:v>0.0228</c:v>
                </c:pt>
                <c:pt idx="40">
                  <c:v>0.0198</c:v>
                </c:pt>
                <c:pt idx="41">
                  <c:v>0.0243</c:v>
                </c:pt>
                <c:pt idx="42">
                  <c:v>0.0251</c:v>
                </c:pt>
                <c:pt idx="43">
                  <c:v>0.0248</c:v>
                </c:pt>
                <c:pt idx="44">
                  <c:v>0.0241</c:v>
                </c:pt>
                <c:pt idx="45">
                  <c:v>0.029</c:v>
                </c:pt>
                <c:pt idx="46">
                  <c:v>0.0339</c:v>
                </c:pt>
                <c:pt idx="47">
                  <c:v>0.0296</c:v>
                </c:pt>
                <c:pt idx="48">
                  <c:v>0.0253</c:v>
                </c:pt>
                <c:pt idx="49">
                  <c:v>0.0199</c:v>
                </c:pt>
                <c:pt idx="50">
                  <c:v>0.0232</c:v>
                </c:pt>
                <c:pt idx="51">
                  <c:v>0.0178</c:v>
                </c:pt>
                <c:pt idx="52">
                  <c:v>0.0147</c:v>
                </c:pt>
                <c:pt idx="53">
                  <c:v>0.0168</c:v>
                </c:pt>
                <c:pt idx="54">
                  <c:v>0.0155</c:v>
                </c:pt>
                <c:pt idx="55">
                  <c:v>0.0155</c:v>
                </c:pt>
                <c:pt idx="56">
                  <c:v>0.0153</c:v>
                </c:pt>
                <c:pt idx="57">
                  <c:v>0.0148</c:v>
                </c:pt>
                <c:pt idx="58">
                  <c:v>0.016</c:v>
                </c:pt>
                <c:pt idx="59">
                  <c:v>0.0115</c:v>
                </c:pt>
                <c:pt idx="60">
                  <c:v>0.013</c:v>
                </c:pt>
                <c:pt idx="61">
                  <c:v>0.0135</c:v>
                </c:pt>
                <c:pt idx="62">
                  <c:v>0.0105</c:v>
                </c:pt>
                <c:pt idx="63">
                  <c:v>0.0127</c:v>
                </c:pt>
                <c:pt idx="64">
                  <c:v>0.0146</c:v>
                </c:pt>
                <c:pt idx="65">
                  <c:v>0.0171</c:v>
                </c:pt>
                <c:pt idx="66">
                  <c:v>0.017</c:v>
                </c:pt>
                <c:pt idx="67">
                  <c:v>0.0194</c:v>
                </c:pt>
                <c:pt idx="68">
                  <c:v>0.0184</c:v>
                </c:pt>
                <c:pt idx="69">
                  <c:v>0.0177</c:v>
                </c:pt>
                <c:pt idx="70">
                  <c:v>0.0161</c:v>
                </c:pt>
                <c:pt idx="71">
                  <c:v>0.0149</c:v>
                </c:pt>
                <c:pt idx="72">
                  <c:v>0.0138</c:v>
                </c:pt>
                <c:pt idx="73">
                  <c:v>0.014</c:v>
                </c:pt>
                <c:pt idx="74">
                  <c:v>0.0119</c:v>
                </c:pt>
                <c:pt idx="75">
                  <c:v>0.0131</c:v>
                </c:pt>
                <c:pt idx="76">
                  <c:v>0.0141</c:v>
                </c:pt>
                <c:pt idx="77">
                  <c:v>0.0119</c:v>
                </c:pt>
                <c:pt idx="78">
                  <c:v>0.0157</c:v>
                </c:pt>
                <c:pt idx="79">
                  <c:v>0.0188</c:v>
                </c:pt>
                <c:pt idx="80">
                  <c:v>0.0185</c:v>
                </c:pt>
                <c:pt idx="81">
                  <c:v>0.018</c:v>
                </c:pt>
                <c:pt idx="82">
                  <c:v>0.0177</c:v>
                </c:pt>
                <c:pt idx="83">
                  <c:v>0.0189</c:v>
                </c:pt>
                <c:pt idx="84">
                  <c:v>0.02</c:v>
                </c:pt>
                <c:pt idx="85">
                  <c:v>0.018</c:v>
                </c:pt>
                <c:pt idx="86">
                  <c:v>0.0162</c:v>
                </c:pt>
                <c:pt idx="87">
                  <c:v>0.0179</c:v>
                </c:pt>
                <c:pt idx="88">
                  <c:v>0.0194</c:v>
                </c:pt>
                <c:pt idx="89">
                  <c:v>0.0183</c:v>
                </c:pt>
                <c:pt idx="90">
                  <c:v>0.019</c:v>
                </c:pt>
                <c:pt idx="91">
                  <c:v>0.0178</c:v>
                </c:pt>
                <c:pt idx="92">
                  <c:v>0.0169</c:v>
                </c:pt>
                <c:pt idx="93">
                  <c:v>0.0158</c:v>
                </c:pt>
                <c:pt idx="94">
                  <c:v>0.016</c:v>
                </c:pt>
                <c:pt idx="95">
                  <c:v>0.0147</c:v>
                </c:pt>
                <c:pt idx="96">
                  <c:v>0.0143</c:v>
                </c:pt>
                <c:pt idx="97">
                  <c:v>0.015</c:v>
                </c:pt>
                <c:pt idx="98">
                  <c:v>0.0152</c:v>
                </c:pt>
                <c:pt idx="99">
                  <c:v>0.015</c:v>
                </c:pt>
                <c:pt idx="100">
                  <c:v>0.0143</c:v>
                </c:pt>
                <c:pt idx="101">
                  <c:v>0.0154</c:v>
                </c:pt>
                <c:pt idx="102">
                  <c:v>0.0139</c:v>
                </c:pt>
                <c:pt idx="103">
                  <c:v>0.0128</c:v>
                </c:pt>
                <c:pt idx="104">
                  <c:v>0.0135</c:v>
                </c:pt>
                <c:pt idx="105">
                  <c:v>0.0125</c:v>
                </c:pt>
                <c:pt idx="106">
                  <c:v>0.012</c:v>
                </c:pt>
                <c:pt idx="107">
                  <c:v>0.0107</c:v>
                </c:pt>
                <c:pt idx="108">
                  <c:v>0.0127</c:v>
                </c:pt>
                <c:pt idx="109">
                  <c:v>0.0126</c:v>
                </c:pt>
                <c:pt idx="110">
                  <c:v>0.0112</c:v>
                </c:pt>
                <c:pt idx="111">
                  <c:v>0.0114</c:v>
                </c:pt>
                <c:pt idx="112">
                  <c:v>0.0115</c:v>
                </c:pt>
                <c:pt idx="113">
                  <c:v>0.0109</c:v>
                </c:pt>
                <c:pt idx="114">
                  <c:v>0.0099</c:v>
                </c:pt>
                <c:pt idx="115">
                  <c:v>0.012</c:v>
                </c:pt>
                <c:pt idx="116">
                  <c:v>0.0114</c:v>
                </c:pt>
                <c:pt idx="117">
                  <c:v>0.0108</c:v>
                </c:pt>
                <c:pt idx="118">
                  <c:v>0.0128</c:v>
                </c:pt>
                <c:pt idx="119">
                  <c:v>0.0117</c:v>
                </c:pt>
                <c:pt idx="120">
                  <c:v>0.0149</c:v>
                </c:pt>
                <c:pt idx="121">
                  <c:v>0.0125</c:v>
                </c:pt>
                <c:pt idx="122">
                  <c:v>0.0126</c:v>
                </c:pt>
                <c:pt idx="123">
                  <c:v>0.0115</c:v>
                </c:pt>
                <c:pt idx="124">
                  <c:v>0.0125</c:v>
                </c:pt>
                <c:pt idx="125">
                  <c:v>0.0114</c:v>
                </c:pt>
                <c:pt idx="126">
                  <c:v>0.0124</c:v>
                </c:pt>
                <c:pt idx="127">
                  <c:v>0.0112</c:v>
                </c:pt>
                <c:pt idx="128">
                  <c:v>0.0133</c:v>
                </c:pt>
                <c:pt idx="129">
                  <c:v>0.011</c:v>
                </c:pt>
                <c:pt idx="130">
                  <c:v>0.0128</c:v>
                </c:pt>
                <c:pt idx="131">
                  <c:v>0.0115</c:v>
                </c:pt>
                <c:pt idx="132">
                  <c:v>0.0178</c:v>
                </c:pt>
                <c:pt idx="133">
                  <c:v>0.0179</c:v>
                </c:pt>
                <c:pt idx="134">
                  <c:v>0.0178</c:v>
                </c:pt>
                <c:pt idx="135">
                  <c:v>0.0166</c:v>
                </c:pt>
                <c:pt idx="136">
                  <c:v>0.0159</c:v>
                </c:pt>
                <c:pt idx="137">
                  <c:v>0.0192</c:v>
                </c:pt>
                <c:pt idx="138">
                  <c:v>0.0184</c:v>
                </c:pt>
                <c:pt idx="139">
                  <c:v>0.0167</c:v>
                </c:pt>
                <c:pt idx="140">
                  <c:v>0.017</c:v>
                </c:pt>
                <c:pt idx="141">
                  <c:v>0.0151</c:v>
                </c:pt>
                <c:pt idx="142">
                  <c:v>0.0123</c:v>
                </c:pt>
                <c:pt idx="143">
                  <c:v>0.0143</c:v>
                </c:pt>
                <c:pt idx="144">
                  <c:v>0.014</c:v>
                </c:pt>
                <c:pt idx="145">
                  <c:v>0.0145</c:v>
                </c:pt>
                <c:pt idx="146">
                  <c:v>0.0148</c:v>
                </c:pt>
                <c:pt idx="147">
                  <c:v>0.0151</c:v>
                </c:pt>
                <c:pt idx="148">
                  <c:v>0.0156</c:v>
                </c:pt>
                <c:pt idx="149">
                  <c:v>0.014</c:v>
                </c:pt>
                <c:pt idx="150">
                  <c:v>0.0147</c:v>
                </c:pt>
                <c:pt idx="151">
                  <c:v>0.0157</c:v>
                </c:pt>
                <c:pt idx="152">
                  <c:v>0.0133</c:v>
                </c:pt>
                <c:pt idx="153">
                  <c:v>0.0135</c:v>
                </c:pt>
                <c:pt idx="154">
                  <c:v>0.0131</c:v>
                </c:pt>
                <c:pt idx="155">
                  <c:v>0.0136</c:v>
                </c:pt>
                <c:pt idx="156">
                  <c:v>0.0111</c:v>
                </c:pt>
                <c:pt idx="157">
                  <c:v>0.012</c:v>
                </c:pt>
                <c:pt idx="158">
                  <c:v>0.0146</c:v>
                </c:pt>
                <c:pt idx="159">
                  <c:v>0.0123</c:v>
                </c:pt>
                <c:pt idx="160">
                  <c:v>0.0154</c:v>
                </c:pt>
                <c:pt idx="161">
                  <c:v>0.0143</c:v>
                </c:pt>
              </c:numCache>
            </c:numRef>
          </c:val>
          <c:smooth val="0"/>
        </c:ser>
        <c:ser>
          <c:idx val="2"/>
          <c:order val="2"/>
          <c:tx>
            <c:v>5yr Auto</c:v>
          </c:tx>
          <c:spPr>
            <a:ln w="19050"/>
            <a:effectLst>
              <a:outerShdw blurRad="50800" dist="38100" dir="2700000" algn="tl" rotWithShape="0">
                <a:srgbClr val="000000">
                  <a:alpha val="43000"/>
                </a:srgbClr>
              </a:outerShdw>
            </a:effectLst>
          </c:spPr>
          <c:marker>
            <c:symbol val="none"/>
          </c:marker>
          <c:cat>
            <c:strRef>
              <c:f>RVAL!$C$4:$C$165</c:f>
              <c:strCache>
                <c:ptCount val="157"/>
                <c:pt idx="0">
                  <c:v>05</c:v>
                </c:pt>
                <c:pt idx="12">
                  <c:v>06</c:v>
                </c:pt>
                <c:pt idx="24">
                  <c:v>07</c:v>
                </c:pt>
                <c:pt idx="36">
                  <c:v>08</c:v>
                </c:pt>
                <c:pt idx="48">
                  <c:v>09</c:v>
                </c:pt>
                <c:pt idx="60">
                  <c:v>10</c:v>
                </c:pt>
                <c:pt idx="72">
                  <c:v>11</c:v>
                </c:pt>
                <c:pt idx="84">
                  <c:v>12</c:v>
                </c:pt>
                <c:pt idx="96">
                  <c:v>13</c:v>
                </c:pt>
                <c:pt idx="108">
                  <c:v>14</c:v>
                </c:pt>
                <c:pt idx="120">
                  <c:v>15</c:v>
                </c:pt>
                <c:pt idx="132">
                  <c:v>16</c:v>
                </c:pt>
                <c:pt idx="144">
                  <c:v>17</c:v>
                </c:pt>
                <c:pt idx="156">
                  <c:v>18</c:v>
                </c:pt>
              </c:strCache>
            </c:strRef>
          </c:cat>
          <c:val>
            <c:numRef>
              <c:f>RVAL!$P$4:$P$165</c:f>
              <c:numCache>
                <c:formatCode>0.00%</c:formatCode>
                <c:ptCount val="162"/>
                <c:pt idx="0">
                  <c:v>0.0273</c:v>
                </c:pt>
                <c:pt idx="1">
                  <c:v>0.0271</c:v>
                </c:pt>
                <c:pt idx="2">
                  <c:v>0.0249</c:v>
                </c:pt>
                <c:pt idx="3">
                  <c:v>0.0256</c:v>
                </c:pt>
                <c:pt idx="4">
                  <c:v>0.0259</c:v>
                </c:pt>
                <c:pt idx="5">
                  <c:v>0.0206</c:v>
                </c:pt>
                <c:pt idx="6">
                  <c:v>0.0184</c:v>
                </c:pt>
                <c:pt idx="7">
                  <c:v>0.018</c:v>
                </c:pt>
                <c:pt idx="8">
                  <c:v>0.0192</c:v>
                </c:pt>
                <c:pt idx="9">
                  <c:v>0.0171</c:v>
                </c:pt>
                <c:pt idx="10">
                  <c:v>0.0169</c:v>
                </c:pt>
                <c:pt idx="11">
                  <c:v>0.0186</c:v>
                </c:pt>
                <c:pt idx="12">
                  <c:v>0.019</c:v>
                </c:pt>
                <c:pt idx="13">
                  <c:v>0.0161</c:v>
                </c:pt>
                <c:pt idx="14">
                  <c:v>0.0156</c:v>
                </c:pt>
                <c:pt idx="15">
                  <c:v>0.0148</c:v>
                </c:pt>
                <c:pt idx="16">
                  <c:v>0.014</c:v>
                </c:pt>
                <c:pt idx="17">
                  <c:v>0.0141</c:v>
                </c:pt>
                <c:pt idx="18">
                  <c:v>0.0153</c:v>
                </c:pt>
                <c:pt idx="19">
                  <c:v>0.0162</c:v>
                </c:pt>
                <c:pt idx="20">
                  <c:v>0.0149</c:v>
                </c:pt>
                <c:pt idx="21">
                  <c:v>0.0148</c:v>
                </c:pt>
                <c:pt idx="22">
                  <c:v>0.0146</c:v>
                </c:pt>
                <c:pt idx="23">
                  <c:v>0.0154</c:v>
                </c:pt>
                <c:pt idx="24">
                  <c:v>0.0153</c:v>
                </c:pt>
                <c:pt idx="25">
                  <c:v>0.0155</c:v>
                </c:pt>
                <c:pt idx="26">
                  <c:v>0.0159</c:v>
                </c:pt>
                <c:pt idx="27">
                  <c:v>0.0154</c:v>
                </c:pt>
                <c:pt idx="28">
                  <c:v>0.0151</c:v>
                </c:pt>
                <c:pt idx="29">
                  <c:v>0.0135</c:v>
                </c:pt>
                <c:pt idx="30">
                  <c:v>0.0137</c:v>
                </c:pt>
                <c:pt idx="31">
                  <c:v>0.0161</c:v>
                </c:pt>
                <c:pt idx="32">
                  <c:v>0.0161</c:v>
                </c:pt>
                <c:pt idx="33">
                  <c:v>0.0177</c:v>
                </c:pt>
                <c:pt idx="34">
                  <c:v>0.0238</c:v>
                </c:pt>
                <c:pt idx="35">
                  <c:v>0.0267</c:v>
                </c:pt>
                <c:pt idx="36">
                  <c:v>0.0324</c:v>
                </c:pt>
                <c:pt idx="37">
                  <c:v>0.0348</c:v>
                </c:pt>
                <c:pt idx="38">
                  <c:v>0.0385</c:v>
                </c:pt>
                <c:pt idx="39">
                  <c:v>0.0357</c:v>
                </c:pt>
                <c:pt idx="40">
                  <c:v>0.031</c:v>
                </c:pt>
                <c:pt idx="41">
                  <c:v>0.0274</c:v>
                </c:pt>
                <c:pt idx="42">
                  <c:v>0.03</c:v>
                </c:pt>
                <c:pt idx="43">
                  <c:v>0.0319</c:v>
                </c:pt>
                <c:pt idx="44">
                  <c:v>0.0348</c:v>
                </c:pt>
                <c:pt idx="45">
                  <c:v>0.0402</c:v>
                </c:pt>
                <c:pt idx="46">
                  <c:v>0.0437</c:v>
                </c:pt>
                <c:pt idx="47">
                  <c:v>0.0443</c:v>
                </c:pt>
                <c:pt idx="48">
                  <c:v>0.0412</c:v>
                </c:pt>
                <c:pt idx="49">
                  <c:v>0.0363</c:v>
                </c:pt>
                <c:pt idx="50">
                  <c:v>0.0354</c:v>
                </c:pt>
                <c:pt idx="51">
                  <c:v>0.0331</c:v>
                </c:pt>
                <c:pt idx="52">
                  <c:v>0.0323</c:v>
                </c:pt>
                <c:pt idx="53">
                  <c:v>0.0306</c:v>
                </c:pt>
                <c:pt idx="54">
                  <c:v>0.0332</c:v>
                </c:pt>
                <c:pt idx="55">
                  <c:v>0.0306</c:v>
                </c:pt>
                <c:pt idx="56">
                  <c:v>0.0317</c:v>
                </c:pt>
                <c:pt idx="57">
                  <c:v>0.0329</c:v>
                </c:pt>
                <c:pt idx="58">
                  <c:v>0.0338</c:v>
                </c:pt>
                <c:pt idx="59">
                  <c:v>0.0323</c:v>
                </c:pt>
                <c:pt idx="60">
                  <c:v>0.0312</c:v>
                </c:pt>
                <c:pt idx="61">
                  <c:v>0.032</c:v>
                </c:pt>
                <c:pt idx="62">
                  <c:v>0.0317</c:v>
                </c:pt>
                <c:pt idx="63">
                  <c:v>0.0299</c:v>
                </c:pt>
                <c:pt idx="64">
                  <c:v>0.033</c:v>
                </c:pt>
                <c:pt idx="65">
                  <c:v>0.0365</c:v>
                </c:pt>
                <c:pt idx="66">
                  <c:v>0.0374</c:v>
                </c:pt>
                <c:pt idx="67">
                  <c:v>0.0407</c:v>
                </c:pt>
                <c:pt idx="68">
                  <c:v>0.0391</c:v>
                </c:pt>
                <c:pt idx="69">
                  <c:v>0.0291</c:v>
                </c:pt>
                <c:pt idx="70">
                  <c:v>0.0275</c:v>
                </c:pt>
                <c:pt idx="71">
                  <c:v>0.025</c:v>
                </c:pt>
                <c:pt idx="72">
                  <c:v>0.0324</c:v>
                </c:pt>
                <c:pt idx="73">
                  <c:v>0.0292</c:v>
                </c:pt>
                <c:pt idx="74">
                  <c:v>0.0293</c:v>
                </c:pt>
                <c:pt idx="75">
                  <c:v>0.0282</c:v>
                </c:pt>
                <c:pt idx="76">
                  <c:v>0.0303</c:v>
                </c:pt>
                <c:pt idx="77">
                  <c:v>0.032</c:v>
                </c:pt>
                <c:pt idx="78">
                  <c:v>0.0317</c:v>
                </c:pt>
                <c:pt idx="79">
                  <c:v>0.0343</c:v>
                </c:pt>
                <c:pt idx="80">
                  <c:v>0.0338</c:v>
                </c:pt>
                <c:pt idx="81">
                  <c:v>0.0333</c:v>
                </c:pt>
                <c:pt idx="82">
                  <c:v>0.0319</c:v>
                </c:pt>
                <c:pt idx="83">
                  <c:v>0.0315</c:v>
                </c:pt>
                <c:pt idx="84">
                  <c:v>0.0317</c:v>
                </c:pt>
                <c:pt idx="85">
                  <c:v>0.0309</c:v>
                </c:pt>
                <c:pt idx="86">
                  <c:v>0.0288</c:v>
                </c:pt>
                <c:pt idx="87">
                  <c:v>0.0289</c:v>
                </c:pt>
                <c:pt idx="88">
                  <c:v>0.029</c:v>
                </c:pt>
                <c:pt idx="89">
                  <c:v>0.0285</c:v>
                </c:pt>
                <c:pt idx="90">
                  <c:v>0.0286</c:v>
                </c:pt>
                <c:pt idx="91">
                  <c:v>0.028</c:v>
                </c:pt>
                <c:pt idx="92">
                  <c:v>0.0281</c:v>
                </c:pt>
                <c:pt idx="93">
                  <c:v>0.0275</c:v>
                </c:pt>
                <c:pt idx="94">
                  <c:v>0.0273</c:v>
                </c:pt>
                <c:pt idx="95">
                  <c:v>0.0271</c:v>
                </c:pt>
                <c:pt idx="96">
                  <c:v>0.0265</c:v>
                </c:pt>
                <c:pt idx="97">
                  <c:v>0.026</c:v>
                </c:pt>
                <c:pt idx="98">
                  <c:v>0.0257</c:v>
                </c:pt>
                <c:pt idx="99">
                  <c:v>0.0257</c:v>
                </c:pt>
                <c:pt idx="100">
                  <c:v>0.0248</c:v>
                </c:pt>
                <c:pt idx="101">
                  <c:v>0.0244</c:v>
                </c:pt>
                <c:pt idx="102">
                  <c:v>0.0233</c:v>
                </c:pt>
                <c:pt idx="103">
                  <c:v>0.023</c:v>
                </c:pt>
                <c:pt idx="104">
                  <c:v>0.0232</c:v>
                </c:pt>
                <c:pt idx="105">
                  <c:v>0.0237</c:v>
                </c:pt>
                <c:pt idx="106">
                  <c:v>0.0242</c:v>
                </c:pt>
                <c:pt idx="107">
                  <c:v>0.0199</c:v>
                </c:pt>
                <c:pt idx="108">
                  <c:v>0.019</c:v>
                </c:pt>
                <c:pt idx="109">
                  <c:v>0.0196</c:v>
                </c:pt>
                <c:pt idx="110">
                  <c:v>0.0183</c:v>
                </c:pt>
                <c:pt idx="111">
                  <c:v>0.0177</c:v>
                </c:pt>
                <c:pt idx="112">
                  <c:v>0.0182</c:v>
                </c:pt>
                <c:pt idx="113">
                  <c:v>0.0173</c:v>
                </c:pt>
                <c:pt idx="114">
                  <c:v>0.0166</c:v>
                </c:pt>
                <c:pt idx="115">
                  <c:v>0.017</c:v>
                </c:pt>
                <c:pt idx="116">
                  <c:v>0.0158</c:v>
                </c:pt>
                <c:pt idx="117">
                  <c:v>0.0175</c:v>
                </c:pt>
                <c:pt idx="118">
                  <c:v>0.0167</c:v>
                </c:pt>
                <c:pt idx="119">
                  <c:v>0.0157</c:v>
                </c:pt>
                <c:pt idx="120">
                  <c:v>0.0173</c:v>
                </c:pt>
                <c:pt idx="121">
                  <c:v>0.0164</c:v>
                </c:pt>
                <c:pt idx="122">
                  <c:v>0.0161</c:v>
                </c:pt>
                <c:pt idx="123">
                  <c:v>0.0176</c:v>
                </c:pt>
                <c:pt idx="124">
                  <c:v>0.0165</c:v>
                </c:pt>
                <c:pt idx="125">
                  <c:v>0.0156</c:v>
                </c:pt>
                <c:pt idx="126">
                  <c:v>0.016</c:v>
                </c:pt>
                <c:pt idx="127">
                  <c:v>0.016</c:v>
                </c:pt>
                <c:pt idx="128">
                  <c:v>0.0164</c:v>
                </c:pt>
                <c:pt idx="129">
                  <c:v>0.0171</c:v>
                </c:pt>
                <c:pt idx="130">
                  <c:v>0.0144</c:v>
                </c:pt>
                <c:pt idx="131">
                  <c:v>0.0138</c:v>
                </c:pt>
                <c:pt idx="132">
                  <c:v>0.0154</c:v>
                </c:pt>
                <c:pt idx="133">
                  <c:v>0.0179</c:v>
                </c:pt>
                <c:pt idx="134">
                  <c:v>0.0164</c:v>
                </c:pt>
                <c:pt idx="135">
                  <c:v>0.0177</c:v>
                </c:pt>
                <c:pt idx="136">
                  <c:v>0.0171</c:v>
                </c:pt>
                <c:pt idx="137">
                  <c:v>0.0182</c:v>
                </c:pt>
                <c:pt idx="138">
                  <c:v>0.0189</c:v>
                </c:pt>
                <c:pt idx="139">
                  <c:v>0.0183</c:v>
                </c:pt>
                <c:pt idx="140">
                  <c:v>0.0177</c:v>
                </c:pt>
                <c:pt idx="141">
                  <c:v>0.0168</c:v>
                </c:pt>
                <c:pt idx="142">
                  <c:v>0.0146</c:v>
                </c:pt>
                <c:pt idx="143">
                  <c:v>0.0119</c:v>
                </c:pt>
                <c:pt idx="144">
                  <c:v>0.0125</c:v>
                </c:pt>
                <c:pt idx="145">
                  <c:v>0.0126</c:v>
                </c:pt>
                <c:pt idx="146">
                  <c:v>0.0116</c:v>
                </c:pt>
                <c:pt idx="147">
                  <c:v>0.0135</c:v>
                </c:pt>
                <c:pt idx="148">
                  <c:v>0.0133</c:v>
                </c:pt>
                <c:pt idx="149">
                  <c:v>0.0133</c:v>
                </c:pt>
                <c:pt idx="150">
                  <c:v>0.0131</c:v>
                </c:pt>
                <c:pt idx="151">
                  <c:v>0.0139</c:v>
                </c:pt>
                <c:pt idx="152">
                  <c:v>0.0137</c:v>
                </c:pt>
                <c:pt idx="153">
                  <c:v>0.0123</c:v>
                </c:pt>
                <c:pt idx="154">
                  <c:v>0.0111</c:v>
                </c:pt>
                <c:pt idx="155">
                  <c:v>0.0099</c:v>
                </c:pt>
                <c:pt idx="156">
                  <c:v>0.0068</c:v>
                </c:pt>
                <c:pt idx="157">
                  <c:v>0.0059</c:v>
                </c:pt>
                <c:pt idx="158">
                  <c:v>0.0065</c:v>
                </c:pt>
                <c:pt idx="159">
                  <c:v>0.0045</c:v>
                </c:pt>
                <c:pt idx="160">
                  <c:v>0.0061</c:v>
                </c:pt>
                <c:pt idx="161">
                  <c:v>0.0055</c:v>
                </c:pt>
              </c:numCache>
            </c:numRef>
          </c:val>
          <c:smooth val="0"/>
        </c:ser>
        <c:dLbls>
          <c:showLegendKey val="0"/>
          <c:showVal val="0"/>
          <c:showCatName val="0"/>
          <c:showSerName val="0"/>
          <c:showPercent val="0"/>
          <c:showBubbleSize val="0"/>
        </c:dLbls>
        <c:marker val="1"/>
        <c:smooth val="0"/>
        <c:axId val="-2088693560"/>
        <c:axId val="-2088696584"/>
      </c:lineChart>
      <c:catAx>
        <c:axId val="-2088693560"/>
        <c:scaling>
          <c:orientation val="minMax"/>
        </c:scaling>
        <c:delete val="0"/>
        <c:axPos val="b"/>
        <c:numFmt formatCode="0.00%" sourceLinked="1"/>
        <c:majorTickMark val="out"/>
        <c:minorTickMark val="none"/>
        <c:tickLblPos val="nextTo"/>
        <c:txPr>
          <a:bodyPr/>
          <a:lstStyle/>
          <a:p>
            <a:pPr>
              <a:defRPr sz="1400" b="1" i="0"/>
            </a:pPr>
            <a:endParaRPr lang="en-US"/>
          </a:p>
        </c:txPr>
        <c:crossAx val="-2088696584"/>
        <c:crosses val="autoZero"/>
        <c:auto val="1"/>
        <c:lblAlgn val="ctr"/>
        <c:lblOffset val="100"/>
        <c:noMultiLvlLbl val="0"/>
      </c:catAx>
      <c:valAx>
        <c:axId val="-2088696584"/>
        <c:scaling>
          <c:orientation val="minMax"/>
          <c:min val="0.005"/>
        </c:scaling>
        <c:delete val="0"/>
        <c:axPos val="l"/>
        <c:majorGridlines/>
        <c:numFmt formatCode="0.00%" sourceLinked="1"/>
        <c:majorTickMark val="out"/>
        <c:minorTickMark val="none"/>
        <c:tickLblPos val="nextTo"/>
        <c:spPr>
          <a:ln>
            <a:solidFill>
              <a:schemeClr val="bg1"/>
            </a:solidFill>
          </a:ln>
        </c:spPr>
        <c:txPr>
          <a:bodyPr/>
          <a:lstStyle/>
          <a:p>
            <a:pPr>
              <a:defRPr sz="1400" b="1" i="0"/>
            </a:pPr>
            <a:endParaRPr lang="en-US"/>
          </a:p>
        </c:txPr>
        <c:crossAx val="-2088693560"/>
        <c:crosses val="autoZero"/>
        <c:crossBetween val="between"/>
      </c:valAx>
    </c:plotArea>
    <c:plotVisOnly val="1"/>
    <c:dispBlanksAs val="gap"/>
    <c:showDLblsOverMax val="0"/>
  </c:chart>
  <c:spPr>
    <a:ln>
      <a:noFill/>
    </a:ln>
  </c:spPr>
  <c:printSettings>
    <c:headerFooter/>
    <c:pageMargins b="1.0" l="0.75" r="0.75" t="1.0" header="0.5" footer="0.5"/>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0685314802939352"/>
          <c:y val="0.247834698713381"/>
          <c:w val="0.90459152886263"/>
          <c:h val="0.658427797558714"/>
        </c:manualLayout>
      </c:layout>
      <c:barChart>
        <c:barDir val="col"/>
        <c:grouping val="clustered"/>
        <c:varyColors val="0"/>
        <c:ser>
          <c:idx val="1"/>
          <c:order val="2"/>
          <c:tx>
            <c:v>RetailSales</c:v>
          </c:tx>
          <c:spPr>
            <a:solidFill>
              <a:schemeClr val="accent3">
                <a:lumMod val="75000"/>
              </a:schemeClr>
            </a:solidFill>
          </c:spPr>
          <c:invertIfNegative val="0"/>
          <c:val>
            <c:numRef>
              <c:f>LEI!$M$92:$M$138</c:f>
              <c:numCache>
                <c:formatCode>0.00%</c:formatCode>
                <c:ptCount val="47"/>
                <c:pt idx="0">
                  <c:v>0.0203</c:v>
                </c:pt>
                <c:pt idx="1">
                  <c:v>0.0169</c:v>
                </c:pt>
                <c:pt idx="2">
                  <c:v>0.0252</c:v>
                </c:pt>
                <c:pt idx="3">
                  <c:v>0.0176</c:v>
                </c:pt>
                <c:pt idx="4">
                  <c:v>0.0204</c:v>
                </c:pt>
                <c:pt idx="5">
                  <c:v>0.0142</c:v>
                </c:pt>
                <c:pt idx="6">
                  <c:v>0.0145</c:v>
                </c:pt>
                <c:pt idx="7">
                  <c:v>0.0282</c:v>
                </c:pt>
                <c:pt idx="8">
                  <c:v>0.0255</c:v>
                </c:pt>
                <c:pt idx="9">
                  <c:v>0.0354</c:v>
                </c:pt>
                <c:pt idx="10">
                  <c:v>0.0191</c:v>
                </c:pt>
                <c:pt idx="11">
                  <c:v>0.0233</c:v>
                </c:pt>
                <c:pt idx="12">
                  <c:v>0.0168</c:v>
                </c:pt>
                <c:pt idx="13">
                  <c:v>0.0273</c:v>
                </c:pt>
                <c:pt idx="14">
                  <c:v>0.0197</c:v>
                </c:pt>
                <c:pt idx="15">
                  <c:v>0.0194</c:v>
                </c:pt>
                <c:pt idx="16">
                  <c:v>0.0243</c:v>
                </c:pt>
                <c:pt idx="17">
                  <c:v>0.033</c:v>
                </c:pt>
                <c:pt idx="18">
                  <c:v>0.0269</c:v>
                </c:pt>
                <c:pt idx="19">
                  <c:v>0.0365</c:v>
                </c:pt>
                <c:pt idx="20">
                  <c:v>0.0556</c:v>
                </c:pt>
                <c:pt idx="21">
                  <c:v>0.0457</c:v>
                </c:pt>
                <c:pt idx="22">
                  <c:v>0.0477</c:v>
                </c:pt>
                <c:pt idx="23">
                  <c:v>0.0484</c:v>
                </c:pt>
                <c:pt idx="24">
                  <c:v>0.0422</c:v>
                </c:pt>
                <c:pt idx="25">
                  <c:v>0.0356</c:v>
                </c:pt>
                <c:pt idx="26">
                  <c:v>0.0386</c:v>
                </c:pt>
                <c:pt idx="27">
                  <c:v>0.039</c:v>
                </c:pt>
                <c:pt idx="28">
                  <c:v>0.0562</c:v>
                </c:pt>
                <c:pt idx="29">
                  <c:v>0.0567</c:v>
                </c:pt>
                <c:pt idx="30">
                  <c:v>0.0671</c:v>
                </c:pt>
                <c:pt idx="31">
                  <c:v>0.0539</c:v>
                </c:pt>
                <c:pt idx="32">
                  <c:v>0.0417</c:v>
                </c:pt>
                <c:pt idx="33">
                  <c:v>0.0477</c:v>
                </c:pt>
                <c:pt idx="34">
                  <c:v>0.0523</c:v>
                </c:pt>
                <c:pt idx="35">
                  <c:v>0.0493</c:v>
                </c:pt>
                <c:pt idx="36">
                  <c:v>0.0597</c:v>
                </c:pt>
                <c:pt idx="37">
                  <c:v>0.055</c:v>
                </c:pt>
                <c:pt idx="38">
                  <c:v>0.055</c:v>
                </c:pt>
                <c:pt idx="39">
                  <c:v>0.057</c:v>
                </c:pt>
                <c:pt idx="40">
                  <c:v>0.054</c:v>
                </c:pt>
                <c:pt idx="41">
                  <c:v>0.054</c:v>
                </c:pt>
                <c:pt idx="42">
                  <c:v>0.058</c:v>
                </c:pt>
                <c:pt idx="43">
                  <c:v>0.057</c:v>
                </c:pt>
                <c:pt idx="44">
                  <c:v>0.026</c:v>
                </c:pt>
                <c:pt idx="45">
                  <c:v>0.022</c:v>
                </c:pt>
                <c:pt idx="46">
                  <c:v>0.027</c:v>
                </c:pt>
              </c:numCache>
            </c:numRef>
          </c:val>
        </c:ser>
        <c:dLbls>
          <c:showLegendKey val="0"/>
          <c:showVal val="0"/>
          <c:showCatName val="0"/>
          <c:showSerName val="0"/>
          <c:showPercent val="0"/>
          <c:showBubbleSize val="0"/>
        </c:dLbls>
        <c:gapWidth val="150"/>
        <c:axId val="2144954264"/>
        <c:axId val="2144964456"/>
      </c:barChart>
      <c:lineChart>
        <c:grouping val="standard"/>
        <c:varyColors val="0"/>
        <c:ser>
          <c:idx val="2"/>
          <c:order val="0"/>
          <c:tx>
            <c:v>1985</c:v>
          </c:tx>
          <c:spPr>
            <a:ln w="31750">
              <a:solidFill>
                <a:schemeClr val="accent1"/>
              </a:solidFill>
            </a:ln>
            <a:effectLst>
              <a:outerShdw blurRad="50800" dist="38100" dir="2700000" algn="tl" rotWithShape="0">
                <a:srgbClr val="000000">
                  <a:alpha val="43000"/>
                </a:srgbClr>
              </a:outerShdw>
            </a:effectLst>
          </c:spPr>
          <c:marker>
            <c:symbol val="none"/>
          </c:marker>
          <c:cat>
            <c:strRef>
              <c:f>LEI!$J$92:$J$138</c:f>
              <c:strCache>
                <c:ptCount val="45"/>
                <c:pt idx="0">
                  <c:v>15</c:v>
                </c:pt>
                <c:pt idx="8">
                  <c:v>16</c:v>
                </c:pt>
                <c:pt idx="20">
                  <c:v>17</c:v>
                </c:pt>
                <c:pt idx="32">
                  <c:v>18</c:v>
                </c:pt>
                <c:pt idx="44">
                  <c:v>19</c:v>
                </c:pt>
              </c:strCache>
            </c:strRef>
          </c:cat>
          <c:val>
            <c:numRef>
              <c:f>LEI!$N$92:$N$138</c:f>
              <c:numCache>
                <c:formatCode>General</c:formatCode>
                <c:ptCount val="47"/>
                <c:pt idx="0">
                  <c:v>100.0</c:v>
                </c:pt>
                <c:pt idx="1">
                  <c:v>100.0</c:v>
                </c:pt>
                <c:pt idx="2">
                  <c:v>100.0</c:v>
                </c:pt>
                <c:pt idx="3">
                  <c:v>100.0</c:v>
                </c:pt>
                <c:pt idx="4">
                  <c:v>100.0</c:v>
                </c:pt>
                <c:pt idx="5">
                  <c:v>100.0</c:v>
                </c:pt>
                <c:pt idx="6">
                  <c:v>100.0</c:v>
                </c:pt>
                <c:pt idx="7">
                  <c:v>100.0</c:v>
                </c:pt>
                <c:pt idx="8">
                  <c:v>100.0</c:v>
                </c:pt>
                <c:pt idx="9">
                  <c:v>100.0</c:v>
                </c:pt>
                <c:pt idx="10">
                  <c:v>100.0</c:v>
                </c:pt>
                <c:pt idx="11">
                  <c:v>100.0</c:v>
                </c:pt>
                <c:pt idx="12">
                  <c:v>100.0</c:v>
                </c:pt>
                <c:pt idx="13">
                  <c:v>100.0</c:v>
                </c:pt>
                <c:pt idx="14">
                  <c:v>100.0</c:v>
                </c:pt>
                <c:pt idx="15">
                  <c:v>100.0</c:v>
                </c:pt>
                <c:pt idx="16">
                  <c:v>100.0</c:v>
                </c:pt>
                <c:pt idx="17">
                  <c:v>100.0</c:v>
                </c:pt>
                <c:pt idx="18">
                  <c:v>100.0</c:v>
                </c:pt>
                <c:pt idx="19">
                  <c:v>100.0</c:v>
                </c:pt>
                <c:pt idx="20">
                  <c:v>100.0</c:v>
                </c:pt>
                <c:pt idx="21">
                  <c:v>100.0</c:v>
                </c:pt>
                <c:pt idx="22">
                  <c:v>100.0</c:v>
                </c:pt>
                <c:pt idx="23">
                  <c:v>100.0</c:v>
                </c:pt>
                <c:pt idx="24">
                  <c:v>100.0</c:v>
                </c:pt>
                <c:pt idx="25">
                  <c:v>100.0</c:v>
                </c:pt>
                <c:pt idx="26">
                  <c:v>100.0</c:v>
                </c:pt>
                <c:pt idx="27">
                  <c:v>100.0</c:v>
                </c:pt>
                <c:pt idx="28">
                  <c:v>100.0</c:v>
                </c:pt>
                <c:pt idx="29">
                  <c:v>100.0</c:v>
                </c:pt>
                <c:pt idx="30">
                  <c:v>100.0</c:v>
                </c:pt>
                <c:pt idx="31">
                  <c:v>100.0</c:v>
                </c:pt>
                <c:pt idx="32">
                  <c:v>100.0</c:v>
                </c:pt>
                <c:pt idx="33">
                  <c:v>100.0</c:v>
                </c:pt>
                <c:pt idx="34">
                  <c:v>100.0</c:v>
                </c:pt>
                <c:pt idx="35">
                  <c:v>100.0</c:v>
                </c:pt>
                <c:pt idx="36">
                  <c:v>100.0</c:v>
                </c:pt>
                <c:pt idx="37">
                  <c:v>100.0</c:v>
                </c:pt>
                <c:pt idx="38">
                  <c:v>100.0</c:v>
                </c:pt>
                <c:pt idx="39">
                  <c:v>100.0</c:v>
                </c:pt>
                <c:pt idx="40">
                  <c:v>100.0</c:v>
                </c:pt>
                <c:pt idx="41">
                  <c:v>100.0</c:v>
                </c:pt>
                <c:pt idx="42">
                  <c:v>100.0</c:v>
                </c:pt>
                <c:pt idx="43">
                  <c:v>100.0</c:v>
                </c:pt>
                <c:pt idx="44">
                  <c:v>100.0</c:v>
                </c:pt>
                <c:pt idx="45">
                  <c:v>100.0</c:v>
                </c:pt>
                <c:pt idx="46">
                  <c:v>100.0</c:v>
                </c:pt>
              </c:numCache>
            </c:numRef>
          </c:val>
          <c:smooth val="0"/>
        </c:ser>
        <c:ser>
          <c:idx val="0"/>
          <c:order val="1"/>
          <c:tx>
            <c:v>CCI</c:v>
          </c:tx>
          <c:spPr>
            <a:ln w="63500"/>
            <a:effectLst>
              <a:outerShdw blurRad="50800" dist="38100" dir="2700000" algn="tl" rotWithShape="0">
                <a:srgbClr val="000000">
                  <a:alpha val="43000"/>
                </a:srgbClr>
              </a:outerShdw>
            </a:effectLst>
          </c:spPr>
          <c:marker>
            <c:symbol val="none"/>
          </c:marker>
          <c:cat>
            <c:strRef>
              <c:f>LEI!$J$92:$J$138</c:f>
              <c:strCache>
                <c:ptCount val="45"/>
                <c:pt idx="0">
                  <c:v>15</c:v>
                </c:pt>
                <c:pt idx="8">
                  <c:v>16</c:v>
                </c:pt>
                <c:pt idx="20">
                  <c:v>17</c:v>
                </c:pt>
                <c:pt idx="32">
                  <c:v>18</c:v>
                </c:pt>
                <c:pt idx="44">
                  <c:v>19</c:v>
                </c:pt>
              </c:strCache>
            </c:strRef>
          </c:cat>
          <c:val>
            <c:numRef>
              <c:f>LEI!$L$92:$L$138</c:f>
              <c:numCache>
                <c:formatCode>General</c:formatCode>
                <c:ptCount val="47"/>
                <c:pt idx="0">
                  <c:v>95.0</c:v>
                </c:pt>
                <c:pt idx="1">
                  <c:v>100.0</c:v>
                </c:pt>
                <c:pt idx="2">
                  <c:v>91.0</c:v>
                </c:pt>
                <c:pt idx="3">
                  <c:v>102.0</c:v>
                </c:pt>
                <c:pt idx="4">
                  <c:v>103.0</c:v>
                </c:pt>
                <c:pt idx="5">
                  <c:v>101.0</c:v>
                </c:pt>
                <c:pt idx="6">
                  <c:v>92.0</c:v>
                </c:pt>
                <c:pt idx="7">
                  <c:v>96.0</c:v>
                </c:pt>
                <c:pt idx="8">
                  <c:v>99.0</c:v>
                </c:pt>
                <c:pt idx="9">
                  <c:v>95.0</c:v>
                </c:pt>
                <c:pt idx="10">
                  <c:v>100.5</c:v>
                </c:pt>
                <c:pt idx="11">
                  <c:v>94.0</c:v>
                </c:pt>
                <c:pt idx="12">
                  <c:v>92.0</c:v>
                </c:pt>
                <c:pt idx="13">
                  <c:v>99.0</c:v>
                </c:pt>
                <c:pt idx="14">
                  <c:v>98.5</c:v>
                </c:pt>
                <c:pt idx="15">
                  <c:v>102.5</c:v>
                </c:pt>
                <c:pt idx="16">
                  <c:v>104.0</c:v>
                </c:pt>
                <c:pt idx="17">
                  <c:v>103.0</c:v>
                </c:pt>
                <c:pt idx="18">
                  <c:v>110.0</c:v>
                </c:pt>
                <c:pt idx="19">
                  <c:v>112.0</c:v>
                </c:pt>
                <c:pt idx="20">
                  <c:v>111.0</c:v>
                </c:pt>
                <c:pt idx="21">
                  <c:v>118.0</c:v>
                </c:pt>
                <c:pt idx="22">
                  <c:v>124.0</c:v>
                </c:pt>
                <c:pt idx="23">
                  <c:v>120.0</c:v>
                </c:pt>
                <c:pt idx="24">
                  <c:v>119.0</c:v>
                </c:pt>
                <c:pt idx="25">
                  <c:v>119.0</c:v>
                </c:pt>
                <c:pt idx="26">
                  <c:v>121.0</c:v>
                </c:pt>
                <c:pt idx="27">
                  <c:v>121.5</c:v>
                </c:pt>
                <c:pt idx="28">
                  <c:v>122.0</c:v>
                </c:pt>
                <c:pt idx="29">
                  <c:v>127.0</c:v>
                </c:pt>
                <c:pt idx="30">
                  <c:v>129.0</c:v>
                </c:pt>
                <c:pt idx="31">
                  <c:v>123.0</c:v>
                </c:pt>
                <c:pt idx="32">
                  <c:v>125.0</c:v>
                </c:pt>
                <c:pt idx="33">
                  <c:v>131.0</c:v>
                </c:pt>
                <c:pt idx="34">
                  <c:v>128.0</c:v>
                </c:pt>
                <c:pt idx="35">
                  <c:v>129.0</c:v>
                </c:pt>
                <c:pt idx="36">
                  <c:v>128.0</c:v>
                </c:pt>
                <c:pt idx="37">
                  <c:v>128.5</c:v>
                </c:pt>
                <c:pt idx="38">
                  <c:v>129.0</c:v>
                </c:pt>
                <c:pt idx="39">
                  <c:v>135.0</c:v>
                </c:pt>
                <c:pt idx="40">
                  <c:v>135.3</c:v>
                </c:pt>
                <c:pt idx="41">
                  <c:v>137.9</c:v>
                </c:pt>
                <c:pt idx="42">
                  <c:v>135.7</c:v>
                </c:pt>
                <c:pt idx="43">
                  <c:v>126.6</c:v>
                </c:pt>
                <c:pt idx="44">
                  <c:v>121.7</c:v>
                </c:pt>
                <c:pt idx="45">
                  <c:v>131.4</c:v>
                </c:pt>
                <c:pt idx="46">
                  <c:v>124.1</c:v>
                </c:pt>
              </c:numCache>
            </c:numRef>
          </c:val>
          <c:smooth val="0"/>
        </c:ser>
        <c:dLbls>
          <c:showLegendKey val="0"/>
          <c:showVal val="0"/>
          <c:showCatName val="0"/>
          <c:showSerName val="0"/>
          <c:showPercent val="0"/>
          <c:showBubbleSize val="0"/>
        </c:dLbls>
        <c:marker val="1"/>
        <c:smooth val="0"/>
        <c:axId val="2144969320"/>
        <c:axId val="2144965928"/>
      </c:lineChart>
      <c:catAx>
        <c:axId val="2144969320"/>
        <c:scaling>
          <c:orientation val="minMax"/>
        </c:scaling>
        <c:delete val="0"/>
        <c:axPos val="b"/>
        <c:majorTickMark val="out"/>
        <c:minorTickMark val="none"/>
        <c:tickLblPos val="nextTo"/>
        <c:txPr>
          <a:bodyPr rot="-5400000" vert="horz"/>
          <a:lstStyle/>
          <a:p>
            <a:pPr>
              <a:defRPr sz="1200" b="1" i="0" baseline="0"/>
            </a:pPr>
            <a:endParaRPr lang="en-US"/>
          </a:p>
        </c:txPr>
        <c:crossAx val="2144965928"/>
        <c:crosses val="autoZero"/>
        <c:auto val="1"/>
        <c:lblAlgn val="ctr"/>
        <c:lblOffset val="100"/>
        <c:noMultiLvlLbl val="0"/>
      </c:catAx>
      <c:valAx>
        <c:axId val="2144965928"/>
        <c:scaling>
          <c:orientation val="minMax"/>
          <c:min val="80.0"/>
        </c:scaling>
        <c:delete val="0"/>
        <c:axPos val="l"/>
        <c:majorGridlines>
          <c:spPr>
            <a:ln w="28575">
              <a:solidFill>
                <a:schemeClr val="bg1"/>
              </a:solidFill>
            </a:ln>
          </c:spPr>
        </c:majorGridlines>
        <c:numFmt formatCode="#,##0.0" sourceLinked="0"/>
        <c:majorTickMark val="out"/>
        <c:minorTickMark val="none"/>
        <c:tickLblPos val="nextTo"/>
        <c:spPr>
          <a:ln>
            <a:solidFill>
              <a:schemeClr val="bg1"/>
            </a:solidFill>
          </a:ln>
        </c:spPr>
        <c:txPr>
          <a:bodyPr/>
          <a:lstStyle/>
          <a:p>
            <a:pPr>
              <a:defRPr sz="1200" b="1" i="0"/>
            </a:pPr>
            <a:endParaRPr lang="en-US"/>
          </a:p>
        </c:txPr>
        <c:crossAx val="2144969320"/>
        <c:crosses val="autoZero"/>
        <c:crossBetween val="between"/>
      </c:valAx>
      <c:valAx>
        <c:axId val="2144964456"/>
        <c:scaling>
          <c:orientation val="minMax"/>
        </c:scaling>
        <c:delete val="0"/>
        <c:axPos val="r"/>
        <c:numFmt formatCode="0%" sourceLinked="0"/>
        <c:majorTickMark val="out"/>
        <c:minorTickMark val="none"/>
        <c:tickLblPos val="nextTo"/>
        <c:txPr>
          <a:bodyPr/>
          <a:lstStyle/>
          <a:p>
            <a:pPr>
              <a:defRPr sz="1400" b="1" i="0">
                <a:solidFill>
                  <a:schemeClr val="accent3">
                    <a:lumMod val="75000"/>
                  </a:schemeClr>
                </a:solidFill>
              </a:defRPr>
            </a:pPr>
            <a:endParaRPr lang="en-US"/>
          </a:p>
        </c:txPr>
        <c:crossAx val="2144954264"/>
        <c:crosses val="max"/>
        <c:crossBetween val="between"/>
      </c:valAx>
      <c:catAx>
        <c:axId val="2144954264"/>
        <c:scaling>
          <c:orientation val="minMax"/>
        </c:scaling>
        <c:delete val="1"/>
        <c:axPos val="b"/>
        <c:majorTickMark val="out"/>
        <c:minorTickMark val="none"/>
        <c:tickLblPos val="nextTo"/>
        <c:crossAx val="2144964456"/>
        <c:crosses val="autoZero"/>
        <c:auto val="1"/>
        <c:lblAlgn val="ctr"/>
        <c:lblOffset val="100"/>
        <c:noMultiLvlLbl val="0"/>
      </c:catAx>
      <c:spPr>
        <a:solidFill>
          <a:schemeClr val="bg1">
            <a:lumMod val="95000"/>
          </a:schemeClr>
        </a:solidFill>
      </c:spPr>
    </c:plotArea>
    <c:plotVisOnly val="1"/>
    <c:dispBlanksAs val="gap"/>
    <c:showDLblsOverMax val="0"/>
  </c:chart>
  <c:spPr>
    <a:ln>
      <a:noFill/>
    </a:ln>
  </c:spPr>
  <c:printSettings>
    <c:headerFooter/>
    <c:pageMargins b="1.0" l="0.75" r="0.75" t="1.0" header="0.5" footer="0.5"/>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0548278639095611"/>
          <c:y val="0.263204660556731"/>
          <c:w val="0.9205405579597"/>
          <c:h val="0.658824420953136"/>
        </c:manualLayout>
      </c:layout>
      <c:barChart>
        <c:barDir val="col"/>
        <c:grouping val="clustered"/>
        <c:varyColors val="0"/>
        <c:ser>
          <c:idx val="1"/>
          <c:order val="1"/>
          <c:tx>
            <c:v>Recession1</c:v>
          </c:tx>
          <c:spPr>
            <a:solidFill>
              <a:schemeClr val="bg1">
                <a:lumMod val="85000"/>
              </a:schemeClr>
            </a:solidFill>
          </c:spPr>
          <c:invertIfNegative val="0"/>
          <c:val>
            <c:numRef>
              <c:f>LEI!$F$92:$F$537</c:f>
              <c:numCache>
                <c:formatCode>0%</c:formatCode>
                <c:ptCount val="446"/>
                <c:pt idx="0">
                  <c:v>0.04</c:v>
                </c:pt>
                <c:pt idx="1">
                  <c:v>0.04</c:v>
                </c:pt>
                <c:pt idx="2">
                  <c:v>0.04</c:v>
                </c:pt>
                <c:pt idx="3">
                  <c:v>0.04</c:v>
                </c:pt>
                <c:pt idx="4">
                  <c:v>0.04</c:v>
                </c:pt>
                <c:pt idx="5">
                  <c:v>0.04</c:v>
                </c:pt>
                <c:pt idx="6">
                  <c:v>0.04</c:v>
                </c:pt>
                <c:pt idx="7">
                  <c:v>0.04</c:v>
                </c:pt>
                <c:pt idx="8">
                  <c:v>0.04</c:v>
                </c:pt>
                <c:pt idx="9">
                  <c:v>0.04</c:v>
                </c:pt>
                <c:pt idx="10">
                  <c:v>0.04</c:v>
                </c:pt>
                <c:pt idx="102">
                  <c:v>0.04</c:v>
                </c:pt>
                <c:pt idx="103">
                  <c:v>0.04</c:v>
                </c:pt>
                <c:pt idx="104">
                  <c:v>0.04</c:v>
                </c:pt>
                <c:pt idx="105">
                  <c:v>0.04</c:v>
                </c:pt>
                <c:pt idx="106">
                  <c:v>0.04</c:v>
                </c:pt>
                <c:pt idx="107">
                  <c:v>0.04</c:v>
                </c:pt>
                <c:pt idx="108">
                  <c:v>0.04</c:v>
                </c:pt>
                <c:pt idx="109">
                  <c:v>0.04</c:v>
                </c:pt>
                <c:pt idx="110">
                  <c:v>0.04</c:v>
                </c:pt>
                <c:pt idx="230">
                  <c:v>0.04</c:v>
                </c:pt>
                <c:pt idx="231">
                  <c:v>0.04</c:v>
                </c:pt>
                <c:pt idx="232">
                  <c:v>0.04</c:v>
                </c:pt>
                <c:pt idx="233">
                  <c:v>0.04</c:v>
                </c:pt>
                <c:pt idx="234">
                  <c:v>0.04</c:v>
                </c:pt>
                <c:pt idx="235">
                  <c:v>0.04</c:v>
                </c:pt>
                <c:pt idx="236">
                  <c:v>0.04</c:v>
                </c:pt>
                <c:pt idx="237">
                  <c:v>0.04</c:v>
                </c:pt>
                <c:pt idx="238">
                  <c:v>0.04</c:v>
                </c:pt>
                <c:pt idx="311">
                  <c:v>0.04</c:v>
                </c:pt>
                <c:pt idx="312">
                  <c:v>0.04</c:v>
                </c:pt>
                <c:pt idx="313">
                  <c:v>0.04</c:v>
                </c:pt>
                <c:pt idx="314">
                  <c:v>0.04</c:v>
                </c:pt>
                <c:pt idx="315">
                  <c:v>0.04</c:v>
                </c:pt>
                <c:pt idx="316">
                  <c:v>0.04</c:v>
                </c:pt>
                <c:pt idx="317">
                  <c:v>0.04</c:v>
                </c:pt>
                <c:pt idx="318">
                  <c:v>0.04</c:v>
                </c:pt>
                <c:pt idx="319">
                  <c:v>0.04</c:v>
                </c:pt>
                <c:pt idx="320">
                  <c:v>0.04</c:v>
                </c:pt>
                <c:pt idx="321">
                  <c:v>0.04</c:v>
                </c:pt>
                <c:pt idx="322">
                  <c:v>0.04</c:v>
                </c:pt>
                <c:pt idx="323">
                  <c:v>0.04</c:v>
                </c:pt>
                <c:pt idx="324">
                  <c:v>0.04</c:v>
                </c:pt>
                <c:pt idx="325">
                  <c:v>0.04</c:v>
                </c:pt>
                <c:pt idx="326">
                  <c:v>0.04</c:v>
                </c:pt>
                <c:pt idx="327">
                  <c:v>0.04</c:v>
                </c:pt>
                <c:pt idx="328">
                  <c:v>0.04</c:v>
                </c:pt>
                <c:pt idx="329">
                  <c:v>0.04</c:v>
                </c:pt>
                <c:pt idx="330">
                  <c:v>0.04</c:v>
                </c:pt>
              </c:numCache>
            </c:numRef>
          </c:val>
        </c:ser>
        <c:ser>
          <c:idx val="2"/>
          <c:order val="2"/>
          <c:tx>
            <c:v>Recession2</c:v>
          </c:tx>
          <c:spPr>
            <a:solidFill>
              <a:schemeClr val="bg1">
                <a:lumMod val="85000"/>
              </a:schemeClr>
            </a:solidFill>
          </c:spPr>
          <c:invertIfNegative val="0"/>
          <c:val>
            <c:numRef>
              <c:f>LEI!$G$92:$G$537</c:f>
              <c:numCache>
                <c:formatCode>0%</c:formatCode>
                <c:ptCount val="446"/>
                <c:pt idx="0">
                  <c:v>-0.03</c:v>
                </c:pt>
                <c:pt idx="1">
                  <c:v>-0.03</c:v>
                </c:pt>
                <c:pt idx="2">
                  <c:v>-0.03</c:v>
                </c:pt>
                <c:pt idx="3">
                  <c:v>-0.03</c:v>
                </c:pt>
                <c:pt idx="4">
                  <c:v>-0.03</c:v>
                </c:pt>
                <c:pt idx="5">
                  <c:v>-0.03</c:v>
                </c:pt>
                <c:pt idx="6">
                  <c:v>-0.03</c:v>
                </c:pt>
                <c:pt idx="7">
                  <c:v>-0.03</c:v>
                </c:pt>
                <c:pt idx="8">
                  <c:v>-0.03</c:v>
                </c:pt>
                <c:pt idx="9">
                  <c:v>-0.03</c:v>
                </c:pt>
                <c:pt idx="10">
                  <c:v>-0.03</c:v>
                </c:pt>
                <c:pt idx="102">
                  <c:v>-0.03</c:v>
                </c:pt>
                <c:pt idx="103">
                  <c:v>-0.03</c:v>
                </c:pt>
                <c:pt idx="104">
                  <c:v>-0.03</c:v>
                </c:pt>
                <c:pt idx="105">
                  <c:v>-0.03</c:v>
                </c:pt>
                <c:pt idx="106">
                  <c:v>-0.03</c:v>
                </c:pt>
                <c:pt idx="107">
                  <c:v>-0.03</c:v>
                </c:pt>
                <c:pt idx="108">
                  <c:v>-0.03</c:v>
                </c:pt>
                <c:pt idx="109">
                  <c:v>-0.03</c:v>
                </c:pt>
                <c:pt idx="110">
                  <c:v>-0.03</c:v>
                </c:pt>
                <c:pt idx="230">
                  <c:v>-0.03</c:v>
                </c:pt>
                <c:pt idx="231">
                  <c:v>-0.03</c:v>
                </c:pt>
                <c:pt idx="232">
                  <c:v>-0.03</c:v>
                </c:pt>
                <c:pt idx="233">
                  <c:v>-0.03</c:v>
                </c:pt>
                <c:pt idx="234">
                  <c:v>-0.03</c:v>
                </c:pt>
                <c:pt idx="235">
                  <c:v>-0.03</c:v>
                </c:pt>
                <c:pt idx="236">
                  <c:v>-0.03</c:v>
                </c:pt>
                <c:pt idx="237">
                  <c:v>-0.03</c:v>
                </c:pt>
                <c:pt idx="238">
                  <c:v>-0.03</c:v>
                </c:pt>
                <c:pt idx="311">
                  <c:v>-0.03</c:v>
                </c:pt>
                <c:pt idx="312">
                  <c:v>-0.03</c:v>
                </c:pt>
                <c:pt idx="313">
                  <c:v>-0.03</c:v>
                </c:pt>
                <c:pt idx="314">
                  <c:v>-0.03</c:v>
                </c:pt>
                <c:pt idx="315">
                  <c:v>-0.03</c:v>
                </c:pt>
                <c:pt idx="316">
                  <c:v>-0.03</c:v>
                </c:pt>
                <c:pt idx="317">
                  <c:v>-0.03</c:v>
                </c:pt>
                <c:pt idx="318">
                  <c:v>-0.03</c:v>
                </c:pt>
                <c:pt idx="319">
                  <c:v>-0.03</c:v>
                </c:pt>
                <c:pt idx="320">
                  <c:v>-0.03</c:v>
                </c:pt>
                <c:pt idx="321">
                  <c:v>-0.03</c:v>
                </c:pt>
                <c:pt idx="322">
                  <c:v>-0.03</c:v>
                </c:pt>
                <c:pt idx="323">
                  <c:v>-0.03</c:v>
                </c:pt>
                <c:pt idx="324">
                  <c:v>-0.03</c:v>
                </c:pt>
                <c:pt idx="325">
                  <c:v>-0.03</c:v>
                </c:pt>
                <c:pt idx="326">
                  <c:v>-0.03</c:v>
                </c:pt>
                <c:pt idx="327">
                  <c:v>-0.03</c:v>
                </c:pt>
                <c:pt idx="328">
                  <c:v>-0.03</c:v>
                </c:pt>
                <c:pt idx="329">
                  <c:v>-0.03</c:v>
                </c:pt>
                <c:pt idx="330">
                  <c:v>-0.03</c:v>
                </c:pt>
              </c:numCache>
            </c:numRef>
          </c:val>
        </c:ser>
        <c:dLbls>
          <c:showLegendKey val="0"/>
          <c:showVal val="0"/>
          <c:showCatName val="0"/>
          <c:showSerName val="0"/>
          <c:showPercent val="0"/>
          <c:showBubbleSize val="0"/>
        </c:dLbls>
        <c:gapWidth val="150"/>
        <c:axId val="2144861016"/>
        <c:axId val="2144856408"/>
      </c:barChart>
      <c:lineChart>
        <c:grouping val="standard"/>
        <c:varyColors val="0"/>
        <c:ser>
          <c:idx val="0"/>
          <c:order val="0"/>
          <c:tx>
            <c:strRef>
              <c:f>LEI!$C$91:$F$91</c:f>
              <c:strCache>
                <c:ptCount val="1"/>
                <c:pt idx="0">
                  <c:v>Year Month Change Recession</c:v>
                </c:pt>
              </c:strCache>
            </c:strRef>
          </c:tx>
          <c:marker>
            <c:symbol val="none"/>
          </c:marker>
          <c:cat>
            <c:strRef>
              <c:f>LEI!$C$92:$C$537</c:f>
              <c:strCache>
                <c:ptCount val="445"/>
                <c:pt idx="0">
                  <c:v>82</c:v>
                </c:pt>
                <c:pt idx="12">
                  <c:v>83</c:v>
                </c:pt>
                <c:pt idx="24">
                  <c:v>84</c:v>
                </c:pt>
                <c:pt idx="36">
                  <c:v>85</c:v>
                </c:pt>
                <c:pt idx="48">
                  <c:v>86</c:v>
                </c:pt>
                <c:pt idx="60">
                  <c:v>87</c:v>
                </c:pt>
                <c:pt idx="72">
                  <c:v>88</c:v>
                </c:pt>
                <c:pt idx="84">
                  <c:v>89</c:v>
                </c:pt>
                <c:pt idx="96">
                  <c:v>90</c:v>
                </c:pt>
                <c:pt idx="108">
                  <c:v>91</c:v>
                </c:pt>
                <c:pt idx="120">
                  <c:v>92</c:v>
                </c:pt>
                <c:pt idx="132">
                  <c:v>93</c:v>
                </c:pt>
                <c:pt idx="144">
                  <c:v>94</c:v>
                </c:pt>
                <c:pt idx="156">
                  <c:v>95</c:v>
                </c:pt>
                <c:pt idx="168">
                  <c:v>96</c:v>
                </c:pt>
                <c:pt idx="180">
                  <c:v>97</c:v>
                </c:pt>
                <c:pt idx="192">
                  <c:v>98</c:v>
                </c:pt>
                <c:pt idx="204">
                  <c:v>99</c:v>
                </c:pt>
                <c:pt idx="216">
                  <c:v>00</c:v>
                </c:pt>
                <c:pt idx="228">
                  <c:v>01</c:v>
                </c:pt>
                <c:pt idx="240">
                  <c:v>02</c:v>
                </c:pt>
                <c:pt idx="252">
                  <c:v>03</c:v>
                </c:pt>
                <c:pt idx="264">
                  <c:v>04</c:v>
                </c:pt>
                <c:pt idx="276">
                  <c:v>05</c:v>
                </c:pt>
                <c:pt idx="288">
                  <c:v>06</c:v>
                </c:pt>
                <c:pt idx="300">
                  <c:v>07</c:v>
                </c:pt>
                <c:pt idx="312">
                  <c:v>08</c:v>
                </c:pt>
                <c:pt idx="324">
                  <c:v>09</c:v>
                </c:pt>
                <c:pt idx="336">
                  <c:v>10</c:v>
                </c:pt>
                <c:pt idx="348">
                  <c:v>11</c:v>
                </c:pt>
                <c:pt idx="360">
                  <c:v>12</c:v>
                </c:pt>
                <c:pt idx="372">
                  <c:v>13</c:v>
                </c:pt>
                <c:pt idx="384">
                  <c:v>14</c:v>
                </c:pt>
                <c:pt idx="396">
                  <c:v>15</c:v>
                </c:pt>
                <c:pt idx="408">
                  <c:v>16</c:v>
                </c:pt>
                <c:pt idx="420">
                  <c:v>17</c:v>
                </c:pt>
                <c:pt idx="432">
                  <c:v>18</c:v>
                </c:pt>
                <c:pt idx="444">
                  <c:v>19</c:v>
                </c:pt>
              </c:strCache>
            </c:strRef>
          </c:cat>
          <c:val>
            <c:numRef>
              <c:f>LEI!$E$92:$E$537</c:f>
              <c:numCache>
                <c:formatCode>0.00%</c:formatCode>
                <c:ptCount val="446"/>
                <c:pt idx="0">
                  <c:v>-0.0088</c:v>
                </c:pt>
                <c:pt idx="1">
                  <c:v>-0.0038</c:v>
                </c:pt>
                <c:pt idx="2">
                  <c:v>-0.0015</c:v>
                </c:pt>
                <c:pt idx="3">
                  <c:v>-0.0012</c:v>
                </c:pt>
                <c:pt idx="4">
                  <c:v>-0.0006</c:v>
                </c:pt>
                <c:pt idx="5">
                  <c:v>-0.0005</c:v>
                </c:pt>
                <c:pt idx="6">
                  <c:v>-0.0009</c:v>
                </c:pt>
                <c:pt idx="7">
                  <c:v>-0.0026</c:v>
                </c:pt>
                <c:pt idx="8">
                  <c:v>-0.0025</c:v>
                </c:pt>
                <c:pt idx="9">
                  <c:v>-0.0005</c:v>
                </c:pt>
                <c:pt idx="10">
                  <c:v>0.0041</c:v>
                </c:pt>
                <c:pt idx="11">
                  <c:v>0.0086</c:v>
                </c:pt>
                <c:pt idx="12">
                  <c:v>0.0143</c:v>
                </c:pt>
                <c:pt idx="13">
                  <c:v>0.0166</c:v>
                </c:pt>
                <c:pt idx="14">
                  <c:v>0.0176</c:v>
                </c:pt>
                <c:pt idx="15">
                  <c:v>0.0183</c:v>
                </c:pt>
                <c:pt idx="16">
                  <c:v>0.0207</c:v>
                </c:pt>
                <c:pt idx="17">
                  <c:v>0.0258</c:v>
                </c:pt>
                <c:pt idx="18">
                  <c:v>0.03</c:v>
                </c:pt>
                <c:pt idx="19">
                  <c:v>0.0256</c:v>
                </c:pt>
                <c:pt idx="20">
                  <c:v>0.028</c:v>
                </c:pt>
                <c:pt idx="21">
                  <c:v>0.0314</c:v>
                </c:pt>
                <c:pt idx="22">
                  <c:v>0.0343</c:v>
                </c:pt>
                <c:pt idx="23">
                  <c:v>0.0299</c:v>
                </c:pt>
                <c:pt idx="24">
                  <c:v>0.0309</c:v>
                </c:pt>
                <c:pt idx="25">
                  <c:v>0.033</c:v>
                </c:pt>
                <c:pt idx="26">
                  <c:v>0.0303</c:v>
                </c:pt>
                <c:pt idx="27">
                  <c:v>0.0269</c:v>
                </c:pt>
                <c:pt idx="28">
                  <c:v>0.0251</c:v>
                </c:pt>
                <c:pt idx="29">
                  <c:v>0.0245</c:v>
                </c:pt>
                <c:pt idx="30">
                  <c:v>0.022</c:v>
                </c:pt>
                <c:pt idx="31">
                  <c:v>0.0192</c:v>
                </c:pt>
                <c:pt idx="32">
                  <c:v>0.0202</c:v>
                </c:pt>
                <c:pt idx="33">
                  <c:v>0.0194</c:v>
                </c:pt>
                <c:pt idx="34">
                  <c:v>0.02</c:v>
                </c:pt>
                <c:pt idx="35">
                  <c:v>0.0188</c:v>
                </c:pt>
                <c:pt idx="36">
                  <c:v>0.0219</c:v>
                </c:pt>
                <c:pt idx="37">
                  <c:v>0.0197</c:v>
                </c:pt>
                <c:pt idx="38">
                  <c:v>0.0203</c:v>
                </c:pt>
                <c:pt idx="39">
                  <c:v>0.0198</c:v>
                </c:pt>
                <c:pt idx="40">
                  <c:v>0.0211</c:v>
                </c:pt>
                <c:pt idx="41">
                  <c:v>0.0193</c:v>
                </c:pt>
                <c:pt idx="42">
                  <c:v>0.0188</c:v>
                </c:pt>
                <c:pt idx="43">
                  <c:v>0.0202</c:v>
                </c:pt>
                <c:pt idx="44">
                  <c:v>0.0203</c:v>
                </c:pt>
                <c:pt idx="45">
                  <c:v>0.0208</c:v>
                </c:pt>
                <c:pt idx="46">
                  <c:v>0.0188</c:v>
                </c:pt>
                <c:pt idx="47">
                  <c:v>0.0197</c:v>
                </c:pt>
                <c:pt idx="48">
                  <c:v>0.0205</c:v>
                </c:pt>
                <c:pt idx="49">
                  <c:v>0.0155</c:v>
                </c:pt>
                <c:pt idx="50">
                  <c:v>0.0133</c:v>
                </c:pt>
                <c:pt idx="51">
                  <c:v>0.0148</c:v>
                </c:pt>
                <c:pt idx="52">
                  <c:v>0.0152</c:v>
                </c:pt>
                <c:pt idx="53">
                  <c:v>0.0146</c:v>
                </c:pt>
                <c:pt idx="54">
                  <c:v>0.0157</c:v>
                </c:pt>
                <c:pt idx="55">
                  <c:v>0.0152</c:v>
                </c:pt>
                <c:pt idx="56">
                  <c:v>0.0175</c:v>
                </c:pt>
                <c:pt idx="57">
                  <c:v>0.0169</c:v>
                </c:pt>
                <c:pt idx="58">
                  <c:v>0.0173</c:v>
                </c:pt>
                <c:pt idx="59">
                  <c:v>0.0227</c:v>
                </c:pt>
                <c:pt idx="60">
                  <c:v>0.0174</c:v>
                </c:pt>
                <c:pt idx="61">
                  <c:v>0.0191</c:v>
                </c:pt>
                <c:pt idx="62">
                  <c:v>0.0185</c:v>
                </c:pt>
                <c:pt idx="63">
                  <c:v>0.0204</c:v>
                </c:pt>
                <c:pt idx="64">
                  <c:v>0.0216</c:v>
                </c:pt>
                <c:pt idx="65">
                  <c:v>0.0192</c:v>
                </c:pt>
                <c:pt idx="66">
                  <c:v>0.0216</c:v>
                </c:pt>
                <c:pt idx="67">
                  <c:v>0.02</c:v>
                </c:pt>
                <c:pt idx="68">
                  <c:v>0.0203</c:v>
                </c:pt>
                <c:pt idx="69">
                  <c:v>0.0208</c:v>
                </c:pt>
                <c:pt idx="70">
                  <c:v>0.0214</c:v>
                </c:pt>
                <c:pt idx="71">
                  <c:v>0.0204</c:v>
                </c:pt>
                <c:pt idx="72">
                  <c:v>0.0141</c:v>
                </c:pt>
                <c:pt idx="73">
                  <c:v>0.0203</c:v>
                </c:pt>
                <c:pt idx="74">
                  <c:v>0.0216</c:v>
                </c:pt>
                <c:pt idx="75">
                  <c:v>0.023</c:v>
                </c:pt>
                <c:pt idx="76">
                  <c:v>0.0199</c:v>
                </c:pt>
                <c:pt idx="77">
                  <c:v>0.0226</c:v>
                </c:pt>
                <c:pt idx="78">
                  <c:v>0.0209</c:v>
                </c:pt>
                <c:pt idx="79">
                  <c:v>0.0184</c:v>
                </c:pt>
                <c:pt idx="80">
                  <c:v>0.0161</c:v>
                </c:pt>
                <c:pt idx="81">
                  <c:v>0.0203</c:v>
                </c:pt>
                <c:pt idx="82">
                  <c:v>0.0212</c:v>
                </c:pt>
                <c:pt idx="83">
                  <c:v>0.0196</c:v>
                </c:pt>
                <c:pt idx="84">
                  <c:v>0.0194</c:v>
                </c:pt>
                <c:pt idx="85">
                  <c:v>0.0181</c:v>
                </c:pt>
                <c:pt idx="86">
                  <c:v>0.0171</c:v>
                </c:pt>
                <c:pt idx="87">
                  <c:v>0.0156</c:v>
                </c:pt>
                <c:pt idx="88">
                  <c:v>0.0116</c:v>
                </c:pt>
                <c:pt idx="89">
                  <c:v>0.0092</c:v>
                </c:pt>
                <c:pt idx="90">
                  <c:v>0.0079</c:v>
                </c:pt>
                <c:pt idx="91">
                  <c:v>0.0108</c:v>
                </c:pt>
                <c:pt idx="92">
                  <c:v>0.0109</c:v>
                </c:pt>
                <c:pt idx="93">
                  <c:v>0.0101</c:v>
                </c:pt>
                <c:pt idx="94">
                  <c:v>0.0122</c:v>
                </c:pt>
                <c:pt idx="95">
                  <c:v>0.0123</c:v>
                </c:pt>
                <c:pt idx="96">
                  <c:v>0.0168</c:v>
                </c:pt>
                <c:pt idx="97">
                  <c:v>0.0144</c:v>
                </c:pt>
                <c:pt idx="98">
                  <c:v>0.0167</c:v>
                </c:pt>
                <c:pt idx="99">
                  <c:v>0.0132</c:v>
                </c:pt>
                <c:pt idx="100">
                  <c:v>0.0111</c:v>
                </c:pt>
                <c:pt idx="101">
                  <c:v>0.0107</c:v>
                </c:pt>
                <c:pt idx="102">
                  <c:v>0.0064</c:v>
                </c:pt>
                <c:pt idx="103">
                  <c:v>0.0041</c:v>
                </c:pt>
                <c:pt idx="104">
                  <c:v>-0.0013</c:v>
                </c:pt>
                <c:pt idx="105">
                  <c:v>-0.001</c:v>
                </c:pt>
                <c:pt idx="106">
                  <c:v>-0.003</c:v>
                </c:pt>
                <c:pt idx="107">
                  <c:v>-0.0032</c:v>
                </c:pt>
                <c:pt idx="108">
                  <c:v>-0.0024</c:v>
                </c:pt>
                <c:pt idx="109">
                  <c:v>-0.0033</c:v>
                </c:pt>
                <c:pt idx="110">
                  <c:v>-0.0034</c:v>
                </c:pt>
                <c:pt idx="111">
                  <c:v>0.0003</c:v>
                </c:pt>
                <c:pt idx="112">
                  <c:v>0.0044</c:v>
                </c:pt>
                <c:pt idx="113">
                  <c:v>0.0082</c:v>
                </c:pt>
                <c:pt idx="114">
                  <c:v>0.012</c:v>
                </c:pt>
                <c:pt idx="115">
                  <c:v>0.0088</c:v>
                </c:pt>
                <c:pt idx="116">
                  <c:v>0.0091</c:v>
                </c:pt>
                <c:pt idx="117">
                  <c:v>0.0079</c:v>
                </c:pt>
                <c:pt idx="118">
                  <c:v>0.0068</c:v>
                </c:pt>
                <c:pt idx="119">
                  <c:v>0.007</c:v>
                </c:pt>
                <c:pt idx="120">
                  <c:v>0.0079</c:v>
                </c:pt>
                <c:pt idx="121">
                  <c:v>0.0097</c:v>
                </c:pt>
                <c:pt idx="122">
                  <c:v>0.0112</c:v>
                </c:pt>
                <c:pt idx="123">
                  <c:v>0.0122</c:v>
                </c:pt>
                <c:pt idx="124">
                  <c:v>0.0134</c:v>
                </c:pt>
                <c:pt idx="125">
                  <c:v>0.013</c:v>
                </c:pt>
                <c:pt idx="126">
                  <c:v>0.0117</c:v>
                </c:pt>
                <c:pt idx="127">
                  <c:v>0.0127</c:v>
                </c:pt>
                <c:pt idx="128">
                  <c:v>0.0142</c:v>
                </c:pt>
                <c:pt idx="129">
                  <c:v>0.0176</c:v>
                </c:pt>
                <c:pt idx="130">
                  <c:v>0.0176</c:v>
                </c:pt>
                <c:pt idx="131">
                  <c:v>0.0225</c:v>
                </c:pt>
                <c:pt idx="132">
                  <c:v>0.0188</c:v>
                </c:pt>
                <c:pt idx="133">
                  <c:v>0.022</c:v>
                </c:pt>
                <c:pt idx="134">
                  <c:v>0.0174</c:v>
                </c:pt>
                <c:pt idx="135">
                  <c:v>0.0178</c:v>
                </c:pt>
                <c:pt idx="136">
                  <c:v>0.0157</c:v>
                </c:pt>
                <c:pt idx="137">
                  <c:v>0.0168</c:v>
                </c:pt>
                <c:pt idx="138">
                  <c:v>0.0195</c:v>
                </c:pt>
                <c:pt idx="139">
                  <c:v>0.0201</c:v>
                </c:pt>
                <c:pt idx="140">
                  <c:v>0.0206</c:v>
                </c:pt>
                <c:pt idx="141">
                  <c:v>0.0178</c:v>
                </c:pt>
                <c:pt idx="142">
                  <c:v>0.0211</c:v>
                </c:pt>
                <c:pt idx="143">
                  <c:v>0.0231</c:v>
                </c:pt>
                <c:pt idx="144">
                  <c:v>0.02</c:v>
                </c:pt>
                <c:pt idx="145">
                  <c:v>0.02</c:v>
                </c:pt>
                <c:pt idx="146">
                  <c:v>0.02</c:v>
                </c:pt>
                <c:pt idx="147">
                  <c:v>0.0213</c:v>
                </c:pt>
                <c:pt idx="148">
                  <c:v>0.0211</c:v>
                </c:pt>
                <c:pt idx="149">
                  <c:v>0.0221</c:v>
                </c:pt>
                <c:pt idx="150">
                  <c:v>0.0219</c:v>
                </c:pt>
                <c:pt idx="151">
                  <c:v>0.0242</c:v>
                </c:pt>
                <c:pt idx="152">
                  <c:v>0.0212</c:v>
                </c:pt>
                <c:pt idx="153">
                  <c:v>0.0212</c:v>
                </c:pt>
                <c:pt idx="154">
                  <c:v>0.0219</c:v>
                </c:pt>
                <c:pt idx="155">
                  <c:v>0.0216</c:v>
                </c:pt>
                <c:pt idx="156">
                  <c:v>0.0204</c:v>
                </c:pt>
                <c:pt idx="157">
                  <c:v>0.0169</c:v>
                </c:pt>
                <c:pt idx="158">
                  <c:v>0.0159</c:v>
                </c:pt>
                <c:pt idx="159">
                  <c:v>0.012</c:v>
                </c:pt>
                <c:pt idx="160">
                  <c:v>0.0104</c:v>
                </c:pt>
                <c:pt idx="161">
                  <c:v>0.0114</c:v>
                </c:pt>
                <c:pt idx="162">
                  <c:v>0.0112</c:v>
                </c:pt>
                <c:pt idx="163">
                  <c:v>0.0161</c:v>
                </c:pt>
                <c:pt idx="164">
                  <c:v>0.0147</c:v>
                </c:pt>
                <c:pt idx="165">
                  <c:v>0.0172</c:v>
                </c:pt>
                <c:pt idx="166">
                  <c:v>0.0144</c:v>
                </c:pt>
                <c:pt idx="167">
                  <c:v>0.0142</c:v>
                </c:pt>
                <c:pt idx="168">
                  <c:v>0.0143</c:v>
                </c:pt>
                <c:pt idx="169">
                  <c:v>0.0142</c:v>
                </c:pt>
                <c:pt idx="170">
                  <c:v>0.0137</c:v>
                </c:pt>
                <c:pt idx="171">
                  <c:v>0.0162</c:v>
                </c:pt>
                <c:pt idx="172">
                  <c:v>0.0175</c:v>
                </c:pt>
                <c:pt idx="173">
                  <c:v>0.0206</c:v>
                </c:pt>
                <c:pt idx="174">
                  <c:v>0.0197</c:v>
                </c:pt>
                <c:pt idx="175">
                  <c:v>0.0197</c:v>
                </c:pt>
                <c:pt idx="176">
                  <c:v>0.0172</c:v>
                </c:pt>
                <c:pt idx="177">
                  <c:v>0.0163</c:v>
                </c:pt>
                <c:pt idx="178">
                  <c:v>0.0148</c:v>
                </c:pt>
                <c:pt idx="179">
                  <c:v>0.0145</c:v>
                </c:pt>
                <c:pt idx="180">
                  <c:v>0.016</c:v>
                </c:pt>
                <c:pt idx="181">
                  <c:v>0.0182</c:v>
                </c:pt>
                <c:pt idx="182">
                  <c:v>0.0202</c:v>
                </c:pt>
                <c:pt idx="183">
                  <c:v>0.019</c:v>
                </c:pt>
                <c:pt idx="184">
                  <c:v>0.0203</c:v>
                </c:pt>
                <c:pt idx="185">
                  <c:v>0.0194</c:v>
                </c:pt>
                <c:pt idx="186">
                  <c:v>0.0204</c:v>
                </c:pt>
                <c:pt idx="187">
                  <c:v>0.0159</c:v>
                </c:pt>
                <c:pt idx="188">
                  <c:v>0.0192</c:v>
                </c:pt>
                <c:pt idx="189">
                  <c:v>0.0201</c:v>
                </c:pt>
                <c:pt idx="190">
                  <c:v>0.0205</c:v>
                </c:pt>
                <c:pt idx="191">
                  <c:v>0.0208</c:v>
                </c:pt>
                <c:pt idx="192">
                  <c:v>0.0186</c:v>
                </c:pt>
                <c:pt idx="193">
                  <c:v>0.0186</c:v>
                </c:pt>
                <c:pt idx="194">
                  <c:v>0.0164</c:v>
                </c:pt>
                <c:pt idx="195">
                  <c:v>0.0188</c:v>
                </c:pt>
                <c:pt idx="196">
                  <c:v>0.0198</c:v>
                </c:pt>
                <c:pt idx="197">
                  <c:v>0.0166</c:v>
                </c:pt>
                <c:pt idx="198">
                  <c:v>0.0163</c:v>
                </c:pt>
                <c:pt idx="199">
                  <c:v>0.0167</c:v>
                </c:pt>
                <c:pt idx="200">
                  <c:v>0.0194</c:v>
                </c:pt>
                <c:pt idx="201">
                  <c:v>0.0168</c:v>
                </c:pt>
                <c:pt idx="202">
                  <c:v>0.0172</c:v>
                </c:pt>
                <c:pt idx="203">
                  <c:v>0.0185</c:v>
                </c:pt>
                <c:pt idx="204">
                  <c:v>0.0163</c:v>
                </c:pt>
                <c:pt idx="205">
                  <c:v>0.0184</c:v>
                </c:pt>
                <c:pt idx="206">
                  <c:v>0.0184</c:v>
                </c:pt>
                <c:pt idx="207">
                  <c:v>0.018</c:v>
                </c:pt>
                <c:pt idx="208">
                  <c:v>0.0167</c:v>
                </c:pt>
                <c:pt idx="209">
                  <c:v>0.0167</c:v>
                </c:pt>
                <c:pt idx="210">
                  <c:v>0.0185</c:v>
                </c:pt>
                <c:pt idx="211">
                  <c:v>0.0174</c:v>
                </c:pt>
                <c:pt idx="212">
                  <c:v>0.0161</c:v>
                </c:pt>
                <c:pt idx="213">
                  <c:v>0.017</c:v>
                </c:pt>
                <c:pt idx="214">
                  <c:v>0.0197</c:v>
                </c:pt>
                <c:pt idx="215">
                  <c:v>0.019</c:v>
                </c:pt>
                <c:pt idx="216">
                  <c:v>0.0161</c:v>
                </c:pt>
                <c:pt idx="217">
                  <c:v>0.0147</c:v>
                </c:pt>
                <c:pt idx="218">
                  <c:v>0.0187</c:v>
                </c:pt>
                <c:pt idx="219">
                  <c:v>0.0215</c:v>
                </c:pt>
                <c:pt idx="220">
                  <c:v>0.0187</c:v>
                </c:pt>
                <c:pt idx="221">
                  <c:v>0.0126</c:v>
                </c:pt>
                <c:pt idx="222">
                  <c:v>0.0096</c:v>
                </c:pt>
                <c:pt idx="223">
                  <c:v>0.0101</c:v>
                </c:pt>
                <c:pt idx="224">
                  <c:v>0.0103</c:v>
                </c:pt>
                <c:pt idx="225">
                  <c:v>0.0116</c:v>
                </c:pt>
                <c:pt idx="226">
                  <c:v>0.0094</c:v>
                </c:pt>
                <c:pt idx="227">
                  <c:v>0.0076</c:v>
                </c:pt>
                <c:pt idx="228">
                  <c:v>0.0089</c:v>
                </c:pt>
                <c:pt idx="229">
                  <c:v>0.006</c:v>
                </c:pt>
                <c:pt idx="230">
                  <c:v>0.0039</c:v>
                </c:pt>
                <c:pt idx="231">
                  <c:v>0.0019</c:v>
                </c:pt>
                <c:pt idx="232">
                  <c:v>0.0038</c:v>
                </c:pt>
                <c:pt idx="233">
                  <c:v>0.0054</c:v>
                </c:pt>
                <c:pt idx="234">
                  <c:v>0.0022</c:v>
                </c:pt>
                <c:pt idx="235">
                  <c:v>0.0033</c:v>
                </c:pt>
                <c:pt idx="236">
                  <c:v>-0.0015</c:v>
                </c:pt>
                <c:pt idx="237">
                  <c:v>-0.004</c:v>
                </c:pt>
                <c:pt idx="238">
                  <c:v>-0.0048</c:v>
                </c:pt>
                <c:pt idx="239">
                  <c:v>-0.001</c:v>
                </c:pt>
                <c:pt idx="240">
                  <c:v>0.005</c:v>
                </c:pt>
                <c:pt idx="241">
                  <c:v>0.0069</c:v>
                </c:pt>
                <c:pt idx="242">
                  <c:v>0.0048</c:v>
                </c:pt>
                <c:pt idx="243">
                  <c:v>0.0055</c:v>
                </c:pt>
                <c:pt idx="244">
                  <c:v>0.0068</c:v>
                </c:pt>
                <c:pt idx="245">
                  <c:v>0.0096</c:v>
                </c:pt>
                <c:pt idx="246">
                  <c:v>0.0111</c:v>
                </c:pt>
                <c:pt idx="247">
                  <c:v>0.0091</c:v>
                </c:pt>
                <c:pt idx="248">
                  <c:v>0.0096</c:v>
                </c:pt>
                <c:pt idx="249">
                  <c:v>0.0086</c:v>
                </c:pt>
                <c:pt idx="250">
                  <c:v>0.007</c:v>
                </c:pt>
                <c:pt idx="251">
                  <c:v>0.0063</c:v>
                </c:pt>
                <c:pt idx="252">
                  <c:v>0.0088</c:v>
                </c:pt>
                <c:pt idx="253">
                  <c:v>0.0066</c:v>
                </c:pt>
                <c:pt idx="254">
                  <c:v>0.0047</c:v>
                </c:pt>
                <c:pt idx="255">
                  <c:v>0.0025</c:v>
                </c:pt>
                <c:pt idx="256">
                  <c:v>0.0045</c:v>
                </c:pt>
                <c:pt idx="257">
                  <c:v>0.0053</c:v>
                </c:pt>
                <c:pt idx="258">
                  <c:v>0.0091</c:v>
                </c:pt>
                <c:pt idx="259">
                  <c:v>0.0112</c:v>
                </c:pt>
                <c:pt idx="260">
                  <c:v>0.0149</c:v>
                </c:pt>
                <c:pt idx="261">
                  <c:v>0.0156</c:v>
                </c:pt>
                <c:pt idx="262">
                  <c:v>0.0154</c:v>
                </c:pt>
                <c:pt idx="263">
                  <c:v>0.018</c:v>
                </c:pt>
                <c:pt idx="264">
                  <c:v>0.0153</c:v>
                </c:pt>
                <c:pt idx="265">
                  <c:v>0.0149</c:v>
                </c:pt>
                <c:pt idx="266">
                  <c:v>0.0161</c:v>
                </c:pt>
                <c:pt idx="267">
                  <c:v>0.0164</c:v>
                </c:pt>
                <c:pt idx="268">
                  <c:v>0.0179</c:v>
                </c:pt>
                <c:pt idx="269">
                  <c:v>0.0152</c:v>
                </c:pt>
                <c:pt idx="270">
                  <c:v>0.0156</c:v>
                </c:pt>
                <c:pt idx="271">
                  <c:v>0.0148</c:v>
                </c:pt>
                <c:pt idx="272">
                  <c:v>0.014</c:v>
                </c:pt>
                <c:pt idx="273">
                  <c:v>0.014</c:v>
                </c:pt>
                <c:pt idx="274">
                  <c:v>0.0151</c:v>
                </c:pt>
                <c:pt idx="275">
                  <c:v>0.0138</c:v>
                </c:pt>
                <c:pt idx="276">
                  <c:v>0.0116</c:v>
                </c:pt>
                <c:pt idx="277">
                  <c:v>0.0154</c:v>
                </c:pt>
                <c:pt idx="278">
                  <c:v>0.0141</c:v>
                </c:pt>
                <c:pt idx="279">
                  <c:v>0.0166</c:v>
                </c:pt>
                <c:pt idx="280">
                  <c:v>0.0133</c:v>
                </c:pt>
                <c:pt idx="281">
                  <c:v>0.0168</c:v>
                </c:pt>
                <c:pt idx="282">
                  <c:v>0.017</c:v>
                </c:pt>
                <c:pt idx="283">
                  <c:v>0.0179</c:v>
                </c:pt>
                <c:pt idx="284">
                  <c:v>0.0128</c:v>
                </c:pt>
                <c:pt idx="285">
                  <c:v>0.0133</c:v>
                </c:pt>
                <c:pt idx="286">
                  <c:v>0.015</c:v>
                </c:pt>
                <c:pt idx="287">
                  <c:v>0.0172</c:v>
                </c:pt>
                <c:pt idx="288">
                  <c:v>0.0186</c:v>
                </c:pt>
                <c:pt idx="289">
                  <c:v>0.0163</c:v>
                </c:pt>
                <c:pt idx="290">
                  <c:v>0.0157</c:v>
                </c:pt>
                <c:pt idx="291">
                  <c:v>0.0141</c:v>
                </c:pt>
                <c:pt idx="292">
                  <c:v>0.0106</c:v>
                </c:pt>
                <c:pt idx="293">
                  <c:v>0.0113</c:v>
                </c:pt>
                <c:pt idx="294">
                  <c:v>0.0073</c:v>
                </c:pt>
                <c:pt idx="295">
                  <c:v>0.0103</c:v>
                </c:pt>
                <c:pt idx="296">
                  <c:v>0.0091</c:v>
                </c:pt>
                <c:pt idx="297">
                  <c:v>0.011</c:v>
                </c:pt>
                <c:pt idx="298">
                  <c:v>0.0084</c:v>
                </c:pt>
                <c:pt idx="299">
                  <c:v>0.0101</c:v>
                </c:pt>
                <c:pt idx="300">
                  <c:v>0.0128</c:v>
                </c:pt>
                <c:pt idx="301">
                  <c:v>0.011</c:v>
                </c:pt>
                <c:pt idx="302">
                  <c:v>0.0136</c:v>
                </c:pt>
                <c:pt idx="303">
                  <c:v>0.0109</c:v>
                </c:pt>
                <c:pt idx="304">
                  <c:v>0.0126</c:v>
                </c:pt>
                <c:pt idx="305">
                  <c:v>0.0076</c:v>
                </c:pt>
                <c:pt idx="306">
                  <c:v>0.0057</c:v>
                </c:pt>
                <c:pt idx="307">
                  <c:v>0.006</c:v>
                </c:pt>
                <c:pt idx="308">
                  <c:v>0.0046</c:v>
                </c:pt>
                <c:pt idx="309">
                  <c:v>0.0065</c:v>
                </c:pt>
                <c:pt idx="310">
                  <c:v>0.0046</c:v>
                </c:pt>
                <c:pt idx="311">
                  <c:v>0.0027</c:v>
                </c:pt>
                <c:pt idx="312">
                  <c:v>0.0044</c:v>
                </c:pt>
                <c:pt idx="313">
                  <c:v>0.0035</c:v>
                </c:pt>
                <c:pt idx="314">
                  <c:v>0.0022</c:v>
                </c:pt>
                <c:pt idx="315">
                  <c:v>0.0022</c:v>
                </c:pt>
                <c:pt idx="316">
                  <c:v>0.0003</c:v>
                </c:pt>
                <c:pt idx="317">
                  <c:v>-0.001</c:v>
                </c:pt>
                <c:pt idx="318">
                  <c:v>-0.0042</c:v>
                </c:pt>
                <c:pt idx="319">
                  <c:v>-0.0081</c:v>
                </c:pt>
                <c:pt idx="320">
                  <c:v>-0.0063</c:v>
                </c:pt>
                <c:pt idx="321">
                  <c:v>-0.0119</c:v>
                </c:pt>
                <c:pt idx="322">
                  <c:v>-0.0177</c:v>
                </c:pt>
                <c:pt idx="323">
                  <c:v>-0.0192</c:v>
                </c:pt>
                <c:pt idx="324">
                  <c:v>-0.0237</c:v>
                </c:pt>
                <c:pt idx="325">
                  <c:v>-0.0236</c:v>
                </c:pt>
                <c:pt idx="326">
                  <c:v>-0.0271</c:v>
                </c:pt>
                <c:pt idx="327">
                  <c:v>-0.0226</c:v>
                </c:pt>
                <c:pt idx="328">
                  <c:v>-0.0135</c:v>
                </c:pt>
                <c:pt idx="329">
                  <c:v>-0.0082</c:v>
                </c:pt>
                <c:pt idx="330">
                  <c:v>-0.0026</c:v>
                </c:pt>
                <c:pt idx="331">
                  <c:v>-0.001</c:v>
                </c:pt>
                <c:pt idx="332">
                  <c:v>0.0026</c:v>
                </c:pt>
                <c:pt idx="333">
                  <c:v>0.0011</c:v>
                </c:pt>
                <c:pt idx="334">
                  <c:v>0.0041</c:v>
                </c:pt>
                <c:pt idx="335">
                  <c:v>0.0058</c:v>
                </c:pt>
                <c:pt idx="336">
                  <c:v>0.0048</c:v>
                </c:pt>
                <c:pt idx="337">
                  <c:v>0.0068</c:v>
                </c:pt>
                <c:pt idx="338">
                  <c:v>0.01</c:v>
                </c:pt>
                <c:pt idx="339">
                  <c:v>0.0106</c:v>
                </c:pt>
                <c:pt idx="340">
                  <c:v>0.0135</c:v>
                </c:pt>
                <c:pt idx="341">
                  <c:v>0.0139</c:v>
                </c:pt>
                <c:pt idx="342">
                  <c:v>0.0136</c:v>
                </c:pt>
                <c:pt idx="343">
                  <c:v>0.0085</c:v>
                </c:pt>
                <c:pt idx="344">
                  <c:v>0.0049</c:v>
                </c:pt>
                <c:pt idx="345">
                  <c:v>0.0077</c:v>
                </c:pt>
                <c:pt idx="346">
                  <c:v>0.0136</c:v>
                </c:pt>
                <c:pt idx="347">
                  <c:v>0.015</c:v>
                </c:pt>
                <c:pt idx="348">
                  <c:v>0.0143</c:v>
                </c:pt>
                <c:pt idx="349">
                  <c:v>0.0151</c:v>
                </c:pt>
                <c:pt idx="350">
                  <c:v>0.0166</c:v>
                </c:pt>
                <c:pt idx="351">
                  <c:v>0.0153</c:v>
                </c:pt>
                <c:pt idx="352">
                  <c:v>0.0128</c:v>
                </c:pt>
                <c:pt idx="353">
                  <c:v>0.0121</c:v>
                </c:pt>
                <c:pt idx="354">
                  <c:v>0.013</c:v>
                </c:pt>
                <c:pt idx="355">
                  <c:v>0.016</c:v>
                </c:pt>
                <c:pt idx="356">
                  <c:v>0.0135</c:v>
                </c:pt>
                <c:pt idx="357">
                  <c:v>0.0153</c:v>
                </c:pt>
                <c:pt idx="358">
                  <c:v>0.0178</c:v>
                </c:pt>
                <c:pt idx="359">
                  <c:v>0.0172</c:v>
                </c:pt>
                <c:pt idx="360">
                  <c:v>0.0195</c:v>
                </c:pt>
                <c:pt idx="361">
                  <c:v>0.0189</c:v>
                </c:pt>
                <c:pt idx="362">
                  <c:v>0.0189</c:v>
                </c:pt>
                <c:pt idx="363">
                  <c:v>0.0176</c:v>
                </c:pt>
                <c:pt idx="364">
                  <c:v>0.0168</c:v>
                </c:pt>
                <c:pt idx="365">
                  <c:v>0.0146</c:v>
                </c:pt>
                <c:pt idx="366">
                  <c:v>0.0143</c:v>
                </c:pt>
                <c:pt idx="367">
                  <c:v>0.014</c:v>
                </c:pt>
                <c:pt idx="368">
                  <c:v>0.0162</c:v>
                </c:pt>
                <c:pt idx="369">
                  <c:v>0.0185</c:v>
                </c:pt>
                <c:pt idx="370">
                  <c:v>0.014</c:v>
                </c:pt>
                <c:pt idx="371">
                  <c:v>0.0159</c:v>
                </c:pt>
                <c:pt idx="372">
                  <c:v>0.0167</c:v>
                </c:pt>
                <c:pt idx="373">
                  <c:v>0.0201</c:v>
                </c:pt>
                <c:pt idx="374">
                  <c:v>0.0178</c:v>
                </c:pt>
                <c:pt idx="375">
                  <c:v>0.017</c:v>
                </c:pt>
                <c:pt idx="376">
                  <c:v>0.0166</c:v>
                </c:pt>
                <c:pt idx="377">
                  <c:v>0.0155</c:v>
                </c:pt>
                <c:pt idx="378">
                  <c:v>0.0152</c:v>
                </c:pt>
                <c:pt idx="379">
                  <c:v>0.0167</c:v>
                </c:pt>
                <c:pt idx="380">
                  <c:v>0.0175</c:v>
                </c:pt>
                <c:pt idx="381">
                  <c:v>0.0141</c:v>
                </c:pt>
                <c:pt idx="382">
                  <c:v>0.0157</c:v>
                </c:pt>
                <c:pt idx="383">
                  <c:v>0.0152</c:v>
                </c:pt>
                <c:pt idx="384">
                  <c:v>0.0185</c:v>
                </c:pt>
                <c:pt idx="385">
                  <c:v>0.0144</c:v>
                </c:pt>
                <c:pt idx="386">
                  <c:v>0.0151</c:v>
                </c:pt>
                <c:pt idx="387">
                  <c:v>0.0183</c:v>
                </c:pt>
                <c:pt idx="388">
                  <c:v>0.019</c:v>
                </c:pt>
                <c:pt idx="389">
                  <c:v>0.02</c:v>
                </c:pt>
                <c:pt idx="390">
                  <c:v>0.0193</c:v>
                </c:pt>
                <c:pt idx="391">
                  <c:v>0.0175</c:v>
                </c:pt>
                <c:pt idx="392">
                  <c:v>0.0196</c:v>
                </c:pt>
                <c:pt idx="393">
                  <c:v>0.0207</c:v>
                </c:pt>
                <c:pt idx="394">
                  <c:v>0.0178</c:v>
                </c:pt>
                <c:pt idx="395">
                  <c:v>0.0205</c:v>
                </c:pt>
                <c:pt idx="396">
                  <c:v>0.017</c:v>
                </c:pt>
                <c:pt idx="397">
                  <c:v>0.017</c:v>
                </c:pt>
                <c:pt idx="398">
                  <c:v>0.0172</c:v>
                </c:pt>
                <c:pt idx="399">
                  <c:v>0.0177</c:v>
                </c:pt>
                <c:pt idx="400">
                  <c:v>0.0194</c:v>
                </c:pt>
                <c:pt idx="401">
                  <c:v>0.0175</c:v>
                </c:pt>
                <c:pt idx="402">
                  <c:v>0.0189</c:v>
                </c:pt>
                <c:pt idx="403">
                  <c:v>0.0182</c:v>
                </c:pt>
                <c:pt idx="404">
                  <c:v>0.018</c:v>
                </c:pt>
                <c:pt idx="405">
                  <c:v>0.0162</c:v>
                </c:pt>
                <c:pt idx="406">
                  <c:v>0.0157</c:v>
                </c:pt>
                <c:pt idx="407">
                  <c:v>0.0166</c:v>
                </c:pt>
                <c:pt idx="408">
                  <c:v>0.0139</c:v>
                </c:pt>
                <c:pt idx="409">
                  <c:v>0.0171</c:v>
                </c:pt>
                <c:pt idx="410">
                  <c:v>0.0161</c:v>
                </c:pt>
                <c:pt idx="411">
                  <c:v>0.0159</c:v>
                </c:pt>
                <c:pt idx="412">
                  <c:v>0.0144</c:v>
                </c:pt>
                <c:pt idx="413">
                  <c:v>0.0147</c:v>
                </c:pt>
                <c:pt idx="414">
                  <c:v>0.0151</c:v>
                </c:pt>
                <c:pt idx="415">
                  <c:v>0.0156</c:v>
                </c:pt>
                <c:pt idx="416">
                  <c:v>0.0136</c:v>
                </c:pt>
                <c:pt idx="417">
                  <c:v>0.0126</c:v>
                </c:pt>
                <c:pt idx="418">
                  <c:v>0.0171</c:v>
                </c:pt>
                <c:pt idx="419">
                  <c:v>0.0164</c:v>
                </c:pt>
                <c:pt idx="420">
                  <c:v>0.0177</c:v>
                </c:pt>
                <c:pt idx="421">
                  <c:v>0.0152</c:v>
                </c:pt>
                <c:pt idx="422">
                  <c:v>0.0168</c:v>
                </c:pt>
                <c:pt idx="423">
                  <c:v>0.0159</c:v>
                </c:pt>
                <c:pt idx="424">
                  <c:v>0.0142</c:v>
                </c:pt>
                <c:pt idx="425">
                  <c:v>0.0153</c:v>
                </c:pt>
                <c:pt idx="426">
                  <c:v>0.0141</c:v>
                </c:pt>
                <c:pt idx="427">
                  <c:v>0.0138</c:v>
                </c:pt>
                <c:pt idx="428">
                  <c:v>0.0118</c:v>
                </c:pt>
                <c:pt idx="429">
                  <c:v>0.0161</c:v>
                </c:pt>
                <c:pt idx="430">
                  <c:v>0.0144</c:v>
                </c:pt>
                <c:pt idx="431">
                  <c:v>0.0156</c:v>
                </c:pt>
                <c:pt idx="432">
                  <c:v>0.0161</c:v>
                </c:pt>
                <c:pt idx="433">
                  <c:v>0.0164</c:v>
                </c:pt>
                <c:pt idx="434">
                  <c:v>0.0165</c:v>
                </c:pt>
                <c:pt idx="435">
                  <c:v>0.0164</c:v>
                </c:pt>
                <c:pt idx="436">
                  <c:v>0.0161</c:v>
                </c:pt>
                <c:pt idx="437">
                  <c:v>0.0159</c:v>
                </c:pt>
                <c:pt idx="438">
                  <c:v>0.0136</c:v>
                </c:pt>
                <c:pt idx="439">
                  <c:v>0.0154</c:v>
                </c:pt>
                <c:pt idx="440">
                  <c:v>0.0137</c:v>
                </c:pt>
                <c:pt idx="441">
                  <c:v>0.0147</c:v>
                </c:pt>
                <c:pt idx="442">
                  <c:v>0.0113</c:v>
                </c:pt>
                <c:pt idx="443">
                  <c:v>0.0112</c:v>
                </c:pt>
                <c:pt idx="444">
                  <c:v>0.0114</c:v>
                </c:pt>
                <c:pt idx="445">
                  <c:v>0.0119</c:v>
                </c:pt>
              </c:numCache>
            </c:numRef>
          </c:val>
          <c:smooth val="0"/>
        </c:ser>
        <c:dLbls>
          <c:showLegendKey val="0"/>
          <c:showVal val="0"/>
          <c:showCatName val="0"/>
          <c:showSerName val="0"/>
          <c:showPercent val="0"/>
          <c:showBubbleSize val="0"/>
        </c:dLbls>
        <c:marker val="1"/>
        <c:smooth val="0"/>
        <c:axId val="2144861016"/>
        <c:axId val="2144856408"/>
      </c:lineChart>
      <c:catAx>
        <c:axId val="2144861016"/>
        <c:scaling>
          <c:orientation val="minMax"/>
        </c:scaling>
        <c:delete val="0"/>
        <c:axPos val="b"/>
        <c:majorTickMark val="out"/>
        <c:minorTickMark val="none"/>
        <c:tickLblPos val="low"/>
        <c:txPr>
          <a:bodyPr rot="-5400000" vert="horz"/>
          <a:lstStyle/>
          <a:p>
            <a:pPr>
              <a:defRPr sz="1100" b="1" i="0"/>
            </a:pPr>
            <a:endParaRPr lang="en-US"/>
          </a:p>
        </c:txPr>
        <c:crossAx val="2144856408"/>
        <c:crosses val="autoZero"/>
        <c:auto val="1"/>
        <c:lblAlgn val="ctr"/>
        <c:lblOffset val="100"/>
        <c:noMultiLvlLbl val="0"/>
      </c:catAx>
      <c:valAx>
        <c:axId val="2144856408"/>
        <c:scaling>
          <c:orientation val="minMax"/>
          <c:max val="0.04"/>
          <c:min val="-0.03"/>
        </c:scaling>
        <c:delete val="0"/>
        <c:axPos val="l"/>
        <c:majorGridlines/>
        <c:numFmt formatCode="0.0%" sourceLinked="0"/>
        <c:majorTickMark val="out"/>
        <c:minorTickMark val="none"/>
        <c:tickLblPos val="nextTo"/>
        <c:spPr>
          <a:ln>
            <a:solidFill>
              <a:schemeClr val="bg1"/>
            </a:solidFill>
          </a:ln>
        </c:spPr>
        <c:crossAx val="2144861016"/>
        <c:crosses val="autoZero"/>
        <c:crossBetween val="between"/>
      </c:valAx>
    </c:plotArea>
    <c:plotVisOnly val="1"/>
    <c:dispBlanksAs val="gap"/>
    <c:showDLblsOverMax val="0"/>
  </c:chart>
  <c:spPr>
    <a:ln>
      <a:noFill/>
    </a:ln>
  </c:spPr>
  <c:printSettings>
    <c:headerFooter/>
    <c:pageMargins b="1.0" l="0.75" r="0.75" t="1.0" header="0.5" footer="0.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1800" b="0">
                <a:latin typeface="Garamond"/>
                <a:cs typeface="Garamond"/>
              </a:rPr>
              <a:t>T</a:t>
            </a:r>
            <a:r>
              <a:rPr lang="en-US" sz="1500" b="0">
                <a:latin typeface="Garamond"/>
                <a:cs typeface="Garamond"/>
              </a:rPr>
              <a:t>OTAL</a:t>
            </a:r>
            <a:r>
              <a:rPr lang="en-US" sz="1500" b="0" baseline="0">
                <a:latin typeface="Garamond"/>
                <a:cs typeface="Garamond"/>
              </a:rPr>
              <a:t> </a:t>
            </a:r>
            <a:r>
              <a:rPr lang="en-US" sz="1800" b="0" baseline="0">
                <a:latin typeface="Garamond"/>
                <a:cs typeface="Garamond"/>
              </a:rPr>
              <a:t>H</a:t>
            </a:r>
            <a:r>
              <a:rPr lang="en-US" sz="1500" b="0" baseline="0">
                <a:latin typeface="Garamond"/>
                <a:cs typeface="Garamond"/>
              </a:rPr>
              <a:t>OUSEHOLD </a:t>
            </a:r>
            <a:r>
              <a:rPr lang="en-US" sz="1800" b="0" baseline="0">
                <a:latin typeface="Garamond"/>
                <a:cs typeface="Garamond"/>
              </a:rPr>
              <a:t>D</a:t>
            </a:r>
            <a:r>
              <a:rPr lang="en-US" sz="1500" b="0" baseline="0">
                <a:latin typeface="Garamond"/>
                <a:cs typeface="Garamond"/>
              </a:rPr>
              <a:t>EBT </a:t>
            </a:r>
            <a:r>
              <a:rPr lang="en-US" sz="1800" b="0" baseline="0">
                <a:latin typeface="Garamond"/>
                <a:cs typeface="Garamond"/>
              </a:rPr>
              <a:t>S</a:t>
            </a:r>
            <a:r>
              <a:rPr lang="en-US" sz="1500" b="0" baseline="0">
                <a:latin typeface="Garamond"/>
                <a:cs typeface="Garamond"/>
              </a:rPr>
              <a:t>ERVICE</a:t>
            </a:r>
            <a:endParaRPr lang="en-US" sz="1500" b="0">
              <a:latin typeface="Garamond"/>
              <a:cs typeface="Garamond"/>
            </a:endParaRPr>
          </a:p>
        </c:rich>
      </c:tx>
      <c:layout>
        <c:manualLayout>
          <c:xMode val="edge"/>
          <c:yMode val="edge"/>
          <c:x val="0.189950980392157"/>
          <c:y val="0.109741162673815"/>
        </c:manualLayout>
      </c:layout>
      <c:overlay val="0"/>
    </c:title>
    <c:autoTitleDeleted val="0"/>
    <c:plotArea>
      <c:layout>
        <c:manualLayout>
          <c:layoutTarget val="inner"/>
          <c:xMode val="edge"/>
          <c:yMode val="edge"/>
          <c:x val="0.0721161417322835"/>
          <c:y val="0.273797397665717"/>
          <c:w val="0.894376447429365"/>
          <c:h val="0.598242865918356"/>
        </c:manualLayout>
      </c:layout>
      <c:barChart>
        <c:barDir val="col"/>
        <c:grouping val="clustered"/>
        <c:varyColors val="0"/>
        <c:ser>
          <c:idx val="3"/>
          <c:order val="3"/>
          <c:tx>
            <c:v>Recession1</c:v>
          </c:tx>
          <c:spPr>
            <a:solidFill>
              <a:schemeClr val="bg1">
                <a:lumMod val="85000"/>
              </a:schemeClr>
            </a:solidFill>
            <a:ln>
              <a:solidFill>
                <a:schemeClr val="bg1">
                  <a:lumMod val="85000"/>
                </a:schemeClr>
              </a:solidFill>
            </a:ln>
          </c:spPr>
          <c:invertIfNegative val="0"/>
          <c:val>
            <c:numRef>
              <c:f>DebtService!$G$3:$G$155</c:f>
              <c:numCache>
                <c:formatCode>0%</c:formatCode>
                <c:ptCount val="153"/>
                <c:pt idx="6">
                  <c:v>0.14</c:v>
                </c:pt>
                <c:pt idx="7">
                  <c:v>0.14</c:v>
                </c:pt>
                <c:pt idx="8">
                  <c:v>0.14</c:v>
                </c:pt>
                <c:pt idx="9">
                  <c:v>0.14</c:v>
                </c:pt>
                <c:pt idx="10">
                  <c:v>0.14</c:v>
                </c:pt>
                <c:pt idx="11">
                  <c:v>0.14</c:v>
                </c:pt>
                <c:pt idx="42">
                  <c:v>0.14</c:v>
                </c:pt>
                <c:pt idx="43">
                  <c:v>0.14</c:v>
                </c:pt>
                <c:pt idx="44">
                  <c:v>0.14</c:v>
                </c:pt>
                <c:pt idx="45">
                  <c:v>0.14</c:v>
                </c:pt>
                <c:pt idx="85">
                  <c:v>0.14</c:v>
                </c:pt>
                <c:pt idx="86">
                  <c:v>0.14</c:v>
                </c:pt>
                <c:pt idx="87">
                  <c:v>0.14</c:v>
                </c:pt>
                <c:pt idx="112">
                  <c:v>0.14</c:v>
                </c:pt>
                <c:pt idx="113">
                  <c:v>0.14</c:v>
                </c:pt>
                <c:pt idx="114">
                  <c:v>0.14</c:v>
                </c:pt>
                <c:pt idx="115">
                  <c:v>0.14</c:v>
                </c:pt>
                <c:pt idx="116">
                  <c:v>0.14</c:v>
                </c:pt>
                <c:pt idx="117">
                  <c:v>0.14</c:v>
                </c:pt>
                <c:pt idx="118">
                  <c:v>0.14</c:v>
                </c:pt>
              </c:numCache>
            </c:numRef>
          </c:val>
        </c:ser>
        <c:ser>
          <c:idx val="4"/>
          <c:order val="4"/>
          <c:tx>
            <c:v>Recession2</c:v>
          </c:tx>
          <c:invertIfNegative val="0"/>
          <c:val>
            <c:numRef>
              <c:f>DebtService!$H$3:$H$155</c:f>
              <c:numCache>
                <c:formatCode>0%</c:formatCode>
                <c:ptCount val="153"/>
                <c:pt idx="6">
                  <c:v>0.02</c:v>
                </c:pt>
                <c:pt idx="7">
                  <c:v>0.02</c:v>
                </c:pt>
                <c:pt idx="8">
                  <c:v>0.02</c:v>
                </c:pt>
                <c:pt idx="9">
                  <c:v>0.02</c:v>
                </c:pt>
                <c:pt idx="10">
                  <c:v>0.02</c:v>
                </c:pt>
                <c:pt idx="11">
                  <c:v>0.02</c:v>
                </c:pt>
                <c:pt idx="42">
                  <c:v>0.02</c:v>
                </c:pt>
                <c:pt idx="43">
                  <c:v>0.02</c:v>
                </c:pt>
                <c:pt idx="44">
                  <c:v>0.02</c:v>
                </c:pt>
                <c:pt idx="45">
                  <c:v>0.02</c:v>
                </c:pt>
                <c:pt idx="85">
                  <c:v>0.02</c:v>
                </c:pt>
                <c:pt idx="86">
                  <c:v>0.02</c:v>
                </c:pt>
                <c:pt idx="87">
                  <c:v>0.02</c:v>
                </c:pt>
                <c:pt idx="112">
                  <c:v>0.02</c:v>
                </c:pt>
                <c:pt idx="113">
                  <c:v>0.02</c:v>
                </c:pt>
                <c:pt idx="114">
                  <c:v>0.02</c:v>
                </c:pt>
                <c:pt idx="115">
                  <c:v>0.02</c:v>
                </c:pt>
                <c:pt idx="116">
                  <c:v>0.02</c:v>
                </c:pt>
                <c:pt idx="117">
                  <c:v>0.02</c:v>
                </c:pt>
                <c:pt idx="118">
                  <c:v>0.02</c:v>
                </c:pt>
              </c:numCache>
            </c:numRef>
          </c:val>
        </c:ser>
        <c:dLbls>
          <c:showLegendKey val="0"/>
          <c:showVal val="0"/>
          <c:showCatName val="0"/>
          <c:showSerName val="0"/>
          <c:showPercent val="0"/>
          <c:showBubbleSize val="0"/>
        </c:dLbls>
        <c:gapWidth val="0"/>
        <c:overlap val="100"/>
        <c:axId val="-2088563192"/>
        <c:axId val="-2088559896"/>
      </c:barChart>
      <c:lineChart>
        <c:grouping val="standard"/>
        <c:varyColors val="0"/>
        <c:ser>
          <c:idx val="0"/>
          <c:order val="0"/>
          <c:tx>
            <c:v>Consumer</c:v>
          </c:tx>
          <c:spPr>
            <a:ln w="31750">
              <a:solidFill>
                <a:schemeClr val="accent1">
                  <a:lumMod val="75000"/>
                </a:schemeClr>
              </a:solidFill>
            </a:ln>
          </c:spPr>
          <c:marker>
            <c:symbol val="none"/>
          </c:marker>
          <c:cat>
            <c:numRef>
              <c:f>DebtService!$B$3:$B$155</c:f>
              <c:numCache>
                <c:formatCode>General</c:formatCode>
                <c:ptCount val="153"/>
                <c:pt idx="0">
                  <c:v>1980.0</c:v>
                </c:pt>
                <c:pt idx="4">
                  <c:v>1981.0</c:v>
                </c:pt>
                <c:pt idx="8">
                  <c:v>1982.0</c:v>
                </c:pt>
                <c:pt idx="12">
                  <c:v>1983.0</c:v>
                </c:pt>
                <c:pt idx="16">
                  <c:v>1984.0</c:v>
                </c:pt>
                <c:pt idx="20">
                  <c:v>1985.0</c:v>
                </c:pt>
                <c:pt idx="24">
                  <c:v>1986.0</c:v>
                </c:pt>
                <c:pt idx="28">
                  <c:v>1987.0</c:v>
                </c:pt>
                <c:pt idx="32">
                  <c:v>1988.0</c:v>
                </c:pt>
                <c:pt idx="36">
                  <c:v>1989.0</c:v>
                </c:pt>
                <c:pt idx="40">
                  <c:v>1990.0</c:v>
                </c:pt>
                <c:pt idx="44">
                  <c:v>1991.0</c:v>
                </c:pt>
                <c:pt idx="48">
                  <c:v>1992.0</c:v>
                </c:pt>
                <c:pt idx="52">
                  <c:v>1993.0</c:v>
                </c:pt>
                <c:pt idx="56">
                  <c:v>1994.0</c:v>
                </c:pt>
                <c:pt idx="60">
                  <c:v>1995.0</c:v>
                </c:pt>
                <c:pt idx="64">
                  <c:v>1996.0</c:v>
                </c:pt>
                <c:pt idx="68">
                  <c:v>1997.0</c:v>
                </c:pt>
                <c:pt idx="72">
                  <c:v>1998.0</c:v>
                </c:pt>
                <c:pt idx="76">
                  <c:v>1999.0</c:v>
                </c:pt>
                <c:pt idx="80">
                  <c:v>2000.0</c:v>
                </c:pt>
                <c:pt idx="84">
                  <c:v>2001.0</c:v>
                </c:pt>
                <c:pt idx="88">
                  <c:v>2002.0</c:v>
                </c:pt>
                <c:pt idx="92">
                  <c:v>2003.0</c:v>
                </c:pt>
                <c:pt idx="96">
                  <c:v>2004.0</c:v>
                </c:pt>
                <c:pt idx="100">
                  <c:v>2005.0</c:v>
                </c:pt>
                <c:pt idx="104">
                  <c:v>2006.0</c:v>
                </c:pt>
                <c:pt idx="108">
                  <c:v>2007.0</c:v>
                </c:pt>
                <c:pt idx="112">
                  <c:v>2008.0</c:v>
                </c:pt>
                <c:pt idx="116">
                  <c:v>2009.0</c:v>
                </c:pt>
                <c:pt idx="120">
                  <c:v>2010.0</c:v>
                </c:pt>
                <c:pt idx="124">
                  <c:v>2011.0</c:v>
                </c:pt>
                <c:pt idx="128">
                  <c:v>2012.0</c:v>
                </c:pt>
                <c:pt idx="132">
                  <c:v>2013.0</c:v>
                </c:pt>
                <c:pt idx="136">
                  <c:v>2014.0</c:v>
                </c:pt>
                <c:pt idx="140">
                  <c:v>2015.0</c:v>
                </c:pt>
                <c:pt idx="144">
                  <c:v>2016.0</c:v>
                </c:pt>
                <c:pt idx="148">
                  <c:v>2017.0</c:v>
                </c:pt>
                <c:pt idx="152">
                  <c:v>2018.0</c:v>
                </c:pt>
              </c:numCache>
            </c:numRef>
          </c:cat>
          <c:val>
            <c:numRef>
              <c:f>DebtService!$D$3:$D$155</c:f>
              <c:numCache>
                <c:formatCode>0.00%</c:formatCode>
                <c:ptCount val="153"/>
                <c:pt idx="0">
                  <c:v>0.06240027</c:v>
                </c:pt>
                <c:pt idx="1">
                  <c:v>0.06151972</c:v>
                </c:pt>
                <c:pt idx="2">
                  <c:v>0.05913</c:v>
                </c:pt>
                <c:pt idx="3">
                  <c:v>0.05740706</c:v>
                </c:pt>
                <c:pt idx="4">
                  <c:v>0.05691433</c:v>
                </c:pt>
                <c:pt idx="5">
                  <c:v>0.05693254</c:v>
                </c:pt>
                <c:pt idx="6">
                  <c:v>0.05586641</c:v>
                </c:pt>
                <c:pt idx="7">
                  <c:v>0.0557655</c:v>
                </c:pt>
                <c:pt idx="8">
                  <c:v>0.05562731</c:v>
                </c:pt>
                <c:pt idx="9">
                  <c:v>0.0557334</c:v>
                </c:pt>
                <c:pt idx="10">
                  <c:v>0.05519579</c:v>
                </c:pt>
                <c:pt idx="11">
                  <c:v>0.05504033</c:v>
                </c:pt>
                <c:pt idx="12">
                  <c:v>0.05498346</c:v>
                </c:pt>
                <c:pt idx="13">
                  <c:v>0.05525737</c:v>
                </c:pt>
                <c:pt idx="14">
                  <c:v>0.05527094</c:v>
                </c:pt>
                <c:pt idx="15">
                  <c:v>0.05555206</c:v>
                </c:pt>
                <c:pt idx="16">
                  <c:v>0.05583316</c:v>
                </c:pt>
                <c:pt idx="17">
                  <c:v>0.05673696</c:v>
                </c:pt>
                <c:pt idx="18">
                  <c:v>0.05746739</c:v>
                </c:pt>
                <c:pt idx="19">
                  <c:v>0.05835576</c:v>
                </c:pt>
                <c:pt idx="20">
                  <c:v>0.06000506</c:v>
                </c:pt>
                <c:pt idx="21">
                  <c:v>0.06029668</c:v>
                </c:pt>
                <c:pt idx="22">
                  <c:v>0.0618776</c:v>
                </c:pt>
                <c:pt idx="23">
                  <c:v>0.06243071</c:v>
                </c:pt>
                <c:pt idx="24">
                  <c:v>0.062347</c:v>
                </c:pt>
                <c:pt idx="25">
                  <c:v>0.06269203</c:v>
                </c:pt>
                <c:pt idx="26">
                  <c:v>0.06318545</c:v>
                </c:pt>
                <c:pt idx="27">
                  <c:v>0.06363267</c:v>
                </c:pt>
                <c:pt idx="28">
                  <c:v>0.06226087</c:v>
                </c:pt>
                <c:pt idx="29">
                  <c:v>0.06243911</c:v>
                </c:pt>
                <c:pt idx="30">
                  <c:v>0.06150061</c:v>
                </c:pt>
                <c:pt idx="31">
                  <c:v>0.06073399</c:v>
                </c:pt>
                <c:pt idx="32">
                  <c:v>0.06018813</c:v>
                </c:pt>
                <c:pt idx="33">
                  <c:v>0.05969333</c:v>
                </c:pt>
                <c:pt idx="34">
                  <c:v>0.05899554</c:v>
                </c:pt>
                <c:pt idx="35">
                  <c:v>0.05842594</c:v>
                </c:pt>
                <c:pt idx="36">
                  <c:v>0.05811998</c:v>
                </c:pt>
                <c:pt idx="37">
                  <c:v>0.05872069</c:v>
                </c:pt>
                <c:pt idx="38">
                  <c:v>0.0584512</c:v>
                </c:pt>
                <c:pt idx="39">
                  <c:v>0.05763882</c:v>
                </c:pt>
                <c:pt idx="40">
                  <c:v>0.05635607</c:v>
                </c:pt>
                <c:pt idx="41">
                  <c:v>0.0554066</c:v>
                </c:pt>
                <c:pt idx="42">
                  <c:v>0.05481259</c:v>
                </c:pt>
                <c:pt idx="43">
                  <c:v>0.05419602</c:v>
                </c:pt>
                <c:pt idx="44">
                  <c:v>0.05355239</c:v>
                </c:pt>
                <c:pt idx="45">
                  <c:v>0.05238545</c:v>
                </c:pt>
                <c:pt idx="46">
                  <c:v>0.05137354</c:v>
                </c:pt>
                <c:pt idx="47">
                  <c:v>0.05017251</c:v>
                </c:pt>
                <c:pt idx="48">
                  <c:v>0.04867179</c:v>
                </c:pt>
                <c:pt idx="49">
                  <c:v>0.04774439</c:v>
                </c:pt>
                <c:pt idx="50">
                  <c:v>0.04702399</c:v>
                </c:pt>
                <c:pt idx="51">
                  <c:v>0.04660212</c:v>
                </c:pt>
                <c:pt idx="52">
                  <c:v>0.04652557</c:v>
                </c:pt>
                <c:pt idx="53">
                  <c:v>0.04648903</c:v>
                </c:pt>
                <c:pt idx="54">
                  <c:v>0.04705303</c:v>
                </c:pt>
                <c:pt idx="55">
                  <c:v>0.04755414</c:v>
                </c:pt>
                <c:pt idx="56">
                  <c:v>0.04831917</c:v>
                </c:pt>
                <c:pt idx="57">
                  <c:v>0.04924236</c:v>
                </c:pt>
                <c:pt idx="58">
                  <c:v>0.05035871</c:v>
                </c:pt>
                <c:pt idx="59">
                  <c:v>0.05120072</c:v>
                </c:pt>
                <c:pt idx="60">
                  <c:v>0.05248012</c:v>
                </c:pt>
                <c:pt idx="61">
                  <c:v>0.05394652</c:v>
                </c:pt>
                <c:pt idx="62">
                  <c:v>0.05523088</c:v>
                </c:pt>
                <c:pt idx="63">
                  <c:v>0.05594352</c:v>
                </c:pt>
                <c:pt idx="64">
                  <c:v>0.05653204</c:v>
                </c:pt>
                <c:pt idx="65">
                  <c:v>0.05675422</c:v>
                </c:pt>
                <c:pt idx="66">
                  <c:v>0.05712678</c:v>
                </c:pt>
                <c:pt idx="67">
                  <c:v>0.05777011</c:v>
                </c:pt>
                <c:pt idx="68">
                  <c:v>0.05725713</c:v>
                </c:pt>
                <c:pt idx="69">
                  <c:v>0.05703414</c:v>
                </c:pt>
                <c:pt idx="70">
                  <c:v>0.05718448</c:v>
                </c:pt>
                <c:pt idx="71">
                  <c:v>0.05705666</c:v>
                </c:pt>
                <c:pt idx="72">
                  <c:v>0.0562861</c:v>
                </c:pt>
                <c:pt idx="73">
                  <c:v>0.05672466</c:v>
                </c:pt>
                <c:pt idx="74">
                  <c:v>0.05687028</c:v>
                </c:pt>
                <c:pt idx="75">
                  <c:v>0.05761093</c:v>
                </c:pt>
                <c:pt idx="76">
                  <c:v>0.05806999</c:v>
                </c:pt>
                <c:pt idx="77">
                  <c:v>0.05908706</c:v>
                </c:pt>
                <c:pt idx="78">
                  <c:v>0.05984188</c:v>
                </c:pt>
                <c:pt idx="79">
                  <c:v>0.05959825</c:v>
                </c:pt>
                <c:pt idx="80">
                  <c:v>0.05937883</c:v>
                </c:pt>
                <c:pt idx="81">
                  <c:v>0.06043632</c:v>
                </c:pt>
                <c:pt idx="82">
                  <c:v>0.06177676</c:v>
                </c:pt>
                <c:pt idx="83">
                  <c:v>0.06341257</c:v>
                </c:pt>
                <c:pt idx="84">
                  <c:v>0.06447072</c:v>
                </c:pt>
                <c:pt idx="85">
                  <c:v>0.06594084</c:v>
                </c:pt>
                <c:pt idx="86">
                  <c:v>0.06560388</c:v>
                </c:pt>
                <c:pt idx="87">
                  <c:v>0.06712232</c:v>
                </c:pt>
                <c:pt idx="88">
                  <c:v>0.06616856</c:v>
                </c:pt>
                <c:pt idx="89">
                  <c:v>0.06566214</c:v>
                </c:pt>
                <c:pt idx="90">
                  <c:v>0.06559252</c:v>
                </c:pt>
                <c:pt idx="91">
                  <c:v>0.06502516</c:v>
                </c:pt>
                <c:pt idx="92">
                  <c:v>0.0647561</c:v>
                </c:pt>
                <c:pt idx="93">
                  <c:v>0.06439314</c:v>
                </c:pt>
                <c:pt idx="94">
                  <c:v>0.06356223</c:v>
                </c:pt>
                <c:pt idx="95">
                  <c:v>0.06371129</c:v>
                </c:pt>
                <c:pt idx="96">
                  <c:v>0.06363511</c:v>
                </c:pt>
                <c:pt idx="97">
                  <c:v>0.0629376</c:v>
                </c:pt>
                <c:pt idx="98">
                  <c:v>0.06315073</c:v>
                </c:pt>
                <c:pt idx="99">
                  <c:v>0.06237724</c:v>
                </c:pt>
                <c:pt idx="100">
                  <c:v>0.06316695</c:v>
                </c:pt>
                <c:pt idx="101">
                  <c:v>0.06266733</c:v>
                </c:pt>
                <c:pt idx="102">
                  <c:v>0.06199858</c:v>
                </c:pt>
                <c:pt idx="103">
                  <c:v>0.06103464</c:v>
                </c:pt>
                <c:pt idx="104">
                  <c:v>0.06085246</c:v>
                </c:pt>
                <c:pt idx="105">
                  <c:v>0.05979412</c:v>
                </c:pt>
                <c:pt idx="106">
                  <c:v>0.05934518</c:v>
                </c:pt>
                <c:pt idx="107">
                  <c:v>0.05919652</c:v>
                </c:pt>
                <c:pt idx="108">
                  <c:v>0.05904713</c:v>
                </c:pt>
                <c:pt idx="109">
                  <c:v>0.05935517</c:v>
                </c:pt>
                <c:pt idx="110">
                  <c:v>0.05975847</c:v>
                </c:pt>
                <c:pt idx="111">
                  <c:v>0.06008739</c:v>
                </c:pt>
                <c:pt idx="112">
                  <c:v>0.059992</c:v>
                </c:pt>
                <c:pt idx="113">
                  <c:v>0.05845067</c:v>
                </c:pt>
                <c:pt idx="114">
                  <c:v>0.05883005</c:v>
                </c:pt>
                <c:pt idx="115">
                  <c:v>0.05864502</c:v>
                </c:pt>
                <c:pt idx="116">
                  <c:v>0.0582282</c:v>
                </c:pt>
                <c:pt idx="117">
                  <c:v>0.05628029</c:v>
                </c:pt>
                <c:pt idx="118">
                  <c:v>0.05565118</c:v>
                </c:pt>
                <c:pt idx="119">
                  <c:v>0.05414358</c:v>
                </c:pt>
                <c:pt idx="120">
                  <c:v>0.05303386</c:v>
                </c:pt>
                <c:pt idx="121">
                  <c:v>0.05136389</c:v>
                </c:pt>
                <c:pt idx="122">
                  <c:v>0.0502827</c:v>
                </c:pt>
                <c:pt idx="123">
                  <c:v>0.05025281</c:v>
                </c:pt>
                <c:pt idx="124">
                  <c:v>0.0506118</c:v>
                </c:pt>
                <c:pt idx="125">
                  <c:v>0.05044381</c:v>
                </c:pt>
                <c:pt idx="126">
                  <c:v>0.05010215</c:v>
                </c:pt>
                <c:pt idx="127">
                  <c:v>0.05013297</c:v>
                </c:pt>
                <c:pt idx="128">
                  <c:v>0.04928206</c:v>
                </c:pt>
                <c:pt idx="129">
                  <c:v>0.04918364</c:v>
                </c:pt>
                <c:pt idx="130">
                  <c:v>0.04992118</c:v>
                </c:pt>
                <c:pt idx="131">
                  <c:v>0.04887206</c:v>
                </c:pt>
                <c:pt idx="132">
                  <c:v>0.0514639</c:v>
                </c:pt>
                <c:pt idx="133">
                  <c:v>0.05158375</c:v>
                </c:pt>
                <c:pt idx="134">
                  <c:v>0.05178504</c:v>
                </c:pt>
                <c:pt idx="135">
                  <c:v>0.05214294</c:v>
                </c:pt>
                <c:pt idx="136">
                  <c:v>0.05209544</c:v>
                </c:pt>
                <c:pt idx="137">
                  <c:v>0.05232607</c:v>
                </c:pt>
                <c:pt idx="138">
                  <c:v>0.05262815</c:v>
                </c:pt>
                <c:pt idx="139">
                  <c:v>0.05307268</c:v>
                </c:pt>
                <c:pt idx="140">
                  <c:v>0.05370837</c:v>
                </c:pt>
                <c:pt idx="141">
                  <c:v>0.05426873</c:v>
                </c:pt>
                <c:pt idx="142">
                  <c:v>0.05488404</c:v>
                </c:pt>
                <c:pt idx="143">
                  <c:v>0.05445859</c:v>
                </c:pt>
                <c:pt idx="144">
                  <c:v>0.05433968</c:v>
                </c:pt>
                <c:pt idx="145">
                  <c:v>0.05527471</c:v>
                </c:pt>
                <c:pt idx="146">
                  <c:v>0.05607359</c:v>
                </c:pt>
                <c:pt idx="147">
                  <c:v>0.05648888</c:v>
                </c:pt>
                <c:pt idx="148">
                  <c:v>0.05627152</c:v>
                </c:pt>
                <c:pt idx="149">
                  <c:v>0.05647681</c:v>
                </c:pt>
                <c:pt idx="150">
                  <c:v>0.05647728</c:v>
                </c:pt>
                <c:pt idx="151">
                  <c:v>0.05664555</c:v>
                </c:pt>
                <c:pt idx="152">
                  <c:v>0.05611285</c:v>
                </c:pt>
              </c:numCache>
            </c:numRef>
          </c:val>
          <c:smooth val="0"/>
        </c:ser>
        <c:ser>
          <c:idx val="1"/>
          <c:order val="1"/>
          <c:tx>
            <c:v>Mortgage</c:v>
          </c:tx>
          <c:spPr>
            <a:ln w="31750"/>
          </c:spPr>
          <c:marker>
            <c:symbol val="none"/>
          </c:marker>
          <c:val>
            <c:numRef>
              <c:f>DebtService!$E$3:$E$155</c:f>
              <c:numCache>
                <c:formatCode>0.00%</c:formatCode>
                <c:ptCount val="153"/>
                <c:pt idx="0">
                  <c:v>0.04375714</c:v>
                </c:pt>
                <c:pt idx="1">
                  <c:v>0.04484928</c:v>
                </c:pt>
                <c:pt idx="2">
                  <c:v>0.04493386</c:v>
                </c:pt>
                <c:pt idx="3">
                  <c:v>0.04512131</c:v>
                </c:pt>
                <c:pt idx="4">
                  <c:v>0.04596082</c:v>
                </c:pt>
                <c:pt idx="5">
                  <c:v>0.04723624</c:v>
                </c:pt>
                <c:pt idx="6">
                  <c:v>0.04720102</c:v>
                </c:pt>
                <c:pt idx="7">
                  <c:v>0.04802776</c:v>
                </c:pt>
                <c:pt idx="8">
                  <c:v>0.04884527</c:v>
                </c:pt>
                <c:pt idx="9">
                  <c:v>0.04930689</c:v>
                </c:pt>
                <c:pt idx="10">
                  <c:v>0.04890362</c:v>
                </c:pt>
                <c:pt idx="11">
                  <c:v>0.04876376</c:v>
                </c:pt>
                <c:pt idx="12">
                  <c:v>0.04850575</c:v>
                </c:pt>
                <c:pt idx="13">
                  <c:v>0.04850596</c:v>
                </c:pt>
                <c:pt idx="14">
                  <c:v>0.04854205</c:v>
                </c:pt>
                <c:pt idx="15">
                  <c:v>0.04870328</c:v>
                </c:pt>
                <c:pt idx="16">
                  <c:v>0.04895675</c:v>
                </c:pt>
                <c:pt idx="17">
                  <c:v>0.04934267</c:v>
                </c:pt>
                <c:pt idx="18">
                  <c:v>0.04972294</c:v>
                </c:pt>
                <c:pt idx="19">
                  <c:v>0.05042887</c:v>
                </c:pt>
                <c:pt idx="20">
                  <c:v>0.0522003</c:v>
                </c:pt>
                <c:pt idx="21">
                  <c:v>0.05281076</c:v>
                </c:pt>
                <c:pt idx="22">
                  <c:v>0.05408039</c:v>
                </c:pt>
                <c:pt idx="23">
                  <c:v>0.05482499</c:v>
                </c:pt>
                <c:pt idx="24">
                  <c:v>0.05504987</c:v>
                </c:pt>
                <c:pt idx="25">
                  <c:v>0.05542903</c:v>
                </c:pt>
                <c:pt idx="26">
                  <c:v>0.05598595</c:v>
                </c:pt>
                <c:pt idx="27">
                  <c:v>0.05698757</c:v>
                </c:pt>
                <c:pt idx="28">
                  <c:v>0.05705198</c:v>
                </c:pt>
                <c:pt idx="29">
                  <c:v>0.05823345</c:v>
                </c:pt>
                <c:pt idx="30">
                  <c:v>0.05789598</c:v>
                </c:pt>
                <c:pt idx="31">
                  <c:v>0.05733047</c:v>
                </c:pt>
                <c:pt idx="32">
                  <c:v>0.05734042</c:v>
                </c:pt>
                <c:pt idx="33">
                  <c:v>0.05767063</c:v>
                </c:pt>
                <c:pt idx="34">
                  <c:v>0.05791636</c:v>
                </c:pt>
                <c:pt idx="35">
                  <c:v>0.05726589</c:v>
                </c:pt>
                <c:pt idx="36">
                  <c:v>0.0575387</c:v>
                </c:pt>
                <c:pt idx="37">
                  <c:v>0.05859422</c:v>
                </c:pt>
                <c:pt idx="38">
                  <c:v>0.05948757</c:v>
                </c:pt>
                <c:pt idx="39">
                  <c:v>0.05981797</c:v>
                </c:pt>
                <c:pt idx="40">
                  <c:v>0.06013543</c:v>
                </c:pt>
                <c:pt idx="41">
                  <c:v>0.0606</c:v>
                </c:pt>
                <c:pt idx="42">
                  <c:v>0.06101873</c:v>
                </c:pt>
                <c:pt idx="43">
                  <c:v>0.06184847</c:v>
                </c:pt>
                <c:pt idx="44">
                  <c:v>0.06222793</c:v>
                </c:pt>
                <c:pt idx="45">
                  <c:v>0.06195692</c:v>
                </c:pt>
                <c:pt idx="46">
                  <c:v>0.06181328</c:v>
                </c:pt>
                <c:pt idx="47">
                  <c:v>0.06100082</c:v>
                </c:pt>
                <c:pt idx="48">
                  <c:v>0.05988402</c:v>
                </c:pt>
                <c:pt idx="49">
                  <c:v>0.05906447</c:v>
                </c:pt>
                <c:pt idx="50">
                  <c:v>0.05837651</c:v>
                </c:pt>
                <c:pt idx="51">
                  <c:v>0.05795003</c:v>
                </c:pt>
                <c:pt idx="52">
                  <c:v>0.05766582</c:v>
                </c:pt>
                <c:pt idx="53">
                  <c:v>0.05705527</c:v>
                </c:pt>
                <c:pt idx="54">
                  <c:v>0.05700123</c:v>
                </c:pt>
                <c:pt idx="55">
                  <c:v>0.05613104</c:v>
                </c:pt>
                <c:pt idx="56">
                  <c:v>0.05556527</c:v>
                </c:pt>
                <c:pt idx="57">
                  <c:v>0.05528256</c:v>
                </c:pt>
                <c:pt idx="58">
                  <c:v>0.05551088</c:v>
                </c:pt>
                <c:pt idx="59">
                  <c:v>0.05579557</c:v>
                </c:pt>
                <c:pt idx="60">
                  <c:v>0.05640501</c:v>
                </c:pt>
                <c:pt idx="61">
                  <c:v>0.05686069</c:v>
                </c:pt>
                <c:pt idx="62">
                  <c:v>0.05662631</c:v>
                </c:pt>
                <c:pt idx="63">
                  <c:v>0.05629141</c:v>
                </c:pt>
                <c:pt idx="64">
                  <c:v>0.05589139</c:v>
                </c:pt>
                <c:pt idx="65">
                  <c:v>0.0559455</c:v>
                </c:pt>
                <c:pt idx="66">
                  <c:v>0.05602688</c:v>
                </c:pt>
                <c:pt idx="67">
                  <c:v>0.055942</c:v>
                </c:pt>
                <c:pt idx="68">
                  <c:v>0.05603136</c:v>
                </c:pt>
                <c:pt idx="69">
                  <c:v>0.05625504</c:v>
                </c:pt>
                <c:pt idx="70">
                  <c:v>0.05619572</c:v>
                </c:pt>
                <c:pt idx="71">
                  <c:v>0.05582594</c:v>
                </c:pt>
                <c:pt idx="72">
                  <c:v>0.05515538</c:v>
                </c:pt>
                <c:pt idx="73">
                  <c:v>0.0549407</c:v>
                </c:pt>
                <c:pt idx="74">
                  <c:v>0.05465615</c:v>
                </c:pt>
                <c:pt idx="75">
                  <c:v>0.0545525</c:v>
                </c:pt>
                <c:pt idx="76">
                  <c:v>0.05474644</c:v>
                </c:pt>
                <c:pt idx="77">
                  <c:v>0.05525255</c:v>
                </c:pt>
                <c:pt idx="78">
                  <c:v>0.05574027</c:v>
                </c:pt>
                <c:pt idx="79">
                  <c:v>0.05585515</c:v>
                </c:pt>
                <c:pt idx="80">
                  <c:v>0.0556532</c:v>
                </c:pt>
                <c:pt idx="81">
                  <c:v>0.0561631</c:v>
                </c:pt>
                <c:pt idx="82">
                  <c:v>0.0565895</c:v>
                </c:pt>
                <c:pt idx="83">
                  <c:v>0.05722088</c:v>
                </c:pt>
                <c:pt idx="84">
                  <c:v>0.05713918</c:v>
                </c:pt>
                <c:pt idx="85">
                  <c:v>0.05789789</c:v>
                </c:pt>
                <c:pt idx="86">
                  <c:v>0.0576308</c:v>
                </c:pt>
                <c:pt idx="87">
                  <c:v>0.05910627</c:v>
                </c:pt>
                <c:pt idx="88">
                  <c:v>0.05799845</c:v>
                </c:pt>
                <c:pt idx="89">
                  <c:v>0.05770156</c:v>
                </c:pt>
                <c:pt idx="90">
                  <c:v>0.05818003</c:v>
                </c:pt>
                <c:pt idx="91">
                  <c:v>0.05844409</c:v>
                </c:pt>
                <c:pt idx="92">
                  <c:v>0.05870264</c:v>
                </c:pt>
                <c:pt idx="93">
                  <c:v>0.0584718</c:v>
                </c:pt>
                <c:pt idx="94">
                  <c:v>0.05782229</c:v>
                </c:pt>
                <c:pt idx="95">
                  <c:v>0.05843437</c:v>
                </c:pt>
                <c:pt idx="96">
                  <c:v>0.05846493</c:v>
                </c:pt>
                <c:pt idx="97">
                  <c:v>0.05838221</c:v>
                </c:pt>
                <c:pt idx="98">
                  <c:v>0.05929809</c:v>
                </c:pt>
                <c:pt idx="99">
                  <c:v>0.05999561</c:v>
                </c:pt>
                <c:pt idx="100">
                  <c:v>0.06242081</c:v>
                </c:pt>
                <c:pt idx="101">
                  <c:v>0.0629327</c:v>
                </c:pt>
                <c:pt idx="102">
                  <c:v>0.06421122</c:v>
                </c:pt>
                <c:pt idx="103">
                  <c:v>0.06487925</c:v>
                </c:pt>
                <c:pt idx="104">
                  <c:v>0.06525055</c:v>
                </c:pt>
                <c:pt idx="105">
                  <c:v>0.06706293</c:v>
                </c:pt>
                <c:pt idx="106">
                  <c:v>0.06855054</c:v>
                </c:pt>
                <c:pt idx="107">
                  <c:v>0.06950859</c:v>
                </c:pt>
                <c:pt idx="108">
                  <c:v>0.06980599</c:v>
                </c:pt>
                <c:pt idx="109">
                  <c:v>0.07028815</c:v>
                </c:pt>
                <c:pt idx="110">
                  <c:v>0.07111003</c:v>
                </c:pt>
                <c:pt idx="111">
                  <c:v>0.07219224</c:v>
                </c:pt>
                <c:pt idx="112">
                  <c:v>0.07150753</c:v>
                </c:pt>
                <c:pt idx="113">
                  <c:v>0.06965222</c:v>
                </c:pt>
                <c:pt idx="114">
                  <c:v>0.07014631</c:v>
                </c:pt>
                <c:pt idx="115">
                  <c:v>0.06984563</c:v>
                </c:pt>
                <c:pt idx="116">
                  <c:v>0.06955938</c:v>
                </c:pt>
                <c:pt idx="117">
                  <c:v>0.06762408</c:v>
                </c:pt>
                <c:pt idx="118">
                  <c:v>0.0668516</c:v>
                </c:pt>
                <c:pt idx="119">
                  <c:v>0.06568427</c:v>
                </c:pt>
                <c:pt idx="120">
                  <c:v>0.06397154</c:v>
                </c:pt>
                <c:pt idx="121">
                  <c:v>0.06230411</c:v>
                </c:pt>
                <c:pt idx="122">
                  <c:v>0.0612878</c:v>
                </c:pt>
                <c:pt idx="123">
                  <c:v>0.05964029</c:v>
                </c:pt>
                <c:pt idx="124">
                  <c:v>0.05712227</c:v>
                </c:pt>
                <c:pt idx="125">
                  <c:v>0.05641476</c:v>
                </c:pt>
                <c:pt idx="126">
                  <c:v>0.05564338</c:v>
                </c:pt>
                <c:pt idx="127">
                  <c:v>0.05438357</c:v>
                </c:pt>
                <c:pt idx="128">
                  <c:v>0.05274134</c:v>
                </c:pt>
                <c:pt idx="129">
                  <c:v>0.0516941</c:v>
                </c:pt>
                <c:pt idx="130">
                  <c:v>0.05158851</c:v>
                </c:pt>
                <c:pt idx="131">
                  <c:v>0.04952163</c:v>
                </c:pt>
                <c:pt idx="132">
                  <c:v>0.05053321</c:v>
                </c:pt>
                <c:pt idx="133">
                  <c:v>0.04955714</c:v>
                </c:pt>
                <c:pt idx="134">
                  <c:v>0.04896724</c:v>
                </c:pt>
                <c:pt idx="135">
                  <c:v>0.04866387</c:v>
                </c:pt>
                <c:pt idx="136">
                  <c:v>0.04760449</c:v>
                </c:pt>
                <c:pt idx="137">
                  <c:v>0.0468909</c:v>
                </c:pt>
                <c:pt idx="138">
                  <c:v>0.0462138</c:v>
                </c:pt>
                <c:pt idx="139">
                  <c:v>0.04568132</c:v>
                </c:pt>
                <c:pt idx="140">
                  <c:v>0.04557013</c:v>
                </c:pt>
                <c:pt idx="141">
                  <c:v>0.0449094</c:v>
                </c:pt>
                <c:pt idx="142">
                  <c:v>0.0445843</c:v>
                </c:pt>
                <c:pt idx="143">
                  <c:v>0.0448299</c:v>
                </c:pt>
                <c:pt idx="144">
                  <c:v>0.04462472</c:v>
                </c:pt>
                <c:pt idx="145">
                  <c:v>0.04467785</c:v>
                </c:pt>
                <c:pt idx="146">
                  <c:v>0.04458694</c:v>
                </c:pt>
                <c:pt idx="147">
                  <c:v>0.04388671</c:v>
                </c:pt>
                <c:pt idx="148">
                  <c:v>0.04343289</c:v>
                </c:pt>
                <c:pt idx="149">
                  <c:v>0.04332408</c:v>
                </c:pt>
                <c:pt idx="150">
                  <c:v>0.04321561</c:v>
                </c:pt>
                <c:pt idx="151">
                  <c:v>0.04289652</c:v>
                </c:pt>
                <c:pt idx="152">
                  <c:v>0.04252933</c:v>
                </c:pt>
              </c:numCache>
            </c:numRef>
          </c:val>
          <c:smooth val="0"/>
        </c:ser>
        <c:ser>
          <c:idx val="2"/>
          <c:order val="2"/>
          <c:tx>
            <c:v>Total Household</c:v>
          </c:tx>
          <c:spPr>
            <a:ln w="31750"/>
          </c:spPr>
          <c:marker>
            <c:symbol val="none"/>
          </c:marker>
          <c:val>
            <c:numRef>
              <c:f>DebtService!$F$3:$F$155</c:f>
              <c:numCache>
                <c:formatCode>0.00%</c:formatCode>
                <c:ptCount val="153"/>
                <c:pt idx="0">
                  <c:v>0.10615741</c:v>
                </c:pt>
                <c:pt idx="1">
                  <c:v>0.106369</c:v>
                </c:pt>
                <c:pt idx="2">
                  <c:v>0.10406386</c:v>
                </c:pt>
                <c:pt idx="3">
                  <c:v>0.10252837</c:v>
                </c:pt>
                <c:pt idx="4">
                  <c:v>0.10287515</c:v>
                </c:pt>
                <c:pt idx="5">
                  <c:v>0.10416878</c:v>
                </c:pt>
                <c:pt idx="6">
                  <c:v>0.10306743</c:v>
                </c:pt>
                <c:pt idx="7">
                  <c:v>0.10379326</c:v>
                </c:pt>
                <c:pt idx="8">
                  <c:v>0.10447258</c:v>
                </c:pt>
                <c:pt idx="9">
                  <c:v>0.10504029</c:v>
                </c:pt>
                <c:pt idx="10">
                  <c:v>0.10409941</c:v>
                </c:pt>
                <c:pt idx="11">
                  <c:v>0.10380409</c:v>
                </c:pt>
                <c:pt idx="12">
                  <c:v>0.10348921</c:v>
                </c:pt>
                <c:pt idx="13">
                  <c:v>0.10376333</c:v>
                </c:pt>
                <c:pt idx="14">
                  <c:v>0.10381299</c:v>
                </c:pt>
                <c:pt idx="15">
                  <c:v>0.10425534</c:v>
                </c:pt>
                <c:pt idx="16">
                  <c:v>0.10478991</c:v>
                </c:pt>
                <c:pt idx="17">
                  <c:v>0.10607963</c:v>
                </c:pt>
                <c:pt idx="18">
                  <c:v>0.10719033</c:v>
                </c:pt>
                <c:pt idx="19">
                  <c:v>0.10878463</c:v>
                </c:pt>
                <c:pt idx="20">
                  <c:v>0.11220536</c:v>
                </c:pt>
                <c:pt idx="21">
                  <c:v>0.11310744</c:v>
                </c:pt>
                <c:pt idx="22">
                  <c:v>0.11595799</c:v>
                </c:pt>
                <c:pt idx="23">
                  <c:v>0.1172557</c:v>
                </c:pt>
                <c:pt idx="24">
                  <c:v>0.11739687</c:v>
                </c:pt>
                <c:pt idx="25">
                  <c:v>0.11812106</c:v>
                </c:pt>
                <c:pt idx="26">
                  <c:v>0.1191714</c:v>
                </c:pt>
                <c:pt idx="27">
                  <c:v>0.12062024</c:v>
                </c:pt>
                <c:pt idx="28">
                  <c:v>0.11931285</c:v>
                </c:pt>
                <c:pt idx="29">
                  <c:v>0.12067256</c:v>
                </c:pt>
                <c:pt idx="30">
                  <c:v>0.11939659</c:v>
                </c:pt>
                <c:pt idx="31">
                  <c:v>0.11806446</c:v>
                </c:pt>
                <c:pt idx="32">
                  <c:v>0.11752855</c:v>
                </c:pt>
                <c:pt idx="33">
                  <c:v>0.11736396</c:v>
                </c:pt>
                <c:pt idx="34">
                  <c:v>0.1169119</c:v>
                </c:pt>
                <c:pt idx="35">
                  <c:v>0.11569183</c:v>
                </c:pt>
                <c:pt idx="36">
                  <c:v>0.11565868</c:v>
                </c:pt>
                <c:pt idx="37">
                  <c:v>0.11731491</c:v>
                </c:pt>
                <c:pt idx="38">
                  <c:v>0.11793877</c:v>
                </c:pt>
                <c:pt idx="39">
                  <c:v>0.11745679</c:v>
                </c:pt>
                <c:pt idx="40">
                  <c:v>0.1164915</c:v>
                </c:pt>
                <c:pt idx="41">
                  <c:v>0.1160066</c:v>
                </c:pt>
                <c:pt idx="42">
                  <c:v>0.11583132</c:v>
                </c:pt>
                <c:pt idx="43">
                  <c:v>0.11604449</c:v>
                </c:pt>
                <c:pt idx="44">
                  <c:v>0.11578032</c:v>
                </c:pt>
                <c:pt idx="45">
                  <c:v>0.11434237</c:v>
                </c:pt>
                <c:pt idx="46">
                  <c:v>0.11318682</c:v>
                </c:pt>
                <c:pt idx="47">
                  <c:v>0.11117333</c:v>
                </c:pt>
                <c:pt idx="48">
                  <c:v>0.10855581</c:v>
                </c:pt>
                <c:pt idx="49">
                  <c:v>0.10680886</c:v>
                </c:pt>
                <c:pt idx="50">
                  <c:v>0.1054005</c:v>
                </c:pt>
                <c:pt idx="51">
                  <c:v>0.10455215</c:v>
                </c:pt>
                <c:pt idx="52">
                  <c:v>0.10419139</c:v>
                </c:pt>
                <c:pt idx="53">
                  <c:v>0.1035443</c:v>
                </c:pt>
                <c:pt idx="54">
                  <c:v>0.10405426</c:v>
                </c:pt>
                <c:pt idx="55">
                  <c:v>0.10368518</c:v>
                </c:pt>
                <c:pt idx="56">
                  <c:v>0.10388444</c:v>
                </c:pt>
                <c:pt idx="57">
                  <c:v>0.10452492</c:v>
                </c:pt>
                <c:pt idx="58">
                  <c:v>0.10586959</c:v>
                </c:pt>
                <c:pt idx="59">
                  <c:v>0.10699629</c:v>
                </c:pt>
                <c:pt idx="60">
                  <c:v>0.10888513</c:v>
                </c:pt>
                <c:pt idx="61">
                  <c:v>0.11080721</c:v>
                </c:pt>
                <c:pt idx="62">
                  <c:v>0.11185719</c:v>
                </c:pt>
                <c:pt idx="63">
                  <c:v>0.11223493</c:v>
                </c:pt>
                <c:pt idx="64">
                  <c:v>0.11242343</c:v>
                </c:pt>
                <c:pt idx="65">
                  <c:v>0.11269972</c:v>
                </c:pt>
                <c:pt idx="66">
                  <c:v>0.11315366</c:v>
                </c:pt>
                <c:pt idx="67">
                  <c:v>0.11371211</c:v>
                </c:pt>
                <c:pt idx="68">
                  <c:v>0.11328849</c:v>
                </c:pt>
                <c:pt idx="69">
                  <c:v>0.11328918</c:v>
                </c:pt>
                <c:pt idx="70">
                  <c:v>0.1133802</c:v>
                </c:pt>
                <c:pt idx="71">
                  <c:v>0.1128826</c:v>
                </c:pt>
                <c:pt idx="72">
                  <c:v>0.11144148</c:v>
                </c:pt>
                <c:pt idx="73">
                  <c:v>0.11166536</c:v>
                </c:pt>
                <c:pt idx="74">
                  <c:v>0.11152643</c:v>
                </c:pt>
                <c:pt idx="75">
                  <c:v>0.11216343</c:v>
                </c:pt>
                <c:pt idx="76">
                  <c:v>0.11281643</c:v>
                </c:pt>
                <c:pt idx="77">
                  <c:v>0.11433961</c:v>
                </c:pt>
                <c:pt idx="78">
                  <c:v>0.11558215</c:v>
                </c:pt>
                <c:pt idx="79">
                  <c:v>0.1154534</c:v>
                </c:pt>
                <c:pt idx="80">
                  <c:v>0.11503203</c:v>
                </c:pt>
                <c:pt idx="81">
                  <c:v>0.11659942</c:v>
                </c:pt>
                <c:pt idx="82">
                  <c:v>0.11836626</c:v>
                </c:pt>
                <c:pt idx="83">
                  <c:v>0.12063345</c:v>
                </c:pt>
                <c:pt idx="84">
                  <c:v>0.1216099</c:v>
                </c:pt>
                <c:pt idx="85">
                  <c:v>0.12383873</c:v>
                </c:pt>
                <c:pt idx="86">
                  <c:v>0.12323468</c:v>
                </c:pt>
                <c:pt idx="87">
                  <c:v>0.12622859</c:v>
                </c:pt>
                <c:pt idx="88">
                  <c:v>0.12416701</c:v>
                </c:pt>
                <c:pt idx="89">
                  <c:v>0.1233637</c:v>
                </c:pt>
                <c:pt idx="90">
                  <c:v>0.12377255</c:v>
                </c:pt>
                <c:pt idx="91">
                  <c:v>0.12346925</c:v>
                </c:pt>
                <c:pt idx="92">
                  <c:v>0.12345874</c:v>
                </c:pt>
                <c:pt idx="93">
                  <c:v>0.12286494</c:v>
                </c:pt>
                <c:pt idx="94">
                  <c:v>0.12138452</c:v>
                </c:pt>
                <c:pt idx="95">
                  <c:v>0.12214566</c:v>
                </c:pt>
                <c:pt idx="96">
                  <c:v>0.12210004</c:v>
                </c:pt>
                <c:pt idx="97">
                  <c:v>0.12131981</c:v>
                </c:pt>
                <c:pt idx="98">
                  <c:v>0.12244882</c:v>
                </c:pt>
                <c:pt idx="99">
                  <c:v>0.12237285</c:v>
                </c:pt>
                <c:pt idx="100">
                  <c:v>0.12558776</c:v>
                </c:pt>
                <c:pt idx="101">
                  <c:v>0.12560003</c:v>
                </c:pt>
                <c:pt idx="102">
                  <c:v>0.1262098</c:v>
                </c:pt>
                <c:pt idx="103">
                  <c:v>0.12591389</c:v>
                </c:pt>
                <c:pt idx="104">
                  <c:v>0.12610301</c:v>
                </c:pt>
                <c:pt idx="105">
                  <c:v>0.12685705</c:v>
                </c:pt>
                <c:pt idx="106">
                  <c:v>0.12789572</c:v>
                </c:pt>
                <c:pt idx="107">
                  <c:v>0.12870511</c:v>
                </c:pt>
                <c:pt idx="108">
                  <c:v>0.12885312</c:v>
                </c:pt>
                <c:pt idx="109">
                  <c:v>0.12964332</c:v>
                </c:pt>
                <c:pt idx="110">
                  <c:v>0.1308685</c:v>
                </c:pt>
                <c:pt idx="111">
                  <c:v>0.13227963</c:v>
                </c:pt>
                <c:pt idx="112">
                  <c:v>0.13149953</c:v>
                </c:pt>
                <c:pt idx="113">
                  <c:v>0.12810289</c:v>
                </c:pt>
                <c:pt idx="114">
                  <c:v>0.12897636</c:v>
                </c:pt>
                <c:pt idx="115">
                  <c:v>0.12849065</c:v>
                </c:pt>
                <c:pt idx="116">
                  <c:v>0.12778758</c:v>
                </c:pt>
                <c:pt idx="117">
                  <c:v>0.12390437</c:v>
                </c:pt>
                <c:pt idx="118">
                  <c:v>0.12250278</c:v>
                </c:pt>
                <c:pt idx="119">
                  <c:v>0.11982785</c:v>
                </c:pt>
                <c:pt idx="120">
                  <c:v>0.1170054</c:v>
                </c:pt>
                <c:pt idx="121">
                  <c:v>0.113668</c:v>
                </c:pt>
                <c:pt idx="122">
                  <c:v>0.1115705</c:v>
                </c:pt>
                <c:pt idx="123">
                  <c:v>0.1098931</c:v>
                </c:pt>
                <c:pt idx="124">
                  <c:v>0.10773407</c:v>
                </c:pt>
                <c:pt idx="125">
                  <c:v>0.10685857</c:v>
                </c:pt>
                <c:pt idx="126">
                  <c:v>0.10574553</c:v>
                </c:pt>
                <c:pt idx="127">
                  <c:v>0.10451654</c:v>
                </c:pt>
                <c:pt idx="128">
                  <c:v>0.1020234</c:v>
                </c:pt>
                <c:pt idx="129">
                  <c:v>0.10087774</c:v>
                </c:pt>
                <c:pt idx="130">
                  <c:v>0.10150969</c:v>
                </c:pt>
                <c:pt idx="131">
                  <c:v>0.09839369</c:v>
                </c:pt>
                <c:pt idx="132">
                  <c:v>0.10199711</c:v>
                </c:pt>
                <c:pt idx="133">
                  <c:v>0.10114089</c:v>
                </c:pt>
                <c:pt idx="134">
                  <c:v>0.10075228</c:v>
                </c:pt>
                <c:pt idx="135">
                  <c:v>0.10080681</c:v>
                </c:pt>
                <c:pt idx="136">
                  <c:v>0.09969993</c:v>
                </c:pt>
                <c:pt idx="137">
                  <c:v>0.09921697</c:v>
                </c:pt>
                <c:pt idx="138">
                  <c:v>0.09884195</c:v>
                </c:pt>
                <c:pt idx="139">
                  <c:v>0.098754</c:v>
                </c:pt>
                <c:pt idx="140">
                  <c:v>0.0992785</c:v>
                </c:pt>
                <c:pt idx="141">
                  <c:v>0.09917813</c:v>
                </c:pt>
                <c:pt idx="142">
                  <c:v>0.09946834</c:v>
                </c:pt>
                <c:pt idx="143">
                  <c:v>0.09928849</c:v>
                </c:pt>
                <c:pt idx="144">
                  <c:v>0.0989644</c:v>
                </c:pt>
                <c:pt idx="145">
                  <c:v>0.09995256</c:v>
                </c:pt>
                <c:pt idx="146">
                  <c:v>0.10066053</c:v>
                </c:pt>
                <c:pt idx="147">
                  <c:v>0.10037559</c:v>
                </c:pt>
                <c:pt idx="148">
                  <c:v>0.09970441</c:v>
                </c:pt>
                <c:pt idx="149">
                  <c:v>0.09980089</c:v>
                </c:pt>
                <c:pt idx="150">
                  <c:v>0.09969289</c:v>
                </c:pt>
                <c:pt idx="151">
                  <c:v>0.09954207</c:v>
                </c:pt>
                <c:pt idx="152">
                  <c:v>0.09864218</c:v>
                </c:pt>
              </c:numCache>
            </c:numRef>
          </c:val>
          <c:smooth val="0"/>
        </c:ser>
        <c:dLbls>
          <c:showLegendKey val="0"/>
          <c:showVal val="0"/>
          <c:showCatName val="0"/>
          <c:showSerName val="0"/>
          <c:showPercent val="0"/>
          <c:showBubbleSize val="0"/>
        </c:dLbls>
        <c:marker val="1"/>
        <c:smooth val="0"/>
        <c:axId val="-2088563192"/>
        <c:axId val="-2088559896"/>
      </c:lineChart>
      <c:catAx>
        <c:axId val="-2088563192"/>
        <c:scaling>
          <c:orientation val="minMax"/>
        </c:scaling>
        <c:delete val="0"/>
        <c:axPos val="b"/>
        <c:numFmt formatCode="General" sourceLinked="1"/>
        <c:majorTickMark val="out"/>
        <c:minorTickMark val="none"/>
        <c:tickLblPos val="nextTo"/>
        <c:txPr>
          <a:bodyPr rot="-5400000" vert="horz"/>
          <a:lstStyle/>
          <a:p>
            <a:pPr>
              <a:defRPr/>
            </a:pPr>
            <a:endParaRPr lang="en-US"/>
          </a:p>
        </c:txPr>
        <c:crossAx val="-2088559896"/>
        <c:crosses val="autoZero"/>
        <c:auto val="1"/>
        <c:lblAlgn val="ctr"/>
        <c:lblOffset val="100"/>
        <c:noMultiLvlLbl val="0"/>
      </c:catAx>
      <c:valAx>
        <c:axId val="-2088559896"/>
        <c:scaling>
          <c:orientation val="minMax"/>
          <c:max val="0.14"/>
          <c:min val="0.02"/>
        </c:scaling>
        <c:delete val="0"/>
        <c:axPos val="l"/>
        <c:majorGridlines/>
        <c:numFmt formatCode="0%" sourceLinked="0"/>
        <c:majorTickMark val="out"/>
        <c:minorTickMark val="none"/>
        <c:tickLblPos val="nextTo"/>
        <c:spPr>
          <a:ln>
            <a:solidFill>
              <a:schemeClr val="bg1"/>
            </a:solidFill>
          </a:ln>
        </c:spPr>
        <c:crossAx val="-2088563192"/>
        <c:crosses val="autoZero"/>
        <c:crossBetween val="between"/>
      </c:valAx>
    </c:plotArea>
    <c:legend>
      <c:legendPos val="r"/>
      <c:legendEntry>
        <c:idx val="0"/>
        <c:delete val="1"/>
      </c:legendEntry>
      <c:legendEntry>
        <c:idx val="1"/>
        <c:delete val="1"/>
      </c:legendEntry>
      <c:layout>
        <c:manualLayout>
          <c:xMode val="edge"/>
          <c:yMode val="edge"/>
          <c:x val="0.186666666666667"/>
          <c:y val="0.795221490170871"/>
          <c:w val="0.657777777777778"/>
          <c:h val="0.0627984545410084"/>
        </c:manualLayout>
      </c:layout>
      <c:overlay val="0"/>
    </c:legend>
    <c:plotVisOnly val="1"/>
    <c:dispBlanksAs val="gap"/>
    <c:showDLblsOverMax val="0"/>
  </c:chart>
  <c:spPr>
    <a:ln>
      <a:noFill/>
    </a:ln>
  </c:spPr>
  <c:printSettings>
    <c:headerFooter/>
    <c:pageMargins b="1.0" l="0.75" r="0.75" t="1.0" header="0.5" footer="0.5"/>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814100704517198"/>
          <c:y val="0.264360919976022"/>
          <c:w val="0.894030844828607"/>
          <c:h val="0.646199386204458"/>
        </c:manualLayout>
      </c:layout>
      <c:barChart>
        <c:barDir val="col"/>
        <c:grouping val="clustered"/>
        <c:varyColors val="0"/>
        <c:ser>
          <c:idx val="2"/>
          <c:order val="2"/>
          <c:tx>
            <c:v>RECESSION</c:v>
          </c:tx>
          <c:spPr>
            <a:solidFill>
              <a:schemeClr val="bg1">
                <a:lumMod val="85000"/>
              </a:schemeClr>
            </a:solidFill>
            <a:ln>
              <a:noFill/>
            </a:ln>
          </c:spPr>
          <c:invertIfNegative val="0"/>
          <c:val>
            <c:numRef>
              <c:f>OIL!$G$820:$G$1827</c:f>
              <c:numCache>
                <c:formatCode>General</c:formatCode>
                <c:ptCount val="1008"/>
                <c:pt idx="60" formatCode="_-* #,##0_-;\-* #,##0_-;_-* &quot;-&quot;??_-;_-@_-">
                  <c:v>160.0</c:v>
                </c:pt>
                <c:pt idx="61" formatCode="_-* #,##0_-;\-* #,##0_-;_-* &quot;-&quot;??_-;_-@_-">
                  <c:v>160.0</c:v>
                </c:pt>
                <c:pt idx="62" formatCode="_-* #,##0_-;\-* #,##0_-;_-* &quot;-&quot;??_-;_-@_-">
                  <c:v>160.0</c:v>
                </c:pt>
                <c:pt idx="63" formatCode="_-* #,##0_-;\-* #,##0_-;_-* &quot;-&quot;??_-;_-@_-">
                  <c:v>160.0</c:v>
                </c:pt>
                <c:pt idx="64" formatCode="_-* #,##0_-;\-* #,##0_-;_-* &quot;-&quot;??_-;_-@_-">
                  <c:v>160.0</c:v>
                </c:pt>
                <c:pt idx="65" formatCode="_-* #,##0_-;\-* #,##0_-;_-* &quot;-&quot;??_-;_-@_-">
                  <c:v>160.0</c:v>
                </c:pt>
                <c:pt idx="66" formatCode="_-* #,##0_-;\-* #,##0_-;_-* &quot;-&quot;??_-;_-@_-">
                  <c:v>160.0</c:v>
                </c:pt>
                <c:pt idx="67" formatCode="_-* #,##0_-;\-* #,##0_-;_-* &quot;-&quot;??_-;_-@_-">
                  <c:v>160.0</c:v>
                </c:pt>
                <c:pt idx="68" formatCode="_-* #,##0_-;\-* #,##0_-;_-* &quot;-&quot;??_-;_-@_-">
                  <c:v>160.0</c:v>
                </c:pt>
                <c:pt idx="69" formatCode="_-* #,##0_-;\-* #,##0_-;_-* &quot;-&quot;??_-;_-@_-">
                  <c:v>160.0</c:v>
                </c:pt>
                <c:pt idx="70" formatCode="_-* #,##0_-;\-* #,##0_-;_-* &quot;-&quot;??_-;_-@_-">
                  <c:v>160.0</c:v>
                </c:pt>
                <c:pt idx="71" formatCode="_-* #,##0_-;\-* #,##0_-;_-* &quot;-&quot;??_-;_-@_-">
                  <c:v>160.0</c:v>
                </c:pt>
                <c:pt idx="72" formatCode="_-* #,##0_-;\-* #,##0_-;_-* &quot;-&quot;??_-;_-@_-">
                  <c:v>160.0</c:v>
                </c:pt>
                <c:pt idx="73" formatCode="_-* #,##0_-;\-* #,##0_-;_-* &quot;-&quot;??_-;_-@_-">
                  <c:v>160.0</c:v>
                </c:pt>
                <c:pt idx="74" formatCode="_-* #,##0_-;\-* #,##0_-;_-* &quot;-&quot;??_-;_-@_-">
                  <c:v>160.0</c:v>
                </c:pt>
                <c:pt idx="75" formatCode="_-* #,##0_-;\-* #,##0_-;_-* &quot;-&quot;??_-;_-@_-">
                  <c:v>160.0</c:v>
                </c:pt>
                <c:pt idx="76" formatCode="_-* #,##0_-;\-* #,##0_-;_-* &quot;-&quot;??_-;_-@_-">
                  <c:v>160.0</c:v>
                </c:pt>
                <c:pt idx="77" formatCode="_-* #,##0_-;\-* #,##0_-;_-* &quot;-&quot;??_-;_-@_-">
                  <c:v>160.0</c:v>
                </c:pt>
                <c:pt idx="78" formatCode="_-* #,##0_-;\-* #,##0_-;_-* &quot;-&quot;??_-;_-@_-">
                  <c:v>160.0</c:v>
                </c:pt>
                <c:pt idx="79" formatCode="_-* #,##0_-;\-* #,##0_-;_-* &quot;-&quot;??_-;_-@_-">
                  <c:v>160.0</c:v>
                </c:pt>
                <c:pt idx="80" formatCode="_-* #,##0_-;\-* #,##0_-;_-* &quot;-&quot;??_-;_-@_-">
                  <c:v>160.0</c:v>
                </c:pt>
                <c:pt idx="81" formatCode="_-* #,##0_-;\-* #,##0_-;_-* &quot;-&quot;??_-;_-@_-">
                  <c:v>160.0</c:v>
                </c:pt>
                <c:pt idx="82" formatCode="_-* #,##0_-;\-* #,##0_-;_-* &quot;-&quot;??_-;_-@_-">
                  <c:v>160.0</c:v>
                </c:pt>
                <c:pt idx="83" formatCode="_-* #,##0_-;\-* #,##0_-;_-* &quot;-&quot;??_-;_-@_-">
                  <c:v>160.0</c:v>
                </c:pt>
                <c:pt idx="84" formatCode="_-* #,##0_-;\-* #,##0_-;_-* &quot;-&quot;??_-;_-@_-">
                  <c:v>160.0</c:v>
                </c:pt>
                <c:pt idx="85" formatCode="_-* #,##0_-;\-* #,##0_-;_-* &quot;-&quot;??_-;_-@_-">
                  <c:v>160.0</c:v>
                </c:pt>
                <c:pt idx="86" formatCode="_-* #,##0_-;\-* #,##0_-;_-* &quot;-&quot;??_-;_-@_-">
                  <c:v>160.0</c:v>
                </c:pt>
                <c:pt idx="87" formatCode="_-* #,##0_-;\-* #,##0_-;_-* &quot;-&quot;??_-;_-@_-">
                  <c:v>160.0</c:v>
                </c:pt>
                <c:pt idx="88" formatCode="_-* #,##0_-;\-* #,##0_-;_-* &quot;-&quot;??_-;_-@_-">
                  <c:v>160.0</c:v>
                </c:pt>
                <c:pt idx="89" formatCode="_-* #,##0_-;\-* #,##0_-;_-* &quot;-&quot;??_-;_-@_-">
                  <c:v>160.0</c:v>
                </c:pt>
                <c:pt idx="90" formatCode="_-* #,##0_-;\-* #,##0_-;_-* &quot;-&quot;??_-;_-@_-">
                  <c:v>160.0</c:v>
                </c:pt>
                <c:pt idx="91" formatCode="_-* #,##0_-;\-* #,##0_-;_-* &quot;-&quot;??_-;_-@_-">
                  <c:v>160.0</c:v>
                </c:pt>
                <c:pt idx="92" formatCode="_-* #,##0_-;\-* #,##0_-;_-* &quot;-&quot;??_-;_-@_-">
                  <c:v>160.0</c:v>
                </c:pt>
                <c:pt idx="93" formatCode="_-* #,##0_-;\-* #,##0_-;_-* &quot;-&quot;??_-;_-@_-">
                  <c:v>160.0</c:v>
                </c:pt>
                <c:pt idx="94" formatCode="_-* #,##0_-;\-* #,##0_-;_-* &quot;-&quot;??_-;_-@_-">
                  <c:v>160.0</c:v>
                </c:pt>
                <c:pt idx="95" formatCode="_-* #,##0_-;\-* #,##0_-;_-* &quot;-&quot;??_-;_-@_-">
                  <c:v>160.0</c:v>
                </c:pt>
                <c:pt idx="96" formatCode="_-* #,##0_-;\-* #,##0_-;_-* &quot;-&quot;??_-;_-@_-">
                  <c:v>160.0</c:v>
                </c:pt>
                <c:pt idx="97" formatCode="_-* #,##0_-;\-* #,##0_-;_-* &quot;-&quot;??_-;_-@_-">
                  <c:v>160.0</c:v>
                </c:pt>
                <c:pt idx="98" formatCode="_-* #,##0_-;\-* #,##0_-;_-* &quot;-&quot;??_-;_-@_-">
                  <c:v>160.0</c:v>
                </c:pt>
                <c:pt idx="99" formatCode="_-* #,##0_-;\-* #,##0_-;_-* &quot;-&quot;??_-;_-@_-">
                  <c:v>160.0</c:v>
                </c:pt>
                <c:pt idx="100" formatCode="_-* #,##0_-;\-* #,##0_-;_-* &quot;-&quot;??_-;_-@_-">
                  <c:v>160.0</c:v>
                </c:pt>
                <c:pt idx="101" formatCode="_-* #,##0_-;\-* #,##0_-;_-* &quot;-&quot;??_-;_-@_-">
                  <c:v>160.0</c:v>
                </c:pt>
                <c:pt idx="417" formatCode="_-* #,##0_-;\-* #,##0_-;_-* &quot;-&quot;??_-;_-@_-">
                  <c:v>160.0</c:v>
                </c:pt>
                <c:pt idx="418" formatCode="_-* #,##0_-;\-* #,##0_-;_-* &quot;-&quot;??_-;_-@_-">
                  <c:v>160.0</c:v>
                </c:pt>
                <c:pt idx="419" formatCode="_-* #,##0_-;\-* #,##0_-;_-* &quot;-&quot;??_-;_-@_-">
                  <c:v>160.0</c:v>
                </c:pt>
                <c:pt idx="420" formatCode="_-* #,##0_-;\-* #,##0_-;_-* &quot;-&quot;??_-;_-@_-">
                  <c:v>160.0</c:v>
                </c:pt>
                <c:pt idx="421" formatCode="_-* #,##0_-;\-* #,##0_-;_-* &quot;-&quot;??_-;_-@_-">
                  <c:v>160.0</c:v>
                </c:pt>
                <c:pt idx="422" formatCode="_-* #,##0_-;\-* #,##0_-;_-* &quot;-&quot;??_-;_-@_-">
                  <c:v>160.0</c:v>
                </c:pt>
                <c:pt idx="423" formatCode="_-* #,##0_-;\-* #,##0_-;_-* &quot;-&quot;??_-;_-@_-">
                  <c:v>160.0</c:v>
                </c:pt>
                <c:pt idx="424" formatCode="_-* #,##0_-;\-* #,##0_-;_-* &quot;-&quot;??_-;_-@_-">
                  <c:v>160.0</c:v>
                </c:pt>
                <c:pt idx="425" formatCode="_-* #,##0_-;\-* #,##0_-;_-* &quot;-&quot;??_-;_-@_-">
                  <c:v>160.0</c:v>
                </c:pt>
                <c:pt idx="426" formatCode="_-* #,##0_-;\-* #,##0_-;_-* &quot;-&quot;??_-;_-@_-">
                  <c:v>160.0</c:v>
                </c:pt>
                <c:pt idx="427" formatCode="_-* #,##0_-;\-* #,##0_-;_-* &quot;-&quot;??_-;_-@_-">
                  <c:v>160.0</c:v>
                </c:pt>
                <c:pt idx="428" formatCode="_-* #,##0_-;\-* #,##0_-;_-* &quot;-&quot;??_-;_-@_-">
                  <c:v>160.0</c:v>
                </c:pt>
                <c:pt idx="429" formatCode="_-* #,##0_-;\-* #,##0_-;_-* &quot;-&quot;??_-;_-@_-">
                  <c:v>160.0</c:v>
                </c:pt>
                <c:pt idx="430" formatCode="_-* #,##0_-;\-* #,##0_-;_-* &quot;-&quot;??_-;_-@_-">
                  <c:v>160.0</c:v>
                </c:pt>
                <c:pt idx="431" formatCode="_-* #,##0_-;\-* #,##0_-;_-* &quot;-&quot;??_-;_-@_-">
                  <c:v>160.0</c:v>
                </c:pt>
                <c:pt idx="432" formatCode="_-* #,##0_-;\-* #,##0_-;_-* &quot;-&quot;??_-;_-@_-">
                  <c:v>160.0</c:v>
                </c:pt>
                <c:pt idx="433" formatCode="_-* #,##0_-;\-* #,##0_-;_-* &quot;-&quot;??_-;_-@_-">
                  <c:v>160.0</c:v>
                </c:pt>
                <c:pt idx="434" formatCode="_-* #,##0_-;\-* #,##0_-;_-* &quot;-&quot;??_-;_-@_-">
                  <c:v>160.0</c:v>
                </c:pt>
                <c:pt idx="435" formatCode="_-* #,##0_-;\-* #,##0_-;_-* &quot;-&quot;??_-;_-@_-">
                  <c:v>160.0</c:v>
                </c:pt>
                <c:pt idx="436" formatCode="_-* #,##0_-;\-* #,##0_-;_-* &quot;-&quot;??_-;_-@_-">
                  <c:v>160.0</c:v>
                </c:pt>
                <c:pt idx="437" formatCode="_-* #,##0_-;\-* #,##0_-;_-* &quot;-&quot;??_-;_-@_-">
                  <c:v>160.0</c:v>
                </c:pt>
                <c:pt idx="438" formatCode="_-* #,##0_-;\-* #,##0_-;_-* &quot;-&quot;??_-;_-@_-">
                  <c:v>160.0</c:v>
                </c:pt>
                <c:pt idx="439" formatCode="_-* #,##0_-;\-* #,##0_-;_-* &quot;-&quot;??_-;_-@_-">
                  <c:v>160.0</c:v>
                </c:pt>
                <c:pt idx="440" formatCode="_-* #,##0_-;\-* #,##0_-;_-* &quot;-&quot;??_-;_-@_-">
                  <c:v>160.0</c:v>
                </c:pt>
                <c:pt idx="441" formatCode="_-* #,##0_-;\-* #,##0_-;_-* &quot;-&quot;??_-;_-@_-">
                  <c:v>160.0</c:v>
                </c:pt>
                <c:pt idx="442" formatCode="_-* #,##0_-;\-* #,##0_-;_-* &quot;-&quot;??_-;_-@_-">
                  <c:v>160.0</c:v>
                </c:pt>
                <c:pt idx="443" formatCode="_-* #,##0_-;\-* #,##0_-;_-* &quot;-&quot;??_-;_-@_-">
                  <c:v>160.0</c:v>
                </c:pt>
                <c:pt idx="444" formatCode="_-* #,##0_-;\-* #,##0_-;_-* &quot;-&quot;??_-;_-@_-">
                  <c:v>160.0</c:v>
                </c:pt>
                <c:pt idx="445" formatCode="_-* #,##0_-;\-* #,##0_-;_-* &quot;-&quot;??_-;_-@_-">
                  <c:v>160.0</c:v>
                </c:pt>
                <c:pt idx="446" formatCode="_-* #,##0_-;\-* #,##0_-;_-* &quot;-&quot;??_-;_-@_-">
                  <c:v>160.0</c:v>
                </c:pt>
                <c:pt idx="447" formatCode="_-* #,##0_-;\-* #,##0_-;_-* &quot;-&quot;??_-;_-@_-">
                  <c:v>160.0</c:v>
                </c:pt>
                <c:pt idx="448" formatCode="_-* #,##0_-;\-* #,##0_-;_-* &quot;-&quot;??_-;_-@_-">
                  <c:v>160.0</c:v>
                </c:pt>
                <c:pt idx="449" formatCode="_-* #,##0_-;\-* #,##0_-;_-* &quot;-&quot;??_-;_-@_-">
                  <c:v>160.0</c:v>
                </c:pt>
                <c:pt idx="450" formatCode="_-* #,##0_-;\-* #,##0_-;_-* &quot;-&quot;??_-;_-@_-">
                  <c:v>160.0</c:v>
                </c:pt>
                <c:pt idx="451" formatCode="_-* #,##0_-;\-* #,##0_-;_-* &quot;-&quot;??_-;_-@_-">
                  <c:v>160.0</c:v>
                </c:pt>
                <c:pt idx="452" formatCode="_-* #,##0_-;\-* #,##0_-;_-* &quot;-&quot;??_-;_-@_-">
                  <c:v>160.0</c:v>
                </c:pt>
                <c:pt idx="453" formatCode="_-* #,##0_-;\-* #,##0_-;_-* &quot;-&quot;??_-;_-@_-">
                  <c:v>160.0</c:v>
                </c:pt>
                <c:pt idx="454" formatCode="_-* #,##0_-;\-* #,##0_-;_-* &quot;-&quot;??_-;_-@_-">
                  <c:v>160.0</c:v>
                </c:pt>
                <c:pt idx="455" formatCode="_-* #,##0_-;\-* #,##0_-;_-* &quot;-&quot;??_-;_-@_-">
                  <c:v>160.0</c:v>
                </c:pt>
                <c:pt idx="456" formatCode="_-* #,##0_-;\-* #,##0_-;_-* &quot;-&quot;??_-;_-@_-">
                  <c:v>160.0</c:v>
                </c:pt>
                <c:pt idx="457" formatCode="_-* #,##0_-;\-* #,##0_-;_-* &quot;-&quot;??_-;_-@_-">
                  <c:v>160.0</c:v>
                </c:pt>
                <c:pt idx="458" formatCode="_-* #,##0_-;\-* #,##0_-;_-* &quot;-&quot;??_-;_-@_-">
                  <c:v>160.0</c:v>
                </c:pt>
                <c:pt idx="459" formatCode="_-* #,##0_-;\-* #,##0_-;_-* &quot;-&quot;??_-;_-@_-">
                  <c:v>160.0</c:v>
                </c:pt>
                <c:pt idx="460" formatCode="_-* #,##0_-;\-* #,##0_-;_-* &quot;-&quot;??_-;_-@_-">
                  <c:v>160.0</c:v>
                </c:pt>
                <c:pt idx="461" formatCode="_-* #,##0_-;\-* #,##0_-;_-* &quot;-&quot;??_-;_-@_-">
                  <c:v>160.0</c:v>
                </c:pt>
                <c:pt idx="462" formatCode="_-* #,##0_-;\-* #,##0_-;_-* &quot;-&quot;??_-;_-@_-">
                  <c:v>160.0</c:v>
                </c:pt>
                <c:pt idx="463" formatCode="_-* #,##0_-;\-* #,##0_-;_-* &quot;-&quot;??_-;_-@_-">
                  <c:v>160.0</c:v>
                </c:pt>
                <c:pt idx="464" formatCode="_-* #,##0_-;\-* #,##0_-;_-* &quot;-&quot;??_-;_-@_-">
                  <c:v>160.0</c:v>
                </c:pt>
                <c:pt idx="465" formatCode="_-* #,##0_-;\-* #,##0_-;_-* &quot;-&quot;??_-;_-@_-">
                  <c:v>160.0</c:v>
                </c:pt>
                <c:pt idx="466" formatCode="_-* #,##0_-;\-* #,##0_-;_-* &quot;-&quot;??_-;_-@_-">
                  <c:v>160.0</c:v>
                </c:pt>
                <c:pt idx="467" formatCode="_-* #,##0_-;\-* #,##0_-;_-* &quot;-&quot;??_-;_-@_-">
                  <c:v>160.0</c:v>
                </c:pt>
                <c:pt idx="468" formatCode="_-* #,##0_-;\-* #,##0_-;_-* &quot;-&quot;??_-;_-@_-">
                  <c:v>160.0</c:v>
                </c:pt>
                <c:pt idx="469" formatCode="_-* #,##0_-;\-* #,##0_-;_-* &quot;-&quot;??_-;_-@_-">
                  <c:v>160.0</c:v>
                </c:pt>
                <c:pt idx="470" formatCode="_-* #,##0_-;\-* #,##0_-;_-* &quot;-&quot;??_-;_-@_-">
                  <c:v>160.0</c:v>
                </c:pt>
                <c:pt idx="471" formatCode="_-* #,##0_-;\-* #,##0_-;_-* &quot;-&quot;??_-;_-@_-">
                  <c:v>160.0</c:v>
                </c:pt>
                <c:pt idx="472" formatCode="_-* #,##0_-;\-* #,##0_-;_-* &quot;-&quot;??_-;_-@_-">
                  <c:v>160.0</c:v>
                </c:pt>
                <c:pt idx="473" formatCode="_-* #,##0_-;\-* #,##0_-;_-* &quot;-&quot;??_-;_-@_-">
                  <c:v>160.0</c:v>
                </c:pt>
                <c:pt idx="474" formatCode="_-* #,##0_-;\-* #,##0_-;_-* &quot;-&quot;??_-;_-@_-">
                  <c:v>160.0</c:v>
                </c:pt>
                <c:pt idx="475" formatCode="_-* #,##0_-;\-* #,##0_-;_-* &quot;-&quot;??_-;_-@_-">
                  <c:v>160.0</c:v>
                </c:pt>
                <c:pt idx="476" formatCode="_-* #,##0_-;\-* #,##0_-;_-* &quot;-&quot;??_-;_-@_-">
                  <c:v>160.0</c:v>
                </c:pt>
                <c:pt idx="477" formatCode="_-* #,##0_-;\-* #,##0_-;_-* &quot;-&quot;??_-;_-@_-">
                  <c:v>160.0</c:v>
                </c:pt>
                <c:pt idx="478" formatCode="_-* #,##0_-;\-* #,##0_-;_-* &quot;-&quot;??_-;_-@_-">
                  <c:v>160.0</c:v>
                </c:pt>
                <c:pt idx="479" formatCode="_-* #,##0_-;\-* #,##0_-;_-* &quot;-&quot;??_-;_-@_-">
                  <c:v>160.0</c:v>
                </c:pt>
                <c:pt idx="480" formatCode="_-* #,##0_-;\-* #,##0_-;_-* &quot;-&quot;??_-;_-@_-">
                  <c:v>160.0</c:v>
                </c:pt>
                <c:pt idx="481" formatCode="_-* #,##0_-;\-* #,##0_-;_-* &quot;-&quot;??_-;_-@_-">
                  <c:v>160.0</c:v>
                </c:pt>
                <c:pt idx="482" formatCode="_-* #,##0_-;\-* #,##0_-;_-* &quot;-&quot;??_-;_-@_-">
                  <c:v>160.0</c:v>
                </c:pt>
                <c:pt idx="483" formatCode="_-* #,##0_-;\-* #,##0_-;_-* &quot;-&quot;??_-;_-@_-">
                  <c:v>160.0</c:v>
                </c:pt>
                <c:pt idx="484" formatCode="_-* #,##0_-;\-* #,##0_-;_-* &quot;-&quot;??_-;_-@_-">
                  <c:v>160.0</c:v>
                </c:pt>
                <c:pt idx="485" formatCode="_-* #,##0_-;\-* #,##0_-;_-* &quot;-&quot;??_-;_-@_-">
                  <c:v>160.0</c:v>
                </c:pt>
                <c:pt idx="486" formatCode="_-* #,##0_-;\-* #,##0_-;_-* &quot;-&quot;??_-;_-@_-">
                  <c:v>160.0</c:v>
                </c:pt>
                <c:pt idx="487" formatCode="_-* #,##0_-;\-* #,##0_-;_-* &quot;-&quot;??_-;_-@_-">
                  <c:v>160.0</c:v>
                </c:pt>
                <c:pt idx="488" formatCode="_-* #,##0_-;\-* #,##0_-;_-* &quot;-&quot;??_-;_-@_-">
                  <c:v>160.0</c:v>
                </c:pt>
                <c:pt idx="489" formatCode="_-* #,##0_-;\-* #,##0_-;_-* &quot;-&quot;??_-;_-@_-">
                  <c:v>160.0</c:v>
                </c:pt>
                <c:pt idx="490" formatCode="_-* #,##0_-;\-* #,##0_-;_-* &quot;-&quot;??_-;_-@_-">
                  <c:v>160.0</c:v>
                </c:pt>
                <c:pt idx="491" formatCode="_-* #,##0_-;\-* #,##0_-;_-* &quot;-&quot;??_-;_-@_-">
                  <c:v>160.0</c:v>
                </c:pt>
                <c:pt idx="492" formatCode="_-* #,##0_-;\-* #,##0_-;_-* &quot;-&quot;??_-;_-@_-">
                  <c:v>160.0</c:v>
                </c:pt>
                <c:pt idx="493" formatCode="_-* #,##0_-;\-* #,##0_-;_-* &quot;-&quot;??_-;_-@_-">
                  <c:v>160.0</c:v>
                </c:pt>
                <c:pt idx="494" formatCode="_-* #,##0_-;\-* #,##0_-;_-* &quot;-&quot;??_-;_-@_-">
                  <c:v>160.0</c:v>
                </c:pt>
              </c:numCache>
            </c:numRef>
          </c:val>
        </c:ser>
        <c:dLbls>
          <c:showLegendKey val="0"/>
          <c:showVal val="0"/>
          <c:showCatName val="0"/>
          <c:showSerName val="0"/>
          <c:showPercent val="0"/>
          <c:showBubbleSize val="0"/>
        </c:dLbls>
        <c:gapWidth val="150"/>
        <c:axId val="2144561624"/>
        <c:axId val="2144554408"/>
      </c:barChart>
      <c:lineChart>
        <c:grouping val="standard"/>
        <c:varyColors val="0"/>
        <c:ser>
          <c:idx val="0"/>
          <c:order val="0"/>
          <c:tx>
            <c:v>Oil</c:v>
          </c:tx>
          <c:spPr>
            <a:effectLst>
              <a:outerShdw blurRad="50800" dist="38100" dir="2700000" algn="tl" rotWithShape="0">
                <a:srgbClr val="000000">
                  <a:alpha val="43000"/>
                </a:srgbClr>
              </a:outerShdw>
            </a:effectLst>
          </c:spPr>
          <c:marker>
            <c:symbol val="none"/>
          </c:marker>
          <c:cat>
            <c:strRef>
              <c:f>OIL!$D$820:$D$1827</c:f>
              <c:strCache>
                <c:ptCount val="992"/>
                <c:pt idx="0">
                  <c:v>00</c:v>
                </c:pt>
                <c:pt idx="52">
                  <c:v>01</c:v>
                </c:pt>
                <c:pt idx="104">
                  <c:v>02</c:v>
                </c:pt>
                <c:pt idx="156">
                  <c:v>03</c:v>
                </c:pt>
                <c:pt idx="209">
                  <c:v>04</c:v>
                </c:pt>
                <c:pt idx="261">
                  <c:v>05</c:v>
                </c:pt>
                <c:pt idx="313">
                  <c:v>06</c:v>
                </c:pt>
                <c:pt idx="365">
                  <c:v>07</c:v>
                </c:pt>
                <c:pt idx="417">
                  <c:v>08</c:v>
                </c:pt>
                <c:pt idx="469">
                  <c:v>09</c:v>
                </c:pt>
                <c:pt idx="521">
                  <c:v>10</c:v>
                </c:pt>
                <c:pt idx="574">
                  <c:v>11</c:v>
                </c:pt>
                <c:pt idx="626">
                  <c:v>12</c:v>
                </c:pt>
                <c:pt idx="678">
                  <c:v>13</c:v>
                </c:pt>
                <c:pt idx="730">
                  <c:v>14</c:v>
                </c:pt>
                <c:pt idx="782">
                  <c:v>15</c:v>
                </c:pt>
                <c:pt idx="834">
                  <c:v>16</c:v>
                </c:pt>
                <c:pt idx="887">
                  <c:v>17</c:v>
                </c:pt>
                <c:pt idx="939">
                  <c:v>18</c:v>
                </c:pt>
                <c:pt idx="991">
                  <c:v>19</c:v>
                </c:pt>
              </c:strCache>
            </c:strRef>
          </c:cat>
          <c:val>
            <c:numRef>
              <c:f>OIL!$E$820:$E$1827</c:f>
              <c:numCache>
                <c:formatCode>_-* #,##0.00_-;\-* #,##0.00_-;_-* "-"??_-;_-@_-</c:formatCode>
                <c:ptCount val="1008"/>
                <c:pt idx="0">
                  <c:v>24.95</c:v>
                </c:pt>
                <c:pt idx="1">
                  <c:v>26.27</c:v>
                </c:pt>
                <c:pt idx="2">
                  <c:v>29.37</c:v>
                </c:pt>
                <c:pt idx="3">
                  <c:v>28.34</c:v>
                </c:pt>
                <c:pt idx="4">
                  <c:v>28.08</c:v>
                </c:pt>
                <c:pt idx="5">
                  <c:v>28.83</c:v>
                </c:pt>
                <c:pt idx="6">
                  <c:v>29.87</c:v>
                </c:pt>
                <c:pt idx="7">
                  <c:v>30.1</c:v>
                </c:pt>
                <c:pt idx="8">
                  <c:v>31.07</c:v>
                </c:pt>
                <c:pt idx="9">
                  <c:v>32.14</c:v>
                </c:pt>
                <c:pt idx="10">
                  <c:v>31.29</c:v>
                </c:pt>
                <c:pt idx="11">
                  <c:v>27.99</c:v>
                </c:pt>
                <c:pt idx="12">
                  <c:v>26.92</c:v>
                </c:pt>
                <c:pt idx="13">
                  <c:v>25.6</c:v>
                </c:pt>
                <c:pt idx="14">
                  <c:v>24.87</c:v>
                </c:pt>
                <c:pt idx="15">
                  <c:v>26.66</c:v>
                </c:pt>
                <c:pt idx="16">
                  <c:v>25.95</c:v>
                </c:pt>
                <c:pt idx="17">
                  <c:v>26.75</c:v>
                </c:pt>
                <c:pt idx="18">
                  <c:v>28.7</c:v>
                </c:pt>
                <c:pt idx="19">
                  <c:v>29.88</c:v>
                </c:pt>
                <c:pt idx="20">
                  <c:v>29.46</c:v>
                </c:pt>
                <c:pt idx="21">
                  <c:v>29.98</c:v>
                </c:pt>
                <c:pt idx="22">
                  <c:v>29.79</c:v>
                </c:pt>
                <c:pt idx="23">
                  <c:v>32.45</c:v>
                </c:pt>
                <c:pt idx="24">
                  <c:v>33.55</c:v>
                </c:pt>
                <c:pt idx="25">
                  <c:v>32.12</c:v>
                </c:pt>
                <c:pt idx="26">
                  <c:v>30.4</c:v>
                </c:pt>
                <c:pt idx="27">
                  <c:v>30.44</c:v>
                </c:pt>
                <c:pt idx="28">
                  <c:v>30.65</c:v>
                </c:pt>
                <c:pt idx="29">
                  <c:v>28.02</c:v>
                </c:pt>
                <c:pt idx="30">
                  <c:v>28.5</c:v>
                </c:pt>
                <c:pt idx="31">
                  <c:v>30.14</c:v>
                </c:pt>
                <c:pt idx="32">
                  <c:v>31.82</c:v>
                </c:pt>
                <c:pt idx="33">
                  <c:v>32.46</c:v>
                </c:pt>
                <c:pt idx="34">
                  <c:v>33.08</c:v>
                </c:pt>
                <c:pt idx="35">
                  <c:v>34.42</c:v>
                </c:pt>
                <c:pt idx="36">
                  <c:v>34.7</c:v>
                </c:pt>
                <c:pt idx="37">
                  <c:v>35.49</c:v>
                </c:pt>
                <c:pt idx="38">
                  <c:v>31.13</c:v>
                </c:pt>
                <c:pt idx="39">
                  <c:v>31.27</c:v>
                </c:pt>
                <c:pt idx="40">
                  <c:v>33.9</c:v>
                </c:pt>
                <c:pt idx="41">
                  <c:v>33.48</c:v>
                </c:pt>
                <c:pt idx="42">
                  <c:v>33.92</c:v>
                </c:pt>
                <c:pt idx="43">
                  <c:v>32.78</c:v>
                </c:pt>
                <c:pt idx="44">
                  <c:v>33.46</c:v>
                </c:pt>
                <c:pt idx="45">
                  <c:v>35.0</c:v>
                </c:pt>
                <c:pt idx="46">
                  <c:v>35.91</c:v>
                </c:pt>
                <c:pt idx="47">
                  <c:v>34.1</c:v>
                </c:pt>
                <c:pt idx="48">
                  <c:v>29.69</c:v>
                </c:pt>
                <c:pt idx="49">
                  <c:v>29.05</c:v>
                </c:pt>
                <c:pt idx="50">
                  <c:v>27.38</c:v>
                </c:pt>
                <c:pt idx="51">
                  <c:v>26.52</c:v>
                </c:pt>
                <c:pt idx="52">
                  <c:v>27.8</c:v>
                </c:pt>
                <c:pt idx="53">
                  <c:v>28.81</c:v>
                </c:pt>
                <c:pt idx="54">
                  <c:v>30.63</c:v>
                </c:pt>
                <c:pt idx="55">
                  <c:v>31.35</c:v>
                </c:pt>
                <c:pt idx="56">
                  <c:v>29.59</c:v>
                </c:pt>
                <c:pt idx="57">
                  <c:v>30.92</c:v>
                </c:pt>
                <c:pt idx="58">
                  <c:v>29.67</c:v>
                </c:pt>
                <c:pt idx="59">
                  <c:v>28.65</c:v>
                </c:pt>
                <c:pt idx="60">
                  <c:v>27.91</c:v>
                </c:pt>
                <c:pt idx="61">
                  <c:v>28.45</c:v>
                </c:pt>
                <c:pt idx="62">
                  <c:v>27.02</c:v>
                </c:pt>
                <c:pt idx="63">
                  <c:v>26.42</c:v>
                </c:pt>
                <c:pt idx="64">
                  <c:v>26.86</c:v>
                </c:pt>
                <c:pt idx="65">
                  <c:v>26.76</c:v>
                </c:pt>
                <c:pt idx="66">
                  <c:v>28.27</c:v>
                </c:pt>
                <c:pt idx="67">
                  <c:v>27.89</c:v>
                </c:pt>
                <c:pt idx="68">
                  <c:v>26.99</c:v>
                </c:pt>
                <c:pt idx="69">
                  <c:v>28.36</c:v>
                </c:pt>
                <c:pt idx="70">
                  <c:v>28.12</c:v>
                </c:pt>
                <c:pt idx="71">
                  <c:v>29.08</c:v>
                </c:pt>
                <c:pt idx="72">
                  <c:v>28.92</c:v>
                </c:pt>
                <c:pt idx="73">
                  <c:v>28.44</c:v>
                </c:pt>
                <c:pt idx="74">
                  <c:v>27.98</c:v>
                </c:pt>
                <c:pt idx="75">
                  <c:v>28.9</c:v>
                </c:pt>
                <c:pt idx="76">
                  <c:v>27.09</c:v>
                </c:pt>
                <c:pt idx="77">
                  <c:v>26.37</c:v>
                </c:pt>
                <c:pt idx="78">
                  <c:v>26.87</c:v>
                </c:pt>
                <c:pt idx="79">
                  <c:v>27.07</c:v>
                </c:pt>
                <c:pt idx="80">
                  <c:v>25.26</c:v>
                </c:pt>
                <c:pt idx="81">
                  <c:v>26.5</c:v>
                </c:pt>
                <c:pt idx="82">
                  <c:v>27.1</c:v>
                </c:pt>
                <c:pt idx="83">
                  <c:v>27.87</c:v>
                </c:pt>
                <c:pt idx="84">
                  <c:v>27.52</c:v>
                </c:pt>
                <c:pt idx="85">
                  <c:v>27.25</c:v>
                </c:pt>
                <c:pt idx="86">
                  <c:v>26.84</c:v>
                </c:pt>
                <c:pt idx="87">
                  <c:v>27.38</c:v>
                </c:pt>
                <c:pt idx="88">
                  <c:v>28.22</c:v>
                </c:pt>
                <c:pt idx="89">
                  <c:v>27.09</c:v>
                </c:pt>
                <c:pt idx="90">
                  <c:v>22.35</c:v>
                </c:pt>
                <c:pt idx="91">
                  <c:v>22.6</c:v>
                </c:pt>
                <c:pt idx="92">
                  <c:v>22.66</c:v>
                </c:pt>
                <c:pt idx="93">
                  <c:v>21.92</c:v>
                </c:pt>
                <c:pt idx="94">
                  <c:v>21.78</c:v>
                </c:pt>
                <c:pt idx="95">
                  <c:v>21.17</c:v>
                </c:pt>
                <c:pt idx="96">
                  <c:v>20.7</c:v>
                </c:pt>
                <c:pt idx="97">
                  <c:v>19.61</c:v>
                </c:pt>
                <c:pt idx="98">
                  <c:v>18.28</c:v>
                </c:pt>
                <c:pt idx="99">
                  <c:v>19.13</c:v>
                </c:pt>
                <c:pt idx="100">
                  <c:v>19.47</c:v>
                </c:pt>
                <c:pt idx="101">
                  <c:v>18.45</c:v>
                </c:pt>
                <c:pt idx="102">
                  <c:v>19.2</c:v>
                </c:pt>
                <c:pt idx="103">
                  <c:v>20.94</c:v>
                </c:pt>
                <c:pt idx="104">
                  <c:v>20.8</c:v>
                </c:pt>
                <c:pt idx="105">
                  <c:v>20.54</c:v>
                </c:pt>
                <c:pt idx="106">
                  <c:v>18.61</c:v>
                </c:pt>
                <c:pt idx="107">
                  <c:v>19.21</c:v>
                </c:pt>
                <c:pt idx="108">
                  <c:v>19.71</c:v>
                </c:pt>
                <c:pt idx="109">
                  <c:v>19.97</c:v>
                </c:pt>
                <c:pt idx="110">
                  <c:v>21.18</c:v>
                </c:pt>
                <c:pt idx="111">
                  <c:v>20.7</c:v>
                </c:pt>
                <c:pt idx="112">
                  <c:v>21.43</c:v>
                </c:pt>
                <c:pt idx="113">
                  <c:v>23.31</c:v>
                </c:pt>
                <c:pt idx="114">
                  <c:v>24.4</c:v>
                </c:pt>
                <c:pt idx="115">
                  <c:v>25.25</c:v>
                </c:pt>
                <c:pt idx="116">
                  <c:v>25.86</c:v>
                </c:pt>
                <c:pt idx="117">
                  <c:v>26.99</c:v>
                </c:pt>
                <c:pt idx="118">
                  <c:v>25.24</c:v>
                </c:pt>
                <c:pt idx="119">
                  <c:v>25.54</c:v>
                </c:pt>
                <c:pt idx="120">
                  <c:v>26.46</c:v>
                </c:pt>
                <c:pt idx="121">
                  <c:v>26.88</c:v>
                </c:pt>
                <c:pt idx="122">
                  <c:v>27.27</c:v>
                </c:pt>
                <c:pt idx="123">
                  <c:v>28.43</c:v>
                </c:pt>
                <c:pt idx="124">
                  <c:v>27.18</c:v>
                </c:pt>
                <c:pt idx="125">
                  <c:v>25.22</c:v>
                </c:pt>
                <c:pt idx="126">
                  <c:v>25.01</c:v>
                </c:pt>
                <c:pt idx="127">
                  <c:v>24.94</c:v>
                </c:pt>
                <c:pt idx="128">
                  <c:v>25.61</c:v>
                </c:pt>
                <c:pt idx="129">
                  <c:v>26.52</c:v>
                </c:pt>
                <c:pt idx="130">
                  <c:v>26.81</c:v>
                </c:pt>
                <c:pt idx="131">
                  <c:v>26.7</c:v>
                </c:pt>
                <c:pt idx="132">
                  <c:v>27.62</c:v>
                </c:pt>
                <c:pt idx="133">
                  <c:v>26.64</c:v>
                </c:pt>
                <c:pt idx="134">
                  <c:v>26.87</c:v>
                </c:pt>
                <c:pt idx="135">
                  <c:v>26.77</c:v>
                </c:pt>
                <c:pt idx="136">
                  <c:v>28.52</c:v>
                </c:pt>
                <c:pt idx="137">
                  <c:v>30.09</c:v>
                </c:pt>
                <c:pt idx="138">
                  <c:v>28.84</c:v>
                </c:pt>
                <c:pt idx="139">
                  <c:v>28.65</c:v>
                </c:pt>
                <c:pt idx="140">
                  <c:v>29.59</c:v>
                </c:pt>
                <c:pt idx="141">
                  <c:v>29.39</c:v>
                </c:pt>
                <c:pt idx="142">
                  <c:v>30.63</c:v>
                </c:pt>
                <c:pt idx="143">
                  <c:v>30.25</c:v>
                </c:pt>
                <c:pt idx="144">
                  <c:v>29.37</c:v>
                </c:pt>
                <c:pt idx="145">
                  <c:v>29.65</c:v>
                </c:pt>
                <c:pt idx="146">
                  <c:v>27.88</c:v>
                </c:pt>
                <c:pt idx="147">
                  <c:v>27.03</c:v>
                </c:pt>
                <c:pt idx="148">
                  <c:v>25.97</c:v>
                </c:pt>
                <c:pt idx="149">
                  <c:v>25.68</c:v>
                </c:pt>
                <c:pt idx="150">
                  <c:v>26.98</c:v>
                </c:pt>
                <c:pt idx="151">
                  <c:v>26.83</c:v>
                </c:pt>
                <c:pt idx="152">
                  <c:v>27.14</c:v>
                </c:pt>
                <c:pt idx="153">
                  <c:v>27.82</c:v>
                </c:pt>
                <c:pt idx="154">
                  <c:v>30.35</c:v>
                </c:pt>
                <c:pt idx="155">
                  <c:v>32.38</c:v>
                </c:pt>
                <c:pt idx="156">
                  <c:v>31.96</c:v>
                </c:pt>
                <c:pt idx="157">
                  <c:v>31.54</c:v>
                </c:pt>
                <c:pt idx="158">
                  <c:v>33.04</c:v>
                </c:pt>
                <c:pt idx="159">
                  <c:v>34.46</c:v>
                </c:pt>
                <c:pt idx="160">
                  <c:v>33.19</c:v>
                </c:pt>
                <c:pt idx="161">
                  <c:v>33.95</c:v>
                </c:pt>
                <c:pt idx="162">
                  <c:v>35.79</c:v>
                </c:pt>
                <c:pt idx="163">
                  <c:v>36.78</c:v>
                </c:pt>
                <c:pt idx="164">
                  <c:v>36.98</c:v>
                </c:pt>
                <c:pt idx="165">
                  <c:v>36.98</c:v>
                </c:pt>
                <c:pt idx="166">
                  <c:v>36.66</c:v>
                </c:pt>
                <c:pt idx="167">
                  <c:v>30.46</c:v>
                </c:pt>
                <c:pt idx="168">
                  <c:v>30.43</c:v>
                </c:pt>
                <c:pt idx="169">
                  <c:v>29.33</c:v>
                </c:pt>
                <c:pt idx="170">
                  <c:v>28.03</c:v>
                </c:pt>
                <c:pt idx="171">
                  <c:v>29.28</c:v>
                </c:pt>
                <c:pt idx="172">
                  <c:v>28.43</c:v>
                </c:pt>
                <c:pt idx="173">
                  <c:v>25.69</c:v>
                </c:pt>
                <c:pt idx="174">
                  <c:v>26.58</c:v>
                </c:pt>
                <c:pt idx="175">
                  <c:v>28.54</c:v>
                </c:pt>
                <c:pt idx="176">
                  <c:v>29.29</c:v>
                </c:pt>
                <c:pt idx="177">
                  <c:v>29.1</c:v>
                </c:pt>
                <c:pt idx="178">
                  <c:v>30.68</c:v>
                </c:pt>
                <c:pt idx="179">
                  <c:v>31.46</c:v>
                </c:pt>
                <c:pt idx="180">
                  <c:v>30.6</c:v>
                </c:pt>
                <c:pt idx="181">
                  <c:v>30.01</c:v>
                </c:pt>
                <c:pt idx="182">
                  <c:v>30.31</c:v>
                </c:pt>
                <c:pt idx="183">
                  <c:v>30.73</c:v>
                </c:pt>
                <c:pt idx="184">
                  <c:v>31.48</c:v>
                </c:pt>
                <c:pt idx="185">
                  <c:v>30.61</c:v>
                </c:pt>
                <c:pt idx="186">
                  <c:v>30.73</c:v>
                </c:pt>
                <c:pt idx="187">
                  <c:v>32.11</c:v>
                </c:pt>
                <c:pt idx="188">
                  <c:v>31.31</c:v>
                </c:pt>
                <c:pt idx="189">
                  <c:v>31.19</c:v>
                </c:pt>
                <c:pt idx="190">
                  <c:v>31.56</c:v>
                </c:pt>
                <c:pt idx="191">
                  <c:v>29.2</c:v>
                </c:pt>
                <c:pt idx="192">
                  <c:v>28.92</c:v>
                </c:pt>
                <c:pt idx="193">
                  <c:v>27.39</c:v>
                </c:pt>
                <c:pt idx="194">
                  <c:v>27.73</c:v>
                </c:pt>
                <c:pt idx="195">
                  <c:v>29.43</c:v>
                </c:pt>
                <c:pt idx="196">
                  <c:v>30.69</c:v>
                </c:pt>
                <c:pt idx="197">
                  <c:v>31.49</c:v>
                </c:pt>
                <c:pt idx="198">
                  <c:v>30.17</c:v>
                </c:pt>
                <c:pt idx="199">
                  <c:v>29.28</c:v>
                </c:pt>
                <c:pt idx="200">
                  <c:v>29.79</c:v>
                </c:pt>
                <c:pt idx="201">
                  <c:v>31.56</c:v>
                </c:pt>
                <c:pt idx="202">
                  <c:v>32.58</c:v>
                </c:pt>
                <c:pt idx="203">
                  <c:v>30.11</c:v>
                </c:pt>
                <c:pt idx="204">
                  <c:v>30.63</c:v>
                </c:pt>
                <c:pt idx="205">
                  <c:v>32.16</c:v>
                </c:pt>
                <c:pt idx="206">
                  <c:v>33.2</c:v>
                </c:pt>
                <c:pt idx="207">
                  <c:v>32.24</c:v>
                </c:pt>
                <c:pt idx="208">
                  <c:v>32.68</c:v>
                </c:pt>
                <c:pt idx="209">
                  <c:v>33.89</c:v>
                </c:pt>
                <c:pt idx="210">
                  <c:v>34.51</c:v>
                </c:pt>
                <c:pt idx="211">
                  <c:v>35.45</c:v>
                </c:pt>
                <c:pt idx="212">
                  <c:v>33.61</c:v>
                </c:pt>
                <c:pt idx="213">
                  <c:v>33.41</c:v>
                </c:pt>
                <c:pt idx="214">
                  <c:v>33.88</c:v>
                </c:pt>
                <c:pt idx="215">
                  <c:v>35.54</c:v>
                </c:pt>
                <c:pt idx="216">
                  <c:v>36.08</c:v>
                </c:pt>
                <c:pt idx="217">
                  <c:v>36.67</c:v>
                </c:pt>
                <c:pt idx="218">
                  <c:v>36.44</c:v>
                </c:pt>
                <c:pt idx="219">
                  <c:v>37.78</c:v>
                </c:pt>
                <c:pt idx="220">
                  <c:v>36.65</c:v>
                </c:pt>
                <c:pt idx="221">
                  <c:v>35.23</c:v>
                </c:pt>
                <c:pt idx="222">
                  <c:v>35.7</c:v>
                </c:pt>
                <c:pt idx="223">
                  <c:v>37.39</c:v>
                </c:pt>
                <c:pt idx="224">
                  <c:v>37.32</c:v>
                </c:pt>
                <c:pt idx="225">
                  <c:v>37.31</c:v>
                </c:pt>
                <c:pt idx="226">
                  <c:v>39.24</c:v>
                </c:pt>
                <c:pt idx="227">
                  <c:v>40.37</c:v>
                </c:pt>
                <c:pt idx="228">
                  <c:v>40.84</c:v>
                </c:pt>
                <c:pt idx="229">
                  <c:v>40.65</c:v>
                </c:pt>
                <c:pt idx="230">
                  <c:v>40.01</c:v>
                </c:pt>
                <c:pt idx="231">
                  <c:v>37.99</c:v>
                </c:pt>
                <c:pt idx="232">
                  <c:v>37.86</c:v>
                </c:pt>
                <c:pt idx="233">
                  <c:v>37.7</c:v>
                </c:pt>
                <c:pt idx="234">
                  <c:v>37.14</c:v>
                </c:pt>
                <c:pt idx="235">
                  <c:v>39.73</c:v>
                </c:pt>
                <c:pt idx="236">
                  <c:v>40.33</c:v>
                </c:pt>
                <c:pt idx="237">
                  <c:v>41.27</c:v>
                </c:pt>
                <c:pt idx="238">
                  <c:v>42.5</c:v>
                </c:pt>
                <c:pt idx="239">
                  <c:v>43.81</c:v>
                </c:pt>
                <c:pt idx="240">
                  <c:v>45.24</c:v>
                </c:pt>
                <c:pt idx="241">
                  <c:v>47.28</c:v>
                </c:pt>
                <c:pt idx="242">
                  <c:v>44.34</c:v>
                </c:pt>
                <c:pt idx="243">
                  <c:v>43.28</c:v>
                </c:pt>
                <c:pt idx="244">
                  <c:v>43.33</c:v>
                </c:pt>
                <c:pt idx="245">
                  <c:v>44.39</c:v>
                </c:pt>
                <c:pt idx="246">
                  <c:v>47.82</c:v>
                </c:pt>
                <c:pt idx="247">
                  <c:v>49.71</c:v>
                </c:pt>
                <c:pt idx="248">
                  <c:v>51.77</c:v>
                </c:pt>
                <c:pt idx="249">
                  <c:v>54.12</c:v>
                </c:pt>
                <c:pt idx="250">
                  <c:v>54.43</c:v>
                </c:pt>
                <c:pt idx="251">
                  <c:v>53.43</c:v>
                </c:pt>
                <c:pt idx="252">
                  <c:v>49.81</c:v>
                </c:pt>
                <c:pt idx="253">
                  <c:v>48.0</c:v>
                </c:pt>
                <c:pt idx="254">
                  <c:v>47.02</c:v>
                </c:pt>
                <c:pt idx="255">
                  <c:v>48.79</c:v>
                </c:pt>
                <c:pt idx="256">
                  <c:v>46.06</c:v>
                </c:pt>
                <c:pt idx="257">
                  <c:v>41.91</c:v>
                </c:pt>
                <c:pt idx="258">
                  <c:v>43.5</c:v>
                </c:pt>
                <c:pt idx="259">
                  <c:v>44.39</c:v>
                </c:pt>
                <c:pt idx="260">
                  <c:v>42.52</c:v>
                </c:pt>
                <c:pt idx="261">
                  <c:v>44.07</c:v>
                </c:pt>
                <c:pt idx="262">
                  <c:v>46.79</c:v>
                </c:pt>
                <c:pt idx="263">
                  <c:v>47.85</c:v>
                </c:pt>
                <c:pt idx="264">
                  <c:v>48.56</c:v>
                </c:pt>
                <c:pt idx="265">
                  <c:v>46.97</c:v>
                </c:pt>
                <c:pt idx="266">
                  <c:v>46.08</c:v>
                </c:pt>
                <c:pt idx="267">
                  <c:v>47.82</c:v>
                </c:pt>
                <c:pt idx="268">
                  <c:v>51.75</c:v>
                </c:pt>
                <c:pt idx="269">
                  <c:v>52.74</c:v>
                </c:pt>
                <c:pt idx="270">
                  <c:v>54.22</c:v>
                </c:pt>
                <c:pt idx="271">
                  <c:v>55.93</c:v>
                </c:pt>
                <c:pt idx="272">
                  <c:v>52.95</c:v>
                </c:pt>
                <c:pt idx="273">
                  <c:v>54.97</c:v>
                </c:pt>
                <c:pt idx="274">
                  <c:v>55.24</c:v>
                </c:pt>
                <c:pt idx="275">
                  <c:v>51.44</c:v>
                </c:pt>
                <c:pt idx="276">
                  <c:v>52.39</c:v>
                </c:pt>
                <c:pt idx="277">
                  <c:v>52.0</c:v>
                </c:pt>
                <c:pt idx="278">
                  <c:v>50.64</c:v>
                </c:pt>
                <c:pt idx="279">
                  <c:v>50.33</c:v>
                </c:pt>
                <c:pt idx="280">
                  <c:v>47.77</c:v>
                </c:pt>
                <c:pt idx="281">
                  <c:v>50.15</c:v>
                </c:pt>
                <c:pt idx="282">
                  <c:v>53.76</c:v>
                </c:pt>
                <c:pt idx="283">
                  <c:v>53.74</c:v>
                </c:pt>
                <c:pt idx="284">
                  <c:v>56.18</c:v>
                </c:pt>
                <c:pt idx="285">
                  <c:v>59.04</c:v>
                </c:pt>
                <c:pt idx="286">
                  <c:v>58.21</c:v>
                </c:pt>
                <c:pt idx="287">
                  <c:v>60.36</c:v>
                </c:pt>
                <c:pt idx="288">
                  <c:v>59.18</c:v>
                </c:pt>
                <c:pt idx="289">
                  <c:v>57.3</c:v>
                </c:pt>
                <c:pt idx="290">
                  <c:v>59.39</c:v>
                </c:pt>
                <c:pt idx="291">
                  <c:v>61.64</c:v>
                </c:pt>
                <c:pt idx="292">
                  <c:v>64.85</c:v>
                </c:pt>
                <c:pt idx="293">
                  <c:v>64.92</c:v>
                </c:pt>
                <c:pt idx="294">
                  <c:v>66.34</c:v>
                </c:pt>
                <c:pt idx="295">
                  <c:v>68.47</c:v>
                </c:pt>
                <c:pt idx="296">
                  <c:v>64.81</c:v>
                </c:pt>
                <c:pt idx="297">
                  <c:v>63.84</c:v>
                </c:pt>
                <c:pt idx="298">
                  <c:v>66.43</c:v>
                </c:pt>
                <c:pt idx="299">
                  <c:v>66.06</c:v>
                </c:pt>
                <c:pt idx="300">
                  <c:v>63.06</c:v>
                </c:pt>
                <c:pt idx="301">
                  <c:v>62.87</c:v>
                </c:pt>
                <c:pt idx="302">
                  <c:v>62.28</c:v>
                </c:pt>
                <c:pt idx="303">
                  <c:v>61.33</c:v>
                </c:pt>
                <c:pt idx="304">
                  <c:v>60.34</c:v>
                </c:pt>
                <c:pt idx="305">
                  <c:v>58.8</c:v>
                </c:pt>
                <c:pt idx="306">
                  <c:v>57.0</c:v>
                </c:pt>
                <c:pt idx="307">
                  <c:v>58.13</c:v>
                </c:pt>
                <c:pt idx="308">
                  <c:v>57.78</c:v>
                </c:pt>
                <c:pt idx="309">
                  <c:v>59.83</c:v>
                </c:pt>
                <c:pt idx="310">
                  <c:v>60.32</c:v>
                </c:pt>
                <c:pt idx="311">
                  <c:v>57.97</c:v>
                </c:pt>
                <c:pt idx="312">
                  <c:v>59.82</c:v>
                </c:pt>
                <c:pt idx="313">
                  <c:v>63.39</c:v>
                </c:pt>
                <c:pt idx="314">
                  <c:v>63.74</c:v>
                </c:pt>
                <c:pt idx="315">
                  <c:v>66.79</c:v>
                </c:pt>
                <c:pt idx="316">
                  <c:v>66.82</c:v>
                </c:pt>
                <c:pt idx="317">
                  <c:v>66.59</c:v>
                </c:pt>
                <c:pt idx="318">
                  <c:v>63.06</c:v>
                </c:pt>
                <c:pt idx="319">
                  <c:v>59.37</c:v>
                </c:pt>
                <c:pt idx="320">
                  <c:v>59.93</c:v>
                </c:pt>
                <c:pt idx="321">
                  <c:v>62.27</c:v>
                </c:pt>
                <c:pt idx="322">
                  <c:v>60.89</c:v>
                </c:pt>
                <c:pt idx="323">
                  <c:v>62.64</c:v>
                </c:pt>
                <c:pt idx="324">
                  <c:v>61.36</c:v>
                </c:pt>
                <c:pt idx="325">
                  <c:v>65.67</c:v>
                </c:pt>
                <c:pt idx="326">
                  <c:v>66.56</c:v>
                </c:pt>
                <c:pt idx="327">
                  <c:v>68.85</c:v>
                </c:pt>
                <c:pt idx="328">
                  <c:v>71.87</c:v>
                </c:pt>
                <c:pt idx="329">
                  <c:v>70.38</c:v>
                </c:pt>
                <c:pt idx="330">
                  <c:v>72.14</c:v>
                </c:pt>
                <c:pt idx="331">
                  <c:v>71.5</c:v>
                </c:pt>
                <c:pt idx="332">
                  <c:v>69.07</c:v>
                </c:pt>
                <c:pt idx="333">
                  <c:v>70.35</c:v>
                </c:pt>
                <c:pt idx="334">
                  <c:v>71.53</c:v>
                </c:pt>
                <c:pt idx="335">
                  <c:v>71.54</c:v>
                </c:pt>
                <c:pt idx="336">
                  <c:v>69.48</c:v>
                </c:pt>
                <c:pt idx="337">
                  <c:v>69.94</c:v>
                </c:pt>
                <c:pt idx="338">
                  <c:v>72.65000000000001</c:v>
                </c:pt>
                <c:pt idx="339">
                  <c:v>74.65000000000001</c:v>
                </c:pt>
                <c:pt idx="340">
                  <c:v>75.21</c:v>
                </c:pt>
                <c:pt idx="341">
                  <c:v>73.98</c:v>
                </c:pt>
                <c:pt idx="342">
                  <c:v>73.87</c:v>
                </c:pt>
                <c:pt idx="343">
                  <c:v>75.2</c:v>
                </c:pt>
                <c:pt idx="344">
                  <c:v>75.63</c:v>
                </c:pt>
                <c:pt idx="345">
                  <c:v>71.79</c:v>
                </c:pt>
                <c:pt idx="346">
                  <c:v>72.12</c:v>
                </c:pt>
                <c:pt idx="347">
                  <c:v>70.01</c:v>
                </c:pt>
                <c:pt idx="348">
                  <c:v>67.53</c:v>
                </c:pt>
                <c:pt idx="349">
                  <c:v>63.98</c:v>
                </c:pt>
                <c:pt idx="350">
                  <c:v>61.4</c:v>
                </c:pt>
                <c:pt idx="351">
                  <c:v>61.94</c:v>
                </c:pt>
                <c:pt idx="352">
                  <c:v>59.77</c:v>
                </c:pt>
                <c:pt idx="353">
                  <c:v>58.58</c:v>
                </c:pt>
                <c:pt idx="354">
                  <c:v>58.48</c:v>
                </c:pt>
                <c:pt idx="355">
                  <c:v>58.88</c:v>
                </c:pt>
                <c:pt idx="356">
                  <c:v>58.55</c:v>
                </c:pt>
                <c:pt idx="357">
                  <c:v>59.96</c:v>
                </c:pt>
                <c:pt idx="358">
                  <c:v>57.56</c:v>
                </c:pt>
                <c:pt idx="359">
                  <c:v>57.24</c:v>
                </c:pt>
                <c:pt idx="360">
                  <c:v>62.02</c:v>
                </c:pt>
                <c:pt idx="361">
                  <c:v>62.32</c:v>
                </c:pt>
                <c:pt idx="362">
                  <c:v>61.91</c:v>
                </c:pt>
                <c:pt idx="363">
                  <c:v>62.4</c:v>
                </c:pt>
                <c:pt idx="364">
                  <c:v>60.66</c:v>
                </c:pt>
                <c:pt idx="365">
                  <c:v>57.76</c:v>
                </c:pt>
                <c:pt idx="366">
                  <c:v>54.11</c:v>
                </c:pt>
                <c:pt idx="367">
                  <c:v>51.51</c:v>
                </c:pt>
                <c:pt idx="368">
                  <c:v>53.57</c:v>
                </c:pt>
                <c:pt idx="369">
                  <c:v>57.11</c:v>
                </c:pt>
                <c:pt idx="370">
                  <c:v>58.99</c:v>
                </c:pt>
                <c:pt idx="371">
                  <c:v>58.41</c:v>
                </c:pt>
                <c:pt idx="372">
                  <c:v>59.57</c:v>
                </c:pt>
                <c:pt idx="373">
                  <c:v>61.64</c:v>
                </c:pt>
                <c:pt idx="374">
                  <c:v>60.85</c:v>
                </c:pt>
                <c:pt idx="375">
                  <c:v>57.94</c:v>
                </c:pt>
                <c:pt idx="376">
                  <c:v>58.26</c:v>
                </c:pt>
                <c:pt idx="377">
                  <c:v>64.18000000000001</c:v>
                </c:pt>
                <c:pt idx="378">
                  <c:v>64.82</c:v>
                </c:pt>
                <c:pt idx="379">
                  <c:v>62.58</c:v>
                </c:pt>
                <c:pt idx="380">
                  <c:v>63.06</c:v>
                </c:pt>
                <c:pt idx="381">
                  <c:v>65.26</c:v>
                </c:pt>
                <c:pt idx="382">
                  <c:v>63.82</c:v>
                </c:pt>
                <c:pt idx="383">
                  <c:v>61.9</c:v>
                </c:pt>
                <c:pt idx="384">
                  <c:v>63.61</c:v>
                </c:pt>
                <c:pt idx="385">
                  <c:v>64.89</c:v>
                </c:pt>
                <c:pt idx="386">
                  <c:v>63.94</c:v>
                </c:pt>
                <c:pt idx="387">
                  <c:v>65.9</c:v>
                </c:pt>
                <c:pt idx="388">
                  <c:v>66.62</c:v>
                </c:pt>
                <c:pt idx="389">
                  <c:v>68.78</c:v>
                </c:pt>
                <c:pt idx="390">
                  <c:v>69.13</c:v>
                </c:pt>
                <c:pt idx="391">
                  <c:v>71.78</c:v>
                </c:pt>
                <c:pt idx="392">
                  <c:v>72.79</c:v>
                </c:pt>
                <c:pt idx="393">
                  <c:v>74.92</c:v>
                </c:pt>
                <c:pt idx="394">
                  <c:v>75.15000000000001</c:v>
                </c:pt>
                <c:pt idx="395">
                  <c:v>76.75</c:v>
                </c:pt>
                <c:pt idx="396">
                  <c:v>71.92</c:v>
                </c:pt>
                <c:pt idx="397">
                  <c:v>72.05</c:v>
                </c:pt>
                <c:pt idx="398">
                  <c:v>70.19</c:v>
                </c:pt>
                <c:pt idx="399">
                  <c:v>72.93</c:v>
                </c:pt>
                <c:pt idx="400">
                  <c:v>75.96</c:v>
                </c:pt>
                <c:pt idx="401">
                  <c:v>78.95</c:v>
                </c:pt>
                <c:pt idx="402">
                  <c:v>82.26</c:v>
                </c:pt>
                <c:pt idx="403">
                  <c:v>81.7</c:v>
                </c:pt>
                <c:pt idx="404">
                  <c:v>80.59</c:v>
                </c:pt>
                <c:pt idx="405">
                  <c:v>81.46</c:v>
                </c:pt>
                <c:pt idx="406">
                  <c:v>87.8</c:v>
                </c:pt>
                <c:pt idx="407">
                  <c:v>89.23</c:v>
                </c:pt>
                <c:pt idx="408">
                  <c:v>93.46</c:v>
                </c:pt>
                <c:pt idx="409">
                  <c:v>95.81</c:v>
                </c:pt>
                <c:pt idx="410">
                  <c:v>93.56</c:v>
                </c:pt>
                <c:pt idx="411">
                  <c:v>97.93</c:v>
                </c:pt>
                <c:pt idx="412">
                  <c:v>92.47</c:v>
                </c:pt>
                <c:pt idx="413">
                  <c:v>88.71</c:v>
                </c:pt>
                <c:pt idx="414">
                  <c:v>91.18000000000001</c:v>
                </c:pt>
                <c:pt idx="415">
                  <c:v>91.16</c:v>
                </c:pt>
                <c:pt idx="416">
                  <c:v>95.64</c:v>
                </c:pt>
                <c:pt idx="417">
                  <c:v>98.17</c:v>
                </c:pt>
                <c:pt idx="418">
                  <c:v>94.76</c:v>
                </c:pt>
                <c:pt idx="419">
                  <c:v>91.51</c:v>
                </c:pt>
                <c:pt idx="420">
                  <c:v>89.41</c:v>
                </c:pt>
                <c:pt idx="421">
                  <c:v>91.14</c:v>
                </c:pt>
                <c:pt idx="422">
                  <c:v>89.08</c:v>
                </c:pt>
                <c:pt idx="423">
                  <c:v>94.13</c:v>
                </c:pt>
                <c:pt idx="424">
                  <c:v>99.61</c:v>
                </c:pt>
                <c:pt idx="425">
                  <c:v>100.84</c:v>
                </c:pt>
                <c:pt idx="426">
                  <c:v>103.44</c:v>
                </c:pt>
                <c:pt idx="427">
                  <c:v>109.35</c:v>
                </c:pt>
                <c:pt idx="428">
                  <c:v>105.28</c:v>
                </c:pt>
                <c:pt idx="429">
                  <c:v>104.49</c:v>
                </c:pt>
                <c:pt idx="430">
                  <c:v>103.46</c:v>
                </c:pt>
                <c:pt idx="431">
                  <c:v>109.71</c:v>
                </c:pt>
                <c:pt idx="432">
                  <c:v>114.33</c:v>
                </c:pt>
                <c:pt idx="433">
                  <c:v>118.53</c:v>
                </c:pt>
                <c:pt idx="434">
                  <c:v>115.42</c:v>
                </c:pt>
                <c:pt idx="435">
                  <c:v>123.01</c:v>
                </c:pt>
                <c:pt idx="436">
                  <c:v>124.96</c:v>
                </c:pt>
                <c:pt idx="437">
                  <c:v>130.14</c:v>
                </c:pt>
                <c:pt idx="438">
                  <c:v>128.47</c:v>
                </c:pt>
                <c:pt idx="439">
                  <c:v>128.16</c:v>
                </c:pt>
                <c:pt idx="440">
                  <c:v>134.8</c:v>
                </c:pt>
                <c:pt idx="441">
                  <c:v>134.34</c:v>
                </c:pt>
                <c:pt idx="442">
                  <c:v>137.0</c:v>
                </c:pt>
                <c:pt idx="443">
                  <c:v>142.52</c:v>
                </c:pt>
                <c:pt idx="444">
                  <c:v>139.95</c:v>
                </c:pt>
                <c:pt idx="445">
                  <c:v>135.37</c:v>
                </c:pt>
                <c:pt idx="446">
                  <c:v>125.92</c:v>
                </c:pt>
                <c:pt idx="447">
                  <c:v>124.57</c:v>
                </c:pt>
                <c:pt idx="448">
                  <c:v>118.8</c:v>
                </c:pt>
                <c:pt idx="449">
                  <c:v>114.4</c:v>
                </c:pt>
                <c:pt idx="450">
                  <c:v>115.7</c:v>
                </c:pt>
                <c:pt idx="451">
                  <c:v>116.09</c:v>
                </c:pt>
                <c:pt idx="452">
                  <c:v>108.37</c:v>
                </c:pt>
                <c:pt idx="453">
                  <c:v>102.88</c:v>
                </c:pt>
                <c:pt idx="454">
                  <c:v>97.19</c:v>
                </c:pt>
                <c:pt idx="455">
                  <c:v>111.12</c:v>
                </c:pt>
                <c:pt idx="456">
                  <c:v>96.59</c:v>
                </c:pt>
                <c:pt idx="457">
                  <c:v>86.24</c:v>
                </c:pt>
                <c:pt idx="458">
                  <c:v>75.19</c:v>
                </c:pt>
                <c:pt idx="459">
                  <c:v>68.56</c:v>
                </c:pt>
                <c:pt idx="460">
                  <c:v>65.21</c:v>
                </c:pt>
                <c:pt idx="461">
                  <c:v>64.31</c:v>
                </c:pt>
                <c:pt idx="462">
                  <c:v>58.6</c:v>
                </c:pt>
                <c:pt idx="463">
                  <c:v>52.26</c:v>
                </c:pt>
                <c:pt idx="464">
                  <c:v>53.27</c:v>
                </c:pt>
                <c:pt idx="465">
                  <c:v>45.6</c:v>
                </c:pt>
                <c:pt idx="466">
                  <c:v>44.57</c:v>
                </c:pt>
                <c:pt idx="467">
                  <c:v>39.7</c:v>
                </c:pt>
                <c:pt idx="468">
                  <c:v>32.98</c:v>
                </c:pt>
                <c:pt idx="469">
                  <c:v>42.4</c:v>
                </c:pt>
                <c:pt idx="470">
                  <c:v>44.46</c:v>
                </c:pt>
                <c:pt idx="471">
                  <c:v>36.73</c:v>
                </c:pt>
                <c:pt idx="472">
                  <c:v>42.15</c:v>
                </c:pt>
                <c:pt idx="473">
                  <c:v>42.7</c:v>
                </c:pt>
                <c:pt idx="474">
                  <c:v>40.78</c:v>
                </c:pt>
                <c:pt idx="475">
                  <c:v>36.94</c:v>
                </c:pt>
                <c:pt idx="476">
                  <c:v>37.15</c:v>
                </c:pt>
                <c:pt idx="477">
                  <c:v>41.1</c:v>
                </c:pt>
                <c:pt idx="478">
                  <c:v>43.18</c:v>
                </c:pt>
                <c:pt idx="479">
                  <c:v>45.66</c:v>
                </c:pt>
                <c:pt idx="480">
                  <c:v>49.49</c:v>
                </c:pt>
                <c:pt idx="481">
                  <c:v>52.99</c:v>
                </c:pt>
                <c:pt idx="482">
                  <c:v>50.34</c:v>
                </c:pt>
                <c:pt idx="483">
                  <c:v>50.46</c:v>
                </c:pt>
                <c:pt idx="484">
                  <c:v>49.86</c:v>
                </c:pt>
                <c:pt idx="485">
                  <c:v>47.8</c:v>
                </c:pt>
                <c:pt idx="486">
                  <c:v>50.2</c:v>
                </c:pt>
                <c:pt idx="487">
                  <c:v>55.96</c:v>
                </c:pt>
                <c:pt idx="488">
                  <c:v>57.94</c:v>
                </c:pt>
                <c:pt idx="489">
                  <c:v>60.32</c:v>
                </c:pt>
                <c:pt idx="490">
                  <c:v>64.32</c:v>
                </c:pt>
                <c:pt idx="491">
                  <c:v>68.11</c:v>
                </c:pt>
                <c:pt idx="492">
                  <c:v>70.85</c:v>
                </c:pt>
                <c:pt idx="493">
                  <c:v>70.62</c:v>
                </c:pt>
                <c:pt idx="494">
                  <c:v>68.58</c:v>
                </c:pt>
                <c:pt idx="495">
                  <c:v>69.32</c:v>
                </c:pt>
                <c:pt idx="496">
                  <c:v>61.48</c:v>
                </c:pt>
                <c:pt idx="497">
                  <c:v>61.29</c:v>
                </c:pt>
                <c:pt idx="498">
                  <c:v>65.28</c:v>
                </c:pt>
                <c:pt idx="499">
                  <c:v>67.03</c:v>
                </c:pt>
                <c:pt idx="500">
                  <c:v>71.58</c:v>
                </c:pt>
                <c:pt idx="501">
                  <c:v>69.64</c:v>
                </c:pt>
                <c:pt idx="502">
                  <c:v>70.8</c:v>
                </c:pt>
                <c:pt idx="503">
                  <c:v>72.37</c:v>
                </c:pt>
                <c:pt idx="504">
                  <c:v>68.39</c:v>
                </c:pt>
                <c:pt idx="505">
                  <c:v>70.91</c:v>
                </c:pt>
                <c:pt idx="506">
                  <c:v>71.32</c:v>
                </c:pt>
                <c:pt idx="507">
                  <c:v>68.33</c:v>
                </c:pt>
                <c:pt idx="508">
                  <c:v>68.84</c:v>
                </c:pt>
                <c:pt idx="509">
                  <c:v>70.8</c:v>
                </c:pt>
                <c:pt idx="510">
                  <c:v>75.73</c:v>
                </c:pt>
                <c:pt idx="511">
                  <c:v>80.06</c:v>
                </c:pt>
                <c:pt idx="512">
                  <c:v>78.47</c:v>
                </c:pt>
                <c:pt idx="513">
                  <c:v>79.0</c:v>
                </c:pt>
                <c:pt idx="514">
                  <c:v>78.24</c:v>
                </c:pt>
                <c:pt idx="515">
                  <c:v>78.37</c:v>
                </c:pt>
                <c:pt idx="516">
                  <c:v>76.14</c:v>
                </c:pt>
                <c:pt idx="517">
                  <c:v>76.81</c:v>
                </c:pt>
                <c:pt idx="518">
                  <c:v>71.51</c:v>
                </c:pt>
                <c:pt idx="519">
                  <c:v>71.72</c:v>
                </c:pt>
                <c:pt idx="520">
                  <c:v>74.76</c:v>
                </c:pt>
                <c:pt idx="521">
                  <c:v>79.07</c:v>
                </c:pt>
                <c:pt idx="522">
                  <c:v>82.34</c:v>
                </c:pt>
                <c:pt idx="523">
                  <c:v>80.06</c:v>
                </c:pt>
                <c:pt idx="524">
                  <c:v>76.62</c:v>
                </c:pt>
                <c:pt idx="525">
                  <c:v>73.94</c:v>
                </c:pt>
                <c:pt idx="526">
                  <c:v>74.57</c:v>
                </c:pt>
                <c:pt idx="527">
                  <c:v>73.88</c:v>
                </c:pt>
                <c:pt idx="528">
                  <c:v>78.25</c:v>
                </c:pt>
                <c:pt idx="529">
                  <c:v>79.22</c:v>
                </c:pt>
                <c:pt idx="530">
                  <c:v>80.19</c:v>
                </c:pt>
                <c:pt idx="531">
                  <c:v>81.76</c:v>
                </c:pt>
                <c:pt idx="532">
                  <c:v>81.44</c:v>
                </c:pt>
                <c:pt idx="533">
                  <c:v>80.65000000000001</c:v>
                </c:pt>
                <c:pt idx="534">
                  <c:v>83.01</c:v>
                </c:pt>
                <c:pt idx="535">
                  <c:v>85.66</c:v>
                </c:pt>
                <c:pt idx="536">
                  <c:v>84.34</c:v>
                </c:pt>
                <c:pt idx="537">
                  <c:v>82.9</c:v>
                </c:pt>
                <c:pt idx="538">
                  <c:v>84.22</c:v>
                </c:pt>
                <c:pt idx="539">
                  <c:v>80.24</c:v>
                </c:pt>
                <c:pt idx="540">
                  <c:v>74.98</c:v>
                </c:pt>
                <c:pt idx="541">
                  <c:v>69.14</c:v>
                </c:pt>
                <c:pt idx="542">
                  <c:v>70.62</c:v>
                </c:pt>
                <c:pt idx="543">
                  <c:v>72.91</c:v>
                </c:pt>
                <c:pt idx="544">
                  <c:v>73.44</c:v>
                </c:pt>
                <c:pt idx="545">
                  <c:v>76.7</c:v>
                </c:pt>
                <c:pt idx="546">
                  <c:v>77.06</c:v>
                </c:pt>
                <c:pt idx="547">
                  <c:v>74.96</c:v>
                </c:pt>
                <c:pt idx="548">
                  <c:v>74.39</c:v>
                </c:pt>
                <c:pt idx="549">
                  <c:v>76.35</c:v>
                </c:pt>
                <c:pt idx="550">
                  <c:v>77.56</c:v>
                </c:pt>
                <c:pt idx="551">
                  <c:v>78.12</c:v>
                </c:pt>
                <c:pt idx="552">
                  <c:v>81.79</c:v>
                </c:pt>
                <c:pt idx="553">
                  <c:v>78.17</c:v>
                </c:pt>
                <c:pt idx="554">
                  <c:v>74.84</c:v>
                </c:pt>
                <c:pt idx="555">
                  <c:v>72.91</c:v>
                </c:pt>
                <c:pt idx="556">
                  <c:v>74.02</c:v>
                </c:pt>
                <c:pt idx="557">
                  <c:v>74.82</c:v>
                </c:pt>
                <c:pt idx="558">
                  <c:v>75.62</c:v>
                </c:pt>
                <c:pt idx="559">
                  <c:v>73.76</c:v>
                </c:pt>
                <c:pt idx="560">
                  <c:v>78.41</c:v>
                </c:pt>
                <c:pt idx="561">
                  <c:v>82.29</c:v>
                </c:pt>
                <c:pt idx="562">
                  <c:v>82.16</c:v>
                </c:pt>
                <c:pt idx="563">
                  <c:v>81.15000000000001</c:v>
                </c:pt>
                <c:pt idx="564">
                  <c:v>82.03</c:v>
                </c:pt>
                <c:pt idx="565">
                  <c:v>84.93</c:v>
                </c:pt>
                <c:pt idx="566">
                  <c:v>86.91</c:v>
                </c:pt>
                <c:pt idx="567">
                  <c:v>82.23</c:v>
                </c:pt>
                <c:pt idx="568">
                  <c:v>82.28</c:v>
                </c:pt>
                <c:pt idx="569">
                  <c:v>86.75</c:v>
                </c:pt>
                <c:pt idx="570">
                  <c:v>88.5</c:v>
                </c:pt>
                <c:pt idx="571">
                  <c:v>88.27</c:v>
                </c:pt>
                <c:pt idx="572">
                  <c:v>89.66</c:v>
                </c:pt>
                <c:pt idx="573">
                  <c:v>90.97</c:v>
                </c:pt>
                <c:pt idx="574">
                  <c:v>89.54</c:v>
                </c:pt>
                <c:pt idx="575">
                  <c:v>91.02</c:v>
                </c:pt>
                <c:pt idx="576">
                  <c:v>89.75</c:v>
                </c:pt>
                <c:pt idx="577">
                  <c:v>86.11</c:v>
                </c:pt>
                <c:pt idx="578">
                  <c:v>89.52</c:v>
                </c:pt>
                <c:pt idx="579">
                  <c:v>85.51</c:v>
                </c:pt>
                <c:pt idx="580">
                  <c:v>84.13</c:v>
                </c:pt>
                <c:pt idx="581">
                  <c:v>95.26</c:v>
                </c:pt>
                <c:pt idx="582">
                  <c:v>101.05</c:v>
                </c:pt>
                <c:pt idx="583">
                  <c:v>103.74</c:v>
                </c:pt>
                <c:pt idx="584">
                  <c:v>99.79</c:v>
                </c:pt>
                <c:pt idx="585">
                  <c:v>104.41</c:v>
                </c:pt>
                <c:pt idx="586">
                  <c:v>105.08</c:v>
                </c:pt>
                <c:pt idx="587">
                  <c:v>109.29</c:v>
                </c:pt>
                <c:pt idx="588">
                  <c:v>107.75</c:v>
                </c:pt>
                <c:pt idx="589">
                  <c:v>109.11</c:v>
                </c:pt>
                <c:pt idx="590">
                  <c:v>112.3</c:v>
                </c:pt>
                <c:pt idx="591">
                  <c:v>105.84</c:v>
                </c:pt>
                <c:pt idx="592">
                  <c:v>99.87</c:v>
                </c:pt>
                <c:pt idx="593">
                  <c:v>97.99</c:v>
                </c:pt>
                <c:pt idx="594">
                  <c:v>99.55</c:v>
                </c:pt>
                <c:pt idx="595">
                  <c:v>100.92</c:v>
                </c:pt>
                <c:pt idx="596">
                  <c:v>100.05</c:v>
                </c:pt>
                <c:pt idx="597">
                  <c:v>95.87</c:v>
                </c:pt>
                <c:pt idx="598">
                  <c:v>92.7</c:v>
                </c:pt>
                <c:pt idx="599">
                  <c:v>93.7</c:v>
                </c:pt>
                <c:pt idx="600">
                  <c:v>97.12</c:v>
                </c:pt>
                <c:pt idx="601">
                  <c:v>96.72</c:v>
                </c:pt>
                <c:pt idx="602">
                  <c:v>98.01</c:v>
                </c:pt>
                <c:pt idx="603">
                  <c:v>97.83</c:v>
                </c:pt>
                <c:pt idx="604">
                  <c:v>90.85</c:v>
                </c:pt>
                <c:pt idx="605">
                  <c:v>82.86</c:v>
                </c:pt>
                <c:pt idx="606">
                  <c:v>85.36</c:v>
                </c:pt>
                <c:pt idx="607">
                  <c:v>85.06</c:v>
                </c:pt>
                <c:pt idx="608">
                  <c:v>88.07</c:v>
                </c:pt>
                <c:pt idx="609">
                  <c:v>87.91</c:v>
                </c:pt>
                <c:pt idx="610">
                  <c:v>88.93</c:v>
                </c:pt>
                <c:pt idx="611">
                  <c:v>83.65000000000001</c:v>
                </c:pt>
                <c:pt idx="612">
                  <c:v>81.18000000000001</c:v>
                </c:pt>
                <c:pt idx="613">
                  <c:v>79.43</c:v>
                </c:pt>
                <c:pt idx="614">
                  <c:v>85.35</c:v>
                </c:pt>
                <c:pt idx="615">
                  <c:v>86.82</c:v>
                </c:pt>
                <c:pt idx="616">
                  <c:v>92.32</c:v>
                </c:pt>
                <c:pt idx="617">
                  <c:v>93.24</c:v>
                </c:pt>
                <c:pt idx="618">
                  <c:v>96.97</c:v>
                </c:pt>
                <c:pt idx="619">
                  <c:v>99.32</c:v>
                </c:pt>
                <c:pt idx="620">
                  <c:v>96.89</c:v>
                </c:pt>
                <c:pt idx="621">
                  <c:v>99.91</c:v>
                </c:pt>
                <c:pt idx="622">
                  <c:v>100.08</c:v>
                </c:pt>
                <c:pt idx="623">
                  <c:v>96.06</c:v>
                </c:pt>
                <c:pt idx="624">
                  <c:v>97.74</c:v>
                </c:pt>
                <c:pt idx="625">
                  <c:v>99.81</c:v>
                </c:pt>
                <c:pt idx="626">
                  <c:v>102.39</c:v>
                </c:pt>
                <c:pt idx="627">
                  <c:v>100.43</c:v>
                </c:pt>
                <c:pt idx="628">
                  <c:v>99.95</c:v>
                </c:pt>
                <c:pt idx="629">
                  <c:v>99.35</c:v>
                </c:pt>
                <c:pt idx="630">
                  <c:v>97.8</c:v>
                </c:pt>
                <c:pt idx="631">
                  <c:v>98.56</c:v>
                </c:pt>
                <c:pt idx="632">
                  <c:v>101.73</c:v>
                </c:pt>
                <c:pt idx="633">
                  <c:v>107.18</c:v>
                </c:pt>
                <c:pt idx="634">
                  <c:v>107.52</c:v>
                </c:pt>
                <c:pt idx="635">
                  <c:v>106.32</c:v>
                </c:pt>
                <c:pt idx="636">
                  <c:v>106.15</c:v>
                </c:pt>
                <c:pt idx="637">
                  <c:v>106.41</c:v>
                </c:pt>
                <c:pt idx="638">
                  <c:v>105.12</c:v>
                </c:pt>
                <c:pt idx="639">
                  <c:v>103.52</c:v>
                </c:pt>
                <c:pt idx="640">
                  <c:v>102.55</c:v>
                </c:pt>
                <c:pt idx="641">
                  <c:v>103.15</c:v>
                </c:pt>
                <c:pt idx="642">
                  <c:v>103.78</c:v>
                </c:pt>
                <c:pt idx="643">
                  <c:v>103.47</c:v>
                </c:pt>
                <c:pt idx="644">
                  <c:v>96.98</c:v>
                </c:pt>
                <c:pt idx="645">
                  <c:v>93.11</c:v>
                </c:pt>
                <c:pt idx="646">
                  <c:v>90.88</c:v>
                </c:pt>
                <c:pt idx="647">
                  <c:v>87.06</c:v>
                </c:pt>
                <c:pt idx="648">
                  <c:v>84.43</c:v>
                </c:pt>
                <c:pt idx="649">
                  <c:v>83.27</c:v>
                </c:pt>
                <c:pt idx="650">
                  <c:v>81.11</c:v>
                </c:pt>
                <c:pt idx="651">
                  <c:v>80.23</c:v>
                </c:pt>
                <c:pt idx="652">
                  <c:v>85.74</c:v>
                </c:pt>
                <c:pt idx="653">
                  <c:v>85.78</c:v>
                </c:pt>
                <c:pt idx="654">
                  <c:v>90.34</c:v>
                </c:pt>
                <c:pt idx="655">
                  <c:v>88.88</c:v>
                </c:pt>
                <c:pt idx="656">
                  <c:v>89.1</c:v>
                </c:pt>
                <c:pt idx="657">
                  <c:v>93.14</c:v>
                </c:pt>
                <c:pt idx="658">
                  <c:v>94.43</c:v>
                </c:pt>
                <c:pt idx="659">
                  <c:v>96.22</c:v>
                </c:pt>
                <c:pt idx="660">
                  <c:v>95.68000000000001</c:v>
                </c:pt>
                <c:pt idx="661">
                  <c:v>95.68000000000001</c:v>
                </c:pt>
                <c:pt idx="662">
                  <c:v>97.56</c:v>
                </c:pt>
                <c:pt idx="663">
                  <c:v>93.7</c:v>
                </c:pt>
                <c:pt idx="664">
                  <c:v>91.35</c:v>
                </c:pt>
                <c:pt idx="665">
                  <c:v>90.81</c:v>
                </c:pt>
                <c:pt idx="666">
                  <c:v>91.42</c:v>
                </c:pt>
                <c:pt idx="667">
                  <c:v>91.59</c:v>
                </c:pt>
                <c:pt idx="668">
                  <c:v>86.35</c:v>
                </c:pt>
                <c:pt idx="669">
                  <c:v>85.87</c:v>
                </c:pt>
                <c:pt idx="670">
                  <c:v>85.98</c:v>
                </c:pt>
                <c:pt idx="671">
                  <c:v>85.87</c:v>
                </c:pt>
                <c:pt idx="672">
                  <c:v>87.4</c:v>
                </c:pt>
                <c:pt idx="673">
                  <c:v>87.27</c:v>
                </c:pt>
                <c:pt idx="674">
                  <c:v>87.0</c:v>
                </c:pt>
                <c:pt idx="675">
                  <c:v>85.71</c:v>
                </c:pt>
                <c:pt idx="676">
                  <c:v>88.24</c:v>
                </c:pt>
                <c:pt idx="677">
                  <c:v>90.14</c:v>
                </c:pt>
                <c:pt idx="678">
                  <c:v>92.77</c:v>
                </c:pt>
                <c:pt idx="679">
                  <c:v>93.38</c:v>
                </c:pt>
                <c:pt idx="680">
                  <c:v>94.58</c:v>
                </c:pt>
                <c:pt idx="681">
                  <c:v>95.41</c:v>
                </c:pt>
                <c:pt idx="682">
                  <c:v>97.33</c:v>
                </c:pt>
                <c:pt idx="683">
                  <c:v>96.18000000000001</c:v>
                </c:pt>
                <c:pt idx="684">
                  <c:v>96.95</c:v>
                </c:pt>
                <c:pt idx="685">
                  <c:v>94.38</c:v>
                </c:pt>
                <c:pt idx="686">
                  <c:v>92.19</c:v>
                </c:pt>
                <c:pt idx="687">
                  <c:v>91.0</c:v>
                </c:pt>
                <c:pt idx="688">
                  <c:v>92.7</c:v>
                </c:pt>
                <c:pt idx="689">
                  <c:v>93.05</c:v>
                </c:pt>
                <c:pt idx="690">
                  <c:v>96.08</c:v>
                </c:pt>
                <c:pt idx="691">
                  <c:v>95.07</c:v>
                </c:pt>
                <c:pt idx="692">
                  <c:v>93.36</c:v>
                </c:pt>
                <c:pt idx="693">
                  <c:v>88.0</c:v>
                </c:pt>
                <c:pt idx="694">
                  <c:v>91.0</c:v>
                </c:pt>
                <c:pt idx="695">
                  <c:v>93.4</c:v>
                </c:pt>
                <c:pt idx="696">
                  <c:v>95.84</c:v>
                </c:pt>
                <c:pt idx="697">
                  <c:v>94.65000000000001</c:v>
                </c:pt>
                <c:pt idx="698">
                  <c:v>94.76</c:v>
                </c:pt>
                <c:pt idx="699">
                  <c:v>93.32</c:v>
                </c:pt>
                <c:pt idx="700">
                  <c:v>94.25</c:v>
                </c:pt>
                <c:pt idx="701">
                  <c:v>96.36</c:v>
                </c:pt>
                <c:pt idx="702">
                  <c:v>96.65000000000001</c:v>
                </c:pt>
                <c:pt idx="703">
                  <c:v>95.83</c:v>
                </c:pt>
                <c:pt idx="704">
                  <c:v>100.65</c:v>
                </c:pt>
                <c:pt idx="705">
                  <c:v>104.7</c:v>
                </c:pt>
                <c:pt idx="706">
                  <c:v>106.88</c:v>
                </c:pt>
                <c:pt idx="707">
                  <c:v>105.88</c:v>
                </c:pt>
                <c:pt idx="708">
                  <c:v>105.54</c:v>
                </c:pt>
                <c:pt idx="709">
                  <c:v>105.17</c:v>
                </c:pt>
                <c:pt idx="710">
                  <c:v>106.97</c:v>
                </c:pt>
                <c:pt idx="711">
                  <c:v>105.48</c:v>
                </c:pt>
                <c:pt idx="712">
                  <c:v>108.33</c:v>
                </c:pt>
                <c:pt idx="713">
                  <c:v>108.77</c:v>
                </c:pt>
                <c:pt idx="714">
                  <c:v>108.36</c:v>
                </c:pt>
                <c:pt idx="715">
                  <c:v>106.22</c:v>
                </c:pt>
                <c:pt idx="716">
                  <c:v>103.1</c:v>
                </c:pt>
                <c:pt idx="717">
                  <c:v>103.14</c:v>
                </c:pt>
                <c:pt idx="718">
                  <c:v>102.7</c:v>
                </c:pt>
                <c:pt idx="719">
                  <c:v>101.51</c:v>
                </c:pt>
                <c:pt idx="720">
                  <c:v>97.57</c:v>
                </c:pt>
                <c:pt idx="721">
                  <c:v>96.94</c:v>
                </c:pt>
                <c:pt idx="722">
                  <c:v>94.31</c:v>
                </c:pt>
                <c:pt idx="723">
                  <c:v>93.94</c:v>
                </c:pt>
                <c:pt idx="724">
                  <c:v>93.92</c:v>
                </c:pt>
                <c:pt idx="725">
                  <c:v>92.97</c:v>
                </c:pt>
                <c:pt idx="726">
                  <c:v>96.21</c:v>
                </c:pt>
                <c:pt idx="727">
                  <c:v>97.23</c:v>
                </c:pt>
                <c:pt idx="728">
                  <c:v>97.85</c:v>
                </c:pt>
                <c:pt idx="729">
                  <c:v>99.15000000000001</c:v>
                </c:pt>
                <c:pt idx="730">
                  <c:v>96.47</c:v>
                </c:pt>
                <c:pt idx="731">
                  <c:v>92.42</c:v>
                </c:pt>
                <c:pt idx="732">
                  <c:v>92.98</c:v>
                </c:pt>
                <c:pt idx="733">
                  <c:v>96.19</c:v>
                </c:pt>
                <c:pt idx="734">
                  <c:v>97.29</c:v>
                </c:pt>
                <c:pt idx="735">
                  <c:v>97.78</c:v>
                </c:pt>
                <c:pt idx="736">
                  <c:v>100.21</c:v>
                </c:pt>
                <c:pt idx="737">
                  <c:v>102.93</c:v>
                </c:pt>
                <c:pt idx="738">
                  <c:v>102.77</c:v>
                </c:pt>
                <c:pt idx="739">
                  <c:v>103.07</c:v>
                </c:pt>
                <c:pt idx="740">
                  <c:v>99.55</c:v>
                </c:pt>
                <c:pt idx="741">
                  <c:v>99.77</c:v>
                </c:pt>
                <c:pt idx="742">
                  <c:v>100.66</c:v>
                </c:pt>
                <c:pt idx="743">
                  <c:v>100.46</c:v>
                </c:pt>
                <c:pt idx="744">
                  <c:v>102.72</c:v>
                </c:pt>
                <c:pt idx="745">
                  <c:v>103.95</c:v>
                </c:pt>
                <c:pt idx="746">
                  <c:v>102.11</c:v>
                </c:pt>
                <c:pt idx="747">
                  <c:v>100.51</c:v>
                </c:pt>
                <c:pt idx="748">
                  <c:v>100.29</c:v>
                </c:pt>
                <c:pt idx="749">
                  <c:v>101.92</c:v>
                </c:pt>
                <c:pt idx="750">
                  <c:v>103.82</c:v>
                </c:pt>
                <c:pt idx="751">
                  <c:v>103.95</c:v>
                </c:pt>
                <c:pt idx="752">
                  <c:v>103.23</c:v>
                </c:pt>
                <c:pt idx="753">
                  <c:v>105.97</c:v>
                </c:pt>
                <c:pt idx="754">
                  <c:v>107.23</c:v>
                </c:pt>
                <c:pt idx="755">
                  <c:v>106.69</c:v>
                </c:pt>
                <c:pt idx="756">
                  <c:v>105.52</c:v>
                </c:pt>
                <c:pt idx="757">
                  <c:v>103.25</c:v>
                </c:pt>
                <c:pt idx="758">
                  <c:v>102.37</c:v>
                </c:pt>
                <c:pt idx="759">
                  <c:v>104.35</c:v>
                </c:pt>
                <c:pt idx="760">
                  <c:v>102.19</c:v>
                </c:pt>
                <c:pt idx="761">
                  <c:v>97.5</c:v>
                </c:pt>
                <c:pt idx="762">
                  <c:v>97.17</c:v>
                </c:pt>
                <c:pt idx="763">
                  <c:v>94.95</c:v>
                </c:pt>
                <c:pt idx="764">
                  <c:v>96.25</c:v>
                </c:pt>
                <c:pt idx="765">
                  <c:v>94.06</c:v>
                </c:pt>
                <c:pt idx="766">
                  <c:v>92.43</c:v>
                </c:pt>
                <c:pt idx="767">
                  <c:v>93.52</c:v>
                </c:pt>
                <c:pt idx="768">
                  <c:v>93.15000000000001</c:v>
                </c:pt>
                <c:pt idx="769">
                  <c:v>91.44</c:v>
                </c:pt>
                <c:pt idx="770">
                  <c:v>87.63</c:v>
                </c:pt>
                <c:pt idx="771">
                  <c:v>82.88</c:v>
                </c:pt>
                <c:pt idx="772">
                  <c:v>82.12</c:v>
                </c:pt>
                <c:pt idx="773">
                  <c:v>81.29</c:v>
                </c:pt>
                <c:pt idx="774">
                  <c:v>78.24</c:v>
                </c:pt>
                <c:pt idx="775">
                  <c:v>76.5</c:v>
                </c:pt>
                <c:pt idx="776">
                  <c:v>75.38</c:v>
                </c:pt>
                <c:pt idx="777">
                  <c:v>72.36</c:v>
                </c:pt>
                <c:pt idx="778">
                  <c:v>67.18000000000001</c:v>
                </c:pt>
                <c:pt idx="779">
                  <c:v>61.14</c:v>
                </c:pt>
                <c:pt idx="780">
                  <c:v>55.89</c:v>
                </c:pt>
                <c:pt idx="781">
                  <c:v>55.58</c:v>
                </c:pt>
                <c:pt idx="782">
                  <c:v>53.44</c:v>
                </c:pt>
                <c:pt idx="783">
                  <c:v>48.77</c:v>
                </c:pt>
                <c:pt idx="784">
                  <c:v>47.07</c:v>
                </c:pt>
                <c:pt idx="785">
                  <c:v>46.46</c:v>
                </c:pt>
                <c:pt idx="786">
                  <c:v>45.32</c:v>
                </c:pt>
                <c:pt idx="787">
                  <c:v>50.58</c:v>
                </c:pt>
                <c:pt idx="788">
                  <c:v>51.14</c:v>
                </c:pt>
                <c:pt idx="789">
                  <c:v>51.69</c:v>
                </c:pt>
                <c:pt idx="790">
                  <c:v>49.16</c:v>
                </c:pt>
                <c:pt idx="791">
                  <c:v>50.38</c:v>
                </c:pt>
                <c:pt idx="792">
                  <c:v>47.69</c:v>
                </c:pt>
                <c:pt idx="793">
                  <c:v>44.39</c:v>
                </c:pt>
                <c:pt idx="794">
                  <c:v>48.68</c:v>
                </c:pt>
                <c:pt idx="795">
                  <c:v>48.91</c:v>
                </c:pt>
                <c:pt idx="796">
                  <c:v>51.78</c:v>
                </c:pt>
                <c:pt idx="797">
                  <c:v>54.78</c:v>
                </c:pt>
                <c:pt idx="798">
                  <c:v>56.14</c:v>
                </c:pt>
                <c:pt idx="799">
                  <c:v>57.98</c:v>
                </c:pt>
                <c:pt idx="800">
                  <c:v>59.73</c:v>
                </c:pt>
                <c:pt idx="801">
                  <c:v>60.01</c:v>
                </c:pt>
                <c:pt idx="802">
                  <c:v>58.95</c:v>
                </c:pt>
                <c:pt idx="803">
                  <c:v>58.19</c:v>
                </c:pt>
                <c:pt idx="804">
                  <c:v>59.66</c:v>
                </c:pt>
                <c:pt idx="805">
                  <c:v>60.07</c:v>
                </c:pt>
                <c:pt idx="806">
                  <c:v>59.89</c:v>
                </c:pt>
                <c:pt idx="807">
                  <c:v>60.01</c:v>
                </c:pt>
                <c:pt idx="808">
                  <c:v>57.92</c:v>
                </c:pt>
                <c:pt idx="809">
                  <c:v>52.38</c:v>
                </c:pt>
                <c:pt idx="810">
                  <c:v>51.68</c:v>
                </c:pt>
                <c:pt idx="811">
                  <c:v>49.21</c:v>
                </c:pt>
                <c:pt idx="812">
                  <c:v>47.91</c:v>
                </c:pt>
                <c:pt idx="813">
                  <c:v>44.94</c:v>
                </c:pt>
                <c:pt idx="814">
                  <c:v>43.2</c:v>
                </c:pt>
                <c:pt idx="815">
                  <c:v>41.34</c:v>
                </c:pt>
                <c:pt idx="816">
                  <c:v>40.73</c:v>
                </c:pt>
                <c:pt idx="817">
                  <c:v>46.73</c:v>
                </c:pt>
                <c:pt idx="818">
                  <c:v>45.16</c:v>
                </c:pt>
                <c:pt idx="819">
                  <c:v>45.48</c:v>
                </c:pt>
                <c:pt idx="820">
                  <c:v>45.57</c:v>
                </c:pt>
                <c:pt idx="821">
                  <c:v>45.0</c:v>
                </c:pt>
                <c:pt idx="822">
                  <c:v>48.36</c:v>
                </c:pt>
                <c:pt idx="823">
                  <c:v>46.82</c:v>
                </c:pt>
                <c:pt idx="824">
                  <c:v>45.16</c:v>
                </c:pt>
                <c:pt idx="825">
                  <c:v>44.99</c:v>
                </c:pt>
                <c:pt idx="826">
                  <c:v>45.98</c:v>
                </c:pt>
                <c:pt idx="827">
                  <c:v>42.7</c:v>
                </c:pt>
                <c:pt idx="828">
                  <c:v>40.62</c:v>
                </c:pt>
                <c:pt idx="829">
                  <c:v>40.49</c:v>
                </c:pt>
                <c:pt idx="830">
                  <c:v>40.4</c:v>
                </c:pt>
                <c:pt idx="831">
                  <c:v>36.93</c:v>
                </c:pt>
                <c:pt idx="832">
                  <c:v>35.78</c:v>
                </c:pt>
                <c:pt idx="833">
                  <c:v>36.26</c:v>
                </c:pt>
                <c:pt idx="834">
                  <c:v>36.99</c:v>
                </c:pt>
                <c:pt idx="835">
                  <c:v>34.65</c:v>
                </c:pt>
                <c:pt idx="836">
                  <c:v>30.59</c:v>
                </c:pt>
                <c:pt idx="837">
                  <c:v>29.19</c:v>
                </c:pt>
                <c:pt idx="838">
                  <c:v>31.81</c:v>
                </c:pt>
                <c:pt idx="839">
                  <c:v>31.26</c:v>
                </c:pt>
                <c:pt idx="840">
                  <c:v>28.14</c:v>
                </c:pt>
                <c:pt idx="841">
                  <c:v>30.02</c:v>
                </c:pt>
                <c:pt idx="842">
                  <c:v>31.32</c:v>
                </c:pt>
                <c:pt idx="843">
                  <c:v>34.43</c:v>
                </c:pt>
                <c:pt idx="844">
                  <c:v>37.69</c:v>
                </c:pt>
                <c:pt idx="845">
                  <c:v>38.32</c:v>
                </c:pt>
                <c:pt idx="846">
                  <c:v>39.45</c:v>
                </c:pt>
                <c:pt idx="847">
                  <c:v>36.82</c:v>
                </c:pt>
                <c:pt idx="848">
                  <c:v>36.72</c:v>
                </c:pt>
                <c:pt idx="849">
                  <c:v>41.23</c:v>
                </c:pt>
                <c:pt idx="850">
                  <c:v>41.86</c:v>
                </c:pt>
                <c:pt idx="851">
                  <c:v>44.3</c:v>
                </c:pt>
                <c:pt idx="852">
                  <c:v>44.22</c:v>
                </c:pt>
                <c:pt idx="853">
                  <c:v>45.44</c:v>
                </c:pt>
                <c:pt idx="854">
                  <c:v>47.99</c:v>
                </c:pt>
                <c:pt idx="855">
                  <c:v>48.72</c:v>
                </c:pt>
                <c:pt idx="856">
                  <c:v>49.0</c:v>
                </c:pt>
                <c:pt idx="857">
                  <c:v>50.18</c:v>
                </c:pt>
                <c:pt idx="858">
                  <c:v>47.89</c:v>
                </c:pt>
                <c:pt idx="859">
                  <c:v>48.71</c:v>
                </c:pt>
                <c:pt idx="860">
                  <c:v>48.17</c:v>
                </c:pt>
                <c:pt idx="861">
                  <c:v>46.17</c:v>
                </c:pt>
                <c:pt idx="862">
                  <c:v>45.6</c:v>
                </c:pt>
                <c:pt idx="863">
                  <c:v>44.44</c:v>
                </c:pt>
                <c:pt idx="864">
                  <c:v>41.83</c:v>
                </c:pt>
                <c:pt idx="865">
                  <c:v>40.82</c:v>
                </c:pt>
                <c:pt idx="866">
                  <c:v>43.11</c:v>
                </c:pt>
                <c:pt idx="867">
                  <c:v>47.16</c:v>
                </c:pt>
                <c:pt idx="868">
                  <c:v>47.05</c:v>
                </c:pt>
                <c:pt idx="869">
                  <c:v>45.11</c:v>
                </c:pt>
                <c:pt idx="870">
                  <c:v>45.96</c:v>
                </c:pt>
                <c:pt idx="871">
                  <c:v>44.34</c:v>
                </c:pt>
                <c:pt idx="872">
                  <c:v>44.59</c:v>
                </c:pt>
                <c:pt idx="873">
                  <c:v>46.55</c:v>
                </c:pt>
                <c:pt idx="874">
                  <c:v>49.48</c:v>
                </c:pt>
                <c:pt idx="875">
                  <c:v>50.29</c:v>
                </c:pt>
                <c:pt idx="876">
                  <c:v>50.56</c:v>
                </c:pt>
                <c:pt idx="877">
                  <c:v>49.36</c:v>
                </c:pt>
                <c:pt idx="878">
                  <c:v>45.51</c:v>
                </c:pt>
                <c:pt idx="879">
                  <c:v>44.61</c:v>
                </c:pt>
                <c:pt idx="880">
                  <c:v>45.15</c:v>
                </c:pt>
                <c:pt idx="881">
                  <c:v>47.25</c:v>
                </c:pt>
                <c:pt idx="882">
                  <c:v>48.63</c:v>
                </c:pt>
                <c:pt idx="883">
                  <c:v>50.97</c:v>
                </c:pt>
                <c:pt idx="884">
                  <c:v>51.91</c:v>
                </c:pt>
                <c:pt idx="885">
                  <c:v>51.95</c:v>
                </c:pt>
                <c:pt idx="886">
                  <c:v>53.6</c:v>
                </c:pt>
                <c:pt idx="887">
                  <c:v>53.34</c:v>
                </c:pt>
                <c:pt idx="888">
                  <c:v>52.07</c:v>
                </c:pt>
                <c:pt idx="889">
                  <c:v>51.82</c:v>
                </c:pt>
                <c:pt idx="890">
                  <c:v>52.74</c:v>
                </c:pt>
                <c:pt idx="891">
                  <c:v>53.33</c:v>
                </c:pt>
                <c:pt idx="892">
                  <c:v>52.88</c:v>
                </c:pt>
                <c:pt idx="893">
                  <c:v>53.22</c:v>
                </c:pt>
                <c:pt idx="894">
                  <c:v>54.03</c:v>
                </c:pt>
                <c:pt idx="895">
                  <c:v>53.56</c:v>
                </c:pt>
                <c:pt idx="896">
                  <c:v>50.5</c:v>
                </c:pt>
                <c:pt idx="897">
                  <c:v>48.03</c:v>
                </c:pt>
                <c:pt idx="898">
                  <c:v>47.28</c:v>
                </c:pt>
                <c:pt idx="899">
                  <c:v>49.14</c:v>
                </c:pt>
                <c:pt idx="900">
                  <c:v>51.26</c:v>
                </c:pt>
                <c:pt idx="901">
                  <c:v>53.19</c:v>
                </c:pt>
                <c:pt idx="902">
                  <c:v>51.09</c:v>
                </c:pt>
                <c:pt idx="903">
                  <c:v>49.12</c:v>
                </c:pt>
                <c:pt idx="904">
                  <c:v>47.21</c:v>
                </c:pt>
                <c:pt idx="905">
                  <c:v>47.04</c:v>
                </c:pt>
                <c:pt idx="906">
                  <c:v>49.24</c:v>
                </c:pt>
                <c:pt idx="907">
                  <c:v>50.21</c:v>
                </c:pt>
                <c:pt idx="908">
                  <c:v>48.48</c:v>
                </c:pt>
                <c:pt idx="909">
                  <c:v>46.57</c:v>
                </c:pt>
                <c:pt idx="910">
                  <c:v>45.3</c:v>
                </c:pt>
                <c:pt idx="911">
                  <c:v>43.09</c:v>
                </c:pt>
                <c:pt idx="912">
                  <c:v>44.63</c:v>
                </c:pt>
                <c:pt idx="913">
                  <c:v>44.96</c:v>
                </c:pt>
                <c:pt idx="914">
                  <c:v>45.51</c:v>
                </c:pt>
                <c:pt idx="915">
                  <c:v>46.41</c:v>
                </c:pt>
                <c:pt idx="916">
                  <c:v>48.27</c:v>
                </c:pt>
                <c:pt idx="917">
                  <c:v>49.52</c:v>
                </c:pt>
                <c:pt idx="918">
                  <c:v>49.08</c:v>
                </c:pt>
                <c:pt idx="919">
                  <c:v>47.52</c:v>
                </c:pt>
                <c:pt idx="920">
                  <c:v>47.68</c:v>
                </c:pt>
                <c:pt idx="921">
                  <c:v>46.68</c:v>
                </c:pt>
                <c:pt idx="922">
                  <c:v>48.58</c:v>
                </c:pt>
                <c:pt idx="923">
                  <c:v>49.07</c:v>
                </c:pt>
                <c:pt idx="924">
                  <c:v>50.12</c:v>
                </c:pt>
                <c:pt idx="925">
                  <c:v>51.77</c:v>
                </c:pt>
                <c:pt idx="926">
                  <c:v>50.23</c:v>
                </c:pt>
                <c:pt idx="927">
                  <c:v>50.77</c:v>
                </c:pt>
                <c:pt idx="928">
                  <c:v>51.74</c:v>
                </c:pt>
                <c:pt idx="929">
                  <c:v>52.51</c:v>
                </c:pt>
                <c:pt idx="930">
                  <c:v>54.59</c:v>
                </c:pt>
                <c:pt idx="931">
                  <c:v>57.05</c:v>
                </c:pt>
                <c:pt idx="932">
                  <c:v>55.81</c:v>
                </c:pt>
                <c:pt idx="933">
                  <c:v>57.47</c:v>
                </c:pt>
                <c:pt idx="934">
                  <c:v>57.81</c:v>
                </c:pt>
                <c:pt idx="935">
                  <c:v>56.92</c:v>
                </c:pt>
                <c:pt idx="936">
                  <c:v>57.17</c:v>
                </c:pt>
                <c:pt idx="937">
                  <c:v>57.87</c:v>
                </c:pt>
                <c:pt idx="938">
                  <c:v>59.88</c:v>
                </c:pt>
                <c:pt idx="939">
                  <c:v>61.36</c:v>
                </c:pt>
                <c:pt idx="940">
                  <c:v>63.26</c:v>
                </c:pt>
                <c:pt idx="941">
                  <c:v>63.77</c:v>
                </c:pt>
                <c:pt idx="942">
                  <c:v>65.14</c:v>
                </c:pt>
                <c:pt idx="943">
                  <c:v>65.32</c:v>
                </c:pt>
                <c:pt idx="944">
                  <c:v>62.01</c:v>
                </c:pt>
                <c:pt idx="945">
                  <c:v>60.56</c:v>
                </c:pt>
                <c:pt idx="946">
                  <c:v>62.47</c:v>
                </c:pt>
                <c:pt idx="947">
                  <c:v>62.07</c:v>
                </c:pt>
                <c:pt idx="948">
                  <c:v>61.65</c:v>
                </c:pt>
                <c:pt idx="949">
                  <c:v>61.28</c:v>
                </c:pt>
                <c:pt idx="950">
                  <c:v>64.11</c:v>
                </c:pt>
                <c:pt idx="951">
                  <c:v>64.97</c:v>
                </c:pt>
                <c:pt idx="952">
                  <c:v>63.07</c:v>
                </c:pt>
                <c:pt idx="953">
                  <c:v>66.02</c:v>
                </c:pt>
                <c:pt idx="954">
                  <c:v>67.55</c:v>
                </c:pt>
                <c:pt idx="955">
                  <c:v>67.91</c:v>
                </c:pt>
                <c:pt idx="956">
                  <c:v>68.38</c:v>
                </c:pt>
                <c:pt idx="957">
                  <c:v>70.56</c:v>
                </c:pt>
                <c:pt idx="958">
                  <c:v>71.3</c:v>
                </c:pt>
                <c:pt idx="959">
                  <c:v>70.98</c:v>
                </c:pt>
                <c:pt idx="960">
                  <c:v>66.96</c:v>
                </c:pt>
                <c:pt idx="961">
                  <c:v>65.35</c:v>
                </c:pt>
                <c:pt idx="962">
                  <c:v>66.21</c:v>
                </c:pt>
                <c:pt idx="963">
                  <c:v>66.32</c:v>
                </c:pt>
                <c:pt idx="964">
                  <c:v>74.03</c:v>
                </c:pt>
                <c:pt idx="965">
                  <c:v>73.73</c:v>
                </c:pt>
                <c:pt idx="966">
                  <c:v>71.96</c:v>
                </c:pt>
                <c:pt idx="967">
                  <c:v>68.95</c:v>
                </c:pt>
                <c:pt idx="968">
                  <c:v>70.01</c:v>
                </c:pt>
                <c:pt idx="969">
                  <c:v>69.46</c:v>
                </c:pt>
                <c:pt idx="970">
                  <c:v>67.9</c:v>
                </c:pt>
                <c:pt idx="971">
                  <c:v>66.15000000000001</c:v>
                </c:pt>
                <c:pt idx="972">
                  <c:v>68.1</c:v>
                </c:pt>
                <c:pt idx="973">
                  <c:v>69.66</c:v>
                </c:pt>
                <c:pt idx="974">
                  <c:v>68.51</c:v>
                </c:pt>
                <c:pt idx="975">
                  <c:v>68.96</c:v>
                </c:pt>
                <c:pt idx="976">
                  <c:v>70.28</c:v>
                </c:pt>
                <c:pt idx="977">
                  <c:v>72.84</c:v>
                </c:pt>
                <c:pt idx="978">
                  <c:v>75.13</c:v>
                </c:pt>
                <c:pt idx="979">
                  <c:v>72.96</c:v>
                </c:pt>
                <c:pt idx="980">
                  <c:v>70.24</c:v>
                </c:pt>
                <c:pt idx="981">
                  <c:v>67.43</c:v>
                </c:pt>
                <c:pt idx="982">
                  <c:v>65.06</c:v>
                </c:pt>
                <c:pt idx="983">
                  <c:v>61.57</c:v>
                </c:pt>
                <c:pt idx="984">
                  <c:v>56.92</c:v>
                </c:pt>
                <c:pt idx="985">
                  <c:v>54.99</c:v>
                </c:pt>
                <c:pt idx="986">
                  <c:v>51.01</c:v>
                </c:pt>
                <c:pt idx="987">
                  <c:v>52.63</c:v>
                </c:pt>
                <c:pt idx="988">
                  <c:v>51.54</c:v>
                </c:pt>
                <c:pt idx="989">
                  <c:v>46.98</c:v>
                </c:pt>
                <c:pt idx="990">
                  <c:v>45.22</c:v>
                </c:pt>
                <c:pt idx="991">
                  <c:v>47.0</c:v>
                </c:pt>
                <c:pt idx="992">
                  <c:v>50.78</c:v>
                </c:pt>
                <c:pt idx="993">
                  <c:v>51.92</c:v>
                </c:pt>
                <c:pt idx="994">
                  <c:v>52.88</c:v>
                </c:pt>
                <c:pt idx="995">
                  <c:v>53.63</c:v>
                </c:pt>
                <c:pt idx="996">
                  <c:v>53.53</c:v>
                </c:pt>
                <c:pt idx="997">
                  <c:v>53.88</c:v>
                </c:pt>
                <c:pt idx="998">
                  <c:v>56.74</c:v>
                </c:pt>
                <c:pt idx="999">
                  <c:v>56.12</c:v>
                </c:pt>
                <c:pt idx="1000">
                  <c:v>56.35</c:v>
                </c:pt>
                <c:pt idx="1001">
                  <c:v>57.81</c:v>
                </c:pt>
                <c:pt idx="1002">
                  <c:v>59.44</c:v>
                </c:pt>
                <c:pt idx="1003">
                  <c:v>59.49</c:v>
                </c:pt>
                <c:pt idx="1004">
                  <c:v>62.36</c:v>
                </c:pt>
                <c:pt idx="1005">
                  <c:v>64.1</c:v>
                </c:pt>
                <c:pt idx="1006">
                  <c:v>63.8</c:v>
                </c:pt>
                <c:pt idx="1007">
                  <c:v>63.3</c:v>
                </c:pt>
              </c:numCache>
            </c:numRef>
          </c:val>
          <c:smooth val="0"/>
        </c:ser>
        <c:dLbls>
          <c:showLegendKey val="0"/>
          <c:showVal val="0"/>
          <c:showCatName val="0"/>
          <c:showSerName val="0"/>
          <c:showPercent val="0"/>
          <c:showBubbleSize val="0"/>
        </c:dLbls>
        <c:marker val="1"/>
        <c:smooth val="0"/>
        <c:axId val="2144561624"/>
        <c:axId val="2144554408"/>
      </c:lineChart>
      <c:lineChart>
        <c:grouping val="standard"/>
        <c:varyColors val="0"/>
        <c:ser>
          <c:idx val="1"/>
          <c:order val="1"/>
          <c:tx>
            <c:v>Retail Gasoline</c:v>
          </c:tx>
          <c:spPr>
            <a:ln w="15875">
              <a:solidFill>
                <a:srgbClr val="FF0000"/>
              </a:solidFill>
            </a:ln>
          </c:spPr>
          <c:marker>
            <c:symbol val="none"/>
          </c:marker>
          <c:val>
            <c:numRef>
              <c:f>OIL!$F$820:$F$1827</c:f>
              <c:numCache>
                <c:formatCode>_-* #,##0.000_-;\-* #,##0.000_-;_-* "-"??_-;_-@_-</c:formatCode>
                <c:ptCount val="1008"/>
                <c:pt idx="0">
                  <c:v>1.264</c:v>
                </c:pt>
                <c:pt idx="1">
                  <c:v>1.277</c:v>
                </c:pt>
                <c:pt idx="2">
                  <c:v>1.315</c:v>
                </c:pt>
                <c:pt idx="3">
                  <c:v>1.316</c:v>
                </c:pt>
                <c:pt idx="4">
                  <c:v>1.325</c:v>
                </c:pt>
                <c:pt idx="5">
                  <c:v>1.356</c:v>
                </c:pt>
                <c:pt idx="6">
                  <c:v>1.406</c:v>
                </c:pt>
                <c:pt idx="7">
                  <c:v>1.421</c:v>
                </c:pt>
                <c:pt idx="8">
                  <c:v>1.501</c:v>
                </c:pt>
                <c:pt idx="9">
                  <c:v>1.527</c:v>
                </c:pt>
                <c:pt idx="10">
                  <c:v>1.529</c:v>
                </c:pt>
                <c:pt idx="11">
                  <c:v>1.508</c:v>
                </c:pt>
                <c:pt idx="12">
                  <c:v>1.503</c:v>
                </c:pt>
                <c:pt idx="13">
                  <c:v>1.475</c:v>
                </c:pt>
                <c:pt idx="14">
                  <c:v>1.444</c:v>
                </c:pt>
                <c:pt idx="15">
                  <c:v>1.437</c:v>
                </c:pt>
                <c:pt idx="16">
                  <c:v>1.42</c:v>
                </c:pt>
                <c:pt idx="17">
                  <c:v>1.455</c:v>
                </c:pt>
                <c:pt idx="18">
                  <c:v>1.492</c:v>
                </c:pt>
                <c:pt idx="19">
                  <c:v>1.527</c:v>
                </c:pt>
                <c:pt idx="20">
                  <c:v>1.54</c:v>
                </c:pt>
                <c:pt idx="21">
                  <c:v>1.563</c:v>
                </c:pt>
                <c:pt idx="22">
                  <c:v>1.631</c:v>
                </c:pt>
                <c:pt idx="23">
                  <c:v>1.681</c:v>
                </c:pt>
                <c:pt idx="24">
                  <c:v>1.658</c:v>
                </c:pt>
                <c:pt idx="25">
                  <c:v>1.625</c:v>
                </c:pt>
                <c:pt idx="26">
                  <c:v>1.593</c:v>
                </c:pt>
                <c:pt idx="27">
                  <c:v>1.546</c:v>
                </c:pt>
                <c:pt idx="28">
                  <c:v>1.52</c:v>
                </c:pt>
                <c:pt idx="29">
                  <c:v>1.471</c:v>
                </c:pt>
                <c:pt idx="30">
                  <c:v>1.462</c:v>
                </c:pt>
                <c:pt idx="31">
                  <c:v>1.447</c:v>
                </c:pt>
                <c:pt idx="32">
                  <c:v>1.468</c:v>
                </c:pt>
                <c:pt idx="33">
                  <c:v>1.481</c:v>
                </c:pt>
                <c:pt idx="34">
                  <c:v>1.53</c:v>
                </c:pt>
                <c:pt idx="35">
                  <c:v>1.561</c:v>
                </c:pt>
                <c:pt idx="36">
                  <c:v>1.562</c:v>
                </c:pt>
                <c:pt idx="37">
                  <c:v>1.548</c:v>
                </c:pt>
                <c:pt idx="38">
                  <c:v>1.524</c:v>
                </c:pt>
                <c:pt idx="39">
                  <c:v>1.502</c:v>
                </c:pt>
                <c:pt idx="40">
                  <c:v>1.539</c:v>
                </c:pt>
                <c:pt idx="41">
                  <c:v>1.551</c:v>
                </c:pt>
                <c:pt idx="42">
                  <c:v>1.545</c:v>
                </c:pt>
                <c:pt idx="43">
                  <c:v>1.526</c:v>
                </c:pt>
                <c:pt idx="44">
                  <c:v>1.523</c:v>
                </c:pt>
                <c:pt idx="45">
                  <c:v>1.51</c:v>
                </c:pt>
                <c:pt idx="46">
                  <c:v>1.51</c:v>
                </c:pt>
                <c:pt idx="47">
                  <c:v>1.486</c:v>
                </c:pt>
                <c:pt idx="48">
                  <c:v>1.449</c:v>
                </c:pt>
                <c:pt idx="49">
                  <c:v>1.422</c:v>
                </c:pt>
                <c:pt idx="50">
                  <c:v>1.414</c:v>
                </c:pt>
                <c:pt idx="51">
                  <c:v>1.406</c:v>
                </c:pt>
                <c:pt idx="52">
                  <c:v>1.425</c:v>
                </c:pt>
                <c:pt idx="53">
                  <c:v>1.474</c:v>
                </c:pt>
                <c:pt idx="54">
                  <c:v>1.471</c:v>
                </c:pt>
                <c:pt idx="55">
                  <c:v>1.46</c:v>
                </c:pt>
                <c:pt idx="56">
                  <c:v>1.443</c:v>
                </c:pt>
                <c:pt idx="57">
                  <c:v>1.476</c:v>
                </c:pt>
                <c:pt idx="58">
                  <c:v>1.449</c:v>
                </c:pt>
                <c:pt idx="59">
                  <c:v>1.431</c:v>
                </c:pt>
                <c:pt idx="60">
                  <c:v>1.417</c:v>
                </c:pt>
                <c:pt idx="61">
                  <c:v>1.412</c:v>
                </c:pt>
                <c:pt idx="62">
                  <c:v>1.404</c:v>
                </c:pt>
                <c:pt idx="63">
                  <c:v>1.404</c:v>
                </c:pt>
                <c:pt idx="64">
                  <c:v>1.442</c:v>
                </c:pt>
                <c:pt idx="65">
                  <c:v>1.5</c:v>
                </c:pt>
                <c:pt idx="66">
                  <c:v>1.571</c:v>
                </c:pt>
                <c:pt idx="67">
                  <c:v>1.619</c:v>
                </c:pt>
                <c:pt idx="68">
                  <c:v>1.626</c:v>
                </c:pt>
                <c:pt idx="69">
                  <c:v>1.703</c:v>
                </c:pt>
                <c:pt idx="70">
                  <c:v>1.713</c:v>
                </c:pt>
                <c:pt idx="71">
                  <c:v>1.687</c:v>
                </c:pt>
                <c:pt idx="72">
                  <c:v>1.704</c:v>
                </c:pt>
                <c:pt idx="73">
                  <c:v>1.679</c:v>
                </c:pt>
                <c:pt idx="74">
                  <c:v>1.647</c:v>
                </c:pt>
                <c:pt idx="75">
                  <c:v>1.601</c:v>
                </c:pt>
                <c:pt idx="76">
                  <c:v>1.538</c:v>
                </c:pt>
                <c:pt idx="77">
                  <c:v>1.474</c:v>
                </c:pt>
                <c:pt idx="78">
                  <c:v>1.437</c:v>
                </c:pt>
                <c:pt idx="79">
                  <c:v>1.413</c:v>
                </c:pt>
                <c:pt idx="80">
                  <c:v>1.395</c:v>
                </c:pt>
                <c:pt idx="81">
                  <c:v>1.384</c:v>
                </c:pt>
                <c:pt idx="82">
                  <c:v>1.376</c:v>
                </c:pt>
                <c:pt idx="83">
                  <c:v>1.392</c:v>
                </c:pt>
                <c:pt idx="84">
                  <c:v>1.427</c:v>
                </c:pt>
                <c:pt idx="85">
                  <c:v>1.488</c:v>
                </c:pt>
                <c:pt idx="86">
                  <c:v>1.545</c:v>
                </c:pt>
                <c:pt idx="87">
                  <c:v>1.527</c:v>
                </c:pt>
                <c:pt idx="88">
                  <c:v>1.529</c:v>
                </c:pt>
                <c:pt idx="89">
                  <c:v>1.485</c:v>
                </c:pt>
                <c:pt idx="90">
                  <c:v>1.416</c:v>
                </c:pt>
                <c:pt idx="91">
                  <c:v>1.352</c:v>
                </c:pt>
                <c:pt idx="92">
                  <c:v>1.309</c:v>
                </c:pt>
                <c:pt idx="93">
                  <c:v>1.265</c:v>
                </c:pt>
                <c:pt idx="94">
                  <c:v>1.235</c:v>
                </c:pt>
                <c:pt idx="95">
                  <c:v>1.206</c:v>
                </c:pt>
                <c:pt idx="96">
                  <c:v>1.182</c:v>
                </c:pt>
                <c:pt idx="97">
                  <c:v>1.167</c:v>
                </c:pt>
                <c:pt idx="98">
                  <c:v>1.127</c:v>
                </c:pt>
                <c:pt idx="99">
                  <c:v>1.108</c:v>
                </c:pt>
                <c:pt idx="100">
                  <c:v>1.095</c:v>
                </c:pt>
                <c:pt idx="101">
                  <c:v>1.059</c:v>
                </c:pt>
                <c:pt idx="102">
                  <c:v>1.072</c:v>
                </c:pt>
                <c:pt idx="103">
                  <c:v>1.096</c:v>
                </c:pt>
                <c:pt idx="104">
                  <c:v>1.112</c:v>
                </c:pt>
                <c:pt idx="105">
                  <c:v>1.111</c:v>
                </c:pt>
                <c:pt idx="106">
                  <c:v>1.105</c:v>
                </c:pt>
                <c:pt idx="107">
                  <c:v>1.101</c:v>
                </c:pt>
                <c:pt idx="108">
                  <c:v>1.116</c:v>
                </c:pt>
                <c:pt idx="109">
                  <c:v>1.107</c:v>
                </c:pt>
                <c:pt idx="110">
                  <c:v>1.116</c:v>
                </c:pt>
                <c:pt idx="111">
                  <c:v>1.116</c:v>
                </c:pt>
                <c:pt idx="112">
                  <c:v>1.144</c:v>
                </c:pt>
                <c:pt idx="113">
                  <c:v>1.223</c:v>
                </c:pt>
                <c:pt idx="114">
                  <c:v>1.288</c:v>
                </c:pt>
                <c:pt idx="115">
                  <c:v>1.342</c:v>
                </c:pt>
                <c:pt idx="116">
                  <c:v>1.371</c:v>
                </c:pt>
                <c:pt idx="117">
                  <c:v>1.413</c:v>
                </c:pt>
                <c:pt idx="118">
                  <c:v>1.404</c:v>
                </c:pt>
                <c:pt idx="119">
                  <c:v>1.404</c:v>
                </c:pt>
                <c:pt idx="120">
                  <c:v>1.393</c:v>
                </c:pt>
                <c:pt idx="121">
                  <c:v>1.395</c:v>
                </c:pt>
                <c:pt idx="122">
                  <c:v>1.388</c:v>
                </c:pt>
                <c:pt idx="123">
                  <c:v>1.397</c:v>
                </c:pt>
                <c:pt idx="124">
                  <c:v>1.387</c:v>
                </c:pt>
                <c:pt idx="125">
                  <c:v>1.392</c:v>
                </c:pt>
                <c:pt idx="126">
                  <c:v>1.375</c:v>
                </c:pt>
                <c:pt idx="127">
                  <c:v>1.378</c:v>
                </c:pt>
                <c:pt idx="128">
                  <c:v>1.384</c:v>
                </c:pt>
                <c:pt idx="129">
                  <c:v>1.392</c:v>
                </c:pt>
                <c:pt idx="130">
                  <c:v>1.382</c:v>
                </c:pt>
                <c:pt idx="131">
                  <c:v>1.394</c:v>
                </c:pt>
                <c:pt idx="132">
                  <c:v>1.41</c:v>
                </c:pt>
                <c:pt idx="133">
                  <c:v>1.407</c:v>
                </c:pt>
                <c:pt idx="134">
                  <c:v>1.395</c:v>
                </c:pt>
                <c:pt idx="135">
                  <c:v>1.393</c:v>
                </c:pt>
                <c:pt idx="136">
                  <c:v>1.392</c:v>
                </c:pt>
                <c:pt idx="137">
                  <c:v>1.403</c:v>
                </c:pt>
                <c:pt idx="138">
                  <c:v>1.394</c:v>
                </c:pt>
                <c:pt idx="139">
                  <c:v>1.395</c:v>
                </c:pt>
                <c:pt idx="140">
                  <c:v>1.401</c:v>
                </c:pt>
                <c:pt idx="141">
                  <c:v>1.395</c:v>
                </c:pt>
                <c:pt idx="142">
                  <c:v>1.413</c:v>
                </c:pt>
                <c:pt idx="143">
                  <c:v>1.439</c:v>
                </c:pt>
                <c:pt idx="144">
                  <c:v>1.44</c:v>
                </c:pt>
                <c:pt idx="145">
                  <c:v>1.458</c:v>
                </c:pt>
                <c:pt idx="146">
                  <c:v>1.444</c:v>
                </c:pt>
                <c:pt idx="147">
                  <c:v>1.448</c:v>
                </c:pt>
                <c:pt idx="148">
                  <c:v>1.439</c:v>
                </c:pt>
                <c:pt idx="149">
                  <c:v>1.409</c:v>
                </c:pt>
                <c:pt idx="150">
                  <c:v>1.38</c:v>
                </c:pt>
                <c:pt idx="151">
                  <c:v>1.364</c:v>
                </c:pt>
                <c:pt idx="152">
                  <c:v>1.36</c:v>
                </c:pt>
                <c:pt idx="153">
                  <c:v>1.363</c:v>
                </c:pt>
                <c:pt idx="154">
                  <c:v>1.401</c:v>
                </c:pt>
                <c:pt idx="155">
                  <c:v>1.441</c:v>
                </c:pt>
                <c:pt idx="156">
                  <c:v>1.444</c:v>
                </c:pt>
                <c:pt idx="157">
                  <c:v>1.454</c:v>
                </c:pt>
                <c:pt idx="158">
                  <c:v>1.459</c:v>
                </c:pt>
                <c:pt idx="159">
                  <c:v>1.473</c:v>
                </c:pt>
                <c:pt idx="160">
                  <c:v>1.527</c:v>
                </c:pt>
                <c:pt idx="161">
                  <c:v>1.607</c:v>
                </c:pt>
                <c:pt idx="162">
                  <c:v>1.66</c:v>
                </c:pt>
                <c:pt idx="163">
                  <c:v>1.658</c:v>
                </c:pt>
                <c:pt idx="164">
                  <c:v>1.686</c:v>
                </c:pt>
                <c:pt idx="165">
                  <c:v>1.712</c:v>
                </c:pt>
                <c:pt idx="166">
                  <c:v>1.728</c:v>
                </c:pt>
                <c:pt idx="167">
                  <c:v>1.69</c:v>
                </c:pt>
                <c:pt idx="168">
                  <c:v>1.649</c:v>
                </c:pt>
                <c:pt idx="169">
                  <c:v>1.63</c:v>
                </c:pt>
                <c:pt idx="170">
                  <c:v>1.595</c:v>
                </c:pt>
                <c:pt idx="171">
                  <c:v>1.574</c:v>
                </c:pt>
                <c:pt idx="172">
                  <c:v>1.557</c:v>
                </c:pt>
                <c:pt idx="173">
                  <c:v>1.513</c:v>
                </c:pt>
                <c:pt idx="174">
                  <c:v>1.491</c:v>
                </c:pt>
                <c:pt idx="175">
                  <c:v>1.498</c:v>
                </c:pt>
                <c:pt idx="176">
                  <c:v>1.487</c:v>
                </c:pt>
                <c:pt idx="177">
                  <c:v>1.473</c:v>
                </c:pt>
                <c:pt idx="178">
                  <c:v>1.49</c:v>
                </c:pt>
                <c:pt idx="179">
                  <c:v>1.518</c:v>
                </c:pt>
                <c:pt idx="180">
                  <c:v>1.496</c:v>
                </c:pt>
                <c:pt idx="181">
                  <c:v>1.487</c:v>
                </c:pt>
                <c:pt idx="182">
                  <c:v>1.489</c:v>
                </c:pt>
                <c:pt idx="183">
                  <c:v>1.521</c:v>
                </c:pt>
                <c:pt idx="184">
                  <c:v>1.524</c:v>
                </c:pt>
                <c:pt idx="185">
                  <c:v>1.516</c:v>
                </c:pt>
                <c:pt idx="186">
                  <c:v>1.536</c:v>
                </c:pt>
                <c:pt idx="187">
                  <c:v>1.571</c:v>
                </c:pt>
                <c:pt idx="188">
                  <c:v>1.627</c:v>
                </c:pt>
                <c:pt idx="189">
                  <c:v>1.747</c:v>
                </c:pt>
                <c:pt idx="190">
                  <c:v>1.746</c:v>
                </c:pt>
                <c:pt idx="191">
                  <c:v>1.717</c:v>
                </c:pt>
                <c:pt idx="192">
                  <c:v>1.697</c:v>
                </c:pt>
                <c:pt idx="193">
                  <c:v>1.643</c:v>
                </c:pt>
                <c:pt idx="194">
                  <c:v>1.591</c:v>
                </c:pt>
                <c:pt idx="195">
                  <c:v>1.573</c:v>
                </c:pt>
                <c:pt idx="196">
                  <c:v>1.568</c:v>
                </c:pt>
                <c:pt idx="197">
                  <c:v>1.571</c:v>
                </c:pt>
                <c:pt idx="198">
                  <c:v>1.542</c:v>
                </c:pt>
                <c:pt idx="199">
                  <c:v>1.535</c:v>
                </c:pt>
                <c:pt idx="200">
                  <c:v>1.504</c:v>
                </c:pt>
                <c:pt idx="201">
                  <c:v>1.497</c:v>
                </c:pt>
                <c:pt idx="202">
                  <c:v>1.512</c:v>
                </c:pt>
                <c:pt idx="203">
                  <c:v>1.49</c:v>
                </c:pt>
                <c:pt idx="204">
                  <c:v>1.476</c:v>
                </c:pt>
                <c:pt idx="205">
                  <c:v>1.465</c:v>
                </c:pt>
                <c:pt idx="206">
                  <c:v>1.485</c:v>
                </c:pt>
                <c:pt idx="207">
                  <c:v>1.478</c:v>
                </c:pt>
                <c:pt idx="208">
                  <c:v>1.51</c:v>
                </c:pt>
                <c:pt idx="209">
                  <c:v>1.56</c:v>
                </c:pt>
                <c:pt idx="210">
                  <c:v>1.595</c:v>
                </c:pt>
                <c:pt idx="211">
                  <c:v>1.622</c:v>
                </c:pt>
                <c:pt idx="212">
                  <c:v>1.616</c:v>
                </c:pt>
                <c:pt idx="213">
                  <c:v>1.638</c:v>
                </c:pt>
                <c:pt idx="214">
                  <c:v>1.648</c:v>
                </c:pt>
                <c:pt idx="215">
                  <c:v>1.688</c:v>
                </c:pt>
                <c:pt idx="216">
                  <c:v>1.717</c:v>
                </c:pt>
                <c:pt idx="217">
                  <c:v>1.738</c:v>
                </c:pt>
                <c:pt idx="218">
                  <c:v>1.724</c:v>
                </c:pt>
                <c:pt idx="219">
                  <c:v>1.743</c:v>
                </c:pt>
                <c:pt idx="220">
                  <c:v>1.758</c:v>
                </c:pt>
                <c:pt idx="221">
                  <c:v>1.78</c:v>
                </c:pt>
                <c:pt idx="222">
                  <c:v>1.786</c:v>
                </c:pt>
                <c:pt idx="223">
                  <c:v>1.813</c:v>
                </c:pt>
                <c:pt idx="224">
                  <c:v>1.812</c:v>
                </c:pt>
                <c:pt idx="225">
                  <c:v>1.844</c:v>
                </c:pt>
                <c:pt idx="226">
                  <c:v>1.941</c:v>
                </c:pt>
                <c:pt idx="227">
                  <c:v>2.017</c:v>
                </c:pt>
                <c:pt idx="228">
                  <c:v>2.064</c:v>
                </c:pt>
                <c:pt idx="229">
                  <c:v>2.051</c:v>
                </c:pt>
                <c:pt idx="230">
                  <c:v>2.034</c:v>
                </c:pt>
                <c:pt idx="231">
                  <c:v>1.985</c:v>
                </c:pt>
                <c:pt idx="232">
                  <c:v>1.937</c:v>
                </c:pt>
                <c:pt idx="233">
                  <c:v>1.921</c:v>
                </c:pt>
                <c:pt idx="234">
                  <c:v>1.895</c:v>
                </c:pt>
                <c:pt idx="235">
                  <c:v>1.917</c:v>
                </c:pt>
                <c:pt idx="236">
                  <c:v>1.928</c:v>
                </c:pt>
                <c:pt idx="237">
                  <c:v>1.905</c:v>
                </c:pt>
                <c:pt idx="238">
                  <c:v>1.888</c:v>
                </c:pt>
                <c:pt idx="239">
                  <c:v>1.877</c:v>
                </c:pt>
                <c:pt idx="240">
                  <c:v>1.875</c:v>
                </c:pt>
                <c:pt idx="241">
                  <c:v>1.884</c:v>
                </c:pt>
                <c:pt idx="242">
                  <c:v>1.866</c:v>
                </c:pt>
                <c:pt idx="243">
                  <c:v>1.85</c:v>
                </c:pt>
                <c:pt idx="244">
                  <c:v>1.846</c:v>
                </c:pt>
                <c:pt idx="245">
                  <c:v>1.866</c:v>
                </c:pt>
                <c:pt idx="246">
                  <c:v>1.917</c:v>
                </c:pt>
                <c:pt idx="247">
                  <c:v>1.938</c:v>
                </c:pt>
                <c:pt idx="248">
                  <c:v>1.993</c:v>
                </c:pt>
                <c:pt idx="249">
                  <c:v>2.035</c:v>
                </c:pt>
                <c:pt idx="250">
                  <c:v>2.032</c:v>
                </c:pt>
                <c:pt idx="251">
                  <c:v>2.034</c:v>
                </c:pt>
                <c:pt idx="252">
                  <c:v>2.001</c:v>
                </c:pt>
                <c:pt idx="253">
                  <c:v>1.969</c:v>
                </c:pt>
                <c:pt idx="254">
                  <c:v>1.948</c:v>
                </c:pt>
                <c:pt idx="255">
                  <c:v>1.945</c:v>
                </c:pt>
                <c:pt idx="256">
                  <c:v>1.911</c:v>
                </c:pt>
                <c:pt idx="257">
                  <c:v>1.847</c:v>
                </c:pt>
                <c:pt idx="258">
                  <c:v>1.815</c:v>
                </c:pt>
                <c:pt idx="259">
                  <c:v>1.791</c:v>
                </c:pt>
                <c:pt idx="260">
                  <c:v>1.778</c:v>
                </c:pt>
                <c:pt idx="261">
                  <c:v>1.793</c:v>
                </c:pt>
                <c:pt idx="262">
                  <c:v>1.819</c:v>
                </c:pt>
                <c:pt idx="263">
                  <c:v>1.853</c:v>
                </c:pt>
                <c:pt idx="264">
                  <c:v>1.911</c:v>
                </c:pt>
                <c:pt idx="265">
                  <c:v>1.909</c:v>
                </c:pt>
                <c:pt idx="266">
                  <c:v>1.898</c:v>
                </c:pt>
                <c:pt idx="267">
                  <c:v>1.905</c:v>
                </c:pt>
                <c:pt idx="268">
                  <c:v>1.928</c:v>
                </c:pt>
                <c:pt idx="269">
                  <c:v>1.999</c:v>
                </c:pt>
                <c:pt idx="270">
                  <c:v>2.056</c:v>
                </c:pt>
                <c:pt idx="271">
                  <c:v>2.109</c:v>
                </c:pt>
                <c:pt idx="272">
                  <c:v>2.153</c:v>
                </c:pt>
                <c:pt idx="273">
                  <c:v>2.217</c:v>
                </c:pt>
                <c:pt idx="274">
                  <c:v>2.28</c:v>
                </c:pt>
                <c:pt idx="275">
                  <c:v>2.237</c:v>
                </c:pt>
                <c:pt idx="276">
                  <c:v>2.236</c:v>
                </c:pt>
                <c:pt idx="277">
                  <c:v>2.235</c:v>
                </c:pt>
                <c:pt idx="278">
                  <c:v>2.186</c:v>
                </c:pt>
                <c:pt idx="279">
                  <c:v>2.163</c:v>
                </c:pt>
                <c:pt idx="280">
                  <c:v>2.125</c:v>
                </c:pt>
                <c:pt idx="281">
                  <c:v>2.097</c:v>
                </c:pt>
                <c:pt idx="282">
                  <c:v>2.116</c:v>
                </c:pt>
                <c:pt idx="283">
                  <c:v>2.13</c:v>
                </c:pt>
                <c:pt idx="284">
                  <c:v>2.161</c:v>
                </c:pt>
                <c:pt idx="285">
                  <c:v>2.215</c:v>
                </c:pt>
                <c:pt idx="286">
                  <c:v>2.226</c:v>
                </c:pt>
                <c:pt idx="287">
                  <c:v>2.328</c:v>
                </c:pt>
                <c:pt idx="288">
                  <c:v>2.317</c:v>
                </c:pt>
                <c:pt idx="289">
                  <c:v>2.289</c:v>
                </c:pt>
                <c:pt idx="290">
                  <c:v>2.291</c:v>
                </c:pt>
                <c:pt idx="291">
                  <c:v>2.368</c:v>
                </c:pt>
                <c:pt idx="292">
                  <c:v>2.55</c:v>
                </c:pt>
                <c:pt idx="293">
                  <c:v>2.612</c:v>
                </c:pt>
                <c:pt idx="294">
                  <c:v>2.61</c:v>
                </c:pt>
                <c:pt idx="295">
                  <c:v>3.069</c:v>
                </c:pt>
                <c:pt idx="296">
                  <c:v>2.955</c:v>
                </c:pt>
                <c:pt idx="297">
                  <c:v>2.786</c:v>
                </c:pt>
                <c:pt idx="298">
                  <c:v>2.803</c:v>
                </c:pt>
                <c:pt idx="299">
                  <c:v>2.928</c:v>
                </c:pt>
                <c:pt idx="300">
                  <c:v>2.848</c:v>
                </c:pt>
                <c:pt idx="301">
                  <c:v>2.725</c:v>
                </c:pt>
                <c:pt idx="302">
                  <c:v>2.603</c:v>
                </c:pt>
                <c:pt idx="303">
                  <c:v>2.48</c:v>
                </c:pt>
                <c:pt idx="304">
                  <c:v>2.376</c:v>
                </c:pt>
                <c:pt idx="305">
                  <c:v>2.296</c:v>
                </c:pt>
                <c:pt idx="306">
                  <c:v>2.201</c:v>
                </c:pt>
                <c:pt idx="307">
                  <c:v>2.154</c:v>
                </c:pt>
                <c:pt idx="308">
                  <c:v>2.147</c:v>
                </c:pt>
                <c:pt idx="309">
                  <c:v>2.185</c:v>
                </c:pt>
                <c:pt idx="310">
                  <c:v>2.211</c:v>
                </c:pt>
                <c:pt idx="311">
                  <c:v>2.197</c:v>
                </c:pt>
                <c:pt idx="312">
                  <c:v>2.238</c:v>
                </c:pt>
                <c:pt idx="313">
                  <c:v>2.327</c:v>
                </c:pt>
                <c:pt idx="314">
                  <c:v>2.32</c:v>
                </c:pt>
                <c:pt idx="315">
                  <c:v>2.336</c:v>
                </c:pt>
                <c:pt idx="316">
                  <c:v>2.357</c:v>
                </c:pt>
                <c:pt idx="317">
                  <c:v>2.342</c:v>
                </c:pt>
                <c:pt idx="318">
                  <c:v>2.284</c:v>
                </c:pt>
                <c:pt idx="319">
                  <c:v>2.24</c:v>
                </c:pt>
                <c:pt idx="320">
                  <c:v>2.254</c:v>
                </c:pt>
                <c:pt idx="321">
                  <c:v>2.331</c:v>
                </c:pt>
                <c:pt idx="322">
                  <c:v>2.366</c:v>
                </c:pt>
                <c:pt idx="323">
                  <c:v>2.504</c:v>
                </c:pt>
                <c:pt idx="324">
                  <c:v>2.498</c:v>
                </c:pt>
                <c:pt idx="325">
                  <c:v>2.588</c:v>
                </c:pt>
                <c:pt idx="326">
                  <c:v>2.683</c:v>
                </c:pt>
                <c:pt idx="327">
                  <c:v>2.783</c:v>
                </c:pt>
                <c:pt idx="328">
                  <c:v>2.914</c:v>
                </c:pt>
                <c:pt idx="329">
                  <c:v>2.919</c:v>
                </c:pt>
                <c:pt idx="330">
                  <c:v>2.909</c:v>
                </c:pt>
                <c:pt idx="331">
                  <c:v>2.947</c:v>
                </c:pt>
                <c:pt idx="332">
                  <c:v>2.892</c:v>
                </c:pt>
                <c:pt idx="333">
                  <c:v>2.867</c:v>
                </c:pt>
                <c:pt idx="334">
                  <c:v>2.892</c:v>
                </c:pt>
                <c:pt idx="335">
                  <c:v>2.906</c:v>
                </c:pt>
                <c:pt idx="336">
                  <c:v>2.871</c:v>
                </c:pt>
                <c:pt idx="337">
                  <c:v>2.869</c:v>
                </c:pt>
                <c:pt idx="338">
                  <c:v>2.934</c:v>
                </c:pt>
                <c:pt idx="339">
                  <c:v>2.973</c:v>
                </c:pt>
                <c:pt idx="340">
                  <c:v>2.989</c:v>
                </c:pt>
                <c:pt idx="341">
                  <c:v>3.003</c:v>
                </c:pt>
                <c:pt idx="342">
                  <c:v>3.004</c:v>
                </c:pt>
                <c:pt idx="343">
                  <c:v>3.038</c:v>
                </c:pt>
                <c:pt idx="344">
                  <c:v>3.0</c:v>
                </c:pt>
                <c:pt idx="345">
                  <c:v>2.924</c:v>
                </c:pt>
                <c:pt idx="346">
                  <c:v>2.845</c:v>
                </c:pt>
                <c:pt idx="347">
                  <c:v>2.727</c:v>
                </c:pt>
                <c:pt idx="348">
                  <c:v>2.618</c:v>
                </c:pt>
                <c:pt idx="349">
                  <c:v>2.497</c:v>
                </c:pt>
                <c:pt idx="350">
                  <c:v>2.378</c:v>
                </c:pt>
                <c:pt idx="351">
                  <c:v>2.31</c:v>
                </c:pt>
                <c:pt idx="352">
                  <c:v>2.261</c:v>
                </c:pt>
                <c:pt idx="353">
                  <c:v>2.226</c:v>
                </c:pt>
                <c:pt idx="354">
                  <c:v>2.208</c:v>
                </c:pt>
                <c:pt idx="355">
                  <c:v>2.218</c:v>
                </c:pt>
                <c:pt idx="356">
                  <c:v>2.2</c:v>
                </c:pt>
                <c:pt idx="357">
                  <c:v>2.232</c:v>
                </c:pt>
                <c:pt idx="358">
                  <c:v>2.239</c:v>
                </c:pt>
                <c:pt idx="359">
                  <c:v>2.246</c:v>
                </c:pt>
                <c:pt idx="360">
                  <c:v>2.297</c:v>
                </c:pt>
                <c:pt idx="361">
                  <c:v>2.293</c:v>
                </c:pt>
                <c:pt idx="362">
                  <c:v>2.32</c:v>
                </c:pt>
                <c:pt idx="363">
                  <c:v>2.341</c:v>
                </c:pt>
                <c:pt idx="364">
                  <c:v>2.334</c:v>
                </c:pt>
                <c:pt idx="365">
                  <c:v>2.306</c:v>
                </c:pt>
                <c:pt idx="366">
                  <c:v>2.229</c:v>
                </c:pt>
                <c:pt idx="367">
                  <c:v>2.165</c:v>
                </c:pt>
                <c:pt idx="368">
                  <c:v>2.165</c:v>
                </c:pt>
                <c:pt idx="369">
                  <c:v>2.191</c:v>
                </c:pt>
                <c:pt idx="370">
                  <c:v>2.241</c:v>
                </c:pt>
                <c:pt idx="371">
                  <c:v>2.296</c:v>
                </c:pt>
                <c:pt idx="372">
                  <c:v>2.383</c:v>
                </c:pt>
                <c:pt idx="373">
                  <c:v>2.505</c:v>
                </c:pt>
                <c:pt idx="374">
                  <c:v>2.559</c:v>
                </c:pt>
                <c:pt idx="375">
                  <c:v>2.577</c:v>
                </c:pt>
                <c:pt idx="376">
                  <c:v>2.61</c:v>
                </c:pt>
                <c:pt idx="377">
                  <c:v>2.707</c:v>
                </c:pt>
                <c:pt idx="378">
                  <c:v>2.802</c:v>
                </c:pt>
                <c:pt idx="379">
                  <c:v>2.876</c:v>
                </c:pt>
                <c:pt idx="380">
                  <c:v>2.869</c:v>
                </c:pt>
                <c:pt idx="381">
                  <c:v>2.971</c:v>
                </c:pt>
                <c:pt idx="382">
                  <c:v>3.054</c:v>
                </c:pt>
                <c:pt idx="383">
                  <c:v>3.103</c:v>
                </c:pt>
                <c:pt idx="384">
                  <c:v>3.218</c:v>
                </c:pt>
                <c:pt idx="385">
                  <c:v>3.209</c:v>
                </c:pt>
                <c:pt idx="386">
                  <c:v>3.157</c:v>
                </c:pt>
                <c:pt idx="387">
                  <c:v>3.076</c:v>
                </c:pt>
                <c:pt idx="388">
                  <c:v>3.009</c:v>
                </c:pt>
                <c:pt idx="389">
                  <c:v>2.982</c:v>
                </c:pt>
                <c:pt idx="390">
                  <c:v>2.959</c:v>
                </c:pt>
                <c:pt idx="391">
                  <c:v>2.981</c:v>
                </c:pt>
                <c:pt idx="392">
                  <c:v>3.049</c:v>
                </c:pt>
                <c:pt idx="393">
                  <c:v>2.958</c:v>
                </c:pt>
                <c:pt idx="394">
                  <c:v>2.876</c:v>
                </c:pt>
                <c:pt idx="395">
                  <c:v>2.838</c:v>
                </c:pt>
                <c:pt idx="396">
                  <c:v>2.771</c:v>
                </c:pt>
                <c:pt idx="397">
                  <c:v>2.785</c:v>
                </c:pt>
                <c:pt idx="398">
                  <c:v>2.749</c:v>
                </c:pt>
                <c:pt idx="399">
                  <c:v>2.796</c:v>
                </c:pt>
                <c:pt idx="400">
                  <c:v>2.818</c:v>
                </c:pt>
                <c:pt idx="401">
                  <c:v>2.787</c:v>
                </c:pt>
                <c:pt idx="402">
                  <c:v>2.812</c:v>
                </c:pt>
                <c:pt idx="403">
                  <c:v>2.788</c:v>
                </c:pt>
                <c:pt idx="404">
                  <c:v>2.77</c:v>
                </c:pt>
                <c:pt idx="405">
                  <c:v>2.762</c:v>
                </c:pt>
                <c:pt idx="406">
                  <c:v>2.823</c:v>
                </c:pt>
                <c:pt idx="407">
                  <c:v>2.872</c:v>
                </c:pt>
                <c:pt idx="408">
                  <c:v>3.013</c:v>
                </c:pt>
                <c:pt idx="409">
                  <c:v>3.111</c:v>
                </c:pt>
                <c:pt idx="410">
                  <c:v>3.099</c:v>
                </c:pt>
                <c:pt idx="411">
                  <c:v>3.097</c:v>
                </c:pt>
                <c:pt idx="412">
                  <c:v>3.061</c:v>
                </c:pt>
                <c:pt idx="413">
                  <c:v>3.0</c:v>
                </c:pt>
                <c:pt idx="414">
                  <c:v>2.998</c:v>
                </c:pt>
                <c:pt idx="415">
                  <c:v>2.98</c:v>
                </c:pt>
                <c:pt idx="416">
                  <c:v>3.053</c:v>
                </c:pt>
                <c:pt idx="417">
                  <c:v>3.109</c:v>
                </c:pt>
                <c:pt idx="418">
                  <c:v>3.068</c:v>
                </c:pt>
                <c:pt idx="419">
                  <c:v>3.017</c:v>
                </c:pt>
                <c:pt idx="420">
                  <c:v>2.977</c:v>
                </c:pt>
                <c:pt idx="421">
                  <c:v>2.978</c:v>
                </c:pt>
                <c:pt idx="422">
                  <c:v>2.96</c:v>
                </c:pt>
                <c:pt idx="423">
                  <c:v>3.042</c:v>
                </c:pt>
                <c:pt idx="424">
                  <c:v>3.13</c:v>
                </c:pt>
                <c:pt idx="425">
                  <c:v>3.162</c:v>
                </c:pt>
                <c:pt idx="426">
                  <c:v>3.225</c:v>
                </c:pt>
                <c:pt idx="427">
                  <c:v>3.284</c:v>
                </c:pt>
                <c:pt idx="428">
                  <c:v>3.259</c:v>
                </c:pt>
                <c:pt idx="429">
                  <c:v>3.29</c:v>
                </c:pt>
                <c:pt idx="430">
                  <c:v>3.332</c:v>
                </c:pt>
                <c:pt idx="431">
                  <c:v>3.389</c:v>
                </c:pt>
                <c:pt idx="432">
                  <c:v>3.508</c:v>
                </c:pt>
                <c:pt idx="433">
                  <c:v>3.603</c:v>
                </c:pt>
                <c:pt idx="434">
                  <c:v>3.613</c:v>
                </c:pt>
                <c:pt idx="435">
                  <c:v>3.722</c:v>
                </c:pt>
                <c:pt idx="436">
                  <c:v>3.791</c:v>
                </c:pt>
                <c:pt idx="437">
                  <c:v>3.937</c:v>
                </c:pt>
                <c:pt idx="438">
                  <c:v>3.976</c:v>
                </c:pt>
                <c:pt idx="439">
                  <c:v>4.039</c:v>
                </c:pt>
                <c:pt idx="440">
                  <c:v>4.082</c:v>
                </c:pt>
                <c:pt idx="441">
                  <c:v>4.079</c:v>
                </c:pt>
                <c:pt idx="442">
                  <c:v>4.095</c:v>
                </c:pt>
                <c:pt idx="443">
                  <c:v>4.114</c:v>
                </c:pt>
                <c:pt idx="444">
                  <c:v>4.113</c:v>
                </c:pt>
                <c:pt idx="445">
                  <c:v>4.064</c:v>
                </c:pt>
                <c:pt idx="446">
                  <c:v>3.955</c:v>
                </c:pt>
                <c:pt idx="447">
                  <c:v>3.88</c:v>
                </c:pt>
                <c:pt idx="448">
                  <c:v>3.809</c:v>
                </c:pt>
                <c:pt idx="449">
                  <c:v>3.74</c:v>
                </c:pt>
                <c:pt idx="450">
                  <c:v>3.685</c:v>
                </c:pt>
                <c:pt idx="451">
                  <c:v>3.68</c:v>
                </c:pt>
                <c:pt idx="452">
                  <c:v>3.648</c:v>
                </c:pt>
                <c:pt idx="453">
                  <c:v>3.835</c:v>
                </c:pt>
                <c:pt idx="454">
                  <c:v>3.718</c:v>
                </c:pt>
                <c:pt idx="455">
                  <c:v>3.632</c:v>
                </c:pt>
                <c:pt idx="456">
                  <c:v>3.484</c:v>
                </c:pt>
                <c:pt idx="457">
                  <c:v>3.151</c:v>
                </c:pt>
                <c:pt idx="458">
                  <c:v>2.914</c:v>
                </c:pt>
                <c:pt idx="459">
                  <c:v>2.656</c:v>
                </c:pt>
                <c:pt idx="460">
                  <c:v>2.4</c:v>
                </c:pt>
                <c:pt idx="461">
                  <c:v>2.224</c:v>
                </c:pt>
                <c:pt idx="462">
                  <c:v>2.072</c:v>
                </c:pt>
                <c:pt idx="463">
                  <c:v>1.892</c:v>
                </c:pt>
                <c:pt idx="464">
                  <c:v>1.811</c:v>
                </c:pt>
                <c:pt idx="465">
                  <c:v>1.699</c:v>
                </c:pt>
                <c:pt idx="466">
                  <c:v>1.659</c:v>
                </c:pt>
                <c:pt idx="467">
                  <c:v>1.653</c:v>
                </c:pt>
                <c:pt idx="468">
                  <c:v>1.613</c:v>
                </c:pt>
                <c:pt idx="469">
                  <c:v>1.684</c:v>
                </c:pt>
                <c:pt idx="470">
                  <c:v>1.784</c:v>
                </c:pt>
                <c:pt idx="471">
                  <c:v>1.847</c:v>
                </c:pt>
                <c:pt idx="472">
                  <c:v>1.838</c:v>
                </c:pt>
                <c:pt idx="473">
                  <c:v>1.892</c:v>
                </c:pt>
                <c:pt idx="474">
                  <c:v>1.926</c:v>
                </c:pt>
                <c:pt idx="475">
                  <c:v>1.964</c:v>
                </c:pt>
                <c:pt idx="476">
                  <c:v>1.909</c:v>
                </c:pt>
                <c:pt idx="477">
                  <c:v>1.934</c:v>
                </c:pt>
                <c:pt idx="478">
                  <c:v>1.941</c:v>
                </c:pt>
                <c:pt idx="479">
                  <c:v>1.91</c:v>
                </c:pt>
                <c:pt idx="480">
                  <c:v>1.962</c:v>
                </c:pt>
                <c:pt idx="481">
                  <c:v>2.046</c:v>
                </c:pt>
                <c:pt idx="482">
                  <c:v>2.037</c:v>
                </c:pt>
                <c:pt idx="483">
                  <c:v>2.051</c:v>
                </c:pt>
                <c:pt idx="484">
                  <c:v>2.059</c:v>
                </c:pt>
                <c:pt idx="485">
                  <c:v>2.049</c:v>
                </c:pt>
                <c:pt idx="486">
                  <c:v>2.078</c:v>
                </c:pt>
                <c:pt idx="487">
                  <c:v>2.24</c:v>
                </c:pt>
                <c:pt idx="488">
                  <c:v>2.309</c:v>
                </c:pt>
                <c:pt idx="489">
                  <c:v>2.435</c:v>
                </c:pt>
                <c:pt idx="490">
                  <c:v>2.524</c:v>
                </c:pt>
                <c:pt idx="491">
                  <c:v>2.624</c:v>
                </c:pt>
                <c:pt idx="492">
                  <c:v>2.672</c:v>
                </c:pt>
                <c:pt idx="493">
                  <c:v>2.691</c:v>
                </c:pt>
                <c:pt idx="494">
                  <c:v>2.642</c:v>
                </c:pt>
                <c:pt idx="495">
                  <c:v>2.612</c:v>
                </c:pt>
                <c:pt idx="496">
                  <c:v>2.528</c:v>
                </c:pt>
                <c:pt idx="497">
                  <c:v>2.463</c:v>
                </c:pt>
                <c:pt idx="498">
                  <c:v>2.503</c:v>
                </c:pt>
                <c:pt idx="499">
                  <c:v>2.557</c:v>
                </c:pt>
                <c:pt idx="500">
                  <c:v>2.647</c:v>
                </c:pt>
                <c:pt idx="501">
                  <c:v>2.637</c:v>
                </c:pt>
                <c:pt idx="502">
                  <c:v>2.628</c:v>
                </c:pt>
                <c:pt idx="503">
                  <c:v>2.613</c:v>
                </c:pt>
                <c:pt idx="504">
                  <c:v>2.588</c:v>
                </c:pt>
                <c:pt idx="505">
                  <c:v>2.577</c:v>
                </c:pt>
                <c:pt idx="506">
                  <c:v>2.552</c:v>
                </c:pt>
                <c:pt idx="507">
                  <c:v>2.499</c:v>
                </c:pt>
                <c:pt idx="508">
                  <c:v>2.468</c:v>
                </c:pt>
                <c:pt idx="509">
                  <c:v>2.489</c:v>
                </c:pt>
                <c:pt idx="510">
                  <c:v>2.574</c:v>
                </c:pt>
                <c:pt idx="511">
                  <c:v>2.674</c:v>
                </c:pt>
                <c:pt idx="512">
                  <c:v>2.694</c:v>
                </c:pt>
                <c:pt idx="513">
                  <c:v>2.666</c:v>
                </c:pt>
                <c:pt idx="514">
                  <c:v>2.629</c:v>
                </c:pt>
                <c:pt idx="515">
                  <c:v>2.639</c:v>
                </c:pt>
                <c:pt idx="516">
                  <c:v>2.629</c:v>
                </c:pt>
                <c:pt idx="517">
                  <c:v>2.634</c:v>
                </c:pt>
                <c:pt idx="518">
                  <c:v>2.599</c:v>
                </c:pt>
                <c:pt idx="519">
                  <c:v>2.589</c:v>
                </c:pt>
                <c:pt idx="520">
                  <c:v>2.607</c:v>
                </c:pt>
                <c:pt idx="521">
                  <c:v>2.665</c:v>
                </c:pt>
                <c:pt idx="522">
                  <c:v>2.751</c:v>
                </c:pt>
                <c:pt idx="523">
                  <c:v>2.739</c:v>
                </c:pt>
                <c:pt idx="524">
                  <c:v>2.705</c:v>
                </c:pt>
                <c:pt idx="525">
                  <c:v>2.661</c:v>
                </c:pt>
                <c:pt idx="526">
                  <c:v>2.652</c:v>
                </c:pt>
                <c:pt idx="527">
                  <c:v>2.608</c:v>
                </c:pt>
                <c:pt idx="528">
                  <c:v>2.655</c:v>
                </c:pt>
                <c:pt idx="529">
                  <c:v>2.702</c:v>
                </c:pt>
                <c:pt idx="530">
                  <c:v>2.751</c:v>
                </c:pt>
                <c:pt idx="531">
                  <c:v>2.788</c:v>
                </c:pt>
                <c:pt idx="532">
                  <c:v>2.819</c:v>
                </c:pt>
                <c:pt idx="533">
                  <c:v>2.798</c:v>
                </c:pt>
                <c:pt idx="534">
                  <c:v>2.826</c:v>
                </c:pt>
                <c:pt idx="535">
                  <c:v>2.858</c:v>
                </c:pt>
                <c:pt idx="536">
                  <c:v>2.86</c:v>
                </c:pt>
                <c:pt idx="537">
                  <c:v>2.849</c:v>
                </c:pt>
                <c:pt idx="538">
                  <c:v>2.898</c:v>
                </c:pt>
                <c:pt idx="539">
                  <c:v>2.905</c:v>
                </c:pt>
                <c:pt idx="540">
                  <c:v>2.864</c:v>
                </c:pt>
                <c:pt idx="541">
                  <c:v>2.786</c:v>
                </c:pt>
                <c:pt idx="542">
                  <c:v>2.728</c:v>
                </c:pt>
                <c:pt idx="543">
                  <c:v>2.725</c:v>
                </c:pt>
                <c:pt idx="544">
                  <c:v>2.701</c:v>
                </c:pt>
                <c:pt idx="545">
                  <c:v>2.743</c:v>
                </c:pt>
                <c:pt idx="546">
                  <c:v>2.757</c:v>
                </c:pt>
                <c:pt idx="547">
                  <c:v>2.726</c:v>
                </c:pt>
                <c:pt idx="548">
                  <c:v>2.718</c:v>
                </c:pt>
                <c:pt idx="549">
                  <c:v>2.722</c:v>
                </c:pt>
                <c:pt idx="550">
                  <c:v>2.749</c:v>
                </c:pt>
                <c:pt idx="551">
                  <c:v>2.735</c:v>
                </c:pt>
                <c:pt idx="552">
                  <c:v>2.783</c:v>
                </c:pt>
                <c:pt idx="553">
                  <c:v>2.745</c:v>
                </c:pt>
                <c:pt idx="554">
                  <c:v>2.704</c:v>
                </c:pt>
                <c:pt idx="555">
                  <c:v>2.682</c:v>
                </c:pt>
                <c:pt idx="556">
                  <c:v>2.682</c:v>
                </c:pt>
                <c:pt idx="557">
                  <c:v>2.721</c:v>
                </c:pt>
                <c:pt idx="558">
                  <c:v>2.723</c:v>
                </c:pt>
                <c:pt idx="559">
                  <c:v>2.694</c:v>
                </c:pt>
                <c:pt idx="560">
                  <c:v>2.732</c:v>
                </c:pt>
                <c:pt idx="561">
                  <c:v>2.819</c:v>
                </c:pt>
                <c:pt idx="562">
                  <c:v>2.834</c:v>
                </c:pt>
                <c:pt idx="563">
                  <c:v>2.817</c:v>
                </c:pt>
                <c:pt idx="564">
                  <c:v>2.806</c:v>
                </c:pt>
                <c:pt idx="565">
                  <c:v>2.865</c:v>
                </c:pt>
                <c:pt idx="566">
                  <c:v>2.892</c:v>
                </c:pt>
                <c:pt idx="567">
                  <c:v>2.876</c:v>
                </c:pt>
                <c:pt idx="568">
                  <c:v>2.856</c:v>
                </c:pt>
                <c:pt idx="569">
                  <c:v>2.958</c:v>
                </c:pt>
                <c:pt idx="570">
                  <c:v>2.98</c:v>
                </c:pt>
                <c:pt idx="571">
                  <c:v>2.982</c:v>
                </c:pt>
                <c:pt idx="572">
                  <c:v>3.052</c:v>
                </c:pt>
                <c:pt idx="573">
                  <c:v>3.07</c:v>
                </c:pt>
                <c:pt idx="574">
                  <c:v>3.089</c:v>
                </c:pt>
                <c:pt idx="575">
                  <c:v>3.104</c:v>
                </c:pt>
                <c:pt idx="576">
                  <c:v>3.11</c:v>
                </c:pt>
                <c:pt idx="577">
                  <c:v>3.101</c:v>
                </c:pt>
                <c:pt idx="578">
                  <c:v>3.132</c:v>
                </c:pt>
                <c:pt idx="579">
                  <c:v>3.14</c:v>
                </c:pt>
                <c:pt idx="580">
                  <c:v>3.189</c:v>
                </c:pt>
                <c:pt idx="581">
                  <c:v>3.383</c:v>
                </c:pt>
                <c:pt idx="582">
                  <c:v>3.52</c:v>
                </c:pt>
                <c:pt idx="583">
                  <c:v>3.567</c:v>
                </c:pt>
                <c:pt idx="584">
                  <c:v>3.562</c:v>
                </c:pt>
                <c:pt idx="585">
                  <c:v>3.596</c:v>
                </c:pt>
                <c:pt idx="586">
                  <c:v>3.684</c:v>
                </c:pt>
                <c:pt idx="587">
                  <c:v>3.791</c:v>
                </c:pt>
                <c:pt idx="588">
                  <c:v>3.844</c:v>
                </c:pt>
                <c:pt idx="589">
                  <c:v>3.879</c:v>
                </c:pt>
                <c:pt idx="590">
                  <c:v>3.963</c:v>
                </c:pt>
                <c:pt idx="591">
                  <c:v>3.965</c:v>
                </c:pt>
                <c:pt idx="592">
                  <c:v>3.96</c:v>
                </c:pt>
                <c:pt idx="593">
                  <c:v>3.849</c:v>
                </c:pt>
                <c:pt idx="594">
                  <c:v>3.794</c:v>
                </c:pt>
                <c:pt idx="595">
                  <c:v>3.781</c:v>
                </c:pt>
                <c:pt idx="596">
                  <c:v>3.713</c:v>
                </c:pt>
                <c:pt idx="597">
                  <c:v>3.652</c:v>
                </c:pt>
                <c:pt idx="598">
                  <c:v>3.574</c:v>
                </c:pt>
                <c:pt idx="599">
                  <c:v>3.579</c:v>
                </c:pt>
                <c:pt idx="600">
                  <c:v>3.641</c:v>
                </c:pt>
                <c:pt idx="601">
                  <c:v>3.682</c:v>
                </c:pt>
                <c:pt idx="602">
                  <c:v>3.699</c:v>
                </c:pt>
                <c:pt idx="603">
                  <c:v>3.711</c:v>
                </c:pt>
                <c:pt idx="604">
                  <c:v>3.674</c:v>
                </c:pt>
                <c:pt idx="605">
                  <c:v>3.604</c:v>
                </c:pt>
                <c:pt idx="606">
                  <c:v>3.581</c:v>
                </c:pt>
                <c:pt idx="607">
                  <c:v>3.627</c:v>
                </c:pt>
                <c:pt idx="608">
                  <c:v>3.674</c:v>
                </c:pt>
                <c:pt idx="609">
                  <c:v>3.661</c:v>
                </c:pt>
                <c:pt idx="610">
                  <c:v>3.601</c:v>
                </c:pt>
                <c:pt idx="611">
                  <c:v>3.509</c:v>
                </c:pt>
                <c:pt idx="612">
                  <c:v>3.433</c:v>
                </c:pt>
                <c:pt idx="613">
                  <c:v>3.417</c:v>
                </c:pt>
                <c:pt idx="614">
                  <c:v>3.476</c:v>
                </c:pt>
                <c:pt idx="615">
                  <c:v>3.462</c:v>
                </c:pt>
                <c:pt idx="616">
                  <c:v>3.452</c:v>
                </c:pt>
                <c:pt idx="617">
                  <c:v>3.424</c:v>
                </c:pt>
                <c:pt idx="618">
                  <c:v>3.436</c:v>
                </c:pt>
                <c:pt idx="619">
                  <c:v>3.368</c:v>
                </c:pt>
                <c:pt idx="620">
                  <c:v>3.307</c:v>
                </c:pt>
                <c:pt idx="621">
                  <c:v>3.29</c:v>
                </c:pt>
                <c:pt idx="622">
                  <c:v>3.286</c:v>
                </c:pt>
                <c:pt idx="623">
                  <c:v>3.229</c:v>
                </c:pt>
                <c:pt idx="624">
                  <c:v>3.258</c:v>
                </c:pt>
                <c:pt idx="625">
                  <c:v>3.299</c:v>
                </c:pt>
                <c:pt idx="626">
                  <c:v>3.382</c:v>
                </c:pt>
                <c:pt idx="627">
                  <c:v>3.391</c:v>
                </c:pt>
                <c:pt idx="628">
                  <c:v>3.389</c:v>
                </c:pt>
                <c:pt idx="629">
                  <c:v>3.439</c:v>
                </c:pt>
                <c:pt idx="630">
                  <c:v>3.482</c:v>
                </c:pt>
                <c:pt idx="631">
                  <c:v>3.523</c:v>
                </c:pt>
                <c:pt idx="632">
                  <c:v>3.591</c:v>
                </c:pt>
                <c:pt idx="633">
                  <c:v>3.721</c:v>
                </c:pt>
                <c:pt idx="634">
                  <c:v>3.793</c:v>
                </c:pt>
                <c:pt idx="635">
                  <c:v>3.829</c:v>
                </c:pt>
                <c:pt idx="636">
                  <c:v>3.867</c:v>
                </c:pt>
                <c:pt idx="637">
                  <c:v>3.918</c:v>
                </c:pt>
                <c:pt idx="638">
                  <c:v>3.941</c:v>
                </c:pt>
                <c:pt idx="639">
                  <c:v>3.939</c:v>
                </c:pt>
                <c:pt idx="640">
                  <c:v>3.922</c:v>
                </c:pt>
                <c:pt idx="641">
                  <c:v>3.87</c:v>
                </c:pt>
                <c:pt idx="642">
                  <c:v>3.83</c:v>
                </c:pt>
                <c:pt idx="643">
                  <c:v>3.79</c:v>
                </c:pt>
                <c:pt idx="644">
                  <c:v>3.754</c:v>
                </c:pt>
                <c:pt idx="645">
                  <c:v>3.715</c:v>
                </c:pt>
                <c:pt idx="646">
                  <c:v>3.67</c:v>
                </c:pt>
                <c:pt idx="647">
                  <c:v>3.613</c:v>
                </c:pt>
                <c:pt idx="648">
                  <c:v>3.572</c:v>
                </c:pt>
                <c:pt idx="649">
                  <c:v>3.533</c:v>
                </c:pt>
                <c:pt idx="650">
                  <c:v>3.437</c:v>
                </c:pt>
                <c:pt idx="651">
                  <c:v>3.356</c:v>
                </c:pt>
                <c:pt idx="652">
                  <c:v>3.411</c:v>
                </c:pt>
                <c:pt idx="653">
                  <c:v>3.427</c:v>
                </c:pt>
                <c:pt idx="654">
                  <c:v>3.494</c:v>
                </c:pt>
                <c:pt idx="655">
                  <c:v>3.508</c:v>
                </c:pt>
                <c:pt idx="656">
                  <c:v>3.645</c:v>
                </c:pt>
                <c:pt idx="657">
                  <c:v>3.721</c:v>
                </c:pt>
                <c:pt idx="658">
                  <c:v>3.744</c:v>
                </c:pt>
                <c:pt idx="659">
                  <c:v>3.776</c:v>
                </c:pt>
                <c:pt idx="660">
                  <c:v>3.843</c:v>
                </c:pt>
                <c:pt idx="661">
                  <c:v>3.847</c:v>
                </c:pt>
                <c:pt idx="662">
                  <c:v>3.878</c:v>
                </c:pt>
                <c:pt idx="663">
                  <c:v>3.826</c:v>
                </c:pt>
                <c:pt idx="664">
                  <c:v>3.804</c:v>
                </c:pt>
                <c:pt idx="665">
                  <c:v>3.85</c:v>
                </c:pt>
                <c:pt idx="666">
                  <c:v>3.819</c:v>
                </c:pt>
                <c:pt idx="667">
                  <c:v>3.687</c:v>
                </c:pt>
                <c:pt idx="668">
                  <c:v>3.568</c:v>
                </c:pt>
                <c:pt idx="669">
                  <c:v>3.492</c:v>
                </c:pt>
                <c:pt idx="670">
                  <c:v>3.449</c:v>
                </c:pt>
                <c:pt idx="671">
                  <c:v>3.429</c:v>
                </c:pt>
                <c:pt idx="672">
                  <c:v>3.437</c:v>
                </c:pt>
                <c:pt idx="673">
                  <c:v>3.394</c:v>
                </c:pt>
                <c:pt idx="674">
                  <c:v>3.349</c:v>
                </c:pt>
                <c:pt idx="675">
                  <c:v>3.254</c:v>
                </c:pt>
                <c:pt idx="676">
                  <c:v>3.257</c:v>
                </c:pt>
                <c:pt idx="677">
                  <c:v>3.298</c:v>
                </c:pt>
                <c:pt idx="678">
                  <c:v>3.299</c:v>
                </c:pt>
                <c:pt idx="679">
                  <c:v>3.303</c:v>
                </c:pt>
                <c:pt idx="680">
                  <c:v>3.315</c:v>
                </c:pt>
                <c:pt idx="681">
                  <c:v>3.357</c:v>
                </c:pt>
                <c:pt idx="682">
                  <c:v>3.538</c:v>
                </c:pt>
                <c:pt idx="683">
                  <c:v>3.611</c:v>
                </c:pt>
                <c:pt idx="684">
                  <c:v>3.747</c:v>
                </c:pt>
                <c:pt idx="685">
                  <c:v>3.784</c:v>
                </c:pt>
                <c:pt idx="686">
                  <c:v>3.759</c:v>
                </c:pt>
                <c:pt idx="687">
                  <c:v>3.71</c:v>
                </c:pt>
                <c:pt idx="688">
                  <c:v>3.696</c:v>
                </c:pt>
                <c:pt idx="689">
                  <c:v>3.68</c:v>
                </c:pt>
                <c:pt idx="690">
                  <c:v>3.645</c:v>
                </c:pt>
                <c:pt idx="691">
                  <c:v>3.608</c:v>
                </c:pt>
                <c:pt idx="692">
                  <c:v>3.542</c:v>
                </c:pt>
                <c:pt idx="693">
                  <c:v>3.536</c:v>
                </c:pt>
                <c:pt idx="694">
                  <c:v>3.52</c:v>
                </c:pt>
                <c:pt idx="695">
                  <c:v>3.538</c:v>
                </c:pt>
                <c:pt idx="696">
                  <c:v>3.603</c:v>
                </c:pt>
                <c:pt idx="697">
                  <c:v>3.673</c:v>
                </c:pt>
                <c:pt idx="698">
                  <c:v>3.645</c:v>
                </c:pt>
                <c:pt idx="699">
                  <c:v>3.646</c:v>
                </c:pt>
                <c:pt idx="700">
                  <c:v>3.655</c:v>
                </c:pt>
                <c:pt idx="701">
                  <c:v>3.626</c:v>
                </c:pt>
                <c:pt idx="702">
                  <c:v>3.577</c:v>
                </c:pt>
                <c:pt idx="703">
                  <c:v>3.496</c:v>
                </c:pt>
                <c:pt idx="704">
                  <c:v>3.492</c:v>
                </c:pt>
                <c:pt idx="705">
                  <c:v>3.639</c:v>
                </c:pt>
                <c:pt idx="706">
                  <c:v>3.682</c:v>
                </c:pt>
                <c:pt idx="707">
                  <c:v>3.646</c:v>
                </c:pt>
                <c:pt idx="708">
                  <c:v>3.632</c:v>
                </c:pt>
                <c:pt idx="709">
                  <c:v>3.561</c:v>
                </c:pt>
                <c:pt idx="710">
                  <c:v>3.55</c:v>
                </c:pt>
                <c:pt idx="711">
                  <c:v>3.552</c:v>
                </c:pt>
                <c:pt idx="712">
                  <c:v>3.608</c:v>
                </c:pt>
                <c:pt idx="713">
                  <c:v>3.587</c:v>
                </c:pt>
                <c:pt idx="714">
                  <c:v>3.547</c:v>
                </c:pt>
                <c:pt idx="715">
                  <c:v>3.495</c:v>
                </c:pt>
                <c:pt idx="716">
                  <c:v>3.425</c:v>
                </c:pt>
                <c:pt idx="717">
                  <c:v>3.367</c:v>
                </c:pt>
                <c:pt idx="718">
                  <c:v>3.354</c:v>
                </c:pt>
                <c:pt idx="719">
                  <c:v>3.36</c:v>
                </c:pt>
                <c:pt idx="720">
                  <c:v>3.294</c:v>
                </c:pt>
                <c:pt idx="721">
                  <c:v>3.265</c:v>
                </c:pt>
                <c:pt idx="722">
                  <c:v>3.194</c:v>
                </c:pt>
                <c:pt idx="723">
                  <c:v>3.219</c:v>
                </c:pt>
                <c:pt idx="724">
                  <c:v>3.293</c:v>
                </c:pt>
                <c:pt idx="725">
                  <c:v>3.272</c:v>
                </c:pt>
                <c:pt idx="726">
                  <c:v>3.269</c:v>
                </c:pt>
                <c:pt idx="727">
                  <c:v>3.239</c:v>
                </c:pt>
                <c:pt idx="728">
                  <c:v>3.271</c:v>
                </c:pt>
                <c:pt idx="729">
                  <c:v>3.331</c:v>
                </c:pt>
                <c:pt idx="730">
                  <c:v>3.332</c:v>
                </c:pt>
                <c:pt idx="731">
                  <c:v>3.327</c:v>
                </c:pt>
                <c:pt idx="732">
                  <c:v>3.296</c:v>
                </c:pt>
                <c:pt idx="733">
                  <c:v>3.295</c:v>
                </c:pt>
                <c:pt idx="734">
                  <c:v>3.292</c:v>
                </c:pt>
                <c:pt idx="735">
                  <c:v>3.309</c:v>
                </c:pt>
                <c:pt idx="736">
                  <c:v>3.38</c:v>
                </c:pt>
                <c:pt idx="737">
                  <c:v>3.444</c:v>
                </c:pt>
                <c:pt idx="738">
                  <c:v>3.479</c:v>
                </c:pt>
                <c:pt idx="739">
                  <c:v>3.512</c:v>
                </c:pt>
                <c:pt idx="740">
                  <c:v>3.547</c:v>
                </c:pt>
                <c:pt idx="741">
                  <c:v>3.549</c:v>
                </c:pt>
                <c:pt idx="742">
                  <c:v>3.579</c:v>
                </c:pt>
                <c:pt idx="743">
                  <c:v>3.596</c:v>
                </c:pt>
                <c:pt idx="744">
                  <c:v>3.651</c:v>
                </c:pt>
                <c:pt idx="745">
                  <c:v>3.683</c:v>
                </c:pt>
                <c:pt idx="746">
                  <c:v>3.713</c:v>
                </c:pt>
                <c:pt idx="747">
                  <c:v>3.684</c:v>
                </c:pt>
                <c:pt idx="748">
                  <c:v>3.668</c:v>
                </c:pt>
                <c:pt idx="749">
                  <c:v>3.665</c:v>
                </c:pt>
                <c:pt idx="750">
                  <c:v>3.674</c:v>
                </c:pt>
                <c:pt idx="751">
                  <c:v>3.69</c:v>
                </c:pt>
                <c:pt idx="752">
                  <c:v>3.674</c:v>
                </c:pt>
                <c:pt idx="753">
                  <c:v>3.686</c:v>
                </c:pt>
                <c:pt idx="754">
                  <c:v>3.704</c:v>
                </c:pt>
                <c:pt idx="755">
                  <c:v>3.704</c:v>
                </c:pt>
                <c:pt idx="756">
                  <c:v>3.678</c:v>
                </c:pt>
                <c:pt idx="757">
                  <c:v>3.635</c:v>
                </c:pt>
                <c:pt idx="758">
                  <c:v>3.593</c:v>
                </c:pt>
                <c:pt idx="759">
                  <c:v>3.539</c:v>
                </c:pt>
                <c:pt idx="760">
                  <c:v>3.515</c:v>
                </c:pt>
                <c:pt idx="761">
                  <c:v>3.505</c:v>
                </c:pt>
                <c:pt idx="762">
                  <c:v>3.472</c:v>
                </c:pt>
                <c:pt idx="763">
                  <c:v>3.454</c:v>
                </c:pt>
                <c:pt idx="764">
                  <c:v>3.459</c:v>
                </c:pt>
                <c:pt idx="765">
                  <c:v>3.457</c:v>
                </c:pt>
                <c:pt idx="766">
                  <c:v>3.408</c:v>
                </c:pt>
                <c:pt idx="767">
                  <c:v>3.353</c:v>
                </c:pt>
                <c:pt idx="768">
                  <c:v>3.354</c:v>
                </c:pt>
                <c:pt idx="769">
                  <c:v>3.299</c:v>
                </c:pt>
                <c:pt idx="770">
                  <c:v>3.207</c:v>
                </c:pt>
                <c:pt idx="771">
                  <c:v>3.12</c:v>
                </c:pt>
                <c:pt idx="772">
                  <c:v>3.056</c:v>
                </c:pt>
                <c:pt idx="773">
                  <c:v>2.993</c:v>
                </c:pt>
                <c:pt idx="774">
                  <c:v>2.941</c:v>
                </c:pt>
                <c:pt idx="775">
                  <c:v>2.894</c:v>
                </c:pt>
                <c:pt idx="776">
                  <c:v>2.821</c:v>
                </c:pt>
                <c:pt idx="777">
                  <c:v>2.778</c:v>
                </c:pt>
                <c:pt idx="778">
                  <c:v>2.679</c:v>
                </c:pt>
                <c:pt idx="779">
                  <c:v>2.554</c:v>
                </c:pt>
                <c:pt idx="780">
                  <c:v>2.403</c:v>
                </c:pt>
                <c:pt idx="781">
                  <c:v>2.299</c:v>
                </c:pt>
                <c:pt idx="782">
                  <c:v>2.214</c:v>
                </c:pt>
                <c:pt idx="783">
                  <c:v>2.139</c:v>
                </c:pt>
                <c:pt idx="784">
                  <c:v>2.066</c:v>
                </c:pt>
                <c:pt idx="785">
                  <c:v>2.044</c:v>
                </c:pt>
                <c:pt idx="786">
                  <c:v>2.068</c:v>
                </c:pt>
                <c:pt idx="787">
                  <c:v>2.191</c:v>
                </c:pt>
                <c:pt idx="788">
                  <c:v>2.274</c:v>
                </c:pt>
                <c:pt idx="789">
                  <c:v>2.332</c:v>
                </c:pt>
                <c:pt idx="790">
                  <c:v>2.473</c:v>
                </c:pt>
                <c:pt idx="791">
                  <c:v>2.487</c:v>
                </c:pt>
                <c:pt idx="792">
                  <c:v>2.453</c:v>
                </c:pt>
                <c:pt idx="793">
                  <c:v>2.457</c:v>
                </c:pt>
                <c:pt idx="794">
                  <c:v>2.448</c:v>
                </c:pt>
                <c:pt idx="795">
                  <c:v>2.413</c:v>
                </c:pt>
                <c:pt idx="796">
                  <c:v>2.408</c:v>
                </c:pt>
                <c:pt idx="797">
                  <c:v>2.485</c:v>
                </c:pt>
                <c:pt idx="798">
                  <c:v>2.57</c:v>
                </c:pt>
                <c:pt idx="799">
                  <c:v>2.664</c:v>
                </c:pt>
                <c:pt idx="800">
                  <c:v>2.691</c:v>
                </c:pt>
                <c:pt idx="801">
                  <c:v>2.744</c:v>
                </c:pt>
                <c:pt idx="802">
                  <c:v>2.774</c:v>
                </c:pt>
                <c:pt idx="803">
                  <c:v>2.78</c:v>
                </c:pt>
                <c:pt idx="804">
                  <c:v>2.78</c:v>
                </c:pt>
                <c:pt idx="805">
                  <c:v>2.835</c:v>
                </c:pt>
                <c:pt idx="806">
                  <c:v>2.812</c:v>
                </c:pt>
                <c:pt idx="807">
                  <c:v>2.801</c:v>
                </c:pt>
                <c:pt idx="808">
                  <c:v>2.793</c:v>
                </c:pt>
                <c:pt idx="809">
                  <c:v>2.834</c:v>
                </c:pt>
                <c:pt idx="810">
                  <c:v>2.802</c:v>
                </c:pt>
                <c:pt idx="811">
                  <c:v>2.745</c:v>
                </c:pt>
                <c:pt idx="812">
                  <c:v>2.689</c:v>
                </c:pt>
                <c:pt idx="813">
                  <c:v>2.629</c:v>
                </c:pt>
                <c:pt idx="814">
                  <c:v>2.716</c:v>
                </c:pt>
                <c:pt idx="815">
                  <c:v>2.637</c:v>
                </c:pt>
                <c:pt idx="816">
                  <c:v>2.51</c:v>
                </c:pt>
                <c:pt idx="817">
                  <c:v>2.437</c:v>
                </c:pt>
                <c:pt idx="818">
                  <c:v>2.375</c:v>
                </c:pt>
                <c:pt idx="819">
                  <c:v>2.327</c:v>
                </c:pt>
                <c:pt idx="820">
                  <c:v>2.322</c:v>
                </c:pt>
                <c:pt idx="821">
                  <c:v>2.318</c:v>
                </c:pt>
                <c:pt idx="822">
                  <c:v>2.337</c:v>
                </c:pt>
                <c:pt idx="823">
                  <c:v>2.277</c:v>
                </c:pt>
                <c:pt idx="824">
                  <c:v>2.228</c:v>
                </c:pt>
                <c:pt idx="825">
                  <c:v>2.224</c:v>
                </c:pt>
                <c:pt idx="826">
                  <c:v>2.235</c:v>
                </c:pt>
                <c:pt idx="827">
                  <c:v>2.178</c:v>
                </c:pt>
                <c:pt idx="828">
                  <c:v>2.094</c:v>
                </c:pt>
                <c:pt idx="829">
                  <c:v>2.059</c:v>
                </c:pt>
                <c:pt idx="830">
                  <c:v>2.053</c:v>
                </c:pt>
                <c:pt idx="831">
                  <c:v>2.037</c:v>
                </c:pt>
                <c:pt idx="832">
                  <c:v>2.026</c:v>
                </c:pt>
                <c:pt idx="833">
                  <c:v>2.034</c:v>
                </c:pt>
                <c:pt idx="834">
                  <c:v>2.028</c:v>
                </c:pt>
                <c:pt idx="835">
                  <c:v>1.996</c:v>
                </c:pt>
                <c:pt idx="836">
                  <c:v>1.914</c:v>
                </c:pt>
                <c:pt idx="837">
                  <c:v>1.856</c:v>
                </c:pt>
                <c:pt idx="838">
                  <c:v>1.822</c:v>
                </c:pt>
                <c:pt idx="839">
                  <c:v>1.759</c:v>
                </c:pt>
                <c:pt idx="840">
                  <c:v>1.724</c:v>
                </c:pt>
                <c:pt idx="841">
                  <c:v>1.73</c:v>
                </c:pt>
                <c:pt idx="842">
                  <c:v>1.783</c:v>
                </c:pt>
                <c:pt idx="843">
                  <c:v>1.841</c:v>
                </c:pt>
                <c:pt idx="844">
                  <c:v>1.961</c:v>
                </c:pt>
                <c:pt idx="845">
                  <c:v>2.007</c:v>
                </c:pt>
                <c:pt idx="846">
                  <c:v>2.066</c:v>
                </c:pt>
                <c:pt idx="847">
                  <c:v>2.083</c:v>
                </c:pt>
                <c:pt idx="848">
                  <c:v>2.069</c:v>
                </c:pt>
                <c:pt idx="849">
                  <c:v>2.137</c:v>
                </c:pt>
                <c:pt idx="850">
                  <c:v>2.162</c:v>
                </c:pt>
                <c:pt idx="851">
                  <c:v>2.24</c:v>
                </c:pt>
                <c:pt idx="852">
                  <c:v>2.22</c:v>
                </c:pt>
                <c:pt idx="853">
                  <c:v>2.242</c:v>
                </c:pt>
                <c:pt idx="854">
                  <c:v>2.3</c:v>
                </c:pt>
                <c:pt idx="855">
                  <c:v>2.339</c:v>
                </c:pt>
                <c:pt idx="856">
                  <c:v>2.381</c:v>
                </c:pt>
                <c:pt idx="857">
                  <c:v>2.399</c:v>
                </c:pt>
                <c:pt idx="858">
                  <c:v>2.353</c:v>
                </c:pt>
                <c:pt idx="859">
                  <c:v>2.329</c:v>
                </c:pt>
                <c:pt idx="860">
                  <c:v>2.291</c:v>
                </c:pt>
                <c:pt idx="861">
                  <c:v>2.253</c:v>
                </c:pt>
                <c:pt idx="862">
                  <c:v>2.23</c:v>
                </c:pt>
                <c:pt idx="863">
                  <c:v>2.182</c:v>
                </c:pt>
                <c:pt idx="864">
                  <c:v>2.159</c:v>
                </c:pt>
                <c:pt idx="865">
                  <c:v>2.15</c:v>
                </c:pt>
                <c:pt idx="866">
                  <c:v>2.149</c:v>
                </c:pt>
                <c:pt idx="867">
                  <c:v>2.193</c:v>
                </c:pt>
                <c:pt idx="868">
                  <c:v>2.237</c:v>
                </c:pt>
                <c:pt idx="869">
                  <c:v>2.223</c:v>
                </c:pt>
                <c:pt idx="870">
                  <c:v>2.202</c:v>
                </c:pt>
                <c:pt idx="871">
                  <c:v>2.225</c:v>
                </c:pt>
                <c:pt idx="872">
                  <c:v>2.224</c:v>
                </c:pt>
                <c:pt idx="873">
                  <c:v>2.245</c:v>
                </c:pt>
                <c:pt idx="874">
                  <c:v>2.272</c:v>
                </c:pt>
                <c:pt idx="875">
                  <c:v>2.257</c:v>
                </c:pt>
                <c:pt idx="876">
                  <c:v>2.243</c:v>
                </c:pt>
                <c:pt idx="877">
                  <c:v>2.23</c:v>
                </c:pt>
                <c:pt idx="878">
                  <c:v>2.233</c:v>
                </c:pt>
                <c:pt idx="879">
                  <c:v>2.184</c:v>
                </c:pt>
                <c:pt idx="880">
                  <c:v>2.155</c:v>
                </c:pt>
                <c:pt idx="881">
                  <c:v>2.154</c:v>
                </c:pt>
                <c:pt idx="882">
                  <c:v>2.208</c:v>
                </c:pt>
                <c:pt idx="883">
                  <c:v>2.236</c:v>
                </c:pt>
                <c:pt idx="884">
                  <c:v>2.264</c:v>
                </c:pt>
                <c:pt idx="885">
                  <c:v>2.309</c:v>
                </c:pt>
                <c:pt idx="886">
                  <c:v>2.377</c:v>
                </c:pt>
                <c:pt idx="887">
                  <c:v>2.388</c:v>
                </c:pt>
                <c:pt idx="888">
                  <c:v>2.358</c:v>
                </c:pt>
                <c:pt idx="889">
                  <c:v>2.326</c:v>
                </c:pt>
                <c:pt idx="890">
                  <c:v>2.296</c:v>
                </c:pt>
                <c:pt idx="891">
                  <c:v>2.293</c:v>
                </c:pt>
                <c:pt idx="892">
                  <c:v>2.307</c:v>
                </c:pt>
                <c:pt idx="893">
                  <c:v>2.302</c:v>
                </c:pt>
                <c:pt idx="894">
                  <c:v>2.314</c:v>
                </c:pt>
                <c:pt idx="895">
                  <c:v>2.341</c:v>
                </c:pt>
                <c:pt idx="896">
                  <c:v>2.323</c:v>
                </c:pt>
                <c:pt idx="897">
                  <c:v>2.321</c:v>
                </c:pt>
                <c:pt idx="898">
                  <c:v>2.315</c:v>
                </c:pt>
                <c:pt idx="899">
                  <c:v>2.36</c:v>
                </c:pt>
                <c:pt idx="900">
                  <c:v>2.424</c:v>
                </c:pt>
                <c:pt idx="901">
                  <c:v>2.436</c:v>
                </c:pt>
                <c:pt idx="902">
                  <c:v>2.449</c:v>
                </c:pt>
                <c:pt idx="903">
                  <c:v>2.411</c:v>
                </c:pt>
                <c:pt idx="904">
                  <c:v>2.372</c:v>
                </c:pt>
                <c:pt idx="905">
                  <c:v>2.369</c:v>
                </c:pt>
                <c:pt idx="906">
                  <c:v>2.399</c:v>
                </c:pt>
                <c:pt idx="907">
                  <c:v>2.406</c:v>
                </c:pt>
                <c:pt idx="908">
                  <c:v>2.414</c:v>
                </c:pt>
                <c:pt idx="909">
                  <c:v>2.366</c:v>
                </c:pt>
                <c:pt idx="910">
                  <c:v>2.318</c:v>
                </c:pt>
                <c:pt idx="911">
                  <c:v>2.288</c:v>
                </c:pt>
                <c:pt idx="912">
                  <c:v>2.26</c:v>
                </c:pt>
                <c:pt idx="913">
                  <c:v>2.297</c:v>
                </c:pt>
                <c:pt idx="914">
                  <c:v>2.278</c:v>
                </c:pt>
                <c:pt idx="915">
                  <c:v>2.312</c:v>
                </c:pt>
                <c:pt idx="916">
                  <c:v>2.352</c:v>
                </c:pt>
                <c:pt idx="917">
                  <c:v>2.378</c:v>
                </c:pt>
                <c:pt idx="918">
                  <c:v>2.384</c:v>
                </c:pt>
                <c:pt idx="919">
                  <c:v>2.36</c:v>
                </c:pt>
                <c:pt idx="920">
                  <c:v>2.399</c:v>
                </c:pt>
                <c:pt idx="921">
                  <c:v>2.679</c:v>
                </c:pt>
                <c:pt idx="922">
                  <c:v>2.685</c:v>
                </c:pt>
                <c:pt idx="923">
                  <c:v>2.634</c:v>
                </c:pt>
                <c:pt idx="924">
                  <c:v>2.583</c:v>
                </c:pt>
                <c:pt idx="925">
                  <c:v>2.565</c:v>
                </c:pt>
                <c:pt idx="926">
                  <c:v>2.504</c:v>
                </c:pt>
                <c:pt idx="927">
                  <c:v>2.489</c:v>
                </c:pt>
                <c:pt idx="928">
                  <c:v>2.479</c:v>
                </c:pt>
                <c:pt idx="929">
                  <c:v>2.488</c:v>
                </c:pt>
                <c:pt idx="930">
                  <c:v>2.561</c:v>
                </c:pt>
                <c:pt idx="931">
                  <c:v>2.592</c:v>
                </c:pt>
                <c:pt idx="932">
                  <c:v>2.568</c:v>
                </c:pt>
                <c:pt idx="933">
                  <c:v>2.533</c:v>
                </c:pt>
                <c:pt idx="934">
                  <c:v>2.5</c:v>
                </c:pt>
                <c:pt idx="935">
                  <c:v>2.485</c:v>
                </c:pt>
                <c:pt idx="936">
                  <c:v>2.45</c:v>
                </c:pt>
                <c:pt idx="937">
                  <c:v>2.472</c:v>
                </c:pt>
                <c:pt idx="938">
                  <c:v>2.52</c:v>
                </c:pt>
                <c:pt idx="939">
                  <c:v>2.522</c:v>
                </c:pt>
                <c:pt idx="940">
                  <c:v>2.557</c:v>
                </c:pt>
                <c:pt idx="941">
                  <c:v>2.567</c:v>
                </c:pt>
                <c:pt idx="942">
                  <c:v>2.607</c:v>
                </c:pt>
                <c:pt idx="943">
                  <c:v>2.637</c:v>
                </c:pt>
                <c:pt idx="944">
                  <c:v>2.607</c:v>
                </c:pt>
                <c:pt idx="945">
                  <c:v>2.557</c:v>
                </c:pt>
                <c:pt idx="946">
                  <c:v>2.548</c:v>
                </c:pt>
                <c:pt idx="947">
                  <c:v>2.56</c:v>
                </c:pt>
                <c:pt idx="948">
                  <c:v>2.559</c:v>
                </c:pt>
                <c:pt idx="949">
                  <c:v>2.598</c:v>
                </c:pt>
                <c:pt idx="950">
                  <c:v>2.648</c:v>
                </c:pt>
                <c:pt idx="951">
                  <c:v>2.7</c:v>
                </c:pt>
                <c:pt idx="952">
                  <c:v>2.694</c:v>
                </c:pt>
                <c:pt idx="953">
                  <c:v>2.747</c:v>
                </c:pt>
                <c:pt idx="954">
                  <c:v>2.798</c:v>
                </c:pt>
                <c:pt idx="955">
                  <c:v>2.846</c:v>
                </c:pt>
                <c:pt idx="956">
                  <c:v>2.845</c:v>
                </c:pt>
                <c:pt idx="957">
                  <c:v>2.873</c:v>
                </c:pt>
                <c:pt idx="958">
                  <c:v>2.923</c:v>
                </c:pt>
                <c:pt idx="959">
                  <c:v>2.962</c:v>
                </c:pt>
                <c:pt idx="960">
                  <c:v>2.94</c:v>
                </c:pt>
                <c:pt idx="961">
                  <c:v>2.911</c:v>
                </c:pt>
                <c:pt idx="962">
                  <c:v>2.879</c:v>
                </c:pt>
                <c:pt idx="963">
                  <c:v>2.833</c:v>
                </c:pt>
                <c:pt idx="964">
                  <c:v>2.844</c:v>
                </c:pt>
                <c:pt idx="965">
                  <c:v>2.762</c:v>
                </c:pt>
                <c:pt idx="966">
                  <c:v>2.774</c:v>
                </c:pt>
                <c:pt idx="967">
                  <c:v>2.79</c:v>
                </c:pt>
                <c:pt idx="968">
                  <c:v>2.754</c:v>
                </c:pt>
                <c:pt idx="969">
                  <c:v>2.772</c:v>
                </c:pt>
                <c:pt idx="970">
                  <c:v>2.781</c:v>
                </c:pt>
                <c:pt idx="971">
                  <c:v>2.774</c:v>
                </c:pt>
                <c:pt idx="972">
                  <c:v>2.755</c:v>
                </c:pt>
                <c:pt idx="973">
                  <c:v>2.761</c:v>
                </c:pt>
                <c:pt idx="974">
                  <c:v>2.759</c:v>
                </c:pt>
                <c:pt idx="975">
                  <c:v>2.765</c:v>
                </c:pt>
                <c:pt idx="976">
                  <c:v>2.779</c:v>
                </c:pt>
                <c:pt idx="977">
                  <c:v>2.796</c:v>
                </c:pt>
                <c:pt idx="978">
                  <c:v>2.829</c:v>
                </c:pt>
                <c:pt idx="979">
                  <c:v>2.806</c:v>
                </c:pt>
                <c:pt idx="980">
                  <c:v>2.763</c:v>
                </c:pt>
                <c:pt idx="981">
                  <c:v>2.732</c:v>
                </c:pt>
                <c:pt idx="982">
                  <c:v>2.67</c:v>
                </c:pt>
                <c:pt idx="983">
                  <c:v>2.604</c:v>
                </c:pt>
                <c:pt idx="984">
                  <c:v>2.525</c:v>
                </c:pt>
                <c:pt idx="985">
                  <c:v>2.445</c:v>
                </c:pt>
                <c:pt idx="986">
                  <c:v>2.35</c:v>
                </c:pt>
                <c:pt idx="987">
                  <c:v>2.325</c:v>
                </c:pt>
                <c:pt idx="988">
                  <c:v>2.268</c:v>
                </c:pt>
                <c:pt idx="989">
                  <c:v>2.216</c:v>
                </c:pt>
                <c:pt idx="990">
                  <c:v>2.156</c:v>
                </c:pt>
                <c:pt idx="991">
                  <c:v>2.128</c:v>
                </c:pt>
                <c:pt idx="992">
                  <c:v>2.143</c:v>
                </c:pt>
                <c:pt idx="993">
                  <c:v>2.147</c:v>
                </c:pt>
                <c:pt idx="994">
                  <c:v>2.162</c:v>
                </c:pt>
                <c:pt idx="995">
                  <c:v>2.162</c:v>
                </c:pt>
                <c:pt idx="996">
                  <c:v>2.187</c:v>
                </c:pt>
                <c:pt idx="997">
                  <c:v>2.23</c:v>
                </c:pt>
                <c:pt idx="998">
                  <c:v>2.311</c:v>
                </c:pt>
                <c:pt idx="999">
                  <c:v>2.352</c:v>
                </c:pt>
                <c:pt idx="1000">
                  <c:v>2.399</c:v>
                </c:pt>
                <c:pt idx="1001">
                  <c:v>2.477</c:v>
                </c:pt>
                <c:pt idx="1002">
                  <c:v>2.544</c:v>
                </c:pt>
                <c:pt idx="1003">
                  <c:v>2.611</c:v>
                </c:pt>
                <c:pt idx="1004">
                  <c:v>2.65</c:v>
                </c:pt>
                <c:pt idx="1005">
                  <c:v>2.725</c:v>
                </c:pt>
                <c:pt idx="1006">
                  <c:v>2.723</c:v>
                </c:pt>
                <c:pt idx="1007">
                  <c:v>2.761</c:v>
                </c:pt>
              </c:numCache>
            </c:numRef>
          </c:val>
          <c:smooth val="0"/>
        </c:ser>
        <c:dLbls>
          <c:showLegendKey val="0"/>
          <c:showVal val="0"/>
          <c:showCatName val="0"/>
          <c:showSerName val="0"/>
          <c:showPercent val="0"/>
          <c:showBubbleSize val="0"/>
        </c:dLbls>
        <c:marker val="1"/>
        <c:smooth val="0"/>
        <c:axId val="2144399000"/>
        <c:axId val="2144421464"/>
      </c:lineChart>
      <c:catAx>
        <c:axId val="2144561624"/>
        <c:scaling>
          <c:orientation val="minMax"/>
        </c:scaling>
        <c:delete val="0"/>
        <c:axPos val="b"/>
        <c:majorTickMark val="out"/>
        <c:minorTickMark val="none"/>
        <c:tickLblPos val="nextTo"/>
        <c:txPr>
          <a:bodyPr rot="-5400000" vert="horz" lIns="0" anchor="ctr" anchorCtr="0">
            <a:noAutofit/>
          </a:bodyPr>
          <a:lstStyle/>
          <a:p>
            <a:pPr>
              <a:defRPr sz="1100" b="1" i="0"/>
            </a:pPr>
            <a:endParaRPr lang="en-US"/>
          </a:p>
        </c:txPr>
        <c:crossAx val="2144554408"/>
        <c:crosses val="autoZero"/>
        <c:auto val="1"/>
        <c:lblAlgn val="ctr"/>
        <c:lblOffset val="100"/>
        <c:noMultiLvlLbl val="0"/>
      </c:catAx>
      <c:valAx>
        <c:axId val="2144554408"/>
        <c:scaling>
          <c:orientation val="minMax"/>
          <c:max val="160.0"/>
          <c:min val="0.0"/>
        </c:scaling>
        <c:delete val="0"/>
        <c:axPos val="l"/>
        <c:majorGridlines>
          <c:spPr>
            <a:ln w="63500">
              <a:solidFill>
                <a:schemeClr val="bg1"/>
              </a:solidFill>
            </a:ln>
          </c:spPr>
        </c:majorGridlines>
        <c:numFmt formatCode="&quot;$&quot;#,##0" sourceLinked="0"/>
        <c:majorTickMark val="out"/>
        <c:minorTickMark val="none"/>
        <c:tickLblPos val="nextTo"/>
        <c:spPr>
          <a:ln>
            <a:solidFill>
              <a:schemeClr val="bg1"/>
            </a:solidFill>
          </a:ln>
        </c:spPr>
        <c:txPr>
          <a:bodyPr/>
          <a:lstStyle/>
          <a:p>
            <a:pPr>
              <a:defRPr sz="1200" b="1" i="0"/>
            </a:pPr>
            <a:endParaRPr lang="en-US"/>
          </a:p>
        </c:txPr>
        <c:crossAx val="2144561624"/>
        <c:crosses val="autoZero"/>
        <c:crossBetween val="between"/>
      </c:valAx>
      <c:valAx>
        <c:axId val="2144421464"/>
        <c:scaling>
          <c:orientation val="minMax"/>
        </c:scaling>
        <c:delete val="0"/>
        <c:axPos val="r"/>
        <c:numFmt formatCode="&quot;$&quot;#,##0.00" sourceLinked="0"/>
        <c:majorTickMark val="out"/>
        <c:minorTickMark val="none"/>
        <c:tickLblPos val="nextTo"/>
        <c:spPr>
          <a:ln>
            <a:solidFill>
              <a:schemeClr val="bg1"/>
            </a:solidFill>
          </a:ln>
        </c:spPr>
        <c:txPr>
          <a:bodyPr/>
          <a:lstStyle/>
          <a:p>
            <a:pPr>
              <a:defRPr sz="1100" b="1" i="0" baseline="0">
                <a:solidFill>
                  <a:srgbClr val="FF0000"/>
                </a:solidFill>
              </a:defRPr>
            </a:pPr>
            <a:endParaRPr lang="en-US"/>
          </a:p>
        </c:txPr>
        <c:crossAx val="2144399000"/>
        <c:crosses val="max"/>
        <c:crossBetween val="between"/>
      </c:valAx>
      <c:catAx>
        <c:axId val="2144399000"/>
        <c:scaling>
          <c:orientation val="minMax"/>
        </c:scaling>
        <c:delete val="1"/>
        <c:axPos val="b"/>
        <c:majorTickMark val="out"/>
        <c:minorTickMark val="none"/>
        <c:tickLblPos val="nextTo"/>
        <c:crossAx val="2144421464"/>
        <c:crosses val="autoZero"/>
        <c:auto val="1"/>
        <c:lblAlgn val="ctr"/>
        <c:lblOffset val="100"/>
        <c:noMultiLvlLbl val="0"/>
      </c:catAx>
      <c:spPr>
        <a:solidFill>
          <a:schemeClr val="bg1">
            <a:lumMod val="95000"/>
          </a:schemeClr>
        </a:solidFill>
      </c:spPr>
    </c:plotArea>
    <c:plotVisOnly val="1"/>
    <c:dispBlanksAs val="span"/>
    <c:showDLblsOverMax val="0"/>
  </c:chart>
  <c:spPr>
    <a:ln>
      <a:solidFill>
        <a:schemeClr val="bg1"/>
      </a:solidFill>
    </a:ln>
  </c:spPr>
  <c:printSettings>
    <c:headerFooter/>
    <c:pageMargins b="1.0" l="0.75" r="0.75" t="1.0" header="0.5" footer="0.5"/>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814100704517198"/>
          <c:y val="0.263549062471897"/>
          <c:w val="0.894030844828607"/>
          <c:h val="0.647976148798846"/>
        </c:manualLayout>
      </c:layout>
      <c:areaChart>
        <c:grouping val="standard"/>
        <c:varyColors val="0"/>
        <c:ser>
          <c:idx val="2"/>
          <c:order val="2"/>
          <c:tx>
            <c:v>RECESSION</c:v>
          </c:tx>
          <c:spPr>
            <a:solidFill>
              <a:schemeClr val="bg1">
                <a:lumMod val="85000"/>
              </a:schemeClr>
            </a:solidFill>
            <a:ln>
              <a:noFill/>
            </a:ln>
          </c:spPr>
          <c:val>
            <c:numRef>
              <c:f>OIL!$N$1484:$N$1810</c:f>
              <c:numCache>
                <c:formatCode>General</c:formatCode>
                <c:ptCount val="327"/>
                <c:pt idx="110" formatCode="_-* #,##0_-;\-* #,##0_-;_-* &quot;-&quot;??_-;_-@_-">
                  <c:v>70000.0</c:v>
                </c:pt>
                <c:pt idx="111" formatCode="_-* #,##0_-;\-* #,##0_-;_-* &quot;-&quot;??_-;_-@_-">
                  <c:v>70000.0</c:v>
                </c:pt>
                <c:pt idx="112" formatCode="_-* #,##0_-;\-* #,##0_-;_-* &quot;-&quot;??_-;_-@_-">
                  <c:v>70000.0</c:v>
                </c:pt>
                <c:pt idx="113" formatCode="_-* #,##0_-;\-* #,##0_-;_-* &quot;-&quot;??_-;_-@_-">
                  <c:v>70000.0</c:v>
                </c:pt>
                <c:pt idx="114" formatCode="_-* #,##0_-;\-* #,##0_-;_-* &quot;-&quot;??_-;_-@_-">
                  <c:v>70000.0</c:v>
                </c:pt>
                <c:pt idx="115" formatCode="_-* #,##0_-;\-* #,##0_-;_-* &quot;-&quot;??_-;_-@_-">
                  <c:v>70000.0</c:v>
                </c:pt>
                <c:pt idx="116" formatCode="_-* #,##0_-;\-* #,##0_-;_-* &quot;-&quot;??_-;_-@_-">
                  <c:v>70000.0</c:v>
                </c:pt>
                <c:pt idx="117" formatCode="_-* #,##0_-;\-* #,##0_-;_-* &quot;-&quot;??_-;_-@_-">
                  <c:v>70000.0</c:v>
                </c:pt>
                <c:pt idx="118" formatCode="_-* #,##0_-;\-* #,##0_-;_-* &quot;-&quot;??_-;_-@_-">
                  <c:v>70000.0</c:v>
                </c:pt>
                <c:pt idx="119" formatCode="_-* #,##0_-;\-* #,##0_-;_-* &quot;-&quot;??_-;_-@_-">
                  <c:v>70000.0</c:v>
                </c:pt>
                <c:pt idx="192" formatCode="_-* #,##0_-;\-* #,##0_-;_-* &quot;-&quot;??_-;_-@_-">
                  <c:v>70000.0</c:v>
                </c:pt>
                <c:pt idx="193" formatCode="_-* #,##0_-;\-* #,##0_-;_-* &quot;-&quot;??_-;_-@_-">
                  <c:v>70000.0</c:v>
                </c:pt>
                <c:pt idx="194" formatCode="_-* #,##0_-;\-* #,##0_-;_-* &quot;-&quot;??_-;_-@_-">
                  <c:v>70000.0</c:v>
                </c:pt>
                <c:pt idx="195" formatCode="_-* #,##0_-;\-* #,##0_-;_-* &quot;-&quot;??_-;_-@_-">
                  <c:v>70000.0</c:v>
                </c:pt>
                <c:pt idx="196" formatCode="_-* #,##0_-;\-* #,##0_-;_-* &quot;-&quot;??_-;_-@_-">
                  <c:v>70000.0</c:v>
                </c:pt>
                <c:pt idx="197" formatCode="_-* #,##0_-;\-* #,##0_-;_-* &quot;-&quot;??_-;_-@_-">
                  <c:v>70000.0</c:v>
                </c:pt>
                <c:pt idx="198" formatCode="_-* #,##0_-;\-* #,##0_-;_-* &quot;-&quot;??_-;_-@_-">
                  <c:v>70000.0</c:v>
                </c:pt>
                <c:pt idx="199" formatCode="_-* #,##0_-;\-* #,##0_-;_-* &quot;-&quot;??_-;_-@_-">
                  <c:v>70000.0</c:v>
                </c:pt>
                <c:pt idx="200" formatCode="_-* #,##0_-;\-* #,##0_-;_-* &quot;-&quot;??_-;_-@_-">
                  <c:v>70000.0</c:v>
                </c:pt>
                <c:pt idx="201" formatCode="_-* #,##0_-;\-* #,##0_-;_-* &quot;-&quot;??_-;_-@_-">
                  <c:v>70000.0</c:v>
                </c:pt>
                <c:pt idx="202" formatCode="_-* #,##0_-;\-* #,##0_-;_-* &quot;-&quot;??_-;_-@_-">
                  <c:v>70000.0</c:v>
                </c:pt>
                <c:pt idx="203" formatCode="_-* #,##0_-;\-* #,##0_-;_-* &quot;-&quot;??_-;_-@_-">
                  <c:v>70000.0</c:v>
                </c:pt>
                <c:pt idx="204" formatCode="_-* #,##0_-;\-* #,##0_-;_-* &quot;-&quot;??_-;_-@_-">
                  <c:v>70000.0</c:v>
                </c:pt>
                <c:pt idx="205" formatCode="_-* #,##0_-;\-* #,##0_-;_-* &quot;-&quot;??_-;_-@_-">
                  <c:v>70000.0</c:v>
                </c:pt>
                <c:pt idx="206" formatCode="_-* #,##0_-;\-* #,##0_-;_-* &quot;-&quot;??_-;_-@_-">
                  <c:v>70000.0</c:v>
                </c:pt>
                <c:pt idx="207" formatCode="_-* #,##0_-;\-* #,##0_-;_-* &quot;-&quot;??_-;_-@_-">
                  <c:v>70000.0</c:v>
                </c:pt>
                <c:pt idx="208" formatCode="_-* #,##0_-;\-* #,##0_-;_-* &quot;-&quot;??_-;_-@_-">
                  <c:v>70000.0</c:v>
                </c:pt>
                <c:pt idx="209" formatCode="_-* #,##0_-;\-* #,##0_-;_-* &quot;-&quot;??_-;_-@_-">
                  <c:v>70000.0</c:v>
                </c:pt>
              </c:numCache>
            </c:numRef>
          </c:val>
        </c:ser>
        <c:dLbls>
          <c:showLegendKey val="0"/>
          <c:showVal val="0"/>
          <c:showCatName val="0"/>
          <c:showSerName val="0"/>
          <c:showPercent val="0"/>
          <c:showBubbleSize val="0"/>
        </c:dLbls>
        <c:axId val="-2147240520"/>
        <c:axId val="-2146464888"/>
      </c:areaChart>
      <c:barChart>
        <c:barDir val="col"/>
        <c:grouping val="clustered"/>
        <c:varyColors val="0"/>
        <c:ser>
          <c:idx val="0"/>
          <c:order val="0"/>
          <c:tx>
            <c:v>Sales$</c:v>
          </c:tx>
          <c:spPr>
            <a:effectLst>
              <a:outerShdw blurRad="50800" dist="38100" dir="2700000" algn="tl" rotWithShape="0">
                <a:srgbClr val="000000">
                  <a:alpha val="43000"/>
                </a:srgbClr>
              </a:outerShdw>
            </a:effectLst>
          </c:spPr>
          <c:invertIfNegative val="0"/>
          <c:cat>
            <c:strRef>
              <c:f>OIL!$J$1484:$J$1810</c:f>
              <c:strCache>
                <c:ptCount val="325"/>
                <c:pt idx="0">
                  <c:v>92</c:v>
                </c:pt>
                <c:pt idx="12">
                  <c:v>93</c:v>
                </c:pt>
                <c:pt idx="24">
                  <c:v>94</c:v>
                </c:pt>
                <c:pt idx="36">
                  <c:v>95</c:v>
                </c:pt>
                <c:pt idx="48">
                  <c:v>96</c:v>
                </c:pt>
                <c:pt idx="60">
                  <c:v>97</c:v>
                </c:pt>
                <c:pt idx="72">
                  <c:v>98</c:v>
                </c:pt>
                <c:pt idx="84">
                  <c:v>99</c:v>
                </c:pt>
                <c:pt idx="96">
                  <c:v>00</c:v>
                </c:pt>
                <c:pt idx="108">
                  <c:v>01</c:v>
                </c:pt>
                <c:pt idx="120">
                  <c:v>02</c:v>
                </c:pt>
                <c:pt idx="132">
                  <c:v>03</c:v>
                </c:pt>
                <c:pt idx="144">
                  <c:v>04</c:v>
                </c:pt>
                <c:pt idx="156">
                  <c:v>05</c:v>
                </c:pt>
                <c:pt idx="168">
                  <c:v>06</c:v>
                </c:pt>
                <c:pt idx="180">
                  <c:v>07</c:v>
                </c:pt>
                <c:pt idx="192">
                  <c:v>08</c:v>
                </c:pt>
                <c:pt idx="204">
                  <c:v>09</c:v>
                </c:pt>
                <c:pt idx="216">
                  <c:v>10</c:v>
                </c:pt>
                <c:pt idx="228">
                  <c:v>11</c:v>
                </c:pt>
                <c:pt idx="240">
                  <c:v>12</c:v>
                </c:pt>
                <c:pt idx="252">
                  <c:v>13</c:v>
                </c:pt>
                <c:pt idx="264">
                  <c:v>14</c:v>
                </c:pt>
                <c:pt idx="276">
                  <c:v>15</c:v>
                </c:pt>
                <c:pt idx="288">
                  <c:v>16</c:v>
                </c:pt>
                <c:pt idx="300">
                  <c:v>17</c:v>
                </c:pt>
                <c:pt idx="312">
                  <c:v>18</c:v>
                </c:pt>
                <c:pt idx="324">
                  <c:v>19</c:v>
                </c:pt>
              </c:strCache>
            </c:strRef>
          </c:cat>
          <c:val>
            <c:numRef>
              <c:f>OIL!$K$1484:$K$1810</c:f>
              <c:numCache>
                <c:formatCode>"$"#,##0.0;\-"$"#,##0.0</c:formatCode>
                <c:ptCount val="327"/>
                <c:pt idx="0">
                  <c:v>12803.0</c:v>
                </c:pt>
                <c:pt idx="1">
                  <c:v>12601.0</c:v>
                </c:pt>
                <c:pt idx="2">
                  <c:v>12639.0</c:v>
                </c:pt>
                <c:pt idx="3">
                  <c:v>12710.0</c:v>
                </c:pt>
                <c:pt idx="4">
                  <c:v>12870.0</c:v>
                </c:pt>
                <c:pt idx="5">
                  <c:v>12886.0</c:v>
                </c:pt>
                <c:pt idx="6">
                  <c:v>12966.0</c:v>
                </c:pt>
                <c:pt idx="7">
                  <c:v>13092.0</c:v>
                </c:pt>
                <c:pt idx="8">
                  <c:v>13246.0</c:v>
                </c:pt>
                <c:pt idx="9">
                  <c:v>13304.0</c:v>
                </c:pt>
                <c:pt idx="10">
                  <c:v>13358.0</c:v>
                </c:pt>
                <c:pt idx="11">
                  <c:v>13475.0</c:v>
                </c:pt>
                <c:pt idx="12">
                  <c:v>13398.0</c:v>
                </c:pt>
                <c:pt idx="13">
                  <c:v>13596.0</c:v>
                </c:pt>
                <c:pt idx="14">
                  <c:v>13487.0</c:v>
                </c:pt>
                <c:pt idx="15">
                  <c:v>13539.0</c:v>
                </c:pt>
                <c:pt idx="16">
                  <c:v>13521.0</c:v>
                </c:pt>
                <c:pt idx="17">
                  <c:v>13461.0</c:v>
                </c:pt>
                <c:pt idx="18">
                  <c:v>13502.0</c:v>
                </c:pt>
                <c:pt idx="19">
                  <c:v>13372.0</c:v>
                </c:pt>
                <c:pt idx="20">
                  <c:v>13416.0</c:v>
                </c:pt>
                <c:pt idx="21">
                  <c:v>13755.0</c:v>
                </c:pt>
                <c:pt idx="22">
                  <c:v>13754.0</c:v>
                </c:pt>
                <c:pt idx="23">
                  <c:v>13627.0</c:v>
                </c:pt>
                <c:pt idx="24">
                  <c:v>13656.0</c:v>
                </c:pt>
                <c:pt idx="25">
                  <c:v>13875.0</c:v>
                </c:pt>
                <c:pt idx="26">
                  <c:v>13911.0</c:v>
                </c:pt>
                <c:pt idx="27">
                  <c:v>13867.0</c:v>
                </c:pt>
                <c:pt idx="28">
                  <c:v>13773.0</c:v>
                </c:pt>
                <c:pt idx="29">
                  <c:v>14059.0</c:v>
                </c:pt>
                <c:pt idx="30">
                  <c:v>14322.0</c:v>
                </c:pt>
                <c:pt idx="31">
                  <c:v>14685.0</c:v>
                </c:pt>
                <c:pt idx="32">
                  <c:v>14649.0</c:v>
                </c:pt>
                <c:pt idx="33">
                  <c:v>14709.0</c:v>
                </c:pt>
                <c:pt idx="34">
                  <c:v>14878.0</c:v>
                </c:pt>
                <c:pt idx="35">
                  <c:v>14885.0</c:v>
                </c:pt>
                <c:pt idx="36">
                  <c:v>14915.0</c:v>
                </c:pt>
                <c:pt idx="37">
                  <c:v>14963.0</c:v>
                </c:pt>
                <c:pt idx="38">
                  <c:v>14921.0</c:v>
                </c:pt>
                <c:pt idx="39">
                  <c:v>15021.0</c:v>
                </c:pt>
                <c:pt idx="40">
                  <c:v>15215.0</c:v>
                </c:pt>
                <c:pt idx="41">
                  <c:v>15333.0</c:v>
                </c:pt>
                <c:pt idx="42">
                  <c:v>15249.0</c:v>
                </c:pt>
                <c:pt idx="43">
                  <c:v>15227.0</c:v>
                </c:pt>
                <c:pt idx="44">
                  <c:v>15194.0</c:v>
                </c:pt>
                <c:pt idx="45">
                  <c:v>15007.0</c:v>
                </c:pt>
                <c:pt idx="46">
                  <c:v>14981.0</c:v>
                </c:pt>
                <c:pt idx="47">
                  <c:v>15246.0</c:v>
                </c:pt>
                <c:pt idx="48">
                  <c:v>15479.0</c:v>
                </c:pt>
                <c:pt idx="49">
                  <c:v>15457.0</c:v>
                </c:pt>
                <c:pt idx="50">
                  <c:v>15951.0</c:v>
                </c:pt>
                <c:pt idx="51">
                  <c:v>16252.0</c:v>
                </c:pt>
                <c:pt idx="52">
                  <c:v>16488.0</c:v>
                </c:pt>
                <c:pt idx="53">
                  <c:v>16352.0</c:v>
                </c:pt>
                <c:pt idx="54">
                  <c:v>16075.0</c:v>
                </c:pt>
                <c:pt idx="55">
                  <c:v>16066.0</c:v>
                </c:pt>
                <c:pt idx="56">
                  <c:v>16088.0</c:v>
                </c:pt>
                <c:pt idx="57">
                  <c:v>16360.0</c:v>
                </c:pt>
                <c:pt idx="58">
                  <c:v>16602.0</c:v>
                </c:pt>
                <c:pt idx="59">
                  <c:v>16759.0</c:v>
                </c:pt>
                <c:pt idx="60">
                  <c:v>16938.0</c:v>
                </c:pt>
                <c:pt idx="61">
                  <c:v>16984.0</c:v>
                </c:pt>
                <c:pt idx="62">
                  <c:v>16969.0</c:v>
                </c:pt>
                <c:pt idx="63">
                  <c:v>16613.0</c:v>
                </c:pt>
                <c:pt idx="64">
                  <c:v>16367.0</c:v>
                </c:pt>
                <c:pt idx="65">
                  <c:v>16378.0</c:v>
                </c:pt>
                <c:pt idx="66">
                  <c:v>16396.0</c:v>
                </c:pt>
                <c:pt idx="67">
                  <c:v>16682.0</c:v>
                </c:pt>
                <c:pt idx="68">
                  <c:v>16757.0</c:v>
                </c:pt>
                <c:pt idx="69">
                  <c:v>16711.0</c:v>
                </c:pt>
                <c:pt idx="70">
                  <c:v>16638.0</c:v>
                </c:pt>
                <c:pt idx="71">
                  <c:v>16536.0</c:v>
                </c:pt>
                <c:pt idx="72">
                  <c:v>16225.0</c:v>
                </c:pt>
                <c:pt idx="73">
                  <c:v>16054.0</c:v>
                </c:pt>
                <c:pt idx="74">
                  <c:v>15703.0</c:v>
                </c:pt>
                <c:pt idx="75">
                  <c:v>15798.0</c:v>
                </c:pt>
                <c:pt idx="76">
                  <c:v>16057.0</c:v>
                </c:pt>
                <c:pt idx="77">
                  <c:v>15933.0</c:v>
                </c:pt>
                <c:pt idx="78">
                  <c:v>16087.0</c:v>
                </c:pt>
                <c:pt idx="79">
                  <c:v>15851.0</c:v>
                </c:pt>
                <c:pt idx="80">
                  <c:v>15812.0</c:v>
                </c:pt>
                <c:pt idx="81">
                  <c:v>15948.0</c:v>
                </c:pt>
                <c:pt idx="82">
                  <c:v>16014.0</c:v>
                </c:pt>
                <c:pt idx="83">
                  <c:v>16399.0</c:v>
                </c:pt>
                <c:pt idx="84">
                  <c:v>16394.0</c:v>
                </c:pt>
                <c:pt idx="85">
                  <c:v>16309.0</c:v>
                </c:pt>
                <c:pt idx="86">
                  <c:v>16529.0</c:v>
                </c:pt>
                <c:pt idx="87">
                  <c:v>17115.0</c:v>
                </c:pt>
                <c:pt idx="88">
                  <c:v>17186.0</c:v>
                </c:pt>
                <c:pt idx="89">
                  <c:v>17070.0</c:v>
                </c:pt>
                <c:pt idx="90">
                  <c:v>17704.0</c:v>
                </c:pt>
                <c:pt idx="91">
                  <c:v>18135.0</c:v>
                </c:pt>
                <c:pt idx="92">
                  <c:v>18339.0</c:v>
                </c:pt>
                <c:pt idx="93">
                  <c:v>18632.0</c:v>
                </c:pt>
                <c:pt idx="94">
                  <c:v>18992.0</c:v>
                </c:pt>
                <c:pt idx="95">
                  <c:v>20095.0</c:v>
                </c:pt>
                <c:pt idx="96">
                  <c:v>19358.0</c:v>
                </c:pt>
                <c:pt idx="97">
                  <c:v>20214.0</c:v>
                </c:pt>
                <c:pt idx="98">
                  <c:v>20819.0</c:v>
                </c:pt>
                <c:pt idx="99">
                  <c:v>19907.0</c:v>
                </c:pt>
                <c:pt idx="100">
                  <c:v>20242.0</c:v>
                </c:pt>
                <c:pt idx="101">
                  <c:v>20885.0</c:v>
                </c:pt>
                <c:pt idx="102">
                  <c:v>20905.0</c:v>
                </c:pt>
                <c:pt idx="103">
                  <c:v>20574.0</c:v>
                </c:pt>
                <c:pt idx="104">
                  <c:v>21327.0</c:v>
                </c:pt>
                <c:pt idx="105">
                  <c:v>21412.0</c:v>
                </c:pt>
                <c:pt idx="106">
                  <c:v>21906.0</c:v>
                </c:pt>
                <c:pt idx="107">
                  <c:v>22124.0</c:v>
                </c:pt>
                <c:pt idx="108">
                  <c:v>21931.0</c:v>
                </c:pt>
                <c:pt idx="109">
                  <c:v>21615.0</c:v>
                </c:pt>
                <c:pt idx="110">
                  <c:v>20652.0</c:v>
                </c:pt>
                <c:pt idx="111">
                  <c:v>21618.0</c:v>
                </c:pt>
                <c:pt idx="112">
                  <c:v>22628.0</c:v>
                </c:pt>
                <c:pt idx="113">
                  <c:v>21928.0</c:v>
                </c:pt>
                <c:pt idx="114">
                  <c:v>20686.0</c:v>
                </c:pt>
                <c:pt idx="115">
                  <c:v>20878.0</c:v>
                </c:pt>
                <c:pt idx="116">
                  <c:v>21336.0</c:v>
                </c:pt>
                <c:pt idx="117">
                  <c:v>20033.0</c:v>
                </c:pt>
                <c:pt idx="118">
                  <c:v>19245.0</c:v>
                </c:pt>
                <c:pt idx="119">
                  <c:v>18950.0</c:v>
                </c:pt>
                <c:pt idx="120">
                  <c:v>19130.0</c:v>
                </c:pt>
                <c:pt idx="121">
                  <c:v>19068.0</c:v>
                </c:pt>
                <c:pt idx="122">
                  <c:v>19813.0</c:v>
                </c:pt>
                <c:pt idx="123">
                  <c:v>20856.0</c:v>
                </c:pt>
                <c:pt idx="124">
                  <c:v>20930.0</c:v>
                </c:pt>
                <c:pt idx="125">
                  <c:v>20733.0</c:v>
                </c:pt>
                <c:pt idx="126">
                  <c:v>21438.0</c:v>
                </c:pt>
                <c:pt idx="127">
                  <c:v>21182.0</c:v>
                </c:pt>
                <c:pt idx="128">
                  <c:v>21272.0</c:v>
                </c:pt>
                <c:pt idx="129">
                  <c:v>21659.0</c:v>
                </c:pt>
                <c:pt idx="130">
                  <c:v>22009.0</c:v>
                </c:pt>
                <c:pt idx="131">
                  <c:v>22464.0</c:v>
                </c:pt>
                <c:pt idx="132">
                  <c:v>23073.0</c:v>
                </c:pt>
                <c:pt idx="133">
                  <c:v>23885.0</c:v>
                </c:pt>
                <c:pt idx="134">
                  <c:v>23968.0</c:v>
                </c:pt>
                <c:pt idx="135">
                  <c:v>22581.0</c:v>
                </c:pt>
                <c:pt idx="136">
                  <c:v>21810.0</c:v>
                </c:pt>
                <c:pt idx="137">
                  <c:v>21777.0</c:v>
                </c:pt>
                <c:pt idx="138">
                  <c:v>22196.0</c:v>
                </c:pt>
                <c:pt idx="139">
                  <c:v>23073.0</c:v>
                </c:pt>
                <c:pt idx="140">
                  <c:v>23214.0</c:v>
                </c:pt>
                <c:pt idx="141">
                  <c:v>22714.0</c:v>
                </c:pt>
                <c:pt idx="142">
                  <c:v>23472.0</c:v>
                </c:pt>
                <c:pt idx="143">
                  <c:v>23994.0</c:v>
                </c:pt>
                <c:pt idx="144">
                  <c:v>24889.0</c:v>
                </c:pt>
                <c:pt idx="145">
                  <c:v>25256.0</c:v>
                </c:pt>
                <c:pt idx="146">
                  <c:v>25679.0</c:v>
                </c:pt>
                <c:pt idx="147">
                  <c:v>25518.0</c:v>
                </c:pt>
                <c:pt idx="148">
                  <c:v>27011.0</c:v>
                </c:pt>
                <c:pt idx="149">
                  <c:v>27050.0</c:v>
                </c:pt>
                <c:pt idx="150">
                  <c:v>26745.0</c:v>
                </c:pt>
                <c:pt idx="151">
                  <c:v>26552.0</c:v>
                </c:pt>
                <c:pt idx="152">
                  <c:v>27161.0</c:v>
                </c:pt>
                <c:pt idx="153">
                  <c:v>28656.0</c:v>
                </c:pt>
                <c:pt idx="154">
                  <c:v>29349.0</c:v>
                </c:pt>
                <c:pt idx="155">
                  <c:v>29046.0</c:v>
                </c:pt>
                <c:pt idx="156">
                  <c:v>28375.0</c:v>
                </c:pt>
                <c:pt idx="157">
                  <c:v>29015.0</c:v>
                </c:pt>
                <c:pt idx="158">
                  <c:v>29498.0</c:v>
                </c:pt>
                <c:pt idx="159">
                  <c:v>30009.0</c:v>
                </c:pt>
                <c:pt idx="160">
                  <c:v>29140.0</c:v>
                </c:pt>
                <c:pt idx="161">
                  <c:v>29889.0</c:v>
                </c:pt>
                <c:pt idx="162">
                  <c:v>30976.0</c:v>
                </c:pt>
                <c:pt idx="163">
                  <c:v>33399.0</c:v>
                </c:pt>
                <c:pt idx="164">
                  <c:v>36116.0</c:v>
                </c:pt>
                <c:pt idx="165">
                  <c:v>35911.0</c:v>
                </c:pt>
                <c:pt idx="166">
                  <c:v>33185.0</c:v>
                </c:pt>
                <c:pt idx="167">
                  <c:v>33154.0</c:v>
                </c:pt>
                <c:pt idx="168">
                  <c:v>34298.0</c:v>
                </c:pt>
                <c:pt idx="169">
                  <c:v>34174.0</c:v>
                </c:pt>
                <c:pt idx="170">
                  <c:v>34195.0</c:v>
                </c:pt>
                <c:pt idx="171">
                  <c:v>35646.0</c:v>
                </c:pt>
                <c:pt idx="172">
                  <c:v>36159.0</c:v>
                </c:pt>
                <c:pt idx="173">
                  <c:v>36228.0</c:v>
                </c:pt>
                <c:pt idx="174">
                  <c:v>36963.0</c:v>
                </c:pt>
                <c:pt idx="175">
                  <c:v>37696.0</c:v>
                </c:pt>
                <c:pt idx="176">
                  <c:v>34935.0</c:v>
                </c:pt>
                <c:pt idx="177">
                  <c:v>32912.0</c:v>
                </c:pt>
                <c:pt idx="178">
                  <c:v>33322.0</c:v>
                </c:pt>
                <c:pt idx="179">
                  <c:v>34895.0</c:v>
                </c:pt>
                <c:pt idx="180">
                  <c:v>34244.0</c:v>
                </c:pt>
                <c:pt idx="181">
                  <c:v>34932.0</c:v>
                </c:pt>
                <c:pt idx="182">
                  <c:v>35999.0</c:v>
                </c:pt>
                <c:pt idx="183">
                  <c:v>36350.0</c:v>
                </c:pt>
                <c:pt idx="184">
                  <c:v>37996.0</c:v>
                </c:pt>
                <c:pt idx="185">
                  <c:v>37310.0</c:v>
                </c:pt>
                <c:pt idx="186">
                  <c:v>36963.0</c:v>
                </c:pt>
                <c:pt idx="187">
                  <c:v>37223.0</c:v>
                </c:pt>
                <c:pt idx="188">
                  <c:v>38210.0</c:v>
                </c:pt>
                <c:pt idx="189">
                  <c:v>39307.0</c:v>
                </c:pt>
                <c:pt idx="190">
                  <c:v>41985.0</c:v>
                </c:pt>
                <c:pt idx="191">
                  <c:v>41593.0</c:v>
                </c:pt>
                <c:pt idx="192">
                  <c:v>42423.0</c:v>
                </c:pt>
                <c:pt idx="193">
                  <c:v>42504.0</c:v>
                </c:pt>
                <c:pt idx="194">
                  <c:v>43044.0</c:v>
                </c:pt>
                <c:pt idx="195">
                  <c:v>42933.0</c:v>
                </c:pt>
                <c:pt idx="196">
                  <c:v>44344.0</c:v>
                </c:pt>
                <c:pt idx="197">
                  <c:v>46547.0</c:v>
                </c:pt>
                <c:pt idx="198">
                  <c:v>46813.0</c:v>
                </c:pt>
                <c:pt idx="199">
                  <c:v>45645.0</c:v>
                </c:pt>
                <c:pt idx="200">
                  <c:v>45777.0</c:v>
                </c:pt>
                <c:pt idx="201">
                  <c:v>40584.0</c:v>
                </c:pt>
                <c:pt idx="202">
                  <c:v>31776.0</c:v>
                </c:pt>
                <c:pt idx="203">
                  <c:v>27999.0</c:v>
                </c:pt>
                <c:pt idx="204">
                  <c:v>28818.0</c:v>
                </c:pt>
                <c:pt idx="205">
                  <c:v>29860.0</c:v>
                </c:pt>
                <c:pt idx="206">
                  <c:v>28825.0</c:v>
                </c:pt>
                <c:pt idx="207">
                  <c:v>28747.0</c:v>
                </c:pt>
                <c:pt idx="208">
                  <c:v>30488.0</c:v>
                </c:pt>
                <c:pt idx="209">
                  <c:v>33375.0</c:v>
                </c:pt>
                <c:pt idx="210">
                  <c:v>33066.0</c:v>
                </c:pt>
                <c:pt idx="211">
                  <c:v>34658.0</c:v>
                </c:pt>
                <c:pt idx="212">
                  <c:v>34800.0</c:v>
                </c:pt>
                <c:pt idx="213">
                  <c:v>34885.0</c:v>
                </c:pt>
                <c:pt idx="214">
                  <c:v>36573.0</c:v>
                </c:pt>
                <c:pt idx="215">
                  <c:v>37182.0</c:v>
                </c:pt>
                <c:pt idx="216">
                  <c:v>37358.0</c:v>
                </c:pt>
                <c:pt idx="217">
                  <c:v>36950.0</c:v>
                </c:pt>
                <c:pt idx="218">
                  <c:v>37160.0</c:v>
                </c:pt>
                <c:pt idx="219">
                  <c:v>37182.0</c:v>
                </c:pt>
                <c:pt idx="220">
                  <c:v>36537.0</c:v>
                </c:pt>
                <c:pt idx="221">
                  <c:v>35809.0</c:v>
                </c:pt>
                <c:pt idx="222">
                  <c:v>35731.0</c:v>
                </c:pt>
                <c:pt idx="223">
                  <c:v>36189.0</c:v>
                </c:pt>
                <c:pt idx="224">
                  <c:v>37319.0</c:v>
                </c:pt>
                <c:pt idx="225">
                  <c:v>38519.0</c:v>
                </c:pt>
                <c:pt idx="226">
                  <c:v>39272.0</c:v>
                </c:pt>
                <c:pt idx="227">
                  <c:v>41279.0</c:v>
                </c:pt>
                <c:pt idx="228">
                  <c:v>41732.0</c:v>
                </c:pt>
                <c:pt idx="229">
                  <c:v>42294.0</c:v>
                </c:pt>
                <c:pt idx="230">
                  <c:v>43737.0</c:v>
                </c:pt>
                <c:pt idx="231">
                  <c:v>44604.0</c:v>
                </c:pt>
                <c:pt idx="232">
                  <c:v>45300.0</c:v>
                </c:pt>
                <c:pt idx="233">
                  <c:v>44698.0</c:v>
                </c:pt>
                <c:pt idx="234">
                  <c:v>44712.0</c:v>
                </c:pt>
                <c:pt idx="235">
                  <c:v>45159.0</c:v>
                </c:pt>
                <c:pt idx="236">
                  <c:v>45127.0</c:v>
                </c:pt>
                <c:pt idx="237">
                  <c:v>44846.0</c:v>
                </c:pt>
                <c:pt idx="238">
                  <c:v>45622.0</c:v>
                </c:pt>
                <c:pt idx="239">
                  <c:v>45243.0</c:v>
                </c:pt>
                <c:pt idx="240">
                  <c:v>45702.0</c:v>
                </c:pt>
                <c:pt idx="241">
                  <c:v>47171.0</c:v>
                </c:pt>
                <c:pt idx="242">
                  <c:v>47448.0</c:v>
                </c:pt>
                <c:pt idx="243">
                  <c:v>46913.0</c:v>
                </c:pt>
                <c:pt idx="244">
                  <c:v>45808.0</c:v>
                </c:pt>
                <c:pt idx="245">
                  <c:v>43811.0</c:v>
                </c:pt>
                <c:pt idx="246">
                  <c:v>43484.0</c:v>
                </c:pt>
                <c:pt idx="247">
                  <c:v>46434.0</c:v>
                </c:pt>
                <c:pt idx="248">
                  <c:v>46966.0</c:v>
                </c:pt>
                <c:pt idx="249">
                  <c:v>48212.0</c:v>
                </c:pt>
                <c:pt idx="250">
                  <c:v>46822.0</c:v>
                </c:pt>
                <c:pt idx="251">
                  <c:v>45787.0</c:v>
                </c:pt>
                <c:pt idx="252">
                  <c:v>45970.0</c:v>
                </c:pt>
                <c:pt idx="253">
                  <c:v>48839.0</c:v>
                </c:pt>
                <c:pt idx="254">
                  <c:v>47298.0</c:v>
                </c:pt>
                <c:pt idx="255">
                  <c:v>45963.0</c:v>
                </c:pt>
                <c:pt idx="256">
                  <c:v>45341.0</c:v>
                </c:pt>
                <c:pt idx="257">
                  <c:v>45484.0</c:v>
                </c:pt>
                <c:pt idx="258">
                  <c:v>45706.0</c:v>
                </c:pt>
                <c:pt idx="259">
                  <c:v>45216.0</c:v>
                </c:pt>
                <c:pt idx="260">
                  <c:v>45245.0</c:v>
                </c:pt>
                <c:pt idx="261">
                  <c:v>44633.0</c:v>
                </c:pt>
                <c:pt idx="262">
                  <c:v>44267.0</c:v>
                </c:pt>
                <c:pt idx="263">
                  <c:v>46076.0</c:v>
                </c:pt>
                <c:pt idx="264">
                  <c:v>46564.0</c:v>
                </c:pt>
                <c:pt idx="265">
                  <c:v>46817.0</c:v>
                </c:pt>
                <c:pt idx="266">
                  <c:v>46079.0</c:v>
                </c:pt>
                <c:pt idx="267">
                  <c:v>46508.0</c:v>
                </c:pt>
                <c:pt idx="268" formatCode="&quot;$&quot;#,##0.0">
                  <c:v>46103.0</c:v>
                </c:pt>
                <c:pt idx="269" formatCode="&quot;$&quot;#,##0.0">
                  <c:v>45296.0</c:v>
                </c:pt>
                <c:pt idx="270" formatCode="&quot;$&quot;#,##0.0">
                  <c:v>45085.0</c:v>
                </c:pt>
                <c:pt idx="271" formatCode="&quot;$&quot;#,##0.0">
                  <c:v>45150.0</c:v>
                </c:pt>
                <c:pt idx="272" formatCode="&quot;$&quot;#,##0.0">
                  <c:v>44770.0</c:v>
                </c:pt>
                <c:pt idx="273" formatCode="&quot;$&quot;#,##0.0">
                  <c:v>43858.0</c:v>
                </c:pt>
                <c:pt idx="274" formatCode="&quot;$&quot;#,##0.0">
                  <c:v>42689.0</c:v>
                </c:pt>
                <c:pt idx="275" formatCode="&quot;$&quot;#,##0.0">
                  <c:v>39738.0</c:v>
                </c:pt>
                <c:pt idx="276" formatCode="&quot;$&quot;#,##0.0">
                  <c:v>35772.0</c:v>
                </c:pt>
                <c:pt idx="277" formatCode="&quot;$&quot;#,##0.0">
                  <c:v>36853.0</c:v>
                </c:pt>
                <c:pt idx="278" formatCode="&quot;$&quot;#,##0.0">
                  <c:v>37446.0</c:v>
                </c:pt>
                <c:pt idx="279" formatCode="&quot;$&quot;#,##0.0">
                  <c:v>36886.0</c:v>
                </c:pt>
                <c:pt idx="280" formatCode="&quot;$&quot;#,##0.0">
                  <c:v>38304.0</c:v>
                </c:pt>
                <c:pt idx="281" formatCode="&quot;$&quot;#,##0.0">
                  <c:v>39194.0</c:v>
                </c:pt>
                <c:pt idx="282" formatCode="&quot;$&quot;#,##0.0">
                  <c:v>39263.0</c:v>
                </c:pt>
                <c:pt idx="283" formatCode="&quot;$&quot;#,##0.0">
                  <c:v>38115.0</c:v>
                </c:pt>
                <c:pt idx="284" formatCode="&quot;$&quot;#,##0.0">
                  <c:v>35983.0</c:v>
                </c:pt>
                <c:pt idx="285" formatCode="&quot;$&quot;#,##0.0">
                  <c:v>35562.0</c:v>
                </c:pt>
                <c:pt idx="286" formatCode="&quot;$&quot;#,##0.0">
                  <c:v>35056.0</c:v>
                </c:pt>
                <c:pt idx="287" formatCode="&quot;$&quot;#,##0.0">
                  <c:v>34681.0</c:v>
                </c:pt>
                <c:pt idx="288" formatCode="&quot;$&quot;#,##0.0">
                  <c:v>33271.0</c:v>
                </c:pt>
                <c:pt idx="289" formatCode="&quot;$&quot;#,##0.0">
                  <c:v>31576.0</c:v>
                </c:pt>
                <c:pt idx="290" formatCode="&quot;$&quot;#,##0.0">
                  <c:v>32912.0</c:v>
                </c:pt>
                <c:pt idx="291" formatCode="&quot;$&quot;#,##0.0">
                  <c:v>33876.0</c:v>
                </c:pt>
                <c:pt idx="292" formatCode="&quot;$&quot;#,##0.0">
                  <c:v>34763.0</c:v>
                </c:pt>
                <c:pt idx="293" formatCode="&quot;$&quot;#,##0.0">
                  <c:v>35977.0</c:v>
                </c:pt>
                <c:pt idx="294" formatCode="&quot;$&quot;#,##0.0">
                  <c:v>35229.0</c:v>
                </c:pt>
                <c:pt idx="295" formatCode="&quot;$&quot;#,##0.0">
                  <c:v>34588.0</c:v>
                </c:pt>
                <c:pt idx="296" formatCode="&quot;$&quot;#,##0.0">
                  <c:v>35455.0</c:v>
                </c:pt>
                <c:pt idx="297" formatCode="&quot;$&quot;#,##0.0">
                  <c:v>36256.0</c:v>
                </c:pt>
                <c:pt idx="298" formatCode="&quot;$&quot;#,##0.0">
                  <c:v>36074.0</c:v>
                </c:pt>
                <c:pt idx="299" formatCode="&quot;$&quot;#,##0.0">
                  <c:v>37351.0</c:v>
                </c:pt>
                <c:pt idx="300" formatCode="&quot;$&quot;#,##0.0">
                  <c:v>37949.0</c:v>
                </c:pt>
                <c:pt idx="301" formatCode="&quot;$&quot;#,##0.0">
                  <c:v>37919.0</c:v>
                </c:pt>
                <c:pt idx="302" formatCode="&quot;$&quot;#,##0.0">
                  <c:v>37789.0</c:v>
                </c:pt>
                <c:pt idx="303" formatCode="&quot;$&quot;#,##0.0">
                  <c:v>37686.0</c:v>
                </c:pt>
                <c:pt idx="304" formatCode="&quot;$&quot;#,##0.0">
                  <c:v>36425.0</c:v>
                </c:pt>
                <c:pt idx="305" formatCode="&quot;$&quot;#,##0.0">
                  <c:v>35982.0</c:v>
                </c:pt>
                <c:pt idx="306" formatCode="&quot;$&quot;#,##0.0">
                  <c:v>35751.0</c:v>
                </c:pt>
                <c:pt idx="307" formatCode="&quot;$&quot;#,##0.0">
                  <c:v>36936.0</c:v>
                </c:pt>
                <c:pt idx="308" formatCode="&quot;$&quot;#,##0.0">
                  <c:v>39433.0</c:v>
                </c:pt>
                <c:pt idx="309" formatCode="&quot;$&quot;#,##0.0">
                  <c:v>38991.0</c:v>
                </c:pt>
                <c:pt idx="310" formatCode="&quot;$&quot;#,##0.0">
                  <c:v>40486.0</c:v>
                </c:pt>
                <c:pt idx="311" formatCode="&quot;$&quot;#,##0.0">
                  <c:v>41377.0</c:v>
                </c:pt>
                <c:pt idx="312" formatCode="&quot;$&quot;#,##0.0">
                  <c:v>42166.0</c:v>
                </c:pt>
                <c:pt idx="313" formatCode="&quot;$&quot;#,##0.0">
                  <c:v>42276.0</c:v>
                </c:pt>
                <c:pt idx="314" formatCode="&quot;$&quot;#,##0.0">
                  <c:v>41791.0</c:v>
                </c:pt>
                <c:pt idx="315" formatCode="&quot;$&quot;#,##0.0">
                  <c:v>41877.0</c:v>
                </c:pt>
                <c:pt idx="316" formatCode="&quot;$&quot;#,##0.0">
                  <c:v>43074.0</c:v>
                </c:pt>
                <c:pt idx="317" formatCode="&quot;$&quot;#,##0.0">
                  <c:v>43330.0</c:v>
                </c:pt>
                <c:pt idx="318" formatCode="&quot;$&quot;#,##0.0">
                  <c:v>43502.0</c:v>
                </c:pt>
                <c:pt idx="319" formatCode="&quot;$&quot;#,##0.0">
                  <c:v>44206.0</c:v>
                </c:pt>
                <c:pt idx="320" formatCode="&quot;$&quot;#,##0.0">
                  <c:v>43618.0</c:v>
                </c:pt>
                <c:pt idx="321" formatCode="&quot;$&quot;#,##0.0">
                  <c:v>45442.0</c:v>
                </c:pt>
                <c:pt idx="322" formatCode="&quot;$&quot;#,##0.0">
                  <c:v>43515.0</c:v>
                </c:pt>
                <c:pt idx="323" formatCode="&quot;$&quot;#,##0.0">
                  <c:v>40954.0</c:v>
                </c:pt>
                <c:pt idx="324" formatCode="&quot;$&quot;#,##0.0">
                  <c:v>40252.0</c:v>
                </c:pt>
                <c:pt idx="325" formatCode="&quot;$&quot;#,##0.0">
                  <c:v>41654.0</c:v>
                </c:pt>
                <c:pt idx="326" formatCode="&quot;$&quot;#,##0.0">
                  <c:v>43101.0</c:v>
                </c:pt>
              </c:numCache>
            </c:numRef>
          </c:val>
        </c:ser>
        <c:dLbls>
          <c:showLegendKey val="0"/>
          <c:showVal val="0"/>
          <c:showCatName val="0"/>
          <c:showSerName val="0"/>
          <c:showPercent val="0"/>
          <c:showBubbleSize val="0"/>
        </c:dLbls>
        <c:gapWidth val="150"/>
        <c:axId val="-2147240520"/>
        <c:axId val="-2146464888"/>
      </c:barChart>
      <c:lineChart>
        <c:grouping val="standard"/>
        <c:varyColors val="0"/>
        <c:ser>
          <c:idx val="1"/>
          <c:order val="1"/>
          <c:tx>
            <c:v>Retail Gasoline</c:v>
          </c:tx>
          <c:spPr>
            <a:ln w="15875">
              <a:solidFill>
                <a:srgbClr val="FF0000"/>
              </a:solidFill>
            </a:ln>
          </c:spPr>
          <c:marker>
            <c:symbol val="none"/>
          </c:marker>
          <c:val>
            <c:numRef>
              <c:f>OIL!$L$1484:$L$1810</c:f>
              <c:numCache>
                <c:formatCode>"$"#,##0.000</c:formatCode>
                <c:ptCount val="327"/>
                <c:pt idx="0">
                  <c:v>1.022</c:v>
                </c:pt>
                <c:pt idx="1">
                  <c:v>1.006</c:v>
                </c:pt>
                <c:pt idx="2">
                  <c:v>1.013</c:v>
                </c:pt>
                <c:pt idx="3">
                  <c:v>1.052</c:v>
                </c:pt>
                <c:pt idx="4">
                  <c:v>1.107</c:v>
                </c:pt>
                <c:pt idx="5">
                  <c:v>1.145</c:v>
                </c:pt>
                <c:pt idx="6">
                  <c:v>1.137</c:v>
                </c:pt>
                <c:pt idx="7">
                  <c:v>1.122</c:v>
                </c:pt>
                <c:pt idx="8">
                  <c:v>1.122</c:v>
                </c:pt>
                <c:pt idx="9">
                  <c:v>1.114</c:v>
                </c:pt>
                <c:pt idx="10">
                  <c:v>1.111</c:v>
                </c:pt>
                <c:pt idx="11">
                  <c:v>1.078</c:v>
                </c:pt>
                <c:pt idx="12">
                  <c:v>1.062</c:v>
                </c:pt>
                <c:pt idx="13">
                  <c:v>1.054</c:v>
                </c:pt>
                <c:pt idx="14">
                  <c:v>1.052</c:v>
                </c:pt>
                <c:pt idx="15">
                  <c:v>1.078</c:v>
                </c:pt>
                <c:pt idx="16">
                  <c:v>1.1</c:v>
                </c:pt>
                <c:pt idx="17">
                  <c:v>1.097</c:v>
                </c:pt>
                <c:pt idx="18">
                  <c:v>1.078</c:v>
                </c:pt>
                <c:pt idx="19">
                  <c:v>1.062</c:v>
                </c:pt>
                <c:pt idx="20">
                  <c:v>1.05</c:v>
                </c:pt>
                <c:pt idx="21">
                  <c:v>1.092</c:v>
                </c:pt>
                <c:pt idx="22">
                  <c:v>1.066</c:v>
                </c:pt>
                <c:pt idx="23">
                  <c:v>1.014</c:v>
                </c:pt>
                <c:pt idx="24">
                  <c:v>0.998</c:v>
                </c:pt>
                <c:pt idx="25">
                  <c:v>1.009</c:v>
                </c:pt>
                <c:pt idx="26">
                  <c:v>1.008</c:v>
                </c:pt>
                <c:pt idx="27">
                  <c:v>1.027</c:v>
                </c:pt>
                <c:pt idx="28">
                  <c:v>1.047</c:v>
                </c:pt>
                <c:pt idx="29">
                  <c:v>1.078</c:v>
                </c:pt>
                <c:pt idx="30">
                  <c:v>1.106</c:v>
                </c:pt>
                <c:pt idx="31">
                  <c:v>1.155</c:v>
                </c:pt>
                <c:pt idx="32">
                  <c:v>1.144</c:v>
                </c:pt>
                <c:pt idx="33">
                  <c:v>1.114</c:v>
                </c:pt>
                <c:pt idx="34">
                  <c:v>1.119</c:v>
                </c:pt>
                <c:pt idx="35">
                  <c:v>1.129</c:v>
                </c:pt>
                <c:pt idx="36">
                  <c:v>1.13</c:v>
                </c:pt>
                <c:pt idx="37">
                  <c:v>1.12</c:v>
                </c:pt>
                <c:pt idx="38">
                  <c:v>1.119</c:v>
                </c:pt>
                <c:pt idx="39">
                  <c:v>1.157</c:v>
                </c:pt>
                <c:pt idx="40">
                  <c:v>1.225</c:v>
                </c:pt>
                <c:pt idx="41">
                  <c:v>1.239</c:v>
                </c:pt>
                <c:pt idx="42">
                  <c:v>1.201</c:v>
                </c:pt>
                <c:pt idx="43">
                  <c:v>1.17</c:v>
                </c:pt>
                <c:pt idx="44">
                  <c:v>1.158</c:v>
                </c:pt>
                <c:pt idx="45">
                  <c:v>1.134</c:v>
                </c:pt>
                <c:pt idx="46">
                  <c:v>1.109</c:v>
                </c:pt>
                <c:pt idx="47">
                  <c:v>1.118</c:v>
                </c:pt>
                <c:pt idx="48">
                  <c:v>1.137</c:v>
                </c:pt>
                <c:pt idx="49">
                  <c:v>1.136</c:v>
                </c:pt>
                <c:pt idx="50">
                  <c:v>1.183</c:v>
                </c:pt>
                <c:pt idx="51">
                  <c:v>1.275</c:v>
                </c:pt>
                <c:pt idx="52">
                  <c:v>1.324</c:v>
                </c:pt>
                <c:pt idx="53">
                  <c:v>1.3</c:v>
                </c:pt>
                <c:pt idx="54">
                  <c:v>1.272</c:v>
                </c:pt>
                <c:pt idx="55">
                  <c:v>1.251</c:v>
                </c:pt>
                <c:pt idx="56">
                  <c:v>1.247</c:v>
                </c:pt>
                <c:pt idx="57">
                  <c:v>1.249</c:v>
                </c:pt>
                <c:pt idx="58">
                  <c:v>1.278</c:v>
                </c:pt>
                <c:pt idx="59">
                  <c:v>1.282</c:v>
                </c:pt>
                <c:pt idx="60">
                  <c:v>1.283</c:v>
                </c:pt>
                <c:pt idx="61">
                  <c:v>1.276</c:v>
                </c:pt>
                <c:pt idx="62">
                  <c:v>1.251</c:v>
                </c:pt>
                <c:pt idx="63">
                  <c:v>1.244</c:v>
                </c:pt>
                <c:pt idx="64">
                  <c:v>1.245</c:v>
                </c:pt>
                <c:pt idx="65">
                  <c:v>1.242</c:v>
                </c:pt>
                <c:pt idx="66">
                  <c:v>1.22</c:v>
                </c:pt>
                <c:pt idx="67">
                  <c:v>1.268</c:v>
                </c:pt>
                <c:pt idx="68">
                  <c:v>1.276</c:v>
                </c:pt>
                <c:pt idx="69">
                  <c:v>1.242</c:v>
                </c:pt>
                <c:pt idx="70">
                  <c:v>1.216</c:v>
                </c:pt>
                <c:pt idx="71">
                  <c:v>1.177</c:v>
                </c:pt>
                <c:pt idx="72">
                  <c:v>1.132</c:v>
                </c:pt>
                <c:pt idx="73">
                  <c:v>1.096</c:v>
                </c:pt>
                <c:pt idx="74">
                  <c:v>1.064</c:v>
                </c:pt>
                <c:pt idx="75">
                  <c:v>1.077</c:v>
                </c:pt>
                <c:pt idx="76">
                  <c:v>1.105</c:v>
                </c:pt>
                <c:pt idx="77">
                  <c:v>1.103</c:v>
                </c:pt>
                <c:pt idx="78">
                  <c:v>1.094</c:v>
                </c:pt>
                <c:pt idx="79">
                  <c:v>1.065</c:v>
                </c:pt>
                <c:pt idx="80">
                  <c:v>1.049</c:v>
                </c:pt>
                <c:pt idx="81">
                  <c:v>1.059</c:v>
                </c:pt>
                <c:pt idx="82">
                  <c:v>1.036</c:v>
                </c:pt>
                <c:pt idx="83">
                  <c:v>0.987</c:v>
                </c:pt>
                <c:pt idx="84">
                  <c:v>0.98</c:v>
                </c:pt>
                <c:pt idx="85">
                  <c:v>0.962</c:v>
                </c:pt>
                <c:pt idx="86">
                  <c:v>1.022</c:v>
                </c:pt>
                <c:pt idx="87">
                  <c:v>1.171</c:v>
                </c:pt>
                <c:pt idx="88">
                  <c:v>1.171</c:v>
                </c:pt>
                <c:pt idx="89">
                  <c:v>1.154</c:v>
                </c:pt>
                <c:pt idx="90">
                  <c:v>1.197</c:v>
                </c:pt>
                <c:pt idx="91">
                  <c:v>1.26</c:v>
                </c:pt>
                <c:pt idx="92">
                  <c:v>1.295</c:v>
                </c:pt>
                <c:pt idx="93">
                  <c:v>1.285</c:v>
                </c:pt>
                <c:pt idx="94">
                  <c:v>1.292</c:v>
                </c:pt>
                <c:pt idx="95">
                  <c:v>1.313</c:v>
                </c:pt>
                <c:pt idx="96">
                  <c:v>1.329</c:v>
                </c:pt>
                <c:pt idx="97">
                  <c:v>1.415</c:v>
                </c:pt>
                <c:pt idx="98">
                  <c:v>1.556</c:v>
                </c:pt>
                <c:pt idx="99">
                  <c:v>1.506</c:v>
                </c:pt>
                <c:pt idx="100">
                  <c:v>1.526</c:v>
                </c:pt>
                <c:pt idx="101">
                  <c:v>1.666</c:v>
                </c:pt>
                <c:pt idx="102">
                  <c:v>1.591</c:v>
                </c:pt>
                <c:pt idx="103">
                  <c:v>1.506</c:v>
                </c:pt>
                <c:pt idx="104">
                  <c:v>1.588</c:v>
                </c:pt>
                <c:pt idx="105">
                  <c:v>1.571</c:v>
                </c:pt>
                <c:pt idx="106">
                  <c:v>1.557</c:v>
                </c:pt>
                <c:pt idx="107">
                  <c:v>1.483</c:v>
                </c:pt>
                <c:pt idx="108">
                  <c:v>1.487</c:v>
                </c:pt>
                <c:pt idx="109">
                  <c:v>1.49</c:v>
                </c:pt>
                <c:pt idx="110">
                  <c:v>1.45</c:v>
                </c:pt>
                <c:pt idx="111">
                  <c:v>1.591</c:v>
                </c:pt>
                <c:pt idx="112">
                  <c:v>1.738</c:v>
                </c:pt>
                <c:pt idx="113">
                  <c:v>1.658</c:v>
                </c:pt>
                <c:pt idx="114">
                  <c:v>1.466</c:v>
                </c:pt>
                <c:pt idx="115">
                  <c:v>1.461</c:v>
                </c:pt>
                <c:pt idx="116">
                  <c:v>1.557</c:v>
                </c:pt>
                <c:pt idx="117">
                  <c:v>1.357</c:v>
                </c:pt>
                <c:pt idx="118">
                  <c:v>1.212</c:v>
                </c:pt>
                <c:pt idx="119">
                  <c:v>1.127</c:v>
                </c:pt>
                <c:pt idx="120">
                  <c:v>1.148</c:v>
                </c:pt>
                <c:pt idx="121">
                  <c:v>1.155</c:v>
                </c:pt>
                <c:pt idx="122">
                  <c:v>1.289</c:v>
                </c:pt>
                <c:pt idx="123">
                  <c:v>1.439</c:v>
                </c:pt>
                <c:pt idx="124">
                  <c:v>1.434</c:v>
                </c:pt>
                <c:pt idx="125">
                  <c:v>1.424</c:v>
                </c:pt>
                <c:pt idx="126">
                  <c:v>1.438</c:v>
                </c:pt>
                <c:pt idx="127">
                  <c:v>1.438</c:v>
                </c:pt>
                <c:pt idx="128">
                  <c:v>1.441</c:v>
                </c:pt>
                <c:pt idx="129">
                  <c:v>1.486</c:v>
                </c:pt>
                <c:pt idx="130">
                  <c:v>1.461</c:v>
                </c:pt>
                <c:pt idx="131">
                  <c:v>1.429</c:v>
                </c:pt>
                <c:pt idx="132">
                  <c:v>1.5</c:v>
                </c:pt>
                <c:pt idx="133">
                  <c:v>1.655</c:v>
                </c:pt>
                <c:pt idx="134">
                  <c:v>1.734</c:v>
                </c:pt>
                <c:pt idx="135">
                  <c:v>1.633</c:v>
                </c:pt>
                <c:pt idx="136">
                  <c:v>1.539</c:v>
                </c:pt>
                <c:pt idx="137">
                  <c:v>1.533</c:v>
                </c:pt>
                <c:pt idx="138">
                  <c:v>1.554</c:v>
                </c:pt>
                <c:pt idx="139">
                  <c:v>1.661</c:v>
                </c:pt>
                <c:pt idx="140">
                  <c:v>1.721</c:v>
                </c:pt>
                <c:pt idx="141">
                  <c:v>1.606</c:v>
                </c:pt>
                <c:pt idx="142">
                  <c:v>1.555</c:v>
                </c:pt>
                <c:pt idx="143">
                  <c:v>1.522</c:v>
                </c:pt>
                <c:pt idx="144">
                  <c:v>1.614</c:v>
                </c:pt>
                <c:pt idx="145">
                  <c:v>1.69</c:v>
                </c:pt>
                <c:pt idx="146">
                  <c:v>1.778</c:v>
                </c:pt>
                <c:pt idx="147">
                  <c:v>1.839</c:v>
                </c:pt>
                <c:pt idx="148">
                  <c:v>2.023</c:v>
                </c:pt>
                <c:pt idx="149">
                  <c:v>2.013</c:v>
                </c:pt>
                <c:pt idx="150">
                  <c:v>1.954</c:v>
                </c:pt>
                <c:pt idx="151">
                  <c:v>1.92</c:v>
                </c:pt>
                <c:pt idx="152">
                  <c:v>1.912</c:v>
                </c:pt>
                <c:pt idx="153">
                  <c:v>2.042</c:v>
                </c:pt>
                <c:pt idx="154">
                  <c:v>2.023</c:v>
                </c:pt>
                <c:pt idx="155">
                  <c:v>1.887</c:v>
                </c:pt>
                <c:pt idx="156">
                  <c:v>1.875</c:v>
                </c:pt>
                <c:pt idx="157">
                  <c:v>1.953</c:v>
                </c:pt>
                <c:pt idx="158">
                  <c:v>2.12</c:v>
                </c:pt>
                <c:pt idx="159">
                  <c:v>2.285</c:v>
                </c:pt>
                <c:pt idx="160">
                  <c:v>2.205</c:v>
                </c:pt>
                <c:pt idx="161">
                  <c:v>2.198</c:v>
                </c:pt>
                <c:pt idx="162">
                  <c:v>2.333</c:v>
                </c:pt>
                <c:pt idx="163">
                  <c:v>2.529</c:v>
                </c:pt>
                <c:pt idx="164">
                  <c:v>2.951</c:v>
                </c:pt>
                <c:pt idx="165">
                  <c:v>2.765</c:v>
                </c:pt>
                <c:pt idx="166">
                  <c:v>2.303</c:v>
                </c:pt>
                <c:pt idx="167">
                  <c:v>2.229</c:v>
                </c:pt>
                <c:pt idx="168">
                  <c:v>2.36</c:v>
                </c:pt>
                <c:pt idx="169">
                  <c:v>2.326</c:v>
                </c:pt>
                <c:pt idx="170">
                  <c:v>2.468</c:v>
                </c:pt>
                <c:pt idx="171">
                  <c:v>2.787</c:v>
                </c:pt>
                <c:pt idx="172">
                  <c:v>2.953</c:v>
                </c:pt>
                <c:pt idx="173">
                  <c:v>2.93</c:v>
                </c:pt>
                <c:pt idx="174">
                  <c:v>3.025</c:v>
                </c:pt>
                <c:pt idx="175">
                  <c:v>2.999</c:v>
                </c:pt>
                <c:pt idx="176">
                  <c:v>2.606</c:v>
                </c:pt>
                <c:pt idx="177">
                  <c:v>2.293</c:v>
                </c:pt>
                <c:pt idx="178">
                  <c:v>2.275</c:v>
                </c:pt>
                <c:pt idx="179">
                  <c:v>2.359</c:v>
                </c:pt>
                <c:pt idx="180">
                  <c:v>2.289</c:v>
                </c:pt>
                <c:pt idx="181">
                  <c:v>2.323</c:v>
                </c:pt>
                <c:pt idx="182">
                  <c:v>2.609</c:v>
                </c:pt>
                <c:pt idx="183">
                  <c:v>2.891</c:v>
                </c:pt>
                <c:pt idx="184">
                  <c:v>3.187</c:v>
                </c:pt>
                <c:pt idx="185">
                  <c:v>3.102</c:v>
                </c:pt>
                <c:pt idx="186">
                  <c:v>3.011</c:v>
                </c:pt>
                <c:pt idx="187">
                  <c:v>2.834</c:v>
                </c:pt>
                <c:pt idx="188">
                  <c:v>2.849</c:v>
                </c:pt>
                <c:pt idx="189">
                  <c:v>2.853</c:v>
                </c:pt>
                <c:pt idx="190">
                  <c:v>3.128</c:v>
                </c:pt>
                <c:pt idx="191">
                  <c:v>3.07</c:v>
                </c:pt>
                <c:pt idx="192">
                  <c:v>3.095</c:v>
                </c:pt>
                <c:pt idx="193">
                  <c:v>3.078</c:v>
                </c:pt>
                <c:pt idx="194">
                  <c:v>3.293</c:v>
                </c:pt>
                <c:pt idx="195">
                  <c:v>3.507</c:v>
                </c:pt>
                <c:pt idx="196">
                  <c:v>3.815</c:v>
                </c:pt>
                <c:pt idx="197">
                  <c:v>4.105</c:v>
                </c:pt>
                <c:pt idx="198">
                  <c:v>4.114</c:v>
                </c:pt>
                <c:pt idx="199">
                  <c:v>3.833</c:v>
                </c:pt>
                <c:pt idx="200">
                  <c:v>3.756</c:v>
                </c:pt>
                <c:pt idx="201">
                  <c:v>3.112</c:v>
                </c:pt>
                <c:pt idx="202">
                  <c:v>2.208</c:v>
                </c:pt>
                <c:pt idx="203">
                  <c:v>1.745</c:v>
                </c:pt>
                <c:pt idx="204">
                  <c:v>1.84</c:v>
                </c:pt>
                <c:pt idx="205">
                  <c:v>1.975</c:v>
                </c:pt>
                <c:pt idx="206">
                  <c:v>2.011</c:v>
                </c:pt>
                <c:pt idx="207">
                  <c:v>2.102</c:v>
                </c:pt>
                <c:pt idx="208">
                  <c:v>2.316</c:v>
                </c:pt>
                <c:pt idx="209">
                  <c:v>2.681</c:v>
                </c:pt>
                <c:pt idx="210">
                  <c:v>2.582</c:v>
                </c:pt>
                <c:pt idx="211">
                  <c:v>2.67</c:v>
                </c:pt>
                <c:pt idx="212">
                  <c:v>2.609</c:v>
                </c:pt>
                <c:pt idx="213">
                  <c:v>2.605</c:v>
                </c:pt>
                <c:pt idx="214">
                  <c:v>2.706</c:v>
                </c:pt>
                <c:pt idx="215">
                  <c:v>2.663</c:v>
                </c:pt>
                <c:pt idx="216">
                  <c:v>2.769</c:v>
                </c:pt>
                <c:pt idx="217">
                  <c:v>2.699</c:v>
                </c:pt>
                <c:pt idx="218">
                  <c:v>2.824</c:v>
                </c:pt>
                <c:pt idx="219">
                  <c:v>2.9</c:v>
                </c:pt>
                <c:pt idx="220">
                  <c:v>2.89</c:v>
                </c:pt>
                <c:pt idx="221">
                  <c:v>2.785</c:v>
                </c:pt>
                <c:pt idx="222">
                  <c:v>2.782</c:v>
                </c:pt>
                <c:pt idx="223">
                  <c:v>2.783</c:v>
                </c:pt>
                <c:pt idx="224">
                  <c:v>2.757</c:v>
                </c:pt>
                <c:pt idx="225">
                  <c:v>2.853</c:v>
                </c:pt>
                <c:pt idx="226">
                  <c:v>2.913</c:v>
                </c:pt>
                <c:pt idx="227">
                  <c:v>3.048</c:v>
                </c:pt>
                <c:pt idx="228">
                  <c:v>3.148</c:v>
                </c:pt>
                <c:pt idx="229">
                  <c:v>3.264</c:v>
                </c:pt>
                <c:pt idx="230">
                  <c:v>3.615</c:v>
                </c:pt>
                <c:pt idx="231">
                  <c:v>3.852</c:v>
                </c:pt>
                <c:pt idx="232">
                  <c:v>3.96</c:v>
                </c:pt>
                <c:pt idx="233">
                  <c:v>3.735</c:v>
                </c:pt>
                <c:pt idx="234">
                  <c:v>3.705</c:v>
                </c:pt>
                <c:pt idx="235">
                  <c:v>3.696</c:v>
                </c:pt>
                <c:pt idx="236">
                  <c:v>3.667</c:v>
                </c:pt>
                <c:pt idx="237">
                  <c:v>3.506</c:v>
                </c:pt>
                <c:pt idx="238">
                  <c:v>3.443</c:v>
                </c:pt>
                <c:pt idx="239">
                  <c:v>3.326</c:v>
                </c:pt>
                <c:pt idx="240">
                  <c:v>3.44</c:v>
                </c:pt>
                <c:pt idx="241">
                  <c:v>3.64</c:v>
                </c:pt>
                <c:pt idx="242">
                  <c:v>3.907</c:v>
                </c:pt>
                <c:pt idx="243">
                  <c:v>3.958</c:v>
                </c:pt>
                <c:pt idx="244">
                  <c:v>3.791</c:v>
                </c:pt>
                <c:pt idx="245">
                  <c:v>3.596</c:v>
                </c:pt>
                <c:pt idx="246">
                  <c:v>3.498</c:v>
                </c:pt>
                <c:pt idx="247">
                  <c:v>3.78</c:v>
                </c:pt>
                <c:pt idx="248">
                  <c:v>3.91</c:v>
                </c:pt>
                <c:pt idx="249">
                  <c:v>3.812</c:v>
                </c:pt>
                <c:pt idx="250">
                  <c:v>3.521</c:v>
                </c:pt>
                <c:pt idx="251">
                  <c:v>3.381</c:v>
                </c:pt>
                <c:pt idx="252">
                  <c:v>3.391</c:v>
                </c:pt>
                <c:pt idx="253">
                  <c:v>3.736</c:v>
                </c:pt>
                <c:pt idx="254">
                  <c:v>3.779</c:v>
                </c:pt>
                <c:pt idx="255">
                  <c:v>3.638</c:v>
                </c:pt>
                <c:pt idx="256">
                  <c:v>3.675</c:v>
                </c:pt>
                <c:pt idx="257">
                  <c:v>3.689</c:v>
                </c:pt>
                <c:pt idx="258">
                  <c:v>3.661</c:v>
                </c:pt>
                <c:pt idx="259">
                  <c:v>3.645</c:v>
                </c:pt>
                <c:pt idx="260">
                  <c:v>3.604</c:v>
                </c:pt>
                <c:pt idx="261">
                  <c:v>3.42</c:v>
                </c:pt>
                <c:pt idx="262">
                  <c:v>3.322</c:v>
                </c:pt>
                <c:pt idx="263">
                  <c:v>3.357</c:v>
                </c:pt>
                <c:pt idx="264">
                  <c:v>3.392</c:v>
                </c:pt>
                <c:pt idx="265">
                  <c:v>3.434</c:v>
                </c:pt>
                <c:pt idx="266">
                  <c:v>3.606</c:v>
                </c:pt>
                <c:pt idx="267">
                  <c:v>3.735</c:v>
                </c:pt>
                <c:pt idx="268">
                  <c:v>3.75</c:v>
                </c:pt>
                <c:pt idx="269">
                  <c:v>3.766</c:v>
                </c:pt>
                <c:pt idx="270">
                  <c:v>3.688</c:v>
                </c:pt>
                <c:pt idx="271">
                  <c:v>3.565</c:v>
                </c:pt>
                <c:pt idx="272">
                  <c:v>3.484</c:v>
                </c:pt>
                <c:pt idx="273">
                  <c:v>3.255</c:v>
                </c:pt>
                <c:pt idx="274">
                  <c:v>2.997</c:v>
                </c:pt>
                <c:pt idx="275">
                  <c:v>2.632</c:v>
                </c:pt>
                <c:pt idx="276">
                  <c:v>2.208</c:v>
                </c:pt>
                <c:pt idx="277">
                  <c:v>2.301</c:v>
                </c:pt>
                <c:pt idx="278">
                  <c:v>2.546</c:v>
                </c:pt>
                <c:pt idx="279">
                  <c:v>2.555</c:v>
                </c:pt>
                <c:pt idx="280">
                  <c:v>2.802</c:v>
                </c:pt>
                <c:pt idx="281">
                  <c:v>2.885</c:v>
                </c:pt>
                <c:pt idx="282">
                  <c:v>2.88</c:v>
                </c:pt>
                <c:pt idx="283">
                  <c:v>2.726</c:v>
                </c:pt>
                <c:pt idx="284">
                  <c:v>2.462</c:v>
                </c:pt>
                <c:pt idx="285">
                  <c:v>2.387</c:v>
                </c:pt>
                <c:pt idx="286">
                  <c:v>2.26</c:v>
                </c:pt>
                <c:pt idx="287">
                  <c:v>2.144</c:v>
                </c:pt>
                <c:pt idx="288">
                  <c:v>2.057</c:v>
                </c:pt>
                <c:pt idx="289">
                  <c:v>1.872</c:v>
                </c:pt>
                <c:pt idx="290">
                  <c:v>2.071</c:v>
                </c:pt>
                <c:pt idx="291">
                  <c:v>2.216</c:v>
                </c:pt>
                <c:pt idx="292">
                  <c:v>2.371</c:v>
                </c:pt>
                <c:pt idx="293">
                  <c:v>2.467</c:v>
                </c:pt>
                <c:pt idx="294">
                  <c:v>2.345</c:v>
                </c:pt>
                <c:pt idx="295">
                  <c:v>2.284</c:v>
                </c:pt>
                <c:pt idx="296">
                  <c:v>2.327</c:v>
                </c:pt>
                <c:pt idx="297">
                  <c:v>2.359</c:v>
                </c:pt>
                <c:pt idx="298">
                  <c:v>2.295</c:v>
                </c:pt>
                <c:pt idx="299">
                  <c:v>2.366</c:v>
                </c:pt>
                <c:pt idx="300">
                  <c:v>2.458</c:v>
                </c:pt>
                <c:pt idx="301">
                  <c:v>2.416</c:v>
                </c:pt>
                <c:pt idx="302">
                  <c:v>2.437</c:v>
                </c:pt>
                <c:pt idx="303">
                  <c:v>2.528</c:v>
                </c:pt>
                <c:pt idx="304">
                  <c:v>2.503</c:v>
                </c:pt>
                <c:pt idx="305">
                  <c:v>2.46</c:v>
                </c:pt>
                <c:pt idx="306">
                  <c:v>2.414</c:v>
                </c:pt>
                <c:pt idx="307">
                  <c:v>2.494</c:v>
                </c:pt>
                <c:pt idx="308">
                  <c:v>2.761</c:v>
                </c:pt>
                <c:pt idx="309">
                  <c:v>2.621</c:v>
                </c:pt>
                <c:pt idx="310">
                  <c:v>2.678</c:v>
                </c:pt>
                <c:pt idx="311">
                  <c:v>2.594</c:v>
                </c:pt>
                <c:pt idx="312">
                  <c:v>2.671</c:v>
                </c:pt>
                <c:pt idx="313">
                  <c:v>2.705</c:v>
                </c:pt>
                <c:pt idx="314">
                  <c:v>2.709</c:v>
                </c:pt>
                <c:pt idx="315">
                  <c:v>2.873</c:v>
                </c:pt>
                <c:pt idx="316">
                  <c:v>2.987</c:v>
                </c:pt>
                <c:pt idx="317">
                  <c:v>2.97</c:v>
                </c:pt>
                <c:pt idx="318">
                  <c:v>2.928</c:v>
                </c:pt>
                <c:pt idx="319">
                  <c:v>2.914</c:v>
                </c:pt>
                <c:pt idx="320">
                  <c:v>2.915</c:v>
                </c:pt>
                <c:pt idx="321">
                  <c:v>2.943</c:v>
                </c:pt>
                <c:pt idx="322">
                  <c:v>2.736</c:v>
                </c:pt>
                <c:pt idx="323">
                  <c:v>2.457</c:v>
                </c:pt>
                <c:pt idx="324">
                  <c:v>2.338</c:v>
                </c:pt>
                <c:pt idx="325">
                  <c:v>2.393</c:v>
                </c:pt>
                <c:pt idx="326">
                  <c:v>2.594</c:v>
                </c:pt>
              </c:numCache>
            </c:numRef>
          </c:val>
          <c:smooth val="0"/>
        </c:ser>
        <c:dLbls>
          <c:showLegendKey val="0"/>
          <c:showVal val="0"/>
          <c:showCatName val="0"/>
          <c:showSerName val="0"/>
          <c:showPercent val="0"/>
          <c:showBubbleSize val="0"/>
        </c:dLbls>
        <c:marker val="1"/>
        <c:smooth val="0"/>
        <c:axId val="-2147306072"/>
        <c:axId val="-2146900248"/>
      </c:lineChart>
      <c:catAx>
        <c:axId val="-2147240520"/>
        <c:scaling>
          <c:orientation val="minMax"/>
        </c:scaling>
        <c:delete val="0"/>
        <c:axPos val="b"/>
        <c:majorTickMark val="out"/>
        <c:minorTickMark val="none"/>
        <c:tickLblPos val="nextTo"/>
        <c:txPr>
          <a:bodyPr rot="-5400000" vert="horz" lIns="0" anchor="ctr" anchorCtr="0">
            <a:noAutofit/>
          </a:bodyPr>
          <a:lstStyle/>
          <a:p>
            <a:pPr>
              <a:defRPr sz="1100" b="1" i="0"/>
            </a:pPr>
            <a:endParaRPr lang="en-US"/>
          </a:p>
        </c:txPr>
        <c:crossAx val="-2146464888"/>
        <c:crosses val="autoZero"/>
        <c:auto val="1"/>
        <c:lblAlgn val="ctr"/>
        <c:lblOffset val="100"/>
        <c:noMultiLvlLbl val="0"/>
      </c:catAx>
      <c:valAx>
        <c:axId val="-2146464888"/>
        <c:scaling>
          <c:orientation val="minMax"/>
          <c:max val="70000.0"/>
          <c:min val="10000.0"/>
        </c:scaling>
        <c:delete val="0"/>
        <c:axPos val="l"/>
        <c:majorGridlines>
          <c:spPr>
            <a:ln w="63500">
              <a:solidFill>
                <a:schemeClr val="bg1"/>
              </a:solidFill>
            </a:ln>
          </c:spPr>
        </c:majorGridlines>
        <c:numFmt formatCode="&quot;$&quot;#,##0" sourceLinked="0"/>
        <c:majorTickMark val="out"/>
        <c:minorTickMark val="none"/>
        <c:tickLblPos val="nextTo"/>
        <c:spPr>
          <a:ln>
            <a:solidFill>
              <a:schemeClr val="bg1"/>
            </a:solidFill>
          </a:ln>
        </c:spPr>
        <c:txPr>
          <a:bodyPr/>
          <a:lstStyle/>
          <a:p>
            <a:pPr>
              <a:defRPr sz="1200" b="1" i="0"/>
            </a:pPr>
            <a:endParaRPr lang="en-US"/>
          </a:p>
        </c:txPr>
        <c:crossAx val="-2147240520"/>
        <c:crosses val="autoZero"/>
        <c:crossBetween val="between"/>
      </c:valAx>
      <c:valAx>
        <c:axId val="-2146900248"/>
        <c:scaling>
          <c:orientation val="minMax"/>
        </c:scaling>
        <c:delete val="0"/>
        <c:axPos val="r"/>
        <c:numFmt formatCode="&quot;$&quot;#,##0.00" sourceLinked="0"/>
        <c:majorTickMark val="out"/>
        <c:minorTickMark val="none"/>
        <c:tickLblPos val="nextTo"/>
        <c:spPr>
          <a:ln>
            <a:solidFill>
              <a:schemeClr val="bg1"/>
            </a:solidFill>
          </a:ln>
        </c:spPr>
        <c:txPr>
          <a:bodyPr/>
          <a:lstStyle/>
          <a:p>
            <a:pPr>
              <a:defRPr sz="1100" b="1" i="0" baseline="0">
                <a:solidFill>
                  <a:srgbClr val="FF0000"/>
                </a:solidFill>
              </a:defRPr>
            </a:pPr>
            <a:endParaRPr lang="en-US"/>
          </a:p>
        </c:txPr>
        <c:crossAx val="-2147306072"/>
        <c:crosses val="max"/>
        <c:crossBetween val="between"/>
      </c:valAx>
      <c:catAx>
        <c:axId val="-2147306072"/>
        <c:scaling>
          <c:orientation val="minMax"/>
        </c:scaling>
        <c:delete val="1"/>
        <c:axPos val="b"/>
        <c:majorTickMark val="out"/>
        <c:minorTickMark val="none"/>
        <c:tickLblPos val="nextTo"/>
        <c:crossAx val="-2146900248"/>
        <c:crosses val="autoZero"/>
        <c:auto val="1"/>
        <c:lblAlgn val="ctr"/>
        <c:lblOffset val="100"/>
        <c:noMultiLvlLbl val="0"/>
      </c:catAx>
      <c:spPr>
        <a:solidFill>
          <a:schemeClr val="bg1">
            <a:lumMod val="95000"/>
          </a:schemeClr>
        </a:solidFill>
      </c:spPr>
    </c:plotArea>
    <c:plotVisOnly val="1"/>
    <c:dispBlanksAs val="span"/>
    <c:showDLblsOverMax val="0"/>
  </c:chart>
  <c:spPr>
    <a:ln>
      <a:solidFill>
        <a:schemeClr val="bg1"/>
      </a:solidFill>
    </a:ln>
  </c:spPr>
  <c:printSettings>
    <c:headerFooter/>
    <c:pageMargins b="1.0" l="0.75" r="0.75" t="1.0" header="0.5" footer="0.5"/>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814100704517198"/>
          <c:y val="0.303180270987245"/>
          <c:w val="0.894030844828607"/>
          <c:h val="0.608926131951164"/>
        </c:manualLayout>
      </c:layout>
      <c:areaChart>
        <c:grouping val="standard"/>
        <c:varyColors val="0"/>
        <c:ser>
          <c:idx val="2"/>
          <c:order val="2"/>
          <c:tx>
            <c:v>RECESSION</c:v>
          </c:tx>
          <c:spPr>
            <a:solidFill>
              <a:schemeClr val="bg1">
                <a:lumMod val="85000"/>
              </a:schemeClr>
            </a:solidFill>
            <a:ln>
              <a:noFill/>
            </a:ln>
          </c:spPr>
          <c:val>
            <c:numRef>
              <c:f>OIL!$O$1484:$O$1805</c:f>
              <c:numCache>
                <c:formatCode>General</c:formatCode>
                <c:ptCount val="322"/>
                <c:pt idx="110" formatCode="_-* #,##0_-;\-* #,##0_-;_-* &quot;-&quot;??_-;_-@_-">
                  <c:v>90000.0</c:v>
                </c:pt>
                <c:pt idx="111" formatCode="_-* #,##0_-;\-* #,##0_-;_-* &quot;-&quot;??_-;_-@_-">
                  <c:v>90000.0</c:v>
                </c:pt>
                <c:pt idx="112" formatCode="_-* #,##0_-;\-* #,##0_-;_-* &quot;-&quot;??_-;_-@_-">
                  <c:v>90000.0</c:v>
                </c:pt>
                <c:pt idx="113" formatCode="_-* #,##0_-;\-* #,##0_-;_-* &quot;-&quot;??_-;_-@_-">
                  <c:v>90000.0</c:v>
                </c:pt>
                <c:pt idx="114" formatCode="_-* #,##0_-;\-* #,##0_-;_-* &quot;-&quot;??_-;_-@_-">
                  <c:v>90000.0</c:v>
                </c:pt>
                <c:pt idx="115" formatCode="_-* #,##0_-;\-* #,##0_-;_-* &quot;-&quot;??_-;_-@_-">
                  <c:v>90000.0</c:v>
                </c:pt>
                <c:pt idx="116" formatCode="_-* #,##0_-;\-* #,##0_-;_-* &quot;-&quot;??_-;_-@_-">
                  <c:v>90000.0</c:v>
                </c:pt>
                <c:pt idx="117" formatCode="_-* #,##0_-;\-* #,##0_-;_-* &quot;-&quot;??_-;_-@_-">
                  <c:v>90000.0</c:v>
                </c:pt>
                <c:pt idx="118" formatCode="_-* #,##0_-;\-* #,##0_-;_-* &quot;-&quot;??_-;_-@_-">
                  <c:v>90000.0</c:v>
                </c:pt>
                <c:pt idx="119" formatCode="_-* #,##0_-;\-* #,##0_-;_-* &quot;-&quot;??_-;_-@_-">
                  <c:v>90000.0</c:v>
                </c:pt>
                <c:pt idx="192" formatCode="_-* #,##0_-;\-* #,##0_-;_-* &quot;-&quot;??_-;_-@_-">
                  <c:v>90000.0</c:v>
                </c:pt>
                <c:pt idx="193" formatCode="_-* #,##0_-;\-* #,##0_-;_-* &quot;-&quot;??_-;_-@_-">
                  <c:v>90000.0</c:v>
                </c:pt>
                <c:pt idx="194" formatCode="_-* #,##0_-;\-* #,##0_-;_-* &quot;-&quot;??_-;_-@_-">
                  <c:v>90000.0</c:v>
                </c:pt>
                <c:pt idx="195" formatCode="_-* #,##0_-;\-* #,##0_-;_-* &quot;-&quot;??_-;_-@_-">
                  <c:v>90000.0</c:v>
                </c:pt>
                <c:pt idx="196" formatCode="_-* #,##0_-;\-* #,##0_-;_-* &quot;-&quot;??_-;_-@_-">
                  <c:v>90000.0</c:v>
                </c:pt>
                <c:pt idx="197" formatCode="_-* #,##0_-;\-* #,##0_-;_-* &quot;-&quot;??_-;_-@_-">
                  <c:v>90000.0</c:v>
                </c:pt>
                <c:pt idx="198" formatCode="_-* #,##0_-;\-* #,##0_-;_-* &quot;-&quot;??_-;_-@_-">
                  <c:v>90000.0</c:v>
                </c:pt>
                <c:pt idx="199" formatCode="_-* #,##0_-;\-* #,##0_-;_-* &quot;-&quot;??_-;_-@_-">
                  <c:v>90000.0</c:v>
                </c:pt>
                <c:pt idx="200" formatCode="_-* #,##0_-;\-* #,##0_-;_-* &quot;-&quot;??_-;_-@_-">
                  <c:v>90000.0</c:v>
                </c:pt>
                <c:pt idx="201" formatCode="_-* #,##0_-;\-* #,##0_-;_-* &quot;-&quot;??_-;_-@_-">
                  <c:v>90000.0</c:v>
                </c:pt>
                <c:pt idx="202" formatCode="_-* #,##0_-;\-* #,##0_-;_-* &quot;-&quot;??_-;_-@_-">
                  <c:v>90000.0</c:v>
                </c:pt>
                <c:pt idx="203" formatCode="_-* #,##0_-;\-* #,##0_-;_-* &quot;-&quot;??_-;_-@_-">
                  <c:v>90000.0</c:v>
                </c:pt>
                <c:pt idx="204" formatCode="_-* #,##0_-;\-* #,##0_-;_-* &quot;-&quot;??_-;_-@_-">
                  <c:v>90000.0</c:v>
                </c:pt>
                <c:pt idx="205" formatCode="_-* #,##0_-;\-* #,##0_-;_-* &quot;-&quot;??_-;_-@_-">
                  <c:v>90000.0</c:v>
                </c:pt>
                <c:pt idx="206" formatCode="_-* #,##0_-;\-* #,##0_-;_-* &quot;-&quot;??_-;_-@_-">
                  <c:v>90000.0</c:v>
                </c:pt>
                <c:pt idx="207" formatCode="_-* #,##0_-;\-* #,##0_-;_-* &quot;-&quot;??_-;_-@_-">
                  <c:v>90000.0</c:v>
                </c:pt>
                <c:pt idx="208" formatCode="_-* #,##0_-;\-* #,##0_-;_-* &quot;-&quot;??_-;_-@_-">
                  <c:v>90000.0</c:v>
                </c:pt>
                <c:pt idx="209" formatCode="_-* #,##0_-;\-* #,##0_-;_-* &quot;-&quot;??_-;_-@_-">
                  <c:v>90000.0</c:v>
                </c:pt>
              </c:numCache>
            </c:numRef>
          </c:val>
        </c:ser>
        <c:dLbls>
          <c:showLegendKey val="0"/>
          <c:showVal val="0"/>
          <c:showCatName val="0"/>
          <c:showSerName val="0"/>
          <c:showPercent val="0"/>
          <c:showBubbleSize val="0"/>
        </c:dLbls>
        <c:axId val="2144769832"/>
        <c:axId val="2144750920"/>
      </c:areaChart>
      <c:barChart>
        <c:barDir val="col"/>
        <c:grouping val="clustered"/>
        <c:varyColors val="0"/>
        <c:ser>
          <c:idx val="0"/>
          <c:order val="0"/>
          <c:tx>
            <c:v>Gas</c:v>
          </c:tx>
          <c:spPr>
            <a:ln>
              <a:noFill/>
            </a:ln>
            <a:effectLst>
              <a:outerShdw blurRad="50800" dist="38100" dir="2700000" algn="tl" rotWithShape="0">
                <a:srgbClr val="000000">
                  <a:alpha val="43000"/>
                </a:srgbClr>
              </a:outerShdw>
            </a:effectLst>
          </c:spPr>
          <c:invertIfNegative val="0"/>
          <c:cat>
            <c:strRef>
              <c:f>OIL!$J$1484:$J$1805</c:f>
              <c:strCache>
                <c:ptCount val="313"/>
                <c:pt idx="0">
                  <c:v>92</c:v>
                </c:pt>
                <c:pt idx="12">
                  <c:v>93</c:v>
                </c:pt>
                <c:pt idx="24">
                  <c:v>94</c:v>
                </c:pt>
                <c:pt idx="36">
                  <c:v>95</c:v>
                </c:pt>
                <c:pt idx="48">
                  <c:v>96</c:v>
                </c:pt>
                <c:pt idx="60">
                  <c:v>97</c:v>
                </c:pt>
                <c:pt idx="72">
                  <c:v>98</c:v>
                </c:pt>
                <c:pt idx="84">
                  <c:v>99</c:v>
                </c:pt>
                <c:pt idx="96">
                  <c:v>00</c:v>
                </c:pt>
                <c:pt idx="108">
                  <c:v>01</c:v>
                </c:pt>
                <c:pt idx="120">
                  <c:v>02</c:v>
                </c:pt>
                <c:pt idx="132">
                  <c:v>03</c:v>
                </c:pt>
                <c:pt idx="144">
                  <c:v>04</c:v>
                </c:pt>
                <c:pt idx="156">
                  <c:v>05</c:v>
                </c:pt>
                <c:pt idx="168">
                  <c:v>06</c:v>
                </c:pt>
                <c:pt idx="180">
                  <c:v>07</c:v>
                </c:pt>
                <c:pt idx="192">
                  <c:v>08</c:v>
                </c:pt>
                <c:pt idx="204">
                  <c:v>09</c:v>
                </c:pt>
                <c:pt idx="216">
                  <c:v>10</c:v>
                </c:pt>
                <c:pt idx="228">
                  <c:v>11</c:v>
                </c:pt>
                <c:pt idx="240">
                  <c:v>12</c:v>
                </c:pt>
                <c:pt idx="252">
                  <c:v>13</c:v>
                </c:pt>
                <c:pt idx="264">
                  <c:v>14</c:v>
                </c:pt>
                <c:pt idx="276">
                  <c:v>15</c:v>
                </c:pt>
                <c:pt idx="288">
                  <c:v>16</c:v>
                </c:pt>
                <c:pt idx="300">
                  <c:v>17</c:v>
                </c:pt>
                <c:pt idx="312">
                  <c:v>18</c:v>
                </c:pt>
              </c:strCache>
            </c:strRef>
          </c:cat>
          <c:val>
            <c:numRef>
              <c:f>OIL!$M$1484:$M$1805</c:f>
              <c:numCache>
                <c:formatCode>_-* #,##0.0_-;\-* #,##0.0_-;_-* "-"??_-;_-@_-</c:formatCode>
                <c:ptCount val="322"/>
                <c:pt idx="0">
                  <c:v>56410.9</c:v>
                </c:pt>
                <c:pt idx="1">
                  <c:v>58308.6</c:v>
                </c:pt>
                <c:pt idx="2">
                  <c:v>59639.5</c:v>
                </c:pt>
                <c:pt idx="3">
                  <c:v>59980.2</c:v>
                </c:pt>
                <c:pt idx="4">
                  <c:v>59615.2</c:v>
                </c:pt>
                <c:pt idx="5">
                  <c:v>60353.3</c:v>
                </c:pt>
                <c:pt idx="6">
                  <c:v>60400.3</c:v>
                </c:pt>
                <c:pt idx="7">
                  <c:v>59083.7</c:v>
                </c:pt>
                <c:pt idx="8">
                  <c:v>58579.1</c:v>
                </c:pt>
                <c:pt idx="9">
                  <c:v>59011.8</c:v>
                </c:pt>
                <c:pt idx="10">
                  <c:v>56877.6</c:v>
                </c:pt>
                <c:pt idx="11">
                  <c:v>59287.9</c:v>
                </c:pt>
                <c:pt idx="12">
                  <c:v>53826.6</c:v>
                </c:pt>
                <c:pt idx="13">
                  <c:v>57305.3</c:v>
                </c:pt>
                <c:pt idx="14">
                  <c:v>57624.8</c:v>
                </c:pt>
                <c:pt idx="15">
                  <c:v>58138.7</c:v>
                </c:pt>
                <c:pt idx="16">
                  <c:v>57465.8</c:v>
                </c:pt>
                <c:pt idx="17">
                  <c:v>60391.1</c:v>
                </c:pt>
                <c:pt idx="18">
                  <c:v>58807.7</c:v>
                </c:pt>
                <c:pt idx="19">
                  <c:v>58453.0</c:v>
                </c:pt>
                <c:pt idx="20">
                  <c:v>57462.3</c:v>
                </c:pt>
                <c:pt idx="21">
                  <c:v>55432.4</c:v>
                </c:pt>
                <c:pt idx="22">
                  <c:v>55743.5</c:v>
                </c:pt>
                <c:pt idx="23">
                  <c:v>56074.7</c:v>
                </c:pt>
                <c:pt idx="24">
                  <c:v>51533.7</c:v>
                </c:pt>
                <c:pt idx="25">
                  <c:v>54270.1</c:v>
                </c:pt>
                <c:pt idx="26">
                  <c:v>55363.8</c:v>
                </c:pt>
                <c:pt idx="27">
                  <c:v>54962.1</c:v>
                </c:pt>
                <c:pt idx="28">
                  <c:v>55523.0</c:v>
                </c:pt>
                <c:pt idx="29">
                  <c:v>57165.3</c:v>
                </c:pt>
                <c:pt idx="30">
                  <c:v>55834.5</c:v>
                </c:pt>
                <c:pt idx="31">
                  <c:v>56393.4</c:v>
                </c:pt>
                <c:pt idx="32">
                  <c:v>54992.9</c:v>
                </c:pt>
                <c:pt idx="33">
                  <c:v>54240.5</c:v>
                </c:pt>
                <c:pt idx="34">
                  <c:v>54480.4</c:v>
                </c:pt>
                <c:pt idx="35">
                  <c:v>55612.3</c:v>
                </c:pt>
                <c:pt idx="36">
                  <c:v>51200.2</c:v>
                </c:pt>
                <c:pt idx="37">
                  <c:v>54138.2</c:v>
                </c:pt>
                <c:pt idx="38">
                  <c:v>55592.4</c:v>
                </c:pt>
                <c:pt idx="39">
                  <c:v>55456.8</c:v>
                </c:pt>
                <c:pt idx="40">
                  <c:v>56242.2</c:v>
                </c:pt>
                <c:pt idx="41">
                  <c:v>58547.4</c:v>
                </c:pt>
                <c:pt idx="42">
                  <c:v>56944.0</c:v>
                </c:pt>
                <c:pt idx="43">
                  <c:v>58296.8</c:v>
                </c:pt>
                <c:pt idx="44">
                  <c:v>56580.9</c:v>
                </c:pt>
                <c:pt idx="45">
                  <c:v>55610.5</c:v>
                </c:pt>
                <c:pt idx="46">
                  <c:v>55907.4</c:v>
                </c:pt>
                <c:pt idx="47">
                  <c:v>56471.5</c:v>
                </c:pt>
                <c:pt idx="48">
                  <c:v>53039.9</c:v>
                </c:pt>
                <c:pt idx="49">
                  <c:v>54566.8</c:v>
                </c:pt>
                <c:pt idx="50">
                  <c:v>56388.2</c:v>
                </c:pt>
                <c:pt idx="51">
                  <c:v>57183.4</c:v>
                </c:pt>
                <c:pt idx="52">
                  <c:v>57796.4</c:v>
                </c:pt>
                <c:pt idx="53">
                  <c:v>59170.9</c:v>
                </c:pt>
                <c:pt idx="54">
                  <c:v>58909.8</c:v>
                </c:pt>
                <c:pt idx="55">
                  <c:v>59651.5</c:v>
                </c:pt>
                <c:pt idx="56">
                  <c:v>57845.3</c:v>
                </c:pt>
                <c:pt idx="57">
                  <c:v>58456.2</c:v>
                </c:pt>
                <c:pt idx="58">
                  <c:v>58101.4</c:v>
                </c:pt>
                <c:pt idx="59">
                  <c:v>59200.7</c:v>
                </c:pt>
                <c:pt idx="60">
                  <c:v>54440.6</c:v>
                </c:pt>
                <c:pt idx="61">
                  <c:v>57313.3</c:v>
                </c:pt>
                <c:pt idx="62">
                  <c:v>58443.8</c:v>
                </c:pt>
                <c:pt idx="63">
                  <c:v>58854.0</c:v>
                </c:pt>
                <c:pt idx="64">
                  <c:v>57840.1</c:v>
                </c:pt>
                <c:pt idx="65">
                  <c:v>59820.3</c:v>
                </c:pt>
                <c:pt idx="66">
                  <c:v>65294.2</c:v>
                </c:pt>
                <c:pt idx="67">
                  <c:v>64803.7</c:v>
                </c:pt>
                <c:pt idx="68">
                  <c:v>63680.2</c:v>
                </c:pt>
                <c:pt idx="69">
                  <c:v>64355.2</c:v>
                </c:pt>
                <c:pt idx="70">
                  <c:v>62252.8</c:v>
                </c:pt>
                <c:pt idx="71">
                  <c:v>66017.1</c:v>
                </c:pt>
                <c:pt idx="72">
                  <c:v>59905.7</c:v>
                </c:pt>
                <c:pt idx="73">
                  <c:v>62399.8</c:v>
                </c:pt>
                <c:pt idx="74">
                  <c:v>64533.5</c:v>
                </c:pt>
                <c:pt idx="75">
                  <c:v>59012.3</c:v>
                </c:pt>
                <c:pt idx="76">
                  <c:v>59509.7</c:v>
                </c:pt>
                <c:pt idx="77">
                  <c:v>60837.0</c:v>
                </c:pt>
                <c:pt idx="78">
                  <c:v>67183.3</c:v>
                </c:pt>
                <c:pt idx="79">
                  <c:v>66831.0</c:v>
                </c:pt>
                <c:pt idx="80">
                  <c:v>65146.9</c:v>
                </c:pt>
                <c:pt idx="81">
                  <c:v>65121.8</c:v>
                </c:pt>
                <c:pt idx="82">
                  <c:v>63846.8</c:v>
                </c:pt>
                <c:pt idx="83">
                  <c:v>65401.5</c:v>
                </c:pt>
                <c:pt idx="84">
                  <c:v>60254.0</c:v>
                </c:pt>
                <c:pt idx="85">
                  <c:v>62779.7</c:v>
                </c:pt>
                <c:pt idx="86">
                  <c:v>63320.2</c:v>
                </c:pt>
                <c:pt idx="87">
                  <c:v>63722.4</c:v>
                </c:pt>
                <c:pt idx="88">
                  <c:v>63464.7</c:v>
                </c:pt>
                <c:pt idx="89">
                  <c:v>64458.4</c:v>
                </c:pt>
                <c:pt idx="90">
                  <c:v>62669.7</c:v>
                </c:pt>
                <c:pt idx="91">
                  <c:v>61363.0</c:v>
                </c:pt>
                <c:pt idx="92">
                  <c:v>59265.4</c:v>
                </c:pt>
                <c:pt idx="93">
                  <c:v>60415.4</c:v>
                </c:pt>
                <c:pt idx="94">
                  <c:v>59078.1</c:v>
                </c:pt>
                <c:pt idx="95">
                  <c:v>62719.0</c:v>
                </c:pt>
                <c:pt idx="96">
                  <c:v>54421.0</c:v>
                </c:pt>
                <c:pt idx="97">
                  <c:v>59107.2</c:v>
                </c:pt>
                <c:pt idx="98">
                  <c:v>60573.0</c:v>
                </c:pt>
                <c:pt idx="99">
                  <c:v>57911.6</c:v>
                </c:pt>
                <c:pt idx="100">
                  <c:v>60300.4</c:v>
                </c:pt>
                <c:pt idx="101">
                  <c:v>63275.5</c:v>
                </c:pt>
                <c:pt idx="102">
                  <c:v>62278.2</c:v>
                </c:pt>
                <c:pt idx="103">
                  <c:v>63621.8</c:v>
                </c:pt>
                <c:pt idx="104">
                  <c:v>63098.0</c:v>
                </c:pt>
                <c:pt idx="105">
                  <c:v>61954.7</c:v>
                </c:pt>
                <c:pt idx="106">
                  <c:v>62184.7</c:v>
                </c:pt>
                <c:pt idx="107">
                  <c:v>62014.2</c:v>
                </c:pt>
                <c:pt idx="108">
                  <c:v>58139.5</c:v>
                </c:pt>
                <c:pt idx="109">
                  <c:v>61731.0</c:v>
                </c:pt>
                <c:pt idx="110">
                  <c:v>62859.5</c:v>
                </c:pt>
                <c:pt idx="111">
                  <c:v>62301.3</c:v>
                </c:pt>
                <c:pt idx="112">
                  <c:v>62878.9</c:v>
                </c:pt>
                <c:pt idx="113">
                  <c:v>65417.0</c:v>
                </c:pt>
                <c:pt idx="114">
                  <c:v>62534.2</c:v>
                </c:pt>
                <c:pt idx="115">
                  <c:v>64390.5</c:v>
                </c:pt>
                <c:pt idx="116">
                  <c:v>62214.2</c:v>
                </c:pt>
                <c:pt idx="117">
                  <c:v>60864.4</c:v>
                </c:pt>
                <c:pt idx="118">
                  <c:v>60024.8</c:v>
                </c:pt>
                <c:pt idx="119">
                  <c:v>60793.5</c:v>
                </c:pt>
                <c:pt idx="120">
                  <c:v>60211.7</c:v>
                </c:pt>
                <c:pt idx="121">
                  <c:v>63942.2</c:v>
                </c:pt>
                <c:pt idx="122">
                  <c:v>62828.5</c:v>
                </c:pt>
                <c:pt idx="123">
                  <c:v>63953.3</c:v>
                </c:pt>
                <c:pt idx="124">
                  <c:v>64537.0</c:v>
                </c:pt>
                <c:pt idx="125">
                  <c:v>64874.0</c:v>
                </c:pt>
                <c:pt idx="126">
                  <c:v>64594.2</c:v>
                </c:pt>
                <c:pt idx="127">
                  <c:v>66683.5</c:v>
                </c:pt>
                <c:pt idx="128">
                  <c:v>62352.4</c:v>
                </c:pt>
                <c:pt idx="129">
                  <c:v>63344.8</c:v>
                </c:pt>
                <c:pt idx="130">
                  <c:v>63255.8</c:v>
                </c:pt>
                <c:pt idx="131">
                  <c:v>63109.4</c:v>
                </c:pt>
                <c:pt idx="132">
                  <c:v>60247.9</c:v>
                </c:pt>
                <c:pt idx="133">
                  <c:v>60803.4</c:v>
                </c:pt>
                <c:pt idx="134">
                  <c:v>60815.8</c:v>
                </c:pt>
                <c:pt idx="135">
                  <c:v>61728.4</c:v>
                </c:pt>
                <c:pt idx="136">
                  <c:v>66315.5</c:v>
                </c:pt>
                <c:pt idx="137">
                  <c:v>66426.5</c:v>
                </c:pt>
                <c:pt idx="138">
                  <c:v>66803.1</c:v>
                </c:pt>
                <c:pt idx="139">
                  <c:v>66812.7</c:v>
                </c:pt>
                <c:pt idx="140">
                  <c:v>63949.0</c:v>
                </c:pt>
                <c:pt idx="141">
                  <c:v>64615.5</c:v>
                </c:pt>
                <c:pt idx="142">
                  <c:v>63778.4</c:v>
                </c:pt>
                <c:pt idx="143">
                  <c:v>63394.5</c:v>
                </c:pt>
                <c:pt idx="144">
                  <c:v>57143.8</c:v>
                </c:pt>
                <c:pt idx="145">
                  <c:v>58381.7</c:v>
                </c:pt>
                <c:pt idx="146">
                  <c:v>59186.2</c:v>
                </c:pt>
                <c:pt idx="147">
                  <c:v>59352.6</c:v>
                </c:pt>
                <c:pt idx="148">
                  <c:v>58565.7</c:v>
                </c:pt>
                <c:pt idx="149">
                  <c:v>58992.8</c:v>
                </c:pt>
                <c:pt idx="150">
                  <c:v>59012.0</c:v>
                </c:pt>
                <c:pt idx="151">
                  <c:v>59664.1</c:v>
                </c:pt>
                <c:pt idx="152">
                  <c:v>57327.4</c:v>
                </c:pt>
                <c:pt idx="153">
                  <c:v>57977.1</c:v>
                </c:pt>
                <c:pt idx="154">
                  <c:v>57017.9</c:v>
                </c:pt>
                <c:pt idx="155">
                  <c:v>58013.6</c:v>
                </c:pt>
                <c:pt idx="156">
                  <c:v>54938.7</c:v>
                </c:pt>
                <c:pt idx="157">
                  <c:v>58368.8</c:v>
                </c:pt>
                <c:pt idx="158">
                  <c:v>58330.0</c:v>
                </c:pt>
                <c:pt idx="159">
                  <c:v>59093.3</c:v>
                </c:pt>
                <c:pt idx="160">
                  <c:v>59474.5</c:v>
                </c:pt>
                <c:pt idx="161">
                  <c:v>61731.9</c:v>
                </c:pt>
                <c:pt idx="162">
                  <c:v>61109.4</c:v>
                </c:pt>
                <c:pt idx="163">
                  <c:v>61220.9</c:v>
                </c:pt>
                <c:pt idx="164">
                  <c:v>57866.5</c:v>
                </c:pt>
                <c:pt idx="165">
                  <c:v>57075.2</c:v>
                </c:pt>
                <c:pt idx="166">
                  <c:v>59094.7</c:v>
                </c:pt>
                <c:pt idx="167">
                  <c:v>59426.1</c:v>
                </c:pt>
                <c:pt idx="168">
                  <c:v>56531.8</c:v>
                </c:pt>
                <c:pt idx="169">
                  <c:v>59960.4</c:v>
                </c:pt>
                <c:pt idx="170">
                  <c:v>59859.7</c:v>
                </c:pt>
                <c:pt idx="171">
                  <c:v>61020.8</c:v>
                </c:pt>
                <c:pt idx="172">
                  <c:v>60234.0</c:v>
                </c:pt>
                <c:pt idx="173">
                  <c:v>61980.4</c:v>
                </c:pt>
                <c:pt idx="174">
                  <c:v>61445.8</c:v>
                </c:pt>
                <c:pt idx="175">
                  <c:v>62015.9</c:v>
                </c:pt>
                <c:pt idx="176">
                  <c:v>59783.4</c:v>
                </c:pt>
                <c:pt idx="177">
                  <c:v>60233.2</c:v>
                </c:pt>
                <c:pt idx="178">
                  <c:v>58860.2</c:v>
                </c:pt>
                <c:pt idx="179">
                  <c:v>57862.5</c:v>
                </c:pt>
                <c:pt idx="180">
                  <c:v>54698.1</c:v>
                </c:pt>
                <c:pt idx="181">
                  <c:v>56954.9</c:v>
                </c:pt>
                <c:pt idx="182">
                  <c:v>57278.7</c:v>
                </c:pt>
                <c:pt idx="183">
                  <c:v>57354.7</c:v>
                </c:pt>
                <c:pt idx="184">
                  <c:v>58719.6</c:v>
                </c:pt>
                <c:pt idx="185">
                  <c:v>60865.7</c:v>
                </c:pt>
                <c:pt idx="186">
                  <c:v>58806.7</c:v>
                </c:pt>
                <c:pt idx="187">
                  <c:v>60178.5</c:v>
                </c:pt>
                <c:pt idx="188">
                  <c:v>57912.9</c:v>
                </c:pt>
                <c:pt idx="189">
                  <c:v>57843.2</c:v>
                </c:pt>
                <c:pt idx="190">
                  <c:v>56579.0</c:v>
                </c:pt>
                <c:pt idx="191">
                  <c:v>54650.0</c:v>
                </c:pt>
                <c:pt idx="192">
                  <c:v>53994.1</c:v>
                </c:pt>
                <c:pt idx="193">
                  <c:v>56157.4</c:v>
                </c:pt>
                <c:pt idx="194">
                  <c:v>55494.8</c:v>
                </c:pt>
                <c:pt idx="195">
                  <c:v>56307.4</c:v>
                </c:pt>
                <c:pt idx="196">
                  <c:v>56390.6</c:v>
                </c:pt>
                <c:pt idx="197">
                  <c:v>55938.5</c:v>
                </c:pt>
                <c:pt idx="198">
                  <c:v>54802.5</c:v>
                </c:pt>
                <c:pt idx="199">
                  <c:v>55628.2</c:v>
                </c:pt>
                <c:pt idx="200">
                  <c:v>53405.9</c:v>
                </c:pt>
                <c:pt idx="201">
                  <c:v>55210.7</c:v>
                </c:pt>
                <c:pt idx="202">
                  <c:v>54080.6</c:v>
                </c:pt>
                <c:pt idx="203">
                  <c:v>53931.5</c:v>
                </c:pt>
                <c:pt idx="204">
                  <c:v>51108.7</c:v>
                </c:pt>
                <c:pt idx="205">
                  <c:v>50968.4</c:v>
                </c:pt>
                <c:pt idx="206">
                  <c:v>51298.4</c:v>
                </c:pt>
                <c:pt idx="207">
                  <c:v>51215.6</c:v>
                </c:pt>
                <c:pt idx="208">
                  <c:v>50957.0</c:v>
                </c:pt>
                <c:pt idx="209">
                  <c:v>50419.6</c:v>
                </c:pt>
                <c:pt idx="210">
                  <c:v>49677.9</c:v>
                </c:pt>
                <c:pt idx="211">
                  <c:v>49966.5</c:v>
                </c:pt>
                <c:pt idx="212">
                  <c:v>48669.6</c:v>
                </c:pt>
                <c:pt idx="213">
                  <c:v>48461.0</c:v>
                </c:pt>
                <c:pt idx="214">
                  <c:v>47454.3</c:v>
                </c:pt>
                <c:pt idx="215">
                  <c:v>47441.4</c:v>
                </c:pt>
                <c:pt idx="216">
                  <c:v>44012.3</c:v>
                </c:pt>
                <c:pt idx="217">
                  <c:v>44227.1</c:v>
                </c:pt>
                <c:pt idx="218">
                  <c:v>45482.4</c:v>
                </c:pt>
                <c:pt idx="219">
                  <c:v>46234.2</c:v>
                </c:pt>
                <c:pt idx="220">
                  <c:v>46016.2</c:v>
                </c:pt>
                <c:pt idx="221">
                  <c:v>46765.3</c:v>
                </c:pt>
                <c:pt idx="222">
                  <c:v>45755.3</c:v>
                </c:pt>
                <c:pt idx="223">
                  <c:v>45082.6</c:v>
                </c:pt>
                <c:pt idx="224">
                  <c:v>43876.0</c:v>
                </c:pt>
                <c:pt idx="225">
                  <c:v>43624.1</c:v>
                </c:pt>
                <c:pt idx="226">
                  <c:v>42857.0</c:v>
                </c:pt>
                <c:pt idx="227">
                  <c:v>42417.1</c:v>
                </c:pt>
                <c:pt idx="228">
                  <c:v>40331.0</c:v>
                </c:pt>
                <c:pt idx="229">
                  <c:v>40924.9</c:v>
                </c:pt>
                <c:pt idx="230">
                  <c:v>41608.1</c:v>
                </c:pt>
                <c:pt idx="231">
                  <c:v>41555.0</c:v>
                </c:pt>
                <c:pt idx="232">
                  <c:v>41172.9</c:v>
                </c:pt>
                <c:pt idx="233">
                  <c:v>42477.2</c:v>
                </c:pt>
                <c:pt idx="234">
                  <c:v>42448.3</c:v>
                </c:pt>
                <c:pt idx="235">
                  <c:v>42351.8</c:v>
                </c:pt>
                <c:pt idx="236">
                  <c:v>41972.6</c:v>
                </c:pt>
                <c:pt idx="237">
                  <c:v>32015.0</c:v>
                </c:pt>
                <c:pt idx="238">
                  <c:v>30971.6</c:v>
                </c:pt>
                <c:pt idx="239">
                  <c:v>30413.9</c:v>
                </c:pt>
                <c:pt idx="240">
                  <c:v>28389.9</c:v>
                </c:pt>
                <c:pt idx="241">
                  <c:v>29546.8</c:v>
                </c:pt>
                <c:pt idx="242">
                  <c:v>29496.5</c:v>
                </c:pt>
                <c:pt idx="243">
                  <c:v>29684.0</c:v>
                </c:pt>
                <c:pt idx="244">
                  <c:v>30292.5</c:v>
                </c:pt>
                <c:pt idx="245">
                  <c:v>31458.8</c:v>
                </c:pt>
                <c:pt idx="246">
                  <c:v>30970.7</c:v>
                </c:pt>
                <c:pt idx="247">
                  <c:v>31923.9</c:v>
                </c:pt>
                <c:pt idx="248">
                  <c:v>30562.6</c:v>
                </c:pt>
                <c:pt idx="249">
                  <c:v>28505.3</c:v>
                </c:pt>
                <c:pt idx="250">
                  <c:v>28132.8</c:v>
                </c:pt>
                <c:pt idx="251">
                  <c:v>27763.9</c:v>
                </c:pt>
                <c:pt idx="252">
                  <c:v>27138.8</c:v>
                </c:pt>
                <c:pt idx="253">
                  <c:v>27952.0</c:v>
                </c:pt>
                <c:pt idx="254">
                  <c:v>28216.4</c:v>
                </c:pt>
                <c:pt idx="255">
                  <c:v>28179.6</c:v>
                </c:pt>
                <c:pt idx="256">
                  <c:v>24384.0</c:v>
                </c:pt>
                <c:pt idx="257">
                  <c:v>24143.9</c:v>
                </c:pt>
                <c:pt idx="258">
                  <c:v>23567.1</c:v>
                </c:pt>
                <c:pt idx="259">
                  <c:v>24120.5</c:v>
                </c:pt>
                <c:pt idx="260">
                  <c:v>23245.9</c:v>
                </c:pt>
                <c:pt idx="261">
                  <c:v>23696.7</c:v>
                </c:pt>
                <c:pt idx="262">
                  <c:v>23720.4</c:v>
                </c:pt>
                <c:pt idx="263">
                  <c:v>18630.2</c:v>
                </c:pt>
                <c:pt idx="264">
                  <c:v>17945.5</c:v>
                </c:pt>
                <c:pt idx="265">
                  <c:v>18451.6</c:v>
                </c:pt>
                <c:pt idx="266">
                  <c:v>19417.2</c:v>
                </c:pt>
                <c:pt idx="267">
                  <c:v>20109.1</c:v>
                </c:pt>
                <c:pt idx="268">
                  <c:v>20403.3</c:v>
                </c:pt>
                <c:pt idx="269">
                  <c:v>20729.0</c:v>
                </c:pt>
                <c:pt idx="270">
                  <c:v>20707.7</c:v>
                </c:pt>
                <c:pt idx="271">
                  <c:v>20856.6</c:v>
                </c:pt>
                <c:pt idx="272">
                  <c:v>20752.6</c:v>
                </c:pt>
                <c:pt idx="273">
                  <c:v>27011.0</c:v>
                </c:pt>
                <c:pt idx="274">
                  <c:v>26282.1</c:v>
                </c:pt>
                <c:pt idx="275">
                  <c:v>26672.1</c:v>
                </c:pt>
                <c:pt idx="276">
                  <c:v>24222.5</c:v>
                </c:pt>
                <c:pt idx="277">
                  <c:v>24638.9</c:v>
                </c:pt>
                <c:pt idx="278">
                  <c:v>24788.2</c:v>
                </c:pt>
                <c:pt idx="279">
                  <c:v>25390.7</c:v>
                </c:pt>
                <c:pt idx="280">
                  <c:v>25873.6</c:v>
                </c:pt>
                <c:pt idx="281">
                  <c:v>26042.4</c:v>
                </c:pt>
                <c:pt idx="282">
                  <c:v>26309.2</c:v>
                </c:pt>
                <c:pt idx="283">
                  <c:v>26005.0</c:v>
                </c:pt>
                <c:pt idx="284">
                  <c:v>25747.8</c:v>
                </c:pt>
                <c:pt idx="285">
                  <c:v>25931.3</c:v>
                </c:pt>
                <c:pt idx="286">
                  <c:v>25152.0</c:v>
                </c:pt>
                <c:pt idx="287">
                  <c:v>25285.8</c:v>
                </c:pt>
                <c:pt idx="288">
                  <c:v>24416.3</c:v>
                </c:pt>
                <c:pt idx="289">
                  <c:v>25192.1</c:v>
                </c:pt>
                <c:pt idx="290">
                  <c:v>25220.5</c:v>
                </c:pt>
                <c:pt idx="291">
                  <c:v>25860.0</c:v>
                </c:pt>
                <c:pt idx="292">
                  <c:v>25967.6</c:v>
                </c:pt>
                <c:pt idx="293">
                  <c:v>26711.1</c:v>
                </c:pt>
                <c:pt idx="294">
                  <c:v>26333.6</c:v>
                </c:pt>
                <c:pt idx="295">
                  <c:v>26532.9</c:v>
                </c:pt>
                <c:pt idx="296">
                  <c:v>26417.5</c:v>
                </c:pt>
                <c:pt idx="297">
                  <c:v>25901.1</c:v>
                </c:pt>
                <c:pt idx="298">
                  <c:v>24618.4</c:v>
                </c:pt>
                <c:pt idx="299">
                  <c:v>24095.3</c:v>
                </c:pt>
                <c:pt idx="300">
                  <c:v>22921.3</c:v>
                </c:pt>
                <c:pt idx="301">
                  <c:v>23759.0</c:v>
                </c:pt>
                <c:pt idx="302">
                  <c:v>24509.5</c:v>
                </c:pt>
                <c:pt idx="303">
                  <c:v>24330.4</c:v>
                </c:pt>
                <c:pt idx="304">
                  <c:v>24855.6</c:v>
                </c:pt>
                <c:pt idx="305">
                  <c:v>25664.7</c:v>
                </c:pt>
                <c:pt idx="306">
                  <c:v>24812.9</c:v>
                </c:pt>
                <c:pt idx="307">
                  <c:v>25229.3</c:v>
                </c:pt>
                <c:pt idx="308">
                  <c:v>24577.5</c:v>
                </c:pt>
                <c:pt idx="309">
                  <c:v>24906.8</c:v>
                </c:pt>
                <c:pt idx="310">
                  <c:v>24276.3</c:v>
                </c:pt>
                <c:pt idx="311">
                  <c:v>24090.2</c:v>
                </c:pt>
                <c:pt idx="312">
                  <c:v>22543.8</c:v>
                </c:pt>
                <c:pt idx="313">
                  <c:v>23397.7</c:v>
                </c:pt>
                <c:pt idx="314">
                  <c:v>24142.7</c:v>
                </c:pt>
                <c:pt idx="315">
                  <c:v>23817.7</c:v>
                </c:pt>
                <c:pt idx="316">
                  <c:v>24308.2</c:v>
                </c:pt>
                <c:pt idx="317">
                  <c:v>25098.9</c:v>
                </c:pt>
                <c:pt idx="318">
                  <c:v>24555.5</c:v>
                </c:pt>
                <c:pt idx="319">
                  <c:v>25382.6</c:v>
                </c:pt>
                <c:pt idx="320">
                  <c:v>24365.1</c:v>
                </c:pt>
                <c:pt idx="321">
                  <c:v>24712.2</c:v>
                </c:pt>
              </c:numCache>
            </c:numRef>
          </c:val>
        </c:ser>
        <c:dLbls>
          <c:showLegendKey val="0"/>
          <c:showVal val="0"/>
          <c:showCatName val="0"/>
          <c:showSerName val="0"/>
          <c:showPercent val="0"/>
          <c:showBubbleSize val="0"/>
        </c:dLbls>
        <c:gapWidth val="150"/>
        <c:axId val="2144769832"/>
        <c:axId val="2144750920"/>
      </c:barChart>
      <c:lineChart>
        <c:grouping val="standard"/>
        <c:varyColors val="0"/>
        <c:ser>
          <c:idx val="1"/>
          <c:order val="1"/>
          <c:tx>
            <c:v>Retail Gasoline</c:v>
          </c:tx>
          <c:spPr>
            <a:ln w="15875">
              <a:solidFill>
                <a:srgbClr val="FF0000"/>
              </a:solidFill>
            </a:ln>
          </c:spPr>
          <c:marker>
            <c:symbol val="none"/>
          </c:marker>
          <c:val>
            <c:numRef>
              <c:f>OIL!$L$1484:$L$1805</c:f>
              <c:numCache>
                <c:formatCode>"$"#,##0.000</c:formatCode>
                <c:ptCount val="322"/>
                <c:pt idx="0">
                  <c:v>1.022</c:v>
                </c:pt>
                <c:pt idx="1">
                  <c:v>1.006</c:v>
                </c:pt>
                <c:pt idx="2">
                  <c:v>1.013</c:v>
                </c:pt>
                <c:pt idx="3">
                  <c:v>1.052</c:v>
                </c:pt>
                <c:pt idx="4">
                  <c:v>1.107</c:v>
                </c:pt>
                <c:pt idx="5">
                  <c:v>1.145</c:v>
                </c:pt>
                <c:pt idx="6">
                  <c:v>1.137</c:v>
                </c:pt>
                <c:pt idx="7">
                  <c:v>1.122</c:v>
                </c:pt>
                <c:pt idx="8">
                  <c:v>1.122</c:v>
                </c:pt>
                <c:pt idx="9">
                  <c:v>1.114</c:v>
                </c:pt>
                <c:pt idx="10">
                  <c:v>1.111</c:v>
                </c:pt>
                <c:pt idx="11">
                  <c:v>1.078</c:v>
                </c:pt>
                <c:pt idx="12">
                  <c:v>1.062</c:v>
                </c:pt>
                <c:pt idx="13">
                  <c:v>1.054</c:v>
                </c:pt>
                <c:pt idx="14">
                  <c:v>1.052</c:v>
                </c:pt>
                <c:pt idx="15">
                  <c:v>1.078</c:v>
                </c:pt>
                <c:pt idx="16">
                  <c:v>1.1</c:v>
                </c:pt>
                <c:pt idx="17">
                  <c:v>1.097</c:v>
                </c:pt>
                <c:pt idx="18">
                  <c:v>1.078</c:v>
                </c:pt>
                <c:pt idx="19">
                  <c:v>1.062</c:v>
                </c:pt>
                <c:pt idx="20">
                  <c:v>1.05</c:v>
                </c:pt>
                <c:pt idx="21">
                  <c:v>1.092</c:v>
                </c:pt>
                <c:pt idx="22">
                  <c:v>1.066</c:v>
                </c:pt>
                <c:pt idx="23">
                  <c:v>1.014</c:v>
                </c:pt>
                <c:pt idx="24">
                  <c:v>0.998</c:v>
                </c:pt>
                <c:pt idx="25">
                  <c:v>1.009</c:v>
                </c:pt>
                <c:pt idx="26">
                  <c:v>1.008</c:v>
                </c:pt>
                <c:pt idx="27">
                  <c:v>1.027</c:v>
                </c:pt>
                <c:pt idx="28">
                  <c:v>1.047</c:v>
                </c:pt>
                <c:pt idx="29">
                  <c:v>1.078</c:v>
                </c:pt>
                <c:pt idx="30">
                  <c:v>1.106</c:v>
                </c:pt>
                <c:pt idx="31">
                  <c:v>1.155</c:v>
                </c:pt>
                <c:pt idx="32">
                  <c:v>1.144</c:v>
                </c:pt>
                <c:pt idx="33">
                  <c:v>1.114</c:v>
                </c:pt>
                <c:pt idx="34">
                  <c:v>1.119</c:v>
                </c:pt>
                <c:pt idx="35">
                  <c:v>1.129</c:v>
                </c:pt>
                <c:pt idx="36">
                  <c:v>1.13</c:v>
                </c:pt>
                <c:pt idx="37">
                  <c:v>1.12</c:v>
                </c:pt>
                <c:pt idx="38">
                  <c:v>1.119</c:v>
                </c:pt>
                <c:pt idx="39">
                  <c:v>1.157</c:v>
                </c:pt>
                <c:pt idx="40">
                  <c:v>1.225</c:v>
                </c:pt>
                <c:pt idx="41">
                  <c:v>1.239</c:v>
                </c:pt>
                <c:pt idx="42">
                  <c:v>1.201</c:v>
                </c:pt>
                <c:pt idx="43">
                  <c:v>1.17</c:v>
                </c:pt>
                <c:pt idx="44">
                  <c:v>1.158</c:v>
                </c:pt>
                <c:pt idx="45">
                  <c:v>1.134</c:v>
                </c:pt>
                <c:pt idx="46">
                  <c:v>1.109</c:v>
                </c:pt>
                <c:pt idx="47">
                  <c:v>1.118</c:v>
                </c:pt>
                <c:pt idx="48">
                  <c:v>1.137</c:v>
                </c:pt>
                <c:pt idx="49">
                  <c:v>1.136</c:v>
                </c:pt>
                <c:pt idx="50">
                  <c:v>1.183</c:v>
                </c:pt>
                <c:pt idx="51">
                  <c:v>1.275</c:v>
                </c:pt>
                <c:pt idx="52">
                  <c:v>1.324</c:v>
                </c:pt>
                <c:pt idx="53">
                  <c:v>1.3</c:v>
                </c:pt>
                <c:pt idx="54">
                  <c:v>1.272</c:v>
                </c:pt>
                <c:pt idx="55">
                  <c:v>1.251</c:v>
                </c:pt>
                <c:pt idx="56">
                  <c:v>1.247</c:v>
                </c:pt>
                <c:pt idx="57">
                  <c:v>1.249</c:v>
                </c:pt>
                <c:pt idx="58">
                  <c:v>1.278</c:v>
                </c:pt>
                <c:pt idx="59">
                  <c:v>1.282</c:v>
                </c:pt>
                <c:pt idx="60">
                  <c:v>1.283</c:v>
                </c:pt>
                <c:pt idx="61">
                  <c:v>1.276</c:v>
                </c:pt>
                <c:pt idx="62">
                  <c:v>1.251</c:v>
                </c:pt>
                <c:pt idx="63">
                  <c:v>1.244</c:v>
                </c:pt>
                <c:pt idx="64">
                  <c:v>1.245</c:v>
                </c:pt>
                <c:pt idx="65">
                  <c:v>1.242</c:v>
                </c:pt>
                <c:pt idx="66">
                  <c:v>1.22</c:v>
                </c:pt>
                <c:pt idx="67">
                  <c:v>1.268</c:v>
                </c:pt>
                <c:pt idx="68">
                  <c:v>1.276</c:v>
                </c:pt>
                <c:pt idx="69">
                  <c:v>1.242</c:v>
                </c:pt>
                <c:pt idx="70">
                  <c:v>1.216</c:v>
                </c:pt>
                <c:pt idx="71">
                  <c:v>1.177</c:v>
                </c:pt>
                <c:pt idx="72">
                  <c:v>1.132</c:v>
                </c:pt>
                <c:pt idx="73">
                  <c:v>1.096</c:v>
                </c:pt>
                <c:pt idx="74">
                  <c:v>1.064</c:v>
                </c:pt>
                <c:pt idx="75">
                  <c:v>1.077</c:v>
                </c:pt>
                <c:pt idx="76">
                  <c:v>1.105</c:v>
                </c:pt>
                <c:pt idx="77">
                  <c:v>1.103</c:v>
                </c:pt>
                <c:pt idx="78">
                  <c:v>1.094</c:v>
                </c:pt>
                <c:pt idx="79">
                  <c:v>1.065</c:v>
                </c:pt>
                <c:pt idx="80">
                  <c:v>1.049</c:v>
                </c:pt>
                <c:pt idx="81">
                  <c:v>1.059</c:v>
                </c:pt>
                <c:pt idx="82">
                  <c:v>1.036</c:v>
                </c:pt>
                <c:pt idx="83">
                  <c:v>0.987</c:v>
                </c:pt>
                <c:pt idx="84">
                  <c:v>0.98</c:v>
                </c:pt>
                <c:pt idx="85">
                  <c:v>0.962</c:v>
                </c:pt>
                <c:pt idx="86">
                  <c:v>1.022</c:v>
                </c:pt>
                <c:pt idx="87">
                  <c:v>1.171</c:v>
                </c:pt>
                <c:pt idx="88">
                  <c:v>1.171</c:v>
                </c:pt>
                <c:pt idx="89">
                  <c:v>1.154</c:v>
                </c:pt>
                <c:pt idx="90">
                  <c:v>1.197</c:v>
                </c:pt>
                <c:pt idx="91">
                  <c:v>1.26</c:v>
                </c:pt>
                <c:pt idx="92">
                  <c:v>1.295</c:v>
                </c:pt>
                <c:pt idx="93">
                  <c:v>1.285</c:v>
                </c:pt>
                <c:pt idx="94">
                  <c:v>1.292</c:v>
                </c:pt>
                <c:pt idx="95">
                  <c:v>1.313</c:v>
                </c:pt>
                <c:pt idx="96">
                  <c:v>1.329</c:v>
                </c:pt>
                <c:pt idx="97">
                  <c:v>1.415</c:v>
                </c:pt>
                <c:pt idx="98">
                  <c:v>1.556</c:v>
                </c:pt>
                <c:pt idx="99">
                  <c:v>1.506</c:v>
                </c:pt>
                <c:pt idx="100">
                  <c:v>1.526</c:v>
                </c:pt>
                <c:pt idx="101">
                  <c:v>1.666</c:v>
                </c:pt>
                <c:pt idx="102">
                  <c:v>1.591</c:v>
                </c:pt>
                <c:pt idx="103">
                  <c:v>1.506</c:v>
                </c:pt>
                <c:pt idx="104">
                  <c:v>1.588</c:v>
                </c:pt>
                <c:pt idx="105">
                  <c:v>1.571</c:v>
                </c:pt>
                <c:pt idx="106">
                  <c:v>1.557</c:v>
                </c:pt>
                <c:pt idx="107">
                  <c:v>1.483</c:v>
                </c:pt>
                <c:pt idx="108">
                  <c:v>1.487</c:v>
                </c:pt>
                <c:pt idx="109">
                  <c:v>1.49</c:v>
                </c:pt>
                <c:pt idx="110">
                  <c:v>1.45</c:v>
                </c:pt>
                <c:pt idx="111">
                  <c:v>1.591</c:v>
                </c:pt>
                <c:pt idx="112">
                  <c:v>1.738</c:v>
                </c:pt>
                <c:pt idx="113">
                  <c:v>1.658</c:v>
                </c:pt>
                <c:pt idx="114">
                  <c:v>1.466</c:v>
                </c:pt>
                <c:pt idx="115">
                  <c:v>1.461</c:v>
                </c:pt>
                <c:pt idx="116">
                  <c:v>1.557</c:v>
                </c:pt>
                <c:pt idx="117">
                  <c:v>1.357</c:v>
                </c:pt>
                <c:pt idx="118">
                  <c:v>1.212</c:v>
                </c:pt>
                <c:pt idx="119">
                  <c:v>1.127</c:v>
                </c:pt>
                <c:pt idx="120">
                  <c:v>1.148</c:v>
                </c:pt>
                <c:pt idx="121">
                  <c:v>1.155</c:v>
                </c:pt>
                <c:pt idx="122">
                  <c:v>1.289</c:v>
                </c:pt>
                <c:pt idx="123">
                  <c:v>1.439</c:v>
                </c:pt>
                <c:pt idx="124">
                  <c:v>1.434</c:v>
                </c:pt>
                <c:pt idx="125">
                  <c:v>1.424</c:v>
                </c:pt>
                <c:pt idx="126">
                  <c:v>1.438</c:v>
                </c:pt>
                <c:pt idx="127">
                  <c:v>1.438</c:v>
                </c:pt>
                <c:pt idx="128">
                  <c:v>1.441</c:v>
                </c:pt>
                <c:pt idx="129">
                  <c:v>1.486</c:v>
                </c:pt>
                <c:pt idx="130">
                  <c:v>1.461</c:v>
                </c:pt>
                <c:pt idx="131">
                  <c:v>1.429</c:v>
                </c:pt>
                <c:pt idx="132">
                  <c:v>1.5</c:v>
                </c:pt>
                <c:pt idx="133">
                  <c:v>1.655</c:v>
                </c:pt>
                <c:pt idx="134">
                  <c:v>1.734</c:v>
                </c:pt>
                <c:pt idx="135">
                  <c:v>1.633</c:v>
                </c:pt>
                <c:pt idx="136">
                  <c:v>1.539</c:v>
                </c:pt>
                <c:pt idx="137">
                  <c:v>1.533</c:v>
                </c:pt>
                <c:pt idx="138">
                  <c:v>1.554</c:v>
                </c:pt>
                <c:pt idx="139">
                  <c:v>1.661</c:v>
                </c:pt>
                <c:pt idx="140">
                  <c:v>1.721</c:v>
                </c:pt>
                <c:pt idx="141">
                  <c:v>1.606</c:v>
                </c:pt>
                <c:pt idx="142">
                  <c:v>1.555</c:v>
                </c:pt>
                <c:pt idx="143">
                  <c:v>1.522</c:v>
                </c:pt>
                <c:pt idx="144">
                  <c:v>1.614</c:v>
                </c:pt>
                <c:pt idx="145">
                  <c:v>1.69</c:v>
                </c:pt>
                <c:pt idx="146">
                  <c:v>1.778</c:v>
                </c:pt>
                <c:pt idx="147">
                  <c:v>1.839</c:v>
                </c:pt>
                <c:pt idx="148">
                  <c:v>2.023</c:v>
                </c:pt>
                <c:pt idx="149">
                  <c:v>2.013</c:v>
                </c:pt>
                <c:pt idx="150">
                  <c:v>1.954</c:v>
                </c:pt>
                <c:pt idx="151">
                  <c:v>1.92</c:v>
                </c:pt>
                <c:pt idx="152">
                  <c:v>1.912</c:v>
                </c:pt>
                <c:pt idx="153">
                  <c:v>2.042</c:v>
                </c:pt>
                <c:pt idx="154">
                  <c:v>2.023</c:v>
                </c:pt>
                <c:pt idx="155">
                  <c:v>1.887</c:v>
                </c:pt>
                <c:pt idx="156">
                  <c:v>1.875</c:v>
                </c:pt>
                <c:pt idx="157">
                  <c:v>1.953</c:v>
                </c:pt>
                <c:pt idx="158">
                  <c:v>2.12</c:v>
                </c:pt>
                <c:pt idx="159">
                  <c:v>2.285</c:v>
                </c:pt>
                <c:pt idx="160">
                  <c:v>2.205</c:v>
                </c:pt>
                <c:pt idx="161">
                  <c:v>2.198</c:v>
                </c:pt>
                <c:pt idx="162">
                  <c:v>2.333</c:v>
                </c:pt>
                <c:pt idx="163">
                  <c:v>2.529</c:v>
                </c:pt>
                <c:pt idx="164">
                  <c:v>2.951</c:v>
                </c:pt>
                <c:pt idx="165">
                  <c:v>2.765</c:v>
                </c:pt>
                <c:pt idx="166">
                  <c:v>2.303</c:v>
                </c:pt>
                <c:pt idx="167">
                  <c:v>2.229</c:v>
                </c:pt>
                <c:pt idx="168">
                  <c:v>2.36</c:v>
                </c:pt>
                <c:pt idx="169">
                  <c:v>2.326</c:v>
                </c:pt>
                <c:pt idx="170">
                  <c:v>2.468</c:v>
                </c:pt>
                <c:pt idx="171">
                  <c:v>2.787</c:v>
                </c:pt>
                <c:pt idx="172">
                  <c:v>2.953</c:v>
                </c:pt>
                <c:pt idx="173">
                  <c:v>2.93</c:v>
                </c:pt>
                <c:pt idx="174">
                  <c:v>3.025</c:v>
                </c:pt>
                <c:pt idx="175">
                  <c:v>2.999</c:v>
                </c:pt>
                <c:pt idx="176">
                  <c:v>2.606</c:v>
                </c:pt>
                <c:pt idx="177">
                  <c:v>2.293</c:v>
                </c:pt>
                <c:pt idx="178">
                  <c:v>2.275</c:v>
                </c:pt>
                <c:pt idx="179">
                  <c:v>2.359</c:v>
                </c:pt>
                <c:pt idx="180">
                  <c:v>2.289</c:v>
                </c:pt>
                <c:pt idx="181">
                  <c:v>2.323</c:v>
                </c:pt>
                <c:pt idx="182">
                  <c:v>2.609</c:v>
                </c:pt>
                <c:pt idx="183">
                  <c:v>2.891</c:v>
                </c:pt>
                <c:pt idx="184">
                  <c:v>3.187</c:v>
                </c:pt>
                <c:pt idx="185">
                  <c:v>3.102</c:v>
                </c:pt>
                <c:pt idx="186">
                  <c:v>3.011</c:v>
                </c:pt>
                <c:pt idx="187">
                  <c:v>2.834</c:v>
                </c:pt>
                <c:pt idx="188">
                  <c:v>2.849</c:v>
                </c:pt>
                <c:pt idx="189">
                  <c:v>2.853</c:v>
                </c:pt>
                <c:pt idx="190">
                  <c:v>3.128</c:v>
                </c:pt>
                <c:pt idx="191">
                  <c:v>3.07</c:v>
                </c:pt>
                <c:pt idx="192">
                  <c:v>3.095</c:v>
                </c:pt>
                <c:pt idx="193">
                  <c:v>3.078</c:v>
                </c:pt>
                <c:pt idx="194">
                  <c:v>3.293</c:v>
                </c:pt>
                <c:pt idx="195">
                  <c:v>3.507</c:v>
                </c:pt>
                <c:pt idx="196">
                  <c:v>3.815</c:v>
                </c:pt>
                <c:pt idx="197">
                  <c:v>4.105</c:v>
                </c:pt>
                <c:pt idx="198">
                  <c:v>4.114</c:v>
                </c:pt>
                <c:pt idx="199">
                  <c:v>3.833</c:v>
                </c:pt>
                <c:pt idx="200">
                  <c:v>3.756</c:v>
                </c:pt>
                <c:pt idx="201">
                  <c:v>3.112</c:v>
                </c:pt>
                <c:pt idx="202">
                  <c:v>2.208</c:v>
                </c:pt>
                <c:pt idx="203">
                  <c:v>1.745</c:v>
                </c:pt>
                <c:pt idx="204">
                  <c:v>1.84</c:v>
                </c:pt>
                <c:pt idx="205">
                  <c:v>1.975</c:v>
                </c:pt>
                <c:pt idx="206">
                  <c:v>2.011</c:v>
                </c:pt>
                <c:pt idx="207">
                  <c:v>2.102</c:v>
                </c:pt>
                <c:pt idx="208">
                  <c:v>2.316</c:v>
                </c:pt>
                <c:pt idx="209">
                  <c:v>2.681</c:v>
                </c:pt>
                <c:pt idx="210">
                  <c:v>2.582</c:v>
                </c:pt>
                <c:pt idx="211">
                  <c:v>2.67</c:v>
                </c:pt>
                <c:pt idx="212">
                  <c:v>2.609</c:v>
                </c:pt>
                <c:pt idx="213">
                  <c:v>2.605</c:v>
                </c:pt>
                <c:pt idx="214">
                  <c:v>2.706</c:v>
                </c:pt>
                <c:pt idx="215">
                  <c:v>2.663</c:v>
                </c:pt>
                <c:pt idx="216">
                  <c:v>2.769</c:v>
                </c:pt>
                <c:pt idx="217">
                  <c:v>2.699</c:v>
                </c:pt>
                <c:pt idx="218">
                  <c:v>2.824</c:v>
                </c:pt>
                <c:pt idx="219">
                  <c:v>2.9</c:v>
                </c:pt>
                <c:pt idx="220">
                  <c:v>2.89</c:v>
                </c:pt>
                <c:pt idx="221">
                  <c:v>2.785</c:v>
                </c:pt>
                <c:pt idx="222">
                  <c:v>2.782</c:v>
                </c:pt>
                <c:pt idx="223">
                  <c:v>2.783</c:v>
                </c:pt>
                <c:pt idx="224">
                  <c:v>2.757</c:v>
                </c:pt>
                <c:pt idx="225">
                  <c:v>2.853</c:v>
                </c:pt>
                <c:pt idx="226">
                  <c:v>2.913</c:v>
                </c:pt>
                <c:pt idx="227">
                  <c:v>3.048</c:v>
                </c:pt>
                <c:pt idx="228">
                  <c:v>3.148</c:v>
                </c:pt>
                <c:pt idx="229">
                  <c:v>3.264</c:v>
                </c:pt>
                <c:pt idx="230">
                  <c:v>3.615</c:v>
                </c:pt>
                <c:pt idx="231">
                  <c:v>3.852</c:v>
                </c:pt>
                <c:pt idx="232">
                  <c:v>3.96</c:v>
                </c:pt>
                <c:pt idx="233">
                  <c:v>3.735</c:v>
                </c:pt>
                <c:pt idx="234">
                  <c:v>3.705</c:v>
                </c:pt>
                <c:pt idx="235">
                  <c:v>3.696</c:v>
                </c:pt>
                <c:pt idx="236">
                  <c:v>3.667</c:v>
                </c:pt>
                <c:pt idx="237">
                  <c:v>3.506</c:v>
                </c:pt>
                <c:pt idx="238">
                  <c:v>3.443</c:v>
                </c:pt>
                <c:pt idx="239">
                  <c:v>3.326</c:v>
                </c:pt>
                <c:pt idx="240">
                  <c:v>3.44</c:v>
                </c:pt>
                <c:pt idx="241">
                  <c:v>3.64</c:v>
                </c:pt>
                <c:pt idx="242">
                  <c:v>3.907</c:v>
                </c:pt>
                <c:pt idx="243">
                  <c:v>3.958</c:v>
                </c:pt>
                <c:pt idx="244">
                  <c:v>3.791</c:v>
                </c:pt>
                <c:pt idx="245">
                  <c:v>3.596</c:v>
                </c:pt>
                <c:pt idx="246">
                  <c:v>3.498</c:v>
                </c:pt>
                <c:pt idx="247">
                  <c:v>3.78</c:v>
                </c:pt>
                <c:pt idx="248">
                  <c:v>3.91</c:v>
                </c:pt>
                <c:pt idx="249">
                  <c:v>3.812</c:v>
                </c:pt>
                <c:pt idx="250">
                  <c:v>3.521</c:v>
                </c:pt>
                <c:pt idx="251">
                  <c:v>3.381</c:v>
                </c:pt>
                <c:pt idx="252">
                  <c:v>3.391</c:v>
                </c:pt>
                <c:pt idx="253">
                  <c:v>3.736</c:v>
                </c:pt>
                <c:pt idx="254">
                  <c:v>3.779</c:v>
                </c:pt>
                <c:pt idx="255">
                  <c:v>3.638</c:v>
                </c:pt>
                <c:pt idx="256">
                  <c:v>3.675</c:v>
                </c:pt>
                <c:pt idx="257">
                  <c:v>3.689</c:v>
                </c:pt>
                <c:pt idx="258">
                  <c:v>3.661</c:v>
                </c:pt>
                <c:pt idx="259">
                  <c:v>3.645</c:v>
                </c:pt>
                <c:pt idx="260">
                  <c:v>3.604</c:v>
                </c:pt>
                <c:pt idx="261">
                  <c:v>3.42</c:v>
                </c:pt>
                <c:pt idx="262">
                  <c:v>3.322</c:v>
                </c:pt>
                <c:pt idx="263">
                  <c:v>3.357</c:v>
                </c:pt>
                <c:pt idx="264">
                  <c:v>3.392</c:v>
                </c:pt>
                <c:pt idx="265">
                  <c:v>3.434</c:v>
                </c:pt>
                <c:pt idx="266">
                  <c:v>3.606</c:v>
                </c:pt>
                <c:pt idx="267">
                  <c:v>3.735</c:v>
                </c:pt>
                <c:pt idx="268">
                  <c:v>3.75</c:v>
                </c:pt>
                <c:pt idx="269">
                  <c:v>3.766</c:v>
                </c:pt>
                <c:pt idx="270">
                  <c:v>3.688</c:v>
                </c:pt>
                <c:pt idx="271">
                  <c:v>3.565</c:v>
                </c:pt>
                <c:pt idx="272">
                  <c:v>3.484</c:v>
                </c:pt>
                <c:pt idx="273">
                  <c:v>3.255</c:v>
                </c:pt>
                <c:pt idx="274">
                  <c:v>2.997</c:v>
                </c:pt>
                <c:pt idx="275">
                  <c:v>2.632</c:v>
                </c:pt>
                <c:pt idx="276">
                  <c:v>2.208</c:v>
                </c:pt>
                <c:pt idx="277">
                  <c:v>2.301</c:v>
                </c:pt>
                <c:pt idx="278">
                  <c:v>2.546</c:v>
                </c:pt>
                <c:pt idx="279">
                  <c:v>2.555</c:v>
                </c:pt>
                <c:pt idx="280">
                  <c:v>2.802</c:v>
                </c:pt>
                <c:pt idx="281">
                  <c:v>2.885</c:v>
                </c:pt>
                <c:pt idx="282">
                  <c:v>2.88</c:v>
                </c:pt>
                <c:pt idx="283">
                  <c:v>2.726</c:v>
                </c:pt>
                <c:pt idx="284">
                  <c:v>2.462</c:v>
                </c:pt>
                <c:pt idx="285">
                  <c:v>2.387</c:v>
                </c:pt>
                <c:pt idx="286">
                  <c:v>2.26</c:v>
                </c:pt>
                <c:pt idx="287">
                  <c:v>2.144</c:v>
                </c:pt>
                <c:pt idx="288">
                  <c:v>2.057</c:v>
                </c:pt>
                <c:pt idx="289">
                  <c:v>1.872</c:v>
                </c:pt>
                <c:pt idx="290">
                  <c:v>2.071</c:v>
                </c:pt>
                <c:pt idx="291">
                  <c:v>2.216</c:v>
                </c:pt>
                <c:pt idx="292">
                  <c:v>2.371</c:v>
                </c:pt>
                <c:pt idx="293">
                  <c:v>2.467</c:v>
                </c:pt>
                <c:pt idx="294">
                  <c:v>2.345</c:v>
                </c:pt>
                <c:pt idx="295">
                  <c:v>2.284</c:v>
                </c:pt>
                <c:pt idx="296">
                  <c:v>2.327</c:v>
                </c:pt>
                <c:pt idx="297">
                  <c:v>2.359</c:v>
                </c:pt>
                <c:pt idx="298">
                  <c:v>2.295</c:v>
                </c:pt>
                <c:pt idx="299">
                  <c:v>2.366</c:v>
                </c:pt>
                <c:pt idx="300">
                  <c:v>2.458</c:v>
                </c:pt>
                <c:pt idx="301">
                  <c:v>2.416</c:v>
                </c:pt>
                <c:pt idx="302">
                  <c:v>2.437</c:v>
                </c:pt>
                <c:pt idx="303">
                  <c:v>2.528</c:v>
                </c:pt>
                <c:pt idx="304">
                  <c:v>2.503</c:v>
                </c:pt>
                <c:pt idx="305">
                  <c:v>2.46</c:v>
                </c:pt>
                <c:pt idx="306">
                  <c:v>2.414</c:v>
                </c:pt>
                <c:pt idx="307">
                  <c:v>2.494</c:v>
                </c:pt>
                <c:pt idx="308">
                  <c:v>2.761</c:v>
                </c:pt>
                <c:pt idx="309">
                  <c:v>2.621</c:v>
                </c:pt>
                <c:pt idx="310">
                  <c:v>2.678</c:v>
                </c:pt>
                <c:pt idx="311">
                  <c:v>2.594</c:v>
                </c:pt>
                <c:pt idx="312">
                  <c:v>2.671</c:v>
                </c:pt>
                <c:pt idx="313">
                  <c:v>2.705</c:v>
                </c:pt>
                <c:pt idx="314">
                  <c:v>2.709</c:v>
                </c:pt>
                <c:pt idx="315">
                  <c:v>2.873</c:v>
                </c:pt>
                <c:pt idx="316">
                  <c:v>2.987</c:v>
                </c:pt>
                <c:pt idx="317">
                  <c:v>2.97</c:v>
                </c:pt>
                <c:pt idx="318">
                  <c:v>2.928</c:v>
                </c:pt>
                <c:pt idx="319">
                  <c:v>2.914</c:v>
                </c:pt>
                <c:pt idx="320">
                  <c:v>2.915</c:v>
                </c:pt>
                <c:pt idx="321">
                  <c:v>2.943</c:v>
                </c:pt>
              </c:numCache>
            </c:numRef>
          </c:val>
          <c:smooth val="0"/>
        </c:ser>
        <c:dLbls>
          <c:showLegendKey val="0"/>
          <c:showVal val="0"/>
          <c:showCatName val="0"/>
          <c:showSerName val="0"/>
          <c:showPercent val="0"/>
          <c:showBubbleSize val="0"/>
        </c:dLbls>
        <c:marker val="1"/>
        <c:smooth val="0"/>
        <c:axId val="2144371592"/>
        <c:axId val="2144763048"/>
      </c:lineChart>
      <c:catAx>
        <c:axId val="2144769832"/>
        <c:scaling>
          <c:orientation val="minMax"/>
        </c:scaling>
        <c:delete val="0"/>
        <c:axPos val="b"/>
        <c:majorTickMark val="out"/>
        <c:minorTickMark val="none"/>
        <c:tickLblPos val="nextTo"/>
        <c:txPr>
          <a:bodyPr rot="-5400000" vert="horz" lIns="0" anchor="ctr" anchorCtr="0">
            <a:noAutofit/>
          </a:bodyPr>
          <a:lstStyle/>
          <a:p>
            <a:pPr>
              <a:defRPr sz="1100" b="1" i="0"/>
            </a:pPr>
            <a:endParaRPr lang="en-US"/>
          </a:p>
        </c:txPr>
        <c:crossAx val="2144750920"/>
        <c:crosses val="autoZero"/>
        <c:auto val="1"/>
        <c:lblAlgn val="ctr"/>
        <c:lblOffset val="100"/>
        <c:noMultiLvlLbl val="0"/>
      </c:catAx>
      <c:valAx>
        <c:axId val="2144750920"/>
        <c:scaling>
          <c:orientation val="minMax"/>
          <c:max val="90000.0"/>
        </c:scaling>
        <c:delete val="0"/>
        <c:axPos val="l"/>
        <c:majorGridlines>
          <c:spPr>
            <a:ln w="63500">
              <a:solidFill>
                <a:schemeClr val="bg1"/>
              </a:solidFill>
            </a:ln>
          </c:spPr>
        </c:majorGridlines>
        <c:numFmt formatCode="#,##0" sourceLinked="0"/>
        <c:majorTickMark val="out"/>
        <c:minorTickMark val="none"/>
        <c:tickLblPos val="nextTo"/>
        <c:spPr>
          <a:ln>
            <a:solidFill>
              <a:schemeClr val="bg1"/>
            </a:solidFill>
          </a:ln>
        </c:spPr>
        <c:txPr>
          <a:bodyPr/>
          <a:lstStyle/>
          <a:p>
            <a:pPr>
              <a:defRPr sz="1200" b="1" i="0"/>
            </a:pPr>
            <a:endParaRPr lang="en-US"/>
          </a:p>
        </c:txPr>
        <c:crossAx val="2144769832"/>
        <c:crosses val="autoZero"/>
        <c:crossBetween val="between"/>
      </c:valAx>
      <c:valAx>
        <c:axId val="2144763048"/>
        <c:scaling>
          <c:orientation val="minMax"/>
        </c:scaling>
        <c:delete val="0"/>
        <c:axPos val="r"/>
        <c:numFmt formatCode="&quot;$&quot;#,##0.00" sourceLinked="0"/>
        <c:majorTickMark val="out"/>
        <c:minorTickMark val="none"/>
        <c:tickLblPos val="nextTo"/>
        <c:spPr>
          <a:ln>
            <a:solidFill>
              <a:schemeClr val="bg1"/>
            </a:solidFill>
          </a:ln>
        </c:spPr>
        <c:txPr>
          <a:bodyPr/>
          <a:lstStyle/>
          <a:p>
            <a:pPr>
              <a:defRPr sz="1100" b="1" i="0" baseline="0">
                <a:solidFill>
                  <a:srgbClr val="FF0000"/>
                </a:solidFill>
              </a:defRPr>
            </a:pPr>
            <a:endParaRPr lang="en-US"/>
          </a:p>
        </c:txPr>
        <c:crossAx val="2144371592"/>
        <c:crosses val="max"/>
        <c:crossBetween val="between"/>
      </c:valAx>
      <c:catAx>
        <c:axId val="2144371592"/>
        <c:scaling>
          <c:orientation val="minMax"/>
        </c:scaling>
        <c:delete val="1"/>
        <c:axPos val="b"/>
        <c:majorTickMark val="out"/>
        <c:minorTickMark val="none"/>
        <c:tickLblPos val="nextTo"/>
        <c:crossAx val="2144763048"/>
        <c:crosses val="autoZero"/>
        <c:auto val="1"/>
        <c:lblAlgn val="ctr"/>
        <c:lblOffset val="100"/>
        <c:noMultiLvlLbl val="0"/>
      </c:catAx>
      <c:spPr>
        <a:solidFill>
          <a:schemeClr val="bg1">
            <a:lumMod val="95000"/>
          </a:schemeClr>
        </a:solidFill>
      </c:spPr>
    </c:plotArea>
    <c:plotVisOnly val="1"/>
    <c:dispBlanksAs val="span"/>
    <c:showDLblsOverMax val="0"/>
  </c:chart>
  <c:spPr>
    <a:ln>
      <a:solidFill>
        <a:schemeClr val="bg1"/>
      </a:solidFill>
    </a:ln>
  </c:spPr>
  <c:printSettings>
    <c:headerFooter/>
    <c:pageMargins b="1.0" l="0.75" r="0.75" t="1.0" header="0.5" footer="0.5"/>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clustered"/>
        <c:varyColors val="0"/>
        <c:dLbls>
          <c:showLegendKey val="0"/>
          <c:showVal val="0"/>
          <c:showCatName val="0"/>
          <c:showSerName val="0"/>
          <c:showPercent val="0"/>
          <c:showBubbleSize val="0"/>
        </c:dLbls>
        <c:gapWidth val="150"/>
        <c:axId val="-2146539944"/>
        <c:axId val="-2146544312"/>
      </c:barChart>
      <c:catAx>
        <c:axId val="-2146539944"/>
        <c:scaling>
          <c:orientation val="minMax"/>
        </c:scaling>
        <c:delete val="0"/>
        <c:axPos val="b"/>
        <c:majorTickMark val="out"/>
        <c:minorTickMark val="none"/>
        <c:tickLblPos val="nextTo"/>
        <c:crossAx val="-2146544312"/>
        <c:crosses val="autoZero"/>
        <c:auto val="1"/>
        <c:lblAlgn val="ctr"/>
        <c:lblOffset val="100"/>
        <c:noMultiLvlLbl val="0"/>
      </c:catAx>
      <c:valAx>
        <c:axId val="-2146544312"/>
        <c:scaling>
          <c:orientation val="minMax"/>
        </c:scaling>
        <c:delete val="0"/>
        <c:axPos val="l"/>
        <c:majorGridlines/>
        <c:majorTickMark val="out"/>
        <c:minorTickMark val="none"/>
        <c:tickLblPos val="nextTo"/>
        <c:crossAx val="-2146539944"/>
        <c:crosses val="autoZero"/>
        <c:crossBetween val="between"/>
      </c:valAx>
    </c:plotArea>
    <c:legend>
      <c:legendPos val="r"/>
      <c:overlay val="0"/>
    </c:legend>
    <c:plotVisOnly val="1"/>
    <c:dispBlanksAs val="gap"/>
    <c:showDLblsOverMax val="0"/>
  </c:chart>
  <c:printSettings>
    <c:headerFooter/>
    <c:pageMargins b="1.0" l="0.75" r="0.75" t="1.0" header="0.5" footer="0.5"/>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0685314802939352"/>
          <c:y val="0.26291057367829"/>
          <c:w val="0.90459152886263"/>
          <c:h val="0.665883525922896"/>
        </c:manualLayout>
      </c:layout>
      <c:areaChart>
        <c:grouping val="standard"/>
        <c:varyColors val="0"/>
        <c:ser>
          <c:idx val="1"/>
          <c:order val="1"/>
          <c:tx>
            <c:v>Recession</c:v>
          </c:tx>
          <c:spPr>
            <a:solidFill>
              <a:srgbClr val="DFDFDF"/>
            </a:solidFill>
            <a:ln>
              <a:noFill/>
            </a:ln>
          </c:spPr>
          <c:cat>
            <c:numRef>
              <c:f>IndProd!$G$84:$G$309</c:f>
              <c:numCache>
                <c:formatCode>General</c:formatCode>
                <c:ptCount val="226"/>
                <c:pt idx="14" formatCode="_-* #,##0_-;\-* #,##0_-;_-* &quot;-&quot;??_-;_-@_-">
                  <c:v>115.0</c:v>
                </c:pt>
                <c:pt idx="15" formatCode="_-* #,##0_-;\-* #,##0_-;_-* &quot;-&quot;??_-;_-@_-">
                  <c:v>115.0</c:v>
                </c:pt>
                <c:pt idx="16" formatCode="_-* #,##0_-;\-* #,##0_-;_-* &quot;-&quot;??_-;_-@_-">
                  <c:v>115.0</c:v>
                </c:pt>
                <c:pt idx="17" formatCode="_-* #,##0_-;\-* #,##0_-;_-* &quot;-&quot;??_-;_-@_-">
                  <c:v>115.0</c:v>
                </c:pt>
                <c:pt idx="18" formatCode="_-* #,##0_-;\-* #,##0_-;_-* &quot;-&quot;??_-;_-@_-">
                  <c:v>115.0</c:v>
                </c:pt>
                <c:pt idx="19" formatCode="_-* #,##0_-;\-* #,##0_-;_-* &quot;-&quot;??_-;_-@_-">
                  <c:v>115.0</c:v>
                </c:pt>
                <c:pt idx="20" formatCode="_-* #,##0_-;\-* #,##0_-;_-* &quot;-&quot;??_-;_-@_-">
                  <c:v>115.0</c:v>
                </c:pt>
                <c:pt idx="21" formatCode="_-* #,##0_-;\-* #,##0_-;_-* &quot;-&quot;??_-;_-@_-">
                  <c:v>115.0</c:v>
                </c:pt>
                <c:pt idx="22" formatCode="_-* #,##0_-;\-* #,##0_-;_-* &quot;-&quot;??_-;_-@_-">
                  <c:v>115.0</c:v>
                </c:pt>
                <c:pt idx="23" formatCode="_-* #,##0_-;\-* #,##0_-;_-* &quot;-&quot;??_-;_-@_-">
                  <c:v>115.0</c:v>
                </c:pt>
                <c:pt idx="96" formatCode="_-* #,##0_-;\-* #,##0_-;_-* &quot;-&quot;??_-;_-@_-">
                  <c:v>115.0</c:v>
                </c:pt>
                <c:pt idx="97" formatCode="_-* #,##0_-;\-* #,##0_-;_-* &quot;-&quot;??_-;_-@_-">
                  <c:v>115.0</c:v>
                </c:pt>
                <c:pt idx="98" formatCode="_-* #,##0_-;\-* #,##0_-;_-* &quot;-&quot;??_-;_-@_-">
                  <c:v>115.0</c:v>
                </c:pt>
                <c:pt idx="99" formatCode="_-* #,##0_-;\-* #,##0_-;_-* &quot;-&quot;??_-;_-@_-">
                  <c:v>115.0</c:v>
                </c:pt>
                <c:pt idx="100" formatCode="_-* #,##0_-;\-* #,##0_-;_-* &quot;-&quot;??_-;_-@_-">
                  <c:v>115.0</c:v>
                </c:pt>
                <c:pt idx="101" formatCode="_-* #,##0_-;\-* #,##0_-;_-* &quot;-&quot;??_-;_-@_-">
                  <c:v>115.0</c:v>
                </c:pt>
                <c:pt idx="102" formatCode="_-* #,##0_-;\-* #,##0_-;_-* &quot;-&quot;??_-;_-@_-">
                  <c:v>115.0</c:v>
                </c:pt>
                <c:pt idx="103" formatCode="_-* #,##0_-;\-* #,##0_-;_-* &quot;-&quot;??_-;_-@_-">
                  <c:v>115.0</c:v>
                </c:pt>
                <c:pt idx="104" formatCode="_-* #,##0_-;\-* #,##0_-;_-* &quot;-&quot;??_-;_-@_-">
                  <c:v>115.0</c:v>
                </c:pt>
                <c:pt idx="105" formatCode="_-* #,##0_-;\-* #,##0_-;_-* &quot;-&quot;??_-;_-@_-">
                  <c:v>115.0</c:v>
                </c:pt>
                <c:pt idx="106" formatCode="_-* #,##0_-;\-* #,##0_-;_-* &quot;-&quot;??_-;_-@_-">
                  <c:v>115.0</c:v>
                </c:pt>
                <c:pt idx="107" formatCode="_-* #,##0_-;\-* #,##0_-;_-* &quot;-&quot;??_-;_-@_-">
                  <c:v>115.0</c:v>
                </c:pt>
                <c:pt idx="108" formatCode="_-* #,##0_-;\-* #,##0_-;_-* &quot;-&quot;??_-;_-@_-">
                  <c:v>115.0</c:v>
                </c:pt>
                <c:pt idx="109" formatCode="_-* #,##0_-;\-* #,##0_-;_-* &quot;-&quot;??_-;_-@_-">
                  <c:v>115.0</c:v>
                </c:pt>
                <c:pt idx="110" formatCode="_-* #,##0_-;\-* #,##0_-;_-* &quot;-&quot;??_-;_-@_-">
                  <c:v>115.0</c:v>
                </c:pt>
                <c:pt idx="111" formatCode="_-* #,##0_-;\-* #,##0_-;_-* &quot;-&quot;??_-;_-@_-">
                  <c:v>115.0</c:v>
                </c:pt>
                <c:pt idx="112" formatCode="_-* #,##0_-;\-* #,##0_-;_-* &quot;-&quot;??_-;_-@_-">
                  <c:v>115.0</c:v>
                </c:pt>
                <c:pt idx="113" formatCode="_-* #,##0_-;\-* #,##0_-;_-* &quot;-&quot;??_-;_-@_-">
                  <c:v>115.0</c:v>
                </c:pt>
              </c:numCache>
            </c:numRef>
          </c:cat>
          <c:val>
            <c:numRef>
              <c:f>IndProd!$G$84:$G$309</c:f>
              <c:numCache>
                <c:formatCode>General</c:formatCode>
                <c:ptCount val="226"/>
                <c:pt idx="14" formatCode="_-* #,##0_-;\-* #,##0_-;_-* &quot;-&quot;??_-;_-@_-">
                  <c:v>115.0</c:v>
                </c:pt>
                <c:pt idx="15" formatCode="_-* #,##0_-;\-* #,##0_-;_-* &quot;-&quot;??_-;_-@_-">
                  <c:v>115.0</c:v>
                </c:pt>
                <c:pt idx="16" formatCode="_-* #,##0_-;\-* #,##0_-;_-* &quot;-&quot;??_-;_-@_-">
                  <c:v>115.0</c:v>
                </c:pt>
                <c:pt idx="17" formatCode="_-* #,##0_-;\-* #,##0_-;_-* &quot;-&quot;??_-;_-@_-">
                  <c:v>115.0</c:v>
                </c:pt>
                <c:pt idx="18" formatCode="_-* #,##0_-;\-* #,##0_-;_-* &quot;-&quot;??_-;_-@_-">
                  <c:v>115.0</c:v>
                </c:pt>
                <c:pt idx="19" formatCode="_-* #,##0_-;\-* #,##0_-;_-* &quot;-&quot;??_-;_-@_-">
                  <c:v>115.0</c:v>
                </c:pt>
                <c:pt idx="20" formatCode="_-* #,##0_-;\-* #,##0_-;_-* &quot;-&quot;??_-;_-@_-">
                  <c:v>115.0</c:v>
                </c:pt>
                <c:pt idx="21" formatCode="_-* #,##0_-;\-* #,##0_-;_-* &quot;-&quot;??_-;_-@_-">
                  <c:v>115.0</c:v>
                </c:pt>
                <c:pt idx="22" formatCode="_-* #,##0_-;\-* #,##0_-;_-* &quot;-&quot;??_-;_-@_-">
                  <c:v>115.0</c:v>
                </c:pt>
                <c:pt idx="23" formatCode="_-* #,##0_-;\-* #,##0_-;_-* &quot;-&quot;??_-;_-@_-">
                  <c:v>115.0</c:v>
                </c:pt>
                <c:pt idx="96" formatCode="_-* #,##0_-;\-* #,##0_-;_-* &quot;-&quot;??_-;_-@_-">
                  <c:v>115.0</c:v>
                </c:pt>
                <c:pt idx="97" formatCode="_-* #,##0_-;\-* #,##0_-;_-* &quot;-&quot;??_-;_-@_-">
                  <c:v>115.0</c:v>
                </c:pt>
                <c:pt idx="98" formatCode="_-* #,##0_-;\-* #,##0_-;_-* &quot;-&quot;??_-;_-@_-">
                  <c:v>115.0</c:v>
                </c:pt>
                <c:pt idx="99" formatCode="_-* #,##0_-;\-* #,##0_-;_-* &quot;-&quot;??_-;_-@_-">
                  <c:v>115.0</c:v>
                </c:pt>
                <c:pt idx="100" formatCode="_-* #,##0_-;\-* #,##0_-;_-* &quot;-&quot;??_-;_-@_-">
                  <c:v>115.0</c:v>
                </c:pt>
                <c:pt idx="101" formatCode="_-* #,##0_-;\-* #,##0_-;_-* &quot;-&quot;??_-;_-@_-">
                  <c:v>115.0</c:v>
                </c:pt>
                <c:pt idx="102" formatCode="_-* #,##0_-;\-* #,##0_-;_-* &quot;-&quot;??_-;_-@_-">
                  <c:v>115.0</c:v>
                </c:pt>
                <c:pt idx="103" formatCode="_-* #,##0_-;\-* #,##0_-;_-* &quot;-&quot;??_-;_-@_-">
                  <c:v>115.0</c:v>
                </c:pt>
                <c:pt idx="104" formatCode="_-* #,##0_-;\-* #,##0_-;_-* &quot;-&quot;??_-;_-@_-">
                  <c:v>115.0</c:v>
                </c:pt>
                <c:pt idx="105" formatCode="_-* #,##0_-;\-* #,##0_-;_-* &quot;-&quot;??_-;_-@_-">
                  <c:v>115.0</c:v>
                </c:pt>
                <c:pt idx="106" formatCode="_-* #,##0_-;\-* #,##0_-;_-* &quot;-&quot;??_-;_-@_-">
                  <c:v>115.0</c:v>
                </c:pt>
                <c:pt idx="107" formatCode="_-* #,##0_-;\-* #,##0_-;_-* &quot;-&quot;??_-;_-@_-">
                  <c:v>115.0</c:v>
                </c:pt>
                <c:pt idx="108" formatCode="_-* #,##0_-;\-* #,##0_-;_-* &quot;-&quot;??_-;_-@_-">
                  <c:v>115.0</c:v>
                </c:pt>
                <c:pt idx="109" formatCode="_-* #,##0_-;\-* #,##0_-;_-* &quot;-&quot;??_-;_-@_-">
                  <c:v>115.0</c:v>
                </c:pt>
                <c:pt idx="110" formatCode="_-* #,##0_-;\-* #,##0_-;_-* &quot;-&quot;??_-;_-@_-">
                  <c:v>115.0</c:v>
                </c:pt>
                <c:pt idx="111" formatCode="_-* #,##0_-;\-* #,##0_-;_-* &quot;-&quot;??_-;_-@_-">
                  <c:v>115.0</c:v>
                </c:pt>
                <c:pt idx="112" formatCode="_-* #,##0_-;\-* #,##0_-;_-* &quot;-&quot;??_-;_-@_-">
                  <c:v>115.0</c:v>
                </c:pt>
                <c:pt idx="113" formatCode="_-* #,##0_-;\-* #,##0_-;_-* &quot;-&quot;??_-;_-@_-">
                  <c:v>115.0</c:v>
                </c:pt>
              </c:numCache>
            </c:numRef>
          </c:val>
        </c:ser>
        <c:dLbls>
          <c:showLegendKey val="0"/>
          <c:showVal val="0"/>
          <c:showCatName val="0"/>
          <c:showSerName val="0"/>
          <c:showPercent val="0"/>
          <c:showBubbleSize val="0"/>
        </c:dLbls>
        <c:axId val="-2146699000"/>
        <c:axId val="-2146704216"/>
      </c:areaChart>
      <c:lineChart>
        <c:grouping val="standard"/>
        <c:varyColors val="0"/>
        <c:ser>
          <c:idx val="2"/>
          <c:order val="0"/>
          <c:tx>
            <c:v>IP</c:v>
          </c:tx>
          <c:spPr>
            <a:ln w="66675">
              <a:solidFill>
                <a:schemeClr val="accent1"/>
              </a:solidFill>
            </a:ln>
            <a:effectLst>
              <a:outerShdw blurRad="50800" dist="38100" dir="2700000" algn="tl" rotWithShape="0">
                <a:srgbClr val="000000">
                  <a:alpha val="43000"/>
                </a:srgbClr>
              </a:outerShdw>
            </a:effectLst>
          </c:spPr>
          <c:marker>
            <c:symbol val="none"/>
          </c:marker>
          <c:cat>
            <c:strRef>
              <c:f>IndProd!$C$84:$C$309</c:f>
              <c:strCache>
                <c:ptCount val="217"/>
                <c:pt idx="0">
                  <c:v>00</c:v>
                </c:pt>
                <c:pt idx="12">
                  <c:v>01</c:v>
                </c:pt>
                <c:pt idx="24">
                  <c:v>02</c:v>
                </c:pt>
                <c:pt idx="36">
                  <c:v>03</c:v>
                </c:pt>
                <c:pt idx="48">
                  <c:v>04</c:v>
                </c:pt>
                <c:pt idx="60">
                  <c:v>05</c:v>
                </c:pt>
                <c:pt idx="72">
                  <c:v>06</c:v>
                </c:pt>
                <c:pt idx="84">
                  <c:v>07</c:v>
                </c:pt>
                <c:pt idx="96">
                  <c:v>08</c:v>
                </c:pt>
                <c:pt idx="108">
                  <c:v>09</c:v>
                </c:pt>
                <c:pt idx="120">
                  <c:v>10</c:v>
                </c:pt>
                <c:pt idx="132">
                  <c:v>11</c:v>
                </c:pt>
                <c:pt idx="144">
                  <c:v>12</c:v>
                </c:pt>
                <c:pt idx="156">
                  <c:v>13</c:v>
                </c:pt>
                <c:pt idx="168">
                  <c:v>14</c:v>
                </c:pt>
                <c:pt idx="180">
                  <c:v>15</c:v>
                </c:pt>
                <c:pt idx="192">
                  <c:v>16</c:v>
                </c:pt>
                <c:pt idx="204">
                  <c:v>17</c:v>
                </c:pt>
                <c:pt idx="216">
                  <c:v>18</c:v>
                </c:pt>
              </c:strCache>
            </c:strRef>
          </c:cat>
          <c:val>
            <c:numRef>
              <c:f>IndProd!$E$84:$E$309</c:f>
              <c:numCache>
                <c:formatCode>0.00</c:formatCode>
                <c:ptCount val="226"/>
                <c:pt idx="0">
                  <c:v>94.1717</c:v>
                </c:pt>
                <c:pt idx="1">
                  <c:v>94.4329</c:v>
                </c:pt>
                <c:pt idx="2">
                  <c:v>94.7926</c:v>
                </c:pt>
                <c:pt idx="3">
                  <c:v>95.4898</c:v>
                </c:pt>
                <c:pt idx="4">
                  <c:v>95.6421</c:v>
                </c:pt>
                <c:pt idx="5">
                  <c:v>95.7364</c:v>
                </c:pt>
                <c:pt idx="6">
                  <c:v>95.5982</c:v>
                </c:pt>
                <c:pt idx="7">
                  <c:v>95.3172</c:v>
                </c:pt>
                <c:pt idx="8">
                  <c:v>95.6844</c:v>
                </c:pt>
                <c:pt idx="9">
                  <c:v>95.3974</c:v>
                </c:pt>
                <c:pt idx="10">
                  <c:v>95.4158</c:v>
                </c:pt>
                <c:pt idx="11">
                  <c:v>95.1619</c:v>
                </c:pt>
                <c:pt idx="12">
                  <c:v>94.5502</c:v>
                </c:pt>
                <c:pt idx="13">
                  <c:v>93.9755</c:v>
                </c:pt>
                <c:pt idx="14">
                  <c:v>93.7253</c:v>
                </c:pt>
                <c:pt idx="15">
                  <c:v>93.4567</c:v>
                </c:pt>
                <c:pt idx="16">
                  <c:v>92.8842</c:v>
                </c:pt>
                <c:pt idx="17">
                  <c:v>92.3317</c:v>
                </c:pt>
                <c:pt idx="18">
                  <c:v>91.8098</c:v>
                </c:pt>
                <c:pt idx="19">
                  <c:v>91.6849</c:v>
                </c:pt>
                <c:pt idx="20">
                  <c:v>91.3345</c:v>
                </c:pt>
                <c:pt idx="21">
                  <c:v>90.9389</c:v>
                </c:pt>
                <c:pt idx="22">
                  <c:v>90.4853</c:v>
                </c:pt>
                <c:pt idx="23">
                  <c:v>90.515</c:v>
                </c:pt>
                <c:pt idx="24">
                  <c:v>91.0881</c:v>
                </c:pt>
                <c:pt idx="25">
                  <c:v>91.0698</c:v>
                </c:pt>
                <c:pt idx="26">
                  <c:v>91.8012</c:v>
                </c:pt>
                <c:pt idx="27">
                  <c:v>92.1815</c:v>
                </c:pt>
                <c:pt idx="28">
                  <c:v>92.5668</c:v>
                </c:pt>
                <c:pt idx="29">
                  <c:v>93.4503</c:v>
                </c:pt>
                <c:pt idx="30">
                  <c:v>93.2282</c:v>
                </c:pt>
                <c:pt idx="31">
                  <c:v>93.227</c:v>
                </c:pt>
                <c:pt idx="32">
                  <c:v>93.3597</c:v>
                </c:pt>
                <c:pt idx="33">
                  <c:v>93.0804</c:v>
                </c:pt>
                <c:pt idx="34">
                  <c:v>93.55889999999999</c:v>
                </c:pt>
                <c:pt idx="35">
                  <c:v>93.1088</c:v>
                </c:pt>
                <c:pt idx="36">
                  <c:v>93.6494</c:v>
                </c:pt>
                <c:pt idx="37">
                  <c:v>93.9475</c:v>
                </c:pt>
                <c:pt idx="38">
                  <c:v>93.735</c:v>
                </c:pt>
                <c:pt idx="39">
                  <c:v>93.0815</c:v>
                </c:pt>
                <c:pt idx="40">
                  <c:v>93.1002</c:v>
                </c:pt>
                <c:pt idx="41">
                  <c:v>93.2544</c:v>
                </c:pt>
                <c:pt idx="42">
                  <c:v>93.6579</c:v>
                </c:pt>
                <c:pt idx="43">
                  <c:v>93.5162</c:v>
                </c:pt>
                <c:pt idx="44">
                  <c:v>94.0695</c:v>
                </c:pt>
                <c:pt idx="45">
                  <c:v>94.2091</c:v>
                </c:pt>
                <c:pt idx="46">
                  <c:v>94.937</c:v>
                </c:pt>
                <c:pt idx="47">
                  <c:v>94.8627</c:v>
                </c:pt>
                <c:pt idx="48">
                  <c:v>95.1113</c:v>
                </c:pt>
                <c:pt idx="49">
                  <c:v>95.6793</c:v>
                </c:pt>
                <c:pt idx="50">
                  <c:v>95.2063</c:v>
                </c:pt>
                <c:pt idx="51">
                  <c:v>95.6346</c:v>
                </c:pt>
                <c:pt idx="52">
                  <c:v>96.3952</c:v>
                </c:pt>
                <c:pt idx="53">
                  <c:v>95.6045</c:v>
                </c:pt>
                <c:pt idx="54">
                  <c:v>96.3379</c:v>
                </c:pt>
                <c:pt idx="55">
                  <c:v>96.4107</c:v>
                </c:pt>
                <c:pt idx="56">
                  <c:v>96.4943</c:v>
                </c:pt>
                <c:pt idx="57">
                  <c:v>97.4107</c:v>
                </c:pt>
                <c:pt idx="58">
                  <c:v>97.6207</c:v>
                </c:pt>
                <c:pt idx="59">
                  <c:v>98.3284</c:v>
                </c:pt>
                <c:pt idx="60">
                  <c:v>98.7904</c:v>
                </c:pt>
                <c:pt idx="61">
                  <c:v>99.455</c:v>
                </c:pt>
                <c:pt idx="62">
                  <c:v>99.3156</c:v>
                </c:pt>
                <c:pt idx="63">
                  <c:v>99.4648</c:v>
                </c:pt>
                <c:pt idx="64">
                  <c:v>99.597</c:v>
                </c:pt>
                <c:pt idx="65">
                  <c:v>99.9838</c:v>
                </c:pt>
                <c:pt idx="66">
                  <c:v>99.6737</c:v>
                </c:pt>
                <c:pt idx="67">
                  <c:v>99.9451</c:v>
                </c:pt>
                <c:pt idx="68">
                  <c:v>98.08240000000001</c:v>
                </c:pt>
                <c:pt idx="69">
                  <c:v>99.3185</c:v>
                </c:pt>
                <c:pt idx="70">
                  <c:v>100.3282</c:v>
                </c:pt>
                <c:pt idx="71">
                  <c:v>100.9458</c:v>
                </c:pt>
                <c:pt idx="72">
                  <c:v>101.0637</c:v>
                </c:pt>
                <c:pt idx="73">
                  <c:v>101.0761</c:v>
                </c:pt>
                <c:pt idx="74">
                  <c:v>101.2742</c:v>
                </c:pt>
                <c:pt idx="75">
                  <c:v>101.6854</c:v>
                </c:pt>
                <c:pt idx="76">
                  <c:v>101.5801</c:v>
                </c:pt>
                <c:pt idx="77">
                  <c:v>101.9746</c:v>
                </c:pt>
                <c:pt idx="78">
                  <c:v>101.9374</c:v>
                </c:pt>
                <c:pt idx="79">
                  <c:v>102.3309</c:v>
                </c:pt>
                <c:pt idx="80">
                  <c:v>102.1204</c:v>
                </c:pt>
                <c:pt idx="81">
                  <c:v>102.0653</c:v>
                </c:pt>
                <c:pt idx="82">
                  <c:v>101.9538</c:v>
                </c:pt>
                <c:pt idx="83">
                  <c:v>103.026</c:v>
                </c:pt>
                <c:pt idx="84">
                  <c:v>102.4915</c:v>
                </c:pt>
                <c:pt idx="85">
                  <c:v>103.5443</c:v>
                </c:pt>
                <c:pt idx="86">
                  <c:v>103.7537</c:v>
                </c:pt>
                <c:pt idx="87">
                  <c:v>104.5018</c:v>
                </c:pt>
                <c:pt idx="88">
                  <c:v>104.5419</c:v>
                </c:pt>
                <c:pt idx="89">
                  <c:v>104.5669</c:v>
                </c:pt>
                <c:pt idx="90">
                  <c:v>104.5217</c:v>
                </c:pt>
                <c:pt idx="91">
                  <c:v>104.7387</c:v>
                </c:pt>
                <c:pt idx="92">
                  <c:v>105.1499</c:v>
                </c:pt>
                <c:pt idx="93">
                  <c:v>104.7167</c:v>
                </c:pt>
                <c:pt idx="94">
                  <c:v>105.3037</c:v>
                </c:pt>
                <c:pt idx="95">
                  <c:v>105.353</c:v>
                </c:pt>
                <c:pt idx="96">
                  <c:v>105.073</c:v>
                </c:pt>
                <c:pt idx="97">
                  <c:v>104.7137</c:v>
                </c:pt>
                <c:pt idx="98">
                  <c:v>104.4635</c:v>
                </c:pt>
                <c:pt idx="99">
                  <c:v>103.6727</c:v>
                </c:pt>
                <c:pt idx="100">
                  <c:v>103.085</c:v>
                </c:pt>
                <c:pt idx="101">
                  <c:v>102.8361</c:v>
                </c:pt>
                <c:pt idx="102">
                  <c:v>102.2939</c:v>
                </c:pt>
                <c:pt idx="103">
                  <c:v>100.7209</c:v>
                </c:pt>
                <c:pt idx="104">
                  <c:v>96.3567</c:v>
                </c:pt>
                <c:pt idx="105">
                  <c:v>97.2844</c:v>
                </c:pt>
                <c:pt idx="106">
                  <c:v>96.0552</c:v>
                </c:pt>
                <c:pt idx="107">
                  <c:v>93.252</c:v>
                </c:pt>
                <c:pt idx="108">
                  <c:v>91.0332</c:v>
                </c:pt>
                <c:pt idx="109">
                  <c:v>90.4375</c:v>
                </c:pt>
                <c:pt idx="110">
                  <c:v>89.0085</c:v>
                </c:pt>
                <c:pt idx="111">
                  <c:v>88.2959</c:v>
                </c:pt>
                <c:pt idx="112">
                  <c:v>87.4078</c:v>
                </c:pt>
                <c:pt idx="113">
                  <c:v>87.0694</c:v>
                </c:pt>
                <c:pt idx="114">
                  <c:v>88.02849999999999</c:v>
                </c:pt>
                <c:pt idx="115">
                  <c:v>89.0244</c:v>
                </c:pt>
                <c:pt idx="116">
                  <c:v>89.6975</c:v>
                </c:pt>
                <c:pt idx="117">
                  <c:v>89.9906</c:v>
                </c:pt>
                <c:pt idx="118">
                  <c:v>90.3515</c:v>
                </c:pt>
                <c:pt idx="119">
                  <c:v>90.6212</c:v>
                </c:pt>
                <c:pt idx="120">
                  <c:v>91.6849</c:v>
                </c:pt>
                <c:pt idx="121">
                  <c:v>92.0073</c:v>
                </c:pt>
                <c:pt idx="122">
                  <c:v>92.6104</c:v>
                </c:pt>
                <c:pt idx="123">
                  <c:v>92.96</c:v>
                </c:pt>
                <c:pt idx="124">
                  <c:v>94.2988</c:v>
                </c:pt>
                <c:pt idx="125">
                  <c:v>94.4319</c:v>
                </c:pt>
                <c:pt idx="126">
                  <c:v>94.836</c:v>
                </c:pt>
                <c:pt idx="127">
                  <c:v>95.14230000000001</c:v>
                </c:pt>
                <c:pt idx="128">
                  <c:v>95.35</c:v>
                </c:pt>
                <c:pt idx="129">
                  <c:v>95.0991</c:v>
                </c:pt>
                <c:pt idx="130">
                  <c:v>95.1376</c:v>
                </c:pt>
                <c:pt idx="131">
                  <c:v>96.0339</c:v>
                </c:pt>
                <c:pt idx="132">
                  <c:v>95.9363</c:v>
                </c:pt>
                <c:pt idx="133">
                  <c:v>95.5147</c:v>
                </c:pt>
                <c:pt idx="134">
                  <c:v>96.4651</c:v>
                </c:pt>
                <c:pt idx="135">
                  <c:v>96.13249999999999</c:v>
                </c:pt>
                <c:pt idx="136">
                  <c:v>96.3347</c:v>
                </c:pt>
                <c:pt idx="137">
                  <c:v>96.5889</c:v>
                </c:pt>
                <c:pt idx="138">
                  <c:v>97.1011</c:v>
                </c:pt>
                <c:pt idx="139">
                  <c:v>97.6642</c:v>
                </c:pt>
                <c:pt idx="140">
                  <c:v>97.6132</c:v>
                </c:pt>
                <c:pt idx="141">
                  <c:v>98.2931</c:v>
                </c:pt>
                <c:pt idx="142">
                  <c:v>98.2325</c:v>
                </c:pt>
                <c:pt idx="143">
                  <c:v>98.7699</c:v>
                </c:pt>
                <c:pt idx="144">
                  <c:v>99.3672</c:v>
                </c:pt>
                <c:pt idx="145">
                  <c:v>99.6443</c:v>
                </c:pt>
                <c:pt idx="146">
                  <c:v>99.15940000000001</c:v>
                </c:pt>
                <c:pt idx="147">
                  <c:v>99.9173</c:v>
                </c:pt>
                <c:pt idx="148">
                  <c:v>100.0956</c:v>
                </c:pt>
                <c:pt idx="149">
                  <c:v>100.0478</c:v>
                </c:pt>
                <c:pt idx="150">
                  <c:v>100.3144</c:v>
                </c:pt>
                <c:pt idx="151">
                  <c:v>99.9036</c:v>
                </c:pt>
                <c:pt idx="152">
                  <c:v>99.8944</c:v>
                </c:pt>
                <c:pt idx="153">
                  <c:v>100.1192</c:v>
                </c:pt>
                <c:pt idx="154">
                  <c:v>100.61</c:v>
                </c:pt>
                <c:pt idx="155">
                  <c:v>100.9267</c:v>
                </c:pt>
                <c:pt idx="156">
                  <c:v>100.8779</c:v>
                </c:pt>
                <c:pt idx="157">
                  <c:v>101.4265</c:v>
                </c:pt>
                <c:pt idx="158">
                  <c:v>101.8186</c:v>
                </c:pt>
                <c:pt idx="159">
                  <c:v>101.695</c:v>
                </c:pt>
                <c:pt idx="160">
                  <c:v>101.7517</c:v>
                </c:pt>
                <c:pt idx="161">
                  <c:v>101.9486</c:v>
                </c:pt>
                <c:pt idx="162">
                  <c:v>101.446</c:v>
                </c:pt>
                <c:pt idx="163">
                  <c:v>102.1758</c:v>
                </c:pt>
                <c:pt idx="164">
                  <c:v>102.6774</c:v>
                </c:pt>
                <c:pt idx="165">
                  <c:v>102.5438</c:v>
                </c:pt>
                <c:pt idx="166">
                  <c:v>102.8625</c:v>
                </c:pt>
                <c:pt idx="167">
                  <c:v>103.1747</c:v>
                </c:pt>
                <c:pt idx="168">
                  <c:v>102.7053</c:v>
                </c:pt>
                <c:pt idx="169">
                  <c:v>103.6016</c:v>
                </c:pt>
                <c:pt idx="170">
                  <c:v>104.5893</c:v>
                </c:pt>
                <c:pt idx="171">
                  <c:v>104.7423</c:v>
                </c:pt>
                <c:pt idx="172">
                  <c:v>105.0571</c:v>
                </c:pt>
                <c:pt idx="173">
                  <c:v>105.4084</c:v>
                </c:pt>
                <c:pt idx="174">
                  <c:v>105.5609</c:v>
                </c:pt>
                <c:pt idx="175">
                  <c:v>105.4797</c:v>
                </c:pt>
                <c:pt idx="176">
                  <c:v>105.7908</c:v>
                </c:pt>
                <c:pt idx="177">
                  <c:v>105.8154</c:v>
                </c:pt>
                <c:pt idx="178">
                  <c:v>106.663</c:v>
                </c:pt>
                <c:pt idx="179">
                  <c:v>106.5032</c:v>
                </c:pt>
                <c:pt idx="180">
                  <c:v>105.8772</c:v>
                </c:pt>
                <c:pt idx="181">
                  <c:v>105.4193</c:v>
                </c:pt>
                <c:pt idx="182">
                  <c:v>105.0856</c:v>
                </c:pt>
                <c:pt idx="183">
                  <c:v>104.5604</c:v>
                </c:pt>
                <c:pt idx="184">
                  <c:v>104.0675</c:v>
                </c:pt>
                <c:pt idx="185">
                  <c:v>103.6891</c:v>
                </c:pt>
                <c:pt idx="186">
                  <c:v>104.2443</c:v>
                </c:pt>
                <c:pt idx="187">
                  <c:v>104.1318</c:v>
                </c:pt>
                <c:pt idx="188">
                  <c:v>103.7281</c:v>
                </c:pt>
                <c:pt idx="189">
                  <c:v>103.3569</c:v>
                </c:pt>
                <c:pt idx="190">
                  <c:v>102.7323</c:v>
                </c:pt>
                <c:pt idx="191">
                  <c:v>102.2696</c:v>
                </c:pt>
                <c:pt idx="192">
                  <c:v>103.0314</c:v>
                </c:pt>
                <c:pt idx="193">
                  <c:v>102.3429</c:v>
                </c:pt>
                <c:pt idx="194">
                  <c:v>101.5415</c:v>
                </c:pt>
                <c:pt idx="195">
                  <c:v>101.7479</c:v>
                </c:pt>
                <c:pt idx="196">
                  <c:v>101.6011</c:v>
                </c:pt>
                <c:pt idx="197">
                  <c:v>101.9476</c:v>
                </c:pt>
                <c:pt idx="198">
                  <c:v>102.1435</c:v>
                </c:pt>
                <c:pt idx="199">
                  <c:v>102.0654</c:v>
                </c:pt>
                <c:pt idx="200">
                  <c:v>101.9304</c:v>
                </c:pt>
                <c:pt idx="201">
                  <c:v>102.0557</c:v>
                </c:pt>
                <c:pt idx="202">
                  <c:v>101.8293</c:v>
                </c:pt>
                <c:pt idx="203">
                  <c:v>102.7877</c:v>
                </c:pt>
                <c:pt idx="204">
                  <c:v>102.5393</c:v>
                </c:pt>
                <c:pt idx="205">
                  <c:v>102.1574</c:v>
                </c:pt>
                <c:pt idx="206">
                  <c:v>102.7236</c:v>
                </c:pt>
                <c:pt idx="207">
                  <c:v>103.7148</c:v>
                </c:pt>
                <c:pt idx="208">
                  <c:v>103.7121</c:v>
                </c:pt>
                <c:pt idx="209">
                  <c:v>103.771</c:v>
                </c:pt>
                <c:pt idx="210">
                  <c:v>103.6206</c:v>
                </c:pt>
                <c:pt idx="211">
                  <c:v>103.1956</c:v>
                </c:pt>
                <c:pt idx="212">
                  <c:v>103.176</c:v>
                </c:pt>
                <c:pt idx="213">
                  <c:v>104.7647</c:v>
                </c:pt>
                <c:pt idx="214">
                  <c:v>105.2943</c:v>
                </c:pt>
                <c:pt idx="215">
                  <c:v>105.7698</c:v>
                </c:pt>
                <c:pt idx="216">
                  <c:v>105.4324</c:v>
                </c:pt>
                <c:pt idx="217">
                  <c:v>105.8741</c:v>
                </c:pt>
                <c:pt idx="218">
                  <c:v>106.4287</c:v>
                </c:pt>
                <c:pt idx="219">
                  <c:v>107.3997</c:v>
                </c:pt>
                <c:pt idx="220">
                  <c:v>107.1</c:v>
                </c:pt>
                <c:pt idx="221">
                  <c:v>107.7</c:v>
                </c:pt>
                <c:pt idx="222">
                  <c:v>107.7875</c:v>
                </c:pt>
                <c:pt idx="223">
                  <c:v>108.2317</c:v>
                </c:pt>
                <c:pt idx="224">
                  <c:v>109.0</c:v>
                </c:pt>
                <c:pt idx="225">
                  <c:v>109.1</c:v>
                </c:pt>
              </c:numCache>
            </c:numRef>
          </c:val>
          <c:smooth val="0"/>
        </c:ser>
        <c:ser>
          <c:idx val="0"/>
          <c:order val="2"/>
          <c:tx>
            <c:v>2010</c:v>
          </c:tx>
          <c:spPr>
            <a:ln w="31750"/>
          </c:spPr>
          <c:marker>
            <c:symbol val="none"/>
          </c:marker>
          <c:cat>
            <c:strRef>
              <c:f>IndProd!$C$84:$C$309</c:f>
              <c:strCache>
                <c:ptCount val="217"/>
                <c:pt idx="0">
                  <c:v>00</c:v>
                </c:pt>
                <c:pt idx="12">
                  <c:v>01</c:v>
                </c:pt>
                <c:pt idx="24">
                  <c:v>02</c:v>
                </c:pt>
                <c:pt idx="36">
                  <c:v>03</c:v>
                </c:pt>
                <c:pt idx="48">
                  <c:v>04</c:v>
                </c:pt>
                <c:pt idx="60">
                  <c:v>05</c:v>
                </c:pt>
                <c:pt idx="72">
                  <c:v>06</c:v>
                </c:pt>
                <c:pt idx="84">
                  <c:v>07</c:v>
                </c:pt>
                <c:pt idx="96">
                  <c:v>08</c:v>
                </c:pt>
                <c:pt idx="108">
                  <c:v>09</c:v>
                </c:pt>
                <c:pt idx="120">
                  <c:v>10</c:v>
                </c:pt>
                <c:pt idx="132">
                  <c:v>11</c:v>
                </c:pt>
                <c:pt idx="144">
                  <c:v>12</c:v>
                </c:pt>
                <c:pt idx="156">
                  <c:v>13</c:v>
                </c:pt>
                <c:pt idx="168">
                  <c:v>14</c:v>
                </c:pt>
                <c:pt idx="180">
                  <c:v>15</c:v>
                </c:pt>
                <c:pt idx="192">
                  <c:v>16</c:v>
                </c:pt>
                <c:pt idx="204">
                  <c:v>17</c:v>
                </c:pt>
                <c:pt idx="216">
                  <c:v>18</c:v>
                </c:pt>
              </c:strCache>
            </c:strRef>
          </c:cat>
          <c:val>
            <c:numRef>
              <c:f>IndProd!$C$84:$C$309</c:f>
              <c:numCache>
                <c:formatCode>[$-409]mmm\-yy;@</c:formatCode>
                <c:ptCount val="226"/>
                <c:pt idx="0">
                  <c:v>0.0</c:v>
                </c:pt>
                <c:pt idx="12">
                  <c:v>0.0</c:v>
                </c:pt>
                <c:pt idx="24">
                  <c:v>0.0</c:v>
                </c:pt>
                <c:pt idx="36">
                  <c:v>0.0</c:v>
                </c:pt>
                <c:pt idx="48">
                  <c:v>0.0</c:v>
                </c:pt>
                <c:pt idx="60">
                  <c:v>0.0</c:v>
                </c:pt>
                <c:pt idx="72">
                  <c:v>0.0</c:v>
                </c:pt>
                <c:pt idx="84">
                  <c:v>0.0</c:v>
                </c:pt>
                <c:pt idx="96">
                  <c:v>0.0</c:v>
                </c:pt>
                <c:pt idx="108">
                  <c:v>0.0</c:v>
                </c:pt>
                <c:pt idx="120">
                  <c:v>0.0</c:v>
                </c:pt>
                <c:pt idx="132">
                  <c:v>0.0</c:v>
                </c:pt>
                <c:pt idx="144" formatCode="0">
                  <c:v>0.0</c:v>
                </c:pt>
                <c:pt idx="156" formatCode="0">
                  <c:v>13.0</c:v>
                </c:pt>
                <c:pt idx="168" formatCode="0">
                  <c:v>14.0</c:v>
                </c:pt>
                <c:pt idx="180" formatCode="0">
                  <c:v>15.0</c:v>
                </c:pt>
                <c:pt idx="192" formatCode="0">
                  <c:v>16.0</c:v>
                </c:pt>
                <c:pt idx="204" formatCode="0">
                  <c:v>17.0</c:v>
                </c:pt>
                <c:pt idx="216" formatCode="0">
                  <c:v>18.0</c:v>
                </c:pt>
              </c:numCache>
            </c:numRef>
          </c:val>
          <c:smooth val="0"/>
        </c:ser>
        <c:dLbls>
          <c:showLegendKey val="0"/>
          <c:showVal val="0"/>
          <c:showCatName val="0"/>
          <c:showSerName val="0"/>
          <c:showPercent val="0"/>
          <c:showBubbleSize val="0"/>
        </c:dLbls>
        <c:marker val="1"/>
        <c:smooth val="0"/>
        <c:axId val="-2146699000"/>
        <c:axId val="-2146704216"/>
      </c:lineChart>
      <c:lineChart>
        <c:grouping val="standard"/>
        <c:varyColors val="0"/>
        <c:ser>
          <c:idx val="3"/>
          <c:order val="3"/>
          <c:tx>
            <c:v>Capacity</c:v>
          </c:tx>
          <c:spPr>
            <a:ln w="22225">
              <a:solidFill>
                <a:srgbClr val="FF0000"/>
              </a:solidFill>
            </a:ln>
          </c:spPr>
          <c:marker>
            <c:symbol val="none"/>
          </c:marker>
          <c:val>
            <c:numRef>
              <c:f>IndProd!$F$84:$F$309</c:f>
              <c:numCache>
                <c:formatCode>0.0%</c:formatCode>
                <c:ptCount val="226"/>
                <c:pt idx="0">
                  <c:v>0.819262</c:v>
                </c:pt>
                <c:pt idx="1">
                  <c:v>0.81872</c:v>
                </c:pt>
                <c:pt idx="2">
                  <c:v>0.819043</c:v>
                </c:pt>
                <c:pt idx="3">
                  <c:v>0.822287</c:v>
                </c:pt>
                <c:pt idx="4">
                  <c:v>0.820849</c:v>
                </c:pt>
                <c:pt idx="5">
                  <c:v>0.818942</c:v>
                </c:pt>
                <c:pt idx="6">
                  <c:v>0.815102</c:v>
                </c:pt>
                <c:pt idx="7">
                  <c:v>0.81008</c:v>
                </c:pt>
                <c:pt idx="8">
                  <c:v>0.810587</c:v>
                </c:pt>
                <c:pt idx="9">
                  <c:v>0.805567</c:v>
                </c:pt>
                <c:pt idx="10">
                  <c:v>0.803176</c:v>
                </c:pt>
                <c:pt idx="11">
                  <c:v>0.798543</c:v>
                </c:pt>
                <c:pt idx="12">
                  <c:v>0.790958</c:v>
                </c:pt>
                <c:pt idx="13">
                  <c:v>0.783711</c:v>
                </c:pt>
                <c:pt idx="14">
                  <c:v>0.779252</c:v>
                </c:pt>
                <c:pt idx="15">
                  <c:v>0.774758</c:v>
                </c:pt>
                <c:pt idx="16">
                  <c:v>0.76788</c:v>
                </c:pt>
                <c:pt idx="17">
                  <c:v>0.761299</c:v>
                </c:pt>
                <c:pt idx="18">
                  <c:v>0.755075</c:v>
                </c:pt>
                <c:pt idx="19">
                  <c:v>0.752209</c:v>
                </c:pt>
                <c:pt idx="20">
                  <c:v>0.747595</c:v>
                </c:pt>
                <c:pt idx="21">
                  <c:v>0.742739</c:v>
                </c:pt>
                <c:pt idx="22">
                  <c:v>0.737525</c:v>
                </c:pt>
                <c:pt idx="23">
                  <c:v>0.736373</c:v>
                </c:pt>
                <c:pt idx="24">
                  <c:v>0.73974</c:v>
                </c:pt>
                <c:pt idx="25">
                  <c:v>0.73845</c:v>
                </c:pt>
                <c:pt idx="26">
                  <c:v>0.743386</c:v>
                </c:pt>
                <c:pt idx="27">
                  <c:v>0.745636</c:v>
                </c:pt>
                <c:pt idx="28">
                  <c:v>0.748078</c:v>
                </c:pt>
                <c:pt idx="29">
                  <c:v>0.754694</c:v>
                </c:pt>
                <c:pt idx="30">
                  <c:v>0.752542</c:v>
                </c:pt>
                <c:pt idx="31">
                  <c:v>0.752329</c:v>
                </c:pt>
                <c:pt idx="32">
                  <c:v>0.753321</c:v>
                </c:pt>
                <c:pt idx="33">
                  <c:v>0.751097</c:v>
                </c:pt>
                <c:pt idx="34">
                  <c:v>0.755085</c:v>
                </c:pt>
                <c:pt idx="35">
                  <c:v>0.751658</c:v>
                </c:pt>
                <c:pt idx="36">
                  <c:v>0.756297</c:v>
                </c:pt>
                <c:pt idx="37">
                  <c:v>0.758987</c:v>
                </c:pt>
                <c:pt idx="38">
                  <c:v>0.757567</c:v>
                </c:pt>
                <c:pt idx="39">
                  <c:v>0.752599</c:v>
                </c:pt>
                <c:pt idx="40">
                  <c:v>0.753046</c:v>
                </c:pt>
                <c:pt idx="41">
                  <c:v>0.75456</c:v>
                </c:pt>
                <c:pt idx="42">
                  <c:v>0.758049</c:v>
                </c:pt>
                <c:pt idx="43">
                  <c:v>0.757089</c:v>
                </c:pt>
                <c:pt idx="44">
                  <c:v>0.761719</c:v>
                </c:pt>
                <c:pt idx="45">
                  <c:v>0.762978</c:v>
                </c:pt>
                <c:pt idx="46">
                  <c:v>0.768988</c:v>
                </c:pt>
                <c:pt idx="47">
                  <c:v>0.768491</c:v>
                </c:pt>
                <c:pt idx="48">
                  <c:v>0.770609</c:v>
                </c:pt>
                <c:pt idx="49">
                  <c:v>0.775318</c:v>
                </c:pt>
                <c:pt idx="50">
                  <c:v>0.771592</c:v>
                </c:pt>
                <c:pt idx="51">
                  <c:v>0.775165</c:v>
                </c:pt>
                <c:pt idx="52">
                  <c:v>0.781411</c:v>
                </c:pt>
                <c:pt idx="53">
                  <c:v>0.775044</c:v>
                </c:pt>
                <c:pt idx="54">
                  <c:v>0.780989</c:v>
                </c:pt>
                <c:pt idx="55">
                  <c:v>0.781521</c:v>
                </c:pt>
                <c:pt idx="56">
                  <c:v>0.782055</c:v>
                </c:pt>
                <c:pt idx="57">
                  <c:v>0.789239</c:v>
                </c:pt>
                <c:pt idx="58">
                  <c:v>0.790589</c:v>
                </c:pt>
                <c:pt idx="59">
                  <c:v>0.795864</c:v>
                </c:pt>
                <c:pt idx="60">
                  <c:v>0.799048</c:v>
                </c:pt>
                <c:pt idx="61">
                  <c:v>0.803724</c:v>
                </c:pt>
                <c:pt idx="62">
                  <c:v>0.801794</c:v>
                </c:pt>
                <c:pt idx="63">
                  <c:v>0.802125</c:v>
                </c:pt>
                <c:pt idx="64">
                  <c:v>0.802236</c:v>
                </c:pt>
                <c:pt idx="65">
                  <c:v>0.804325</c:v>
                </c:pt>
                <c:pt idx="66">
                  <c:v>0.800768</c:v>
                </c:pt>
                <c:pt idx="67">
                  <c:v>0.801868</c:v>
                </c:pt>
                <c:pt idx="68">
                  <c:v>0.785853</c:v>
                </c:pt>
                <c:pt idx="69">
                  <c:v>0.794677</c:v>
                </c:pt>
                <c:pt idx="70">
                  <c:v>0.801673</c:v>
                </c:pt>
                <c:pt idx="71">
                  <c:v>0.805528</c:v>
                </c:pt>
                <c:pt idx="72">
                  <c:v>0.805391</c:v>
                </c:pt>
                <c:pt idx="73">
                  <c:v>0.80441</c:v>
                </c:pt>
                <c:pt idx="74">
                  <c:v>0.804889</c:v>
                </c:pt>
                <c:pt idx="75">
                  <c:v>0.807021</c:v>
                </c:pt>
                <c:pt idx="76">
                  <c:v>0.804978</c:v>
                </c:pt>
                <c:pt idx="77">
                  <c:v>0.806795</c:v>
                </c:pt>
                <c:pt idx="78">
                  <c:v>0.80509</c:v>
                </c:pt>
                <c:pt idx="79">
                  <c:v>0.806657</c:v>
                </c:pt>
                <c:pt idx="80">
                  <c:v>0.803359</c:v>
                </c:pt>
                <c:pt idx="81">
                  <c:v>0.801196</c:v>
                </c:pt>
                <c:pt idx="82">
                  <c:v>0.798527</c:v>
                </c:pt>
                <c:pt idx="83">
                  <c:v>0.805084</c:v>
                </c:pt>
                <c:pt idx="84">
                  <c:v>0.799069</c:v>
                </c:pt>
                <c:pt idx="85">
                  <c:v>0.805446</c:v>
                </c:pt>
                <c:pt idx="86">
                  <c:v>0.80529</c:v>
                </c:pt>
                <c:pt idx="87">
                  <c:v>0.809401</c:v>
                </c:pt>
                <c:pt idx="88">
                  <c:v>0.808168</c:v>
                </c:pt>
                <c:pt idx="89">
                  <c:v>0.807024</c:v>
                </c:pt>
                <c:pt idx="90">
                  <c:v>0.80562</c:v>
                </c:pt>
                <c:pt idx="91">
                  <c:v>0.806555</c:v>
                </c:pt>
                <c:pt idx="92">
                  <c:v>0.809264</c:v>
                </c:pt>
                <c:pt idx="93">
                  <c:v>0.805742</c:v>
                </c:pt>
                <c:pt idx="94">
                  <c:v>0.810315</c:v>
                </c:pt>
                <c:pt idx="95">
                  <c:v>0.810955</c:v>
                </c:pt>
                <c:pt idx="96">
                  <c:v>0.809236</c:v>
                </c:pt>
                <c:pt idx="97">
                  <c:v>0.806995</c:v>
                </c:pt>
                <c:pt idx="98">
                  <c:v>0.805647</c:v>
                </c:pt>
                <c:pt idx="99">
                  <c:v>0.800116</c:v>
                </c:pt>
                <c:pt idx="100">
                  <c:v>0.796029</c:v>
                </c:pt>
                <c:pt idx="101">
                  <c:v>0.794358</c:v>
                </c:pt>
                <c:pt idx="102">
                  <c:v>0.790147</c:v>
                </c:pt>
                <c:pt idx="103">
                  <c:v>0.777686</c:v>
                </c:pt>
                <c:pt idx="104">
                  <c:v>0.743498</c:v>
                </c:pt>
                <c:pt idx="105">
                  <c:v>0.75</c:v>
                </c:pt>
                <c:pt idx="106">
                  <c:v>0.739779</c:v>
                </c:pt>
                <c:pt idx="107">
                  <c:v>0.717416</c:v>
                </c:pt>
                <c:pt idx="108">
                  <c:v>0.699564</c:v>
                </c:pt>
                <c:pt idx="109">
                  <c:v>0.694334</c:v>
                </c:pt>
                <c:pt idx="110">
                  <c:v>0.682804</c:v>
                </c:pt>
                <c:pt idx="111">
                  <c:v>0.676857</c:v>
                </c:pt>
                <c:pt idx="112">
                  <c:v>0.669755</c:v>
                </c:pt>
                <c:pt idx="113">
                  <c:v>0.667099</c:v>
                </c:pt>
                <c:pt idx="114">
                  <c:v>0.674651</c:v>
                </c:pt>
                <c:pt idx="115">
                  <c:v>0.682756</c:v>
                </c:pt>
                <c:pt idx="116">
                  <c:v>0.688642</c:v>
                </c:pt>
                <c:pt idx="117">
                  <c:v>0.691835</c:v>
                </c:pt>
                <c:pt idx="118">
                  <c:v>0.695735</c:v>
                </c:pt>
                <c:pt idx="119">
                  <c:v>0.699091</c:v>
                </c:pt>
                <c:pt idx="120">
                  <c:v>0.708724</c:v>
                </c:pt>
                <c:pt idx="121">
                  <c:v>0.712706</c:v>
                </c:pt>
                <c:pt idx="122">
                  <c:v>0.718935</c:v>
                </c:pt>
                <c:pt idx="123">
                  <c:v>0.723257</c:v>
                </c:pt>
                <c:pt idx="124">
                  <c:v>0.735277</c:v>
                </c:pt>
                <c:pt idx="125">
                  <c:v>0.737847</c:v>
                </c:pt>
                <c:pt idx="126">
                  <c:v>0.74241</c:v>
                </c:pt>
                <c:pt idx="127">
                  <c:v>0.74607</c:v>
                </c:pt>
                <c:pt idx="128">
                  <c:v>0.748782</c:v>
                </c:pt>
                <c:pt idx="129">
                  <c:v>0.747714</c:v>
                </c:pt>
                <c:pt idx="130">
                  <c:v>0.748734</c:v>
                </c:pt>
                <c:pt idx="131">
                  <c:v>0.756324</c:v>
                </c:pt>
                <c:pt idx="132">
                  <c:v>0.7559</c:v>
                </c:pt>
                <c:pt idx="133">
                  <c:v>0.752711</c:v>
                </c:pt>
                <c:pt idx="134">
                  <c:v>0.760136</c:v>
                </c:pt>
                <c:pt idx="135">
                  <c:v>0.757258</c:v>
                </c:pt>
                <c:pt idx="136">
                  <c:v>0.758396</c:v>
                </c:pt>
                <c:pt idx="137">
                  <c:v>0.759752</c:v>
                </c:pt>
                <c:pt idx="138">
                  <c:v>0.76296</c:v>
                </c:pt>
                <c:pt idx="139">
                  <c:v>0.766413</c:v>
                </c:pt>
                <c:pt idx="140">
                  <c:v>0.764931</c:v>
                </c:pt>
                <c:pt idx="141">
                  <c:v>0.76908</c:v>
                </c:pt>
                <c:pt idx="142">
                  <c:v>0.76736</c:v>
                </c:pt>
                <c:pt idx="143">
                  <c:v>0.770264</c:v>
                </c:pt>
                <c:pt idx="144">
                  <c:v>0.773594</c:v>
                </c:pt>
                <c:pt idx="145">
                  <c:v>0.774425</c:v>
                </c:pt>
                <c:pt idx="146">
                  <c:v>0.769348</c:v>
                </c:pt>
                <c:pt idx="147">
                  <c:v>0.773933</c:v>
                </c:pt>
                <c:pt idx="148">
                  <c:v>0.774049</c:v>
                </c:pt>
                <c:pt idx="149">
                  <c:v>0.772452</c:v>
                </c:pt>
                <c:pt idx="150">
                  <c:v>0.773326</c:v>
                </c:pt>
                <c:pt idx="151">
                  <c:v>0.769007</c:v>
                </c:pt>
                <c:pt idx="152">
                  <c:v>0.767809</c:v>
                </c:pt>
                <c:pt idx="153">
                  <c:v>0.76843</c:v>
                </c:pt>
                <c:pt idx="154">
                  <c:v>0.771112</c:v>
                </c:pt>
                <c:pt idx="155">
                  <c:v>0.772492</c:v>
                </c:pt>
                <c:pt idx="156">
                  <c:v>0.771119</c:v>
                </c:pt>
                <c:pt idx="157">
                  <c:v>0.774353</c:v>
                </c:pt>
                <c:pt idx="158">
                  <c:v>0.77644</c:v>
                </c:pt>
                <c:pt idx="159">
                  <c:v>0.774662</c:v>
                </c:pt>
                <c:pt idx="160">
                  <c:v>0.774315</c:v>
                </c:pt>
                <c:pt idx="161">
                  <c:v>0.775086</c:v>
                </c:pt>
                <c:pt idx="162">
                  <c:v>0.7706</c:v>
                </c:pt>
                <c:pt idx="163">
                  <c:v>0.775511</c:v>
                </c:pt>
                <c:pt idx="164">
                  <c:v>0.778696</c:v>
                </c:pt>
                <c:pt idx="165">
                  <c:v>0.777058</c:v>
                </c:pt>
                <c:pt idx="166">
                  <c:v>0.778833</c:v>
                </c:pt>
                <c:pt idx="167">
                  <c:v>0.780532</c:v>
                </c:pt>
                <c:pt idx="168">
                  <c:v>0.776284</c:v>
                </c:pt>
                <c:pt idx="169">
                  <c:v>0.782309</c:v>
                </c:pt>
                <c:pt idx="170">
                  <c:v>0.788959</c:v>
                </c:pt>
                <c:pt idx="171">
                  <c:v>0.789238</c:v>
                </c:pt>
                <c:pt idx="172">
                  <c:v>0.790659</c:v>
                </c:pt>
                <c:pt idx="173">
                  <c:v>0.792271</c:v>
                </c:pt>
                <c:pt idx="174">
                  <c:v>0.792315</c:v>
                </c:pt>
                <c:pt idx="175">
                  <c:v>0.790559</c:v>
                </c:pt>
                <c:pt idx="176">
                  <c:v>0.791766</c:v>
                </c:pt>
                <c:pt idx="177">
                  <c:v>0.79086</c:v>
                </c:pt>
                <c:pt idx="178">
                  <c:v>0.796156</c:v>
                </c:pt>
                <c:pt idx="179">
                  <c:v>0.793998</c:v>
                </c:pt>
                <c:pt idx="180">
                  <c:v>0.788435</c:v>
                </c:pt>
                <c:pt idx="181">
                  <c:v>0.78429</c:v>
                </c:pt>
                <c:pt idx="182">
                  <c:v>0.781172</c:v>
                </c:pt>
                <c:pt idx="183">
                  <c:v>0.776688</c:v>
                </c:pt>
                <c:pt idx="184">
                  <c:v>0.77254</c:v>
                </c:pt>
                <c:pt idx="185">
                  <c:v>0.769332</c:v>
                </c:pt>
                <c:pt idx="186">
                  <c:v>0.773123</c:v>
                </c:pt>
                <c:pt idx="187">
                  <c:v>0.772003</c:v>
                </c:pt>
                <c:pt idx="188">
                  <c:v>0.76876</c:v>
                </c:pt>
                <c:pt idx="189">
                  <c:v>0.765766</c:v>
                </c:pt>
                <c:pt idx="190">
                  <c:v>0.760883</c:v>
                </c:pt>
                <c:pt idx="191">
                  <c:v>0.757183</c:v>
                </c:pt>
                <c:pt idx="192">
                  <c:v>0.762521</c:v>
                </c:pt>
                <c:pt idx="193">
                  <c:v>0.757089</c:v>
                </c:pt>
                <c:pt idx="194">
                  <c:v>0.750794</c:v>
                </c:pt>
                <c:pt idx="195">
                  <c:v>0.751924</c:v>
                </c:pt>
                <c:pt idx="196">
                  <c:v>0.750425</c:v>
                </c:pt>
                <c:pt idx="197">
                  <c:v>0.752555</c:v>
                </c:pt>
                <c:pt idx="198">
                  <c:v>0.753571</c:v>
                </c:pt>
                <c:pt idx="199">
                  <c:v>0.752584</c:v>
                </c:pt>
                <c:pt idx="200">
                  <c:v>0.751197</c:v>
                </c:pt>
                <c:pt idx="201">
                  <c:v>0.751762</c:v>
                </c:pt>
                <c:pt idx="202">
                  <c:v>0.749773</c:v>
                </c:pt>
                <c:pt idx="203">
                  <c:v>0.756544</c:v>
                </c:pt>
                <c:pt idx="204">
                  <c:v>0.754469</c:v>
                </c:pt>
                <c:pt idx="205">
                  <c:v>0.751426</c:v>
                </c:pt>
                <c:pt idx="206">
                  <c:v>0.755371</c:v>
                </c:pt>
                <c:pt idx="207">
                  <c:v>0.762446</c:v>
                </c:pt>
                <c:pt idx="208">
                  <c:v>0.762184</c:v>
                </c:pt>
                <c:pt idx="209">
                  <c:v>0.762322</c:v>
                </c:pt>
                <c:pt idx="210">
                  <c:v>0.760854</c:v>
                </c:pt>
                <c:pt idx="211">
                  <c:v>0.757281</c:v>
                </c:pt>
                <c:pt idx="212">
                  <c:v>0.756581</c:v>
                </c:pt>
                <c:pt idx="213">
                  <c:v>0.767559</c:v>
                </c:pt>
                <c:pt idx="214">
                  <c:v>0.770651</c:v>
                </c:pt>
                <c:pt idx="215">
                  <c:v>0.773238</c:v>
                </c:pt>
                <c:pt idx="216">
                  <c:v>0.76978</c:v>
                </c:pt>
                <c:pt idx="217">
                  <c:v>0.771921</c:v>
                </c:pt>
                <c:pt idx="218">
                  <c:v>0.77479</c:v>
                </c:pt>
                <c:pt idx="219">
                  <c:v>0.780602</c:v>
                </c:pt>
                <c:pt idx="220">
                  <c:v>0.777</c:v>
                </c:pt>
                <c:pt idx="221">
                  <c:v>0.78</c:v>
                </c:pt>
                <c:pt idx="222">
                  <c:v>0.779</c:v>
                </c:pt>
                <c:pt idx="223">
                  <c:v>0.785</c:v>
                </c:pt>
                <c:pt idx="224">
                  <c:v>0.785</c:v>
                </c:pt>
                <c:pt idx="225">
                  <c:v>0.784</c:v>
                </c:pt>
              </c:numCache>
            </c:numRef>
          </c:val>
          <c:smooth val="0"/>
        </c:ser>
        <c:dLbls>
          <c:showLegendKey val="0"/>
          <c:showVal val="0"/>
          <c:showCatName val="0"/>
          <c:showSerName val="0"/>
          <c:showPercent val="0"/>
          <c:showBubbleSize val="0"/>
        </c:dLbls>
        <c:marker val="1"/>
        <c:smooth val="0"/>
        <c:axId val="-2146709912"/>
        <c:axId val="-2146700728"/>
      </c:lineChart>
      <c:catAx>
        <c:axId val="-2146699000"/>
        <c:scaling>
          <c:orientation val="minMax"/>
        </c:scaling>
        <c:delete val="0"/>
        <c:axPos val="b"/>
        <c:numFmt formatCode="General" sourceLinked="1"/>
        <c:majorTickMark val="out"/>
        <c:minorTickMark val="none"/>
        <c:tickLblPos val="nextTo"/>
        <c:txPr>
          <a:bodyPr rot="-5400000" vert="horz"/>
          <a:lstStyle/>
          <a:p>
            <a:pPr>
              <a:defRPr sz="1200" b="1" i="0" baseline="0"/>
            </a:pPr>
            <a:endParaRPr lang="en-US"/>
          </a:p>
        </c:txPr>
        <c:crossAx val="-2146704216"/>
        <c:crosses val="autoZero"/>
        <c:auto val="1"/>
        <c:lblAlgn val="ctr"/>
        <c:lblOffset val="100"/>
        <c:noMultiLvlLbl val="0"/>
      </c:catAx>
      <c:valAx>
        <c:axId val="-2146704216"/>
        <c:scaling>
          <c:orientation val="minMax"/>
          <c:max val="115.0"/>
          <c:min val="80.0"/>
        </c:scaling>
        <c:delete val="0"/>
        <c:axPos val="l"/>
        <c:majorGridlines>
          <c:spPr>
            <a:ln w="28575">
              <a:solidFill>
                <a:schemeClr val="bg1"/>
              </a:solidFill>
            </a:ln>
          </c:spPr>
        </c:majorGridlines>
        <c:numFmt formatCode="#,##0.0" sourceLinked="0"/>
        <c:majorTickMark val="out"/>
        <c:minorTickMark val="none"/>
        <c:tickLblPos val="nextTo"/>
        <c:spPr>
          <a:ln>
            <a:solidFill>
              <a:schemeClr val="bg1"/>
            </a:solidFill>
          </a:ln>
        </c:spPr>
        <c:txPr>
          <a:bodyPr/>
          <a:lstStyle/>
          <a:p>
            <a:pPr>
              <a:defRPr sz="1200" b="1" i="0"/>
            </a:pPr>
            <a:endParaRPr lang="en-US"/>
          </a:p>
        </c:txPr>
        <c:crossAx val="-2146699000"/>
        <c:crosses val="autoZero"/>
        <c:crossBetween val="between"/>
      </c:valAx>
      <c:valAx>
        <c:axId val="-2146700728"/>
        <c:scaling>
          <c:orientation val="minMax"/>
          <c:max val="0.93"/>
          <c:min val="0.63"/>
        </c:scaling>
        <c:delete val="0"/>
        <c:axPos val="r"/>
        <c:numFmt formatCode="0%" sourceLinked="0"/>
        <c:majorTickMark val="out"/>
        <c:minorTickMark val="none"/>
        <c:tickLblPos val="nextTo"/>
        <c:spPr>
          <a:ln>
            <a:solidFill>
              <a:schemeClr val="bg1"/>
            </a:solidFill>
          </a:ln>
        </c:spPr>
        <c:txPr>
          <a:bodyPr/>
          <a:lstStyle/>
          <a:p>
            <a:pPr>
              <a:defRPr sz="1200" b="1" i="0" baseline="0">
                <a:solidFill>
                  <a:srgbClr val="FF0000"/>
                </a:solidFill>
              </a:defRPr>
            </a:pPr>
            <a:endParaRPr lang="en-US"/>
          </a:p>
        </c:txPr>
        <c:crossAx val="-2146709912"/>
        <c:crosses val="max"/>
        <c:crossBetween val="between"/>
      </c:valAx>
      <c:catAx>
        <c:axId val="-2146709912"/>
        <c:scaling>
          <c:orientation val="minMax"/>
        </c:scaling>
        <c:delete val="1"/>
        <c:axPos val="b"/>
        <c:majorTickMark val="out"/>
        <c:minorTickMark val="none"/>
        <c:tickLblPos val="nextTo"/>
        <c:crossAx val="-2146700728"/>
        <c:crosses val="autoZero"/>
        <c:auto val="1"/>
        <c:lblAlgn val="ctr"/>
        <c:lblOffset val="100"/>
        <c:noMultiLvlLbl val="0"/>
      </c:catAx>
      <c:spPr>
        <a:solidFill>
          <a:schemeClr val="bg1">
            <a:lumMod val="95000"/>
          </a:schemeClr>
        </a:solidFill>
      </c:spPr>
    </c:plotArea>
    <c:plotVisOnly val="1"/>
    <c:dispBlanksAs val="gap"/>
    <c:showDLblsOverMax val="0"/>
  </c:chart>
  <c:spPr>
    <a:ln>
      <a:noFill/>
    </a:ln>
  </c:spPr>
  <c:printSettings>
    <c:headerFooter/>
    <c:pageMargins b="1.0" l="0.75" r="0.75" t="1.0" header="0.5" footer="0.5"/>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0685314802939352"/>
          <c:y val="0.257788094077817"/>
          <c:w val="0.90459152886263"/>
          <c:h val="0.670995408961502"/>
        </c:manualLayout>
      </c:layout>
      <c:areaChart>
        <c:grouping val="standard"/>
        <c:varyColors val="0"/>
        <c:ser>
          <c:idx val="2"/>
          <c:order val="2"/>
          <c:tx>
            <c:v>Recession</c:v>
          </c:tx>
          <c:spPr>
            <a:solidFill>
              <a:schemeClr val="bg1">
                <a:lumMod val="85000"/>
              </a:schemeClr>
            </a:solidFill>
          </c:spPr>
          <c:val>
            <c:numRef>
              <c:f>IndProd!$J$84:$J$309</c:f>
              <c:numCache>
                <c:formatCode>General</c:formatCode>
                <c:ptCount val="226"/>
                <c:pt idx="14" formatCode="_-* #,##0_-;\-* #,##0_-;_-* &quot;-&quot;??_-;_-@_-">
                  <c:v>120.0</c:v>
                </c:pt>
                <c:pt idx="15" formatCode="_-* #,##0_-;\-* #,##0_-;_-* &quot;-&quot;??_-;_-@_-">
                  <c:v>120.0</c:v>
                </c:pt>
                <c:pt idx="16" formatCode="_-* #,##0_-;\-* #,##0_-;_-* &quot;-&quot;??_-;_-@_-">
                  <c:v>120.0</c:v>
                </c:pt>
                <c:pt idx="17" formatCode="_-* #,##0_-;\-* #,##0_-;_-* &quot;-&quot;??_-;_-@_-">
                  <c:v>120.0</c:v>
                </c:pt>
                <c:pt idx="18" formatCode="_-* #,##0_-;\-* #,##0_-;_-* &quot;-&quot;??_-;_-@_-">
                  <c:v>120.0</c:v>
                </c:pt>
                <c:pt idx="19" formatCode="_-* #,##0_-;\-* #,##0_-;_-* &quot;-&quot;??_-;_-@_-">
                  <c:v>120.0</c:v>
                </c:pt>
                <c:pt idx="20" formatCode="_-* #,##0_-;\-* #,##0_-;_-* &quot;-&quot;??_-;_-@_-">
                  <c:v>120.0</c:v>
                </c:pt>
                <c:pt idx="21" formatCode="_-* #,##0_-;\-* #,##0_-;_-* &quot;-&quot;??_-;_-@_-">
                  <c:v>120.0</c:v>
                </c:pt>
                <c:pt idx="22" formatCode="_-* #,##0_-;\-* #,##0_-;_-* &quot;-&quot;??_-;_-@_-">
                  <c:v>120.0</c:v>
                </c:pt>
                <c:pt idx="23" formatCode="_-* #,##0_-;\-* #,##0_-;_-* &quot;-&quot;??_-;_-@_-">
                  <c:v>120.0</c:v>
                </c:pt>
                <c:pt idx="96" formatCode="_-* #,##0_-;\-* #,##0_-;_-* &quot;-&quot;??_-;_-@_-">
                  <c:v>120.0</c:v>
                </c:pt>
                <c:pt idx="97" formatCode="_-* #,##0_-;\-* #,##0_-;_-* &quot;-&quot;??_-;_-@_-">
                  <c:v>120.0</c:v>
                </c:pt>
                <c:pt idx="98" formatCode="_-* #,##0_-;\-* #,##0_-;_-* &quot;-&quot;??_-;_-@_-">
                  <c:v>120.0</c:v>
                </c:pt>
                <c:pt idx="99" formatCode="_-* #,##0_-;\-* #,##0_-;_-* &quot;-&quot;??_-;_-@_-">
                  <c:v>120.0</c:v>
                </c:pt>
                <c:pt idx="100" formatCode="_-* #,##0_-;\-* #,##0_-;_-* &quot;-&quot;??_-;_-@_-">
                  <c:v>120.0</c:v>
                </c:pt>
                <c:pt idx="101" formatCode="_-* #,##0_-;\-* #,##0_-;_-* &quot;-&quot;??_-;_-@_-">
                  <c:v>120.0</c:v>
                </c:pt>
                <c:pt idx="102" formatCode="_-* #,##0_-;\-* #,##0_-;_-* &quot;-&quot;??_-;_-@_-">
                  <c:v>120.0</c:v>
                </c:pt>
                <c:pt idx="103" formatCode="_-* #,##0_-;\-* #,##0_-;_-* &quot;-&quot;??_-;_-@_-">
                  <c:v>120.0</c:v>
                </c:pt>
                <c:pt idx="104" formatCode="_-* #,##0_-;\-* #,##0_-;_-* &quot;-&quot;??_-;_-@_-">
                  <c:v>120.0</c:v>
                </c:pt>
                <c:pt idx="105" formatCode="_-* #,##0_-;\-* #,##0_-;_-* &quot;-&quot;??_-;_-@_-">
                  <c:v>120.0</c:v>
                </c:pt>
                <c:pt idx="106" formatCode="_-* #,##0_-;\-* #,##0_-;_-* &quot;-&quot;??_-;_-@_-">
                  <c:v>120.0</c:v>
                </c:pt>
                <c:pt idx="107" formatCode="_-* #,##0_-;\-* #,##0_-;_-* &quot;-&quot;??_-;_-@_-">
                  <c:v>120.0</c:v>
                </c:pt>
                <c:pt idx="108" formatCode="_-* #,##0_-;\-* #,##0_-;_-* &quot;-&quot;??_-;_-@_-">
                  <c:v>120.0</c:v>
                </c:pt>
                <c:pt idx="109" formatCode="_-* #,##0_-;\-* #,##0_-;_-* &quot;-&quot;??_-;_-@_-">
                  <c:v>120.0</c:v>
                </c:pt>
                <c:pt idx="110" formatCode="_-* #,##0_-;\-* #,##0_-;_-* &quot;-&quot;??_-;_-@_-">
                  <c:v>120.0</c:v>
                </c:pt>
                <c:pt idx="111" formatCode="_-* #,##0_-;\-* #,##0_-;_-* &quot;-&quot;??_-;_-@_-">
                  <c:v>120.0</c:v>
                </c:pt>
                <c:pt idx="112" formatCode="_-* #,##0_-;\-* #,##0_-;_-* &quot;-&quot;??_-;_-@_-">
                  <c:v>120.0</c:v>
                </c:pt>
                <c:pt idx="113" formatCode="_-* #,##0_-;\-* #,##0_-;_-* &quot;-&quot;??_-;_-@_-">
                  <c:v>120.0</c:v>
                </c:pt>
              </c:numCache>
            </c:numRef>
          </c:val>
        </c:ser>
        <c:dLbls>
          <c:showLegendKey val="0"/>
          <c:showVal val="0"/>
          <c:showCatName val="0"/>
          <c:showSerName val="0"/>
          <c:showPercent val="0"/>
          <c:showBubbleSize val="0"/>
        </c:dLbls>
        <c:axId val="-2146798312"/>
        <c:axId val="-2146795144"/>
      </c:areaChart>
      <c:lineChart>
        <c:grouping val="standard"/>
        <c:varyColors val="0"/>
        <c:ser>
          <c:idx val="1"/>
          <c:order val="0"/>
          <c:tx>
            <c:v>Consumer-Goods</c:v>
          </c:tx>
          <c:spPr>
            <a:ln w="76200">
              <a:solidFill>
                <a:schemeClr val="accent1"/>
              </a:solidFill>
            </a:ln>
          </c:spPr>
          <c:marker>
            <c:symbol val="none"/>
          </c:marker>
          <c:cat>
            <c:strRef>
              <c:f>IndProd!$C$84:$C$309</c:f>
              <c:strCache>
                <c:ptCount val="217"/>
                <c:pt idx="0">
                  <c:v>00</c:v>
                </c:pt>
                <c:pt idx="12">
                  <c:v>01</c:v>
                </c:pt>
                <c:pt idx="24">
                  <c:v>02</c:v>
                </c:pt>
                <c:pt idx="36">
                  <c:v>03</c:v>
                </c:pt>
                <c:pt idx="48">
                  <c:v>04</c:v>
                </c:pt>
                <c:pt idx="60">
                  <c:v>05</c:v>
                </c:pt>
                <c:pt idx="72">
                  <c:v>06</c:v>
                </c:pt>
                <c:pt idx="84">
                  <c:v>07</c:v>
                </c:pt>
                <c:pt idx="96">
                  <c:v>08</c:v>
                </c:pt>
                <c:pt idx="108">
                  <c:v>09</c:v>
                </c:pt>
                <c:pt idx="120">
                  <c:v>10</c:v>
                </c:pt>
                <c:pt idx="132">
                  <c:v>11</c:v>
                </c:pt>
                <c:pt idx="144">
                  <c:v>12</c:v>
                </c:pt>
                <c:pt idx="156">
                  <c:v>13</c:v>
                </c:pt>
                <c:pt idx="168">
                  <c:v>14</c:v>
                </c:pt>
                <c:pt idx="180">
                  <c:v>15</c:v>
                </c:pt>
                <c:pt idx="192">
                  <c:v>16</c:v>
                </c:pt>
                <c:pt idx="204">
                  <c:v>17</c:v>
                </c:pt>
                <c:pt idx="216">
                  <c:v>18</c:v>
                </c:pt>
              </c:strCache>
            </c:strRef>
          </c:cat>
          <c:val>
            <c:numRef>
              <c:f>IndProd!$H$84:$H$309</c:f>
              <c:numCache>
                <c:formatCode>0.0</c:formatCode>
                <c:ptCount val="226"/>
                <c:pt idx="0">
                  <c:v>104.9878</c:v>
                </c:pt>
                <c:pt idx="1">
                  <c:v>105.6364</c:v>
                </c:pt>
                <c:pt idx="2">
                  <c:v>105.284</c:v>
                </c:pt>
                <c:pt idx="3">
                  <c:v>106.2827</c:v>
                </c:pt>
                <c:pt idx="4">
                  <c:v>106.3201</c:v>
                </c:pt>
                <c:pt idx="5">
                  <c:v>106.4324</c:v>
                </c:pt>
                <c:pt idx="6">
                  <c:v>105.9706</c:v>
                </c:pt>
                <c:pt idx="7">
                  <c:v>105.4664</c:v>
                </c:pt>
                <c:pt idx="8">
                  <c:v>106.421</c:v>
                </c:pt>
                <c:pt idx="9">
                  <c:v>105.413</c:v>
                </c:pt>
                <c:pt idx="10">
                  <c:v>105.7958</c:v>
                </c:pt>
                <c:pt idx="11">
                  <c:v>106.349</c:v>
                </c:pt>
                <c:pt idx="12">
                  <c:v>105.4046</c:v>
                </c:pt>
                <c:pt idx="13">
                  <c:v>104.7665</c:v>
                </c:pt>
                <c:pt idx="14">
                  <c:v>104.6734</c:v>
                </c:pt>
                <c:pt idx="15">
                  <c:v>105.1218</c:v>
                </c:pt>
                <c:pt idx="16">
                  <c:v>105.0572</c:v>
                </c:pt>
                <c:pt idx="17">
                  <c:v>104.9792</c:v>
                </c:pt>
                <c:pt idx="18">
                  <c:v>104.4525</c:v>
                </c:pt>
                <c:pt idx="19">
                  <c:v>104.6855</c:v>
                </c:pt>
                <c:pt idx="20">
                  <c:v>104.2257</c:v>
                </c:pt>
                <c:pt idx="21">
                  <c:v>104.6342</c:v>
                </c:pt>
                <c:pt idx="22">
                  <c:v>104.6666</c:v>
                </c:pt>
                <c:pt idx="23">
                  <c:v>105.2854</c:v>
                </c:pt>
                <c:pt idx="24">
                  <c:v>106.3483</c:v>
                </c:pt>
                <c:pt idx="25">
                  <c:v>105.54</c:v>
                </c:pt>
                <c:pt idx="26">
                  <c:v>106.4567</c:v>
                </c:pt>
                <c:pt idx="27">
                  <c:v>106.2605</c:v>
                </c:pt>
                <c:pt idx="28">
                  <c:v>106.6309</c:v>
                </c:pt>
                <c:pt idx="29">
                  <c:v>107.8722</c:v>
                </c:pt>
                <c:pt idx="30">
                  <c:v>107.7051</c:v>
                </c:pt>
                <c:pt idx="31">
                  <c:v>107.1579</c:v>
                </c:pt>
                <c:pt idx="32">
                  <c:v>107.3562</c:v>
                </c:pt>
                <c:pt idx="33">
                  <c:v>107.15</c:v>
                </c:pt>
                <c:pt idx="34">
                  <c:v>107.9895</c:v>
                </c:pt>
                <c:pt idx="35">
                  <c:v>107.069</c:v>
                </c:pt>
                <c:pt idx="36">
                  <c:v>107.772</c:v>
                </c:pt>
                <c:pt idx="37">
                  <c:v>108.7858</c:v>
                </c:pt>
                <c:pt idx="38">
                  <c:v>108.8272</c:v>
                </c:pt>
                <c:pt idx="39">
                  <c:v>107.9096</c:v>
                </c:pt>
                <c:pt idx="40">
                  <c:v>107.5972</c:v>
                </c:pt>
                <c:pt idx="41">
                  <c:v>107.8598</c:v>
                </c:pt>
                <c:pt idx="42">
                  <c:v>108.8127</c:v>
                </c:pt>
                <c:pt idx="43">
                  <c:v>107.9979</c:v>
                </c:pt>
                <c:pt idx="44">
                  <c:v>108.8367</c:v>
                </c:pt>
                <c:pt idx="45">
                  <c:v>108.1447</c:v>
                </c:pt>
                <c:pt idx="46">
                  <c:v>108.9794</c:v>
                </c:pt>
                <c:pt idx="47">
                  <c:v>108.978</c:v>
                </c:pt>
                <c:pt idx="48">
                  <c:v>109.453</c:v>
                </c:pt>
                <c:pt idx="49">
                  <c:v>109.9908</c:v>
                </c:pt>
                <c:pt idx="50">
                  <c:v>108.8062</c:v>
                </c:pt>
                <c:pt idx="51">
                  <c:v>109.5413</c:v>
                </c:pt>
                <c:pt idx="52">
                  <c:v>110.023</c:v>
                </c:pt>
                <c:pt idx="53">
                  <c:v>108.4136</c:v>
                </c:pt>
                <c:pt idx="54">
                  <c:v>108.7402</c:v>
                </c:pt>
                <c:pt idx="55">
                  <c:v>109.2602</c:v>
                </c:pt>
                <c:pt idx="56">
                  <c:v>109.2208</c:v>
                </c:pt>
                <c:pt idx="57">
                  <c:v>110.3382</c:v>
                </c:pt>
                <c:pt idx="58">
                  <c:v>110.1333</c:v>
                </c:pt>
                <c:pt idx="59">
                  <c:v>110.8691</c:v>
                </c:pt>
                <c:pt idx="60">
                  <c:v>111.3228</c:v>
                </c:pt>
                <c:pt idx="61">
                  <c:v>111.8985</c:v>
                </c:pt>
                <c:pt idx="62">
                  <c:v>111.3851</c:v>
                </c:pt>
                <c:pt idx="63">
                  <c:v>111.2886</c:v>
                </c:pt>
                <c:pt idx="64">
                  <c:v>111.9333</c:v>
                </c:pt>
                <c:pt idx="65">
                  <c:v>112.9266</c:v>
                </c:pt>
                <c:pt idx="66">
                  <c:v>112.4948</c:v>
                </c:pt>
                <c:pt idx="67">
                  <c:v>112.9605</c:v>
                </c:pt>
                <c:pt idx="68">
                  <c:v>113.1878</c:v>
                </c:pt>
                <c:pt idx="69">
                  <c:v>113.1851</c:v>
                </c:pt>
                <c:pt idx="70">
                  <c:v>112.9964</c:v>
                </c:pt>
                <c:pt idx="71">
                  <c:v>113.7961</c:v>
                </c:pt>
                <c:pt idx="72">
                  <c:v>112.9387</c:v>
                </c:pt>
                <c:pt idx="73">
                  <c:v>112.3289</c:v>
                </c:pt>
                <c:pt idx="74">
                  <c:v>112.9249</c:v>
                </c:pt>
                <c:pt idx="75">
                  <c:v>113.3323</c:v>
                </c:pt>
                <c:pt idx="76">
                  <c:v>113.0196</c:v>
                </c:pt>
                <c:pt idx="77">
                  <c:v>113.5972</c:v>
                </c:pt>
                <c:pt idx="78">
                  <c:v>112.6245</c:v>
                </c:pt>
                <c:pt idx="79">
                  <c:v>113.6239</c:v>
                </c:pt>
                <c:pt idx="80">
                  <c:v>113.0472</c:v>
                </c:pt>
                <c:pt idx="81">
                  <c:v>112.9864</c:v>
                </c:pt>
                <c:pt idx="82">
                  <c:v>113.0935</c:v>
                </c:pt>
                <c:pt idx="83">
                  <c:v>113.6325</c:v>
                </c:pt>
                <c:pt idx="84">
                  <c:v>112.9368</c:v>
                </c:pt>
                <c:pt idx="85">
                  <c:v>114.263</c:v>
                </c:pt>
                <c:pt idx="86">
                  <c:v>113.3105</c:v>
                </c:pt>
                <c:pt idx="87">
                  <c:v>113.9485</c:v>
                </c:pt>
                <c:pt idx="88">
                  <c:v>113.5121</c:v>
                </c:pt>
                <c:pt idx="89">
                  <c:v>113.6319</c:v>
                </c:pt>
                <c:pt idx="90">
                  <c:v>113.4313</c:v>
                </c:pt>
                <c:pt idx="91">
                  <c:v>113.1879</c:v>
                </c:pt>
                <c:pt idx="92">
                  <c:v>113.2296</c:v>
                </c:pt>
                <c:pt idx="93">
                  <c:v>112.0902</c:v>
                </c:pt>
                <c:pt idx="94">
                  <c:v>111.9581</c:v>
                </c:pt>
                <c:pt idx="95">
                  <c:v>111.741</c:v>
                </c:pt>
                <c:pt idx="96">
                  <c:v>111.442</c:v>
                </c:pt>
                <c:pt idx="97">
                  <c:v>111.1695</c:v>
                </c:pt>
                <c:pt idx="98">
                  <c:v>109.6859</c:v>
                </c:pt>
                <c:pt idx="99">
                  <c:v>108.9187</c:v>
                </c:pt>
                <c:pt idx="100">
                  <c:v>108.2853</c:v>
                </c:pt>
                <c:pt idx="101">
                  <c:v>108.0895</c:v>
                </c:pt>
                <c:pt idx="102">
                  <c:v>107.3053</c:v>
                </c:pt>
                <c:pt idx="103">
                  <c:v>105.4776</c:v>
                </c:pt>
                <c:pt idx="104">
                  <c:v>104.7388</c:v>
                </c:pt>
                <c:pt idx="105">
                  <c:v>105.0423</c:v>
                </c:pt>
                <c:pt idx="106">
                  <c:v>104.2114</c:v>
                </c:pt>
                <c:pt idx="107">
                  <c:v>102.0128</c:v>
                </c:pt>
                <c:pt idx="108">
                  <c:v>99.7731</c:v>
                </c:pt>
                <c:pt idx="109">
                  <c:v>99.8125</c:v>
                </c:pt>
                <c:pt idx="110">
                  <c:v>99.2762</c:v>
                </c:pt>
                <c:pt idx="111">
                  <c:v>98.926</c:v>
                </c:pt>
                <c:pt idx="112">
                  <c:v>97.6889</c:v>
                </c:pt>
                <c:pt idx="113">
                  <c:v>97.2148</c:v>
                </c:pt>
                <c:pt idx="114">
                  <c:v>98.3945</c:v>
                </c:pt>
                <c:pt idx="115">
                  <c:v>99.3043</c:v>
                </c:pt>
                <c:pt idx="116">
                  <c:v>100.0018</c:v>
                </c:pt>
                <c:pt idx="117">
                  <c:v>100.3933</c:v>
                </c:pt>
                <c:pt idx="118">
                  <c:v>99.8026</c:v>
                </c:pt>
                <c:pt idx="119">
                  <c:v>99.62990000000001</c:v>
                </c:pt>
                <c:pt idx="120">
                  <c:v>100.3633</c:v>
                </c:pt>
                <c:pt idx="121">
                  <c:v>99.5095</c:v>
                </c:pt>
                <c:pt idx="122">
                  <c:v>99.7498</c:v>
                </c:pt>
                <c:pt idx="123">
                  <c:v>99.0049</c:v>
                </c:pt>
                <c:pt idx="124">
                  <c:v>100.8621</c:v>
                </c:pt>
                <c:pt idx="125">
                  <c:v>100.5365</c:v>
                </c:pt>
                <c:pt idx="126">
                  <c:v>101.1357</c:v>
                </c:pt>
                <c:pt idx="127">
                  <c:v>100.8984</c:v>
                </c:pt>
                <c:pt idx="128">
                  <c:v>100.5245</c:v>
                </c:pt>
                <c:pt idx="129">
                  <c:v>100.526</c:v>
                </c:pt>
                <c:pt idx="130">
                  <c:v>99.9381</c:v>
                </c:pt>
                <c:pt idx="131">
                  <c:v>101.0079</c:v>
                </c:pt>
                <c:pt idx="132">
                  <c:v>101.1607</c:v>
                </c:pt>
                <c:pt idx="133">
                  <c:v>100.9154</c:v>
                </c:pt>
                <c:pt idx="134">
                  <c:v>101.1159</c:v>
                </c:pt>
                <c:pt idx="135">
                  <c:v>101.0066</c:v>
                </c:pt>
                <c:pt idx="136">
                  <c:v>101.2727</c:v>
                </c:pt>
                <c:pt idx="137">
                  <c:v>101.1257</c:v>
                </c:pt>
                <c:pt idx="138">
                  <c:v>101.8528</c:v>
                </c:pt>
                <c:pt idx="139">
                  <c:v>102.3417</c:v>
                </c:pt>
                <c:pt idx="140">
                  <c:v>101.8086</c:v>
                </c:pt>
                <c:pt idx="141">
                  <c:v>102.0832</c:v>
                </c:pt>
                <c:pt idx="142">
                  <c:v>100.9377</c:v>
                </c:pt>
                <c:pt idx="143">
                  <c:v>100.8722</c:v>
                </c:pt>
                <c:pt idx="144">
                  <c:v>100.8234</c:v>
                </c:pt>
                <c:pt idx="145">
                  <c:v>100.7447</c:v>
                </c:pt>
                <c:pt idx="146">
                  <c:v>99.1465</c:v>
                </c:pt>
                <c:pt idx="147">
                  <c:v>99.9992</c:v>
                </c:pt>
                <c:pt idx="148">
                  <c:v>100.4606</c:v>
                </c:pt>
                <c:pt idx="149">
                  <c:v>100.1094</c:v>
                </c:pt>
                <c:pt idx="150">
                  <c:v>100.2832</c:v>
                </c:pt>
                <c:pt idx="151">
                  <c:v>99.7111</c:v>
                </c:pt>
                <c:pt idx="152">
                  <c:v>99.52379999999999</c:v>
                </c:pt>
                <c:pt idx="153">
                  <c:v>99.3921</c:v>
                </c:pt>
                <c:pt idx="154">
                  <c:v>99.8665</c:v>
                </c:pt>
                <c:pt idx="155">
                  <c:v>99.9396</c:v>
                </c:pt>
                <c:pt idx="156">
                  <c:v>99.9528</c:v>
                </c:pt>
                <c:pt idx="157">
                  <c:v>100.5123</c:v>
                </c:pt>
                <c:pt idx="158">
                  <c:v>100.9991</c:v>
                </c:pt>
                <c:pt idx="159">
                  <c:v>100.7096</c:v>
                </c:pt>
                <c:pt idx="160">
                  <c:v>100.523</c:v>
                </c:pt>
                <c:pt idx="161">
                  <c:v>100.8612</c:v>
                </c:pt>
                <c:pt idx="162">
                  <c:v>99.7027</c:v>
                </c:pt>
                <c:pt idx="163">
                  <c:v>100.3457</c:v>
                </c:pt>
                <c:pt idx="164">
                  <c:v>100.7334</c:v>
                </c:pt>
                <c:pt idx="165">
                  <c:v>101.048</c:v>
                </c:pt>
                <c:pt idx="166">
                  <c:v>100.9814</c:v>
                </c:pt>
                <c:pt idx="167">
                  <c:v>101.8606</c:v>
                </c:pt>
                <c:pt idx="168">
                  <c:v>100.2033</c:v>
                </c:pt>
                <c:pt idx="169">
                  <c:v>101.3937</c:v>
                </c:pt>
                <c:pt idx="170">
                  <c:v>101.9705</c:v>
                </c:pt>
                <c:pt idx="171">
                  <c:v>101.5106</c:v>
                </c:pt>
                <c:pt idx="172">
                  <c:v>101.3344</c:v>
                </c:pt>
                <c:pt idx="173">
                  <c:v>101.3607</c:v>
                </c:pt>
                <c:pt idx="174">
                  <c:v>101.3262</c:v>
                </c:pt>
                <c:pt idx="175">
                  <c:v>100.8796</c:v>
                </c:pt>
                <c:pt idx="176">
                  <c:v>101.2253</c:v>
                </c:pt>
                <c:pt idx="177">
                  <c:v>100.9671</c:v>
                </c:pt>
                <c:pt idx="178">
                  <c:v>102.9909</c:v>
                </c:pt>
                <c:pt idx="179">
                  <c:v>102.5717</c:v>
                </c:pt>
                <c:pt idx="180">
                  <c:v>102.7127</c:v>
                </c:pt>
                <c:pt idx="181">
                  <c:v>102.4616</c:v>
                </c:pt>
                <c:pt idx="182">
                  <c:v>103.5422</c:v>
                </c:pt>
                <c:pt idx="183">
                  <c:v>102.707</c:v>
                </c:pt>
                <c:pt idx="184">
                  <c:v>102.4464</c:v>
                </c:pt>
                <c:pt idx="185">
                  <c:v>102.3647</c:v>
                </c:pt>
                <c:pt idx="186">
                  <c:v>103.9383</c:v>
                </c:pt>
                <c:pt idx="187">
                  <c:v>103.8766</c:v>
                </c:pt>
                <c:pt idx="188">
                  <c:v>103.3884</c:v>
                </c:pt>
                <c:pt idx="189">
                  <c:v>103.0993</c:v>
                </c:pt>
                <c:pt idx="190">
                  <c:v>102.8491</c:v>
                </c:pt>
                <c:pt idx="191">
                  <c:v>102.2575</c:v>
                </c:pt>
                <c:pt idx="192">
                  <c:v>103.7949</c:v>
                </c:pt>
                <c:pt idx="193">
                  <c:v>103.5584</c:v>
                </c:pt>
                <c:pt idx="194">
                  <c:v>102.686</c:v>
                </c:pt>
                <c:pt idx="195">
                  <c:v>103.5905</c:v>
                </c:pt>
                <c:pt idx="196">
                  <c:v>103.2788</c:v>
                </c:pt>
                <c:pt idx="197">
                  <c:v>104.0956</c:v>
                </c:pt>
                <c:pt idx="198">
                  <c:v>104.0112</c:v>
                </c:pt>
                <c:pt idx="199">
                  <c:v>104.0962</c:v>
                </c:pt>
                <c:pt idx="200">
                  <c:v>103.9364</c:v>
                </c:pt>
                <c:pt idx="201">
                  <c:v>103.6193</c:v>
                </c:pt>
                <c:pt idx="202">
                  <c:v>102.6658</c:v>
                </c:pt>
                <c:pt idx="203">
                  <c:v>104.2663</c:v>
                </c:pt>
                <c:pt idx="204">
                  <c:v>103.2022</c:v>
                </c:pt>
                <c:pt idx="205">
                  <c:v>102.0105</c:v>
                </c:pt>
                <c:pt idx="206">
                  <c:v>102.654</c:v>
                </c:pt>
                <c:pt idx="207">
                  <c:v>103.5831</c:v>
                </c:pt>
                <c:pt idx="208">
                  <c:v>104.0407</c:v>
                </c:pt>
                <c:pt idx="209">
                  <c:v>103.5178</c:v>
                </c:pt>
                <c:pt idx="210">
                  <c:v>103.377</c:v>
                </c:pt>
                <c:pt idx="211">
                  <c:v>103.3958</c:v>
                </c:pt>
                <c:pt idx="212">
                  <c:v>103.5415</c:v>
                </c:pt>
                <c:pt idx="213">
                  <c:v>104.7468</c:v>
                </c:pt>
                <c:pt idx="214">
                  <c:v>104.5973</c:v>
                </c:pt>
                <c:pt idx="215">
                  <c:v>105.1898</c:v>
                </c:pt>
                <c:pt idx="216">
                  <c:v>105.4851</c:v>
                </c:pt>
                <c:pt idx="217">
                  <c:v>105.1839</c:v>
                </c:pt>
                <c:pt idx="218">
                  <c:v>105.6524</c:v>
                </c:pt>
                <c:pt idx="219">
                  <c:v>106.6977</c:v>
                </c:pt>
                <c:pt idx="220">
                  <c:v>105.6087</c:v>
                </c:pt>
                <c:pt idx="221">
                  <c:v>105.3392</c:v>
                </c:pt>
                <c:pt idx="222">
                  <c:v>105.7744</c:v>
                </c:pt>
                <c:pt idx="223">
                  <c:v>106.125</c:v>
                </c:pt>
                <c:pt idx="224">
                  <c:v>106.4</c:v>
                </c:pt>
                <c:pt idx="225">
                  <c:v>106.6</c:v>
                </c:pt>
              </c:numCache>
            </c:numRef>
          </c:val>
          <c:smooth val="0"/>
        </c:ser>
        <c:dLbls>
          <c:showLegendKey val="0"/>
          <c:showVal val="0"/>
          <c:showCatName val="0"/>
          <c:showSerName val="0"/>
          <c:showPercent val="0"/>
          <c:showBubbleSize val="0"/>
        </c:dLbls>
        <c:marker val="1"/>
        <c:smooth val="0"/>
        <c:axId val="-2146798312"/>
        <c:axId val="-2146795144"/>
      </c:lineChart>
      <c:lineChart>
        <c:grouping val="standard"/>
        <c:varyColors val="0"/>
        <c:ser>
          <c:idx val="0"/>
          <c:order val="1"/>
          <c:tx>
            <c:v>"Consumer-Auto"</c:v>
          </c:tx>
          <c:spPr>
            <a:ln w="15875">
              <a:solidFill>
                <a:srgbClr val="FF0000"/>
              </a:solidFill>
            </a:ln>
          </c:spPr>
          <c:marker>
            <c:symbol val="none"/>
          </c:marker>
          <c:val>
            <c:numRef>
              <c:f>IndProd!$I$84:$I$309</c:f>
              <c:numCache>
                <c:formatCode>0.00</c:formatCode>
                <c:ptCount val="226"/>
                <c:pt idx="0">
                  <c:v>106.9198</c:v>
                </c:pt>
                <c:pt idx="1">
                  <c:v>117.6661</c:v>
                </c:pt>
                <c:pt idx="2">
                  <c:v>121.3354</c:v>
                </c:pt>
                <c:pt idx="3">
                  <c:v>112.2555</c:v>
                </c:pt>
                <c:pt idx="4">
                  <c:v>114.3422</c:v>
                </c:pt>
                <c:pt idx="5">
                  <c:v>118.3822</c:v>
                </c:pt>
                <c:pt idx="6">
                  <c:v>61.3478</c:v>
                </c:pt>
                <c:pt idx="7">
                  <c:v>107.8755</c:v>
                </c:pt>
                <c:pt idx="8">
                  <c:v>108.7891</c:v>
                </c:pt>
                <c:pt idx="9">
                  <c:v>112.3672</c:v>
                </c:pt>
                <c:pt idx="10">
                  <c:v>94.8008</c:v>
                </c:pt>
                <c:pt idx="11">
                  <c:v>80.05970000000001</c:v>
                </c:pt>
                <c:pt idx="12">
                  <c:v>83.839</c:v>
                </c:pt>
                <c:pt idx="13">
                  <c:v>100.1586</c:v>
                </c:pt>
                <c:pt idx="14">
                  <c:v>112.3581</c:v>
                </c:pt>
                <c:pt idx="15">
                  <c:v>103.5165</c:v>
                </c:pt>
                <c:pt idx="16">
                  <c:v>114.4908</c:v>
                </c:pt>
                <c:pt idx="17">
                  <c:v>112.9876</c:v>
                </c:pt>
                <c:pt idx="18">
                  <c:v>64.7076</c:v>
                </c:pt>
                <c:pt idx="19">
                  <c:v>108.255</c:v>
                </c:pt>
                <c:pt idx="20">
                  <c:v>105.5505</c:v>
                </c:pt>
                <c:pt idx="21">
                  <c:v>109.8446</c:v>
                </c:pt>
                <c:pt idx="22">
                  <c:v>104.4622</c:v>
                </c:pt>
                <c:pt idx="23">
                  <c:v>90.4339</c:v>
                </c:pt>
                <c:pt idx="24">
                  <c:v>103.4965</c:v>
                </c:pt>
                <c:pt idx="25">
                  <c:v>119.8424</c:v>
                </c:pt>
                <c:pt idx="26">
                  <c:v>117.9935</c:v>
                </c:pt>
                <c:pt idx="27">
                  <c:v>124.6558</c:v>
                </c:pt>
                <c:pt idx="28">
                  <c:v>124.7846</c:v>
                </c:pt>
                <c:pt idx="29">
                  <c:v>128.9419</c:v>
                </c:pt>
                <c:pt idx="30">
                  <c:v>76.7172</c:v>
                </c:pt>
                <c:pt idx="31">
                  <c:v>124.7115</c:v>
                </c:pt>
                <c:pt idx="32">
                  <c:v>126.8818</c:v>
                </c:pt>
                <c:pt idx="33">
                  <c:v>131.0291</c:v>
                </c:pt>
                <c:pt idx="34">
                  <c:v>115.5999</c:v>
                </c:pt>
                <c:pt idx="35">
                  <c:v>91.7821</c:v>
                </c:pt>
                <c:pt idx="36">
                  <c:v>117.9045</c:v>
                </c:pt>
                <c:pt idx="37">
                  <c:v>132.6219</c:v>
                </c:pt>
                <c:pt idx="38">
                  <c:v>136.1515</c:v>
                </c:pt>
                <c:pt idx="39">
                  <c:v>123.9737</c:v>
                </c:pt>
                <c:pt idx="40">
                  <c:v>128.1712</c:v>
                </c:pt>
                <c:pt idx="41">
                  <c:v>127.9529</c:v>
                </c:pt>
                <c:pt idx="42">
                  <c:v>80.5918</c:v>
                </c:pt>
                <c:pt idx="43">
                  <c:v>128.062</c:v>
                </c:pt>
                <c:pt idx="44">
                  <c:v>138.6652</c:v>
                </c:pt>
                <c:pt idx="45">
                  <c:v>141.3131</c:v>
                </c:pt>
                <c:pt idx="46">
                  <c:v>126.5378</c:v>
                </c:pt>
                <c:pt idx="47">
                  <c:v>107.5785</c:v>
                </c:pt>
                <c:pt idx="48">
                  <c:v>114.8403</c:v>
                </c:pt>
                <c:pt idx="49">
                  <c:v>141.1634</c:v>
                </c:pt>
                <c:pt idx="50">
                  <c:v>142.4579</c:v>
                </c:pt>
                <c:pt idx="51">
                  <c:v>130.4976</c:v>
                </c:pt>
                <c:pt idx="52">
                  <c:v>127.9441</c:v>
                </c:pt>
                <c:pt idx="53">
                  <c:v>126.0654</c:v>
                </c:pt>
                <c:pt idx="54">
                  <c:v>72.6742</c:v>
                </c:pt>
                <c:pt idx="55">
                  <c:v>124.6813</c:v>
                </c:pt>
                <c:pt idx="56">
                  <c:v>124.1848</c:v>
                </c:pt>
                <c:pt idx="57">
                  <c:v>132.9051</c:v>
                </c:pt>
                <c:pt idx="58">
                  <c:v>112.1637</c:v>
                </c:pt>
                <c:pt idx="59">
                  <c:v>99.7263</c:v>
                </c:pt>
                <c:pt idx="60">
                  <c:v>112.0395</c:v>
                </c:pt>
                <c:pt idx="61">
                  <c:v>134.2241</c:v>
                </c:pt>
                <c:pt idx="62">
                  <c:v>118.7434</c:v>
                </c:pt>
                <c:pt idx="63">
                  <c:v>125.6046</c:v>
                </c:pt>
                <c:pt idx="64">
                  <c:v>117.3972</c:v>
                </c:pt>
                <c:pt idx="65">
                  <c:v>125.2525</c:v>
                </c:pt>
                <c:pt idx="66">
                  <c:v>69.5805</c:v>
                </c:pt>
                <c:pt idx="67">
                  <c:v>123.3582</c:v>
                </c:pt>
                <c:pt idx="68">
                  <c:v>126.4177</c:v>
                </c:pt>
                <c:pt idx="69">
                  <c:v>131.7069</c:v>
                </c:pt>
                <c:pt idx="70">
                  <c:v>105.6787</c:v>
                </c:pt>
                <c:pt idx="71">
                  <c:v>93.5558</c:v>
                </c:pt>
                <c:pt idx="72">
                  <c:v>104.6432</c:v>
                </c:pt>
                <c:pt idx="73">
                  <c:v>121.5722</c:v>
                </c:pt>
                <c:pt idx="74">
                  <c:v>127.3242</c:v>
                </c:pt>
                <c:pt idx="75">
                  <c:v>115.0097</c:v>
                </c:pt>
                <c:pt idx="76">
                  <c:v>117.7268</c:v>
                </c:pt>
                <c:pt idx="77">
                  <c:v>124.808</c:v>
                </c:pt>
                <c:pt idx="78">
                  <c:v>65.8602</c:v>
                </c:pt>
                <c:pt idx="79">
                  <c:v>116.9168</c:v>
                </c:pt>
                <c:pt idx="80">
                  <c:v>111.6493</c:v>
                </c:pt>
                <c:pt idx="81">
                  <c:v>113.1022</c:v>
                </c:pt>
                <c:pt idx="82">
                  <c:v>102.7656</c:v>
                </c:pt>
                <c:pt idx="83">
                  <c:v>96.7771</c:v>
                </c:pt>
                <c:pt idx="84">
                  <c:v>97.8053</c:v>
                </c:pt>
                <c:pt idx="85">
                  <c:v>123.0605</c:v>
                </c:pt>
                <c:pt idx="86">
                  <c:v>124.7226</c:v>
                </c:pt>
                <c:pt idx="87">
                  <c:v>119.2536</c:v>
                </c:pt>
                <c:pt idx="88">
                  <c:v>121.3419</c:v>
                </c:pt>
                <c:pt idx="89">
                  <c:v>127.4406</c:v>
                </c:pt>
                <c:pt idx="90">
                  <c:v>77.2458</c:v>
                </c:pt>
                <c:pt idx="91">
                  <c:v>119.2692</c:v>
                </c:pt>
                <c:pt idx="92">
                  <c:v>111.708</c:v>
                </c:pt>
                <c:pt idx="93">
                  <c:v>114.9218</c:v>
                </c:pt>
                <c:pt idx="94">
                  <c:v>105.009</c:v>
                </c:pt>
                <c:pt idx="95">
                  <c:v>83.8741</c:v>
                </c:pt>
                <c:pt idx="96">
                  <c:v>92.4238</c:v>
                </c:pt>
                <c:pt idx="97">
                  <c:v>109.0608</c:v>
                </c:pt>
                <c:pt idx="98">
                  <c:v>92.9018</c:v>
                </c:pt>
                <c:pt idx="99">
                  <c:v>91.1451</c:v>
                </c:pt>
                <c:pt idx="100">
                  <c:v>85.5324</c:v>
                </c:pt>
                <c:pt idx="101">
                  <c:v>95.5355</c:v>
                </c:pt>
                <c:pt idx="102">
                  <c:v>58.4121</c:v>
                </c:pt>
                <c:pt idx="103">
                  <c:v>76.5695</c:v>
                </c:pt>
                <c:pt idx="104">
                  <c:v>80.7231</c:v>
                </c:pt>
                <c:pt idx="105">
                  <c:v>80.5544</c:v>
                </c:pt>
                <c:pt idx="106">
                  <c:v>67.1297</c:v>
                </c:pt>
                <c:pt idx="107">
                  <c:v>54.328</c:v>
                </c:pt>
                <c:pt idx="108">
                  <c:v>33.3333</c:v>
                </c:pt>
                <c:pt idx="109">
                  <c:v>53.694</c:v>
                </c:pt>
                <c:pt idx="110">
                  <c:v>58.7306</c:v>
                </c:pt>
                <c:pt idx="111">
                  <c:v>56.2098</c:v>
                </c:pt>
                <c:pt idx="112">
                  <c:v>46.2942</c:v>
                </c:pt>
                <c:pt idx="113">
                  <c:v>46.4019</c:v>
                </c:pt>
                <c:pt idx="114">
                  <c:v>48.4694</c:v>
                </c:pt>
                <c:pt idx="115">
                  <c:v>75.2349</c:v>
                </c:pt>
                <c:pt idx="116">
                  <c:v>87.679</c:v>
                </c:pt>
                <c:pt idx="117">
                  <c:v>87.2463</c:v>
                </c:pt>
                <c:pt idx="118">
                  <c:v>83.213</c:v>
                </c:pt>
                <c:pt idx="119">
                  <c:v>67.7675</c:v>
                </c:pt>
                <c:pt idx="120">
                  <c:v>77.4868</c:v>
                </c:pt>
                <c:pt idx="121">
                  <c:v>84.854</c:v>
                </c:pt>
                <c:pt idx="122">
                  <c:v>88.8123</c:v>
                </c:pt>
                <c:pt idx="123">
                  <c:v>80.6876</c:v>
                </c:pt>
                <c:pt idx="124">
                  <c:v>88.5742</c:v>
                </c:pt>
                <c:pt idx="125">
                  <c:v>90.7734</c:v>
                </c:pt>
                <c:pt idx="126">
                  <c:v>67.3135</c:v>
                </c:pt>
                <c:pt idx="127">
                  <c:v>91.568</c:v>
                </c:pt>
                <c:pt idx="128">
                  <c:v>92.4859</c:v>
                </c:pt>
                <c:pt idx="129">
                  <c:v>98.52800000000001</c:v>
                </c:pt>
                <c:pt idx="130">
                  <c:v>81.6118</c:v>
                </c:pt>
                <c:pt idx="131">
                  <c:v>68.769</c:v>
                </c:pt>
                <c:pt idx="132">
                  <c:v>84.2977</c:v>
                </c:pt>
                <c:pt idx="133">
                  <c:v>100.2269</c:v>
                </c:pt>
                <c:pt idx="134">
                  <c:v>107.65</c:v>
                </c:pt>
                <c:pt idx="135">
                  <c:v>87.2291</c:v>
                </c:pt>
                <c:pt idx="136">
                  <c:v>90.5347</c:v>
                </c:pt>
                <c:pt idx="137">
                  <c:v>93.4265</c:v>
                </c:pt>
                <c:pt idx="138">
                  <c:v>68.3495</c:v>
                </c:pt>
                <c:pt idx="139">
                  <c:v>101.8867</c:v>
                </c:pt>
                <c:pt idx="140">
                  <c:v>99.8455</c:v>
                </c:pt>
                <c:pt idx="141">
                  <c:v>111.9365</c:v>
                </c:pt>
                <c:pt idx="142">
                  <c:v>94.2655</c:v>
                </c:pt>
                <c:pt idx="143">
                  <c:v>85.2112</c:v>
                </c:pt>
                <c:pt idx="144">
                  <c:v>100.2247</c:v>
                </c:pt>
                <c:pt idx="145">
                  <c:v>112.0837</c:v>
                </c:pt>
                <c:pt idx="146">
                  <c:v>112.6604</c:v>
                </c:pt>
                <c:pt idx="147">
                  <c:v>104.5822</c:v>
                </c:pt>
                <c:pt idx="148">
                  <c:v>102.5718</c:v>
                </c:pt>
                <c:pt idx="149">
                  <c:v>107.5106</c:v>
                </c:pt>
                <c:pt idx="150">
                  <c:v>74.1827</c:v>
                </c:pt>
                <c:pt idx="151">
                  <c:v>100.7383</c:v>
                </c:pt>
                <c:pt idx="152">
                  <c:v>97.3035</c:v>
                </c:pt>
                <c:pt idx="153">
                  <c:v>106.4187</c:v>
                </c:pt>
                <c:pt idx="154">
                  <c:v>96.9452</c:v>
                </c:pt>
                <c:pt idx="155">
                  <c:v>84.7782</c:v>
                </c:pt>
                <c:pt idx="156">
                  <c:v>96.4015</c:v>
                </c:pt>
                <c:pt idx="157">
                  <c:v>115.6333</c:v>
                </c:pt>
                <c:pt idx="158">
                  <c:v>117.7915</c:v>
                </c:pt>
                <c:pt idx="159">
                  <c:v>117.8835</c:v>
                </c:pt>
                <c:pt idx="160">
                  <c:v>114.3692</c:v>
                </c:pt>
                <c:pt idx="161">
                  <c:v>122.4722</c:v>
                </c:pt>
                <c:pt idx="162">
                  <c:v>78.3681</c:v>
                </c:pt>
                <c:pt idx="163">
                  <c:v>121.7652</c:v>
                </c:pt>
                <c:pt idx="164">
                  <c:v>124.2197</c:v>
                </c:pt>
                <c:pt idx="165">
                  <c:v>129.1344</c:v>
                </c:pt>
                <c:pt idx="166">
                  <c:v>120.5266</c:v>
                </c:pt>
                <c:pt idx="167">
                  <c:v>93.3777</c:v>
                </c:pt>
                <c:pt idx="168">
                  <c:v>105.0986</c:v>
                </c:pt>
                <c:pt idx="169">
                  <c:v>133.9377</c:v>
                </c:pt>
                <c:pt idx="170">
                  <c:v>138.892</c:v>
                </c:pt>
                <c:pt idx="171">
                  <c:v>125.0996</c:v>
                </c:pt>
                <c:pt idx="172">
                  <c:v>128.6445</c:v>
                </c:pt>
                <c:pt idx="173">
                  <c:v>133.5147</c:v>
                </c:pt>
                <c:pt idx="174">
                  <c:v>103.0567</c:v>
                </c:pt>
                <c:pt idx="175">
                  <c:v>133.5497</c:v>
                </c:pt>
                <c:pt idx="176">
                  <c:v>128.7761</c:v>
                </c:pt>
                <c:pt idx="177">
                  <c:v>132.6713</c:v>
                </c:pt>
                <c:pt idx="178">
                  <c:v>125.0991</c:v>
                </c:pt>
                <c:pt idx="179">
                  <c:v>106.5979</c:v>
                </c:pt>
                <c:pt idx="180">
                  <c:v>114.342</c:v>
                </c:pt>
                <c:pt idx="181">
                  <c:v>131.687</c:v>
                </c:pt>
                <c:pt idx="182">
                  <c:v>145.9638</c:v>
                </c:pt>
                <c:pt idx="183">
                  <c:v>137.4152</c:v>
                </c:pt>
                <c:pt idx="184">
                  <c:v>141.1216</c:v>
                </c:pt>
                <c:pt idx="185">
                  <c:v>138.081</c:v>
                </c:pt>
                <c:pt idx="186">
                  <c:v>115.4764</c:v>
                </c:pt>
                <c:pt idx="187">
                  <c:v>143.6926</c:v>
                </c:pt>
                <c:pt idx="188">
                  <c:v>138.3305</c:v>
                </c:pt>
                <c:pt idx="189">
                  <c:v>146.4727</c:v>
                </c:pt>
                <c:pt idx="190">
                  <c:v>130.7067</c:v>
                </c:pt>
                <c:pt idx="191">
                  <c:v>107.7066</c:v>
                </c:pt>
                <c:pt idx="192">
                  <c:v>125.7413</c:v>
                </c:pt>
                <c:pt idx="193">
                  <c:v>147.821</c:v>
                </c:pt>
                <c:pt idx="194">
                  <c:v>137.8684</c:v>
                </c:pt>
                <c:pt idx="195">
                  <c:v>147.5467</c:v>
                </c:pt>
                <c:pt idx="196">
                  <c:v>132.6591</c:v>
                </c:pt>
                <c:pt idx="197">
                  <c:v>147.3099</c:v>
                </c:pt>
                <c:pt idx="198">
                  <c:v>108.0707</c:v>
                </c:pt>
                <c:pt idx="199">
                  <c:v>146.5677</c:v>
                </c:pt>
                <c:pt idx="200">
                  <c:v>143.4042</c:v>
                </c:pt>
                <c:pt idx="201">
                  <c:v>152.343</c:v>
                </c:pt>
                <c:pt idx="202">
                  <c:v>131.1225</c:v>
                </c:pt>
                <c:pt idx="203">
                  <c:v>118.2149</c:v>
                </c:pt>
                <c:pt idx="204">
                  <c:v>126.9863</c:v>
                </c:pt>
                <c:pt idx="205">
                  <c:v>147.0736</c:v>
                </c:pt>
                <c:pt idx="206">
                  <c:v>144.3002</c:v>
                </c:pt>
                <c:pt idx="207">
                  <c:v>136.3941</c:v>
                </c:pt>
                <c:pt idx="208">
                  <c:v>135.4378</c:v>
                </c:pt>
                <c:pt idx="209">
                  <c:v>137.0909</c:v>
                </c:pt>
                <c:pt idx="210">
                  <c:v>94.7521</c:v>
                </c:pt>
                <c:pt idx="211">
                  <c:v>129.149</c:v>
                </c:pt>
                <c:pt idx="212">
                  <c:v>128.5454</c:v>
                </c:pt>
                <c:pt idx="213">
                  <c:v>139.0117</c:v>
                </c:pt>
                <c:pt idx="214">
                  <c:v>125.6028</c:v>
                </c:pt>
                <c:pt idx="215">
                  <c:v>109.6439</c:v>
                </c:pt>
                <c:pt idx="216">
                  <c:v>119.8882</c:v>
                </c:pt>
                <c:pt idx="217">
                  <c:v>145.4309</c:v>
                </c:pt>
                <c:pt idx="218">
                  <c:v>147.961</c:v>
                </c:pt>
                <c:pt idx="219">
                  <c:v>143.6711</c:v>
                </c:pt>
                <c:pt idx="220">
                  <c:v>124.8471</c:v>
                </c:pt>
                <c:pt idx="221">
                  <c:v>133.9</c:v>
                </c:pt>
                <c:pt idx="222">
                  <c:v>134.11</c:v>
                </c:pt>
                <c:pt idx="223">
                  <c:v>135.0</c:v>
                </c:pt>
                <c:pt idx="224">
                  <c:v>136.35</c:v>
                </c:pt>
                <c:pt idx="225">
                  <c:v>130.24</c:v>
                </c:pt>
              </c:numCache>
            </c:numRef>
          </c:val>
          <c:smooth val="0"/>
        </c:ser>
        <c:dLbls>
          <c:showLegendKey val="0"/>
          <c:showVal val="0"/>
          <c:showCatName val="0"/>
          <c:showSerName val="0"/>
          <c:showPercent val="0"/>
          <c:showBubbleSize val="0"/>
        </c:dLbls>
        <c:marker val="1"/>
        <c:smooth val="0"/>
        <c:axId val="-2146788472"/>
        <c:axId val="-2146791480"/>
      </c:lineChart>
      <c:catAx>
        <c:axId val="-2146798312"/>
        <c:scaling>
          <c:orientation val="minMax"/>
        </c:scaling>
        <c:delete val="0"/>
        <c:axPos val="b"/>
        <c:majorTickMark val="out"/>
        <c:minorTickMark val="none"/>
        <c:tickLblPos val="nextTo"/>
        <c:txPr>
          <a:bodyPr rot="-5400000" vert="horz"/>
          <a:lstStyle/>
          <a:p>
            <a:pPr>
              <a:defRPr sz="1200" b="1" i="0" baseline="0"/>
            </a:pPr>
            <a:endParaRPr lang="en-US"/>
          </a:p>
        </c:txPr>
        <c:crossAx val="-2146795144"/>
        <c:crosses val="autoZero"/>
        <c:auto val="1"/>
        <c:lblAlgn val="ctr"/>
        <c:lblOffset val="100"/>
        <c:noMultiLvlLbl val="0"/>
      </c:catAx>
      <c:valAx>
        <c:axId val="-2146795144"/>
        <c:scaling>
          <c:orientation val="minMax"/>
          <c:max val="120.0"/>
          <c:min val="90.0"/>
        </c:scaling>
        <c:delete val="0"/>
        <c:axPos val="l"/>
        <c:majorGridlines>
          <c:spPr>
            <a:ln w="28575">
              <a:solidFill>
                <a:schemeClr val="bg1"/>
              </a:solidFill>
            </a:ln>
          </c:spPr>
        </c:majorGridlines>
        <c:numFmt formatCode="#,##0.0" sourceLinked="0"/>
        <c:majorTickMark val="out"/>
        <c:minorTickMark val="none"/>
        <c:tickLblPos val="nextTo"/>
        <c:spPr>
          <a:ln>
            <a:solidFill>
              <a:schemeClr val="bg1"/>
            </a:solidFill>
          </a:ln>
        </c:spPr>
        <c:txPr>
          <a:bodyPr/>
          <a:lstStyle/>
          <a:p>
            <a:pPr>
              <a:defRPr sz="1200" b="1" i="0"/>
            </a:pPr>
            <a:endParaRPr lang="en-US"/>
          </a:p>
        </c:txPr>
        <c:crossAx val="-2146798312"/>
        <c:crosses val="autoZero"/>
        <c:crossBetween val="between"/>
      </c:valAx>
      <c:valAx>
        <c:axId val="-2146791480"/>
        <c:scaling>
          <c:orientation val="minMax"/>
          <c:max val="170.0"/>
          <c:min val="30.0"/>
        </c:scaling>
        <c:delete val="0"/>
        <c:axPos val="r"/>
        <c:numFmt formatCode="0.0" sourceLinked="0"/>
        <c:majorTickMark val="out"/>
        <c:minorTickMark val="none"/>
        <c:tickLblPos val="nextTo"/>
        <c:txPr>
          <a:bodyPr/>
          <a:lstStyle/>
          <a:p>
            <a:pPr>
              <a:defRPr sz="1200" b="1" i="0" baseline="0">
                <a:solidFill>
                  <a:srgbClr val="008000"/>
                </a:solidFill>
              </a:defRPr>
            </a:pPr>
            <a:endParaRPr lang="en-US"/>
          </a:p>
        </c:txPr>
        <c:crossAx val="-2146788472"/>
        <c:crosses val="max"/>
        <c:crossBetween val="between"/>
        <c:majorUnit val="23.0"/>
      </c:valAx>
      <c:catAx>
        <c:axId val="-2146788472"/>
        <c:scaling>
          <c:orientation val="minMax"/>
        </c:scaling>
        <c:delete val="1"/>
        <c:axPos val="b"/>
        <c:majorTickMark val="out"/>
        <c:minorTickMark val="none"/>
        <c:tickLblPos val="nextTo"/>
        <c:crossAx val="-2146791480"/>
        <c:crosses val="autoZero"/>
        <c:auto val="1"/>
        <c:lblAlgn val="ctr"/>
        <c:lblOffset val="100"/>
        <c:noMultiLvlLbl val="0"/>
      </c:catAx>
      <c:spPr>
        <a:solidFill>
          <a:schemeClr val="bg1">
            <a:lumMod val="95000"/>
          </a:schemeClr>
        </a:solidFill>
      </c:spPr>
    </c:plotArea>
    <c:plotVisOnly val="1"/>
    <c:dispBlanksAs val="gap"/>
    <c:showDLblsOverMax val="0"/>
  </c:chart>
  <c:spPr>
    <a:ln>
      <a:noFill/>
    </a:ln>
  </c:spPr>
  <c:printSettings>
    <c:headerFooter/>
    <c:pageMargins b="1.0" l="0.75" r="0.75" t="1.0" header="0.5" footer="0.5"/>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TOTAL</a:t>
            </a:r>
            <a:r>
              <a:rPr lang="en-US" baseline="0"/>
              <a:t> MORTGAGE ORIGINATIONS (Qtrly - 000s)</a:t>
            </a:r>
            <a:endParaRPr lang="en-US"/>
          </a:p>
        </c:rich>
      </c:tx>
      <c:layout>
        <c:manualLayout>
          <c:xMode val="edge"/>
          <c:yMode val="edge"/>
          <c:x val="0.161969753421501"/>
          <c:y val="0.0274443390360755"/>
        </c:manualLayout>
      </c:layout>
      <c:overlay val="0"/>
    </c:title>
    <c:autoTitleDeleted val="0"/>
    <c:plotArea>
      <c:layout/>
      <c:areaChart>
        <c:grouping val="standard"/>
        <c:varyColors val="0"/>
        <c:ser>
          <c:idx val="0"/>
          <c:order val="0"/>
          <c:tx>
            <c:strRef>
              <c:f>Mortgages!$O$91:$O$92</c:f>
              <c:strCache>
                <c:ptCount val="1"/>
                <c:pt idx="0">
                  <c:v>HMTOT@usecon TOTAL 1-4 Family Orig</c:v>
                </c:pt>
              </c:strCache>
            </c:strRef>
          </c:tx>
          <c:spPr>
            <a:solidFill>
              <a:schemeClr val="tx2">
                <a:lumMod val="60000"/>
                <a:lumOff val="40000"/>
              </a:schemeClr>
            </a:solidFill>
          </c:spPr>
          <c:cat>
            <c:strRef>
              <c:f>Mortgages!$N$93:$N$206</c:f>
              <c:strCache>
                <c:ptCount val="114"/>
                <c:pt idx="0">
                  <c:v>1990</c:v>
                </c:pt>
                <c:pt idx="1">
                  <c:v>Q2</c:v>
                </c:pt>
                <c:pt idx="2">
                  <c:v>Q3</c:v>
                </c:pt>
                <c:pt idx="3">
                  <c:v>Q4</c:v>
                </c:pt>
                <c:pt idx="4">
                  <c:v>1991</c:v>
                </c:pt>
                <c:pt idx="5">
                  <c:v>Q2</c:v>
                </c:pt>
                <c:pt idx="6">
                  <c:v>Q3</c:v>
                </c:pt>
                <c:pt idx="7">
                  <c:v>Q4</c:v>
                </c:pt>
                <c:pt idx="8">
                  <c:v>1992</c:v>
                </c:pt>
                <c:pt idx="9">
                  <c:v>Q2</c:v>
                </c:pt>
                <c:pt idx="10">
                  <c:v>Q3</c:v>
                </c:pt>
                <c:pt idx="11">
                  <c:v>Q4</c:v>
                </c:pt>
                <c:pt idx="12">
                  <c:v>1993</c:v>
                </c:pt>
                <c:pt idx="13">
                  <c:v>Q2</c:v>
                </c:pt>
                <c:pt idx="14">
                  <c:v>Q3</c:v>
                </c:pt>
                <c:pt idx="15">
                  <c:v>Q4</c:v>
                </c:pt>
                <c:pt idx="16">
                  <c:v>1994</c:v>
                </c:pt>
                <c:pt idx="17">
                  <c:v>Q2</c:v>
                </c:pt>
                <c:pt idx="18">
                  <c:v>Q3</c:v>
                </c:pt>
                <c:pt idx="19">
                  <c:v>Q4</c:v>
                </c:pt>
                <c:pt idx="20">
                  <c:v>1995</c:v>
                </c:pt>
                <c:pt idx="21">
                  <c:v>Q2</c:v>
                </c:pt>
                <c:pt idx="22">
                  <c:v>Q3</c:v>
                </c:pt>
                <c:pt idx="23">
                  <c:v>Q4</c:v>
                </c:pt>
                <c:pt idx="24">
                  <c:v>1996</c:v>
                </c:pt>
                <c:pt idx="25">
                  <c:v>Q2</c:v>
                </c:pt>
                <c:pt idx="26">
                  <c:v>Q3</c:v>
                </c:pt>
                <c:pt idx="27">
                  <c:v>Q4</c:v>
                </c:pt>
                <c:pt idx="28">
                  <c:v>1997</c:v>
                </c:pt>
                <c:pt idx="29">
                  <c:v>Q2</c:v>
                </c:pt>
                <c:pt idx="30">
                  <c:v>Q3</c:v>
                </c:pt>
                <c:pt idx="31">
                  <c:v>Q4</c:v>
                </c:pt>
                <c:pt idx="32">
                  <c:v>1998</c:v>
                </c:pt>
                <c:pt idx="33">
                  <c:v>Q2</c:v>
                </c:pt>
                <c:pt idx="34">
                  <c:v>Q3</c:v>
                </c:pt>
                <c:pt idx="35">
                  <c:v>Q4</c:v>
                </c:pt>
                <c:pt idx="36">
                  <c:v>1999</c:v>
                </c:pt>
                <c:pt idx="37">
                  <c:v>Q2</c:v>
                </c:pt>
                <c:pt idx="38">
                  <c:v>Q3</c:v>
                </c:pt>
                <c:pt idx="39">
                  <c:v>Q4</c:v>
                </c:pt>
                <c:pt idx="40">
                  <c:v>2000</c:v>
                </c:pt>
                <c:pt idx="41">
                  <c:v>Q2</c:v>
                </c:pt>
                <c:pt idx="42">
                  <c:v>Q3</c:v>
                </c:pt>
                <c:pt idx="43">
                  <c:v>Q4</c:v>
                </c:pt>
                <c:pt idx="44">
                  <c:v>2001</c:v>
                </c:pt>
                <c:pt idx="45">
                  <c:v>Q2</c:v>
                </c:pt>
                <c:pt idx="46">
                  <c:v>Q3</c:v>
                </c:pt>
                <c:pt idx="47">
                  <c:v>Q4</c:v>
                </c:pt>
                <c:pt idx="48">
                  <c:v>2002</c:v>
                </c:pt>
                <c:pt idx="49">
                  <c:v>Q2</c:v>
                </c:pt>
                <c:pt idx="50">
                  <c:v>Q3</c:v>
                </c:pt>
                <c:pt idx="51">
                  <c:v>Q4</c:v>
                </c:pt>
                <c:pt idx="52">
                  <c:v>2003</c:v>
                </c:pt>
                <c:pt idx="53">
                  <c:v>Q2</c:v>
                </c:pt>
                <c:pt idx="54">
                  <c:v>Q3</c:v>
                </c:pt>
                <c:pt idx="55">
                  <c:v>Q4</c:v>
                </c:pt>
                <c:pt idx="56">
                  <c:v>2004</c:v>
                </c:pt>
                <c:pt idx="57">
                  <c:v>Q2</c:v>
                </c:pt>
                <c:pt idx="58">
                  <c:v>Q3</c:v>
                </c:pt>
                <c:pt idx="59">
                  <c:v>Q4</c:v>
                </c:pt>
                <c:pt idx="60">
                  <c:v>2005</c:v>
                </c:pt>
                <c:pt idx="61">
                  <c:v>Q2</c:v>
                </c:pt>
                <c:pt idx="62">
                  <c:v>Q3</c:v>
                </c:pt>
                <c:pt idx="63">
                  <c:v>Q4</c:v>
                </c:pt>
                <c:pt idx="64">
                  <c:v>2006</c:v>
                </c:pt>
                <c:pt idx="65">
                  <c:v>Q2</c:v>
                </c:pt>
                <c:pt idx="66">
                  <c:v>Q3</c:v>
                </c:pt>
                <c:pt idx="67">
                  <c:v>Q4</c:v>
                </c:pt>
                <c:pt idx="68">
                  <c:v>2007</c:v>
                </c:pt>
                <c:pt idx="69">
                  <c:v>Q2</c:v>
                </c:pt>
                <c:pt idx="70">
                  <c:v>Q3</c:v>
                </c:pt>
                <c:pt idx="71">
                  <c:v>Q4</c:v>
                </c:pt>
                <c:pt idx="72">
                  <c:v>2008</c:v>
                </c:pt>
                <c:pt idx="73">
                  <c:v>Q2</c:v>
                </c:pt>
                <c:pt idx="74">
                  <c:v>Q3</c:v>
                </c:pt>
                <c:pt idx="75">
                  <c:v>Q4</c:v>
                </c:pt>
                <c:pt idx="76">
                  <c:v>2009</c:v>
                </c:pt>
                <c:pt idx="77">
                  <c:v>Q2</c:v>
                </c:pt>
                <c:pt idx="78">
                  <c:v>Q3</c:v>
                </c:pt>
                <c:pt idx="79">
                  <c:v>Q4</c:v>
                </c:pt>
                <c:pt idx="80">
                  <c:v>2010</c:v>
                </c:pt>
                <c:pt idx="81">
                  <c:v>Q2</c:v>
                </c:pt>
                <c:pt idx="82">
                  <c:v>Q3</c:v>
                </c:pt>
                <c:pt idx="83">
                  <c:v>Q4</c:v>
                </c:pt>
                <c:pt idx="84">
                  <c:v>2011</c:v>
                </c:pt>
                <c:pt idx="85">
                  <c:v>Q2</c:v>
                </c:pt>
                <c:pt idx="86">
                  <c:v>Q3</c:v>
                </c:pt>
                <c:pt idx="87">
                  <c:v>Q4</c:v>
                </c:pt>
                <c:pt idx="88">
                  <c:v>2012</c:v>
                </c:pt>
                <c:pt idx="89">
                  <c:v>Q2</c:v>
                </c:pt>
                <c:pt idx="90">
                  <c:v>Q3</c:v>
                </c:pt>
                <c:pt idx="91">
                  <c:v>Q4</c:v>
                </c:pt>
                <c:pt idx="92">
                  <c:v>2013</c:v>
                </c:pt>
                <c:pt idx="93">
                  <c:v>Q2</c:v>
                </c:pt>
                <c:pt idx="94">
                  <c:v>Q3</c:v>
                </c:pt>
                <c:pt idx="95">
                  <c:v>Q4</c:v>
                </c:pt>
                <c:pt idx="96">
                  <c:v>2014</c:v>
                </c:pt>
                <c:pt idx="97">
                  <c:v>Q2</c:v>
                </c:pt>
                <c:pt idx="98">
                  <c:v>Q3</c:v>
                </c:pt>
                <c:pt idx="99">
                  <c:v>Q4</c:v>
                </c:pt>
                <c:pt idx="100">
                  <c:v>2015</c:v>
                </c:pt>
                <c:pt idx="101">
                  <c:v>Q2</c:v>
                </c:pt>
                <c:pt idx="102">
                  <c:v>Q3</c:v>
                </c:pt>
                <c:pt idx="103">
                  <c:v>Q4</c:v>
                </c:pt>
                <c:pt idx="104">
                  <c:v>2016</c:v>
                </c:pt>
                <c:pt idx="105">
                  <c:v>Q2</c:v>
                </c:pt>
                <c:pt idx="106">
                  <c:v>Q3</c:v>
                </c:pt>
                <c:pt idx="107">
                  <c:v>Q4</c:v>
                </c:pt>
                <c:pt idx="108">
                  <c:v>2017</c:v>
                </c:pt>
                <c:pt idx="109">
                  <c:v>Q2</c:v>
                </c:pt>
                <c:pt idx="110">
                  <c:v>Q3</c:v>
                </c:pt>
                <c:pt idx="111">
                  <c:v>Q4</c:v>
                </c:pt>
                <c:pt idx="112">
                  <c:v>2018</c:v>
                </c:pt>
                <c:pt idx="113">
                  <c:v>Q2</c:v>
                </c:pt>
              </c:strCache>
            </c:strRef>
          </c:cat>
          <c:val>
            <c:numRef>
              <c:f>Mortgages!$O$93:$O$206</c:f>
              <c:numCache>
                <c:formatCode>0</c:formatCode>
                <c:ptCount val="114"/>
                <c:pt idx="0">
                  <c:v>116.0</c:v>
                </c:pt>
                <c:pt idx="1">
                  <c:v>123.0</c:v>
                </c:pt>
                <c:pt idx="2">
                  <c:v>120.0</c:v>
                </c:pt>
                <c:pt idx="3">
                  <c:v>100.0</c:v>
                </c:pt>
                <c:pt idx="4">
                  <c:v>106.0</c:v>
                </c:pt>
                <c:pt idx="5">
                  <c:v>136.0</c:v>
                </c:pt>
                <c:pt idx="6">
                  <c:v>152.0</c:v>
                </c:pt>
                <c:pt idx="7">
                  <c:v>169.0</c:v>
                </c:pt>
                <c:pt idx="8">
                  <c:v>225.0</c:v>
                </c:pt>
                <c:pt idx="9">
                  <c:v>215.0</c:v>
                </c:pt>
                <c:pt idx="10">
                  <c:v>220.0</c:v>
                </c:pt>
                <c:pt idx="11">
                  <c:v>233.0</c:v>
                </c:pt>
                <c:pt idx="12">
                  <c:v>190.0</c:v>
                </c:pt>
                <c:pt idx="13">
                  <c:v>248.0</c:v>
                </c:pt>
                <c:pt idx="14">
                  <c:v>290.0</c:v>
                </c:pt>
                <c:pt idx="15">
                  <c:v>292.0</c:v>
                </c:pt>
                <c:pt idx="16">
                  <c:v>262.0</c:v>
                </c:pt>
                <c:pt idx="17">
                  <c:v>214.0</c:v>
                </c:pt>
                <c:pt idx="18">
                  <c:v>157.0</c:v>
                </c:pt>
                <c:pt idx="19">
                  <c:v>136.0</c:v>
                </c:pt>
                <c:pt idx="20">
                  <c:v>119.0</c:v>
                </c:pt>
                <c:pt idx="21">
                  <c:v>141.0</c:v>
                </c:pt>
                <c:pt idx="22">
                  <c:v>190.0</c:v>
                </c:pt>
                <c:pt idx="23">
                  <c:v>190.0</c:v>
                </c:pt>
                <c:pt idx="24">
                  <c:v>194.0</c:v>
                </c:pt>
                <c:pt idx="25">
                  <c:v>209.0</c:v>
                </c:pt>
                <c:pt idx="26">
                  <c:v>191.0</c:v>
                </c:pt>
                <c:pt idx="27">
                  <c:v>191.0</c:v>
                </c:pt>
                <c:pt idx="28">
                  <c:v>174.0</c:v>
                </c:pt>
                <c:pt idx="29">
                  <c:v>196.0</c:v>
                </c:pt>
                <c:pt idx="30">
                  <c:v>222.0</c:v>
                </c:pt>
                <c:pt idx="31">
                  <c:v>241.0</c:v>
                </c:pt>
                <c:pt idx="32">
                  <c:v>330.0</c:v>
                </c:pt>
                <c:pt idx="33">
                  <c:v>401.0</c:v>
                </c:pt>
                <c:pt idx="34">
                  <c:v>429.0</c:v>
                </c:pt>
                <c:pt idx="35">
                  <c:v>496.0</c:v>
                </c:pt>
                <c:pt idx="36">
                  <c:v>373.0</c:v>
                </c:pt>
                <c:pt idx="37">
                  <c:v>405.0</c:v>
                </c:pt>
                <c:pt idx="38">
                  <c:v>334.0</c:v>
                </c:pt>
                <c:pt idx="39">
                  <c:v>267.0</c:v>
                </c:pt>
                <c:pt idx="40">
                  <c:v>238.0</c:v>
                </c:pt>
                <c:pt idx="41">
                  <c:v>302.0</c:v>
                </c:pt>
                <c:pt idx="42">
                  <c:v>312.0</c:v>
                </c:pt>
                <c:pt idx="43">
                  <c:v>287.0</c:v>
                </c:pt>
                <c:pt idx="44">
                  <c:v>418.0</c:v>
                </c:pt>
                <c:pt idx="45">
                  <c:v>579.0</c:v>
                </c:pt>
                <c:pt idx="46">
                  <c:v>507.0</c:v>
                </c:pt>
                <c:pt idx="47">
                  <c:v>739.0</c:v>
                </c:pt>
                <c:pt idx="48">
                  <c:v>518.0</c:v>
                </c:pt>
                <c:pt idx="49">
                  <c:v>552.0</c:v>
                </c:pt>
                <c:pt idx="50">
                  <c:v>774.0</c:v>
                </c:pt>
                <c:pt idx="51">
                  <c:v>1010.0</c:v>
                </c:pt>
                <c:pt idx="52">
                  <c:v>794.0</c:v>
                </c:pt>
                <c:pt idx="53">
                  <c:v>1187.0</c:v>
                </c:pt>
                <c:pt idx="54">
                  <c:v>1199.0</c:v>
                </c:pt>
                <c:pt idx="55">
                  <c:v>632.0</c:v>
                </c:pt>
                <c:pt idx="56">
                  <c:v>627.0</c:v>
                </c:pt>
                <c:pt idx="57">
                  <c:v>825.0</c:v>
                </c:pt>
                <c:pt idx="58">
                  <c:v>646.0</c:v>
                </c:pt>
                <c:pt idx="59">
                  <c:v>675.0</c:v>
                </c:pt>
                <c:pt idx="60">
                  <c:v>640.0</c:v>
                </c:pt>
                <c:pt idx="61">
                  <c:v>800.0</c:v>
                </c:pt>
                <c:pt idx="62">
                  <c:v>869.0</c:v>
                </c:pt>
                <c:pt idx="63">
                  <c:v>718.0</c:v>
                </c:pt>
                <c:pt idx="64">
                  <c:v>610.0</c:v>
                </c:pt>
                <c:pt idx="65">
                  <c:v>729.0</c:v>
                </c:pt>
                <c:pt idx="66">
                  <c:v>697.0</c:v>
                </c:pt>
                <c:pt idx="67">
                  <c:v>690.0</c:v>
                </c:pt>
                <c:pt idx="68">
                  <c:v>573.0</c:v>
                </c:pt>
                <c:pt idx="69">
                  <c:v>675.0</c:v>
                </c:pt>
                <c:pt idx="70">
                  <c:v>577.0</c:v>
                </c:pt>
                <c:pt idx="71">
                  <c:v>481.0</c:v>
                </c:pt>
                <c:pt idx="72">
                  <c:v>464.5049438476562</c:v>
                </c:pt>
                <c:pt idx="73">
                  <c:v>377.8404541015625</c:v>
                </c:pt>
                <c:pt idx="74">
                  <c:v>297.1644592285156</c:v>
                </c:pt>
                <c:pt idx="75">
                  <c:v>369.1435852050781</c:v>
                </c:pt>
                <c:pt idx="76">
                  <c:v>390.0</c:v>
                </c:pt>
                <c:pt idx="77">
                  <c:v>594.0</c:v>
                </c:pt>
                <c:pt idx="78">
                  <c:v>491.0</c:v>
                </c:pt>
                <c:pt idx="79">
                  <c:v>520.0</c:v>
                </c:pt>
                <c:pt idx="80">
                  <c:v>378.0</c:v>
                </c:pt>
                <c:pt idx="81">
                  <c:v>395.0839694656489</c:v>
                </c:pt>
                <c:pt idx="82">
                  <c:v>445.0</c:v>
                </c:pt>
                <c:pt idx="83">
                  <c:v>480.2309160305343</c:v>
                </c:pt>
                <c:pt idx="84">
                  <c:v>245.8</c:v>
                </c:pt>
                <c:pt idx="85">
                  <c:v>310.6</c:v>
                </c:pt>
                <c:pt idx="86">
                  <c:v>405.4</c:v>
                </c:pt>
                <c:pt idx="87">
                  <c:v>473.9</c:v>
                </c:pt>
                <c:pt idx="88">
                  <c:v>435.6379008746355</c:v>
                </c:pt>
                <c:pt idx="89">
                  <c:v>461.332361516035</c:v>
                </c:pt>
                <c:pt idx="90">
                  <c:v>550.0950437317784</c:v>
                </c:pt>
                <c:pt idx="91">
                  <c:v>596.8122448979592</c:v>
                </c:pt>
                <c:pt idx="92">
                  <c:v>476.835903874423</c:v>
                </c:pt>
                <c:pt idx="93">
                  <c:v>572.4854306709632</c:v>
                </c:pt>
                <c:pt idx="94">
                  <c:v>469.4989845864663</c:v>
                </c:pt>
                <c:pt idx="95">
                  <c:v>326.0396808681475</c:v>
                </c:pt>
                <c:pt idx="96">
                  <c:v>275.0</c:v>
                </c:pt>
                <c:pt idx="97">
                  <c:v>335.0</c:v>
                </c:pt>
                <c:pt idx="98">
                  <c:v>340.0</c:v>
                </c:pt>
                <c:pt idx="99">
                  <c:v>311.0</c:v>
                </c:pt>
                <c:pt idx="100">
                  <c:v>338.0</c:v>
                </c:pt>
                <c:pt idx="101">
                  <c:v>461.0</c:v>
                </c:pt>
                <c:pt idx="102">
                  <c:v>426.0</c:v>
                </c:pt>
                <c:pt idx="103">
                  <c:v>405.0</c:v>
                </c:pt>
                <c:pt idx="104">
                  <c:v>350.0</c:v>
                </c:pt>
                <c:pt idx="105">
                  <c:v>510.0</c:v>
                </c:pt>
                <c:pt idx="106">
                  <c:v>561.0</c:v>
                </c:pt>
                <c:pt idx="107" formatCode="General">
                  <c:v>470.0</c:v>
                </c:pt>
                <c:pt idx="108" formatCode="General">
                  <c:v>361.0</c:v>
                </c:pt>
                <c:pt idx="109" formatCode="General">
                  <c:v>463.0</c:v>
                </c:pt>
                <c:pt idx="110" formatCode="General">
                  <c:v>471.0</c:v>
                </c:pt>
                <c:pt idx="111" formatCode="General">
                  <c:v>415.0</c:v>
                </c:pt>
                <c:pt idx="112" formatCode="General">
                  <c:v>346.0</c:v>
                </c:pt>
                <c:pt idx="113" formatCode="General">
                  <c:v>447.0</c:v>
                </c:pt>
              </c:numCache>
            </c:numRef>
          </c:val>
        </c:ser>
        <c:dLbls>
          <c:showLegendKey val="0"/>
          <c:showVal val="0"/>
          <c:showCatName val="0"/>
          <c:showSerName val="0"/>
          <c:showPercent val="0"/>
          <c:showBubbleSize val="0"/>
        </c:dLbls>
        <c:axId val="-2144288280"/>
        <c:axId val="-2143743224"/>
      </c:areaChart>
      <c:lineChart>
        <c:grouping val="standard"/>
        <c:varyColors val="0"/>
        <c:ser>
          <c:idx val="1"/>
          <c:order val="1"/>
          <c:tx>
            <c:v>Refi Share</c:v>
          </c:tx>
          <c:spPr>
            <a:ln w="19050">
              <a:solidFill>
                <a:schemeClr val="tx1"/>
              </a:solidFill>
            </a:ln>
          </c:spPr>
          <c:marker>
            <c:symbol val="none"/>
          </c:marker>
          <c:val>
            <c:numRef>
              <c:f>Mortgages!$U$93:$U$206</c:f>
              <c:numCache>
                <c:formatCode>0%</c:formatCode>
                <c:ptCount val="114"/>
                <c:pt idx="0">
                  <c:v>0.189655172413793</c:v>
                </c:pt>
                <c:pt idx="1">
                  <c:v>0.130081300813008</c:v>
                </c:pt>
                <c:pt idx="2">
                  <c:v>0.133333333333333</c:v>
                </c:pt>
                <c:pt idx="3">
                  <c:v>0.16</c:v>
                </c:pt>
                <c:pt idx="4">
                  <c:v>0.30188679245283</c:v>
                </c:pt>
                <c:pt idx="5">
                  <c:v>0.257352941176471</c:v>
                </c:pt>
                <c:pt idx="6">
                  <c:v>0.210526315789474</c:v>
                </c:pt>
                <c:pt idx="7">
                  <c:v>0.461538461538462</c:v>
                </c:pt>
                <c:pt idx="8">
                  <c:v>0.591111111111111</c:v>
                </c:pt>
                <c:pt idx="9">
                  <c:v>0.330232558139535</c:v>
                </c:pt>
                <c:pt idx="10">
                  <c:v>0.468181818181818</c:v>
                </c:pt>
                <c:pt idx="11">
                  <c:v>0.489270386266094</c:v>
                </c:pt>
                <c:pt idx="12">
                  <c:v>0.421052631578947</c:v>
                </c:pt>
                <c:pt idx="13">
                  <c:v>0.532258064516129</c:v>
                </c:pt>
                <c:pt idx="14">
                  <c:v>0.510344827586207</c:v>
                </c:pt>
                <c:pt idx="15">
                  <c:v>0.599315068493151</c:v>
                </c:pt>
                <c:pt idx="16">
                  <c:v>0.480916030534351</c:v>
                </c:pt>
                <c:pt idx="17">
                  <c:v>0.228971962616822</c:v>
                </c:pt>
                <c:pt idx="18">
                  <c:v>0.127388535031847</c:v>
                </c:pt>
                <c:pt idx="19">
                  <c:v>0.117647058823529</c:v>
                </c:pt>
                <c:pt idx="20">
                  <c:v>0.109243697478992</c:v>
                </c:pt>
                <c:pt idx="21">
                  <c:v>0.127659574468085</c:v>
                </c:pt>
                <c:pt idx="22">
                  <c:v>0.268421052631579</c:v>
                </c:pt>
                <c:pt idx="23">
                  <c:v>0.331578947368421</c:v>
                </c:pt>
                <c:pt idx="24">
                  <c:v>0.479381443298969</c:v>
                </c:pt>
                <c:pt idx="25">
                  <c:v>0.258373205741627</c:v>
                </c:pt>
                <c:pt idx="26">
                  <c:v>0.167539267015707</c:v>
                </c:pt>
                <c:pt idx="27">
                  <c:v>0.240837696335079</c:v>
                </c:pt>
                <c:pt idx="28">
                  <c:v>0.28735632183908</c:v>
                </c:pt>
                <c:pt idx="29">
                  <c:v>0.209183673469388</c:v>
                </c:pt>
                <c:pt idx="30">
                  <c:v>0.27027027027027</c:v>
                </c:pt>
                <c:pt idx="31">
                  <c:v>0.381742738589212</c:v>
                </c:pt>
                <c:pt idx="32">
                  <c:v>0.551515151515152</c:v>
                </c:pt>
                <c:pt idx="33">
                  <c:v>0.438902743142145</c:v>
                </c:pt>
                <c:pt idx="34">
                  <c:v>0.468531468531469</c:v>
                </c:pt>
                <c:pt idx="35">
                  <c:v>0.610887096774193</c:v>
                </c:pt>
                <c:pt idx="36">
                  <c:v>0.549597855227882</c:v>
                </c:pt>
                <c:pt idx="37">
                  <c:v>0.380246913580247</c:v>
                </c:pt>
                <c:pt idx="38">
                  <c:v>0.239520958083832</c:v>
                </c:pt>
                <c:pt idx="39">
                  <c:v>0.228464419475655</c:v>
                </c:pt>
                <c:pt idx="40">
                  <c:v>0.23109243697479</c:v>
                </c:pt>
                <c:pt idx="41">
                  <c:v>0.158940397350993</c:v>
                </c:pt>
                <c:pt idx="42">
                  <c:v>0.179487179487179</c:v>
                </c:pt>
                <c:pt idx="43">
                  <c:v>0.261324041811847</c:v>
                </c:pt>
                <c:pt idx="44">
                  <c:v>0.54066985645933</c:v>
                </c:pt>
                <c:pt idx="45">
                  <c:v>0.530224525043178</c:v>
                </c:pt>
                <c:pt idx="46">
                  <c:v>0.45956607495069</c:v>
                </c:pt>
                <c:pt idx="47">
                  <c:v>0.699594046008119</c:v>
                </c:pt>
                <c:pt idx="48">
                  <c:v>0.579150579150579</c:v>
                </c:pt>
                <c:pt idx="49">
                  <c:v>0.429347826086957</c:v>
                </c:pt>
                <c:pt idx="50">
                  <c:v>0.609819121447028</c:v>
                </c:pt>
                <c:pt idx="51">
                  <c:v>0.740594059405941</c:v>
                </c:pt>
                <c:pt idx="52">
                  <c:v>0.710327455919395</c:v>
                </c:pt>
                <c:pt idx="53">
                  <c:v>0.710193765796125</c:v>
                </c:pt>
                <c:pt idx="54">
                  <c:v>0.679733110925771</c:v>
                </c:pt>
                <c:pt idx="55">
                  <c:v>0.490506329113924</c:v>
                </c:pt>
                <c:pt idx="56">
                  <c:v>0.599681020733652</c:v>
                </c:pt>
                <c:pt idx="57">
                  <c:v>0.539393939393939</c:v>
                </c:pt>
                <c:pt idx="58">
                  <c:v>0.439628482972136</c:v>
                </c:pt>
                <c:pt idx="59">
                  <c:v>0.53037037037037</c:v>
                </c:pt>
                <c:pt idx="60">
                  <c:v>0.540625</c:v>
                </c:pt>
                <c:pt idx="61">
                  <c:v>0.46</c:v>
                </c:pt>
                <c:pt idx="62">
                  <c:v>0.499424626006904</c:v>
                </c:pt>
                <c:pt idx="63">
                  <c:v>0.50974930362117</c:v>
                </c:pt>
                <c:pt idx="64">
                  <c:v>0.5</c:v>
                </c:pt>
                <c:pt idx="65">
                  <c:v>0.440329218106996</c:v>
                </c:pt>
                <c:pt idx="66">
                  <c:v>0.460545193687231</c:v>
                </c:pt>
                <c:pt idx="67">
                  <c:v>0.549275362318841</c:v>
                </c:pt>
                <c:pt idx="68">
                  <c:v>0.539267015706806</c:v>
                </c:pt>
                <c:pt idx="69">
                  <c:v>0.49037037037037</c:v>
                </c:pt>
                <c:pt idx="70">
                  <c:v>0.469670710571924</c:v>
                </c:pt>
                <c:pt idx="71">
                  <c:v>0.53014553014553</c:v>
                </c:pt>
                <c:pt idx="72">
                  <c:v>0.639999985694885</c:v>
                </c:pt>
                <c:pt idx="73">
                  <c:v>0.540000021457672</c:v>
                </c:pt>
                <c:pt idx="74">
                  <c:v>0.370000004768372</c:v>
                </c:pt>
                <c:pt idx="75">
                  <c:v>0.449999988079071</c:v>
                </c:pt>
                <c:pt idx="76">
                  <c:v>0.741025641025641</c:v>
                </c:pt>
                <c:pt idx="77">
                  <c:v>0.67003367003367</c:v>
                </c:pt>
                <c:pt idx="78">
                  <c:v>0.570264765784114</c:v>
                </c:pt>
                <c:pt idx="79">
                  <c:v>0.7</c:v>
                </c:pt>
                <c:pt idx="80">
                  <c:v>0.619047619047619</c:v>
                </c:pt>
                <c:pt idx="81">
                  <c:v>0.609996908570987</c:v>
                </c:pt>
                <c:pt idx="82">
                  <c:v>0.750561797752809</c:v>
                </c:pt>
                <c:pt idx="83">
                  <c:v>0.747557035618202</c:v>
                </c:pt>
                <c:pt idx="84">
                  <c:v>0.602115541090317</c:v>
                </c:pt>
                <c:pt idx="85">
                  <c:v>0.553766902768834</c:v>
                </c:pt>
                <c:pt idx="86">
                  <c:v>0.638875185002467</c:v>
                </c:pt>
                <c:pt idx="87">
                  <c:v>0.742772736864317</c:v>
                </c:pt>
                <c:pt idx="88">
                  <c:v>0.680965147453083</c:v>
                </c:pt>
                <c:pt idx="89">
                  <c:v>0.665822784810126</c:v>
                </c:pt>
                <c:pt idx="90">
                  <c:v>0.726114649681529</c:v>
                </c:pt>
                <c:pt idx="91">
                  <c:v>0.759295499021526</c:v>
                </c:pt>
                <c:pt idx="92">
                  <c:v>0.725129100314172</c:v>
                </c:pt>
                <c:pt idx="93">
                  <c:v>0.629039436598165</c:v>
                </c:pt>
                <c:pt idx="94">
                  <c:v>0.536586194777339</c:v>
                </c:pt>
                <c:pt idx="95">
                  <c:v>0.468392154420973</c:v>
                </c:pt>
                <c:pt idx="96">
                  <c:v>0.461818181818182</c:v>
                </c:pt>
                <c:pt idx="97">
                  <c:v>0.367164179104478</c:v>
                </c:pt>
                <c:pt idx="98">
                  <c:v>0.352941176470588</c:v>
                </c:pt>
                <c:pt idx="99">
                  <c:v>0.427652733118971</c:v>
                </c:pt>
                <c:pt idx="100">
                  <c:v>0.556213017751479</c:v>
                </c:pt>
                <c:pt idx="101">
                  <c:v>0.472885032537961</c:v>
                </c:pt>
                <c:pt idx="102">
                  <c:v>0.359154929577465</c:v>
                </c:pt>
                <c:pt idx="103">
                  <c:v>0.469135802469136</c:v>
                </c:pt>
                <c:pt idx="104">
                  <c:v>0.471428571428571</c:v>
                </c:pt>
                <c:pt idx="105">
                  <c:v>0.46078431372549</c:v>
                </c:pt>
                <c:pt idx="106">
                  <c:v>0.468805704099822</c:v>
                </c:pt>
                <c:pt idx="107">
                  <c:v>0.506382978723404</c:v>
                </c:pt>
                <c:pt idx="108">
                  <c:v>0.412742382271468</c:v>
                </c:pt>
                <c:pt idx="109">
                  <c:v>0.317494600431965</c:v>
                </c:pt>
                <c:pt idx="110">
                  <c:v>0.320594479830149</c:v>
                </c:pt>
                <c:pt idx="111">
                  <c:v>0.368674698795181</c:v>
                </c:pt>
                <c:pt idx="112">
                  <c:v>0.369942196531792</c:v>
                </c:pt>
                <c:pt idx="113">
                  <c:v>0.263982102908277</c:v>
                </c:pt>
              </c:numCache>
            </c:numRef>
          </c:val>
          <c:smooth val="0"/>
        </c:ser>
        <c:dLbls>
          <c:showLegendKey val="0"/>
          <c:showVal val="0"/>
          <c:showCatName val="0"/>
          <c:showSerName val="0"/>
          <c:showPercent val="0"/>
          <c:showBubbleSize val="0"/>
        </c:dLbls>
        <c:marker val="1"/>
        <c:smooth val="0"/>
        <c:axId val="-2143857144"/>
        <c:axId val="-2144286952"/>
      </c:lineChart>
      <c:catAx>
        <c:axId val="-2144288280"/>
        <c:scaling>
          <c:orientation val="minMax"/>
        </c:scaling>
        <c:delete val="0"/>
        <c:axPos val="b"/>
        <c:majorTickMark val="out"/>
        <c:minorTickMark val="none"/>
        <c:tickLblPos val="nextTo"/>
        <c:txPr>
          <a:bodyPr rot="-5400000" vert="horz"/>
          <a:lstStyle/>
          <a:p>
            <a:pPr>
              <a:defRPr sz="1200"/>
            </a:pPr>
            <a:endParaRPr lang="en-US"/>
          </a:p>
        </c:txPr>
        <c:crossAx val="-2143743224"/>
        <c:crosses val="autoZero"/>
        <c:auto val="1"/>
        <c:lblAlgn val="ctr"/>
        <c:lblOffset val="100"/>
        <c:tickLblSkip val="4"/>
        <c:noMultiLvlLbl val="0"/>
      </c:catAx>
      <c:valAx>
        <c:axId val="-2143743224"/>
        <c:scaling>
          <c:orientation val="minMax"/>
        </c:scaling>
        <c:delete val="0"/>
        <c:axPos val="l"/>
        <c:majorGridlines/>
        <c:numFmt formatCode="0" sourceLinked="1"/>
        <c:majorTickMark val="out"/>
        <c:minorTickMark val="none"/>
        <c:tickLblPos val="nextTo"/>
        <c:txPr>
          <a:bodyPr/>
          <a:lstStyle/>
          <a:p>
            <a:pPr>
              <a:defRPr sz="1200" b="1" i="0"/>
            </a:pPr>
            <a:endParaRPr lang="en-US"/>
          </a:p>
        </c:txPr>
        <c:crossAx val="-2144288280"/>
        <c:crosses val="autoZero"/>
        <c:crossBetween val="between"/>
      </c:valAx>
      <c:valAx>
        <c:axId val="-2144286952"/>
        <c:scaling>
          <c:orientation val="minMax"/>
          <c:max val="1.0"/>
        </c:scaling>
        <c:delete val="0"/>
        <c:axPos val="r"/>
        <c:numFmt formatCode="0%" sourceLinked="1"/>
        <c:majorTickMark val="out"/>
        <c:minorTickMark val="none"/>
        <c:tickLblPos val="nextTo"/>
        <c:txPr>
          <a:bodyPr/>
          <a:lstStyle/>
          <a:p>
            <a:pPr>
              <a:defRPr sz="1200" b="1" i="0"/>
            </a:pPr>
            <a:endParaRPr lang="en-US"/>
          </a:p>
        </c:txPr>
        <c:crossAx val="-2143857144"/>
        <c:crosses val="max"/>
        <c:crossBetween val="between"/>
      </c:valAx>
      <c:catAx>
        <c:axId val="-2143857144"/>
        <c:scaling>
          <c:orientation val="minMax"/>
        </c:scaling>
        <c:delete val="1"/>
        <c:axPos val="b"/>
        <c:majorTickMark val="out"/>
        <c:minorTickMark val="none"/>
        <c:tickLblPos val="nextTo"/>
        <c:crossAx val="-2144286952"/>
        <c:crosses val="autoZero"/>
        <c:auto val="1"/>
        <c:lblAlgn val="ctr"/>
        <c:lblOffset val="100"/>
        <c:noMultiLvlLbl val="0"/>
      </c:catAx>
    </c:plotArea>
    <c:plotVisOnly val="1"/>
    <c:dispBlanksAs val="gap"/>
    <c:showDLblsOverMax val="0"/>
  </c:chart>
  <c:spPr>
    <a:ln>
      <a:noFill/>
    </a:ln>
  </c:spPr>
  <c:printSettings>
    <c:headerFooter/>
    <c:pageMargins b="1.0" l="0.75" r="0.75" t="1.0"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PURCHASE &amp; REFI </a:t>
            </a:r>
            <a:r>
              <a:rPr lang="en-US" baseline="0"/>
              <a:t>APPLICATIONS (Qtrly - 000s)</a:t>
            </a:r>
            <a:endParaRPr lang="en-US"/>
          </a:p>
        </c:rich>
      </c:tx>
      <c:layout>
        <c:manualLayout>
          <c:xMode val="edge"/>
          <c:yMode val="edge"/>
          <c:x val="0.151855266618195"/>
          <c:y val="0.0307408443816138"/>
        </c:manualLayout>
      </c:layout>
      <c:overlay val="0"/>
    </c:title>
    <c:autoTitleDeleted val="0"/>
    <c:plotArea>
      <c:layout/>
      <c:areaChart>
        <c:grouping val="stacked"/>
        <c:varyColors val="0"/>
        <c:ser>
          <c:idx val="0"/>
          <c:order val="0"/>
          <c:tx>
            <c:strRef>
              <c:f>Mortgages!$O$91:$O$92</c:f>
              <c:strCache>
                <c:ptCount val="1"/>
                <c:pt idx="0">
                  <c:v>HMTOT@usecon TOTAL 1-4 Family Orig</c:v>
                </c:pt>
              </c:strCache>
            </c:strRef>
          </c:tx>
          <c:spPr>
            <a:solidFill>
              <a:schemeClr val="tx2">
                <a:lumMod val="60000"/>
                <a:lumOff val="40000"/>
              </a:schemeClr>
            </a:solidFill>
          </c:spPr>
          <c:cat>
            <c:strRef>
              <c:f>Mortgages!$N$93:$N$206</c:f>
              <c:strCache>
                <c:ptCount val="114"/>
                <c:pt idx="0">
                  <c:v>1990</c:v>
                </c:pt>
                <c:pt idx="1">
                  <c:v>Q2</c:v>
                </c:pt>
                <c:pt idx="2">
                  <c:v>Q3</c:v>
                </c:pt>
                <c:pt idx="3">
                  <c:v>Q4</c:v>
                </c:pt>
                <c:pt idx="4">
                  <c:v>1991</c:v>
                </c:pt>
                <c:pt idx="5">
                  <c:v>Q2</c:v>
                </c:pt>
                <c:pt idx="6">
                  <c:v>Q3</c:v>
                </c:pt>
                <c:pt idx="7">
                  <c:v>Q4</c:v>
                </c:pt>
                <c:pt idx="8">
                  <c:v>1992</c:v>
                </c:pt>
                <c:pt idx="9">
                  <c:v>Q2</c:v>
                </c:pt>
                <c:pt idx="10">
                  <c:v>Q3</c:v>
                </c:pt>
                <c:pt idx="11">
                  <c:v>Q4</c:v>
                </c:pt>
                <c:pt idx="12">
                  <c:v>1993</c:v>
                </c:pt>
                <c:pt idx="13">
                  <c:v>Q2</c:v>
                </c:pt>
                <c:pt idx="14">
                  <c:v>Q3</c:v>
                </c:pt>
                <c:pt idx="15">
                  <c:v>Q4</c:v>
                </c:pt>
                <c:pt idx="16">
                  <c:v>1994</c:v>
                </c:pt>
                <c:pt idx="17">
                  <c:v>Q2</c:v>
                </c:pt>
                <c:pt idx="18">
                  <c:v>Q3</c:v>
                </c:pt>
                <c:pt idx="19">
                  <c:v>Q4</c:v>
                </c:pt>
                <c:pt idx="20">
                  <c:v>1995</c:v>
                </c:pt>
                <c:pt idx="21">
                  <c:v>Q2</c:v>
                </c:pt>
                <c:pt idx="22">
                  <c:v>Q3</c:v>
                </c:pt>
                <c:pt idx="23">
                  <c:v>Q4</c:v>
                </c:pt>
                <c:pt idx="24">
                  <c:v>1996</c:v>
                </c:pt>
                <c:pt idx="25">
                  <c:v>Q2</c:v>
                </c:pt>
                <c:pt idx="26">
                  <c:v>Q3</c:v>
                </c:pt>
                <c:pt idx="27">
                  <c:v>Q4</c:v>
                </c:pt>
                <c:pt idx="28">
                  <c:v>1997</c:v>
                </c:pt>
                <c:pt idx="29">
                  <c:v>Q2</c:v>
                </c:pt>
                <c:pt idx="30">
                  <c:v>Q3</c:v>
                </c:pt>
                <c:pt idx="31">
                  <c:v>Q4</c:v>
                </c:pt>
                <c:pt idx="32">
                  <c:v>1998</c:v>
                </c:pt>
                <c:pt idx="33">
                  <c:v>Q2</c:v>
                </c:pt>
                <c:pt idx="34">
                  <c:v>Q3</c:v>
                </c:pt>
                <c:pt idx="35">
                  <c:v>Q4</c:v>
                </c:pt>
                <c:pt idx="36">
                  <c:v>1999</c:v>
                </c:pt>
                <c:pt idx="37">
                  <c:v>Q2</c:v>
                </c:pt>
                <c:pt idx="38">
                  <c:v>Q3</c:v>
                </c:pt>
                <c:pt idx="39">
                  <c:v>Q4</c:v>
                </c:pt>
                <c:pt idx="40">
                  <c:v>2000</c:v>
                </c:pt>
                <c:pt idx="41">
                  <c:v>Q2</c:v>
                </c:pt>
                <c:pt idx="42">
                  <c:v>Q3</c:v>
                </c:pt>
                <c:pt idx="43">
                  <c:v>Q4</c:v>
                </c:pt>
                <c:pt idx="44">
                  <c:v>2001</c:v>
                </c:pt>
                <c:pt idx="45">
                  <c:v>Q2</c:v>
                </c:pt>
                <c:pt idx="46">
                  <c:v>Q3</c:v>
                </c:pt>
                <c:pt idx="47">
                  <c:v>Q4</c:v>
                </c:pt>
                <c:pt idx="48">
                  <c:v>2002</c:v>
                </c:pt>
                <c:pt idx="49">
                  <c:v>Q2</c:v>
                </c:pt>
                <c:pt idx="50">
                  <c:v>Q3</c:v>
                </c:pt>
                <c:pt idx="51">
                  <c:v>Q4</c:v>
                </c:pt>
                <c:pt idx="52">
                  <c:v>2003</c:v>
                </c:pt>
                <c:pt idx="53">
                  <c:v>Q2</c:v>
                </c:pt>
                <c:pt idx="54">
                  <c:v>Q3</c:v>
                </c:pt>
                <c:pt idx="55">
                  <c:v>Q4</c:v>
                </c:pt>
                <c:pt idx="56">
                  <c:v>2004</c:v>
                </c:pt>
                <c:pt idx="57">
                  <c:v>Q2</c:v>
                </c:pt>
                <c:pt idx="58">
                  <c:v>Q3</c:v>
                </c:pt>
                <c:pt idx="59">
                  <c:v>Q4</c:v>
                </c:pt>
                <c:pt idx="60">
                  <c:v>2005</c:v>
                </c:pt>
                <c:pt idx="61">
                  <c:v>Q2</c:v>
                </c:pt>
                <c:pt idx="62">
                  <c:v>Q3</c:v>
                </c:pt>
                <c:pt idx="63">
                  <c:v>Q4</c:v>
                </c:pt>
                <c:pt idx="64">
                  <c:v>2006</c:v>
                </c:pt>
                <c:pt idx="65">
                  <c:v>Q2</c:v>
                </c:pt>
                <c:pt idx="66">
                  <c:v>Q3</c:v>
                </c:pt>
                <c:pt idx="67">
                  <c:v>Q4</c:v>
                </c:pt>
                <c:pt idx="68">
                  <c:v>2007</c:v>
                </c:pt>
                <c:pt idx="69">
                  <c:v>Q2</c:v>
                </c:pt>
                <c:pt idx="70">
                  <c:v>Q3</c:v>
                </c:pt>
                <c:pt idx="71">
                  <c:v>Q4</c:v>
                </c:pt>
                <c:pt idx="72">
                  <c:v>2008</c:v>
                </c:pt>
                <c:pt idx="73">
                  <c:v>Q2</c:v>
                </c:pt>
                <c:pt idx="74">
                  <c:v>Q3</c:v>
                </c:pt>
                <c:pt idx="75">
                  <c:v>Q4</c:v>
                </c:pt>
                <c:pt idx="76">
                  <c:v>2009</c:v>
                </c:pt>
                <c:pt idx="77">
                  <c:v>Q2</c:v>
                </c:pt>
                <c:pt idx="78">
                  <c:v>Q3</c:v>
                </c:pt>
                <c:pt idx="79">
                  <c:v>Q4</c:v>
                </c:pt>
                <c:pt idx="80">
                  <c:v>2010</c:v>
                </c:pt>
                <c:pt idx="81">
                  <c:v>Q2</c:v>
                </c:pt>
                <c:pt idx="82">
                  <c:v>Q3</c:v>
                </c:pt>
                <c:pt idx="83">
                  <c:v>Q4</c:v>
                </c:pt>
                <c:pt idx="84">
                  <c:v>2011</c:v>
                </c:pt>
                <c:pt idx="85">
                  <c:v>Q2</c:v>
                </c:pt>
                <c:pt idx="86">
                  <c:v>Q3</c:v>
                </c:pt>
                <c:pt idx="87">
                  <c:v>Q4</c:v>
                </c:pt>
                <c:pt idx="88">
                  <c:v>2012</c:v>
                </c:pt>
                <c:pt idx="89">
                  <c:v>Q2</c:v>
                </c:pt>
                <c:pt idx="90">
                  <c:v>Q3</c:v>
                </c:pt>
                <c:pt idx="91">
                  <c:v>Q4</c:v>
                </c:pt>
                <c:pt idx="92">
                  <c:v>2013</c:v>
                </c:pt>
                <c:pt idx="93">
                  <c:v>Q2</c:v>
                </c:pt>
                <c:pt idx="94">
                  <c:v>Q3</c:v>
                </c:pt>
                <c:pt idx="95">
                  <c:v>Q4</c:v>
                </c:pt>
                <c:pt idx="96">
                  <c:v>2014</c:v>
                </c:pt>
                <c:pt idx="97">
                  <c:v>Q2</c:v>
                </c:pt>
                <c:pt idx="98">
                  <c:v>Q3</c:v>
                </c:pt>
                <c:pt idx="99">
                  <c:v>Q4</c:v>
                </c:pt>
                <c:pt idx="100">
                  <c:v>2015</c:v>
                </c:pt>
                <c:pt idx="101">
                  <c:v>Q2</c:v>
                </c:pt>
                <c:pt idx="102">
                  <c:v>Q3</c:v>
                </c:pt>
                <c:pt idx="103">
                  <c:v>Q4</c:v>
                </c:pt>
                <c:pt idx="104">
                  <c:v>2016</c:v>
                </c:pt>
                <c:pt idx="105">
                  <c:v>Q2</c:v>
                </c:pt>
                <c:pt idx="106">
                  <c:v>Q3</c:v>
                </c:pt>
                <c:pt idx="107">
                  <c:v>Q4</c:v>
                </c:pt>
                <c:pt idx="108">
                  <c:v>2017</c:v>
                </c:pt>
                <c:pt idx="109">
                  <c:v>Q2</c:v>
                </c:pt>
                <c:pt idx="110">
                  <c:v>Q3</c:v>
                </c:pt>
                <c:pt idx="111">
                  <c:v>Q4</c:v>
                </c:pt>
                <c:pt idx="112">
                  <c:v>2018</c:v>
                </c:pt>
                <c:pt idx="113">
                  <c:v>Q2</c:v>
                </c:pt>
              </c:strCache>
            </c:strRef>
          </c:cat>
          <c:val>
            <c:numRef>
              <c:f>Mortgages!$P$93:$P$206</c:f>
              <c:numCache>
                <c:formatCode>0</c:formatCode>
                <c:ptCount val="114"/>
                <c:pt idx="0">
                  <c:v>94.0</c:v>
                </c:pt>
                <c:pt idx="1">
                  <c:v>107.0</c:v>
                </c:pt>
                <c:pt idx="2">
                  <c:v>104.0</c:v>
                </c:pt>
                <c:pt idx="3">
                  <c:v>84.0</c:v>
                </c:pt>
                <c:pt idx="4">
                  <c:v>74.0</c:v>
                </c:pt>
                <c:pt idx="5">
                  <c:v>100.0</c:v>
                </c:pt>
                <c:pt idx="6">
                  <c:v>120.0</c:v>
                </c:pt>
                <c:pt idx="7">
                  <c:v>91.0</c:v>
                </c:pt>
                <c:pt idx="8">
                  <c:v>92.0</c:v>
                </c:pt>
                <c:pt idx="9">
                  <c:v>144.0</c:v>
                </c:pt>
                <c:pt idx="10">
                  <c:v>117.0</c:v>
                </c:pt>
                <c:pt idx="11">
                  <c:v>119.0</c:v>
                </c:pt>
                <c:pt idx="12">
                  <c:v>110.0</c:v>
                </c:pt>
                <c:pt idx="13">
                  <c:v>117.0</c:v>
                </c:pt>
                <c:pt idx="14">
                  <c:v>142.0</c:v>
                </c:pt>
                <c:pt idx="15">
                  <c:v>117.0</c:v>
                </c:pt>
                <c:pt idx="16">
                  <c:v>136.0</c:v>
                </c:pt>
                <c:pt idx="17">
                  <c:v>165.0</c:v>
                </c:pt>
                <c:pt idx="18">
                  <c:v>137.0</c:v>
                </c:pt>
                <c:pt idx="19">
                  <c:v>119.0</c:v>
                </c:pt>
                <c:pt idx="20">
                  <c:v>106.0</c:v>
                </c:pt>
                <c:pt idx="21">
                  <c:v>122.0</c:v>
                </c:pt>
                <c:pt idx="22">
                  <c:v>139.0</c:v>
                </c:pt>
                <c:pt idx="23">
                  <c:v>127.0</c:v>
                </c:pt>
                <c:pt idx="24">
                  <c:v>101.0</c:v>
                </c:pt>
                <c:pt idx="25">
                  <c:v>155.0</c:v>
                </c:pt>
                <c:pt idx="26">
                  <c:v>158.0</c:v>
                </c:pt>
                <c:pt idx="27">
                  <c:v>145.0</c:v>
                </c:pt>
                <c:pt idx="28">
                  <c:v>123.0</c:v>
                </c:pt>
                <c:pt idx="29">
                  <c:v>155.0</c:v>
                </c:pt>
                <c:pt idx="30">
                  <c:v>162.0</c:v>
                </c:pt>
                <c:pt idx="31">
                  <c:v>150.0</c:v>
                </c:pt>
                <c:pt idx="32">
                  <c:v>149.0</c:v>
                </c:pt>
                <c:pt idx="33">
                  <c:v>225.0</c:v>
                </c:pt>
                <c:pt idx="34">
                  <c:v>227.0</c:v>
                </c:pt>
                <c:pt idx="35">
                  <c:v>194.0</c:v>
                </c:pt>
                <c:pt idx="36">
                  <c:v>168.0</c:v>
                </c:pt>
                <c:pt idx="37">
                  <c:v>251.0</c:v>
                </c:pt>
                <c:pt idx="38">
                  <c:v>254.0</c:v>
                </c:pt>
                <c:pt idx="39">
                  <c:v>205.0</c:v>
                </c:pt>
                <c:pt idx="40">
                  <c:v>183.0</c:v>
                </c:pt>
                <c:pt idx="41">
                  <c:v>254.0</c:v>
                </c:pt>
                <c:pt idx="42">
                  <c:v>255.0</c:v>
                </c:pt>
                <c:pt idx="43">
                  <c:v>213.0</c:v>
                </c:pt>
                <c:pt idx="44">
                  <c:v>192.0</c:v>
                </c:pt>
                <c:pt idx="45">
                  <c:v>272.0</c:v>
                </c:pt>
                <c:pt idx="46">
                  <c:v>274.0</c:v>
                </c:pt>
                <c:pt idx="47">
                  <c:v>222.0</c:v>
                </c:pt>
                <c:pt idx="48">
                  <c:v>217.0</c:v>
                </c:pt>
                <c:pt idx="49">
                  <c:v>315.0</c:v>
                </c:pt>
                <c:pt idx="50">
                  <c:v>302.0</c:v>
                </c:pt>
                <c:pt idx="51">
                  <c:v>263.0</c:v>
                </c:pt>
                <c:pt idx="52">
                  <c:v>230.0</c:v>
                </c:pt>
                <c:pt idx="53">
                  <c:v>344.0</c:v>
                </c:pt>
                <c:pt idx="54">
                  <c:v>384.0</c:v>
                </c:pt>
                <c:pt idx="55">
                  <c:v>322.0</c:v>
                </c:pt>
                <c:pt idx="56">
                  <c:v>251.0</c:v>
                </c:pt>
                <c:pt idx="57">
                  <c:v>379.0</c:v>
                </c:pt>
                <c:pt idx="58">
                  <c:v>362.0</c:v>
                </c:pt>
                <c:pt idx="59">
                  <c:v>317.0</c:v>
                </c:pt>
                <c:pt idx="60">
                  <c:v>294.0</c:v>
                </c:pt>
                <c:pt idx="61">
                  <c:v>432.0</c:v>
                </c:pt>
                <c:pt idx="62">
                  <c:v>434.0</c:v>
                </c:pt>
                <c:pt idx="63">
                  <c:v>352.0</c:v>
                </c:pt>
                <c:pt idx="64">
                  <c:v>305.0</c:v>
                </c:pt>
                <c:pt idx="65">
                  <c:v>408.0</c:v>
                </c:pt>
                <c:pt idx="66">
                  <c:v>376.0</c:v>
                </c:pt>
                <c:pt idx="67">
                  <c:v>310.0</c:v>
                </c:pt>
                <c:pt idx="68">
                  <c:v>264.0</c:v>
                </c:pt>
                <c:pt idx="69">
                  <c:v>344.0</c:v>
                </c:pt>
                <c:pt idx="70">
                  <c:v>306.0</c:v>
                </c:pt>
                <c:pt idx="71">
                  <c:v>226.0</c:v>
                </c:pt>
                <c:pt idx="72">
                  <c:v>167.2217864299528</c:v>
                </c:pt>
                <c:pt idx="73">
                  <c:v>173.8066007791422</c:v>
                </c:pt>
                <c:pt idx="74">
                  <c:v>187.2136078969743</c:v>
                </c:pt>
                <c:pt idx="75">
                  <c:v>203.0289762633274</c:v>
                </c:pt>
                <c:pt idx="76">
                  <c:v>101.0</c:v>
                </c:pt>
                <c:pt idx="77">
                  <c:v>196.0</c:v>
                </c:pt>
                <c:pt idx="78">
                  <c:v>211.0</c:v>
                </c:pt>
                <c:pt idx="79">
                  <c:v>156.0</c:v>
                </c:pt>
                <c:pt idx="80">
                  <c:v>144.0</c:v>
                </c:pt>
                <c:pt idx="81">
                  <c:v>154.0839694656489</c:v>
                </c:pt>
                <c:pt idx="82">
                  <c:v>111.0</c:v>
                </c:pt>
                <c:pt idx="83">
                  <c:v>121.2309160305343</c:v>
                </c:pt>
                <c:pt idx="84">
                  <c:v>97.8</c:v>
                </c:pt>
                <c:pt idx="85">
                  <c:v>138.6</c:v>
                </c:pt>
                <c:pt idx="86">
                  <c:v>146.4</c:v>
                </c:pt>
                <c:pt idx="87">
                  <c:v>121.9</c:v>
                </c:pt>
                <c:pt idx="88">
                  <c:v>138.9836734693878</c:v>
                </c:pt>
                <c:pt idx="89">
                  <c:v>154.1667638483965</c:v>
                </c:pt>
                <c:pt idx="90">
                  <c:v>150.662973760933</c:v>
                </c:pt>
                <c:pt idx="91">
                  <c:v>143.6553935860059</c:v>
                </c:pt>
                <c:pt idx="92">
                  <c:v>131.0683139004674</c:v>
                </c:pt>
                <c:pt idx="93">
                  <c:v>212.3695179010427</c:v>
                </c:pt>
                <c:pt idx="94">
                  <c:v>217.5723109953896</c:v>
                </c:pt>
                <c:pt idx="95">
                  <c:v>173.3252523195894</c:v>
                </c:pt>
                <c:pt idx="96">
                  <c:v>148.0</c:v>
                </c:pt>
                <c:pt idx="97">
                  <c:v>213.0</c:v>
                </c:pt>
                <c:pt idx="98">
                  <c:v>220.0</c:v>
                </c:pt>
                <c:pt idx="99">
                  <c:v>179.0</c:v>
                </c:pt>
                <c:pt idx="100">
                  <c:v>150.0</c:v>
                </c:pt>
                <c:pt idx="101">
                  <c:v>243.0</c:v>
                </c:pt>
                <c:pt idx="102">
                  <c:v>273.0</c:v>
                </c:pt>
                <c:pt idx="103">
                  <c:v>215.0</c:v>
                </c:pt>
                <c:pt idx="104">
                  <c:v>185.0</c:v>
                </c:pt>
                <c:pt idx="105">
                  <c:v>275.0</c:v>
                </c:pt>
                <c:pt idx="106">
                  <c:v>298.0</c:v>
                </c:pt>
                <c:pt idx="107" formatCode="General">
                  <c:v>232.0</c:v>
                </c:pt>
                <c:pt idx="108" formatCode="General">
                  <c:v>212.0</c:v>
                </c:pt>
                <c:pt idx="109" formatCode="General">
                  <c:v>316.0</c:v>
                </c:pt>
                <c:pt idx="110" formatCode="General">
                  <c:v>320.0</c:v>
                </c:pt>
                <c:pt idx="111" formatCode="General">
                  <c:v>262.0</c:v>
                </c:pt>
                <c:pt idx="112" formatCode="General">
                  <c:v>218.0</c:v>
                </c:pt>
                <c:pt idx="113" formatCode="General">
                  <c:v>329.0</c:v>
                </c:pt>
              </c:numCache>
            </c:numRef>
          </c:val>
        </c:ser>
        <c:dLbls>
          <c:showLegendKey val="0"/>
          <c:showVal val="0"/>
          <c:showCatName val="0"/>
          <c:showSerName val="0"/>
          <c:showPercent val="0"/>
          <c:showBubbleSize val="0"/>
        </c:dLbls>
        <c:axId val="-2143396568"/>
        <c:axId val="-2143405832"/>
      </c:areaChart>
      <c:lineChart>
        <c:grouping val="standard"/>
        <c:varyColors val="0"/>
        <c:ser>
          <c:idx val="1"/>
          <c:order val="1"/>
          <c:tx>
            <c:v>Refi</c:v>
          </c:tx>
          <c:spPr>
            <a:ln w="19050">
              <a:solidFill>
                <a:schemeClr val="tx1"/>
              </a:solidFill>
            </a:ln>
          </c:spPr>
          <c:marker>
            <c:symbol val="none"/>
          </c:marker>
          <c:val>
            <c:numRef>
              <c:f>Mortgages!$T$93:$T$206</c:f>
              <c:numCache>
                <c:formatCode>0</c:formatCode>
                <c:ptCount val="114"/>
                <c:pt idx="0">
                  <c:v>22.0</c:v>
                </c:pt>
                <c:pt idx="1">
                  <c:v>16.0</c:v>
                </c:pt>
                <c:pt idx="2">
                  <c:v>16.0</c:v>
                </c:pt>
                <c:pt idx="3">
                  <c:v>16.0</c:v>
                </c:pt>
                <c:pt idx="4">
                  <c:v>32.0</c:v>
                </c:pt>
                <c:pt idx="5">
                  <c:v>35.0</c:v>
                </c:pt>
                <c:pt idx="6">
                  <c:v>32.0</c:v>
                </c:pt>
                <c:pt idx="7">
                  <c:v>78.0</c:v>
                </c:pt>
                <c:pt idx="8">
                  <c:v>133.0</c:v>
                </c:pt>
                <c:pt idx="9">
                  <c:v>71.0</c:v>
                </c:pt>
                <c:pt idx="10">
                  <c:v>103.0</c:v>
                </c:pt>
                <c:pt idx="11">
                  <c:v>114.0</c:v>
                </c:pt>
                <c:pt idx="12">
                  <c:v>80.0</c:v>
                </c:pt>
                <c:pt idx="13">
                  <c:v>132.0</c:v>
                </c:pt>
                <c:pt idx="14">
                  <c:v>148.0</c:v>
                </c:pt>
                <c:pt idx="15">
                  <c:v>175.0</c:v>
                </c:pt>
                <c:pt idx="16">
                  <c:v>126.0</c:v>
                </c:pt>
                <c:pt idx="17">
                  <c:v>49.0</c:v>
                </c:pt>
                <c:pt idx="18">
                  <c:v>20.0</c:v>
                </c:pt>
                <c:pt idx="19">
                  <c:v>16.0</c:v>
                </c:pt>
                <c:pt idx="20">
                  <c:v>13.0</c:v>
                </c:pt>
                <c:pt idx="21">
                  <c:v>18.0</c:v>
                </c:pt>
                <c:pt idx="22">
                  <c:v>51.0</c:v>
                </c:pt>
                <c:pt idx="23">
                  <c:v>63.0</c:v>
                </c:pt>
                <c:pt idx="24">
                  <c:v>93.0</c:v>
                </c:pt>
                <c:pt idx="25">
                  <c:v>54.0</c:v>
                </c:pt>
                <c:pt idx="26">
                  <c:v>32.0</c:v>
                </c:pt>
                <c:pt idx="27">
                  <c:v>46.0</c:v>
                </c:pt>
                <c:pt idx="28">
                  <c:v>50.0</c:v>
                </c:pt>
                <c:pt idx="29">
                  <c:v>41.0</c:v>
                </c:pt>
                <c:pt idx="30">
                  <c:v>60.0</c:v>
                </c:pt>
                <c:pt idx="31">
                  <c:v>92.0</c:v>
                </c:pt>
                <c:pt idx="32">
                  <c:v>182.0</c:v>
                </c:pt>
                <c:pt idx="33">
                  <c:v>176.0</c:v>
                </c:pt>
                <c:pt idx="34">
                  <c:v>201.0</c:v>
                </c:pt>
                <c:pt idx="35">
                  <c:v>303.0</c:v>
                </c:pt>
                <c:pt idx="36">
                  <c:v>205.0</c:v>
                </c:pt>
                <c:pt idx="37">
                  <c:v>154.0</c:v>
                </c:pt>
                <c:pt idx="38">
                  <c:v>80.0</c:v>
                </c:pt>
                <c:pt idx="39">
                  <c:v>61.0</c:v>
                </c:pt>
                <c:pt idx="40">
                  <c:v>55.0</c:v>
                </c:pt>
                <c:pt idx="41">
                  <c:v>48.0</c:v>
                </c:pt>
                <c:pt idx="42">
                  <c:v>56.0</c:v>
                </c:pt>
                <c:pt idx="43">
                  <c:v>75.0</c:v>
                </c:pt>
                <c:pt idx="44">
                  <c:v>226.0</c:v>
                </c:pt>
                <c:pt idx="45">
                  <c:v>307.0</c:v>
                </c:pt>
                <c:pt idx="46">
                  <c:v>233.0</c:v>
                </c:pt>
                <c:pt idx="47">
                  <c:v>517.0</c:v>
                </c:pt>
                <c:pt idx="48">
                  <c:v>300.0</c:v>
                </c:pt>
                <c:pt idx="49">
                  <c:v>237.0</c:v>
                </c:pt>
                <c:pt idx="50">
                  <c:v>472.0</c:v>
                </c:pt>
                <c:pt idx="51">
                  <c:v>748.0</c:v>
                </c:pt>
                <c:pt idx="52">
                  <c:v>564.0</c:v>
                </c:pt>
                <c:pt idx="53">
                  <c:v>843.0</c:v>
                </c:pt>
                <c:pt idx="54">
                  <c:v>815.0</c:v>
                </c:pt>
                <c:pt idx="55">
                  <c:v>310.0</c:v>
                </c:pt>
                <c:pt idx="56">
                  <c:v>376.0</c:v>
                </c:pt>
                <c:pt idx="57">
                  <c:v>445.0</c:v>
                </c:pt>
                <c:pt idx="58">
                  <c:v>284.0</c:v>
                </c:pt>
                <c:pt idx="59">
                  <c:v>358.0</c:v>
                </c:pt>
                <c:pt idx="60">
                  <c:v>346.0</c:v>
                </c:pt>
                <c:pt idx="61">
                  <c:v>368.0</c:v>
                </c:pt>
                <c:pt idx="62">
                  <c:v>434.0</c:v>
                </c:pt>
                <c:pt idx="63">
                  <c:v>366.0</c:v>
                </c:pt>
                <c:pt idx="64">
                  <c:v>305.0</c:v>
                </c:pt>
                <c:pt idx="65">
                  <c:v>321.0</c:v>
                </c:pt>
                <c:pt idx="66">
                  <c:v>321.0</c:v>
                </c:pt>
                <c:pt idx="67">
                  <c:v>379.0</c:v>
                </c:pt>
                <c:pt idx="68">
                  <c:v>309.0</c:v>
                </c:pt>
                <c:pt idx="69">
                  <c:v>331.0</c:v>
                </c:pt>
                <c:pt idx="70">
                  <c:v>271.0</c:v>
                </c:pt>
                <c:pt idx="71">
                  <c:v>255.0</c:v>
                </c:pt>
                <c:pt idx="72">
                  <c:v>297.2831574177035</c:v>
                </c:pt>
                <c:pt idx="73">
                  <c:v>204.0338533224204</c:v>
                </c:pt>
                <c:pt idx="74">
                  <c:v>109.9508513315413</c:v>
                </c:pt>
                <c:pt idx="75">
                  <c:v>166.1146089417507</c:v>
                </c:pt>
                <c:pt idx="76">
                  <c:v>289.0</c:v>
                </c:pt>
                <c:pt idx="77">
                  <c:v>398.0</c:v>
                </c:pt>
                <c:pt idx="78">
                  <c:v>280.0</c:v>
                </c:pt>
                <c:pt idx="79">
                  <c:v>364.0</c:v>
                </c:pt>
                <c:pt idx="80">
                  <c:v>234.0</c:v>
                </c:pt>
                <c:pt idx="81">
                  <c:v>241.0</c:v>
                </c:pt>
                <c:pt idx="82">
                  <c:v>334.0</c:v>
                </c:pt>
                <c:pt idx="83">
                  <c:v>359.0</c:v>
                </c:pt>
                <c:pt idx="84">
                  <c:v>148.0</c:v>
                </c:pt>
                <c:pt idx="85">
                  <c:v>172.0</c:v>
                </c:pt>
                <c:pt idx="86">
                  <c:v>259.0</c:v>
                </c:pt>
                <c:pt idx="87">
                  <c:v>352.0</c:v>
                </c:pt>
                <c:pt idx="88">
                  <c:v>296.6542274052478</c:v>
                </c:pt>
                <c:pt idx="89">
                  <c:v>307.1655976676385</c:v>
                </c:pt>
                <c:pt idx="90">
                  <c:v>399.4320699708455</c:v>
                </c:pt>
                <c:pt idx="91">
                  <c:v>453.1568513119533</c:v>
                </c:pt>
                <c:pt idx="92">
                  <c:v>345.7675899739555</c:v>
                </c:pt>
                <c:pt idx="93">
                  <c:v>360.1159127699206</c:v>
                </c:pt>
                <c:pt idx="94">
                  <c:v>251.9266735910767</c:v>
                </c:pt>
                <c:pt idx="95">
                  <c:v>152.7144285485581</c:v>
                </c:pt>
                <c:pt idx="96">
                  <c:v>127.0</c:v>
                </c:pt>
                <c:pt idx="97">
                  <c:v>123.0</c:v>
                </c:pt>
                <c:pt idx="98">
                  <c:v>120.0</c:v>
                </c:pt>
                <c:pt idx="99">
                  <c:v>133.0</c:v>
                </c:pt>
                <c:pt idx="100">
                  <c:v>188.0</c:v>
                </c:pt>
                <c:pt idx="101">
                  <c:v>218.0</c:v>
                </c:pt>
                <c:pt idx="102">
                  <c:v>153.0</c:v>
                </c:pt>
                <c:pt idx="103">
                  <c:v>190.0</c:v>
                </c:pt>
                <c:pt idx="104">
                  <c:v>165.0</c:v>
                </c:pt>
                <c:pt idx="105">
                  <c:v>235.0</c:v>
                </c:pt>
                <c:pt idx="106">
                  <c:v>263.0</c:v>
                </c:pt>
                <c:pt idx="107" formatCode="General">
                  <c:v>238.0</c:v>
                </c:pt>
                <c:pt idx="108" formatCode="General">
                  <c:v>149.0</c:v>
                </c:pt>
                <c:pt idx="109" formatCode="General">
                  <c:v>147.0</c:v>
                </c:pt>
                <c:pt idx="110" formatCode="General">
                  <c:v>151.0</c:v>
                </c:pt>
                <c:pt idx="111" formatCode="General">
                  <c:v>153.0</c:v>
                </c:pt>
                <c:pt idx="112" formatCode="General">
                  <c:v>128.0</c:v>
                </c:pt>
                <c:pt idx="113" formatCode="General">
                  <c:v>118.0</c:v>
                </c:pt>
              </c:numCache>
            </c:numRef>
          </c:val>
          <c:smooth val="0"/>
        </c:ser>
        <c:ser>
          <c:idx val="2"/>
          <c:order val="2"/>
          <c:tx>
            <c:v>Area</c:v>
          </c:tx>
          <c:spPr>
            <a:ln w="31750">
              <a:solidFill>
                <a:schemeClr val="accent1"/>
              </a:solidFill>
            </a:ln>
          </c:spPr>
          <c:marker>
            <c:symbol val="none"/>
          </c:marker>
          <c:val>
            <c:numRef>
              <c:f>Mortgages!$Q$93:$Q$206</c:f>
              <c:numCache>
                <c:formatCode>0</c:formatCode>
                <c:ptCount val="114"/>
                <c:pt idx="0">
                  <c:v>94.0</c:v>
                </c:pt>
                <c:pt idx="1">
                  <c:v>107.0</c:v>
                </c:pt>
                <c:pt idx="2">
                  <c:v>104.0</c:v>
                </c:pt>
                <c:pt idx="3">
                  <c:v>84.0</c:v>
                </c:pt>
                <c:pt idx="4">
                  <c:v>74.0</c:v>
                </c:pt>
                <c:pt idx="5">
                  <c:v>100.0</c:v>
                </c:pt>
                <c:pt idx="6">
                  <c:v>120.0</c:v>
                </c:pt>
                <c:pt idx="7">
                  <c:v>91.0</c:v>
                </c:pt>
                <c:pt idx="8">
                  <c:v>92.0</c:v>
                </c:pt>
                <c:pt idx="9">
                  <c:v>144.0</c:v>
                </c:pt>
                <c:pt idx="10">
                  <c:v>117.0</c:v>
                </c:pt>
                <c:pt idx="11">
                  <c:v>119.0</c:v>
                </c:pt>
                <c:pt idx="12">
                  <c:v>110.0</c:v>
                </c:pt>
                <c:pt idx="13">
                  <c:v>117.0</c:v>
                </c:pt>
                <c:pt idx="14">
                  <c:v>142.0</c:v>
                </c:pt>
                <c:pt idx="15">
                  <c:v>117.0</c:v>
                </c:pt>
                <c:pt idx="16">
                  <c:v>136.0</c:v>
                </c:pt>
                <c:pt idx="17">
                  <c:v>165.0</c:v>
                </c:pt>
                <c:pt idx="18">
                  <c:v>137.0</c:v>
                </c:pt>
                <c:pt idx="19">
                  <c:v>119.0</c:v>
                </c:pt>
                <c:pt idx="20">
                  <c:v>106.0</c:v>
                </c:pt>
                <c:pt idx="21">
                  <c:v>122.0</c:v>
                </c:pt>
                <c:pt idx="22">
                  <c:v>139.0</c:v>
                </c:pt>
                <c:pt idx="23">
                  <c:v>127.0</c:v>
                </c:pt>
                <c:pt idx="24">
                  <c:v>101.0</c:v>
                </c:pt>
                <c:pt idx="25">
                  <c:v>155.0</c:v>
                </c:pt>
                <c:pt idx="26">
                  <c:v>158.0</c:v>
                </c:pt>
                <c:pt idx="27">
                  <c:v>145.0</c:v>
                </c:pt>
                <c:pt idx="28">
                  <c:v>123.0</c:v>
                </c:pt>
                <c:pt idx="29">
                  <c:v>155.0</c:v>
                </c:pt>
                <c:pt idx="30">
                  <c:v>162.0</c:v>
                </c:pt>
                <c:pt idx="31">
                  <c:v>150.0</c:v>
                </c:pt>
                <c:pt idx="32">
                  <c:v>149.0</c:v>
                </c:pt>
                <c:pt idx="33">
                  <c:v>225.0</c:v>
                </c:pt>
                <c:pt idx="34">
                  <c:v>227.0</c:v>
                </c:pt>
                <c:pt idx="35">
                  <c:v>194.0</c:v>
                </c:pt>
                <c:pt idx="36">
                  <c:v>168.0</c:v>
                </c:pt>
                <c:pt idx="37">
                  <c:v>251.0</c:v>
                </c:pt>
                <c:pt idx="38">
                  <c:v>254.0</c:v>
                </c:pt>
                <c:pt idx="39">
                  <c:v>205.0</c:v>
                </c:pt>
                <c:pt idx="40">
                  <c:v>183.0</c:v>
                </c:pt>
                <c:pt idx="41">
                  <c:v>254.0</c:v>
                </c:pt>
                <c:pt idx="42">
                  <c:v>255.0</c:v>
                </c:pt>
                <c:pt idx="43">
                  <c:v>213.0</c:v>
                </c:pt>
                <c:pt idx="44">
                  <c:v>192.0</c:v>
                </c:pt>
                <c:pt idx="45">
                  <c:v>272.0</c:v>
                </c:pt>
                <c:pt idx="46">
                  <c:v>274.0</c:v>
                </c:pt>
                <c:pt idx="47">
                  <c:v>222.0</c:v>
                </c:pt>
                <c:pt idx="48">
                  <c:v>217.0</c:v>
                </c:pt>
                <c:pt idx="49">
                  <c:v>315.0</c:v>
                </c:pt>
                <c:pt idx="50">
                  <c:v>302.0</c:v>
                </c:pt>
                <c:pt idx="51">
                  <c:v>263.0</c:v>
                </c:pt>
                <c:pt idx="52">
                  <c:v>230.0</c:v>
                </c:pt>
                <c:pt idx="53">
                  <c:v>344.0</c:v>
                </c:pt>
                <c:pt idx="54">
                  <c:v>384.0</c:v>
                </c:pt>
                <c:pt idx="55">
                  <c:v>322.0</c:v>
                </c:pt>
                <c:pt idx="56">
                  <c:v>251.0</c:v>
                </c:pt>
                <c:pt idx="57">
                  <c:v>379.0</c:v>
                </c:pt>
                <c:pt idx="58">
                  <c:v>362.0</c:v>
                </c:pt>
                <c:pt idx="59">
                  <c:v>317.0</c:v>
                </c:pt>
                <c:pt idx="60">
                  <c:v>294.0</c:v>
                </c:pt>
                <c:pt idx="61">
                  <c:v>432.0</c:v>
                </c:pt>
                <c:pt idx="62">
                  <c:v>434.0</c:v>
                </c:pt>
                <c:pt idx="63">
                  <c:v>352.0</c:v>
                </c:pt>
                <c:pt idx="64">
                  <c:v>305.0</c:v>
                </c:pt>
                <c:pt idx="65">
                  <c:v>408.0</c:v>
                </c:pt>
                <c:pt idx="66">
                  <c:v>376.0</c:v>
                </c:pt>
                <c:pt idx="67">
                  <c:v>310.0</c:v>
                </c:pt>
                <c:pt idx="68">
                  <c:v>264.0</c:v>
                </c:pt>
                <c:pt idx="69">
                  <c:v>344.0</c:v>
                </c:pt>
                <c:pt idx="70">
                  <c:v>306.0</c:v>
                </c:pt>
                <c:pt idx="71">
                  <c:v>226.0</c:v>
                </c:pt>
                <c:pt idx="72">
                  <c:v>167.2217864299528</c:v>
                </c:pt>
                <c:pt idx="73">
                  <c:v>173.8066007791422</c:v>
                </c:pt>
                <c:pt idx="74">
                  <c:v>187.2136078969743</c:v>
                </c:pt>
                <c:pt idx="75">
                  <c:v>203.0289762633274</c:v>
                </c:pt>
                <c:pt idx="76">
                  <c:v>101.0</c:v>
                </c:pt>
                <c:pt idx="77">
                  <c:v>196.0</c:v>
                </c:pt>
                <c:pt idx="78">
                  <c:v>211.0</c:v>
                </c:pt>
                <c:pt idx="79">
                  <c:v>156.0</c:v>
                </c:pt>
                <c:pt idx="80">
                  <c:v>144.0</c:v>
                </c:pt>
                <c:pt idx="81">
                  <c:v>154.0839694656489</c:v>
                </c:pt>
                <c:pt idx="82">
                  <c:v>111.0</c:v>
                </c:pt>
                <c:pt idx="83">
                  <c:v>121.2309160305343</c:v>
                </c:pt>
                <c:pt idx="84">
                  <c:v>97.8</c:v>
                </c:pt>
                <c:pt idx="85">
                  <c:v>138.6</c:v>
                </c:pt>
                <c:pt idx="86">
                  <c:v>146.4</c:v>
                </c:pt>
                <c:pt idx="87">
                  <c:v>121.9</c:v>
                </c:pt>
                <c:pt idx="88">
                  <c:v>138.9836734693878</c:v>
                </c:pt>
                <c:pt idx="89">
                  <c:v>154.1667638483965</c:v>
                </c:pt>
                <c:pt idx="90">
                  <c:v>150.662973760933</c:v>
                </c:pt>
                <c:pt idx="91">
                  <c:v>143.6553935860059</c:v>
                </c:pt>
                <c:pt idx="92">
                  <c:v>131.0683139004674</c:v>
                </c:pt>
                <c:pt idx="93">
                  <c:v>212.3695179010427</c:v>
                </c:pt>
                <c:pt idx="94">
                  <c:v>217.5723109953896</c:v>
                </c:pt>
                <c:pt idx="95">
                  <c:v>173.3252523195894</c:v>
                </c:pt>
                <c:pt idx="96">
                  <c:v>148.0</c:v>
                </c:pt>
                <c:pt idx="97">
                  <c:v>213.0</c:v>
                </c:pt>
                <c:pt idx="98">
                  <c:v>220.0</c:v>
                </c:pt>
                <c:pt idx="99">
                  <c:v>179.0</c:v>
                </c:pt>
                <c:pt idx="100">
                  <c:v>150.0</c:v>
                </c:pt>
                <c:pt idx="101">
                  <c:v>243.0</c:v>
                </c:pt>
                <c:pt idx="102">
                  <c:v>273.0</c:v>
                </c:pt>
                <c:pt idx="103">
                  <c:v>215.0</c:v>
                </c:pt>
                <c:pt idx="104">
                  <c:v>185.0</c:v>
                </c:pt>
                <c:pt idx="105">
                  <c:v>275.0</c:v>
                </c:pt>
                <c:pt idx="106">
                  <c:v>298.0</c:v>
                </c:pt>
                <c:pt idx="107" formatCode="General">
                  <c:v>232.0</c:v>
                </c:pt>
                <c:pt idx="108" formatCode="General">
                  <c:v>212.0</c:v>
                </c:pt>
                <c:pt idx="109" formatCode="General">
                  <c:v>316.0</c:v>
                </c:pt>
                <c:pt idx="110" formatCode="General">
                  <c:v>320.0</c:v>
                </c:pt>
                <c:pt idx="111" formatCode="General">
                  <c:v>262.0</c:v>
                </c:pt>
                <c:pt idx="112" formatCode="General">
                  <c:v>218.0</c:v>
                </c:pt>
                <c:pt idx="113" formatCode="General">
                  <c:v>329.0</c:v>
                </c:pt>
              </c:numCache>
            </c:numRef>
          </c:val>
          <c:smooth val="0"/>
        </c:ser>
        <c:dLbls>
          <c:showLegendKey val="0"/>
          <c:showVal val="0"/>
          <c:showCatName val="0"/>
          <c:showSerName val="0"/>
          <c:showPercent val="0"/>
          <c:showBubbleSize val="0"/>
        </c:dLbls>
        <c:marker val="1"/>
        <c:smooth val="0"/>
        <c:axId val="-2143396568"/>
        <c:axId val="-2143405832"/>
      </c:lineChart>
      <c:catAx>
        <c:axId val="-2143396568"/>
        <c:scaling>
          <c:orientation val="minMax"/>
        </c:scaling>
        <c:delete val="0"/>
        <c:axPos val="b"/>
        <c:majorTickMark val="out"/>
        <c:minorTickMark val="none"/>
        <c:tickLblPos val="nextTo"/>
        <c:txPr>
          <a:bodyPr rot="-5400000" vert="horz"/>
          <a:lstStyle/>
          <a:p>
            <a:pPr>
              <a:defRPr sz="1200"/>
            </a:pPr>
            <a:endParaRPr lang="en-US"/>
          </a:p>
        </c:txPr>
        <c:crossAx val="-2143405832"/>
        <c:crosses val="autoZero"/>
        <c:auto val="1"/>
        <c:lblAlgn val="ctr"/>
        <c:lblOffset val="100"/>
        <c:tickLblSkip val="4"/>
        <c:noMultiLvlLbl val="0"/>
      </c:catAx>
      <c:valAx>
        <c:axId val="-2143405832"/>
        <c:scaling>
          <c:orientation val="minMax"/>
        </c:scaling>
        <c:delete val="0"/>
        <c:axPos val="l"/>
        <c:majorGridlines/>
        <c:numFmt formatCode="0" sourceLinked="1"/>
        <c:majorTickMark val="out"/>
        <c:minorTickMark val="none"/>
        <c:tickLblPos val="nextTo"/>
        <c:spPr>
          <a:ln>
            <a:solidFill>
              <a:schemeClr val="bg1"/>
            </a:solidFill>
          </a:ln>
        </c:spPr>
        <c:txPr>
          <a:bodyPr/>
          <a:lstStyle/>
          <a:p>
            <a:pPr>
              <a:defRPr sz="1200" b="1" i="0"/>
            </a:pPr>
            <a:endParaRPr lang="en-US"/>
          </a:p>
        </c:txPr>
        <c:crossAx val="-2143396568"/>
        <c:crosses val="autoZero"/>
        <c:crossBetween val="between"/>
      </c:valAx>
    </c:plotArea>
    <c:plotVisOnly val="1"/>
    <c:dispBlanksAs val="gap"/>
    <c:showDLblsOverMax val="0"/>
  </c:chart>
  <c:spPr>
    <a:ln>
      <a:noFill/>
    </a:ln>
  </c:spPr>
  <c:printSettings>
    <c:headerFooter/>
    <c:pageMargins b="1.0" l="0.75" r="0.75" t="1.0" header="0.5" footer="0.5"/>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0864752764553973"/>
          <c:y val="0.0256430534078844"/>
          <c:w val="0.832773683446771"/>
          <c:h val="0.796521361639405"/>
        </c:manualLayout>
      </c:layout>
      <c:areaChart>
        <c:grouping val="standard"/>
        <c:varyColors val="0"/>
        <c:ser>
          <c:idx val="1"/>
          <c:order val="1"/>
          <c:spPr>
            <a:solidFill>
              <a:schemeClr val="accent6">
                <a:lumMod val="40000"/>
                <a:lumOff val="60000"/>
              </a:schemeClr>
            </a:solidFill>
            <a:ln w="31750">
              <a:noFill/>
            </a:ln>
          </c:spPr>
          <c:val>
            <c:numRef>
              <c:f>Mortgages!$K$93:$K$457</c:f>
              <c:numCache>
                <c:formatCode>0%</c:formatCode>
                <c:ptCount val="365"/>
                <c:pt idx="0">
                  <c:v>0.638875185002467</c:v>
                </c:pt>
                <c:pt idx="13">
                  <c:v>0.742772736864317</c:v>
                </c:pt>
                <c:pt idx="26">
                  <c:v>0.680965147453083</c:v>
                </c:pt>
                <c:pt idx="39">
                  <c:v>0.665822784810126</c:v>
                </c:pt>
                <c:pt idx="52">
                  <c:v>0.726114649681529</c:v>
                </c:pt>
                <c:pt idx="65">
                  <c:v>0.759295499021526</c:v>
                </c:pt>
                <c:pt idx="78">
                  <c:v>0.725129100314172</c:v>
                </c:pt>
                <c:pt idx="91">
                  <c:v>0.629039436598165</c:v>
                </c:pt>
                <c:pt idx="104">
                  <c:v>0.536586194777339</c:v>
                </c:pt>
                <c:pt idx="117">
                  <c:v>0.468392154420973</c:v>
                </c:pt>
                <c:pt idx="130">
                  <c:v>0.461818181818182</c:v>
                </c:pt>
                <c:pt idx="143">
                  <c:v>0.367164179104478</c:v>
                </c:pt>
                <c:pt idx="156">
                  <c:v>0.352941176470588</c:v>
                </c:pt>
                <c:pt idx="170">
                  <c:v>0.427652733118971</c:v>
                </c:pt>
                <c:pt idx="182">
                  <c:v>0.556213017751479</c:v>
                </c:pt>
                <c:pt idx="195">
                  <c:v>0.472885032537961</c:v>
                </c:pt>
                <c:pt idx="208">
                  <c:v>0.359154929577465</c:v>
                </c:pt>
                <c:pt idx="222">
                  <c:v>0.469135802469136</c:v>
                </c:pt>
                <c:pt idx="235">
                  <c:v>0.471428571428571</c:v>
                </c:pt>
                <c:pt idx="248">
                  <c:v>0.46078431372549</c:v>
                </c:pt>
                <c:pt idx="261">
                  <c:v>0.469</c:v>
                </c:pt>
                <c:pt idx="274">
                  <c:v>0.506</c:v>
                </c:pt>
                <c:pt idx="287">
                  <c:v>0.41</c:v>
                </c:pt>
                <c:pt idx="300">
                  <c:v>0.32</c:v>
                </c:pt>
                <c:pt idx="313">
                  <c:v>0.32</c:v>
                </c:pt>
                <c:pt idx="326">
                  <c:v>0.37</c:v>
                </c:pt>
                <c:pt idx="339">
                  <c:v>0.37</c:v>
                </c:pt>
                <c:pt idx="352">
                  <c:v>0.31</c:v>
                </c:pt>
              </c:numCache>
            </c:numRef>
          </c:val>
        </c:ser>
        <c:dLbls>
          <c:showLegendKey val="0"/>
          <c:showVal val="0"/>
          <c:showCatName val="0"/>
          <c:showSerName val="0"/>
          <c:showPercent val="0"/>
          <c:showBubbleSize val="0"/>
        </c:dLbls>
        <c:axId val="-2143553016"/>
        <c:axId val="-2143538136"/>
      </c:areaChart>
      <c:lineChart>
        <c:grouping val="standard"/>
        <c:varyColors val="0"/>
        <c:ser>
          <c:idx val="0"/>
          <c:order val="0"/>
          <c:tx>
            <c:v>30yr FRM</c:v>
          </c:tx>
          <c:marker>
            <c:symbol val="none"/>
          </c:marker>
          <c:cat>
            <c:numRef>
              <c:f>Mortgages!$D$93:$D$457</c:f>
              <c:numCache>
                <c:formatCode>[$-409]mmm\-yy;@</c:formatCode>
                <c:ptCount val="365"/>
                <c:pt idx="0">
                  <c:v>40801.0</c:v>
                </c:pt>
                <c:pt idx="13">
                  <c:v>40892.0</c:v>
                </c:pt>
                <c:pt idx="26">
                  <c:v>40983.0</c:v>
                </c:pt>
                <c:pt idx="39">
                  <c:v>41075.0</c:v>
                </c:pt>
                <c:pt idx="52">
                  <c:v>41167.0</c:v>
                </c:pt>
                <c:pt idx="65">
                  <c:v>41258.0</c:v>
                </c:pt>
                <c:pt idx="78">
                  <c:v>41348.0</c:v>
                </c:pt>
                <c:pt idx="91">
                  <c:v>41440.0</c:v>
                </c:pt>
                <c:pt idx="104">
                  <c:v>41532.0</c:v>
                </c:pt>
                <c:pt idx="117">
                  <c:v>41623.0</c:v>
                </c:pt>
                <c:pt idx="130">
                  <c:v>41713.0</c:v>
                </c:pt>
                <c:pt idx="143">
                  <c:v>41805.0</c:v>
                </c:pt>
                <c:pt idx="156">
                  <c:v>41897.0</c:v>
                </c:pt>
                <c:pt idx="170">
                  <c:v>41988.0</c:v>
                </c:pt>
                <c:pt idx="182">
                  <c:v>42078.0</c:v>
                </c:pt>
                <c:pt idx="195">
                  <c:v>42170.0</c:v>
                </c:pt>
                <c:pt idx="208">
                  <c:v>42262.0</c:v>
                </c:pt>
                <c:pt idx="222">
                  <c:v>42353.0</c:v>
                </c:pt>
                <c:pt idx="235">
                  <c:v>42460.0</c:v>
                </c:pt>
                <c:pt idx="248">
                  <c:v>42536.0</c:v>
                </c:pt>
                <c:pt idx="261">
                  <c:v>42628.0</c:v>
                </c:pt>
                <c:pt idx="274">
                  <c:v>42719.0</c:v>
                </c:pt>
                <c:pt idx="287">
                  <c:v>42809.0</c:v>
                </c:pt>
                <c:pt idx="300">
                  <c:v>42902.0</c:v>
                </c:pt>
                <c:pt idx="313">
                  <c:v>43008.0</c:v>
                </c:pt>
                <c:pt idx="326">
                  <c:v>43099.0</c:v>
                </c:pt>
                <c:pt idx="339">
                  <c:v>43189.0</c:v>
                </c:pt>
                <c:pt idx="352">
                  <c:v>43281.0</c:v>
                </c:pt>
              </c:numCache>
            </c:numRef>
          </c:cat>
          <c:val>
            <c:numRef>
              <c:f>Mortgages!$E$93:$E$457</c:f>
              <c:numCache>
                <c:formatCode>0.00%</c:formatCode>
                <c:ptCount val="365"/>
                <c:pt idx="0">
                  <c:v>0.0401</c:v>
                </c:pt>
                <c:pt idx="1">
                  <c:v>0.0394</c:v>
                </c:pt>
                <c:pt idx="2">
                  <c:v>0.0412</c:v>
                </c:pt>
                <c:pt idx="3">
                  <c:v>0.0411</c:v>
                </c:pt>
                <c:pt idx="4">
                  <c:v>0.041</c:v>
                </c:pt>
                <c:pt idx="5">
                  <c:v>0.04</c:v>
                </c:pt>
                <c:pt idx="6">
                  <c:v>0.0399</c:v>
                </c:pt>
                <c:pt idx="7">
                  <c:v>0.04</c:v>
                </c:pt>
                <c:pt idx="8">
                  <c:v>0.0398</c:v>
                </c:pt>
                <c:pt idx="9">
                  <c:v>0.04</c:v>
                </c:pt>
                <c:pt idx="10">
                  <c:v>0.0399</c:v>
                </c:pt>
                <c:pt idx="11">
                  <c:v>0.0394</c:v>
                </c:pt>
                <c:pt idx="12">
                  <c:v>0.0391</c:v>
                </c:pt>
                <c:pt idx="13">
                  <c:v>0.0395</c:v>
                </c:pt>
                <c:pt idx="14">
                  <c:v>0.0391</c:v>
                </c:pt>
                <c:pt idx="15">
                  <c:v>0.0389</c:v>
                </c:pt>
                <c:pt idx="16">
                  <c:v>0.0388</c:v>
                </c:pt>
                <c:pt idx="17">
                  <c:v>0.0398</c:v>
                </c:pt>
                <c:pt idx="18">
                  <c:v>0.0387</c:v>
                </c:pt>
                <c:pt idx="19">
                  <c:v>0.0387</c:v>
                </c:pt>
                <c:pt idx="20">
                  <c:v>0.0387</c:v>
                </c:pt>
                <c:pt idx="21">
                  <c:v>0.0395</c:v>
                </c:pt>
                <c:pt idx="22">
                  <c:v>0.039</c:v>
                </c:pt>
                <c:pt idx="23">
                  <c:v>0.0388</c:v>
                </c:pt>
                <c:pt idx="24">
                  <c:v>0.0392</c:v>
                </c:pt>
                <c:pt idx="25">
                  <c:v>0.0408</c:v>
                </c:pt>
                <c:pt idx="26">
                  <c:v>0.0399</c:v>
                </c:pt>
                <c:pt idx="27">
                  <c:v>0.0398</c:v>
                </c:pt>
                <c:pt idx="28">
                  <c:v>0.0388</c:v>
                </c:pt>
                <c:pt idx="29">
                  <c:v>0.039</c:v>
                </c:pt>
                <c:pt idx="30">
                  <c:v>0.0388</c:v>
                </c:pt>
                <c:pt idx="31">
                  <c:v>0.0384</c:v>
                </c:pt>
                <c:pt idx="32">
                  <c:v>0.0383</c:v>
                </c:pt>
                <c:pt idx="33">
                  <c:v>0.0379</c:v>
                </c:pt>
                <c:pt idx="34">
                  <c:v>0.0378</c:v>
                </c:pt>
                <c:pt idx="35">
                  <c:v>0.0375</c:v>
                </c:pt>
                <c:pt idx="36">
                  <c:v>0.0367</c:v>
                </c:pt>
                <c:pt idx="37">
                  <c:v>0.0371</c:v>
                </c:pt>
                <c:pt idx="38">
                  <c:v>0.0366</c:v>
                </c:pt>
                <c:pt idx="39">
                  <c:v>0.0366</c:v>
                </c:pt>
                <c:pt idx="40">
                  <c:v>0.0362</c:v>
                </c:pt>
                <c:pt idx="41">
                  <c:v>0.0356</c:v>
                </c:pt>
                <c:pt idx="42">
                  <c:v>0.0353</c:v>
                </c:pt>
                <c:pt idx="43">
                  <c:v>0.0349</c:v>
                </c:pt>
                <c:pt idx="44">
                  <c:v>0.0355</c:v>
                </c:pt>
                <c:pt idx="45">
                  <c:v>0.0359</c:v>
                </c:pt>
                <c:pt idx="46">
                  <c:v>0.0362</c:v>
                </c:pt>
                <c:pt idx="47">
                  <c:v>0.0366</c:v>
                </c:pt>
                <c:pt idx="48">
                  <c:v>0.0359</c:v>
                </c:pt>
                <c:pt idx="49">
                  <c:v>0.0355</c:v>
                </c:pt>
                <c:pt idx="50">
                  <c:v>0.0355</c:v>
                </c:pt>
                <c:pt idx="51">
                  <c:v>0.0349</c:v>
                </c:pt>
                <c:pt idx="52">
                  <c:v>0.034</c:v>
                </c:pt>
                <c:pt idx="53">
                  <c:v>0.0336</c:v>
                </c:pt>
                <c:pt idx="54">
                  <c:v>0.0339</c:v>
                </c:pt>
                <c:pt idx="55">
                  <c:v>0.0337</c:v>
                </c:pt>
                <c:pt idx="56">
                  <c:v>0.0341</c:v>
                </c:pt>
                <c:pt idx="57">
                  <c:v>0.0339</c:v>
                </c:pt>
                <c:pt idx="58">
                  <c:v>0.034</c:v>
                </c:pt>
                <c:pt idx="59">
                  <c:v>0.0334</c:v>
                </c:pt>
                <c:pt idx="60">
                  <c:v>0.0331</c:v>
                </c:pt>
                <c:pt idx="61">
                  <c:v>0.0332</c:v>
                </c:pt>
                <c:pt idx="62">
                  <c:v>0.0334</c:v>
                </c:pt>
                <c:pt idx="63">
                  <c:v>0.0332</c:v>
                </c:pt>
                <c:pt idx="64">
                  <c:v>0.0337</c:v>
                </c:pt>
                <c:pt idx="65">
                  <c:v>0.0335</c:v>
                </c:pt>
                <c:pt idx="66">
                  <c:v>0.0334</c:v>
                </c:pt>
                <c:pt idx="67">
                  <c:v>0.034</c:v>
                </c:pt>
                <c:pt idx="68">
                  <c:v>0.0338</c:v>
                </c:pt>
                <c:pt idx="69">
                  <c:v>0.0342</c:v>
                </c:pt>
                <c:pt idx="70">
                  <c:v>0.0353</c:v>
                </c:pt>
                <c:pt idx="71">
                  <c:v>0.0353</c:v>
                </c:pt>
                <c:pt idx="72">
                  <c:v>0.0353</c:v>
                </c:pt>
                <c:pt idx="73">
                  <c:v>0.0356</c:v>
                </c:pt>
                <c:pt idx="74">
                  <c:v>0.0351</c:v>
                </c:pt>
                <c:pt idx="75">
                  <c:v>0.0352</c:v>
                </c:pt>
                <c:pt idx="76">
                  <c:v>0.0363</c:v>
                </c:pt>
                <c:pt idx="77">
                  <c:v>0.0354</c:v>
                </c:pt>
                <c:pt idx="78">
                  <c:v>0.0357</c:v>
                </c:pt>
                <c:pt idx="79">
                  <c:v>0.0354</c:v>
                </c:pt>
                <c:pt idx="80">
                  <c:v>0.0343</c:v>
                </c:pt>
                <c:pt idx="81">
                  <c:v>0.0341</c:v>
                </c:pt>
                <c:pt idx="82">
                  <c:v>0.034</c:v>
                </c:pt>
                <c:pt idx="83">
                  <c:v>0.0335</c:v>
                </c:pt>
                <c:pt idx="84">
                  <c:v>0.0342</c:v>
                </c:pt>
                <c:pt idx="85">
                  <c:v>0.0351</c:v>
                </c:pt>
                <c:pt idx="86">
                  <c:v>0.0359</c:v>
                </c:pt>
                <c:pt idx="87">
                  <c:v>0.0381</c:v>
                </c:pt>
                <c:pt idx="88">
                  <c:v>0.0391</c:v>
                </c:pt>
                <c:pt idx="89">
                  <c:v>0.0398</c:v>
                </c:pt>
                <c:pt idx="90">
                  <c:v>0.0393</c:v>
                </c:pt>
                <c:pt idx="91">
                  <c:v>0.0446</c:v>
                </c:pt>
                <c:pt idx="92">
                  <c:v>0.0429</c:v>
                </c:pt>
                <c:pt idx="93">
                  <c:v>0.0451</c:v>
                </c:pt>
                <c:pt idx="94">
                  <c:v>0.0437</c:v>
                </c:pt>
                <c:pt idx="95">
                  <c:v>0.0431</c:v>
                </c:pt>
                <c:pt idx="96">
                  <c:v>0.0439</c:v>
                </c:pt>
                <c:pt idx="97">
                  <c:v>0.044</c:v>
                </c:pt>
                <c:pt idx="98">
                  <c:v>0.044</c:v>
                </c:pt>
                <c:pt idx="99">
                  <c:v>0.0458</c:v>
                </c:pt>
                <c:pt idx="100">
                  <c:v>0.0451</c:v>
                </c:pt>
                <c:pt idx="101">
                  <c:v>0.0457</c:v>
                </c:pt>
                <c:pt idx="102">
                  <c:v>0.0457</c:v>
                </c:pt>
                <c:pt idx="103">
                  <c:v>0.045</c:v>
                </c:pt>
                <c:pt idx="104">
                  <c:v>0.0432</c:v>
                </c:pt>
                <c:pt idx="105">
                  <c:v>0.0422</c:v>
                </c:pt>
                <c:pt idx="106">
                  <c:v>0.0423</c:v>
                </c:pt>
                <c:pt idx="107">
                  <c:v>0.0428</c:v>
                </c:pt>
                <c:pt idx="108">
                  <c:v>0.0413</c:v>
                </c:pt>
                <c:pt idx="109">
                  <c:v>0.041</c:v>
                </c:pt>
                <c:pt idx="110">
                  <c:v>0.0416</c:v>
                </c:pt>
                <c:pt idx="111">
                  <c:v>0.0435</c:v>
                </c:pt>
                <c:pt idx="112">
                  <c:v>0.0422</c:v>
                </c:pt>
                <c:pt idx="113">
                  <c:v>0.0429</c:v>
                </c:pt>
                <c:pt idx="114">
                  <c:v>0.0446</c:v>
                </c:pt>
                <c:pt idx="115">
                  <c:v>0.0442</c:v>
                </c:pt>
                <c:pt idx="116">
                  <c:v>0.0447</c:v>
                </c:pt>
                <c:pt idx="117">
                  <c:v>0.0448</c:v>
                </c:pt>
                <c:pt idx="118">
                  <c:v>0.0453</c:v>
                </c:pt>
                <c:pt idx="119">
                  <c:v>0.0451</c:v>
                </c:pt>
                <c:pt idx="120">
                  <c:v>0.0441</c:v>
                </c:pt>
                <c:pt idx="121">
                  <c:v>0.0439</c:v>
                </c:pt>
                <c:pt idx="122">
                  <c:v>0.0432</c:v>
                </c:pt>
                <c:pt idx="123">
                  <c:v>0.0423</c:v>
                </c:pt>
                <c:pt idx="124">
                  <c:v>0.0428</c:v>
                </c:pt>
                <c:pt idx="125">
                  <c:v>0.0433</c:v>
                </c:pt>
                <c:pt idx="126">
                  <c:v>0.0437</c:v>
                </c:pt>
                <c:pt idx="127">
                  <c:v>0.0428</c:v>
                </c:pt>
                <c:pt idx="128">
                  <c:v>0.0437</c:v>
                </c:pt>
                <c:pt idx="129">
                  <c:v>0.0432</c:v>
                </c:pt>
                <c:pt idx="130">
                  <c:v>0.044</c:v>
                </c:pt>
                <c:pt idx="131">
                  <c:v>0.0441</c:v>
                </c:pt>
                <c:pt idx="132">
                  <c:v>0.0434</c:v>
                </c:pt>
                <c:pt idx="133">
                  <c:v>0.0427</c:v>
                </c:pt>
                <c:pt idx="134">
                  <c:v>0.0433</c:v>
                </c:pt>
                <c:pt idx="135">
                  <c:v>0.0429</c:v>
                </c:pt>
                <c:pt idx="136">
                  <c:v>0.0421</c:v>
                </c:pt>
                <c:pt idx="137">
                  <c:v>0.042</c:v>
                </c:pt>
                <c:pt idx="138">
                  <c:v>0.0414</c:v>
                </c:pt>
                <c:pt idx="139">
                  <c:v>0.0412</c:v>
                </c:pt>
                <c:pt idx="140">
                  <c:v>0.0414</c:v>
                </c:pt>
                <c:pt idx="141">
                  <c:v>0.042</c:v>
                </c:pt>
                <c:pt idx="142">
                  <c:v>0.0417</c:v>
                </c:pt>
                <c:pt idx="143">
                  <c:v>0.0414</c:v>
                </c:pt>
                <c:pt idx="144">
                  <c:v>0.0412</c:v>
                </c:pt>
                <c:pt idx="145">
                  <c:v>0.0415</c:v>
                </c:pt>
                <c:pt idx="146">
                  <c:v>0.0413</c:v>
                </c:pt>
                <c:pt idx="147">
                  <c:v>0.0413</c:v>
                </c:pt>
                <c:pt idx="148">
                  <c:v>0.0412</c:v>
                </c:pt>
                <c:pt idx="149">
                  <c:v>0.0414</c:v>
                </c:pt>
                <c:pt idx="150">
                  <c:v>0.0412</c:v>
                </c:pt>
                <c:pt idx="151">
                  <c:v>0.041</c:v>
                </c:pt>
                <c:pt idx="152">
                  <c:v>0.041</c:v>
                </c:pt>
                <c:pt idx="153">
                  <c:v>0.041</c:v>
                </c:pt>
                <c:pt idx="154">
                  <c:v>0.0412</c:v>
                </c:pt>
                <c:pt idx="155">
                  <c:v>0.0423</c:v>
                </c:pt>
                <c:pt idx="156">
                  <c:v>0.042</c:v>
                </c:pt>
                <c:pt idx="157">
                  <c:v>0.0419</c:v>
                </c:pt>
                <c:pt idx="158">
                  <c:v>0.0412</c:v>
                </c:pt>
                <c:pt idx="159">
                  <c:v>0.0397</c:v>
                </c:pt>
                <c:pt idx="160">
                  <c:v>0.0392</c:v>
                </c:pt>
                <c:pt idx="161">
                  <c:v>0.0398</c:v>
                </c:pt>
                <c:pt idx="162">
                  <c:v>0.0402</c:v>
                </c:pt>
                <c:pt idx="163">
                  <c:v>0.0401</c:v>
                </c:pt>
                <c:pt idx="164">
                  <c:v>0.0399</c:v>
                </c:pt>
                <c:pt idx="165">
                  <c:v>0.0397</c:v>
                </c:pt>
                <c:pt idx="166">
                  <c:v>0.0389</c:v>
                </c:pt>
                <c:pt idx="167">
                  <c:v>0.0393</c:v>
                </c:pt>
                <c:pt idx="168">
                  <c:v>0.038</c:v>
                </c:pt>
                <c:pt idx="169">
                  <c:v>0.0383</c:v>
                </c:pt>
                <c:pt idx="170">
                  <c:v>0.0387</c:v>
                </c:pt>
                <c:pt idx="171">
                  <c:v>0.0373</c:v>
                </c:pt>
                <c:pt idx="172">
                  <c:v>0.0366</c:v>
                </c:pt>
                <c:pt idx="173">
                  <c:v>0.0363</c:v>
                </c:pt>
                <c:pt idx="174">
                  <c:v>0.0366</c:v>
                </c:pt>
                <c:pt idx="175">
                  <c:v>0.0359</c:v>
                </c:pt>
                <c:pt idx="176">
                  <c:v>0.0369</c:v>
                </c:pt>
                <c:pt idx="177">
                  <c:v>0.0376</c:v>
                </c:pt>
                <c:pt idx="178">
                  <c:v>0.038</c:v>
                </c:pt>
                <c:pt idx="179">
                  <c:v>0.0375</c:v>
                </c:pt>
                <c:pt idx="180">
                  <c:v>0.0386</c:v>
                </c:pt>
                <c:pt idx="181">
                  <c:v>0.0378</c:v>
                </c:pt>
                <c:pt idx="182">
                  <c:v>0.0369</c:v>
                </c:pt>
                <c:pt idx="183">
                  <c:v>0.037</c:v>
                </c:pt>
                <c:pt idx="184">
                  <c:v>0.0366</c:v>
                </c:pt>
                <c:pt idx="185">
                  <c:v>0.0367</c:v>
                </c:pt>
                <c:pt idx="186">
                  <c:v>0.0365</c:v>
                </c:pt>
                <c:pt idx="187">
                  <c:v>0.0368</c:v>
                </c:pt>
                <c:pt idx="188">
                  <c:v>0.038</c:v>
                </c:pt>
                <c:pt idx="189">
                  <c:v>0.0385</c:v>
                </c:pt>
                <c:pt idx="190">
                  <c:v>0.0384</c:v>
                </c:pt>
                <c:pt idx="191">
                  <c:v>0.0387</c:v>
                </c:pt>
                <c:pt idx="192">
                  <c:v>0.0387</c:v>
                </c:pt>
                <c:pt idx="193">
                  <c:v>0.0404</c:v>
                </c:pt>
                <c:pt idx="194">
                  <c:v>0.04</c:v>
                </c:pt>
                <c:pt idx="195">
                  <c:v>0.0402</c:v>
                </c:pt>
                <c:pt idx="196">
                  <c:v>0.0408</c:v>
                </c:pt>
                <c:pt idx="197">
                  <c:v>0.0404</c:v>
                </c:pt>
                <c:pt idx="198">
                  <c:v>0.0409</c:v>
                </c:pt>
                <c:pt idx="199">
                  <c:v>0.0404</c:v>
                </c:pt>
                <c:pt idx="200">
                  <c:v>0.0398</c:v>
                </c:pt>
                <c:pt idx="201">
                  <c:v>0.0391</c:v>
                </c:pt>
                <c:pt idx="202">
                  <c:v>0.0394</c:v>
                </c:pt>
                <c:pt idx="203">
                  <c:v>0.0393</c:v>
                </c:pt>
                <c:pt idx="204">
                  <c:v>0.0384</c:v>
                </c:pt>
                <c:pt idx="205">
                  <c:v>0.0389</c:v>
                </c:pt>
                <c:pt idx="206">
                  <c:v>0.039</c:v>
                </c:pt>
                <c:pt idx="207">
                  <c:v>0.0391</c:v>
                </c:pt>
                <c:pt idx="208">
                  <c:v>0.0386</c:v>
                </c:pt>
                <c:pt idx="209">
                  <c:v>0.0385</c:v>
                </c:pt>
                <c:pt idx="210">
                  <c:v>0.0376</c:v>
                </c:pt>
                <c:pt idx="211">
                  <c:v>0.0382</c:v>
                </c:pt>
                <c:pt idx="212">
                  <c:v>0.0379</c:v>
                </c:pt>
                <c:pt idx="213">
                  <c:v>0.0376</c:v>
                </c:pt>
                <c:pt idx="214">
                  <c:v>0.0387</c:v>
                </c:pt>
                <c:pt idx="215">
                  <c:v>0.0398</c:v>
                </c:pt>
                <c:pt idx="216">
                  <c:v>0.0397</c:v>
                </c:pt>
                <c:pt idx="217">
                  <c:v>0.0395</c:v>
                </c:pt>
                <c:pt idx="218">
                  <c:v>0.0393</c:v>
                </c:pt>
                <c:pt idx="219">
                  <c:v>0.0395</c:v>
                </c:pt>
                <c:pt idx="220">
                  <c:v>0.0397</c:v>
                </c:pt>
                <c:pt idx="221">
                  <c:v>0.0396</c:v>
                </c:pt>
                <c:pt idx="222">
                  <c:v>0.0401</c:v>
                </c:pt>
                <c:pt idx="223">
                  <c:v>0.0397</c:v>
                </c:pt>
                <c:pt idx="224">
                  <c:v>0.0392</c:v>
                </c:pt>
                <c:pt idx="225">
                  <c:v>0.0381</c:v>
                </c:pt>
                <c:pt idx="226">
                  <c:v>0.0379</c:v>
                </c:pt>
                <c:pt idx="227">
                  <c:v>0.0372</c:v>
                </c:pt>
                <c:pt idx="228">
                  <c:v>0.0365</c:v>
                </c:pt>
                <c:pt idx="229">
                  <c:v>0.0365</c:v>
                </c:pt>
                <c:pt idx="230">
                  <c:v>0.0362</c:v>
                </c:pt>
                <c:pt idx="231">
                  <c:v>0.0364</c:v>
                </c:pt>
                <c:pt idx="232">
                  <c:v>0.0368</c:v>
                </c:pt>
                <c:pt idx="233">
                  <c:v>0.0373</c:v>
                </c:pt>
                <c:pt idx="234">
                  <c:v>0.0371</c:v>
                </c:pt>
                <c:pt idx="235">
                  <c:v>0.0371</c:v>
                </c:pt>
                <c:pt idx="236">
                  <c:v>0.0359</c:v>
                </c:pt>
                <c:pt idx="237">
                  <c:v>0.0358</c:v>
                </c:pt>
                <c:pt idx="238">
                  <c:v>0.0359</c:v>
                </c:pt>
                <c:pt idx="239">
                  <c:v>0.0366</c:v>
                </c:pt>
                <c:pt idx="240">
                  <c:v>0.0361</c:v>
                </c:pt>
                <c:pt idx="241">
                  <c:v>0.0357</c:v>
                </c:pt>
                <c:pt idx="242">
                  <c:v>0.0358</c:v>
                </c:pt>
                <c:pt idx="243">
                  <c:v>0.0364</c:v>
                </c:pt>
                <c:pt idx="244">
                  <c:v>0.0366</c:v>
                </c:pt>
                <c:pt idx="245">
                  <c:v>0.036</c:v>
                </c:pt>
                <c:pt idx="246">
                  <c:v>0.0354</c:v>
                </c:pt>
                <c:pt idx="247">
                  <c:v>0.0356</c:v>
                </c:pt>
                <c:pt idx="248">
                  <c:v>0.0348</c:v>
                </c:pt>
                <c:pt idx="249">
                  <c:v>0.0341</c:v>
                </c:pt>
                <c:pt idx="250">
                  <c:v>0.0342</c:v>
                </c:pt>
                <c:pt idx="251">
                  <c:v>0.0345</c:v>
                </c:pt>
                <c:pt idx="252">
                  <c:v>0.0348</c:v>
                </c:pt>
                <c:pt idx="253">
                  <c:v>0.0343</c:v>
                </c:pt>
                <c:pt idx="254">
                  <c:v>0.0345</c:v>
                </c:pt>
                <c:pt idx="255">
                  <c:v>0.0343</c:v>
                </c:pt>
                <c:pt idx="256">
                  <c:v>0.0343</c:v>
                </c:pt>
                <c:pt idx="257">
                  <c:v>0.0346</c:v>
                </c:pt>
                <c:pt idx="258">
                  <c:v>0.0344</c:v>
                </c:pt>
                <c:pt idx="259">
                  <c:v>0.035</c:v>
                </c:pt>
                <c:pt idx="260">
                  <c:v>0.0348</c:v>
                </c:pt>
                <c:pt idx="261">
                  <c:v>0.0342</c:v>
                </c:pt>
                <c:pt idx="262">
                  <c:v>0.0342</c:v>
                </c:pt>
                <c:pt idx="263">
                  <c:v>0.0347</c:v>
                </c:pt>
                <c:pt idx="264">
                  <c:v>0.0352</c:v>
                </c:pt>
                <c:pt idx="265">
                  <c:v>0.0347</c:v>
                </c:pt>
                <c:pt idx="266">
                  <c:v>0.0354</c:v>
                </c:pt>
                <c:pt idx="267">
                  <c:v>0.0357</c:v>
                </c:pt>
                <c:pt idx="268">
                  <c:v>0.0394</c:v>
                </c:pt>
                <c:pt idx="269">
                  <c:v>0.0403</c:v>
                </c:pt>
                <c:pt idx="270">
                  <c:v>0.0408</c:v>
                </c:pt>
                <c:pt idx="271">
                  <c:v>0.0413</c:v>
                </c:pt>
                <c:pt idx="272">
                  <c:v>0.0416</c:v>
                </c:pt>
                <c:pt idx="273">
                  <c:v>0.043</c:v>
                </c:pt>
                <c:pt idx="274">
                  <c:v>0.0432</c:v>
                </c:pt>
                <c:pt idx="275">
                  <c:v>0.042</c:v>
                </c:pt>
                <c:pt idx="276">
                  <c:v>0.0412</c:v>
                </c:pt>
                <c:pt idx="277">
                  <c:v>0.0409</c:v>
                </c:pt>
                <c:pt idx="278">
                  <c:v>0.0419</c:v>
                </c:pt>
                <c:pt idx="279">
                  <c:v>0.0419</c:v>
                </c:pt>
                <c:pt idx="280">
                  <c:v>0.0417</c:v>
                </c:pt>
                <c:pt idx="281">
                  <c:v>0.0415</c:v>
                </c:pt>
                <c:pt idx="282">
                  <c:v>0.0416</c:v>
                </c:pt>
                <c:pt idx="283">
                  <c:v>0.041</c:v>
                </c:pt>
                <c:pt idx="284">
                  <c:v>0.0421</c:v>
                </c:pt>
                <c:pt idx="285">
                  <c:v>0.043</c:v>
                </c:pt>
                <c:pt idx="286">
                  <c:v>0.0423</c:v>
                </c:pt>
                <c:pt idx="287">
                  <c:v>0.0414</c:v>
                </c:pt>
                <c:pt idx="288">
                  <c:v>0.041</c:v>
                </c:pt>
                <c:pt idx="289">
                  <c:v>0.0408</c:v>
                </c:pt>
                <c:pt idx="290">
                  <c:v>0.0397</c:v>
                </c:pt>
                <c:pt idx="291">
                  <c:v>0.0403</c:v>
                </c:pt>
                <c:pt idx="292">
                  <c:v>0.0402</c:v>
                </c:pt>
                <c:pt idx="293">
                  <c:v>0.0405</c:v>
                </c:pt>
                <c:pt idx="294">
                  <c:v>0.0402</c:v>
                </c:pt>
                <c:pt idx="295">
                  <c:v>0.0395</c:v>
                </c:pt>
                <c:pt idx="296">
                  <c:v>0.0394</c:v>
                </c:pt>
                <c:pt idx="297">
                  <c:v>0.0389</c:v>
                </c:pt>
                <c:pt idx="298">
                  <c:v>0.0391</c:v>
                </c:pt>
                <c:pt idx="299">
                  <c:v>0.039</c:v>
                </c:pt>
                <c:pt idx="300">
                  <c:v>0.0388</c:v>
                </c:pt>
                <c:pt idx="301">
                  <c:v>0.0396</c:v>
                </c:pt>
                <c:pt idx="302">
                  <c:v>0.0403</c:v>
                </c:pt>
                <c:pt idx="303">
                  <c:v>0.0396</c:v>
                </c:pt>
                <c:pt idx="304">
                  <c:v>0.0392</c:v>
                </c:pt>
                <c:pt idx="305">
                  <c:v>0.0393</c:v>
                </c:pt>
                <c:pt idx="306">
                  <c:v>0.039</c:v>
                </c:pt>
                <c:pt idx="307">
                  <c:v>0.0389</c:v>
                </c:pt>
                <c:pt idx="308">
                  <c:v>0.0386</c:v>
                </c:pt>
                <c:pt idx="309">
                  <c:v>0.0382</c:v>
                </c:pt>
                <c:pt idx="310">
                  <c:v>0.0378</c:v>
                </c:pt>
                <c:pt idx="311">
                  <c:v>0.0378</c:v>
                </c:pt>
                <c:pt idx="312">
                  <c:v>0.0383</c:v>
                </c:pt>
                <c:pt idx="313">
                  <c:v>0.0383</c:v>
                </c:pt>
                <c:pt idx="314">
                  <c:v>0.0385</c:v>
                </c:pt>
                <c:pt idx="315">
                  <c:v>0.0391</c:v>
                </c:pt>
                <c:pt idx="316">
                  <c:v>0.0388</c:v>
                </c:pt>
                <c:pt idx="317">
                  <c:v>0.0394</c:v>
                </c:pt>
                <c:pt idx="318">
                  <c:v>0.0394</c:v>
                </c:pt>
                <c:pt idx="319">
                  <c:v>0.039</c:v>
                </c:pt>
                <c:pt idx="320">
                  <c:v>0.0395</c:v>
                </c:pt>
                <c:pt idx="321">
                  <c:v>0.0392</c:v>
                </c:pt>
                <c:pt idx="322">
                  <c:v>0.039</c:v>
                </c:pt>
                <c:pt idx="323">
                  <c:v>0.0394</c:v>
                </c:pt>
                <c:pt idx="324">
                  <c:v>0.0393</c:v>
                </c:pt>
                <c:pt idx="325">
                  <c:v>0.0394</c:v>
                </c:pt>
                <c:pt idx="326">
                  <c:v>0.0399</c:v>
                </c:pt>
                <c:pt idx="327">
                  <c:v>0.0395</c:v>
                </c:pt>
                <c:pt idx="328">
                  <c:v>0.0399</c:v>
                </c:pt>
                <c:pt idx="329">
                  <c:v>0.0404</c:v>
                </c:pt>
                <c:pt idx="330">
                  <c:v>0.0415</c:v>
                </c:pt>
                <c:pt idx="331">
                  <c:v>0.0422</c:v>
                </c:pt>
                <c:pt idx="332">
                  <c:v>0.0432</c:v>
                </c:pt>
                <c:pt idx="333">
                  <c:v>0.0438</c:v>
                </c:pt>
                <c:pt idx="334">
                  <c:v>0.044</c:v>
                </c:pt>
                <c:pt idx="335">
                  <c:v>0.0443</c:v>
                </c:pt>
                <c:pt idx="336">
                  <c:v>0.0446</c:v>
                </c:pt>
                <c:pt idx="337">
                  <c:v>0.0444</c:v>
                </c:pt>
                <c:pt idx="338">
                  <c:v>0.0445</c:v>
                </c:pt>
                <c:pt idx="339">
                  <c:v>0.0444</c:v>
                </c:pt>
                <c:pt idx="340">
                  <c:v>0.044</c:v>
                </c:pt>
                <c:pt idx="341">
                  <c:v>0.0442</c:v>
                </c:pt>
                <c:pt idx="342">
                  <c:v>0.0447</c:v>
                </c:pt>
                <c:pt idx="343">
                  <c:v>0.0458</c:v>
                </c:pt>
                <c:pt idx="344">
                  <c:v>0.0455</c:v>
                </c:pt>
                <c:pt idx="345">
                  <c:v>0.0455</c:v>
                </c:pt>
                <c:pt idx="346">
                  <c:v>0.0461</c:v>
                </c:pt>
                <c:pt idx="347">
                  <c:v>0.0466</c:v>
                </c:pt>
                <c:pt idx="348">
                  <c:v>0.0456</c:v>
                </c:pt>
                <c:pt idx="349">
                  <c:v>0.0454</c:v>
                </c:pt>
                <c:pt idx="350">
                  <c:v>0.0462</c:v>
                </c:pt>
                <c:pt idx="351">
                  <c:v>0.0457</c:v>
                </c:pt>
                <c:pt idx="352">
                  <c:v>0.0455</c:v>
                </c:pt>
                <c:pt idx="353">
                  <c:v>0.0452</c:v>
                </c:pt>
                <c:pt idx="354">
                  <c:v>0.0453</c:v>
                </c:pt>
                <c:pt idx="355">
                  <c:v>0.0452</c:v>
                </c:pt>
                <c:pt idx="356">
                  <c:v>0.0454</c:v>
                </c:pt>
                <c:pt idx="357">
                  <c:v>0.046</c:v>
                </c:pt>
                <c:pt idx="358">
                  <c:v>0.0459</c:v>
                </c:pt>
                <c:pt idx="359">
                  <c:v>0.0453</c:v>
                </c:pt>
                <c:pt idx="360">
                  <c:v>0.0451</c:v>
                </c:pt>
                <c:pt idx="361">
                  <c:v>0.0452</c:v>
                </c:pt>
                <c:pt idx="362">
                  <c:v>0.0454</c:v>
                </c:pt>
                <c:pt idx="363">
                  <c:v>0.046</c:v>
                </c:pt>
                <c:pt idx="364">
                  <c:v>0.0465</c:v>
                </c:pt>
              </c:numCache>
            </c:numRef>
          </c:val>
          <c:smooth val="0"/>
        </c:ser>
        <c:ser>
          <c:idx val="2"/>
          <c:order val="2"/>
          <c:tx>
            <c:v>15yr FRM</c:v>
          </c:tx>
          <c:spPr>
            <a:ln>
              <a:solidFill>
                <a:schemeClr val="tx1"/>
              </a:solidFill>
            </a:ln>
          </c:spPr>
          <c:marker>
            <c:symbol val="none"/>
          </c:marker>
          <c:cat>
            <c:numRef>
              <c:f>Mortgages!$D$93:$D$457</c:f>
              <c:numCache>
                <c:formatCode>[$-409]mmm\-yy;@</c:formatCode>
                <c:ptCount val="365"/>
                <c:pt idx="0">
                  <c:v>40801.0</c:v>
                </c:pt>
                <c:pt idx="13">
                  <c:v>40892.0</c:v>
                </c:pt>
                <c:pt idx="26">
                  <c:v>40983.0</c:v>
                </c:pt>
                <c:pt idx="39">
                  <c:v>41075.0</c:v>
                </c:pt>
                <c:pt idx="52">
                  <c:v>41167.0</c:v>
                </c:pt>
                <c:pt idx="65">
                  <c:v>41258.0</c:v>
                </c:pt>
                <c:pt idx="78">
                  <c:v>41348.0</c:v>
                </c:pt>
                <c:pt idx="91">
                  <c:v>41440.0</c:v>
                </c:pt>
                <c:pt idx="104">
                  <c:v>41532.0</c:v>
                </c:pt>
                <c:pt idx="117">
                  <c:v>41623.0</c:v>
                </c:pt>
                <c:pt idx="130">
                  <c:v>41713.0</c:v>
                </c:pt>
                <c:pt idx="143">
                  <c:v>41805.0</c:v>
                </c:pt>
                <c:pt idx="156">
                  <c:v>41897.0</c:v>
                </c:pt>
                <c:pt idx="170">
                  <c:v>41988.0</c:v>
                </c:pt>
                <c:pt idx="182">
                  <c:v>42078.0</c:v>
                </c:pt>
                <c:pt idx="195">
                  <c:v>42170.0</c:v>
                </c:pt>
                <c:pt idx="208">
                  <c:v>42262.0</c:v>
                </c:pt>
                <c:pt idx="222">
                  <c:v>42353.0</c:v>
                </c:pt>
                <c:pt idx="235">
                  <c:v>42460.0</c:v>
                </c:pt>
                <c:pt idx="248">
                  <c:v>42536.0</c:v>
                </c:pt>
                <c:pt idx="261">
                  <c:v>42628.0</c:v>
                </c:pt>
                <c:pt idx="274">
                  <c:v>42719.0</c:v>
                </c:pt>
                <c:pt idx="287">
                  <c:v>42809.0</c:v>
                </c:pt>
                <c:pt idx="300">
                  <c:v>42902.0</c:v>
                </c:pt>
                <c:pt idx="313">
                  <c:v>43008.0</c:v>
                </c:pt>
                <c:pt idx="326">
                  <c:v>43099.0</c:v>
                </c:pt>
                <c:pt idx="339">
                  <c:v>43189.0</c:v>
                </c:pt>
                <c:pt idx="352">
                  <c:v>43281.0</c:v>
                </c:pt>
              </c:numCache>
            </c:numRef>
          </c:cat>
          <c:val>
            <c:numRef>
              <c:f>Mortgages!$H$93:$H$457</c:f>
              <c:numCache>
                <c:formatCode>0.00%</c:formatCode>
                <c:ptCount val="365"/>
                <c:pt idx="0">
                  <c:v>0.0328</c:v>
                </c:pt>
                <c:pt idx="1">
                  <c:v>0.0326</c:v>
                </c:pt>
                <c:pt idx="2">
                  <c:v>0.0337</c:v>
                </c:pt>
                <c:pt idx="3">
                  <c:v>0.0338</c:v>
                </c:pt>
                <c:pt idx="4">
                  <c:v>0.0338</c:v>
                </c:pt>
                <c:pt idx="5">
                  <c:v>0.0331</c:v>
                </c:pt>
                <c:pt idx="6">
                  <c:v>0.033</c:v>
                </c:pt>
                <c:pt idx="7">
                  <c:v>0.0331</c:v>
                </c:pt>
                <c:pt idx="8">
                  <c:v>0.033</c:v>
                </c:pt>
                <c:pt idx="9">
                  <c:v>0.033</c:v>
                </c:pt>
                <c:pt idx="10">
                  <c:v>0.0327</c:v>
                </c:pt>
                <c:pt idx="11">
                  <c:v>0.0321</c:v>
                </c:pt>
                <c:pt idx="12">
                  <c:v>0.0321</c:v>
                </c:pt>
                <c:pt idx="13">
                  <c:v>0.0324</c:v>
                </c:pt>
                <c:pt idx="14">
                  <c:v>0.0323</c:v>
                </c:pt>
                <c:pt idx="15">
                  <c:v>0.0316</c:v>
                </c:pt>
                <c:pt idx="16">
                  <c:v>0.0317</c:v>
                </c:pt>
                <c:pt idx="17">
                  <c:v>0.0324</c:v>
                </c:pt>
                <c:pt idx="18">
                  <c:v>0.0314</c:v>
                </c:pt>
                <c:pt idx="19">
                  <c:v>0.0316</c:v>
                </c:pt>
                <c:pt idx="20">
                  <c:v>0.0316</c:v>
                </c:pt>
                <c:pt idx="21">
                  <c:v>0.0319</c:v>
                </c:pt>
                <c:pt idx="22">
                  <c:v>0.0317</c:v>
                </c:pt>
                <c:pt idx="23">
                  <c:v>0.0313</c:v>
                </c:pt>
                <c:pt idx="24">
                  <c:v>0.0316</c:v>
                </c:pt>
                <c:pt idx="25">
                  <c:v>0.033</c:v>
                </c:pt>
                <c:pt idx="26">
                  <c:v>0.0323</c:v>
                </c:pt>
                <c:pt idx="27">
                  <c:v>0.0321</c:v>
                </c:pt>
                <c:pt idx="28">
                  <c:v>0.0311</c:v>
                </c:pt>
                <c:pt idx="29">
                  <c:v>0.0313</c:v>
                </c:pt>
                <c:pt idx="30">
                  <c:v>0.0312</c:v>
                </c:pt>
                <c:pt idx="31">
                  <c:v>0.0307</c:v>
                </c:pt>
                <c:pt idx="32">
                  <c:v>0.0305</c:v>
                </c:pt>
                <c:pt idx="33">
                  <c:v>0.0304</c:v>
                </c:pt>
                <c:pt idx="34">
                  <c:v>0.0304</c:v>
                </c:pt>
                <c:pt idx="35">
                  <c:v>0.0297</c:v>
                </c:pt>
                <c:pt idx="36">
                  <c:v>0.0294</c:v>
                </c:pt>
                <c:pt idx="37">
                  <c:v>0.0298</c:v>
                </c:pt>
                <c:pt idx="38">
                  <c:v>0.0295</c:v>
                </c:pt>
                <c:pt idx="39">
                  <c:v>0.0294</c:v>
                </c:pt>
                <c:pt idx="40">
                  <c:v>0.0289</c:v>
                </c:pt>
                <c:pt idx="41">
                  <c:v>0.0286</c:v>
                </c:pt>
                <c:pt idx="42">
                  <c:v>0.0283</c:v>
                </c:pt>
                <c:pt idx="43">
                  <c:v>0.028</c:v>
                </c:pt>
                <c:pt idx="44">
                  <c:v>0.0283</c:v>
                </c:pt>
                <c:pt idx="45">
                  <c:v>0.0284</c:v>
                </c:pt>
                <c:pt idx="46">
                  <c:v>0.0288</c:v>
                </c:pt>
                <c:pt idx="47">
                  <c:v>0.0289</c:v>
                </c:pt>
                <c:pt idx="48">
                  <c:v>0.0286</c:v>
                </c:pt>
                <c:pt idx="49">
                  <c:v>0.0286</c:v>
                </c:pt>
                <c:pt idx="50">
                  <c:v>0.0285</c:v>
                </c:pt>
                <c:pt idx="51">
                  <c:v>0.0277</c:v>
                </c:pt>
                <c:pt idx="52">
                  <c:v>0.0273</c:v>
                </c:pt>
                <c:pt idx="53">
                  <c:v>0.0269</c:v>
                </c:pt>
                <c:pt idx="54">
                  <c:v>0.027</c:v>
                </c:pt>
                <c:pt idx="55">
                  <c:v>0.0266</c:v>
                </c:pt>
                <c:pt idx="56">
                  <c:v>0.0272</c:v>
                </c:pt>
                <c:pt idx="57">
                  <c:v>0.027</c:v>
                </c:pt>
                <c:pt idx="58">
                  <c:v>0.0269</c:v>
                </c:pt>
                <c:pt idx="59">
                  <c:v>0.0265</c:v>
                </c:pt>
                <c:pt idx="60">
                  <c:v>0.0263</c:v>
                </c:pt>
                <c:pt idx="61">
                  <c:v>0.0264</c:v>
                </c:pt>
                <c:pt idx="62">
                  <c:v>0.0267</c:v>
                </c:pt>
                <c:pt idx="63">
                  <c:v>0.0266</c:v>
                </c:pt>
                <c:pt idx="64">
                  <c:v>0.0265</c:v>
                </c:pt>
                <c:pt idx="65">
                  <c:v>0.0265</c:v>
                </c:pt>
                <c:pt idx="66">
                  <c:v>0.0264</c:v>
                </c:pt>
                <c:pt idx="67">
                  <c:v>0.0266</c:v>
                </c:pt>
                <c:pt idx="68">
                  <c:v>0.0266</c:v>
                </c:pt>
                <c:pt idx="69">
                  <c:v>0.0271</c:v>
                </c:pt>
                <c:pt idx="70">
                  <c:v>0.0281</c:v>
                </c:pt>
                <c:pt idx="71">
                  <c:v>0.0277</c:v>
                </c:pt>
                <c:pt idx="72">
                  <c:v>0.0277</c:v>
                </c:pt>
                <c:pt idx="73">
                  <c:v>0.0277</c:v>
                </c:pt>
                <c:pt idx="74">
                  <c:v>0.0276</c:v>
                </c:pt>
                <c:pt idx="75">
                  <c:v>0.0276</c:v>
                </c:pt>
                <c:pt idx="76">
                  <c:v>0.0279</c:v>
                </c:pt>
                <c:pt idx="77">
                  <c:v>0.0272</c:v>
                </c:pt>
                <c:pt idx="78">
                  <c:v>0.0276</c:v>
                </c:pt>
                <c:pt idx="79">
                  <c:v>0.0274</c:v>
                </c:pt>
                <c:pt idx="80">
                  <c:v>0.0265</c:v>
                </c:pt>
                <c:pt idx="81">
                  <c:v>0.0264</c:v>
                </c:pt>
                <c:pt idx="82">
                  <c:v>0.0261</c:v>
                </c:pt>
                <c:pt idx="83">
                  <c:v>0.0256</c:v>
                </c:pt>
                <c:pt idx="84">
                  <c:v>0.0261</c:v>
                </c:pt>
                <c:pt idx="85">
                  <c:v>0.0269</c:v>
                </c:pt>
                <c:pt idx="86">
                  <c:v>0.0277</c:v>
                </c:pt>
                <c:pt idx="87">
                  <c:v>0.0298</c:v>
                </c:pt>
                <c:pt idx="88">
                  <c:v>0.0303</c:v>
                </c:pt>
                <c:pt idx="89">
                  <c:v>0.031</c:v>
                </c:pt>
                <c:pt idx="90">
                  <c:v>0.0304</c:v>
                </c:pt>
                <c:pt idx="91">
                  <c:v>0.035</c:v>
                </c:pt>
                <c:pt idx="92">
                  <c:v>0.0339</c:v>
                </c:pt>
                <c:pt idx="93">
                  <c:v>0.0353</c:v>
                </c:pt>
                <c:pt idx="94">
                  <c:v>0.0341</c:v>
                </c:pt>
                <c:pt idx="95">
                  <c:v>0.0339</c:v>
                </c:pt>
                <c:pt idx="96">
                  <c:v>0.0343</c:v>
                </c:pt>
                <c:pt idx="97">
                  <c:v>0.0343</c:v>
                </c:pt>
                <c:pt idx="98">
                  <c:v>0.0344</c:v>
                </c:pt>
                <c:pt idx="99">
                  <c:v>0.036</c:v>
                </c:pt>
                <c:pt idx="100">
                  <c:v>0.0354</c:v>
                </c:pt>
                <c:pt idx="101">
                  <c:v>0.0359</c:v>
                </c:pt>
                <c:pt idx="102">
                  <c:v>0.0359</c:v>
                </c:pt>
                <c:pt idx="103">
                  <c:v>0.0354</c:v>
                </c:pt>
                <c:pt idx="104">
                  <c:v>0.0337</c:v>
                </c:pt>
                <c:pt idx="105">
                  <c:v>0.0329</c:v>
                </c:pt>
                <c:pt idx="106">
                  <c:v>0.0331</c:v>
                </c:pt>
                <c:pt idx="107">
                  <c:v>0.0333</c:v>
                </c:pt>
                <c:pt idx="108">
                  <c:v>0.0324</c:v>
                </c:pt>
                <c:pt idx="109">
                  <c:v>0.032</c:v>
                </c:pt>
                <c:pt idx="110">
                  <c:v>0.0327</c:v>
                </c:pt>
                <c:pt idx="111">
                  <c:v>0.0335</c:v>
                </c:pt>
                <c:pt idx="112">
                  <c:v>0.0327</c:v>
                </c:pt>
                <c:pt idx="113">
                  <c:v>0.033</c:v>
                </c:pt>
                <c:pt idx="114">
                  <c:v>0.0347</c:v>
                </c:pt>
                <c:pt idx="115">
                  <c:v>0.0343</c:v>
                </c:pt>
                <c:pt idx="116">
                  <c:v>0.0351</c:v>
                </c:pt>
                <c:pt idx="117">
                  <c:v>0.0352</c:v>
                </c:pt>
                <c:pt idx="118">
                  <c:v>0.0355</c:v>
                </c:pt>
                <c:pt idx="119">
                  <c:v>0.0356</c:v>
                </c:pt>
                <c:pt idx="120">
                  <c:v>0.0345</c:v>
                </c:pt>
                <c:pt idx="121">
                  <c:v>0.0344</c:v>
                </c:pt>
                <c:pt idx="122">
                  <c:v>0.034</c:v>
                </c:pt>
                <c:pt idx="123">
                  <c:v>0.0333</c:v>
                </c:pt>
                <c:pt idx="124">
                  <c:v>0.0333</c:v>
                </c:pt>
                <c:pt idx="125">
                  <c:v>0.0335</c:v>
                </c:pt>
                <c:pt idx="126">
                  <c:v>0.0339</c:v>
                </c:pt>
                <c:pt idx="127">
                  <c:v>0.0332</c:v>
                </c:pt>
                <c:pt idx="128">
                  <c:v>0.0338</c:v>
                </c:pt>
                <c:pt idx="129">
                  <c:v>0.0332</c:v>
                </c:pt>
                <c:pt idx="130">
                  <c:v>0.0342</c:v>
                </c:pt>
                <c:pt idx="131">
                  <c:v>0.0347</c:v>
                </c:pt>
                <c:pt idx="132">
                  <c:v>0.0338</c:v>
                </c:pt>
                <c:pt idx="133">
                  <c:v>0.0333</c:v>
                </c:pt>
                <c:pt idx="134">
                  <c:v>0.0339</c:v>
                </c:pt>
                <c:pt idx="135">
                  <c:v>0.0338</c:v>
                </c:pt>
                <c:pt idx="136">
                  <c:v>0.0332</c:v>
                </c:pt>
                <c:pt idx="137">
                  <c:v>0.0329</c:v>
                </c:pt>
                <c:pt idx="138">
                  <c:v>0.0325</c:v>
                </c:pt>
                <c:pt idx="139">
                  <c:v>0.0321</c:v>
                </c:pt>
                <c:pt idx="140">
                  <c:v>0.0323</c:v>
                </c:pt>
                <c:pt idx="141">
                  <c:v>0.0331</c:v>
                </c:pt>
                <c:pt idx="142">
                  <c:v>0.033</c:v>
                </c:pt>
                <c:pt idx="143">
                  <c:v>0.0322</c:v>
                </c:pt>
                <c:pt idx="144">
                  <c:v>0.0322</c:v>
                </c:pt>
                <c:pt idx="145">
                  <c:v>0.0324</c:v>
                </c:pt>
                <c:pt idx="146">
                  <c:v>0.0323</c:v>
                </c:pt>
                <c:pt idx="147">
                  <c:v>0.0326</c:v>
                </c:pt>
                <c:pt idx="148">
                  <c:v>0.0323</c:v>
                </c:pt>
                <c:pt idx="149">
                  <c:v>0.0327</c:v>
                </c:pt>
                <c:pt idx="150">
                  <c:v>0.0324</c:v>
                </c:pt>
                <c:pt idx="151">
                  <c:v>0.0323</c:v>
                </c:pt>
                <c:pt idx="152">
                  <c:v>0.0325</c:v>
                </c:pt>
                <c:pt idx="153">
                  <c:v>0.0324</c:v>
                </c:pt>
                <c:pt idx="154">
                  <c:v>0.0326</c:v>
                </c:pt>
                <c:pt idx="155">
                  <c:v>0.0337</c:v>
                </c:pt>
                <c:pt idx="156">
                  <c:v>0.0336</c:v>
                </c:pt>
                <c:pt idx="157">
                  <c:v>0.0336</c:v>
                </c:pt>
                <c:pt idx="158">
                  <c:v>0.033</c:v>
                </c:pt>
                <c:pt idx="159">
                  <c:v>0.0318</c:v>
                </c:pt>
                <c:pt idx="160">
                  <c:v>0.0308</c:v>
                </c:pt>
                <c:pt idx="161">
                  <c:v>0.0313</c:v>
                </c:pt>
                <c:pt idx="162">
                  <c:v>0.0321</c:v>
                </c:pt>
                <c:pt idx="163">
                  <c:v>0.032</c:v>
                </c:pt>
                <c:pt idx="164">
                  <c:v>0.0317</c:v>
                </c:pt>
                <c:pt idx="165">
                  <c:v>0.0317</c:v>
                </c:pt>
                <c:pt idx="166">
                  <c:v>0.031</c:v>
                </c:pt>
                <c:pt idx="167">
                  <c:v>0.032</c:v>
                </c:pt>
                <c:pt idx="168">
                  <c:v>0.0309</c:v>
                </c:pt>
                <c:pt idx="169">
                  <c:v>0.031</c:v>
                </c:pt>
                <c:pt idx="170">
                  <c:v>0.0315</c:v>
                </c:pt>
                <c:pt idx="171">
                  <c:v>0.0305</c:v>
                </c:pt>
                <c:pt idx="172">
                  <c:v>0.0298</c:v>
                </c:pt>
                <c:pt idx="173">
                  <c:v>0.0293</c:v>
                </c:pt>
                <c:pt idx="174">
                  <c:v>0.0298</c:v>
                </c:pt>
                <c:pt idx="175">
                  <c:v>0.0292</c:v>
                </c:pt>
                <c:pt idx="176">
                  <c:v>0.0299</c:v>
                </c:pt>
                <c:pt idx="177">
                  <c:v>0.0305</c:v>
                </c:pt>
                <c:pt idx="178">
                  <c:v>0.0307</c:v>
                </c:pt>
                <c:pt idx="179">
                  <c:v>0.0303</c:v>
                </c:pt>
                <c:pt idx="180">
                  <c:v>0.031</c:v>
                </c:pt>
                <c:pt idx="181">
                  <c:v>0.0306</c:v>
                </c:pt>
                <c:pt idx="182">
                  <c:v>0.0297</c:v>
                </c:pt>
                <c:pt idx="183">
                  <c:v>0.0298</c:v>
                </c:pt>
                <c:pt idx="184">
                  <c:v>0.0293</c:v>
                </c:pt>
                <c:pt idx="185">
                  <c:v>0.0294</c:v>
                </c:pt>
                <c:pt idx="186">
                  <c:v>0.0292</c:v>
                </c:pt>
                <c:pt idx="187">
                  <c:v>0.0294</c:v>
                </c:pt>
                <c:pt idx="188">
                  <c:v>0.0302</c:v>
                </c:pt>
                <c:pt idx="189">
                  <c:v>0.0307</c:v>
                </c:pt>
                <c:pt idx="190">
                  <c:v>0.0305</c:v>
                </c:pt>
                <c:pt idx="191">
                  <c:v>0.0311</c:v>
                </c:pt>
                <c:pt idx="192">
                  <c:v>0.0308</c:v>
                </c:pt>
                <c:pt idx="193">
                  <c:v>0.0325</c:v>
                </c:pt>
                <c:pt idx="194">
                  <c:v>0.0323</c:v>
                </c:pt>
                <c:pt idx="195">
                  <c:v>0.0321</c:v>
                </c:pt>
                <c:pt idx="196">
                  <c:v>0.0324</c:v>
                </c:pt>
                <c:pt idx="197">
                  <c:v>0.032</c:v>
                </c:pt>
                <c:pt idx="198">
                  <c:v>0.0325</c:v>
                </c:pt>
                <c:pt idx="199">
                  <c:v>0.0321</c:v>
                </c:pt>
                <c:pt idx="200">
                  <c:v>0.0317</c:v>
                </c:pt>
                <c:pt idx="201">
                  <c:v>0.0313</c:v>
                </c:pt>
                <c:pt idx="202">
                  <c:v>0.0317</c:v>
                </c:pt>
                <c:pt idx="203">
                  <c:v>0.0315</c:v>
                </c:pt>
                <c:pt idx="204">
                  <c:v>0.0306</c:v>
                </c:pt>
                <c:pt idx="205">
                  <c:v>0.0309</c:v>
                </c:pt>
                <c:pt idx="206">
                  <c:v>0.031</c:v>
                </c:pt>
                <c:pt idx="207">
                  <c:v>0.0311</c:v>
                </c:pt>
                <c:pt idx="208">
                  <c:v>0.0308</c:v>
                </c:pt>
                <c:pt idx="209">
                  <c:v>0.0307</c:v>
                </c:pt>
                <c:pt idx="210">
                  <c:v>0.0299</c:v>
                </c:pt>
                <c:pt idx="211">
                  <c:v>0.0303</c:v>
                </c:pt>
                <c:pt idx="212">
                  <c:v>0.0298</c:v>
                </c:pt>
                <c:pt idx="213">
                  <c:v>0.0298</c:v>
                </c:pt>
                <c:pt idx="214">
                  <c:v>0.0309</c:v>
                </c:pt>
                <c:pt idx="215">
                  <c:v>0.032</c:v>
                </c:pt>
                <c:pt idx="216">
                  <c:v>0.0318</c:v>
                </c:pt>
                <c:pt idx="217">
                  <c:v>0.0318</c:v>
                </c:pt>
                <c:pt idx="218">
                  <c:v>0.0316</c:v>
                </c:pt>
                <c:pt idx="219">
                  <c:v>0.0319</c:v>
                </c:pt>
                <c:pt idx="220">
                  <c:v>0.0322</c:v>
                </c:pt>
                <c:pt idx="221">
                  <c:v>0.0322</c:v>
                </c:pt>
                <c:pt idx="222">
                  <c:v>0.0324</c:v>
                </c:pt>
                <c:pt idx="223">
                  <c:v>0.0326</c:v>
                </c:pt>
                <c:pt idx="224">
                  <c:v>0.0319</c:v>
                </c:pt>
                <c:pt idx="225">
                  <c:v>0.031</c:v>
                </c:pt>
                <c:pt idx="226">
                  <c:v>0.0307</c:v>
                </c:pt>
                <c:pt idx="227">
                  <c:v>0.0301</c:v>
                </c:pt>
                <c:pt idx="228">
                  <c:v>0.0295</c:v>
                </c:pt>
                <c:pt idx="229">
                  <c:v>0.0295</c:v>
                </c:pt>
                <c:pt idx="230">
                  <c:v>0.0293</c:v>
                </c:pt>
                <c:pt idx="231">
                  <c:v>0.0294</c:v>
                </c:pt>
                <c:pt idx="232">
                  <c:v>0.0296</c:v>
                </c:pt>
                <c:pt idx="233">
                  <c:v>0.0299</c:v>
                </c:pt>
                <c:pt idx="234">
                  <c:v>0.0296</c:v>
                </c:pt>
                <c:pt idx="235">
                  <c:v>0.0298</c:v>
                </c:pt>
                <c:pt idx="236">
                  <c:v>0.0288</c:v>
                </c:pt>
                <c:pt idx="237">
                  <c:v>0.0286</c:v>
                </c:pt>
                <c:pt idx="238">
                  <c:v>0.0285</c:v>
                </c:pt>
                <c:pt idx="239">
                  <c:v>0.0289</c:v>
                </c:pt>
                <c:pt idx="240">
                  <c:v>0.0286</c:v>
                </c:pt>
                <c:pt idx="241">
                  <c:v>0.0281</c:v>
                </c:pt>
                <c:pt idx="242">
                  <c:v>0.0281</c:v>
                </c:pt>
                <c:pt idx="243">
                  <c:v>0.0289</c:v>
                </c:pt>
                <c:pt idx="244">
                  <c:v>0.0292</c:v>
                </c:pt>
                <c:pt idx="245">
                  <c:v>0.0287</c:v>
                </c:pt>
                <c:pt idx="246">
                  <c:v>0.0281</c:v>
                </c:pt>
                <c:pt idx="247">
                  <c:v>0.0283</c:v>
                </c:pt>
                <c:pt idx="248">
                  <c:v>0.0278</c:v>
                </c:pt>
                <c:pt idx="249">
                  <c:v>0.0274</c:v>
                </c:pt>
                <c:pt idx="250">
                  <c:v>0.0272</c:v>
                </c:pt>
                <c:pt idx="251">
                  <c:v>0.0275</c:v>
                </c:pt>
                <c:pt idx="252">
                  <c:v>0.0278</c:v>
                </c:pt>
                <c:pt idx="253">
                  <c:v>0.0274</c:v>
                </c:pt>
                <c:pt idx="254">
                  <c:v>0.0276</c:v>
                </c:pt>
                <c:pt idx="255">
                  <c:v>0.0274</c:v>
                </c:pt>
                <c:pt idx="256">
                  <c:v>0.0274</c:v>
                </c:pt>
                <c:pt idx="257">
                  <c:v>0.0277</c:v>
                </c:pt>
                <c:pt idx="258">
                  <c:v>0.0276</c:v>
                </c:pt>
                <c:pt idx="259">
                  <c:v>0.0277</c:v>
                </c:pt>
                <c:pt idx="260">
                  <c:v>0.0276</c:v>
                </c:pt>
                <c:pt idx="261">
                  <c:v>0.0272</c:v>
                </c:pt>
                <c:pt idx="262">
                  <c:v>0.0272</c:v>
                </c:pt>
                <c:pt idx="263">
                  <c:v>0.0276</c:v>
                </c:pt>
                <c:pt idx="264">
                  <c:v>0.0279</c:v>
                </c:pt>
                <c:pt idx="265">
                  <c:v>0.0278</c:v>
                </c:pt>
                <c:pt idx="266">
                  <c:v>0.0284</c:v>
                </c:pt>
                <c:pt idx="267">
                  <c:v>0.0288</c:v>
                </c:pt>
                <c:pt idx="268">
                  <c:v>0.0314</c:v>
                </c:pt>
                <c:pt idx="269">
                  <c:v>0.0325</c:v>
                </c:pt>
                <c:pt idx="270">
                  <c:v>0.0334</c:v>
                </c:pt>
                <c:pt idx="271">
                  <c:v>0.0336</c:v>
                </c:pt>
                <c:pt idx="272">
                  <c:v>0.0337</c:v>
                </c:pt>
                <c:pt idx="273">
                  <c:v>0.0352</c:v>
                </c:pt>
                <c:pt idx="274">
                  <c:v>0.0355</c:v>
                </c:pt>
                <c:pt idx="275">
                  <c:v>0.0344</c:v>
                </c:pt>
                <c:pt idx="276">
                  <c:v>0.0337</c:v>
                </c:pt>
                <c:pt idx="277">
                  <c:v>0.0334</c:v>
                </c:pt>
                <c:pt idx="278">
                  <c:v>0.034</c:v>
                </c:pt>
                <c:pt idx="279">
                  <c:v>0.0341</c:v>
                </c:pt>
                <c:pt idx="280">
                  <c:v>0.0339</c:v>
                </c:pt>
                <c:pt idx="281">
                  <c:v>0.0335</c:v>
                </c:pt>
                <c:pt idx="282">
                  <c:v>0.0337</c:v>
                </c:pt>
                <c:pt idx="283">
                  <c:v>0.0332</c:v>
                </c:pt>
                <c:pt idx="284">
                  <c:v>0.0342</c:v>
                </c:pt>
                <c:pt idx="285">
                  <c:v>0.035</c:v>
                </c:pt>
                <c:pt idx="286">
                  <c:v>0.0344</c:v>
                </c:pt>
                <c:pt idx="287">
                  <c:v>0.0339</c:v>
                </c:pt>
                <c:pt idx="288">
                  <c:v>0.0336</c:v>
                </c:pt>
                <c:pt idx="289">
                  <c:v>0.0334</c:v>
                </c:pt>
                <c:pt idx="290">
                  <c:v>0.0323</c:v>
                </c:pt>
                <c:pt idx="291">
                  <c:v>0.0327</c:v>
                </c:pt>
                <c:pt idx="292">
                  <c:v>0.0327</c:v>
                </c:pt>
                <c:pt idx="293">
                  <c:v>0.0329</c:v>
                </c:pt>
                <c:pt idx="294">
                  <c:v>0.0327</c:v>
                </c:pt>
                <c:pt idx="295">
                  <c:v>0.0319</c:v>
                </c:pt>
                <c:pt idx="296">
                  <c:v>0.0319</c:v>
                </c:pt>
                <c:pt idx="297">
                  <c:v>0.0316</c:v>
                </c:pt>
                <c:pt idx="298">
                  <c:v>0.0318</c:v>
                </c:pt>
                <c:pt idx="299">
                  <c:v>0.0317</c:v>
                </c:pt>
                <c:pt idx="300">
                  <c:v>0.0317</c:v>
                </c:pt>
                <c:pt idx="301">
                  <c:v>0.0322</c:v>
                </c:pt>
                <c:pt idx="302">
                  <c:v>0.0329</c:v>
                </c:pt>
                <c:pt idx="303">
                  <c:v>0.0323</c:v>
                </c:pt>
                <c:pt idx="304">
                  <c:v>0.032</c:v>
                </c:pt>
                <c:pt idx="305">
                  <c:v>0.0318</c:v>
                </c:pt>
                <c:pt idx="306">
                  <c:v>0.0318</c:v>
                </c:pt>
                <c:pt idx="307">
                  <c:v>0.0316</c:v>
                </c:pt>
                <c:pt idx="308">
                  <c:v>0.0316</c:v>
                </c:pt>
                <c:pt idx="309">
                  <c:v>0.0312</c:v>
                </c:pt>
                <c:pt idx="310">
                  <c:v>0.0308</c:v>
                </c:pt>
                <c:pt idx="311">
                  <c:v>0.0308</c:v>
                </c:pt>
                <c:pt idx="312">
                  <c:v>0.0313</c:v>
                </c:pt>
                <c:pt idx="313">
                  <c:v>0.0313</c:v>
                </c:pt>
                <c:pt idx="314">
                  <c:v>0.0315</c:v>
                </c:pt>
                <c:pt idx="315">
                  <c:v>0.0321</c:v>
                </c:pt>
                <c:pt idx="316">
                  <c:v>0.0319</c:v>
                </c:pt>
                <c:pt idx="317">
                  <c:v>0.0325</c:v>
                </c:pt>
                <c:pt idx="318">
                  <c:v>0.0327</c:v>
                </c:pt>
                <c:pt idx="319">
                  <c:v>0.0324</c:v>
                </c:pt>
                <c:pt idx="320">
                  <c:v>0.0331</c:v>
                </c:pt>
                <c:pt idx="321">
                  <c:v>0.0332</c:v>
                </c:pt>
                <c:pt idx="322">
                  <c:v>0.033</c:v>
                </c:pt>
                <c:pt idx="323">
                  <c:v>0.0336</c:v>
                </c:pt>
                <c:pt idx="324">
                  <c:v>0.0336</c:v>
                </c:pt>
                <c:pt idx="325">
                  <c:v>0.0338</c:v>
                </c:pt>
                <c:pt idx="326">
                  <c:v>0.0344</c:v>
                </c:pt>
                <c:pt idx="327">
                  <c:v>0.0338</c:v>
                </c:pt>
                <c:pt idx="328">
                  <c:v>0.0344</c:v>
                </c:pt>
                <c:pt idx="329">
                  <c:v>0.0349</c:v>
                </c:pt>
                <c:pt idx="330">
                  <c:v>0.0362</c:v>
                </c:pt>
                <c:pt idx="331">
                  <c:v>0.0368</c:v>
                </c:pt>
                <c:pt idx="332">
                  <c:v>0.0377</c:v>
                </c:pt>
                <c:pt idx="333">
                  <c:v>0.0384</c:v>
                </c:pt>
                <c:pt idx="334">
                  <c:v>0.0385</c:v>
                </c:pt>
                <c:pt idx="335">
                  <c:v>0.039</c:v>
                </c:pt>
                <c:pt idx="336">
                  <c:v>0.0394</c:v>
                </c:pt>
                <c:pt idx="337">
                  <c:v>0.039</c:v>
                </c:pt>
                <c:pt idx="338">
                  <c:v>0.0391</c:v>
                </c:pt>
                <c:pt idx="339">
                  <c:v>0.039</c:v>
                </c:pt>
                <c:pt idx="340">
                  <c:v>0.0387</c:v>
                </c:pt>
                <c:pt idx="341">
                  <c:v>0.0387</c:v>
                </c:pt>
                <c:pt idx="342">
                  <c:v>0.0394</c:v>
                </c:pt>
                <c:pt idx="343">
                  <c:v>0.0402</c:v>
                </c:pt>
                <c:pt idx="344">
                  <c:v>0.0403</c:v>
                </c:pt>
                <c:pt idx="345">
                  <c:v>0.0401</c:v>
                </c:pt>
                <c:pt idx="346">
                  <c:v>0.0408</c:v>
                </c:pt>
                <c:pt idx="347">
                  <c:v>0.0415</c:v>
                </c:pt>
                <c:pt idx="348">
                  <c:v>0.0406</c:v>
                </c:pt>
                <c:pt idx="349">
                  <c:v>0.0401</c:v>
                </c:pt>
                <c:pt idx="350">
                  <c:v>0.0407</c:v>
                </c:pt>
                <c:pt idx="351">
                  <c:v>0.0404</c:v>
                </c:pt>
                <c:pt idx="352">
                  <c:v>0.0404</c:v>
                </c:pt>
                <c:pt idx="353">
                  <c:v>0.0399</c:v>
                </c:pt>
                <c:pt idx="354">
                  <c:v>0.0402</c:v>
                </c:pt>
                <c:pt idx="355">
                  <c:v>0.04</c:v>
                </c:pt>
                <c:pt idx="356">
                  <c:v>0.0402</c:v>
                </c:pt>
                <c:pt idx="357">
                  <c:v>0.0408</c:v>
                </c:pt>
                <c:pt idx="358">
                  <c:v>0.0405</c:v>
                </c:pt>
                <c:pt idx="359">
                  <c:v>0.0401</c:v>
                </c:pt>
                <c:pt idx="360">
                  <c:v>0.0398</c:v>
                </c:pt>
                <c:pt idx="361">
                  <c:v>0.0397</c:v>
                </c:pt>
                <c:pt idx="362">
                  <c:v>0.0399</c:v>
                </c:pt>
                <c:pt idx="363">
                  <c:v>0.0406</c:v>
                </c:pt>
                <c:pt idx="364">
                  <c:v>0.0411</c:v>
                </c:pt>
              </c:numCache>
            </c:numRef>
          </c:val>
          <c:smooth val="0"/>
        </c:ser>
        <c:dLbls>
          <c:showLegendKey val="0"/>
          <c:showVal val="0"/>
          <c:showCatName val="0"/>
          <c:showSerName val="0"/>
          <c:showPercent val="0"/>
          <c:showBubbleSize val="0"/>
        </c:dLbls>
        <c:marker val="1"/>
        <c:smooth val="0"/>
        <c:axId val="-2146843880"/>
        <c:axId val="-2146850104"/>
      </c:lineChart>
      <c:dateAx>
        <c:axId val="-2146843880"/>
        <c:scaling>
          <c:orientation val="minMax"/>
        </c:scaling>
        <c:delete val="0"/>
        <c:axPos val="b"/>
        <c:numFmt formatCode="[$-409]mmm\-yy;@" sourceLinked="1"/>
        <c:majorTickMark val="out"/>
        <c:minorTickMark val="none"/>
        <c:tickLblPos val="nextTo"/>
        <c:txPr>
          <a:bodyPr/>
          <a:lstStyle/>
          <a:p>
            <a:pPr>
              <a:defRPr sz="1200" b="1" i="0"/>
            </a:pPr>
            <a:endParaRPr lang="en-US"/>
          </a:p>
        </c:txPr>
        <c:crossAx val="-2146850104"/>
        <c:crosses val="autoZero"/>
        <c:auto val="1"/>
        <c:lblOffset val="100"/>
        <c:baseTimeUnit val="months"/>
        <c:majorUnit val="3.0"/>
        <c:majorTimeUnit val="months"/>
      </c:dateAx>
      <c:valAx>
        <c:axId val="-2146850104"/>
        <c:scaling>
          <c:orientation val="minMax"/>
          <c:max val="0.05"/>
          <c:min val="0.025"/>
        </c:scaling>
        <c:delete val="0"/>
        <c:axPos val="l"/>
        <c:majorGridlines/>
        <c:numFmt formatCode="0.00%" sourceLinked="1"/>
        <c:majorTickMark val="out"/>
        <c:minorTickMark val="none"/>
        <c:tickLblPos val="nextTo"/>
        <c:spPr>
          <a:ln>
            <a:solidFill>
              <a:schemeClr val="bg1"/>
            </a:solidFill>
          </a:ln>
        </c:spPr>
        <c:txPr>
          <a:bodyPr/>
          <a:lstStyle/>
          <a:p>
            <a:pPr>
              <a:defRPr sz="1200" b="1" i="0"/>
            </a:pPr>
            <a:endParaRPr lang="en-US"/>
          </a:p>
        </c:txPr>
        <c:crossAx val="-2146843880"/>
        <c:crosses val="autoZero"/>
        <c:crossBetween val="between"/>
        <c:majorUnit val="0.0025"/>
      </c:valAx>
      <c:valAx>
        <c:axId val="-2143538136"/>
        <c:scaling>
          <c:orientation val="minMax"/>
          <c:max val="1.0"/>
          <c:min val="0.0"/>
        </c:scaling>
        <c:delete val="0"/>
        <c:axPos val="r"/>
        <c:numFmt formatCode="0%" sourceLinked="0"/>
        <c:majorTickMark val="out"/>
        <c:minorTickMark val="none"/>
        <c:tickLblPos val="nextTo"/>
        <c:spPr>
          <a:ln>
            <a:solidFill>
              <a:schemeClr val="bg1"/>
            </a:solidFill>
          </a:ln>
        </c:spPr>
        <c:txPr>
          <a:bodyPr/>
          <a:lstStyle/>
          <a:p>
            <a:pPr>
              <a:defRPr sz="1200" b="1" i="0"/>
            </a:pPr>
            <a:endParaRPr lang="en-US"/>
          </a:p>
        </c:txPr>
        <c:crossAx val="-2143553016"/>
        <c:crosses val="max"/>
        <c:crossBetween val="between"/>
      </c:valAx>
      <c:catAx>
        <c:axId val="-2143553016"/>
        <c:scaling>
          <c:orientation val="minMax"/>
        </c:scaling>
        <c:delete val="1"/>
        <c:axPos val="b"/>
        <c:majorTickMark val="out"/>
        <c:minorTickMark val="none"/>
        <c:tickLblPos val="nextTo"/>
        <c:crossAx val="-2143538136"/>
        <c:crosses val="autoZero"/>
        <c:auto val="1"/>
        <c:lblAlgn val="ctr"/>
        <c:lblOffset val="100"/>
        <c:noMultiLvlLbl val="0"/>
      </c:catAx>
    </c:plotArea>
    <c:plotVisOnly val="1"/>
    <c:dispBlanksAs val="gap"/>
    <c:showDLblsOverMax val="0"/>
  </c:chart>
  <c:spPr>
    <a:ln>
      <a:noFill/>
    </a:ln>
  </c:spPr>
  <c:printSettings>
    <c:headerFooter/>
    <c:pageMargins b="1.0" l="0.75" r="0.75" t="1.0" header="0.5" footer="0.5"/>
    <c:pageSetup orientation="portrait" horizontalDpi="-4" verticalDpi="-4"/>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0864752764553973"/>
          <c:y val="0.0256430534078844"/>
          <c:w val="0.889145160018949"/>
          <c:h val="0.796521361639405"/>
        </c:manualLayout>
      </c:layout>
      <c:lineChart>
        <c:grouping val="standard"/>
        <c:varyColors val="0"/>
        <c:ser>
          <c:idx val="0"/>
          <c:order val="0"/>
          <c:tx>
            <c:v>30yr FRM v 10yr UST</c:v>
          </c:tx>
          <c:marker>
            <c:symbol val="none"/>
          </c:marker>
          <c:cat>
            <c:numRef>
              <c:f>Mortgages!$D$93:$D$457</c:f>
              <c:numCache>
                <c:formatCode>[$-409]mmm\-yy;@</c:formatCode>
                <c:ptCount val="365"/>
                <c:pt idx="0">
                  <c:v>40801.0</c:v>
                </c:pt>
                <c:pt idx="13">
                  <c:v>40892.0</c:v>
                </c:pt>
                <c:pt idx="26">
                  <c:v>40983.0</c:v>
                </c:pt>
                <c:pt idx="39">
                  <c:v>41075.0</c:v>
                </c:pt>
                <c:pt idx="52">
                  <c:v>41167.0</c:v>
                </c:pt>
                <c:pt idx="65">
                  <c:v>41258.0</c:v>
                </c:pt>
                <c:pt idx="78">
                  <c:v>41348.0</c:v>
                </c:pt>
                <c:pt idx="91">
                  <c:v>41440.0</c:v>
                </c:pt>
                <c:pt idx="104">
                  <c:v>41532.0</c:v>
                </c:pt>
                <c:pt idx="117">
                  <c:v>41623.0</c:v>
                </c:pt>
                <c:pt idx="130">
                  <c:v>41713.0</c:v>
                </c:pt>
                <c:pt idx="143">
                  <c:v>41805.0</c:v>
                </c:pt>
                <c:pt idx="156">
                  <c:v>41897.0</c:v>
                </c:pt>
                <c:pt idx="170">
                  <c:v>41988.0</c:v>
                </c:pt>
                <c:pt idx="182">
                  <c:v>42078.0</c:v>
                </c:pt>
                <c:pt idx="195">
                  <c:v>42170.0</c:v>
                </c:pt>
                <c:pt idx="208">
                  <c:v>42262.0</c:v>
                </c:pt>
                <c:pt idx="222">
                  <c:v>42353.0</c:v>
                </c:pt>
                <c:pt idx="235">
                  <c:v>42460.0</c:v>
                </c:pt>
                <c:pt idx="248">
                  <c:v>42536.0</c:v>
                </c:pt>
                <c:pt idx="261">
                  <c:v>42628.0</c:v>
                </c:pt>
                <c:pt idx="274">
                  <c:v>42719.0</c:v>
                </c:pt>
                <c:pt idx="287">
                  <c:v>42809.0</c:v>
                </c:pt>
                <c:pt idx="300">
                  <c:v>42902.0</c:v>
                </c:pt>
                <c:pt idx="313">
                  <c:v>43008.0</c:v>
                </c:pt>
                <c:pt idx="326">
                  <c:v>43099.0</c:v>
                </c:pt>
                <c:pt idx="339">
                  <c:v>43189.0</c:v>
                </c:pt>
                <c:pt idx="352">
                  <c:v>43281.0</c:v>
                </c:pt>
              </c:numCache>
            </c:numRef>
          </c:cat>
          <c:val>
            <c:numRef>
              <c:f>Mortgages!$G$93:$G$457</c:f>
              <c:numCache>
                <c:formatCode>0.00%</c:formatCode>
                <c:ptCount val="365"/>
                <c:pt idx="0">
                  <c:v>0.0204</c:v>
                </c:pt>
                <c:pt idx="1">
                  <c:v>0.0201</c:v>
                </c:pt>
                <c:pt idx="2">
                  <c:v>0.019</c:v>
                </c:pt>
                <c:pt idx="3">
                  <c:v>0.0191</c:v>
                </c:pt>
                <c:pt idx="4">
                  <c:v>0.0182</c:v>
                </c:pt>
                <c:pt idx="5">
                  <c:v>0.0193</c:v>
                </c:pt>
                <c:pt idx="6">
                  <c:v>0.0194</c:v>
                </c:pt>
                <c:pt idx="7">
                  <c:v>0.0198</c:v>
                </c:pt>
                <c:pt idx="8">
                  <c:v>0.0204</c:v>
                </c:pt>
                <c:pt idx="9">
                  <c:v>0.0196</c:v>
                </c:pt>
                <c:pt idx="10">
                  <c:v>0.0195</c:v>
                </c:pt>
                <c:pt idx="11">
                  <c:v>0.02</c:v>
                </c:pt>
                <c:pt idx="12">
                  <c:v>0.0196</c:v>
                </c:pt>
                <c:pt idx="13">
                  <c:v>0.0201</c:v>
                </c:pt>
                <c:pt idx="14">
                  <c:v>0.0192</c:v>
                </c:pt>
                <c:pt idx="15">
                  <c:v>0.0194</c:v>
                </c:pt>
                <c:pt idx="16">
                  <c:v>0.0192</c:v>
                </c:pt>
                <c:pt idx="17">
                  <c:v>0.0197</c:v>
                </c:pt>
                <c:pt idx="18">
                  <c:v>0.0199</c:v>
                </c:pt>
                <c:pt idx="19">
                  <c:v>0.0188</c:v>
                </c:pt>
                <c:pt idx="20">
                  <c:v>0.019</c:v>
                </c:pt>
                <c:pt idx="21">
                  <c:v>0.0194</c:v>
                </c:pt>
                <c:pt idx="22">
                  <c:v>0.0193</c:v>
                </c:pt>
                <c:pt idx="23">
                  <c:v>0.0188</c:v>
                </c:pt>
                <c:pt idx="24">
                  <c:v>0.0171</c:v>
                </c:pt>
                <c:pt idx="25">
                  <c:v>0.0176</c:v>
                </c:pt>
                <c:pt idx="26">
                  <c:v>0.0177</c:v>
                </c:pt>
                <c:pt idx="27">
                  <c:v>0.0177</c:v>
                </c:pt>
                <c:pt idx="28">
                  <c:v>0.0184</c:v>
                </c:pt>
                <c:pt idx="29">
                  <c:v>0.019</c:v>
                </c:pt>
                <c:pt idx="30">
                  <c:v>0.019</c:v>
                </c:pt>
                <c:pt idx="31">
                  <c:v>0.0189</c:v>
                </c:pt>
                <c:pt idx="32">
                  <c:v>0.0195</c:v>
                </c:pt>
                <c:pt idx="33">
                  <c:v>0.0205</c:v>
                </c:pt>
                <c:pt idx="34">
                  <c:v>0.0202</c:v>
                </c:pt>
                <c:pt idx="35">
                  <c:v>0.0214</c:v>
                </c:pt>
                <c:pt idx="36">
                  <c:v>0.0206</c:v>
                </c:pt>
                <c:pt idx="37">
                  <c:v>0.0209</c:v>
                </c:pt>
                <c:pt idx="38">
                  <c:v>0.0202</c:v>
                </c:pt>
                <c:pt idx="39">
                  <c:v>0.0202</c:v>
                </c:pt>
                <c:pt idx="40">
                  <c:v>0.0201</c:v>
                </c:pt>
                <c:pt idx="41">
                  <c:v>0.0204</c:v>
                </c:pt>
                <c:pt idx="42">
                  <c:v>0.0201</c:v>
                </c:pt>
                <c:pt idx="43">
                  <c:v>0.0202</c:v>
                </c:pt>
                <c:pt idx="44">
                  <c:v>0.0201</c:v>
                </c:pt>
                <c:pt idx="45">
                  <c:v>0.0194</c:v>
                </c:pt>
                <c:pt idx="46">
                  <c:v>0.0186</c:v>
                </c:pt>
                <c:pt idx="47">
                  <c:v>0.0192</c:v>
                </c:pt>
                <c:pt idx="48">
                  <c:v>0.0196</c:v>
                </c:pt>
                <c:pt idx="49">
                  <c:v>0.0191</c:v>
                </c:pt>
                <c:pt idx="50">
                  <c:v>0.0179</c:v>
                </c:pt>
                <c:pt idx="51">
                  <c:v>0.0168</c:v>
                </c:pt>
                <c:pt idx="52">
                  <c:v>0.0172</c:v>
                </c:pt>
                <c:pt idx="53">
                  <c:v>0.0169</c:v>
                </c:pt>
                <c:pt idx="54">
                  <c:v>0.0168</c:v>
                </c:pt>
                <c:pt idx="55">
                  <c:v>0.0158</c:v>
                </c:pt>
                <c:pt idx="56">
                  <c:v>0.016</c:v>
                </c:pt>
                <c:pt idx="57">
                  <c:v>0.0165</c:v>
                </c:pt>
                <c:pt idx="58">
                  <c:v>0.0172</c:v>
                </c:pt>
                <c:pt idx="59">
                  <c:v>0.0175</c:v>
                </c:pt>
                <c:pt idx="60">
                  <c:v>0.0164</c:v>
                </c:pt>
                <c:pt idx="61">
                  <c:v>0.0169</c:v>
                </c:pt>
                <c:pt idx="62">
                  <c:v>0.0172</c:v>
                </c:pt>
                <c:pt idx="63">
                  <c:v>0.0163</c:v>
                </c:pt>
                <c:pt idx="64">
                  <c:v>0.0157</c:v>
                </c:pt>
                <c:pt idx="65">
                  <c:v>0.0159</c:v>
                </c:pt>
                <c:pt idx="66">
                  <c:v>0.0147</c:v>
                </c:pt>
                <c:pt idx="67">
                  <c:v>0.015</c:v>
                </c:pt>
                <c:pt idx="68">
                  <c:v>0.0151</c:v>
                </c:pt>
                <c:pt idx="69">
                  <c:v>0.0152</c:v>
                </c:pt>
                <c:pt idx="70">
                  <c:v>0.0151</c:v>
                </c:pt>
                <c:pt idx="71">
                  <c:v>0.0153</c:v>
                </c:pt>
                <c:pt idx="72">
                  <c:v>0.0152</c:v>
                </c:pt>
                <c:pt idx="73">
                  <c:v>0.0156</c:v>
                </c:pt>
                <c:pt idx="74">
                  <c:v>0.0163</c:v>
                </c:pt>
                <c:pt idx="75">
                  <c:v>0.0156</c:v>
                </c:pt>
                <c:pt idx="76">
                  <c:v>0.0159</c:v>
                </c:pt>
                <c:pt idx="77">
                  <c:v>0.016</c:v>
                </c:pt>
                <c:pt idx="78">
                  <c:v>0.0167</c:v>
                </c:pt>
                <c:pt idx="79">
                  <c:v>0.0173</c:v>
                </c:pt>
                <c:pt idx="80">
                  <c:v>0.0164</c:v>
                </c:pt>
                <c:pt idx="81">
                  <c:v>0.0168</c:v>
                </c:pt>
                <c:pt idx="82">
                  <c:v>0.0167</c:v>
                </c:pt>
                <c:pt idx="83">
                  <c:v>0.0165</c:v>
                </c:pt>
                <c:pt idx="84">
                  <c:v>0.0159</c:v>
                </c:pt>
                <c:pt idx="85">
                  <c:v>0.0158</c:v>
                </c:pt>
                <c:pt idx="86">
                  <c:v>0.016</c:v>
                </c:pt>
                <c:pt idx="87">
                  <c:v>0.0167</c:v>
                </c:pt>
                <c:pt idx="88">
                  <c:v>0.0179</c:v>
                </c:pt>
                <c:pt idx="89">
                  <c:v>0.0178</c:v>
                </c:pt>
                <c:pt idx="90">
                  <c:v>0.016</c:v>
                </c:pt>
                <c:pt idx="91">
                  <c:v>0.0191</c:v>
                </c:pt>
                <c:pt idx="92">
                  <c:v>0.0173</c:v>
                </c:pt>
                <c:pt idx="93">
                  <c:v>0.0187</c:v>
                </c:pt>
                <c:pt idx="94">
                  <c:v>0.0183</c:v>
                </c:pt>
                <c:pt idx="95">
                  <c:v>0.0174</c:v>
                </c:pt>
                <c:pt idx="96">
                  <c:v>0.0175</c:v>
                </c:pt>
                <c:pt idx="97">
                  <c:v>0.0178</c:v>
                </c:pt>
                <c:pt idx="98">
                  <c:v>0.0167</c:v>
                </c:pt>
                <c:pt idx="99">
                  <c:v>0.0172</c:v>
                </c:pt>
                <c:pt idx="100">
                  <c:v>0.0175</c:v>
                </c:pt>
                <c:pt idx="101">
                  <c:v>0.0165</c:v>
                </c:pt>
                <c:pt idx="102">
                  <c:v>0.0165</c:v>
                </c:pt>
                <c:pt idx="103">
                  <c:v>0.0171</c:v>
                </c:pt>
                <c:pt idx="104">
                  <c:v>0.0166</c:v>
                </c:pt>
                <c:pt idx="105">
                  <c:v>0.0158</c:v>
                </c:pt>
                <c:pt idx="106">
                  <c:v>0.0155</c:v>
                </c:pt>
                <c:pt idx="107">
                  <c:v>0.0162</c:v>
                </c:pt>
                <c:pt idx="108">
                  <c:v>0.0158</c:v>
                </c:pt>
                <c:pt idx="109">
                  <c:v>0.0153</c:v>
                </c:pt>
                <c:pt idx="110">
                  <c:v>0.0148</c:v>
                </c:pt>
                <c:pt idx="111">
                  <c:v>0.0161</c:v>
                </c:pt>
                <c:pt idx="112">
                  <c:v>0.0148</c:v>
                </c:pt>
                <c:pt idx="113">
                  <c:v>0.0155</c:v>
                </c:pt>
                <c:pt idx="114">
                  <c:v>0.0162</c:v>
                </c:pt>
                <c:pt idx="115">
                  <c:v>0.0156</c:v>
                </c:pt>
                <c:pt idx="116">
                  <c:v>0.0158</c:v>
                </c:pt>
                <c:pt idx="117">
                  <c:v>0.0149</c:v>
                </c:pt>
                <c:pt idx="118">
                  <c:v>0.0152</c:v>
                </c:pt>
                <c:pt idx="119">
                  <c:v>0.0155</c:v>
                </c:pt>
                <c:pt idx="120">
                  <c:v>0.0155</c:v>
                </c:pt>
                <c:pt idx="121">
                  <c:v>0.0157</c:v>
                </c:pt>
                <c:pt idx="122">
                  <c:v>0.0159</c:v>
                </c:pt>
                <c:pt idx="123">
                  <c:v>0.0155</c:v>
                </c:pt>
                <c:pt idx="124">
                  <c:v>0.0153</c:v>
                </c:pt>
                <c:pt idx="125">
                  <c:v>0.016</c:v>
                </c:pt>
                <c:pt idx="126">
                  <c:v>0.0168</c:v>
                </c:pt>
                <c:pt idx="127">
                  <c:v>0.0157</c:v>
                </c:pt>
                <c:pt idx="128">
                  <c:v>0.0165</c:v>
                </c:pt>
                <c:pt idx="129">
                  <c:v>0.0158</c:v>
                </c:pt>
                <c:pt idx="130">
                  <c:v>0.0168</c:v>
                </c:pt>
                <c:pt idx="131">
                  <c:v>0.0164</c:v>
                </c:pt>
                <c:pt idx="132">
                  <c:v>0.0166</c:v>
                </c:pt>
                <c:pt idx="133">
                  <c:v>0.016</c:v>
                </c:pt>
                <c:pt idx="134">
                  <c:v>0.0162</c:v>
                </c:pt>
                <c:pt idx="135">
                  <c:v>0.0163</c:v>
                </c:pt>
                <c:pt idx="136">
                  <c:v>0.0159</c:v>
                </c:pt>
                <c:pt idx="137">
                  <c:v>0.0163</c:v>
                </c:pt>
                <c:pt idx="138">
                  <c:v>0.016</c:v>
                </c:pt>
                <c:pt idx="139">
                  <c:v>0.0165</c:v>
                </c:pt>
                <c:pt idx="140">
                  <c:v>0.0155</c:v>
                </c:pt>
                <c:pt idx="141">
                  <c:v>0.0158</c:v>
                </c:pt>
                <c:pt idx="142">
                  <c:v>0.0154</c:v>
                </c:pt>
                <c:pt idx="143">
                  <c:v>0.0157</c:v>
                </c:pt>
                <c:pt idx="144">
                  <c:v>0.0152</c:v>
                </c:pt>
                <c:pt idx="145">
                  <c:v>0.0158</c:v>
                </c:pt>
                <c:pt idx="146">
                  <c:v>0.016</c:v>
                </c:pt>
                <c:pt idx="147">
                  <c:v>0.0164</c:v>
                </c:pt>
                <c:pt idx="148">
                  <c:v>0.0159</c:v>
                </c:pt>
                <c:pt idx="149">
                  <c:v>0.0167</c:v>
                </c:pt>
                <c:pt idx="150">
                  <c:v>0.0171</c:v>
                </c:pt>
                <c:pt idx="151">
                  <c:v>0.0169</c:v>
                </c:pt>
                <c:pt idx="152">
                  <c:v>0.0173</c:v>
                </c:pt>
                <c:pt idx="153">
                  <c:v>0.0166</c:v>
                </c:pt>
                <c:pt idx="154">
                  <c:v>0.0158</c:v>
                </c:pt>
                <c:pt idx="155">
                  <c:v>0.0162</c:v>
                </c:pt>
                <c:pt idx="156">
                  <c:v>0.0165</c:v>
                </c:pt>
                <c:pt idx="157">
                  <c:v>0.0172</c:v>
                </c:pt>
                <c:pt idx="158">
                  <c:v>0.0176</c:v>
                </c:pt>
                <c:pt idx="159">
                  <c:v>0.0178</c:v>
                </c:pt>
                <c:pt idx="160">
                  <c:v>0.0167</c:v>
                </c:pt>
                <c:pt idx="161">
                  <c:v>0.0166</c:v>
                </c:pt>
                <c:pt idx="162">
                  <c:v>0.0166</c:v>
                </c:pt>
                <c:pt idx="163">
                  <c:v>0.0165</c:v>
                </c:pt>
                <c:pt idx="164">
                  <c:v>0.0166</c:v>
                </c:pt>
                <c:pt idx="165">
                  <c:v>0.0172</c:v>
                </c:pt>
                <c:pt idx="166">
                  <c:v>0.0162</c:v>
                </c:pt>
                <c:pt idx="167">
                  <c:v>0.0174</c:v>
                </c:pt>
                <c:pt idx="168">
                  <c:v>0.0166</c:v>
                </c:pt>
                <c:pt idx="169">
                  <c:v>0.0159</c:v>
                </c:pt>
                <c:pt idx="170">
                  <c:v>0.0169</c:v>
                </c:pt>
                <c:pt idx="171">
                  <c:v>0.0173</c:v>
                </c:pt>
                <c:pt idx="172">
                  <c:v>0.018</c:v>
                </c:pt>
                <c:pt idx="173">
                  <c:v>0.0178</c:v>
                </c:pt>
                <c:pt idx="174">
                  <c:v>0.0189</c:v>
                </c:pt>
                <c:pt idx="175">
                  <c:v>0.0178</c:v>
                </c:pt>
                <c:pt idx="176">
                  <c:v>0.0169</c:v>
                </c:pt>
                <c:pt idx="177">
                  <c:v>0.0165</c:v>
                </c:pt>
                <c:pt idx="178">
                  <c:v>0.0179</c:v>
                </c:pt>
                <c:pt idx="179">
                  <c:v>0.0162</c:v>
                </c:pt>
                <c:pt idx="180">
                  <c:v>0.0172</c:v>
                </c:pt>
                <c:pt idx="181">
                  <c:v>0.0178</c:v>
                </c:pt>
                <c:pt idx="182">
                  <c:v>0.0175</c:v>
                </c:pt>
                <c:pt idx="183">
                  <c:v>0.0179</c:v>
                </c:pt>
                <c:pt idx="184">
                  <c:v>0.0173</c:v>
                </c:pt>
                <c:pt idx="185">
                  <c:v>0.0177</c:v>
                </c:pt>
                <c:pt idx="186">
                  <c:v>0.0171</c:v>
                </c:pt>
                <c:pt idx="187">
                  <c:v>0.0165</c:v>
                </c:pt>
                <c:pt idx="188">
                  <c:v>0.0161</c:v>
                </c:pt>
                <c:pt idx="189">
                  <c:v>0.0161</c:v>
                </c:pt>
                <c:pt idx="190">
                  <c:v>0.0161</c:v>
                </c:pt>
                <c:pt idx="191">
                  <c:v>0.0174</c:v>
                </c:pt>
                <c:pt idx="192">
                  <c:v>0.0156</c:v>
                </c:pt>
                <c:pt idx="193">
                  <c:v>0.0162</c:v>
                </c:pt>
                <c:pt idx="194">
                  <c:v>0.0168</c:v>
                </c:pt>
                <c:pt idx="195">
                  <c:v>0.0161</c:v>
                </c:pt>
                <c:pt idx="196">
                  <c:v>0.017</c:v>
                </c:pt>
                <c:pt idx="197">
                  <c:v>0.0173</c:v>
                </c:pt>
                <c:pt idx="198">
                  <c:v>0.0171</c:v>
                </c:pt>
                <c:pt idx="199">
                  <c:v>0.0172</c:v>
                </c:pt>
                <c:pt idx="200">
                  <c:v>0.0173</c:v>
                </c:pt>
                <c:pt idx="201">
                  <c:v>0.0169</c:v>
                </c:pt>
                <c:pt idx="202">
                  <c:v>0.0176</c:v>
                </c:pt>
                <c:pt idx="203">
                  <c:v>0.0181</c:v>
                </c:pt>
                <c:pt idx="204">
                  <c:v>0.017</c:v>
                </c:pt>
                <c:pt idx="205">
                  <c:v>0.0171</c:v>
                </c:pt>
                <c:pt idx="206">
                  <c:v>0.0169</c:v>
                </c:pt>
                <c:pt idx="207">
                  <c:v>0.0169</c:v>
                </c:pt>
                <c:pt idx="208">
                  <c:v>0.017</c:v>
                </c:pt>
                <c:pt idx="209">
                  <c:v>0.018</c:v>
                </c:pt>
                <c:pt idx="210">
                  <c:v>0.0167</c:v>
                </c:pt>
                <c:pt idx="211">
                  <c:v>0.0179</c:v>
                </c:pt>
                <c:pt idx="212">
                  <c:v>0.0173</c:v>
                </c:pt>
                <c:pt idx="213">
                  <c:v>0.0165</c:v>
                </c:pt>
                <c:pt idx="214">
                  <c:v>0.0161</c:v>
                </c:pt>
                <c:pt idx="215">
                  <c:v>0.0166</c:v>
                </c:pt>
                <c:pt idx="216">
                  <c:v>0.0171</c:v>
                </c:pt>
                <c:pt idx="217">
                  <c:v>0.0171</c:v>
                </c:pt>
                <c:pt idx="218">
                  <c:v>0.017</c:v>
                </c:pt>
                <c:pt idx="219">
                  <c:v>0.0174</c:v>
                </c:pt>
                <c:pt idx="220">
                  <c:v>0.0172</c:v>
                </c:pt>
                <c:pt idx="221">
                  <c:v>0.0172</c:v>
                </c:pt>
                <c:pt idx="222">
                  <c:v>0.0172</c:v>
                </c:pt>
                <c:pt idx="223">
                  <c:v>0.0178</c:v>
                </c:pt>
                <c:pt idx="224">
                  <c:v>0.0182</c:v>
                </c:pt>
                <c:pt idx="225">
                  <c:v>0.0177</c:v>
                </c:pt>
                <c:pt idx="226">
                  <c:v>0.0179</c:v>
                </c:pt>
                <c:pt idx="227">
                  <c:v>0.0183</c:v>
                </c:pt>
                <c:pt idx="228">
                  <c:v>0.0194</c:v>
                </c:pt>
                <c:pt idx="229">
                  <c:v>0.0187</c:v>
                </c:pt>
                <c:pt idx="230">
                  <c:v>0.0187</c:v>
                </c:pt>
                <c:pt idx="231">
                  <c:v>0.0182</c:v>
                </c:pt>
                <c:pt idx="232">
                  <c:v>0.0177</c:v>
                </c:pt>
                <c:pt idx="233">
                  <c:v>0.018</c:v>
                </c:pt>
                <c:pt idx="234">
                  <c:v>0.018</c:v>
                </c:pt>
                <c:pt idx="235">
                  <c:v>0.0189</c:v>
                </c:pt>
                <c:pt idx="236">
                  <c:v>0.0185</c:v>
                </c:pt>
                <c:pt idx="237">
                  <c:v>0.0181</c:v>
                </c:pt>
                <c:pt idx="238">
                  <c:v>0.0175</c:v>
                </c:pt>
                <c:pt idx="239">
                  <c:v>0.0178</c:v>
                </c:pt>
                <c:pt idx="240">
                  <c:v>0.018</c:v>
                </c:pt>
                <c:pt idx="241">
                  <c:v>0.0182</c:v>
                </c:pt>
                <c:pt idx="242">
                  <c:v>0.0176</c:v>
                </c:pt>
                <c:pt idx="243">
                  <c:v>0.0179</c:v>
                </c:pt>
                <c:pt idx="244">
                  <c:v>0.0186</c:v>
                </c:pt>
                <c:pt idx="245">
                  <c:v>0.019</c:v>
                </c:pt>
                <c:pt idx="246">
                  <c:v>0.0193</c:v>
                </c:pt>
                <c:pt idx="247">
                  <c:v>0.0188</c:v>
                </c:pt>
                <c:pt idx="248">
                  <c:v>0.0201</c:v>
                </c:pt>
                <c:pt idx="249">
                  <c:v>0.0203</c:v>
                </c:pt>
                <c:pt idx="250">
                  <c:v>0.0191</c:v>
                </c:pt>
                <c:pt idx="251">
                  <c:v>0.0187</c:v>
                </c:pt>
                <c:pt idx="252">
                  <c:v>0.0195</c:v>
                </c:pt>
                <c:pt idx="253">
                  <c:v>0.0189</c:v>
                </c:pt>
                <c:pt idx="254">
                  <c:v>0.0191</c:v>
                </c:pt>
                <c:pt idx="255">
                  <c:v>0.0188</c:v>
                </c:pt>
                <c:pt idx="256">
                  <c:v>0.0185</c:v>
                </c:pt>
                <c:pt idx="257">
                  <c:v>0.0189</c:v>
                </c:pt>
                <c:pt idx="258">
                  <c:v>0.0183</c:v>
                </c:pt>
                <c:pt idx="259">
                  <c:v>0.0179</c:v>
                </c:pt>
                <c:pt idx="260">
                  <c:v>0.0185</c:v>
                </c:pt>
                <c:pt idx="261">
                  <c:v>0.0186</c:v>
                </c:pt>
                <c:pt idx="262">
                  <c:v>0.0167</c:v>
                </c:pt>
                <c:pt idx="263">
                  <c:v>0.0172</c:v>
                </c:pt>
                <c:pt idx="264">
                  <c:v>0.0176</c:v>
                </c:pt>
                <c:pt idx="265">
                  <c:v>0.0162</c:v>
                </c:pt>
                <c:pt idx="266">
                  <c:v>0.0172</c:v>
                </c:pt>
                <c:pt idx="267">
                  <c:v>0.0142</c:v>
                </c:pt>
                <c:pt idx="268">
                  <c:v>0.0165</c:v>
                </c:pt>
                <c:pt idx="269">
                  <c:v>0.0167</c:v>
                </c:pt>
                <c:pt idx="270">
                  <c:v>0.0163</c:v>
                </c:pt>
                <c:pt idx="271">
                  <c:v>0.0173</c:v>
                </c:pt>
                <c:pt idx="272">
                  <c:v>0.0156</c:v>
                </c:pt>
                <c:pt idx="273">
                  <c:v>0.0175</c:v>
                </c:pt>
                <c:pt idx="274">
                  <c:v>0.0183</c:v>
                </c:pt>
                <c:pt idx="275">
                  <c:v>0.0183</c:v>
                </c:pt>
                <c:pt idx="276">
                  <c:v>0.0176</c:v>
                </c:pt>
                <c:pt idx="277">
                  <c:v>0.0162</c:v>
                </c:pt>
                <c:pt idx="278">
                  <c:v>0.0168</c:v>
                </c:pt>
                <c:pt idx="279">
                  <c:v>0.0171</c:v>
                </c:pt>
                <c:pt idx="280">
                  <c:v>0.0177</c:v>
                </c:pt>
                <c:pt idx="281">
                  <c:v>0.017</c:v>
                </c:pt>
                <c:pt idx="282">
                  <c:v>0.0178</c:v>
                </c:pt>
                <c:pt idx="283">
                  <c:v>0.0161</c:v>
                </c:pt>
                <c:pt idx="284">
                  <c:v>0.0161</c:v>
                </c:pt>
                <c:pt idx="285">
                  <c:v>0.0177</c:v>
                </c:pt>
                <c:pt idx="286">
                  <c:v>0.0182</c:v>
                </c:pt>
                <c:pt idx="287">
                  <c:v>0.0175</c:v>
                </c:pt>
                <c:pt idx="288">
                  <c:v>0.0176</c:v>
                </c:pt>
                <c:pt idx="289">
                  <c:v>0.0184</c:v>
                </c:pt>
                <c:pt idx="290">
                  <c:v>0.0173</c:v>
                </c:pt>
                <c:pt idx="291">
                  <c:v>0.0173</c:v>
                </c:pt>
                <c:pt idx="292">
                  <c:v>0.0166</c:v>
                </c:pt>
                <c:pt idx="293">
                  <c:v>0.0166</c:v>
                </c:pt>
                <c:pt idx="294">
                  <c:v>0.0179</c:v>
                </c:pt>
                <c:pt idx="295">
                  <c:v>0.017</c:v>
                </c:pt>
                <c:pt idx="296">
                  <c:v>0.0173</c:v>
                </c:pt>
                <c:pt idx="297">
                  <c:v>0.017</c:v>
                </c:pt>
                <c:pt idx="298">
                  <c:v>0.0175</c:v>
                </c:pt>
                <c:pt idx="299">
                  <c:v>0.0175</c:v>
                </c:pt>
                <c:pt idx="300">
                  <c:v>0.0161</c:v>
                </c:pt>
                <c:pt idx="301">
                  <c:v>0.0159</c:v>
                </c:pt>
                <c:pt idx="302">
                  <c:v>0.0168</c:v>
                </c:pt>
                <c:pt idx="303">
                  <c:v>0.0169</c:v>
                </c:pt>
                <c:pt idx="304">
                  <c:v>0.016</c:v>
                </c:pt>
                <c:pt idx="305">
                  <c:v>0.0169</c:v>
                </c:pt>
                <c:pt idx="306">
                  <c:v>0.017</c:v>
                </c:pt>
                <c:pt idx="307">
                  <c:v>0.017</c:v>
                </c:pt>
                <c:pt idx="308">
                  <c:v>0.0167</c:v>
                </c:pt>
                <c:pt idx="309">
                  <c:v>0.017</c:v>
                </c:pt>
                <c:pt idx="310">
                  <c:v>0.0173</c:v>
                </c:pt>
                <c:pt idx="311">
                  <c:v>0.0158</c:v>
                </c:pt>
                <c:pt idx="312">
                  <c:v>0.0156</c:v>
                </c:pt>
                <c:pt idx="313">
                  <c:v>0.0152</c:v>
                </c:pt>
                <c:pt idx="314">
                  <c:v>0.015</c:v>
                </c:pt>
                <c:pt idx="315">
                  <c:v>0.0158</c:v>
                </c:pt>
                <c:pt idx="316">
                  <c:v>0.0155</c:v>
                </c:pt>
                <c:pt idx="317">
                  <c:v>0.0148</c:v>
                </c:pt>
                <c:pt idx="318">
                  <c:v>0.0159</c:v>
                </c:pt>
                <c:pt idx="319">
                  <c:v>0.0157</c:v>
                </c:pt>
                <c:pt idx="320">
                  <c:v>0.0158</c:v>
                </c:pt>
                <c:pt idx="321">
                  <c:v>0.016</c:v>
                </c:pt>
                <c:pt idx="322">
                  <c:v>0.0148</c:v>
                </c:pt>
                <c:pt idx="323">
                  <c:v>0.0157</c:v>
                </c:pt>
                <c:pt idx="324">
                  <c:v>0.0158</c:v>
                </c:pt>
                <c:pt idx="325">
                  <c:v>0.0146</c:v>
                </c:pt>
                <c:pt idx="326">
                  <c:v>0.0156</c:v>
                </c:pt>
                <c:pt idx="327">
                  <c:v>0.0149</c:v>
                </c:pt>
                <c:pt idx="328">
                  <c:v>0.0145</c:v>
                </c:pt>
                <c:pt idx="329">
                  <c:v>0.0142</c:v>
                </c:pt>
                <c:pt idx="330">
                  <c:v>0.0152</c:v>
                </c:pt>
                <c:pt idx="331">
                  <c:v>0.0144</c:v>
                </c:pt>
                <c:pt idx="332">
                  <c:v>0.0147</c:v>
                </c:pt>
                <c:pt idx="333">
                  <c:v>0.0148</c:v>
                </c:pt>
                <c:pt idx="334">
                  <c:v>0.0148</c:v>
                </c:pt>
                <c:pt idx="335">
                  <c:v>0.0162</c:v>
                </c:pt>
                <c:pt idx="336">
                  <c:v>0.016</c:v>
                </c:pt>
                <c:pt idx="337">
                  <c:v>0.0162</c:v>
                </c:pt>
                <c:pt idx="338">
                  <c:v>0.0162</c:v>
                </c:pt>
                <c:pt idx="339">
                  <c:v>0.017</c:v>
                </c:pt>
                <c:pt idx="340">
                  <c:v>0.0157</c:v>
                </c:pt>
                <c:pt idx="341">
                  <c:v>0.0159</c:v>
                </c:pt>
                <c:pt idx="342">
                  <c:v>0.0155</c:v>
                </c:pt>
                <c:pt idx="343">
                  <c:v>0.0158</c:v>
                </c:pt>
                <c:pt idx="344">
                  <c:v>0.0161</c:v>
                </c:pt>
                <c:pt idx="345">
                  <c:v>0.0158</c:v>
                </c:pt>
                <c:pt idx="346">
                  <c:v>0.015</c:v>
                </c:pt>
                <c:pt idx="347">
                  <c:v>0.0168</c:v>
                </c:pt>
                <c:pt idx="348">
                  <c:v>0.0173</c:v>
                </c:pt>
                <c:pt idx="349">
                  <c:v>0.0161</c:v>
                </c:pt>
                <c:pt idx="350">
                  <c:v>0.0168</c:v>
                </c:pt>
                <c:pt idx="351">
                  <c:v>0.0167</c:v>
                </c:pt>
                <c:pt idx="352">
                  <c:v>0.0171</c:v>
                </c:pt>
                <c:pt idx="353">
                  <c:v>0.0168</c:v>
                </c:pt>
                <c:pt idx="354">
                  <c:v>0.0168</c:v>
                </c:pt>
                <c:pt idx="355">
                  <c:v>0.0168</c:v>
                </c:pt>
                <c:pt idx="356">
                  <c:v>0.0156</c:v>
                </c:pt>
                <c:pt idx="357">
                  <c:v>0.0162</c:v>
                </c:pt>
                <c:pt idx="358">
                  <c:v>0.0166</c:v>
                </c:pt>
                <c:pt idx="359">
                  <c:v>0.0166</c:v>
                </c:pt>
                <c:pt idx="360">
                  <c:v>0.0169</c:v>
                </c:pt>
                <c:pt idx="361">
                  <c:v>0.0166</c:v>
                </c:pt>
                <c:pt idx="362">
                  <c:v>0.0166</c:v>
                </c:pt>
                <c:pt idx="363">
                  <c:v>0.0163</c:v>
                </c:pt>
                <c:pt idx="364">
                  <c:v>0.0158</c:v>
                </c:pt>
              </c:numCache>
            </c:numRef>
          </c:val>
          <c:smooth val="0"/>
        </c:ser>
        <c:ser>
          <c:idx val="2"/>
          <c:order val="1"/>
          <c:tx>
            <c:v>15yr FRM vs 7yr UST</c:v>
          </c:tx>
          <c:spPr>
            <a:ln>
              <a:solidFill>
                <a:schemeClr val="tx1"/>
              </a:solidFill>
            </a:ln>
          </c:spPr>
          <c:marker>
            <c:symbol val="none"/>
          </c:marker>
          <c:cat>
            <c:numRef>
              <c:f>Mortgages!$D$93:$D$457</c:f>
              <c:numCache>
                <c:formatCode>[$-409]mmm\-yy;@</c:formatCode>
                <c:ptCount val="365"/>
                <c:pt idx="0">
                  <c:v>40801.0</c:v>
                </c:pt>
                <c:pt idx="13">
                  <c:v>40892.0</c:v>
                </c:pt>
                <c:pt idx="26">
                  <c:v>40983.0</c:v>
                </c:pt>
                <c:pt idx="39">
                  <c:v>41075.0</c:v>
                </c:pt>
                <c:pt idx="52">
                  <c:v>41167.0</c:v>
                </c:pt>
                <c:pt idx="65">
                  <c:v>41258.0</c:v>
                </c:pt>
                <c:pt idx="78">
                  <c:v>41348.0</c:v>
                </c:pt>
                <c:pt idx="91">
                  <c:v>41440.0</c:v>
                </c:pt>
                <c:pt idx="104">
                  <c:v>41532.0</c:v>
                </c:pt>
                <c:pt idx="117">
                  <c:v>41623.0</c:v>
                </c:pt>
                <c:pt idx="130">
                  <c:v>41713.0</c:v>
                </c:pt>
                <c:pt idx="143">
                  <c:v>41805.0</c:v>
                </c:pt>
                <c:pt idx="156">
                  <c:v>41897.0</c:v>
                </c:pt>
                <c:pt idx="170">
                  <c:v>41988.0</c:v>
                </c:pt>
                <c:pt idx="182">
                  <c:v>42078.0</c:v>
                </c:pt>
                <c:pt idx="195">
                  <c:v>42170.0</c:v>
                </c:pt>
                <c:pt idx="208">
                  <c:v>42262.0</c:v>
                </c:pt>
                <c:pt idx="222">
                  <c:v>42353.0</c:v>
                </c:pt>
                <c:pt idx="235">
                  <c:v>42460.0</c:v>
                </c:pt>
                <c:pt idx="248">
                  <c:v>42536.0</c:v>
                </c:pt>
                <c:pt idx="261">
                  <c:v>42628.0</c:v>
                </c:pt>
                <c:pt idx="274">
                  <c:v>42719.0</c:v>
                </c:pt>
                <c:pt idx="287">
                  <c:v>42809.0</c:v>
                </c:pt>
                <c:pt idx="300">
                  <c:v>42902.0</c:v>
                </c:pt>
                <c:pt idx="313">
                  <c:v>43008.0</c:v>
                </c:pt>
                <c:pt idx="326">
                  <c:v>43099.0</c:v>
                </c:pt>
                <c:pt idx="339">
                  <c:v>43189.0</c:v>
                </c:pt>
                <c:pt idx="352">
                  <c:v>43281.0</c:v>
                </c:pt>
              </c:numCache>
            </c:numRef>
          </c:cat>
          <c:val>
            <c:numRef>
              <c:f>Mortgages!$J$93:$J$457</c:f>
              <c:numCache>
                <c:formatCode>0.00%</c:formatCode>
                <c:ptCount val="365"/>
                <c:pt idx="0">
                  <c:v>0.0183</c:v>
                </c:pt>
                <c:pt idx="1">
                  <c:v>0.0184</c:v>
                </c:pt>
                <c:pt idx="2">
                  <c:v>0.017</c:v>
                </c:pt>
                <c:pt idx="3">
                  <c:v>0.0173</c:v>
                </c:pt>
                <c:pt idx="4">
                  <c:v>0.0169</c:v>
                </c:pt>
                <c:pt idx="5">
                  <c:v>0.0177</c:v>
                </c:pt>
                <c:pt idx="6">
                  <c:v>0.0185</c:v>
                </c:pt>
                <c:pt idx="7">
                  <c:v>0.0186</c:v>
                </c:pt>
                <c:pt idx="8">
                  <c:v>0.0187</c:v>
                </c:pt>
                <c:pt idx="9">
                  <c:v>0.0181</c:v>
                </c:pt>
                <c:pt idx="10">
                  <c:v>0.018</c:v>
                </c:pt>
                <c:pt idx="11">
                  <c:v>0.0179</c:v>
                </c:pt>
                <c:pt idx="12">
                  <c:v>0.0183</c:v>
                </c:pt>
                <c:pt idx="13">
                  <c:v>0.018</c:v>
                </c:pt>
                <c:pt idx="14">
                  <c:v>0.0182</c:v>
                </c:pt>
                <c:pt idx="15">
                  <c:v>0.0178</c:v>
                </c:pt>
                <c:pt idx="16">
                  <c:v>0.0182</c:v>
                </c:pt>
                <c:pt idx="17">
                  <c:v>0.018</c:v>
                </c:pt>
                <c:pt idx="18">
                  <c:v>0.0187</c:v>
                </c:pt>
                <c:pt idx="19">
                  <c:v>0.0178</c:v>
                </c:pt>
                <c:pt idx="20">
                  <c:v>0.0179</c:v>
                </c:pt>
                <c:pt idx="21">
                  <c:v>0.0176</c:v>
                </c:pt>
                <c:pt idx="22">
                  <c:v>0.0178</c:v>
                </c:pt>
                <c:pt idx="23">
                  <c:v>0.0175</c:v>
                </c:pt>
                <c:pt idx="24">
                  <c:v>0.0161</c:v>
                </c:pt>
                <c:pt idx="25">
                  <c:v>0.0157</c:v>
                </c:pt>
                <c:pt idx="26">
                  <c:v>0.0162</c:v>
                </c:pt>
                <c:pt idx="27">
                  <c:v>0.016</c:v>
                </c:pt>
                <c:pt idx="28">
                  <c:v>0.017</c:v>
                </c:pt>
                <c:pt idx="29">
                  <c:v>0.0175</c:v>
                </c:pt>
                <c:pt idx="30">
                  <c:v>0.0175</c:v>
                </c:pt>
                <c:pt idx="31">
                  <c:v>0.0173</c:v>
                </c:pt>
                <c:pt idx="32">
                  <c:v>0.0178</c:v>
                </c:pt>
                <c:pt idx="33">
                  <c:v>0.0184</c:v>
                </c:pt>
                <c:pt idx="34">
                  <c:v>0.0186</c:v>
                </c:pt>
                <c:pt idx="35">
                  <c:v>0.0186</c:v>
                </c:pt>
                <c:pt idx="36">
                  <c:v>0.019</c:v>
                </c:pt>
                <c:pt idx="37">
                  <c:v>0.019</c:v>
                </c:pt>
                <c:pt idx="38">
                  <c:v>0.0186</c:v>
                </c:pt>
                <c:pt idx="39">
                  <c:v>0.0183</c:v>
                </c:pt>
                <c:pt idx="40">
                  <c:v>0.0182</c:v>
                </c:pt>
                <c:pt idx="41">
                  <c:v>0.0187</c:v>
                </c:pt>
                <c:pt idx="42">
                  <c:v>0.0185</c:v>
                </c:pt>
                <c:pt idx="43">
                  <c:v>0.0187</c:v>
                </c:pt>
                <c:pt idx="44">
                  <c:v>0.0183</c:v>
                </c:pt>
                <c:pt idx="45">
                  <c:v>0.0173</c:v>
                </c:pt>
                <c:pt idx="46">
                  <c:v>0.0169</c:v>
                </c:pt>
                <c:pt idx="47">
                  <c:v>0.0168</c:v>
                </c:pt>
                <c:pt idx="48">
                  <c:v>0.0175</c:v>
                </c:pt>
                <c:pt idx="49">
                  <c:v>0.0181</c:v>
                </c:pt>
                <c:pt idx="50">
                  <c:v>0.0173</c:v>
                </c:pt>
                <c:pt idx="51">
                  <c:v>0.0157</c:v>
                </c:pt>
                <c:pt idx="52">
                  <c:v>0.0165</c:v>
                </c:pt>
                <c:pt idx="53">
                  <c:v>0.0165</c:v>
                </c:pt>
                <c:pt idx="54">
                  <c:v>0.016</c:v>
                </c:pt>
                <c:pt idx="55">
                  <c:v>0.0149</c:v>
                </c:pt>
                <c:pt idx="56">
                  <c:v>0.0149</c:v>
                </c:pt>
                <c:pt idx="57">
                  <c:v>0.0153</c:v>
                </c:pt>
                <c:pt idx="58">
                  <c:v>0.0157</c:v>
                </c:pt>
                <c:pt idx="59">
                  <c:v>0.0162</c:v>
                </c:pt>
                <c:pt idx="60">
                  <c:v>0.0157</c:v>
                </c:pt>
                <c:pt idx="61">
                  <c:v>0.0157</c:v>
                </c:pt>
                <c:pt idx="62">
                  <c:v>0.0164</c:v>
                </c:pt>
                <c:pt idx="63">
                  <c:v>0.0158</c:v>
                </c:pt>
                <c:pt idx="64">
                  <c:v>0.0143</c:v>
                </c:pt>
                <c:pt idx="65">
                  <c:v>0.0146</c:v>
                </c:pt>
                <c:pt idx="66">
                  <c:v>0.0142</c:v>
                </c:pt>
                <c:pt idx="67">
                  <c:v>0.0136</c:v>
                </c:pt>
                <c:pt idx="68">
                  <c:v>0.014</c:v>
                </c:pt>
                <c:pt idx="69">
                  <c:v>0.0146</c:v>
                </c:pt>
                <c:pt idx="70">
                  <c:v>0.0143</c:v>
                </c:pt>
                <c:pt idx="71">
                  <c:v>0.014</c:v>
                </c:pt>
                <c:pt idx="72">
                  <c:v>0.014</c:v>
                </c:pt>
                <c:pt idx="73">
                  <c:v>0.0139</c:v>
                </c:pt>
                <c:pt idx="74">
                  <c:v>0.0148</c:v>
                </c:pt>
                <c:pt idx="75">
                  <c:v>0.0148</c:v>
                </c:pt>
                <c:pt idx="76">
                  <c:v>0.0138</c:v>
                </c:pt>
                <c:pt idx="77">
                  <c:v>0.0141</c:v>
                </c:pt>
                <c:pt idx="78">
                  <c:v>0.015</c:v>
                </c:pt>
                <c:pt idx="79">
                  <c:v>0.0153</c:v>
                </c:pt>
                <c:pt idx="80">
                  <c:v>0.0148</c:v>
                </c:pt>
                <c:pt idx="81">
                  <c:v>0.0151</c:v>
                </c:pt>
                <c:pt idx="82">
                  <c:v>0.0147</c:v>
                </c:pt>
                <c:pt idx="83">
                  <c:v>0.0147</c:v>
                </c:pt>
                <c:pt idx="84">
                  <c:v>0.0142</c:v>
                </c:pt>
                <c:pt idx="85">
                  <c:v>0.0139</c:v>
                </c:pt>
                <c:pt idx="86">
                  <c:v>0.0142</c:v>
                </c:pt>
                <c:pt idx="87">
                  <c:v>0.0149</c:v>
                </c:pt>
                <c:pt idx="88">
                  <c:v>0.015</c:v>
                </c:pt>
                <c:pt idx="89">
                  <c:v>0.0149</c:v>
                </c:pt>
                <c:pt idx="90">
                  <c:v>0.0138</c:v>
                </c:pt>
                <c:pt idx="91">
                  <c:v>0.0152</c:v>
                </c:pt>
                <c:pt idx="92">
                  <c:v>0.0144</c:v>
                </c:pt>
                <c:pt idx="93">
                  <c:v>0.0143</c:v>
                </c:pt>
                <c:pt idx="94">
                  <c:v>0.0145</c:v>
                </c:pt>
                <c:pt idx="95">
                  <c:v>0.0145</c:v>
                </c:pt>
                <c:pt idx="96">
                  <c:v>0.014</c:v>
                </c:pt>
                <c:pt idx="97">
                  <c:v>0.0142</c:v>
                </c:pt>
                <c:pt idx="98">
                  <c:v>0.0136</c:v>
                </c:pt>
                <c:pt idx="99">
                  <c:v>0.0132</c:v>
                </c:pt>
                <c:pt idx="100">
                  <c:v>0.0133</c:v>
                </c:pt>
                <c:pt idx="101">
                  <c:v>0.0125</c:v>
                </c:pt>
                <c:pt idx="102">
                  <c:v>0.0123</c:v>
                </c:pt>
                <c:pt idx="103">
                  <c:v>0.0133</c:v>
                </c:pt>
                <c:pt idx="104">
                  <c:v>0.013</c:v>
                </c:pt>
                <c:pt idx="105">
                  <c:v>0.0127</c:v>
                </c:pt>
                <c:pt idx="106">
                  <c:v>0.0125</c:v>
                </c:pt>
                <c:pt idx="107">
                  <c:v>0.0127</c:v>
                </c:pt>
                <c:pt idx="108">
                  <c:v>0.0129</c:v>
                </c:pt>
                <c:pt idx="109">
                  <c:v>0.0128</c:v>
                </c:pt>
                <c:pt idx="110">
                  <c:v>0.0125</c:v>
                </c:pt>
                <c:pt idx="111">
                  <c:v>0.0124</c:v>
                </c:pt>
                <c:pt idx="112">
                  <c:v>0.0119</c:v>
                </c:pt>
                <c:pt idx="113">
                  <c:v>0.0122</c:v>
                </c:pt>
                <c:pt idx="114">
                  <c:v>0.0131</c:v>
                </c:pt>
                <c:pt idx="115">
                  <c:v>0.0121</c:v>
                </c:pt>
                <c:pt idx="116">
                  <c:v>0.0124</c:v>
                </c:pt>
                <c:pt idx="117">
                  <c:v>0.0113</c:v>
                </c:pt>
                <c:pt idx="118">
                  <c:v>0.0112</c:v>
                </c:pt>
                <c:pt idx="119">
                  <c:v>0.0116</c:v>
                </c:pt>
                <c:pt idx="120">
                  <c:v>0.0116</c:v>
                </c:pt>
                <c:pt idx="121">
                  <c:v>0.0115</c:v>
                </c:pt>
                <c:pt idx="122">
                  <c:v>0.012</c:v>
                </c:pt>
                <c:pt idx="123">
                  <c:v>0.0121</c:v>
                </c:pt>
                <c:pt idx="124">
                  <c:v>0.0116</c:v>
                </c:pt>
                <c:pt idx="125">
                  <c:v>0.0118</c:v>
                </c:pt>
                <c:pt idx="126">
                  <c:v>0.0123</c:v>
                </c:pt>
                <c:pt idx="127">
                  <c:v>0.0117</c:v>
                </c:pt>
                <c:pt idx="128">
                  <c:v>0.0116</c:v>
                </c:pt>
                <c:pt idx="129">
                  <c:v>0.011</c:v>
                </c:pt>
                <c:pt idx="130">
                  <c:v>0.0113</c:v>
                </c:pt>
                <c:pt idx="131">
                  <c:v>0.0113</c:v>
                </c:pt>
                <c:pt idx="132">
                  <c:v>0.0114</c:v>
                </c:pt>
                <c:pt idx="133">
                  <c:v>0.0112</c:v>
                </c:pt>
                <c:pt idx="134">
                  <c:v>0.0109</c:v>
                </c:pt>
                <c:pt idx="135">
                  <c:v>0.0112</c:v>
                </c:pt>
                <c:pt idx="136">
                  <c:v>0.0113</c:v>
                </c:pt>
                <c:pt idx="137">
                  <c:v>0.0115</c:v>
                </c:pt>
                <c:pt idx="138">
                  <c:v>0.0117</c:v>
                </c:pt>
                <c:pt idx="139">
                  <c:v>0.0116</c:v>
                </c:pt>
                <c:pt idx="140">
                  <c:v>0.0108</c:v>
                </c:pt>
                <c:pt idx="141">
                  <c:v>0.011</c:v>
                </c:pt>
                <c:pt idx="142">
                  <c:v>0.0108</c:v>
                </c:pt>
                <c:pt idx="143">
                  <c:v>0.0103</c:v>
                </c:pt>
                <c:pt idx="144">
                  <c:v>0.0104</c:v>
                </c:pt>
                <c:pt idx="145">
                  <c:v>0.0105</c:v>
                </c:pt>
                <c:pt idx="146">
                  <c:v>0.0108</c:v>
                </c:pt>
                <c:pt idx="147">
                  <c:v>0.0112</c:v>
                </c:pt>
                <c:pt idx="148">
                  <c:v>0.0104</c:v>
                </c:pt>
                <c:pt idx="149">
                  <c:v>0.0114</c:v>
                </c:pt>
                <c:pt idx="150">
                  <c:v>0.0116</c:v>
                </c:pt>
                <c:pt idx="151">
                  <c:v>0.0118</c:v>
                </c:pt>
                <c:pt idx="152">
                  <c:v>0.0118</c:v>
                </c:pt>
                <c:pt idx="153">
                  <c:v>0.0114</c:v>
                </c:pt>
                <c:pt idx="154">
                  <c:v>0.0107</c:v>
                </c:pt>
                <c:pt idx="155">
                  <c:v>0.0109</c:v>
                </c:pt>
                <c:pt idx="156">
                  <c:v>0.0111</c:v>
                </c:pt>
                <c:pt idx="157">
                  <c:v>0.0117</c:v>
                </c:pt>
                <c:pt idx="158">
                  <c:v>0.0122</c:v>
                </c:pt>
                <c:pt idx="159">
                  <c:v>0.0131</c:v>
                </c:pt>
                <c:pt idx="160">
                  <c:v>0.0119</c:v>
                </c:pt>
                <c:pt idx="161">
                  <c:v>0.0115</c:v>
                </c:pt>
                <c:pt idx="162">
                  <c:v>0.0115</c:v>
                </c:pt>
                <c:pt idx="163">
                  <c:v>0.0115</c:v>
                </c:pt>
                <c:pt idx="164">
                  <c:v>0.0113</c:v>
                </c:pt>
                <c:pt idx="165">
                  <c:v>0.0117</c:v>
                </c:pt>
                <c:pt idx="166">
                  <c:v>0.0114</c:v>
                </c:pt>
                <c:pt idx="167">
                  <c:v>0.0121</c:v>
                </c:pt>
                <c:pt idx="168">
                  <c:v>0.0118</c:v>
                </c:pt>
                <c:pt idx="169">
                  <c:v>0.0107</c:v>
                </c:pt>
                <c:pt idx="170">
                  <c:v>0.0113</c:v>
                </c:pt>
                <c:pt idx="171">
                  <c:v>0.0123</c:v>
                </c:pt>
                <c:pt idx="172">
                  <c:v>0.0133</c:v>
                </c:pt>
                <c:pt idx="173">
                  <c:v>0.0129</c:v>
                </c:pt>
                <c:pt idx="174">
                  <c:v>0.0138</c:v>
                </c:pt>
                <c:pt idx="175">
                  <c:v>0.0136</c:v>
                </c:pt>
                <c:pt idx="176">
                  <c:v>0.0119</c:v>
                </c:pt>
                <c:pt idx="177">
                  <c:v>0.0116</c:v>
                </c:pt>
                <c:pt idx="178">
                  <c:v>0.0122</c:v>
                </c:pt>
                <c:pt idx="179">
                  <c:v>0.0113</c:v>
                </c:pt>
                <c:pt idx="180">
                  <c:v>0.0114</c:v>
                </c:pt>
                <c:pt idx="181">
                  <c:v>0.0122</c:v>
                </c:pt>
                <c:pt idx="182">
                  <c:v>0.0124</c:v>
                </c:pt>
                <c:pt idx="183">
                  <c:v>0.0127</c:v>
                </c:pt>
                <c:pt idx="184">
                  <c:v>0.0126</c:v>
                </c:pt>
                <c:pt idx="185">
                  <c:v>0.0126</c:v>
                </c:pt>
                <c:pt idx="186">
                  <c:v>0.0124</c:v>
                </c:pt>
                <c:pt idx="187">
                  <c:v>0.012</c:v>
                </c:pt>
                <c:pt idx="188">
                  <c:v>0.011</c:v>
                </c:pt>
                <c:pt idx="189">
                  <c:v>0.011</c:v>
                </c:pt>
                <c:pt idx="190">
                  <c:v>0.011</c:v>
                </c:pt>
                <c:pt idx="191">
                  <c:v>0.012</c:v>
                </c:pt>
                <c:pt idx="192">
                  <c:v>0.0109</c:v>
                </c:pt>
                <c:pt idx="193">
                  <c:v>0.0109</c:v>
                </c:pt>
                <c:pt idx="194">
                  <c:v>0.0114</c:v>
                </c:pt>
                <c:pt idx="195">
                  <c:v>0.0111</c:v>
                </c:pt>
                <c:pt idx="196">
                  <c:v>0.0113</c:v>
                </c:pt>
                <c:pt idx="197">
                  <c:v>0.0122</c:v>
                </c:pt>
                <c:pt idx="198">
                  <c:v>0.0115</c:v>
                </c:pt>
                <c:pt idx="199">
                  <c:v>0.0114</c:v>
                </c:pt>
                <c:pt idx="200">
                  <c:v>0.0117</c:v>
                </c:pt>
                <c:pt idx="201">
                  <c:v>0.0117</c:v>
                </c:pt>
                <c:pt idx="202">
                  <c:v>0.0125</c:v>
                </c:pt>
                <c:pt idx="203">
                  <c:v>0.0125</c:v>
                </c:pt>
                <c:pt idx="204">
                  <c:v>0.0122</c:v>
                </c:pt>
                <c:pt idx="205">
                  <c:v>0.0118</c:v>
                </c:pt>
                <c:pt idx="206">
                  <c:v>0.012</c:v>
                </c:pt>
                <c:pt idx="207">
                  <c:v>0.0118</c:v>
                </c:pt>
                <c:pt idx="208">
                  <c:v>0.0123</c:v>
                </c:pt>
                <c:pt idx="209">
                  <c:v>0.0129</c:v>
                </c:pt>
                <c:pt idx="210">
                  <c:v>0.0126</c:v>
                </c:pt>
                <c:pt idx="211">
                  <c:v>0.013</c:v>
                </c:pt>
                <c:pt idx="212">
                  <c:v>0.0124</c:v>
                </c:pt>
                <c:pt idx="213">
                  <c:v>0.0117</c:v>
                </c:pt>
                <c:pt idx="214">
                  <c:v>0.0114</c:v>
                </c:pt>
                <c:pt idx="215">
                  <c:v>0.0111</c:v>
                </c:pt>
                <c:pt idx="216">
                  <c:v>0.0115</c:v>
                </c:pt>
                <c:pt idx="217">
                  <c:v>0.0116</c:v>
                </c:pt>
                <c:pt idx="218">
                  <c:v>0.0116</c:v>
                </c:pt>
                <c:pt idx="219">
                  <c:v>0.0117</c:v>
                </c:pt>
                <c:pt idx="220">
                  <c:v>0.0119</c:v>
                </c:pt>
                <c:pt idx="221">
                  <c:v>0.0119</c:v>
                </c:pt>
                <c:pt idx="222">
                  <c:v>0.0114</c:v>
                </c:pt>
                <c:pt idx="223">
                  <c:v>0.0125</c:v>
                </c:pt>
                <c:pt idx="224">
                  <c:v>0.013</c:v>
                </c:pt>
                <c:pt idx="225">
                  <c:v>0.0131</c:v>
                </c:pt>
                <c:pt idx="226">
                  <c:v>0.013</c:v>
                </c:pt>
                <c:pt idx="227">
                  <c:v>0.0137</c:v>
                </c:pt>
                <c:pt idx="228">
                  <c:v>0.0147</c:v>
                </c:pt>
                <c:pt idx="229">
                  <c:v>0.0142</c:v>
                </c:pt>
                <c:pt idx="230">
                  <c:v>0.0142</c:v>
                </c:pt>
                <c:pt idx="231">
                  <c:v>0.0135</c:v>
                </c:pt>
                <c:pt idx="232">
                  <c:v>0.0126</c:v>
                </c:pt>
                <c:pt idx="233">
                  <c:v>0.0124</c:v>
                </c:pt>
                <c:pt idx="234">
                  <c:v>0.0127</c:v>
                </c:pt>
                <c:pt idx="235">
                  <c:v>0.0138</c:v>
                </c:pt>
                <c:pt idx="236">
                  <c:v>0.0137</c:v>
                </c:pt>
                <c:pt idx="237">
                  <c:v>0.0134</c:v>
                </c:pt>
                <c:pt idx="238">
                  <c:v>0.0127</c:v>
                </c:pt>
                <c:pt idx="239">
                  <c:v>0.0123</c:v>
                </c:pt>
                <c:pt idx="240">
                  <c:v>0.0128</c:v>
                </c:pt>
                <c:pt idx="241">
                  <c:v>0.0128</c:v>
                </c:pt>
                <c:pt idx="242">
                  <c:v>0.0121</c:v>
                </c:pt>
                <c:pt idx="243">
                  <c:v>0.0123</c:v>
                </c:pt>
                <c:pt idx="244">
                  <c:v>0.0126</c:v>
                </c:pt>
                <c:pt idx="245">
                  <c:v>0.0136</c:v>
                </c:pt>
                <c:pt idx="246">
                  <c:v>0.014</c:v>
                </c:pt>
                <c:pt idx="247">
                  <c:v>0.0135</c:v>
                </c:pt>
                <c:pt idx="248">
                  <c:v>0.0149</c:v>
                </c:pt>
                <c:pt idx="249">
                  <c:v>0.0152</c:v>
                </c:pt>
                <c:pt idx="250">
                  <c:v>0.0142</c:v>
                </c:pt>
                <c:pt idx="251">
                  <c:v>0.0135</c:v>
                </c:pt>
                <c:pt idx="252">
                  <c:v>0.014</c:v>
                </c:pt>
                <c:pt idx="253">
                  <c:v>0.0141</c:v>
                </c:pt>
                <c:pt idx="254">
                  <c:v>0.0137</c:v>
                </c:pt>
                <c:pt idx="255">
                  <c:v>0.0135</c:v>
                </c:pt>
                <c:pt idx="256">
                  <c:v>0.0131</c:v>
                </c:pt>
                <c:pt idx="257">
                  <c:v>0.0133</c:v>
                </c:pt>
                <c:pt idx="258">
                  <c:v>0.013</c:v>
                </c:pt>
                <c:pt idx="259">
                  <c:v>0.0126</c:v>
                </c:pt>
                <c:pt idx="260">
                  <c:v>0.013</c:v>
                </c:pt>
                <c:pt idx="261">
                  <c:v>0.0133</c:v>
                </c:pt>
                <c:pt idx="262">
                  <c:v>0.0114</c:v>
                </c:pt>
                <c:pt idx="263">
                  <c:v>0.0118</c:v>
                </c:pt>
                <c:pt idx="264">
                  <c:v>0.0124</c:v>
                </c:pt>
                <c:pt idx="265">
                  <c:v>0.0114</c:v>
                </c:pt>
                <c:pt idx="266">
                  <c:v>0.0126</c:v>
                </c:pt>
                <c:pt idx="267">
                  <c:v>0.0096</c:v>
                </c:pt>
                <c:pt idx="268">
                  <c:v>0.0106</c:v>
                </c:pt>
                <c:pt idx="269">
                  <c:v>0.0108</c:v>
                </c:pt>
                <c:pt idx="270">
                  <c:v>0.0109</c:v>
                </c:pt>
                <c:pt idx="271">
                  <c:v>0.0116</c:v>
                </c:pt>
                <c:pt idx="272">
                  <c:v>0.0095</c:v>
                </c:pt>
                <c:pt idx="273">
                  <c:v>0.0116</c:v>
                </c:pt>
                <c:pt idx="274">
                  <c:v>0.0125</c:v>
                </c:pt>
                <c:pt idx="275">
                  <c:v>0.0126</c:v>
                </c:pt>
                <c:pt idx="276">
                  <c:v>0.012</c:v>
                </c:pt>
                <c:pt idx="277">
                  <c:v>0.0106</c:v>
                </c:pt>
                <c:pt idx="278">
                  <c:v>0.011</c:v>
                </c:pt>
                <c:pt idx="279">
                  <c:v>0.0114</c:v>
                </c:pt>
                <c:pt idx="280">
                  <c:v>0.0119</c:v>
                </c:pt>
                <c:pt idx="281">
                  <c:v>0.0109</c:v>
                </c:pt>
                <c:pt idx="282">
                  <c:v>0.0117</c:v>
                </c:pt>
                <c:pt idx="283">
                  <c:v>0.01</c:v>
                </c:pt>
                <c:pt idx="284">
                  <c:v>0.0099</c:v>
                </c:pt>
                <c:pt idx="285">
                  <c:v>0.0116</c:v>
                </c:pt>
                <c:pt idx="286">
                  <c:v>0.0121</c:v>
                </c:pt>
                <c:pt idx="287">
                  <c:v>0.0114</c:v>
                </c:pt>
                <c:pt idx="288">
                  <c:v>0.0121</c:v>
                </c:pt>
                <c:pt idx="289">
                  <c:v>0.0129</c:v>
                </c:pt>
                <c:pt idx="290">
                  <c:v>0.0117</c:v>
                </c:pt>
                <c:pt idx="291">
                  <c:v>0.0117</c:v>
                </c:pt>
                <c:pt idx="292">
                  <c:v>0.011</c:v>
                </c:pt>
                <c:pt idx="293">
                  <c:v>0.0109</c:v>
                </c:pt>
                <c:pt idx="294">
                  <c:v>0.0123</c:v>
                </c:pt>
                <c:pt idx="295">
                  <c:v>0.0113</c:v>
                </c:pt>
                <c:pt idx="296">
                  <c:v>0.0117</c:v>
                </c:pt>
                <c:pt idx="297">
                  <c:v>0.0116</c:v>
                </c:pt>
                <c:pt idx="298">
                  <c:v>0.012</c:v>
                </c:pt>
                <c:pt idx="299">
                  <c:v>0.0119</c:v>
                </c:pt>
                <c:pt idx="300">
                  <c:v>0.0107</c:v>
                </c:pt>
                <c:pt idx="301">
                  <c:v>0.0101</c:v>
                </c:pt>
                <c:pt idx="302">
                  <c:v>0.0113</c:v>
                </c:pt>
                <c:pt idx="303">
                  <c:v>0.0115</c:v>
                </c:pt>
                <c:pt idx="304">
                  <c:v>0.0108</c:v>
                </c:pt>
                <c:pt idx="305">
                  <c:v>0.0113</c:v>
                </c:pt>
                <c:pt idx="306">
                  <c:v>0.0115</c:v>
                </c:pt>
                <c:pt idx="307">
                  <c:v>0.0115</c:v>
                </c:pt>
                <c:pt idx="308">
                  <c:v>0.0115</c:v>
                </c:pt>
                <c:pt idx="309">
                  <c:v>0.0117</c:v>
                </c:pt>
                <c:pt idx="310">
                  <c:v>0.012</c:v>
                </c:pt>
                <c:pt idx="311">
                  <c:v>0.0107</c:v>
                </c:pt>
                <c:pt idx="312">
                  <c:v>0.0102</c:v>
                </c:pt>
                <c:pt idx="313">
                  <c:v>0.01</c:v>
                </c:pt>
                <c:pt idx="314">
                  <c:v>0.0098</c:v>
                </c:pt>
                <c:pt idx="315">
                  <c:v>0.0105</c:v>
                </c:pt>
                <c:pt idx="316">
                  <c:v>0.0101</c:v>
                </c:pt>
                <c:pt idx="317">
                  <c:v>0.0095</c:v>
                </c:pt>
                <c:pt idx="318">
                  <c:v>0.0106</c:v>
                </c:pt>
                <c:pt idx="319">
                  <c:v>0.0104</c:v>
                </c:pt>
                <c:pt idx="320">
                  <c:v>0.0106</c:v>
                </c:pt>
                <c:pt idx="321">
                  <c:v>0.011</c:v>
                </c:pt>
                <c:pt idx="322">
                  <c:v>0.0099</c:v>
                </c:pt>
                <c:pt idx="323">
                  <c:v>0.0107</c:v>
                </c:pt>
                <c:pt idx="324">
                  <c:v>0.0109</c:v>
                </c:pt>
                <c:pt idx="325">
                  <c:v>0.00989999999999999</c:v>
                </c:pt>
                <c:pt idx="326">
                  <c:v>0.0108</c:v>
                </c:pt>
                <c:pt idx="327">
                  <c:v>0.00999999999999999</c:v>
                </c:pt>
                <c:pt idx="328">
                  <c:v>0.0098</c:v>
                </c:pt>
                <c:pt idx="329">
                  <c:v>0.0094</c:v>
                </c:pt>
                <c:pt idx="330">
                  <c:v>0.0107</c:v>
                </c:pt>
                <c:pt idx="331">
                  <c:v>0.0096</c:v>
                </c:pt>
                <c:pt idx="332">
                  <c:v>0.0101</c:v>
                </c:pt>
                <c:pt idx="333">
                  <c:v>0.0101</c:v>
                </c:pt>
                <c:pt idx="334">
                  <c:v>0.0101</c:v>
                </c:pt>
                <c:pt idx="335">
                  <c:v>0.0116</c:v>
                </c:pt>
                <c:pt idx="336">
                  <c:v>0.0115</c:v>
                </c:pt>
                <c:pt idx="337">
                  <c:v>0.0114</c:v>
                </c:pt>
                <c:pt idx="338">
                  <c:v>0.0115</c:v>
                </c:pt>
                <c:pt idx="339">
                  <c:v>0.0122</c:v>
                </c:pt>
                <c:pt idx="340">
                  <c:v>0.0111</c:v>
                </c:pt>
                <c:pt idx="341">
                  <c:v>0.0109</c:v>
                </c:pt>
                <c:pt idx="342">
                  <c:v>0.0107</c:v>
                </c:pt>
                <c:pt idx="343">
                  <c:v>0.0107</c:v>
                </c:pt>
                <c:pt idx="344">
                  <c:v>0.0113</c:v>
                </c:pt>
                <c:pt idx="345">
                  <c:v>0.0107</c:v>
                </c:pt>
                <c:pt idx="346">
                  <c:v>0.0101</c:v>
                </c:pt>
                <c:pt idx="347">
                  <c:v>0.0122</c:v>
                </c:pt>
                <c:pt idx="348">
                  <c:v>0.0128</c:v>
                </c:pt>
                <c:pt idx="349">
                  <c:v>0.0113</c:v>
                </c:pt>
                <c:pt idx="350">
                  <c:v>0.0117</c:v>
                </c:pt>
                <c:pt idx="351">
                  <c:v>0.0118</c:v>
                </c:pt>
                <c:pt idx="352">
                  <c:v>0.0123</c:v>
                </c:pt>
                <c:pt idx="353">
                  <c:v>0.0119</c:v>
                </c:pt>
                <c:pt idx="354">
                  <c:v>0.0119</c:v>
                </c:pt>
                <c:pt idx="355">
                  <c:v>0.0119</c:v>
                </c:pt>
                <c:pt idx="356">
                  <c:v>0.0107</c:v>
                </c:pt>
                <c:pt idx="357">
                  <c:v>0.0115</c:v>
                </c:pt>
                <c:pt idx="358">
                  <c:v>0.0116</c:v>
                </c:pt>
                <c:pt idx="359">
                  <c:v>0.0119</c:v>
                </c:pt>
                <c:pt idx="360">
                  <c:v>0.012</c:v>
                </c:pt>
                <c:pt idx="361">
                  <c:v>0.0115</c:v>
                </c:pt>
                <c:pt idx="362">
                  <c:v>0.0116</c:v>
                </c:pt>
                <c:pt idx="363">
                  <c:v>0.0113</c:v>
                </c:pt>
                <c:pt idx="364">
                  <c:v>0.0108</c:v>
                </c:pt>
              </c:numCache>
            </c:numRef>
          </c:val>
          <c:smooth val="0"/>
        </c:ser>
        <c:dLbls>
          <c:showLegendKey val="0"/>
          <c:showVal val="0"/>
          <c:showCatName val="0"/>
          <c:showSerName val="0"/>
          <c:showPercent val="0"/>
          <c:showBubbleSize val="0"/>
        </c:dLbls>
        <c:marker val="1"/>
        <c:smooth val="0"/>
        <c:axId val="-2146878232"/>
        <c:axId val="-2146889400"/>
      </c:lineChart>
      <c:dateAx>
        <c:axId val="-2146878232"/>
        <c:scaling>
          <c:orientation val="minMax"/>
        </c:scaling>
        <c:delete val="0"/>
        <c:axPos val="b"/>
        <c:numFmt formatCode="[$-409]mmm\-yy;@" sourceLinked="1"/>
        <c:majorTickMark val="out"/>
        <c:minorTickMark val="none"/>
        <c:tickLblPos val="nextTo"/>
        <c:txPr>
          <a:bodyPr rot="-5400000" vert="horz"/>
          <a:lstStyle/>
          <a:p>
            <a:pPr>
              <a:defRPr sz="1200" b="1" i="0"/>
            </a:pPr>
            <a:endParaRPr lang="en-US"/>
          </a:p>
        </c:txPr>
        <c:crossAx val="-2146889400"/>
        <c:crosses val="autoZero"/>
        <c:auto val="1"/>
        <c:lblOffset val="100"/>
        <c:baseTimeUnit val="months"/>
        <c:majorUnit val="3.0"/>
        <c:majorTimeUnit val="months"/>
      </c:dateAx>
      <c:valAx>
        <c:axId val="-2146889400"/>
        <c:scaling>
          <c:orientation val="minMax"/>
          <c:max val="0.0275"/>
          <c:min val="0.0075"/>
        </c:scaling>
        <c:delete val="0"/>
        <c:axPos val="l"/>
        <c:majorGridlines/>
        <c:numFmt formatCode="0.00%" sourceLinked="1"/>
        <c:majorTickMark val="out"/>
        <c:minorTickMark val="none"/>
        <c:tickLblPos val="nextTo"/>
        <c:spPr>
          <a:ln>
            <a:solidFill>
              <a:schemeClr val="bg1"/>
            </a:solidFill>
          </a:ln>
        </c:spPr>
        <c:txPr>
          <a:bodyPr/>
          <a:lstStyle/>
          <a:p>
            <a:pPr>
              <a:defRPr sz="1200" b="1" i="0"/>
            </a:pPr>
            <a:endParaRPr lang="en-US"/>
          </a:p>
        </c:txPr>
        <c:crossAx val="-2146878232"/>
        <c:crosses val="autoZero"/>
        <c:crossBetween val="between"/>
        <c:majorUnit val="0.0025"/>
      </c:valAx>
    </c:plotArea>
    <c:plotVisOnly val="1"/>
    <c:dispBlanksAs val="gap"/>
    <c:showDLblsOverMax val="0"/>
  </c:chart>
  <c:spPr>
    <a:ln>
      <a:noFill/>
    </a:ln>
  </c:spPr>
  <c:printSettings>
    <c:headerFooter/>
    <c:pageMargins b="1.0" l="0.75" r="0.75" t="1.0"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1800" b="0">
                <a:latin typeface="Garamond"/>
                <a:cs typeface="Garamond"/>
              </a:rPr>
              <a:t>CU I</a:t>
            </a:r>
            <a:r>
              <a:rPr lang="en-US" sz="1500" b="0">
                <a:latin typeface="Garamond"/>
                <a:cs typeface="Garamond"/>
              </a:rPr>
              <a:t>NDUSTRY</a:t>
            </a:r>
            <a:r>
              <a:rPr lang="en-US" sz="1500" b="0" baseline="0">
                <a:latin typeface="Garamond"/>
                <a:cs typeface="Garamond"/>
              </a:rPr>
              <a:t> </a:t>
            </a:r>
            <a:r>
              <a:rPr lang="en-US" sz="1800" b="0" baseline="0">
                <a:latin typeface="Garamond"/>
                <a:cs typeface="Garamond"/>
              </a:rPr>
              <a:t>L</a:t>
            </a:r>
            <a:r>
              <a:rPr lang="en-US" sz="1500" b="0" baseline="0">
                <a:latin typeface="Garamond"/>
                <a:cs typeface="Garamond"/>
              </a:rPr>
              <a:t>OAN </a:t>
            </a:r>
            <a:r>
              <a:rPr lang="en-US" sz="1800" b="0" baseline="0">
                <a:latin typeface="Garamond"/>
                <a:cs typeface="Garamond"/>
              </a:rPr>
              <a:t>G</a:t>
            </a:r>
            <a:r>
              <a:rPr lang="en-US" sz="1500" b="0" baseline="0">
                <a:latin typeface="Garamond"/>
                <a:cs typeface="Garamond"/>
              </a:rPr>
              <a:t>ROWTH</a:t>
            </a:r>
            <a:endParaRPr lang="en-US" sz="1500" b="0">
              <a:latin typeface="Garamond"/>
              <a:cs typeface="Garamond"/>
            </a:endParaRPr>
          </a:p>
        </c:rich>
      </c:tx>
      <c:layout>
        <c:manualLayout>
          <c:xMode val="edge"/>
          <c:yMode val="edge"/>
          <c:x val="0.220069283618959"/>
          <c:y val="0.117554099443863"/>
        </c:manualLayout>
      </c:layout>
      <c:overlay val="0"/>
    </c:title>
    <c:autoTitleDeleted val="0"/>
    <c:plotArea>
      <c:layout>
        <c:manualLayout>
          <c:layoutTarget val="inner"/>
          <c:xMode val="edge"/>
          <c:yMode val="edge"/>
          <c:x val="0.0721161417322835"/>
          <c:y val="0.25971752656792"/>
          <c:w val="0.894376447429365"/>
          <c:h val="0.637200319365674"/>
        </c:manualLayout>
      </c:layout>
      <c:barChart>
        <c:barDir val="col"/>
        <c:grouping val="clustered"/>
        <c:varyColors val="0"/>
        <c:ser>
          <c:idx val="3"/>
          <c:order val="3"/>
          <c:tx>
            <c:v>Recession1</c:v>
          </c:tx>
          <c:spPr>
            <a:solidFill>
              <a:schemeClr val="bg1">
                <a:lumMod val="85000"/>
              </a:schemeClr>
            </a:solidFill>
            <a:ln>
              <a:solidFill>
                <a:schemeClr val="bg1">
                  <a:lumMod val="85000"/>
                </a:schemeClr>
              </a:solidFill>
            </a:ln>
          </c:spPr>
          <c:invertIfNegative val="0"/>
          <c:val>
            <c:numRef>
              <c:f>CU!$Q$5:$Q$22</c:f>
              <c:numCache>
                <c:formatCode>0%</c:formatCode>
                <c:ptCount val="18"/>
                <c:pt idx="0">
                  <c:v>0.35</c:v>
                </c:pt>
                <c:pt idx="7">
                  <c:v>0.35</c:v>
                </c:pt>
                <c:pt idx="8">
                  <c:v>0.35</c:v>
                </c:pt>
              </c:numCache>
            </c:numRef>
          </c:val>
        </c:ser>
        <c:ser>
          <c:idx val="4"/>
          <c:order val="4"/>
          <c:tx>
            <c:v>Recession2</c:v>
          </c:tx>
          <c:spPr>
            <a:solidFill>
              <a:schemeClr val="bg1">
                <a:lumMod val="85000"/>
              </a:schemeClr>
            </a:solidFill>
          </c:spPr>
          <c:invertIfNegative val="0"/>
          <c:val>
            <c:numRef>
              <c:f>CU!$R$5:$R$22</c:f>
              <c:numCache>
                <c:formatCode>0%</c:formatCode>
                <c:ptCount val="18"/>
                <c:pt idx="0">
                  <c:v>-0.1</c:v>
                </c:pt>
                <c:pt idx="7">
                  <c:v>-0.1</c:v>
                </c:pt>
                <c:pt idx="8">
                  <c:v>-0.1</c:v>
                </c:pt>
              </c:numCache>
            </c:numRef>
          </c:val>
        </c:ser>
        <c:dLbls>
          <c:showLegendKey val="0"/>
          <c:showVal val="0"/>
          <c:showCatName val="0"/>
          <c:showSerName val="0"/>
          <c:showPercent val="0"/>
          <c:showBubbleSize val="0"/>
        </c:dLbls>
        <c:gapWidth val="0"/>
        <c:overlap val="100"/>
        <c:axId val="-2101980776"/>
        <c:axId val="-2101421384"/>
      </c:barChart>
      <c:lineChart>
        <c:grouping val="standard"/>
        <c:varyColors val="0"/>
        <c:ser>
          <c:idx val="0"/>
          <c:order val="0"/>
          <c:tx>
            <c:v>Total Industry</c:v>
          </c:tx>
          <c:spPr>
            <a:ln w="31750">
              <a:solidFill>
                <a:schemeClr val="accent1">
                  <a:lumMod val="75000"/>
                </a:schemeClr>
              </a:solidFill>
            </a:ln>
          </c:spPr>
          <c:marker>
            <c:symbol val="none"/>
          </c:marker>
          <c:cat>
            <c:numRef>
              <c:f>CU!$A$5:$A$22</c:f>
              <c:numCache>
                <c:formatCode>General</c:formatCode>
                <c:ptCount val="18"/>
                <c:pt idx="0">
                  <c:v>2001.0</c:v>
                </c:pt>
                <c:pt idx="1">
                  <c:v>2002.0</c:v>
                </c:pt>
                <c:pt idx="2">
                  <c:v>2003.0</c:v>
                </c:pt>
                <c:pt idx="3">
                  <c:v>2004.0</c:v>
                </c:pt>
                <c:pt idx="4">
                  <c:v>2005.0</c:v>
                </c:pt>
                <c:pt idx="5">
                  <c:v>2006.0</c:v>
                </c:pt>
                <c:pt idx="6">
                  <c:v>2007.0</c:v>
                </c:pt>
                <c:pt idx="7">
                  <c:v>2008.0</c:v>
                </c:pt>
                <c:pt idx="8">
                  <c:v>2009.0</c:v>
                </c:pt>
                <c:pt idx="9">
                  <c:v>2010.0</c:v>
                </c:pt>
                <c:pt idx="10">
                  <c:v>2011.0</c:v>
                </c:pt>
                <c:pt idx="11">
                  <c:v>2012.0</c:v>
                </c:pt>
                <c:pt idx="12">
                  <c:v>2013.0</c:v>
                </c:pt>
                <c:pt idx="13">
                  <c:v>2014.0</c:v>
                </c:pt>
                <c:pt idx="14">
                  <c:v>2015.0</c:v>
                </c:pt>
                <c:pt idx="15">
                  <c:v>2016.0</c:v>
                </c:pt>
                <c:pt idx="16">
                  <c:v>2017.0</c:v>
                </c:pt>
                <c:pt idx="17">
                  <c:v>2018.0</c:v>
                </c:pt>
              </c:numCache>
            </c:numRef>
          </c:cat>
          <c:val>
            <c:numRef>
              <c:f>CU!$E$5:$E$22</c:f>
              <c:numCache>
                <c:formatCode>0.0%</c:formatCode>
                <c:ptCount val="18"/>
                <c:pt idx="0">
                  <c:v>0.0700774768848518</c:v>
                </c:pt>
                <c:pt idx="1">
                  <c:v>0.0628415602527609</c:v>
                </c:pt>
                <c:pt idx="2">
                  <c:v>0.0975038419184653</c:v>
                </c:pt>
                <c:pt idx="3">
                  <c:v>0.101365264133233</c:v>
                </c:pt>
                <c:pt idx="4">
                  <c:v>0.106916128829678</c:v>
                </c:pt>
                <c:pt idx="5">
                  <c:v>0.0806667714436365</c:v>
                </c:pt>
                <c:pt idx="6">
                  <c:v>0.066599350891117</c:v>
                </c:pt>
                <c:pt idx="7">
                  <c:v>0.0708340595185974</c:v>
                </c:pt>
                <c:pt idx="8">
                  <c:v>0.0113926027211964</c:v>
                </c:pt>
                <c:pt idx="9">
                  <c:v>-0.0135134619564203</c:v>
                </c:pt>
                <c:pt idx="10">
                  <c:v>0.0120183607861914</c:v>
                </c:pt>
                <c:pt idx="11">
                  <c:v>0.0455002411948026</c:v>
                </c:pt>
                <c:pt idx="12">
                  <c:v>0.0797062583800333</c:v>
                </c:pt>
                <c:pt idx="13">
                  <c:v>0.104171803034243</c:v>
                </c:pt>
                <c:pt idx="14">
                  <c:v>0.104856084052975</c:v>
                </c:pt>
                <c:pt idx="15">
                  <c:v>0.10430483610309</c:v>
                </c:pt>
                <c:pt idx="16">
                  <c:v>0.101484734356285</c:v>
                </c:pt>
                <c:pt idx="17">
                  <c:v>0.0936657895632391</c:v>
                </c:pt>
              </c:numCache>
            </c:numRef>
          </c:val>
          <c:smooth val="0"/>
        </c:ser>
        <c:ser>
          <c:idx val="1"/>
          <c:order val="1"/>
          <c:tx>
            <c:v>$500M+</c:v>
          </c:tx>
          <c:spPr>
            <a:ln w="31750">
              <a:solidFill>
                <a:srgbClr val="FF0000"/>
              </a:solidFill>
            </a:ln>
          </c:spPr>
          <c:marker>
            <c:symbol val="none"/>
          </c:marker>
          <c:cat>
            <c:numRef>
              <c:f>CU!$A$5:$A$22</c:f>
              <c:numCache>
                <c:formatCode>General</c:formatCode>
                <c:ptCount val="18"/>
                <c:pt idx="0">
                  <c:v>2001.0</c:v>
                </c:pt>
                <c:pt idx="1">
                  <c:v>2002.0</c:v>
                </c:pt>
                <c:pt idx="2">
                  <c:v>2003.0</c:v>
                </c:pt>
                <c:pt idx="3">
                  <c:v>2004.0</c:v>
                </c:pt>
                <c:pt idx="4">
                  <c:v>2005.0</c:v>
                </c:pt>
                <c:pt idx="5">
                  <c:v>2006.0</c:v>
                </c:pt>
                <c:pt idx="6">
                  <c:v>2007.0</c:v>
                </c:pt>
                <c:pt idx="7">
                  <c:v>2008.0</c:v>
                </c:pt>
                <c:pt idx="8">
                  <c:v>2009.0</c:v>
                </c:pt>
                <c:pt idx="9">
                  <c:v>2010.0</c:v>
                </c:pt>
                <c:pt idx="10">
                  <c:v>2011.0</c:v>
                </c:pt>
                <c:pt idx="11">
                  <c:v>2012.0</c:v>
                </c:pt>
                <c:pt idx="12">
                  <c:v>2013.0</c:v>
                </c:pt>
                <c:pt idx="13">
                  <c:v>2014.0</c:v>
                </c:pt>
                <c:pt idx="14">
                  <c:v>2015.0</c:v>
                </c:pt>
                <c:pt idx="15">
                  <c:v>2016.0</c:v>
                </c:pt>
                <c:pt idx="16">
                  <c:v>2017.0</c:v>
                </c:pt>
                <c:pt idx="17">
                  <c:v>2018.0</c:v>
                </c:pt>
              </c:numCache>
            </c:numRef>
          </c:cat>
          <c:val>
            <c:numRef>
              <c:f>CU!$F$5:$F$22</c:f>
              <c:numCache>
                <c:formatCode>0.0%</c:formatCode>
                <c:ptCount val="18"/>
                <c:pt idx="0">
                  <c:v>0.23315472389053</c:v>
                </c:pt>
                <c:pt idx="1">
                  <c:v>0.178334062147656</c:v>
                </c:pt>
                <c:pt idx="2">
                  <c:v>0.198309349701962</c:v>
                </c:pt>
                <c:pt idx="3">
                  <c:v>0.154443294334549</c:v>
                </c:pt>
                <c:pt idx="4">
                  <c:v>0.179116041571614</c:v>
                </c:pt>
                <c:pt idx="5">
                  <c:v>0.145566067129825</c:v>
                </c:pt>
                <c:pt idx="6">
                  <c:v>0.123894232454922</c:v>
                </c:pt>
                <c:pt idx="7">
                  <c:v>0.123569731310517</c:v>
                </c:pt>
                <c:pt idx="8">
                  <c:v>0.0342475815837392</c:v>
                </c:pt>
                <c:pt idx="9">
                  <c:v>0.00307155663469802</c:v>
                </c:pt>
                <c:pt idx="10">
                  <c:v>0.0405058833508917</c:v>
                </c:pt>
                <c:pt idx="11">
                  <c:v>0.0712198041122579</c:v>
                </c:pt>
                <c:pt idx="12">
                  <c:v>0.112774940783501</c:v>
                </c:pt>
                <c:pt idx="13">
                  <c:v>0.144192889857744</c:v>
                </c:pt>
                <c:pt idx="14">
                  <c:v>0.142915275771796</c:v>
                </c:pt>
                <c:pt idx="15">
                  <c:v>0.132557563375816</c:v>
                </c:pt>
                <c:pt idx="16">
                  <c:v>0.131209719616188</c:v>
                </c:pt>
                <c:pt idx="17">
                  <c:v>0.11103440252886</c:v>
                </c:pt>
              </c:numCache>
            </c:numRef>
          </c:val>
          <c:smooth val="0"/>
        </c:ser>
        <c:ser>
          <c:idx val="2"/>
          <c:order val="2"/>
          <c:tx>
            <c:v>&lt;$500M</c:v>
          </c:tx>
          <c:spPr>
            <a:ln w="31750"/>
          </c:spPr>
          <c:marker>
            <c:symbol val="none"/>
          </c:marker>
          <c:cat>
            <c:numRef>
              <c:f>CU!$A$5:$A$22</c:f>
              <c:numCache>
                <c:formatCode>General</c:formatCode>
                <c:ptCount val="18"/>
                <c:pt idx="0">
                  <c:v>2001.0</c:v>
                </c:pt>
                <c:pt idx="1">
                  <c:v>2002.0</c:v>
                </c:pt>
                <c:pt idx="2">
                  <c:v>2003.0</c:v>
                </c:pt>
                <c:pt idx="3">
                  <c:v>2004.0</c:v>
                </c:pt>
                <c:pt idx="4">
                  <c:v>2005.0</c:v>
                </c:pt>
                <c:pt idx="5">
                  <c:v>2006.0</c:v>
                </c:pt>
                <c:pt idx="6">
                  <c:v>2007.0</c:v>
                </c:pt>
                <c:pt idx="7">
                  <c:v>2008.0</c:v>
                </c:pt>
                <c:pt idx="8">
                  <c:v>2009.0</c:v>
                </c:pt>
                <c:pt idx="9">
                  <c:v>2010.0</c:v>
                </c:pt>
                <c:pt idx="10">
                  <c:v>2011.0</c:v>
                </c:pt>
                <c:pt idx="11">
                  <c:v>2012.0</c:v>
                </c:pt>
                <c:pt idx="12">
                  <c:v>2013.0</c:v>
                </c:pt>
                <c:pt idx="13">
                  <c:v>2014.0</c:v>
                </c:pt>
                <c:pt idx="14">
                  <c:v>2015.0</c:v>
                </c:pt>
                <c:pt idx="15">
                  <c:v>2016.0</c:v>
                </c:pt>
                <c:pt idx="16">
                  <c:v>2017.0</c:v>
                </c:pt>
                <c:pt idx="17">
                  <c:v>2018.0</c:v>
                </c:pt>
              </c:numCache>
            </c:numRef>
          </c:cat>
          <c:val>
            <c:numRef>
              <c:f>CU!$G$5:$G$22</c:f>
              <c:numCache>
                <c:formatCode>0.0%</c:formatCode>
                <c:ptCount val="18"/>
                <c:pt idx="0">
                  <c:v>-0.012878534224761</c:v>
                </c:pt>
                <c:pt idx="1">
                  <c:v>-0.0105515434960272</c:v>
                </c:pt>
                <c:pt idx="2">
                  <c:v>0.0212150069096391</c:v>
                </c:pt>
                <c:pt idx="3">
                  <c:v>0.0542302894446332</c:v>
                </c:pt>
                <c:pt idx="4">
                  <c:v>0.0367055959532589</c:v>
                </c:pt>
                <c:pt idx="5">
                  <c:v>0.00888623737656431</c:v>
                </c:pt>
                <c:pt idx="6">
                  <c:v>-0.00535556515763865</c:v>
                </c:pt>
                <c:pt idx="7">
                  <c:v>-0.00400127650982647</c:v>
                </c:pt>
                <c:pt idx="8">
                  <c:v>-0.0251941869165415</c:v>
                </c:pt>
                <c:pt idx="9">
                  <c:v>-0.0416820997683718</c:v>
                </c:pt>
                <c:pt idx="10">
                  <c:v>-0.0386255086577413</c:v>
                </c:pt>
                <c:pt idx="11">
                  <c:v>-0.00398637149600093</c:v>
                </c:pt>
                <c:pt idx="12">
                  <c:v>0.0112750282164535</c:v>
                </c:pt>
                <c:pt idx="13">
                  <c:v>0.0130411697743572</c:v>
                </c:pt>
                <c:pt idx="14">
                  <c:v>0.0069730956734773</c:v>
                </c:pt>
                <c:pt idx="15">
                  <c:v>0.0218332766782568</c:v>
                </c:pt>
                <c:pt idx="16">
                  <c:v>0.00531338261636949</c:v>
                </c:pt>
                <c:pt idx="17">
                  <c:v>0.030434669598971</c:v>
                </c:pt>
              </c:numCache>
            </c:numRef>
          </c:val>
          <c:smooth val="0"/>
        </c:ser>
        <c:dLbls>
          <c:showLegendKey val="0"/>
          <c:showVal val="0"/>
          <c:showCatName val="0"/>
          <c:showSerName val="0"/>
          <c:showPercent val="0"/>
          <c:showBubbleSize val="0"/>
        </c:dLbls>
        <c:marker val="1"/>
        <c:smooth val="0"/>
        <c:axId val="-2101980776"/>
        <c:axId val="-2101421384"/>
      </c:lineChart>
      <c:catAx>
        <c:axId val="-2101980776"/>
        <c:scaling>
          <c:orientation val="minMax"/>
        </c:scaling>
        <c:delete val="0"/>
        <c:axPos val="b"/>
        <c:numFmt formatCode="General" sourceLinked="1"/>
        <c:majorTickMark val="out"/>
        <c:minorTickMark val="none"/>
        <c:tickLblPos val="low"/>
        <c:txPr>
          <a:bodyPr rot="-5400000" vert="horz"/>
          <a:lstStyle/>
          <a:p>
            <a:pPr>
              <a:defRPr/>
            </a:pPr>
            <a:endParaRPr lang="en-US"/>
          </a:p>
        </c:txPr>
        <c:crossAx val="-2101421384"/>
        <c:crosses val="autoZero"/>
        <c:auto val="1"/>
        <c:lblAlgn val="ctr"/>
        <c:lblOffset val="100"/>
        <c:noMultiLvlLbl val="0"/>
      </c:catAx>
      <c:valAx>
        <c:axId val="-2101421384"/>
        <c:scaling>
          <c:orientation val="minMax"/>
          <c:max val="0.35"/>
          <c:min val="-0.1"/>
        </c:scaling>
        <c:delete val="0"/>
        <c:axPos val="l"/>
        <c:majorGridlines/>
        <c:numFmt formatCode="0%" sourceLinked="0"/>
        <c:majorTickMark val="out"/>
        <c:minorTickMark val="none"/>
        <c:tickLblPos val="nextTo"/>
        <c:spPr>
          <a:ln>
            <a:solidFill>
              <a:schemeClr val="bg1"/>
            </a:solidFill>
          </a:ln>
        </c:spPr>
        <c:crossAx val="-2101980776"/>
        <c:crosses val="autoZero"/>
        <c:crossBetween val="between"/>
      </c:valAx>
    </c:plotArea>
    <c:legend>
      <c:legendPos val="r"/>
      <c:legendEntry>
        <c:idx val="0"/>
        <c:delete val="1"/>
      </c:legendEntry>
      <c:legendEntry>
        <c:idx val="1"/>
        <c:delete val="1"/>
      </c:legendEntry>
      <c:layout>
        <c:manualLayout>
          <c:xMode val="edge"/>
          <c:yMode val="edge"/>
          <c:x val="0.336176470588235"/>
          <c:y val="0.331560211442101"/>
          <c:w val="0.657777777777778"/>
          <c:h val="0.0627984545410084"/>
        </c:manualLayout>
      </c:layout>
      <c:overlay val="0"/>
    </c:legend>
    <c:plotVisOnly val="1"/>
    <c:dispBlanksAs val="gap"/>
    <c:showDLblsOverMax val="0"/>
  </c:chart>
  <c:spPr>
    <a:ln>
      <a:noFill/>
    </a:ln>
  </c:spPr>
  <c:printSettings>
    <c:headerFooter/>
    <c:pageMargins b="1.0" l="0.75" r="0.75" t="1.0" header="0.5" footer="0.5"/>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850301151721706"/>
          <c:y val="0.258547102009463"/>
          <c:w val="0.891169831712212"/>
          <c:h val="0.706112268816045"/>
        </c:manualLayout>
      </c:layout>
      <c:lineChart>
        <c:grouping val="standard"/>
        <c:varyColors val="0"/>
        <c:ser>
          <c:idx val="0"/>
          <c:order val="0"/>
          <c:tx>
            <c:v>DJIA</c:v>
          </c:tx>
          <c:spPr>
            <a:effectLst>
              <a:outerShdw blurRad="50800" dist="38100" dir="2700000" algn="tl" rotWithShape="0">
                <a:schemeClr val="bg1">
                  <a:lumMod val="65000"/>
                  <a:alpha val="43000"/>
                </a:schemeClr>
              </a:outerShdw>
            </a:effectLst>
          </c:spPr>
          <c:marker>
            <c:symbol val="none"/>
          </c:marker>
          <c:cat>
            <c:strRef>
              <c:f>EQUITY!$A$3:$A$2610</c:f>
              <c:strCache>
                <c:ptCount val="2469"/>
                <c:pt idx="0">
                  <c:v>09</c:v>
                </c:pt>
                <c:pt idx="121">
                  <c:v>10</c:v>
                </c:pt>
                <c:pt idx="382">
                  <c:v>11</c:v>
                </c:pt>
                <c:pt idx="642">
                  <c:v>12</c:v>
                </c:pt>
                <c:pt idx="903">
                  <c:v>13</c:v>
                </c:pt>
                <c:pt idx="1164">
                  <c:v>14</c:v>
                </c:pt>
                <c:pt idx="1425">
                  <c:v>15</c:v>
                </c:pt>
                <c:pt idx="1686">
                  <c:v>16</c:v>
                </c:pt>
                <c:pt idx="1947">
                  <c:v>17</c:v>
                </c:pt>
                <c:pt idx="2207">
                  <c:v>18</c:v>
                </c:pt>
                <c:pt idx="2468">
                  <c:v>19</c:v>
                </c:pt>
              </c:strCache>
            </c:strRef>
          </c:cat>
          <c:val>
            <c:numRef>
              <c:f>EQUITY!$C$3:$C$2610</c:f>
              <c:numCache>
                <c:formatCode>0.00</c:formatCode>
                <c:ptCount val="2608"/>
                <c:pt idx="0">
                  <c:v>8711.82</c:v>
                </c:pt>
                <c:pt idx="1">
                  <c:v>8743.94</c:v>
                </c:pt>
                <c:pt idx="2">
                  <c:v>8848.15</c:v>
                </c:pt>
                <c:pt idx="3">
                  <c:v>8915.94</c:v>
                </c:pt>
                <c:pt idx="4">
                  <c:v>8881.26</c:v>
                </c:pt>
                <c:pt idx="5">
                  <c:v>9069.29</c:v>
                </c:pt>
                <c:pt idx="6">
                  <c:v>9093.24</c:v>
                </c:pt>
                <c:pt idx="7">
                  <c:v>9108.51</c:v>
                </c:pt>
                <c:pt idx="8">
                  <c:v>9096.719999999999</c:v>
                </c:pt>
                <c:pt idx="9">
                  <c:v>9070.719999999999</c:v>
                </c:pt>
                <c:pt idx="10">
                  <c:v>9154.459999999999</c:v>
                </c:pt>
                <c:pt idx="11">
                  <c:v>9171.61</c:v>
                </c:pt>
                <c:pt idx="12">
                  <c:v>9286.559999999999</c:v>
                </c:pt>
                <c:pt idx="13">
                  <c:v>9320.19</c:v>
                </c:pt>
                <c:pt idx="14">
                  <c:v>9280.969999999999</c:v>
                </c:pt>
                <c:pt idx="15">
                  <c:v>9256.26</c:v>
                </c:pt>
                <c:pt idx="16">
                  <c:v>9370.07</c:v>
                </c:pt>
                <c:pt idx="17">
                  <c:v>9337.950000000001</c:v>
                </c:pt>
                <c:pt idx="18">
                  <c:v>9241.450000000001</c:v>
                </c:pt>
                <c:pt idx="19">
                  <c:v>9361.61</c:v>
                </c:pt>
                <c:pt idx="20">
                  <c:v>9398.19</c:v>
                </c:pt>
                <c:pt idx="21">
                  <c:v>9321.4</c:v>
                </c:pt>
                <c:pt idx="22">
                  <c:v>9135.34</c:v>
                </c:pt>
                <c:pt idx="23">
                  <c:v>9217.94</c:v>
                </c:pt>
                <c:pt idx="24">
                  <c:v>9279.16</c:v>
                </c:pt>
                <c:pt idx="25">
                  <c:v>9350.049999999999</c:v>
                </c:pt>
                <c:pt idx="26">
                  <c:v>9505.959999999999</c:v>
                </c:pt>
                <c:pt idx="27">
                  <c:v>9509.28</c:v>
                </c:pt>
                <c:pt idx="28">
                  <c:v>9539.29</c:v>
                </c:pt>
                <c:pt idx="29">
                  <c:v>9543.52</c:v>
                </c:pt>
                <c:pt idx="30">
                  <c:v>9580.629999999999</c:v>
                </c:pt>
                <c:pt idx="31">
                  <c:v>9544.2</c:v>
                </c:pt>
                <c:pt idx="32">
                  <c:v>9496.28</c:v>
                </c:pt>
                <c:pt idx="33">
                  <c:v>9310.6</c:v>
                </c:pt>
                <c:pt idx="34">
                  <c:v>9280.67</c:v>
                </c:pt>
                <c:pt idx="35">
                  <c:v>9344.61</c:v>
                </c:pt>
                <c:pt idx="36">
                  <c:v>9441.27</c:v>
                </c:pt>
                <c:pt idx="37" formatCode="General">
                  <c:v>#N/A</c:v>
                </c:pt>
                <c:pt idx="38">
                  <c:v>9497.34</c:v>
                </c:pt>
                <c:pt idx="39">
                  <c:v>9547.219999999999</c:v>
                </c:pt>
                <c:pt idx="40">
                  <c:v>9627.48</c:v>
                </c:pt>
                <c:pt idx="41">
                  <c:v>9605.41</c:v>
                </c:pt>
                <c:pt idx="42">
                  <c:v>9626.799999999999</c:v>
                </c:pt>
                <c:pt idx="43">
                  <c:v>9683.41</c:v>
                </c:pt>
                <c:pt idx="44">
                  <c:v>9791.709999999999</c:v>
                </c:pt>
                <c:pt idx="45">
                  <c:v>9783.92</c:v>
                </c:pt>
                <c:pt idx="46">
                  <c:v>9820.2</c:v>
                </c:pt>
                <c:pt idx="47">
                  <c:v>9778.860000000001</c:v>
                </c:pt>
                <c:pt idx="48">
                  <c:v>9829.870000000001</c:v>
                </c:pt>
                <c:pt idx="49">
                  <c:v>9748.549999999999</c:v>
                </c:pt>
                <c:pt idx="50">
                  <c:v>9707.44</c:v>
                </c:pt>
                <c:pt idx="51">
                  <c:v>9665.19</c:v>
                </c:pt>
                <c:pt idx="52">
                  <c:v>9789.360000000001</c:v>
                </c:pt>
                <c:pt idx="53">
                  <c:v>9742.2</c:v>
                </c:pt>
                <c:pt idx="54">
                  <c:v>9712.28</c:v>
                </c:pt>
                <c:pt idx="55">
                  <c:v>9509.28</c:v>
                </c:pt>
                <c:pt idx="56">
                  <c:v>9487.67</c:v>
                </c:pt>
                <c:pt idx="57">
                  <c:v>9599.75</c:v>
                </c:pt>
                <c:pt idx="58">
                  <c:v>9731.25</c:v>
                </c:pt>
                <c:pt idx="59">
                  <c:v>9725.58</c:v>
                </c:pt>
                <c:pt idx="60">
                  <c:v>9786.870000000001</c:v>
                </c:pt>
                <c:pt idx="61">
                  <c:v>9864.94</c:v>
                </c:pt>
                <c:pt idx="62">
                  <c:v>9885.799999999999</c:v>
                </c:pt>
                <c:pt idx="63">
                  <c:v>9871.059999999999</c:v>
                </c:pt>
                <c:pt idx="64">
                  <c:v>10015.86</c:v>
                </c:pt>
                <c:pt idx="65">
                  <c:v>10062.94</c:v>
                </c:pt>
                <c:pt idx="66">
                  <c:v>9995.91</c:v>
                </c:pt>
                <c:pt idx="67">
                  <c:v>10092.19</c:v>
                </c:pt>
                <c:pt idx="68">
                  <c:v>10041.48</c:v>
                </c:pt>
                <c:pt idx="69">
                  <c:v>9949.360000000001</c:v>
                </c:pt>
                <c:pt idx="70">
                  <c:v>10081.31</c:v>
                </c:pt>
                <c:pt idx="71">
                  <c:v>9972.18</c:v>
                </c:pt>
                <c:pt idx="72">
                  <c:v>9867.959999999999</c:v>
                </c:pt>
                <c:pt idx="73">
                  <c:v>9882.17</c:v>
                </c:pt>
                <c:pt idx="74">
                  <c:v>9762.69</c:v>
                </c:pt>
                <c:pt idx="75">
                  <c:v>9962.58</c:v>
                </c:pt>
                <c:pt idx="76">
                  <c:v>9712.73</c:v>
                </c:pt>
                <c:pt idx="77">
                  <c:v>9789.44</c:v>
                </c:pt>
                <c:pt idx="78">
                  <c:v>9771.91</c:v>
                </c:pt>
                <c:pt idx="79">
                  <c:v>9802.139999999999</c:v>
                </c:pt>
                <c:pt idx="80">
                  <c:v>10005.96</c:v>
                </c:pt>
                <c:pt idx="81">
                  <c:v>10023.42</c:v>
                </c:pt>
                <c:pt idx="82">
                  <c:v>10226.94</c:v>
                </c:pt>
                <c:pt idx="83">
                  <c:v>10246.97</c:v>
                </c:pt>
                <c:pt idx="84">
                  <c:v>10291.26</c:v>
                </c:pt>
                <c:pt idx="85">
                  <c:v>10197.47</c:v>
                </c:pt>
                <c:pt idx="86">
                  <c:v>10270.47</c:v>
                </c:pt>
                <c:pt idx="87">
                  <c:v>10406.96</c:v>
                </c:pt>
                <c:pt idx="88">
                  <c:v>10437.42</c:v>
                </c:pt>
                <c:pt idx="89">
                  <c:v>10426.31</c:v>
                </c:pt>
                <c:pt idx="90">
                  <c:v>10332.44</c:v>
                </c:pt>
                <c:pt idx="91">
                  <c:v>10318.16</c:v>
                </c:pt>
                <c:pt idx="92">
                  <c:v>10450.95</c:v>
                </c:pt>
                <c:pt idx="93">
                  <c:v>10433.71</c:v>
                </c:pt>
                <c:pt idx="94">
                  <c:v>10464.4</c:v>
                </c:pt>
                <c:pt idx="95" formatCode="General">
                  <c:v>#N/A</c:v>
                </c:pt>
                <c:pt idx="96">
                  <c:v>10309.92</c:v>
                </c:pt>
                <c:pt idx="97">
                  <c:v>10344.84</c:v>
                </c:pt>
                <c:pt idx="98">
                  <c:v>10471.58</c:v>
                </c:pt>
                <c:pt idx="99">
                  <c:v>10452.68</c:v>
                </c:pt>
                <c:pt idx="100">
                  <c:v>10366.15</c:v>
                </c:pt>
                <c:pt idx="101">
                  <c:v>10388.9</c:v>
                </c:pt>
                <c:pt idx="102">
                  <c:v>10390.11</c:v>
                </c:pt>
                <c:pt idx="103">
                  <c:v>10285.97</c:v>
                </c:pt>
                <c:pt idx="104">
                  <c:v>10337.05</c:v>
                </c:pt>
                <c:pt idx="105">
                  <c:v>10405.83</c:v>
                </c:pt>
                <c:pt idx="106">
                  <c:v>10471.5</c:v>
                </c:pt>
                <c:pt idx="107">
                  <c:v>10501.05</c:v>
                </c:pt>
                <c:pt idx="108">
                  <c:v>10452.0</c:v>
                </c:pt>
                <c:pt idx="109">
                  <c:v>10441.12</c:v>
                </c:pt>
                <c:pt idx="110">
                  <c:v>10308.26</c:v>
                </c:pt>
                <c:pt idx="111">
                  <c:v>10328.89</c:v>
                </c:pt>
                <c:pt idx="112">
                  <c:v>10414.14</c:v>
                </c:pt>
                <c:pt idx="113">
                  <c:v>10464.93</c:v>
                </c:pt>
                <c:pt idx="114">
                  <c:v>10466.44</c:v>
                </c:pt>
                <c:pt idx="115">
                  <c:v>10520.1</c:v>
                </c:pt>
                <c:pt idx="116" formatCode="General">
                  <c:v>#N/A</c:v>
                </c:pt>
                <c:pt idx="117">
                  <c:v>10547.08</c:v>
                </c:pt>
                <c:pt idx="118">
                  <c:v>10545.41</c:v>
                </c:pt>
                <c:pt idx="119">
                  <c:v>10548.51</c:v>
                </c:pt>
                <c:pt idx="120">
                  <c:v>10428.05</c:v>
                </c:pt>
                <c:pt idx="121" formatCode="General">
                  <c:v>#N/A</c:v>
                </c:pt>
                <c:pt idx="122">
                  <c:v>10583.96</c:v>
                </c:pt>
                <c:pt idx="123">
                  <c:v>10572.02</c:v>
                </c:pt>
                <c:pt idx="124">
                  <c:v>10573.68</c:v>
                </c:pt>
                <c:pt idx="125">
                  <c:v>10606.86</c:v>
                </c:pt>
                <c:pt idx="126">
                  <c:v>10618.19</c:v>
                </c:pt>
                <c:pt idx="127">
                  <c:v>10663.99</c:v>
                </c:pt>
                <c:pt idx="128">
                  <c:v>10627.26</c:v>
                </c:pt>
                <c:pt idx="129">
                  <c:v>10680.77</c:v>
                </c:pt>
                <c:pt idx="130">
                  <c:v>10710.55</c:v>
                </c:pt>
                <c:pt idx="131">
                  <c:v>10609.65</c:v>
                </c:pt>
                <c:pt idx="132" formatCode="General">
                  <c:v>#N/A</c:v>
                </c:pt>
                <c:pt idx="133">
                  <c:v>10725.43</c:v>
                </c:pt>
                <c:pt idx="134">
                  <c:v>10603.15</c:v>
                </c:pt>
                <c:pt idx="135">
                  <c:v>10389.88</c:v>
                </c:pt>
                <c:pt idx="136">
                  <c:v>10172.98</c:v>
                </c:pt>
                <c:pt idx="137">
                  <c:v>10196.86</c:v>
                </c:pt>
                <c:pt idx="138">
                  <c:v>10194.29</c:v>
                </c:pt>
                <c:pt idx="139">
                  <c:v>10236.16</c:v>
                </c:pt>
                <c:pt idx="140">
                  <c:v>10120.46</c:v>
                </c:pt>
                <c:pt idx="141">
                  <c:v>10067.33</c:v>
                </c:pt>
                <c:pt idx="142">
                  <c:v>10185.53</c:v>
                </c:pt>
                <c:pt idx="143">
                  <c:v>10296.85</c:v>
                </c:pt>
                <c:pt idx="144">
                  <c:v>10270.55</c:v>
                </c:pt>
                <c:pt idx="145">
                  <c:v>10002.18</c:v>
                </c:pt>
                <c:pt idx="146">
                  <c:v>10012.23</c:v>
                </c:pt>
                <c:pt idx="147">
                  <c:v>9908.389999999999</c:v>
                </c:pt>
                <c:pt idx="148">
                  <c:v>10058.64</c:v>
                </c:pt>
                <c:pt idx="149">
                  <c:v>10038.38</c:v>
                </c:pt>
                <c:pt idx="150">
                  <c:v>10144.19</c:v>
                </c:pt>
                <c:pt idx="151">
                  <c:v>10099.14</c:v>
                </c:pt>
                <c:pt idx="152" formatCode="General">
                  <c:v>#N/A</c:v>
                </c:pt>
                <c:pt idx="153">
                  <c:v>10268.81</c:v>
                </c:pt>
                <c:pt idx="154">
                  <c:v>10309.24</c:v>
                </c:pt>
                <c:pt idx="155">
                  <c:v>10392.9</c:v>
                </c:pt>
                <c:pt idx="156">
                  <c:v>10402.35</c:v>
                </c:pt>
                <c:pt idx="157">
                  <c:v>10383.38</c:v>
                </c:pt>
                <c:pt idx="158">
                  <c:v>10282.41</c:v>
                </c:pt>
                <c:pt idx="159">
                  <c:v>10374.16</c:v>
                </c:pt>
                <c:pt idx="160">
                  <c:v>10321.03</c:v>
                </c:pt>
                <c:pt idx="161">
                  <c:v>10325.26</c:v>
                </c:pt>
                <c:pt idx="162">
                  <c:v>10403.79</c:v>
                </c:pt>
                <c:pt idx="163">
                  <c:v>10405.98</c:v>
                </c:pt>
                <c:pt idx="164">
                  <c:v>10396.76</c:v>
                </c:pt>
                <c:pt idx="165">
                  <c:v>10444.14</c:v>
                </c:pt>
                <c:pt idx="166">
                  <c:v>10566.2</c:v>
                </c:pt>
                <c:pt idx="167">
                  <c:v>10552.52</c:v>
                </c:pt>
                <c:pt idx="168">
                  <c:v>10564.38</c:v>
                </c:pt>
                <c:pt idx="169">
                  <c:v>10567.33</c:v>
                </c:pt>
                <c:pt idx="170">
                  <c:v>10611.84</c:v>
                </c:pt>
                <c:pt idx="171">
                  <c:v>10624.69</c:v>
                </c:pt>
                <c:pt idx="172">
                  <c:v>10642.15</c:v>
                </c:pt>
                <c:pt idx="173">
                  <c:v>10685.98</c:v>
                </c:pt>
                <c:pt idx="174">
                  <c:v>10733.67</c:v>
                </c:pt>
                <c:pt idx="175">
                  <c:v>10779.17</c:v>
                </c:pt>
                <c:pt idx="176">
                  <c:v>10741.98</c:v>
                </c:pt>
                <c:pt idx="177">
                  <c:v>10785.89</c:v>
                </c:pt>
                <c:pt idx="178">
                  <c:v>10888.83</c:v>
                </c:pt>
                <c:pt idx="179">
                  <c:v>10836.15</c:v>
                </c:pt>
                <c:pt idx="180">
                  <c:v>10841.21</c:v>
                </c:pt>
                <c:pt idx="181">
                  <c:v>10850.36</c:v>
                </c:pt>
                <c:pt idx="182">
                  <c:v>10895.86</c:v>
                </c:pt>
                <c:pt idx="183">
                  <c:v>10907.42</c:v>
                </c:pt>
                <c:pt idx="184">
                  <c:v>10856.63</c:v>
                </c:pt>
                <c:pt idx="185">
                  <c:v>10927.07</c:v>
                </c:pt>
                <c:pt idx="186" formatCode="General">
                  <c:v>#N/A</c:v>
                </c:pt>
                <c:pt idx="187">
                  <c:v>10973.55</c:v>
                </c:pt>
                <c:pt idx="188">
                  <c:v>10969.99</c:v>
                </c:pt>
                <c:pt idx="189">
                  <c:v>10897.52</c:v>
                </c:pt>
                <c:pt idx="190">
                  <c:v>10927.07</c:v>
                </c:pt>
                <c:pt idx="191">
                  <c:v>10997.35</c:v>
                </c:pt>
                <c:pt idx="192">
                  <c:v>11005.97</c:v>
                </c:pt>
                <c:pt idx="193">
                  <c:v>11019.42</c:v>
                </c:pt>
                <c:pt idx="194">
                  <c:v>11123.11</c:v>
                </c:pt>
                <c:pt idx="195">
                  <c:v>11144.57</c:v>
                </c:pt>
                <c:pt idx="196">
                  <c:v>11018.66</c:v>
                </c:pt>
                <c:pt idx="197">
                  <c:v>11092.05</c:v>
                </c:pt>
                <c:pt idx="198">
                  <c:v>11117.06</c:v>
                </c:pt>
                <c:pt idx="199">
                  <c:v>11124.92</c:v>
                </c:pt>
                <c:pt idx="200">
                  <c:v>11134.29</c:v>
                </c:pt>
                <c:pt idx="201">
                  <c:v>11204.28</c:v>
                </c:pt>
                <c:pt idx="202">
                  <c:v>11205.03</c:v>
                </c:pt>
                <c:pt idx="203">
                  <c:v>10991.99</c:v>
                </c:pt>
                <c:pt idx="204">
                  <c:v>11045.27</c:v>
                </c:pt>
                <c:pt idx="205">
                  <c:v>11167.32</c:v>
                </c:pt>
                <c:pt idx="206">
                  <c:v>11008.61</c:v>
                </c:pt>
                <c:pt idx="207">
                  <c:v>11151.83</c:v>
                </c:pt>
                <c:pt idx="208">
                  <c:v>10926.77</c:v>
                </c:pt>
                <c:pt idx="209">
                  <c:v>10868.12</c:v>
                </c:pt>
                <c:pt idx="210">
                  <c:v>10520.32</c:v>
                </c:pt>
                <c:pt idx="211">
                  <c:v>10380.43</c:v>
                </c:pt>
                <c:pt idx="212">
                  <c:v>10785.14</c:v>
                </c:pt>
                <c:pt idx="213">
                  <c:v>10748.26</c:v>
                </c:pt>
                <c:pt idx="214">
                  <c:v>10896.91</c:v>
                </c:pt>
                <c:pt idx="215">
                  <c:v>10782.95</c:v>
                </c:pt>
                <c:pt idx="216">
                  <c:v>10620.16</c:v>
                </c:pt>
                <c:pt idx="217">
                  <c:v>10625.83</c:v>
                </c:pt>
                <c:pt idx="218">
                  <c:v>10510.95</c:v>
                </c:pt>
                <c:pt idx="219">
                  <c:v>10444.37</c:v>
                </c:pt>
                <c:pt idx="220">
                  <c:v>10068.01</c:v>
                </c:pt>
                <c:pt idx="221">
                  <c:v>10193.39</c:v>
                </c:pt>
                <c:pt idx="222">
                  <c:v>10066.57</c:v>
                </c:pt>
                <c:pt idx="223">
                  <c:v>10043.75</c:v>
                </c:pt>
                <c:pt idx="224">
                  <c:v>9974.450000000001</c:v>
                </c:pt>
                <c:pt idx="225">
                  <c:v>10258.99</c:v>
                </c:pt>
                <c:pt idx="226">
                  <c:v>10136.63</c:v>
                </c:pt>
                <c:pt idx="227" formatCode="General">
                  <c:v>#N/A</c:v>
                </c:pt>
                <c:pt idx="228">
                  <c:v>10024.02</c:v>
                </c:pt>
                <c:pt idx="229">
                  <c:v>10249.54</c:v>
                </c:pt>
                <c:pt idx="230">
                  <c:v>10255.28</c:v>
                </c:pt>
                <c:pt idx="231">
                  <c:v>9931.969999999999</c:v>
                </c:pt>
                <c:pt idx="232">
                  <c:v>9816.49</c:v>
                </c:pt>
                <c:pt idx="233">
                  <c:v>9939.98</c:v>
                </c:pt>
                <c:pt idx="234">
                  <c:v>9899.25</c:v>
                </c:pt>
                <c:pt idx="235">
                  <c:v>10172.53</c:v>
                </c:pt>
                <c:pt idx="236">
                  <c:v>10211.07</c:v>
                </c:pt>
                <c:pt idx="237">
                  <c:v>10190.89</c:v>
                </c:pt>
                <c:pt idx="238">
                  <c:v>10404.77</c:v>
                </c:pt>
                <c:pt idx="239">
                  <c:v>10409.46</c:v>
                </c:pt>
                <c:pt idx="240">
                  <c:v>10434.17</c:v>
                </c:pt>
                <c:pt idx="241">
                  <c:v>10450.64</c:v>
                </c:pt>
                <c:pt idx="242">
                  <c:v>10442.41</c:v>
                </c:pt>
                <c:pt idx="243">
                  <c:v>10293.52</c:v>
                </c:pt>
                <c:pt idx="244">
                  <c:v>10298.44</c:v>
                </c:pt>
                <c:pt idx="245">
                  <c:v>10152.8</c:v>
                </c:pt>
                <c:pt idx="246">
                  <c:v>10143.81</c:v>
                </c:pt>
                <c:pt idx="247">
                  <c:v>10138.52</c:v>
                </c:pt>
                <c:pt idx="248">
                  <c:v>9870.299999999999</c:v>
                </c:pt>
                <c:pt idx="249">
                  <c:v>9774.02</c:v>
                </c:pt>
                <c:pt idx="250">
                  <c:v>9732.53</c:v>
                </c:pt>
                <c:pt idx="251">
                  <c:v>9686.48</c:v>
                </c:pt>
                <c:pt idx="252" formatCode="General">
                  <c:v>#N/A</c:v>
                </c:pt>
                <c:pt idx="253">
                  <c:v>9743.62</c:v>
                </c:pt>
                <c:pt idx="254">
                  <c:v>10018.28</c:v>
                </c:pt>
                <c:pt idx="255">
                  <c:v>10138.99</c:v>
                </c:pt>
                <c:pt idx="256">
                  <c:v>10198.03</c:v>
                </c:pt>
                <c:pt idx="257">
                  <c:v>10216.27</c:v>
                </c:pt>
                <c:pt idx="258">
                  <c:v>10363.02</c:v>
                </c:pt>
                <c:pt idx="259">
                  <c:v>10366.72</c:v>
                </c:pt>
                <c:pt idx="260">
                  <c:v>10359.31</c:v>
                </c:pt>
                <c:pt idx="261">
                  <c:v>10097.9</c:v>
                </c:pt>
                <c:pt idx="262">
                  <c:v>10154.43</c:v>
                </c:pt>
                <c:pt idx="263">
                  <c:v>10229.96</c:v>
                </c:pt>
                <c:pt idx="264">
                  <c:v>10120.53</c:v>
                </c:pt>
                <c:pt idx="265">
                  <c:v>10322.3</c:v>
                </c:pt>
                <c:pt idx="266">
                  <c:v>10424.62</c:v>
                </c:pt>
                <c:pt idx="267">
                  <c:v>10525.43</c:v>
                </c:pt>
                <c:pt idx="268">
                  <c:v>10537.69</c:v>
                </c:pt>
                <c:pt idx="269">
                  <c:v>10497.88</c:v>
                </c:pt>
                <c:pt idx="270">
                  <c:v>10467.16</c:v>
                </c:pt>
                <c:pt idx="271">
                  <c:v>10465.94</c:v>
                </c:pt>
                <c:pt idx="272">
                  <c:v>10674.38</c:v>
                </c:pt>
                <c:pt idx="273">
                  <c:v>10636.38</c:v>
                </c:pt>
                <c:pt idx="274">
                  <c:v>10680.43</c:v>
                </c:pt>
                <c:pt idx="275">
                  <c:v>10674.98</c:v>
                </c:pt>
                <c:pt idx="276">
                  <c:v>10653.56</c:v>
                </c:pt>
                <c:pt idx="277">
                  <c:v>10698.75</c:v>
                </c:pt>
                <c:pt idx="278">
                  <c:v>10644.25</c:v>
                </c:pt>
                <c:pt idx="279">
                  <c:v>10378.83</c:v>
                </c:pt>
                <c:pt idx="280">
                  <c:v>10319.95</c:v>
                </c:pt>
                <c:pt idx="281">
                  <c:v>10303.15</c:v>
                </c:pt>
                <c:pt idx="282">
                  <c:v>10302.01</c:v>
                </c:pt>
                <c:pt idx="283">
                  <c:v>10405.85</c:v>
                </c:pt>
                <c:pt idx="284">
                  <c:v>10415.54</c:v>
                </c:pt>
                <c:pt idx="285">
                  <c:v>10271.21</c:v>
                </c:pt>
                <c:pt idx="286">
                  <c:v>10213.62</c:v>
                </c:pt>
                <c:pt idx="287">
                  <c:v>10174.41</c:v>
                </c:pt>
                <c:pt idx="288">
                  <c:v>10040.45</c:v>
                </c:pt>
                <c:pt idx="289">
                  <c:v>10060.06</c:v>
                </c:pt>
                <c:pt idx="290">
                  <c:v>9985.809999999999</c:v>
                </c:pt>
                <c:pt idx="291">
                  <c:v>10150.65</c:v>
                </c:pt>
                <c:pt idx="292">
                  <c:v>10009.73</c:v>
                </c:pt>
                <c:pt idx="293">
                  <c:v>10014.72</c:v>
                </c:pt>
                <c:pt idx="294">
                  <c:v>10269.47</c:v>
                </c:pt>
                <c:pt idx="295">
                  <c:v>10320.1</c:v>
                </c:pt>
                <c:pt idx="296">
                  <c:v>10447.93</c:v>
                </c:pt>
                <c:pt idx="297" formatCode="General">
                  <c:v>#N/A</c:v>
                </c:pt>
                <c:pt idx="298">
                  <c:v>10340.69</c:v>
                </c:pt>
                <c:pt idx="299">
                  <c:v>10387.01</c:v>
                </c:pt>
                <c:pt idx="300">
                  <c:v>10415.24</c:v>
                </c:pt>
                <c:pt idx="301">
                  <c:v>10462.77</c:v>
                </c:pt>
                <c:pt idx="302">
                  <c:v>10544.13</c:v>
                </c:pt>
                <c:pt idx="303">
                  <c:v>10526.49</c:v>
                </c:pt>
                <c:pt idx="304">
                  <c:v>10572.73</c:v>
                </c:pt>
                <c:pt idx="305">
                  <c:v>10594.83</c:v>
                </c:pt>
                <c:pt idx="306">
                  <c:v>10607.85</c:v>
                </c:pt>
                <c:pt idx="307">
                  <c:v>10753.62</c:v>
                </c:pt>
                <c:pt idx="308">
                  <c:v>10761.03</c:v>
                </c:pt>
                <c:pt idx="309">
                  <c:v>10739.31</c:v>
                </c:pt>
                <c:pt idx="310">
                  <c:v>10662.42</c:v>
                </c:pt>
                <c:pt idx="311">
                  <c:v>10860.26</c:v>
                </c:pt>
                <c:pt idx="312">
                  <c:v>10812.04</c:v>
                </c:pt>
                <c:pt idx="313">
                  <c:v>10858.14</c:v>
                </c:pt>
                <c:pt idx="314">
                  <c:v>10835.28</c:v>
                </c:pt>
                <c:pt idx="315">
                  <c:v>10788.05</c:v>
                </c:pt>
                <c:pt idx="316">
                  <c:v>10829.68</c:v>
                </c:pt>
                <c:pt idx="317">
                  <c:v>10751.27</c:v>
                </c:pt>
                <c:pt idx="318">
                  <c:v>10944.72</c:v>
                </c:pt>
                <c:pt idx="319">
                  <c:v>10967.65</c:v>
                </c:pt>
                <c:pt idx="320">
                  <c:v>10948.58</c:v>
                </c:pt>
                <c:pt idx="321">
                  <c:v>11006.48</c:v>
                </c:pt>
                <c:pt idx="322">
                  <c:v>11010.34</c:v>
                </c:pt>
                <c:pt idx="323">
                  <c:v>11020.4</c:v>
                </c:pt>
                <c:pt idx="324">
                  <c:v>11096.08</c:v>
                </c:pt>
                <c:pt idx="325">
                  <c:v>11094.57</c:v>
                </c:pt>
                <c:pt idx="326">
                  <c:v>11062.78</c:v>
                </c:pt>
                <c:pt idx="327">
                  <c:v>11143.69</c:v>
                </c:pt>
                <c:pt idx="328">
                  <c:v>10978.62</c:v>
                </c:pt>
                <c:pt idx="329">
                  <c:v>11107.97</c:v>
                </c:pt>
                <c:pt idx="330">
                  <c:v>11146.57</c:v>
                </c:pt>
                <c:pt idx="331">
                  <c:v>11132.56</c:v>
                </c:pt>
                <c:pt idx="332">
                  <c:v>11164.05</c:v>
                </c:pt>
                <c:pt idx="333">
                  <c:v>11169.46</c:v>
                </c:pt>
                <c:pt idx="334">
                  <c:v>11126.28</c:v>
                </c:pt>
                <c:pt idx="335">
                  <c:v>11113.95</c:v>
                </c:pt>
                <c:pt idx="336">
                  <c:v>11118.49</c:v>
                </c:pt>
                <c:pt idx="337">
                  <c:v>11124.62</c:v>
                </c:pt>
                <c:pt idx="338">
                  <c:v>11188.72</c:v>
                </c:pt>
                <c:pt idx="339">
                  <c:v>11215.13</c:v>
                </c:pt>
                <c:pt idx="340">
                  <c:v>11434.84</c:v>
                </c:pt>
                <c:pt idx="341">
                  <c:v>11444.08</c:v>
                </c:pt>
                <c:pt idx="342">
                  <c:v>11406.84</c:v>
                </c:pt>
                <c:pt idx="343">
                  <c:v>11346.75</c:v>
                </c:pt>
                <c:pt idx="344">
                  <c:v>11357.04</c:v>
                </c:pt>
                <c:pt idx="345">
                  <c:v>11283.1</c:v>
                </c:pt>
                <c:pt idx="346">
                  <c:v>11192.58</c:v>
                </c:pt>
                <c:pt idx="347">
                  <c:v>11201.97</c:v>
                </c:pt>
                <c:pt idx="348">
                  <c:v>11023.5</c:v>
                </c:pt>
                <c:pt idx="349">
                  <c:v>11007.88</c:v>
                </c:pt>
                <c:pt idx="350">
                  <c:v>11181.23</c:v>
                </c:pt>
                <c:pt idx="351">
                  <c:v>11203.55</c:v>
                </c:pt>
                <c:pt idx="352">
                  <c:v>11178.58</c:v>
                </c:pt>
                <c:pt idx="353">
                  <c:v>11036.37</c:v>
                </c:pt>
                <c:pt idx="354">
                  <c:v>11187.28</c:v>
                </c:pt>
                <c:pt idx="355" formatCode="General">
                  <c:v>#N/A</c:v>
                </c:pt>
                <c:pt idx="356">
                  <c:v>11092.0</c:v>
                </c:pt>
                <c:pt idx="357">
                  <c:v>11052.49</c:v>
                </c:pt>
                <c:pt idx="358">
                  <c:v>11006.02</c:v>
                </c:pt>
                <c:pt idx="359">
                  <c:v>11255.78</c:v>
                </c:pt>
                <c:pt idx="360">
                  <c:v>11362.41</c:v>
                </c:pt>
                <c:pt idx="361">
                  <c:v>11382.09</c:v>
                </c:pt>
                <c:pt idx="362">
                  <c:v>11362.19</c:v>
                </c:pt>
                <c:pt idx="363">
                  <c:v>11359.16</c:v>
                </c:pt>
                <c:pt idx="364">
                  <c:v>11372.48</c:v>
                </c:pt>
                <c:pt idx="365">
                  <c:v>11370.06</c:v>
                </c:pt>
                <c:pt idx="366">
                  <c:v>11410.32</c:v>
                </c:pt>
                <c:pt idx="367">
                  <c:v>11428.56</c:v>
                </c:pt>
                <c:pt idx="368">
                  <c:v>11476.54</c:v>
                </c:pt>
                <c:pt idx="369">
                  <c:v>11457.47</c:v>
                </c:pt>
                <c:pt idx="370">
                  <c:v>11499.25</c:v>
                </c:pt>
                <c:pt idx="371">
                  <c:v>11491.91</c:v>
                </c:pt>
                <c:pt idx="372">
                  <c:v>11478.13</c:v>
                </c:pt>
                <c:pt idx="373">
                  <c:v>11533.16</c:v>
                </c:pt>
                <c:pt idx="374">
                  <c:v>11559.49</c:v>
                </c:pt>
                <c:pt idx="375">
                  <c:v>11573.49</c:v>
                </c:pt>
                <c:pt idx="376" formatCode="General">
                  <c:v>#N/A</c:v>
                </c:pt>
                <c:pt idx="377">
                  <c:v>11555.03</c:v>
                </c:pt>
                <c:pt idx="378">
                  <c:v>11575.54</c:v>
                </c:pt>
                <c:pt idx="379">
                  <c:v>11585.38</c:v>
                </c:pt>
                <c:pt idx="380">
                  <c:v>11569.71</c:v>
                </c:pt>
                <c:pt idx="381">
                  <c:v>11577.51</c:v>
                </c:pt>
                <c:pt idx="382">
                  <c:v>11670.75</c:v>
                </c:pt>
                <c:pt idx="383">
                  <c:v>11691.18</c:v>
                </c:pt>
                <c:pt idx="384">
                  <c:v>11722.89</c:v>
                </c:pt>
                <c:pt idx="385">
                  <c:v>11697.31</c:v>
                </c:pt>
                <c:pt idx="386">
                  <c:v>11674.76</c:v>
                </c:pt>
                <c:pt idx="387">
                  <c:v>11637.45</c:v>
                </c:pt>
                <c:pt idx="388">
                  <c:v>11671.88</c:v>
                </c:pt>
                <c:pt idx="389">
                  <c:v>11755.44</c:v>
                </c:pt>
                <c:pt idx="390">
                  <c:v>11731.9</c:v>
                </c:pt>
                <c:pt idx="391">
                  <c:v>11787.38</c:v>
                </c:pt>
                <c:pt idx="392" formatCode="General">
                  <c:v>#N/A</c:v>
                </c:pt>
                <c:pt idx="393">
                  <c:v>11837.93</c:v>
                </c:pt>
                <c:pt idx="394">
                  <c:v>11825.29</c:v>
                </c:pt>
                <c:pt idx="395">
                  <c:v>11822.8</c:v>
                </c:pt>
                <c:pt idx="396">
                  <c:v>11871.84</c:v>
                </c:pt>
                <c:pt idx="397">
                  <c:v>11980.52</c:v>
                </c:pt>
                <c:pt idx="398">
                  <c:v>11977.19</c:v>
                </c:pt>
                <c:pt idx="399">
                  <c:v>11985.44</c:v>
                </c:pt>
                <c:pt idx="400">
                  <c:v>11989.83</c:v>
                </c:pt>
                <c:pt idx="401">
                  <c:v>11823.7</c:v>
                </c:pt>
                <c:pt idx="402">
                  <c:v>11891.93</c:v>
                </c:pt>
                <c:pt idx="403">
                  <c:v>12040.16</c:v>
                </c:pt>
                <c:pt idx="404">
                  <c:v>12041.97</c:v>
                </c:pt>
                <c:pt idx="405">
                  <c:v>12062.26</c:v>
                </c:pt>
                <c:pt idx="406">
                  <c:v>12092.15</c:v>
                </c:pt>
                <c:pt idx="407">
                  <c:v>12161.63</c:v>
                </c:pt>
                <c:pt idx="408">
                  <c:v>12233.15</c:v>
                </c:pt>
                <c:pt idx="409">
                  <c:v>12239.89</c:v>
                </c:pt>
                <c:pt idx="410">
                  <c:v>12229.29</c:v>
                </c:pt>
                <c:pt idx="411">
                  <c:v>12273.26</c:v>
                </c:pt>
                <c:pt idx="412">
                  <c:v>12268.19</c:v>
                </c:pt>
                <c:pt idx="413">
                  <c:v>12226.64</c:v>
                </c:pt>
                <c:pt idx="414">
                  <c:v>12288.17</c:v>
                </c:pt>
                <c:pt idx="415">
                  <c:v>12318.14</c:v>
                </c:pt>
                <c:pt idx="416">
                  <c:v>12391.25</c:v>
                </c:pt>
                <c:pt idx="417" formatCode="General">
                  <c:v>#N/A</c:v>
                </c:pt>
                <c:pt idx="418">
                  <c:v>12212.79</c:v>
                </c:pt>
                <c:pt idx="419">
                  <c:v>12105.78</c:v>
                </c:pt>
                <c:pt idx="420">
                  <c:v>12068.5</c:v>
                </c:pt>
                <c:pt idx="421">
                  <c:v>12130.45</c:v>
                </c:pt>
                <c:pt idx="422">
                  <c:v>12226.34</c:v>
                </c:pt>
                <c:pt idx="423">
                  <c:v>12058.02</c:v>
                </c:pt>
                <c:pt idx="424">
                  <c:v>12066.8</c:v>
                </c:pt>
                <c:pt idx="425">
                  <c:v>12258.2</c:v>
                </c:pt>
                <c:pt idx="426">
                  <c:v>12169.88</c:v>
                </c:pt>
                <c:pt idx="427">
                  <c:v>12090.03</c:v>
                </c:pt>
                <c:pt idx="428">
                  <c:v>12214.38</c:v>
                </c:pt>
                <c:pt idx="429">
                  <c:v>12213.09</c:v>
                </c:pt>
                <c:pt idx="430">
                  <c:v>11984.61</c:v>
                </c:pt>
                <c:pt idx="431">
                  <c:v>12044.4</c:v>
                </c:pt>
                <c:pt idx="432">
                  <c:v>11993.16</c:v>
                </c:pt>
                <c:pt idx="433">
                  <c:v>11855.42</c:v>
                </c:pt>
                <c:pt idx="434">
                  <c:v>11613.3</c:v>
                </c:pt>
                <c:pt idx="435">
                  <c:v>11774.59</c:v>
                </c:pt>
                <c:pt idx="436">
                  <c:v>11858.52</c:v>
                </c:pt>
                <c:pt idx="437">
                  <c:v>12036.53</c:v>
                </c:pt>
                <c:pt idx="438">
                  <c:v>12018.63</c:v>
                </c:pt>
                <c:pt idx="439">
                  <c:v>12086.02</c:v>
                </c:pt>
                <c:pt idx="440">
                  <c:v>12170.56</c:v>
                </c:pt>
                <c:pt idx="441">
                  <c:v>12220.59</c:v>
                </c:pt>
                <c:pt idx="442">
                  <c:v>12197.88</c:v>
                </c:pt>
                <c:pt idx="443">
                  <c:v>12279.01</c:v>
                </c:pt>
                <c:pt idx="444">
                  <c:v>12350.61</c:v>
                </c:pt>
                <c:pt idx="445">
                  <c:v>12319.73</c:v>
                </c:pt>
                <c:pt idx="446">
                  <c:v>12376.72</c:v>
                </c:pt>
                <c:pt idx="447">
                  <c:v>12400.03</c:v>
                </c:pt>
                <c:pt idx="448">
                  <c:v>12393.9</c:v>
                </c:pt>
                <c:pt idx="449">
                  <c:v>12426.75</c:v>
                </c:pt>
                <c:pt idx="450">
                  <c:v>12409.49</c:v>
                </c:pt>
                <c:pt idx="451">
                  <c:v>12380.05</c:v>
                </c:pt>
                <c:pt idx="452">
                  <c:v>12381.11</c:v>
                </c:pt>
                <c:pt idx="453">
                  <c:v>12263.58</c:v>
                </c:pt>
                <c:pt idx="454">
                  <c:v>12270.99</c:v>
                </c:pt>
                <c:pt idx="455">
                  <c:v>12285.15</c:v>
                </c:pt>
                <c:pt idx="456">
                  <c:v>12341.83</c:v>
                </c:pt>
                <c:pt idx="457">
                  <c:v>12201.59</c:v>
                </c:pt>
                <c:pt idx="458">
                  <c:v>12266.75</c:v>
                </c:pt>
                <c:pt idx="459">
                  <c:v>12453.54</c:v>
                </c:pt>
                <c:pt idx="460">
                  <c:v>12505.99</c:v>
                </c:pt>
                <c:pt idx="461" formatCode="General">
                  <c:v>#N/A</c:v>
                </c:pt>
                <c:pt idx="462">
                  <c:v>12479.88</c:v>
                </c:pt>
                <c:pt idx="463">
                  <c:v>12595.37</c:v>
                </c:pt>
                <c:pt idx="464">
                  <c:v>12690.96</c:v>
                </c:pt>
                <c:pt idx="465">
                  <c:v>12763.31</c:v>
                </c:pt>
                <c:pt idx="466">
                  <c:v>12810.54</c:v>
                </c:pt>
                <c:pt idx="467">
                  <c:v>12807.36</c:v>
                </c:pt>
                <c:pt idx="468">
                  <c:v>12807.51</c:v>
                </c:pt>
                <c:pt idx="469">
                  <c:v>12723.58</c:v>
                </c:pt>
                <c:pt idx="470">
                  <c:v>12584.17</c:v>
                </c:pt>
                <c:pt idx="471">
                  <c:v>12638.74</c:v>
                </c:pt>
                <c:pt idx="472">
                  <c:v>12684.68</c:v>
                </c:pt>
                <c:pt idx="473">
                  <c:v>12760.36</c:v>
                </c:pt>
                <c:pt idx="474">
                  <c:v>12630.03</c:v>
                </c:pt>
                <c:pt idx="475">
                  <c:v>12695.92</c:v>
                </c:pt>
                <c:pt idx="476">
                  <c:v>12595.75</c:v>
                </c:pt>
                <c:pt idx="477">
                  <c:v>12548.37</c:v>
                </c:pt>
                <c:pt idx="478">
                  <c:v>12479.58</c:v>
                </c:pt>
                <c:pt idx="479">
                  <c:v>12560.18</c:v>
                </c:pt>
                <c:pt idx="480">
                  <c:v>12605.32</c:v>
                </c:pt>
                <c:pt idx="481">
                  <c:v>12512.04</c:v>
                </c:pt>
                <c:pt idx="482">
                  <c:v>12381.26</c:v>
                </c:pt>
                <c:pt idx="483">
                  <c:v>12356.21</c:v>
                </c:pt>
                <c:pt idx="484">
                  <c:v>12394.66</c:v>
                </c:pt>
                <c:pt idx="485">
                  <c:v>12402.76</c:v>
                </c:pt>
                <c:pt idx="486">
                  <c:v>12441.58</c:v>
                </c:pt>
                <c:pt idx="487" formatCode="General">
                  <c:v>#N/A</c:v>
                </c:pt>
                <c:pt idx="488">
                  <c:v>12569.79</c:v>
                </c:pt>
                <c:pt idx="489">
                  <c:v>12290.14</c:v>
                </c:pt>
                <c:pt idx="490">
                  <c:v>12248.55</c:v>
                </c:pt>
                <c:pt idx="491">
                  <c:v>12151.26</c:v>
                </c:pt>
                <c:pt idx="492">
                  <c:v>12089.96</c:v>
                </c:pt>
                <c:pt idx="493">
                  <c:v>12070.81</c:v>
                </c:pt>
                <c:pt idx="494">
                  <c:v>12048.94</c:v>
                </c:pt>
                <c:pt idx="495">
                  <c:v>12124.36</c:v>
                </c:pt>
                <c:pt idx="496">
                  <c:v>11951.91</c:v>
                </c:pt>
                <c:pt idx="497">
                  <c:v>11952.97</c:v>
                </c:pt>
                <c:pt idx="498">
                  <c:v>12076.11</c:v>
                </c:pt>
                <c:pt idx="499">
                  <c:v>11897.27</c:v>
                </c:pt>
                <c:pt idx="500">
                  <c:v>11961.52</c:v>
                </c:pt>
                <c:pt idx="501">
                  <c:v>12004.36</c:v>
                </c:pt>
                <c:pt idx="502">
                  <c:v>12080.38</c:v>
                </c:pt>
                <c:pt idx="503">
                  <c:v>12190.01</c:v>
                </c:pt>
                <c:pt idx="504">
                  <c:v>12109.67</c:v>
                </c:pt>
                <c:pt idx="505">
                  <c:v>12050.0</c:v>
                </c:pt>
                <c:pt idx="506">
                  <c:v>11934.58</c:v>
                </c:pt>
                <c:pt idx="507">
                  <c:v>12043.56</c:v>
                </c:pt>
                <c:pt idx="508">
                  <c:v>12188.69</c:v>
                </c:pt>
                <c:pt idx="509">
                  <c:v>12261.42</c:v>
                </c:pt>
                <c:pt idx="510">
                  <c:v>12414.34</c:v>
                </c:pt>
                <c:pt idx="511">
                  <c:v>12582.77</c:v>
                </c:pt>
                <c:pt idx="512" formatCode="General">
                  <c:v>#N/A</c:v>
                </c:pt>
                <c:pt idx="513">
                  <c:v>12569.87</c:v>
                </c:pt>
                <c:pt idx="514">
                  <c:v>12626.02</c:v>
                </c:pt>
                <c:pt idx="515">
                  <c:v>12719.49</c:v>
                </c:pt>
                <c:pt idx="516">
                  <c:v>12657.2</c:v>
                </c:pt>
                <c:pt idx="517">
                  <c:v>12505.76</c:v>
                </c:pt>
                <c:pt idx="518">
                  <c:v>12446.88</c:v>
                </c:pt>
                <c:pt idx="519">
                  <c:v>12491.61</c:v>
                </c:pt>
                <c:pt idx="520">
                  <c:v>12437.12</c:v>
                </c:pt>
                <c:pt idx="521">
                  <c:v>12479.73</c:v>
                </c:pt>
                <c:pt idx="522">
                  <c:v>12385.16</c:v>
                </c:pt>
                <c:pt idx="523">
                  <c:v>12587.42</c:v>
                </c:pt>
                <c:pt idx="524">
                  <c:v>12571.91</c:v>
                </c:pt>
                <c:pt idx="525">
                  <c:v>12724.41</c:v>
                </c:pt>
                <c:pt idx="526">
                  <c:v>12681.16</c:v>
                </c:pt>
                <c:pt idx="527">
                  <c:v>12592.8</c:v>
                </c:pt>
                <c:pt idx="528">
                  <c:v>12501.3</c:v>
                </c:pt>
                <c:pt idx="529">
                  <c:v>12302.55</c:v>
                </c:pt>
                <c:pt idx="530">
                  <c:v>12240.11</c:v>
                </c:pt>
                <c:pt idx="531">
                  <c:v>12143.24</c:v>
                </c:pt>
                <c:pt idx="532">
                  <c:v>12132.49</c:v>
                </c:pt>
                <c:pt idx="533">
                  <c:v>11866.62</c:v>
                </c:pt>
                <c:pt idx="534">
                  <c:v>11896.44</c:v>
                </c:pt>
                <c:pt idx="535">
                  <c:v>11383.68</c:v>
                </c:pt>
                <c:pt idx="536">
                  <c:v>11444.61</c:v>
                </c:pt>
                <c:pt idx="537">
                  <c:v>10809.85</c:v>
                </c:pt>
                <c:pt idx="538">
                  <c:v>11239.77</c:v>
                </c:pt>
                <c:pt idx="539">
                  <c:v>10719.94</c:v>
                </c:pt>
                <c:pt idx="540">
                  <c:v>11143.31</c:v>
                </c:pt>
                <c:pt idx="541">
                  <c:v>11269.02</c:v>
                </c:pt>
                <c:pt idx="542">
                  <c:v>11482.9</c:v>
                </c:pt>
                <c:pt idx="543">
                  <c:v>11405.93</c:v>
                </c:pt>
                <c:pt idx="544">
                  <c:v>11410.21</c:v>
                </c:pt>
                <c:pt idx="545">
                  <c:v>10990.58</c:v>
                </c:pt>
                <c:pt idx="546">
                  <c:v>10817.65</c:v>
                </c:pt>
                <c:pt idx="547">
                  <c:v>10854.65</c:v>
                </c:pt>
                <c:pt idx="548">
                  <c:v>11176.76</c:v>
                </c:pt>
                <c:pt idx="549">
                  <c:v>11320.71</c:v>
                </c:pt>
                <c:pt idx="550">
                  <c:v>11149.82</c:v>
                </c:pt>
                <c:pt idx="551">
                  <c:v>11284.54</c:v>
                </c:pt>
                <c:pt idx="552">
                  <c:v>11539.25</c:v>
                </c:pt>
                <c:pt idx="553">
                  <c:v>11559.95</c:v>
                </c:pt>
                <c:pt idx="554">
                  <c:v>11613.53</c:v>
                </c:pt>
                <c:pt idx="555">
                  <c:v>11493.57</c:v>
                </c:pt>
                <c:pt idx="556">
                  <c:v>11240.26</c:v>
                </c:pt>
                <c:pt idx="557" formatCode="General">
                  <c:v>#N/A</c:v>
                </c:pt>
                <c:pt idx="558">
                  <c:v>11139.3</c:v>
                </c:pt>
                <c:pt idx="559">
                  <c:v>11414.86</c:v>
                </c:pt>
                <c:pt idx="560">
                  <c:v>11295.81</c:v>
                </c:pt>
                <c:pt idx="561">
                  <c:v>10992.13</c:v>
                </c:pt>
                <c:pt idx="562">
                  <c:v>11061.12</c:v>
                </c:pt>
                <c:pt idx="563">
                  <c:v>11105.85</c:v>
                </c:pt>
                <c:pt idx="564">
                  <c:v>11246.73</c:v>
                </c:pt>
                <c:pt idx="565">
                  <c:v>11433.18</c:v>
                </c:pt>
                <c:pt idx="566">
                  <c:v>11509.09</c:v>
                </c:pt>
                <c:pt idx="567">
                  <c:v>11401.01</c:v>
                </c:pt>
                <c:pt idx="568">
                  <c:v>11408.66</c:v>
                </c:pt>
                <c:pt idx="569">
                  <c:v>11124.84</c:v>
                </c:pt>
                <c:pt idx="570">
                  <c:v>10733.83</c:v>
                </c:pt>
                <c:pt idx="571">
                  <c:v>10771.48</c:v>
                </c:pt>
                <c:pt idx="572">
                  <c:v>11043.86</c:v>
                </c:pt>
                <c:pt idx="573">
                  <c:v>11190.69</c:v>
                </c:pt>
                <c:pt idx="574">
                  <c:v>11010.9</c:v>
                </c:pt>
                <c:pt idx="575">
                  <c:v>11153.98</c:v>
                </c:pt>
                <c:pt idx="576">
                  <c:v>10913.38</c:v>
                </c:pt>
                <c:pt idx="577">
                  <c:v>10655.3</c:v>
                </c:pt>
                <c:pt idx="578">
                  <c:v>10808.71</c:v>
                </c:pt>
                <c:pt idx="579">
                  <c:v>10939.95</c:v>
                </c:pt>
                <c:pt idx="580">
                  <c:v>11123.33</c:v>
                </c:pt>
                <c:pt idx="581">
                  <c:v>11103.12</c:v>
                </c:pt>
                <c:pt idx="582">
                  <c:v>11433.18</c:v>
                </c:pt>
                <c:pt idx="583">
                  <c:v>11416.3</c:v>
                </c:pt>
                <c:pt idx="584">
                  <c:v>11518.85</c:v>
                </c:pt>
                <c:pt idx="585">
                  <c:v>11478.13</c:v>
                </c:pt>
                <c:pt idx="586">
                  <c:v>11644.49</c:v>
                </c:pt>
                <c:pt idx="587">
                  <c:v>11397.0</c:v>
                </c:pt>
                <c:pt idx="588">
                  <c:v>11577.05</c:v>
                </c:pt>
                <c:pt idx="589">
                  <c:v>11504.62</c:v>
                </c:pt>
                <c:pt idx="590">
                  <c:v>11541.78</c:v>
                </c:pt>
                <c:pt idx="591">
                  <c:v>11808.79</c:v>
                </c:pt>
                <c:pt idx="592">
                  <c:v>11913.62</c:v>
                </c:pt>
                <c:pt idx="593">
                  <c:v>11706.62</c:v>
                </c:pt>
                <c:pt idx="594">
                  <c:v>11869.04</c:v>
                </c:pt>
                <c:pt idx="595">
                  <c:v>12208.55</c:v>
                </c:pt>
                <c:pt idx="596">
                  <c:v>12231.11</c:v>
                </c:pt>
                <c:pt idx="597">
                  <c:v>11955.01</c:v>
                </c:pt>
                <c:pt idx="598">
                  <c:v>11657.96</c:v>
                </c:pt>
                <c:pt idx="599">
                  <c:v>11836.04</c:v>
                </c:pt>
                <c:pt idx="600">
                  <c:v>12044.47</c:v>
                </c:pt>
                <c:pt idx="601">
                  <c:v>11983.24</c:v>
                </c:pt>
                <c:pt idx="602">
                  <c:v>12068.39</c:v>
                </c:pt>
                <c:pt idx="603">
                  <c:v>12170.18</c:v>
                </c:pt>
                <c:pt idx="604">
                  <c:v>11780.94</c:v>
                </c:pt>
                <c:pt idx="605">
                  <c:v>11893.79</c:v>
                </c:pt>
                <c:pt idx="606">
                  <c:v>12153.68</c:v>
                </c:pt>
                <c:pt idx="607">
                  <c:v>12078.98</c:v>
                </c:pt>
                <c:pt idx="608">
                  <c:v>12096.16</c:v>
                </c:pt>
                <c:pt idx="609">
                  <c:v>11905.59</c:v>
                </c:pt>
                <c:pt idx="610">
                  <c:v>11770.73</c:v>
                </c:pt>
                <c:pt idx="611">
                  <c:v>11796.16</c:v>
                </c:pt>
                <c:pt idx="612">
                  <c:v>11547.31</c:v>
                </c:pt>
                <c:pt idx="613">
                  <c:v>11493.72</c:v>
                </c:pt>
                <c:pt idx="614">
                  <c:v>11257.55</c:v>
                </c:pt>
                <c:pt idx="615" formatCode="General">
                  <c:v>#N/A</c:v>
                </c:pt>
                <c:pt idx="616">
                  <c:v>11231.78</c:v>
                </c:pt>
                <c:pt idx="617">
                  <c:v>11523.01</c:v>
                </c:pt>
                <c:pt idx="618">
                  <c:v>11555.63</c:v>
                </c:pt>
                <c:pt idx="619">
                  <c:v>12045.68</c:v>
                </c:pt>
                <c:pt idx="620">
                  <c:v>12020.03</c:v>
                </c:pt>
                <c:pt idx="621">
                  <c:v>12019.42</c:v>
                </c:pt>
                <c:pt idx="622">
                  <c:v>12097.83</c:v>
                </c:pt>
                <c:pt idx="623">
                  <c:v>12150.13</c:v>
                </c:pt>
                <c:pt idx="624">
                  <c:v>12196.37</c:v>
                </c:pt>
                <c:pt idx="625">
                  <c:v>11997.7</c:v>
                </c:pt>
                <c:pt idx="626">
                  <c:v>12184.26</c:v>
                </c:pt>
                <c:pt idx="627">
                  <c:v>12021.39</c:v>
                </c:pt>
                <c:pt idx="628">
                  <c:v>11954.94</c:v>
                </c:pt>
                <c:pt idx="629">
                  <c:v>11823.48</c:v>
                </c:pt>
                <c:pt idx="630">
                  <c:v>11868.81</c:v>
                </c:pt>
                <c:pt idx="631">
                  <c:v>11866.39</c:v>
                </c:pt>
                <c:pt idx="632">
                  <c:v>11766.26</c:v>
                </c:pt>
                <c:pt idx="633">
                  <c:v>12103.58</c:v>
                </c:pt>
                <c:pt idx="634">
                  <c:v>12107.74</c:v>
                </c:pt>
                <c:pt idx="635">
                  <c:v>12169.65</c:v>
                </c:pt>
                <c:pt idx="636">
                  <c:v>12294.0</c:v>
                </c:pt>
                <c:pt idx="637" formatCode="General">
                  <c:v>#N/A</c:v>
                </c:pt>
                <c:pt idx="638">
                  <c:v>12291.35</c:v>
                </c:pt>
                <c:pt idx="639">
                  <c:v>12151.41</c:v>
                </c:pt>
                <c:pt idx="640">
                  <c:v>12287.04</c:v>
                </c:pt>
                <c:pt idx="641">
                  <c:v>12217.56</c:v>
                </c:pt>
                <c:pt idx="642" formatCode="General">
                  <c:v>#N/A</c:v>
                </c:pt>
                <c:pt idx="643">
                  <c:v>12397.38</c:v>
                </c:pt>
                <c:pt idx="644">
                  <c:v>12418.42</c:v>
                </c:pt>
                <c:pt idx="645">
                  <c:v>12415.7</c:v>
                </c:pt>
                <c:pt idx="646">
                  <c:v>12359.92</c:v>
                </c:pt>
                <c:pt idx="647">
                  <c:v>12392.69</c:v>
                </c:pt>
                <c:pt idx="648">
                  <c:v>12462.47</c:v>
                </c:pt>
                <c:pt idx="649">
                  <c:v>12449.45</c:v>
                </c:pt>
                <c:pt idx="650">
                  <c:v>12471.02</c:v>
                </c:pt>
                <c:pt idx="651">
                  <c:v>12422.06</c:v>
                </c:pt>
                <c:pt idx="652" formatCode="General">
                  <c:v>#N/A</c:v>
                </c:pt>
                <c:pt idx="653">
                  <c:v>12482.07</c:v>
                </c:pt>
                <c:pt idx="654">
                  <c:v>12578.95</c:v>
                </c:pt>
                <c:pt idx="655">
                  <c:v>12623.98</c:v>
                </c:pt>
                <c:pt idx="656">
                  <c:v>12720.48</c:v>
                </c:pt>
                <c:pt idx="657">
                  <c:v>12708.82</c:v>
                </c:pt>
                <c:pt idx="658">
                  <c:v>12675.75</c:v>
                </c:pt>
                <c:pt idx="659">
                  <c:v>12756.96</c:v>
                </c:pt>
                <c:pt idx="660">
                  <c:v>12734.63</c:v>
                </c:pt>
                <c:pt idx="661">
                  <c:v>12660.46</c:v>
                </c:pt>
                <c:pt idx="662">
                  <c:v>12653.72</c:v>
                </c:pt>
                <c:pt idx="663">
                  <c:v>12632.91</c:v>
                </c:pt>
                <c:pt idx="664">
                  <c:v>12716.46</c:v>
                </c:pt>
                <c:pt idx="665">
                  <c:v>12705.41</c:v>
                </c:pt>
                <c:pt idx="666">
                  <c:v>12862.23</c:v>
                </c:pt>
                <c:pt idx="667">
                  <c:v>12845.13</c:v>
                </c:pt>
                <c:pt idx="668">
                  <c:v>12878.2</c:v>
                </c:pt>
                <c:pt idx="669">
                  <c:v>12883.95</c:v>
                </c:pt>
                <c:pt idx="670">
                  <c:v>12890.46</c:v>
                </c:pt>
                <c:pt idx="671">
                  <c:v>12801.23</c:v>
                </c:pt>
                <c:pt idx="672">
                  <c:v>12874.04</c:v>
                </c:pt>
                <c:pt idx="673">
                  <c:v>12878.28</c:v>
                </c:pt>
                <c:pt idx="674">
                  <c:v>12780.95</c:v>
                </c:pt>
                <c:pt idx="675">
                  <c:v>12904.08</c:v>
                </c:pt>
                <c:pt idx="676">
                  <c:v>12949.87</c:v>
                </c:pt>
                <c:pt idx="677" formatCode="General">
                  <c:v>#N/A</c:v>
                </c:pt>
                <c:pt idx="678">
                  <c:v>12965.69</c:v>
                </c:pt>
                <c:pt idx="679">
                  <c:v>12938.67</c:v>
                </c:pt>
                <c:pt idx="680">
                  <c:v>12984.69</c:v>
                </c:pt>
                <c:pt idx="681">
                  <c:v>12982.95</c:v>
                </c:pt>
                <c:pt idx="682">
                  <c:v>12981.51</c:v>
                </c:pt>
                <c:pt idx="683">
                  <c:v>13005.12</c:v>
                </c:pt>
                <c:pt idx="684">
                  <c:v>12952.07</c:v>
                </c:pt>
                <c:pt idx="685">
                  <c:v>12980.3</c:v>
                </c:pt>
                <c:pt idx="686">
                  <c:v>12977.57</c:v>
                </c:pt>
                <c:pt idx="687">
                  <c:v>12962.81</c:v>
                </c:pt>
                <c:pt idx="688">
                  <c:v>12759.15</c:v>
                </c:pt>
                <c:pt idx="689">
                  <c:v>12837.33</c:v>
                </c:pt>
                <c:pt idx="690">
                  <c:v>12907.94</c:v>
                </c:pt>
                <c:pt idx="691">
                  <c:v>12922.02</c:v>
                </c:pt>
                <c:pt idx="692">
                  <c:v>12959.71</c:v>
                </c:pt>
                <c:pt idx="693">
                  <c:v>13177.68</c:v>
                </c:pt>
                <c:pt idx="694">
                  <c:v>13194.1</c:v>
                </c:pt>
                <c:pt idx="695">
                  <c:v>13252.76</c:v>
                </c:pt>
                <c:pt idx="696">
                  <c:v>13232.62</c:v>
                </c:pt>
                <c:pt idx="697">
                  <c:v>13239.13</c:v>
                </c:pt>
                <c:pt idx="698">
                  <c:v>13170.19</c:v>
                </c:pt>
                <c:pt idx="699">
                  <c:v>13124.62</c:v>
                </c:pt>
                <c:pt idx="700">
                  <c:v>13046.14</c:v>
                </c:pt>
                <c:pt idx="701">
                  <c:v>13080.73</c:v>
                </c:pt>
                <c:pt idx="702">
                  <c:v>13241.63</c:v>
                </c:pt>
                <c:pt idx="703">
                  <c:v>13197.73</c:v>
                </c:pt>
                <c:pt idx="704">
                  <c:v>13126.21</c:v>
                </c:pt>
                <c:pt idx="705">
                  <c:v>13145.82</c:v>
                </c:pt>
                <c:pt idx="706">
                  <c:v>13212.04</c:v>
                </c:pt>
                <c:pt idx="707">
                  <c:v>13264.49</c:v>
                </c:pt>
                <c:pt idx="708">
                  <c:v>13199.55</c:v>
                </c:pt>
                <c:pt idx="709">
                  <c:v>13074.75</c:v>
                </c:pt>
                <c:pt idx="710">
                  <c:v>13060.14</c:v>
                </c:pt>
                <c:pt idx="711" formatCode="General">
                  <c:v>#N/A</c:v>
                </c:pt>
                <c:pt idx="712">
                  <c:v>12929.59</c:v>
                </c:pt>
                <c:pt idx="713">
                  <c:v>12715.93</c:v>
                </c:pt>
                <c:pt idx="714">
                  <c:v>12805.39</c:v>
                </c:pt>
                <c:pt idx="715">
                  <c:v>12986.58</c:v>
                </c:pt>
                <c:pt idx="716">
                  <c:v>12849.59</c:v>
                </c:pt>
                <c:pt idx="717">
                  <c:v>12921.41</c:v>
                </c:pt>
                <c:pt idx="718">
                  <c:v>13115.54</c:v>
                </c:pt>
                <c:pt idx="719">
                  <c:v>13032.75</c:v>
                </c:pt>
                <c:pt idx="720">
                  <c:v>12964.1</c:v>
                </c:pt>
                <c:pt idx="721">
                  <c:v>13029.26</c:v>
                </c:pt>
                <c:pt idx="722">
                  <c:v>12927.17</c:v>
                </c:pt>
                <c:pt idx="723">
                  <c:v>13001.56</c:v>
                </c:pt>
                <c:pt idx="724">
                  <c:v>13090.72</c:v>
                </c:pt>
                <c:pt idx="725">
                  <c:v>13204.62</c:v>
                </c:pt>
                <c:pt idx="726">
                  <c:v>13228.31</c:v>
                </c:pt>
                <c:pt idx="727">
                  <c:v>13213.63</c:v>
                </c:pt>
                <c:pt idx="728">
                  <c:v>13279.32</c:v>
                </c:pt>
                <c:pt idx="729">
                  <c:v>13268.57</c:v>
                </c:pt>
                <c:pt idx="730">
                  <c:v>13206.59</c:v>
                </c:pt>
                <c:pt idx="731">
                  <c:v>13038.27</c:v>
                </c:pt>
                <c:pt idx="732">
                  <c:v>13008.53</c:v>
                </c:pt>
                <c:pt idx="733">
                  <c:v>12932.09</c:v>
                </c:pt>
                <c:pt idx="734">
                  <c:v>12835.06</c:v>
                </c:pt>
                <c:pt idx="735">
                  <c:v>12855.04</c:v>
                </c:pt>
                <c:pt idx="736">
                  <c:v>12820.6</c:v>
                </c:pt>
                <c:pt idx="737">
                  <c:v>12695.35</c:v>
                </c:pt>
                <c:pt idx="738">
                  <c:v>12632.0</c:v>
                </c:pt>
                <c:pt idx="739">
                  <c:v>12598.55</c:v>
                </c:pt>
                <c:pt idx="740">
                  <c:v>12442.49</c:v>
                </c:pt>
                <c:pt idx="741">
                  <c:v>12369.38</c:v>
                </c:pt>
                <c:pt idx="742">
                  <c:v>12504.48</c:v>
                </c:pt>
                <c:pt idx="743">
                  <c:v>12502.81</c:v>
                </c:pt>
                <c:pt idx="744">
                  <c:v>12496.15</c:v>
                </c:pt>
                <c:pt idx="745">
                  <c:v>12529.75</c:v>
                </c:pt>
                <c:pt idx="746">
                  <c:v>12454.83</c:v>
                </c:pt>
                <c:pt idx="747" formatCode="General">
                  <c:v>#N/A</c:v>
                </c:pt>
                <c:pt idx="748">
                  <c:v>12580.69</c:v>
                </c:pt>
                <c:pt idx="749">
                  <c:v>12419.86</c:v>
                </c:pt>
                <c:pt idx="750">
                  <c:v>12393.45</c:v>
                </c:pt>
                <c:pt idx="751">
                  <c:v>12118.57</c:v>
                </c:pt>
                <c:pt idx="752">
                  <c:v>12101.46</c:v>
                </c:pt>
                <c:pt idx="753">
                  <c:v>12127.95</c:v>
                </c:pt>
                <c:pt idx="754">
                  <c:v>12414.79</c:v>
                </c:pt>
                <c:pt idx="755">
                  <c:v>12460.96</c:v>
                </c:pt>
                <c:pt idx="756">
                  <c:v>12554.2</c:v>
                </c:pt>
                <c:pt idx="757">
                  <c:v>12411.23</c:v>
                </c:pt>
                <c:pt idx="758">
                  <c:v>12573.8</c:v>
                </c:pt>
                <c:pt idx="759">
                  <c:v>12496.38</c:v>
                </c:pt>
                <c:pt idx="760">
                  <c:v>12651.91</c:v>
                </c:pt>
                <c:pt idx="761">
                  <c:v>12767.17</c:v>
                </c:pt>
                <c:pt idx="762">
                  <c:v>12741.82</c:v>
                </c:pt>
                <c:pt idx="763">
                  <c:v>12837.33</c:v>
                </c:pt>
                <c:pt idx="764">
                  <c:v>12824.39</c:v>
                </c:pt>
                <c:pt idx="765">
                  <c:v>12573.57</c:v>
                </c:pt>
                <c:pt idx="766">
                  <c:v>12640.78</c:v>
                </c:pt>
                <c:pt idx="767">
                  <c:v>12502.66</c:v>
                </c:pt>
                <c:pt idx="768">
                  <c:v>12534.67</c:v>
                </c:pt>
                <c:pt idx="769">
                  <c:v>12627.01</c:v>
                </c:pt>
                <c:pt idx="770">
                  <c:v>12602.26</c:v>
                </c:pt>
                <c:pt idx="771">
                  <c:v>12880.09</c:v>
                </c:pt>
                <c:pt idx="772">
                  <c:v>12871.39</c:v>
                </c:pt>
                <c:pt idx="773">
                  <c:v>12943.82</c:v>
                </c:pt>
                <c:pt idx="774" formatCode="General">
                  <c:v>#N/A</c:v>
                </c:pt>
                <c:pt idx="775">
                  <c:v>12896.67</c:v>
                </c:pt>
                <c:pt idx="776">
                  <c:v>12772.47</c:v>
                </c:pt>
                <c:pt idx="777">
                  <c:v>12736.29</c:v>
                </c:pt>
                <c:pt idx="778">
                  <c:v>12653.12</c:v>
                </c:pt>
                <c:pt idx="779">
                  <c:v>12604.53</c:v>
                </c:pt>
                <c:pt idx="780">
                  <c:v>12573.27</c:v>
                </c:pt>
                <c:pt idx="781">
                  <c:v>12777.09</c:v>
                </c:pt>
                <c:pt idx="782">
                  <c:v>12727.21</c:v>
                </c:pt>
                <c:pt idx="783">
                  <c:v>12805.54</c:v>
                </c:pt>
                <c:pt idx="784">
                  <c:v>12908.7</c:v>
                </c:pt>
                <c:pt idx="785">
                  <c:v>12943.36</c:v>
                </c:pt>
                <c:pt idx="786">
                  <c:v>12822.57</c:v>
                </c:pt>
                <c:pt idx="787">
                  <c:v>12721.46</c:v>
                </c:pt>
                <c:pt idx="788">
                  <c:v>12617.32</c:v>
                </c:pt>
                <c:pt idx="789">
                  <c:v>12676.05</c:v>
                </c:pt>
                <c:pt idx="790">
                  <c:v>12887.93</c:v>
                </c:pt>
                <c:pt idx="791">
                  <c:v>13075.66</c:v>
                </c:pt>
                <c:pt idx="792">
                  <c:v>13073.01</c:v>
                </c:pt>
                <c:pt idx="793">
                  <c:v>13008.68</c:v>
                </c:pt>
                <c:pt idx="794">
                  <c:v>12971.06</c:v>
                </c:pt>
                <c:pt idx="795">
                  <c:v>12878.88</c:v>
                </c:pt>
                <c:pt idx="796">
                  <c:v>13096.17</c:v>
                </c:pt>
                <c:pt idx="797">
                  <c:v>13117.51</c:v>
                </c:pt>
                <c:pt idx="798">
                  <c:v>13168.6</c:v>
                </c:pt>
                <c:pt idx="799">
                  <c:v>13175.64</c:v>
                </c:pt>
                <c:pt idx="800">
                  <c:v>13165.19</c:v>
                </c:pt>
                <c:pt idx="801">
                  <c:v>13207.95</c:v>
                </c:pt>
                <c:pt idx="802">
                  <c:v>13169.43</c:v>
                </c:pt>
                <c:pt idx="803">
                  <c:v>13172.14</c:v>
                </c:pt>
                <c:pt idx="804">
                  <c:v>13164.78</c:v>
                </c:pt>
                <c:pt idx="805">
                  <c:v>13250.11</c:v>
                </c:pt>
                <c:pt idx="806">
                  <c:v>13275.2</c:v>
                </c:pt>
                <c:pt idx="807">
                  <c:v>13271.64</c:v>
                </c:pt>
                <c:pt idx="808">
                  <c:v>13203.58</c:v>
                </c:pt>
                <c:pt idx="809">
                  <c:v>13172.76</c:v>
                </c:pt>
                <c:pt idx="810">
                  <c:v>13057.46</c:v>
                </c:pt>
                <c:pt idx="811">
                  <c:v>13157.97</c:v>
                </c:pt>
                <c:pt idx="812">
                  <c:v>13124.67</c:v>
                </c:pt>
                <c:pt idx="813">
                  <c:v>13102.99</c:v>
                </c:pt>
                <c:pt idx="814">
                  <c:v>13107.48</c:v>
                </c:pt>
                <c:pt idx="815">
                  <c:v>13000.71</c:v>
                </c:pt>
                <c:pt idx="816">
                  <c:v>13090.84</c:v>
                </c:pt>
                <c:pt idx="817" formatCode="General">
                  <c:v>#N/A</c:v>
                </c:pt>
                <c:pt idx="818">
                  <c:v>13035.94</c:v>
                </c:pt>
                <c:pt idx="819">
                  <c:v>13047.48</c:v>
                </c:pt>
                <c:pt idx="820">
                  <c:v>13292.0</c:v>
                </c:pt>
                <c:pt idx="821">
                  <c:v>13306.64</c:v>
                </c:pt>
                <c:pt idx="822">
                  <c:v>13254.29</c:v>
                </c:pt>
                <c:pt idx="823">
                  <c:v>13323.36</c:v>
                </c:pt>
                <c:pt idx="824">
                  <c:v>13333.35</c:v>
                </c:pt>
                <c:pt idx="825">
                  <c:v>13539.86</c:v>
                </c:pt>
                <c:pt idx="826">
                  <c:v>13593.37</c:v>
                </c:pt>
                <c:pt idx="827">
                  <c:v>13553.1</c:v>
                </c:pt>
                <c:pt idx="828">
                  <c:v>13564.64</c:v>
                </c:pt>
                <c:pt idx="829">
                  <c:v>13577.96</c:v>
                </c:pt>
                <c:pt idx="830">
                  <c:v>13596.93</c:v>
                </c:pt>
                <c:pt idx="831">
                  <c:v>13579.47</c:v>
                </c:pt>
                <c:pt idx="832">
                  <c:v>13558.92</c:v>
                </c:pt>
                <c:pt idx="833">
                  <c:v>13457.55</c:v>
                </c:pt>
                <c:pt idx="834">
                  <c:v>13413.51</c:v>
                </c:pt>
                <c:pt idx="835">
                  <c:v>13485.97</c:v>
                </c:pt>
                <c:pt idx="836">
                  <c:v>13437.13</c:v>
                </c:pt>
                <c:pt idx="837">
                  <c:v>13515.11</c:v>
                </c:pt>
                <c:pt idx="838">
                  <c:v>13482.36</c:v>
                </c:pt>
                <c:pt idx="839">
                  <c:v>13494.61</c:v>
                </c:pt>
                <c:pt idx="840">
                  <c:v>13575.36</c:v>
                </c:pt>
                <c:pt idx="841">
                  <c:v>13610.15</c:v>
                </c:pt>
                <c:pt idx="842">
                  <c:v>13583.65</c:v>
                </c:pt>
                <c:pt idx="843">
                  <c:v>13473.53</c:v>
                </c:pt>
                <c:pt idx="844">
                  <c:v>13344.97</c:v>
                </c:pt>
                <c:pt idx="845">
                  <c:v>13326.39</c:v>
                </c:pt>
                <c:pt idx="846">
                  <c:v>13328.85</c:v>
                </c:pt>
                <c:pt idx="847">
                  <c:v>13424.23</c:v>
                </c:pt>
                <c:pt idx="848">
                  <c:v>13551.78</c:v>
                </c:pt>
                <c:pt idx="849">
                  <c:v>13557.0</c:v>
                </c:pt>
                <c:pt idx="850">
                  <c:v>13548.94</c:v>
                </c:pt>
                <c:pt idx="851">
                  <c:v>13343.51</c:v>
                </c:pt>
                <c:pt idx="852">
                  <c:v>13345.89</c:v>
                </c:pt>
                <c:pt idx="853">
                  <c:v>13102.53</c:v>
                </c:pt>
                <c:pt idx="854">
                  <c:v>13077.34</c:v>
                </c:pt>
                <c:pt idx="855">
                  <c:v>13103.68</c:v>
                </c:pt>
                <c:pt idx="856">
                  <c:v>13107.21</c:v>
                </c:pt>
                <c:pt idx="857" formatCode="General">
                  <c:v>#N/A</c:v>
                </c:pt>
                <c:pt idx="858" formatCode="General">
                  <c:v>#N/A</c:v>
                </c:pt>
                <c:pt idx="859">
                  <c:v>13096.46</c:v>
                </c:pt>
                <c:pt idx="860">
                  <c:v>13232.62</c:v>
                </c:pt>
                <c:pt idx="861">
                  <c:v>13093.16</c:v>
                </c:pt>
                <c:pt idx="862">
                  <c:v>13112.44</c:v>
                </c:pt>
                <c:pt idx="863">
                  <c:v>13245.68</c:v>
                </c:pt>
                <c:pt idx="864">
                  <c:v>12932.73</c:v>
                </c:pt>
                <c:pt idx="865">
                  <c:v>12811.32</c:v>
                </c:pt>
                <c:pt idx="866">
                  <c:v>12815.39</c:v>
                </c:pt>
                <c:pt idx="867">
                  <c:v>12815.08</c:v>
                </c:pt>
                <c:pt idx="868">
                  <c:v>12756.18</c:v>
                </c:pt>
                <c:pt idx="869">
                  <c:v>12570.95</c:v>
                </c:pt>
                <c:pt idx="870">
                  <c:v>12542.38</c:v>
                </c:pt>
                <c:pt idx="871">
                  <c:v>12588.31</c:v>
                </c:pt>
                <c:pt idx="872">
                  <c:v>12795.96</c:v>
                </c:pt>
                <c:pt idx="873">
                  <c:v>12788.51</c:v>
                </c:pt>
                <c:pt idx="874">
                  <c:v>12836.89</c:v>
                </c:pt>
                <c:pt idx="875" formatCode="General">
                  <c:v>#N/A</c:v>
                </c:pt>
                <c:pt idx="876">
                  <c:v>13009.68</c:v>
                </c:pt>
                <c:pt idx="877">
                  <c:v>12967.37</c:v>
                </c:pt>
                <c:pt idx="878">
                  <c:v>12878.13</c:v>
                </c:pt>
                <c:pt idx="879">
                  <c:v>12985.11</c:v>
                </c:pt>
                <c:pt idx="880">
                  <c:v>13021.82</c:v>
                </c:pt>
                <c:pt idx="881">
                  <c:v>13025.58</c:v>
                </c:pt>
                <c:pt idx="882">
                  <c:v>12965.6</c:v>
                </c:pt>
                <c:pt idx="883">
                  <c:v>12951.78</c:v>
                </c:pt>
                <c:pt idx="884">
                  <c:v>13034.49</c:v>
                </c:pt>
                <c:pt idx="885">
                  <c:v>13074.04</c:v>
                </c:pt>
                <c:pt idx="886">
                  <c:v>13155.13</c:v>
                </c:pt>
                <c:pt idx="887">
                  <c:v>13169.88</c:v>
                </c:pt>
                <c:pt idx="888">
                  <c:v>13248.44</c:v>
                </c:pt>
                <c:pt idx="889">
                  <c:v>13245.45</c:v>
                </c:pt>
                <c:pt idx="890">
                  <c:v>13170.72</c:v>
                </c:pt>
                <c:pt idx="891">
                  <c:v>13135.01</c:v>
                </c:pt>
                <c:pt idx="892">
                  <c:v>13235.39</c:v>
                </c:pt>
                <c:pt idx="893">
                  <c:v>13350.96</c:v>
                </c:pt>
                <c:pt idx="894">
                  <c:v>13251.97</c:v>
                </c:pt>
                <c:pt idx="895">
                  <c:v>13311.72</c:v>
                </c:pt>
                <c:pt idx="896">
                  <c:v>13190.84</c:v>
                </c:pt>
                <c:pt idx="897">
                  <c:v>13139.08</c:v>
                </c:pt>
                <c:pt idx="898" formatCode="General">
                  <c:v>#N/A</c:v>
                </c:pt>
                <c:pt idx="899">
                  <c:v>13114.59</c:v>
                </c:pt>
                <c:pt idx="900">
                  <c:v>13096.31</c:v>
                </c:pt>
                <c:pt idx="901">
                  <c:v>12938.11</c:v>
                </c:pt>
                <c:pt idx="902">
                  <c:v>13104.14</c:v>
                </c:pt>
                <c:pt idx="903" formatCode="General">
                  <c:v>#N/A</c:v>
                </c:pt>
                <c:pt idx="904">
                  <c:v>13412.55</c:v>
                </c:pt>
                <c:pt idx="905">
                  <c:v>13391.36</c:v>
                </c:pt>
                <c:pt idx="906">
                  <c:v>13435.21</c:v>
                </c:pt>
                <c:pt idx="907">
                  <c:v>13384.29</c:v>
                </c:pt>
                <c:pt idx="908">
                  <c:v>13328.85</c:v>
                </c:pt>
                <c:pt idx="909">
                  <c:v>13390.51</c:v>
                </c:pt>
                <c:pt idx="910">
                  <c:v>13471.22</c:v>
                </c:pt>
                <c:pt idx="911">
                  <c:v>13488.43</c:v>
                </c:pt>
                <c:pt idx="912">
                  <c:v>13507.32</c:v>
                </c:pt>
                <c:pt idx="913">
                  <c:v>13534.89</c:v>
                </c:pt>
                <c:pt idx="914">
                  <c:v>13511.23</c:v>
                </c:pt>
                <c:pt idx="915">
                  <c:v>13596.02</c:v>
                </c:pt>
                <c:pt idx="916">
                  <c:v>13649.7</c:v>
                </c:pt>
                <c:pt idx="917" formatCode="General">
                  <c:v>#N/A</c:v>
                </c:pt>
                <c:pt idx="918">
                  <c:v>13712.21</c:v>
                </c:pt>
                <c:pt idx="919">
                  <c:v>13779.33</c:v>
                </c:pt>
                <c:pt idx="920">
                  <c:v>13825.33</c:v>
                </c:pt>
                <c:pt idx="921">
                  <c:v>13895.98</c:v>
                </c:pt>
                <c:pt idx="922">
                  <c:v>13881.93</c:v>
                </c:pt>
                <c:pt idx="923">
                  <c:v>13954.42</c:v>
                </c:pt>
                <c:pt idx="924">
                  <c:v>13910.42</c:v>
                </c:pt>
                <c:pt idx="925">
                  <c:v>13860.58</c:v>
                </c:pt>
                <c:pt idx="926">
                  <c:v>14009.79</c:v>
                </c:pt>
                <c:pt idx="927">
                  <c:v>13880.08</c:v>
                </c:pt>
                <c:pt idx="928">
                  <c:v>13979.3</c:v>
                </c:pt>
                <c:pt idx="929">
                  <c:v>13986.52</c:v>
                </c:pt>
                <c:pt idx="930">
                  <c:v>13944.05</c:v>
                </c:pt>
                <c:pt idx="931">
                  <c:v>13992.97</c:v>
                </c:pt>
                <c:pt idx="932">
                  <c:v>13971.24</c:v>
                </c:pt>
                <c:pt idx="933">
                  <c:v>14018.7</c:v>
                </c:pt>
                <c:pt idx="934">
                  <c:v>13982.91</c:v>
                </c:pt>
                <c:pt idx="935">
                  <c:v>13973.39</c:v>
                </c:pt>
                <c:pt idx="936">
                  <c:v>13981.76</c:v>
                </c:pt>
                <c:pt idx="937" formatCode="General">
                  <c:v>#N/A</c:v>
                </c:pt>
                <c:pt idx="938">
                  <c:v>14035.67</c:v>
                </c:pt>
                <c:pt idx="939">
                  <c:v>13927.54</c:v>
                </c:pt>
                <c:pt idx="940">
                  <c:v>13880.62</c:v>
                </c:pt>
                <c:pt idx="941">
                  <c:v>14000.57</c:v>
                </c:pt>
                <c:pt idx="942">
                  <c:v>13784.17</c:v>
                </c:pt>
                <c:pt idx="943">
                  <c:v>13900.13</c:v>
                </c:pt>
                <c:pt idx="944">
                  <c:v>14075.37</c:v>
                </c:pt>
                <c:pt idx="945">
                  <c:v>14054.49</c:v>
                </c:pt>
                <c:pt idx="946">
                  <c:v>14089.66</c:v>
                </c:pt>
                <c:pt idx="947">
                  <c:v>14127.82</c:v>
                </c:pt>
                <c:pt idx="948">
                  <c:v>14253.77</c:v>
                </c:pt>
                <c:pt idx="949">
                  <c:v>14296.24</c:v>
                </c:pt>
                <c:pt idx="950">
                  <c:v>14329.49</c:v>
                </c:pt>
                <c:pt idx="951">
                  <c:v>14397.07</c:v>
                </c:pt>
                <c:pt idx="952">
                  <c:v>14447.29</c:v>
                </c:pt>
                <c:pt idx="953">
                  <c:v>14450.06</c:v>
                </c:pt>
                <c:pt idx="954">
                  <c:v>14455.28</c:v>
                </c:pt>
                <c:pt idx="955">
                  <c:v>14539.14</c:v>
                </c:pt>
                <c:pt idx="956">
                  <c:v>14514.11</c:v>
                </c:pt>
                <c:pt idx="957">
                  <c:v>14452.06</c:v>
                </c:pt>
                <c:pt idx="958">
                  <c:v>14455.82</c:v>
                </c:pt>
                <c:pt idx="959">
                  <c:v>14511.73</c:v>
                </c:pt>
                <c:pt idx="960">
                  <c:v>14421.49</c:v>
                </c:pt>
                <c:pt idx="961">
                  <c:v>14512.03</c:v>
                </c:pt>
                <c:pt idx="962">
                  <c:v>14447.75</c:v>
                </c:pt>
                <c:pt idx="963">
                  <c:v>14559.65</c:v>
                </c:pt>
                <c:pt idx="964">
                  <c:v>14526.16</c:v>
                </c:pt>
                <c:pt idx="965">
                  <c:v>14578.54</c:v>
                </c:pt>
                <c:pt idx="966" formatCode="General">
                  <c:v>#N/A</c:v>
                </c:pt>
                <c:pt idx="967">
                  <c:v>14572.85</c:v>
                </c:pt>
                <c:pt idx="968">
                  <c:v>14662.01</c:v>
                </c:pt>
                <c:pt idx="969">
                  <c:v>14550.35</c:v>
                </c:pt>
                <c:pt idx="970">
                  <c:v>14606.11</c:v>
                </c:pt>
                <c:pt idx="971">
                  <c:v>14565.25</c:v>
                </c:pt>
                <c:pt idx="972">
                  <c:v>14613.48</c:v>
                </c:pt>
                <c:pt idx="973">
                  <c:v>14673.46</c:v>
                </c:pt>
                <c:pt idx="974">
                  <c:v>14802.24</c:v>
                </c:pt>
                <c:pt idx="975">
                  <c:v>14865.14</c:v>
                </c:pt>
                <c:pt idx="976">
                  <c:v>14865.06</c:v>
                </c:pt>
                <c:pt idx="977">
                  <c:v>14599.2</c:v>
                </c:pt>
                <c:pt idx="978">
                  <c:v>14756.78</c:v>
                </c:pt>
                <c:pt idx="979">
                  <c:v>14618.59</c:v>
                </c:pt>
                <c:pt idx="980">
                  <c:v>14537.14</c:v>
                </c:pt>
                <c:pt idx="981">
                  <c:v>14547.51</c:v>
                </c:pt>
                <c:pt idx="982">
                  <c:v>14567.17</c:v>
                </c:pt>
                <c:pt idx="983">
                  <c:v>14719.46</c:v>
                </c:pt>
                <c:pt idx="984">
                  <c:v>14676.3</c:v>
                </c:pt>
                <c:pt idx="985">
                  <c:v>14700.8</c:v>
                </c:pt>
                <c:pt idx="986">
                  <c:v>14712.55</c:v>
                </c:pt>
                <c:pt idx="987">
                  <c:v>14818.75</c:v>
                </c:pt>
                <c:pt idx="988">
                  <c:v>14839.8</c:v>
                </c:pt>
                <c:pt idx="989">
                  <c:v>14700.95</c:v>
                </c:pt>
                <c:pt idx="990">
                  <c:v>14831.58</c:v>
                </c:pt>
                <c:pt idx="991">
                  <c:v>14973.96</c:v>
                </c:pt>
                <c:pt idx="992">
                  <c:v>14968.89</c:v>
                </c:pt>
                <c:pt idx="993">
                  <c:v>15056.2</c:v>
                </c:pt>
                <c:pt idx="994">
                  <c:v>15105.12</c:v>
                </c:pt>
                <c:pt idx="995">
                  <c:v>15082.62</c:v>
                </c:pt>
                <c:pt idx="996">
                  <c:v>15118.49</c:v>
                </c:pt>
                <c:pt idx="997">
                  <c:v>15091.68</c:v>
                </c:pt>
                <c:pt idx="998">
                  <c:v>15215.25</c:v>
                </c:pt>
                <c:pt idx="999">
                  <c:v>15275.69</c:v>
                </c:pt>
                <c:pt idx="1000">
                  <c:v>15233.22</c:v>
                </c:pt>
                <c:pt idx="1001">
                  <c:v>15354.4</c:v>
                </c:pt>
                <c:pt idx="1002">
                  <c:v>15335.28</c:v>
                </c:pt>
                <c:pt idx="1003">
                  <c:v>15387.58</c:v>
                </c:pt>
                <c:pt idx="1004">
                  <c:v>15307.17</c:v>
                </c:pt>
                <c:pt idx="1005">
                  <c:v>15294.5</c:v>
                </c:pt>
                <c:pt idx="1006">
                  <c:v>15303.1</c:v>
                </c:pt>
                <c:pt idx="1007" formatCode="General">
                  <c:v>#N/A</c:v>
                </c:pt>
                <c:pt idx="1008">
                  <c:v>15409.39</c:v>
                </c:pt>
                <c:pt idx="1009">
                  <c:v>15302.8</c:v>
                </c:pt>
                <c:pt idx="1010">
                  <c:v>15324.53</c:v>
                </c:pt>
                <c:pt idx="1011">
                  <c:v>15115.57</c:v>
                </c:pt>
                <c:pt idx="1012">
                  <c:v>15254.03</c:v>
                </c:pt>
                <c:pt idx="1013">
                  <c:v>15177.54</c:v>
                </c:pt>
                <c:pt idx="1014">
                  <c:v>14960.59</c:v>
                </c:pt>
                <c:pt idx="1015">
                  <c:v>15040.62</c:v>
                </c:pt>
                <c:pt idx="1016">
                  <c:v>15248.12</c:v>
                </c:pt>
                <c:pt idx="1017">
                  <c:v>15238.59</c:v>
                </c:pt>
                <c:pt idx="1018">
                  <c:v>15122.02</c:v>
                </c:pt>
                <c:pt idx="1019">
                  <c:v>14995.23</c:v>
                </c:pt>
                <c:pt idx="1020">
                  <c:v>15176.08</c:v>
                </c:pt>
                <c:pt idx="1021">
                  <c:v>15070.18</c:v>
                </c:pt>
                <c:pt idx="1022">
                  <c:v>15179.85</c:v>
                </c:pt>
                <c:pt idx="1023">
                  <c:v>15318.23</c:v>
                </c:pt>
                <c:pt idx="1024">
                  <c:v>15112.19</c:v>
                </c:pt>
                <c:pt idx="1025">
                  <c:v>14758.32</c:v>
                </c:pt>
                <c:pt idx="1026">
                  <c:v>14799.4</c:v>
                </c:pt>
                <c:pt idx="1027">
                  <c:v>14659.56</c:v>
                </c:pt>
                <c:pt idx="1028">
                  <c:v>14760.31</c:v>
                </c:pt>
                <c:pt idx="1029">
                  <c:v>14910.14</c:v>
                </c:pt>
                <c:pt idx="1030">
                  <c:v>15024.49</c:v>
                </c:pt>
                <c:pt idx="1031">
                  <c:v>14909.6</c:v>
                </c:pt>
                <c:pt idx="1032">
                  <c:v>14974.96</c:v>
                </c:pt>
                <c:pt idx="1033">
                  <c:v>14932.41</c:v>
                </c:pt>
                <c:pt idx="1034">
                  <c:v>14988.55</c:v>
                </c:pt>
                <c:pt idx="1035" formatCode="General">
                  <c:v>#N/A</c:v>
                </c:pt>
                <c:pt idx="1036">
                  <c:v>15135.84</c:v>
                </c:pt>
                <c:pt idx="1037">
                  <c:v>15224.69</c:v>
                </c:pt>
                <c:pt idx="1038">
                  <c:v>15300.34</c:v>
                </c:pt>
                <c:pt idx="1039">
                  <c:v>15291.66</c:v>
                </c:pt>
                <c:pt idx="1040">
                  <c:v>15460.92</c:v>
                </c:pt>
                <c:pt idx="1041">
                  <c:v>15464.3</c:v>
                </c:pt>
                <c:pt idx="1042">
                  <c:v>15484.26</c:v>
                </c:pt>
                <c:pt idx="1043">
                  <c:v>15451.85</c:v>
                </c:pt>
                <c:pt idx="1044">
                  <c:v>15470.52</c:v>
                </c:pt>
                <c:pt idx="1045">
                  <c:v>15548.54</c:v>
                </c:pt>
                <c:pt idx="1046">
                  <c:v>15543.74</c:v>
                </c:pt>
                <c:pt idx="1047">
                  <c:v>15545.55</c:v>
                </c:pt>
                <c:pt idx="1048">
                  <c:v>15567.74</c:v>
                </c:pt>
                <c:pt idx="1049">
                  <c:v>15542.24</c:v>
                </c:pt>
                <c:pt idx="1050">
                  <c:v>15555.61</c:v>
                </c:pt>
                <c:pt idx="1051">
                  <c:v>15558.83</c:v>
                </c:pt>
                <c:pt idx="1052">
                  <c:v>15521.97</c:v>
                </c:pt>
                <c:pt idx="1053">
                  <c:v>15520.59</c:v>
                </c:pt>
                <c:pt idx="1054">
                  <c:v>15499.54</c:v>
                </c:pt>
                <c:pt idx="1055">
                  <c:v>15628.02</c:v>
                </c:pt>
                <c:pt idx="1056">
                  <c:v>15658.36</c:v>
                </c:pt>
                <c:pt idx="1057">
                  <c:v>15612.13</c:v>
                </c:pt>
                <c:pt idx="1058">
                  <c:v>15518.74</c:v>
                </c:pt>
                <c:pt idx="1059">
                  <c:v>15470.67</c:v>
                </c:pt>
                <c:pt idx="1060">
                  <c:v>15498.32</c:v>
                </c:pt>
                <c:pt idx="1061">
                  <c:v>15425.51</c:v>
                </c:pt>
                <c:pt idx="1062">
                  <c:v>15419.68</c:v>
                </c:pt>
                <c:pt idx="1063">
                  <c:v>15451.01</c:v>
                </c:pt>
                <c:pt idx="1064">
                  <c:v>15337.66</c:v>
                </c:pt>
                <c:pt idx="1065">
                  <c:v>15112.19</c:v>
                </c:pt>
                <c:pt idx="1066">
                  <c:v>15081.47</c:v>
                </c:pt>
                <c:pt idx="1067">
                  <c:v>15010.74</c:v>
                </c:pt>
                <c:pt idx="1068">
                  <c:v>15002.99</c:v>
                </c:pt>
                <c:pt idx="1069">
                  <c:v>14897.55</c:v>
                </c:pt>
                <c:pt idx="1070">
                  <c:v>14963.74</c:v>
                </c:pt>
                <c:pt idx="1071">
                  <c:v>15010.51</c:v>
                </c:pt>
                <c:pt idx="1072">
                  <c:v>14946.46</c:v>
                </c:pt>
                <c:pt idx="1073">
                  <c:v>14776.13</c:v>
                </c:pt>
                <c:pt idx="1074">
                  <c:v>14824.51</c:v>
                </c:pt>
                <c:pt idx="1075">
                  <c:v>14840.95</c:v>
                </c:pt>
                <c:pt idx="1076">
                  <c:v>14810.31</c:v>
                </c:pt>
                <c:pt idx="1077" formatCode="General">
                  <c:v>#N/A</c:v>
                </c:pt>
                <c:pt idx="1078">
                  <c:v>14833.96</c:v>
                </c:pt>
                <c:pt idx="1079">
                  <c:v>14930.87</c:v>
                </c:pt>
                <c:pt idx="1080">
                  <c:v>14937.48</c:v>
                </c:pt>
                <c:pt idx="1081">
                  <c:v>14922.5</c:v>
                </c:pt>
                <c:pt idx="1082">
                  <c:v>15063.12</c:v>
                </c:pt>
                <c:pt idx="1083">
                  <c:v>15191.06</c:v>
                </c:pt>
                <c:pt idx="1084">
                  <c:v>15326.6</c:v>
                </c:pt>
                <c:pt idx="1085">
                  <c:v>15300.64</c:v>
                </c:pt>
                <c:pt idx="1086">
                  <c:v>15376.06</c:v>
                </c:pt>
                <c:pt idx="1087">
                  <c:v>15494.78</c:v>
                </c:pt>
                <c:pt idx="1088">
                  <c:v>15529.73</c:v>
                </c:pt>
                <c:pt idx="1089">
                  <c:v>15676.94</c:v>
                </c:pt>
                <c:pt idx="1090">
                  <c:v>15636.55</c:v>
                </c:pt>
                <c:pt idx="1091">
                  <c:v>15451.09</c:v>
                </c:pt>
                <c:pt idx="1092">
                  <c:v>15401.38</c:v>
                </c:pt>
                <c:pt idx="1093">
                  <c:v>15334.59</c:v>
                </c:pt>
                <c:pt idx="1094">
                  <c:v>15273.26</c:v>
                </c:pt>
                <c:pt idx="1095">
                  <c:v>15328.3</c:v>
                </c:pt>
                <c:pt idx="1096">
                  <c:v>15258.24</c:v>
                </c:pt>
                <c:pt idx="1097">
                  <c:v>15129.67</c:v>
                </c:pt>
                <c:pt idx="1098">
                  <c:v>15191.7</c:v>
                </c:pt>
                <c:pt idx="1099">
                  <c:v>15133.14</c:v>
                </c:pt>
                <c:pt idx="1100">
                  <c:v>14996.48</c:v>
                </c:pt>
                <c:pt idx="1101">
                  <c:v>15072.58</c:v>
                </c:pt>
                <c:pt idx="1102">
                  <c:v>14936.24</c:v>
                </c:pt>
                <c:pt idx="1103">
                  <c:v>14776.53</c:v>
                </c:pt>
                <c:pt idx="1104">
                  <c:v>14802.98</c:v>
                </c:pt>
                <c:pt idx="1105">
                  <c:v>15126.07</c:v>
                </c:pt>
                <c:pt idx="1106">
                  <c:v>15237.11</c:v>
                </c:pt>
                <c:pt idx="1107">
                  <c:v>15301.26</c:v>
                </c:pt>
                <c:pt idx="1108">
                  <c:v>15168.01</c:v>
                </c:pt>
                <c:pt idx="1109">
                  <c:v>15373.83</c:v>
                </c:pt>
                <c:pt idx="1110">
                  <c:v>15371.65</c:v>
                </c:pt>
                <c:pt idx="1111">
                  <c:v>15399.65</c:v>
                </c:pt>
                <c:pt idx="1112">
                  <c:v>15392.2</c:v>
                </c:pt>
                <c:pt idx="1113">
                  <c:v>15467.66</c:v>
                </c:pt>
                <c:pt idx="1114">
                  <c:v>15413.33</c:v>
                </c:pt>
                <c:pt idx="1115">
                  <c:v>15509.21</c:v>
                </c:pt>
                <c:pt idx="1116">
                  <c:v>15570.28</c:v>
                </c:pt>
                <c:pt idx="1117">
                  <c:v>15568.93</c:v>
                </c:pt>
                <c:pt idx="1118">
                  <c:v>15680.35</c:v>
                </c:pt>
                <c:pt idx="1119">
                  <c:v>15618.76</c:v>
                </c:pt>
                <c:pt idx="1120">
                  <c:v>15545.75</c:v>
                </c:pt>
                <c:pt idx="1121">
                  <c:v>15615.55</c:v>
                </c:pt>
                <c:pt idx="1122">
                  <c:v>15639.12</c:v>
                </c:pt>
                <c:pt idx="1123">
                  <c:v>15618.22</c:v>
                </c:pt>
                <c:pt idx="1124">
                  <c:v>15746.88</c:v>
                </c:pt>
                <c:pt idx="1125">
                  <c:v>15593.98</c:v>
                </c:pt>
                <c:pt idx="1126">
                  <c:v>15761.78</c:v>
                </c:pt>
                <c:pt idx="1127">
                  <c:v>15783.1</c:v>
                </c:pt>
                <c:pt idx="1128">
                  <c:v>15750.67</c:v>
                </c:pt>
                <c:pt idx="1129">
                  <c:v>15821.63</c:v>
                </c:pt>
                <c:pt idx="1130">
                  <c:v>15876.22</c:v>
                </c:pt>
                <c:pt idx="1131">
                  <c:v>15961.7</c:v>
                </c:pt>
                <c:pt idx="1132">
                  <c:v>15976.02</c:v>
                </c:pt>
                <c:pt idx="1133">
                  <c:v>15967.03</c:v>
                </c:pt>
                <c:pt idx="1134">
                  <c:v>15900.82</c:v>
                </c:pt>
                <c:pt idx="1135">
                  <c:v>16009.99</c:v>
                </c:pt>
                <c:pt idx="1136">
                  <c:v>16064.77</c:v>
                </c:pt>
                <c:pt idx="1137">
                  <c:v>16072.54</c:v>
                </c:pt>
                <c:pt idx="1138">
                  <c:v>16072.8</c:v>
                </c:pt>
                <c:pt idx="1139">
                  <c:v>16097.33</c:v>
                </c:pt>
                <c:pt idx="1140" formatCode="General">
                  <c:v>#N/A</c:v>
                </c:pt>
                <c:pt idx="1141">
                  <c:v>16086.41</c:v>
                </c:pt>
                <c:pt idx="1142">
                  <c:v>16008.77</c:v>
                </c:pt>
                <c:pt idx="1143">
                  <c:v>15914.62</c:v>
                </c:pt>
                <c:pt idx="1144">
                  <c:v>15889.77</c:v>
                </c:pt>
                <c:pt idx="1145">
                  <c:v>15821.51</c:v>
                </c:pt>
                <c:pt idx="1146">
                  <c:v>16020.2</c:v>
                </c:pt>
                <c:pt idx="1147">
                  <c:v>16025.53</c:v>
                </c:pt>
                <c:pt idx="1148">
                  <c:v>15973.13</c:v>
                </c:pt>
                <c:pt idx="1149">
                  <c:v>15843.53</c:v>
                </c:pt>
                <c:pt idx="1150">
                  <c:v>15739.43</c:v>
                </c:pt>
                <c:pt idx="1151">
                  <c:v>15755.36</c:v>
                </c:pt>
                <c:pt idx="1152">
                  <c:v>15884.57</c:v>
                </c:pt>
                <c:pt idx="1153">
                  <c:v>15875.26</c:v>
                </c:pt>
                <c:pt idx="1154">
                  <c:v>16167.97</c:v>
                </c:pt>
                <c:pt idx="1155">
                  <c:v>16179.08</c:v>
                </c:pt>
                <c:pt idx="1156">
                  <c:v>16221.14</c:v>
                </c:pt>
                <c:pt idx="1157">
                  <c:v>16294.61</c:v>
                </c:pt>
                <c:pt idx="1158">
                  <c:v>16357.55</c:v>
                </c:pt>
                <c:pt idx="1159" formatCode="General">
                  <c:v>#N/A</c:v>
                </c:pt>
                <c:pt idx="1160">
                  <c:v>16479.88</c:v>
                </c:pt>
                <c:pt idx="1161">
                  <c:v>16478.41</c:v>
                </c:pt>
                <c:pt idx="1162">
                  <c:v>16504.29</c:v>
                </c:pt>
                <c:pt idx="1163">
                  <c:v>16576.66</c:v>
                </c:pt>
                <c:pt idx="1164" formatCode="General">
                  <c:v>#N/A</c:v>
                </c:pt>
                <c:pt idx="1165">
                  <c:v>16441.35</c:v>
                </c:pt>
                <c:pt idx="1166">
                  <c:v>16469.99</c:v>
                </c:pt>
                <c:pt idx="1167">
                  <c:v>16425.1</c:v>
                </c:pt>
                <c:pt idx="1168">
                  <c:v>16530.94</c:v>
                </c:pt>
                <c:pt idx="1169">
                  <c:v>16462.74</c:v>
                </c:pt>
                <c:pt idx="1170">
                  <c:v>16444.76</c:v>
                </c:pt>
                <c:pt idx="1171">
                  <c:v>16437.05</c:v>
                </c:pt>
                <c:pt idx="1172">
                  <c:v>16257.94</c:v>
                </c:pt>
                <c:pt idx="1173">
                  <c:v>16373.86</c:v>
                </c:pt>
                <c:pt idx="1174">
                  <c:v>16481.94</c:v>
                </c:pt>
                <c:pt idx="1175">
                  <c:v>16417.01</c:v>
                </c:pt>
                <c:pt idx="1176">
                  <c:v>16458.56</c:v>
                </c:pt>
                <c:pt idx="1177" formatCode="General">
                  <c:v>#N/A</c:v>
                </c:pt>
                <c:pt idx="1178">
                  <c:v>16414.44</c:v>
                </c:pt>
                <c:pt idx="1179">
                  <c:v>16373.34</c:v>
                </c:pt>
                <c:pt idx="1180">
                  <c:v>16197.35</c:v>
                </c:pt>
                <c:pt idx="1181">
                  <c:v>15879.11</c:v>
                </c:pt>
                <c:pt idx="1182">
                  <c:v>15837.88</c:v>
                </c:pt>
                <c:pt idx="1183">
                  <c:v>15928.56</c:v>
                </c:pt>
                <c:pt idx="1184">
                  <c:v>15738.79</c:v>
                </c:pt>
                <c:pt idx="1185">
                  <c:v>15848.61</c:v>
                </c:pt>
                <c:pt idx="1186">
                  <c:v>15698.85</c:v>
                </c:pt>
                <c:pt idx="1187">
                  <c:v>15372.8</c:v>
                </c:pt>
                <c:pt idx="1188">
                  <c:v>15445.24</c:v>
                </c:pt>
                <c:pt idx="1189">
                  <c:v>15440.23</c:v>
                </c:pt>
                <c:pt idx="1190">
                  <c:v>15628.53</c:v>
                </c:pt>
                <c:pt idx="1191">
                  <c:v>15794.08</c:v>
                </c:pt>
                <c:pt idx="1192">
                  <c:v>15801.79</c:v>
                </c:pt>
                <c:pt idx="1193">
                  <c:v>15994.77</c:v>
                </c:pt>
                <c:pt idx="1194">
                  <c:v>15963.94</c:v>
                </c:pt>
                <c:pt idx="1195">
                  <c:v>16027.59</c:v>
                </c:pt>
                <c:pt idx="1196">
                  <c:v>16154.39</c:v>
                </c:pt>
                <c:pt idx="1197" formatCode="General">
                  <c:v>#N/A</c:v>
                </c:pt>
                <c:pt idx="1198">
                  <c:v>16130.4</c:v>
                </c:pt>
                <c:pt idx="1199">
                  <c:v>16040.56</c:v>
                </c:pt>
                <c:pt idx="1200">
                  <c:v>16133.23</c:v>
                </c:pt>
                <c:pt idx="1201">
                  <c:v>16103.3</c:v>
                </c:pt>
                <c:pt idx="1202">
                  <c:v>16207.14</c:v>
                </c:pt>
                <c:pt idx="1203">
                  <c:v>16179.66</c:v>
                </c:pt>
                <c:pt idx="1204">
                  <c:v>16198.41</c:v>
                </c:pt>
                <c:pt idx="1205">
                  <c:v>16272.65</c:v>
                </c:pt>
                <c:pt idx="1206">
                  <c:v>16321.71</c:v>
                </c:pt>
                <c:pt idx="1207">
                  <c:v>16168.03</c:v>
                </c:pt>
                <c:pt idx="1208">
                  <c:v>16395.88</c:v>
                </c:pt>
                <c:pt idx="1209">
                  <c:v>16360.18</c:v>
                </c:pt>
                <c:pt idx="1210">
                  <c:v>16421.89</c:v>
                </c:pt>
                <c:pt idx="1211">
                  <c:v>16452.72</c:v>
                </c:pt>
                <c:pt idx="1212">
                  <c:v>16418.68</c:v>
                </c:pt>
                <c:pt idx="1213">
                  <c:v>16351.25</c:v>
                </c:pt>
                <c:pt idx="1214">
                  <c:v>16340.08</c:v>
                </c:pt>
                <c:pt idx="1215">
                  <c:v>16108.89</c:v>
                </c:pt>
                <c:pt idx="1216">
                  <c:v>16065.67</c:v>
                </c:pt>
                <c:pt idx="1217">
                  <c:v>16247.22</c:v>
                </c:pt>
                <c:pt idx="1218">
                  <c:v>16336.19</c:v>
                </c:pt>
                <c:pt idx="1219">
                  <c:v>16222.17</c:v>
                </c:pt>
                <c:pt idx="1220">
                  <c:v>16331.05</c:v>
                </c:pt>
                <c:pt idx="1221">
                  <c:v>16302.77</c:v>
                </c:pt>
                <c:pt idx="1222">
                  <c:v>16276.69</c:v>
                </c:pt>
                <c:pt idx="1223">
                  <c:v>16367.88</c:v>
                </c:pt>
                <c:pt idx="1224">
                  <c:v>16268.99</c:v>
                </c:pt>
                <c:pt idx="1225">
                  <c:v>16264.23</c:v>
                </c:pt>
                <c:pt idx="1226">
                  <c:v>16323.06</c:v>
                </c:pt>
                <c:pt idx="1227">
                  <c:v>16457.66</c:v>
                </c:pt>
                <c:pt idx="1228">
                  <c:v>16532.61</c:v>
                </c:pt>
                <c:pt idx="1229">
                  <c:v>16573.0</c:v>
                </c:pt>
                <c:pt idx="1230">
                  <c:v>16572.55</c:v>
                </c:pt>
                <c:pt idx="1231">
                  <c:v>16412.71</c:v>
                </c:pt>
                <c:pt idx="1232">
                  <c:v>16245.87</c:v>
                </c:pt>
                <c:pt idx="1233">
                  <c:v>16256.14</c:v>
                </c:pt>
                <c:pt idx="1234">
                  <c:v>16437.18</c:v>
                </c:pt>
                <c:pt idx="1235">
                  <c:v>16170.22</c:v>
                </c:pt>
                <c:pt idx="1236">
                  <c:v>16026.75</c:v>
                </c:pt>
                <c:pt idx="1237">
                  <c:v>16173.24</c:v>
                </c:pt>
                <c:pt idx="1238">
                  <c:v>16262.56</c:v>
                </c:pt>
                <c:pt idx="1239">
                  <c:v>16424.85</c:v>
                </c:pt>
                <c:pt idx="1240">
                  <c:v>16408.54</c:v>
                </c:pt>
                <c:pt idx="1241" formatCode="General">
                  <c:v>#N/A</c:v>
                </c:pt>
                <c:pt idx="1242">
                  <c:v>16449.25</c:v>
                </c:pt>
                <c:pt idx="1243">
                  <c:v>16514.37</c:v>
                </c:pt>
                <c:pt idx="1244">
                  <c:v>16501.65</c:v>
                </c:pt>
                <c:pt idx="1245">
                  <c:v>16501.65</c:v>
                </c:pt>
                <c:pt idx="1246">
                  <c:v>16361.46</c:v>
                </c:pt>
                <c:pt idx="1247">
                  <c:v>16448.74</c:v>
                </c:pt>
                <c:pt idx="1248">
                  <c:v>16535.37</c:v>
                </c:pt>
                <c:pt idx="1249">
                  <c:v>16580.84</c:v>
                </c:pt>
                <c:pt idx="1250">
                  <c:v>16558.87</c:v>
                </c:pt>
                <c:pt idx="1251">
                  <c:v>16512.89</c:v>
                </c:pt>
                <c:pt idx="1252">
                  <c:v>16530.55</c:v>
                </c:pt>
                <c:pt idx="1253">
                  <c:v>16401.02</c:v>
                </c:pt>
                <c:pt idx="1254">
                  <c:v>16518.54</c:v>
                </c:pt>
                <c:pt idx="1255">
                  <c:v>16550.97</c:v>
                </c:pt>
                <c:pt idx="1256">
                  <c:v>16583.34</c:v>
                </c:pt>
                <c:pt idx="1257">
                  <c:v>16695.47</c:v>
                </c:pt>
                <c:pt idx="1258">
                  <c:v>16715.44</c:v>
                </c:pt>
                <c:pt idx="1259">
                  <c:v>16613.97</c:v>
                </c:pt>
                <c:pt idx="1260">
                  <c:v>16446.81</c:v>
                </c:pt>
                <c:pt idx="1261">
                  <c:v>16491.31</c:v>
                </c:pt>
                <c:pt idx="1262">
                  <c:v>16511.86</c:v>
                </c:pt>
                <c:pt idx="1263">
                  <c:v>16374.31</c:v>
                </c:pt>
                <c:pt idx="1264">
                  <c:v>16533.06</c:v>
                </c:pt>
                <c:pt idx="1265">
                  <c:v>16543.08</c:v>
                </c:pt>
                <c:pt idx="1266">
                  <c:v>16606.27</c:v>
                </c:pt>
                <c:pt idx="1267" formatCode="General">
                  <c:v>#N/A</c:v>
                </c:pt>
                <c:pt idx="1268">
                  <c:v>16675.5</c:v>
                </c:pt>
                <c:pt idx="1269">
                  <c:v>16633.18</c:v>
                </c:pt>
                <c:pt idx="1270">
                  <c:v>16698.74</c:v>
                </c:pt>
                <c:pt idx="1271">
                  <c:v>16717.17</c:v>
                </c:pt>
                <c:pt idx="1272">
                  <c:v>16743.63</c:v>
                </c:pt>
                <c:pt idx="1273">
                  <c:v>16722.34</c:v>
                </c:pt>
                <c:pt idx="1274">
                  <c:v>16737.53</c:v>
                </c:pt>
                <c:pt idx="1275">
                  <c:v>16836.11</c:v>
                </c:pt>
                <c:pt idx="1276">
                  <c:v>16924.28</c:v>
                </c:pt>
                <c:pt idx="1277">
                  <c:v>16943.1</c:v>
                </c:pt>
                <c:pt idx="1278">
                  <c:v>16945.92</c:v>
                </c:pt>
                <c:pt idx="1279">
                  <c:v>16843.88</c:v>
                </c:pt>
                <c:pt idx="1280">
                  <c:v>16734.19</c:v>
                </c:pt>
                <c:pt idx="1281">
                  <c:v>16775.74</c:v>
                </c:pt>
                <c:pt idx="1282">
                  <c:v>16781.01</c:v>
                </c:pt>
                <c:pt idx="1283">
                  <c:v>16808.49</c:v>
                </c:pt>
                <c:pt idx="1284">
                  <c:v>16906.62</c:v>
                </c:pt>
                <c:pt idx="1285">
                  <c:v>16921.46</c:v>
                </c:pt>
                <c:pt idx="1286">
                  <c:v>16947.08</c:v>
                </c:pt>
                <c:pt idx="1287">
                  <c:v>16937.26</c:v>
                </c:pt>
                <c:pt idx="1288">
                  <c:v>16818.13</c:v>
                </c:pt>
                <c:pt idx="1289">
                  <c:v>16867.51</c:v>
                </c:pt>
                <c:pt idx="1290">
                  <c:v>16846.13</c:v>
                </c:pt>
                <c:pt idx="1291">
                  <c:v>16851.84</c:v>
                </c:pt>
                <c:pt idx="1292">
                  <c:v>16826.6</c:v>
                </c:pt>
                <c:pt idx="1293">
                  <c:v>16956.07</c:v>
                </c:pt>
                <c:pt idx="1294">
                  <c:v>16976.24</c:v>
                </c:pt>
                <c:pt idx="1295">
                  <c:v>17068.26</c:v>
                </c:pt>
                <c:pt idx="1296" formatCode="General">
                  <c:v>#N/A</c:v>
                </c:pt>
                <c:pt idx="1297">
                  <c:v>17024.21</c:v>
                </c:pt>
                <c:pt idx="1298">
                  <c:v>16906.62</c:v>
                </c:pt>
                <c:pt idx="1299">
                  <c:v>16985.61</c:v>
                </c:pt>
                <c:pt idx="1300">
                  <c:v>16915.07</c:v>
                </c:pt>
                <c:pt idx="1301">
                  <c:v>16943.81</c:v>
                </c:pt>
                <c:pt idx="1302">
                  <c:v>17055.42</c:v>
                </c:pt>
                <c:pt idx="1303">
                  <c:v>17060.68</c:v>
                </c:pt>
                <c:pt idx="1304">
                  <c:v>17138.2</c:v>
                </c:pt>
                <c:pt idx="1305">
                  <c:v>16976.81</c:v>
                </c:pt>
                <c:pt idx="1306">
                  <c:v>17100.18</c:v>
                </c:pt>
                <c:pt idx="1307">
                  <c:v>17051.73</c:v>
                </c:pt>
                <c:pt idx="1308">
                  <c:v>17113.54</c:v>
                </c:pt>
                <c:pt idx="1309">
                  <c:v>17086.63</c:v>
                </c:pt>
                <c:pt idx="1310">
                  <c:v>17083.8</c:v>
                </c:pt>
                <c:pt idx="1311">
                  <c:v>16960.57</c:v>
                </c:pt>
                <c:pt idx="1312">
                  <c:v>16982.59</c:v>
                </c:pt>
                <c:pt idx="1313">
                  <c:v>16912.11</c:v>
                </c:pt>
                <c:pt idx="1314">
                  <c:v>16880.36</c:v>
                </c:pt>
                <c:pt idx="1315">
                  <c:v>16563.3</c:v>
                </c:pt>
                <c:pt idx="1316">
                  <c:v>16493.37</c:v>
                </c:pt>
                <c:pt idx="1317">
                  <c:v>16569.28</c:v>
                </c:pt>
                <c:pt idx="1318">
                  <c:v>16429.47</c:v>
                </c:pt>
                <c:pt idx="1319">
                  <c:v>16443.34</c:v>
                </c:pt>
                <c:pt idx="1320">
                  <c:v>16368.27</c:v>
                </c:pt>
                <c:pt idx="1321">
                  <c:v>16553.93</c:v>
                </c:pt>
                <c:pt idx="1322">
                  <c:v>16569.98</c:v>
                </c:pt>
                <c:pt idx="1323">
                  <c:v>16560.54</c:v>
                </c:pt>
                <c:pt idx="1324">
                  <c:v>16651.8</c:v>
                </c:pt>
                <c:pt idx="1325">
                  <c:v>16713.58</c:v>
                </c:pt>
                <c:pt idx="1326">
                  <c:v>16662.91</c:v>
                </c:pt>
                <c:pt idx="1327">
                  <c:v>16838.74</c:v>
                </c:pt>
                <c:pt idx="1328">
                  <c:v>16919.59</c:v>
                </c:pt>
                <c:pt idx="1329">
                  <c:v>16979.13</c:v>
                </c:pt>
                <c:pt idx="1330">
                  <c:v>17039.49</c:v>
                </c:pt>
                <c:pt idx="1331">
                  <c:v>17001.22</c:v>
                </c:pt>
                <c:pt idx="1332">
                  <c:v>17076.87</c:v>
                </c:pt>
                <c:pt idx="1333">
                  <c:v>17106.7</c:v>
                </c:pt>
                <c:pt idx="1334">
                  <c:v>17122.01</c:v>
                </c:pt>
                <c:pt idx="1335">
                  <c:v>17079.57</c:v>
                </c:pt>
                <c:pt idx="1336">
                  <c:v>17098.45</c:v>
                </c:pt>
                <c:pt idx="1337" formatCode="General">
                  <c:v>#N/A</c:v>
                </c:pt>
                <c:pt idx="1338">
                  <c:v>17067.56</c:v>
                </c:pt>
                <c:pt idx="1339">
                  <c:v>17078.28</c:v>
                </c:pt>
                <c:pt idx="1340">
                  <c:v>17069.58</c:v>
                </c:pt>
                <c:pt idx="1341">
                  <c:v>17137.36</c:v>
                </c:pt>
                <c:pt idx="1342">
                  <c:v>17111.42</c:v>
                </c:pt>
                <c:pt idx="1343">
                  <c:v>17013.87</c:v>
                </c:pt>
                <c:pt idx="1344">
                  <c:v>17068.71</c:v>
                </c:pt>
                <c:pt idx="1345">
                  <c:v>17049.0</c:v>
                </c:pt>
                <c:pt idx="1346">
                  <c:v>16987.51</c:v>
                </c:pt>
                <c:pt idx="1347">
                  <c:v>17031.14</c:v>
                </c:pt>
                <c:pt idx="1348">
                  <c:v>17131.97</c:v>
                </c:pt>
                <c:pt idx="1349">
                  <c:v>17156.85</c:v>
                </c:pt>
                <c:pt idx="1350">
                  <c:v>17265.99</c:v>
                </c:pt>
                <c:pt idx="1351">
                  <c:v>17279.74</c:v>
                </c:pt>
                <c:pt idx="1352">
                  <c:v>17172.68</c:v>
                </c:pt>
                <c:pt idx="1353">
                  <c:v>17055.87</c:v>
                </c:pt>
                <c:pt idx="1354">
                  <c:v>17210.06</c:v>
                </c:pt>
                <c:pt idx="1355">
                  <c:v>16945.8</c:v>
                </c:pt>
                <c:pt idx="1356">
                  <c:v>17113.15</c:v>
                </c:pt>
                <c:pt idx="1357">
                  <c:v>17071.22</c:v>
                </c:pt>
                <c:pt idx="1358">
                  <c:v>17042.9</c:v>
                </c:pt>
                <c:pt idx="1359">
                  <c:v>16804.71</c:v>
                </c:pt>
                <c:pt idx="1360">
                  <c:v>16801.05</c:v>
                </c:pt>
                <c:pt idx="1361">
                  <c:v>17009.69</c:v>
                </c:pt>
                <c:pt idx="1362">
                  <c:v>16991.91</c:v>
                </c:pt>
                <c:pt idx="1363">
                  <c:v>16719.39</c:v>
                </c:pt>
                <c:pt idx="1364">
                  <c:v>16994.22</c:v>
                </c:pt>
                <c:pt idx="1365">
                  <c:v>16659.25</c:v>
                </c:pt>
                <c:pt idx="1366">
                  <c:v>16544.1</c:v>
                </c:pt>
                <c:pt idx="1367">
                  <c:v>16321.07</c:v>
                </c:pt>
                <c:pt idx="1368">
                  <c:v>16315.19</c:v>
                </c:pt>
                <c:pt idx="1369">
                  <c:v>16141.74</c:v>
                </c:pt>
                <c:pt idx="1370">
                  <c:v>16117.24</c:v>
                </c:pt>
                <c:pt idx="1371">
                  <c:v>16380.41</c:v>
                </c:pt>
                <c:pt idx="1372">
                  <c:v>16399.67</c:v>
                </c:pt>
                <c:pt idx="1373">
                  <c:v>16614.81</c:v>
                </c:pt>
                <c:pt idx="1374">
                  <c:v>16461.32</c:v>
                </c:pt>
                <c:pt idx="1375">
                  <c:v>16677.9</c:v>
                </c:pt>
                <c:pt idx="1376">
                  <c:v>16805.41</c:v>
                </c:pt>
                <c:pt idx="1377">
                  <c:v>16817.94</c:v>
                </c:pt>
                <c:pt idx="1378">
                  <c:v>17005.75</c:v>
                </c:pt>
                <c:pt idx="1379">
                  <c:v>16974.31</c:v>
                </c:pt>
                <c:pt idx="1380">
                  <c:v>17195.42</c:v>
                </c:pt>
                <c:pt idx="1381">
                  <c:v>17390.52</c:v>
                </c:pt>
                <c:pt idx="1382">
                  <c:v>17366.24</c:v>
                </c:pt>
                <c:pt idx="1383">
                  <c:v>17383.84</c:v>
                </c:pt>
                <c:pt idx="1384">
                  <c:v>17484.53</c:v>
                </c:pt>
                <c:pt idx="1385">
                  <c:v>17554.47</c:v>
                </c:pt>
                <c:pt idx="1386">
                  <c:v>17573.93</c:v>
                </c:pt>
                <c:pt idx="1387">
                  <c:v>17613.74</c:v>
                </c:pt>
                <c:pt idx="1388">
                  <c:v>17614.9</c:v>
                </c:pt>
                <c:pt idx="1389">
                  <c:v>17612.2</c:v>
                </c:pt>
                <c:pt idx="1390">
                  <c:v>17652.79</c:v>
                </c:pt>
                <c:pt idx="1391">
                  <c:v>17634.74</c:v>
                </c:pt>
                <c:pt idx="1392">
                  <c:v>17647.75</c:v>
                </c:pt>
                <c:pt idx="1393">
                  <c:v>17687.82</c:v>
                </c:pt>
                <c:pt idx="1394">
                  <c:v>17685.73</c:v>
                </c:pt>
                <c:pt idx="1395">
                  <c:v>17719.0</c:v>
                </c:pt>
                <c:pt idx="1396">
                  <c:v>17810.06</c:v>
                </c:pt>
                <c:pt idx="1397">
                  <c:v>17817.9</c:v>
                </c:pt>
                <c:pt idx="1398">
                  <c:v>17814.94</c:v>
                </c:pt>
                <c:pt idx="1399">
                  <c:v>17827.75</c:v>
                </c:pt>
                <c:pt idx="1400" formatCode="General">
                  <c:v>#N/A</c:v>
                </c:pt>
                <c:pt idx="1401">
                  <c:v>17828.24</c:v>
                </c:pt>
                <c:pt idx="1402">
                  <c:v>17776.8</c:v>
                </c:pt>
                <c:pt idx="1403">
                  <c:v>17879.55</c:v>
                </c:pt>
                <c:pt idx="1404">
                  <c:v>17912.62</c:v>
                </c:pt>
                <c:pt idx="1405">
                  <c:v>17900.1</c:v>
                </c:pt>
                <c:pt idx="1406">
                  <c:v>17958.79</c:v>
                </c:pt>
                <c:pt idx="1407">
                  <c:v>17852.48</c:v>
                </c:pt>
                <c:pt idx="1408">
                  <c:v>17801.2</c:v>
                </c:pt>
                <c:pt idx="1409">
                  <c:v>17533.15</c:v>
                </c:pt>
                <c:pt idx="1410">
                  <c:v>17596.34</c:v>
                </c:pt>
                <c:pt idx="1411">
                  <c:v>17280.83</c:v>
                </c:pt>
                <c:pt idx="1412">
                  <c:v>17180.84</c:v>
                </c:pt>
                <c:pt idx="1413">
                  <c:v>17068.87</c:v>
                </c:pt>
                <c:pt idx="1414">
                  <c:v>17356.87</c:v>
                </c:pt>
                <c:pt idx="1415">
                  <c:v>17778.15</c:v>
                </c:pt>
                <c:pt idx="1416">
                  <c:v>17804.8</c:v>
                </c:pt>
                <c:pt idx="1417">
                  <c:v>17959.44</c:v>
                </c:pt>
                <c:pt idx="1418">
                  <c:v>18024.17</c:v>
                </c:pt>
                <c:pt idx="1419">
                  <c:v>18030.21</c:v>
                </c:pt>
                <c:pt idx="1420" formatCode="General">
                  <c:v>#N/A</c:v>
                </c:pt>
                <c:pt idx="1421">
                  <c:v>18053.71</c:v>
                </c:pt>
                <c:pt idx="1422">
                  <c:v>18038.23</c:v>
                </c:pt>
                <c:pt idx="1423">
                  <c:v>17983.07</c:v>
                </c:pt>
                <c:pt idx="1424">
                  <c:v>17823.07</c:v>
                </c:pt>
                <c:pt idx="1425" formatCode="General">
                  <c:v>#N/A</c:v>
                </c:pt>
                <c:pt idx="1426">
                  <c:v>17832.99</c:v>
                </c:pt>
                <c:pt idx="1427">
                  <c:v>17501.65</c:v>
                </c:pt>
                <c:pt idx="1428">
                  <c:v>17371.64</c:v>
                </c:pt>
                <c:pt idx="1429">
                  <c:v>17584.52</c:v>
                </c:pt>
                <c:pt idx="1430">
                  <c:v>17907.87</c:v>
                </c:pt>
                <c:pt idx="1431">
                  <c:v>17737.37</c:v>
                </c:pt>
                <c:pt idx="1432">
                  <c:v>17640.84</c:v>
                </c:pt>
                <c:pt idx="1433">
                  <c:v>17613.68</c:v>
                </c:pt>
                <c:pt idx="1434">
                  <c:v>17427.09</c:v>
                </c:pt>
                <c:pt idx="1435">
                  <c:v>17320.71</c:v>
                </c:pt>
                <c:pt idx="1436">
                  <c:v>17511.57</c:v>
                </c:pt>
                <c:pt idx="1437" formatCode="General">
                  <c:v>#N/A</c:v>
                </c:pt>
                <c:pt idx="1438">
                  <c:v>17515.23</c:v>
                </c:pt>
                <c:pt idx="1439">
                  <c:v>17554.28</c:v>
                </c:pt>
                <c:pt idx="1440">
                  <c:v>17813.98</c:v>
                </c:pt>
                <c:pt idx="1441">
                  <c:v>17672.6</c:v>
                </c:pt>
                <c:pt idx="1442">
                  <c:v>17678.7</c:v>
                </c:pt>
                <c:pt idx="1443">
                  <c:v>17387.21</c:v>
                </c:pt>
                <c:pt idx="1444">
                  <c:v>17191.37</c:v>
                </c:pt>
                <c:pt idx="1445">
                  <c:v>17416.85</c:v>
                </c:pt>
                <c:pt idx="1446">
                  <c:v>17164.95</c:v>
                </c:pt>
                <c:pt idx="1447">
                  <c:v>17361.04</c:v>
                </c:pt>
                <c:pt idx="1448">
                  <c:v>17666.4</c:v>
                </c:pt>
                <c:pt idx="1449">
                  <c:v>17673.02</c:v>
                </c:pt>
                <c:pt idx="1450">
                  <c:v>17884.88</c:v>
                </c:pt>
                <c:pt idx="1451">
                  <c:v>17824.29</c:v>
                </c:pt>
                <c:pt idx="1452">
                  <c:v>17729.21</c:v>
                </c:pt>
                <c:pt idx="1453">
                  <c:v>17868.76</c:v>
                </c:pt>
                <c:pt idx="1454">
                  <c:v>17862.14</c:v>
                </c:pt>
                <c:pt idx="1455">
                  <c:v>17972.38</c:v>
                </c:pt>
                <c:pt idx="1456">
                  <c:v>18019.35</c:v>
                </c:pt>
                <c:pt idx="1457" formatCode="General">
                  <c:v>#N/A</c:v>
                </c:pt>
                <c:pt idx="1458">
                  <c:v>18047.58</c:v>
                </c:pt>
                <c:pt idx="1459">
                  <c:v>18029.85</c:v>
                </c:pt>
                <c:pt idx="1460">
                  <c:v>17985.77</c:v>
                </c:pt>
                <c:pt idx="1461">
                  <c:v>18140.44</c:v>
                </c:pt>
                <c:pt idx="1462">
                  <c:v>18116.84</c:v>
                </c:pt>
                <c:pt idx="1463">
                  <c:v>18209.19</c:v>
                </c:pt>
                <c:pt idx="1464">
                  <c:v>18224.57</c:v>
                </c:pt>
                <c:pt idx="1465">
                  <c:v>18214.42</c:v>
                </c:pt>
                <c:pt idx="1466">
                  <c:v>18132.7</c:v>
                </c:pt>
                <c:pt idx="1467">
                  <c:v>18288.63</c:v>
                </c:pt>
                <c:pt idx="1468">
                  <c:v>18203.37</c:v>
                </c:pt>
                <c:pt idx="1469">
                  <c:v>18096.9</c:v>
                </c:pt>
                <c:pt idx="1470">
                  <c:v>18135.72</c:v>
                </c:pt>
                <c:pt idx="1471">
                  <c:v>17856.78</c:v>
                </c:pt>
                <c:pt idx="1472">
                  <c:v>17995.72</c:v>
                </c:pt>
                <c:pt idx="1473">
                  <c:v>17662.94</c:v>
                </c:pt>
                <c:pt idx="1474">
                  <c:v>17635.39</c:v>
                </c:pt>
                <c:pt idx="1475">
                  <c:v>17895.22</c:v>
                </c:pt>
                <c:pt idx="1476">
                  <c:v>17749.31</c:v>
                </c:pt>
                <c:pt idx="1477">
                  <c:v>17977.42</c:v>
                </c:pt>
                <c:pt idx="1478">
                  <c:v>17849.08</c:v>
                </c:pt>
                <c:pt idx="1479">
                  <c:v>18076.19</c:v>
                </c:pt>
                <c:pt idx="1480">
                  <c:v>17959.03</c:v>
                </c:pt>
                <c:pt idx="1481">
                  <c:v>18127.65</c:v>
                </c:pt>
                <c:pt idx="1482">
                  <c:v>18116.04</c:v>
                </c:pt>
                <c:pt idx="1483">
                  <c:v>18011.14</c:v>
                </c:pt>
                <c:pt idx="1484">
                  <c:v>17718.54</c:v>
                </c:pt>
                <c:pt idx="1485">
                  <c:v>17678.23</c:v>
                </c:pt>
                <c:pt idx="1486">
                  <c:v>17712.66</c:v>
                </c:pt>
                <c:pt idx="1487">
                  <c:v>17976.31</c:v>
                </c:pt>
                <c:pt idx="1488">
                  <c:v>17776.12</c:v>
                </c:pt>
                <c:pt idx="1489">
                  <c:v>17698.18</c:v>
                </c:pt>
                <c:pt idx="1490">
                  <c:v>17763.24</c:v>
                </c:pt>
                <c:pt idx="1491" formatCode="General">
                  <c:v>#N/A</c:v>
                </c:pt>
                <c:pt idx="1492">
                  <c:v>17880.85</c:v>
                </c:pt>
                <c:pt idx="1493">
                  <c:v>17875.42</c:v>
                </c:pt>
                <c:pt idx="1494">
                  <c:v>17902.51</c:v>
                </c:pt>
                <c:pt idx="1495">
                  <c:v>17958.73</c:v>
                </c:pt>
                <c:pt idx="1496">
                  <c:v>18057.65</c:v>
                </c:pt>
                <c:pt idx="1497">
                  <c:v>17977.04</c:v>
                </c:pt>
                <c:pt idx="1498">
                  <c:v>18036.7</c:v>
                </c:pt>
                <c:pt idx="1499">
                  <c:v>18112.61</c:v>
                </c:pt>
                <c:pt idx="1500">
                  <c:v>18105.77</c:v>
                </c:pt>
                <c:pt idx="1501">
                  <c:v>17826.3</c:v>
                </c:pt>
                <c:pt idx="1502">
                  <c:v>18034.93</c:v>
                </c:pt>
                <c:pt idx="1503">
                  <c:v>17949.59</c:v>
                </c:pt>
                <c:pt idx="1504">
                  <c:v>18038.27</c:v>
                </c:pt>
                <c:pt idx="1505">
                  <c:v>18058.69</c:v>
                </c:pt>
                <c:pt idx="1506">
                  <c:v>18080.14</c:v>
                </c:pt>
                <c:pt idx="1507">
                  <c:v>18037.97</c:v>
                </c:pt>
                <c:pt idx="1508">
                  <c:v>18110.14</c:v>
                </c:pt>
                <c:pt idx="1509">
                  <c:v>18035.53</c:v>
                </c:pt>
                <c:pt idx="1510">
                  <c:v>17840.52</c:v>
                </c:pt>
                <c:pt idx="1511">
                  <c:v>18024.06</c:v>
                </c:pt>
                <c:pt idx="1512">
                  <c:v>18070.4</c:v>
                </c:pt>
                <c:pt idx="1513">
                  <c:v>17928.2</c:v>
                </c:pt>
                <c:pt idx="1514">
                  <c:v>17841.98</c:v>
                </c:pt>
                <c:pt idx="1515">
                  <c:v>17924.06</c:v>
                </c:pt>
                <c:pt idx="1516">
                  <c:v>18191.11</c:v>
                </c:pt>
                <c:pt idx="1517">
                  <c:v>18105.17</c:v>
                </c:pt>
                <c:pt idx="1518">
                  <c:v>18068.23</c:v>
                </c:pt>
                <c:pt idx="1519">
                  <c:v>18060.49</c:v>
                </c:pt>
                <c:pt idx="1520">
                  <c:v>18252.24</c:v>
                </c:pt>
                <c:pt idx="1521">
                  <c:v>18272.56</c:v>
                </c:pt>
                <c:pt idx="1522">
                  <c:v>18298.88</c:v>
                </c:pt>
                <c:pt idx="1523">
                  <c:v>18312.39</c:v>
                </c:pt>
                <c:pt idx="1524">
                  <c:v>18285.4</c:v>
                </c:pt>
                <c:pt idx="1525">
                  <c:v>18285.74</c:v>
                </c:pt>
                <c:pt idx="1526">
                  <c:v>18232.02</c:v>
                </c:pt>
                <c:pt idx="1527" formatCode="General">
                  <c:v>#N/A</c:v>
                </c:pt>
                <c:pt idx="1528">
                  <c:v>18041.54</c:v>
                </c:pt>
                <c:pt idx="1529">
                  <c:v>18162.99</c:v>
                </c:pt>
                <c:pt idx="1530">
                  <c:v>18126.12</c:v>
                </c:pt>
                <c:pt idx="1531">
                  <c:v>18010.68</c:v>
                </c:pt>
                <c:pt idx="1532">
                  <c:v>18040.37</c:v>
                </c:pt>
                <c:pt idx="1533">
                  <c:v>18011.94</c:v>
                </c:pt>
                <c:pt idx="1534">
                  <c:v>18076.27</c:v>
                </c:pt>
                <c:pt idx="1535">
                  <c:v>17905.58</c:v>
                </c:pt>
                <c:pt idx="1536">
                  <c:v>17849.46</c:v>
                </c:pt>
                <c:pt idx="1537">
                  <c:v>17766.55</c:v>
                </c:pt>
                <c:pt idx="1538">
                  <c:v>17764.04</c:v>
                </c:pt>
                <c:pt idx="1539">
                  <c:v>18000.4</c:v>
                </c:pt>
                <c:pt idx="1540">
                  <c:v>18039.37</c:v>
                </c:pt>
                <c:pt idx="1541">
                  <c:v>17898.84</c:v>
                </c:pt>
                <c:pt idx="1542">
                  <c:v>17791.17</c:v>
                </c:pt>
                <c:pt idx="1543">
                  <c:v>17904.48</c:v>
                </c:pt>
                <c:pt idx="1544">
                  <c:v>17935.74</c:v>
                </c:pt>
                <c:pt idx="1545">
                  <c:v>18115.84</c:v>
                </c:pt>
                <c:pt idx="1546">
                  <c:v>18015.95</c:v>
                </c:pt>
                <c:pt idx="1547">
                  <c:v>18119.78</c:v>
                </c:pt>
                <c:pt idx="1548">
                  <c:v>18144.07</c:v>
                </c:pt>
                <c:pt idx="1549">
                  <c:v>17966.07</c:v>
                </c:pt>
                <c:pt idx="1550">
                  <c:v>17890.36</c:v>
                </c:pt>
                <c:pt idx="1551">
                  <c:v>17946.68</c:v>
                </c:pt>
                <c:pt idx="1552">
                  <c:v>17596.35</c:v>
                </c:pt>
                <c:pt idx="1553">
                  <c:v>17619.51</c:v>
                </c:pt>
                <c:pt idx="1554">
                  <c:v>17757.91</c:v>
                </c:pt>
                <c:pt idx="1555">
                  <c:v>17730.11</c:v>
                </c:pt>
                <c:pt idx="1556" formatCode="General">
                  <c:v>#N/A</c:v>
                </c:pt>
                <c:pt idx="1557">
                  <c:v>17683.58</c:v>
                </c:pt>
                <c:pt idx="1558">
                  <c:v>17776.91</c:v>
                </c:pt>
                <c:pt idx="1559">
                  <c:v>17515.42</c:v>
                </c:pt>
                <c:pt idx="1560">
                  <c:v>17548.62</c:v>
                </c:pt>
                <c:pt idx="1561">
                  <c:v>17760.41</c:v>
                </c:pt>
                <c:pt idx="1562">
                  <c:v>17977.68</c:v>
                </c:pt>
                <c:pt idx="1563">
                  <c:v>18053.58</c:v>
                </c:pt>
                <c:pt idx="1564">
                  <c:v>18050.17</c:v>
                </c:pt>
                <c:pt idx="1565">
                  <c:v>18120.25</c:v>
                </c:pt>
                <c:pt idx="1566">
                  <c:v>18086.45</c:v>
                </c:pt>
                <c:pt idx="1567">
                  <c:v>18100.41</c:v>
                </c:pt>
                <c:pt idx="1568">
                  <c:v>17919.29</c:v>
                </c:pt>
                <c:pt idx="1569">
                  <c:v>17851.04</c:v>
                </c:pt>
                <c:pt idx="1570">
                  <c:v>17731.92</c:v>
                </c:pt>
                <c:pt idx="1571">
                  <c:v>17568.53</c:v>
                </c:pt>
                <c:pt idx="1572">
                  <c:v>17440.59</c:v>
                </c:pt>
                <c:pt idx="1573">
                  <c:v>17630.27</c:v>
                </c:pt>
                <c:pt idx="1574">
                  <c:v>17751.39</c:v>
                </c:pt>
                <c:pt idx="1575">
                  <c:v>17745.98</c:v>
                </c:pt>
                <c:pt idx="1576">
                  <c:v>17689.86</c:v>
                </c:pt>
                <c:pt idx="1577">
                  <c:v>17598.2</c:v>
                </c:pt>
                <c:pt idx="1578">
                  <c:v>17550.69</c:v>
                </c:pt>
                <c:pt idx="1579">
                  <c:v>17540.47</c:v>
                </c:pt>
                <c:pt idx="1580">
                  <c:v>17419.75</c:v>
                </c:pt>
                <c:pt idx="1581">
                  <c:v>17373.38</c:v>
                </c:pt>
                <c:pt idx="1582">
                  <c:v>17615.17</c:v>
                </c:pt>
                <c:pt idx="1583">
                  <c:v>17402.84</c:v>
                </c:pt>
                <c:pt idx="1584">
                  <c:v>17402.51</c:v>
                </c:pt>
                <c:pt idx="1585">
                  <c:v>17408.25</c:v>
                </c:pt>
                <c:pt idx="1586">
                  <c:v>17477.4</c:v>
                </c:pt>
                <c:pt idx="1587">
                  <c:v>17545.18</c:v>
                </c:pt>
                <c:pt idx="1588">
                  <c:v>17511.34</c:v>
                </c:pt>
                <c:pt idx="1589">
                  <c:v>17348.73</c:v>
                </c:pt>
                <c:pt idx="1590">
                  <c:v>16990.69</c:v>
                </c:pt>
                <c:pt idx="1591">
                  <c:v>16459.75</c:v>
                </c:pt>
                <c:pt idx="1592">
                  <c:v>15871.35</c:v>
                </c:pt>
                <c:pt idx="1593">
                  <c:v>15666.44</c:v>
                </c:pt>
                <c:pt idx="1594">
                  <c:v>16285.51</c:v>
                </c:pt>
                <c:pt idx="1595">
                  <c:v>16654.77</c:v>
                </c:pt>
                <c:pt idx="1596">
                  <c:v>16643.01</c:v>
                </c:pt>
                <c:pt idx="1597">
                  <c:v>16528.03</c:v>
                </c:pt>
                <c:pt idx="1598">
                  <c:v>16058.35</c:v>
                </c:pt>
                <c:pt idx="1599">
                  <c:v>16351.38</c:v>
                </c:pt>
                <c:pt idx="1600">
                  <c:v>16374.76</c:v>
                </c:pt>
                <c:pt idx="1601">
                  <c:v>16102.38</c:v>
                </c:pt>
                <c:pt idx="1602" formatCode="General">
                  <c:v>#N/A</c:v>
                </c:pt>
                <c:pt idx="1603">
                  <c:v>16492.68</c:v>
                </c:pt>
                <c:pt idx="1604">
                  <c:v>16253.57</c:v>
                </c:pt>
                <c:pt idx="1605">
                  <c:v>16330.4</c:v>
                </c:pt>
                <c:pt idx="1606">
                  <c:v>16433.09</c:v>
                </c:pt>
                <c:pt idx="1607">
                  <c:v>16370.96</c:v>
                </c:pt>
                <c:pt idx="1608">
                  <c:v>16599.85</c:v>
                </c:pt>
                <c:pt idx="1609">
                  <c:v>16739.95</c:v>
                </c:pt>
                <c:pt idx="1610">
                  <c:v>16674.74</c:v>
                </c:pt>
                <c:pt idx="1611">
                  <c:v>16384.58</c:v>
                </c:pt>
                <c:pt idx="1612">
                  <c:v>16510.19</c:v>
                </c:pt>
                <c:pt idx="1613">
                  <c:v>16330.47</c:v>
                </c:pt>
                <c:pt idx="1614">
                  <c:v>16279.89</c:v>
                </c:pt>
                <c:pt idx="1615">
                  <c:v>16201.32</c:v>
                </c:pt>
                <c:pt idx="1616">
                  <c:v>16314.67</c:v>
                </c:pt>
                <c:pt idx="1617">
                  <c:v>16001.89</c:v>
                </c:pt>
                <c:pt idx="1618">
                  <c:v>16049.13</c:v>
                </c:pt>
                <c:pt idx="1619">
                  <c:v>16284.7</c:v>
                </c:pt>
                <c:pt idx="1620">
                  <c:v>16272.01</c:v>
                </c:pt>
                <c:pt idx="1621">
                  <c:v>16472.37</c:v>
                </c:pt>
                <c:pt idx="1622">
                  <c:v>16776.43</c:v>
                </c:pt>
                <c:pt idx="1623">
                  <c:v>16790.19</c:v>
                </c:pt>
                <c:pt idx="1624">
                  <c:v>16912.29</c:v>
                </c:pt>
                <c:pt idx="1625">
                  <c:v>17050.75</c:v>
                </c:pt>
                <c:pt idx="1626">
                  <c:v>17084.49</c:v>
                </c:pt>
                <c:pt idx="1627">
                  <c:v>17131.86</c:v>
                </c:pt>
                <c:pt idx="1628">
                  <c:v>17081.89</c:v>
                </c:pt>
                <c:pt idx="1629">
                  <c:v>16924.75</c:v>
                </c:pt>
                <c:pt idx="1630">
                  <c:v>17141.75</c:v>
                </c:pt>
                <c:pt idx="1631">
                  <c:v>17215.97</c:v>
                </c:pt>
                <c:pt idx="1632">
                  <c:v>17230.54</c:v>
                </c:pt>
                <c:pt idx="1633">
                  <c:v>17217.11</c:v>
                </c:pt>
                <c:pt idx="1634">
                  <c:v>17168.61</c:v>
                </c:pt>
                <c:pt idx="1635">
                  <c:v>17489.16</c:v>
                </c:pt>
                <c:pt idx="1636">
                  <c:v>17646.7</c:v>
                </c:pt>
                <c:pt idx="1637">
                  <c:v>17623.05</c:v>
                </c:pt>
                <c:pt idx="1638">
                  <c:v>17581.43</c:v>
                </c:pt>
                <c:pt idx="1639">
                  <c:v>17779.52</c:v>
                </c:pt>
                <c:pt idx="1640">
                  <c:v>17755.8</c:v>
                </c:pt>
                <c:pt idx="1641">
                  <c:v>17663.54</c:v>
                </c:pt>
                <c:pt idx="1642">
                  <c:v>17828.76</c:v>
                </c:pt>
                <c:pt idx="1643">
                  <c:v>17918.15</c:v>
                </c:pt>
                <c:pt idx="1644">
                  <c:v>17867.58</c:v>
                </c:pt>
                <c:pt idx="1645">
                  <c:v>17863.43</c:v>
                </c:pt>
                <c:pt idx="1646">
                  <c:v>17910.33</c:v>
                </c:pt>
                <c:pt idx="1647">
                  <c:v>17730.48</c:v>
                </c:pt>
                <c:pt idx="1648">
                  <c:v>17758.21</c:v>
                </c:pt>
                <c:pt idx="1649">
                  <c:v>17702.22</c:v>
                </c:pt>
                <c:pt idx="1650">
                  <c:v>17448.07</c:v>
                </c:pt>
                <c:pt idx="1651">
                  <c:v>17245.24</c:v>
                </c:pt>
                <c:pt idx="1652">
                  <c:v>17483.01</c:v>
                </c:pt>
                <c:pt idx="1653">
                  <c:v>17489.5</c:v>
                </c:pt>
                <c:pt idx="1654">
                  <c:v>17737.16</c:v>
                </c:pt>
                <c:pt idx="1655">
                  <c:v>17732.75</c:v>
                </c:pt>
                <c:pt idx="1656">
                  <c:v>17823.81</c:v>
                </c:pt>
                <c:pt idx="1657">
                  <c:v>17792.68</c:v>
                </c:pt>
                <c:pt idx="1658">
                  <c:v>17812.19</c:v>
                </c:pt>
                <c:pt idx="1659">
                  <c:v>17813.39</c:v>
                </c:pt>
                <c:pt idx="1660" formatCode="General">
                  <c:v>#N/A</c:v>
                </c:pt>
                <c:pt idx="1661">
                  <c:v>17798.49</c:v>
                </c:pt>
                <c:pt idx="1662">
                  <c:v>17719.92</c:v>
                </c:pt>
                <c:pt idx="1663">
                  <c:v>17888.35</c:v>
                </c:pt>
                <c:pt idx="1664">
                  <c:v>17729.68</c:v>
                </c:pt>
                <c:pt idx="1665">
                  <c:v>17477.67</c:v>
                </c:pt>
                <c:pt idx="1666">
                  <c:v>17847.63</c:v>
                </c:pt>
                <c:pt idx="1667">
                  <c:v>17730.51</c:v>
                </c:pt>
                <c:pt idx="1668">
                  <c:v>17568.0</c:v>
                </c:pt>
                <c:pt idx="1669">
                  <c:v>17492.3</c:v>
                </c:pt>
                <c:pt idx="1670">
                  <c:v>17574.75</c:v>
                </c:pt>
                <c:pt idx="1671">
                  <c:v>17265.21</c:v>
                </c:pt>
                <c:pt idx="1672">
                  <c:v>17368.5</c:v>
                </c:pt>
                <c:pt idx="1673">
                  <c:v>17524.91</c:v>
                </c:pt>
                <c:pt idx="1674">
                  <c:v>17749.09</c:v>
                </c:pt>
                <c:pt idx="1675">
                  <c:v>17495.84</c:v>
                </c:pt>
                <c:pt idx="1676">
                  <c:v>17128.55</c:v>
                </c:pt>
                <c:pt idx="1677">
                  <c:v>17251.62</c:v>
                </c:pt>
                <c:pt idx="1678">
                  <c:v>17417.27</c:v>
                </c:pt>
                <c:pt idx="1679">
                  <c:v>17602.61</c:v>
                </c:pt>
                <c:pt idx="1680">
                  <c:v>17552.17</c:v>
                </c:pt>
                <c:pt idx="1681" formatCode="General">
                  <c:v>#N/A</c:v>
                </c:pt>
                <c:pt idx="1682">
                  <c:v>17528.27</c:v>
                </c:pt>
                <c:pt idx="1683">
                  <c:v>17720.98</c:v>
                </c:pt>
                <c:pt idx="1684">
                  <c:v>17603.87</c:v>
                </c:pt>
                <c:pt idx="1685">
                  <c:v>17425.03</c:v>
                </c:pt>
                <c:pt idx="1686" formatCode="General">
                  <c:v>#N/A</c:v>
                </c:pt>
                <c:pt idx="1687">
                  <c:v>17148.94</c:v>
                </c:pt>
                <c:pt idx="1688">
                  <c:v>17158.66</c:v>
                </c:pt>
                <c:pt idx="1689">
                  <c:v>16906.51</c:v>
                </c:pt>
                <c:pt idx="1690">
                  <c:v>16514.1</c:v>
                </c:pt>
                <c:pt idx="1691">
                  <c:v>16346.45</c:v>
                </c:pt>
                <c:pt idx="1692">
                  <c:v>16398.57</c:v>
                </c:pt>
                <c:pt idx="1693">
                  <c:v>16516.22</c:v>
                </c:pt>
                <c:pt idx="1694">
                  <c:v>16151.41</c:v>
                </c:pt>
                <c:pt idx="1695">
                  <c:v>16379.05</c:v>
                </c:pt>
                <c:pt idx="1696">
                  <c:v>15988.08</c:v>
                </c:pt>
                <c:pt idx="1697" formatCode="General">
                  <c:v>#N/A</c:v>
                </c:pt>
                <c:pt idx="1698">
                  <c:v>16016.02</c:v>
                </c:pt>
                <c:pt idx="1699">
                  <c:v>15766.74</c:v>
                </c:pt>
                <c:pt idx="1700">
                  <c:v>15882.68</c:v>
                </c:pt>
                <c:pt idx="1701">
                  <c:v>16093.51</c:v>
                </c:pt>
                <c:pt idx="1702">
                  <c:v>15885.22</c:v>
                </c:pt>
                <c:pt idx="1703">
                  <c:v>16167.23</c:v>
                </c:pt>
                <c:pt idx="1704">
                  <c:v>15944.46</c:v>
                </c:pt>
                <c:pt idx="1705">
                  <c:v>16069.64</c:v>
                </c:pt>
                <c:pt idx="1706">
                  <c:v>16466.3</c:v>
                </c:pt>
                <c:pt idx="1707">
                  <c:v>16449.18</c:v>
                </c:pt>
                <c:pt idx="1708">
                  <c:v>16153.54</c:v>
                </c:pt>
                <c:pt idx="1709">
                  <c:v>16336.66</c:v>
                </c:pt>
                <c:pt idx="1710">
                  <c:v>16416.58</c:v>
                </c:pt>
                <c:pt idx="1711">
                  <c:v>16204.97</c:v>
                </c:pt>
                <c:pt idx="1712">
                  <c:v>16027.05</c:v>
                </c:pt>
                <c:pt idx="1713">
                  <c:v>16014.38</c:v>
                </c:pt>
                <c:pt idx="1714">
                  <c:v>15914.74</c:v>
                </c:pt>
                <c:pt idx="1715">
                  <c:v>15660.18</c:v>
                </c:pt>
                <c:pt idx="1716">
                  <c:v>15973.84</c:v>
                </c:pt>
                <c:pt idx="1717" formatCode="General">
                  <c:v>#N/A</c:v>
                </c:pt>
                <c:pt idx="1718">
                  <c:v>16196.41</c:v>
                </c:pt>
                <c:pt idx="1719">
                  <c:v>16453.83</c:v>
                </c:pt>
                <c:pt idx="1720">
                  <c:v>16413.43</c:v>
                </c:pt>
                <c:pt idx="1721">
                  <c:v>16391.99</c:v>
                </c:pt>
                <c:pt idx="1722">
                  <c:v>16620.66</c:v>
                </c:pt>
                <c:pt idx="1723">
                  <c:v>16431.78</c:v>
                </c:pt>
                <c:pt idx="1724">
                  <c:v>16484.99</c:v>
                </c:pt>
                <c:pt idx="1725">
                  <c:v>16697.29</c:v>
                </c:pt>
                <c:pt idx="1726">
                  <c:v>16639.97</c:v>
                </c:pt>
                <c:pt idx="1727">
                  <c:v>16516.5</c:v>
                </c:pt>
                <c:pt idx="1728">
                  <c:v>16865.08</c:v>
                </c:pt>
                <c:pt idx="1729">
                  <c:v>16899.32</c:v>
                </c:pt>
                <c:pt idx="1730">
                  <c:v>16943.9</c:v>
                </c:pt>
                <c:pt idx="1731">
                  <c:v>17006.77</c:v>
                </c:pt>
                <c:pt idx="1732">
                  <c:v>17073.95</c:v>
                </c:pt>
                <c:pt idx="1733">
                  <c:v>16964.1</c:v>
                </c:pt>
                <c:pt idx="1734">
                  <c:v>17000.36</c:v>
                </c:pt>
                <c:pt idx="1735">
                  <c:v>16995.13</c:v>
                </c:pt>
                <c:pt idx="1736">
                  <c:v>17213.31</c:v>
                </c:pt>
                <c:pt idx="1737">
                  <c:v>17229.13</c:v>
                </c:pt>
                <c:pt idx="1738">
                  <c:v>17251.53</c:v>
                </c:pt>
                <c:pt idx="1739">
                  <c:v>17325.76</c:v>
                </c:pt>
                <c:pt idx="1740">
                  <c:v>17481.49</c:v>
                </c:pt>
                <c:pt idx="1741">
                  <c:v>17602.3</c:v>
                </c:pt>
                <c:pt idx="1742">
                  <c:v>17623.87</c:v>
                </c:pt>
                <c:pt idx="1743">
                  <c:v>17582.57</c:v>
                </c:pt>
                <c:pt idx="1744">
                  <c:v>17502.59</c:v>
                </c:pt>
                <c:pt idx="1745">
                  <c:v>17515.73</c:v>
                </c:pt>
                <c:pt idx="1746" formatCode="General">
                  <c:v>#N/A</c:v>
                </c:pt>
                <c:pt idx="1747">
                  <c:v>17535.39</c:v>
                </c:pt>
                <c:pt idx="1748">
                  <c:v>17633.11</c:v>
                </c:pt>
                <c:pt idx="1749">
                  <c:v>17716.66</c:v>
                </c:pt>
                <c:pt idx="1750">
                  <c:v>17685.09</c:v>
                </c:pt>
                <c:pt idx="1751">
                  <c:v>17792.75</c:v>
                </c:pt>
                <c:pt idx="1752">
                  <c:v>17737.0</c:v>
                </c:pt>
                <c:pt idx="1753">
                  <c:v>17603.32</c:v>
                </c:pt>
                <c:pt idx="1754">
                  <c:v>17716.05</c:v>
                </c:pt>
                <c:pt idx="1755">
                  <c:v>17541.96</c:v>
                </c:pt>
                <c:pt idx="1756">
                  <c:v>17576.96</c:v>
                </c:pt>
                <c:pt idx="1757">
                  <c:v>17556.41</c:v>
                </c:pt>
                <c:pt idx="1758">
                  <c:v>17721.25</c:v>
                </c:pt>
                <c:pt idx="1759">
                  <c:v>17908.28</c:v>
                </c:pt>
                <c:pt idx="1760">
                  <c:v>17926.43</c:v>
                </c:pt>
                <c:pt idx="1761">
                  <c:v>17897.46</c:v>
                </c:pt>
                <c:pt idx="1762">
                  <c:v>18004.16</c:v>
                </c:pt>
                <c:pt idx="1763">
                  <c:v>18053.6</c:v>
                </c:pt>
                <c:pt idx="1764">
                  <c:v>18096.27</c:v>
                </c:pt>
                <c:pt idx="1765">
                  <c:v>17982.52</c:v>
                </c:pt>
                <c:pt idx="1766">
                  <c:v>18003.75</c:v>
                </c:pt>
                <c:pt idx="1767">
                  <c:v>17977.24</c:v>
                </c:pt>
                <c:pt idx="1768">
                  <c:v>17990.32</c:v>
                </c:pt>
                <c:pt idx="1769">
                  <c:v>18041.55</c:v>
                </c:pt>
                <c:pt idx="1770">
                  <c:v>17830.76</c:v>
                </c:pt>
                <c:pt idx="1771">
                  <c:v>17773.64</c:v>
                </c:pt>
                <c:pt idx="1772">
                  <c:v>17891.16</c:v>
                </c:pt>
                <c:pt idx="1773">
                  <c:v>17750.91</c:v>
                </c:pt>
                <c:pt idx="1774">
                  <c:v>17651.26</c:v>
                </c:pt>
                <c:pt idx="1775">
                  <c:v>17660.71</c:v>
                </c:pt>
                <c:pt idx="1776">
                  <c:v>17740.63</c:v>
                </c:pt>
                <c:pt idx="1777">
                  <c:v>17705.91</c:v>
                </c:pt>
                <c:pt idx="1778">
                  <c:v>17928.35</c:v>
                </c:pt>
                <c:pt idx="1779">
                  <c:v>17711.12</c:v>
                </c:pt>
                <c:pt idx="1780">
                  <c:v>17720.5</c:v>
                </c:pt>
                <c:pt idx="1781">
                  <c:v>17535.32</c:v>
                </c:pt>
                <c:pt idx="1782">
                  <c:v>17710.71</c:v>
                </c:pt>
                <c:pt idx="1783">
                  <c:v>17529.98</c:v>
                </c:pt>
                <c:pt idx="1784">
                  <c:v>17526.62</c:v>
                </c:pt>
                <c:pt idx="1785">
                  <c:v>17435.4</c:v>
                </c:pt>
                <c:pt idx="1786">
                  <c:v>17500.94</c:v>
                </c:pt>
                <c:pt idx="1787">
                  <c:v>17492.93</c:v>
                </c:pt>
                <c:pt idx="1788">
                  <c:v>17706.05</c:v>
                </c:pt>
                <c:pt idx="1789">
                  <c:v>17851.51</c:v>
                </c:pt>
                <c:pt idx="1790">
                  <c:v>17828.29</c:v>
                </c:pt>
                <c:pt idx="1791">
                  <c:v>17873.22</c:v>
                </c:pt>
                <c:pt idx="1792" formatCode="General">
                  <c:v>#N/A</c:v>
                </c:pt>
                <c:pt idx="1793">
                  <c:v>17787.2</c:v>
                </c:pt>
                <c:pt idx="1794">
                  <c:v>17789.67</c:v>
                </c:pt>
                <c:pt idx="1795">
                  <c:v>17838.56</c:v>
                </c:pt>
                <c:pt idx="1796">
                  <c:v>17807.06</c:v>
                </c:pt>
                <c:pt idx="1797">
                  <c:v>17920.33</c:v>
                </c:pt>
                <c:pt idx="1798">
                  <c:v>17938.28</c:v>
                </c:pt>
                <c:pt idx="1799">
                  <c:v>18005.05</c:v>
                </c:pt>
                <c:pt idx="1800">
                  <c:v>17985.19</c:v>
                </c:pt>
                <c:pt idx="1801">
                  <c:v>17865.34</c:v>
                </c:pt>
                <c:pt idx="1802">
                  <c:v>17732.48</c:v>
                </c:pt>
                <c:pt idx="1803">
                  <c:v>17674.82</c:v>
                </c:pt>
                <c:pt idx="1804">
                  <c:v>17640.17</c:v>
                </c:pt>
                <c:pt idx="1805">
                  <c:v>17733.1</c:v>
                </c:pt>
                <c:pt idx="1806">
                  <c:v>17675.16</c:v>
                </c:pt>
                <c:pt idx="1807">
                  <c:v>17804.87</c:v>
                </c:pt>
                <c:pt idx="1808">
                  <c:v>17829.73</c:v>
                </c:pt>
                <c:pt idx="1809">
                  <c:v>17780.83</c:v>
                </c:pt>
                <c:pt idx="1810">
                  <c:v>18011.07</c:v>
                </c:pt>
                <c:pt idx="1811">
                  <c:v>17400.75</c:v>
                </c:pt>
                <c:pt idx="1812">
                  <c:v>17140.24</c:v>
                </c:pt>
                <c:pt idx="1813">
                  <c:v>17409.72</c:v>
                </c:pt>
                <c:pt idx="1814">
                  <c:v>17694.68</c:v>
                </c:pt>
                <c:pt idx="1815">
                  <c:v>17929.99</c:v>
                </c:pt>
                <c:pt idx="1816">
                  <c:v>17949.37</c:v>
                </c:pt>
                <c:pt idx="1817" formatCode="General">
                  <c:v>#N/A</c:v>
                </c:pt>
                <c:pt idx="1818">
                  <c:v>17840.62</c:v>
                </c:pt>
                <c:pt idx="1819">
                  <c:v>17918.62</c:v>
                </c:pt>
                <c:pt idx="1820">
                  <c:v>17895.88</c:v>
                </c:pt>
                <c:pt idx="1821">
                  <c:v>18146.74</c:v>
                </c:pt>
                <c:pt idx="1822">
                  <c:v>18226.93</c:v>
                </c:pt>
                <c:pt idx="1823">
                  <c:v>18347.67</c:v>
                </c:pt>
                <c:pt idx="1824">
                  <c:v>18372.12</c:v>
                </c:pt>
                <c:pt idx="1825">
                  <c:v>18506.41</c:v>
                </c:pt>
                <c:pt idx="1826">
                  <c:v>18516.55</c:v>
                </c:pt>
                <c:pt idx="1827">
                  <c:v>18533.05</c:v>
                </c:pt>
                <c:pt idx="1828">
                  <c:v>18559.01</c:v>
                </c:pt>
                <c:pt idx="1829">
                  <c:v>18595.03</c:v>
                </c:pt>
                <c:pt idx="1830">
                  <c:v>18517.23</c:v>
                </c:pt>
                <c:pt idx="1831">
                  <c:v>18570.85</c:v>
                </c:pt>
                <c:pt idx="1832">
                  <c:v>18493.06</c:v>
                </c:pt>
                <c:pt idx="1833">
                  <c:v>18473.75</c:v>
                </c:pt>
                <c:pt idx="1834">
                  <c:v>18472.17</c:v>
                </c:pt>
                <c:pt idx="1835">
                  <c:v>18456.35</c:v>
                </c:pt>
                <c:pt idx="1836">
                  <c:v>18432.24</c:v>
                </c:pt>
                <c:pt idx="1837">
                  <c:v>18404.51</c:v>
                </c:pt>
                <c:pt idx="1838">
                  <c:v>18313.77</c:v>
                </c:pt>
                <c:pt idx="1839">
                  <c:v>18355.0</c:v>
                </c:pt>
                <c:pt idx="1840">
                  <c:v>18352.05</c:v>
                </c:pt>
                <c:pt idx="1841">
                  <c:v>18543.53</c:v>
                </c:pt>
                <c:pt idx="1842">
                  <c:v>18529.29</c:v>
                </c:pt>
                <c:pt idx="1843">
                  <c:v>18533.05</c:v>
                </c:pt>
                <c:pt idx="1844">
                  <c:v>18495.66</c:v>
                </c:pt>
                <c:pt idx="1845">
                  <c:v>18613.52</c:v>
                </c:pt>
                <c:pt idx="1846">
                  <c:v>18576.47</c:v>
                </c:pt>
                <c:pt idx="1847">
                  <c:v>18636.05</c:v>
                </c:pt>
                <c:pt idx="1848">
                  <c:v>18552.02</c:v>
                </c:pt>
                <c:pt idx="1849">
                  <c:v>18573.94</c:v>
                </c:pt>
                <c:pt idx="1850">
                  <c:v>18597.7</c:v>
                </c:pt>
                <c:pt idx="1851">
                  <c:v>18552.57</c:v>
                </c:pt>
                <c:pt idx="1852">
                  <c:v>18529.42</c:v>
                </c:pt>
                <c:pt idx="1853">
                  <c:v>18547.3</c:v>
                </c:pt>
                <c:pt idx="1854">
                  <c:v>18481.48</c:v>
                </c:pt>
                <c:pt idx="1855">
                  <c:v>18448.41</c:v>
                </c:pt>
                <c:pt idx="1856">
                  <c:v>18395.4</c:v>
                </c:pt>
                <c:pt idx="1857">
                  <c:v>18502.99</c:v>
                </c:pt>
                <c:pt idx="1858">
                  <c:v>18454.3</c:v>
                </c:pt>
                <c:pt idx="1859">
                  <c:v>18400.88</c:v>
                </c:pt>
                <c:pt idx="1860">
                  <c:v>18419.3</c:v>
                </c:pt>
                <c:pt idx="1861">
                  <c:v>18491.96</c:v>
                </c:pt>
                <c:pt idx="1862" formatCode="General">
                  <c:v>#N/A</c:v>
                </c:pt>
                <c:pt idx="1863">
                  <c:v>18538.12</c:v>
                </c:pt>
                <c:pt idx="1864">
                  <c:v>18526.14</c:v>
                </c:pt>
                <c:pt idx="1865">
                  <c:v>18479.91</c:v>
                </c:pt>
                <c:pt idx="1866">
                  <c:v>18085.45</c:v>
                </c:pt>
                <c:pt idx="1867">
                  <c:v>18325.07</c:v>
                </c:pt>
                <c:pt idx="1868">
                  <c:v>18066.75</c:v>
                </c:pt>
                <c:pt idx="1869">
                  <c:v>18034.77</c:v>
                </c:pt>
                <c:pt idx="1870">
                  <c:v>18212.48</c:v>
                </c:pt>
                <c:pt idx="1871">
                  <c:v>18123.8</c:v>
                </c:pt>
                <c:pt idx="1872">
                  <c:v>18120.17</c:v>
                </c:pt>
                <c:pt idx="1873">
                  <c:v>18129.96</c:v>
                </c:pt>
                <c:pt idx="1874">
                  <c:v>18293.7</c:v>
                </c:pt>
                <c:pt idx="1875">
                  <c:v>18392.46</c:v>
                </c:pt>
                <c:pt idx="1876">
                  <c:v>18261.45</c:v>
                </c:pt>
                <c:pt idx="1877">
                  <c:v>18094.83</c:v>
                </c:pt>
                <c:pt idx="1878">
                  <c:v>18228.3</c:v>
                </c:pt>
                <c:pt idx="1879">
                  <c:v>18339.24</c:v>
                </c:pt>
                <c:pt idx="1880">
                  <c:v>18143.45</c:v>
                </c:pt>
                <c:pt idx="1881">
                  <c:v>18308.15</c:v>
                </c:pt>
                <c:pt idx="1882">
                  <c:v>18253.85</c:v>
                </c:pt>
                <c:pt idx="1883">
                  <c:v>18168.45</c:v>
                </c:pt>
                <c:pt idx="1884">
                  <c:v>18281.03</c:v>
                </c:pt>
                <c:pt idx="1885">
                  <c:v>18268.5</c:v>
                </c:pt>
                <c:pt idx="1886">
                  <c:v>18240.49</c:v>
                </c:pt>
                <c:pt idx="1887">
                  <c:v>18329.04</c:v>
                </c:pt>
                <c:pt idx="1888">
                  <c:v>18128.66</c:v>
                </c:pt>
                <c:pt idx="1889">
                  <c:v>18144.2</c:v>
                </c:pt>
                <c:pt idx="1890">
                  <c:v>18098.94</c:v>
                </c:pt>
                <c:pt idx="1891">
                  <c:v>18138.38</c:v>
                </c:pt>
                <c:pt idx="1892">
                  <c:v>18086.4</c:v>
                </c:pt>
                <c:pt idx="1893">
                  <c:v>18161.94</c:v>
                </c:pt>
                <c:pt idx="1894">
                  <c:v>18202.62</c:v>
                </c:pt>
                <c:pt idx="1895">
                  <c:v>18162.35</c:v>
                </c:pt>
                <c:pt idx="1896">
                  <c:v>18145.71</c:v>
                </c:pt>
                <c:pt idx="1897">
                  <c:v>18223.03</c:v>
                </c:pt>
                <c:pt idx="1898">
                  <c:v>18169.27</c:v>
                </c:pt>
                <c:pt idx="1899">
                  <c:v>18199.33</c:v>
                </c:pt>
                <c:pt idx="1900">
                  <c:v>18169.68</c:v>
                </c:pt>
                <c:pt idx="1901">
                  <c:v>18161.19</c:v>
                </c:pt>
                <c:pt idx="1902">
                  <c:v>18142.42</c:v>
                </c:pt>
                <c:pt idx="1903">
                  <c:v>18037.1</c:v>
                </c:pt>
                <c:pt idx="1904">
                  <c:v>17959.64</c:v>
                </c:pt>
                <c:pt idx="1905">
                  <c:v>17930.67</c:v>
                </c:pt>
                <c:pt idx="1906">
                  <c:v>17888.28</c:v>
                </c:pt>
                <c:pt idx="1907">
                  <c:v>18259.6</c:v>
                </c:pt>
                <c:pt idx="1908">
                  <c:v>18332.74</c:v>
                </c:pt>
                <c:pt idx="1909">
                  <c:v>18589.69</c:v>
                </c:pt>
                <c:pt idx="1910">
                  <c:v>18807.88</c:v>
                </c:pt>
                <c:pt idx="1911">
                  <c:v>18847.66</c:v>
                </c:pt>
                <c:pt idx="1912">
                  <c:v>18868.69</c:v>
                </c:pt>
                <c:pt idx="1913">
                  <c:v>18923.06</c:v>
                </c:pt>
                <c:pt idx="1914">
                  <c:v>18868.14</c:v>
                </c:pt>
                <c:pt idx="1915">
                  <c:v>18903.82</c:v>
                </c:pt>
                <c:pt idx="1916">
                  <c:v>18867.93</c:v>
                </c:pt>
                <c:pt idx="1917">
                  <c:v>18956.69</c:v>
                </c:pt>
                <c:pt idx="1918">
                  <c:v>19023.87</c:v>
                </c:pt>
                <c:pt idx="1919">
                  <c:v>19083.18</c:v>
                </c:pt>
                <c:pt idx="1920" formatCode="General">
                  <c:v>#N/A</c:v>
                </c:pt>
                <c:pt idx="1921">
                  <c:v>19152.14</c:v>
                </c:pt>
                <c:pt idx="1922">
                  <c:v>19097.9</c:v>
                </c:pt>
                <c:pt idx="1923">
                  <c:v>19121.6</c:v>
                </c:pt>
                <c:pt idx="1924">
                  <c:v>19123.58</c:v>
                </c:pt>
                <c:pt idx="1925">
                  <c:v>19191.93</c:v>
                </c:pt>
                <c:pt idx="1926">
                  <c:v>19170.42</c:v>
                </c:pt>
                <c:pt idx="1927">
                  <c:v>19216.24</c:v>
                </c:pt>
                <c:pt idx="1928">
                  <c:v>19251.78</c:v>
                </c:pt>
                <c:pt idx="1929">
                  <c:v>19549.62</c:v>
                </c:pt>
                <c:pt idx="1930">
                  <c:v>19614.81</c:v>
                </c:pt>
                <c:pt idx="1931">
                  <c:v>19756.85</c:v>
                </c:pt>
                <c:pt idx="1932">
                  <c:v>19796.43</c:v>
                </c:pt>
                <c:pt idx="1933">
                  <c:v>19911.21</c:v>
                </c:pt>
                <c:pt idx="1934">
                  <c:v>19792.53</c:v>
                </c:pt>
                <c:pt idx="1935">
                  <c:v>19852.24</c:v>
                </c:pt>
                <c:pt idx="1936">
                  <c:v>19843.41</c:v>
                </c:pt>
                <c:pt idx="1937">
                  <c:v>19883.06</c:v>
                </c:pt>
                <c:pt idx="1938">
                  <c:v>19974.62</c:v>
                </c:pt>
                <c:pt idx="1939">
                  <c:v>19941.96</c:v>
                </c:pt>
                <c:pt idx="1940">
                  <c:v>19918.88</c:v>
                </c:pt>
                <c:pt idx="1941">
                  <c:v>19933.81</c:v>
                </c:pt>
                <c:pt idx="1942" formatCode="General">
                  <c:v>#N/A</c:v>
                </c:pt>
                <c:pt idx="1943">
                  <c:v>19945.04</c:v>
                </c:pt>
                <c:pt idx="1944">
                  <c:v>19833.68</c:v>
                </c:pt>
                <c:pt idx="1945">
                  <c:v>19819.78</c:v>
                </c:pt>
                <c:pt idx="1946">
                  <c:v>19762.6</c:v>
                </c:pt>
                <c:pt idx="1947" formatCode="General">
                  <c:v>#N/A</c:v>
                </c:pt>
                <c:pt idx="1948">
                  <c:v>19881.76</c:v>
                </c:pt>
                <c:pt idx="1949">
                  <c:v>19942.16</c:v>
                </c:pt>
                <c:pt idx="1950">
                  <c:v>19899.29</c:v>
                </c:pt>
                <c:pt idx="1951">
                  <c:v>19963.8</c:v>
                </c:pt>
                <c:pt idx="1952">
                  <c:v>19887.38</c:v>
                </c:pt>
                <c:pt idx="1953">
                  <c:v>19855.53</c:v>
                </c:pt>
                <c:pt idx="1954">
                  <c:v>19954.28</c:v>
                </c:pt>
                <c:pt idx="1955">
                  <c:v>19891.0</c:v>
                </c:pt>
                <c:pt idx="1956">
                  <c:v>19885.73</c:v>
                </c:pt>
                <c:pt idx="1957" formatCode="General">
                  <c:v>#N/A</c:v>
                </c:pt>
                <c:pt idx="1958">
                  <c:v>19826.77</c:v>
                </c:pt>
                <c:pt idx="1959">
                  <c:v>19804.72</c:v>
                </c:pt>
                <c:pt idx="1960">
                  <c:v>19732.4</c:v>
                </c:pt>
                <c:pt idx="1961">
                  <c:v>19827.25</c:v>
                </c:pt>
                <c:pt idx="1962">
                  <c:v>19799.85</c:v>
                </c:pt>
                <c:pt idx="1963">
                  <c:v>19912.71</c:v>
                </c:pt>
                <c:pt idx="1964">
                  <c:v>20068.51</c:v>
                </c:pt>
                <c:pt idx="1965">
                  <c:v>20100.91</c:v>
                </c:pt>
                <c:pt idx="1966">
                  <c:v>20093.78</c:v>
                </c:pt>
                <c:pt idx="1967">
                  <c:v>19971.13</c:v>
                </c:pt>
                <c:pt idx="1968">
                  <c:v>19864.09</c:v>
                </c:pt>
                <c:pt idx="1969">
                  <c:v>19890.94</c:v>
                </c:pt>
                <c:pt idx="1970">
                  <c:v>19884.91</c:v>
                </c:pt>
                <c:pt idx="1971">
                  <c:v>20071.46</c:v>
                </c:pt>
                <c:pt idx="1972">
                  <c:v>20052.42</c:v>
                </c:pt>
                <c:pt idx="1973">
                  <c:v>20090.29</c:v>
                </c:pt>
                <c:pt idx="1974">
                  <c:v>20054.34</c:v>
                </c:pt>
                <c:pt idx="1975">
                  <c:v>20172.4</c:v>
                </c:pt>
                <c:pt idx="1976">
                  <c:v>20269.37</c:v>
                </c:pt>
                <c:pt idx="1977">
                  <c:v>20412.16</c:v>
                </c:pt>
                <c:pt idx="1978">
                  <c:v>20504.41</c:v>
                </c:pt>
                <c:pt idx="1979">
                  <c:v>20611.86</c:v>
                </c:pt>
                <c:pt idx="1980">
                  <c:v>20619.77</c:v>
                </c:pt>
                <c:pt idx="1981">
                  <c:v>20624.05</c:v>
                </c:pt>
                <c:pt idx="1982" formatCode="General">
                  <c:v>#N/A</c:v>
                </c:pt>
                <c:pt idx="1983">
                  <c:v>20743.0</c:v>
                </c:pt>
                <c:pt idx="1984">
                  <c:v>20775.6</c:v>
                </c:pt>
                <c:pt idx="1985">
                  <c:v>20810.32</c:v>
                </c:pt>
                <c:pt idx="1986">
                  <c:v>20821.76</c:v>
                </c:pt>
                <c:pt idx="1987">
                  <c:v>20837.44</c:v>
                </c:pt>
                <c:pt idx="1988">
                  <c:v>20812.24</c:v>
                </c:pt>
                <c:pt idx="1989">
                  <c:v>21115.55</c:v>
                </c:pt>
                <c:pt idx="1990">
                  <c:v>21002.97</c:v>
                </c:pt>
                <c:pt idx="1991">
                  <c:v>21005.71</c:v>
                </c:pt>
                <c:pt idx="1992">
                  <c:v>20954.34</c:v>
                </c:pt>
                <c:pt idx="1993">
                  <c:v>20924.76</c:v>
                </c:pt>
                <c:pt idx="1994">
                  <c:v>20855.73</c:v>
                </c:pt>
                <c:pt idx="1995">
                  <c:v>20858.19</c:v>
                </c:pt>
                <c:pt idx="1996">
                  <c:v>20902.98</c:v>
                </c:pt>
                <c:pt idx="1997">
                  <c:v>20881.48</c:v>
                </c:pt>
                <c:pt idx="1998">
                  <c:v>20837.37</c:v>
                </c:pt>
                <c:pt idx="1999">
                  <c:v>20950.1</c:v>
                </c:pt>
                <c:pt idx="2000">
                  <c:v>20934.55</c:v>
                </c:pt>
                <c:pt idx="2001">
                  <c:v>20914.62</c:v>
                </c:pt>
                <c:pt idx="2002">
                  <c:v>20905.86</c:v>
                </c:pt>
                <c:pt idx="2003">
                  <c:v>20668.01</c:v>
                </c:pt>
                <c:pt idx="2004">
                  <c:v>20661.3</c:v>
                </c:pt>
                <c:pt idx="2005">
                  <c:v>20656.58</c:v>
                </c:pt>
                <c:pt idx="2006">
                  <c:v>20596.72</c:v>
                </c:pt>
                <c:pt idx="2007">
                  <c:v>20550.98</c:v>
                </c:pt>
                <c:pt idx="2008">
                  <c:v>20701.5</c:v>
                </c:pt>
                <c:pt idx="2009">
                  <c:v>20659.32</c:v>
                </c:pt>
                <c:pt idx="2010">
                  <c:v>20728.49</c:v>
                </c:pt>
                <c:pt idx="2011">
                  <c:v>20663.22</c:v>
                </c:pt>
                <c:pt idx="2012">
                  <c:v>20650.21</c:v>
                </c:pt>
                <c:pt idx="2013">
                  <c:v>20689.24</c:v>
                </c:pt>
                <c:pt idx="2014">
                  <c:v>20648.15</c:v>
                </c:pt>
                <c:pt idx="2015">
                  <c:v>20662.95</c:v>
                </c:pt>
                <c:pt idx="2016">
                  <c:v>20656.1</c:v>
                </c:pt>
                <c:pt idx="2017">
                  <c:v>20658.02</c:v>
                </c:pt>
                <c:pt idx="2018">
                  <c:v>20651.3</c:v>
                </c:pt>
                <c:pt idx="2019">
                  <c:v>20591.86</c:v>
                </c:pt>
                <c:pt idx="2020">
                  <c:v>20453.25</c:v>
                </c:pt>
                <c:pt idx="2021" formatCode="General">
                  <c:v>#N/A</c:v>
                </c:pt>
                <c:pt idx="2022">
                  <c:v>20636.92</c:v>
                </c:pt>
                <c:pt idx="2023">
                  <c:v>20523.28</c:v>
                </c:pt>
                <c:pt idx="2024">
                  <c:v>20404.49</c:v>
                </c:pt>
                <c:pt idx="2025">
                  <c:v>20578.71</c:v>
                </c:pt>
                <c:pt idx="2026">
                  <c:v>20547.76</c:v>
                </c:pt>
                <c:pt idx="2027">
                  <c:v>20763.89</c:v>
                </c:pt>
                <c:pt idx="2028">
                  <c:v>20996.12</c:v>
                </c:pt>
                <c:pt idx="2029">
                  <c:v>20975.09</c:v>
                </c:pt>
                <c:pt idx="2030">
                  <c:v>20981.33</c:v>
                </c:pt>
                <c:pt idx="2031">
                  <c:v>20940.51</c:v>
                </c:pt>
                <c:pt idx="2032">
                  <c:v>20913.46</c:v>
                </c:pt>
                <c:pt idx="2033">
                  <c:v>20949.89</c:v>
                </c:pt>
                <c:pt idx="2034">
                  <c:v>20957.9</c:v>
                </c:pt>
                <c:pt idx="2035">
                  <c:v>20951.47</c:v>
                </c:pt>
                <c:pt idx="2036">
                  <c:v>21006.94</c:v>
                </c:pt>
                <c:pt idx="2037">
                  <c:v>21012.28</c:v>
                </c:pt>
                <c:pt idx="2038">
                  <c:v>20975.78</c:v>
                </c:pt>
                <c:pt idx="2039">
                  <c:v>20943.11</c:v>
                </c:pt>
                <c:pt idx="2040">
                  <c:v>20919.42</c:v>
                </c:pt>
                <c:pt idx="2041">
                  <c:v>20896.61</c:v>
                </c:pt>
                <c:pt idx="2042">
                  <c:v>20981.94</c:v>
                </c:pt>
                <c:pt idx="2043">
                  <c:v>20979.75</c:v>
                </c:pt>
                <c:pt idx="2044">
                  <c:v>20606.93</c:v>
                </c:pt>
                <c:pt idx="2045">
                  <c:v>20663.02</c:v>
                </c:pt>
                <c:pt idx="2046">
                  <c:v>20804.84</c:v>
                </c:pt>
                <c:pt idx="2047">
                  <c:v>20894.83</c:v>
                </c:pt>
                <c:pt idx="2048">
                  <c:v>20937.91</c:v>
                </c:pt>
                <c:pt idx="2049">
                  <c:v>21012.42</c:v>
                </c:pt>
                <c:pt idx="2050">
                  <c:v>21082.95</c:v>
                </c:pt>
                <c:pt idx="2051">
                  <c:v>21080.28</c:v>
                </c:pt>
                <c:pt idx="2052" formatCode="General">
                  <c:v>#N/A</c:v>
                </c:pt>
                <c:pt idx="2053">
                  <c:v>21029.47</c:v>
                </c:pt>
                <c:pt idx="2054">
                  <c:v>21008.65</c:v>
                </c:pt>
                <c:pt idx="2055">
                  <c:v>21144.18</c:v>
                </c:pt>
                <c:pt idx="2056">
                  <c:v>21206.29</c:v>
                </c:pt>
                <c:pt idx="2057">
                  <c:v>21184.04</c:v>
                </c:pt>
                <c:pt idx="2058">
                  <c:v>21136.23</c:v>
                </c:pt>
                <c:pt idx="2059">
                  <c:v>21173.69</c:v>
                </c:pt>
                <c:pt idx="2060">
                  <c:v>21182.53</c:v>
                </c:pt>
                <c:pt idx="2061">
                  <c:v>21271.97</c:v>
                </c:pt>
                <c:pt idx="2062">
                  <c:v>21235.67</c:v>
                </c:pt>
                <c:pt idx="2063">
                  <c:v>21328.47</c:v>
                </c:pt>
                <c:pt idx="2064">
                  <c:v>21374.56</c:v>
                </c:pt>
                <c:pt idx="2065">
                  <c:v>21359.9</c:v>
                </c:pt>
                <c:pt idx="2066">
                  <c:v>21384.28</c:v>
                </c:pt>
                <c:pt idx="2067">
                  <c:v>21528.99</c:v>
                </c:pt>
                <c:pt idx="2068">
                  <c:v>21467.14</c:v>
                </c:pt>
                <c:pt idx="2069">
                  <c:v>21410.03</c:v>
                </c:pt>
                <c:pt idx="2070">
                  <c:v>21397.29</c:v>
                </c:pt>
                <c:pt idx="2071">
                  <c:v>21394.76</c:v>
                </c:pt>
                <c:pt idx="2072">
                  <c:v>21409.55</c:v>
                </c:pt>
                <c:pt idx="2073">
                  <c:v>21310.66</c:v>
                </c:pt>
                <c:pt idx="2074">
                  <c:v>21454.61</c:v>
                </c:pt>
                <c:pt idx="2075">
                  <c:v>21287.03</c:v>
                </c:pt>
                <c:pt idx="2076">
                  <c:v>21349.63</c:v>
                </c:pt>
                <c:pt idx="2077">
                  <c:v>21479.27</c:v>
                </c:pt>
                <c:pt idx="2078" formatCode="General">
                  <c:v>#N/A</c:v>
                </c:pt>
                <c:pt idx="2079">
                  <c:v>21478.17</c:v>
                </c:pt>
                <c:pt idx="2080">
                  <c:v>21320.04</c:v>
                </c:pt>
                <c:pt idx="2081">
                  <c:v>21414.34</c:v>
                </c:pt>
                <c:pt idx="2082">
                  <c:v>21408.52</c:v>
                </c:pt>
                <c:pt idx="2083">
                  <c:v>21409.07</c:v>
                </c:pt>
                <c:pt idx="2084">
                  <c:v>21532.14</c:v>
                </c:pt>
                <c:pt idx="2085">
                  <c:v>21553.09</c:v>
                </c:pt>
                <c:pt idx="2086">
                  <c:v>21637.74</c:v>
                </c:pt>
                <c:pt idx="2087">
                  <c:v>21629.72</c:v>
                </c:pt>
                <c:pt idx="2088">
                  <c:v>21574.73</c:v>
                </c:pt>
                <c:pt idx="2089">
                  <c:v>21640.75</c:v>
                </c:pt>
                <c:pt idx="2090">
                  <c:v>21611.78</c:v>
                </c:pt>
                <c:pt idx="2091">
                  <c:v>21580.07</c:v>
                </c:pt>
                <c:pt idx="2092">
                  <c:v>21513.17</c:v>
                </c:pt>
                <c:pt idx="2093">
                  <c:v>21613.43</c:v>
                </c:pt>
                <c:pt idx="2094">
                  <c:v>21711.01</c:v>
                </c:pt>
                <c:pt idx="2095">
                  <c:v>21796.55</c:v>
                </c:pt>
                <c:pt idx="2096">
                  <c:v>21830.31</c:v>
                </c:pt>
                <c:pt idx="2097">
                  <c:v>21891.12</c:v>
                </c:pt>
                <c:pt idx="2098">
                  <c:v>21963.92</c:v>
                </c:pt>
                <c:pt idx="2099">
                  <c:v>22016.24</c:v>
                </c:pt>
                <c:pt idx="2100">
                  <c:v>22026.1</c:v>
                </c:pt>
                <c:pt idx="2101">
                  <c:v>22092.81</c:v>
                </c:pt>
                <c:pt idx="2102">
                  <c:v>22118.42</c:v>
                </c:pt>
                <c:pt idx="2103">
                  <c:v>22085.34</c:v>
                </c:pt>
                <c:pt idx="2104">
                  <c:v>22048.7</c:v>
                </c:pt>
                <c:pt idx="2105">
                  <c:v>21844.01</c:v>
                </c:pt>
                <c:pt idx="2106">
                  <c:v>21858.32</c:v>
                </c:pt>
                <c:pt idx="2107">
                  <c:v>21993.71</c:v>
                </c:pt>
                <c:pt idx="2108">
                  <c:v>21998.99</c:v>
                </c:pt>
                <c:pt idx="2109">
                  <c:v>22024.87</c:v>
                </c:pt>
                <c:pt idx="2110">
                  <c:v>21750.73</c:v>
                </c:pt>
                <c:pt idx="2111">
                  <c:v>21674.51</c:v>
                </c:pt>
                <c:pt idx="2112">
                  <c:v>21703.75</c:v>
                </c:pt>
                <c:pt idx="2113">
                  <c:v>21899.89</c:v>
                </c:pt>
                <c:pt idx="2114">
                  <c:v>21812.09</c:v>
                </c:pt>
                <c:pt idx="2115">
                  <c:v>21783.4</c:v>
                </c:pt>
                <c:pt idx="2116">
                  <c:v>21813.67</c:v>
                </c:pt>
                <c:pt idx="2117">
                  <c:v>21808.4</c:v>
                </c:pt>
                <c:pt idx="2118">
                  <c:v>21865.37</c:v>
                </c:pt>
                <c:pt idx="2119">
                  <c:v>21892.43</c:v>
                </c:pt>
                <c:pt idx="2120">
                  <c:v>21948.1</c:v>
                </c:pt>
                <c:pt idx="2121">
                  <c:v>21987.56</c:v>
                </c:pt>
                <c:pt idx="2122" formatCode="General">
                  <c:v>#N/A</c:v>
                </c:pt>
                <c:pt idx="2123">
                  <c:v>21753.31</c:v>
                </c:pt>
                <c:pt idx="2124">
                  <c:v>21807.64</c:v>
                </c:pt>
                <c:pt idx="2125">
                  <c:v>21784.78</c:v>
                </c:pt>
                <c:pt idx="2126">
                  <c:v>21797.79</c:v>
                </c:pt>
                <c:pt idx="2127">
                  <c:v>22057.37</c:v>
                </c:pt>
                <c:pt idx="2128">
                  <c:v>22118.86</c:v>
                </c:pt>
                <c:pt idx="2129">
                  <c:v>22158.18</c:v>
                </c:pt>
                <c:pt idx="2130">
                  <c:v>22203.48</c:v>
                </c:pt>
                <c:pt idx="2131">
                  <c:v>22268.34</c:v>
                </c:pt>
                <c:pt idx="2132">
                  <c:v>22331.35</c:v>
                </c:pt>
                <c:pt idx="2133">
                  <c:v>22370.8</c:v>
                </c:pt>
                <c:pt idx="2134">
                  <c:v>22412.59</c:v>
                </c:pt>
                <c:pt idx="2135">
                  <c:v>22359.23</c:v>
                </c:pt>
                <c:pt idx="2136">
                  <c:v>22349.59</c:v>
                </c:pt>
                <c:pt idx="2137">
                  <c:v>22296.09</c:v>
                </c:pt>
                <c:pt idx="2138">
                  <c:v>22284.32</c:v>
                </c:pt>
                <c:pt idx="2139">
                  <c:v>22340.71</c:v>
                </c:pt>
                <c:pt idx="2140">
                  <c:v>22381.2</c:v>
                </c:pt>
                <c:pt idx="2141">
                  <c:v>22405.09</c:v>
                </c:pt>
                <c:pt idx="2142">
                  <c:v>22557.6</c:v>
                </c:pt>
                <c:pt idx="2143">
                  <c:v>22641.67</c:v>
                </c:pt>
                <c:pt idx="2144">
                  <c:v>22661.64</c:v>
                </c:pt>
                <c:pt idx="2145">
                  <c:v>22775.39</c:v>
                </c:pt>
                <c:pt idx="2146">
                  <c:v>22773.67</c:v>
                </c:pt>
                <c:pt idx="2147">
                  <c:v>22761.07</c:v>
                </c:pt>
                <c:pt idx="2148">
                  <c:v>22830.68</c:v>
                </c:pt>
                <c:pt idx="2149">
                  <c:v>22872.89</c:v>
                </c:pt>
                <c:pt idx="2150">
                  <c:v>22841.01</c:v>
                </c:pt>
                <c:pt idx="2151">
                  <c:v>22871.72</c:v>
                </c:pt>
                <c:pt idx="2152">
                  <c:v>22956.96</c:v>
                </c:pt>
                <c:pt idx="2153">
                  <c:v>22997.44</c:v>
                </c:pt>
                <c:pt idx="2154">
                  <c:v>23157.6</c:v>
                </c:pt>
                <c:pt idx="2155">
                  <c:v>23163.04</c:v>
                </c:pt>
                <c:pt idx="2156">
                  <c:v>23328.63</c:v>
                </c:pt>
                <c:pt idx="2157">
                  <c:v>23273.96</c:v>
                </c:pt>
                <c:pt idx="2158">
                  <c:v>23441.76</c:v>
                </c:pt>
                <c:pt idx="2159">
                  <c:v>23329.46</c:v>
                </c:pt>
                <c:pt idx="2160">
                  <c:v>23400.86</c:v>
                </c:pt>
                <c:pt idx="2161">
                  <c:v>23434.19</c:v>
                </c:pt>
                <c:pt idx="2162">
                  <c:v>23348.74</c:v>
                </c:pt>
                <c:pt idx="2163">
                  <c:v>23377.24</c:v>
                </c:pt>
                <c:pt idx="2164">
                  <c:v>23435.01</c:v>
                </c:pt>
                <c:pt idx="2165">
                  <c:v>23516.26</c:v>
                </c:pt>
                <c:pt idx="2166">
                  <c:v>23539.19</c:v>
                </c:pt>
                <c:pt idx="2167">
                  <c:v>23548.42</c:v>
                </c:pt>
                <c:pt idx="2168">
                  <c:v>23557.23</c:v>
                </c:pt>
                <c:pt idx="2169">
                  <c:v>23563.36</c:v>
                </c:pt>
                <c:pt idx="2170">
                  <c:v>23461.94</c:v>
                </c:pt>
                <c:pt idx="2171">
                  <c:v>23422.21</c:v>
                </c:pt>
                <c:pt idx="2172">
                  <c:v>23439.7</c:v>
                </c:pt>
                <c:pt idx="2173">
                  <c:v>23409.47</c:v>
                </c:pt>
                <c:pt idx="2174">
                  <c:v>23271.28</c:v>
                </c:pt>
                <c:pt idx="2175">
                  <c:v>23458.36</c:v>
                </c:pt>
                <c:pt idx="2176">
                  <c:v>23358.24</c:v>
                </c:pt>
                <c:pt idx="2177">
                  <c:v>23430.33</c:v>
                </c:pt>
                <c:pt idx="2178">
                  <c:v>23590.83</c:v>
                </c:pt>
                <c:pt idx="2179">
                  <c:v>23526.18</c:v>
                </c:pt>
                <c:pt idx="2180" formatCode="General">
                  <c:v>#N/A</c:v>
                </c:pt>
                <c:pt idx="2181">
                  <c:v>23557.99</c:v>
                </c:pt>
                <c:pt idx="2182">
                  <c:v>23580.78</c:v>
                </c:pt>
                <c:pt idx="2183">
                  <c:v>23836.71</c:v>
                </c:pt>
                <c:pt idx="2184">
                  <c:v>23940.68</c:v>
                </c:pt>
                <c:pt idx="2185">
                  <c:v>24272.35</c:v>
                </c:pt>
                <c:pt idx="2186">
                  <c:v>24231.59</c:v>
                </c:pt>
                <c:pt idx="2187">
                  <c:v>24290.05</c:v>
                </c:pt>
                <c:pt idx="2188">
                  <c:v>24180.64</c:v>
                </c:pt>
                <c:pt idx="2189">
                  <c:v>24140.91</c:v>
                </c:pt>
                <c:pt idx="2190">
                  <c:v>24211.48</c:v>
                </c:pt>
                <c:pt idx="2191">
                  <c:v>24329.16</c:v>
                </c:pt>
                <c:pt idx="2192">
                  <c:v>24386.03</c:v>
                </c:pt>
                <c:pt idx="2193">
                  <c:v>24504.8</c:v>
                </c:pt>
                <c:pt idx="2194">
                  <c:v>24585.43</c:v>
                </c:pt>
                <c:pt idx="2195">
                  <c:v>24508.66</c:v>
                </c:pt>
                <c:pt idx="2196">
                  <c:v>24651.74</c:v>
                </c:pt>
                <c:pt idx="2197">
                  <c:v>24792.2</c:v>
                </c:pt>
                <c:pt idx="2198">
                  <c:v>24754.75</c:v>
                </c:pt>
                <c:pt idx="2199">
                  <c:v>24726.65</c:v>
                </c:pt>
                <c:pt idx="2200">
                  <c:v>24782.29</c:v>
                </c:pt>
                <c:pt idx="2201">
                  <c:v>24754.06</c:v>
                </c:pt>
                <c:pt idx="2202" formatCode="General">
                  <c:v>#N/A</c:v>
                </c:pt>
                <c:pt idx="2203">
                  <c:v>24746.21</c:v>
                </c:pt>
                <c:pt idx="2204">
                  <c:v>24774.3</c:v>
                </c:pt>
                <c:pt idx="2205">
                  <c:v>24837.51</c:v>
                </c:pt>
                <c:pt idx="2206">
                  <c:v>24719.22</c:v>
                </c:pt>
                <c:pt idx="2207" formatCode="General">
                  <c:v>#N/A</c:v>
                </c:pt>
                <c:pt idx="2208">
                  <c:v>24824.01</c:v>
                </c:pt>
                <c:pt idx="2209">
                  <c:v>24922.68</c:v>
                </c:pt>
                <c:pt idx="2210">
                  <c:v>25075.13</c:v>
                </c:pt>
                <c:pt idx="2211">
                  <c:v>25295.87</c:v>
                </c:pt>
                <c:pt idx="2212">
                  <c:v>25283.0</c:v>
                </c:pt>
                <c:pt idx="2213">
                  <c:v>25385.8</c:v>
                </c:pt>
                <c:pt idx="2214">
                  <c:v>25369.13</c:v>
                </c:pt>
                <c:pt idx="2215">
                  <c:v>25574.73</c:v>
                </c:pt>
                <c:pt idx="2216">
                  <c:v>25803.19</c:v>
                </c:pt>
                <c:pt idx="2217" formatCode="General">
                  <c:v>#N/A</c:v>
                </c:pt>
                <c:pt idx="2218">
                  <c:v>25792.86</c:v>
                </c:pt>
                <c:pt idx="2219">
                  <c:v>26115.65</c:v>
                </c:pt>
                <c:pt idx="2220">
                  <c:v>26017.81</c:v>
                </c:pt>
                <c:pt idx="2221">
                  <c:v>26071.72</c:v>
                </c:pt>
                <c:pt idx="2222">
                  <c:v>26214.6</c:v>
                </c:pt>
                <c:pt idx="2223">
                  <c:v>26210.81</c:v>
                </c:pt>
                <c:pt idx="2224">
                  <c:v>26252.12</c:v>
                </c:pt>
                <c:pt idx="2225">
                  <c:v>26392.79</c:v>
                </c:pt>
                <c:pt idx="2226">
                  <c:v>26616.71</c:v>
                </c:pt>
                <c:pt idx="2227">
                  <c:v>26439.48</c:v>
                </c:pt>
                <c:pt idx="2228">
                  <c:v>26076.89</c:v>
                </c:pt>
                <c:pt idx="2229">
                  <c:v>26149.39</c:v>
                </c:pt>
                <c:pt idx="2230">
                  <c:v>26186.71</c:v>
                </c:pt>
                <c:pt idx="2231">
                  <c:v>25520.96</c:v>
                </c:pt>
                <c:pt idx="2232">
                  <c:v>24345.75</c:v>
                </c:pt>
                <c:pt idx="2233">
                  <c:v>24912.77</c:v>
                </c:pt>
                <c:pt idx="2234">
                  <c:v>24893.35</c:v>
                </c:pt>
                <c:pt idx="2235">
                  <c:v>23860.46</c:v>
                </c:pt>
                <c:pt idx="2236">
                  <c:v>24190.9</c:v>
                </c:pt>
                <c:pt idx="2237">
                  <c:v>24601.27</c:v>
                </c:pt>
                <c:pt idx="2238">
                  <c:v>24640.45</c:v>
                </c:pt>
                <c:pt idx="2239">
                  <c:v>24893.49</c:v>
                </c:pt>
                <c:pt idx="2240">
                  <c:v>25200.37</c:v>
                </c:pt>
                <c:pt idx="2241">
                  <c:v>25219.38</c:v>
                </c:pt>
                <c:pt idx="2242" formatCode="General">
                  <c:v>#N/A</c:v>
                </c:pt>
                <c:pt idx="2243">
                  <c:v>24964.75</c:v>
                </c:pt>
                <c:pt idx="2244">
                  <c:v>24797.78</c:v>
                </c:pt>
                <c:pt idx="2245">
                  <c:v>24962.48</c:v>
                </c:pt>
                <c:pt idx="2246">
                  <c:v>25309.99</c:v>
                </c:pt>
                <c:pt idx="2247">
                  <c:v>25709.27</c:v>
                </c:pt>
                <c:pt idx="2248">
                  <c:v>25410.03</c:v>
                </c:pt>
                <c:pt idx="2249">
                  <c:v>25029.2</c:v>
                </c:pt>
                <c:pt idx="2250">
                  <c:v>24608.98</c:v>
                </c:pt>
                <c:pt idx="2251">
                  <c:v>24538.06</c:v>
                </c:pt>
                <c:pt idx="2252">
                  <c:v>24874.76</c:v>
                </c:pt>
                <c:pt idx="2253">
                  <c:v>24884.12</c:v>
                </c:pt>
                <c:pt idx="2254">
                  <c:v>24801.36</c:v>
                </c:pt>
                <c:pt idx="2255">
                  <c:v>24895.21</c:v>
                </c:pt>
                <c:pt idx="2256">
                  <c:v>25335.74</c:v>
                </c:pt>
                <c:pt idx="2257">
                  <c:v>25178.61</c:v>
                </c:pt>
                <c:pt idx="2258">
                  <c:v>25007.03</c:v>
                </c:pt>
                <c:pt idx="2259">
                  <c:v>24758.12</c:v>
                </c:pt>
                <c:pt idx="2260">
                  <c:v>24873.66</c:v>
                </c:pt>
                <c:pt idx="2261">
                  <c:v>24946.51</c:v>
                </c:pt>
                <c:pt idx="2262">
                  <c:v>24610.91</c:v>
                </c:pt>
                <c:pt idx="2263">
                  <c:v>24727.27</c:v>
                </c:pt>
                <c:pt idx="2264">
                  <c:v>24682.31</c:v>
                </c:pt>
                <c:pt idx="2265">
                  <c:v>23957.89</c:v>
                </c:pt>
                <c:pt idx="2266">
                  <c:v>23533.2</c:v>
                </c:pt>
                <c:pt idx="2267">
                  <c:v>24202.6</c:v>
                </c:pt>
                <c:pt idx="2268">
                  <c:v>23857.71</c:v>
                </c:pt>
                <c:pt idx="2269">
                  <c:v>23848.42</c:v>
                </c:pt>
                <c:pt idx="2270">
                  <c:v>24103.11</c:v>
                </c:pt>
                <c:pt idx="2271" formatCode="General">
                  <c:v>#N/A</c:v>
                </c:pt>
                <c:pt idx="2272">
                  <c:v>23644.19</c:v>
                </c:pt>
                <c:pt idx="2273">
                  <c:v>24033.36</c:v>
                </c:pt>
                <c:pt idx="2274">
                  <c:v>24264.3</c:v>
                </c:pt>
                <c:pt idx="2275">
                  <c:v>24505.22</c:v>
                </c:pt>
                <c:pt idx="2276">
                  <c:v>23932.76</c:v>
                </c:pt>
                <c:pt idx="2277">
                  <c:v>23979.1</c:v>
                </c:pt>
                <c:pt idx="2278">
                  <c:v>24408.0</c:v>
                </c:pt>
                <c:pt idx="2279">
                  <c:v>24189.45</c:v>
                </c:pt>
                <c:pt idx="2280">
                  <c:v>24483.05</c:v>
                </c:pt>
                <c:pt idx="2281">
                  <c:v>24360.14</c:v>
                </c:pt>
                <c:pt idx="2282">
                  <c:v>24573.04</c:v>
                </c:pt>
                <c:pt idx="2283">
                  <c:v>24786.63</c:v>
                </c:pt>
                <c:pt idx="2284">
                  <c:v>24748.07</c:v>
                </c:pt>
                <c:pt idx="2285">
                  <c:v>24664.89</c:v>
                </c:pt>
                <c:pt idx="2286">
                  <c:v>24462.94</c:v>
                </c:pt>
                <c:pt idx="2287">
                  <c:v>24448.69</c:v>
                </c:pt>
                <c:pt idx="2288">
                  <c:v>24024.13</c:v>
                </c:pt>
                <c:pt idx="2289">
                  <c:v>24083.83</c:v>
                </c:pt>
                <c:pt idx="2290">
                  <c:v>24322.34</c:v>
                </c:pt>
                <c:pt idx="2291">
                  <c:v>24311.19</c:v>
                </c:pt>
                <c:pt idx="2292">
                  <c:v>24163.15</c:v>
                </c:pt>
                <c:pt idx="2293">
                  <c:v>24099.05</c:v>
                </c:pt>
                <c:pt idx="2294">
                  <c:v>23924.98</c:v>
                </c:pt>
                <c:pt idx="2295">
                  <c:v>23930.15</c:v>
                </c:pt>
                <c:pt idx="2296">
                  <c:v>24262.51</c:v>
                </c:pt>
                <c:pt idx="2297">
                  <c:v>24357.32</c:v>
                </c:pt>
                <c:pt idx="2298">
                  <c:v>24360.21</c:v>
                </c:pt>
                <c:pt idx="2299">
                  <c:v>24542.54</c:v>
                </c:pt>
                <c:pt idx="2300">
                  <c:v>24739.53</c:v>
                </c:pt>
                <c:pt idx="2301">
                  <c:v>24831.17</c:v>
                </c:pt>
                <c:pt idx="2302">
                  <c:v>24899.41</c:v>
                </c:pt>
                <c:pt idx="2303">
                  <c:v>24706.41</c:v>
                </c:pt>
                <c:pt idx="2304">
                  <c:v>24768.93</c:v>
                </c:pt>
                <c:pt idx="2305">
                  <c:v>24713.98</c:v>
                </c:pt>
                <c:pt idx="2306">
                  <c:v>24715.09</c:v>
                </c:pt>
                <c:pt idx="2307">
                  <c:v>25013.29</c:v>
                </c:pt>
                <c:pt idx="2308">
                  <c:v>24834.41</c:v>
                </c:pt>
                <c:pt idx="2309">
                  <c:v>24886.81</c:v>
                </c:pt>
                <c:pt idx="2310">
                  <c:v>24811.76</c:v>
                </c:pt>
                <c:pt idx="2311">
                  <c:v>24753.09</c:v>
                </c:pt>
                <c:pt idx="2312" formatCode="General">
                  <c:v>#N/A</c:v>
                </c:pt>
                <c:pt idx="2313">
                  <c:v>24361.45</c:v>
                </c:pt>
                <c:pt idx="2314">
                  <c:v>24667.78</c:v>
                </c:pt>
                <c:pt idx="2315">
                  <c:v>24415.84</c:v>
                </c:pt>
                <c:pt idx="2316">
                  <c:v>24635.21</c:v>
                </c:pt>
                <c:pt idx="2317">
                  <c:v>24813.69</c:v>
                </c:pt>
                <c:pt idx="2318">
                  <c:v>24799.98</c:v>
                </c:pt>
                <c:pt idx="2319">
                  <c:v>25146.39</c:v>
                </c:pt>
                <c:pt idx="2320">
                  <c:v>25241.41</c:v>
                </c:pt>
                <c:pt idx="2321">
                  <c:v>25316.53</c:v>
                </c:pt>
                <c:pt idx="2322">
                  <c:v>25322.31</c:v>
                </c:pt>
                <c:pt idx="2323">
                  <c:v>25320.73</c:v>
                </c:pt>
                <c:pt idx="2324">
                  <c:v>25201.2</c:v>
                </c:pt>
                <c:pt idx="2325">
                  <c:v>25175.31</c:v>
                </c:pt>
                <c:pt idx="2326">
                  <c:v>25090.48</c:v>
                </c:pt>
                <c:pt idx="2327">
                  <c:v>24987.47</c:v>
                </c:pt>
                <c:pt idx="2328">
                  <c:v>24700.21</c:v>
                </c:pt>
                <c:pt idx="2329">
                  <c:v>24657.8</c:v>
                </c:pt>
                <c:pt idx="2330">
                  <c:v>24461.7</c:v>
                </c:pt>
                <c:pt idx="2331">
                  <c:v>24580.89</c:v>
                </c:pt>
                <c:pt idx="2332">
                  <c:v>24252.8</c:v>
                </c:pt>
                <c:pt idx="2333">
                  <c:v>24283.11</c:v>
                </c:pt>
                <c:pt idx="2334">
                  <c:v>24117.59</c:v>
                </c:pt>
                <c:pt idx="2335">
                  <c:v>24216.05</c:v>
                </c:pt>
                <c:pt idx="2336">
                  <c:v>24271.41</c:v>
                </c:pt>
                <c:pt idx="2337">
                  <c:v>24307.18</c:v>
                </c:pt>
                <c:pt idx="2338">
                  <c:v>24174.82</c:v>
                </c:pt>
                <c:pt idx="2339" formatCode="General">
                  <c:v>#N/A</c:v>
                </c:pt>
                <c:pt idx="2340">
                  <c:v>24356.74</c:v>
                </c:pt>
                <c:pt idx="2341">
                  <c:v>24456.48</c:v>
                </c:pt>
                <c:pt idx="2342">
                  <c:v>24776.59</c:v>
                </c:pt>
                <c:pt idx="2343">
                  <c:v>24919.66</c:v>
                </c:pt>
                <c:pt idx="2344">
                  <c:v>24700.45</c:v>
                </c:pt>
                <c:pt idx="2345">
                  <c:v>24924.89</c:v>
                </c:pt>
                <c:pt idx="2346">
                  <c:v>25019.41</c:v>
                </c:pt>
                <c:pt idx="2347">
                  <c:v>25064.36</c:v>
                </c:pt>
                <c:pt idx="2348">
                  <c:v>25119.89</c:v>
                </c:pt>
                <c:pt idx="2349">
                  <c:v>25199.29</c:v>
                </c:pt>
                <c:pt idx="2350">
                  <c:v>25064.5</c:v>
                </c:pt>
                <c:pt idx="2351">
                  <c:v>25058.12</c:v>
                </c:pt>
                <c:pt idx="2352">
                  <c:v>25044.29</c:v>
                </c:pt>
                <c:pt idx="2353">
                  <c:v>25241.94</c:v>
                </c:pt>
                <c:pt idx="2354">
                  <c:v>25414.1</c:v>
                </c:pt>
                <c:pt idx="2355">
                  <c:v>25527.07</c:v>
                </c:pt>
                <c:pt idx="2356">
                  <c:v>25451.06</c:v>
                </c:pt>
                <c:pt idx="2357">
                  <c:v>25306.83</c:v>
                </c:pt>
                <c:pt idx="2358">
                  <c:v>25415.19</c:v>
                </c:pt>
                <c:pt idx="2359">
                  <c:v>25333.82</c:v>
                </c:pt>
                <c:pt idx="2360">
                  <c:v>25326.16</c:v>
                </c:pt>
                <c:pt idx="2361">
                  <c:v>25462.58</c:v>
                </c:pt>
                <c:pt idx="2362">
                  <c:v>25502.18</c:v>
                </c:pt>
                <c:pt idx="2363">
                  <c:v>25628.91</c:v>
                </c:pt>
                <c:pt idx="2364">
                  <c:v>25583.75</c:v>
                </c:pt>
                <c:pt idx="2365">
                  <c:v>25509.23</c:v>
                </c:pt>
                <c:pt idx="2366">
                  <c:v>25313.14</c:v>
                </c:pt>
                <c:pt idx="2367">
                  <c:v>25187.7</c:v>
                </c:pt>
                <c:pt idx="2368">
                  <c:v>25299.92</c:v>
                </c:pt>
                <c:pt idx="2369">
                  <c:v>25162.41</c:v>
                </c:pt>
                <c:pt idx="2370">
                  <c:v>25558.73</c:v>
                </c:pt>
                <c:pt idx="2371">
                  <c:v>25669.32</c:v>
                </c:pt>
                <c:pt idx="2372">
                  <c:v>25758.69</c:v>
                </c:pt>
                <c:pt idx="2373">
                  <c:v>25822.29</c:v>
                </c:pt>
                <c:pt idx="2374">
                  <c:v>25733.6</c:v>
                </c:pt>
                <c:pt idx="2375">
                  <c:v>25656.98</c:v>
                </c:pt>
                <c:pt idx="2376">
                  <c:v>25790.35</c:v>
                </c:pt>
                <c:pt idx="2377">
                  <c:v>26049.64</c:v>
                </c:pt>
                <c:pt idx="2378">
                  <c:v>26064.02</c:v>
                </c:pt>
                <c:pt idx="2379">
                  <c:v>26124.57</c:v>
                </c:pt>
                <c:pt idx="2380">
                  <c:v>25986.92</c:v>
                </c:pt>
                <c:pt idx="2381">
                  <c:v>25964.82</c:v>
                </c:pt>
                <c:pt idx="2382" formatCode="General">
                  <c:v>#N/A</c:v>
                </c:pt>
                <c:pt idx="2383">
                  <c:v>25952.48</c:v>
                </c:pt>
                <c:pt idx="2384">
                  <c:v>25974.99</c:v>
                </c:pt>
                <c:pt idx="2385">
                  <c:v>25995.87</c:v>
                </c:pt>
                <c:pt idx="2386">
                  <c:v>25916.54</c:v>
                </c:pt>
                <c:pt idx="2387">
                  <c:v>25857.07</c:v>
                </c:pt>
                <c:pt idx="2388">
                  <c:v>25971.06</c:v>
                </c:pt>
                <c:pt idx="2389">
                  <c:v>25998.92</c:v>
                </c:pt>
                <c:pt idx="2390">
                  <c:v>26145.99</c:v>
                </c:pt>
                <c:pt idx="2391">
                  <c:v>26154.67</c:v>
                </c:pt>
                <c:pt idx="2392">
                  <c:v>26062.12</c:v>
                </c:pt>
                <c:pt idx="2393">
                  <c:v>26246.96</c:v>
                </c:pt>
                <c:pt idx="2394">
                  <c:v>26405.76</c:v>
                </c:pt>
                <c:pt idx="2395">
                  <c:v>26656.98</c:v>
                </c:pt>
                <c:pt idx="2396">
                  <c:v>26743.5</c:v>
                </c:pt>
                <c:pt idx="2397">
                  <c:v>26562.05</c:v>
                </c:pt>
                <c:pt idx="2398">
                  <c:v>26492.21</c:v>
                </c:pt>
                <c:pt idx="2399">
                  <c:v>26385.28</c:v>
                </c:pt>
                <c:pt idx="2400">
                  <c:v>26439.93</c:v>
                </c:pt>
                <c:pt idx="2401">
                  <c:v>26458.31</c:v>
                </c:pt>
                <c:pt idx="2402">
                  <c:v>26651.21</c:v>
                </c:pt>
                <c:pt idx="2403">
                  <c:v>26773.94</c:v>
                </c:pt>
                <c:pt idx="2404">
                  <c:v>26828.39</c:v>
                </c:pt>
                <c:pt idx="2405">
                  <c:v>26627.48</c:v>
                </c:pt>
                <c:pt idx="2406">
                  <c:v>26447.05</c:v>
                </c:pt>
                <c:pt idx="2407" formatCode="General">
                  <c:v>#N/A</c:v>
                </c:pt>
                <c:pt idx="2408">
                  <c:v>26430.57</c:v>
                </c:pt>
                <c:pt idx="2409">
                  <c:v>25598.74</c:v>
                </c:pt>
                <c:pt idx="2410">
                  <c:v>25052.83</c:v>
                </c:pt>
                <c:pt idx="2411">
                  <c:v>25339.99</c:v>
                </c:pt>
                <c:pt idx="2412">
                  <c:v>25250.55</c:v>
                </c:pt>
                <c:pt idx="2413">
                  <c:v>25798.42</c:v>
                </c:pt>
                <c:pt idx="2414">
                  <c:v>25706.68</c:v>
                </c:pt>
                <c:pt idx="2415">
                  <c:v>25379.45</c:v>
                </c:pt>
                <c:pt idx="2416">
                  <c:v>25444.34</c:v>
                </c:pt>
                <c:pt idx="2417">
                  <c:v>25317.41</c:v>
                </c:pt>
                <c:pt idx="2418">
                  <c:v>25191.43</c:v>
                </c:pt>
                <c:pt idx="2419">
                  <c:v>24583.42</c:v>
                </c:pt>
                <c:pt idx="2420">
                  <c:v>24984.55</c:v>
                </c:pt>
                <c:pt idx="2421">
                  <c:v>24688.31</c:v>
                </c:pt>
                <c:pt idx="2422">
                  <c:v>24442.92</c:v>
                </c:pt>
                <c:pt idx="2423">
                  <c:v>24874.64</c:v>
                </c:pt>
                <c:pt idx="2424">
                  <c:v>25115.76</c:v>
                </c:pt>
                <c:pt idx="2425">
                  <c:v>25380.74</c:v>
                </c:pt>
                <c:pt idx="2426">
                  <c:v>25270.83</c:v>
                </c:pt>
                <c:pt idx="2427">
                  <c:v>25461.7</c:v>
                </c:pt>
                <c:pt idx="2428">
                  <c:v>25635.01</c:v>
                </c:pt>
                <c:pt idx="2429">
                  <c:v>26180.3</c:v>
                </c:pt>
                <c:pt idx="2430">
                  <c:v>26191.22</c:v>
                </c:pt>
                <c:pt idx="2431">
                  <c:v>25989.3</c:v>
                </c:pt>
                <c:pt idx="2432" formatCode="General">
                  <c:v>#N/A</c:v>
                </c:pt>
                <c:pt idx="2433">
                  <c:v>25286.49</c:v>
                </c:pt>
                <c:pt idx="2434">
                  <c:v>25080.5</c:v>
                </c:pt>
                <c:pt idx="2435">
                  <c:v>25289.27</c:v>
                </c:pt>
                <c:pt idx="2436">
                  <c:v>25413.22</c:v>
                </c:pt>
                <c:pt idx="2437">
                  <c:v>25017.44</c:v>
                </c:pt>
                <c:pt idx="2438">
                  <c:v>24465.64</c:v>
                </c:pt>
                <c:pt idx="2439">
                  <c:v>24464.69</c:v>
                </c:pt>
                <c:pt idx="2440" formatCode="General">
                  <c:v>#N/A</c:v>
                </c:pt>
                <c:pt idx="2441">
                  <c:v>24285.95</c:v>
                </c:pt>
                <c:pt idx="2442">
                  <c:v>24640.24</c:v>
                </c:pt>
                <c:pt idx="2443">
                  <c:v>24748.73</c:v>
                </c:pt>
                <c:pt idx="2444">
                  <c:v>25366.43</c:v>
                </c:pt>
                <c:pt idx="2445">
                  <c:v>25338.84</c:v>
                </c:pt>
                <c:pt idx="2446">
                  <c:v>25538.46</c:v>
                </c:pt>
                <c:pt idx="2447">
                  <c:v>25826.43</c:v>
                </c:pt>
                <c:pt idx="2448">
                  <c:v>25027.07</c:v>
                </c:pt>
                <c:pt idx="2449" formatCode="General">
                  <c:v>#N/A</c:v>
                </c:pt>
                <c:pt idx="2450">
                  <c:v>24947.67</c:v>
                </c:pt>
                <c:pt idx="2451">
                  <c:v>24388.95</c:v>
                </c:pt>
                <c:pt idx="2452">
                  <c:v>24423.26</c:v>
                </c:pt>
                <c:pt idx="2453">
                  <c:v>24370.24</c:v>
                </c:pt>
                <c:pt idx="2454">
                  <c:v>24527.27</c:v>
                </c:pt>
                <c:pt idx="2455">
                  <c:v>24597.38</c:v>
                </c:pt>
                <c:pt idx="2456">
                  <c:v>24100.51</c:v>
                </c:pt>
                <c:pt idx="2457">
                  <c:v>23592.98</c:v>
                </c:pt>
                <c:pt idx="2458">
                  <c:v>23675.64</c:v>
                </c:pt>
                <c:pt idx="2459">
                  <c:v>23323.66</c:v>
                </c:pt>
                <c:pt idx="2460">
                  <c:v>22859.6</c:v>
                </c:pt>
                <c:pt idx="2461">
                  <c:v>22445.37</c:v>
                </c:pt>
                <c:pt idx="2462">
                  <c:v>21792.2</c:v>
                </c:pt>
                <c:pt idx="2463" formatCode="General">
                  <c:v>#N/A</c:v>
                </c:pt>
                <c:pt idx="2464">
                  <c:v>22878.45</c:v>
                </c:pt>
                <c:pt idx="2465">
                  <c:v>23138.82</c:v>
                </c:pt>
                <c:pt idx="2466">
                  <c:v>23062.4</c:v>
                </c:pt>
                <c:pt idx="2467">
                  <c:v>23327.46</c:v>
                </c:pt>
                <c:pt idx="2468" formatCode="General">
                  <c:v>#N/A</c:v>
                </c:pt>
                <c:pt idx="2469">
                  <c:v>23346.24</c:v>
                </c:pt>
                <c:pt idx="2470">
                  <c:v>22686.22</c:v>
                </c:pt>
                <c:pt idx="2471">
                  <c:v>23433.16</c:v>
                </c:pt>
                <c:pt idx="2472">
                  <c:v>23531.35</c:v>
                </c:pt>
                <c:pt idx="2473">
                  <c:v>23787.45</c:v>
                </c:pt>
                <c:pt idx="2474">
                  <c:v>23879.12</c:v>
                </c:pt>
                <c:pt idx="2475">
                  <c:v>24001.92</c:v>
                </c:pt>
                <c:pt idx="2476">
                  <c:v>23995.95</c:v>
                </c:pt>
                <c:pt idx="2477">
                  <c:v>23909.84</c:v>
                </c:pt>
                <c:pt idx="2478">
                  <c:v>24065.59</c:v>
                </c:pt>
                <c:pt idx="2479">
                  <c:v>24207.16</c:v>
                </c:pt>
                <c:pt idx="2480">
                  <c:v>24370.1</c:v>
                </c:pt>
                <c:pt idx="2481">
                  <c:v>24706.35</c:v>
                </c:pt>
                <c:pt idx="2482" formatCode="General">
                  <c:v>#N/A</c:v>
                </c:pt>
                <c:pt idx="2483">
                  <c:v>24404.48</c:v>
                </c:pt>
                <c:pt idx="2484">
                  <c:v>24575.62</c:v>
                </c:pt>
                <c:pt idx="2485">
                  <c:v>24553.24</c:v>
                </c:pt>
                <c:pt idx="2486">
                  <c:v>24737.2</c:v>
                </c:pt>
                <c:pt idx="2487">
                  <c:v>24528.22</c:v>
                </c:pt>
                <c:pt idx="2488">
                  <c:v>24579.96</c:v>
                </c:pt>
                <c:pt idx="2489">
                  <c:v>25014.86</c:v>
                </c:pt>
                <c:pt idx="2490">
                  <c:v>24999.67</c:v>
                </c:pt>
                <c:pt idx="2491">
                  <c:v>25063.89</c:v>
                </c:pt>
                <c:pt idx="2492">
                  <c:v>25239.37</c:v>
                </c:pt>
                <c:pt idx="2493">
                  <c:v>25411.52</c:v>
                </c:pt>
                <c:pt idx="2494">
                  <c:v>25390.3</c:v>
                </c:pt>
                <c:pt idx="2495">
                  <c:v>25169.53</c:v>
                </c:pt>
                <c:pt idx="2496">
                  <c:v>25106.33</c:v>
                </c:pt>
                <c:pt idx="2497">
                  <c:v>25053.11</c:v>
                </c:pt>
                <c:pt idx="2498">
                  <c:v>25425.76</c:v>
                </c:pt>
                <c:pt idx="2499">
                  <c:v>25543.27</c:v>
                </c:pt>
                <c:pt idx="2500">
                  <c:v>25439.39</c:v>
                </c:pt>
                <c:pt idx="2501">
                  <c:v>25883.25</c:v>
                </c:pt>
                <c:pt idx="2502" formatCode="General">
                  <c:v>#N/A</c:v>
                </c:pt>
                <c:pt idx="2503">
                  <c:v>25891.32</c:v>
                </c:pt>
                <c:pt idx="2504">
                  <c:v>25954.44</c:v>
                </c:pt>
                <c:pt idx="2505">
                  <c:v>25850.63</c:v>
                </c:pt>
                <c:pt idx="2506">
                  <c:v>26031.81</c:v>
                </c:pt>
                <c:pt idx="2507">
                  <c:v>26091.95</c:v>
                </c:pt>
                <c:pt idx="2508">
                  <c:v>26057.98</c:v>
                </c:pt>
                <c:pt idx="2509">
                  <c:v>25985.16</c:v>
                </c:pt>
                <c:pt idx="2510">
                  <c:v>25916.0</c:v>
                </c:pt>
                <c:pt idx="2511">
                  <c:v>26026.32</c:v>
                </c:pt>
                <c:pt idx="2512">
                  <c:v>25819.65</c:v>
                </c:pt>
                <c:pt idx="2513">
                  <c:v>25806.63</c:v>
                </c:pt>
                <c:pt idx="2514">
                  <c:v>25673.46</c:v>
                </c:pt>
                <c:pt idx="2515">
                  <c:v>25473.23</c:v>
                </c:pt>
                <c:pt idx="2516">
                  <c:v>25450.24</c:v>
                </c:pt>
                <c:pt idx="2517">
                  <c:v>25650.88</c:v>
                </c:pt>
                <c:pt idx="2518">
                  <c:v>25554.66</c:v>
                </c:pt>
                <c:pt idx="2519">
                  <c:v>25702.89</c:v>
                </c:pt>
                <c:pt idx="2520">
                  <c:v>25709.94</c:v>
                </c:pt>
                <c:pt idx="2521">
                  <c:v>25848.87</c:v>
                </c:pt>
                <c:pt idx="2522">
                  <c:v>25914.1</c:v>
                </c:pt>
                <c:pt idx="2523">
                  <c:v>25887.38</c:v>
                </c:pt>
                <c:pt idx="2524">
                  <c:v>25745.67</c:v>
                </c:pt>
                <c:pt idx="2525">
                  <c:v>25962.51</c:v>
                </c:pt>
                <c:pt idx="2526">
                  <c:v>25502.32</c:v>
                </c:pt>
                <c:pt idx="2527">
                  <c:v>25516.83</c:v>
                </c:pt>
                <c:pt idx="2528">
                  <c:v>25657.73</c:v>
                </c:pt>
                <c:pt idx="2529">
                  <c:v>25625.59</c:v>
                </c:pt>
                <c:pt idx="2530">
                  <c:v>25717.46</c:v>
                </c:pt>
                <c:pt idx="2531">
                  <c:v>25928.68</c:v>
                </c:pt>
                <c:pt idx="2532">
                  <c:v>26258.42</c:v>
                </c:pt>
                <c:pt idx="2533">
                  <c:v>26179.13</c:v>
                </c:pt>
                <c:pt idx="2534">
                  <c:v>26218.13</c:v>
                </c:pt>
                <c:pt idx="2535">
                  <c:v>26384.63</c:v>
                </c:pt>
                <c:pt idx="2536">
                  <c:v>26424.99</c:v>
                </c:pt>
                <c:pt idx="2537">
                  <c:v>26341.02</c:v>
                </c:pt>
                <c:pt idx="2538">
                  <c:v>26150.58</c:v>
                </c:pt>
                <c:pt idx="2539">
                  <c:v>26157.16</c:v>
                </c:pt>
                <c:pt idx="2540">
                  <c:v>26143.05</c:v>
                </c:pt>
                <c:pt idx="2541">
                  <c:v>26412.3</c:v>
                </c:pt>
                <c:pt idx="2542">
                  <c:v>26384.77</c:v>
                </c:pt>
                <c:pt idx="2543">
                  <c:v>26452.66</c:v>
                </c:pt>
                <c:pt idx="2544">
                  <c:v>26449.54</c:v>
                </c:pt>
                <c:pt idx="2545">
                  <c:v>26559.54</c:v>
                </c:pt>
                <c:pt idx="2546" formatCode="General">
                  <c:v>#N/A</c:v>
                </c:pt>
                <c:pt idx="2547">
                  <c:v>26511.05</c:v>
                </c:pt>
                <c:pt idx="2548">
                  <c:v>26656.39</c:v>
                </c:pt>
                <c:pt idx="2549">
                  <c:v>26597.05</c:v>
                </c:pt>
                <c:pt idx="2550">
                  <c:v>26462.08</c:v>
                </c:pt>
                <c:pt idx="2551">
                  <c:v>26543.33</c:v>
                </c:pt>
                <c:pt idx="2552">
                  <c:v>26554.39</c:v>
                </c:pt>
                <c:pt idx="2553">
                  <c:v>26592.91</c:v>
                </c:pt>
                <c:pt idx="2554">
                  <c:v>26430.14</c:v>
                </c:pt>
                <c:pt idx="2555">
                  <c:v>26307.79</c:v>
                </c:pt>
                <c:pt idx="2556">
                  <c:v>26504.95</c:v>
                </c:pt>
                <c:pt idx="2557">
                  <c:v>26438.48</c:v>
                </c:pt>
                <c:pt idx="2558">
                  <c:v>25965.09</c:v>
                </c:pt>
                <c:pt idx="2559">
                  <c:v>25967.33</c:v>
                </c:pt>
                <c:pt idx="2560">
                  <c:v>25828.36</c:v>
                </c:pt>
                <c:pt idx="2561">
                  <c:v>25942.37</c:v>
                </c:pt>
                <c:pt idx="2562">
                  <c:v>25324.99</c:v>
                </c:pt>
                <c:pt idx="2563">
                  <c:v>25532.05</c:v>
                </c:pt>
                <c:pt idx="2564">
                  <c:v>25648.02</c:v>
                </c:pt>
                <c:pt idx="2565">
                  <c:v>25862.68</c:v>
                </c:pt>
                <c:pt idx="2566">
                  <c:v>25764.0</c:v>
                </c:pt>
                <c:pt idx="2567">
                  <c:v>25679.9</c:v>
                </c:pt>
                <c:pt idx="2568">
                  <c:v>25877.33</c:v>
                </c:pt>
                <c:pt idx="2569">
                  <c:v>25776.61</c:v>
                </c:pt>
                <c:pt idx="2570">
                  <c:v>25490.47</c:v>
                </c:pt>
                <c:pt idx="2571">
                  <c:v>25585.69</c:v>
                </c:pt>
                <c:pt idx="2572" formatCode="General">
                  <c:v>#N/A</c:v>
                </c:pt>
                <c:pt idx="2573">
                  <c:v>25347.77</c:v>
                </c:pt>
                <c:pt idx="2574">
                  <c:v>25126.41</c:v>
                </c:pt>
                <c:pt idx="2575">
                  <c:v>25169.88</c:v>
                </c:pt>
                <c:pt idx="2576">
                  <c:v>24815.04</c:v>
                </c:pt>
                <c:pt idx="2577">
                  <c:v>24819.78</c:v>
                </c:pt>
                <c:pt idx="2578">
                  <c:v>25332.18</c:v>
                </c:pt>
                <c:pt idx="2579">
                  <c:v>25539.57</c:v>
                </c:pt>
                <c:pt idx="2580">
                  <c:v>25720.66</c:v>
                </c:pt>
                <c:pt idx="2581">
                  <c:v>25983.94</c:v>
                </c:pt>
                <c:pt idx="2582">
                  <c:v>26062.68</c:v>
                </c:pt>
                <c:pt idx="2583">
                  <c:v>26048.51</c:v>
                </c:pt>
                <c:pt idx="2584">
                  <c:v>26004.83</c:v>
                </c:pt>
                <c:pt idx="2585">
                  <c:v>26106.77</c:v>
                </c:pt>
                <c:pt idx="2586">
                  <c:v>26089.61</c:v>
                </c:pt>
                <c:pt idx="2587">
                  <c:v>26112.53</c:v>
                </c:pt>
                <c:pt idx="2588">
                  <c:v>26465.54</c:v>
                </c:pt>
                <c:pt idx="2589">
                  <c:v>26504.0</c:v>
                </c:pt>
                <c:pt idx="2590">
                  <c:v>26753.17</c:v>
                </c:pt>
                <c:pt idx="2591">
                  <c:v>26719.13</c:v>
                </c:pt>
                <c:pt idx="2592">
                  <c:v>26727.54</c:v>
                </c:pt>
                <c:pt idx="2593">
                  <c:v>26548.22</c:v>
                </c:pt>
                <c:pt idx="2594">
                  <c:v>26536.82</c:v>
                </c:pt>
                <c:pt idx="2595">
                  <c:v>26526.58</c:v>
                </c:pt>
                <c:pt idx="2596">
                  <c:v>26599.96</c:v>
                </c:pt>
                <c:pt idx="2597">
                  <c:v>26717.43</c:v>
                </c:pt>
                <c:pt idx="2598">
                  <c:v>26786.68</c:v>
                </c:pt>
                <c:pt idx="2599">
                  <c:v>26966.0</c:v>
                </c:pt>
                <c:pt idx="2600" formatCode="General">
                  <c:v>#N/A</c:v>
                </c:pt>
                <c:pt idx="2601">
                  <c:v>26922.12</c:v>
                </c:pt>
                <c:pt idx="2602">
                  <c:v>26806.14</c:v>
                </c:pt>
                <c:pt idx="2603">
                  <c:v>26783.49</c:v>
                </c:pt>
                <c:pt idx="2604">
                  <c:v>26860.2</c:v>
                </c:pt>
                <c:pt idx="2605">
                  <c:v>27088.08</c:v>
                </c:pt>
                <c:pt idx="2606">
                  <c:v>27332.03</c:v>
                </c:pt>
                <c:pt idx="2607">
                  <c:v>27359.16</c:v>
                </c:pt>
              </c:numCache>
            </c:numRef>
          </c:val>
          <c:smooth val="0"/>
        </c:ser>
        <c:dLbls>
          <c:showLegendKey val="0"/>
          <c:showVal val="0"/>
          <c:showCatName val="0"/>
          <c:showSerName val="0"/>
          <c:showPercent val="0"/>
          <c:showBubbleSize val="0"/>
        </c:dLbls>
        <c:marker val="1"/>
        <c:smooth val="0"/>
        <c:axId val="-2143727592"/>
        <c:axId val="-2143739688"/>
      </c:lineChart>
      <c:lineChart>
        <c:grouping val="standard"/>
        <c:varyColors val="0"/>
        <c:ser>
          <c:idx val="1"/>
          <c:order val="1"/>
          <c:tx>
            <c:v>S&amp;P500</c:v>
          </c:tx>
          <c:marker>
            <c:symbol val="none"/>
          </c:marker>
          <c:val>
            <c:numRef>
              <c:f>EQUITY!$D$3:$D$2610</c:f>
              <c:numCache>
                <c:formatCode>0.00</c:formatCode>
                <c:ptCount val="2608"/>
                <c:pt idx="0">
                  <c:v>940.74</c:v>
                </c:pt>
                <c:pt idx="1">
                  <c:v>940.38</c:v>
                </c:pt>
                <c:pt idx="2">
                  <c:v>951.13</c:v>
                </c:pt>
                <c:pt idx="3">
                  <c:v>954.58</c:v>
                </c:pt>
                <c:pt idx="4">
                  <c:v>954.07</c:v>
                </c:pt>
                <c:pt idx="5">
                  <c:v>976.29</c:v>
                </c:pt>
                <c:pt idx="6">
                  <c:v>979.26</c:v>
                </c:pt>
                <c:pt idx="7">
                  <c:v>982.18</c:v>
                </c:pt>
                <c:pt idx="8">
                  <c:v>979.62</c:v>
                </c:pt>
                <c:pt idx="9">
                  <c:v>975.15</c:v>
                </c:pt>
                <c:pt idx="10">
                  <c:v>986.75</c:v>
                </c:pt>
                <c:pt idx="11">
                  <c:v>987.48</c:v>
                </c:pt>
                <c:pt idx="12">
                  <c:v>1002.63</c:v>
                </c:pt>
                <c:pt idx="13">
                  <c:v>1005.65</c:v>
                </c:pt>
                <c:pt idx="14">
                  <c:v>1002.72</c:v>
                </c:pt>
                <c:pt idx="15">
                  <c:v>997.08</c:v>
                </c:pt>
                <c:pt idx="16">
                  <c:v>1010.48</c:v>
                </c:pt>
                <c:pt idx="17">
                  <c:v>1007.1</c:v>
                </c:pt>
                <c:pt idx="18">
                  <c:v>994.35</c:v>
                </c:pt>
                <c:pt idx="19">
                  <c:v>1005.81</c:v>
                </c:pt>
                <c:pt idx="20">
                  <c:v>1012.73</c:v>
                </c:pt>
                <c:pt idx="21">
                  <c:v>1004.09</c:v>
                </c:pt>
                <c:pt idx="22">
                  <c:v>979.73</c:v>
                </c:pt>
                <c:pt idx="23">
                  <c:v>989.67</c:v>
                </c:pt>
                <c:pt idx="24">
                  <c:v>996.46</c:v>
                </c:pt>
                <c:pt idx="25">
                  <c:v>1007.37</c:v>
                </c:pt>
                <c:pt idx="26">
                  <c:v>1026.13</c:v>
                </c:pt>
                <c:pt idx="27">
                  <c:v>1025.57</c:v>
                </c:pt>
                <c:pt idx="28">
                  <c:v>1028.0</c:v>
                </c:pt>
                <c:pt idx="29">
                  <c:v>1028.12</c:v>
                </c:pt>
                <c:pt idx="30">
                  <c:v>1030.98</c:v>
                </c:pt>
                <c:pt idx="31">
                  <c:v>1028.93</c:v>
                </c:pt>
                <c:pt idx="32">
                  <c:v>1020.62</c:v>
                </c:pt>
                <c:pt idx="33">
                  <c:v>998.04</c:v>
                </c:pt>
                <c:pt idx="34">
                  <c:v>994.75</c:v>
                </c:pt>
                <c:pt idx="35">
                  <c:v>1003.24</c:v>
                </c:pt>
                <c:pt idx="36">
                  <c:v>1016.4</c:v>
                </c:pt>
                <c:pt idx="37" formatCode="General">
                  <c:v>#N/A</c:v>
                </c:pt>
                <c:pt idx="38">
                  <c:v>1025.39</c:v>
                </c:pt>
                <c:pt idx="39">
                  <c:v>1033.37</c:v>
                </c:pt>
                <c:pt idx="40">
                  <c:v>1044.14</c:v>
                </c:pt>
                <c:pt idx="41">
                  <c:v>1042.73</c:v>
                </c:pt>
                <c:pt idx="42">
                  <c:v>1049.34</c:v>
                </c:pt>
                <c:pt idx="43">
                  <c:v>1052.63</c:v>
                </c:pt>
                <c:pt idx="44">
                  <c:v>1068.76</c:v>
                </c:pt>
                <c:pt idx="45">
                  <c:v>1065.49</c:v>
                </c:pt>
                <c:pt idx="46">
                  <c:v>1068.3</c:v>
                </c:pt>
                <c:pt idx="47">
                  <c:v>1064.66</c:v>
                </c:pt>
                <c:pt idx="48">
                  <c:v>1071.66</c:v>
                </c:pt>
                <c:pt idx="49">
                  <c:v>1060.87</c:v>
                </c:pt>
                <c:pt idx="50">
                  <c:v>1050.78</c:v>
                </c:pt>
                <c:pt idx="51">
                  <c:v>1044.38</c:v>
                </c:pt>
                <c:pt idx="52">
                  <c:v>1062.98</c:v>
                </c:pt>
                <c:pt idx="53">
                  <c:v>1060.61</c:v>
                </c:pt>
                <c:pt idx="54">
                  <c:v>1057.08</c:v>
                </c:pt>
                <c:pt idx="55">
                  <c:v>1029.85</c:v>
                </c:pt>
                <c:pt idx="56">
                  <c:v>1025.21</c:v>
                </c:pt>
                <c:pt idx="57">
                  <c:v>1040.46</c:v>
                </c:pt>
                <c:pt idx="58">
                  <c:v>1054.72</c:v>
                </c:pt>
                <c:pt idx="59">
                  <c:v>1057.58</c:v>
                </c:pt>
                <c:pt idx="60">
                  <c:v>1065.48</c:v>
                </c:pt>
                <c:pt idx="61">
                  <c:v>1071.49</c:v>
                </c:pt>
                <c:pt idx="62">
                  <c:v>1076.19</c:v>
                </c:pt>
                <c:pt idx="63">
                  <c:v>1073.19</c:v>
                </c:pt>
                <c:pt idx="64">
                  <c:v>1092.02</c:v>
                </c:pt>
                <c:pt idx="65">
                  <c:v>1096.56</c:v>
                </c:pt>
                <c:pt idx="66">
                  <c:v>1087.68</c:v>
                </c:pt>
                <c:pt idx="67">
                  <c:v>1097.91</c:v>
                </c:pt>
                <c:pt idx="68">
                  <c:v>1091.06</c:v>
                </c:pt>
                <c:pt idx="69">
                  <c:v>1081.4</c:v>
                </c:pt>
                <c:pt idx="70">
                  <c:v>1092.91</c:v>
                </c:pt>
                <c:pt idx="71">
                  <c:v>1079.6</c:v>
                </c:pt>
                <c:pt idx="72">
                  <c:v>1066.95</c:v>
                </c:pt>
                <c:pt idx="73">
                  <c:v>1063.41</c:v>
                </c:pt>
                <c:pt idx="74">
                  <c:v>1042.63</c:v>
                </c:pt>
                <c:pt idx="75">
                  <c:v>1066.11</c:v>
                </c:pt>
                <c:pt idx="76">
                  <c:v>1036.19</c:v>
                </c:pt>
                <c:pt idx="77">
                  <c:v>1042.88</c:v>
                </c:pt>
                <c:pt idx="78">
                  <c:v>1045.41</c:v>
                </c:pt>
                <c:pt idx="79">
                  <c:v>1046.5</c:v>
                </c:pt>
                <c:pt idx="80">
                  <c:v>1066.63</c:v>
                </c:pt>
                <c:pt idx="81">
                  <c:v>1069.3</c:v>
                </c:pt>
                <c:pt idx="82">
                  <c:v>1093.08</c:v>
                </c:pt>
                <c:pt idx="83">
                  <c:v>1093.01</c:v>
                </c:pt>
                <c:pt idx="84">
                  <c:v>1098.51</c:v>
                </c:pt>
                <c:pt idx="85">
                  <c:v>1087.24</c:v>
                </c:pt>
                <c:pt idx="86">
                  <c:v>1093.48</c:v>
                </c:pt>
                <c:pt idx="87">
                  <c:v>1109.3</c:v>
                </c:pt>
                <c:pt idx="88">
                  <c:v>1110.32</c:v>
                </c:pt>
                <c:pt idx="89">
                  <c:v>1109.8</c:v>
                </c:pt>
                <c:pt idx="90">
                  <c:v>1094.9</c:v>
                </c:pt>
                <c:pt idx="91">
                  <c:v>1091.38</c:v>
                </c:pt>
                <c:pt idx="92">
                  <c:v>1106.24</c:v>
                </c:pt>
                <c:pt idx="93">
                  <c:v>1105.65</c:v>
                </c:pt>
                <c:pt idx="94">
                  <c:v>1110.63</c:v>
                </c:pt>
                <c:pt idx="95" formatCode="General">
                  <c:v>#N/A</c:v>
                </c:pt>
                <c:pt idx="96">
                  <c:v>1091.49</c:v>
                </c:pt>
                <c:pt idx="97">
                  <c:v>1095.63</c:v>
                </c:pt>
                <c:pt idx="98">
                  <c:v>1108.86</c:v>
                </c:pt>
                <c:pt idx="99">
                  <c:v>1109.24</c:v>
                </c:pt>
                <c:pt idx="100">
                  <c:v>1099.92</c:v>
                </c:pt>
                <c:pt idx="101">
                  <c:v>1105.98</c:v>
                </c:pt>
                <c:pt idx="102">
                  <c:v>1103.25</c:v>
                </c:pt>
                <c:pt idx="103">
                  <c:v>1091.94</c:v>
                </c:pt>
                <c:pt idx="104">
                  <c:v>1095.95</c:v>
                </c:pt>
                <c:pt idx="105">
                  <c:v>1102.35</c:v>
                </c:pt>
                <c:pt idx="106">
                  <c:v>1106.41</c:v>
                </c:pt>
                <c:pt idx="107">
                  <c:v>1114.11</c:v>
                </c:pt>
                <c:pt idx="108">
                  <c:v>1107.93</c:v>
                </c:pt>
                <c:pt idx="109">
                  <c:v>1109.18</c:v>
                </c:pt>
                <c:pt idx="110">
                  <c:v>1096.08</c:v>
                </c:pt>
                <c:pt idx="111">
                  <c:v>1102.47</c:v>
                </c:pt>
                <c:pt idx="112">
                  <c:v>1114.05</c:v>
                </c:pt>
                <c:pt idx="113">
                  <c:v>1118.02</c:v>
                </c:pt>
                <c:pt idx="114">
                  <c:v>1120.59</c:v>
                </c:pt>
                <c:pt idx="115">
                  <c:v>1126.48</c:v>
                </c:pt>
                <c:pt idx="116" formatCode="General">
                  <c:v>#N/A</c:v>
                </c:pt>
                <c:pt idx="117">
                  <c:v>1127.78</c:v>
                </c:pt>
                <c:pt idx="118">
                  <c:v>1126.2</c:v>
                </c:pt>
                <c:pt idx="119">
                  <c:v>1126.42</c:v>
                </c:pt>
                <c:pt idx="120">
                  <c:v>1115.1</c:v>
                </c:pt>
                <c:pt idx="121" formatCode="General">
                  <c:v>#N/A</c:v>
                </c:pt>
                <c:pt idx="122">
                  <c:v>1132.99</c:v>
                </c:pt>
                <c:pt idx="123">
                  <c:v>1136.52</c:v>
                </c:pt>
                <c:pt idx="124">
                  <c:v>1137.14</c:v>
                </c:pt>
                <c:pt idx="125">
                  <c:v>1141.69</c:v>
                </c:pt>
                <c:pt idx="126">
                  <c:v>1144.98</c:v>
                </c:pt>
                <c:pt idx="127">
                  <c:v>1146.98</c:v>
                </c:pt>
                <c:pt idx="128">
                  <c:v>1136.22</c:v>
                </c:pt>
                <c:pt idx="129">
                  <c:v>1145.68</c:v>
                </c:pt>
                <c:pt idx="130">
                  <c:v>1148.46</c:v>
                </c:pt>
                <c:pt idx="131">
                  <c:v>1136.03</c:v>
                </c:pt>
                <c:pt idx="132" formatCode="General">
                  <c:v>#N/A</c:v>
                </c:pt>
                <c:pt idx="133">
                  <c:v>1150.23</c:v>
                </c:pt>
                <c:pt idx="134">
                  <c:v>1138.04</c:v>
                </c:pt>
                <c:pt idx="135">
                  <c:v>1116.48</c:v>
                </c:pt>
                <c:pt idx="136">
                  <c:v>1091.76</c:v>
                </c:pt>
                <c:pt idx="137">
                  <c:v>1096.78</c:v>
                </c:pt>
                <c:pt idx="138">
                  <c:v>1092.17</c:v>
                </c:pt>
                <c:pt idx="139">
                  <c:v>1097.5</c:v>
                </c:pt>
                <c:pt idx="140">
                  <c:v>1084.53</c:v>
                </c:pt>
                <c:pt idx="141">
                  <c:v>1073.87</c:v>
                </c:pt>
                <c:pt idx="142">
                  <c:v>1089.19</c:v>
                </c:pt>
                <c:pt idx="143">
                  <c:v>1103.32</c:v>
                </c:pt>
                <c:pt idx="144">
                  <c:v>1097.28</c:v>
                </c:pt>
                <c:pt idx="145">
                  <c:v>1063.11</c:v>
                </c:pt>
                <c:pt idx="146">
                  <c:v>1066.19</c:v>
                </c:pt>
                <c:pt idx="147">
                  <c:v>1056.74</c:v>
                </c:pt>
                <c:pt idx="148">
                  <c:v>1070.52</c:v>
                </c:pt>
                <c:pt idx="149">
                  <c:v>1068.13</c:v>
                </c:pt>
                <c:pt idx="150">
                  <c:v>1078.47</c:v>
                </c:pt>
                <c:pt idx="151">
                  <c:v>1075.51</c:v>
                </c:pt>
                <c:pt idx="152" formatCode="General">
                  <c:v>#N/A</c:v>
                </c:pt>
                <c:pt idx="153">
                  <c:v>1094.87</c:v>
                </c:pt>
                <c:pt idx="154">
                  <c:v>1099.51</c:v>
                </c:pt>
                <c:pt idx="155">
                  <c:v>1106.75</c:v>
                </c:pt>
                <c:pt idx="156">
                  <c:v>1109.17</c:v>
                </c:pt>
                <c:pt idx="157">
                  <c:v>1108.01</c:v>
                </c:pt>
                <c:pt idx="158">
                  <c:v>1094.6</c:v>
                </c:pt>
                <c:pt idx="159">
                  <c:v>1105.24</c:v>
                </c:pt>
                <c:pt idx="160">
                  <c:v>1102.94</c:v>
                </c:pt>
                <c:pt idx="161">
                  <c:v>1104.49</c:v>
                </c:pt>
                <c:pt idx="162">
                  <c:v>1115.71</c:v>
                </c:pt>
                <c:pt idx="163">
                  <c:v>1118.31</c:v>
                </c:pt>
                <c:pt idx="164">
                  <c:v>1118.79</c:v>
                </c:pt>
                <c:pt idx="165">
                  <c:v>1122.97</c:v>
                </c:pt>
                <c:pt idx="166">
                  <c:v>1138.7</c:v>
                </c:pt>
                <c:pt idx="167">
                  <c:v>1138.5</c:v>
                </c:pt>
                <c:pt idx="168">
                  <c:v>1140.45</c:v>
                </c:pt>
                <c:pt idx="169">
                  <c:v>1145.61</c:v>
                </c:pt>
                <c:pt idx="170">
                  <c:v>1150.24</c:v>
                </c:pt>
                <c:pt idx="171">
                  <c:v>1149.99</c:v>
                </c:pt>
                <c:pt idx="172">
                  <c:v>1150.51</c:v>
                </c:pt>
                <c:pt idx="173">
                  <c:v>1159.46</c:v>
                </c:pt>
                <c:pt idx="174">
                  <c:v>1166.21</c:v>
                </c:pt>
                <c:pt idx="175">
                  <c:v>1165.83</c:v>
                </c:pt>
                <c:pt idx="176">
                  <c:v>1159.9</c:v>
                </c:pt>
                <c:pt idx="177">
                  <c:v>1165.81</c:v>
                </c:pt>
                <c:pt idx="178">
                  <c:v>1174.17</c:v>
                </c:pt>
                <c:pt idx="179">
                  <c:v>1167.72</c:v>
                </c:pt>
                <c:pt idx="180">
                  <c:v>1165.73</c:v>
                </c:pt>
                <c:pt idx="181">
                  <c:v>1166.59</c:v>
                </c:pt>
                <c:pt idx="182">
                  <c:v>1173.22</c:v>
                </c:pt>
                <c:pt idx="183">
                  <c:v>1173.27</c:v>
                </c:pt>
                <c:pt idx="184">
                  <c:v>1169.43</c:v>
                </c:pt>
                <c:pt idx="185">
                  <c:v>1178.1</c:v>
                </c:pt>
                <c:pt idx="186" formatCode="General">
                  <c:v>#N/A</c:v>
                </c:pt>
                <c:pt idx="187">
                  <c:v>1187.44</c:v>
                </c:pt>
                <c:pt idx="188">
                  <c:v>1189.44</c:v>
                </c:pt>
                <c:pt idx="189">
                  <c:v>1182.45</c:v>
                </c:pt>
                <c:pt idx="190">
                  <c:v>1186.44</c:v>
                </c:pt>
                <c:pt idx="191">
                  <c:v>1194.37</c:v>
                </c:pt>
                <c:pt idx="192">
                  <c:v>1196.48</c:v>
                </c:pt>
                <c:pt idx="193">
                  <c:v>1197.3</c:v>
                </c:pt>
                <c:pt idx="194">
                  <c:v>1210.65</c:v>
                </c:pt>
                <c:pt idx="195">
                  <c:v>1211.67</c:v>
                </c:pt>
                <c:pt idx="196">
                  <c:v>1192.13</c:v>
                </c:pt>
                <c:pt idx="197">
                  <c:v>1197.52</c:v>
                </c:pt>
                <c:pt idx="198">
                  <c:v>1207.17</c:v>
                </c:pt>
                <c:pt idx="199">
                  <c:v>1205.94</c:v>
                </c:pt>
                <c:pt idx="200">
                  <c:v>1208.67</c:v>
                </c:pt>
                <c:pt idx="201">
                  <c:v>1217.28</c:v>
                </c:pt>
                <c:pt idx="202">
                  <c:v>1212.05</c:v>
                </c:pt>
                <c:pt idx="203">
                  <c:v>1183.71</c:v>
                </c:pt>
                <c:pt idx="204">
                  <c:v>1191.36</c:v>
                </c:pt>
                <c:pt idx="205">
                  <c:v>1206.78</c:v>
                </c:pt>
                <c:pt idx="206">
                  <c:v>1186.69</c:v>
                </c:pt>
                <c:pt idx="207">
                  <c:v>1202.26</c:v>
                </c:pt>
                <c:pt idx="208">
                  <c:v>1173.6</c:v>
                </c:pt>
                <c:pt idx="209">
                  <c:v>1165.9</c:v>
                </c:pt>
                <c:pt idx="210">
                  <c:v>1128.15</c:v>
                </c:pt>
                <c:pt idx="211">
                  <c:v>1110.88</c:v>
                </c:pt>
                <c:pt idx="212">
                  <c:v>1159.73</c:v>
                </c:pt>
                <c:pt idx="213">
                  <c:v>1155.79</c:v>
                </c:pt>
                <c:pt idx="214">
                  <c:v>1171.67</c:v>
                </c:pt>
                <c:pt idx="215">
                  <c:v>1157.44</c:v>
                </c:pt>
                <c:pt idx="216">
                  <c:v>1135.68</c:v>
                </c:pt>
                <c:pt idx="217">
                  <c:v>1136.94</c:v>
                </c:pt>
                <c:pt idx="218">
                  <c:v>1120.8</c:v>
                </c:pt>
                <c:pt idx="219">
                  <c:v>1115.05</c:v>
                </c:pt>
                <c:pt idx="220">
                  <c:v>1071.59</c:v>
                </c:pt>
                <c:pt idx="221">
                  <c:v>1087.69</c:v>
                </c:pt>
                <c:pt idx="222">
                  <c:v>1073.65</c:v>
                </c:pt>
                <c:pt idx="223">
                  <c:v>1074.03</c:v>
                </c:pt>
                <c:pt idx="224">
                  <c:v>1067.95</c:v>
                </c:pt>
                <c:pt idx="225">
                  <c:v>1103.06</c:v>
                </c:pt>
                <c:pt idx="226">
                  <c:v>1089.41</c:v>
                </c:pt>
                <c:pt idx="227" formatCode="General">
                  <c:v>#N/A</c:v>
                </c:pt>
                <c:pt idx="228">
                  <c:v>1070.71</c:v>
                </c:pt>
                <c:pt idx="229">
                  <c:v>1098.38</c:v>
                </c:pt>
                <c:pt idx="230">
                  <c:v>1102.83</c:v>
                </c:pt>
                <c:pt idx="231">
                  <c:v>1064.88</c:v>
                </c:pt>
                <c:pt idx="232">
                  <c:v>1050.47</c:v>
                </c:pt>
                <c:pt idx="233">
                  <c:v>1062.0</c:v>
                </c:pt>
                <c:pt idx="234">
                  <c:v>1055.69</c:v>
                </c:pt>
                <c:pt idx="235">
                  <c:v>1086.84</c:v>
                </c:pt>
                <c:pt idx="236">
                  <c:v>1091.6</c:v>
                </c:pt>
                <c:pt idx="237">
                  <c:v>1089.63</c:v>
                </c:pt>
                <c:pt idx="238">
                  <c:v>1115.23</c:v>
                </c:pt>
                <c:pt idx="239">
                  <c:v>1114.61</c:v>
                </c:pt>
                <c:pt idx="240">
                  <c:v>1116.04</c:v>
                </c:pt>
                <c:pt idx="241">
                  <c:v>1117.51</c:v>
                </c:pt>
                <c:pt idx="242">
                  <c:v>1113.2</c:v>
                </c:pt>
                <c:pt idx="243">
                  <c:v>1095.31</c:v>
                </c:pt>
                <c:pt idx="244">
                  <c:v>1092.04</c:v>
                </c:pt>
                <c:pt idx="245">
                  <c:v>1073.69</c:v>
                </c:pt>
                <c:pt idx="246">
                  <c:v>1076.76</c:v>
                </c:pt>
                <c:pt idx="247">
                  <c:v>1074.57</c:v>
                </c:pt>
                <c:pt idx="248">
                  <c:v>1041.24</c:v>
                </c:pt>
                <c:pt idx="249">
                  <c:v>1030.71</c:v>
                </c:pt>
                <c:pt idx="250">
                  <c:v>1027.37</c:v>
                </c:pt>
                <c:pt idx="251">
                  <c:v>1022.58</c:v>
                </c:pt>
                <c:pt idx="252" formatCode="General">
                  <c:v>#N/A</c:v>
                </c:pt>
                <c:pt idx="253">
                  <c:v>1028.06</c:v>
                </c:pt>
                <c:pt idx="254">
                  <c:v>1060.27</c:v>
                </c:pt>
                <c:pt idx="255">
                  <c:v>1070.25</c:v>
                </c:pt>
                <c:pt idx="256">
                  <c:v>1077.96</c:v>
                </c:pt>
                <c:pt idx="257">
                  <c:v>1078.75</c:v>
                </c:pt>
                <c:pt idx="258">
                  <c:v>1095.34</c:v>
                </c:pt>
                <c:pt idx="259">
                  <c:v>1095.17</c:v>
                </c:pt>
                <c:pt idx="260">
                  <c:v>1096.48</c:v>
                </c:pt>
                <c:pt idx="261">
                  <c:v>1064.88</c:v>
                </c:pt>
                <c:pt idx="262">
                  <c:v>1071.25</c:v>
                </c:pt>
                <c:pt idx="263">
                  <c:v>1083.48</c:v>
                </c:pt>
                <c:pt idx="264">
                  <c:v>1069.59</c:v>
                </c:pt>
                <c:pt idx="265">
                  <c:v>1093.67</c:v>
                </c:pt>
                <c:pt idx="266">
                  <c:v>1102.66</c:v>
                </c:pt>
                <c:pt idx="267">
                  <c:v>1115.01</c:v>
                </c:pt>
                <c:pt idx="268">
                  <c:v>1113.84</c:v>
                </c:pt>
                <c:pt idx="269">
                  <c:v>1106.13</c:v>
                </c:pt>
                <c:pt idx="270">
                  <c:v>1101.53</c:v>
                </c:pt>
                <c:pt idx="271">
                  <c:v>1101.6</c:v>
                </c:pt>
                <c:pt idx="272">
                  <c:v>1125.86</c:v>
                </c:pt>
                <c:pt idx="273">
                  <c:v>1120.46</c:v>
                </c:pt>
                <c:pt idx="274">
                  <c:v>1127.24</c:v>
                </c:pt>
                <c:pt idx="275">
                  <c:v>1125.81</c:v>
                </c:pt>
                <c:pt idx="276">
                  <c:v>1121.64</c:v>
                </c:pt>
                <c:pt idx="277">
                  <c:v>1127.79</c:v>
                </c:pt>
                <c:pt idx="278">
                  <c:v>1121.06</c:v>
                </c:pt>
                <c:pt idx="279">
                  <c:v>1089.47</c:v>
                </c:pt>
                <c:pt idx="280">
                  <c:v>1083.61</c:v>
                </c:pt>
                <c:pt idx="281">
                  <c:v>1079.25</c:v>
                </c:pt>
                <c:pt idx="282">
                  <c:v>1079.38</c:v>
                </c:pt>
                <c:pt idx="283">
                  <c:v>1092.54</c:v>
                </c:pt>
                <c:pt idx="284">
                  <c:v>1094.16</c:v>
                </c:pt>
                <c:pt idx="285">
                  <c:v>1075.63</c:v>
                </c:pt>
                <c:pt idx="286">
                  <c:v>1071.69</c:v>
                </c:pt>
                <c:pt idx="287">
                  <c:v>1067.36</c:v>
                </c:pt>
                <c:pt idx="288">
                  <c:v>1051.87</c:v>
                </c:pt>
                <c:pt idx="289">
                  <c:v>1055.33</c:v>
                </c:pt>
                <c:pt idx="290">
                  <c:v>1047.22</c:v>
                </c:pt>
                <c:pt idx="291">
                  <c:v>1064.59</c:v>
                </c:pt>
                <c:pt idx="292">
                  <c:v>1048.92</c:v>
                </c:pt>
                <c:pt idx="293">
                  <c:v>1049.33</c:v>
                </c:pt>
                <c:pt idx="294">
                  <c:v>1080.29</c:v>
                </c:pt>
                <c:pt idx="295">
                  <c:v>1090.1</c:v>
                </c:pt>
                <c:pt idx="296">
                  <c:v>1104.51</c:v>
                </c:pt>
                <c:pt idx="297" formatCode="General">
                  <c:v>#N/A</c:v>
                </c:pt>
                <c:pt idx="298">
                  <c:v>1091.84</c:v>
                </c:pt>
                <c:pt idx="299">
                  <c:v>1098.87</c:v>
                </c:pt>
                <c:pt idx="300">
                  <c:v>1104.18</c:v>
                </c:pt>
                <c:pt idx="301">
                  <c:v>1109.55</c:v>
                </c:pt>
                <c:pt idx="302">
                  <c:v>1121.9</c:v>
                </c:pt>
                <c:pt idx="303">
                  <c:v>1121.1</c:v>
                </c:pt>
                <c:pt idx="304">
                  <c:v>1125.07</c:v>
                </c:pt>
                <c:pt idx="305">
                  <c:v>1124.66</c:v>
                </c:pt>
                <c:pt idx="306">
                  <c:v>1125.59</c:v>
                </c:pt>
                <c:pt idx="307">
                  <c:v>1142.71</c:v>
                </c:pt>
                <c:pt idx="308">
                  <c:v>1139.78</c:v>
                </c:pt>
                <c:pt idx="309">
                  <c:v>1134.28</c:v>
                </c:pt>
                <c:pt idx="310">
                  <c:v>1124.83</c:v>
                </c:pt>
                <c:pt idx="311">
                  <c:v>1148.67</c:v>
                </c:pt>
                <c:pt idx="312">
                  <c:v>1142.16</c:v>
                </c:pt>
                <c:pt idx="313">
                  <c:v>1147.7</c:v>
                </c:pt>
                <c:pt idx="314">
                  <c:v>1144.73</c:v>
                </c:pt>
                <c:pt idx="315">
                  <c:v>1141.2</c:v>
                </c:pt>
                <c:pt idx="316">
                  <c:v>1146.24</c:v>
                </c:pt>
                <c:pt idx="317">
                  <c:v>1137.03</c:v>
                </c:pt>
                <c:pt idx="318">
                  <c:v>1160.75</c:v>
                </c:pt>
                <c:pt idx="319">
                  <c:v>1159.97</c:v>
                </c:pt>
                <c:pt idx="320">
                  <c:v>1158.06</c:v>
                </c:pt>
                <c:pt idx="321">
                  <c:v>1165.15</c:v>
                </c:pt>
                <c:pt idx="322">
                  <c:v>1165.32</c:v>
                </c:pt>
                <c:pt idx="323">
                  <c:v>1169.77</c:v>
                </c:pt>
                <c:pt idx="324">
                  <c:v>1178.1</c:v>
                </c:pt>
                <c:pt idx="325">
                  <c:v>1173.81</c:v>
                </c:pt>
                <c:pt idx="326">
                  <c:v>1176.19</c:v>
                </c:pt>
                <c:pt idx="327">
                  <c:v>1184.71</c:v>
                </c:pt>
                <c:pt idx="328">
                  <c:v>1165.9</c:v>
                </c:pt>
                <c:pt idx="329">
                  <c:v>1178.17</c:v>
                </c:pt>
                <c:pt idx="330">
                  <c:v>1180.26</c:v>
                </c:pt>
                <c:pt idx="331">
                  <c:v>1183.08</c:v>
                </c:pt>
                <c:pt idx="332">
                  <c:v>1185.62</c:v>
                </c:pt>
                <c:pt idx="333">
                  <c:v>1185.64</c:v>
                </c:pt>
                <c:pt idx="334">
                  <c:v>1182.45</c:v>
                </c:pt>
                <c:pt idx="335">
                  <c:v>1183.78</c:v>
                </c:pt>
                <c:pt idx="336">
                  <c:v>1183.26</c:v>
                </c:pt>
                <c:pt idx="337">
                  <c:v>1184.38</c:v>
                </c:pt>
                <c:pt idx="338">
                  <c:v>1193.57</c:v>
                </c:pt>
                <c:pt idx="339">
                  <c:v>1197.96</c:v>
                </c:pt>
                <c:pt idx="340">
                  <c:v>1221.06</c:v>
                </c:pt>
                <c:pt idx="341">
                  <c:v>1225.85</c:v>
                </c:pt>
                <c:pt idx="342">
                  <c:v>1223.25</c:v>
                </c:pt>
                <c:pt idx="343">
                  <c:v>1213.4</c:v>
                </c:pt>
                <c:pt idx="344">
                  <c:v>1218.71</c:v>
                </c:pt>
                <c:pt idx="345">
                  <c:v>1213.54</c:v>
                </c:pt>
                <c:pt idx="346">
                  <c:v>1199.21</c:v>
                </c:pt>
                <c:pt idx="347">
                  <c:v>1197.75</c:v>
                </c:pt>
                <c:pt idx="348">
                  <c:v>1178.34</c:v>
                </c:pt>
                <c:pt idx="349">
                  <c:v>1178.59</c:v>
                </c:pt>
                <c:pt idx="350">
                  <c:v>1196.69</c:v>
                </c:pt>
                <c:pt idx="351">
                  <c:v>1199.73</c:v>
                </c:pt>
                <c:pt idx="352">
                  <c:v>1197.84</c:v>
                </c:pt>
                <c:pt idx="353">
                  <c:v>1180.73</c:v>
                </c:pt>
                <c:pt idx="354">
                  <c:v>1198.35</c:v>
                </c:pt>
                <c:pt idx="355" formatCode="General">
                  <c:v>#N/A</c:v>
                </c:pt>
                <c:pt idx="356">
                  <c:v>1189.4</c:v>
                </c:pt>
                <c:pt idx="357">
                  <c:v>1187.76</c:v>
                </c:pt>
                <c:pt idx="358">
                  <c:v>1180.55</c:v>
                </c:pt>
                <c:pt idx="359">
                  <c:v>1206.07</c:v>
                </c:pt>
                <c:pt idx="360">
                  <c:v>1221.53</c:v>
                </c:pt>
                <c:pt idx="361">
                  <c:v>1224.71</c:v>
                </c:pt>
                <c:pt idx="362">
                  <c:v>1223.12</c:v>
                </c:pt>
                <c:pt idx="363">
                  <c:v>1223.75</c:v>
                </c:pt>
                <c:pt idx="364">
                  <c:v>1228.28</c:v>
                </c:pt>
                <c:pt idx="365">
                  <c:v>1233.0</c:v>
                </c:pt>
                <c:pt idx="366">
                  <c:v>1240.4</c:v>
                </c:pt>
                <c:pt idx="367">
                  <c:v>1240.46</c:v>
                </c:pt>
                <c:pt idx="368">
                  <c:v>1241.59</c:v>
                </c:pt>
                <c:pt idx="369">
                  <c:v>1235.23</c:v>
                </c:pt>
                <c:pt idx="370">
                  <c:v>1242.87</c:v>
                </c:pt>
                <c:pt idx="371">
                  <c:v>1243.91</c:v>
                </c:pt>
                <c:pt idx="372">
                  <c:v>1247.08</c:v>
                </c:pt>
                <c:pt idx="373">
                  <c:v>1254.6</c:v>
                </c:pt>
                <c:pt idx="374">
                  <c:v>1258.84</c:v>
                </c:pt>
                <c:pt idx="375">
                  <c:v>1256.77</c:v>
                </c:pt>
                <c:pt idx="376" formatCode="General">
                  <c:v>#N/A</c:v>
                </c:pt>
                <c:pt idx="377">
                  <c:v>1257.54</c:v>
                </c:pt>
                <c:pt idx="378">
                  <c:v>1258.51</c:v>
                </c:pt>
                <c:pt idx="379">
                  <c:v>1259.78</c:v>
                </c:pt>
                <c:pt idx="380">
                  <c:v>1257.88</c:v>
                </c:pt>
                <c:pt idx="381">
                  <c:v>1257.64</c:v>
                </c:pt>
                <c:pt idx="382">
                  <c:v>1271.87</c:v>
                </c:pt>
                <c:pt idx="383">
                  <c:v>1270.2</c:v>
                </c:pt>
                <c:pt idx="384">
                  <c:v>1276.56</c:v>
                </c:pt>
                <c:pt idx="385">
                  <c:v>1273.85</c:v>
                </c:pt>
                <c:pt idx="386">
                  <c:v>1271.5</c:v>
                </c:pt>
                <c:pt idx="387">
                  <c:v>1269.75</c:v>
                </c:pt>
                <c:pt idx="388">
                  <c:v>1274.48</c:v>
                </c:pt>
                <c:pt idx="389">
                  <c:v>1285.96</c:v>
                </c:pt>
                <c:pt idx="390">
                  <c:v>1283.76</c:v>
                </c:pt>
                <c:pt idx="391">
                  <c:v>1293.24</c:v>
                </c:pt>
                <c:pt idx="392" formatCode="General">
                  <c:v>#N/A</c:v>
                </c:pt>
                <c:pt idx="393">
                  <c:v>1295.02</c:v>
                </c:pt>
                <c:pt idx="394">
                  <c:v>1281.92</c:v>
                </c:pt>
                <c:pt idx="395">
                  <c:v>1280.26</c:v>
                </c:pt>
                <c:pt idx="396">
                  <c:v>1283.35</c:v>
                </c:pt>
                <c:pt idx="397">
                  <c:v>1290.84</c:v>
                </c:pt>
                <c:pt idx="398">
                  <c:v>1291.18</c:v>
                </c:pt>
                <c:pt idx="399">
                  <c:v>1296.63</c:v>
                </c:pt>
                <c:pt idx="400">
                  <c:v>1299.54</c:v>
                </c:pt>
                <c:pt idx="401">
                  <c:v>1276.34</c:v>
                </c:pt>
                <c:pt idx="402">
                  <c:v>1286.12</c:v>
                </c:pt>
                <c:pt idx="403">
                  <c:v>1307.59</c:v>
                </c:pt>
                <c:pt idx="404">
                  <c:v>1304.03</c:v>
                </c:pt>
                <c:pt idx="405">
                  <c:v>1307.1</c:v>
                </c:pt>
                <c:pt idx="406">
                  <c:v>1310.87</c:v>
                </c:pt>
                <c:pt idx="407">
                  <c:v>1319.05</c:v>
                </c:pt>
                <c:pt idx="408">
                  <c:v>1324.57</c:v>
                </c:pt>
                <c:pt idx="409">
                  <c:v>1320.88</c:v>
                </c:pt>
                <c:pt idx="410">
                  <c:v>1321.87</c:v>
                </c:pt>
                <c:pt idx="411">
                  <c:v>1329.15</c:v>
                </c:pt>
                <c:pt idx="412">
                  <c:v>1332.32</c:v>
                </c:pt>
                <c:pt idx="413">
                  <c:v>1328.01</c:v>
                </c:pt>
                <c:pt idx="414">
                  <c:v>1336.32</c:v>
                </c:pt>
                <c:pt idx="415">
                  <c:v>1340.43</c:v>
                </c:pt>
                <c:pt idx="416">
                  <c:v>1343.01</c:v>
                </c:pt>
                <c:pt idx="417" formatCode="General">
                  <c:v>#N/A</c:v>
                </c:pt>
                <c:pt idx="418">
                  <c:v>1315.44</c:v>
                </c:pt>
                <c:pt idx="419">
                  <c:v>1307.4</c:v>
                </c:pt>
                <c:pt idx="420">
                  <c:v>1306.1</c:v>
                </c:pt>
                <c:pt idx="421">
                  <c:v>1319.88</c:v>
                </c:pt>
                <c:pt idx="422">
                  <c:v>1327.22</c:v>
                </c:pt>
                <c:pt idx="423">
                  <c:v>1306.33</c:v>
                </c:pt>
                <c:pt idx="424">
                  <c:v>1308.44</c:v>
                </c:pt>
                <c:pt idx="425">
                  <c:v>1330.97</c:v>
                </c:pt>
                <c:pt idx="426">
                  <c:v>1321.15</c:v>
                </c:pt>
                <c:pt idx="427">
                  <c:v>1310.13</c:v>
                </c:pt>
                <c:pt idx="428">
                  <c:v>1321.82</c:v>
                </c:pt>
                <c:pt idx="429">
                  <c:v>1320.02</c:v>
                </c:pt>
                <c:pt idx="430">
                  <c:v>1295.11</c:v>
                </c:pt>
                <c:pt idx="431">
                  <c:v>1304.28</c:v>
                </c:pt>
                <c:pt idx="432">
                  <c:v>1296.39</c:v>
                </c:pt>
                <c:pt idx="433">
                  <c:v>1281.87</c:v>
                </c:pt>
                <c:pt idx="434">
                  <c:v>1256.88</c:v>
                </c:pt>
                <c:pt idx="435">
                  <c:v>1273.72</c:v>
                </c:pt>
                <c:pt idx="436">
                  <c:v>1279.2</c:v>
                </c:pt>
                <c:pt idx="437">
                  <c:v>1298.38</c:v>
                </c:pt>
                <c:pt idx="438">
                  <c:v>1293.77</c:v>
                </c:pt>
                <c:pt idx="439">
                  <c:v>1297.54</c:v>
                </c:pt>
                <c:pt idx="440">
                  <c:v>1309.66</c:v>
                </c:pt>
                <c:pt idx="441">
                  <c:v>1313.8</c:v>
                </c:pt>
                <c:pt idx="442">
                  <c:v>1310.19</c:v>
                </c:pt>
                <c:pt idx="443">
                  <c:v>1319.44</c:v>
                </c:pt>
                <c:pt idx="444">
                  <c:v>1328.26</c:v>
                </c:pt>
                <c:pt idx="445">
                  <c:v>1325.83</c:v>
                </c:pt>
                <c:pt idx="446">
                  <c:v>1332.41</c:v>
                </c:pt>
                <c:pt idx="447">
                  <c:v>1332.87</c:v>
                </c:pt>
                <c:pt idx="448">
                  <c:v>1332.63</c:v>
                </c:pt>
                <c:pt idx="449">
                  <c:v>1335.54</c:v>
                </c:pt>
                <c:pt idx="450">
                  <c:v>1333.51</c:v>
                </c:pt>
                <c:pt idx="451">
                  <c:v>1328.17</c:v>
                </c:pt>
                <c:pt idx="452">
                  <c:v>1324.46</c:v>
                </c:pt>
                <c:pt idx="453">
                  <c:v>1314.16</c:v>
                </c:pt>
                <c:pt idx="454">
                  <c:v>1314.41</c:v>
                </c:pt>
                <c:pt idx="455">
                  <c:v>1314.52</c:v>
                </c:pt>
                <c:pt idx="456">
                  <c:v>1319.68</c:v>
                </c:pt>
                <c:pt idx="457">
                  <c:v>1305.14</c:v>
                </c:pt>
                <c:pt idx="458">
                  <c:v>1312.62</c:v>
                </c:pt>
                <c:pt idx="459">
                  <c:v>1330.36</c:v>
                </c:pt>
                <c:pt idx="460">
                  <c:v>1337.38</c:v>
                </c:pt>
                <c:pt idx="461" formatCode="General">
                  <c:v>#N/A</c:v>
                </c:pt>
                <c:pt idx="462">
                  <c:v>1335.25</c:v>
                </c:pt>
                <c:pt idx="463">
                  <c:v>1347.24</c:v>
                </c:pt>
                <c:pt idx="464">
                  <c:v>1355.66</c:v>
                </c:pt>
                <c:pt idx="465">
                  <c:v>1360.48</c:v>
                </c:pt>
                <c:pt idx="466">
                  <c:v>1363.61</c:v>
                </c:pt>
                <c:pt idx="467">
                  <c:v>1361.22</c:v>
                </c:pt>
                <c:pt idx="468">
                  <c:v>1356.62</c:v>
                </c:pt>
                <c:pt idx="469">
                  <c:v>1347.32</c:v>
                </c:pt>
                <c:pt idx="470">
                  <c:v>1335.1</c:v>
                </c:pt>
                <c:pt idx="471">
                  <c:v>1340.2</c:v>
                </c:pt>
                <c:pt idx="472">
                  <c:v>1346.29</c:v>
                </c:pt>
                <c:pt idx="473">
                  <c:v>1357.16</c:v>
                </c:pt>
                <c:pt idx="474">
                  <c:v>1342.08</c:v>
                </c:pt>
                <c:pt idx="475">
                  <c:v>1348.65</c:v>
                </c:pt>
                <c:pt idx="476">
                  <c:v>1337.77</c:v>
                </c:pt>
                <c:pt idx="477">
                  <c:v>1329.47</c:v>
                </c:pt>
                <c:pt idx="478">
                  <c:v>1328.98</c:v>
                </c:pt>
                <c:pt idx="479">
                  <c:v>1340.68</c:v>
                </c:pt>
                <c:pt idx="480">
                  <c:v>1343.6</c:v>
                </c:pt>
                <c:pt idx="481">
                  <c:v>1333.27</c:v>
                </c:pt>
                <c:pt idx="482">
                  <c:v>1317.37</c:v>
                </c:pt>
                <c:pt idx="483">
                  <c:v>1316.28</c:v>
                </c:pt>
                <c:pt idx="484">
                  <c:v>1320.47</c:v>
                </c:pt>
                <c:pt idx="485">
                  <c:v>1325.69</c:v>
                </c:pt>
                <c:pt idx="486">
                  <c:v>1331.1</c:v>
                </c:pt>
                <c:pt idx="487" formatCode="General">
                  <c:v>#N/A</c:v>
                </c:pt>
                <c:pt idx="488">
                  <c:v>1345.2</c:v>
                </c:pt>
                <c:pt idx="489">
                  <c:v>1314.55</c:v>
                </c:pt>
                <c:pt idx="490">
                  <c:v>1312.94</c:v>
                </c:pt>
                <c:pt idx="491">
                  <c:v>1300.16</c:v>
                </c:pt>
                <c:pt idx="492">
                  <c:v>1286.17</c:v>
                </c:pt>
                <c:pt idx="493">
                  <c:v>1284.94</c:v>
                </c:pt>
                <c:pt idx="494">
                  <c:v>1279.56</c:v>
                </c:pt>
                <c:pt idx="495">
                  <c:v>1289.0</c:v>
                </c:pt>
                <c:pt idx="496">
                  <c:v>1270.98</c:v>
                </c:pt>
                <c:pt idx="497">
                  <c:v>1271.83</c:v>
                </c:pt>
                <c:pt idx="498">
                  <c:v>1287.87</c:v>
                </c:pt>
                <c:pt idx="499">
                  <c:v>1265.42</c:v>
                </c:pt>
                <c:pt idx="500">
                  <c:v>1267.64</c:v>
                </c:pt>
                <c:pt idx="501">
                  <c:v>1271.5</c:v>
                </c:pt>
                <c:pt idx="502">
                  <c:v>1278.36</c:v>
                </c:pt>
                <c:pt idx="503">
                  <c:v>1295.52</c:v>
                </c:pt>
                <c:pt idx="504">
                  <c:v>1287.14</c:v>
                </c:pt>
                <c:pt idx="505">
                  <c:v>1283.5</c:v>
                </c:pt>
                <c:pt idx="506">
                  <c:v>1268.45</c:v>
                </c:pt>
                <c:pt idx="507">
                  <c:v>1280.1</c:v>
                </c:pt>
                <c:pt idx="508">
                  <c:v>1296.67</c:v>
                </c:pt>
                <c:pt idx="509">
                  <c:v>1307.41</c:v>
                </c:pt>
                <c:pt idx="510">
                  <c:v>1320.64</c:v>
                </c:pt>
                <c:pt idx="511">
                  <c:v>1339.67</c:v>
                </c:pt>
                <c:pt idx="512" formatCode="General">
                  <c:v>#N/A</c:v>
                </c:pt>
                <c:pt idx="513">
                  <c:v>1337.88</c:v>
                </c:pt>
                <c:pt idx="514">
                  <c:v>1339.22</c:v>
                </c:pt>
                <c:pt idx="515">
                  <c:v>1353.22</c:v>
                </c:pt>
                <c:pt idx="516">
                  <c:v>1343.8</c:v>
                </c:pt>
                <c:pt idx="517">
                  <c:v>1319.49</c:v>
                </c:pt>
                <c:pt idx="518">
                  <c:v>1313.64</c:v>
                </c:pt>
                <c:pt idx="519">
                  <c:v>1317.72</c:v>
                </c:pt>
                <c:pt idx="520">
                  <c:v>1308.87</c:v>
                </c:pt>
                <c:pt idx="521">
                  <c:v>1316.14</c:v>
                </c:pt>
                <c:pt idx="522">
                  <c:v>1305.44</c:v>
                </c:pt>
                <c:pt idx="523">
                  <c:v>1326.73</c:v>
                </c:pt>
                <c:pt idx="524">
                  <c:v>1325.84</c:v>
                </c:pt>
                <c:pt idx="525">
                  <c:v>1343.8</c:v>
                </c:pt>
                <c:pt idx="526">
                  <c:v>1345.02</c:v>
                </c:pt>
                <c:pt idx="527">
                  <c:v>1337.43</c:v>
                </c:pt>
                <c:pt idx="528">
                  <c:v>1331.94</c:v>
                </c:pt>
                <c:pt idx="529">
                  <c:v>1304.89</c:v>
                </c:pt>
                <c:pt idx="530">
                  <c:v>1300.67</c:v>
                </c:pt>
                <c:pt idx="531">
                  <c:v>1292.28</c:v>
                </c:pt>
                <c:pt idx="532">
                  <c:v>1286.94</c:v>
                </c:pt>
                <c:pt idx="533">
                  <c:v>1254.05</c:v>
                </c:pt>
                <c:pt idx="534">
                  <c:v>1260.34</c:v>
                </c:pt>
                <c:pt idx="535">
                  <c:v>1200.07</c:v>
                </c:pt>
                <c:pt idx="536">
                  <c:v>1199.38</c:v>
                </c:pt>
                <c:pt idx="537">
                  <c:v>1119.46</c:v>
                </c:pt>
                <c:pt idx="538">
                  <c:v>1172.53</c:v>
                </c:pt>
                <c:pt idx="539">
                  <c:v>1120.76</c:v>
                </c:pt>
                <c:pt idx="540">
                  <c:v>1172.64</c:v>
                </c:pt>
                <c:pt idx="541">
                  <c:v>1178.81</c:v>
                </c:pt>
                <c:pt idx="542">
                  <c:v>1204.49</c:v>
                </c:pt>
                <c:pt idx="543">
                  <c:v>1192.76</c:v>
                </c:pt>
                <c:pt idx="544">
                  <c:v>1193.89</c:v>
                </c:pt>
                <c:pt idx="545">
                  <c:v>1140.65</c:v>
                </c:pt>
                <c:pt idx="546">
                  <c:v>1123.53</c:v>
                </c:pt>
                <c:pt idx="547">
                  <c:v>1123.82</c:v>
                </c:pt>
                <c:pt idx="548">
                  <c:v>1162.35</c:v>
                </c:pt>
                <c:pt idx="549">
                  <c:v>1177.6</c:v>
                </c:pt>
                <c:pt idx="550">
                  <c:v>1159.27</c:v>
                </c:pt>
                <c:pt idx="551">
                  <c:v>1176.8</c:v>
                </c:pt>
                <c:pt idx="552">
                  <c:v>1210.08</c:v>
                </c:pt>
                <c:pt idx="553">
                  <c:v>1212.92</c:v>
                </c:pt>
                <c:pt idx="554">
                  <c:v>1218.89</c:v>
                </c:pt>
                <c:pt idx="555">
                  <c:v>1204.42</c:v>
                </c:pt>
                <c:pt idx="556">
                  <c:v>1173.97</c:v>
                </c:pt>
                <c:pt idx="557" formatCode="General">
                  <c:v>#N/A</c:v>
                </c:pt>
                <c:pt idx="558">
                  <c:v>1165.24</c:v>
                </c:pt>
                <c:pt idx="559">
                  <c:v>1198.62</c:v>
                </c:pt>
                <c:pt idx="560">
                  <c:v>1185.9</c:v>
                </c:pt>
                <c:pt idx="561">
                  <c:v>1154.23</c:v>
                </c:pt>
                <c:pt idx="562">
                  <c:v>1162.27</c:v>
                </c:pt>
                <c:pt idx="563">
                  <c:v>1172.87</c:v>
                </c:pt>
                <c:pt idx="564">
                  <c:v>1188.68</c:v>
                </c:pt>
                <c:pt idx="565">
                  <c:v>1209.11</c:v>
                </c:pt>
                <c:pt idx="566">
                  <c:v>1216.01</c:v>
                </c:pt>
                <c:pt idx="567">
                  <c:v>1204.09</c:v>
                </c:pt>
                <c:pt idx="568">
                  <c:v>1202.09</c:v>
                </c:pt>
                <c:pt idx="569">
                  <c:v>1166.76</c:v>
                </c:pt>
                <c:pt idx="570">
                  <c:v>1129.56</c:v>
                </c:pt>
                <c:pt idx="571">
                  <c:v>1136.43</c:v>
                </c:pt>
                <c:pt idx="572">
                  <c:v>1162.95</c:v>
                </c:pt>
                <c:pt idx="573">
                  <c:v>1175.38</c:v>
                </c:pt>
                <c:pt idx="574">
                  <c:v>1151.06</c:v>
                </c:pt>
                <c:pt idx="575">
                  <c:v>1160.4</c:v>
                </c:pt>
                <c:pt idx="576">
                  <c:v>1131.42</c:v>
                </c:pt>
                <c:pt idx="577">
                  <c:v>1099.23</c:v>
                </c:pt>
                <c:pt idx="578">
                  <c:v>1123.95</c:v>
                </c:pt>
                <c:pt idx="579">
                  <c:v>1144.03</c:v>
                </c:pt>
                <c:pt idx="580">
                  <c:v>1164.97</c:v>
                </c:pt>
                <c:pt idx="581">
                  <c:v>1155.46</c:v>
                </c:pt>
                <c:pt idx="582">
                  <c:v>1194.89</c:v>
                </c:pt>
                <c:pt idx="583">
                  <c:v>1195.54</c:v>
                </c:pt>
                <c:pt idx="584">
                  <c:v>1207.25</c:v>
                </c:pt>
                <c:pt idx="585">
                  <c:v>1203.66</c:v>
                </c:pt>
                <c:pt idx="586">
                  <c:v>1224.58</c:v>
                </c:pt>
                <c:pt idx="587">
                  <c:v>1200.86</c:v>
                </c:pt>
                <c:pt idx="588">
                  <c:v>1225.38</c:v>
                </c:pt>
                <c:pt idx="589">
                  <c:v>1209.88</c:v>
                </c:pt>
                <c:pt idx="590">
                  <c:v>1215.39</c:v>
                </c:pt>
                <c:pt idx="591">
                  <c:v>1238.25</c:v>
                </c:pt>
                <c:pt idx="592">
                  <c:v>1254.19</c:v>
                </c:pt>
                <c:pt idx="593">
                  <c:v>1229.05</c:v>
                </c:pt>
                <c:pt idx="594">
                  <c:v>1242.0</c:v>
                </c:pt>
                <c:pt idx="595">
                  <c:v>1284.59</c:v>
                </c:pt>
                <c:pt idx="596">
                  <c:v>1285.09</c:v>
                </c:pt>
                <c:pt idx="597">
                  <c:v>1253.3</c:v>
                </c:pt>
                <c:pt idx="598">
                  <c:v>1218.28</c:v>
                </c:pt>
                <c:pt idx="599">
                  <c:v>1237.9</c:v>
                </c:pt>
                <c:pt idx="600">
                  <c:v>1261.15</c:v>
                </c:pt>
                <c:pt idx="601">
                  <c:v>1253.23</c:v>
                </c:pt>
                <c:pt idx="602">
                  <c:v>1261.12</c:v>
                </c:pt>
                <c:pt idx="603">
                  <c:v>1275.92</c:v>
                </c:pt>
                <c:pt idx="604">
                  <c:v>1229.1</c:v>
                </c:pt>
                <c:pt idx="605">
                  <c:v>1239.69</c:v>
                </c:pt>
                <c:pt idx="606">
                  <c:v>1263.85</c:v>
                </c:pt>
                <c:pt idx="607">
                  <c:v>1251.78</c:v>
                </c:pt>
                <c:pt idx="608">
                  <c:v>1257.81</c:v>
                </c:pt>
                <c:pt idx="609">
                  <c:v>1236.91</c:v>
                </c:pt>
                <c:pt idx="610">
                  <c:v>1216.13</c:v>
                </c:pt>
                <c:pt idx="611">
                  <c:v>1215.65</c:v>
                </c:pt>
                <c:pt idx="612">
                  <c:v>1192.98</c:v>
                </c:pt>
                <c:pt idx="613">
                  <c:v>1188.04</c:v>
                </c:pt>
                <c:pt idx="614">
                  <c:v>1161.79</c:v>
                </c:pt>
                <c:pt idx="615" formatCode="General">
                  <c:v>#N/A</c:v>
                </c:pt>
                <c:pt idx="616">
                  <c:v>1158.67</c:v>
                </c:pt>
                <c:pt idx="617">
                  <c:v>1192.55</c:v>
                </c:pt>
                <c:pt idx="618">
                  <c:v>1195.19</c:v>
                </c:pt>
                <c:pt idx="619">
                  <c:v>1246.96</c:v>
                </c:pt>
                <c:pt idx="620">
                  <c:v>1244.58</c:v>
                </c:pt>
                <c:pt idx="621">
                  <c:v>1244.28</c:v>
                </c:pt>
                <c:pt idx="622">
                  <c:v>1257.08</c:v>
                </c:pt>
                <c:pt idx="623">
                  <c:v>1258.47</c:v>
                </c:pt>
                <c:pt idx="624">
                  <c:v>1261.01</c:v>
                </c:pt>
                <c:pt idx="625">
                  <c:v>1234.35</c:v>
                </c:pt>
                <c:pt idx="626">
                  <c:v>1255.19</c:v>
                </c:pt>
                <c:pt idx="627">
                  <c:v>1236.47</c:v>
                </c:pt>
                <c:pt idx="628">
                  <c:v>1225.73</c:v>
                </c:pt>
                <c:pt idx="629">
                  <c:v>1211.82</c:v>
                </c:pt>
                <c:pt idx="630">
                  <c:v>1215.75</c:v>
                </c:pt>
                <c:pt idx="631">
                  <c:v>1219.66</c:v>
                </c:pt>
                <c:pt idx="632">
                  <c:v>1205.35</c:v>
                </c:pt>
                <c:pt idx="633">
                  <c:v>1241.3</c:v>
                </c:pt>
                <c:pt idx="634">
                  <c:v>1243.72</c:v>
                </c:pt>
                <c:pt idx="635">
                  <c:v>1254.0</c:v>
                </c:pt>
                <c:pt idx="636">
                  <c:v>1265.33</c:v>
                </c:pt>
                <c:pt idx="637" formatCode="General">
                  <c:v>#N/A</c:v>
                </c:pt>
                <c:pt idx="638">
                  <c:v>1265.43</c:v>
                </c:pt>
                <c:pt idx="639">
                  <c:v>1249.64</c:v>
                </c:pt>
                <c:pt idx="640">
                  <c:v>1263.02</c:v>
                </c:pt>
                <c:pt idx="641">
                  <c:v>1257.6</c:v>
                </c:pt>
                <c:pt idx="642" formatCode="General">
                  <c:v>#N/A</c:v>
                </c:pt>
                <c:pt idx="643">
                  <c:v>1277.06</c:v>
                </c:pt>
                <c:pt idx="644">
                  <c:v>1277.3</c:v>
                </c:pt>
                <c:pt idx="645">
                  <c:v>1281.06</c:v>
                </c:pt>
                <c:pt idx="646">
                  <c:v>1277.81</c:v>
                </c:pt>
                <c:pt idx="647">
                  <c:v>1280.7</c:v>
                </c:pt>
                <c:pt idx="648">
                  <c:v>1292.08</c:v>
                </c:pt>
                <c:pt idx="649">
                  <c:v>1292.48</c:v>
                </c:pt>
                <c:pt idx="650">
                  <c:v>1295.5</c:v>
                </c:pt>
                <c:pt idx="651">
                  <c:v>1289.09</c:v>
                </c:pt>
                <c:pt idx="652" formatCode="General">
                  <c:v>#N/A</c:v>
                </c:pt>
                <c:pt idx="653">
                  <c:v>1293.67</c:v>
                </c:pt>
                <c:pt idx="654">
                  <c:v>1308.04</c:v>
                </c:pt>
                <c:pt idx="655">
                  <c:v>1314.5</c:v>
                </c:pt>
                <c:pt idx="656">
                  <c:v>1315.38</c:v>
                </c:pt>
                <c:pt idx="657">
                  <c:v>1316.0</c:v>
                </c:pt>
                <c:pt idx="658">
                  <c:v>1314.65</c:v>
                </c:pt>
                <c:pt idx="659">
                  <c:v>1326.05</c:v>
                </c:pt>
                <c:pt idx="660">
                  <c:v>1318.43</c:v>
                </c:pt>
                <c:pt idx="661">
                  <c:v>1316.33</c:v>
                </c:pt>
                <c:pt idx="662">
                  <c:v>1313.01</c:v>
                </c:pt>
                <c:pt idx="663">
                  <c:v>1312.41</c:v>
                </c:pt>
                <c:pt idx="664">
                  <c:v>1324.09</c:v>
                </c:pt>
                <c:pt idx="665">
                  <c:v>1325.54</c:v>
                </c:pt>
                <c:pt idx="666">
                  <c:v>1344.9</c:v>
                </c:pt>
                <c:pt idx="667">
                  <c:v>1344.33</c:v>
                </c:pt>
                <c:pt idx="668">
                  <c:v>1347.05</c:v>
                </c:pt>
                <c:pt idx="669">
                  <c:v>1349.96</c:v>
                </c:pt>
                <c:pt idx="670">
                  <c:v>1351.95</c:v>
                </c:pt>
                <c:pt idx="671">
                  <c:v>1342.64</c:v>
                </c:pt>
                <c:pt idx="672">
                  <c:v>1351.77</c:v>
                </c:pt>
                <c:pt idx="673">
                  <c:v>1350.5</c:v>
                </c:pt>
                <c:pt idx="674">
                  <c:v>1343.23</c:v>
                </c:pt>
                <c:pt idx="675">
                  <c:v>1358.04</c:v>
                </c:pt>
                <c:pt idx="676">
                  <c:v>1361.23</c:v>
                </c:pt>
                <c:pt idx="677" formatCode="General">
                  <c:v>#N/A</c:v>
                </c:pt>
                <c:pt idx="678">
                  <c:v>1362.21</c:v>
                </c:pt>
                <c:pt idx="679">
                  <c:v>1357.66</c:v>
                </c:pt>
                <c:pt idx="680">
                  <c:v>1363.46</c:v>
                </c:pt>
                <c:pt idx="681">
                  <c:v>1365.74</c:v>
                </c:pt>
                <c:pt idx="682">
                  <c:v>1367.59</c:v>
                </c:pt>
                <c:pt idx="683">
                  <c:v>1372.18</c:v>
                </c:pt>
                <c:pt idx="684">
                  <c:v>1365.68</c:v>
                </c:pt>
                <c:pt idx="685">
                  <c:v>1374.09</c:v>
                </c:pt>
                <c:pt idx="686">
                  <c:v>1369.63</c:v>
                </c:pt>
                <c:pt idx="687">
                  <c:v>1364.33</c:v>
                </c:pt>
                <c:pt idx="688">
                  <c:v>1343.36</c:v>
                </c:pt>
                <c:pt idx="689">
                  <c:v>1352.63</c:v>
                </c:pt>
                <c:pt idx="690">
                  <c:v>1365.91</c:v>
                </c:pt>
                <c:pt idx="691">
                  <c:v>1370.87</c:v>
                </c:pt>
                <c:pt idx="692">
                  <c:v>1371.09</c:v>
                </c:pt>
                <c:pt idx="693">
                  <c:v>1395.95</c:v>
                </c:pt>
                <c:pt idx="694">
                  <c:v>1394.28</c:v>
                </c:pt>
                <c:pt idx="695">
                  <c:v>1402.6</c:v>
                </c:pt>
                <c:pt idx="696">
                  <c:v>1404.17</c:v>
                </c:pt>
                <c:pt idx="697">
                  <c:v>1409.75</c:v>
                </c:pt>
                <c:pt idx="698">
                  <c:v>1405.52</c:v>
                </c:pt>
                <c:pt idx="699">
                  <c:v>1402.89</c:v>
                </c:pt>
                <c:pt idx="700">
                  <c:v>1392.78</c:v>
                </c:pt>
                <c:pt idx="701">
                  <c:v>1397.11</c:v>
                </c:pt>
                <c:pt idx="702">
                  <c:v>1416.51</c:v>
                </c:pt>
                <c:pt idx="703">
                  <c:v>1412.52</c:v>
                </c:pt>
                <c:pt idx="704">
                  <c:v>1405.54</c:v>
                </c:pt>
                <c:pt idx="705">
                  <c:v>1403.28</c:v>
                </c:pt>
                <c:pt idx="706">
                  <c:v>1408.47</c:v>
                </c:pt>
                <c:pt idx="707">
                  <c:v>1419.04</c:v>
                </c:pt>
                <c:pt idx="708">
                  <c:v>1413.38</c:v>
                </c:pt>
                <c:pt idx="709">
                  <c:v>1398.96</c:v>
                </c:pt>
                <c:pt idx="710">
                  <c:v>1398.08</c:v>
                </c:pt>
                <c:pt idx="711" formatCode="General">
                  <c:v>#N/A</c:v>
                </c:pt>
                <c:pt idx="712">
                  <c:v>1382.2</c:v>
                </c:pt>
                <c:pt idx="713">
                  <c:v>1358.59</c:v>
                </c:pt>
                <c:pt idx="714">
                  <c:v>1368.71</c:v>
                </c:pt>
                <c:pt idx="715">
                  <c:v>1387.57</c:v>
                </c:pt>
                <c:pt idx="716">
                  <c:v>1370.26</c:v>
                </c:pt>
                <c:pt idx="717">
                  <c:v>1369.57</c:v>
                </c:pt>
                <c:pt idx="718">
                  <c:v>1390.78</c:v>
                </c:pt>
                <c:pt idx="719">
                  <c:v>1385.14</c:v>
                </c:pt>
                <c:pt idx="720">
                  <c:v>1376.92</c:v>
                </c:pt>
                <c:pt idx="721">
                  <c:v>1378.53</c:v>
                </c:pt>
                <c:pt idx="722">
                  <c:v>1366.94</c:v>
                </c:pt>
                <c:pt idx="723">
                  <c:v>1371.97</c:v>
                </c:pt>
                <c:pt idx="724">
                  <c:v>1390.69</c:v>
                </c:pt>
                <c:pt idx="725">
                  <c:v>1399.98</c:v>
                </c:pt>
                <c:pt idx="726">
                  <c:v>1403.36</c:v>
                </c:pt>
                <c:pt idx="727">
                  <c:v>1397.91</c:v>
                </c:pt>
                <c:pt idx="728">
                  <c:v>1405.82</c:v>
                </c:pt>
                <c:pt idx="729">
                  <c:v>1402.31</c:v>
                </c:pt>
                <c:pt idx="730">
                  <c:v>1391.57</c:v>
                </c:pt>
                <c:pt idx="731">
                  <c:v>1369.1</c:v>
                </c:pt>
                <c:pt idx="732">
                  <c:v>1369.58</c:v>
                </c:pt>
                <c:pt idx="733">
                  <c:v>1363.72</c:v>
                </c:pt>
                <c:pt idx="734">
                  <c:v>1354.58</c:v>
                </c:pt>
                <c:pt idx="735">
                  <c:v>1357.99</c:v>
                </c:pt>
                <c:pt idx="736">
                  <c:v>1353.39</c:v>
                </c:pt>
                <c:pt idx="737">
                  <c:v>1338.35</c:v>
                </c:pt>
                <c:pt idx="738">
                  <c:v>1330.66</c:v>
                </c:pt>
                <c:pt idx="739">
                  <c:v>1324.8</c:v>
                </c:pt>
                <c:pt idx="740">
                  <c:v>1304.86</c:v>
                </c:pt>
                <c:pt idx="741">
                  <c:v>1295.22</c:v>
                </c:pt>
                <c:pt idx="742">
                  <c:v>1315.99</c:v>
                </c:pt>
                <c:pt idx="743">
                  <c:v>1316.63</c:v>
                </c:pt>
                <c:pt idx="744">
                  <c:v>1318.86</c:v>
                </c:pt>
                <c:pt idx="745">
                  <c:v>1320.68</c:v>
                </c:pt>
                <c:pt idx="746">
                  <c:v>1317.82</c:v>
                </c:pt>
                <c:pt idx="747" formatCode="General">
                  <c:v>#N/A</c:v>
                </c:pt>
                <c:pt idx="748">
                  <c:v>1332.42</c:v>
                </c:pt>
                <c:pt idx="749">
                  <c:v>1313.32</c:v>
                </c:pt>
                <c:pt idx="750">
                  <c:v>1310.33</c:v>
                </c:pt>
                <c:pt idx="751">
                  <c:v>1278.04</c:v>
                </c:pt>
                <c:pt idx="752">
                  <c:v>1278.18</c:v>
                </c:pt>
                <c:pt idx="753">
                  <c:v>1285.5</c:v>
                </c:pt>
                <c:pt idx="754">
                  <c:v>1315.13</c:v>
                </c:pt>
                <c:pt idx="755">
                  <c:v>1314.99</c:v>
                </c:pt>
                <c:pt idx="756">
                  <c:v>1325.66</c:v>
                </c:pt>
                <c:pt idx="757">
                  <c:v>1308.93</c:v>
                </c:pt>
                <c:pt idx="758">
                  <c:v>1324.18</c:v>
                </c:pt>
                <c:pt idx="759">
                  <c:v>1314.88</c:v>
                </c:pt>
                <c:pt idx="760">
                  <c:v>1329.1</c:v>
                </c:pt>
                <c:pt idx="761">
                  <c:v>1342.84</c:v>
                </c:pt>
                <c:pt idx="762">
                  <c:v>1344.78</c:v>
                </c:pt>
                <c:pt idx="763">
                  <c:v>1357.98</c:v>
                </c:pt>
                <c:pt idx="764">
                  <c:v>1355.69</c:v>
                </c:pt>
                <c:pt idx="765">
                  <c:v>1325.51</c:v>
                </c:pt>
                <c:pt idx="766">
                  <c:v>1335.02</c:v>
                </c:pt>
                <c:pt idx="767">
                  <c:v>1313.72</c:v>
                </c:pt>
                <c:pt idx="768">
                  <c:v>1319.99</c:v>
                </c:pt>
                <c:pt idx="769">
                  <c:v>1331.85</c:v>
                </c:pt>
                <c:pt idx="770">
                  <c:v>1329.04</c:v>
                </c:pt>
                <c:pt idx="771">
                  <c:v>1362.16</c:v>
                </c:pt>
                <c:pt idx="772">
                  <c:v>1365.51</c:v>
                </c:pt>
                <c:pt idx="773">
                  <c:v>1374.02</c:v>
                </c:pt>
                <c:pt idx="774" formatCode="General">
                  <c:v>#N/A</c:v>
                </c:pt>
                <c:pt idx="775">
                  <c:v>1367.58</c:v>
                </c:pt>
                <c:pt idx="776">
                  <c:v>1354.68</c:v>
                </c:pt>
                <c:pt idx="777">
                  <c:v>1352.46</c:v>
                </c:pt>
                <c:pt idx="778">
                  <c:v>1341.47</c:v>
                </c:pt>
                <c:pt idx="779">
                  <c:v>1341.45</c:v>
                </c:pt>
                <c:pt idx="780">
                  <c:v>1334.76</c:v>
                </c:pt>
                <c:pt idx="781">
                  <c:v>1356.78</c:v>
                </c:pt>
                <c:pt idx="782">
                  <c:v>1353.64</c:v>
                </c:pt>
                <c:pt idx="783">
                  <c:v>1363.67</c:v>
                </c:pt>
                <c:pt idx="784">
                  <c:v>1372.78</c:v>
                </c:pt>
                <c:pt idx="785">
                  <c:v>1376.51</c:v>
                </c:pt>
                <c:pt idx="786">
                  <c:v>1362.66</c:v>
                </c:pt>
                <c:pt idx="787">
                  <c:v>1350.52</c:v>
                </c:pt>
                <c:pt idx="788">
                  <c:v>1338.31</c:v>
                </c:pt>
                <c:pt idx="789">
                  <c:v>1337.89</c:v>
                </c:pt>
                <c:pt idx="790">
                  <c:v>1360.02</c:v>
                </c:pt>
                <c:pt idx="791">
                  <c:v>1385.97</c:v>
                </c:pt>
                <c:pt idx="792">
                  <c:v>1385.3</c:v>
                </c:pt>
                <c:pt idx="793">
                  <c:v>1379.32</c:v>
                </c:pt>
                <c:pt idx="794">
                  <c:v>1375.14</c:v>
                </c:pt>
                <c:pt idx="795">
                  <c:v>1365.0</c:v>
                </c:pt>
                <c:pt idx="796">
                  <c:v>1390.99</c:v>
                </c:pt>
                <c:pt idx="797">
                  <c:v>1394.23</c:v>
                </c:pt>
                <c:pt idx="798">
                  <c:v>1401.35</c:v>
                </c:pt>
                <c:pt idx="799">
                  <c:v>1402.22</c:v>
                </c:pt>
                <c:pt idx="800">
                  <c:v>1402.8</c:v>
                </c:pt>
                <c:pt idx="801">
                  <c:v>1405.87</c:v>
                </c:pt>
                <c:pt idx="802">
                  <c:v>1404.11</c:v>
                </c:pt>
                <c:pt idx="803">
                  <c:v>1403.93</c:v>
                </c:pt>
                <c:pt idx="804">
                  <c:v>1405.53</c:v>
                </c:pt>
                <c:pt idx="805">
                  <c:v>1415.51</c:v>
                </c:pt>
                <c:pt idx="806">
                  <c:v>1418.16</c:v>
                </c:pt>
                <c:pt idx="807">
                  <c:v>1418.13</c:v>
                </c:pt>
                <c:pt idx="808">
                  <c:v>1413.17</c:v>
                </c:pt>
                <c:pt idx="809">
                  <c:v>1413.49</c:v>
                </c:pt>
                <c:pt idx="810">
                  <c:v>1402.08</c:v>
                </c:pt>
                <c:pt idx="811">
                  <c:v>1411.13</c:v>
                </c:pt>
                <c:pt idx="812">
                  <c:v>1410.44</c:v>
                </c:pt>
                <c:pt idx="813">
                  <c:v>1409.3</c:v>
                </c:pt>
                <c:pt idx="814">
                  <c:v>1410.49</c:v>
                </c:pt>
                <c:pt idx="815">
                  <c:v>1399.48</c:v>
                </c:pt>
                <c:pt idx="816">
                  <c:v>1406.58</c:v>
                </c:pt>
                <c:pt idx="817" formatCode="General">
                  <c:v>#N/A</c:v>
                </c:pt>
                <c:pt idx="818">
                  <c:v>1404.94</c:v>
                </c:pt>
                <c:pt idx="819">
                  <c:v>1403.44</c:v>
                </c:pt>
                <c:pt idx="820">
                  <c:v>1432.12</c:v>
                </c:pt>
                <c:pt idx="821">
                  <c:v>1437.92</c:v>
                </c:pt>
                <c:pt idx="822">
                  <c:v>1429.08</c:v>
                </c:pt>
                <c:pt idx="823">
                  <c:v>1433.56</c:v>
                </c:pt>
                <c:pt idx="824">
                  <c:v>1436.56</c:v>
                </c:pt>
                <c:pt idx="825">
                  <c:v>1459.99</c:v>
                </c:pt>
                <c:pt idx="826">
                  <c:v>1465.77</c:v>
                </c:pt>
                <c:pt idx="827">
                  <c:v>1461.19</c:v>
                </c:pt>
                <c:pt idx="828">
                  <c:v>1459.32</c:v>
                </c:pt>
                <c:pt idx="829">
                  <c:v>1461.05</c:v>
                </c:pt>
                <c:pt idx="830">
                  <c:v>1460.26</c:v>
                </c:pt>
                <c:pt idx="831">
                  <c:v>1460.15</c:v>
                </c:pt>
                <c:pt idx="832">
                  <c:v>1456.89</c:v>
                </c:pt>
                <c:pt idx="833">
                  <c:v>1441.59</c:v>
                </c:pt>
                <c:pt idx="834">
                  <c:v>1433.32</c:v>
                </c:pt>
                <c:pt idx="835">
                  <c:v>1447.15</c:v>
                </c:pt>
                <c:pt idx="836">
                  <c:v>1440.67</c:v>
                </c:pt>
                <c:pt idx="837">
                  <c:v>1444.49</c:v>
                </c:pt>
                <c:pt idx="838">
                  <c:v>1445.75</c:v>
                </c:pt>
                <c:pt idx="839">
                  <c:v>1450.99</c:v>
                </c:pt>
                <c:pt idx="840">
                  <c:v>1461.4</c:v>
                </c:pt>
                <c:pt idx="841">
                  <c:v>1460.93</c:v>
                </c:pt>
                <c:pt idx="842">
                  <c:v>1455.88</c:v>
                </c:pt>
                <c:pt idx="843">
                  <c:v>1441.48</c:v>
                </c:pt>
                <c:pt idx="844">
                  <c:v>1432.56</c:v>
                </c:pt>
                <c:pt idx="845">
                  <c:v>1432.84</c:v>
                </c:pt>
                <c:pt idx="846">
                  <c:v>1428.59</c:v>
                </c:pt>
                <c:pt idx="847">
                  <c:v>1440.13</c:v>
                </c:pt>
                <c:pt idx="848">
                  <c:v>1454.92</c:v>
                </c:pt>
                <c:pt idx="849">
                  <c:v>1460.91</c:v>
                </c:pt>
                <c:pt idx="850">
                  <c:v>1457.34</c:v>
                </c:pt>
                <c:pt idx="851">
                  <c:v>1433.19</c:v>
                </c:pt>
                <c:pt idx="852">
                  <c:v>1433.82</c:v>
                </c:pt>
                <c:pt idx="853">
                  <c:v>1413.11</c:v>
                </c:pt>
                <c:pt idx="854">
                  <c:v>1408.75</c:v>
                </c:pt>
                <c:pt idx="855">
                  <c:v>1412.97</c:v>
                </c:pt>
                <c:pt idx="856">
                  <c:v>1411.94</c:v>
                </c:pt>
                <c:pt idx="857" formatCode="General">
                  <c:v>#N/A</c:v>
                </c:pt>
                <c:pt idx="858" formatCode="General">
                  <c:v>#N/A</c:v>
                </c:pt>
                <c:pt idx="859">
                  <c:v>1412.16</c:v>
                </c:pt>
                <c:pt idx="860">
                  <c:v>1427.59</c:v>
                </c:pt>
                <c:pt idx="861">
                  <c:v>1414.2</c:v>
                </c:pt>
                <c:pt idx="862">
                  <c:v>1417.26</c:v>
                </c:pt>
                <c:pt idx="863">
                  <c:v>1428.39</c:v>
                </c:pt>
                <c:pt idx="864">
                  <c:v>1394.53</c:v>
                </c:pt>
                <c:pt idx="865">
                  <c:v>1377.51</c:v>
                </c:pt>
                <c:pt idx="866">
                  <c:v>1379.85</c:v>
                </c:pt>
                <c:pt idx="867">
                  <c:v>1380.03</c:v>
                </c:pt>
                <c:pt idx="868">
                  <c:v>1374.53</c:v>
                </c:pt>
                <c:pt idx="869">
                  <c:v>1355.49</c:v>
                </c:pt>
                <c:pt idx="870">
                  <c:v>1353.33</c:v>
                </c:pt>
                <c:pt idx="871">
                  <c:v>1359.88</c:v>
                </c:pt>
                <c:pt idx="872">
                  <c:v>1386.89</c:v>
                </c:pt>
                <c:pt idx="873">
                  <c:v>1387.81</c:v>
                </c:pt>
                <c:pt idx="874">
                  <c:v>1391.03</c:v>
                </c:pt>
                <c:pt idx="875" formatCode="General">
                  <c:v>#N/A</c:v>
                </c:pt>
                <c:pt idx="876">
                  <c:v>1409.15</c:v>
                </c:pt>
                <c:pt idx="877">
                  <c:v>1406.29</c:v>
                </c:pt>
                <c:pt idx="878">
                  <c:v>1398.94</c:v>
                </c:pt>
                <c:pt idx="879">
                  <c:v>1409.93</c:v>
                </c:pt>
                <c:pt idx="880">
                  <c:v>1415.95</c:v>
                </c:pt>
                <c:pt idx="881">
                  <c:v>1416.18</c:v>
                </c:pt>
                <c:pt idx="882">
                  <c:v>1409.46</c:v>
                </c:pt>
                <c:pt idx="883">
                  <c:v>1407.05</c:v>
                </c:pt>
                <c:pt idx="884">
                  <c:v>1409.28</c:v>
                </c:pt>
                <c:pt idx="885">
                  <c:v>1413.94</c:v>
                </c:pt>
                <c:pt idx="886">
                  <c:v>1418.07</c:v>
                </c:pt>
                <c:pt idx="887">
                  <c:v>1418.55</c:v>
                </c:pt>
                <c:pt idx="888">
                  <c:v>1427.84</c:v>
                </c:pt>
                <c:pt idx="889">
                  <c:v>1428.48</c:v>
                </c:pt>
                <c:pt idx="890">
                  <c:v>1419.45</c:v>
                </c:pt>
                <c:pt idx="891">
                  <c:v>1413.58</c:v>
                </c:pt>
                <c:pt idx="892">
                  <c:v>1430.36</c:v>
                </c:pt>
                <c:pt idx="893">
                  <c:v>1446.79</c:v>
                </c:pt>
                <c:pt idx="894">
                  <c:v>1435.81</c:v>
                </c:pt>
                <c:pt idx="895">
                  <c:v>1443.69</c:v>
                </c:pt>
                <c:pt idx="896">
                  <c:v>1430.15</c:v>
                </c:pt>
                <c:pt idx="897">
                  <c:v>1426.66</c:v>
                </c:pt>
                <c:pt idx="898" formatCode="General">
                  <c:v>#N/A</c:v>
                </c:pt>
                <c:pt idx="899">
                  <c:v>1419.83</c:v>
                </c:pt>
                <c:pt idx="900">
                  <c:v>1418.1</c:v>
                </c:pt>
                <c:pt idx="901">
                  <c:v>1402.43</c:v>
                </c:pt>
                <c:pt idx="902">
                  <c:v>1426.19</c:v>
                </c:pt>
                <c:pt idx="903" formatCode="General">
                  <c:v>#N/A</c:v>
                </c:pt>
                <c:pt idx="904">
                  <c:v>1462.42</c:v>
                </c:pt>
                <c:pt idx="905">
                  <c:v>1459.37</c:v>
                </c:pt>
                <c:pt idx="906">
                  <c:v>1466.47</c:v>
                </c:pt>
                <c:pt idx="907">
                  <c:v>1461.89</c:v>
                </c:pt>
                <c:pt idx="908">
                  <c:v>1457.15</c:v>
                </c:pt>
                <c:pt idx="909">
                  <c:v>1461.02</c:v>
                </c:pt>
                <c:pt idx="910">
                  <c:v>1472.12</c:v>
                </c:pt>
                <c:pt idx="911">
                  <c:v>1472.05</c:v>
                </c:pt>
                <c:pt idx="912">
                  <c:v>1470.68</c:v>
                </c:pt>
                <c:pt idx="913">
                  <c:v>1472.34</c:v>
                </c:pt>
                <c:pt idx="914">
                  <c:v>1472.63</c:v>
                </c:pt>
                <c:pt idx="915">
                  <c:v>1480.94</c:v>
                </c:pt>
                <c:pt idx="916">
                  <c:v>1485.98</c:v>
                </c:pt>
                <c:pt idx="917" formatCode="General">
                  <c:v>#N/A</c:v>
                </c:pt>
                <c:pt idx="918">
                  <c:v>1492.56</c:v>
                </c:pt>
                <c:pt idx="919">
                  <c:v>1494.81</c:v>
                </c:pt>
                <c:pt idx="920">
                  <c:v>1494.82</c:v>
                </c:pt>
                <c:pt idx="921">
                  <c:v>1502.96</c:v>
                </c:pt>
                <c:pt idx="922">
                  <c:v>1500.18</c:v>
                </c:pt>
                <c:pt idx="923">
                  <c:v>1507.84</c:v>
                </c:pt>
                <c:pt idx="924">
                  <c:v>1501.96</c:v>
                </c:pt>
                <c:pt idx="925">
                  <c:v>1498.11</c:v>
                </c:pt>
                <c:pt idx="926">
                  <c:v>1513.17</c:v>
                </c:pt>
                <c:pt idx="927">
                  <c:v>1495.71</c:v>
                </c:pt>
                <c:pt idx="928">
                  <c:v>1511.29</c:v>
                </c:pt>
                <c:pt idx="929">
                  <c:v>1512.12</c:v>
                </c:pt>
                <c:pt idx="930">
                  <c:v>1509.39</c:v>
                </c:pt>
                <c:pt idx="931">
                  <c:v>1517.93</c:v>
                </c:pt>
                <c:pt idx="932">
                  <c:v>1517.01</c:v>
                </c:pt>
                <c:pt idx="933">
                  <c:v>1519.43</c:v>
                </c:pt>
                <c:pt idx="934">
                  <c:v>1520.33</c:v>
                </c:pt>
                <c:pt idx="935">
                  <c:v>1521.38</c:v>
                </c:pt>
                <c:pt idx="936">
                  <c:v>1519.79</c:v>
                </c:pt>
                <c:pt idx="937" formatCode="General">
                  <c:v>#N/A</c:v>
                </c:pt>
                <c:pt idx="938">
                  <c:v>1530.94</c:v>
                </c:pt>
                <c:pt idx="939">
                  <c:v>1511.95</c:v>
                </c:pt>
                <c:pt idx="940">
                  <c:v>1502.42</c:v>
                </c:pt>
                <c:pt idx="941">
                  <c:v>1515.6</c:v>
                </c:pt>
                <c:pt idx="942">
                  <c:v>1487.85</c:v>
                </c:pt>
                <c:pt idx="943">
                  <c:v>1496.94</c:v>
                </c:pt>
                <c:pt idx="944">
                  <c:v>1515.99</c:v>
                </c:pt>
                <c:pt idx="945">
                  <c:v>1514.68</c:v>
                </c:pt>
                <c:pt idx="946">
                  <c:v>1518.2</c:v>
                </c:pt>
                <c:pt idx="947">
                  <c:v>1525.2</c:v>
                </c:pt>
                <c:pt idx="948">
                  <c:v>1539.79</c:v>
                </c:pt>
                <c:pt idx="949">
                  <c:v>1541.46</c:v>
                </c:pt>
                <c:pt idx="950">
                  <c:v>1544.26</c:v>
                </c:pt>
                <c:pt idx="951">
                  <c:v>1551.18</c:v>
                </c:pt>
                <c:pt idx="952">
                  <c:v>1556.22</c:v>
                </c:pt>
                <c:pt idx="953">
                  <c:v>1552.48</c:v>
                </c:pt>
                <c:pt idx="954">
                  <c:v>1554.52</c:v>
                </c:pt>
                <c:pt idx="955">
                  <c:v>1563.23</c:v>
                </c:pt>
                <c:pt idx="956">
                  <c:v>1560.7</c:v>
                </c:pt>
                <c:pt idx="957">
                  <c:v>1552.1</c:v>
                </c:pt>
                <c:pt idx="958">
                  <c:v>1548.34</c:v>
                </c:pt>
                <c:pt idx="959">
                  <c:v>1558.71</c:v>
                </c:pt>
                <c:pt idx="960">
                  <c:v>1545.8</c:v>
                </c:pt>
                <c:pt idx="961">
                  <c:v>1556.89</c:v>
                </c:pt>
                <c:pt idx="962">
                  <c:v>1551.69</c:v>
                </c:pt>
                <c:pt idx="963">
                  <c:v>1563.77</c:v>
                </c:pt>
                <c:pt idx="964">
                  <c:v>1562.85</c:v>
                </c:pt>
                <c:pt idx="965">
                  <c:v>1569.19</c:v>
                </c:pt>
                <c:pt idx="966" formatCode="General">
                  <c:v>#N/A</c:v>
                </c:pt>
                <c:pt idx="967">
                  <c:v>1562.17</c:v>
                </c:pt>
                <c:pt idx="968">
                  <c:v>1570.25</c:v>
                </c:pt>
                <c:pt idx="969">
                  <c:v>1553.69</c:v>
                </c:pt>
                <c:pt idx="970">
                  <c:v>1559.98</c:v>
                </c:pt>
                <c:pt idx="971">
                  <c:v>1553.28</c:v>
                </c:pt>
                <c:pt idx="972">
                  <c:v>1563.07</c:v>
                </c:pt>
                <c:pt idx="973">
                  <c:v>1568.61</c:v>
                </c:pt>
                <c:pt idx="974">
                  <c:v>1587.73</c:v>
                </c:pt>
                <c:pt idx="975">
                  <c:v>1593.37</c:v>
                </c:pt>
                <c:pt idx="976">
                  <c:v>1588.85</c:v>
                </c:pt>
                <c:pt idx="977">
                  <c:v>1552.36</c:v>
                </c:pt>
                <c:pt idx="978">
                  <c:v>1574.57</c:v>
                </c:pt>
                <c:pt idx="979">
                  <c:v>1552.01</c:v>
                </c:pt>
                <c:pt idx="980">
                  <c:v>1541.61</c:v>
                </c:pt>
                <c:pt idx="981">
                  <c:v>1555.25</c:v>
                </c:pt>
                <c:pt idx="982">
                  <c:v>1562.5</c:v>
                </c:pt>
                <c:pt idx="983">
                  <c:v>1578.78</c:v>
                </c:pt>
                <c:pt idx="984">
                  <c:v>1578.79</c:v>
                </c:pt>
                <c:pt idx="985">
                  <c:v>1585.16</c:v>
                </c:pt>
                <c:pt idx="986">
                  <c:v>1582.24</c:v>
                </c:pt>
                <c:pt idx="987">
                  <c:v>1593.61</c:v>
                </c:pt>
                <c:pt idx="988">
                  <c:v>1597.57</c:v>
                </c:pt>
                <c:pt idx="989">
                  <c:v>1582.7</c:v>
                </c:pt>
                <c:pt idx="990">
                  <c:v>1597.59</c:v>
                </c:pt>
                <c:pt idx="991">
                  <c:v>1614.42</c:v>
                </c:pt>
                <c:pt idx="992">
                  <c:v>1617.5</c:v>
                </c:pt>
                <c:pt idx="993">
                  <c:v>1625.96</c:v>
                </c:pt>
                <c:pt idx="994">
                  <c:v>1632.69</c:v>
                </c:pt>
                <c:pt idx="995">
                  <c:v>1626.67</c:v>
                </c:pt>
                <c:pt idx="996">
                  <c:v>1633.7</c:v>
                </c:pt>
                <c:pt idx="997">
                  <c:v>1633.77</c:v>
                </c:pt>
                <c:pt idx="998">
                  <c:v>1650.34</c:v>
                </c:pt>
                <c:pt idx="999">
                  <c:v>1658.78</c:v>
                </c:pt>
                <c:pt idx="1000">
                  <c:v>1650.47</c:v>
                </c:pt>
                <c:pt idx="1001">
                  <c:v>1667.47</c:v>
                </c:pt>
                <c:pt idx="1002">
                  <c:v>1666.29</c:v>
                </c:pt>
                <c:pt idx="1003">
                  <c:v>1669.16</c:v>
                </c:pt>
                <c:pt idx="1004">
                  <c:v>1655.35</c:v>
                </c:pt>
                <c:pt idx="1005">
                  <c:v>1650.51</c:v>
                </c:pt>
                <c:pt idx="1006">
                  <c:v>1649.6</c:v>
                </c:pt>
                <c:pt idx="1007" formatCode="General">
                  <c:v>#N/A</c:v>
                </c:pt>
                <c:pt idx="1008">
                  <c:v>1660.06</c:v>
                </c:pt>
                <c:pt idx="1009">
                  <c:v>1648.36</c:v>
                </c:pt>
                <c:pt idx="1010">
                  <c:v>1654.41</c:v>
                </c:pt>
                <c:pt idx="1011">
                  <c:v>1630.74</c:v>
                </c:pt>
                <c:pt idx="1012">
                  <c:v>1640.42</c:v>
                </c:pt>
                <c:pt idx="1013">
                  <c:v>1631.38</c:v>
                </c:pt>
                <c:pt idx="1014">
                  <c:v>1608.9</c:v>
                </c:pt>
                <c:pt idx="1015">
                  <c:v>1622.56</c:v>
                </c:pt>
                <c:pt idx="1016">
                  <c:v>1643.38</c:v>
                </c:pt>
                <c:pt idx="1017">
                  <c:v>1642.81</c:v>
                </c:pt>
                <c:pt idx="1018">
                  <c:v>1626.13</c:v>
                </c:pt>
                <c:pt idx="1019">
                  <c:v>1612.52</c:v>
                </c:pt>
                <c:pt idx="1020">
                  <c:v>1636.36</c:v>
                </c:pt>
                <c:pt idx="1021">
                  <c:v>1626.73</c:v>
                </c:pt>
                <c:pt idx="1022">
                  <c:v>1639.04</c:v>
                </c:pt>
                <c:pt idx="1023">
                  <c:v>1651.81</c:v>
                </c:pt>
                <c:pt idx="1024">
                  <c:v>1628.93</c:v>
                </c:pt>
                <c:pt idx="1025">
                  <c:v>1588.19</c:v>
                </c:pt>
                <c:pt idx="1026">
                  <c:v>1592.43</c:v>
                </c:pt>
                <c:pt idx="1027">
                  <c:v>1573.09</c:v>
                </c:pt>
                <c:pt idx="1028">
                  <c:v>1588.03</c:v>
                </c:pt>
                <c:pt idx="1029">
                  <c:v>1603.26</c:v>
                </c:pt>
                <c:pt idx="1030">
                  <c:v>1613.2</c:v>
                </c:pt>
                <c:pt idx="1031">
                  <c:v>1606.28</c:v>
                </c:pt>
                <c:pt idx="1032">
                  <c:v>1614.96</c:v>
                </c:pt>
                <c:pt idx="1033">
                  <c:v>1614.08</c:v>
                </c:pt>
                <c:pt idx="1034">
                  <c:v>1615.41</c:v>
                </c:pt>
                <c:pt idx="1035" formatCode="General">
                  <c:v>#N/A</c:v>
                </c:pt>
                <c:pt idx="1036">
                  <c:v>1631.89</c:v>
                </c:pt>
                <c:pt idx="1037">
                  <c:v>1640.46</c:v>
                </c:pt>
                <c:pt idx="1038">
                  <c:v>1652.32</c:v>
                </c:pt>
                <c:pt idx="1039">
                  <c:v>1652.62</c:v>
                </c:pt>
                <c:pt idx="1040">
                  <c:v>1675.02</c:v>
                </c:pt>
                <c:pt idx="1041">
                  <c:v>1680.19</c:v>
                </c:pt>
                <c:pt idx="1042">
                  <c:v>1682.5</c:v>
                </c:pt>
                <c:pt idx="1043">
                  <c:v>1676.26</c:v>
                </c:pt>
                <c:pt idx="1044">
                  <c:v>1680.91</c:v>
                </c:pt>
                <c:pt idx="1045">
                  <c:v>1689.37</c:v>
                </c:pt>
                <c:pt idx="1046">
                  <c:v>1692.09</c:v>
                </c:pt>
                <c:pt idx="1047">
                  <c:v>1695.53</c:v>
                </c:pt>
                <c:pt idx="1048">
                  <c:v>1692.39</c:v>
                </c:pt>
                <c:pt idx="1049">
                  <c:v>1685.94</c:v>
                </c:pt>
                <c:pt idx="1050">
                  <c:v>1690.25</c:v>
                </c:pt>
                <c:pt idx="1051">
                  <c:v>1691.65</c:v>
                </c:pt>
                <c:pt idx="1052">
                  <c:v>1685.33</c:v>
                </c:pt>
                <c:pt idx="1053">
                  <c:v>1685.96</c:v>
                </c:pt>
                <c:pt idx="1054">
                  <c:v>1685.73</c:v>
                </c:pt>
                <c:pt idx="1055">
                  <c:v>1706.87</c:v>
                </c:pt>
                <c:pt idx="1056">
                  <c:v>1709.67</c:v>
                </c:pt>
                <c:pt idx="1057">
                  <c:v>1707.14</c:v>
                </c:pt>
                <c:pt idx="1058">
                  <c:v>1697.37</c:v>
                </c:pt>
                <c:pt idx="1059">
                  <c:v>1690.91</c:v>
                </c:pt>
                <c:pt idx="1060">
                  <c:v>1697.48</c:v>
                </c:pt>
                <c:pt idx="1061">
                  <c:v>1691.42</c:v>
                </c:pt>
                <c:pt idx="1062">
                  <c:v>1689.47</c:v>
                </c:pt>
                <c:pt idx="1063">
                  <c:v>1694.16</c:v>
                </c:pt>
                <c:pt idx="1064">
                  <c:v>1685.39</c:v>
                </c:pt>
                <c:pt idx="1065">
                  <c:v>1661.32</c:v>
                </c:pt>
                <c:pt idx="1066">
                  <c:v>1655.83</c:v>
                </c:pt>
                <c:pt idx="1067">
                  <c:v>1646.06</c:v>
                </c:pt>
                <c:pt idx="1068">
                  <c:v>1652.35</c:v>
                </c:pt>
                <c:pt idx="1069">
                  <c:v>1642.8</c:v>
                </c:pt>
                <c:pt idx="1070">
                  <c:v>1656.96</c:v>
                </c:pt>
                <c:pt idx="1071">
                  <c:v>1663.5</c:v>
                </c:pt>
                <c:pt idx="1072">
                  <c:v>1656.78</c:v>
                </c:pt>
                <c:pt idx="1073">
                  <c:v>1630.48</c:v>
                </c:pt>
                <c:pt idx="1074">
                  <c:v>1634.96</c:v>
                </c:pt>
                <c:pt idx="1075">
                  <c:v>1638.17</c:v>
                </c:pt>
                <c:pt idx="1076">
                  <c:v>1632.97</c:v>
                </c:pt>
                <c:pt idx="1077" formatCode="General">
                  <c:v>#N/A</c:v>
                </c:pt>
                <c:pt idx="1078">
                  <c:v>1639.77</c:v>
                </c:pt>
                <c:pt idx="1079">
                  <c:v>1653.08</c:v>
                </c:pt>
                <c:pt idx="1080">
                  <c:v>1655.08</c:v>
                </c:pt>
                <c:pt idx="1081">
                  <c:v>1655.17</c:v>
                </c:pt>
                <c:pt idx="1082">
                  <c:v>1671.71</c:v>
                </c:pt>
                <c:pt idx="1083">
                  <c:v>1683.99</c:v>
                </c:pt>
                <c:pt idx="1084">
                  <c:v>1689.13</c:v>
                </c:pt>
                <c:pt idx="1085">
                  <c:v>1683.42</c:v>
                </c:pt>
                <c:pt idx="1086">
                  <c:v>1687.99</c:v>
                </c:pt>
                <c:pt idx="1087">
                  <c:v>1697.6</c:v>
                </c:pt>
                <c:pt idx="1088">
                  <c:v>1704.76</c:v>
                </c:pt>
                <c:pt idx="1089">
                  <c:v>1725.52</c:v>
                </c:pt>
                <c:pt idx="1090">
                  <c:v>1722.34</c:v>
                </c:pt>
                <c:pt idx="1091">
                  <c:v>1709.91</c:v>
                </c:pt>
                <c:pt idx="1092">
                  <c:v>1701.84</c:v>
                </c:pt>
                <c:pt idx="1093">
                  <c:v>1697.42</c:v>
                </c:pt>
                <c:pt idx="1094">
                  <c:v>1692.77</c:v>
                </c:pt>
                <c:pt idx="1095">
                  <c:v>1698.67</c:v>
                </c:pt>
                <c:pt idx="1096">
                  <c:v>1691.75</c:v>
                </c:pt>
                <c:pt idx="1097">
                  <c:v>1681.55</c:v>
                </c:pt>
                <c:pt idx="1098">
                  <c:v>1695.0</c:v>
                </c:pt>
                <c:pt idx="1099">
                  <c:v>1693.87</c:v>
                </c:pt>
                <c:pt idx="1100">
                  <c:v>1678.66</c:v>
                </c:pt>
                <c:pt idx="1101">
                  <c:v>1690.5</c:v>
                </c:pt>
                <c:pt idx="1102">
                  <c:v>1676.12</c:v>
                </c:pt>
                <c:pt idx="1103">
                  <c:v>1655.45</c:v>
                </c:pt>
                <c:pt idx="1104">
                  <c:v>1656.4</c:v>
                </c:pt>
                <c:pt idx="1105">
                  <c:v>1692.56</c:v>
                </c:pt>
                <c:pt idx="1106">
                  <c:v>1703.2</c:v>
                </c:pt>
                <c:pt idx="1107">
                  <c:v>1710.14</c:v>
                </c:pt>
                <c:pt idx="1108">
                  <c:v>1698.06</c:v>
                </c:pt>
                <c:pt idx="1109">
                  <c:v>1721.54</c:v>
                </c:pt>
                <c:pt idx="1110">
                  <c:v>1733.15</c:v>
                </c:pt>
                <c:pt idx="1111">
                  <c:v>1744.5</c:v>
                </c:pt>
                <c:pt idx="1112">
                  <c:v>1744.66</c:v>
                </c:pt>
                <c:pt idx="1113">
                  <c:v>1754.67</c:v>
                </c:pt>
                <c:pt idx="1114">
                  <c:v>1746.38</c:v>
                </c:pt>
                <c:pt idx="1115">
                  <c:v>1752.07</c:v>
                </c:pt>
                <c:pt idx="1116">
                  <c:v>1759.77</c:v>
                </c:pt>
                <c:pt idx="1117">
                  <c:v>1762.11</c:v>
                </c:pt>
                <c:pt idx="1118">
                  <c:v>1771.95</c:v>
                </c:pt>
                <c:pt idx="1119">
                  <c:v>1763.31</c:v>
                </c:pt>
                <c:pt idx="1120">
                  <c:v>1756.54</c:v>
                </c:pt>
                <c:pt idx="1121">
                  <c:v>1761.64</c:v>
                </c:pt>
                <c:pt idx="1122">
                  <c:v>1767.93</c:v>
                </c:pt>
                <c:pt idx="1123">
                  <c:v>1762.97</c:v>
                </c:pt>
                <c:pt idx="1124">
                  <c:v>1770.49</c:v>
                </c:pt>
                <c:pt idx="1125">
                  <c:v>1747.15</c:v>
                </c:pt>
                <c:pt idx="1126">
                  <c:v>1770.61</c:v>
                </c:pt>
                <c:pt idx="1127">
                  <c:v>1771.89</c:v>
                </c:pt>
                <c:pt idx="1128">
                  <c:v>1767.69</c:v>
                </c:pt>
                <c:pt idx="1129">
                  <c:v>1782.0</c:v>
                </c:pt>
                <c:pt idx="1130">
                  <c:v>1790.62</c:v>
                </c:pt>
                <c:pt idx="1131">
                  <c:v>1798.18</c:v>
                </c:pt>
                <c:pt idx="1132">
                  <c:v>1791.53</c:v>
                </c:pt>
                <c:pt idx="1133">
                  <c:v>1787.87</c:v>
                </c:pt>
                <c:pt idx="1134">
                  <c:v>1781.37</c:v>
                </c:pt>
                <c:pt idx="1135">
                  <c:v>1795.85</c:v>
                </c:pt>
                <c:pt idx="1136">
                  <c:v>1804.76</c:v>
                </c:pt>
                <c:pt idx="1137">
                  <c:v>1802.48</c:v>
                </c:pt>
                <c:pt idx="1138">
                  <c:v>1802.75</c:v>
                </c:pt>
                <c:pt idx="1139">
                  <c:v>1807.23</c:v>
                </c:pt>
                <c:pt idx="1140" formatCode="General">
                  <c:v>#N/A</c:v>
                </c:pt>
                <c:pt idx="1141">
                  <c:v>1805.81</c:v>
                </c:pt>
                <c:pt idx="1142">
                  <c:v>1800.9</c:v>
                </c:pt>
                <c:pt idx="1143">
                  <c:v>1795.15</c:v>
                </c:pt>
                <c:pt idx="1144">
                  <c:v>1792.81</c:v>
                </c:pt>
                <c:pt idx="1145">
                  <c:v>1785.03</c:v>
                </c:pt>
                <c:pt idx="1146">
                  <c:v>1805.09</c:v>
                </c:pt>
                <c:pt idx="1147">
                  <c:v>1808.37</c:v>
                </c:pt>
                <c:pt idx="1148">
                  <c:v>1802.62</c:v>
                </c:pt>
                <c:pt idx="1149">
                  <c:v>1782.22</c:v>
                </c:pt>
                <c:pt idx="1150">
                  <c:v>1775.5</c:v>
                </c:pt>
                <c:pt idx="1151">
                  <c:v>1775.32</c:v>
                </c:pt>
                <c:pt idx="1152">
                  <c:v>1786.54</c:v>
                </c:pt>
                <c:pt idx="1153">
                  <c:v>1781.0</c:v>
                </c:pt>
                <c:pt idx="1154">
                  <c:v>1810.65</c:v>
                </c:pt>
                <c:pt idx="1155">
                  <c:v>1809.6</c:v>
                </c:pt>
                <c:pt idx="1156">
                  <c:v>1818.32</c:v>
                </c:pt>
                <c:pt idx="1157">
                  <c:v>1827.99</c:v>
                </c:pt>
                <c:pt idx="1158">
                  <c:v>1833.32</c:v>
                </c:pt>
                <c:pt idx="1159" formatCode="General">
                  <c:v>#N/A</c:v>
                </c:pt>
                <c:pt idx="1160">
                  <c:v>1842.02</c:v>
                </c:pt>
                <c:pt idx="1161">
                  <c:v>1841.4</c:v>
                </c:pt>
                <c:pt idx="1162">
                  <c:v>1841.07</c:v>
                </c:pt>
                <c:pt idx="1163">
                  <c:v>1848.36</c:v>
                </c:pt>
                <c:pt idx="1164" formatCode="General">
                  <c:v>#N/A</c:v>
                </c:pt>
                <c:pt idx="1165">
                  <c:v>1831.98</c:v>
                </c:pt>
                <c:pt idx="1166">
                  <c:v>1831.37</c:v>
                </c:pt>
                <c:pt idx="1167">
                  <c:v>1826.77</c:v>
                </c:pt>
                <c:pt idx="1168">
                  <c:v>1837.88</c:v>
                </c:pt>
                <c:pt idx="1169">
                  <c:v>1837.49</c:v>
                </c:pt>
                <c:pt idx="1170">
                  <c:v>1838.13</c:v>
                </c:pt>
                <c:pt idx="1171">
                  <c:v>1842.37</c:v>
                </c:pt>
                <c:pt idx="1172">
                  <c:v>1819.2</c:v>
                </c:pt>
                <c:pt idx="1173">
                  <c:v>1838.88</c:v>
                </c:pt>
                <c:pt idx="1174">
                  <c:v>1848.38</c:v>
                </c:pt>
                <c:pt idx="1175">
                  <c:v>1845.89</c:v>
                </c:pt>
                <c:pt idx="1176">
                  <c:v>1838.7</c:v>
                </c:pt>
                <c:pt idx="1177" formatCode="General">
                  <c:v>#N/A</c:v>
                </c:pt>
                <c:pt idx="1178">
                  <c:v>1843.8</c:v>
                </c:pt>
                <c:pt idx="1179">
                  <c:v>1844.86</c:v>
                </c:pt>
                <c:pt idx="1180">
                  <c:v>1828.46</c:v>
                </c:pt>
                <c:pt idx="1181">
                  <c:v>1790.29</c:v>
                </c:pt>
                <c:pt idx="1182">
                  <c:v>1781.56</c:v>
                </c:pt>
                <c:pt idx="1183">
                  <c:v>1792.5</c:v>
                </c:pt>
                <c:pt idx="1184">
                  <c:v>1774.2</c:v>
                </c:pt>
                <c:pt idx="1185">
                  <c:v>1794.19</c:v>
                </c:pt>
                <c:pt idx="1186">
                  <c:v>1782.59</c:v>
                </c:pt>
                <c:pt idx="1187">
                  <c:v>1741.89</c:v>
                </c:pt>
                <c:pt idx="1188">
                  <c:v>1755.2</c:v>
                </c:pt>
                <c:pt idx="1189">
                  <c:v>1751.64</c:v>
                </c:pt>
                <c:pt idx="1190">
                  <c:v>1773.43</c:v>
                </c:pt>
                <c:pt idx="1191">
                  <c:v>1797.02</c:v>
                </c:pt>
                <c:pt idx="1192">
                  <c:v>1799.84</c:v>
                </c:pt>
                <c:pt idx="1193">
                  <c:v>1819.75</c:v>
                </c:pt>
                <c:pt idx="1194">
                  <c:v>1819.26</c:v>
                </c:pt>
                <c:pt idx="1195">
                  <c:v>1829.83</c:v>
                </c:pt>
                <c:pt idx="1196">
                  <c:v>1838.63</c:v>
                </c:pt>
                <c:pt idx="1197" formatCode="General">
                  <c:v>#N/A</c:v>
                </c:pt>
                <c:pt idx="1198">
                  <c:v>1840.76</c:v>
                </c:pt>
                <c:pt idx="1199">
                  <c:v>1828.75</c:v>
                </c:pt>
                <c:pt idx="1200">
                  <c:v>1839.78</c:v>
                </c:pt>
                <c:pt idx="1201">
                  <c:v>1836.25</c:v>
                </c:pt>
                <c:pt idx="1202">
                  <c:v>1847.61</c:v>
                </c:pt>
                <c:pt idx="1203">
                  <c:v>1845.12</c:v>
                </c:pt>
                <c:pt idx="1204">
                  <c:v>1845.16</c:v>
                </c:pt>
                <c:pt idx="1205">
                  <c:v>1854.29</c:v>
                </c:pt>
                <c:pt idx="1206">
                  <c:v>1859.45</c:v>
                </c:pt>
                <c:pt idx="1207">
                  <c:v>1845.73</c:v>
                </c:pt>
                <c:pt idx="1208">
                  <c:v>1873.91</c:v>
                </c:pt>
                <c:pt idx="1209">
                  <c:v>1873.81</c:v>
                </c:pt>
                <c:pt idx="1210">
                  <c:v>1877.03</c:v>
                </c:pt>
                <c:pt idx="1211">
                  <c:v>1878.04</c:v>
                </c:pt>
                <c:pt idx="1212">
                  <c:v>1877.17</c:v>
                </c:pt>
                <c:pt idx="1213">
                  <c:v>1867.63</c:v>
                </c:pt>
                <c:pt idx="1214">
                  <c:v>1868.2</c:v>
                </c:pt>
                <c:pt idx="1215">
                  <c:v>1846.34</c:v>
                </c:pt>
                <c:pt idx="1216">
                  <c:v>1841.13</c:v>
                </c:pt>
                <c:pt idx="1217">
                  <c:v>1858.83</c:v>
                </c:pt>
                <c:pt idx="1218">
                  <c:v>1872.25</c:v>
                </c:pt>
                <c:pt idx="1219">
                  <c:v>1860.77</c:v>
                </c:pt>
                <c:pt idx="1220">
                  <c:v>1872.01</c:v>
                </c:pt>
                <c:pt idx="1221">
                  <c:v>1866.52</c:v>
                </c:pt>
                <c:pt idx="1222">
                  <c:v>1857.44</c:v>
                </c:pt>
                <c:pt idx="1223">
                  <c:v>1865.62</c:v>
                </c:pt>
                <c:pt idx="1224">
                  <c:v>1852.56</c:v>
                </c:pt>
                <c:pt idx="1225">
                  <c:v>1849.04</c:v>
                </c:pt>
                <c:pt idx="1226">
                  <c:v>1857.62</c:v>
                </c:pt>
                <c:pt idx="1227">
                  <c:v>1872.34</c:v>
                </c:pt>
                <c:pt idx="1228">
                  <c:v>1885.52</c:v>
                </c:pt>
                <c:pt idx="1229">
                  <c:v>1890.9</c:v>
                </c:pt>
                <c:pt idx="1230">
                  <c:v>1888.77</c:v>
                </c:pt>
                <c:pt idx="1231">
                  <c:v>1865.09</c:v>
                </c:pt>
                <c:pt idx="1232">
                  <c:v>1845.04</c:v>
                </c:pt>
                <c:pt idx="1233">
                  <c:v>1851.96</c:v>
                </c:pt>
                <c:pt idx="1234">
                  <c:v>1872.18</c:v>
                </c:pt>
                <c:pt idx="1235">
                  <c:v>1833.08</c:v>
                </c:pt>
                <c:pt idx="1236">
                  <c:v>1815.69</c:v>
                </c:pt>
                <c:pt idx="1237">
                  <c:v>1830.61</c:v>
                </c:pt>
                <c:pt idx="1238">
                  <c:v>1842.98</c:v>
                </c:pt>
                <c:pt idx="1239">
                  <c:v>1862.31</c:v>
                </c:pt>
                <c:pt idx="1240">
                  <c:v>1864.85</c:v>
                </c:pt>
                <c:pt idx="1241" formatCode="General">
                  <c:v>#N/A</c:v>
                </c:pt>
                <c:pt idx="1242">
                  <c:v>1871.89</c:v>
                </c:pt>
                <c:pt idx="1243">
                  <c:v>1879.55</c:v>
                </c:pt>
                <c:pt idx="1244">
                  <c:v>1875.39</c:v>
                </c:pt>
                <c:pt idx="1245">
                  <c:v>1878.61</c:v>
                </c:pt>
                <c:pt idx="1246">
                  <c:v>1863.4</c:v>
                </c:pt>
                <c:pt idx="1247">
                  <c:v>1869.43</c:v>
                </c:pt>
                <c:pt idx="1248">
                  <c:v>1878.33</c:v>
                </c:pt>
                <c:pt idx="1249">
                  <c:v>1883.95</c:v>
                </c:pt>
                <c:pt idx="1250">
                  <c:v>1883.68</c:v>
                </c:pt>
                <c:pt idx="1251">
                  <c:v>1881.14</c:v>
                </c:pt>
                <c:pt idx="1252">
                  <c:v>1884.66</c:v>
                </c:pt>
                <c:pt idx="1253">
                  <c:v>1867.72</c:v>
                </c:pt>
                <c:pt idx="1254">
                  <c:v>1878.21</c:v>
                </c:pt>
                <c:pt idx="1255">
                  <c:v>1875.63</c:v>
                </c:pt>
                <c:pt idx="1256">
                  <c:v>1878.48</c:v>
                </c:pt>
                <c:pt idx="1257">
                  <c:v>1896.65</c:v>
                </c:pt>
                <c:pt idx="1258">
                  <c:v>1897.45</c:v>
                </c:pt>
                <c:pt idx="1259">
                  <c:v>1888.53</c:v>
                </c:pt>
                <c:pt idx="1260">
                  <c:v>1870.85</c:v>
                </c:pt>
                <c:pt idx="1261">
                  <c:v>1877.86</c:v>
                </c:pt>
                <c:pt idx="1262">
                  <c:v>1885.08</c:v>
                </c:pt>
                <c:pt idx="1263">
                  <c:v>1872.83</c:v>
                </c:pt>
                <c:pt idx="1264">
                  <c:v>1888.03</c:v>
                </c:pt>
                <c:pt idx="1265">
                  <c:v>1892.49</c:v>
                </c:pt>
                <c:pt idx="1266">
                  <c:v>1900.53</c:v>
                </c:pt>
                <c:pt idx="1267" formatCode="General">
                  <c:v>#N/A</c:v>
                </c:pt>
                <c:pt idx="1268">
                  <c:v>1911.91</c:v>
                </c:pt>
                <c:pt idx="1269">
                  <c:v>1909.78</c:v>
                </c:pt>
                <c:pt idx="1270">
                  <c:v>1920.03</c:v>
                </c:pt>
                <c:pt idx="1271">
                  <c:v>1923.57</c:v>
                </c:pt>
                <c:pt idx="1272">
                  <c:v>1924.97</c:v>
                </c:pt>
                <c:pt idx="1273">
                  <c:v>1924.24</c:v>
                </c:pt>
                <c:pt idx="1274">
                  <c:v>1927.88</c:v>
                </c:pt>
                <c:pt idx="1275">
                  <c:v>1940.46</c:v>
                </c:pt>
                <c:pt idx="1276">
                  <c:v>1949.44</c:v>
                </c:pt>
                <c:pt idx="1277">
                  <c:v>1951.27</c:v>
                </c:pt>
                <c:pt idx="1278">
                  <c:v>1950.79</c:v>
                </c:pt>
                <c:pt idx="1279">
                  <c:v>1943.89</c:v>
                </c:pt>
                <c:pt idx="1280">
                  <c:v>1930.11</c:v>
                </c:pt>
                <c:pt idx="1281">
                  <c:v>1936.16</c:v>
                </c:pt>
                <c:pt idx="1282">
                  <c:v>1937.78</c:v>
                </c:pt>
                <c:pt idx="1283">
                  <c:v>1941.99</c:v>
                </c:pt>
                <c:pt idx="1284">
                  <c:v>1956.98</c:v>
                </c:pt>
                <c:pt idx="1285">
                  <c:v>1959.48</c:v>
                </c:pt>
                <c:pt idx="1286">
                  <c:v>1962.87</c:v>
                </c:pt>
                <c:pt idx="1287">
                  <c:v>1962.61</c:v>
                </c:pt>
                <c:pt idx="1288">
                  <c:v>1949.98</c:v>
                </c:pt>
                <c:pt idx="1289">
                  <c:v>1959.53</c:v>
                </c:pt>
                <c:pt idx="1290">
                  <c:v>1957.22</c:v>
                </c:pt>
                <c:pt idx="1291">
                  <c:v>1960.96</c:v>
                </c:pt>
                <c:pt idx="1292">
                  <c:v>1960.23</c:v>
                </c:pt>
                <c:pt idx="1293">
                  <c:v>1973.32</c:v>
                </c:pt>
                <c:pt idx="1294">
                  <c:v>1974.62</c:v>
                </c:pt>
                <c:pt idx="1295">
                  <c:v>1985.44</c:v>
                </c:pt>
                <c:pt idx="1296" formatCode="General">
                  <c:v>#N/A</c:v>
                </c:pt>
                <c:pt idx="1297">
                  <c:v>1977.65</c:v>
                </c:pt>
                <c:pt idx="1298">
                  <c:v>1963.71</c:v>
                </c:pt>
                <c:pt idx="1299">
                  <c:v>1972.83</c:v>
                </c:pt>
                <c:pt idx="1300">
                  <c:v>1964.68</c:v>
                </c:pt>
                <c:pt idx="1301">
                  <c:v>1967.57</c:v>
                </c:pt>
                <c:pt idx="1302">
                  <c:v>1977.1</c:v>
                </c:pt>
                <c:pt idx="1303">
                  <c:v>1973.28</c:v>
                </c:pt>
                <c:pt idx="1304">
                  <c:v>1981.57</c:v>
                </c:pt>
                <c:pt idx="1305">
                  <c:v>1958.12</c:v>
                </c:pt>
                <c:pt idx="1306">
                  <c:v>1978.22</c:v>
                </c:pt>
                <c:pt idx="1307">
                  <c:v>1973.63</c:v>
                </c:pt>
                <c:pt idx="1308">
                  <c:v>1983.53</c:v>
                </c:pt>
                <c:pt idx="1309">
                  <c:v>1987.01</c:v>
                </c:pt>
                <c:pt idx="1310">
                  <c:v>1987.98</c:v>
                </c:pt>
                <c:pt idx="1311">
                  <c:v>1978.34</c:v>
                </c:pt>
                <c:pt idx="1312">
                  <c:v>1978.91</c:v>
                </c:pt>
                <c:pt idx="1313">
                  <c:v>1969.95</c:v>
                </c:pt>
                <c:pt idx="1314">
                  <c:v>1970.07</c:v>
                </c:pt>
                <c:pt idx="1315">
                  <c:v>1930.67</c:v>
                </c:pt>
                <c:pt idx="1316">
                  <c:v>1925.15</c:v>
                </c:pt>
                <c:pt idx="1317">
                  <c:v>1938.99</c:v>
                </c:pt>
                <c:pt idx="1318">
                  <c:v>1920.21</c:v>
                </c:pt>
                <c:pt idx="1319">
                  <c:v>1920.24</c:v>
                </c:pt>
                <c:pt idx="1320">
                  <c:v>1909.57</c:v>
                </c:pt>
                <c:pt idx="1321">
                  <c:v>1931.59</c:v>
                </c:pt>
                <c:pt idx="1322">
                  <c:v>1936.92</c:v>
                </c:pt>
                <c:pt idx="1323">
                  <c:v>1933.75</c:v>
                </c:pt>
                <c:pt idx="1324">
                  <c:v>1946.72</c:v>
                </c:pt>
                <c:pt idx="1325">
                  <c:v>1955.18</c:v>
                </c:pt>
                <c:pt idx="1326">
                  <c:v>1955.06</c:v>
                </c:pt>
                <c:pt idx="1327">
                  <c:v>1971.74</c:v>
                </c:pt>
                <c:pt idx="1328">
                  <c:v>1981.6</c:v>
                </c:pt>
                <c:pt idx="1329">
                  <c:v>1986.51</c:v>
                </c:pt>
                <c:pt idx="1330">
                  <c:v>1992.37</c:v>
                </c:pt>
                <c:pt idx="1331">
                  <c:v>1988.4</c:v>
                </c:pt>
                <c:pt idx="1332">
                  <c:v>1997.92</c:v>
                </c:pt>
                <c:pt idx="1333">
                  <c:v>2000.02</c:v>
                </c:pt>
                <c:pt idx="1334">
                  <c:v>2000.12</c:v>
                </c:pt>
                <c:pt idx="1335">
                  <c:v>1996.74</c:v>
                </c:pt>
                <c:pt idx="1336">
                  <c:v>2003.37</c:v>
                </c:pt>
                <c:pt idx="1337" formatCode="General">
                  <c:v>#N/A</c:v>
                </c:pt>
                <c:pt idx="1338">
                  <c:v>2002.28</c:v>
                </c:pt>
                <c:pt idx="1339">
                  <c:v>2000.72</c:v>
                </c:pt>
                <c:pt idx="1340">
                  <c:v>1997.65</c:v>
                </c:pt>
                <c:pt idx="1341">
                  <c:v>2007.71</c:v>
                </c:pt>
                <c:pt idx="1342">
                  <c:v>2001.54</c:v>
                </c:pt>
                <c:pt idx="1343">
                  <c:v>1988.44</c:v>
                </c:pt>
                <c:pt idx="1344">
                  <c:v>1995.69</c:v>
                </c:pt>
                <c:pt idx="1345">
                  <c:v>1997.45</c:v>
                </c:pt>
                <c:pt idx="1346">
                  <c:v>1985.54</c:v>
                </c:pt>
                <c:pt idx="1347">
                  <c:v>1984.13</c:v>
                </c:pt>
                <c:pt idx="1348">
                  <c:v>1998.98</c:v>
                </c:pt>
                <c:pt idx="1349">
                  <c:v>2001.57</c:v>
                </c:pt>
                <c:pt idx="1350">
                  <c:v>2011.36</c:v>
                </c:pt>
                <c:pt idx="1351">
                  <c:v>2010.4</c:v>
                </c:pt>
                <c:pt idx="1352">
                  <c:v>1994.29</c:v>
                </c:pt>
                <c:pt idx="1353">
                  <c:v>1982.77</c:v>
                </c:pt>
                <c:pt idx="1354">
                  <c:v>1998.3</c:v>
                </c:pt>
                <c:pt idx="1355">
                  <c:v>1965.99</c:v>
                </c:pt>
                <c:pt idx="1356">
                  <c:v>1982.85</c:v>
                </c:pt>
                <c:pt idx="1357">
                  <c:v>1977.8</c:v>
                </c:pt>
                <c:pt idx="1358">
                  <c:v>1972.29</c:v>
                </c:pt>
                <c:pt idx="1359">
                  <c:v>1946.16</c:v>
                </c:pt>
                <c:pt idx="1360">
                  <c:v>1946.17</c:v>
                </c:pt>
                <c:pt idx="1361">
                  <c:v>1967.9</c:v>
                </c:pt>
                <c:pt idx="1362">
                  <c:v>1964.82</c:v>
                </c:pt>
                <c:pt idx="1363">
                  <c:v>1935.1</c:v>
                </c:pt>
                <c:pt idx="1364">
                  <c:v>1968.89</c:v>
                </c:pt>
                <c:pt idx="1365">
                  <c:v>1928.21</c:v>
                </c:pt>
                <c:pt idx="1366">
                  <c:v>1906.13</c:v>
                </c:pt>
                <c:pt idx="1367">
                  <c:v>1874.74</c:v>
                </c:pt>
                <c:pt idx="1368">
                  <c:v>1877.7</c:v>
                </c:pt>
                <c:pt idx="1369">
                  <c:v>1862.49</c:v>
                </c:pt>
                <c:pt idx="1370">
                  <c:v>1862.76</c:v>
                </c:pt>
                <c:pt idx="1371">
                  <c:v>1886.76</c:v>
                </c:pt>
                <c:pt idx="1372">
                  <c:v>1904.01</c:v>
                </c:pt>
                <c:pt idx="1373">
                  <c:v>1941.28</c:v>
                </c:pt>
                <c:pt idx="1374">
                  <c:v>1927.11</c:v>
                </c:pt>
                <c:pt idx="1375">
                  <c:v>1950.82</c:v>
                </c:pt>
                <c:pt idx="1376">
                  <c:v>1964.58</c:v>
                </c:pt>
                <c:pt idx="1377">
                  <c:v>1961.63</c:v>
                </c:pt>
                <c:pt idx="1378">
                  <c:v>1985.05</c:v>
                </c:pt>
                <c:pt idx="1379">
                  <c:v>1982.3</c:v>
                </c:pt>
                <c:pt idx="1380">
                  <c:v>1994.65</c:v>
                </c:pt>
                <c:pt idx="1381">
                  <c:v>2018.05</c:v>
                </c:pt>
                <c:pt idx="1382">
                  <c:v>2017.81</c:v>
                </c:pt>
                <c:pt idx="1383">
                  <c:v>2012.1</c:v>
                </c:pt>
                <c:pt idx="1384">
                  <c:v>2023.57</c:v>
                </c:pt>
                <c:pt idx="1385">
                  <c:v>2031.21</c:v>
                </c:pt>
                <c:pt idx="1386">
                  <c:v>2031.92</c:v>
                </c:pt>
                <c:pt idx="1387">
                  <c:v>2038.26</c:v>
                </c:pt>
                <c:pt idx="1388">
                  <c:v>2039.68</c:v>
                </c:pt>
                <c:pt idx="1389">
                  <c:v>2038.25</c:v>
                </c:pt>
                <c:pt idx="1390">
                  <c:v>2039.33</c:v>
                </c:pt>
                <c:pt idx="1391">
                  <c:v>2039.82</c:v>
                </c:pt>
                <c:pt idx="1392">
                  <c:v>2041.32</c:v>
                </c:pt>
                <c:pt idx="1393">
                  <c:v>2051.8</c:v>
                </c:pt>
                <c:pt idx="1394">
                  <c:v>2048.72</c:v>
                </c:pt>
                <c:pt idx="1395">
                  <c:v>2052.75</c:v>
                </c:pt>
                <c:pt idx="1396">
                  <c:v>2063.5</c:v>
                </c:pt>
                <c:pt idx="1397">
                  <c:v>2069.41</c:v>
                </c:pt>
                <c:pt idx="1398">
                  <c:v>2067.03</c:v>
                </c:pt>
                <c:pt idx="1399">
                  <c:v>2072.83</c:v>
                </c:pt>
                <c:pt idx="1400" formatCode="General">
                  <c:v>#N/A</c:v>
                </c:pt>
                <c:pt idx="1401">
                  <c:v>2067.56</c:v>
                </c:pt>
                <c:pt idx="1402">
                  <c:v>2053.44</c:v>
                </c:pt>
                <c:pt idx="1403">
                  <c:v>2066.55</c:v>
                </c:pt>
                <c:pt idx="1404">
                  <c:v>2074.33</c:v>
                </c:pt>
                <c:pt idx="1405">
                  <c:v>2071.92</c:v>
                </c:pt>
                <c:pt idx="1406">
                  <c:v>2075.37</c:v>
                </c:pt>
                <c:pt idx="1407">
                  <c:v>2060.31</c:v>
                </c:pt>
                <c:pt idx="1408">
                  <c:v>2059.82</c:v>
                </c:pt>
                <c:pt idx="1409">
                  <c:v>2026.14</c:v>
                </c:pt>
                <c:pt idx="1410">
                  <c:v>2035.33</c:v>
                </c:pt>
                <c:pt idx="1411">
                  <c:v>2002.33</c:v>
                </c:pt>
                <c:pt idx="1412">
                  <c:v>1989.63</c:v>
                </c:pt>
                <c:pt idx="1413">
                  <c:v>1972.74</c:v>
                </c:pt>
                <c:pt idx="1414">
                  <c:v>2012.89</c:v>
                </c:pt>
                <c:pt idx="1415">
                  <c:v>2061.23</c:v>
                </c:pt>
                <c:pt idx="1416">
                  <c:v>2070.65</c:v>
                </c:pt>
                <c:pt idx="1417">
                  <c:v>2078.54</c:v>
                </c:pt>
                <c:pt idx="1418">
                  <c:v>2082.17</c:v>
                </c:pt>
                <c:pt idx="1419">
                  <c:v>2081.88</c:v>
                </c:pt>
                <c:pt idx="1420" formatCode="General">
                  <c:v>#N/A</c:v>
                </c:pt>
                <c:pt idx="1421">
                  <c:v>2088.77</c:v>
                </c:pt>
                <c:pt idx="1422">
                  <c:v>2090.57</c:v>
                </c:pt>
                <c:pt idx="1423">
                  <c:v>2080.35</c:v>
                </c:pt>
                <c:pt idx="1424">
                  <c:v>2058.9</c:v>
                </c:pt>
                <c:pt idx="1425" formatCode="General">
                  <c:v>#N/A</c:v>
                </c:pt>
                <c:pt idx="1426">
                  <c:v>2058.2</c:v>
                </c:pt>
                <c:pt idx="1427">
                  <c:v>2020.58</c:v>
                </c:pt>
                <c:pt idx="1428">
                  <c:v>2002.61</c:v>
                </c:pt>
                <c:pt idx="1429">
                  <c:v>2025.9</c:v>
                </c:pt>
                <c:pt idx="1430">
                  <c:v>2062.14</c:v>
                </c:pt>
                <c:pt idx="1431">
                  <c:v>2044.81</c:v>
                </c:pt>
                <c:pt idx="1432">
                  <c:v>2028.26</c:v>
                </c:pt>
                <c:pt idx="1433">
                  <c:v>2023.03</c:v>
                </c:pt>
                <c:pt idx="1434">
                  <c:v>2011.27</c:v>
                </c:pt>
                <c:pt idx="1435">
                  <c:v>1992.67</c:v>
                </c:pt>
                <c:pt idx="1436">
                  <c:v>2019.42</c:v>
                </c:pt>
                <c:pt idx="1437" formatCode="General">
                  <c:v>#N/A</c:v>
                </c:pt>
                <c:pt idx="1438">
                  <c:v>2022.55</c:v>
                </c:pt>
                <c:pt idx="1439">
                  <c:v>2032.12</c:v>
                </c:pt>
                <c:pt idx="1440">
                  <c:v>2063.15</c:v>
                </c:pt>
                <c:pt idx="1441">
                  <c:v>2051.82</c:v>
                </c:pt>
                <c:pt idx="1442">
                  <c:v>2057.09</c:v>
                </c:pt>
                <c:pt idx="1443">
                  <c:v>2029.55</c:v>
                </c:pt>
                <c:pt idx="1444">
                  <c:v>2002.16</c:v>
                </c:pt>
                <c:pt idx="1445">
                  <c:v>2021.25</c:v>
                </c:pt>
                <c:pt idx="1446">
                  <c:v>1994.99</c:v>
                </c:pt>
                <c:pt idx="1447">
                  <c:v>2020.85</c:v>
                </c:pt>
                <c:pt idx="1448">
                  <c:v>2050.03</c:v>
                </c:pt>
                <c:pt idx="1449">
                  <c:v>2041.51</c:v>
                </c:pt>
                <c:pt idx="1450">
                  <c:v>2062.52</c:v>
                </c:pt>
                <c:pt idx="1451">
                  <c:v>2055.47</c:v>
                </c:pt>
                <c:pt idx="1452">
                  <c:v>2046.74</c:v>
                </c:pt>
                <c:pt idx="1453">
                  <c:v>2068.59</c:v>
                </c:pt>
                <c:pt idx="1454">
                  <c:v>2068.53</c:v>
                </c:pt>
                <c:pt idx="1455">
                  <c:v>2088.48</c:v>
                </c:pt>
                <c:pt idx="1456">
                  <c:v>2096.99</c:v>
                </c:pt>
                <c:pt idx="1457" formatCode="General">
                  <c:v>#N/A</c:v>
                </c:pt>
                <c:pt idx="1458">
                  <c:v>2100.34</c:v>
                </c:pt>
                <c:pt idx="1459">
                  <c:v>2099.68</c:v>
                </c:pt>
                <c:pt idx="1460">
                  <c:v>2097.45</c:v>
                </c:pt>
                <c:pt idx="1461">
                  <c:v>2110.3</c:v>
                </c:pt>
                <c:pt idx="1462">
                  <c:v>2109.66</c:v>
                </c:pt>
                <c:pt idx="1463">
                  <c:v>2115.48</c:v>
                </c:pt>
                <c:pt idx="1464">
                  <c:v>2113.86</c:v>
                </c:pt>
                <c:pt idx="1465">
                  <c:v>2110.74</c:v>
                </c:pt>
                <c:pt idx="1466">
                  <c:v>2104.5</c:v>
                </c:pt>
                <c:pt idx="1467">
                  <c:v>2117.39</c:v>
                </c:pt>
                <c:pt idx="1468">
                  <c:v>2107.78</c:v>
                </c:pt>
                <c:pt idx="1469">
                  <c:v>2098.53</c:v>
                </c:pt>
                <c:pt idx="1470">
                  <c:v>2101.04</c:v>
                </c:pt>
                <c:pt idx="1471">
                  <c:v>2071.26</c:v>
                </c:pt>
                <c:pt idx="1472">
                  <c:v>2079.43</c:v>
                </c:pt>
                <c:pt idx="1473">
                  <c:v>2044.16</c:v>
                </c:pt>
                <c:pt idx="1474">
                  <c:v>2040.24</c:v>
                </c:pt>
                <c:pt idx="1475">
                  <c:v>2065.95</c:v>
                </c:pt>
                <c:pt idx="1476">
                  <c:v>2053.4</c:v>
                </c:pt>
                <c:pt idx="1477">
                  <c:v>2081.19</c:v>
                </c:pt>
                <c:pt idx="1478">
                  <c:v>2074.28</c:v>
                </c:pt>
                <c:pt idx="1479">
                  <c:v>2099.5</c:v>
                </c:pt>
                <c:pt idx="1480">
                  <c:v>2089.27</c:v>
                </c:pt>
                <c:pt idx="1481">
                  <c:v>2108.1</c:v>
                </c:pt>
                <c:pt idx="1482">
                  <c:v>2104.42</c:v>
                </c:pt>
                <c:pt idx="1483">
                  <c:v>2091.5</c:v>
                </c:pt>
                <c:pt idx="1484">
                  <c:v>2061.05</c:v>
                </c:pt>
                <c:pt idx="1485">
                  <c:v>2056.15</c:v>
                </c:pt>
                <c:pt idx="1486">
                  <c:v>2061.02</c:v>
                </c:pt>
                <c:pt idx="1487">
                  <c:v>2086.24</c:v>
                </c:pt>
                <c:pt idx="1488">
                  <c:v>2067.89</c:v>
                </c:pt>
                <c:pt idx="1489">
                  <c:v>2059.69</c:v>
                </c:pt>
                <c:pt idx="1490">
                  <c:v>2066.96</c:v>
                </c:pt>
                <c:pt idx="1491" formatCode="General">
                  <c:v>#N/A</c:v>
                </c:pt>
                <c:pt idx="1492">
                  <c:v>2080.62</c:v>
                </c:pt>
                <c:pt idx="1493">
                  <c:v>2076.33</c:v>
                </c:pt>
                <c:pt idx="1494">
                  <c:v>2081.9</c:v>
                </c:pt>
                <c:pt idx="1495">
                  <c:v>2091.18</c:v>
                </c:pt>
                <c:pt idx="1496">
                  <c:v>2102.06</c:v>
                </c:pt>
                <c:pt idx="1497">
                  <c:v>2092.43</c:v>
                </c:pt>
                <c:pt idx="1498">
                  <c:v>2095.84</c:v>
                </c:pt>
                <c:pt idx="1499">
                  <c:v>2106.63</c:v>
                </c:pt>
                <c:pt idx="1500">
                  <c:v>2104.99</c:v>
                </c:pt>
                <c:pt idx="1501">
                  <c:v>2081.18</c:v>
                </c:pt>
                <c:pt idx="1502">
                  <c:v>2100.4</c:v>
                </c:pt>
                <c:pt idx="1503">
                  <c:v>2097.29</c:v>
                </c:pt>
                <c:pt idx="1504">
                  <c:v>2107.96</c:v>
                </c:pt>
                <c:pt idx="1505">
                  <c:v>2112.93</c:v>
                </c:pt>
                <c:pt idx="1506">
                  <c:v>2117.69</c:v>
                </c:pt>
                <c:pt idx="1507">
                  <c:v>2108.92</c:v>
                </c:pt>
                <c:pt idx="1508">
                  <c:v>2114.76</c:v>
                </c:pt>
                <c:pt idx="1509">
                  <c:v>2106.85</c:v>
                </c:pt>
                <c:pt idx="1510">
                  <c:v>2085.51</c:v>
                </c:pt>
                <c:pt idx="1511">
                  <c:v>2108.29</c:v>
                </c:pt>
                <c:pt idx="1512">
                  <c:v>2114.49</c:v>
                </c:pt>
                <c:pt idx="1513">
                  <c:v>2089.46</c:v>
                </c:pt>
                <c:pt idx="1514">
                  <c:v>2080.15</c:v>
                </c:pt>
                <c:pt idx="1515">
                  <c:v>2088.0</c:v>
                </c:pt>
                <c:pt idx="1516">
                  <c:v>2116.1</c:v>
                </c:pt>
                <c:pt idx="1517">
                  <c:v>2105.33</c:v>
                </c:pt>
                <c:pt idx="1518">
                  <c:v>2099.12</c:v>
                </c:pt>
                <c:pt idx="1519">
                  <c:v>2098.48</c:v>
                </c:pt>
                <c:pt idx="1520">
                  <c:v>2121.1</c:v>
                </c:pt>
                <c:pt idx="1521">
                  <c:v>2122.73</c:v>
                </c:pt>
                <c:pt idx="1522">
                  <c:v>2129.2</c:v>
                </c:pt>
                <c:pt idx="1523">
                  <c:v>2127.83</c:v>
                </c:pt>
                <c:pt idx="1524">
                  <c:v>2125.85</c:v>
                </c:pt>
                <c:pt idx="1525">
                  <c:v>2130.82</c:v>
                </c:pt>
                <c:pt idx="1526">
                  <c:v>2126.06</c:v>
                </c:pt>
                <c:pt idx="1527" formatCode="General">
                  <c:v>#N/A</c:v>
                </c:pt>
                <c:pt idx="1528">
                  <c:v>2104.2</c:v>
                </c:pt>
                <c:pt idx="1529">
                  <c:v>2123.48</c:v>
                </c:pt>
                <c:pt idx="1530">
                  <c:v>2120.79</c:v>
                </c:pt>
                <c:pt idx="1531">
                  <c:v>2107.39</c:v>
                </c:pt>
                <c:pt idx="1532">
                  <c:v>2111.73</c:v>
                </c:pt>
                <c:pt idx="1533">
                  <c:v>2109.6</c:v>
                </c:pt>
                <c:pt idx="1534">
                  <c:v>2114.07</c:v>
                </c:pt>
                <c:pt idx="1535">
                  <c:v>2095.84</c:v>
                </c:pt>
                <c:pt idx="1536">
                  <c:v>2092.83</c:v>
                </c:pt>
                <c:pt idx="1537">
                  <c:v>2079.28</c:v>
                </c:pt>
                <c:pt idx="1538">
                  <c:v>2080.15</c:v>
                </c:pt>
                <c:pt idx="1539">
                  <c:v>2105.2</c:v>
                </c:pt>
                <c:pt idx="1540">
                  <c:v>2108.86</c:v>
                </c:pt>
                <c:pt idx="1541">
                  <c:v>2094.11</c:v>
                </c:pt>
                <c:pt idx="1542">
                  <c:v>2084.43</c:v>
                </c:pt>
                <c:pt idx="1543">
                  <c:v>2096.29</c:v>
                </c:pt>
                <c:pt idx="1544">
                  <c:v>2100.44</c:v>
                </c:pt>
                <c:pt idx="1545">
                  <c:v>2121.24</c:v>
                </c:pt>
                <c:pt idx="1546">
                  <c:v>2109.99</c:v>
                </c:pt>
                <c:pt idx="1547">
                  <c:v>2122.85</c:v>
                </c:pt>
                <c:pt idx="1548">
                  <c:v>2124.2</c:v>
                </c:pt>
                <c:pt idx="1549">
                  <c:v>2108.58</c:v>
                </c:pt>
                <c:pt idx="1550">
                  <c:v>2102.31</c:v>
                </c:pt>
                <c:pt idx="1551">
                  <c:v>2101.49</c:v>
                </c:pt>
                <c:pt idx="1552">
                  <c:v>2057.64</c:v>
                </c:pt>
                <c:pt idx="1553">
                  <c:v>2063.11</c:v>
                </c:pt>
                <c:pt idx="1554">
                  <c:v>2077.42</c:v>
                </c:pt>
                <c:pt idx="1555">
                  <c:v>2076.78</c:v>
                </c:pt>
                <c:pt idx="1556" formatCode="General">
                  <c:v>#N/A</c:v>
                </c:pt>
                <c:pt idx="1557">
                  <c:v>2068.76</c:v>
                </c:pt>
                <c:pt idx="1558">
                  <c:v>2081.34</c:v>
                </c:pt>
                <c:pt idx="1559">
                  <c:v>2046.68</c:v>
                </c:pt>
                <c:pt idx="1560">
                  <c:v>2051.31</c:v>
                </c:pt>
                <c:pt idx="1561">
                  <c:v>2076.62</c:v>
                </c:pt>
                <c:pt idx="1562">
                  <c:v>2099.6</c:v>
                </c:pt>
                <c:pt idx="1563">
                  <c:v>2108.95</c:v>
                </c:pt>
                <c:pt idx="1564">
                  <c:v>2107.4</c:v>
                </c:pt>
                <c:pt idx="1565">
                  <c:v>2124.29</c:v>
                </c:pt>
                <c:pt idx="1566">
                  <c:v>2126.64</c:v>
                </c:pt>
                <c:pt idx="1567">
                  <c:v>2128.28</c:v>
                </c:pt>
                <c:pt idx="1568">
                  <c:v>2119.21</c:v>
                </c:pt>
                <c:pt idx="1569">
                  <c:v>2114.15</c:v>
                </c:pt>
                <c:pt idx="1570">
                  <c:v>2102.15</c:v>
                </c:pt>
                <c:pt idx="1571">
                  <c:v>2079.65</c:v>
                </c:pt>
                <c:pt idx="1572">
                  <c:v>2067.64</c:v>
                </c:pt>
                <c:pt idx="1573">
                  <c:v>2093.25</c:v>
                </c:pt>
                <c:pt idx="1574">
                  <c:v>2108.57</c:v>
                </c:pt>
                <c:pt idx="1575">
                  <c:v>2108.63</c:v>
                </c:pt>
                <c:pt idx="1576">
                  <c:v>2103.84</c:v>
                </c:pt>
                <c:pt idx="1577">
                  <c:v>2098.04</c:v>
                </c:pt>
                <c:pt idx="1578">
                  <c:v>2093.32</c:v>
                </c:pt>
                <c:pt idx="1579">
                  <c:v>2099.84</c:v>
                </c:pt>
                <c:pt idx="1580">
                  <c:v>2083.56</c:v>
                </c:pt>
                <c:pt idx="1581">
                  <c:v>2077.57</c:v>
                </c:pt>
                <c:pt idx="1582">
                  <c:v>2104.18</c:v>
                </c:pt>
                <c:pt idx="1583">
                  <c:v>2084.07</c:v>
                </c:pt>
                <c:pt idx="1584">
                  <c:v>2086.05</c:v>
                </c:pt>
                <c:pt idx="1585">
                  <c:v>2083.39</c:v>
                </c:pt>
                <c:pt idx="1586">
                  <c:v>2091.54</c:v>
                </c:pt>
                <c:pt idx="1587">
                  <c:v>2102.44</c:v>
                </c:pt>
                <c:pt idx="1588">
                  <c:v>2096.92</c:v>
                </c:pt>
                <c:pt idx="1589">
                  <c:v>2079.61</c:v>
                </c:pt>
                <c:pt idx="1590">
                  <c:v>2035.73</c:v>
                </c:pt>
                <c:pt idx="1591">
                  <c:v>1970.89</c:v>
                </c:pt>
                <c:pt idx="1592">
                  <c:v>1893.21</c:v>
                </c:pt>
                <c:pt idx="1593">
                  <c:v>1867.61</c:v>
                </c:pt>
                <c:pt idx="1594">
                  <c:v>1940.51</c:v>
                </c:pt>
                <c:pt idx="1595">
                  <c:v>1987.66</c:v>
                </c:pt>
                <c:pt idx="1596">
                  <c:v>1988.87</c:v>
                </c:pt>
                <c:pt idx="1597">
                  <c:v>1972.18</c:v>
                </c:pt>
                <c:pt idx="1598">
                  <c:v>1913.85</c:v>
                </c:pt>
                <c:pt idx="1599">
                  <c:v>1948.86</c:v>
                </c:pt>
                <c:pt idx="1600">
                  <c:v>1951.13</c:v>
                </c:pt>
                <c:pt idx="1601">
                  <c:v>1921.22</c:v>
                </c:pt>
                <c:pt idx="1602" formatCode="General">
                  <c:v>#N/A</c:v>
                </c:pt>
                <c:pt idx="1603">
                  <c:v>1969.41</c:v>
                </c:pt>
                <c:pt idx="1604">
                  <c:v>1942.04</c:v>
                </c:pt>
                <c:pt idx="1605">
                  <c:v>1952.29</c:v>
                </c:pt>
                <c:pt idx="1606">
                  <c:v>1961.05</c:v>
                </c:pt>
                <c:pt idx="1607">
                  <c:v>1953.03</c:v>
                </c:pt>
                <c:pt idx="1608">
                  <c:v>1978.09</c:v>
                </c:pt>
                <c:pt idx="1609">
                  <c:v>1995.31</c:v>
                </c:pt>
                <c:pt idx="1610">
                  <c:v>1990.2</c:v>
                </c:pt>
                <c:pt idx="1611">
                  <c:v>1958.03</c:v>
                </c:pt>
                <c:pt idx="1612">
                  <c:v>1966.97</c:v>
                </c:pt>
                <c:pt idx="1613">
                  <c:v>1942.74</c:v>
                </c:pt>
                <c:pt idx="1614">
                  <c:v>1938.76</c:v>
                </c:pt>
                <c:pt idx="1615">
                  <c:v>1932.24</c:v>
                </c:pt>
                <c:pt idx="1616">
                  <c:v>1931.34</c:v>
                </c:pt>
                <c:pt idx="1617">
                  <c:v>1881.77</c:v>
                </c:pt>
                <c:pt idx="1618">
                  <c:v>1884.09</c:v>
                </c:pt>
                <c:pt idx="1619">
                  <c:v>1920.03</c:v>
                </c:pt>
                <c:pt idx="1620">
                  <c:v>1923.82</c:v>
                </c:pt>
                <c:pt idx="1621">
                  <c:v>1951.36</c:v>
                </c:pt>
                <c:pt idx="1622">
                  <c:v>1987.05</c:v>
                </c:pt>
                <c:pt idx="1623">
                  <c:v>1979.92</c:v>
                </c:pt>
                <c:pt idx="1624">
                  <c:v>1995.83</c:v>
                </c:pt>
                <c:pt idx="1625">
                  <c:v>2013.43</c:v>
                </c:pt>
                <c:pt idx="1626">
                  <c:v>2014.89</c:v>
                </c:pt>
                <c:pt idx="1627">
                  <c:v>2017.46</c:v>
                </c:pt>
                <c:pt idx="1628">
                  <c:v>2003.69</c:v>
                </c:pt>
                <c:pt idx="1629">
                  <c:v>1994.24</c:v>
                </c:pt>
                <c:pt idx="1630">
                  <c:v>2023.86</c:v>
                </c:pt>
                <c:pt idx="1631">
                  <c:v>2033.11</c:v>
                </c:pt>
                <c:pt idx="1632">
                  <c:v>2033.66</c:v>
                </c:pt>
                <c:pt idx="1633">
                  <c:v>2030.77</c:v>
                </c:pt>
                <c:pt idx="1634">
                  <c:v>2018.94</c:v>
                </c:pt>
                <c:pt idx="1635">
                  <c:v>2052.51</c:v>
                </c:pt>
                <c:pt idx="1636">
                  <c:v>2075.15</c:v>
                </c:pt>
                <c:pt idx="1637">
                  <c:v>2071.18</c:v>
                </c:pt>
                <c:pt idx="1638">
                  <c:v>2065.89</c:v>
                </c:pt>
                <c:pt idx="1639">
                  <c:v>2090.35</c:v>
                </c:pt>
                <c:pt idx="1640">
                  <c:v>2089.41</c:v>
                </c:pt>
                <c:pt idx="1641">
                  <c:v>2079.36</c:v>
                </c:pt>
                <c:pt idx="1642">
                  <c:v>2104.05</c:v>
                </c:pt>
                <c:pt idx="1643">
                  <c:v>2109.79</c:v>
                </c:pt>
                <c:pt idx="1644">
                  <c:v>2102.31</c:v>
                </c:pt>
                <c:pt idx="1645">
                  <c:v>2099.93</c:v>
                </c:pt>
                <c:pt idx="1646">
                  <c:v>2099.2</c:v>
                </c:pt>
                <c:pt idx="1647">
                  <c:v>2078.58</c:v>
                </c:pt>
                <c:pt idx="1648">
                  <c:v>2081.72</c:v>
                </c:pt>
                <c:pt idx="1649">
                  <c:v>2075.0</c:v>
                </c:pt>
                <c:pt idx="1650">
                  <c:v>2045.97</c:v>
                </c:pt>
                <c:pt idx="1651">
                  <c:v>2023.04</c:v>
                </c:pt>
                <c:pt idx="1652">
                  <c:v>2053.19</c:v>
                </c:pt>
                <c:pt idx="1653">
                  <c:v>2050.44</c:v>
                </c:pt>
                <c:pt idx="1654">
                  <c:v>2083.58</c:v>
                </c:pt>
                <c:pt idx="1655">
                  <c:v>2081.24</c:v>
                </c:pt>
                <c:pt idx="1656">
                  <c:v>2089.17</c:v>
                </c:pt>
                <c:pt idx="1657">
                  <c:v>2086.59</c:v>
                </c:pt>
                <c:pt idx="1658">
                  <c:v>2089.14</c:v>
                </c:pt>
                <c:pt idx="1659">
                  <c:v>2088.87</c:v>
                </c:pt>
                <c:pt idx="1660" formatCode="General">
                  <c:v>#N/A</c:v>
                </c:pt>
                <c:pt idx="1661">
                  <c:v>2090.11</c:v>
                </c:pt>
                <c:pt idx="1662">
                  <c:v>2080.41</c:v>
                </c:pt>
                <c:pt idx="1663">
                  <c:v>2102.63</c:v>
                </c:pt>
                <c:pt idx="1664">
                  <c:v>2079.51</c:v>
                </c:pt>
                <c:pt idx="1665">
                  <c:v>2049.62</c:v>
                </c:pt>
                <c:pt idx="1666">
                  <c:v>2091.69</c:v>
                </c:pt>
                <c:pt idx="1667">
                  <c:v>2077.07</c:v>
                </c:pt>
                <c:pt idx="1668">
                  <c:v>2063.59</c:v>
                </c:pt>
                <c:pt idx="1669">
                  <c:v>2047.62</c:v>
                </c:pt>
                <c:pt idx="1670">
                  <c:v>2052.23</c:v>
                </c:pt>
                <c:pt idx="1671">
                  <c:v>2012.37</c:v>
                </c:pt>
                <c:pt idx="1672">
                  <c:v>2021.94</c:v>
                </c:pt>
                <c:pt idx="1673">
                  <c:v>2043.41</c:v>
                </c:pt>
                <c:pt idx="1674">
                  <c:v>2073.07</c:v>
                </c:pt>
                <c:pt idx="1675">
                  <c:v>2041.89</c:v>
                </c:pt>
                <c:pt idx="1676">
                  <c:v>2005.55</c:v>
                </c:pt>
                <c:pt idx="1677">
                  <c:v>2021.15</c:v>
                </c:pt>
                <c:pt idx="1678">
                  <c:v>2038.97</c:v>
                </c:pt>
                <c:pt idx="1679">
                  <c:v>2064.29</c:v>
                </c:pt>
                <c:pt idx="1680">
                  <c:v>2060.99</c:v>
                </c:pt>
                <c:pt idx="1681" formatCode="General">
                  <c:v>#N/A</c:v>
                </c:pt>
                <c:pt idx="1682">
                  <c:v>2056.5</c:v>
                </c:pt>
                <c:pt idx="1683">
                  <c:v>2078.36</c:v>
                </c:pt>
                <c:pt idx="1684">
                  <c:v>2063.36</c:v>
                </c:pt>
                <c:pt idx="1685">
                  <c:v>2043.94</c:v>
                </c:pt>
                <c:pt idx="1686" formatCode="General">
                  <c:v>#N/A</c:v>
                </c:pt>
                <c:pt idx="1687">
                  <c:v>2012.66</c:v>
                </c:pt>
                <c:pt idx="1688">
                  <c:v>2016.71</c:v>
                </c:pt>
                <c:pt idx="1689">
                  <c:v>1990.26</c:v>
                </c:pt>
                <c:pt idx="1690">
                  <c:v>1943.09</c:v>
                </c:pt>
                <c:pt idx="1691">
                  <c:v>1922.03</c:v>
                </c:pt>
                <c:pt idx="1692">
                  <c:v>1923.67</c:v>
                </c:pt>
                <c:pt idx="1693">
                  <c:v>1938.68</c:v>
                </c:pt>
                <c:pt idx="1694">
                  <c:v>1890.28</c:v>
                </c:pt>
                <c:pt idx="1695">
                  <c:v>1921.84</c:v>
                </c:pt>
                <c:pt idx="1696">
                  <c:v>1880.33</c:v>
                </c:pt>
                <c:pt idx="1697" formatCode="General">
                  <c:v>#N/A</c:v>
                </c:pt>
                <c:pt idx="1698">
                  <c:v>1881.33</c:v>
                </c:pt>
                <c:pt idx="1699">
                  <c:v>1859.33</c:v>
                </c:pt>
                <c:pt idx="1700">
                  <c:v>1868.99</c:v>
                </c:pt>
                <c:pt idx="1701">
                  <c:v>1906.9</c:v>
                </c:pt>
                <c:pt idx="1702">
                  <c:v>1877.08</c:v>
                </c:pt>
                <c:pt idx="1703">
                  <c:v>1903.63</c:v>
                </c:pt>
                <c:pt idx="1704">
                  <c:v>1882.95</c:v>
                </c:pt>
                <c:pt idx="1705">
                  <c:v>1893.36</c:v>
                </c:pt>
                <c:pt idx="1706">
                  <c:v>1940.24</c:v>
                </c:pt>
                <c:pt idx="1707">
                  <c:v>1939.38</c:v>
                </c:pt>
                <c:pt idx="1708">
                  <c:v>1903.03</c:v>
                </c:pt>
                <c:pt idx="1709">
                  <c:v>1912.53</c:v>
                </c:pt>
                <c:pt idx="1710">
                  <c:v>1915.45</c:v>
                </c:pt>
                <c:pt idx="1711">
                  <c:v>1880.05</c:v>
                </c:pt>
                <c:pt idx="1712">
                  <c:v>1853.44</c:v>
                </c:pt>
                <c:pt idx="1713">
                  <c:v>1852.21</c:v>
                </c:pt>
                <c:pt idx="1714">
                  <c:v>1851.86</c:v>
                </c:pt>
                <c:pt idx="1715">
                  <c:v>1829.08</c:v>
                </c:pt>
                <c:pt idx="1716">
                  <c:v>1864.78</c:v>
                </c:pt>
                <c:pt idx="1717" formatCode="General">
                  <c:v>#N/A</c:v>
                </c:pt>
                <c:pt idx="1718">
                  <c:v>1895.58</c:v>
                </c:pt>
                <c:pt idx="1719">
                  <c:v>1926.82</c:v>
                </c:pt>
                <c:pt idx="1720">
                  <c:v>1917.83</c:v>
                </c:pt>
                <c:pt idx="1721">
                  <c:v>1917.78</c:v>
                </c:pt>
                <c:pt idx="1722">
                  <c:v>1945.5</c:v>
                </c:pt>
                <c:pt idx="1723">
                  <c:v>1921.27</c:v>
                </c:pt>
                <c:pt idx="1724">
                  <c:v>1929.8</c:v>
                </c:pt>
                <c:pt idx="1725">
                  <c:v>1951.7</c:v>
                </c:pt>
                <c:pt idx="1726">
                  <c:v>1948.05</c:v>
                </c:pt>
                <c:pt idx="1727">
                  <c:v>1932.23</c:v>
                </c:pt>
                <c:pt idx="1728">
                  <c:v>1978.35</c:v>
                </c:pt>
                <c:pt idx="1729">
                  <c:v>1986.45</c:v>
                </c:pt>
                <c:pt idx="1730">
                  <c:v>1993.4</c:v>
                </c:pt>
                <c:pt idx="1731">
                  <c:v>1999.99</c:v>
                </c:pt>
                <c:pt idx="1732">
                  <c:v>2001.76</c:v>
                </c:pt>
                <c:pt idx="1733">
                  <c:v>1979.26</c:v>
                </c:pt>
                <c:pt idx="1734">
                  <c:v>1989.26</c:v>
                </c:pt>
                <c:pt idx="1735">
                  <c:v>1989.57</c:v>
                </c:pt>
                <c:pt idx="1736">
                  <c:v>2022.19</c:v>
                </c:pt>
                <c:pt idx="1737">
                  <c:v>2019.64</c:v>
                </c:pt>
                <c:pt idx="1738">
                  <c:v>2015.93</c:v>
                </c:pt>
                <c:pt idx="1739">
                  <c:v>2027.22</c:v>
                </c:pt>
                <c:pt idx="1740">
                  <c:v>2040.59</c:v>
                </c:pt>
                <c:pt idx="1741">
                  <c:v>2049.58</c:v>
                </c:pt>
                <c:pt idx="1742">
                  <c:v>2051.6</c:v>
                </c:pt>
                <c:pt idx="1743">
                  <c:v>2049.8</c:v>
                </c:pt>
                <c:pt idx="1744">
                  <c:v>2036.71</c:v>
                </c:pt>
                <c:pt idx="1745">
                  <c:v>2035.94</c:v>
                </c:pt>
                <c:pt idx="1746" formatCode="General">
                  <c:v>#N/A</c:v>
                </c:pt>
                <c:pt idx="1747">
                  <c:v>2037.05</c:v>
                </c:pt>
                <c:pt idx="1748">
                  <c:v>2055.01</c:v>
                </c:pt>
                <c:pt idx="1749">
                  <c:v>2063.95</c:v>
                </c:pt>
                <c:pt idx="1750">
                  <c:v>2059.74</c:v>
                </c:pt>
                <c:pt idx="1751">
                  <c:v>2072.78</c:v>
                </c:pt>
                <c:pt idx="1752">
                  <c:v>2066.13</c:v>
                </c:pt>
                <c:pt idx="1753">
                  <c:v>2045.17</c:v>
                </c:pt>
                <c:pt idx="1754">
                  <c:v>2066.66</c:v>
                </c:pt>
                <c:pt idx="1755">
                  <c:v>2041.91</c:v>
                </c:pt>
                <c:pt idx="1756">
                  <c:v>2047.6</c:v>
                </c:pt>
                <c:pt idx="1757">
                  <c:v>2041.99</c:v>
                </c:pt>
                <c:pt idx="1758">
                  <c:v>2061.72</c:v>
                </c:pt>
                <c:pt idx="1759">
                  <c:v>2082.42</c:v>
                </c:pt>
                <c:pt idx="1760">
                  <c:v>2082.78</c:v>
                </c:pt>
                <c:pt idx="1761">
                  <c:v>2080.73</c:v>
                </c:pt>
                <c:pt idx="1762">
                  <c:v>2094.34</c:v>
                </c:pt>
                <c:pt idx="1763">
                  <c:v>2100.8</c:v>
                </c:pt>
                <c:pt idx="1764">
                  <c:v>2102.4</c:v>
                </c:pt>
                <c:pt idx="1765">
                  <c:v>2091.48</c:v>
                </c:pt>
                <c:pt idx="1766">
                  <c:v>2091.58</c:v>
                </c:pt>
                <c:pt idx="1767">
                  <c:v>2087.79</c:v>
                </c:pt>
                <c:pt idx="1768">
                  <c:v>2091.7</c:v>
                </c:pt>
                <c:pt idx="1769">
                  <c:v>2095.15</c:v>
                </c:pt>
                <c:pt idx="1770">
                  <c:v>2075.81</c:v>
                </c:pt>
                <c:pt idx="1771">
                  <c:v>2065.3</c:v>
                </c:pt>
                <c:pt idx="1772">
                  <c:v>2081.43</c:v>
                </c:pt>
                <c:pt idx="1773">
                  <c:v>2063.37</c:v>
                </c:pt>
                <c:pt idx="1774">
                  <c:v>2051.12</c:v>
                </c:pt>
                <c:pt idx="1775">
                  <c:v>2050.63</c:v>
                </c:pt>
                <c:pt idx="1776">
                  <c:v>2057.14</c:v>
                </c:pt>
                <c:pt idx="1777">
                  <c:v>2058.69</c:v>
                </c:pt>
                <c:pt idx="1778">
                  <c:v>2084.39</c:v>
                </c:pt>
                <c:pt idx="1779">
                  <c:v>2064.46</c:v>
                </c:pt>
                <c:pt idx="1780">
                  <c:v>2064.11</c:v>
                </c:pt>
                <c:pt idx="1781">
                  <c:v>2046.61</c:v>
                </c:pt>
                <c:pt idx="1782">
                  <c:v>2066.66</c:v>
                </c:pt>
                <c:pt idx="1783">
                  <c:v>2047.21</c:v>
                </c:pt>
                <c:pt idx="1784">
                  <c:v>2047.63</c:v>
                </c:pt>
                <c:pt idx="1785">
                  <c:v>2040.04</c:v>
                </c:pt>
                <c:pt idx="1786">
                  <c:v>2052.32</c:v>
                </c:pt>
                <c:pt idx="1787">
                  <c:v>2048.04</c:v>
                </c:pt>
                <c:pt idx="1788">
                  <c:v>2076.06</c:v>
                </c:pt>
                <c:pt idx="1789">
                  <c:v>2090.54</c:v>
                </c:pt>
                <c:pt idx="1790">
                  <c:v>2090.1</c:v>
                </c:pt>
                <c:pt idx="1791">
                  <c:v>2099.06</c:v>
                </c:pt>
                <c:pt idx="1792" formatCode="General">
                  <c:v>#N/A</c:v>
                </c:pt>
                <c:pt idx="1793">
                  <c:v>2096.96</c:v>
                </c:pt>
                <c:pt idx="1794">
                  <c:v>2099.33</c:v>
                </c:pt>
                <c:pt idx="1795">
                  <c:v>2105.26</c:v>
                </c:pt>
                <c:pt idx="1796">
                  <c:v>2099.13</c:v>
                </c:pt>
                <c:pt idx="1797">
                  <c:v>2109.41</c:v>
                </c:pt>
                <c:pt idx="1798">
                  <c:v>2112.13</c:v>
                </c:pt>
                <c:pt idx="1799">
                  <c:v>2119.12</c:v>
                </c:pt>
                <c:pt idx="1800">
                  <c:v>2115.48</c:v>
                </c:pt>
                <c:pt idx="1801">
                  <c:v>2096.07</c:v>
                </c:pt>
                <c:pt idx="1802">
                  <c:v>2079.06</c:v>
                </c:pt>
                <c:pt idx="1803">
                  <c:v>2075.32</c:v>
                </c:pt>
                <c:pt idx="1804">
                  <c:v>2071.5</c:v>
                </c:pt>
                <c:pt idx="1805">
                  <c:v>2077.99</c:v>
                </c:pt>
                <c:pt idx="1806">
                  <c:v>2071.22</c:v>
                </c:pt>
                <c:pt idx="1807">
                  <c:v>2083.25</c:v>
                </c:pt>
                <c:pt idx="1808">
                  <c:v>2088.9</c:v>
                </c:pt>
                <c:pt idx="1809">
                  <c:v>2085.45</c:v>
                </c:pt>
                <c:pt idx="1810">
                  <c:v>2113.32</c:v>
                </c:pt>
                <c:pt idx="1811">
                  <c:v>2037.41</c:v>
                </c:pt>
                <c:pt idx="1812">
                  <c:v>2000.54</c:v>
                </c:pt>
                <c:pt idx="1813">
                  <c:v>2036.09</c:v>
                </c:pt>
                <c:pt idx="1814">
                  <c:v>2070.77</c:v>
                </c:pt>
                <c:pt idx="1815">
                  <c:v>2098.86</c:v>
                </c:pt>
                <c:pt idx="1816">
                  <c:v>2102.95</c:v>
                </c:pt>
                <c:pt idx="1817" formatCode="General">
                  <c:v>#N/A</c:v>
                </c:pt>
                <c:pt idx="1818">
                  <c:v>2088.55</c:v>
                </c:pt>
                <c:pt idx="1819">
                  <c:v>2099.73</c:v>
                </c:pt>
                <c:pt idx="1820">
                  <c:v>2097.9</c:v>
                </c:pt>
                <c:pt idx="1821">
                  <c:v>2129.9</c:v>
                </c:pt>
                <c:pt idx="1822">
                  <c:v>2137.16</c:v>
                </c:pt>
                <c:pt idx="1823">
                  <c:v>2152.14</c:v>
                </c:pt>
                <c:pt idx="1824">
                  <c:v>2152.43</c:v>
                </c:pt>
                <c:pt idx="1825">
                  <c:v>2163.75</c:v>
                </c:pt>
                <c:pt idx="1826">
                  <c:v>2161.74</c:v>
                </c:pt>
                <c:pt idx="1827">
                  <c:v>2166.89</c:v>
                </c:pt>
                <c:pt idx="1828">
                  <c:v>2163.78</c:v>
                </c:pt>
                <c:pt idx="1829">
                  <c:v>2173.02</c:v>
                </c:pt>
                <c:pt idx="1830">
                  <c:v>2165.17</c:v>
                </c:pt>
                <c:pt idx="1831">
                  <c:v>2175.03</c:v>
                </c:pt>
                <c:pt idx="1832">
                  <c:v>2168.48</c:v>
                </c:pt>
                <c:pt idx="1833">
                  <c:v>2169.18</c:v>
                </c:pt>
                <c:pt idx="1834">
                  <c:v>2166.58</c:v>
                </c:pt>
                <c:pt idx="1835">
                  <c:v>2170.06</c:v>
                </c:pt>
                <c:pt idx="1836">
                  <c:v>2173.6</c:v>
                </c:pt>
                <c:pt idx="1837">
                  <c:v>2170.84</c:v>
                </c:pt>
                <c:pt idx="1838">
                  <c:v>2157.03</c:v>
                </c:pt>
                <c:pt idx="1839">
                  <c:v>2163.79</c:v>
                </c:pt>
                <c:pt idx="1840">
                  <c:v>2164.25</c:v>
                </c:pt>
                <c:pt idx="1841">
                  <c:v>2182.87</c:v>
                </c:pt>
                <c:pt idx="1842">
                  <c:v>2180.89</c:v>
                </c:pt>
                <c:pt idx="1843">
                  <c:v>2181.74</c:v>
                </c:pt>
                <c:pt idx="1844">
                  <c:v>2175.49</c:v>
                </c:pt>
                <c:pt idx="1845">
                  <c:v>2185.79</c:v>
                </c:pt>
                <c:pt idx="1846">
                  <c:v>2184.05</c:v>
                </c:pt>
                <c:pt idx="1847">
                  <c:v>2190.15</c:v>
                </c:pt>
                <c:pt idx="1848">
                  <c:v>2178.15</c:v>
                </c:pt>
                <c:pt idx="1849">
                  <c:v>2182.22</c:v>
                </c:pt>
                <c:pt idx="1850">
                  <c:v>2187.02</c:v>
                </c:pt>
                <c:pt idx="1851">
                  <c:v>2183.87</c:v>
                </c:pt>
                <c:pt idx="1852">
                  <c:v>2182.64</c:v>
                </c:pt>
                <c:pt idx="1853">
                  <c:v>2186.9</c:v>
                </c:pt>
                <c:pt idx="1854">
                  <c:v>2175.44</c:v>
                </c:pt>
                <c:pt idx="1855">
                  <c:v>2172.47</c:v>
                </c:pt>
                <c:pt idx="1856">
                  <c:v>2169.04</c:v>
                </c:pt>
                <c:pt idx="1857">
                  <c:v>2180.38</c:v>
                </c:pt>
                <c:pt idx="1858">
                  <c:v>2176.12</c:v>
                </c:pt>
                <c:pt idx="1859">
                  <c:v>2170.95</c:v>
                </c:pt>
                <c:pt idx="1860">
                  <c:v>2170.86</c:v>
                </c:pt>
                <c:pt idx="1861">
                  <c:v>2179.98</c:v>
                </c:pt>
                <c:pt idx="1862" formatCode="General">
                  <c:v>#N/A</c:v>
                </c:pt>
                <c:pt idx="1863">
                  <c:v>2186.48</c:v>
                </c:pt>
                <c:pt idx="1864">
                  <c:v>2186.16</c:v>
                </c:pt>
                <c:pt idx="1865">
                  <c:v>2181.3</c:v>
                </c:pt>
                <c:pt idx="1866">
                  <c:v>2127.81</c:v>
                </c:pt>
                <c:pt idx="1867">
                  <c:v>2159.04</c:v>
                </c:pt>
                <c:pt idx="1868">
                  <c:v>2127.02</c:v>
                </c:pt>
                <c:pt idx="1869">
                  <c:v>2125.77</c:v>
                </c:pt>
                <c:pt idx="1870">
                  <c:v>2147.26</c:v>
                </c:pt>
                <c:pt idx="1871">
                  <c:v>2139.16</c:v>
                </c:pt>
                <c:pt idx="1872">
                  <c:v>2139.12</c:v>
                </c:pt>
                <c:pt idx="1873">
                  <c:v>2139.76</c:v>
                </c:pt>
                <c:pt idx="1874">
                  <c:v>2163.12</c:v>
                </c:pt>
                <c:pt idx="1875">
                  <c:v>2177.18</c:v>
                </c:pt>
                <c:pt idx="1876">
                  <c:v>2164.69</c:v>
                </c:pt>
                <c:pt idx="1877">
                  <c:v>2146.1</c:v>
                </c:pt>
                <c:pt idx="1878">
                  <c:v>2159.93</c:v>
                </c:pt>
                <c:pt idx="1879">
                  <c:v>2171.37</c:v>
                </c:pt>
                <c:pt idx="1880">
                  <c:v>2151.13</c:v>
                </c:pt>
                <c:pt idx="1881">
                  <c:v>2168.27</c:v>
                </c:pt>
                <c:pt idx="1882">
                  <c:v>2161.2</c:v>
                </c:pt>
                <c:pt idx="1883">
                  <c:v>2150.49</c:v>
                </c:pt>
                <c:pt idx="1884">
                  <c:v>2159.73</c:v>
                </c:pt>
                <c:pt idx="1885">
                  <c:v>2160.77</c:v>
                </c:pt>
                <c:pt idx="1886">
                  <c:v>2153.74</c:v>
                </c:pt>
                <c:pt idx="1887">
                  <c:v>2163.66</c:v>
                </c:pt>
                <c:pt idx="1888">
                  <c:v>2136.73</c:v>
                </c:pt>
                <c:pt idx="1889">
                  <c:v>2139.18</c:v>
                </c:pt>
                <c:pt idx="1890">
                  <c:v>2132.55</c:v>
                </c:pt>
                <c:pt idx="1891">
                  <c:v>2132.98</c:v>
                </c:pt>
                <c:pt idx="1892">
                  <c:v>2126.5</c:v>
                </c:pt>
                <c:pt idx="1893">
                  <c:v>2139.6</c:v>
                </c:pt>
                <c:pt idx="1894">
                  <c:v>2144.29</c:v>
                </c:pt>
                <c:pt idx="1895">
                  <c:v>2141.34</c:v>
                </c:pt>
                <c:pt idx="1896">
                  <c:v>2141.16</c:v>
                </c:pt>
                <c:pt idx="1897">
                  <c:v>2151.33</c:v>
                </c:pt>
                <c:pt idx="1898">
                  <c:v>2143.16</c:v>
                </c:pt>
                <c:pt idx="1899">
                  <c:v>2139.43</c:v>
                </c:pt>
                <c:pt idx="1900">
                  <c:v>2133.04</c:v>
                </c:pt>
                <c:pt idx="1901">
                  <c:v>2126.41</c:v>
                </c:pt>
                <c:pt idx="1902">
                  <c:v>2126.15</c:v>
                </c:pt>
                <c:pt idx="1903">
                  <c:v>2111.72</c:v>
                </c:pt>
                <c:pt idx="1904">
                  <c:v>2097.94</c:v>
                </c:pt>
                <c:pt idx="1905">
                  <c:v>2088.66</c:v>
                </c:pt>
                <c:pt idx="1906">
                  <c:v>2085.18</c:v>
                </c:pt>
                <c:pt idx="1907">
                  <c:v>2131.52</c:v>
                </c:pt>
                <c:pt idx="1908">
                  <c:v>2139.56</c:v>
                </c:pt>
                <c:pt idx="1909">
                  <c:v>2163.26</c:v>
                </c:pt>
                <c:pt idx="1910">
                  <c:v>2167.48</c:v>
                </c:pt>
                <c:pt idx="1911">
                  <c:v>2164.45</c:v>
                </c:pt>
                <c:pt idx="1912">
                  <c:v>2164.2</c:v>
                </c:pt>
                <c:pt idx="1913">
                  <c:v>2180.39</c:v>
                </c:pt>
                <c:pt idx="1914">
                  <c:v>2176.94</c:v>
                </c:pt>
                <c:pt idx="1915">
                  <c:v>2187.12</c:v>
                </c:pt>
                <c:pt idx="1916">
                  <c:v>2181.9</c:v>
                </c:pt>
                <c:pt idx="1917">
                  <c:v>2198.18</c:v>
                </c:pt>
                <c:pt idx="1918">
                  <c:v>2202.94</c:v>
                </c:pt>
                <c:pt idx="1919">
                  <c:v>2204.72</c:v>
                </c:pt>
                <c:pt idx="1920" formatCode="General">
                  <c:v>#N/A</c:v>
                </c:pt>
                <c:pt idx="1921">
                  <c:v>2213.35</c:v>
                </c:pt>
                <c:pt idx="1922">
                  <c:v>2201.72</c:v>
                </c:pt>
                <c:pt idx="1923">
                  <c:v>2204.66</c:v>
                </c:pt>
                <c:pt idx="1924">
                  <c:v>2198.81</c:v>
                </c:pt>
                <c:pt idx="1925">
                  <c:v>2191.08</c:v>
                </c:pt>
                <c:pt idx="1926">
                  <c:v>2191.95</c:v>
                </c:pt>
                <c:pt idx="1927">
                  <c:v>2204.71</c:v>
                </c:pt>
                <c:pt idx="1928">
                  <c:v>2212.23</c:v>
                </c:pt>
                <c:pt idx="1929">
                  <c:v>2241.35</c:v>
                </c:pt>
                <c:pt idx="1930">
                  <c:v>2246.19</c:v>
                </c:pt>
                <c:pt idx="1931">
                  <c:v>2259.53</c:v>
                </c:pt>
                <c:pt idx="1932">
                  <c:v>2256.96</c:v>
                </c:pt>
                <c:pt idx="1933">
                  <c:v>2271.72</c:v>
                </c:pt>
                <c:pt idx="1934">
                  <c:v>2253.28</c:v>
                </c:pt>
                <c:pt idx="1935">
                  <c:v>2262.03</c:v>
                </c:pt>
                <c:pt idx="1936">
                  <c:v>2258.07</c:v>
                </c:pt>
                <c:pt idx="1937">
                  <c:v>2262.53</c:v>
                </c:pt>
                <c:pt idx="1938">
                  <c:v>2270.76</c:v>
                </c:pt>
                <c:pt idx="1939">
                  <c:v>2265.18</c:v>
                </c:pt>
                <c:pt idx="1940">
                  <c:v>2260.96</c:v>
                </c:pt>
                <c:pt idx="1941">
                  <c:v>2263.79</c:v>
                </c:pt>
                <c:pt idx="1942" formatCode="General">
                  <c:v>#N/A</c:v>
                </c:pt>
                <c:pt idx="1943">
                  <c:v>2268.88</c:v>
                </c:pt>
                <c:pt idx="1944">
                  <c:v>2249.92</c:v>
                </c:pt>
                <c:pt idx="1945">
                  <c:v>2249.26</c:v>
                </c:pt>
                <c:pt idx="1946">
                  <c:v>2238.83</c:v>
                </c:pt>
                <c:pt idx="1947" formatCode="General">
                  <c:v>#N/A</c:v>
                </c:pt>
                <c:pt idx="1948">
                  <c:v>2257.83</c:v>
                </c:pt>
                <c:pt idx="1949">
                  <c:v>2270.75</c:v>
                </c:pt>
                <c:pt idx="1950">
                  <c:v>2269.0</c:v>
                </c:pt>
                <c:pt idx="1951">
                  <c:v>2276.98</c:v>
                </c:pt>
                <c:pt idx="1952">
                  <c:v>2268.9</c:v>
                </c:pt>
                <c:pt idx="1953">
                  <c:v>2268.9</c:v>
                </c:pt>
                <c:pt idx="1954">
                  <c:v>2275.32</c:v>
                </c:pt>
                <c:pt idx="1955">
                  <c:v>2270.44</c:v>
                </c:pt>
                <c:pt idx="1956">
                  <c:v>2274.64</c:v>
                </c:pt>
                <c:pt idx="1957" formatCode="General">
                  <c:v>#N/A</c:v>
                </c:pt>
                <c:pt idx="1958">
                  <c:v>2267.89</c:v>
                </c:pt>
                <c:pt idx="1959">
                  <c:v>2271.89</c:v>
                </c:pt>
                <c:pt idx="1960">
                  <c:v>2263.69</c:v>
                </c:pt>
                <c:pt idx="1961">
                  <c:v>2271.31</c:v>
                </c:pt>
                <c:pt idx="1962">
                  <c:v>2265.2</c:v>
                </c:pt>
                <c:pt idx="1963">
                  <c:v>2280.07</c:v>
                </c:pt>
                <c:pt idx="1964">
                  <c:v>2298.37</c:v>
                </c:pt>
                <c:pt idx="1965">
                  <c:v>2296.68</c:v>
                </c:pt>
                <c:pt idx="1966">
                  <c:v>2294.69</c:v>
                </c:pt>
                <c:pt idx="1967">
                  <c:v>2280.9</c:v>
                </c:pt>
                <c:pt idx="1968">
                  <c:v>2278.87</c:v>
                </c:pt>
                <c:pt idx="1969">
                  <c:v>2279.55</c:v>
                </c:pt>
                <c:pt idx="1970">
                  <c:v>2280.85</c:v>
                </c:pt>
                <c:pt idx="1971">
                  <c:v>2297.42</c:v>
                </c:pt>
                <c:pt idx="1972">
                  <c:v>2292.56</c:v>
                </c:pt>
                <c:pt idx="1973">
                  <c:v>2293.08</c:v>
                </c:pt>
                <c:pt idx="1974">
                  <c:v>2294.67</c:v>
                </c:pt>
                <c:pt idx="1975">
                  <c:v>2307.87</c:v>
                </c:pt>
                <c:pt idx="1976">
                  <c:v>2316.1</c:v>
                </c:pt>
                <c:pt idx="1977">
                  <c:v>2328.25</c:v>
                </c:pt>
                <c:pt idx="1978">
                  <c:v>2337.58</c:v>
                </c:pt>
                <c:pt idx="1979">
                  <c:v>2349.25</c:v>
                </c:pt>
                <c:pt idx="1980">
                  <c:v>2347.22</c:v>
                </c:pt>
                <c:pt idx="1981">
                  <c:v>2351.16</c:v>
                </c:pt>
                <c:pt idx="1982" formatCode="General">
                  <c:v>#N/A</c:v>
                </c:pt>
                <c:pt idx="1983">
                  <c:v>2365.38</c:v>
                </c:pt>
                <c:pt idx="1984">
                  <c:v>2362.82</c:v>
                </c:pt>
                <c:pt idx="1985">
                  <c:v>2363.81</c:v>
                </c:pt>
                <c:pt idx="1986">
                  <c:v>2367.34</c:v>
                </c:pt>
                <c:pt idx="1987">
                  <c:v>2369.75</c:v>
                </c:pt>
                <c:pt idx="1988">
                  <c:v>2363.64</c:v>
                </c:pt>
                <c:pt idx="1989">
                  <c:v>2395.96</c:v>
                </c:pt>
                <c:pt idx="1990">
                  <c:v>2381.92</c:v>
                </c:pt>
                <c:pt idx="1991">
                  <c:v>2383.12</c:v>
                </c:pt>
                <c:pt idx="1992">
                  <c:v>2375.31</c:v>
                </c:pt>
                <c:pt idx="1993">
                  <c:v>2368.39</c:v>
                </c:pt>
                <c:pt idx="1994">
                  <c:v>2362.98</c:v>
                </c:pt>
                <c:pt idx="1995">
                  <c:v>2364.87</c:v>
                </c:pt>
                <c:pt idx="1996">
                  <c:v>2372.6</c:v>
                </c:pt>
                <c:pt idx="1997">
                  <c:v>2373.47</c:v>
                </c:pt>
                <c:pt idx="1998">
                  <c:v>2365.45</c:v>
                </c:pt>
                <c:pt idx="1999">
                  <c:v>2385.26</c:v>
                </c:pt>
                <c:pt idx="2000">
                  <c:v>2381.38</c:v>
                </c:pt>
                <c:pt idx="2001">
                  <c:v>2378.25</c:v>
                </c:pt>
                <c:pt idx="2002">
                  <c:v>2373.47</c:v>
                </c:pt>
                <c:pt idx="2003">
                  <c:v>2344.02</c:v>
                </c:pt>
                <c:pt idx="2004">
                  <c:v>2348.45</c:v>
                </c:pt>
                <c:pt idx="2005">
                  <c:v>2345.96</c:v>
                </c:pt>
                <c:pt idx="2006">
                  <c:v>2343.98</c:v>
                </c:pt>
                <c:pt idx="2007">
                  <c:v>2341.59</c:v>
                </c:pt>
                <c:pt idx="2008">
                  <c:v>2358.57</c:v>
                </c:pt>
                <c:pt idx="2009">
                  <c:v>2361.13</c:v>
                </c:pt>
                <c:pt idx="2010">
                  <c:v>2368.06</c:v>
                </c:pt>
                <c:pt idx="2011">
                  <c:v>2362.72</c:v>
                </c:pt>
                <c:pt idx="2012">
                  <c:v>2358.84</c:v>
                </c:pt>
                <c:pt idx="2013">
                  <c:v>2360.16</c:v>
                </c:pt>
                <c:pt idx="2014">
                  <c:v>2352.95</c:v>
                </c:pt>
                <c:pt idx="2015">
                  <c:v>2357.49</c:v>
                </c:pt>
                <c:pt idx="2016">
                  <c:v>2355.54</c:v>
                </c:pt>
                <c:pt idx="2017">
                  <c:v>2357.16</c:v>
                </c:pt>
                <c:pt idx="2018">
                  <c:v>2353.78</c:v>
                </c:pt>
                <c:pt idx="2019">
                  <c:v>2344.93</c:v>
                </c:pt>
                <c:pt idx="2020">
                  <c:v>2328.95</c:v>
                </c:pt>
                <c:pt idx="2021" formatCode="General">
                  <c:v>#N/A</c:v>
                </c:pt>
                <c:pt idx="2022">
                  <c:v>2349.01</c:v>
                </c:pt>
                <c:pt idx="2023">
                  <c:v>2342.19</c:v>
                </c:pt>
                <c:pt idx="2024">
                  <c:v>2338.17</c:v>
                </c:pt>
                <c:pt idx="2025">
                  <c:v>2355.84</c:v>
                </c:pt>
                <c:pt idx="2026">
                  <c:v>2348.69</c:v>
                </c:pt>
                <c:pt idx="2027">
                  <c:v>2374.15</c:v>
                </c:pt>
                <c:pt idx="2028">
                  <c:v>2388.61</c:v>
                </c:pt>
                <c:pt idx="2029">
                  <c:v>2387.45</c:v>
                </c:pt>
                <c:pt idx="2030">
                  <c:v>2388.77</c:v>
                </c:pt>
                <c:pt idx="2031">
                  <c:v>2384.2</c:v>
                </c:pt>
                <c:pt idx="2032">
                  <c:v>2388.33</c:v>
                </c:pt>
                <c:pt idx="2033">
                  <c:v>2391.17</c:v>
                </c:pt>
                <c:pt idx="2034">
                  <c:v>2388.13</c:v>
                </c:pt>
                <c:pt idx="2035">
                  <c:v>2389.52</c:v>
                </c:pt>
                <c:pt idx="2036">
                  <c:v>2399.29</c:v>
                </c:pt>
                <c:pt idx="2037">
                  <c:v>2399.38</c:v>
                </c:pt>
                <c:pt idx="2038">
                  <c:v>2396.92</c:v>
                </c:pt>
                <c:pt idx="2039">
                  <c:v>2399.63</c:v>
                </c:pt>
                <c:pt idx="2040">
                  <c:v>2394.44</c:v>
                </c:pt>
                <c:pt idx="2041">
                  <c:v>2390.9</c:v>
                </c:pt>
                <c:pt idx="2042">
                  <c:v>2402.32</c:v>
                </c:pt>
                <c:pt idx="2043">
                  <c:v>2400.67</c:v>
                </c:pt>
                <c:pt idx="2044">
                  <c:v>2357.03</c:v>
                </c:pt>
                <c:pt idx="2045">
                  <c:v>2365.72</c:v>
                </c:pt>
                <c:pt idx="2046">
                  <c:v>2381.73</c:v>
                </c:pt>
                <c:pt idx="2047">
                  <c:v>2394.02</c:v>
                </c:pt>
                <c:pt idx="2048">
                  <c:v>2398.42</c:v>
                </c:pt>
                <c:pt idx="2049">
                  <c:v>2404.39</c:v>
                </c:pt>
                <c:pt idx="2050">
                  <c:v>2415.07</c:v>
                </c:pt>
                <c:pt idx="2051">
                  <c:v>2415.82</c:v>
                </c:pt>
                <c:pt idx="2052" formatCode="General">
                  <c:v>#N/A</c:v>
                </c:pt>
                <c:pt idx="2053">
                  <c:v>2412.91</c:v>
                </c:pt>
                <c:pt idx="2054">
                  <c:v>2411.8</c:v>
                </c:pt>
                <c:pt idx="2055">
                  <c:v>2430.06</c:v>
                </c:pt>
                <c:pt idx="2056">
                  <c:v>2439.07</c:v>
                </c:pt>
                <c:pt idx="2057">
                  <c:v>2436.1</c:v>
                </c:pt>
                <c:pt idx="2058">
                  <c:v>2429.33</c:v>
                </c:pt>
                <c:pt idx="2059">
                  <c:v>2433.14</c:v>
                </c:pt>
                <c:pt idx="2060">
                  <c:v>2433.79</c:v>
                </c:pt>
                <c:pt idx="2061">
                  <c:v>2431.77</c:v>
                </c:pt>
                <c:pt idx="2062">
                  <c:v>2429.39</c:v>
                </c:pt>
                <c:pt idx="2063">
                  <c:v>2440.35</c:v>
                </c:pt>
                <c:pt idx="2064">
                  <c:v>2437.92</c:v>
                </c:pt>
                <c:pt idx="2065">
                  <c:v>2432.46</c:v>
                </c:pt>
                <c:pt idx="2066">
                  <c:v>2433.15</c:v>
                </c:pt>
                <c:pt idx="2067">
                  <c:v>2453.46</c:v>
                </c:pt>
                <c:pt idx="2068">
                  <c:v>2437.03</c:v>
                </c:pt>
                <c:pt idx="2069">
                  <c:v>2435.61</c:v>
                </c:pt>
                <c:pt idx="2070">
                  <c:v>2434.5</c:v>
                </c:pt>
                <c:pt idx="2071">
                  <c:v>2438.3</c:v>
                </c:pt>
                <c:pt idx="2072">
                  <c:v>2439.07</c:v>
                </c:pt>
                <c:pt idx="2073">
                  <c:v>2419.38</c:v>
                </c:pt>
                <c:pt idx="2074">
                  <c:v>2440.69</c:v>
                </c:pt>
                <c:pt idx="2075">
                  <c:v>2419.7</c:v>
                </c:pt>
                <c:pt idx="2076">
                  <c:v>2423.41</c:v>
                </c:pt>
                <c:pt idx="2077">
                  <c:v>2429.01</c:v>
                </c:pt>
                <c:pt idx="2078" formatCode="General">
                  <c:v>#N/A</c:v>
                </c:pt>
                <c:pt idx="2079">
                  <c:v>2432.54</c:v>
                </c:pt>
                <c:pt idx="2080">
                  <c:v>2409.75</c:v>
                </c:pt>
                <c:pt idx="2081">
                  <c:v>2425.18</c:v>
                </c:pt>
                <c:pt idx="2082">
                  <c:v>2427.43</c:v>
                </c:pt>
                <c:pt idx="2083">
                  <c:v>2425.53</c:v>
                </c:pt>
                <c:pt idx="2084">
                  <c:v>2443.25</c:v>
                </c:pt>
                <c:pt idx="2085">
                  <c:v>2447.83</c:v>
                </c:pt>
                <c:pt idx="2086">
                  <c:v>2459.27</c:v>
                </c:pt>
                <c:pt idx="2087">
                  <c:v>2459.14</c:v>
                </c:pt>
                <c:pt idx="2088">
                  <c:v>2460.61</c:v>
                </c:pt>
                <c:pt idx="2089">
                  <c:v>2473.83</c:v>
                </c:pt>
                <c:pt idx="2090">
                  <c:v>2473.45</c:v>
                </c:pt>
                <c:pt idx="2091">
                  <c:v>2472.54</c:v>
                </c:pt>
                <c:pt idx="2092">
                  <c:v>2469.91</c:v>
                </c:pt>
                <c:pt idx="2093">
                  <c:v>2477.13</c:v>
                </c:pt>
                <c:pt idx="2094">
                  <c:v>2477.83</c:v>
                </c:pt>
                <c:pt idx="2095">
                  <c:v>2475.42</c:v>
                </c:pt>
                <c:pt idx="2096">
                  <c:v>2472.1</c:v>
                </c:pt>
                <c:pt idx="2097">
                  <c:v>2470.3</c:v>
                </c:pt>
                <c:pt idx="2098">
                  <c:v>2476.35</c:v>
                </c:pt>
                <c:pt idx="2099">
                  <c:v>2477.57</c:v>
                </c:pt>
                <c:pt idx="2100">
                  <c:v>2472.16</c:v>
                </c:pt>
                <c:pt idx="2101">
                  <c:v>2476.83</c:v>
                </c:pt>
                <c:pt idx="2102">
                  <c:v>2480.91</c:v>
                </c:pt>
                <c:pt idx="2103">
                  <c:v>2474.92</c:v>
                </c:pt>
                <c:pt idx="2104">
                  <c:v>2474.02</c:v>
                </c:pt>
                <c:pt idx="2105">
                  <c:v>2438.21</c:v>
                </c:pt>
                <c:pt idx="2106">
                  <c:v>2441.32</c:v>
                </c:pt>
                <c:pt idx="2107">
                  <c:v>2465.84</c:v>
                </c:pt>
                <c:pt idx="2108">
                  <c:v>2464.61</c:v>
                </c:pt>
                <c:pt idx="2109">
                  <c:v>2468.11</c:v>
                </c:pt>
                <c:pt idx="2110">
                  <c:v>2430.01</c:v>
                </c:pt>
                <c:pt idx="2111">
                  <c:v>2425.55</c:v>
                </c:pt>
                <c:pt idx="2112">
                  <c:v>2428.37</c:v>
                </c:pt>
                <c:pt idx="2113">
                  <c:v>2452.51</c:v>
                </c:pt>
                <c:pt idx="2114">
                  <c:v>2444.04</c:v>
                </c:pt>
                <c:pt idx="2115">
                  <c:v>2438.97</c:v>
                </c:pt>
                <c:pt idx="2116">
                  <c:v>2443.05</c:v>
                </c:pt>
                <c:pt idx="2117">
                  <c:v>2444.24</c:v>
                </c:pt>
                <c:pt idx="2118">
                  <c:v>2446.3</c:v>
                </c:pt>
                <c:pt idx="2119">
                  <c:v>2457.59</c:v>
                </c:pt>
                <c:pt idx="2120">
                  <c:v>2471.65</c:v>
                </c:pt>
                <c:pt idx="2121">
                  <c:v>2476.55</c:v>
                </c:pt>
                <c:pt idx="2122" formatCode="General">
                  <c:v>#N/A</c:v>
                </c:pt>
                <c:pt idx="2123">
                  <c:v>2457.85</c:v>
                </c:pt>
                <c:pt idx="2124">
                  <c:v>2465.54</c:v>
                </c:pt>
                <c:pt idx="2125">
                  <c:v>2465.1</c:v>
                </c:pt>
                <c:pt idx="2126">
                  <c:v>2461.43</c:v>
                </c:pt>
                <c:pt idx="2127">
                  <c:v>2488.11</c:v>
                </c:pt>
                <c:pt idx="2128">
                  <c:v>2496.48</c:v>
                </c:pt>
                <c:pt idx="2129">
                  <c:v>2498.37</c:v>
                </c:pt>
                <c:pt idx="2130">
                  <c:v>2495.62</c:v>
                </c:pt>
                <c:pt idx="2131">
                  <c:v>2500.23</c:v>
                </c:pt>
                <c:pt idx="2132">
                  <c:v>2503.87</c:v>
                </c:pt>
                <c:pt idx="2133">
                  <c:v>2506.65</c:v>
                </c:pt>
                <c:pt idx="2134">
                  <c:v>2508.24</c:v>
                </c:pt>
                <c:pt idx="2135">
                  <c:v>2500.6</c:v>
                </c:pt>
                <c:pt idx="2136">
                  <c:v>2502.22</c:v>
                </c:pt>
                <c:pt idx="2137">
                  <c:v>2496.66</c:v>
                </c:pt>
                <c:pt idx="2138">
                  <c:v>2496.84</c:v>
                </c:pt>
                <c:pt idx="2139">
                  <c:v>2507.04</c:v>
                </c:pt>
                <c:pt idx="2140">
                  <c:v>2510.06</c:v>
                </c:pt>
                <c:pt idx="2141">
                  <c:v>2519.36</c:v>
                </c:pt>
                <c:pt idx="2142">
                  <c:v>2529.12</c:v>
                </c:pt>
                <c:pt idx="2143">
                  <c:v>2534.58</c:v>
                </c:pt>
                <c:pt idx="2144">
                  <c:v>2537.74</c:v>
                </c:pt>
                <c:pt idx="2145">
                  <c:v>2552.07</c:v>
                </c:pt>
                <c:pt idx="2146">
                  <c:v>2549.33</c:v>
                </c:pt>
                <c:pt idx="2147">
                  <c:v>2544.73</c:v>
                </c:pt>
                <c:pt idx="2148">
                  <c:v>2550.64</c:v>
                </c:pt>
                <c:pt idx="2149">
                  <c:v>2555.24</c:v>
                </c:pt>
                <c:pt idx="2150">
                  <c:v>2550.93</c:v>
                </c:pt>
                <c:pt idx="2151">
                  <c:v>2553.17</c:v>
                </c:pt>
                <c:pt idx="2152">
                  <c:v>2557.64</c:v>
                </c:pt>
                <c:pt idx="2153">
                  <c:v>2559.36</c:v>
                </c:pt>
                <c:pt idx="2154">
                  <c:v>2561.26</c:v>
                </c:pt>
                <c:pt idx="2155">
                  <c:v>2562.1</c:v>
                </c:pt>
                <c:pt idx="2156">
                  <c:v>2575.21</c:v>
                </c:pt>
                <c:pt idx="2157">
                  <c:v>2564.98</c:v>
                </c:pt>
                <c:pt idx="2158">
                  <c:v>2569.13</c:v>
                </c:pt>
                <c:pt idx="2159">
                  <c:v>2557.15</c:v>
                </c:pt>
                <c:pt idx="2160">
                  <c:v>2560.4</c:v>
                </c:pt>
                <c:pt idx="2161">
                  <c:v>2581.07</c:v>
                </c:pt>
                <c:pt idx="2162">
                  <c:v>2572.83</c:v>
                </c:pt>
                <c:pt idx="2163">
                  <c:v>2575.26</c:v>
                </c:pt>
                <c:pt idx="2164">
                  <c:v>2579.36</c:v>
                </c:pt>
                <c:pt idx="2165">
                  <c:v>2579.85</c:v>
                </c:pt>
                <c:pt idx="2166">
                  <c:v>2587.84</c:v>
                </c:pt>
                <c:pt idx="2167">
                  <c:v>2591.13</c:v>
                </c:pt>
                <c:pt idx="2168">
                  <c:v>2590.64</c:v>
                </c:pt>
                <c:pt idx="2169">
                  <c:v>2594.38</c:v>
                </c:pt>
                <c:pt idx="2170">
                  <c:v>2584.62</c:v>
                </c:pt>
                <c:pt idx="2171">
                  <c:v>2582.3</c:v>
                </c:pt>
                <c:pt idx="2172">
                  <c:v>2584.84</c:v>
                </c:pt>
                <c:pt idx="2173">
                  <c:v>2578.87</c:v>
                </c:pt>
                <c:pt idx="2174">
                  <c:v>2564.62</c:v>
                </c:pt>
                <c:pt idx="2175">
                  <c:v>2585.64</c:v>
                </c:pt>
                <c:pt idx="2176">
                  <c:v>2578.85</c:v>
                </c:pt>
                <c:pt idx="2177">
                  <c:v>2582.14</c:v>
                </c:pt>
                <c:pt idx="2178">
                  <c:v>2599.03</c:v>
                </c:pt>
                <c:pt idx="2179">
                  <c:v>2597.08</c:v>
                </c:pt>
                <c:pt idx="2180" formatCode="General">
                  <c:v>#N/A</c:v>
                </c:pt>
                <c:pt idx="2181">
                  <c:v>2602.42</c:v>
                </c:pt>
                <c:pt idx="2182">
                  <c:v>2601.42</c:v>
                </c:pt>
                <c:pt idx="2183">
                  <c:v>2627.04</c:v>
                </c:pt>
                <c:pt idx="2184">
                  <c:v>2626.07</c:v>
                </c:pt>
                <c:pt idx="2185">
                  <c:v>2647.58</c:v>
                </c:pt>
                <c:pt idx="2186">
                  <c:v>2642.22</c:v>
                </c:pt>
                <c:pt idx="2187">
                  <c:v>2639.44</c:v>
                </c:pt>
                <c:pt idx="2188">
                  <c:v>2629.57</c:v>
                </c:pt>
                <c:pt idx="2189">
                  <c:v>2629.27</c:v>
                </c:pt>
                <c:pt idx="2190">
                  <c:v>2636.98</c:v>
                </c:pt>
                <c:pt idx="2191">
                  <c:v>2651.5</c:v>
                </c:pt>
                <c:pt idx="2192">
                  <c:v>2659.99</c:v>
                </c:pt>
                <c:pt idx="2193">
                  <c:v>2664.11</c:v>
                </c:pt>
                <c:pt idx="2194">
                  <c:v>2662.85</c:v>
                </c:pt>
                <c:pt idx="2195">
                  <c:v>2652.01</c:v>
                </c:pt>
                <c:pt idx="2196">
                  <c:v>2675.81</c:v>
                </c:pt>
                <c:pt idx="2197">
                  <c:v>2690.16</c:v>
                </c:pt>
                <c:pt idx="2198">
                  <c:v>2681.47</c:v>
                </c:pt>
                <c:pt idx="2199">
                  <c:v>2679.25</c:v>
                </c:pt>
                <c:pt idx="2200">
                  <c:v>2684.57</c:v>
                </c:pt>
                <c:pt idx="2201">
                  <c:v>2683.34</c:v>
                </c:pt>
                <c:pt idx="2202" formatCode="General">
                  <c:v>#N/A</c:v>
                </c:pt>
                <c:pt idx="2203">
                  <c:v>2680.5</c:v>
                </c:pt>
                <c:pt idx="2204">
                  <c:v>2682.62</c:v>
                </c:pt>
                <c:pt idx="2205">
                  <c:v>2687.54</c:v>
                </c:pt>
                <c:pt idx="2206">
                  <c:v>2673.61</c:v>
                </c:pt>
                <c:pt idx="2207" formatCode="General">
                  <c:v>#N/A</c:v>
                </c:pt>
                <c:pt idx="2208">
                  <c:v>2695.81</c:v>
                </c:pt>
                <c:pt idx="2209">
                  <c:v>2713.06</c:v>
                </c:pt>
                <c:pt idx="2210">
                  <c:v>2723.99</c:v>
                </c:pt>
                <c:pt idx="2211">
                  <c:v>2743.15</c:v>
                </c:pt>
                <c:pt idx="2212">
                  <c:v>2747.71</c:v>
                </c:pt>
                <c:pt idx="2213">
                  <c:v>2751.29</c:v>
                </c:pt>
                <c:pt idx="2214">
                  <c:v>2748.23</c:v>
                </c:pt>
                <c:pt idx="2215">
                  <c:v>2767.56</c:v>
                </c:pt>
                <c:pt idx="2216">
                  <c:v>2786.24</c:v>
                </c:pt>
                <c:pt idx="2217" formatCode="General">
                  <c:v>#N/A</c:v>
                </c:pt>
                <c:pt idx="2218">
                  <c:v>2776.42</c:v>
                </c:pt>
                <c:pt idx="2219">
                  <c:v>2802.56</c:v>
                </c:pt>
                <c:pt idx="2220">
                  <c:v>2798.03</c:v>
                </c:pt>
                <c:pt idx="2221">
                  <c:v>2810.3</c:v>
                </c:pt>
                <c:pt idx="2222">
                  <c:v>2832.97</c:v>
                </c:pt>
                <c:pt idx="2223">
                  <c:v>2839.13</c:v>
                </c:pt>
                <c:pt idx="2224">
                  <c:v>2837.54</c:v>
                </c:pt>
                <c:pt idx="2225">
                  <c:v>2839.25</c:v>
                </c:pt>
                <c:pt idx="2226">
                  <c:v>2872.87</c:v>
                </c:pt>
                <c:pt idx="2227">
                  <c:v>2853.53</c:v>
                </c:pt>
                <c:pt idx="2228">
                  <c:v>2822.43</c:v>
                </c:pt>
                <c:pt idx="2229">
                  <c:v>2823.81</c:v>
                </c:pt>
                <c:pt idx="2230">
                  <c:v>2821.98</c:v>
                </c:pt>
                <c:pt idx="2231">
                  <c:v>2762.13</c:v>
                </c:pt>
                <c:pt idx="2232">
                  <c:v>2648.94</c:v>
                </c:pt>
                <c:pt idx="2233">
                  <c:v>2695.14</c:v>
                </c:pt>
                <c:pt idx="2234">
                  <c:v>2681.66</c:v>
                </c:pt>
                <c:pt idx="2235">
                  <c:v>2581.0</c:v>
                </c:pt>
                <c:pt idx="2236">
                  <c:v>2619.55</c:v>
                </c:pt>
                <c:pt idx="2237">
                  <c:v>2656.0</c:v>
                </c:pt>
                <c:pt idx="2238">
                  <c:v>2662.94</c:v>
                </c:pt>
                <c:pt idx="2239">
                  <c:v>2698.63</c:v>
                </c:pt>
                <c:pt idx="2240">
                  <c:v>2731.2</c:v>
                </c:pt>
                <c:pt idx="2241">
                  <c:v>2732.22</c:v>
                </c:pt>
                <c:pt idx="2242" formatCode="General">
                  <c:v>#N/A</c:v>
                </c:pt>
                <c:pt idx="2243">
                  <c:v>2716.26</c:v>
                </c:pt>
                <c:pt idx="2244">
                  <c:v>2701.33</c:v>
                </c:pt>
                <c:pt idx="2245">
                  <c:v>2703.96</c:v>
                </c:pt>
                <c:pt idx="2246">
                  <c:v>2747.3</c:v>
                </c:pt>
                <c:pt idx="2247">
                  <c:v>2779.6</c:v>
                </c:pt>
                <c:pt idx="2248">
                  <c:v>2744.28</c:v>
                </c:pt>
                <c:pt idx="2249">
                  <c:v>2713.83</c:v>
                </c:pt>
                <c:pt idx="2250">
                  <c:v>2677.67</c:v>
                </c:pt>
                <c:pt idx="2251">
                  <c:v>2691.25</c:v>
                </c:pt>
                <c:pt idx="2252">
                  <c:v>2720.94</c:v>
                </c:pt>
                <c:pt idx="2253">
                  <c:v>2728.12</c:v>
                </c:pt>
                <c:pt idx="2254">
                  <c:v>2726.8</c:v>
                </c:pt>
                <c:pt idx="2255">
                  <c:v>2738.97</c:v>
                </c:pt>
                <c:pt idx="2256">
                  <c:v>2786.57</c:v>
                </c:pt>
                <c:pt idx="2257">
                  <c:v>2783.02</c:v>
                </c:pt>
                <c:pt idx="2258">
                  <c:v>2765.31</c:v>
                </c:pt>
                <c:pt idx="2259">
                  <c:v>2749.48</c:v>
                </c:pt>
                <c:pt idx="2260">
                  <c:v>2747.33</c:v>
                </c:pt>
                <c:pt idx="2261">
                  <c:v>2752.01</c:v>
                </c:pt>
                <c:pt idx="2262">
                  <c:v>2712.92</c:v>
                </c:pt>
                <c:pt idx="2263">
                  <c:v>2716.94</c:v>
                </c:pt>
                <c:pt idx="2264">
                  <c:v>2711.93</c:v>
                </c:pt>
                <c:pt idx="2265">
                  <c:v>2643.69</c:v>
                </c:pt>
                <c:pt idx="2266">
                  <c:v>2588.26</c:v>
                </c:pt>
                <c:pt idx="2267">
                  <c:v>2658.55</c:v>
                </c:pt>
                <c:pt idx="2268">
                  <c:v>2612.62</c:v>
                </c:pt>
                <c:pt idx="2269">
                  <c:v>2605.0</c:v>
                </c:pt>
                <c:pt idx="2270">
                  <c:v>2640.87</c:v>
                </c:pt>
                <c:pt idx="2271" formatCode="General">
                  <c:v>#N/A</c:v>
                </c:pt>
                <c:pt idx="2272">
                  <c:v>2581.88</c:v>
                </c:pt>
                <c:pt idx="2273">
                  <c:v>2614.45</c:v>
                </c:pt>
                <c:pt idx="2274">
                  <c:v>2644.69</c:v>
                </c:pt>
                <c:pt idx="2275">
                  <c:v>2662.84</c:v>
                </c:pt>
                <c:pt idx="2276">
                  <c:v>2604.47</c:v>
                </c:pt>
                <c:pt idx="2277">
                  <c:v>2613.16</c:v>
                </c:pt>
                <c:pt idx="2278">
                  <c:v>2656.87</c:v>
                </c:pt>
                <c:pt idx="2279">
                  <c:v>2642.19</c:v>
                </c:pt>
                <c:pt idx="2280">
                  <c:v>2663.99</c:v>
                </c:pt>
                <c:pt idx="2281">
                  <c:v>2656.3</c:v>
                </c:pt>
                <c:pt idx="2282">
                  <c:v>2677.84</c:v>
                </c:pt>
                <c:pt idx="2283">
                  <c:v>2706.39</c:v>
                </c:pt>
                <c:pt idx="2284">
                  <c:v>2708.64</c:v>
                </c:pt>
                <c:pt idx="2285">
                  <c:v>2693.13</c:v>
                </c:pt>
                <c:pt idx="2286">
                  <c:v>2670.14</c:v>
                </c:pt>
                <c:pt idx="2287">
                  <c:v>2670.29</c:v>
                </c:pt>
                <c:pt idx="2288">
                  <c:v>2634.56</c:v>
                </c:pt>
                <c:pt idx="2289">
                  <c:v>2639.4</c:v>
                </c:pt>
                <c:pt idx="2290">
                  <c:v>2666.94</c:v>
                </c:pt>
                <c:pt idx="2291">
                  <c:v>2669.91</c:v>
                </c:pt>
                <c:pt idx="2292">
                  <c:v>2648.05</c:v>
                </c:pt>
                <c:pt idx="2293">
                  <c:v>2654.8</c:v>
                </c:pt>
                <c:pt idx="2294">
                  <c:v>2635.67</c:v>
                </c:pt>
                <c:pt idx="2295">
                  <c:v>2629.73</c:v>
                </c:pt>
                <c:pt idx="2296">
                  <c:v>2663.42</c:v>
                </c:pt>
                <c:pt idx="2297">
                  <c:v>2672.63</c:v>
                </c:pt>
                <c:pt idx="2298">
                  <c:v>2671.92</c:v>
                </c:pt>
                <c:pt idx="2299">
                  <c:v>2697.79</c:v>
                </c:pt>
                <c:pt idx="2300">
                  <c:v>2723.07</c:v>
                </c:pt>
                <c:pt idx="2301">
                  <c:v>2727.72</c:v>
                </c:pt>
                <c:pt idx="2302">
                  <c:v>2730.13</c:v>
                </c:pt>
                <c:pt idx="2303">
                  <c:v>2711.45</c:v>
                </c:pt>
                <c:pt idx="2304">
                  <c:v>2722.46</c:v>
                </c:pt>
                <c:pt idx="2305">
                  <c:v>2720.13</c:v>
                </c:pt>
                <c:pt idx="2306">
                  <c:v>2712.97</c:v>
                </c:pt>
                <c:pt idx="2307">
                  <c:v>2733.01</c:v>
                </c:pt>
                <c:pt idx="2308">
                  <c:v>2724.44</c:v>
                </c:pt>
                <c:pt idx="2309">
                  <c:v>2733.29</c:v>
                </c:pt>
                <c:pt idx="2310">
                  <c:v>2727.76</c:v>
                </c:pt>
                <c:pt idx="2311">
                  <c:v>2721.33</c:v>
                </c:pt>
                <c:pt idx="2312" formatCode="General">
                  <c:v>#N/A</c:v>
                </c:pt>
                <c:pt idx="2313">
                  <c:v>2689.86</c:v>
                </c:pt>
                <c:pt idx="2314">
                  <c:v>2724.01</c:v>
                </c:pt>
                <c:pt idx="2315">
                  <c:v>2705.27</c:v>
                </c:pt>
                <c:pt idx="2316">
                  <c:v>2734.62</c:v>
                </c:pt>
                <c:pt idx="2317">
                  <c:v>2746.87</c:v>
                </c:pt>
                <c:pt idx="2318">
                  <c:v>2748.8</c:v>
                </c:pt>
                <c:pt idx="2319">
                  <c:v>2772.35</c:v>
                </c:pt>
                <c:pt idx="2320">
                  <c:v>2770.37</c:v>
                </c:pt>
                <c:pt idx="2321">
                  <c:v>2779.03</c:v>
                </c:pt>
                <c:pt idx="2322">
                  <c:v>2782.0</c:v>
                </c:pt>
                <c:pt idx="2323">
                  <c:v>2786.85</c:v>
                </c:pt>
                <c:pt idx="2324">
                  <c:v>2775.63</c:v>
                </c:pt>
                <c:pt idx="2325">
                  <c:v>2782.49</c:v>
                </c:pt>
                <c:pt idx="2326">
                  <c:v>2779.66</c:v>
                </c:pt>
                <c:pt idx="2327">
                  <c:v>2773.75</c:v>
                </c:pt>
                <c:pt idx="2328">
                  <c:v>2762.59</c:v>
                </c:pt>
                <c:pt idx="2329">
                  <c:v>2767.32</c:v>
                </c:pt>
                <c:pt idx="2330">
                  <c:v>2749.76</c:v>
                </c:pt>
                <c:pt idx="2331">
                  <c:v>2754.88</c:v>
                </c:pt>
                <c:pt idx="2332">
                  <c:v>2717.07</c:v>
                </c:pt>
                <c:pt idx="2333">
                  <c:v>2723.06</c:v>
                </c:pt>
                <c:pt idx="2334">
                  <c:v>2699.63</c:v>
                </c:pt>
                <c:pt idx="2335">
                  <c:v>2716.31</c:v>
                </c:pt>
                <c:pt idx="2336">
                  <c:v>2718.37</c:v>
                </c:pt>
                <c:pt idx="2337">
                  <c:v>2726.71</c:v>
                </c:pt>
                <c:pt idx="2338">
                  <c:v>2713.22</c:v>
                </c:pt>
                <c:pt idx="2339" formatCode="General">
                  <c:v>#N/A</c:v>
                </c:pt>
                <c:pt idx="2340">
                  <c:v>2736.61</c:v>
                </c:pt>
                <c:pt idx="2341">
                  <c:v>2759.82</c:v>
                </c:pt>
                <c:pt idx="2342">
                  <c:v>2784.17</c:v>
                </c:pt>
                <c:pt idx="2343">
                  <c:v>2793.84</c:v>
                </c:pt>
                <c:pt idx="2344">
                  <c:v>2774.02</c:v>
                </c:pt>
                <c:pt idx="2345">
                  <c:v>2798.29</c:v>
                </c:pt>
                <c:pt idx="2346">
                  <c:v>2801.31</c:v>
                </c:pt>
                <c:pt idx="2347">
                  <c:v>2798.43</c:v>
                </c:pt>
                <c:pt idx="2348">
                  <c:v>2809.55</c:v>
                </c:pt>
                <c:pt idx="2349">
                  <c:v>2815.62</c:v>
                </c:pt>
                <c:pt idx="2350">
                  <c:v>2804.49</c:v>
                </c:pt>
                <c:pt idx="2351">
                  <c:v>2801.83</c:v>
                </c:pt>
                <c:pt idx="2352">
                  <c:v>2806.98</c:v>
                </c:pt>
                <c:pt idx="2353">
                  <c:v>2820.4</c:v>
                </c:pt>
                <c:pt idx="2354">
                  <c:v>2846.07</c:v>
                </c:pt>
                <c:pt idx="2355">
                  <c:v>2837.44</c:v>
                </c:pt>
                <c:pt idx="2356">
                  <c:v>2818.82</c:v>
                </c:pt>
                <c:pt idx="2357">
                  <c:v>2802.6</c:v>
                </c:pt>
                <c:pt idx="2358">
                  <c:v>2816.29</c:v>
                </c:pt>
                <c:pt idx="2359">
                  <c:v>2813.36</c:v>
                </c:pt>
                <c:pt idx="2360">
                  <c:v>2827.22</c:v>
                </c:pt>
                <c:pt idx="2361">
                  <c:v>2840.35</c:v>
                </c:pt>
                <c:pt idx="2362">
                  <c:v>2850.4</c:v>
                </c:pt>
                <c:pt idx="2363">
                  <c:v>2858.45</c:v>
                </c:pt>
                <c:pt idx="2364">
                  <c:v>2857.7</c:v>
                </c:pt>
                <c:pt idx="2365">
                  <c:v>2853.58</c:v>
                </c:pt>
                <c:pt idx="2366">
                  <c:v>2833.28</c:v>
                </c:pt>
                <c:pt idx="2367">
                  <c:v>2821.93</c:v>
                </c:pt>
                <c:pt idx="2368">
                  <c:v>2839.96</c:v>
                </c:pt>
                <c:pt idx="2369">
                  <c:v>2818.37</c:v>
                </c:pt>
                <c:pt idx="2370">
                  <c:v>2840.69</c:v>
                </c:pt>
                <c:pt idx="2371">
                  <c:v>2850.13</c:v>
                </c:pt>
                <c:pt idx="2372">
                  <c:v>2857.05</c:v>
                </c:pt>
                <c:pt idx="2373">
                  <c:v>2862.96</c:v>
                </c:pt>
                <c:pt idx="2374">
                  <c:v>2861.82</c:v>
                </c:pt>
                <c:pt idx="2375">
                  <c:v>2856.98</c:v>
                </c:pt>
                <c:pt idx="2376">
                  <c:v>2874.69</c:v>
                </c:pt>
                <c:pt idx="2377">
                  <c:v>2896.74</c:v>
                </c:pt>
                <c:pt idx="2378">
                  <c:v>2897.52</c:v>
                </c:pt>
                <c:pt idx="2379">
                  <c:v>2914.04</c:v>
                </c:pt>
                <c:pt idx="2380">
                  <c:v>2901.13</c:v>
                </c:pt>
                <c:pt idx="2381">
                  <c:v>2901.52</c:v>
                </c:pt>
                <c:pt idx="2382" formatCode="General">
                  <c:v>#N/A</c:v>
                </c:pt>
                <c:pt idx="2383">
                  <c:v>2896.72</c:v>
                </c:pt>
                <c:pt idx="2384">
                  <c:v>2888.6</c:v>
                </c:pt>
                <c:pt idx="2385">
                  <c:v>2878.05</c:v>
                </c:pt>
                <c:pt idx="2386">
                  <c:v>2871.68</c:v>
                </c:pt>
                <c:pt idx="2387">
                  <c:v>2877.13</c:v>
                </c:pt>
                <c:pt idx="2388">
                  <c:v>2887.89</c:v>
                </c:pt>
                <c:pt idx="2389">
                  <c:v>2888.92</c:v>
                </c:pt>
                <c:pt idx="2390">
                  <c:v>2904.18</c:v>
                </c:pt>
                <c:pt idx="2391">
                  <c:v>2904.98</c:v>
                </c:pt>
                <c:pt idx="2392">
                  <c:v>2888.8</c:v>
                </c:pt>
                <c:pt idx="2393">
                  <c:v>2904.31</c:v>
                </c:pt>
                <c:pt idx="2394">
                  <c:v>2907.95</c:v>
                </c:pt>
                <c:pt idx="2395">
                  <c:v>2930.75</c:v>
                </c:pt>
                <c:pt idx="2396">
                  <c:v>2929.67</c:v>
                </c:pt>
                <c:pt idx="2397">
                  <c:v>2919.37</c:v>
                </c:pt>
                <c:pt idx="2398">
                  <c:v>2915.56</c:v>
                </c:pt>
                <c:pt idx="2399">
                  <c:v>2905.97</c:v>
                </c:pt>
                <c:pt idx="2400">
                  <c:v>2914.0</c:v>
                </c:pt>
                <c:pt idx="2401">
                  <c:v>2913.98</c:v>
                </c:pt>
                <c:pt idx="2402">
                  <c:v>2924.59</c:v>
                </c:pt>
                <c:pt idx="2403">
                  <c:v>2923.43</c:v>
                </c:pt>
                <c:pt idx="2404">
                  <c:v>2925.51</c:v>
                </c:pt>
                <c:pt idx="2405">
                  <c:v>2901.61</c:v>
                </c:pt>
                <c:pt idx="2406">
                  <c:v>2885.57</c:v>
                </c:pt>
                <c:pt idx="2407">
                  <c:v>2884.43</c:v>
                </c:pt>
                <c:pt idx="2408">
                  <c:v>2880.34</c:v>
                </c:pt>
                <c:pt idx="2409">
                  <c:v>2785.68</c:v>
                </c:pt>
                <c:pt idx="2410">
                  <c:v>2728.37</c:v>
                </c:pt>
                <c:pt idx="2411">
                  <c:v>2767.13</c:v>
                </c:pt>
                <c:pt idx="2412">
                  <c:v>2750.79</c:v>
                </c:pt>
                <c:pt idx="2413">
                  <c:v>2809.92</c:v>
                </c:pt>
                <c:pt idx="2414">
                  <c:v>2809.21</c:v>
                </c:pt>
                <c:pt idx="2415">
                  <c:v>2768.78</c:v>
                </c:pt>
                <c:pt idx="2416">
                  <c:v>2767.78</c:v>
                </c:pt>
                <c:pt idx="2417">
                  <c:v>2755.88</c:v>
                </c:pt>
                <c:pt idx="2418">
                  <c:v>2740.69</c:v>
                </c:pt>
                <c:pt idx="2419">
                  <c:v>2656.1</c:v>
                </c:pt>
                <c:pt idx="2420">
                  <c:v>2705.57</c:v>
                </c:pt>
                <c:pt idx="2421">
                  <c:v>2658.69</c:v>
                </c:pt>
                <c:pt idx="2422">
                  <c:v>2641.25</c:v>
                </c:pt>
                <c:pt idx="2423">
                  <c:v>2682.63</c:v>
                </c:pt>
                <c:pt idx="2424">
                  <c:v>2711.74</c:v>
                </c:pt>
                <c:pt idx="2425">
                  <c:v>2740.37</c:v>
                </c:pt>
                <c:pt idx="2426">
                  <c:v>2723.06</c:v>
                </c:pt>
                <c:pt idx="2427">
                  <c:v>2738.31</c:v>
                </c:pt>
                <c:pt idx="2428">
                  <c:v>2755.45</c:v>
                </c:pt>
                <c:pt idx="2429">
                  <c:v>2813.89</c:v>
                </c:pt>
                <c:pt idx="2430">
                  <c:v>2806.83</c:v>
                </c:pt>
                <c:pt idx="2431">
                  <c:v>2781.01</c:v>
                </c:pt>
                <c:pt idx="2432">
                  <c:v>2726.22</c:v>
                </c:pt>
                <c:pt idx="2433">
                  <c:v>2722.18</c:v>
                </c:pt>
                <c:pt idx="2434">
                  <c:v>2701.58</c:v>
                </c:pt>
                <c:pt idx="2435">
                  <c:v>2730.2</c:v>
                </c:pt>
                <c:pt idx="2436">
                  <c:v>2736.27</c:v>
                </c:pt>
                <c:pt idx="2437">
                  <c:v>2690.73</c:v>
                </c:pt>
                <c:pt idx="2438">
                  <c:v>2641.89</c:v>
                </c:pt>
                <c:pt idx="2439">
                  <c:v>2649.93</c:v>
                </c:pt>
                <c:pt idx="2440" formatCode="General">
                  <c:v>#N/A</c:v>
                </c:pt>
                <c:pt idx="2441">
                  <c:v>2632.56</c:v>
                </c:pt>
                <c:pt idx="2442">
                  <c:v>2673.45</c:v>
                </c:pt>
                <c:pt idx="2443">
                  <c:v>2682.17</c:v>
                </c:pt>
                <c:pt idx="2444">
                  <c:v>2743.79</c:v>
                </c:pt>
                <c:pt idx="2445">
                  <c:v>2737.76</c:v>
                </c:pt>
                <c:pt idx="2446">
                  <c:v>2760.17</c:v>
                </c:pt>
                <c:pt idx="2447">
                  <c:v>2790.37</c:v>
                </c:pt>
                <c:pt idx="2448">
                  <c:v>2700.06</c:v>
                </c:pt>
                <c:pt idx="2449" formatCode="General">
                  <c:v>#N/A</c:v>
                </c:pt>
                <c:pt idx="2450">
                  <c:v>2695.95</c:v>
                </c:pt>
                <c:pt idx="2451">
                  <c:v>2633.08</c:v>
                </c:pt>
                <c:pt idx="2452">
                  <c:v>2637.72</c:v>
                </c:pt>
                <c:pt idx="2453">
                  <c:v>2636.78</c:v>
                </c:pt>
                <c:pt idx="2454">
                  <c:v>2651.07</c:v>
                </c:pt>
                <c:pt idx="2455">
                  <c:v>2650.54</c:v>
                </c:pt>
                <c:pt idx="2456">
                  <c:v>2599.95</c:v>
                </c:pt>
                <c:pt idx="2457">
                  <c:v>2545.94</c:v>
                </c:pt>
                <c:pt idx="2458">
                  <c:v>2546.16</c:v>
                </c:pt>
                <c:pt idx="2459">
                  <c:v>2506.96</c:v>
                </c:pt>
                <c:pt idx="2460">
                  <c:v>2467.42</c:v>
                </c:pt>
                <c:pt idx="2461">
                  <c:v>2416.62</c:v>
                </c:pt>
                <c:pt idx="2462">
                  <c:v>2351.1</c:v>
                </c:pt>
                <c:pt idx="2463" formatCode="General">
                  <c:v>#N/A</c:v>
                </c:pt>
                <c:pt idx="2464">
                  <c:v>2467.7</c:v>
                </c:pt>
                <c:pt idx="2465">
                  <c:v>2488.83</c:v>
                </c:pt>
                <c:pt idx="2466">
                  <c:v>2485.74</c:v>
                </c:pt>
                <c:pt idx="2467">
                  <c:v>2506.85</c:v>
                </c:pt>
                <c:pt idx="2468" formatCode="General">
                  <c:v>#N/A</c:v>
                </c:pt>
                <c:pt idx="2469">
                  <c:v>2510.03</c:v>
                </c:pt>
                <c:pt idx="2470">
                  <c:v>2447.89</c:v>
                </c:pt>
                <c:pt idx="2471">
                  <c:v>2531.94</c:v>
                </c:pt>
                <c:pt idx="2472">
                  <c:v>2549.69</c:v>
                </c:pt>
                <c:pt idx="2473">
                  <c:v>2574.41</c:v>
                </c:pt>
                <c:pt idx="2474">
                  <c:v>2584.96</c:v>
                </c:pt>
                <c:pt idx="2475">
                  <c:v>2596.64</c:v>
                </c:pt>
                <c:pt idx="2476">
                  <c:v>2596.26</c:v>
                </c:pt>
                <c:pt idx="2477">
                  <c:v>2582.61</c:v>
                </c:pt>
                <c:pt idx="2478">
                  <c:v>2610.3</c:v>
                </c:pt>
                <c:pt idx="2479">
                  <c:v>2616.1</c:v>
                </c:pt>
                <c:pt idx="2480">
                  <c:v>2635.96</c:v>
                </c:pt>
                <c:pt idx="2481">
                  <c:v>2670.71</c:v>
                </c:pt>
                <c:pt idx="2482" formatCode="General">
                  <c:v>#N/A</c:v>
                </c:pt>
                <c:pt idx="2483">
                  <c:v>2632.9</c:v>
                </c:pt>
                <c:pt idx="2484">
                  <c:v>2638.7</c:v>
                </c:pt>
                <c:pt idx="2485">
                  <c:v>2642.33</c:v>
                </c:pt>
                <c:pt idx="2486">
                  <c:v>2664.76</c:v>
                </c:pt>
                <c:pt idx="2487">
                  <c:v>2643.85</c:v>
                </c:pt>
                <c:pt idx="2488">
                  <c:v>2640.0</c:v>
                </c:pt>
                <c:pt idx="2489">
                  <c:v>2681.05</c:v>
                </c:pt>
                <c:pt idx="2490">
                  <c:v>2704.1</c:v>
                </c:pt>
                <c:pt idx="2491">
                  <c:v>2706.53</c:v>
                </c:pt>
                <c:pt idx="2492">
                  <c:v>2724.87</c:v>
                </c:pt>
                <c:pt idx="2493">
                  <c:v>2737.7</c:v>
                </c:pt>
                <c:pt idx="2494">
                  <c:v>2731.61</c:v>
                </c:pt>
                <c:pt idx="2495">
                  <c:v>2706.05</c:v>
                </c:pt>
                <c:pt idx="2496">
                  <c:v>2707.88</c:v>
                </c:pt>
                <c:pt idx="2497">
                  <c:v>2709.8</c:v>
                </c:pt>
                <c:pt idx="2498">
                  <c:v>2744.73</c:v>
                </c:pt>
                <c:pt idx="2499">
                  <c:v>2753.03</c:v>
                </c:pt>
                <c:pt idx="2500">
                  <c:v>2745.73</c:v>
                </c:pt>
                <c:pt idx="2501">
                  <c:v>2775.6</c:v>
                </c:pt>
                <c:pt idx="2502" formatCode="General">
                  <c:v>#N/A</c:v>
                </c:pt>
                <c:pt idx="2503">
                  <c:v>2779.76</c:v>
                </c:pt>
                <c:pt idx="2504">
                  <c:v>2784.7</c:v>
                </c:pt>
                <c:pt idx="2505">
                  <c:v>2774.88</c:v>
                </c:pt>
                <c:pt idx="2506">
                  <c:v>2792.67</c:v>
                </c:pt>
                <c:pt idx="2507">
                  <c:v>2796.11</c:v>
                </c:pt>
                <c:pt idx="2508">
                  <c:v>2793.9</c:v>
                </c:pt>
                <c:pt idx="2509">
                  <c:v>2792.38</c:v>
                </c:pt>
                <c:pt idx="2510">
                  <c:v>2784.49</c:v>
                </c:pt>
                <c:pt idx="2511">
                  <c:v>2803.69</c:v>
                </c:pt>
                <c:pt idx="2512">
                  <c:v>2792.81</c:v>
                </c:pt>
                <c:pt idx="2513">
                  <c:v>2789.65</c:v>
                </c:pt>
                <c:pt idx="2514">
                  <c:v>2771.45</c:v>
                </c:pt>
                <c:pt idx="2515">
                  <c:v>2748.93</c:v>
                </c:pt>
                <c:pt idx="2516">
                  <c:v>2743.07</c:v>
                </c:pt>
                <c:pt idx="2517">
                  <c:v>2783.3</c:v>
                </c:pt>
                <c:pt idx="2518">
                  <c:v>2791.52</c:v>
                </c:pt>
                <c:pt idx="2519">
                  <c:v>2810.92</c:v>
                </c:pt>
                <c:pt idx="2520">
                  <c:v>2808.48</c:v>
                </c:pt>
                <c:pt idx="2521">
                  <c:v>2822.48</c:v>
                </c:pt>
                <c:pt idx="2522">
                  <c:v>2832.94</c:v>
                </c:pt>
                <c:pt idx="2523">
                  <c:v>2832.57</c:v>
                </c:pt>
                <c:pt idx="2524">
                  <c:v>2824.23</c:v>
                </c:pt>
                <c:pt idx="2525">
                  <c:v>2854.88</c:v>
                </c:pt>
                <c:pt idx="2526">
                  <c:v>2800.71</c:v>
                </c:pt>
                <c:pt idx="2527">
                  <c:v>2798.36</c:v>
                </c:pt>
                <c:pt idx="2528">
                  <c:v>2818.46</c:v>
                </c:pt>
                <c:pt idx="2529">
                  <c:v>2805.37</c:v>
                </c:pt>
                <c:pt idx="2530">
                  <c:v>2815.44</c:v>
                </c:pt>
                <c:pt idx="2531">
                  <c:v>2834.4</c:v>
                </c:pt>
                <c:pt idx="2532">
                  <c:v>2867.19</c:v>
                </c:pt>
                <c:pt idx="2533">
                  <c:v>2867.24</c:v>
                </c:pt>
                <c:pt idx="2534">
                  <c:v>2873.4</c:v>
                </c:pt>
                <c:pt idx="2535">
                  <c:v>2879.39</c:v>
                </c:pt>
                <c:pt idx="2536">
                  <c:v>2892.74</c:v>
                </c:pt>
                <c:pt idx="2537">
                  <c:v>2895.77</c:v>
                </c:pt>
                <c:pt idx="2538">
                  <c:v>2878.2</c:v>
                </c:pt>
                <c:pt idx="2539">
                  <c:v>2888.21</c:v>
                </c:pt>
                <c:pt idx="2540">
                  <c:v>2888.32</c:v>
                </c:pt>
                <c:pt idx="2541">
                  <c:v>2907.41</c:v>
                </c:pt>
                <c:pt idx="2542">
                  <c:v>2905.58</c:v>
                </c:pt>
                <c:pt idx="2543">
                  <c:v>2907.06</c:v>
                </c:pt>
                <c:pt idx="2544">
                  <c:v>2900.45</c:v>
                </c:pt>
                <c:pt idx="2545">
                  <c:v>2905.03</c:v>
                </c:pt>
                <c:pt idx="2546" formatCode="General">
                  <c:v>#N/A</c:v>
                </c:pt>
                <c:pt idx="2547">
                  <c:v>2907.97</c:v>
                </c:pt>
                <c:pt idx="2548">
                  <c:v>2933.68</c:v>
                </c:pt>
                <c:pt idx="2549">
                  <c:v>2927.25</c:v>
                </c:pt>
                <c:pt idx="2550">
                  <c:v>2926.17</c:v>
                </c:pt>
                <c:pt idx="2551">
                  <c:v>2939.88</c:v>
                </c:pt>
                <c:pt idx="2552">
                  <c:v>2943.03</c:v>
                </c:pt>
                <c:pt idx="2553">
                  <c:v>2945.83</c:v>
                </c:pt>
                <c:pt idx="2554">
                  <c:v>2923.73</c:v>
                </c:pt>
                <c:pt idx="2555">
                  <c:v>2917.52</c:v>
                </c:pt>
                <c:pt idx="2556">
                  <c:v>2945.64</c:v>
                </c:pt>
                <c:pt idx="2557">
                  <c:v>2932.47</c:v>
                </c:pt>
                <c:pt idx="2558">
                  <c:v>2884.05</c:v>
                </c:pt>
                <c:pt idx="2559">
                  <c:v>2879.42</c:v>
                </c:pt>
                <c:pt idx="2560">
                  <c:v>2870.72</c:v>
                </c:pt>
                <c:pt idx="2561">
                  <c:v>2881.4</c:v>
                </c:pt>
                <c:pt idx="2562">
                  <c:v>2811.87</c:v>
                </c:pt>
                <c:pt idx="2563">
                  <c:v>2834.41</c:v>
                </c:pt>
                <c:pt idx="2564">
                  <c:v>2850.96</c:v>
                </c:pt>
                <c:pt idx="2565">
                  <c:v>2876.32</c:v>
                </c:pt>
                <c:pt idx="2566">
                  <c:v>2859.53</c:v>
                </c:pt>
                <c:pt idx="2567">
                  <c:v>2840.23</c:v>
                </c:pt>
                <c:pt idx="2568">
                  <c:v>2864.36</c:v>
                </c:pt>
                <c:pt idx="2569">
                  <c:v>2856.27</c:v>
                </c:pt>
                <c:pt idx="2570">
                  <c:v>2822.24</c:v>
                </c:pt>
                <c:pt idx="2571">
                  <c:v>2826.06</c:v>
                </c:pt>
                <c:pt idx="2572" formatCode="General">
                  <c:v>#N/A</c:v>
                </c:pt>
                <c:pt idx="2573">
                  <c:v>2802.39</c:v>
                </c:pt>
                <c:pt idx="2574">
                  <c:v>2783.02</c:v>
                </c:pt>
                <c:pt idx="2575">
                  <c:v>2788.86</c:v>
                </c:pt>
                <c:pt idx="2576">
                  <c:v>2752.06</c:v>
                </c:pt>
                <c:pt idx="2577">
                  <c:v>2744.45</c:v>
                </c:pt>
                <c:pt idx="2578">
                  <c:v>2803.27</c:v>
                </c:pt>
                <c:pt idx="2579">
                  <c:v>2826.15</c:v>
                </c:pt>
                <c:pt idx="2580">
                  <c:v>2843.49</c:v>
                </c:pt>
                <c:pt idx="2581">
                  <c:v>2873.34</c:v>
                </c:pt>
                <c:pt idx="2582">
                  <c:v>2886.73</c:v>
                </c:pt>
                <c:pt idx="2583">
                  <c:v>2885.72</c:v>
                </c:pt>
                <c:pt idx="2584">
                  <c:v>2879.84</c:v>
                </c:pt>
                <c:pt idx="2585">
                  <c:v>2891.64</c:v>
                </c:pt>
                <c:pt idx="2586">
                  <c:v>2886.98</c:v>
                </c:pt>
                <c:pt idx="2587">
                  <c:v>2889.67</c:v>
                </c:pt>
                <c:pt idx="2588">
                  <c:v>2917.75</c:v>
                </c:pt>
                <c:pt idx="2589">
                  <c:v>2926.46</c:v>
                </c:pt>
                <c:pt idx="2590">
                  <c:v>2954.18</c:v>
                </c:pt>
                <c:pt idx="2591">
                  <c:v>2950.46</c:v>
                </c:pt>
                <c:pt idx="2592">
                  <c:v>2945.35</c:v>
                </c:pt>
                <c:pt idx="2593">
                  <c:v>2917.38</c:v>
                </c:pt>
                <c:pt idx="2594">
                  <c:v>2913.78</c:v>
                </c:pt>
                <c:pt idx="2595">
                  <c:v>2924.92</c:v>
                </c:pt>
                <c:pt idx="2596">
                  <c:v>2941.76</c:v>
                </c:pt>
                <c:pt idx="2597">
                  <c:v>2964.33</c:v>
                </c:pt>
                <c:pt idx="2598">
                  <c:v>2973.01</c:v>
                </c:pt>
                <c:pt idx="2599">
                  <c:v>2995.82</c:v>
                </c:pt>
                <c:pt idx="2600" formatCode="General">
                  <c:v>#N/A</c:v>
                </c:pt>
                <c:pt idx="2601">
                  <c:v>2990.41</c:v>
                </c:pt>
                <c:pt idx="2602">
                  <c:v>2975.95</c:v>
                </c:pt>
                <c:pt idx="2603">
                  <c:v>2979.63</c:v>
                </c:pt>
                <c:pt idx="2604">
                  <c:v>2993.07</c:v>
                </c:pt>
                <c:pt idx="2605">
                  <c:v>2999.91</c:v>
                </c:pt>
                <c:pt idx="2606">
                  <c:v>3013.77</c:v>
                </c:pt>
                <c:pt idx="2607">
                  <c:v>3014.3</c:v>
                </c:pt>
              </c:numCache>
            </c:numRef>
          </c:val>
          <c:smooth val="0"/>
        </c:ser>
        <c:dLbls>
          <c:showLegendKey val="0"/>
          <c:showVal val="0"/>
          <c:showCatName val="0"/>
          <c:showSerName val="0"/>
          <c:showPercent val="0"/>
          <c:showBubbleSize val="0"/>
        </c:dLbls>
        <c:marker val="1"/>
        <c:smooth val="0"/>
        <c:axId val="-2143771992"/>
        <c:axId val="-2143756072"/>
      </c:lineChart>
      <c:catAx>
        <c:axId val="-2143727592"/>
        <c:scaling>
          <c:orientation val="minMax"/>
        </c:scaling>
        <c:delete val="0"/>
        <c:axPos val="b"/>
        <c:numFmt formatCode="#,##0" sourceLinked="0"/>
        <c:majorTickMark val="out"/>
        <c:minorTickMark val="none"/>
        <c:tickLblPos val="nextTo"/>
        <c:txPr>
          <a:bodyPr rot="-5400000" vert="horz" anchor="t" anchorCtr="0"/>
          <a:lstStyle/>
          <a:p>
            <a:pPr>
              <a:defRPr sz="1200" b="1" i="0"/>
            </a:pPr>
            <a:endParaRPr lang="en-US"/>
          </a:p>
        </c:txPr>
        <c:crossAx val="-2143739688"/>
        <c:crosses val="autoZero"/>
        <c:auto val="1"/>
        <c:lblAlgn val="ctr"/>
        <c:lblOffset val="100"/>
        <c:noMultiLvlLbl val="0"/>
      </c:catAx>
      <c:valAx>
        <c:axId val="-2143739688"/>
        <c:scaling>
          <c:orientation val="minMax"/>
        </c:scaling>
        <c:delete val="0"/>
        <c:axPos val="l"/>
        <c:majorGridlines>
          <c:spPr>
            <a:ln w="28575">
              <a:solidFill>
                <a:schemeClr val="bg1"/>
              </a:solidFill>
            </a:ln>
          </c:spPr>
        </c:majorGridlines>
        <c:numFmt formatCode="#,##0" sourceLinked="0"/>
        <c:majorTickMark val="out"/>
        <c:minorTickMark val="none"/>
        <c:tickLblPos val="nextTo"/>
        <c:spPr>
          <a:ln>
            <a:solidFill>
              <a:schemeClr val="bg1"/>
            </a:solidFill>
          </a:ln>
        </c:spPr>
        <c:txPr>
          <a:bodyPr/>
          <a:lstStyle/>
          <a:p>
            <a:pPr>
              <a:defRPr sz="1100" b="1" i="0"/>
            </a:pPr>
            <a:endParaRPr lang="en-US"/>
          </a:p>
        </c:txPr>
        <c:crossAx val="-2143727592"/>
        <c:crosses val="autoZero"/>
        <c:crossBetween val="between"/>
      </c:valAx>
      <c:valAx>
        <c:axId val="-2143756072"/>
        <c:scaling>
          <c:orientation val="minMax"/>
          <c:max val="4500.0"/>
        </c:scaling>
        <c:delete val="0"/>
        <c:axPos val="r"/>
        <c:numFmt formatCode="#,##0" sourceLinked="0"/>
        <c:majorTickMark val="out"/>
        <c:minorTickMark val="none"/>
        <c:tickLblPos val="nextTo"/>
        <c:txPr>
          <a:bodyPr/>
          <a:lstStyle/>
          <a:p>
            <a:pPr>
              <a:defRPr sz="1100" b="1" i="0" baseline="0">
                <a:solidFill>
                  <a:schemeClr val="accent2"/>
                </a:solidFill>
              </a:defRPr>
            </a:pPr>
            <a:endParaRPr lang="en-US"/>
          </a:p>
        </c:txPr>
        <c:crossAx val="-2143771992"/>
        <c:crosses val="max"/>
        <c:crossBetween val="between"/>
      </c:valAx>
      <c:catAx>
        <c:axId val="-2143771992"/>
        <c:scaling>
          <c:orientation val="minMax"/>
        </c:scaling>
        <c:delete val="1"/>
        <c:axPos val="b"/>
        <c:majorTickMark val="out"/>
        <c:minorTickMark val="none"/>
        <c:tickLblPos val="nextTo"/>
        <c:crossAx val="-2143756072"/>
        <c:crosses val="autoZero"/>
        <c:auto val="1"/>
        <c:lblAlgn val="ctr"/>
        <c:lblOffset val="100"/>
        <c:noMultiLvlLbl val="0"/>
      </c:catAx>
      <c:spPr>
        <a:solidFill>
          <a:schemeClr val="bg1">
            <a:lumMod val="95000"/>
          </a:schemeClr>
        </a:solidFill>
      </c:spPr>
    </c:plotArea>
    <c:plotVisOnly val="1"/>
    <c:dispBlanksAs val="gap"/>
    <c:showDLblsOverMax val="0"/>
  </c:chart>
  <c:spPr>
    <a:ln>
      <a:noFill/>
    </a:ln>
  </c:spPr>
  <c:printSettings>
    <c:headerFooter/>
    <c:pageMargins b="1.0" l="0.75" r="0.75" t="1.0" header="0.5" footer="0.5"/>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0824600384926668"/>
          <c:y val="0.0481085557467724"/>
          <c:w val="0.88736262310142"/>
          <c:h val="0.845891482716761"/>
        </c:manualLayout>
      </c:layout>
      <c:lineChart>
        <c:grouping val="standard"/>
        <c:varyColors val="0"/>
        <c:ser>
          <c:idx val="0"/>
          <c:order val="0"/>
          <c:tx>
            <c:v>30Yr FLM</c:v>
          </c:tx>
          <c:marker>
            <c:symbol val="none"/>
          </c:marker>
          <c:cat>
            <c:strRef>
              <c:f>RVAL!$C$4:$C$180</c:f>
              <c:strCache>
                <c:ptCount val="169"/>
                <c:pt idx="0">
                  <c:v>05</c:v>
                </c:pt>
                <c:pt idx="12">
                  <c:v>06</c:v>
                </c:pt>
                <c:pt idx="24">
                  <c:v>07</c:v>
                </c:pt>
                <c:pt idx="36">
                  <c:v>08</c:v>
                </c:pt>
                <c:pt idx="48">
                  <c:v>09</c:v>
                </c:pt>
                <c:pt idx="60">
                  <c:v>10</c:v>
                </c:pt>
                <c:pt idx="72">
                  <c:v>11</c:v>
                </c:pt>
                <c:pt idx="84">
                  <c:v>12</c:v>
                </c:pt>
                <c:pt idx="96">
                  <c:v>13</c:v>
                </c:pt>
                <c:pt idx="108">
                  <c:v>14</c:v>
                </c:pt>
                <c:pt idx="120">
                  <c:v>15</c:v>
                </c:pt>
                <c:pt idx="132">
                  <c:v>16</c:v>
                </c:pt>
                <c:pt idx="144">
                  <c:v>17</c:v>
                </c:pt>
                <c:pt idx="156">
                  <c:v>18</c:v>
                </c:pt>
                <c:pt idx="168">
                  <c:v>19 </c:v>
                </c:pt>
              </c:strCache>
            </c:strRef>
          </c:cat>
          <c:val>
            <c:numRef>
              <c:f>RVAL!$D$4:$D$180</c:f>
              <c:numCache>
                <c:formatCode>0.00%</c:formatCode>
                <c:ptCount val="177"/>
                <c:pt idx="0">
                  <c:v>0.0613</c:v>
                </c:pt>
                <c:pt idx="1">
                  <c:v>0.0663</c:v>
                </c:pt>
                <c:pt idx="2">
                  <c:v>0.065</c:v>
                </c:pt>
                <c:pt idx="3">
                  <c:v>0.06</c:v>
                </c:pt>
                <c:pt idx="4">
                  <c:v>0.06</c:v>
                </c:pt>
                <c:pt idx="5">
                  <c:v>0.0575</c:v>
                </c:pt>
                <c:pt idx="6">
                  <c:v>0.0532</c:v>
                </c:pt>
                <c:pt idx="7">
                  <c:v>0.0588</c:v>
                </c:pt>
                <c:pt idx="8">
                  <c:v>0.06</c:v>
                </c:pt>
                <c:pt idx="9">
                  <c:v>0.061</c:v>
                </c:pt>
                <c:pt idx="10">
                  <c:v>0.0635</c:v>
                </c:pt>
                <c:pt idx="11">
                  <c:v>0.0635</c:v>
                </c:pt>
                <c:pt idx="12">
                  <c:v>0.0625</c:v>
                </c:pt>
                <c:pt idx="13">
                  <c:v>0.063</c:v>
                </c:pt>
                <c:pt idx="14">
                  <c:v>0.063</c:v>
                </c:pt>
                <c:pt idx="15">
                  <c:v>0.065</c:v>
                </c:pt>
                <c:pt idx="16">
                  <c:v>0.066</c:v>
                </c:pt>
                <c:pt idx="17">
                  <c:v>0.0671</c:v>
                </c:pt>
                <c:pt idx="18">
                  <c:v>0.0688</c:v>
                </c:pt>
                <c:pt idx="19">
                  <c:v>0.0653</c:v>
                </c:pt>
                <c:pt idx="20">
                  <c:v>0.063</c:v>
                </c:pt>
                <c:pt idx="21">
                  <c:v>0.0633</c:v>
                </c:pt>
                <c:pt idx="22">
                  <c:v>0.0625</c:v>
                </c:pt>
                <c:pt idx="23">
                  <c:v>0.0615</c:v>
                </c:pt>
                <c:pt idx="24">
                  <c:v>0.0628</c:v>
                </c:pt>
                <c:pt idx="25">
                  <c:v>0.0618</c:v>
                </c:pt>
                <c:pt idx="26">
                  <c:v>0.0585</c:v>
                </c:pt>
                <c:pt idx="27">
                  <c:v>0.0611</c:v>
                </c:pt>
                <c:pt idx="28">
                  <c:v>0.061</c:v>
                </c:pt>
                <c:pt idx="29">
                  <c:v>0.0667</c:v>
                </c:pt>
                <c:pt idx="30">
                  <c:v>0.066</c:v>
                </c:pt>
                <c:pt idx="31">
                  <c:v>0.064</c:v>
                </c:pt>
                <c:pt idx="32">
                  <c:v>0.0615</c:v>
                </c:pt>
                <c:pt idx="33">
                  <c:v>0.062</c:v>
                </c:pt>
                <c:pt idx="34">
                  <c:v>0.0605</c:v>
                </c:pt>
                <c:pt idx="35">
                  <c:v>0.0601</c:v>
                </c:pt>
                <c:pt idx="36">
                  <c:v>0.0565</c:v>
                </c:pt>
                <c:pt idx="37">
                  <c:v>0.06</c:v>
                </c:pt>
                <c:pt idx="38">
                  <c:v>0.0608</c:v>
                </c:pt>
                <c:pt idx="39">
                  <c:v>0.0619</c:v>
                </c:pt>
                <c:pt idx="40">
                  <c:v>0.0608</c:v>
                </c:pt>
                <c:pt idx="41">
                  <c:v>0.0615</c:v>
                </c:pt>
                <c:pt idx="42">
                  <c:v>0.0645</c:v>
                </c:pt>
                <c:pt idx="43">
                  <c:v>0.0651</c:v>
                </c:pt>
                <c:pt idx="44">
                  <c:v>0.0635</c:v>
                </c:pt>
                <c:pt idx="45">
                  <c:v>0.064</c:v>
                </c:pt>
                <c:pt idx="46">
                  <c:v>0.0645</c:v>
                </c:pt>
                <c:pt idx="47">
                  <c:v>0.0553</c:v>
                </c:pt>
                <c:pt idx="48">
                  <c:v>0.056</c:v>
                </c:pt>
                <c:pt idx="49">
                  <c:v>0.0535</c:v>
                </c:pt>
                <c:pt idx="50">
                  <c:v>0.0503</c:v>
                </c:pt>
                <c:pt idx="51">
                  <c:v>0.0485</c:v>
                </c:pt>
                <c:pt idx="52">
                  <c:v>0.0483</c:v>
                </c:pt>
                <c:pt idx="53">
                  <c:v>0.0559</c:v>
                </c:pt>
                <c:pt idx="54">
                  <c:v>0.052</c:v>
                </c:pt>
                <c:pt idx="55">
                  <c:v>0.0514</c:v>
                </c:pt>
                <c:pt idx="56">
                  <c:v>0.0498</c:v>
                </c:pt>
                <c:pt idx="57">
                  <c:v>0.0503</c:v>
                </c:pt>
                <c:pt idx="58">
                  <c:v>0.0483</c:v>
                </c:pt>
                <c:pt idx="59">
                  <c:v>0.0494</c:v>
                </c:pt>
                <c:pt idx="60">
                  <c:v>0.0498</c:v>
                </c:pt>
                <c:pt idx="61">
                  <c:v>0.0497</c:v>
                </c:pt>
                <c:pt idx="62">
                  <c:v>0.0499</c:v>
                </c:pt>
                <c:pt idx="63">
                  <c:v>0.0485</c:v>
                </c:pt>
                <c:pt idx="64">
                  <c:v>0.0483</c:v>
                </c:pt>
                <c:pt idx="65">
                  <c:v>0.0559</c:v>
                </c:pt>
                <c:pt idx="66">
                  <c:v>0.0525</c:v>
                </c:pt>
                <c:pt idx="67">
                  <c:v>0.0522</c:v>
                </c:pt>
                <c:pt idx="68">
                  <c:v>0.0506</c:v>
                </c:pt>
                <c:pt idx="69">
                  <c:v>0.0421</c:v>
                </c:pt>
                <c:pt idx="70">
                  <c:v>0.044</c:v>
                </c:pt>
                <c:pt idx="71">
                  <c:v>0.0481</c:v>
                </c:pt>
                <c:pt idx="72">
                  <c:v>0.0474</c:v>
                </c:pt>
                <c:pt idx="73">
                  <c:v>0.05</c:v>
                </c:pt>
                <c:pt idx="74">
                  <c:v>0.0486</c:v>
                </c:pt>
                <c:pt idx="75">
                  <c:v>0.0478</c:v>
                </c:pt>
                <c:pt idx="76">
                  <c:v>0.046</c:v>
                </c:pt>
                <c:pt idx="77">
                  <c:v>0.045</c:v>
                </c:pt>
                <c:pt idx="78">
                  <c:v>0.0455</c:v>
                </c:pt>
                <c:pt idx="79">
                  <c:v>0.0422</c:v>
                </c:pt>
                <c:pt idx="80">
                  <c:v>0.0401</c:v>
                </c:pt>
                <c:pt idx="81">
                  <c:v>0.0422</c:v>
                </c:pt>
                <c:pt idx="82">
                  <c:v>0.039</c:v>
                </c:pt>
                <c:pt idx="83">
                  <c:v>0.0395</c:v>
                </c:pt>
                <c:pt idx="84">
                  <c:v>0.0398</c:v>
                </c:pt>
                <c:pt idx="85">
                  <c:v>0.0395</c:v>
                </c:pt>
                <c:pt idx="86">
                  <c:v>0.0399</c:v>
                </c:pt>
                <c:pt idx="87">
                  <c:v>0.0388</c:v>
                </c:pt>
                <c:pt idx="88">
                  <c:v>0.0378</c:v>
                </c:pt>
                <c:pt idx="89">
                  <c:v>0.0366</c:v>
                </c:pt>
                <c:pt idx="90">
                  <c:v>0.0355</c:v>
                </c:pt>
                <c:pt idx="91">
                  <c:v>0.0366</c:v>
                </c:pt>
                <c:pt idx="92">
                  <c:v>0.034</c:v>
                </c:pt>
                <c:pt idx="93">
                  <c:v>0.0341</c:v>
                </c:pt>
                <c:pt idx="94">
                  <c:v>0.0332</c:v>
                </c:pt>
                <c:pt idx="95">
                  <c:v>0.0335</c:v>
                </c:pt>
                <c:pt idx="96">
                  <c:v>0.0353</c:v>
                </c:pt>
                <c:pt idx="97">
                  <c:v>0.0356</c:v>
                </c:pt>
                <c:pt idx="98">
                  <c:v>0.0354</c:v>
                </c:pt>
                <c:pt idx="99">
                  <c:v>0.034</c:v>
                </c:pt>
                <c:pt idx="100">
                  <c:v>0.0381</c:v>
                </c:pt>
                <c:pt idx="101">
                  <c:v>0.0426</c:v>
                </c:pt>
                <c:pt idx="102">
                  <c:v>0.0431</c:v>
                </c:pt>
                <c:pt idx="103">
                  <c:v>0.0458</c:v>
                </c:pt>
                <c:pt idx="104">
                  <c:v>0.0432</c:v>
                </c:pt>
                <c:pt idx="105">
                  <c:v>0.041</c:v>
                </c:pt>
                <c:pt idx="106">
                  <c:v>0.0429</c:v>
                </c:pt>
                <c:pt idx="107">
                  <c:v>0.0448</c:v>
                </c:pt>
                <c:pt idx="108">
                  <c:v>0.0432</c:v>
                </c:pt>
                <c:pt idx="109">
                  <c:v>0.0437</c:v>
                </c:pt>
                <c:pt idx="110">
                  <c:v>0.044</c:v>
                </c:pt>
                <c:pt idx="111">
                  <c:v>0.0433</c:v>
                </c:pt>
                <c:pt idx="112">
                  <c:v>0.0412</c:v>
                </c:pt>
                <c:pt idx="113">
                  <c:v>0.0414</c:v>
                </c:pt>
                <c:pt idx="114">
                  <c:v>0.0412</c:v>
                </c:pt>
                <c:pt idx="115">
                  <c:v>0.041</c:v>
                </c:pt>
                <c:pt idx="116">
                  <c:v>0.042</c:v>
                </c:pt>
                <c:pt idx="117">
                  <c:v>0.0398</c:v>
                </c:pt>
                <c:pt idx="118">
                  <c:v>0.0397</c:v>
                </c:pt>
                <c:pt idx="119">
                  <c:v>0.0387</c:v>
                </c:pt>
                <c:pt idx="120">
                  <c:v>0.0366</c:v>
                </c:pt>
                <c:pt idx="121">
                  <c:v>0.038</c:v>
                </c:pt>
                <c:pt idx="122">
                  <c:v>0.0369</c:v>
                </c:pt>
                <c:pt idx="123">
                  <c:v>0.0368</c:v>
                </c:pt>
                <c:pt idx="124">
                  <c:v>0.0387</c:v>
                </c:pt>
                <c:pt idx="125">
                  <c:v>0.0402</c:v>
                </c:pt>
                <c:pt idx="126">
                  <c:v>0.0398</c:v>
                </c:pt>
                <c:pt idx="127">
                  <c:v>0.0384</c:v>
                </c:pt>
                <c:pt idx="128">
                  <c:v>0.0386</c:v>
                </c:pt>
                <c:pt idx="129">
                  <c:v>0.0376</c:v>
                </c:pt>
                <c:pt idx="130">
                  <c:v>0.0396</c:v>
                </c:pt>
                <c:pt idx="131">
                  <c:v>0.0401</c:v>
                </c:pt>
                <c:pt idx="132">
                  <c:v>0.0379</c:v>
                </c:pt>
                <c:pt idx="133">
                  <c:v>0.0362</c:v>
                </c:pt>
                <c:pt idx="134">
                  <c:v>0.0371</c:v>
                </c:pt>
                <c:pt idx="135">
                  <c:v>0.0366</c:v>
                </c:pt>
                <c:pt idx="136">
                  <c:v>0.0364</c:v>
                </c:pt>
                <c:pt idx="137">
                  <c:v>0.0348</c:v>
                </c:pt>
                <c:pt idx="138">
                  <c:v>0.0348</c:v>
                </c:pt>
                <c:pt idx="139">
                  <c:v>0.0343</c:v>
                </c:pt>
                <c:pt idx="140">
                  <c:v>0.0342</c:v>
                </c:pt>
                <c:pt idx="141">
                  <c:v>0.0347</c:v>
                </c:pt>
                <c:pt idx="142">
                  <c:v>0.0403</c:v>
                </c:pt>
                <c:pt idx="143">
                  <c:v>0.0432</c:v>
                </c:pt>
                <c:pt idx="144">
                  <c:v>0.0419</c:v>
                </c:pt>
                <c:pt idx="145">
                  <c:v>0.0416</c:v>
                </c:pt>
                <c:pt idx="146">
                  <c:v>0.0428</c:v>
                </c:pt>
                <c:pt idx="147">
                  <c:v>0.0403</c:v>
                </c:pt>
                <c:pt idx="148">
                  <c:v>0.0395</c:v>
                </c:pt>
                <c:pt idx="149">
                  <c:v>0.0388</c:v>
                </c:pt>
                <c:pt idx="150">
                  <c:v>0.0392</c:v>
                </c:pt>
                <c:pt idx="151">
                  <c:v>0.0382</c:v>
                </c:pt>
                <c:pt idx="152">
                  <c:v>0.0383</c:v>
                </c:pt>
                <c:pt idx="153">
                  <c:v>0.0394</c:v>
                </c:pt>
                <c:pt idx="154">
                  <c:v>0.039</c:v>
                </c:pt>
                <c:pt idx="155">
                  <c:v>0.0399</c:v>
                </c:pt>
                <c:pt idx="156">
                  <c:v>0.0425</c:v>
                </c:pt>
                <c:pt idx="157">
                  <c:v>0.0448</c:v>
                </c:pt>
                <c:pt idx="158">
                  <c:v>0.046</c:v>
                </c:pt>
                <c:pt idx="159">
                  <c:v>0.046</c:v>
                </c:pt>
                <c:pt idx="160">
                  <c:v>0.0476</c:v>
                </c:pt>
                <c:pt idx="161">
                  <c:v>0.0475</c:v>
                </c:pt>
                <c:pt idx="162">
                  <c:v>0.0474</c:v>
                </c:pt>
                <c:pt idx="163">
                  <c:v>0.0475</c:v>
                </c:pt>
                <c:pt idx="164">
                  <c:v>0.0479</c:v>
                </c:pt>
                <c:pt idx="165">
                  <c:v>0.0495</c:v>
                </c:pt>
                <c:pt idx="166">
                  <c:v>0.05056</c:v>
                </c:pt>
                <c:pt idx="167">
                  <c:v>0.0504</c:v>
                </c:pt>
                <c:pt idx="168">
                  <c:v>0.0477</c:v>
                </c:pt>
                <c:pt idx="169">
                  <c:v>0.0467</c:v>
                </c:pt>
                <c:pt idx="170">
                  <c:v>0.0456</c:v>
                </c:pt>
                <c:pt idx="171">
                  <c:v>0.0447</c:v>
                </c:pt>
                <c:pt idx="172">
                  <c:v>0.0439</c:v>
                </c:pt>
                <c:pt idx="173">
                  <c:v>0.0418</c:v>
                </c:pt>
                <c:pt idx="174">
                  <c:v>0.0413</c:v>
                </c:pt>
                <c:pt idx="175">
                  <c:v>0.0397</c:v>
                </c:pt>
                <c:pt idx="176">
                  <c:v>0.0399</c:v>
                </c:pt>
              </c:numCache>
            </c:numRef>
          </c:val>
          <c:smooth val="0"/>
        </c:ser>
        <c:ser>
          <c:idx val="1"/>
          <c:order val="1"/>
          <c:tx>
            <c:v>15Yr FLM</c:v>
          </c:tx>
          <c:marker>
            <c:symbol val="none"/>
          </c:marker>
          <c:cat>
            <c:strRef>
              <c:f>RVAL!$C$4:$C$180</c:f>
              <c:strCache>
                <c:ptCount val="169"/>
                <c:pt idx="0">
                  <c:v>05</c:v>
                </c:pt>
                <c:pt idx="12">
                  <c:v>06</c:v>
                </c:pt>
                <c:pt idx="24">
                  <c:v>07</c:v>
                </c:pt>
                <c:pt idx="36">
                  <c:v>08</c:v>
                </c:pt>
                <c:pt idx="48">
                  <c:v>09</c:v>
                </c:pt>
                <c:pt idx="60">
                  <c:v>10</c:v>
                </c:pt>
                <c:pt idx="72">
                  <c:v>11</c:v>
                </c:pt>
                <c:pt idx="84">
                  <c:v>12</c:v>
                </c:pt>
                <c:pt idx="96">
                  <c:v>13</c:v>
                </c:pt>
                <c:pt idx="108">
                  <c:v>14</c:v>
                </c:pt>
                <c:pt idx="120">
                  <c:v>15</c:v>
                </c:pt>
                <c:pt idx="132">
                  <c:v>16</c:v>
                </c:pt>
                <c:pt idx="144">
                  <c:v>17</c:v>
                </c:pt>
                <c:pt idx="156">
                  <c:v>18</c:v>
                </c:pt>
                <c:pt idx="168">
                  <c:v>19 </c:v>
                </c:pt>
              </c:strCache>
            </c:strRef>
          </c:cat>
          <c:val>
            <c:numRef>
              <c:f>RVAL!$E$4:$E$180</c:f>
              <c:numCache>
                <c:formatCode>0.00%</c:formatCode>
                <c:ptCount val="177"/>
                <c:pt idx="0">
                  <c:v>0.0514</c:v>
                </c:pt>
                <c:pt idx="1">
                  <c:v>0.0522</c:v>
                </c:pt>
                <c:pt idx="2">
                  <c:v>0.0558</c:v>
                </c:pt>
                <c:pt idx="3">
                  <c:v>0.0533</c:v>
                </c:pt>
                <c:pt idx="4">
                  <c:v>0.0521</c:v>
                </c:pt>
                <c:pt idx="5">
                  <c:v>0.0512</c:v>
                </c:pt>
                <c:pt idx="6">
                  <c:v>0.0534</c:v>
                </c:pt>
                <c:pt idx="7">
                  <c:v>0.0535</c:v>
                </c:pt>
                <c:pt idx="8">
                  <c:v>0.0548</c:v>
                </c:pt>
                <c:pt idx="9">
                  <c:v>0.0569</c:v>
                </c:pt>
                <c:pt idx="10">
                  <c:v>0.0581</c:v>
                </c:pt>
                <c:pt idx="11">
                  <c:v>0.0576</c:v>
                </c:pt>
                <c:pt idx="12">
                  <c:v>0.057</c:v>
                </c:pt>
                <c:pt idx="13">
                  <c:v>0.0589</c:v>
                </c:pt>
                <c:pt idx="14">
                  <c:v>0.06</c:v>
                </c:pt>
                <c:pt idx="15">
                  <c:v>0.0621</c:v>
                </c:pt>
                <c:pt idx="16">
                  <c:v>0.0623</c:v>
                </c:pt>
                <c:pt idx="17">
                  <c:v>0.0643</c:v>
                </c:pt>
                <c:pt idx="18">
                  <c:v>0.0634</c:v>
                </c:pt>
                <c:pt idx="19">
                  <c:v>0.0614</c:v>
                </c:pt>
                <c:pt idx="20">
                  <c:v>0.0598</c:v>
                </c:pt>
                <c:pt idx="21">
                  <c:v>0.061</c:v>
                </c:pt>
                <c:pt idx="22">
                  <c:v>0.0587</c:v>
                </c:pt>
                <c:pt idx="23">
                  <c:v>0.0593</c:v>
                </c:pt>
                <c:pt idx="24">
                  <c:v>0.0598</c:v>
                </c:pt>
                <c:pt idx="25">
                  <c:v>0.0597</c:v>
                </c:pt>
                <c:pt idx="26">
                  <c:v>0.0586</c:v>
                </c:pt>
                <c:pt idx="27">
                  <c:v>0.0587</c:v>
                </c:pt>
                <c:pt idx="28">
                  <c:v>0.0612</c:v>
                </c:pt>
                <c:pt idx="29">
                  <c:v>0.0634</c:v>
                </c:pt>
                <c:pt idx="30">
                  <c:v>0.0637</c:v>
                </c:pt>
                <c:pt idx="31">
                  <c:v>0.0637</c:v>
                </c:pt>
                <c:pt idx="32">
                  <c:v>0.0612</c:v>
                </c:pt>
                <c:pt idx="33">
                  <c:v>0.0599</c:v>
                </c:pt>
                <c:pt idx="34">
                  <c:v>0.0573</c:v>
                </c:pt>
                <c:pt idx="35">
                  <c:v>0.0579</c:v>
                </c:pt>
                <c:pt idx="36">
                  <c:v>0.0517</c:v>
                </c:pt>
                <c:pt idx="37">
                  <c:v>0.0572</c:v>
                </c:pt>
                <c:pt idx="38">
                  <c:v>0.0534</c:v>
                </c:pt>
                <c:pt idx="39">
                  <c:v>0.0562</c:v>
                </c:pt>
                <c:pt idx="40">
                  <c:v>0.0566</c:v>
                </c:pt>
                <c:pt idx="41">
                  <c:v>0.0604</c:v>
                </c:pt>
                <c:pt idx="42">
                  <c:v>0.0607</c:v>
                </c:pt>
                <c:pt idx="43">
                  <c:v>0.0593</c:v>
                </c:pt>
                <c:pt idx="44">
                  <c:v>0.0577</c:v>
                </c:pt>
                <c:pt idx="45">
                  <c:v>0.0619</c:v>
                </c:pt>
                <c:pt idx="46">
                  <c:v>0.0574</c:v>
                </c:pt>
                <c:pt idx="47">
                  <c:v>0.0483</c:v>
                </c:pt>
                <c:pt idx="48">
                  <c:v>0.048</c:v>
                </c:pt>
                <c:pt idx="49">
                  <c:v>0.0468</c:v>
                </c:pt>
                <c:pt idx="50">
                  <c:v>0.0458</c:v>
                </c:pt>
                <c:pt idx="51">
                  <c:v>0.0448</c:v>
                </c:pt>
                <c:pt idx="52">
                  <c:v>0.0453</c:v>
                </c:pt>
                <c:pt idx="53">
                  <c:v>0.0487</c:v>
                </c:pt>
                <c:pt idx="54">
                  <c:v>0.0469</c:v>
                </c:pt>
                <c:pt idx="55">
                  <c:v>0.0458</c:v>
                </c:pt>
                <c:pt idx="56">
                  <c:v>0.0446</c:v>
                </c:pt>
                <c:pt idx="57">
                  <c:v>0.0446</c:v>
                </c:pt>
                <c:pt idx="58">
                  <c:v>0.0429</c:v>
                </c:pt>
                <c:pt idx="59">
                  <c:v>0.0454</c:v>
                </c:pt>
                <c:pt idx="60">
                  <c:v>0.0438</c:v>
                </c:pt>
                <c:pt idx="61">
                  <c:v>0.044</c:v>
                </c:pt>
                <c:pt idx="62">
                  <c:v>0.0433</c:v>
                </c:pt>
                <c:pt idx="63">
                  <c:v>0.0439</c:v>
                </c:pt>
                <c:pt idx="64">
                  <c:v>0.0421</c:v>
                </c:pt>
                <c:pt idx="65">
                  <c:v>0.0413</c:v>
                </c:pt>
                <c:pt idx="66">
                  <c:v>0.04</c:v>
                </c:pt>
                <c:pt idx="67">
                  <c:v>0.0386</c:v>
                </c:pt>
                <c:pt idx="68">
                  <c:v>0.0375</c:v>
                </c:pt>
                <c:pt idx="69">
                  <c:v>0.0366</c:v>
                </c:pt>
                <c:pt idx="70">
                  <c:v>0.0377</c:v>
                </c:pt>
                <c:pt idx="71">
                  <c:v>0.042</c:v>
                </c:pt>
                <c:pt idx="72">
                  <c:v>0.0409</c:v>
                </c:pt>
                <c:pt idx="73">
                  <c:v>0.0422</c:v>
                </c:pt>
                <c:pt idx="74">
                  <c:v>0.0409</c:v>
                </c:pt>
                <c:pt idx="75">
                  <c:v>0.0397</c:v>
                </c:pt>
                <c:pt idx="76">
                  <c:v>0.0378</c:v>
                </c:pt>
                <c:pt idx="77">
                  <c:v>0.0369</c:v>
                </c:pt>
                <c:pt idx="78">
                  <c:v>0.0366</c:v>
                </c:pt>
                <c:pt idx="79">
                  <c:v>0.0344</c:v>
                </c:pt>
                <c:pt idx="80">
                  <c:v>0.0328</c:v>
                </c:pt>
                <c:pt idx="81">
                  <c:v>0.0338</c:v>
                </c:pt>
                <c:pt idx="82">
                  <c:v>0.033</c:v>
                </c:pt>
                <c:pt idx="83">
                  <c:v>0.0324</c:v>
                </c:pt>
                <c:pt idx="84">
                  <c:v>0.0324</c:v>
                </c:pt>
                <c:pt idx="85">
                  <c:v>0.0319</c:v>
                </c:pt>
                <c:pt idx="86">
                  <c:v>0.0323</c:v>
                </c:pt>
                <c:pt idx="87">
                  <c:v>0.0312</c:v>
                </c:pt>
                <c:pt idx="88">
                  <c:v>0.0297</c:v>
                </c:pt>
                <c:pt idx="89">
                  <c:v>0.0294</c:v>
                </c:pt>
                <c:pt idx="90">
                  <c:v>0.028</c:v>
                </c:pt>
                <c:pt idx="91">
                  <c:v>0.0286</c:v>
                </c:pt>
                <c:pt idx="92">
                  <c:v>0.0273</c:v>
                </c:pt>
                <c:pt idx="93">
                  <c:v>0.0272</c:v>
                </c:pt>
                <c:pt idx="94">
                  <c:v>0.0264</c:v>
                </c:pt>
                <c:pt idx="95">
                  <c:v>0.0265</c:v>
                </c:pt>
                <c:pt idx="96">
                  <c:v>0.0281</c:v>
                </c:pt>
                <c:pt idx="97">
                  <c:v>0.0276</c:v>
                </c:pt>
                <c:pt idx="98">
                  <c:v>0.0276</c:v>
                </c:pt>
                <c:pt idx="99">
                  <c:v>0.0261</c:v>
                </c:pt>
                <c:pt idx="100">
                  <c:v>0.0298</c:v>
                </c:pt>
                <c:pt idx="101">
                  <c:v>0.035</c:v>
                </c:pt>
                <c:pt idx="102">
                  <c:v>0.0339</c:v>
                </c:pt>
                <c:pt idx="103">
                  <c:v>0.0352</c:v>
                </c:pt>
                <c:pt idx="104">
                  <c:v>0.0337</c:v>
                </c:pt>
                <c:pt idx="105">
                  <c:v>0.032</c:v>
                </c:pt>
                <c:pt idx="106">
                  <c:v>0.033</c:v>
                </c:pt>
                <c:pt idx="107">
                  <c:v>0.0352</c:v>
                </c:pt>
                <c:pt idx="108">
                  <c:v>0.034</c:v>
                </c:pt>
                <c:pt idx="109">
                  <c:v>0.0339</c:v>
                </c:pt>
                <c:pt idx="110">
                  <c:v>0.0342</c:v>
                </c:pt>
                <c:pt idx="111">
                  <c:v>0.0339</c:v>
                </c:pt>
                <c:pt idx="112">
                  <c:v>0.0321</c:v>
                </c:pt>
                <c:pt idx="113">
                  <c:v>0.0322</c:v>
                </c:pt>
                <c:pt idx="114">
                  <c:v>0.0323</c:v>
                </c:pt>
                <c:pt idx="115">
                  <c:v>0.0325</c:v>
                </c:pt>
                <c:pt idx="116">
                  <c:v>0.0336</c:v>
                </c:pt>
                <c:pt idx="117">
                  <c:v>0.0313</c:v>
                </c:pt>
                <c:pt idx="118">
                  <c:v>0.0317</c:v>
                </c:pt>
                <c:pt idx="119">
                  <c:v>0.0315</c:v>
                </c:pt>
                <c:pt idx="120">
                  <c:v>0.0298</c:v>
                </c:pt>
                <c:pt idx="121">
                  <c:v>0.0307</c:v>
                </c:pt>
                <c:pt idx="122">
                  <c:v>0.0297</c:v>
                </c:pt>
                <c:pt idx="123">
                  <c:v>0.0294</c:v>
                </c:pt>
                <c:pt idx="124">
                  <c:v>0.0311</c:v>
                </c:pt>
                <c:pt idx="125">
                  <c:v>0.0321</c:v>
                </c:pt>
                <c:pt idx="126">
                  <c:v>0.0317</c:v>
                </c:pt>
                <c:pt idx="127">
                  <c:v>0.0306</c:v>
                </c:pt>
                <c:pt idx="128">
                  <c:v>0.0308</c:v>
                </c:pt>
                <c:pt idx="129">
                  <c:v>0.0298</c:v>
                </c:pt>
                <c:pt idx="130">
                  <c:v>0.0318</c:v>
                </c:pt>
                <c:pt idx="131">
                  <c:v>0.0324</c:v>
                </c:pt>
                <c:pt idx="132">
                  <c:v>0.0345</c:v>
                </c:pt>
                <c:pt idx="133">
                  <c:v>0.0331</c:v>
                </c:pt>
                <c:pt idx="134">
                  <c:v>0.0332</c:v>
                </c:pt>
                <c:pt idx="135">
                  <c:v>0.0326</c:v>
                </c:pt>
                <c:pt idx="136">
                  <c:v>0.0325</c:v>
                </c:pt>
                <c:pt idx="137">
                  <c:v>0.0321</c:v>
                </c:pt>
                <c:pt idx="138">
                  <c:v>0.0313</c:v>
                </c:pt>
                <c:pt idx="139">
                  <c:v>0.0312</c:v>
                </c:pt>
                <c:pt idx="140">
                  <c:v>0.0312</c:v>
                </c:pt>
                <c:pt idx="141">
                  <c:v>0.0313</c:v>
                </c:pt>
                <c:pt idx="142">
                  <c:v>0.0341</c:v>
                </c:pt>
                <c:pt idx="143">
                  <c:v>0.0368</c:v>
                </c:pt>
                <c:pt idx="144">
                  <c:v>0.0364</c:v>
                </c:pt>
                <c:pt idx="145">
                  <c:v>0.0364</c:v>
                </c:pt>
                <c:pt idx="146">
                  <c:v>0.037</c:v>
                </c:pt>
                <c:pt idx="147">
                  <c:v>0.0361</c:v>
                </c:pt>
                <c:pt idx="148">
                  <c:v>0.0358</c:v>
                </c:pt>
                <c:pt idx="149">
                  <c:v>0.0354</c:v>
                </c:pt>
                <c:pt idx="150">
                  <c:v>0.0358</c:v>
                </c:pt>
                <c:pt idx="151">
                  <c:v>0.0352</c:v>
                </c:pt>
                <c:pt idx="152">
                  <c:v>0.0349</c:v>
                </c:pt>
                <c:pt idx="153">
                  <c:v>0.0358</c:v>
                </c:pt>
                <c:pt idx="154">
                  <c:v>0.0362</c:v>
                </c:pt>
                <c:pt idx="155">
                  <c:v>0.0369</c:v>
                </c:pt>
                <c:pt idx="156">
                  <c:v>0.0377</c:v>
                </c:pt>
                <c:pt idx="157">
                  <c:v>0.04</c:v>
                </c:pt>
                <c:pt idx="158">
                  <c:v>0.0414</c:v>
                </c:pt>
                <c:pt idx="159">
                  <c:v>0.0414</c:v>
                </c:pt>
                <c:pt idx="160">
                  <c:v>0.0432</c:v>
                </c:pt>
                <c:pt idx="161">
                  <c:v>0.0431</c:v>
                </c:pt>
                <c:pt idx="162">
                  <c:v>0.0431</c:v>
                </c:pt>
                <c:pt idx="163">
                  <c:v>0.0432</c:v>
                </c:pt>
                <c:pt idx="164">
                  <c:v>0.0435</c:v>
                </c:pt>
                <c:pt idx="165">
                  <c:v>0.0447</c:v>
                </c:pt>
                <c:pt idx="166">
                  <c:v>0.0458</c:v>
                </c:pt>
                <c:pt idx="167">
                  <c:v>0.0457</c:v>
                </c:pt>
                <c:pt idx="168">
                  <c:v>0.0433</c:v>
                </c:pt>
                <c:pt idx="169">
                  <c:v>0.0421</c:v>
                </c:pt>
                <c:pt idx="170">
                  <c:v>0.0413</c:v>
                </c:pt>
                <c:pt idx="171">
                  <c:v>0.0404</c:v>
                </c:pt>
                <c:pt idx="172">
                  <c:v>0.0396</c:v>
                </c:pt>
                <c:pt idx="173">
                  <c:v>0.0375</c:v>
                </c:pt>
                <c:pt idx="174">
                  <c:v>0.0367</c:v>
                </c:pt>
                <c:pt idx="175">
                  <c:v>0.0355</c:v>
                </c:pt>
                <c:pt idx="176">
                  <c:v>0.0357</c:v>
                </c:pt>
              </c:numCache>
            </c:numRef>
          </c:val>
          <c:smooth val="0"/>
        </c:ser>
        <c:ser>
          <c:idx val="2"/>
          <c:order val="2"/>
          <c:tx>
            <c:v>5Yr Auto</c:v>
          </c:tx>
          <c:marker>
            <c:symbol val="none"/>
          </c:marker>
          <c:cat>
            <c:strRef>
              <c:f>RVAL!$C$4:$C$180</c:f>
              <c:strCache>
                <c:ptCount val="169"/>
                <c:pt idx="0">
                  <c:v>05</c:v>
                </c:pt>
                <c:pt idx="12">
                  <c:v>06</c:v>
                </c:pt>
                <c:pt idx="24">
                  <c:v>07</c:v>
                </c:pt>
                <c:pt idx="36">
                  <c:v>08</c:v>
                </c:pt>
                <c:pt idx="48">
                  <c:v>09</c:v>
                </c:pt>
                <c:pt idx="60">
                  <c:v>10</c:v>
                </c:pt>
                <c:pt idx="72">
                  <c:v>11</c:v>
                </c:pt>
                <c:pt idx="84">
                  <c:v>12</c:v>
                </c:pt>
                <c:pt idx="96">
                  <c:v>13</c:v>
                </c:pt>
                <c:pt idx="108">
                  <c:v>14</c:v>
                </c:pt>
                <c:pt idx="120">
                  <c:v>15</c:v>
                </c:pt>
                <c:pt idx="132">
                  <c:v>16</c:v>
                </c:pt>
                <c:pt idx="144">
                  <c:v>17</c:v>
                </c:pt>
                <c:pt idx="156">
                  <c:v>18</c:v>
                </c:pt>
                <c:pt idx="168">
                  <c:v>19 </c:v>
                </c:pt>
              </c:strCache>
            </c:strRef>
          </c:cat>
          <c:val>
            <c:numRef>
              <c:f>RVAL!$F$4:$F$180</c:f>
              <c:numCache>
                <c:formatCode>0.00%</c:formatCode>
                <c:ptCount val="177"/>
                <c:pt idx="0">
                  <c:v>0.0612</c:v>
                </c:pt>
                <c:pt idx="1">
                  <c:v>0.0625</c:v>
                </c:pt>
                <c:pt idx="2">
                  <c:v>0.064</c:v>
                </c:pt>
                <c:pt idx="3">
                  <c:v>0.0635</c:v>
                </c:pt>
                <c:pt idx="4">
                  <c:v>0.0631</c:v>
                </c:pt>
                <c:pt idx="5">
                  <c:v>0.0575</c:v>
                </c:pt>
                <c:pt idx="6">
                  <c:v>0.0575</c:v>
                </c:pt>
                <c:pt idx="7">
                  <c:v>0.0588</c:v>
                </c:pt>
                <c:pt idx="8">
                  <c:v>0.0588</c:v>
                </c:pt>
                <c:pt idx="9">
                  <c:v>0.06</c:v>
                </c:pt>
                <c:pt idx="10">
                  <c:v>0.0612</c:v>
                </c:pt>
                <c:pt idx="11">
                  <c:v>0.0625</c:v>
                </c:pt>
                <c:pt idx="12">
                  <c:v>0.0625</c:v>
                </c:pt>
                <c:pt idx="13">
                  <c:v>0.0625</c:v>
                </c:pt>
                <c:pt idx="14">
                  <c:v>0.063</c:v>
                </c:pt>
                <c:pt idx="15">
                  <c:v>0.0637</c:v>
                </c:pt>
                <c:pt idx="16">
                  <c:v>0.0637</c:v>
                </c:pt>
                <c:pt idx="17">
                  <c:v>0.065</c:v>
                </c:pt>
                <c:pt idx="18">
                  <c:v>0.066</c:v>
                </c:pt>
                <c:pt idx="19">
                  <c:v>0.0647</c:v>
                </c:pt>
                <c:pt idx="20">
                  <c:v>0.0618</c:v>
                </c:pt>
                <c:pt idx="21">
                  <c:v>0.062</c:v>
                </c:pt>
                <c:pt idx="22">
                  <c:v>0.061</c:v>
                </c:pt>
                <c:pt idx="23">
                  <c:v>0.0612</c:v>
                </c:pt>
                <c:pt idx="24">
                  <c:v>0.0632</c:v>
                </c:pt>
                <c:pt idx="25">
                  <c:v>0.063</c:v>
                </c:pt>
                <c:pt idx="26">
                  <c:v>0.061</c:v>
                </c:pt>
                <c:pt idx="27">
                  <c:v>0.0614</c:v>
                </c:pt>
                <c:pt idx="28">
                  <c:v>0.062</c:v>
                </c:pt>
                <c:pt idx="29">
                  <c:v>0.0635</c:v>
                </c:pt>
                <c:pt idx="30">
                  <c:v>0.0619</c:v>
                </c:pt>
                <c:pt idx="31">
                  <c:v>0.0595</c:v>
                </c:pt>
                <c:pt idx="32">
                  <c:v>0.0567</c:v>
                </c:pt>
                <c:pt idx="33">
                  <c:v>0.0578</c:v>
                </c:pt>
                <c:pt idx="34">
                  <c:v>0.0573</c:v>
                </c:pt>
                <c:pt idx="35">
                  <c:v>0.058</c:v>
                </c:pt>
                <c:pt idx="36">
                  <c:v>0.0575</c:v>
                </c:pt>
                <c:pt idx="37">
                  <c:v>0.0567</c:v>
                </c:pt>
                <c:pt idx="38">
                  <c:v>0.0565</c:v>
                </c:pt>
                <c:pt idx="39">
                  <c:v>0.058</c:v>
                </c:pt>
                <c:pt idx="40">
                  <c:v>0.0579</c:v>
                </c:pt>
                <c:pt idx="41">
                  <c:v>0.0582</c:v>
                </c:pt>
                <c:pt idx="42">
                  <c:v>0.0587</c:v>
                </c:pt>
                <c:pt idx="43">
                  <c:v>0.0589</c:v>
                </c:pt>
                <c:pt idx="44">
                  <c:v>0.058</c:v>
                </c:pt>
                <c:pt idx="45">
                  <c:v>0.0588</c:v>
                </c:pt>
                <c:pt idx="46">
                  <c:v>0.0588</c:v>
                </c:pt>
                <c:pt idx="47">
                  <c:v>0.055</c:v>
                </c:pt>
                <c:pt idx="48">
                  <c:v>0.0525</c:v>
                </c:pt>
                <c:pt idx="49">
                  <c:v>0.05</c:v>
                </c:pt>
                <c:pt idx="50">
                  <c:v>0.0485</c:v>
                </c:pt>
                <c:pt idx="51">
                  <c:v>0.0463</c:v>
                </c:pt>
                <c:pt idx="52">
                  <c:v>0.0462</c:v>
                </c:pt>
                <c:pt idx="53">
                  <c:v>0.0482</c:v>
                </c:pt>
                <c:pt idx="54">
                  <c:v>0.0487</c:v>
                </c:pt>
                <c:pt idx="55">
                  <c:v>0.0471</c:v>
                </c:pt>
                <c:pt idx="56">
                  <c:v>0.0465</c:v>
                </c:pt>
                <c:pt idx="57">
                  <c:v>0.0475</c:v>
                </c:pt>
                <c:pt idx="58">
                  <c:v>0.047</c:v>
                </c:pt>
                <c:pt idx="59">
                  <c:v>0.0461</c:v>
                </c:pt>
                <c:pt idx="60">
                  <c:v>0.0461</c:v>
                </c:pt>
                <c:pt idx="61">
                  <c:v>0.046</c:v>
                </c:pt>
                <c:pt idx="62">
                  <c:v>0.0468</c:v>
                </c:pt>
                <c:pt idx="63">
                  <c:v>0.0463</c:v>
                </c:pt>
                <c:pt idx="64">
                  <c:v>0.0462</c:v>
                </c:pt>
                <c:pt idx="65">
                  <c:v>0.0482</c:v>
                </c:pt>
                <c:pt idx="66">
                  <c:v>0.0472</c:v>
                </c:pt>
                <c:pt idx="67">
                  <c:v>0.0485</c:v>
                </c:pt>
                <c:pt idx="68">
                  <c:v>0.0465</c:v>
                </c:pt>
                <c:pt idx="69">
                  <c:v>0.0348</c:v>
                </c:pt>
                <c:pt idx="70">
                  <c:v>0.0342</c:v>
                </c:pt>
                <c:pt idx="71">
                  <c:v>0.0349</c:v>
                </c:pt>
                <c:pt idx="72">
                  <c:v>0.0427</c:v>
                </c:pt>
                <c:pt idx="73">
                  <c:v>0.042</c:v>
                </c:pt>
                <c:pt idx="74">
                  <c:v>0.041</c:v>
                </c:pt>
                <c:pt idx="75">
                  <c:v>0.0403</c:v>
                </c:pt>
                <c:pt idx="76">
                  <c:v>0.0397</c:v>
                </c:pt>
                <c:pt idx="77">
                  <c:v>0.0391</c:v>
                </c:pt>
                <c:pt idx="78">
                  <c:v>0.0385</c:v>
                </c:pt>
                <c:pt idx="79">
                  <c:v>0.0381</c:v>
                </c:pt>
                <c:pt idx="80">
                  <c:v>0.0373</c:v>
                </c:pt>
                <c:pt idx="81">
                  <c:v>0.038</c:v>
                </c:pt>
                <c:pt idx="82">
                  <c:v>0.0358</c:v>
                </c:pt>
                <c:pt idx="83">
                  <c:v>0.0354</c:v>
                </c:pt>
                <c:pt idx="84">
                  <c:v>0.0353</c:v>
                </c:pt>
                <c:pt idx="85">
                  <c:v>0.0347</c:v>
                </c:pt>
                <c:pt idx="86">
                  <c:v>0.0339</c:v>
                </c:pt>
                <c:pt idx="87">
                  <c:v>0.0332</c:v>
                </c:pt>
                <c:pt idx="88">
                  <c:v>0.0329</c:v>
                </c:pt>
                <c:pt idx="89">
                  <c:v>0.0324</c:v>
                </c:pt>
                <c:pt idx="90">
                  <c:v>0.0319</c:v>
                </c:pt>
                <c:pt idx="91">
                  <c:v>0.0317</c:v>
                </c:pt>
                <c:pt idx="92">
                  <c:v>0.0315</c:v>
                </c:pt>
                <c:pt idx="93">
                  <c:v>0.0312</c:v>
                </c:pt>
                <c:pt idx="94">
                  <c:v>0.0309</c:v>
                </c:pt>
                <c:pt idx="95">
                  <c:v>0.0306</c:v>
                </c:pt>
                <c:pt idx="96">
                  <c:v>0.0304</c:v>
                </c:pt>
                <c:pt idx="97">
                  <c:v>0.03</c:v>
                </c:pt>
                <c:pt idx="98">
                  <c:v>0.0296</c:v>
                </c:pt>
                <c:pt idx="99">
                  <c:v>0.0291</c:v>
                </c:pt>
                <c:pt idx="100">
                  <c:v>0.0288</c:v>
                </c:pt>
                <c:pt idx="101">
                  <c:v>0.0302</c:v>
                </c:pt>
                <c:pt idx="102">
                  <c:v>0.0297</c:v>
                </c:pt>
                <c:pt idx="103">
                  <c:v>0.03</c:v>
                </c:pt>
                <c:pt idx="104">
                  <c:v>0.031</c:v>
                </c:pt>
                <c:pt idx="105">
                  <c:v>0.03</c:v>
                </c:pt>
                <c:pt idx="106">
                  <c:v>0.03</c:v>
                </c:pt>
                <c:pt idx="107">
                  <c:v>0.0268</c:v>
                </c:pt>
                <c:pt idx="108">
                  <c:v>0.0268</c:v>
                </c:pt>
                <c:pt idx="109">
                  <c:v>0.0265</c:v>
                </c:pt>
                <c:pt idx="110">
                  <c:v>0.0265</c:v>
                </c:pt>
                <c:pt idx="111">
                  <c:v>0.0265</c:v>
                </c:pt>
                <c:pt idx="112">
                  <c:v>0.0265</c:v>
                </c:pt>
                <c:pt idx="113">
                  <c:v>0.0263</c:v>
                </c:pt>
                <c:pt idx="114">
                  <c:v>0.0263</c:v>
                </c:pt>
                <c:pt idx="115">
                  <c:v>0.0263</c:v>
                </c:pt>
                <c:pt idx="116">
                  <c:v>0.0263</c:v>
                </c:pt>
                <c:pt idx="117">
                  <c:v>0.0263</c:v>
                </c:pt>
                <c:pt idx="118">
                  <c:v>0.0263</c:v>
                </c:pt>
                <c:pt idx="119">
                  <c:v>0.0263</c:v>
                </c:pt>
                <c:pt idx="120">
                  <c:v>0.0263</c:v>
                </c:pt>
                <c:pt idx="121">
                  <c:v>0.0263</c:v>
                </c:pt>
                <c:pt idx="122">
                  <c:v>0.0263</c:v>
                </c:pt>
                <c:pt idx="123">
                  <c:v>0.0263</c:v>
                </c:pt>
                <c:pt idx="124">
                  <c:v>0.0263</c:v>
                </c:pt>
                <c:pt idx="125">
                  <c:v>0.0263</c:v>
                </c:pt>
                <c:pt idx="126">
                  <c:v>0.0263</c:v>
                </c:pt>
                <c:pt idx="127">
                  <c:v>0.0263</c:v>
                </c:pt>
                <c:pt idx="128">
                  <c:v>0.0265</c:v>
                </c:pt>
                <c:pt idx="129">
                  <c:v>0.0264</c:v>
                </c:pt>
                <c:pt idx="130">
                  <c:v>0.0264</c:v>
                </c:pt>
                <c:pt idx="131">
                  <c:v>0.0266</c:v>
                </c:pt>
                <c:pt idx="132">
                  <c:v>0.0268</c:v>
                </c:pt>
                <c:pt idx="133">
                  <c:v>0.0269</c:v>
                </c:pt>
                <c:pt idx="134">
                  <c:v>0.0268</c:v>
                </c:pt>
                <c:pt idx="135">
                  <c:v>0.0269</c:v>
                </c:pt>
                <c:pt idx="136">
                  <c:v>0.0268</c:v>
                </c:pt>
                <c:pt idx="137">
                  <c:v>0.0268</c:v>
                </c:pt>
                <c:pt idx="138">
                  <c:v>0.0268</c:v>
                </c:pt>
                <c:pt idx="139">
                  <c:v>0.0268</c:v>
                </c:pt>
                <c:pt idx="140">
                  <c:v>0.0267</c:v>
                </c:pt>
                <c:pt idx="141">
                  <c:v>0.0267</c:v>
                </c:pt>
                <c:pt idx="142">
                  <c:v>0.0268</c:v>
                </c:pt>
                <c:pt idx="143">
                  <c:v>0.0268</c:v>
                </c:pt>
                <c:pt idx="144">
                  <c:v>0.0273</c:v>
                </c:pt>
                <c:pt idx="145">
                  <c:v>0.0273</c:v>
                </c:pt>
                <c:pt idx="146">
                  <c:v>0.0275</c:v>
                </c:pt>
                <c:pt idx="147">
                  <c:v>0.0279</c:v>
                </c:pt>
                <c:pt idx="148">
                  <c:v>0.0281</c:v>
                </c:pt>
                <c:pt idx="149">
                  <c:v>0.0282</c:v>
                </c:pt>
                <c:pt idx="150">
                  <c:v>0.0285</c:v>
                </c:pt>
                <c:pt idx="151">
                  <c:v>0.0287</c:v>
                </c:pt>
                <c:pt idx="152">
                  <c:v>0.0288</c:v>
                </c:pt>
                <c:pt idx="153">
                  <c:v>0.0291</c:v>
                </c:pt>
                <c:pt idx="154">
                  <c:v>0.0292</c:v>
                </c:pt>
                <c:pt idx="155">
                  <c:v>0.0295</c:v>
                </c:pt>
                <c:pt idx="156">
                  <c:v>0.0297</c:v>
                </c:pt>
                <c:pt idx="157">
                  <c:v>0.0301</c:v>
                </c:pt>
                <c:pt idx="158">
                  <c:v>0.0304</c:v>
                </c:pt>
                <c:pt idx="159">
                  <c:v>0.0307</c:v>
                </c:pt>
                <c:pt idx="160">
                  <c:v>0.0315</c:v>
                </c:pt>
                <c:pt idx="161">
                  <c:v>0.0318</c:v>
                </c:pt>
                <c:pt idx="162">
                  <c:v>0.0332</c:v>
                </c:pt>
                <c:pt idx="163">
                  <c:v>0.0339</c:v>
                </c:pt>
                <c:pt idx="164">
                  <c:v>0.0344</c:v>
                </c:pt>
                <c:pt idx="165">
                  <c:v>0.0351</c:v>
                </c:pt>
                <c:pt idx="166">
                  <c:v>0.0355</c:v>
                </c:pt>
                <c:pt idx="167">
                  <c:v>0.0361</c:v>
                </c:pt>
                <c:pt idx="168">
                  <c:v>0.0371</c:v>
                </c:pt>
                <c:pt idx="169">
                  <c:v>0.0377</c:v>
                </c:pt>
                <c:pt idx="170">
                  <c:v>0.0378</c:v>
                </c:pt>
                <c:pt idx="171">
                  <c:v>0.0378</c:v>
                </c:pt>
                <c:pt idx="172">
                  <c:v>0.0376</c:v>
                </c:pt>
                <c:pt idx="173">
                  <c:v>0.0375</c:v>
                </c:pt>
                <c:pt idx="174">
                  <c:v>0.0373</c:v>
                </c:pt>
                <c:pt idx="175">
                  <c:v>0.0369</c:v>
                </c:pt>
                <c:pt idx="176">
                  <c:v>0.0366</c:v>
                </c:pt>
              </c:numCache>
            </c:numRef>
          </c:val>
          <c:smooth val="0"/>
        </c:ser>
        <c:ser>
          <c:idx val="3"/>
          <c:order val="3"/>
          <c:tx>
            <c:v>Fed Funds</c:v>
          </c:tx>
          <c:spPr>
            <a:ln w="25400">
              <a:solidFill>
                <a:schemeClr val="tx1"/>
              </a:solidFill>
            </a:ln>
          </c:spPr>
          <c:marker>
            <c:symbol val="none"/>
          </c:marker>
          <c:cat>
            <c:strRef>
              <c:f>RVAL!$C$4:$C$180</c:f>
              <c:strCache>
                <c:ptCount val="169"/>
                <c:pt idx="0">
                  <c:v>05</c:v>
                </c:pt>
                <c:pt idx="12">
                  <c:v>06</c:v>
                </c:pt>
                <c:pt idx="24">
                  <c:v>07</c:v>
                </c:pt>
                <c:pt idx="36">
                  <c:v>08</c:v>
                </c:pt>
                <c:pt idx="48">
                  <c:v>09</c:v>
                </c:pt>
                <c:pt idx="60">
                  <c:v>10</c:v>
                </c:pt>
                <c:pt idx="72">
                  <c:v>11</c:v>
                </c:pt>
                <c:pt idx="84">
                  <c:v>12</c:v>
                </c:pt>
                <c:pt idx="96">
                  <c:v>13</c:v>
                </c:pt>
                <c:pt idx="108">
                  <c:v>14</c:v>
                </c:pt>
                <c:pt idx="120">
                  <c:v>15</c:v>
                </c:pt>
                <c:pt idx="132">
                  <c:v>16</c:v>
                </c:pt>
                <c:pt idx="144">
                  <c:v>17</c:v>
                </c:pt>
                <c:pt idx="156">
                  <c:v>18</c:v>
                </c:pt>
                <c:pt idx="168">
                  <c:v>19 </c:v>
                </c:pt>
              </c:strCache>
            </c:strRef>
          </c:cat>
          <c:val>
            <c:numRef>
              <c:f>RVAL!$K$4:$K$180</c:f>
              <c:numCache>
                <c:formatCode>0.00%</c:formatCode>
                <c:ptCount val="177"/>
                <c:pt idx="0">
                  <c:v>0.0228</c:v>
                </c:pt>
                <c:pt idx="1">
                  <c:v>0.025</c:v>
                </c:pt>
                <c:pt idx="2">
                  <c:v>0.0263</c:v>
                </c:pt>
                <c:pt idx="3">
                  <c:v>0.0279</c:v>
                </c:pt>
                <c:pt idx="4">
                  <c:v>0.03</c:v>
                </c:pt>
                <c:pt idx="5">
                  <c:v>0.0304</c:v>
                </c:pt>
                <c:pt idx="6">
                  <c:v>0.0326</c:v>
                </c:pt>
                <c:pt idx="7">
                  <c:v>0.035</c:v>
                </c:pt>
                <c:pt idx="8">
                  <c:v>0.0362</c:v>
                </c:pt>
                <c:pt idx="9">
                  <c:v>0.0378</c:v>
                </c:pt>
                <c:pt idx="10">
                  <c:v>0.04</c:v>
                </c:pt>
                <c:pt idx="11">
                  <c:v>0.0416</c:v>
                </c:pt>
                <c:pt idx="12">
                  <c:v>0.0429</c:v>
                </c:pt>
                <c:pt idx="13">
                  <c:v>0.0449</c:v>
                </c:pt>
                <c:pt idx="14">
                  <c:v>0.0459</c:v>
                </c:pt>
                <c:pt idx="15">
                  <c:v>0.0479</c:v>
                </c:pt>
                <c:pt idx="16">
                  <c:v>0.0494</c:v>
                </c:pt>
                <c:pt idx="17">
                  <c:v>0.0499</c:v>
                </c:pt>
                <c:pt idx="18">
                  <c:v>0.0524</c:v>
                </c:pt>
                <c:pt idx="19">
                  <c:v>0.0525</c:v>
                </c:pt>
                <c:pt idx="20">
                  <c:v>0.0525</c:v>
                </c:pt>
                <c:pt idx="21">
                  <c:v>0.0525</c:v>
                </c:pt>
                <c:pt idx="22">
                  <c:v>0.0525</c:v>
                </c:pt>
                <c:pt idx="23">
                  <c:v>0.0524</c:v>
                </c:pt>
                <c:pt idx="24">
                  <c:v>0.0525</c:v>
                </c:pt>
                <c:pt idx="25">
                  <c:v>0.0526</c:v>
                </c:pt>
                <c:pt idx="26">
                  <c:v>0.0526</c:v>
                </c:pt>
                <c:pt idx="27">
                  <c:v>0.0525</c:v>
                </c:pt>
                <c:pt idx="28">
                  <c:v>0.0525</c:v>
                </c:pt>
                <c:pt idx="29">
                  <c:v>0.0525</c:v>
                </c:pt>
                <c:pt idx="30">
                  <c:v>0.0526</c:v>
                </c:pt>
                <c:pt idx="31">
                  <c:v>0.0502</c:v>
                </c:pt>
                <c:pt idx="32">
                  <c:v>0.0494</c:v>
                </c:pt>
                <c:pt idx="33">
                  <c:v>0.0476</c:v>
                </c:pt>
                <c:pt idx="34">
                  <c:v>0.0449</c:v>
                </c:pt>
                <c:pt idx="35">
                  <c:v>0.0424</c:v>
                </c:pt>
                <c:pt idx="36">
                  <c:v>0.0394</c:v>
                </c:pt>
                <c:pt idx="37">
                  <c:v>0.0298</c:v>
                </c:pt>
                <c:pt idx="38">
                  <c:v>0.0261</c:v>
                </c:pt>
                <c:pt idx="39">
                  <c:v>0.0228</c:v>
                </c:pt>
                <c:pt idx="40">
                  <c:v>0.0199</c:v>
                </c:pt>
                <c:pt idx="41">
                  <c:v>0.02</c:v>
                </c:pt>
                <c:pt idx="42">
                  <c:v>0.0202</c:v>
                </c:pt>
                <c:pt idx="43">
                  <c:v>0.0199</c:v>
                </c:pt>
                <c:pt idx="44">
                  <c:v>0.0181</c:v>
                </c:pt>
                <c:pt idx="45">
                  <c:v>0.0097</c:v>
                </c:pt>
                <c:pt idx="46">
                  <c:v>0.0039</c:v>
                </c:pt>
                <c:pt idx="47">
                  <c:v>0.0011</c:v>
                </c:pt>
                <c:pt idx="48">
                  <c:v>0.0019</c:v>
                </c:pt>
                <c:pt idx="49">
                  <c:v>0.0022</c:v>
                </c:pt>
                <c:pt idx="50">
                  <c:v>0.0018</c:v>
                </c:pt>
                <c:pt idx="51">
                  <c:v>0.0013</c:v>
                </c:pt>
                <c:pt idx="52">
                  <c:v>0.0018</c:v>
                </c:pt>
                <c:pt idx="53">
                  <c:v>0.0017</c:v>
                </c:pt>
                <c:pt idx="54">
                  <c:v>0.0015</c:v>
                </c:pt>
                <c:pt idx="55">
                  <c:v>0.0013</c:v>
                </c:pt>
                <c:pt idx="56">
                  <c:v>0.0013</c:v>
                </c:pt>
                <c:pt idx="57">
                  <c:v>0.0011</c:v>
                </c:pt>
                <c:pt idx="58">
                  <c:v>0.0012</c:v>
                </c:pt>
                <c:pt idx="59">
                  <c:v>0.0012</c:v>
                </c:pt>
                <c:pt idx="60">
                  <c:v>0.0012</c:v>
                </c:pt>
                <c:pt idx="61">
                  <c:v>0.0012</c:v>
                </c:pt>
                <c:pt idx="62">
                  <c:v>0.0014</c:v>
                </c:pt>
                <c:pt idx="63">
                  <c:v>0.0013</c:v>
                </c:pt>
                <c:pt idx="64">
                  <c:v>0.0018</c:v>
                </c:pt>
                <c:pt idx="65">
                  <c:v>0.0017</c:v>
                </c:pt>
                <c:pt idx="66">
                  <c:v>0.0015</c:v>
                </c:pt>
                <c:pt idx="67">
                  <c:v>0.0016</c:v>
                </c:pt>
                <c:pt idx="68">
                  <c:v>0.0018</c:v>
                </c:pt>
                <c:pt idx="69">
                  <c:v>0.0019</c:v>
                </c:pt>
                <c:pt idx="70">
                  <c:v>0.002</c:v>
                </c:pt>
                <c:pt idx="71">
                  <c:v>0.0019</c:v>
                </c:pt>
                <c:pt idx="72">
                  <c:v>0.0018</c:v>
                </c:pt>
                <c:pt idx="73">
                  <c:v>0.0015</c:v>
                </c:pt>
                <c:pt idx="74">
                  <c:v>0.001</c:v>
                </c:pt>
                <c:pt idx="75">
                  <c:v>0.0009</c:v>
                </c:pt>
                <c:pt idx="76">
                  <c:v>0.0009</c:v>
                </c:pt>
                <c:pt idx="77">
                  <c:v>0.0008</c:v>
                </c:pt>
                <c:pt idx="78">
                  <c:v>0.0007</c:v>
                </c:pt>
                <c:pt idx="79">
                  <c:v>0.001</c:v>
                </c:pt>
                <c:pt idx="80">
                  <c:v>0.0008</c:v>
                </c:pt>
                <c:pt idx="81">
                  <c:v>0.0007</c:v>
                </c:pt>
                <c:pt idx="82">
                  <c:v>0.0008</c:v>
                </c:pt>
                <c:pt idx="83">
                  <c:v>0.0007</c:v>
                </c:pt>
                <c:pt idx="84">
                  <c:v>0.0009</c:v>
                </c:pt>
                <c:pt idx="85">
                  <c:v>0.001</c:v>
                </c:pt>
                <c:pt idx="86">
                  <c:v>0.0014</c:v>
                </c:pt>
                <c:pt idx="87">
                  <c:v>0.0014</c:v>
                </c:pt>
                <c:pt idx="88">
                  <c:v>0.0015</c:v>
                </c:pt>
                <c:pt idx="89">
                  <c:v>0.0015</c:v>
                </c:pt>
                <c:pt idx="90">
                  <c:v>0.0014</c:v>
                </c:pt>
                <c:pt idx="91">
                  <c:v>0.0013</c:v>
                </c:pt>
                <c:pt idx="92">
                  <c:v>0.0014</c:v>
                </c:pt>
                <c:pt idx="93">
                  <c:v>0.0016</c:v>
                </c:pt>
                <c:pt idx="94">
                  <c:v>0.0016</c:v>
                </c:pt>
                <c:pt idx="95">
                  <c:v>0.0017</c:v>
                </c:pt>
                <c:pt idx="96">
                  <c:v>0.0015</c:v>
                </c:pt>
                <c:pt idx="97">
                  <c:v>0.0016</c:v>
                </c:pt>
                <c:pt idx="98">
                  <c:v>0.0016</c:v>
                </c:pt>
                <c:pt idx="99">
                  <c:v>0.0013</c:v>
                </c:pt>
                <c:pt idx="100">
                  <c:v>0.0008</c:v>
                </c:pt>
                <c:pt idx="101">
                  <c:v>0.001</c:v>
                </c:pt>
                <c:pt idx="102">
                  <c:v>0.0009</c:v>
                </c:pt>
                <c:pt idx="103">
                  <c:v>0.0008</c:v>
                </c:pt>
                <c:pt idx="104">
                  <c:v>0.0008</c:v>
                </c:pt>
                <c:pt idx="105">
                  <c:v>0.0009</c:v>
                </c:pt>
                <c:pt idx="106">
                  <c:v>0.0008</c:v>
                </c:pt>
                <c:pt idx="107">
                  <c:v>0.0009</c:v>
                </c:pt>
                <c:pt idx="108">
                  <c:v>0.0007</c:v>
                </c:pt>
                <c:pt idx="109">
                  <c:v>0.0007</c:v>
                </c:pt>
                <c:pt idx="110">
                  <c:v>0.0008</c:v>
                </c:pt>
                <c:pt idx="111">
                  <c:v>0.0009</c:v>
                </c:pt>
                <c:pt idx="112">
                  <c:v>0.0009</c:v>
                </c:pt>
                <c:pt idx="113">
                  <c:v>0.001</c:v>
                </c:pt>
                <c:pt idx="114">
                  <c:v>0.0009</c:v>
                </c:pt>
                <c:pt idx="115">
                  <c:v>0.0009</c:v>
                </c:pt>
                <c:pt idx="116">
                  <c:v>0.0009</c:v>
                </c:pt>
                <c:pt idx="117">
                  <c:v>0.0009</c:v>
                </c:pt>
                <c:pt idx="118">
                  <c:v>0.0009</c:v>
                </c:pt>
                <c:pt idx="119">
                  <c:v>0.0012</c:v>
                </c:pt>
                <c:pt idx="120">
                  <c:v>0.0011</c:v>
                </c:pt>
                <c:pt idx="121">
                  <c:v>0.0011</c:v>
                </c:pt>
                <c:pt idx="122">
                  <c:v>0.0011</c:v>
                </c:pt>
                <c:pt idx="123">
                  <c:v>0.0012</c:v>
                </c:pt>
                <c:pt idx="124">
                  <c:v>0.0012</c:v>
                </c:pt>
                <c:pt idx="125">
                  <c:v>0.0013</c:v>
                </c:pt>
                <c:pt idx="126">
                  <c:v>0.0013</c:v>
                </c:pt>
                <c:pt idx="127">
                  <c:v>0.0014</c:v>
                </c:pt>
                <c:pt idx="128">
                  <c:v>0.0014</c:v>
                </c:pt>
                <c:pt idx="129">
                  <c:v>0.0012</c:v>
                </c:pt>
                <c:pt idx="130">
                  <c:v>0.0012</c:v>
                </c:pt>
                <c:pt idx="131">
                  <c:v>0.0024</c:v>
                </c:pt>
                <c:pt idx="132">
                  <c:v>0.0029</c:v>
                </c:pt>
                <c:pt idx="133">
                  <c:v>0.0029</c:v>
                </c:pt>
                <c:pt idx="134">
                  <c:v>0.0025</c:v>
                </c:pt>
                <c:pt idx="135">
                  <c:v>0.003</c:v>
                </c:pt>
                <c:pt idx="136">
                  <c:v>0.0029</c:v>
                </c:pt>
                <c:pt idx="137">
                  <c:v>0.003</c:v>
                </c:pt>
                <c:pt idx="138">
                  <c:v>0.003</c:v>
                </c:pt>
                <c:pt idx="139">
                  <c:v>0.003</c:v>
                </c:pt>
                <c:pt idx="140">
                  <c:v>0.0029</c:v>
                </c:pt>
                <c:pt idx="141">
                  <c:v>0.0031</c:v>
                </c:pt>
                <c:pt idx="142">
                  <c:v>0.0031</c:v>
                </c:pt>
                <c:pt idx="143">
                  <c:v>0.0055</c:v>
                </c:pt>
                <c:pt idx="144">
                  <c:v>0.0056</c:v>
                </c:pt>
                <c:pt idx="145">
                  <c:v>0.0055</c:v>
                </c:pt>
                <c:pt idx="146">
                  <c:v>0.0082</c:v>
                </c:pt>
                <c:pt idx="147">
                  <c:v>0.0091</c:v>
                </c:pt>
                <c:pt idx="148">
                  <c:v>0.0091</c:v>
                </c:pt>
                <c:pt idx="149">
                  <c:v>0.0106</c:v>
                </c:pt>
                <c:pt idx="150">
                  <c:v>0.0116</c:v>
                </c:pt>
                <c:pt idx="151">
                  <c:v>0.0116</c:v>
                </c:pt>
                <c:pt idx="152">
                  <c:v>0.0116</c:v>
                </c:pt>
                <c:pt idx="153">
                  <c:v>0.0116</c:v>
                </c:pt>
                <c:pt idx="154">
                  <c:v>0.0116</c:v>
                </c:pt>
                <c:pt idx="155">
                  <c:v>0.0133</c:v>
                </c:pt>
                <c:pt idx="156">
                  <c:v>0.0134</c:v>
                </c:pt>
                <c:pt idx="157">
                  <c:v>0.0135</c:v>
                </c:pt>
                <c:pt idx="158">
                  <c:v>0.0167</c:v>
                </c:pt>
                <c:pt idx="159">
                  <c:v>0.0169</c:v>
                </c:pt>
                <c:pt idx="160">
                  <c:v>0.017</c:v>
                </c:pt>
                <c:pt idx="161">
                  <c:v>0.017</c:v>
                </c:pt>
                <c:pt idx="162">
                  <c:v>0.0191</c:v>
                </c:pt>
                <c:pt idx="163">
                  <c:v>0.0191</c:v>
                </c:pt>
                <c:pt idx="164">
                  <c:v>0.0192</c:v>
                </c:pt>
                <c:pt idx="165">
                  <c:v>0.022</c:v>
                </c:pt>
                <c:pt idx="166">
                  <c:v>0.022</c:v>
                </c:pt>
                <c:pt idx="167">
                  <c:v>0.022</c:v>
                </c:pt>
                <c:pt idx="168">
                  <c:v>0.024</c:v>
                </c:pt>
                <c:pt idx="169">
                  <c:v>0.024</c:v>
                </c:pt>
                <c:pt idx="170">
                  <c:v>0.0241</c:v>
                </c:pt>
                <c:pt idx="171">
                  <c:v>0.0244</c:v>
                </c:pt>
                <c:pt idx="172">
                  <c:v>0.0239</c:v>
                </c:pt>
                <c:pt idx="173">
                  <c:v>0.024</c:v>
                </c:pt>
                <c:pt idx="174">
                  <c:v>0.024</c:v>
                </c:pt>
                <c:pt idx="175">
                  <c:v>0.0212</c:v>
                </c:pt>
                <c:pt idx="176">
                  <c:v>0.019</c:v>
                </c:pt>
              </c:numCache>
            </c:numRef>
          </c:val>
          <c:smooth val="0"/>
        </c:ser>
        <c:ser>
          <c:idx val="4"/>
          <c:order val="4"/>
          <c:tx>
            <c:v>3Yr UST</c:v>
          </c:tx>
          <c:spPr>
            <a:ln w="25400"/>
          </c:spPr>
          <c:marker>
            <c:symbol val="none"/>
          </c:marker>
          <c:cat>
            <c:strRef>
              <c:f>RVAL!$C$4:$C$180</c:f>
              <c:strCache>
                <c:ptCount val="169"/>
                <c:pt idx="0">
                  <c:v>05</c:v>
                </c:pt>
                <c:pt idx="12">
                  <c:v>06</c:v>
                </c:pt>
                <c:pt idx="24">
                  <c:v>07</c:v>
                </c:pt>
                <c:pt idx="36">
                  <c:v>08</c:v>
                </c:pt>
                <c:pt idx="48">
                  <c:v>09</c:v>
                </c:pt>
                <c:pt idx="60">
                  <c:v>10</c:v>
                </c:pt>
                <c:pt idx="72">
                  <c:v>11</c:v>
                </c:pt>
                <c:pt idx="84">
                  <c:v>12</c:v>
                </c:pt>
                <c:pt idx="96">
                  <c:v>13</c:v>
                </c:pt>
                <c:pt idx="108">
                  <c:v>14</c:v>
                </c:pt>
                <c:pt idx="120">
                  <c:v>15</c:v>
                </c:pt>
                <c:pt idx="132">
                  <c:v>16</c:v>
                </c:pt>
                <c:pt idx="144">
                  <c:v>17</c:v>
                </c:pt>
                <c:pt idx="156">
                  <c:v>18</c:v>
                </c:pt>
                <c:pt idx="168">
                  <c:v>19 </c:v>
                </c:pt>
              </c:strCache>
            </c:strRef>
          </c:cat>
          <c:val>
            <c:numRef>
              <c:f>RVAL!$I$4:$I$180</c:f>
              <c:numCache>
                <c:formatCode>0.00%</c:formatCode>
                <c:ptCount val="177"/>
                <c:pt idx="0">
                  <c:v>0.0339</c:v>
                </c:pt>
                <c:pt idx="1">
                  <c:v>0.0354</c:v>
                </c:pt>
                <c:pt idx="2">
                  <c:v>0.0391</c:v>
                </c:pt>
                <c:pt idx="3">
                  <c:v>0.0379</c:v>
                </c:pt>
                <c:pt idx="4">
                  <c:v>0.0372</c:v>
                </c:pt>
                <c:pt idx="5">
                  <c:v>0.0369</c:v>
                </c:pt>
                <c:pt idx="6">
                  <c:v>0.0391</c:v>
                </c:pt>
                <c:pt idx="7">
                  <c:v>0.0408</c:v>
                </c:pt>
                <c:pt idx="8">
                  <c:v>0.0396</c:v>
                </c:pt>
                <c:pt idx="9">
                  <c:v>0.0429</c:v>
                </c:pt>
                <c:pt idx="10">
                  <c:v>0.0443</c:v>
                </c:pt>
                <c:pt idx="11">
                  <c:v>0.0439</c:v>
                </c:pt>
                <c:pt idx="12">
                  <c:v>0.0435</c:v>
                </c:pt>
                <c:pt idx="13">
                  <c:v>0.0464</c:v>
                </c:pt>
                <c:pt idx="14">
                  <c:v>0.0474</c:v>
                </c:pt>
                <c:pt idx="15">
                  <c:v>0.0489</c:v>
                </c:pt>
                <c:pt idx="16">
                  <c:v>0.0497</c:v>
                </c:pt>
                <c:pt idx="17">
                  <c:v>0.0509</c:v>
                </c:pt>
                <c:pt idx="18">
                  <c:v>0.0507</c:v>
                </c:pt>
                <c:pt idx="19">
                  <c:v>0.0485</c:v>
                </c:pt>
                <c:pt idx="20">
                  <c:v>0.0469</c:v>
                </c:pt>
                <c:pt idx="21">
                  <c:v>0.0472</c:v>
                </c:pt>
                <c:pt idx="22">
                  <c:v>0.0464</c:v>
                </c:pt>
                <c:pt idx="23">
                  <c:v>0.0458</c:v>
                </c:pt>
                <c:pt idx="24">
                  <c:v>0.0479</c:v>
                </c:pt>
                <c:pt idx="25">
                  <c:v>0.0475</c:v>
                </c:pt>
                <c:pt idx="26">
                  <c:v>0.0451</c:v>
                </c:pt>
                <c:pt idx="27">
                  <c:v>0.046</c:v>
                </c:pt>
                <c:pt idx="28">
                  <c:v>0.0469</c:v>
                </c:pt>
                <c:pt idx="29">
                  <c:v>0.05</c:v>
                </c:pt>
                <c:pt idx="30">
                  <c:v>0.0482</c:v>
                </c:pt>
                <c:pt idx="31">
                  <c:v>0.0434</c:v>
                </c:pt>
                <c:pt idx="32">
                  <c:v>0.0406</c:v>
                </c:pt>
                <c:pt idx="33">
                  <c:v>0.0401</c:v>
                </c:pt>
                <c:pt idx="34">
                  <c:v>0.0335</c:v>
                </c:pt>
                <c:pt idx="35">
                  <c:v>0.0313</c:v>
                </c:pt>
                <c:pt idx="36">
                  <c:v>0.0251</c:v>
                </c:pt>
                <c:pt idx="37">
                  <c:v>0.0219</c:v>
                </c:pt>
                <c:pt idx="38">
                  <c:v>0.018</c:v>
                </c:pt>
                <c:pt idx="39">
                  <c:v>0.0223</c:v>
                </c:pt>
                <c:pt idx="40">
                  <c:v>0.0269</c:v>
                </c:pt>
                <c:pt idx="41">
                  <c:v>0.0308</c:v>
                </c:pt>
                <c:pt idx="42">
                  <c:v>0.0287</c:v>
                </c:pt>
                <c:pt idx="43">
                  <c:v>0.027</c:v>
                </c:pt>
                <c:pt idx="44">
                  <c:v>0.0232</c:v>
                </c:pt>
                <c:pt idx="45">
                  <c:v>0.0186</c:v>
                </c:pt>
                <c:pt idx="46">
                  <c:v>0.0151</c:v>
                </c:pt>
                <c:pt idx="47">
                  <c:v>0.0107</c:v>
                </c:pt>
                <c:pt idx="48">
                  <c:v>0.0113</c:v>
                </c:pt>
                <c:pt idx="49">
                  <c:v>0.0137</c:v>
                </c:pt>
                <c:pt idx="50">
                  <c:v>0.0131</c:v>
                </c:pt>
                <c:pt idx="51">
                  <c:v>0.0132</c:v>
                </c:pt>
                <c:pt idx="52">
                  <c:v>0.0139</c:v>
                </c:pt>
                <c:pt idx="53">
                  <c:v>0.0176</c:v>
                </c:pt>
                <c:pt idx="54">
                  <c:v>0.0155</c:v>
                </c:pt>
                <c:pt idx="55">
                  <c:v>0.0165</c:v>
                </c:pt>
                <c:pt idx="56">
                  <c:v>0.0148</c:v>
                </c:pt>
                <c:pt idx="57">
                  <c:v>0.0146</c:v>
                </c:pt>
                <c:pt idx="58">
                  <c:v>0.0132</c:v>
                </c:pt>
                <c:pt idx="59">
                  <c:v>0.0138</c:v>
                </c:pt>
                <c:pt idx="60">
                  <c:v>0.0149</c:v>
                </c:pt>
                <c:pt idx="61">
                  <c:v>0.014</c:v>
                </c:pt>
                <c:pt idx="62">
                  <c:v>0.0151</c:v>
                </c:pt>
                <c:pt idx="63">
                  <c:v>0.0164</c:v>
                </c:pt>
                <c:pt idx="64">
                  <c:v>0.0132</c:v>
                </c:pt>
                <c:pt idx="65">
                  <c:v>0.0117</c:v>
                </c:pt>
                <c:pt idx="66">
                  <c:v>0.0098</c:v>
                </c:pt>
                <c:pt idx="67">
                  <c:v>0.0078</c:v>
                </c:pt>
                <c:pt idx="68">
                  <c:v>0.0074</c:v>
                </c:pt>
                <c:pt idx="69">
                  <c:v>0.0057</c:v>
                </c:pt>
                <c:pt idx="70">
                  <c:v>0.0067</c:v>
                </c:pt>
                <c:pt idx="71">
                  <c:v>0.0099</c:v>
                </c:pt>
                <c:pt idx="72">
                  <c:v>0.0103</c:v>
                </c:pt>
                <c:pt idx="73">
                  <c:v>0.0128</c:v>
                </c:pt>
                <c:pt idx="74">
                  <c:v>0.0117</c:v>
                </c:pt>
                <c:pt idx="75">
                  <c:v>0.0121</c:v>
                </c:pt>
                <c:pt idx="76">
                  <c:v>0.0094</c:v>
                </c:pt>
                <c:pt idx="77">
                  <c:v>0.0071</c:v>
                </c:pt>
                <c:pt idx="78">
                  <c:v>0.0068</c:v>
                </c:pt>
                <c:pt idx="79">
                  <c:v>0.0038</c:v>
                </c:pt>
                <c:pt idx="80">
                  <c:v>0.0035</c:v>
                </c:pt>
                <c:pt idx="81">
                  <c:v>0.0047</c:v>
                </c:pt>
                <c:pt idx="82">
                  <c:v>0.0039</c:v>
                </c:pt>
                <c:pt idx="83">
                  <c:v>0.0039</c:v>
                </c:pt>
                <c:pt idx="84">
                  <c:v>0.0036</c:v>
                </c:pt>
                <c:pt idx="85">
                  <c:v>0.0038</c:v>
                </c:pt>
                <c:pt idx="86">
                  <c:v>0.0051</c:v>
                </c:pt>
                <c:pt idx="87">
                  <c:v>0.0043</c:v>
                </c:pt>
                <c:pt idx="88">
                  <c:v>0.0039</c:v>
                </c:pt>
                <c:pt idx="89">
                  <c:v>0.0039</c:v>
                </c:pt>
                <c:pt idx="90">
                  <c:v>0.0033</c:v>
                </c:pt>
                <c:pt idx="91">
                  <c:v>0.0037</c:v>
                </c:pt>
                <c:pt idx="92">
                  <c:v>0.0034</c:v>
                </c:pt>
                <c:pt idx="93">
                  <c:v>0.0037</c:v>
                </c:pt>
                <c:pt idx="94">
                  <c:v>0.0036</c:v>
                </c:pt>
                <c:pt idx="95">
                  <c:v>0.0035</c:v>
                </c:pt>
                <c:pt idx="96">
                  <c:v>0.0039</c:v>
                </c:pt>
                <c:pt idx="97">
                  <c:v>0.004</c:v>
                </c:pt>
                <c:pt idx="98">
                  <c:v>0.0039</c:v>
                </c:pt>
                <c:pt idx="99">
                  <c:v>0.0034</c:v>
                </c:pt>
                <c:pt idx="100">
                  <c:v>0.004</c:v>
                </c:pt>
                <c:pt idx="101">
                  <c:v>0.0058</c:v>
                </c:pt>
                <c:pt idx="102">
                  <c:v>0.0064</c:v>
                </c:pt>
                <c:pt idx="103">
                  <c:v>0.007</c:v>
                </c:pt>
                <c:pt idx="104">
                  <c:v>0.0078</c:v>
                </c:pt>
                <c:pt idx="105">
                  <c:v>0.0063</c:v>
                </c:pt>
                <c:pt idx="106">
                  <c:v>0.0058</c:v>
                </c:pt>
                <c:pt idx="107">
                  <c:v>0.0069</c:v>
                </c:pt>
                <c:pt idx="108">
                  <c:v>0.0078</c:v>
                </c:pt>
                <c:pt idx="109">
                  <c:v>0.0069</c:v>
                </c:pt>
                <c:pt idx="110">
                  <c:v>0.0082</c:v>
                </c:pt>
                <c:pt idx="111">
                  <c:v>0.0088</c:v>
                </c:pt>
                <c:pt idx="112">
                  <c:v>0.0083</c:v>
                </c:pt>
                <c:pt idx="113">
                  <c:v>0.009</c:v>
                </c:pt>
                <c:pt idx="114">
                  <c:v>0.0097</c:v>
                </c:pt>
                <c:pt idx="115">
                  <c:v>0.0093</c:v>
                </c:pt>
                <c:pt idx="116">
                  <c:v>0.0105</c:v>
                </c:pt>
                <c:pt idx="117">
                  <c:v>0.0088</c:v>
                </c:pt>
                <c:pt idx="118">
                  <c:v>0.0096</c:v>
                </c:pt>
                <c:pt idx="119">
                  <c:v>0.0106</c:v>
                </c:pt>
                <c:pt idx="120">
                  <c:v>0.009</c:v>
                </c:pt>
                <c:pt idx="121">
                  <c:v>0.0099</c:v>
                </c:pt>
                <c:pt idx="122">
                  <c:v>0.0102</c:v>
                </c:pt>
                <c:pt idx="123">
                  <c:v>0.0087</c:v>
                </c:pt>
                <c:pt idx="124">
                  <c:v>0.0098</c:v>
                </c:pt>
                <c:pt idx="125">
                  <c:v>0.0107</c:v>
                </c:pt>
                <c:pt idx="126">
                  <c:v>0.0103</c:v>
                </c:pt>
                <c:pt idx="127">
                  <c:v>0.0103</c:v>
                </c:pt>
                <c:pt idx="128">
                  <c:v>0.0101</c:v>
                </c:pt>
                <c:pt idx="129">
                  <c:v>0.0093</c:v>
                </c:pt>
                <c:pt idx="130">
                  <c:v>0.012</c:v>
                </c:pt>
                <c:pt idx="131">
                  <c:v>0.0128</c:v>
                </c:pt>
                <c:pt idx="132">
                  <c:v>0.0114</c:v>
                </c:pt>
                <c:pt idx="133">
                  <c:v>0.009</c:v>
                </c:pt>
                <c:pt idx="134">
                  <c:v>0.0104</c:v>
                </c:pt>
                <c:pt idx="135">
                  <c:v>0.0092</c:v>
                </c:pt>
                <c:pt idx="136">
                  <c:v>0.0097</c:v>
                </c:pt>
                <c:pt idx="137">
                  <c:v>0.0086</c:v>
                </c:pt>
                <c:pt idx="138">
                  <c:v>0.0079</c:v>
                </c:pt>
                <c:pt idx="139">
                  <c:v>0.0085</c:v>
                </c:pt>
                <c:pt idx="140">
                  <c:v>0.009</c:v>
                </c:pt>
                <c:pt idx="141">
                  <c:v>0.0099</c:v>
                </c:pt>
                <c:pt idx="142">
                  <c:v>0.0122</c:v>
                </c:pt>
                <c:pt idx="143">
                  <c:v>0.0149</c:v>
                </c:pt>
                <c:pt idx="144">
                  <c:v>0.0148</c:v>
                </c:pt>
                <c:pt idx="145">
                  <c:v>0.0147</c:v>
                </c:pt>
                <c:pt idx="146">
                  <c:v>0.0159</c:v>
                </c:pt>
                <c:pt idx="147">
                  <c:v>0.0144</c:v>
                </c:pt>
                <c:pt idx="148">
                  <c:v>0.0148</c:v>
                </c:pt>
                <c:pt idx="149">
                  <c:v>0.0149</c:v>
                </c:pt>
                <c:pt idx="150">
                  <c:v>0.0154</c:v>
                </c:pt>
                <c:pt idx="151">
                  <c:v>0.0148</c:v>
                </c:pt>
                <c:pt idx="152">
                  <c:v>0.0151</c:v>
                </c:pt>
                <c:pt idx="153">
                  <c:v>0.0168</c:v>
                </c:pt>
                <c:pt idx="154">
                  <c:v>0.0181</c:v>
                </c:pt>
                <c:pt idx="155">
                  <c:v>0.0196</c:v>
                </c:pt>
                <c:pt idx="156">
                  <c:v>0.0229</c:v>
                </c:pt>
                <c:pt idx="157">
                  <c:v>0.0242</c:v>
                </c:pt>
                <c:pt idx="158">
                  <c:v>0.0239</c:v>
                </c:pt>
                <c:pt idx="159">
                  <c:v>0.0262</c:v>
                </c:pt>
                <c:pt idx="160">
                  <c:v>0.0254</c:v>
                </c:pt>
                <c:pt idx="161">
                  <c:v>0.0263</c:v>
                </c:pt>
                <c:pt idx="162">
                  <c:v>0.0277</c:v>
                </c:pt>
                <c:pt idx="163">
                  <c:v>0.027</c:v>
                </c:pt>
                <c:pt idx="164">
                  <c:v>0.0289</c:v>
                </c:pt>
                <c:pt idx="165">
                  <c:v>0.0292</c:v>
                </c:pt>
                <c:pt idx="166">
                  <c:v>0.0305</c:v>
                </c:pt>
                <c:pt idx="167">
                  <c:v>0.0276</c:v>
                </c:pt>
                <c:pt idx="168">
                  <c:v>0.0254</c:v>
                </c:pt>
                <c:pt idx="169">
                  <c:v>0.0254</c:v>
                </c:pt>
                <c:pt idx="170">
                  <c:v>0.0218</c:v>
                </c:pt>
                <c:pt idx="171">
                  <c:v>0.0229</c:v>
                </c:pt>
                <c:pt idx="172">
                  <c:v>0.02</c:v>
                </c:pt>
                <c:pt idx="173">
                  <c:v>0.0171</c:v>
                </c:pt>
                <c:pt idx="174">
                  <c:v>0.0183</c:v>
                </c:pt>
                <c:pt idx="175">
                  <c:v>0.0144</c:v>
                </c:pt>
                <c:pt idx="176">
                  <c:v>0.0156</c:v>
                </c:pt>
              </c:numCache>
            </c:numRef>
          </c:val>
          <c:smooth val="0"/>
        </c:ser>
        <c:ser>
          <c:idx val="5"/>
          <c:order val="5"/>
          <c:tx>
            <c:v>7Yr UST</c:v>
          </c:tx>
          <c:spPr>
            <a:ln w="25400"/>
          </c:spPr>
          <c:marker>
            <c:symbol val="none"/>
          </c:marker>
          <c:cat>
            <c:strRef>
              <c:f>RVAL!$C$4:$C$180</c:f>
              <c:strCache>
                <c:ptCount val="169"/>
                <c:pt idx="0">
                  <c:v>05</c:v>
                </c:pt>
                <c:pt idx="12">
                  <c:v>06</c:v>
                </c:pt>
                <c:pt idx="24">
                  <c:v>07</c:v>
                </c:pt>
                <c:pt idx="36">
                  <c:v>08</c:v>
                </c:pt>
                <c:pt idx="48">
                  <c:v>09</c:v>
                </c:pt>
                <c:pt idx="60">
                  <c:v>10</c:v>
                </c:pt>
                <c:pt idx="72">
                  <c:v>11</c:v>
                </c:pt>
                <c:pt idx="84">
                  <c:v>12</c:v>
                </c:pt>
                <c:pt idx="96">
                  <c:v>13</c:v>
                </c:pt>
                <c:pt idx="108">
                  <c:v>14</c:v>
                </c:pt>
                <c:pt idx="120">
                  <c:v>15</c:v>
                </c:pt>
                <c:pt idx="132">
                  <c:v>16</c:v>
                </c:pt>
                <c:pt idx="144">
                  <c:v>17</c:v>
                </c:pt>
                <c:pt idx="156">
                  <c:v>18</c:v>
                </c:pt>
                <c:pt idx="168">
                  <c:v>19 </c:v>
                </c:pt>
              </c:strCache>
            </c:strRef>
          </c:cat>
          <c:val>
            <c:numRef>
              <c:f>RVAL!$H$4:$H$180</c:f>
              <c:numCache>
                <c:formatCode>0.00%</c:formatCode>
                <c:ptCount val="177"/>
                <c:pt idx="0">
                  <c:v>0.0392</c:v>
                </c:pt>
                <c:pt idx="1">
                  <c:v>0.0418</c:v>
                </c:pt>
                <c:pt idx="2">
                  <c:v>0.0433</c:v>
                </c:pt>
                <c:pt idx="3">
                  <c:v>0.0403</c:v>
                </c:pt>
                <c:pt idx="4">
                  <c:v>0.0386</c:v>
                </c:pt>
                <c:pt idx="5">
                  <c:v>0.038</c:v>
                </c:pt>
                <c:pt idx="6">
                  <c:v>0.0419</c:v>
                </c:pt>
                <c:pt idx="7">
                  <c:v>0.0393</c:v>
                </c:pt>
                <c:pt idx="8">
                  <c:v>0.0423</c:v>
                </c:pt>
                <c:pt idx="9">
                  <c:v>0.0449</c:v>
                </c:pt>
                <c:pt idx="10">
                  <c:v>0.0445</c:v>
                </c:pt>
                <c:pt idx="11">
                  <c:v>0.0436</c:v>
                </c:pt>
                <c:pt idx="12">
                  <c:v>0.0449</c:v>
                </c:pt>
                <c:pt idx="13">
                  <c:v>0.0457</c:v>
                </c:pt>
                <c:pt idx="14">
                  <c:v>0.0483</c:v>
                </c:pt>
                <c:pt idx="15">
                  <c:v>0.0498</c:v>
                </c:pt>
                <c:pt idx="16">
                  <c:v>0.0506</c:v>
                </c:pt>
                <c:pt idx="17">
                  <c:v>0.0522</c:v>
                </c:pt>
                <c:pt idx="18">
                  <c:v>0.0493</c:v>
                </c:pt>
                <c:pt idx="19">
                  <c:v>0.047</c:v>
                </c:pt>
                <c:pt idx="20">
                  <c:v>0.046</c:v>
                </c:pt>
                <c:pt idx="21">
                  <c:v>0.0457</c:v>
                </c:pt>
                <c:pt idx="22">
                  <c:v>0.0445</c:v>
                </c:pt>
                <c:pt idx="23">
                  <c:v>0.047</c:v>
                </c:pt>
                <c:pt idx="24">
                  <c:v>0.0482</c:v>
                </c:pt>
                <c:pt idx="25">
                  <c:v>0.0453</c:v>
                </c:pt>
                <c:pt idx="26">
                  <c:v>0.0458</c:v>
                </c:pt>
                <c:pt idx="27">
                  <c:v>0.0455</c:v>
                </c:pt>
                <c:pt idx="28">
                  <c:v>0.0487</c:v>
                </c:pt>
                <c:pt idx="29">
                  <c:v>0.0496</c:v>
                </c:pt>
                <c:pt idx="30">
                  <c:v>0.0467</c:v>
                </c:pt>
                <c:pt idx="31">
                  <c:v>0.0436</c:v>
                </c:pt>
                <c:pt idx="32">
                  <c:v>0.0438</c:v>
                </c:pt>
                <c:pt idx="33">
                  <c:v>0.0429</c:v>
                </c:pt>
                <c:pt idx="34">
                  <c:v>0.0364</c:v>
                </c:pt>
                <c:pt idx="35">
                  <c:v>0.037</c:v>
                </c:pt>
                <c:pt idx="36">
                  <c:v>0.0319</c:v>
                </c:pt>
                <c:pt idx="37">
                  <c:v>0.0296</c:v>
                </c:pt>
                <c:pt idx="38">
                  <c:v>0.0288</c:v>
                </c:pt>
                <c:pt idx="39">
                  <c:v>0.0334</c:v>
                </c:pt>
                <c:pt idx="40">
                  <c:v>0.0368</c:v>
                </c:pt>
                <c:pt idx="41">
                  <c:v>0.0361</c:v>
                </c:pt>
                <c:pt idx="42">
                  <c:v>0.0356</c:v>
                </c:pt>
                <c:pt idx="43">
                  <c:v>0.0345</c:v>
                </c:pt>
                <c:pt idx="44">
                  <c:v>0.0336</c:v>
                </c:pt>
                <c:pt idx="45">
                  <c:v>0.0329</c:v>
                </c:pt>
                <c:pt idx="46">
                  <c:v>0.0235</c:v>
                </c:pt>
                <c:pt idx="47">
                  <c:v>0.0187</c:v>
                </c:pt>
                <c:pt idx="48">
                  <c:v>0.0227</c:v>
                </c:pt>
                <c:pt idx="49">
                  <c:v>0.0269</c:v>
                </c:pt>
                <c:pt idx="50">
                  <c:v>0.0226</c:v>
                </c:pt>
                <c:pt idx="51">
                  <c:v>0.027</c:v>
                </c:pt>
                <c:pt idx="52">
                  <c:v>0.0306</c:v>
                </c:pt>
                <c:pt idx="53">
                  <c:v>0.0319</c:v>
                </c:pt>
                <c:pt idx="54">
                  <c:v>0.0314</c:v>
                </c:pt>
                <c:pt idx="55">
                  <c:v>0.0303</c:v>
                </c:pt>
                <c:pt idx="56">
                  <c:v>0.0293</c:v>
                </c:pt>
                <c:pt idx="57">
                  <c:v>0.0298</c:v>
                </c:pt>
                <c:pt idx="58">
                  <c:v>0.0269</c:v>
                </c:pt>
                <c:pt idx="59">
                  <c:v>0.0339</c:v>
                </c:pt>
                <c:pt idx="60">
                  <c:v>0.0308</c:v>
                </c:pt>
                <c:pt idx="61">
                  <c:v>0.0305</c:v>
                </c:pt>
                <c:pt idx="62">
                  <c:v>0.0328</c:v>
                </c:pt>
                <c:pt idx="63">
                  <c:v>0.0312</c:v>
                </c:pt>
                <c:pt idx="64">
                  <c:v>0.0275</c:v>
                </c:pt>
                <c:pt idx="65">
                  <c:v>0.0242</c:v>
                </c:pt>
                <c:pt idx="66">
                  <c:v>0.023</c:v>
                </c:pt>
                <c:pt idx="67">
                  <c:v>0.0192</c:v>
                </c:pt>
                <c:pt idx="68">
                  <c:v>0.0191</c:v>
                </c:pt>
                <c:pt idx="69">
                  <c:v>0.0189</c:v>
                </c:pt>
                <c:pt idx="70">
                  <c:v>0.0216</c:v>
                </c:pt>
                <c:pt idx="71">
                  <c:v>0.0271</c:v>
                </c:pt>
                <c:pt idx="72">
                  <c:v>0.0271</c:v>
                </c:pt>
                <c:pt idx="73">
                  <c:v>0.0282</c:v>
                </c:pt>
                <c:pt idx="74">
                  <c:v>0.029</c:v>
                </c:pt>
                <c:pt idx="75">
                  <c:v>0.0266</c:v>
                </c:pt>
                <c:pt idx="76">
                  <c:v>0.0237</c:v>
                </c:pt>
                <c:pt idx="77">
                  <c:v>0.025</c:v>
                </c:pt>
                <c:pt idx="78">
                  <c:v>0.0209</c:v>
                </c:pt>
                <c:pt idx="79">
                  <c:v>0.0156</c:v>
                </c:pt>
                <c:pt idx="80">
                  <c:v>0.0143</c:v>
                </c:pt>
                <c:pt idx="81">
                  <c:v>0.0158</c:v>
                </c:pt>
                <c:pt idx="82">
                  <c:v>0.0153</c:v>
                </c:pt>
                <c:pt idx="83">
                  <c:v>0.0135</c:v>
                </c:pt>
                <c:pt idx="84">
                  <c:v>0.0124</c:v>
                </c:pt>
                <c:pt idx="85">
                  <c:v>0.0139</c:v>
                </c:pt>
                <c:pt idx="86">
                  <c:v>0.0161</c:v>
                </c:pt>
                <c:pt idx="87">
                  <c:v>0.0133</c:v>
                </c:pt>
                <c:pt idx="88">
                  <c:v>0.0103</c:v>
                </c:pt>
                <c:pt idx="89">
                  <c:v>0.0111</c:v>
                </c:pt>
                <c:pt idx="90">
                  <c:v>0.009</c:v>
                </c:pt>
                <c:pt idx="91">
                  <c:v>0.0108</c:v>
                </c:pt>
                <c:pt idx="92">
                  <c:v>0.0104</c:v>
                </c:pt>
                <c:pt idx="93">
                  <c:v>0.0114</c:v>
                </c:pt>
                <c:pt idx="94">
                  <c:v>0.0104</c:v>
                </c:pt>
                <c:pt idx="95">
                  <c:v>0.0118</c:v>
                </c:pt>
                <c:pt idx="96">
                  <c:v>0.0138</c:v>
                </c:pt>
                <c:pt idx="97">
                  <c:v>0.0126</c:v>
                </c:pt>
                <c:pt idx="98">
                  <c:v>0.0124</c:v>
                </c:pt>
                <c:pt idx="99">
                  <c:v>0.0111</c:v>
                </c:pt>
                <c:pt idx="100">
                  <c:v>0.0155</c:v>
                </c:pt>
                <c:pt idx="101">
                  <c:v>0.0196</c:v>
                </c:pt>
                <c:pt idx="102">
                  <c:v>0.02</c:v>
                </c:pt>
                <c:pt idx="103">
                  <c:v>0.0224</c:v>
                </c:pt>
                <c:pt idx="104">
                  <c:v>0.0202</c:v>
                </c:pt>
                <c:pt idx="105">
                  <c:v>0.0195</c:v>
                </c:pt>
                <c:pt idx="106">
                  <c:v>0.021</c:v>
                </c:pt>
                <c:pt idx="107">
                  <c:v>0.0245</c:v>
                </c:pt>
                <c:pt idx="108">
                  <c:v>0.0213</c:v>
                </c:pt>
                <c:pt idx="109">
                  <c:v>0.0213</c:v>
                </c:pt>
                <c:pt idx="110">
                  <c:v>0.023</c:v>
                </c:pt>
                <c:pt idx="111">
                  <c:v>0.0225</c:v>
                </c:pt>
                <c:pt idx="112">
                  <c:v>0.0206</c:v>
                </c:pt>
                <c:pt idx="113">
                  <c:v>0.0213</c:v>
                </c:pt>
                <c:pt idx="114">
                  <c:v>0.0224</c:v>
                </c:pt>
                <c:pt idx="115">
                  <c:v>0.0205</c:v>
                </c:pt>
                <c:pt idx="116">
                  <c:v>0.0222</c:v>
                </c:pt>
                <c:pt idx="117">
                  <c:v>0.0205</c:v>
                </c:pt>
                <c:pt idx="118">
                  <c:v>0.0189</c:v>
                </c:pt>
                <c:pt idx="119">
                  <c:v>0.0198</c:v>
                </c:pt>
                <c:pt idx="120">
                  <c:v>0.0149</c:v>
                </c:pt>
                <c:pt idx="121">
                  <c:v>0.0182</c:v>
                </c:pt>
                <c:pt idx="122">
                  <c:v>0.0171</c:v>
                </c:pt>
                <c:pt idx="123">
                  <c:v>0.0179</c:v>
                </c:pt>
                <c:pt idx="124">
                  <c:v>0.0186</c:v>
                </c:pt>
                <c:pt idx="125">
                  <c:v>0.0207</c:v>
                </c:pt>
                <c:pt idx="126">
                  <c:v>0.0193</c:v>
                </c:pt>
                <c:pt idx="127">
                  <c:v>0.0194</c:v>
                </c:pt>
                <c:pt idx="128">
                  <c:v>0.0175</c:v>
                </c:pt>
                <c:pt idx="129">
                  <c:v>0.0188</c:v>
                </c:pt>
                <c:pt idx="130">
                  <c:v>0.019</c:v>
                </c:pt>
                <c:pt idx="131">
                  <c:v>0.0209</c:v>
                </c:pt>
                <c:pt idx="132">
                  <c:v>0.0167</c:v>
                </c:pt>
                <c:pt idx="133">
                  <c:v>0.0152</c:v>
                </c:pt>
                <c:pt idx="134">
                  <c:v>0.0154</c:v>
                </c:pt>
                <c:pt idx="135">
                  <c:v>0.016</c:v>
                </c:pt>
                <c:pt idx="136">
                  <c:v>0.0166</c:v>
                </c:pt>
                <c:pt idx="137">
                  <c:v>0.0129</c:v>
                </c:pt>
                <c:pt idx="138">
                  <c:v>0.0129</c:v>
                </c:pt>
                <c:pt idx="139">
                  <c:v>0.0145</c:v>
                </c:pt>
                <c:pt idx="140">
                  <c:v>0.0142</c:v>
                </c:pt>
                <c:pt idx="141">
                  <c:v>0.0162</c:v>
                </c:pt>
                <c:pt idx="142">
                  <c:v>0.0218</c:v>
                </c:pt>
                <c:pt idx="143">
                  <c:v>0.0225</c:v>
                </c:pt>
                <c:pt idx="144">
                  <c:v>0.0224</c:v>
                </c:pt>
                <c:pt idx="145">
                  <c:v>0.0219</c:v>
                </c:pt>
                <c:pt idx="146">
                  <c:v>0.0222</c:v>
                </c:pt>
                <c:pt idx="147">
                  <c:v>0.021</c:v>
                </c:pt>
                <c:pt idx="148">
                  <c:v>0.0202</c:v>
                </c:pt>
                <c:pt idx="149">
                  <c:v>0.0214</c:v>
                </c:pt>
                <c:pt idx="150">
                  <c:v>0.0211</c:v>
                </c:pt>
                <c:pt idx="151">
                  <c:v>0.0195</c:v>
                </c:pt>
                <c:pt idx="152">
                  <c:v>0.0216</c:v>
                </c:pt>
                <c:pt idx="153">
                  <c:v>0.0223</c:v>
                </c:pt>
                <c:pt idx="154">
                  <c:v>0.0231</c:v>
                </c:pt>
                <c:pt idx="155">
                  <c:v>0.0233</c:v>
                </c:pt>
                <c:pt idx="156">
                  <c:v>0.0266</c:v>
                </c:pt>
                <c:pt idx="157">
                  <c:v>0.028</c:v>
                </c:pt>
                <c:pt idx="158">
                  <c:v>0.0268</c:v>
                </c:pt>
                <c:pt idx="159">
                  <c:v>0.0291</c:v>
                </c:pt>
                <c:pt idx="160">
                  <c:v>0.0278</c:v>
                </c:pt>
                <c:pt idx="161">
                  <c:v>0.0288</c:v>
                </c:pt>
                <c:pt idx="162">
                  <c:v>0.0292</c:v>
                </c:pt>
                <c:pt idx="163">
                  <c:v>0.0281</c:v>
                </c:pt>
                <c:pt idx="164">
                  <c:v>0.0303</c:v>
                </c:pt>
                <c:pt idx="165">
                  <c:v>0.0307</c:v>
                </c:pt>
                <c:pt idx="166">
                  <c:v>0.0317</c:v>
                </c:pt>
                <c:pt idx="167">
                  <c:v>0.028</c:v>
                </c:pt>
                <c:pt idx="168">
                  <c:v>0.0262</c:v>
                </c:pt>
                <c:pt idx="169">
                  <c:v>0.0267</c:v>
                </c:pt>
                <c:pt idx="170">
                  <c:v>0.0229</c:v>
                </c:pt>
                <c:pt idx="171">
                  <c:v>0.0242</c:v>
                </c:pt>
                <c:pt idx="172">
                  <c:v>0.0212</c:v>
                </c:pt>
                <c:pt idx="173">
                  <c:v>0.0188</c:v>
                </c:pt>
                <c:pt idx="174">
                  <c:v>0.0195</c:v>
                </c:pt>
                <c:pt idx="175">
                  <c:v>0.0146</c:v>
                </c:pt>
                <c:pt idx="176">
                  <c:v>0.0162</c:v>
                </c:pt>
              </c:numCache>
            </c:numRef>
          </c:val>
          <c:smooth val="0"/>
        </c:ser>
        <c:dLbls>
          <c:showLegendKey val="0"/>
          <c:showVal val="0"/>
          <c:showCatName val="0"/>
          <c:showSerName val="0"/>
          <c:showPercent val="0"/>
          <c:showBubbleSize val="0"/>
        </c:dLbls>
        <c:marker val="1"/>
        <c:smooth val="0"/>
        <c:axId val="-2147005048"/>
        <c:axId val="-2147012184"/>
      </c:lineChart>
      <c:catAx>
        <c:axId val="-2147005048"/>
        <c:scaling>
          <c:orientation val="minMax"/>
        </c:scaling>
        <c:delete val="0"/>
        <c:axPos val="b"/>
        <c:majorTickMark val="out"/>
        <c:minorTickMark val="none"/>
        <c:tickLblPos val="nextTo"/>
        <c:txPr>
          <a:bodyPr/>
          <a:lstStyle/>
          <a:p>
            <a:pPr>
              <a:defRPr sz="1200" b="1" i="0"/>
            </a:pPr>
            <a:endParaRPr lang="en-US"/>
          </a:p>
        </c:txPr>
        <c:crossAx val="-2147012184"/>
        <c:crosses val="autoZero"/>
        <c:auto val="1"/>
        <c:lblAlgn val="ctr"/>
        <c:lblOffset val="100"/>
        <c:noMultiLvlLbl val="0"/>
      </c:catAx>
      <c:valAx>
        <c:axId val="-2147012184"/>
        <c:scaling>
          <c:orientation val="minMax"/>
        </c:scaling>
        <c:delete val="0"/>
        <c:axPos val="l"/>
        <c:majorGridlines>
          <c:spPr>
            <a:ln w="63500">
              <a:solidFill>
                <a:schemeClr val="bg1"/>
              </a:solidFill>
            </a:ln>
          </c:spPr>
        </c:majorGridlines>
        <c:numFmt formatCode="0.00%" sourceLinked="1"/>
        <c:majorTickMark val="out"/>
        <c:minorTickMark val="none"/>
        <c:tickLblPos val="nextTo"/>
        <c:spPr>
          <a:ln>
            <a:solidFill>
              <a:schemeClr val="bg1"/>
            </a:solidFill>
          </a:ln>
        </c:spPr>
        <c:txPr>
          <a:bodyPr/>
          <a:lstStyle/>
          <a:p>
            <a:pPr>
              <a:defRPr sz="1200" b="1" i="0"/>
            </a:pPr>
            <a:endParaRPr lang="en-US"/>
          </a:p>
        </c:txPr>
        <c:crossAx val="-2147005048"/>
        <c:crosses val="autoZero"/>
        <c:crossBetween val="between"/>
      </c:valAx>
      <c:spPr>
        <a:solidFill>
          <a:schemeClr val="bg1">
            <a:lumMod val="95000"/>
          </a:schemeClr>
        </a:solidFill>
      </c:spPr>
    </c:plotArea>
    <c:legend>
      <c:legendPos val="r"/>
      <c:layout>
        <c:manualLayout>
          <c:xMode val="edge"/>
          <c:yMode val="edge"/>
          <c:x val="0.513132668580458"/>
          <c:y val="0.170181029202563"/>
          <c:w val="0.43572676341482"/>
          <c:h val="0.148946827661808"/>
        </c:manualLayout>
      </c:layout>
      <c:overlay val="0"/>
    </c:legend>
    <c:plotVisOnly val="1"/>
    <c:dispBlanksAs val="gap"/>
    <c:showDLblsOverMax val="0"/>
  </c:chart>
  <c:spPr>
    <a:ln>
      <a:noFill/>
    </a:ln>
  </c:spPr>
  <c:printSettings>
    <c:headerFooter/>
    <c:pageMargins b="1.0" l="0.75" r="0.75" t="1.0" header="0.5" footer="0.5"/>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0824600384926668"/>
          <c:y val="0.0481085557467724"/>
          <c:w val="0.88736262310142"/>
          <c:h val="0.845891482716761"/>
        </c:manualLayout>
      </c:layout>
      <c:lineChart>
        <c:grouping val="standard"/>
        <c:varyColors val="0"/>
        <c:ser>
          <c:idx val="0"/>
          <c:order val="0"/>
          <c:tx>
            <c:v>30Yr FLM - 10yr UST</c:v>
          </c:tx>
          <c:marker>
            <c:symbol val="none"/>
          </c:marker>
          <c:cat>
            <c:strRef>
              <c:f>RVAL!$C$4:$C$180</c:f>
              <c:strCache>
                <c:ptCount val="169"/>
                <c:pt idx="0">
                  <c:v>05</c:v>
                </c:pt>
                <c:pt idx="12">
                  <c:v>06</c:v>
                </c:pt>
                <c:pt idx="24">
                  <c:v>07</c:v>
                </c:pt>
                <c:pt idx="36">
                  <c:v>08</c:v>
                </c:pt>
                <c:pt idx="48">
                  <c:v>09</c:v>
                </c:pt>
                <c:pt idx="60">
                  <c:v>10</c:v>
                </c:pt>
                <c:pt idx="72">
                  <c:v>11</c:v>
                </c:pt>
                <c:pt idx="84">
                  <c:v>12</c:v>
                </c:pt>
                <c:pt idx="96">
                  <c:v>13</c:v>
                </c:pt>
                <c:pt idx="108">
                  <c:v>14</c:v>
                </c:pt>
                <c:pt idx="120">
                  <c:v>15</c:v>
                </c:pt>
                <c:pt idx="132">
                  <c:v>16</c:v>
                </c:pt>
                <c:pt idx="144">
                  <c:v>17</c:v>
                </c:pt>
                <c:pt idx="156">
                  <c:v>18</c:v>
                </c:pt>
                <c:pt idx="168">
                  <c:v>19 </c:v>
                </c:pt>
              </c:strCache>
            </c:strRef>
          </c:cat>
          <c:val>
            <c:numRef>
              <c:f>RVAL!$N$4:$N$180</c:f>
              <c:numCache>
                <c:formatCode>0.00%</c:formatCode>
                <c:ptCount val="177"/>
                <c:pt idx="0">
                  <c:v>0.0191</c:v>
                </c:pt>
                <c:pt idx="1">
                  <c:v>0.0225</c:v>
                </c:pt>
                <c:pt idx="2">
                  <c:v>0.02</c:v>
                </c:pt>
                <c:pt idx="3">
                  <c:v>0.0166</c:v>
                </c:pt>
                <c:pt idx="4">
                  <c:v>0.0186</c:v>
                </c:pt>
                <c:pt idx="5">
                  <c:v>0.0175</c:v>
                </c:pt>
                <c:pt idx="6">
                  <c:v>0.0114</c:v>
                </c:pt>
                <c:pt idx="7">
                  <c:v>0.0162</c:v>
                </c:pt>
                <c:pt idx="8">
                  <c:v>0.018</c:v>
                </c:pt>
                <c:pt idx="9">
                  <c:v>0.0164</c:v>
                </c:pt>
                <c:pt idx="10">
                  <c:v>0.0181</c:v>
                </c:pt>
                <c:pt idx="11">
                  <c:v>0.0188</c:v>
                </c:pt>
                <c:pt idx="12">
                  <c:v>0.0183</c:v>
                </c:pt>
                <c:pt idx="13">
                  <c:v>0.0173</c:v>
                </c:pt>
                <c:pt idx="14">
                  <c:v>0.0158</c:v>
                </c:pt>
                <c:pt idx="15">
                  <c:v>0.0151</c:v>
                </c:pt>
                <c:pt idx="16">
                  <c:v>0.0149</c:v>
                </c:pt>
                <c:pt idx="17">
                  <c:v>0.016</c:v>
                </c:pt>
                <c:pt idx="18">
                  <c:v>0.0179</c:v>
                </c:pt>
                <c:pt idx="19">
                  <c:v>0.0165</c:v>
                </c:pt>
                <c:pt idx="20">
                  <c:v>0.0158</c:v>
                </c:pt>
                <c:pt idx="21">
                  <c:v>0.016</c:v>
                </c:pt>
                <c:pt idx="22">
                  <c:v>0.0165</c:v>
                </c:pt>
                <c:pt idx="23">
                  <c:v>0.0159</c:v>
                </c:pt>
                <c:pt idx="24">
                  <c:v>0.0152</c:v>
                </c:pt>
                <c:pt idx="25">
                  <c:v>0.0146</c:v>
                </c:pt>
                <c:pt idx="26">
                  <c:v>0.0129</c:v>
                </c:pt>
                <c:pt idx="27">
                  <c:v>0.0142</c:v>
                </c:pt>
                <c:pt idx="28">
                  <c:v>0.0135</c:v>
                </c:pt>
                <c:pt idx="29">
                  <c:v>0.0157</c:v>
                </c:pt>
                <c:pt idx="30">
                  <c:v>0.016</c:v>
                </c:pt>
                <c:pt idx="31">
                  <c:v>0.0173</c:v>
                </c:pt>
                <c:pt idx="32">
                  <c:v>0.0163</c:v>
                </c:pt>
                <c:pt idx="33">
                  <c:v>0.0167</c:v>
                </c:pt>
                <c:pt idx="34">
                  <c:v>0.019</c:v>
                </c:pt>
                <c:pt idx="35">
                  <c:v>0.0191</c:v>
                </c:pt>
                <c:pt idx="36">
                  <c:v>0.0191</c:v>
                </c:pt>
                <c:pt idx="37">
                  <c:v>0.0226</c:v>
                </c:pt>
                <c:pt idx="38">
                  <c:v>0.0257</c:v>
                </c:pt>
                <c:pt idx="39">
                  <c:v>0.0251</c:v>
                </c:pt>
                <c:pt idx="40">
                  <c:v>0.022</c:v>
                </c:pt>
                <c:pt idx="41">
                  <c:v>0.0205</c:v>
                </c:pt>
                <c:pt idx="42">
                  <c:v>0.0244</c:v>
                </c:pt>
                <c:pt idx="43">
                  <c:v>0.0262</c:v>
                </c:pt>
                <c:pt idx="44">
                  <c:v>0.0266</c:v>
                </c:pt>
                <c:pt idx="45">
                  <c:v>0.0259</c:v>
                </c:pt>
                <c:pt idx="46">
                  <c:v>0.0292</c:v>
                </c:pt>
                <c:pt idx="47">
                  <c:v>0.0311</c:v>
                </c:pt>
                <c:pt idx="48">
                  <c:v>0.0308</c:v>
                </c:pt>
                <c:pt idx="49">
                  <c:v>0.0248</c:v>
                </c:pt>
                <c:pt idx="50">
                  <c:v>0.0221</c:v>
                </c:pt>
                <c:pt idx="51">
                  <c:v>0.0192</c:v>
                </c:pt>
                <c:pt idx="52">
                  <c:v>0.0154</c:v>
                </c:pt>
                <c:pt idx="53">
                  <c:v>0.0187</c:v>
                </c:pt>
                <c:pt idx="54">
                  <c:v>0.0164</c:v>
                </c:pt>
                <c:pt idx="55">
                  <c:v>0.0155</c:v>
                </c:pt>
                <c:pt idx="56">
                  <c:v>0.0158</c:v>
                </c:pt>
                <c:pt idx="57">
                  <c:v>0.0164</c:v>
                </c:pt>
                <c:pt idx="58">
                  <c:v>0.0143</c:v>
                </c:pt>
                <c:pt idx="59">
                  <c:v>0.0135</c:v>
                </c:pt>
                <c:pt idx="60">
                  <c:v>0.0125</c:v>
                </c:pt>
                <c:pt idx="61">
                  <c:v>0.0128</c:v>
                </c:pt>
                <c:pt idx="62">
                  <c:v>0.0126</c:v>
                </c:pt>
                <c:pt idx="63">
                  <c:v>0.01</c:v>
                </c:pt>
                <c:pt idx="64">
                  <c:v>0.0141</c:v>
                </c:pt>
                <c:pt idx="65">
                  <c:v>0.0239</c:v>
                </c:pt>
                <c:pt idx="66">
                  <c:v>0.0224</c:v>
                </c:pt>
                <c:pt idx="67">
                  <c:v>0.0252</c:v>
                </c:pt>
                <c:pt idx="68">
                  <c:v>0.0241</c:v>
                </c:pt>
                <c:pt idx="69">
                  <c:v>0.0167</c:v>
                </c:pt>
                <c:pt idx="70">
                  <c:v>0.0164</c:v>
                </c:pt>
                <c:pt idx="71">
                  <c:v>0.0152</c:v>
                </c:pt>
                <c:pt idx="72">
                  <c:v>0.0135</c:v>
                </c:pt>
                <c:pt idx="73">
                  <c:v>0.0142</c:v>
                </c:pt>
                <c:pt idx="74">
                  <c:v>0.0145</c:v>
                </c:pt>
                <c:pt idx="75">
                  <c:v>0.0132</c:v>
                </c:pt>
                <c:pt idx="76">
                  <c:v>0.0143</c:v>
                </c:pt>
                <c:pt idx="77">
                  <c:v>0.015</c:v>
                </c:pt>
                <c:pt idx="78">
                  <c:v>0.0155</c:v>
                </c:pt>
                <c:pt idx="79">
                  <c:v>0.0192</c:v>
                </c:pt>
                <c:pt idx="80">
                  <c:v>0.0203</c:v>
                </c:pt>
                <c:pt idx="81">
                  <c:v>0.0207</c:v>
                </c:pt>
                <c:pt idx="82">
                  <c:v>0.0189</c:v>
                </c:pt>
                <c:pt idx="83">
                  <c:v>0.0197</c:v>
                </c:pt>
                <c:pt idx="84">
                  <c:v>0.0201</c:v>
                </c:pt>
                <c:pt idx="85">
                  <c:v>0.0198</c:v>
                </c:pt>
                <c:pt idx="86">
                  <c:v>0.0182</c:v>
                </c:pt>
                <c:pt idx="87">
                  <c:v>0.0183</c:v>
                </c:pt>
                <c:pt idx="88">
                  <c:v>0.0198</c:v>
                </c:pt>
                <c:pt idx="89">
                  <c:v>0.0204</c:v>
                </c:pt>
                <c:pt idx="90">
                  <c:v>0.0202</c:v>
                </c:pt>
                <c:pt idx="91">
                  <c:v>0.0198</c:v>
                </c:pt>
                <c:pt idx="92">
                  <c:v>0.0168</c:v>
                </c:pt>
                <c:pt idx="93">
                  <c:v>0.0166</c:v>
                </c:pt>
                <c:pt idx="94">
                  <c:v>0.0167</c:v>
                </c:pt>
                <c:pt idx="95">
                  <c:v>0.0163</c:v>
                </c:pt>
                <c:pt idx="96">
                  <c:v>0.0162</c:v>
                </c:pt>
                <c:pt idx="97">
                  <c:v>0.0158</c:v>
                </c:pt>
                <c:pt idx="98">
                  <c:v>0.0158</c:v>
                </c:pt>
                <c:pt idx="99">
                  <c:v>0.0164</c:v>
                </c:pt>
                <c:pt idx="100">
                  <c:v>0.0188</c:v>
                </c:pt>
                <c:pt idx="101">
                  <c:v>0.0196</c:v>
                </c:pt>
                <c:pt idx="102">
                  <c:v>0.0173</c:v>
                </c:pt>
                <c:pt idx="103">
                  <c:v>0.0184</c:v>
                </c:pt>
                <c:pt idx="104">
                  <c:v>0.0151</c:v>
                </c:pt>
                <c:pt idx="105">
                  <c:v>0.0148</c:v>
                </c:pt>
                <c:pt idx="106">
                  <c:v>0.0157</c:v>
                </c:pt>
                <c:pt idx="107">
                  <c:v>0.0158</c:v>
                </c:pt>
                <c:pt idx="108">
                  <c:v>0.0146</c:v>
                </c:pt>
                <c:pt idx="109">
                  <c:v>0.0166</c:v>
                </c:pt>
                <c:pt idx="110">
                  <c:v>0.0168</c:v>
                </c:pt>
                <c:pt idx="111">
                  <c:v>0.0162</c:v>
                </c:pt>
                <c:pt idx="112">
                  <c:v>0.0156</c:v>
                </c:pt>
                <c:pt idx="113">
                  <c:v>0.0154</c:v>
                </c:pt>
                <c:pt idx="114">
                  <c:v>0.0158</c:v>
                </c:pt>
                <c:pt idx="115">
                  <c:v>0.0168</c:v>
                </c:pt>
                <c:pt idx="116">
                  <c:v>0.0167</c:v>
                </c:pt>
                <c:pt idx="117">
                  <c:v>0.0168</c:v>
                </c:pt>
                <c:pt idx="118">
                  <c:v>0.0164</c:v>
                </c:pt>
                <c:pt idx="119">
                  <c:v>0.0166</c:v>
                </c:pt>
                <c:pt idx="120">
                  <c:v>0.0178</c:v>
                </c:pt>
                <c:pt idx="121">
                  <c:v>0.0182</c:v>
                </c:pt>
                <c:pt idx="122">
                  <c:v>0.0165</c:v>
                </c:pt>
                <c:pt idx="123">
                  <c:v>0.0174</c:v>
                </c:pt>
                <c:pt idx="124">
                  <c:v>0.0167</c:v>
                </c:pt>
                <c:pt idx="125">
                  <c:v>0.0166</c:v>
                </c:pt>
                <c:pt idx="126">
                  <c:v>0.0166</c:v>
                </c:pt>
                <c:pt idx="127">
                  <c:v>0.0167</c:v>
                </c:pt>
                <c:pt idx="128">
                  <c:v>0.0169</c:v>
                </c:pt>
                <c:pt idx="129">
                  <c:v>0.0169</c:v>
                </c:pt>
                <c:pt idx="130">
                  <c:v>0.017</c:v>
                </c:pt>
                <c:pt idx="131">
                  <c:v>0.0177</c:v>
                </c:pt>
                <c:pt idx="132">
                  <c:v>0.017</c:v>
                </c:pt>
                <c:pt idx="133">
                  <c:v>0.0184</c:v>
                </c:pt>
                <c:pt idx="134">
                  <c:v>0.0182</c:v>
                </c:pt>
                <c:pt idx="135">
                  <c:v>0.0185</c:v>
                </c:pt>
                <c:pt idx="136">
                  <c:v>0.0183</c:v>
                </c:pt>
                <c:pt idx="137">
                  <c:v>0.0184</c:v>
                </c:pt>
                <c:pt idx="138">
                  <c:v>0.0198</c:v>
                </c:pt>
                <c:pt idx="139">
                  <c:v>0.0187</c:v>
                </c:pt>
                <c:pt idx="140">
                  <c:v>0.0179</c:v>
                </c:pt>
                <c:pt idx="141">
                  <c:v>0.0171</c:v>
                </c:pt>
                <c:pt idx="142">
                  <c:v>0.0189</c:v>
                </c:pt>
                <c:pt idx="143">
                  <c:v>0.0183</c:v>
                </c:pt>
                <c:pt idx="144">
                  <c:v>0.0176</c:v>
                </c:pt>
                <c:pt idx="145">
                  <c:v>0.0174</c:v>
                </c:pt>
                <c:pt idx="146">
                  <c:v>0.018</c:v>
                </c:pt>
                <c:pt idx="147">
                  <c:v>0.0173</c:v>
                </c:pt>
                <c:pt idx="148">
                  <c:v>0.0165</c:v>
                </c:pt>
                <c:pt idx="149">
                  <c:v>0.0169</c:v>
                </c:pt>
                <c:pt idx="150">
                  <c:v>0.016</c:v>
                </c:pt>
                <c:pt idx="151">
                  <c:v>0.0161</c:v>
                </c:pt>
                <c:pt idx="152">
                  <c:v>0.0163</c:v>
                </c:pt>
                <c:pt idx="153">
                  <c:v>0.0158</c:v>
                </c:pt>
                <c:pt idx="154">
                  <c:v>0.0155</c:v>
                </c:pt>
                <c:pt idx="155">
                  <c:v>0.0159</c:v>
                </c:pt>
                <c:pt idx="156">
                  <c:v>0.0153</c:v>
                </c:pt>
                <c:pt idx="157">
                  <c:v>0.0161</c:v>
                </c:pt>
                <c:pt idx="158">
                  <c:v>0.0186</c:v>
                </c:pt>
                <c:pt idx="159">
                  <c:v>0.0165</c:v>
                </c:pt>
                <c:pt idx="160">
                  <c:v>0.0193</c:v>
                </c:pt>
                <c:pt idx="161">
                  <c:v>0.0182</c:v>
                </c:pt>
                <c:pt idx="162">
                  <c:v>0.0178</c:v>
                </c:pt>
                <c:pt idx="163">
                  <c:v>0.0189</c:v>
                </c:pt>
                <c:pt idx="164">
                  <c:v>0.0172</c:v>
                </c:pt>
                <c:pt idx="165">
                  <c:v>0.0181</c:v>
                </c:pt>
                <c:pt idx="166">
                  <c:v>0.01816</c:v>
                </c:pt>
                <c:pt idx="167">
                  <c:v>0.0217</c:v>
                </c:pt>
                <c:pt idx="168">
                  <c:v>0.0205</c:v>
                </c:pt>
                <c:pt idx="169">
                  <c:v>0.0191</c:v>
                </c:pt>
                <c:pt idx="170">
                  <c:v>0.0217</c:v>
                </c:pt>
                <c:pt idx="171">
                  <c:v>0.0193</c:v>
                </c:pt>
                <c:pt idx="172">
                  <c:v>0.0217</c:v>
                </c:pt>
                <c:pt idx="173">
                  <c:v>0.0217</c:v>
                </c:pt>
                <c:pt idx="174">
                  <c:v>0.0205</c:v>
                </c:pt>
                <c:pt idx="175">
                  <c:v>0.0247</c:v>
                </c:pt>
                <c:pt idx="176">
                  <c:v>0.0231</c:v>
                </c:pt>
              </c:numCache>
            </c:numRef>
          </c:val>
          <c:smooth val="0"/>
        </c:ser>
        <c:ser>
          <c:idx val="1"/>
          <c:order val="1"/>
          <c:tx>
            <c:v>15Yr FLM - 7Yr UST</c:v>
          </c:tx>
          <c:marker>
            <c:symbol val="none"/>
          </c:marker>
          <c:cat>
            <c:strRef>
              <c:f>RVAL!$C$4:$C$180</c:f>
              <c:strCache>
                <c:ptCount val="169"/>
                <c:pt idx="0">
                  <c:v>05</c:v>
                </c:pt>
                <c:pt idx="12">
                  <c:v>06</c:v>
                </c:pt>
                <c:pt idx="24">
                  <c:v>07</c:v>
                </c:pt>
                <c:pt idx="36">
                  <c:v>08</c:v>
                </c:pt>
                <c:pt idx="48">
                  <c:v>09</c:v>
                </c:pt>
                <c:pt idx="60">
                  <c:v>10</c:v>
                </c:pt>
                <c:pt idx="72">
                  <c:v>11</c:v>
                </c:pt>
                <c:pt idx="84">
                  <c:v>12</c:v>
                </c:pt>
                <c:pt idx="96">
                  <c:v>13</c:v>
                </c:pt>
                <c:pt idx="108">
                  <c:v>14</c:v>
                </c:pt>
                <c:pt idx="120">
                  <c:v>15</c:v>
                </c:pt>
                <c:pt idx="132">
                  <c:v>16</c:v>
                </c:pt>
                <c:pt idx="144">
                  <c:v>17</c:v>
                </c:pt>
                <c:pt idx="156">
                  <c:v>18</c:v>
                </c:pt>
                <c:pt idx="168">
                  <c:v>19 </c:v>
                </c:pt>
              </c:strCache>
            </c:strRef>
          </c:cat>
          <c:val>
            <c:numRef>
              <c:f>RVAL!$O$4:$O$180</c:f>
              <c:numCache>
                <c:formatCode>0.00%</c:formatCode>
                <c:ptCount val="177"/>
                <c:pt idx="0">
                  <c:v>0.0122</c:v>
                </c:pt>
                <c:pt idx="1">
                  <c:v>0.0104</c:v>
                </c:pt>
                <c:pt idx="2">
                  <c:v>0.0125</c:v>
                </c:pt>
                <c:pt idx="3">
                  <c:v>0.013</c:v>
                </c:pt>
                <c:pt idx="4">
                  <c:v>0.0135</c:v>
                </c:pt>
                <c:pt idx="5">
                  <c:v>0.0132</c:v>
                </c:pt>
                <c:pt idx="6">
                  <c:v>0.0115</c:v>
                </c:pt>
                <c:pt idx="7">
                  <c:v>0.0142</c:v>
                </c:pt>
                <c:pt idx="8">
                  <c:v>0.0125</c:v>
                </c:pt>
                <c:pt idx="9">
                  <c:v>0.012</c:v>
                </c:pt>
                <c:pt idx="10">
                  <c:v>0.0136</c:v>
                </c:pt>
                <c:pt idx="11">
                  <c:v>0.014</c:v>
                </c:pt>
                <c:pt idx="12">
                  <c:v>0.0121</c:v>
                </c:pt>
                <c:pt idx="13">
                  <c:v>0.0132</c:v>
                </c:pt>
                <c:pt idx="14">
                  <c:v>0.0117</c:v>
                </c:pt>
                <c:pt idx="15">
                  <c:v>0.0123</c:v>
                </c:pt>
                <c:pt idx="16">
                  <c:v>0.0117</c:v>
                </c:pt>
                <c:pt idx="17">
                  <c:v>0.0121</c:v>
                </c:pt>
                <c:pt idx="18">
                  <c:v>0.0141</c:v>
                </c:pt>
                <c:pt idx="19">
                  <c:v>0.0144</c:v>
                </c:pt>
                <c:pt idx="20">
                  <c:v>0.0138</c:v>
                </c:pt>
                <c:pt idx="21">
                  <c:v>0.0153</c:v>
                </c:pt>
                <c:pt idx="22">
                  <c:v>0.0142</c:v>
                </c:pt>
                <c:pt idx="23">
                  <c:v>0.0123</c:v>
                </c:pt>
                <c:pt idx="24">
                  <c:v>0.0116</c:v>
                </c:pt>
                <c:pt idx="25">
                  <c:v>0.0144</c:v>
                </c:pt>
                <c:pt idx="26">
                  <c:v>0.0128</c:v>
                </c:pt>
                <c:pt idx="27">
                  <c:v>0.0132</c:v>
                </c:pt>
                <c:pt idx="28">
                  <c:v>0.0125</c:v>
                </c:pt>
                <c:pt idx="29">
                  <c:v>0.0138</c:v>
                </c:pt>
                <c:pt idx="30">
                  <c:v>0.017</c:v>
                </c:pt>
                <c:pt idx="31">
                  <c:v>0.0201</c:v>
                </c:pt>
                <c:pt idx="32">
                  <c:v>0.0174</c:v>
                </c:pt>
                <c:pt idx="33">
                  <c:v>0.017</c:v>
                </c:pt>
                <c:pt idx="34">
                  <c:v>0.0209</c:v>
                </c:pt>
                <c:pt idx="35">
                  <c:v>0.0209</c:v>
                </c:pt>
                <c:pt idx="36">
                  <c:v>0.0198</c:v>
                </c:pt>
                <c:pt idx="37">
                  <c:v>0.0276</c:v>
                </c:pt>
                <c:pt idx="38">
                  <c:v>0.0246</c:v>
                </c:pt>
                <c:pt idx="39">
                  <c:v>0.0228</c:v>
                </c:pt>
                <c:pt idx="40">
                  <c:v>0.0198</c:v>
                </c:pt>
                <c:pt idx="41">
                  <c:v>0.0243</c:v>
                </c:pt>
                <c:pt idx="42">
                  <c:v>0.0251</c:v>
                </c:pt>
                <c:pt idx="43">
                  <c:v>0.0248</c:v>
                </c:pt>
                <c:pt idx="44">
                  <c:v>0.0241</c:v>
                </c:pt>
                <c:pt idx="45">
                  <c:v>0.029</c:v>
                </c:pt>
                <c:pt idx="46">
                  <c:v>0.0339</c:v>
                </c:pt>
                <c:pt idx="47">
                  <c:v>0.0296</c:v>
                </c:pt>
                <c:pt idx="48">
                  <c:v>0.0253</c:v>
                </c:pt>
                <c:pt idx="49">
                  <c:v>0.0199</c:v>
                </c:pt>
                <c:pt idx="50">
                  <c:v>0.0232</c:v>
                </c:pt>
                <c:pt idx="51">
                  <c:v>0.0178</c:v>
                </c:pt>
                <c:pt idx="52">
                  <c:v>0.0147</c:v>
                </c:pt>
                <c:pt idx="53">
                  <c:v>0.0168</c:v>
                </c:pt>
                <c:pt idx="54">
                  <c:v>0.0155</c:v>
                </c:pt>
                <c:pt idx="55">
                  <c:v>0.0155</c:v>
                </c:pt>
                <c:pt idx="56">
                  <c:v>0.0153</c:v>
                </c:pt>
                <c:pt idx="57">
                  <c:v>0.0148</c:v>
                </c:pt>
                <c:pt idx="58">
                  <c:v>0.016</c:v>
                </c:pt>
                <c:pt idx="59">
                  <c:v>0.0115</c:v>
                </c:pt>
                <c:pt idx="60">
                  <c:v>0.013</c:v>
                </c:pt>
                <c:pt idx="61">
                  <c:v>0.0135</c:v>
                </c:pt>
                <c:pt idx="62">
                  <c:v>0.0105</c:v>
                </c:pt>
                <c:pt idx="63">
                  <c:v>0.0127</c:v>
                </c:pt>
                <c:pt idx="64">
                  <c:v>0.0146</c:v>
                </c:pt>
                <c:pt idx="65">
                  <c:v>0.0171</c:v>
                </c:pt>
                <c:pt idx="66">
                  <c:v>0.017</c:v>
                </c:pt>
                <c:pt idx="67">
                  <c:v>0.0194</c:v>
                </c:pt>
                <c:pt idx="68">
                  <c:v>0.0184</c:v>
                </c:pt>
                <c:pt idx="69">
                  <c:v>0.0177</c:v>
                </c:pt>
                <c:pt idx="70">
                  <c:v>0.0161</c:v>
                </c:pt>
                <c:pt idx="71">
                  <c:v>0.0149</c:v>
                </c:pt>
                <c:pt idx="72">
                  <c:v>0.0138</c:v>
                </c:pt>
                <c:pt idx="73">
                  <c:v>0.014</c:v>
                </c:pt>
                <c:pt idx="74">
                  <c:v>0.0119</c:v>
                </c:pt>
                <c:pt idx="75">
                  <c:v>0.0131</c:v>
                </c:pt>
                <c:pt idx="76">
                  <c:v>0.0141</c:v>
                </c:pt>
                <c:pt idx="77">
                  <c:v>0.0119</c:v>
                </c:pt>
                <c:pt idx="78">
                  <c:v>0.0157</c:v>
                </c:pt>
                <c:pt idx="79">
                  <c:v>0.0188</c:v>
                </c:pt>
                <c:pt idx="80">
                  <c:v>0.0185</c:v>
                </c:pt>
                <c:pt idx="81">
                  <c:v>0.018</c:v>
                </c:pt>
                <c:pt idx="82">
                  <c:v>0.0177</c:v>
                </c:pt>
                <c:pt idx="83">
                  <c:v>0.0189</c:v>
                </c:pt>
                <c:pt idx="84">
                  <c:v>0.02</c:v>
                </c:pt>
                <c:pt idx="85">
                  <c:v>0.018</c:v>
                </c:pt>
                <c:pt idx="86">
                  <c:v>0.0162</c:v>
                </c:pt>
                <c:pt idx="87">
                  <c:v>0.0179</c:v>
                </c:pt>
                <c:pt idx="88">
                  <c:v>0.0194</c:v>
                </c:pt>
                <c:pt idx="89">
                  <c:v>0.0183</c:v>
                </c:pt>
                <c:pt idx="90">
                  <c:v>0.019</c:v>
                </c:pt>
                <c:pt idx="91">
                  <c:v>0.0178</c:v>
                </c:pt>
                <c:pt idx="92">
                  <c:v>0.0169</c:v>
                </c:pt>
                <c:pt idx="93">
                  <c:v>0.0158</c:v>
                </c:pt>
                <c:pt idx="94">
                  <c:v>0.016</c:v>
                </c:pt>
                <c:pt idx="95">
                  <c:v>0.0147</c:v>
                </c:pt>
                <c:pt idx="96">
                  <c:v>0.0143</c:v>
                </c:pt>
                <c:pt idx="97">
                  <c:v>0.015</c:v>
                </c:pt>
                <c:pt idx="98">
                  <c:v>0.0152</c:v>
                </c:pt>
                <c:pt idx="99">
                  <c:v>0.015</c:v>
                </c:pt>
                <c:pt idx="100">
                  <c:v>0.0143</c:v>
                </c:pt>
                <c:pt idx="101">
                  <c:v>0.0154</c:v>
                </c:pt>
                <c:pt idx="102">
                  <c:v>0.0139</c:v>
                </c:pt>
                <c:pt idx="103">
                  <c:v>0.0128</c:v>
                </c:pt>
                <c:pt idx="104">
                  <c:v>0.0135</c:v>
                </c:pt>
                <c:pt idx="105">
                  <c:v>0.0125</c:v>
                </c:pt>
                <c:pt idx="106">
                  <c:v>0.012</c:v>
                </c:pt>
                <c:pt idx="107">
                  <c:v>0.0107</c:v>
                </c:pt>
                <c:pt idx="108">
                  <c:v>0.0127</c:v>
                </c:pt>
                <c:pt idx="109">
                  <c:v>0.0126</c:v>
                </c:pt>
                <c:pt idx="110">
                  <c:v>0.0112</c:v>
                </c:pt>
                <c:pt idx="111">
                  <c:v>0.0114</c:v>
                </c:pt>
                <c:pt idx="112">
                  <c:v>0.0115</c:v>
                </c:pt>
                <c:pt idx="113">
                  <c:v>0.0109</c:v>
                </c:pt>
                <c:pt idx="114">
                  <c:v>0.0099</c:v>
                </c:pt>
                <c:pt idx="115">
                  <c:v>0.012</c:v>
                </c:pt>
                <c:pt idx="116">
                  <c:v>0.0114</c:v>
                </c:pt>
                <c:pt idx="117">
                  <c:v>0.0108</c:v>
                </c:pt>
                <c:pt idx="118">
                  <c:v>0.0128</c:v>
                </c:pt>
                <c:pt idx="119">
                  <c:v>0.0117</c:v>
                </c:pt>
                <c:pt idx="120">
                  <c:v>0.0149</c:v>
                </c:pt>
                <c:pt idx="121">
                  <c:v>0.0125</c:v>
                </c:pt>
                <c:pt idx="122">
                  <c:v>0.0126</c:v>
                </c:pt>
                <c:pt idx="123">
                  <c:v>0.0115</c:v>
                </c:pt>
                <c:pt idx="124">
                  <c:v>0.0125</c:v>
                </c:pt>
                <c:pt idx="125">
                  <c:v>0.0114</c:v>
                </c:pt>
                <c:pt idx="126">
                  <c:v>0.0124</c:v>
                </c:pt>
                <c:pt idx="127">
                  <c:v>0.0112</c:v>
                </c:pt>
                <c:pt idx="128">
                  <c:v>0.0133</c:v>
                </c:pt>
                <c:pt idx="129">
                  <c:v>0.011</c:v>
                </c:pt>
                <c:pt idx="130">
                  <c:v>0.0128</c:v>
                </c:pt>
                <c:pt idx="131">
                  <c:v>0.0115</c:v>
                </c:pt>
                <c:pt idx="132">
                  <c:v>0.0178</c:v>
                </c:pt>
                <c:pt idx="133">
                  <c:v>0.0179</c:v>
                </c:pt>
                <c:pt idx="134">
                  <c:v>0.0178</c:v>
                </c:pt>
                <c:pt idx="135">
                  <c:v>0.0166</c:v>
                </c:pt>
                <c:pt idx="136">
                  <c:v>0.0159</c:v>
                </c:pt>
                <c:pt idx="137">
                  <c:v>0.0192</c:v>
                </c:pt>
                <c:pt idx="138">
                  <c:v>0.0184</c:v>
                </c:pt>
                <c:pt idx="139">
                  <c:v>0.0167</c:v>
                </c:pt>
                <c:pt idx="140">
                  <c:v>0.017</c:v>
                </c:pt>
                <c:pt idx="141">
                  <c:v>0.0151</c:v>
                </c:pt>
                <c:pt idx="142">
                  <c:v>0.0123</c:v>
                </c:pt>
                <c:pt idx="143">
                  <c:v>0.0143</c:v>
                </c:pt>
                <c:pt idx="144">
                  <c:v>0.014</c:v>
                </c:pt>
                <c:pt idx="145">
                  <c:v>0.0145</c:v>
                </c:pt>
                <c:pt idx="146">
                  <c:v>0.0148</c:v>
                </c:pt>
                <c:pt idx="147">
                  <c:v>0.0151</c:v>
                </c:pt>
                <c:pt idx="148">
                  <c:v>0.0156</c:v>
                </c:pt>
                <c:pt idx="149">
                  <c:v>0.014</c:v>
                </c:pt>
                <c:pt idx="150">
                  <c:v>0.0147</c:v>
                </c:pt>
                <c:pt idx="151">
                  <c:v>0.0157</c:v>
                </c:pt>
                <c:pt idx="152">
                  <c:v>0.0133</c:v>
                </c:pt>
                <c:pt idx="153">
                  <c:v>0.0135</c:v>
                </c:pt>
                <c:pt idx="154">
                  <c:v>0.0131</c:v>
                </c:pt>
                <c:pt idx="155">
                  <c:v>0.0136</c:v>
                </c:pt>
                <c:pt idx="156">
                  <c:v>0.0111</c:v>
                </c:pt>
                <c:pt idx="157">
                  <c:v>0.012</c:v>
                </c:pt>
                <c:pt idx="158">
                  <c:v>0.0146</c:v>
                </c:pt>
                <c:pt idx="159">
                  <c:v>0.0123</c:v>
                </c:pt>
                <c:pt idx="160">
                  <c:v>0.0154</c:v>
                </c:pt>
                <c:pt idx="161">
                  <c:v>0.0143</c:v>
                </c:pt>
                <c:pt idx="162">
                  <c:v>0.0139</c:v>
                </c:pt>
                <c:pt idx="163">
                  <c:v>0.0151</c:v>
                </c:pt>
                <c:pt idx="164">
                  <c:v>0.0132</c:v>
                </c:pt>
                <c:pt idx="165">
                  <c:v>0.014</c:v>
                </c:pt>
                <c:pt idx="166">
                  <c:v>0.0141</c:v>
                </c:pt>
                <c:pt idx="167">
                  <c:v>0.0177</c:v>
                </c:pt>
                <c:pt idx="168">
                  <c:v>0.0171</c:v>
                </c:pt>
                <c:pt idx="169">
                  <c:v>0.0154</c:v>
                </c:pt>
                <c:pt idx="170">
                  <c:v>0.0184</c:v>
                </c:pt>
                <c:pt idx="171">
                  <c:v>0.0162</c:v>
                </c:pt>
                <c:pt idx="172">
                  <c:v>0.0184</c:v>
                </c:pt>
                <c:pt idx="173">
                  <c:v>0.0187</c:v>
                </c:pt>
                <c:pt idx="174">
                  <c:v>0.0172</c:v>
                </c:pt>
                <c:pt idx="175">
                  <c:v>0.0209</c:v>
                </c:pt>
                <c:pt idx="176">
                  <c:v>0.0195</c:v>
                </c:pt>
              </c:numCache>
            </c:numRef>
          </c:val>
          <c:smooth val="0"/>
        </c:ser>
        <c:ser>
          <c:idx val="2"/>
          <c:order val="2"/>
          <c:tx>
            <c:v>5Yr Auto - 3Yr UST</c:v>
          </c:tx>
          <c:marker>
            <c:symbol val="none"/>
          </c:marker>
          <c:cat>
            <c:strRef>
              <c:f>RVAL!$C$4:$C$180</c:f>
              <c:strCache>
                <c:ptCount val="169"/>
                <c:pt idx="0">
                  <c:v>05</c:v>
                </c:pt>
                <c:pt idx="12">
                  <c:v>06</c:v>
                </c:pt>
                <c:pt idx="24">
                  <c:v>07</c:v>
                </c:pt>
                <c:pt idx="36">
                  <c:v>08</c:v>
                </c:pt>
                <c:pt idx="48">
                  <c:v>09</c:v>
                </c:pt>
                <c:pt idx="60">
                  <c:v>10</c:v>
                </c:pt>
                <c:pt idx="72">
                  <c:v>11</c:v>
                </c:pt>
                <c:pt idx="84">
                  <c:v>12</c:v>
                </c:pt>
                <c:pt idx="96">
                  <c:v>13</c:v>
                </c:pt>
                <c:pt idx="108">
                  <c:v>14</c:v>
                </c:pt>
                <c:pt idx="120">
                  <c:v>15</c:v>
                </c:pt>
                <c:pt idx="132">
                  <c:v>16</c:v>
                </c:pt>
                <c:pt idx="144">
                  <c:v>17</c:v>
                </c:pt>
                <c:pt idx="156">
                  <c:v>18</c:v>
                </c:pt>
                <c:pt idx="168">
                  <c:v>19 </c:v>
                </c:pt>
              </c:strCache>
            </c:strRef>
          </c:cat>
          <c:val>
            <c:numRef>
              <c:f>RVAL!$P$4:$P$180</c:f>
              <c:numCache>
                <c:formatCode>0.00%</c:formatCode>
                <c:ptCount val="177"/>
                <c:pt idx="0">
                  <c:v>0.0273</c:v>
                </c:pt>
                <c:pt idx="1">
                  <c:v>0.0271</c:v>
                </c:pt>
                <c:pt idx="2">
                  <c:v>0.0249</c:v>
                </c:pt>
                <c:pt idx="3">
                  <c:v>0.0256</c:v>
                </c:pt>
                <c:pt idx="4">
                  <c:v>0.0259</c:v>
                </c:pt>
                <c:pt idx="5">
                  <c:v>0.0206</c:v>
                </c:pt>
                <c:pt idx="6">
                  <c:v>0.0184</c:v>
                </c:pt>
                <c:pt idx="7">
                  <c:v>0.018</c:v>
                </c:pt>
                <c:pt idx="8">
                  <c:v>0.0192</c:v>
                </c:pt>
                <c:pt idx="9">
                  <c:v>0.0171</c:v>
                </c:pt>
                <c:pt idx="10">
                  <c:v>0.0169</c:v>
                </c:pt>
                <c:pt idx="11">
                  <c:v>0.0186</c:v>
                </c:pt>
                <c:pt idx="12">
                  <c:v>0.019</c:v>
                </c:pt>
                <c:pt idx="13">
                  <c:v>0.0161</c:v>
                </c:pt>
                <c:pt idx="14">
                  <c:v>0.0156</c:v>
                </c:pt>
                <c:pt idx="15">
                  <c:v>0.0148</c:v>
                </c:pt>
                <c:pt idx="16">
                  <c:v>0.014</c:v>
                </c:pt>
                <c:pt idx="17">
                  <c:v>0.0141</c:v>
                </c:pt>
                <c:pt idx="18">
                  <c:v>0.0153</c:v>
                </c:pt>
                <c:pt idx="19">
                  <c:v>0.0162</c:v>
                </c:pt>
                <c:pt idx="20">
                  <c:v>0.0149</c:v>
                </c:pt>
                <c:pt idx="21">
                  <c:v>0.0148</c:v>
                </c:pt>
                <c:pt idx="22">
                  <c:v>0.0146</c:v>
                </c:pt>
                <c:pt idx="23">
                  <c:v>0.0154</c:v>
                </c:pt>
                <c:pt idx="24">
                  <c:v>0.0153</c:v>
                </c:pt>
                <c:pt idx="25">
                  <c:v>0.0155</c:v>
                </c:pt>
                <c:pt idx="26">
                  <c:v>0.0159</c:v>
                </c:pt>
                <c:pt idx="27">
                  <c:v>0.0154</c:v>
                </c:pt>
                <c:pt idx="28">
                  <c:v>0.0151</c:v>
                </c:pt>
                <c:pt idx="29">
                  <c:v>0.0135</c:v>
                </c:pt>
                <c:pt idx="30">
                  <c:v>0.0137</c:v>
                </c:pt>
                <c:pt idx="31">
                  <c:v>0.0161</c:v>
                </c:pt>
                <c:pt idx="32">
                  <c:v>0.0161</c:v>
                </c:pt>
                <c:pt idx="33">
                  <c:v>0.0177</c:v>
                </c:pt>
                <c:pt idx="34">
                  <c:v>0.0238</c:v>
                </c:pt>
                <c:pt idx="35">
                  <c:v>0.0267</c:v>
                </c:pt>
                <c:pt idx="36">
                  <c:v>0.0324</c:v>
                </c:pt>
                <c:pt idx="37">
                  <c:v>0.0348</c:v>
                </c:pt>
                <c:pt idx="38">
                  <c:v>0.0385</c:v>
                </c:pt>
                <c:pt idx="39">
                  <c:v>0.0357</c:v>
                </c:pt>
                <c:pt idx="40">
                  <c:v>0.031</c:v>
                </c:pt>
                <c:pt idx="41">
                  <c:v>0.0274</c:v>
                </c:pt>
                <c:pt idx="42">
                  <c:v>0.03</c:v>
                </c:pt>
                <c:pt idx="43">
                  <c:v>0.0319</c:v>
                </c:pt>
                <c:pt idx="44">
                  <c:v>0.0348</c:v>
                </c:pt>
                <c:pt idx="45">
                  <c:v>0.0402</c:v>
                </c:pt>
                <c:pt idx="46">
                  <c:v>0.0437</c:v>
                </c:pt>
                <c:pt idx="47">
                  <c:v>0.0443</c:v>
                </c:pt>
                <c:pt idx="48">
                  <c:v>0.0412</c:v>
                </c:pt>
                <c:pt idx="49">
                  <c:v>0.0363</c:v>
                </c:pt>
                <c:pt idx="50">
                  <c:v>0.0354</c:v>
                </c:pt>
                <c:pt idx="51">
                  <c:v>0.0331</c:v>
                </c:pt>
                <c:pt idx="52">
                  <c:v>0.0323</c:v>
                </c:pt>
                <c:pt idx="53">
                  <c:v>0.0306</c:v>
                </c:pt>
                <c:pt idx="54">
                  <c:v>0.0332</c:v>
                </c:pt>
                <c:pt idx="55">
                  <c:v>0.0306</c:v>
                </c:pt>
                <c:pt idx="56">
                  <c:v>0.0317</c:v>
                </c:pt>
                <c:pt idx="57">
                  <c:v>0.0329</c:v>
                </c:pt>
                <c:pt idx="58">
                  <c:v>0.0338</c:v>
                </c:pt>
                <c:pt idx="59">
                  <c:v>0.0323</c:v>
                </c:pt>
                <c:pt idx="60">
                  <c:v>0.0312</c:v>
                </c:pt>
                <c:pt idx="61">
                  <c:v>0.032</c:v>
                </c:pt>
                <c:pt idx="62">
                  <c:v>0.0317</c:v>
                </c:pt>
                <c:pt idx="63">
                  <c:v>0.0299</c:v>
                </c:pt>
                <c:pt idx="64">
                  <c:v>0.033</c:v>
                </c:pt>
                <c:pt idx="65">
                  <c:v>0.0365</c:v>
                </c:pt>
                <c:pt idx="66">
                  <c:v>0.0374</c:v>
                </c:pt>
                <c:pt idx="67">
                  <c:v>0.0407</c:v>
                </c:pt>
                <c:pt idx="68">
                  <c:v>0.0391</c:v>
                </c:pt>
                <c:pt idx="69">
                  <c:v>0.0291</c:v>
                </c:pt>
                <c:pt idx="70">
                  <c:v>0.0275</c:v>
                </c:pt>
                <c:pt idx="71">
                  <c:v>0.025</c:v>
                </c:pt>
                <c:pt idx="72">
                  <c:v>0.0324</c:v>
                </c:pt>
                <c:pt idx="73">
                  <c:v>0.0292</c:v>
                </c:pt>
                <c:pt idx="74">
                  <c:v>0.0293</c:v>
                </c:pt>
                <c:pt idx="75">
                  <c:v>0.0282</c:v>
                </c:pt>
                <c:pt idx="76">
                  <c:v>0.0303</c:v>
                </c:pt>
                <c:pt idx="77">
                  <c:v>0.032</c:v>
                </c:pt>
                <c:pt idx="78">
                  <c:v>0.0317</c:v>
                </c:pt>
                <c:pt idx="79">
                  <c:v>0.0343</c:v>
                </c:pt>
                <c:pt idx="80">
                  <c:v>0.0338</c:v>
                </c:pt>
                <c:pt idx="81">
                  <c:v>0.0333</c:v>
                </c:pt>
                <c:pt idx="82">
                  <c:v>0.0319</c:v>
                </c:pt>
                <c:pt idx="83">
                  <c:v>0.0315</c:v>
                </c:pt>
                <c:pt idx="84">
                  <c:v>0.0317</c:v>
                </c:pt>
                <c:pt idx="85">
                  <c:v>0.0309</c:v>
                </c:pt>
                <c:pt idx="86">
                  <c:v>0.0288</c:v>
                </c:pt>
                <c:pt idx="87">
                  <c:v>0.0289</c:v>
                </c:pt>
                <c:pt idx="88">
                  <c:v>0.029</c:v>
                </c:pt>
                <c:pt idx="89">
                  <c:v>0.0285</c:v>
                </c:pt>
                <c:pt idx="90">
                  <c:v>0.0286</c:v>
                </c:pt>
                <c:pt idx="91">
                  <c:v>0.028</c:v>
                </c:pt>
                <c:pt idx="92">
                  <c:v>0.0281</c:v>
                </c:pt>
                <c:pt idx="93">
                  <c:v>0.0275</c:v>
                </c:pt>
                <c:pt idx="94">
                  <c:v>0.0273</c:v>
                </c:pt>
                <c:pt idx="95">
                  <c:v>0.0271</c:v>
                </c:pt>
                <c:pt idx="96">
                  <c:v>0.0265</c:v>
                </c:pt>
                <c:pt idx="97">
                  <c:v>0.026</c:v>
                </c:pt>
                <c:pt idx="98">
                  <c:v>0.0257</c:v>
                </c:pt>
                <c:pt idx="99">
                  <c:v>0.0257</c:v>
                </c:pt>
                <c:pt idx="100">
                  <c:v>0.0248</c:v>
                </c:pt>
                <c:pt idx="101">
                  <c:v>0.0244</c:v>
                </c:pt>
                <c:pt idx="102">
                  <c:v>0.0233</c:v>
                </c:pt>
                <c:pt idx="103">
                  <c:v>0.023</c:v>
                </c:pt>
                <c:pt idx="104">
                  <c:v>0.0232</c:v>
                </c:pt>
                <c:pt idx="105">
                  <c:v>0.0237</c:v>
                </c:pt>
                <c:pt idx="106">
                  <c:v>0.0242</c:v>
                </c:pt>
                <c:pt idx="107">
                  <c:v>0.0199</c:v>
                </c:pt>
                <c:pt idx="108">
                  <c:v>0.019</c:v>
                </c:pt>
                <c:pt idx="109">
                  <c:v>0.0196</c:v>
                </c:pt>
                <c:pt idx="110">
                  <c:v>0.0183</c:v>
                </c:pt>
                <c:pt idx="111">
                  <c:v>0.0177</c:v>
                </c:pt>
                <c:pt idx="112">
                  <c:v>0.0182</c:v>
                </c:pt>
                <c:pt idx="113">
                  <c:v>0.0173</c:v>
                </c:pt>
                <c:pt idx="114">
                  <c:v>0.0166</c:v>
                </c:pt>
                <c:pt idx="115">
                  <c:v>0.017</c:v>
                </c:pt>
                <c:pt idx="116">
                  <c:v>0.0158</c:v>
                </c:pt>
                <c:pt idx="117">
                  <c:v>0.0175</c:v>
                </c:pt>
                <c:pt idx="118">
                  <c:v>0.0167</c:v>
                </c:pt>
                <c:pt idx="119">
                  <c:v>0.0157</c:v>
                </c:pt>
                <c:pt idx="120">
                  <c:v>0.0173</c:v>
                </c:pt>
                <c:pt idx="121">
                  <c:v>0.0164</c:v>
                </c:pt>
                <c:pt idx="122">
                  <c:v>0.0161</c:v>
                </c:pt>
                <c:pt idx="123">
                  <c:v>0.0176</c:v>
                </c:pt>
                <c:pt idx="124">
                  <c:v>0.0165</c:v>
                </c:pt>
                <c:pt idx="125">
                  <c:v>0.0156</c:v>
                </c:pt>
                <c:pt idx="126">
                  <c:v>0.016</c:v>
                </c:pt>
                <c:pt idx="127">
                  <c:v>0.016</c:v>
                </c:pt>
                <c:pt idx="128">
                  <c:v>0.0164</c:v>
                </c:pt>
                <c:pt idx="129">
                  <c:v>0.0171</c:v>
                </c:pt>
                <c:pt idx="130">
                  <c:v>0.0144</c:v>
                </c:pt>
                <c:pt idx="131">
                  <c:v>0.0138</c:v>
                </c:pt>
                <c:pt idx="132">
                  <c:v>0.0154</c:v>
                </c:pt>
                <c:pt idx="133">
                  <c:v>0.0179</c:v>
                </c:pt>
                <c:pt idx="134">
                  <c:v>0.0164</c:v>
                </c:pt>
                <c:pt idx="135">
                  <c:v>0.0177</c:v>
                </c:pt>
                <c:pt idx="136">
                  <c:v>0.0171</c:v>
                </c:pt>
                <c:pt idx="137">
                  <c:v>0.0182</c:v>
                </c:pt>
                <c:pt idx="138">
                  <c:v>0.0189</c:v>
                </c:pt>
                <c:pt idx="139">
                  <c:v>0.0183</c:v>
                </c:pt>
                <c:pt idx="140">
                  <c:v>0.0177</c:v>
                </c:pt>
                <c:pt idx="141">
                  <c:v>0.0168</c:v>
                </c:pt>
                <c:pt idx="142">
                  <c:v>0.0146</c:v>
                </c:pt>
                <c:pt idx="143">
                  <c:v>0.0119</c:v>
                </c:pt>
                <c:pt idx="144">
                  <c:v>0.0125</c:v>
                </c:pt>
                <c:pt idx="145">
                  <c:v>0.0126</c:v>
                </c:pt>
                <c:pt idx="146">
                  <c:v>0.0116</c:v>
                </c:pt>
                <c:pt idx="147">
                  <c:v>0.0135</c:v>
                </c:pt>
                <c:pt idx="148">
                  <c:v>0.0133</c:v>
                </c:pt>
                <c:pt idx="149">
                  <c:v>0.0133</c:v>
                </c:pt>
                <c:pt idx="150">
                  <c:v>0.0131</c:v>
                </c:pt>
                <c:pt idx="151">
                  <c:v>0.0139</c:v>
                </c:pt>
                <c:pt idx="152">
                  <c:v>0.0137</c:v>
                </c:pt>
                <c:pt idx="153">
                  <c:v>0.0123</c:v>
                </c:pt>
                <c:pt idx="154">
                  <c:v>0.0111</c:v>
                </c:pt>
                <c:pt idx="155">
                  <c:v>0.0099</c:v>
                </c:pt>
                <c:pt idx="156">
                  <c:v>0.0068</c:v>
                </c:pt>
                <c:pt idx="157">
                  <c:v>0.0059</c:v>
                </c:pt>
                <c:pt idx="158">
                  <c:v>0.0065</c:v>
                </c:pt>
                <c:pt idx="159">
                  <c:v>0.0045</c:v>
                </c:pt>
                <c:pt idx="160">
                  <c:v>0.0061</c:v>
                </c:pt>
                <c:pt idx="161">
                  <c:v>0.0055</c:v>
                </c:pt>
                <c:pt idx="162">
                  <c:v>0.0055</c:v>
                </c:pt>
                <c:pt idx="163">
                  <c:v>0.0069</c:v>
                </c:pt>
                <c:pt idx="164">
                  <c:v>0.0055</c:v>
                </c:pt>
                <c:pt idx="165">
                  <c:v>0.0059</c:v>
                </c:pt>
                <c:pt idx="166">
                  <c:v>0.005</c:v>
                </c:pt>
                <c:pt idx="167">
                  <c:v>0.0085</c:v>
                </c:pt>
                <c:pt idx="168">
                  <c:v>0.0117</c:v>
                </c:pt>
                <c:pt idx="169">
                  <c:v>0.0123</c:v>
                </c:pt>
                <c:pt idx="170">
                  <c:v>0.016</c:v>
                </c:pt>
                <c:pt idx="171">
                  <c:v>0.0149</c:v>
                </c:pt>
                <c:pt idx="172">
                  <c:v>0.0176</c:v>
                </c:pt>
                <c:pt idx="173">
                  <c:v>0.0204</c:v>
                </c:pt>
                <c:pt idx="174">
                  <c:v>0.019</c:v>
                </c:pt>
                <c:pt idx="175">
                  <c:v>0.0225</c:v>
                </c:pt>
                <c:pt idx="176">
                  <c:v>0.021</c:v>
                </c:pt>
              </c:numCache>
            </c:numRef>
          </c:val>
          <c:smooth val="0"/>
        </c:ser>
        <c:dLbls>
          <c:showLegendKey val="0"/>
          <c:showVal val="0"/>
          <c:showCatName val="0"/>
          <c:showSerName val="0"/>
          <c:showPercent val="0"/>
          <c:showBubbleSize val="0"/>
        </c:dLbls>
        <c:marker val="1"/>
        <c:smooth val="0"/>
        <c:axId val="-2147119224"/>
        <c:axId val="-2147123736"/>
      </c:lineChart>
      <c:catAx>
        <c:axId val="-2147119224"/>
        <c:scaling>
          <c:orientation val="minMax"/>
        </c:scaling>
        <c:delete val="0"/>
        <c:axPos val="b"/>
        <c:majorTickMark val="out"/>
        <c:minorTickMark val="none"/>
        <c:tickLblPos val="nextTo"/>
        <c:txPr>
          <a:bodyPr/>
          <a:lstStyle/>
          <a:p>
            <a:pPr>
              <a:defRPr sz="1200" b="1" i="0"/>
            </a:pPr>
            <a:endParaRPr lang="en-US"/>
          </a:p>
        </c:txPr>
        <c:crossAx val="-2147123736"/>
        <c:crosses val="autoZero"/>
        <c:auto val="1"/>
        <c:lblAlgn val="ctr"/>
        <c:lblOffset val="100"/>
        <c:noMultiLvlLbl val="0"/>
      </c:catAx>
      <c:valAx>
        <c:axId val="-2147123736"/>
        <c:scaling>
          <c:orientation val="minMax"/>
        </c:scaling>
        <c:delete val="0"/>
        <c:axPos val="l"/>
        <c:majorGridlines>
          <c:spPr>
            <a:ln w="63500">
              <a:solidFill>
                <a:schemeClr val="bg1"/>
              </a:solidFill>
            </a:ln>
          </c:spPr>
        </c:majorGridlines>
        <c:numFmt formatCode="0.00%" sourceLinked="1"/>
        <c:majorTickMark val="out"/>
        <c:minorTickMark val="none"/>
        <c:tickLblPos val="nextTo"/>
        <c:spPr>
          <a:ln>
            <a:solidFill>
              <a:schemeClr val="bg1"/>
            </a:solidFill>
          </a:ln>
        </c:spPr>
        <c:txPr>
          <a:bodyPr/>
          <a:lstStyle/>
          <a:p>
            <a:pPr>
              <a:defRPr sz="1200" b="1" i="0"/>
            </a:pPr>
            <a:endParaRPr lang="en-US"/>
          </a:p>
        </c:txPr>
        <c:crossAx val="-2147119224"/>
        <c:crosses val="autoZero"/>
        <c:crossBetween val="between"/>
      </c:valAx>
      <c:spPr>
        <a:solidFill>
          <a:schemeClr val="bg1">
            <a:lumMod val="95000"/>
          </a:schemeClr>
        </a:solidFill>
      </c:spPr>
    </c:plotArea>
    <c:legend>
      <c:legendPos val="r"/>
      <c:layout>
        <c:manualLayout>
          <c:xMode val="edge"/>
          <c:yMode val="edge"/>
          <c:x val="0.634643005697671"/>
          <c:y val="0.108112062543012"/>
          <c:w val="0.316275943375191"/>
          <c:h val="0.242050242242986"/>
        </c:manualLayout>
      </c:layout>
      <c:overlay val="0"/>
    </c:legend>
    <c:plotVisOnly val="1"/>
    <c:dispBlanksAs val="gap"/>
    <c:showDLblsOverMax val="0"/>
  </c:chart>
  <c:spPr>
    <a:ln>
      <a:noFill/>
    </a:ln>
  </c:spPr>
  <c:printSettings>
    <c:headerFooter/>
    <c:pageMargins b="1.0" l="0.75" r="0.75" t="1.0"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0875748084436752"/>
          <c:y val="0.256177205000972"/>
          <c:w val="0.890702207626201"/>
          <c:h val="0.702662631731194"/>
        </c:manualLayout>
      </c:layout>
      <c:barChart>
        <c:barDir val="col"/>
        <c:grouping val="clustered"/>
        <c:varyColors val="0"/>
        <c:ser>
          <c:idx val="0"/>
          <c:order val="0"/>
          <c:spPr>
            <a:solidFill>
              <a:schemeClr val="accent1"/>
            </a:solidFill>
          </c:spPr>
          <c:invertIfNegative val="0"/>
          <c:dPt>
            <c:idx val="0"/>
            <c:invertIfNegative val="0"/>
            <c:bubble3D val="0"/>
            <c:spPr>
              <a:solidFill>
                <a:schemeClr val="accent3">
                  <a:lumMod val="75000"/>
                </a:schemeClr>
              </a:solidFill>
            </c:spPr>
          </c:dPt>
          <c:dPt>
            <c:idx val="1"/>
            <c:invertIfNegative val="0"/>
            <c:bubble3D val="0"/>
            <c:spPr>
              <a:solidFill>
                <a:schemeClr val="accent3">
                  <a:lumMod val="75000"/>
                </a:schemeClr>
              </a:solidFill>
              <a:ln>
                <a:solidFill>
                  <a:schemeClr val="tx1"/>
                </a:solidFill>
              </a:ln>
            </c:spPr>
          </c:dPt>
          <c:dPt>
            <c:idx val="2"/>
            <c:invertIfNegative val="0"/>
            <c:bubble3D val="0"/>
            <c:spPr>
              <a:solidFill>
                <a:schemeClr val="accent3">
                  <a:lumMod val="75000"/>
                </a:schemeClr>
              </a:solidFill>
              <a:ln>
                <a:solidFill>
                  <a:schemeClr val="tx1"/>
                </a:solidFill>
              </a:ln>
            </c:spPr>
          </c:dPt>
          <c:dPt>
            <c:idx val="3"/>
            <c:invertIfNegative val="0"/>
            <c:bubble3D val="0"/>
            <c:spPr>
              <a:solidFill>
                <a:schemeClr val="accent3">
                  <a:lumMod val="75000"/>
                </a:schemeClr>
              </a:solidFill>
              <a:ln>
                <a:solidFill>
                  <a:schemeClr val="tx1"/>
                </a:solidFill>
              </a:ln>
            </c:spPr>
          </c:dPt>
          <c:dPt>
            <c:idx val="4"/>
            <c:invertIfNegative val="0"/>
            <c:bubble3D val="0"/>
          </c:dPt>
          <c:dPt>
            <c:idx val="5"/>
            <c:invertIfNegative val="0"/>
            <c:bubble3D val="0"/>
          </c:dPt>
          <c:dPt>
            <c:idx val="6"/>
            <c:invertIfNegative val="0"/>
            <c:bubble3D val="0"/>
          </c:dPt>
          <c:dPt>
            <c:idx val="8"/>
            <c:invertIfNegative val="0"/>
            <c:bubble3D val="0"/>
            <c:spPr>
              <a:solidFill>
                <a:schemeClr val="accent3">
                  <a:lumMod val="75000"/>
                </a:schemeClr>
              </a:solidFill>
              <a:ln>
                <a:solidFill>
                  <a:schemeClr val="tx1"/>
                </a:solidFill>
              </a:ln>
            </c:spPr>
          </c:dPt>
          <c:dPt>
            <c:idx val="10"/>
            <c:invertIfNegative val="0"/>
            <c:bubble3D val="0"/>
          </c:dPt>
          <c:dPt>
            <c:idx val="13"/>
            <c:invertIfNegative val="0"/>
            <c:bubble3D val="0"/>
            <c:spPr>
              <a:solidFill>
                <a:schemeClr val="accent3">
                  <a:lumMod val="75000"/>
                </a:schemeClr>
              </a:solidFill>
              <a:ln>
                <a:solidFill>
                  <a:schemeClr val="tx1"/>
                </a:solidFill>
              </a:ln>
            </c:spPr>
          </c:dPt>
          <c:dPt>
            <c:idx val="15"/>
            <c:invertIfNegative val="0"/>
            <c:bubble3D val="0"/>
          </c:dPt>
          <c:dPt>
            <c:idx val="18"/>
            <c:invertIfNegative val="0"/>
            <c:bubble3D val="0"/>
            <c:spPr>
              <a:solidFill>
                <a:schemeClr val="accent3">
                  <a:lumMod val="75000"/>
                </a:schemeClr>
              </a:solidFill>
              <a:ln>
                <a:solidFill>
                  <a:schemeClr val="tx1"/>
                </a:solidFill>
              </a:ln>
            </c:spPr>
          </c:dPt>
          <c:dPt>
            <c:idx val="19"/>
            <c:invertIfNegative val="0"/>
            <c:bubble3D val="0"/>
          </c:dPt>
          <c:dPt>
            <c:idx val="23"/>
            <c:invertIfNegative val="0"/>
            <c:bubble3D val="0"/>
            <c:spPr>
              <a:solidFill>
                <a:schemeClr val="accent3">
                  <a:lumMod val="75000"/>
                </a:schemeClr>
              </a:solidFill>
              <a:ln>
                <a:solidFill>
                  <a:schemeClr val="tx1"/>
                </a:solidFill>
              </a:ln>
            </c:spPr>
          </c:dPt>
          <c:dPt>
            <c:idx val="26"/>
            <c:invertIfNegative val="0"/>
            <c:bubble3D val="0"/>
          </c:dPt>
          <c:dPt>
            <c:idx val="27"/>
            <c:invertIfNegative val="0"/>
            <c:bubble3D val="0"/>
            <c:spPr>
              <a:solidFill>
                <a:schemeClr val="accent1"/>
              </a:solidFill>
              <a:ln>
                <a:noFill/>
              </a:ln>
            </c:spPr>
          </c:dPt>
          <c:dPt>
            <c:idx val="28"/>
            <c:invertIfNegative val="0"/>
            <c:bubble3D val="0"/>
            <c:spPr>
              <a:solidFill>
                <a:schemeClr val="accent3">
                  <a:lumMod val="75000"/>
                </a:schemeClr>
              </a:solidFill>
              <a:ln>
                <a:solidFill>
                  <a:schemeClr val="tx1"/>
                </a:solidFill>
              </a:ln>
            </c:spPr>
          </c:dPt>
          <c:dPt>
            <c:idx val="33"/>
            <c:invertIfNegative val="0"/>
            <c:bubble3D val="0"/>
            <c:spPr>
              <a:solidFill>
                <a:schemeClr val="accent3">
                  <a:lumMod val="75000"/>
                </a:schemeClr>
              </a:solidFill>
              <a:ln>
                <a:solidFill>
                  <a:schemeClr val="tx1"/>
                </a:solidFill>
              </a:ln>
            </c:spPr>
          </c:dPt>
          <c:dPt>
            <c:idx val="38"/>
            <c:invertIfNegative val="0"/>
            <c:bubble3D val="0"/>
            <c:spPr>
              <a:solidFill>
                <a:schemeClr val="accent3">
                  <a:lumMod val="75000"/>
                </a:schemeClr>
              </a:solidFill>
              <a:ln>
                <a:solidFill>
                  <a:schemeClr val="tx1"/>
                </a:solidFill>
              </a:ln>
            </c:spPr>
          </c:dPt>
          <c:cat>
            <c:strRef>
              <c:f>GDP!$C$95:$C$133</c:f>
              <c:strCache>
                <c:ptCount val="39"/>
                <c:pt idx="0">
                  <c:v>2009</c:v>
                </c:pt>
                <c:pt idx="1">
                  <c:v>2010</c:v>
                </c:pt>
                <c:pt idx="2">
                  <c:v>2011</c:v>
                </c:pt>
                <c:pt idx="3">
                  <c:v>2012</c:v>
                </c:pt>
                <c:pt idx="4">
                  <c:v>Q1</c:v>
                </c:pt>
                <c:pt idx="5">
                  <c:v>Q2</c:v>
                </c:pt>
                <c:pt idx="6">
                  <c:v>Q3</c:v>
                </c:pt>
                <c:pt idx="7">
                  <c:v>Q4</c:v>
                </c:pt>
                <c:pt idx="8">
                  <c:v>2013</c:v>
                </c:pt>
                <c:pt idx="9">
                  <c:v>Q1</c:v>
                </c:pt>
                <c:pt idx="10">
                  <c:v>Q2</c:v>
                </c:pt>
                <c:pt idx="11">
                  <c:v>Q3</c:v>
                </c:pt>
                <c:pt idx="12">
                  <c:v>Q4</c:v>
                </c:pt>
                <c:pt idx="13">
                  <c:v>2014</c:v>
                </c:pt>
                <c:pt idx="14">
                  <c:v>Q1</c:v>
                </c:pt>
                <c:pt idx="15">
                  <c:v>Q2</c:v>
                </c:pt>
                <c:pt idx="16">
                  <c:v>Q3</c:v>
                </c:pt>
                <c:pt idx="17">
                  <c:v>Q4</c:v>
                </c:pt>
                <c:pt idx="18">
                  <c:v>2015</c:v>
                </c:pt>
                <c:pt idx="19">
                  <c:v>Q1</c:v>
                </c:pt>
                <c:pt idx="20">
                  <c:v>Q2</c:v>
                </c:pt>
                <c:pt idx="21">
                  <c:v>Q3</c:v>
                </c:pt>
                <c:pt idx="22">
                  <c:v>Q4</c:v>
                </c:pt>
                <c:pt idx="23">
                  <c:v>2016</c:v>
                </c:pt>
                <c:pt idx="24">
                  <c:v>Q1</c:v>
                </c:pt>
                <c:pt idx="25">
                  <c:v>Q2</c:v>
                </c:pt>
                <c:pt idx="26">
                  <c:v>Q3</c:v>
                </c:pt>
                <c:pt idx="27">
                  <c:v>Q4</c:v>
                </c:pt>
                <c:pt idx="28">
                  <c:v>2017</c:v>
                </c:pt>
                <c:pt idx="29">
                  <c:v>Q1</c:v>
                </c:pt>
                <c:pt idx="30">
                  <c:v>Q2</c:v>
                </c:pt>
                <c:pt idx="31">
                  <c:v>Q3</c:v>
                </c:pt>
                <c:pt idx="32">
                  <c:v>Q4</c:v>
                </c:pt>
                <c:pt idx="33">
                  <c:v>2018</c:v>
                </c:pt>
                <c:pt idx="34">
                  <c:v>Q1</c:v>
                </c:pt>
                <c:pt idx="35">
                  <c:v>Q2</c:v>
                </c:pt>
                <c:pt idx="36">
                  <c:v>Q3</c:v>
                </c:pt>
                <c:pt idx="37">
                  <c:v>Q4</c:v>
                </c:pt>
                <c:pt idx="38">
                  <c:v>2019</c:v>
                </c:pt>
              </c:strCache>
            </c:strRef>
          </c:cat>
          <c:val>
            <c:numRef>
              <c:f>GDP!$D$95:$D$133</c:f>
              <c:numCache>
                <c:formatCode>0.0%</c:formatCode>
                <c:ptCount val="39"/>
                <c:pt idx="0">
                  <c:v>-0.025</c:v>
                </c:pt>
                <c:pt idx="1">
                  <c:v>0.026</c:v>
                </c:pt>
                <c:pt idx="2">
                  <c:v>0.016</c:v>
                </c:pt>
                <c:pt idx="3">
                  <c:v>0.022</c:v>
                </c:pt>
                <c:pt idx="4">
                  <c:v>0.036</c:v>
                </c:pt>
                <c:pt idx="5">
                  <c:v>0.0005</c:v>
                </c:pt>
                <c:pt idx="6">
                  <c:v>0.032</c:v>
                </c:pt>
                <c:pt idx="7">
                  <c:v>0.032</c:v>
                </c:pt>
                <c:pt idx="8">
                  <c:v>0.025125</c:v>
                </c:pt>
                <c:pt idx="9">
                  <c:v>-0.011</c:v>
                </c:pt>
                <c:pt idx="10">
                  <c:v>0.055</c:v>
                </c:pt>
                <c:pt idx="11">
                  <c:v>0.05</c:v>
                </c:pt>
                <c:pt idx="12">
                  <c:v>0.023</c:v>
                </c:pt>
                <c:pt idx="13">
                  <c:v>0.02925</c:v>
                </c:pt>
                <c:pt idx="14">
                  <c:v>0.032</c:v>
                </c:pt>
                <c:pt idx="15">
                  <c:v>0.03</c:v>
                </c:pt>
                <c:pt idx="16">
                  <c:v>0.013</c:v>
                </c:pt>
                <c:pt idx="17">
                  <c:v>0.001</c:v>
                </c:pt>
                <c:pt idx="18">
                  <c:v>0.019</c:v>
                </c:pt>
                <c:pt idx="19">
                  <c:v>0.02</c:v>
                </c:pt>
                <c:pt idx="20">
                  <c:v>0.019</c:v>
                </c:pt>
                <c:pt idx="21">
                  <c:v>0.022</c:v>
                </c:pt>
                <c:pt idx="22">
                  <c:v>0.02</c:v>
                </c:pt>
                <c:pt idx="23">
                  <c:v>0.02025</c:v>
                </c:pt>
                <c:pt idx="24">
                  <c:v>0.023</c:v>
                </c:pt>
                <c:pt idx="25">
                  <c:v>0.022</c:v>
                </c:pt>
                <c:pt idx="26">
                  <c:v>0.032</c:v>
                </c:pt>
                <c:pt idx="27">
                  <c:v>0.035</c:v>
                </c:pt>
                <c:pt idx="28">
                  <c:v>0.028</c:v>
                </c:pt>
                <c:pt idx="29">
                  <c:v>0.025</c:v>
                </c:pt>
                <c:pt idx="30">
                  <c:v>0.035</c:v>
                </c:pt>
                <c:pt idx="31">
                  <c:v>0.029</c:v>
                </c:pt>
                <c:pt idx="32">
                  <c:v>0.011</c:v>
                </c:pt>
                <c:pt idx="33">
                  <c:v>0.025</c:v>
                </c:pt>
                <c:pt idx="34">
                  <c:v>0.031</c:v>
                </c:pt>
                <c:pt idx="35">
                  <c:v>0.02</c:v>
                </c:pt>
                <c:pt idx="36">
                  <c:v>0.019</c:v>
                </c:pt>
                <c:pt idx="38">
                  <c:v>0.0233333333333333</c:v>
                </c:pt>
              </c:numCache>
            </c:numRef>
          </c:val>
        </c:ser>
        <c:dLbls>
          <c:showLegendKey val="0"/>
          <c:showVal val="0"/>
          <c:showCatName val="0"/>
          <c:showSerName val="0"/>
          <c:showPercent val="0"/>
          <c:showBubbleSize val="0"/>
        </c:dLbls>
        <c:gapWidth val="150"/>
        <c:axId val="-2147220856"/>
        <c:axId val="-2147218040"/>
      </c:barChart>
      <c:lineChart>
        <c:grouping val="standard"/>
        <c:varyColors val="0"/>
        <c:ser>
          <c:idx val="2"/>
          <c:order val="1"/>
          <c:tx>
            <c:v>Since WWII</c:v>
          </c:tx>
          <c:spPr>
            <a:ln w="25400">
              <a:solidFill>
                <a:schemeClr val="accent2"/>
              </a:solidFill>
              <a:prstDash val="sysDash"/>
            </a:ln>
          </c:spPr>
          <c:marker>
            <c:symbol val="none"/>
          </c:marker>
          <c:val>
            <c:numRef>
              <c:f>GDP!$G$95:$G$133</c:f>
              <c:numCache>
                <c:formatCode>0.0%</c:formatCode>
                <c:ptCount val="39"/>
                <c:pt idx="0">
                  <c:v>0.0287244444444444</c:v>
                </c:pt>
                <c:pt idx="1">
                  <c:v>0.0287244444444444</c:v>
                </c:pt>
                <c:pt idx="2">
                  <c:v>0.0287244444444444</c:v>
                </c:pt>
                <c:pt idx="3">
                  <c:v>0.0287244444444444</c:v>
                </c:pt>
                <c:pt idx="4">
                  <c:v>0.0287244444444444</c:v>
                </c:pt>
                <c:pt idx="5">
                  <c:v>0.0287244444444444</c:v>
                </c:pt>
                <c:pt idx="6">
                  <c:v>0.0287244444444444</c:v>
                </c:pt>
                <c:pt idx="7">
                  <c:v>0.0287244444444444</c:v>
                </c:pt>
                <c:pt idx="8">
                  <c:v>0.0287244444444444</c:v>
                </c:pt>
                <c:pt idx="9">
                  <c:v>0.0287244444444444</c:v>
                </c:pt>
                <c:pt idx="10">
                  <c:v>0.0287244444444444</c:v>
                </c:pt>
                <c:pt idx="11">
                  <c:v>0.0287244444444444</c:v>
                </c:pt>
                <c:pt idx="12">
                  <c:v>0.0287244444444444</c:v>
                </c:pt>
                <c:pt idx="13">
                  <c:v>0.0287244444444444</c:v>
                </c:pt>
                <c:pt idx="14">
                  <c:v>0.0287244444444444</c:v>
                </c:pt>
                <c:pt idx="15">
                  <c:v>0.0287244444444444</c:v>
                </c:pt>
                <c:pt idx="16">
                  <c:v>0.0287244444444444</c:v>
                </c:pt>
                <c:pt idx="17">
                  <c:v>0.0287244444444444</c:v>
                </c:pt>
                <c:pt idx="18">
                  <c:v>0.0287244444444444</c:v>
                </c:pt>
                <c:pt idx="19">
                  <c:v>0.0287244444444444</c:v>
                </c:pt>
                <c:pt idx="20">
                  <c:v>0.0287244444444444</c:v>
                </c:pt>
                <c:pt idx="21">
                  <c:v>0.0287244444444444</c:v>
                </c:pt>
                <c:pt idx="22">
                  <c:v>0.0287244444444444</c:v>
                </c:pt>
                <c:pt idx="23">
                  <c:v>0.0287244444444444</c:v>
                </c:pt>
                <c:pt idx="24">
                  <c:v>0.0287244444444444</c:v>
                </c:pt>
                <c:pt idx="25">
                  <c:v>0.0287244444444444</c:v>
                </c:pt>
                <c:pt idx="26">
                  <c:v>0.0287244444444444</c:v>
                </c:pt>
                <c:pt idx="27">
                  <c:v>0.0287244444444444</c:v>
                </c:pt>
                <c:pt idx="28">
                  <c:v>0.0287244444444444</c:v>
                </c:pt>
                <c:pt idx="29">
                  <c:v>0.0287244444444444</c:v>
                </c:pt>
                <c:pt idx="30">
                  <c:v>0.0287244444444444</c:v>
                </c:pt>
                <c:pt idx="31">
                  <c:v>0.0287244444444444</c:v>
                </c:pt>
                <c:pt idx="32">
                  <c:v>0.0287244444444444</c:v>
                </c:pt>
                <c:pt idx="33">
                  <c:v>0.0287244444444444</c:v>
                </c:pt>
                <c:pt idx="34">
                  <c:v>0.0287244444444444</c:v>
                </c:pt>
                <c:pt idx="35">
                  <c:v>0.0287244444444444</c:v>
                </c:pt>
                <c:pt idx="36">
                  <c:v>0.0287244444444444</c:v>
                </c:pt>
                <c:pt idx="37">
                  <c:v>0.0287244444444444</c:v>
                </c:pt>
                <c:pt idx="38">
                  <c:v>0.0287244444444444</c:v>
                </c:pt>
              </c:numCache>
            </c:numRef>
          </c:val>
          <c:smooth val="0"/>
        </c:ser>
        <c:ser>
          <c:idx val="1"/>
          <c:order val="2"/>
          <c:tx>
            <c:v>2009</c:v>
          </c:tx>
          <c:spPr>
            <a:ln w="22225">
              <a:solidFill>
                <a:schemeClr val="tx1"/>
              </a:solidFill>
              <a:prstDash val="sysDash"/>
            </a:ln>
          </c:spPr>
          <c:marker>
            <c:symbol val="none"/>
          </c:marker>
          <c:val>
            <c:numRef>
              <c:f>GDP!$F$95:$F$133</c:f>
              <c:numCache>
                <c:formatCode>0.0%</c:formatCode>
                <c:ptCount val="39"/>
                <c:pt idx="0">
                  <c:v>0.0233958333333333</c:v>
                </c:pt>
                <c:pt idx="1">
                  <c:v>0.0233958333333333</c:v>
                </c:pt>
                <c:pt idx="2">
                  <c:v>0.0233958333333333</c:v>
                </c:pt>
                <c:pt idx="3">
                  <c:v>0.0233958333333333</c:v>
                </c:pt>
                <c:pt idx="4">
                  <c:v>0.0233958333333333</c:v>
                </c:pt>
                <c:pt idx="5">
                  <c:v>0.0233958333333333</c:v>
                </c:pt>
                <c:pt idx="6">
                  <c:v>0.0233958333333333</c:v>
                </c:pt>
                <c:pt idx="7">
                  <c:v>0.0233958333333333</c:v>
                </c:pt>
                <c:pt idx="8">
                  <c:v>0.0233958333333333</c:v>
                </c:pt>
                <c:pt idx="9">
                  <c:v>0.0233958333333333</c:v>
                </c:pt>
                <c:pt idx="10">
                  <c:v>0.0233958333333333</c:v>
                </c:pt>
                <c:pt idx="11">
                  <c:v>0.0233958333333333</c:v>
                </c:pt>
                <c:pt idx="12">
                  <c:v>0.0233958333333333</c:v>
                </c:pt>
                <c:pt idx="13">
                  <c:v>0.0233958333333333</c:v>
                </c:pt>
                <c:pt idx="14">
                  <c:v>0.0233958333333333</c:v>
                </c:pt>
                <c:pt idx="15">
                  <c:v>0.0233958333333333</c:v>
                </c:pt>
                <c:pt idx="16">
                  <c:v>0.0233958333333333</c:v>
                </c:pt>
                <c:pt idx="17">
                  <c:v>0.0233958333333333</c:v>
                </c:pt>
                <c:pt idx="18">
                  <c:v>0.0233958333333333</c:v>
                </c:pt>
                <c:pt idx="19">
                  <c:v>0.0233958333333333</c:v>
                </c:pt>
                <c:pt idx="20">
                  <c:v>0.0233958333333333</c:v>
                </c:pt>
                <c:pt idx="21">
                  <c:v>0.0233958333333333</c:v>
                </c:pt>
                <c:pt idx="22">
                  <c:v>0.0233958333333333</c:v>
                </c:pt>
                <c:pt idx="23">
                  <c:v>0.0233958333333333</c:v>
                </c:pt>
                <c:pt idx="24">
                  <c:v>0.0233958333333333</c:v>
                </c:pt>
                <c:pt idx="25">
                  <c:v>0.0233958333333333</c:v>
                </c:pt>
                <c:pt idx="26">
                  <c:v>0.0233958333333333</c:v>
                </c:pt>
                <c:pt idx="27">
                  <c:v>0.0233958333333333</c:v>
                </c:pt>
                <c:pt idx="28">
                  <c:v>0.0233958333333333</c:v>
                </c:pt>
                <c:pt idx="29">
                  <c:v>0.0233958333333333</c:v>
                </c:pt>
                <c:pt idx="30">
                  <c:v>0.0233958333333333</c:v>
                </c:pt>
                <c:pt idx="31">
                  <c:v>0.0233958333333333</c:v>
                </c:pt>
                <c:pt idx="32">
                  <c:v>0.0233958333333333</c:v>
                </c:pt>
                <c:pt idx="33">
                  <c:v>0.0233958333333333</c:v>
                </c:pt>
                <c:pt idx="34">
                  <c:v>0.0233958333333333</c:v>
                </c:pt>
                <c:pt idx="35">
                  <c:v>0.0233958333333333</c:v>
                </c:pt>
                <c:pt idx="36">
                  <c:v>0.0233958333333333</c:v>
                </c:pt>
                <c:pt idx="37">
                  <c:v>0.0233958333333333</c:v>
                </c:pt>
                <c:pt idx="38">
                  <c:v>0.0233958333333333</c:v>
                </c:pt>
              </c:numCache>
            </c:numRef>
          </c:val>
          <c:smooth val="0"/>
        </c:ser>
        <c:dLbls>
          <c:showLegendKey val="0"/>
          <c:showVal val="0"/>
          <c:showCatName val="0"/>
          <c:showSerName val="0"/>
          <c:showPercent val="0"/>
          <c:showBubbleSize val="0"/>
        </c:dLbls>
        <c:marker val="1"/>
        <c:smooth val="0"/>
        <c:axId val="-2147220856"/>
        <c:axId val="-2147218040"/>
      </c:lineChart>
      <c:catAx>
        <c:axId val="-2147220856"/>
        <c:scaling>
          <c:orientation val="minMax"/>
        </c:scaling>
        <c:delete val="0"/>
        <c:axPos val="b"/>
        <c:numFmt formatCode="General" sourceLinked="1"/>
        <c:majorTickMark val="out"/>
        <c:minorTickMark val="none"/>
        <c:tickLblPos val="nextTo"/>
        <c:txPr>
          <a:bodyPr rot="-5400000" vert="horz"/>
          <a:lstStyle/>
          <a:p>
            <a:pPr>
              <a:defRPr sz="1200" b="1" i="0"/>
            </a:pPr>
            <a:endParaRPr lang="en-US"/>
          </a:p>
        </c:txPr>
        <c:crossAx val="-2147218040"/>
        <c:crosses val="autoZero"/>
        <c:auto val="1"/>
        <c:lblAlgn val="ctr"/>
        <c:lblOffset val="100"/>
        <c:noMultiLvlLbl val="0"/>
      </c:catAx>
      <c:valAx>
        <c:axId val="-2147218040"/>
        <c:scaling>
          <c:orientation val="minMax"/>
          <c:min val="-0.01"/>
        </c:scaling>
        <c:delete val="0"/>
        <c:axPos val="l"/>
        <c:majorGridlines>
          <c:spPr>
            <a:ln w="28575">
              <a:solidFill>
                <a:schemeClr val="bg1"/>
              </a:solidFill>
            </a:ln>
          </c:spPr>
        </c:majorGridlines>
        <c:numFmt formatCode="0.0%" sourceLinked="1"/>
        <c:majorTickMark val="out"/>
        <c:minorTickMark val="none"/>
        <c:tickLblPos val="nextTo"/>
        <c:spPr>
          <a:ln w="9525">
            <a:solidFill>
              <a:schemeClr val="bg1"/>
            </a:solidFill>
          </a:ln>
        </c:spPr>
        <c:txPr>
          <a:bodyPr/>
          <a:lstStyle/>
          <a:p>
            <a:pPr>
              <a:defRPr sz="1400" b="1" i="0"/>
            </a:pPr>
            <a:endParaRPr lang="en-US"/>
          </a:p>
        </c:txPr>
        <c:crossAx val="-2147220856"/>
        <c:crosses val="autoZero"/>
        <c:crossBetween val="between"/>
      </c:valAx>
      <c:spPr>
        <a:solidFill>
          <a:schemeClr val="bg1">
            <a:lumMod val="95000"/>
          </a:schemeClr>
        </a:solidFill>
      </c:spPr>
    </c:plotArea>
    <c:plotVisOnly val="1"/>
    <c:dispBlanksAs val="gap"/>
    <c:showDLblsOverMax val="0"/>
  </c:chart>
  <c:spPr>
    <a:ln>
      <a:noFill/>
    </a:ln>
  </c:spPr>
  <c:printSettings>
    <c:headerFooter/>
    <c:pageMargins b="1.0" l="0.75" r="0.75" t="1.0" header="0.5" footer="0.5"/>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101918316509515"/>
          <c:y val="0.251847452775884"/>
          <c:w val="0.872800764276475"/>
          <c:h val="0.715862314426032"/>
        </c:manualLayout>
      </c:layout>
      <c:barChart>
        <c:barDir val="col"/>
        <c:grouping val="clustered"/>
        <c:varyColors val="0"/>
        <c:ser>
          <c:idx val="0"/>
          <c:order val="0"/>
          <c:tx>
            <c:v>Spending</c:v>
          </c:tx>
          <c:spPr>
            <a:solidFill>
              <a:schemeClr val="accent1"/>
            </a:solidFill>
          </c:spPr>
          <c:invertIfNegative val="0"/>
          <c:dPt>
            <c:idx val="0"/>
            <c:invertIfNegative val="0"/>
            <c:bubble3D val="0"/>
            <c:spPr>
              <a:solidFill>
                <a:schemeClr val="accent3"/>
              </a:solidFill>
              <a:ln>
                <a:solidFill>
                  <a:schemeClr val="tx1"/>
                </a:solidFill>
              </a:ln>
            </c:spPr>
          </c:dPt>
          <c:dPt>
            <c:idx val="1"/>
            <c:invertIfNegative val="0"/>
            <c:bubble3D val="0"/>
            <c:spPr>
              <a:solidFill>
                <a:schemeClr val="accent3">
                  <a:lumMod val="75000"/>
                </a:schemeClr>
              </a:solidFill>
              <a:ln>
                <a:solidFill>
                  <a:schemeClr val="tx1"/>
                </a:solidFill>
              </a:ln>
            </c:spPr>
          </c:dPt>
          <c:dPt>
            <c:idx val="2"/>
            <c:invertIfNegative val="0"/>
            <c:bubble3D val="0"/>
            <c:spPr>
              <a:solidFill>
                <a:schemeClr val="accent3">
                  <a:lumMod val="75000"/>
                </a:schemeClr>
              </a:solidFill>
              <a:ln>
                <a:solidFill>
                  <a:schemeClr val="tx1"/>
                </a:solidFill>
              </a:ln>
            </c:spPr>
          </c:dPt>
          <c:dPt>
            <c:idx val="3"/>
            <c:invertIfNegative val="0"/>
            <c:bubble3D val="0"/>
            <c:spPr>
              <a:solidFill>
                <a:schemeClr val="accent3">
                  <a:lumMod val="75000"/>
                </a:schemeClr>
              </a:solidFill>
              <a:ln>
                <a:solidFill>
                  <a:schemeClr val="tx1"/>
                </a:solidFill>
              </a:ln>
            </c:spPr>
          </c:dPt>
          <c:dPt>
            <c:idx val="8"/>
            <c:invertIfNegative val="0"/>
            <c:bubble3D val="0"/>
            <c:spPr>
              <a:solidFill>
                <a:schemeClr val="accent3">
                  <a:lumMod val="75000"/>
                </a:schemeClr>
              </a:solidFill>
              <a:ln>
                <a:solidFill>
                  <a:schemeClr val="tx1"/>
                </a:solidFill>
              </a:ln>
            </c:spPr>
          </c:dPt>
          <c:dPt>
            <c:idx val="13"/>
            <c:invertIfNegative val="0"/>
            <c:bubble3D val="0"/>
            <c:spPr>
              <a:solidFill>
                <a:schemeClr val="accent3">
                  <a:lumMod val="75000"/>
                </a:schemeClr>
              </a:solidFill>
              <a:ln>
                <a:solidFill>
                  <a:schemeClr val="tx1"/>
                </a:solidFill>
              </a:ln>
            </c:spPr>
          </c:dPt>
          <c:dPt>
            <c:idx val="18"/>
            <c:invertIfNegative val="0"/>
            <c:bubble3D val="0"/>
            <c:spPr>
              <a:solidFill>
                <a:schemeClr val="accent3">
                  <a:lumMod val="75000"/>
                </a:schemeClr>
              </a:solidFill>
              <a:ln>
                <a:solidFill>
                  <a:schemeClr val="tx1"/>
                </a:solidFill>
              </a:ln>
            </c:spPr>
          </c:dPt>
          <c:dPt>
            <c:idx val="23"/>
            <c:invertIfNegative val="0"/>
            <c:bubble3D val="0"/>
            <c:spPr>
              <a:solidFill>
                <a:schemeClr val="accent3">
                  <a:lumMod val="75000"/>
                </a:schemeClr>
              </a:solidFill>
              <a:ln>
                <a:solidFill>
                  <a:schemeClr val="tx1"/>
                </a:solidFill>
              </a:ln>
            </c:spPr>
          </c:dPt>
          <c:dPt>
            <c:idx val="28"/>
            <c:invertIfNegative val="0"/>
            <c:bubble3D val="0"/>
            <c:spPr>
              <a:solidFill>
                <a:schemeClr val="accent3">
                  <a:lumMod val="75000"/>
                </a:schemeClr>
              </a:solidFill>
              <a:ln>
                <a:solidFill>
                  <a:schemeClr val="tx1"/>
                </a:solidFill>
              </a:ln>
            </c:spPr>
          </c:dPt>
          <c:dPt>
            <c:idx val="33"/>
            <c:invertIfNegative val="0"/>
            <c:bubble3D val="0"/>
            <c:spPr>
              <a:solidFill>
                <a:schemeClr val="accent3">
                  <a:lumMod val="75000"/>
                </a:schemeClr>
              </a:solidFill>
              <a:ln>
                <a:solidFill>
                  <a:schemeClr val="tx1"/>
                </a:solidFill>
              </a:ln>
            </c:spPr>
          </c:dPt>
          <c:dPt>
            <c:idx val="38"/>
            <c:invertIfNegative val="0"/>
            <c:bubble3D val="0"/>
            <c:spPr>
              <a:solidFill>
                <a:schemeClr val="accent3">
                  <a:lumMod val="75000"/>
                </a:schemeClr>
              </a:solidFill>
              <a:ln>
                <a:solidFill>
                  <a:schemeClr val="tx1"/>
                </a:solidFill>
              </a:ln>
            </c:spPr>
          </c:dPt>
          <c:cat>
            <c:strRef>
              <c:f>GDP!$C$95:$C$133</c:f>
              <c:strCache>
                <c:ptCount val="39"/>
                <c:pt idx="0">
                  <c:v>2009</c:v>
                </c:pt>
                <c:pt idx="1">
                  <c:v>2010</c:v>
                </c:pt>
                <c:pt idx="2">
                  <c:v>2011</c:v>
                </c:pt>
                <c:pt idx="3">
                  <c:v>2012</c:v>
                </c:pt>
                <c:pt idx="4">
                  <c:v>Q1</c:v>
                </c:pt>
                <c:pt idx="5">
                  <c:v>Q2</c:v>
                </c:pt>
                <c:pt idx="6">
                  <c:v>Q3</c:v>
                </c:pt>
                <c:pt idx="7">
                  <c:v>Q4</c:v>
                </c:pt>
                <c:pt idx="8">
                  <c:v>2013</c:v>
                </c:pt>
                <c:pt idx="9">
                  <c:v>Q1</c:v>
                </c:pt>
                <c:pt idx="10">
                  <c:v>Q2</c:v>
                </c:pt>
                <c:pt idx="11">
                  <c:v>Q3</c:v>
                </c:pt>
                <c:pt idx="12">
                  <c:v>Q4</c:v>
                </c:pt>
                <c:pt idx="13">
                  <c:v>2014</c:v>
                </c:pt>
                <c:pt idx="14">
                  <c:v>Q1</c:v>
                </c:pt>
                <c:pt idx="15">
                  <c:v>Q2</c:v>
                </c:pt>
                <c:pt idx="16">
                  <c:v>Q3</c:v>
                </c:pt>
                <c:pt idx="17">
                  <c:v>Q4</c:v>
                </c:pt>
                <c:pt idx="18">
                  <c:v>2015</c:v>
                </c:pt>
                <c:pt idx="19">
                  <c:v>Q1</c:v>
                </c:pt>
                <c:pt idx="20">
                  <c:v>Q2</c:v>
                </c:pt>
                <c:pt idx="21">
                  <c:v>Q3</c:v>
                </c:pt>
                <c:pt idx="22">
                  <c:v>Q4</c:v>
                </c:pt>
                <c:pt idx="23">
                  <c:v>2016</c:v>
                </c:pt>
                <c:pt idx="24">
                  <c:v>Q1</c:v>
                </c:pt>
                <c:pt idx="25">
                  <c:v>Q2</c:v>
                </c:pt>
                <c:pt idx="26">
                  <c:v>Q3</c:v>
                </c:pt>
                <c:pt idx="27">
                  <c:v>Q4</c:v>
                </c:pt>
                <c:pt idx="28">
                  <c:v>2017</c:v>
                </c:pt>
                <c:pt idx="29">
                  <c:v>Q1</c:v>
                </c:pt>
                <c:pt idx="30">
                  <c:v>Q2</c:v>
                </c:pt>
                <c:pt idx="31">
                  <c:v>Q3</c:v>
                </c:pt>
                <c:pt idx="32">
                  <c:v>Q4</c:v>
                </c:pt>
                <c:pt idx="33">
                  <c:v>2018</c:v>
                </c:pt>
                <c:pt idx="34">
                  <c:v>Q1</c:v>
                </c:pt>
                <c:pt idx="35">
                  <c:v>Q2</c:v>
                </c:pt>
                <c:pt idx="36">
                  <c:v>Q3</c:v>
                </c:pt>
                <c:pt idx="37">
                  <c:v>Q4</c:v>
                </c:pt>
                <c:pt idx="38">
                  <c:v>2019</c:v>
                </c:pt>
              </c:strCache>
            </c:strRef>
          </c:cat>
          <c:val>
            <c:numRef>
              <c:f>GDP!$E$95:$E$133</c:f>
              <c:numCache>
                <c:formatCode>0.0%</c:formatCode>
                <c:ptCount val="39"/>
                <c:pt idx="0">
                  <c:v>-0.013</c:v>
                </c:pt>
                <c:pt idx="1">
                  <c:v>0.017</c:v>
                </c:pt>
                <c:pt idx="2">
                  <c:v>0.019</c:v>
                </c:pt>
                <c:pt idx="3">
                  <c:v>0.015</c:v>
                </c:pt>
                <c:pt idx="4">
                  <c:v>0.021</c:v>
                </c:pt>
                <c:pt idx="5">
                  <c:v>0.003</c:v>
                </c:pt>
                <c:pt idx="6">
                  <c:v>0.016</c:v>
                </c:pt>
                <c:pt idx="7">
                  <c:v>0.035</c:v>
                </c:pt>
                <c:pt idx="8">
                  <c:v>0.01875</c:v>
                </c:pt>
                <c:pt idx="9">
                  <c:v>0.016</c:v>
                </c:pt>
                <c:pt idx="10">
                  <c:v>0.044</c:v>
                </c:pt>
                <c:pt idx="11">
                  <c:v>0.044</c:v>
                </c:pt>
                <c:pt idx="12">
                  <c:v>0.049</c:v>
                </c:pt>
                <c:pt idx="13">
                  <c:v>0.03825</c:v>
                </c:pt>
                <c:pt idx="14">
                  <c:v>0.034</c:v>
                </c:pt>
                <c:pt idx="15">
                  <c:v>0.032</c:v>
                </c:pt>
                <c:pt idx="16">
                  <c:v>0.031</c:v>
                </c:pt>
                <c:pt idx="17">
                  <c:v>0.018</c:v>
                </c:pt>
                <c:pt idx="18">
                  <c:v>0.02875</c:v>
                </c:pt>
                <c:pt idx="19">
                  <c:v>0.032</c:v>
                </c:pt>
                <c:pt idx="20">
                  <c:v>0.029</c:v>
                </c:pt>
                <c:pt idx="21">
                  <c:v>0.026</c:v>
                </c:pt>
                <c:pt idx="22">
                  <c:v>0.025</c:v>
                </c:pt>
                <c:pt idx="23">
                  <c:v>0.028</c:v>
                </c:pt>
                <c:pt idx="24">
                  <c:v>0.024</c:v>
                </c:pt>
                <c:pt idx="25">
                  <c:v>0.024</c:v>
                </c:pt>
                <c:pt idx="26">
                  <c:v>0.024</c:v>
                </c:pt>
                <c:pt idx="27">
                  <c:v>0.046</c:v>
                </c:pt>
                <c:pt idx="28">
                  <c:v>0.0295</c:v>
                </c:pt>
                <c:pt idx="29">
                  <c:v>0.017</c:v>
                </c:pt>
                <c:pt idx="30">
                  <c:v>0.04</c:v>
                </c:pt>
                <c:pt idx="31">
                  <c:v>0.035</c:v>
                </c:pt>
                <c:pt idx="32">
                  <c:v>0.014</c:v>
                </c:pt>
                <c:pt idx="33">
                  <c:v>0.0265</c:v>
                </c:pt>
                <c:pt idx="34">
                  <c:v>0.011</c:v>
                </c:pt>
                <c:pt idx="35">
                  <c:v>0.046</c:v>
                </c:pt>
                <c:pt idx="36">
                  <c:v>0.02</c:v>
                </c:pt>
                <c:pt idx="38">
                  <c:v>0.0256666666666667</c:v>
                </c:pt>
              </c:numCache>
            </c:numRef>
          </c:val>
        </c:ser>
        <c:dLbls>
          <c:showLegendKey val="0"/>
          <c:showVal val="0"/>
          <c:showCatName val="0"/>
          <c:showSerName val="0"/>
          <c:showPercent val="0"/>
          <c:showBubbleSize val="0"/>
        </c:dLbls>
        <c:gapWidth val="150"/>
        <c:axId val="-2147379880"/>
        <c:axId val="-2147390584"/>
      </c:barChart>
      <c:lineChart>
        <c:grouping val="standard"/>
        <c:varyColors val="0"/>
        <c:ser>
          <c:idx val="1"/>
          <c:order val="1"/>
          <c:tx>
            <c:v>2009</c:v>
          </c:tx>
          <c:spPr>
            <a:ln w="22225">
              <a:solidFill>
                <a:schemeClr val="tx1"/>
              </a:solidFill>
              <a:prstDash val="sysDash"/>
            </a:ln>
          </c:spPr>
          <c:marker>
            <c:symbol val="none"/>
          </c:marker>
          <c:val>
            <c:numRef>
              <c:f>GDP!$H$95:$H$133</c:f>
              <c:numCache>
                <c:formatCode>0.0%</c:formatCode>
                <c:ptCount val="39"/>
                <c:pt idx="0">
                  <c:v>0.0246416666666667</c:v>
                </c:pt>
                <c:pt idx="1">
                  <c:v>0.0246416666666667</c:v>
                </c:pt>
                <c:pt idx="2">
                  <c:v>0.0246416666666667</c:v>
                </c:pt>
                <c:pt idx="3">
                  <c:v>0.0246416666666667</c:v>
                </c:pt>
                <c:pt idx="4">
                  <c:v>0.0246416666666667</c:v>
                </c:pt>
                <c:pt idx="5">
                  <c:v>0.0246416666666667</c:v>
                </c:pt>
                <c:pt idx="6">
                  <c:v>0.0246416666666667</c:v>
                </c:pt>
                <c:pt idx="7">
                  <c:v>0.0246416666666667</c:v>
                </c:pt>
                <c:pt idx="8">
                  <c:v>0.0246416666666667</c:v>
                </c:pt>
                <c:pt idx="9">
                  <c:v>0.0246416666666667</c:v>
                </c:pt>
                <c:pt idx="10">
                  <c:v>0.0246416666666667</c:v>
                </c:pt>
                <c:pt idx="11">
                  <c:v>0.0246416666666667</c:v>
                </c:pt>
                <c:pt idx="12">
                  <c:v>0.0246416666666667</c:v>
                </c:pt>
                <c:pt idx="13">
                  <c:v>0.0246416666666667</c:v>
                </c:pt>
                <c:pt idx="14">
                  <c:v>0.0246416666666667</c:v>
                </c:pt>
                <c:pt idx="15">
                  <c:v>0.0246416666666667</c:v>
                </c:pt>
                <c:pt idx="16">
                  <c:v>0.0246416666666667</c:v>
                </c:pt>
                <c:pt idx="17">
                  <c:v>0.0246416666666667</c:v>
                </c:pt>
                <c:pt idx="18">
                  <c:v>0.0246416666666667</c:v>
                </c:pt>
                <c:pt idx="19">
                  <c:v>0.0246416666666667</c:v>
                </c:pt>
                <c:pt idx="20">
                  <c:v>0.0246416666666667</c:v>
                </c:pt>
                <c:pt idx="21">
                  <c:v>0.0246416666666667</c:v>
                </c:pt>
                <c:pt idx="22">
                  <c:v>0.0246416666666667</c:v>
                </c:pt>
                <c:pt idx="23">
                  <c:v>0.0246416666666667</c:v>
                </c:pt>
                <c:pt idx="24">
                  <c:v>0.0246416666666667</c:v>
                </c:pt>
                <c:pt idx="25">
                  <c:v>0.0246416666666667</c:v>
                </c:pt>
                <c:pt idx="26">
                  <c:v>0.0246416666666667</c:v>
                </c:pt>
                <c:pt idx="27">
                  <c:v>0.0246416666666667</c:v>
                </c:pt>
                <c:pt idx="28">
                  <c:v>0.0246416666666667</c:v>
                </c:pt>
                <c:pt idx="29">
                  <c:v>0.0246416666666667</c:v>
                </c:pt>
                <c:pt idx="30">
                  <c:v>0.0246416666666667</c:v>
                </c:pt>
                <c:pt idx="31">
                  <c:v>0.0246416666666667</c:v>
                </c:pt>
                <c:pt idx="32">
                  <c:v>0.0246416666666667</c:v>
                </c:pt>
                <c:pt idx="33">
                  <c:v>0.0246416666666667</c:v>
                </c:pt>
                <c:pt idx="34">
                  <c:v>0.0246416666666667</c:v>
                </c:pt>
                <c:pt idx="35">
                  <c:v>0.0246416666666667</c:v>
                </c:pt>
                <c:pt idx="36">
                  <c:v>0.0246416666666667</c:v>
                </c:pt>
                <c:pt idx="37">
                  <c:v>0.0246416666666667</c:v>
                </c:pt>
                <c:pt idx="38">
                  <c:v>0.0246416666666667</c:v>
                </c:pt>
              </c:numCache>
            </c:numRef>
          </c:val>
          <c:smooth val="0"/>
        </c:ser>
        <c:dLbls>
          <c:showLegendKey val="0"/>
          <c:showVal val="0"/>
          <c:showCatName val="0"/>
          <c:showSerName val="0"/>
          <c:showPercent val="0"/>
          <c:showBubbleSize val="0"/>
        </c:dLbls>
        <c:marker val="1"/>
        <c:smooth val="0"/>
        <c:axId val="-2147379880"/>
        <c:axId val="-2147390584"/>
      </c:lineChart>
      <c:catAx>
        <c:axId val="-2147379880"/>
        <c:scaling>
          <c:orientation val="minMax"/>
        </c:scaling>
        <c:delete val="0"/>
        <c:axPos val="b"/>
        <c:numFmt formatCode="General" sourceLinked="1"/>
        <c:majorTickMark val="out"/>
        <c:minorTickMark val="none"/>
        <c:tickLblPos val="nextTo"/>
        <c:txPr>
          <a:bodyPr rot="-5400000" vert="horz"/>
          <a:lstStyle/>
          <a:p>
            <a:pPr>
              <a:defRPr sz="1200" b="1" i="0"/>
            </a:pPr>
            <a:endParaRPr lang="en-US"/>
          </a:p>
        </c:txPr>
        <c:crossAx val="-2147390584"/>
        <c:crosses val="autoZero"/>
        <c:auto val="1"/>
        <c:lblAlgn val="ctr"/>
        <c:lblOffset val="100"/>
        <c:tickLblSkip val="1"/>
        <c:noMultiLvlLbl val="0"/>
      </c:catAx>
      <c:valAx>
        <c:axId val="-2147390584"/>
        <c:scaling>
          <c:orientation val="minMax"/>
          <c:min val="-0.01"/>
        </c:scaling>
        <c:delete val="0"/>
        <c:axPos val="l"/>
        <c:majorGridlines>
          <c:spPr>
            <a:ln w="28575">
              <a:solidFill>
                <a:schemeClr val="bg1"/>
              </a:solidFill>
            </a:ln>
          </c:spPr>
        </c:majorGridlines>
        <c:numFmt formatCode="0.0%" sourceLinked="1"/>
        <c:majorTickMark val="out"/>
        <c:minorTickMark val="none"/>
        <c:tickLblPos val="nextTo"/>
        <c:spPr>
          <a:ln>
            <a:solidFill>
              <a:schemeClr val="bg1"/>
            </a:solidFill>
          </a:ln>
        </c:spPr>
        <c:txPr>
          <a:bodyPr/>
          <a:lstStyle/>
          <a:p>
            <a:pPr>
              <a:defRPr sz="1400" b="1" i="0"/>
            </a:pPr>
            <a:endParaRPr lang="en-US"/>
          </a:p>
        </c:txPr>
        <c:crossAx val="-2147379880"/>
        <c:crosses val="autoZero"/>
        <c:crossBetween val="between"/>
      </c:valAx>
      <c:spPr>
        <a:solidFill>
          <a:schemeClr val="bg1">
            <a:lumMod val="95000"/>
          </a:schemeClr>
        </a:solidFill>
      </c:spPr>
    </c:plotArea>
    <c:plotVisOnly val="1"/>
    <c:dispBlanksAs val="gap"/>
    <c:showDLblsOverMax val="0"/>
  </c:chart>
  <c:spPr>
    <a:ln>
      <a:noFill/>
    </a:ln>
  </c:spPr>
  <c:printSettings>
    <c:headerFooter/>
    <c:pageMargins b="1.0" l="0.75" r="0.75" t="1.0" header="0.5" footer="0.5"/>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clustered"/>
        <c:varyColors val="0"/>
        <c:ser>
          <c:idx val="15"/>
          <c:order val="0"/>
          <c:tx>
            <c:v>Personal Income</c:v>
          </c:tx>
          <c:spPr>
            <a:solidFill>
              <a:schemeClr val="accent1"/>
            </a:solidFill>
            <a:ln>
              <a:solidFill>
                <a:schemeClr val="tx1"/>
              </a:solidFill>
            </a:ln>
          </c:spPr>
          <c:invertIfNegative val="0"/>
          <c:cat>
            <c:strRef>
              <c:f>'PersInc&amp;Expense'!$M$28:$U$28</c:f>
              <c:strCache>
                <c:ptCount val="9"/>
                <c:pt idx="0">
                  <c:v>Q2-16</c:v>
                </c:pt>
                <c:pt idx="1">
                  <c:v>Q3-16</c:v>
                </c:pt>
                <c:pt idx="2">
                  <c:v>Q4-16</c:v>
                </c:pt>
                <c:pt idx="3">
                  <c:v>Q1-17</c:v>
                </c:pt>
                <c:pt idx="4">
                  <c:v>Q2-17</c:v>
                </c:pt>
                <c:pt idx="5">
                  <c:v>Q3-17</c:v>
                </c:pt>
                <c:pt idx="6">
                  <c:v>Q4-17</c:v>
                </c:pt>
                <c:pt idx="7">
                  <c:v>Q1-18</c:v>
                </c:pt>
                <c:pt idx="8">
                  <c:v>Q2-18</c:v>
                </c:pt>
              </c:strCache>
            </c:strRef>
          </c:cat>
          <c:val>
            <c:numRef>
              <c:f>'PersInc&amp;Expense'!$M$30:$U$30</c:f>
              <c:numCache>
                <c:formatCode>_-* #,##0.0_-;\-* #,##0.0_-;_-* "-"??_-;_-@_-</c:formatCode>
                <c:ptCount val="9"/>
                <c:pt idx="0">
                  <c:v>16031.6</c:v>
                </c:pt>
                <c:pt idx="1">
                  <c:v>16170.6</c:v>
                </c:pt>
                <c:pt idx="2">
                  <c:v>16351.8</c:v>
                </c:pt>
                <c:pt idx="3">
                  <c:v>16604.4</c:v>
                </c:pt>
                <c:pt idx="4">
                  <c:v>16721.2</c:v>
                </c:pt>
                <c:pt idx="5">
                  <c:v>16895.1</c:v>
                </c:pt>
                <c:pt idx="6">
                  <c:v>17103.1</c:v>
                </c:pt>
                <c:pt idx="7">
                  <c:v>17318.9</c:v>
                </c:pt>
                <c:pt idx="8">
                  <c:v>17502.6</c:v>
                </c:pt>
              </c:numCache>
            </c:numRef>
          </c:val>
        </c:ser>
        <c:ser>
          <c:idx val="0"/>
          <c:order val="1"/>
          <c:tx>
            <c:v>Disposable Personal Income</c:v>
          </c:tx>
          <c:spPr>
            <a:solidFill>
              <a:schemeClr val="bg1">
                <a:lumMod val="85000"/>
              </a:schemeClr>
            </a:solidFill>
            <a:ln>
              <a:solidFill>
                <a:schemeClr val="tx1"/>
              </a:solidFill>
            </a:ln>
          </c:spPr>
          <c:invertIfNegative val="0"/>
          <c:cat>
            <c:strRef>
              <c:f>'PersInc&amp;Expense'!$M$28:$U$28</c:f>
              <c:strCache>
                <c:ptCount val="9"/>
                <c:pt idx="0">
                  <c:v>Q2-16</c:v>
                </c:pt>
                <c:pt idx="1">
                  <c:v>Q3-16</c:v>
                </c:pt>
                <c:pt idx="2">
                  <c:v>Q4-16</c:v>
                </c:pt>
                <c:pt idx="3">
                  <c:v>Q1-17</c:v>
                </c:pt>
                <c:pt idx="4">
                  <c:v>Q2-17</c:v>
                </c:pt>
                <c:pt idx="5">
                  <c:v>Q3-17</c:v>
                </c:pt>
                <c:pt idx="6">
                  <c:v>Q4-17</c:v>
                </c:pt>
                <c:pt idx="7">
                  <c:v>Q1-18</c:v>
                </c:pt>
                <c:pt idx="8">
                  <c:v>Q2-18</c:v>
                </c:pt>
              </c:strCache>
            </c:strRef>
          </c:cat>
          <c:val>
            <c:numRef>
              <c:f>'PersInc&amp;Expense'!$M$35:$U$35</c:f>
              <c:numCache>
                <c:formatCode>_-* #,##0.0_-;\-* #,##0.0_-;_-* "-"??_-;_-@_-</c:formatCode>
                <c:ptCount val="9"/>
                <c:pt idx="0">
                  <c:v>14087.4</c:v>
                </c:pt>
                <c:pt idx="1">
                  <c:v>14202.0</c:v>
                </c:pt>
                <c:pt idx="2">
                  <c:v>14367.5</c:v>
                </c:pt>
                <c:pt idx="3">
                  <c:v>14599.6</c:v>
                </c:pt>
                <c:pt idx="4">
                  <c:v>14707.0</c:v>
                </c:pt>
                <c:pt idx="5">
                  <c:v>14846.6</c:v>
                </c:pt>
                <c:pt idx="6">
                  <c:v>15032.2</c:v>
                </c:pt>
                <c:pt idx="7">
                  <c:v>15288.9</c:v>
                </c:pt>
                <c:pt idx="8">
                  <c:v>15456.4</c:v>
                </c:pt>
              </c:numCache>
            </c:numRef>
          </c:val>
        </c:ser>
        <c:ser>
          <c:idx val="1"/>
          <c:order val="2"/>
          <c:tx>
            <c:v>Personal Outlays</c:v>
          </c:tx>
          <c:spPr>
            <a:ln>
              <a:solidFill>
                <a:schemeClr val="tx1"/>
              </a:solidFill>
            </a:ln>
          </c:spPr>
          <c:invertIfNegative val="0"/>
          <c:cat>
            <c:strRef>
              <c:f>'PersInc&amp;Expense'!$M$28:$U$28</c:f>
              <c:strCache>
                <c:ptCount val="9"/>
                <c:pt idx="0">
                  <c:v>Q2-16</c:v>
                </c:pt>
                <c:pt idx="1">
                  <c:v>Q3-16</c:v>
                </c:pt>
                <c:pt idx="2">
                  <c:v>Q4-16</c:v>
                </c:pt>
                <c:pt idx="3">
                  <c:v>Q1-17</c:v>
                </c:pt>
                <c:pt idx="4">
                  <c:v>Q2-17</c:v>
                </c:pt>
                <c:pt idx="5">
                  <c:v>Q3-17</c:v>
                </c:pt>
                <c:pt idx="6">
                  <c:v>Q4-17</c:v>
                </c:pt>
                <c:pt idx="7">
                  <c:v>Q1-18</c:v>
                </c:pt>
                <c:pt idx="8">
                  <c:v>Q2-18</c:v>
                </c:pt>
              </c:strCache>
            </c:strRef>
          </c:cat>
          <c:val>
            <c:numRef>
              <c:f>'PersInc&amp;Expense'!$M$39:$U$39</c:f>
              <c:numCache>
                <c:formatCode>_-* #,##0.0_-;\-* #,##0.0_-;_-* "-"??_-;_-@_-</c:formatCode>
                <c:ptCount val="9"/>
                <c:pt idx="0">
                  <c:v>13155.8</c:v>
                </c:pt>
                <c:pt idx="1">
                  <c:v>13302.2</c:v>
                </c:pt>
                <c:pt idx="2">
                  <c:v>13453.6</c:v>
                </c:pt>
                <c:pt idx="3">
                  <c:v>13584.7</c:v>
                </c:pt>
                <c:pt idx="4">
                  <c:v>13716.7</c:v>
                </c:pt>
                <c:pt idx="5">
                  <c:v>13853.3</c:v>
                </c:pt>
                <c:pt idx="6">
                  <c:v>14083.3</c:v>
                </c:pt>
                <c:pt idx="7">
                  <c:v>14194.8</c:v>
                </c:pt>
                <c:pt idx="8">
                  <c:v>14405.3</c:v>
                </c:pt>
              </c:numCache>
            </c:numRef>
          </c:val>
        </c:ser>
        <c:dLbls>
          <c:showLegendKey val="0"/>
          <c:showVal val="0"/>
          <c:showCatName val="0"/>
          <c:showSerName val="0"/>
          <c:showPercent val="0"/>
          <c:showBubbleSize val="0"/>
        </c:dLbls>
        <c:gapWidth val="150"/>
        <c:axId val="-2139176488"/>
        <c:axId val="-2139471672"/>
      </c:barChart>
      <c:catAx>
        <c:axId val="-2139176488"/>
        <c:scaling>
          <c:orientation val="minMax"/>
        </c:scaling>
        <c:delete val="0"/>
        <c:axPos val="b"/>
        <c:majorTickMark val="out"/>
        <c:minorTickMark val="none"/>
        <c:tickLblPos val="nextTo"/>
        <c:txPr>
          <a:bodyPr/>
          <a:lstStyle/>
          <a:p>
            <a:pPr>
              <a:defRPr sz="1200" b="1" i="0"/>
            </a:pPr>
            <a:endParaRPr lang="en-US"/>
          </a:p>
        </c:txPr>
        <c:crossAx val="-2139471672"/>
        <c:crosses val="autoZero"/>
        <c:auto val="1"/>
        <c:lblAlgn val="ctr"/>
        <c:lblOffset val="100"/>
        <c:noMultiLvlLbl val="0"/>
      </c:catAx>
      <c:valAx>
        <c:axId val="-2139471672"/>
        <c:scaling>
          <c:orientation val="minMax"/>
          <c:min val="12000.0"/>
        </c:scaling>
        <c:delete val="0"/>
        <c:axPos val="l"/>
        <c:majorGridlines/>
        <c:numFmt formatCode="&quot;$&quot;#,##0" sourceLinked="0"/>
        <c:majorTickMark val="out"/>
        <c:minorTickMark val="none"/>
        <c:tickLblPos val="nextTo"/>
        <c:spPr>
          <a:ln>
            <a:solidFill>
              <a:schemeClr val="bg1"/>
            </a:solidFill>
          </a:ln>
        </c:spPr>
        <c:txPr>
          <a:bodyPr/>
          <a:lstStyle/>
          <a:p>
            <a:pPr>
              <a:defRPr sz="1200" b="1" i="0"/>
            </a:pPr>
            <a:endParaRPr lang="en-US"/>
          </a:p>
        </c:txPr>
        <c:crossAx val="-2139176488"/>
        <c:crosses val="autoZero"/>
        <c:crossBetween val="between"/>
      </c:valAx>
    </c:plotArea>
    <c:legend>
      <c:legendPos val="t"/>
      <c:overlay val="0"/>
      <c:txPr>
        <a:bodyPr/>
        <a:lstStyle/>
        <a:p>
          <a:pPr>
            <a:defRPr sz="1400"/>
          </a:pPr>
          <a:endParaRPr lang="en-US"/>
        </a:p>
      </c:txPr>
    </c:legend>
    <c:plotVisOnly val="1"/>
    <c:dispBlanksAs val="gap"/>
    <c:showDLblsOverMax val="0"/>
  </c:chart>
  <c:spPr>
    <a:ln>
      <a:noFill/>
    </a:ln>
  </c:spPr>
  <c:printSettings>
    <c:headerFooter/>
    <c:pageMargins b="1.0" l="0.75" r="0.75" t="1.0" header="0.5" footer="0.5"/>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clustered"/>
        <c:varyColors val="0"/>
        <c:ser>
          <c:idx val="15"/>
          <c:order val="0"/>
          <c:tx>
            <c:v>Disposable Personal Income</c:v>
          </c:tx>
          <c:spPr>
            <a:solidFill>
              <a:schemeClr val="accent1"/>
            </a:solidFill>
            <a:ln>
              <a:solidFill>
                <a:schemeClr val="tx1"/>
              </a:solidFill>
            </a:ln>
          </c:spPr>
          <c:invertIfNegative val="0"/>
          <c:cat>
            <c:strRef>
              <c:f>'PersInc&amp;Expense'!$M$28:$U$28</c:f>
              <c:strCache>
                <c:ptCount val="9"/>
                <c:pt idx="0">
                  <c:v>Q2-16</c:v>
                </c:pt>
                <c:pt idx="1">
                  <c:v>Q3-16</c:v>
                </c:pt>
                <c:pt idx="2">
                  <c:v>Q4-16</c:v>
                </c:pt>
                <c:pt idx="3">
                  <c:v>Q1-17</c:v>
                </c:pt>
                <c:pt idx="4">
                  <c:v>Q2-17</c:v>
                </c:pt>
                <c:pt idx="5">
                  <c:v>Q3-17</c:v>
                </c:pt>
                <c:pt idx="6">
                  <c:v>Q4-17</c:v>
                </c:pt>
                <c:pt idx="7">
                  <c:v>Q1-18</c:v>
                </c:pt>
                <c:pt idx="8">
                  <c:v>Q2-18</c:v>
                </c:pt>
              </c:strCache>
            </c:strRef>
          </c:cat>
          <c:val>
            <c:numRef>
              <c:f>'PersInc&amp;Expense'!$M$35:$U$35</c:f>
              <c:numCache>
                <c:formatCode>_-* #,##0.0_-;\-* #,##0.0_-;_-* "-"??_-;_-@_-</c:formatCode>
                <c:ptCount val="9"/>
                <c:pt idx="0">
                  <c:v>14087.4</c:v>
                </c:pt>
                <c:pt idx="1">
                  <c:v>14202.0</c:v>
                </c:pt>
                <c:pt idx="2">
                  <c:v>14367.5</c:v>
                </c:pt>
                <c:pt idx="3">
                  <c:v>14599.6</c:v>
                </c:pt>
                <c:pt idx="4">
                  <c:v>14707.0</c:v>
                </c:pt>
                <c:pt idx="5">
                  <c:v>14846.6</c:v>
                </c:pt>
                <c:pt idx="6">
                  <c:v>15032.2</c:v>
                </c:pt>
                <c:pt idx="7">
                  <c:v>15288.9</c:v>
                </c:pt>
                <c:pt idx="8">
                  <c:v>15456.4</c:v>
                </c:pt>
              </c:numCache>
            </c:numRef>
          </c:val>
        </c:ser>
        <c:ser>
          <c:idx val="0"/>
          <c:order val="1"/>
          <c:tx>
            <c:v>Personal Consumption</c:v>
          </c:tx>
          <c:spPr>
            <a:solidFill>
              <a:schemeClr val="accent2">
                <a:lumMod val="60000"/>
                <a:lumOff val="40000"/>
              </a:schemeClr>
            </a:solidFill>
            <a:ln>
              <a:solidFill>
                <a:schemeClr val="tx1"/>
              </a:solidFill>
            </a:ln>
          </c:spPr>
          <c:invertIfNegative val="0"/>
          <c:cat>
            <c:strRef>
              <c:f>'PersInc&amp;Expense'!$M$28:$U$28</c:f>
              <c:strCache>
                <c:ptCount val="9"/>
                <c:pt idx="0">
                  <c:v>Q2-16</c:v>
                </c:pt>
                <c:pt idx="1">
                  <c:v>Q3-16</c:v>
                </c:pt>
                <c:pt idx="2">
                  <c:v>Q4-16</c:v>
                </c:pt>
                <c:pt idx="3">
                  <c:v>Q1-17</c:v>
                </c:pt>
                <c:pt idx="4">
                  <c:v>Q2-17</c:v>
                </c:pt>
                <c:pt idx="5">
                  <c:v>Q3-17</c:v>
                </c:pt>
                <c:pt idx="6">
                  <c:v>Q4-17</c:v>
                </c:pt>
                <c:pt idx="7">
                  <c:v>Q1-18</c:v>
                </c:pt>
                <c:pt idx="8">
                  <c:v>Q2-18</c:v>
                </c:pt>
              </c:strCache>
            </c:strRef>
          </c:cat>
          <c:val>
            <c:numRef>
              <c:f>'PersInc&amp;Expense'!$M$39:$U$39</c:f>
              <c:numCache>
                <c:formatCode>_-* #,##0.0_-;\-* #,##0.0_-;_-* "-"??_-;_-@_-</c:formatCode>
                <c:ptCount val="9"/>
                <c:pt idx="0">
                  <c:v>13155.8</c:v>
                </c:pt>
                <c:pt idx="1">
                  <c:v>13302.2</c:v>
                </c:pt>
                <c:pt idx="2">
                  <c:v>13453.6</c:v>
                </c:pt>
                <c:pt idx="3">
                  <c:v>13584.7</c:v>
                </c:pt>
                <c:pt idx="4">
                  <c:v>13716.7</c:v>
                </c:pt>
                <c:pt idx="5">
                  <c:v>13853.3</c:v>
                </c:pt>
                <c:pt idx="6">
                  <c:v>14083.3</c:v>
                </c:pt>
                <c:pt idx="7">
                  <c:v>14194.8</c:v>
                </c:pt>
                <c:pt idx="8">
                  <c:v>14405.3</c:v>
                </c:pt>
              </c:numCache>
            </c:numRef>
          </c:val>
        </c:ser>
        <c:dLbls>
          <c:showLegendKey val="0"/>
          <c:showVal val="0"/>
          <c:showCatName val="0"/>
          <c:showSerName val="0"/>
          <c:showPercent val="0"/>
          <c:showBubbleSize val="0"/>
        </c:dLbls>
        <c:gapWidth val="150"/>
        <c:axId val="-2140016360"/>
        <c:axId val="-2139635416"/>
      </c:barChart>
      <c:lineChart>
        <c:grouping val="standard"/>
        <c:varyColors val="0"/>
        <c:ser>
          <c:idx val="1"/>
          <c:order val="2"/>
          <c:tx>
            <c:v>Personal Savings Rate</c:v>
          </c:tx>
          <c:spPr>
            <a:ln w="57150">
              <a:solidFill>
                <a:schemeClr val="tx1"/>
              </a:solidFill>
            </a:ln>
            <a:effectLst>
              <a:outerShdw blurRad="50800" dist="38100" dir="2700000" algn="tl" rotWithShape="0">
                <a:srgbClr val="000000">
                  <a:alpha val="43000"/>
                </a:srgbClr>
              </a:outerShdw>
            </a:effectLst>
          </c:spPr>
          <c:marker>
            <c:symbol val="none"/>
          </c:marker>
          <c:val>
            <c:numRef>
              <c:f>'PersInc&amp;Expense'!$M$37:$U$37</c:f>
              <c:numCache>
                <c:formatCode>0.0%</c:formatCode>
                <c:ptCount val="9"/>
                <c:pt idx="0">
                  <c:v>0.0661300168945299</c:v>
                </c:pt>
                <c:pt idx="1">
                  <c:v>0.0633502323616392</c:v>
                </c:pt>
                <c:pt idx="2">
                  <c:v>0.0696088393944667</c:v>
                </c:pt>
                <c:pt idx="3">
                  <c:v>0.06951560316721</c:v>
                </c:pt>
                <c:pt idx="4">
                  <c:v>0.0673284830352893</c:v>
                </c:pt>
                <c:pt idx="5">
                  <c:v>0.0669109425727102</c:v>
                </c:pt>
                <c:pt idx="6">
                  <c:v>0.0631244927555514</c:v>
                </c:pt>
                <c:pt idx="7">
                  <c:v>0.0715617212487491</c:v>
                </c:pt>
                <c:pt idx="8">
                  <c:v>0.0680041924380839</c:v>
                </c:pt>
              </c:numCache>
            </c:numRef>
          </c:val>
          <c:smooth val="0"/>
        </c:ser>
        <c:dLbls>
          <c:showLegendKey val="0"/>
          <c:showVal val="0"/>
          <c:showCatName val="0"/>
          <c:showSerName val="0"/>
          <c:showPercent val="0"/>
          <c:showBubbleSize val="0"/>
        </c:dLbls>
        <c:marker val="1"/>
        <c:smooth val="0"/>
        <c:axId val="-2139120664"/>
        <c:axId val="-2139123672"/>
      </c:lineChart>
      <c:catAx>
        <c:axId val="-2140016360"/>
        <c:scaling>
          <c:orientation val="minMax"/>
        </c:scaling>
        <c:delete val="0"/>
        <c:axPos val="b"/>
        <c:majorTickMark val="out"/>
        <c:minorTickMark val="none"/>
        <c:tickLblPos val="nextTo"/>
        <c:txPr>
          <a:bodyPr/>
          <a:lstStyle/>
          <a:p>
            <a:pPr>
              <a:defRPr sz="1200" b="1" i="0"/>
            </a:pPr>
            <a:endParaRPr lang="en-US"/>
          </a:p>
        </c:txPr>
        <c:crossAx val="-2139635416"/>
        <c:crosses val="autoZero"/>
        <c:auto val="1"/>
        <c:lblAlgn val="ctr"/>
        <c:lblOffset val="100"/>
        <c:noMultiLvlLbl val="0"/>
      </c:catAx>
      <c:valAx>
        <c:axId val="-2139635416"/>
        <c:scaling>
          <c:orientation val="minMax"/>
          <c:max val="15500.0"/>
          <c:min val="12000.0"/>
        </c:scaling>
        <c:delete val="0"/>
        <c:axPos val="l"/>
        <c:majorGridlines/>
        <c:numFmt formatCode="&quot;$&quot;#,##0" sourceLinked="0"/>
        <c:majorTickMark val="out"/>
        <c:minorTickMark val="none"/>
        <c:tickLblPos val="nextTo"/>
        <c:spPr>
          <a:ln>
            <a:solidFill>
              <a:schemeClr val="bg1"/>
            </a:solidFill>
          </a:ln>
        </c:spPr>
        <c:txPr>
          <a:bodyPr/>
          <a:lstStyle/>
          <a:p>
            <a:pPr>
              <a:defRPr sz="1200" b="1" i="0"/>
            </a:pPr>
            <a:endParaRPr lang="en-US"/>
          </a:p>
        </c:txPr>
        <c:crossAx val="-2140016360"/>
        <c:crosses val="autoZero"/>
        <c:crossBetween val="between"/>
      </c:valAx>
      <c:valAx>
        <c:axId val="-2139123672"/>
        <c:scaling>
          <c:orientation val="minMax"/>
        </c:scaling>
        <c:delete val="0"/>
        <c:axPos val="r"/>
        <c:numFmt formatCode="0.0%" sourceLinked="1"/>
        <c:majorTickMark val="out"/>
        <c:minorTickMark val="none"/>
        <c:tickLblPos val="nextTo"/>
        <c:txPr>
          <a:bodyPr/>
          <a:lstStyle/>
          <a:p>
            <a:pPr>
              <a:defRPr sz="1200" b="1" i="0"/>
            </a:pPr>
            <a:endParaRPr lang="en-US"/>
          </a:p>
        </c:txPr>
        <c:crossAx val="-2139120664"/>
        <c:crosses val="max"/>
        <c:crossBetween val="between"/>
      </c:valAx>
      <c:catAx>
        <c:axId val="-2139120664"/>
        <c:scaling>
          <c:orientation val="minMax"/>
        </c:scaling>
        <c:delete val="1"/>
        <c:axPos val="b"/>
        <c:majorTickMark val="out"/>
        <c:minorTickMark val="none"/>
        <c:tickLblPos val="nextTo"/>
        <c:crossAx val="-2139123672"/>
        <c:crosses val="autoZero"/>
        <c:auto val="1"/>
        <c:lblAlgn val="ctr"/>
        <c:lblOffset val="100"/>
        <c:noMultiLvlLbl val="0"/>
      </c:catAx>
    </c:plotArea>
    <c:legend>
      <c:legendPos val="t"/>
      <c:overlay val="0"/>
      <c:txPr>
        <a:bodyPr/>
        <a:lstStyle/>
        <a:p>
          <a:pPr>
            <a:defRPr sz="1400"/>
          </a:pPr>
          <a:endParaRPr lang="en-US"/>
        </a:p>
      </c:txPr>
    </c:legend>
    <c:plotVisOnly val="1"/>
    <c:dispBlanksAs val="gap"/>
    <c:showDLblsOverMax val="0"/>
  </c:chart>
  <c:spPr>
    <a:ln>
      <a:noFill/>
    </a:ln>
  </c:spPr>
  <c:printSettings>
    <c:headerFooter/>
    <c:pageMargins b="1.0" l="0.75" r="0.75" t="1.0"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areaChart>
        <c:grouping val="standard"/>
        <c:varyColors val="0"/>
        <c:ser>
          <c:idx val="0"/>
          <c:order val="0"/>
          <c:tx>
            <c:v>Assets</c:v>
          </c:tx>
          <c:spPr>
            <a:ln>
              <a:noFill/>
            </a:ln>
          </c:spPr>
          <c:cat>
            <c:strRef>
              <c:f>Indirect!$B$89:$B$145</c:f>
              <c:strCache>
                <c:ptCount val="57"/>
                <c:pt idx="0">
                  <c:v>04</c:v>
                </c:pt>
                <c:pt idx="4">
                  <c:v>05</c:v>
                </c:pt>
                <c:pt idx="8">
                  <c:v>06</c:v>
                </c:pt>
                <c:pt idx="12">
                  <c:v>07</c:v>
                </c:pt>
                <c:pt idx="16">
                  <c:v>08</c:v>
                </c:pt>
                <c:pt idx="20">
                  <c:v>09</c:v>
                </c:pt>
                <c:pt idx="24">
                  <c:v>10</c:v>
                </c:pt>
                <c:pt idx="28">
                  <c:v>11</c:v>
                </c:pt>
                <c:pt idx="32">
                  <c:v>12</c:v>
                </c:pt>
                <c:pt idx="36">
                  <c:v>13</c:v>
                </c:pt>
                <c:pt idx="40">
                  <c:v>14</c:v>
                </c:pt>
                <c:pt idx="44">
                  <c:v>15</c:v>
                </c:pt>
                <c:pt idx="48">
                  <c:v>16</c:v>
                </c:pt>
                <c:pt idx="52">
                  <c:v>17</c:v>
                </c:pt>
                <c:pt idx="56">
                  <c:v>18</c:v>
                </c:pt>
              </c:strCache>
            </c:strRef>
          </c:cat>
          <c:val>
            <c:numRef>
              <c:f>Indirect!$D$89:$D$145</c:f>
              <c:numCache>
                <c:formatCode>_-* #,##0_-;\-* #,##0_-;_-* "-"??_-;_-@_-</c:formatCode>
                <c:ptCount val="57"/>
                <c:pt idx="0">
                  <c:v>627200.0</c:v>
                </c:pt>
                <c:pt idx="1">
                  <c:v>635615.0</c:v>
                </c:pt>
                <c:pt idx="2">
                  <c:v>640784.0</c:v>
                </c:pt>
                <c:pt idx="3">
                  <c:v>646969.0</c:v>
                </c:pt>
                <c:pt idx="4">
                  <c:v>662406.0</c:v>
                </c:pt>
                <c:pt idx="5">
                  <c:v>669698.0</c:v>
                </c:pt>
                <c:pt idx="6">
                  <c:v>676965.0</c:v>
                </c:pt>
                <c:pt idx="7">
                  <c:v>678977.0</c:v>
                </c:pt>
                <c:pt idx="8">
                  <c:v>655370.0</c:v>
                </c:pt>
                <c:pt idx="9">
                  <c:v>696989.0</c:v>
                </c:pt>
                <c:pt idx="10">
                  <c:v>700938.0</c:v>
                </c:pt>
                <c:pt idx="11">
                  <c:v>711148.0</c:v>
                </c:pt>
                <c:pt idx="12">
                  <c:v>734295.0</c:v>
                </c:pt>
                <c:pt idx="13">
                  <c:v>740659.0</c:v>
                </c:pt>
                <c:pt idx="14">
                  <c:v>744426.0</c:v>
                </c:pt>
                <c:pt idx="15">
                  <c:v>754986.0</c:v>
                </c:pt>
                <c:pt idx="16">
                  <c:v>793701.0</c:v>
                </c:pt>
                <c:pt idx="17">
                  <c:v>803998.0</c:v>
                </c:pt>
                <c:pt idx="18">
                  <c:v>801657.0</c:v>
                </c:pt>
                <c:pt idx="19">
                  <c:v>811047.0</c:v>
                </c:pt>
                <c:pt idx="20">
                  <c:v>856256.0</c:v>
                </c:pt>
                <c:pt idx="21">
                  <c:v>870152.0</c:v>
                </c:pt>
                <c:pt idx="22">
                  <c:v>873947.0</c:v>
                </c:pt>
                <c:pt idx="23">
                  <c:v>884608.0</c:v>
                </c:pt>
                <c:pt idx="24">
                  <c:v>897585.0</c:v>
                </c:pt>
                <c:pt idx="25">
                  <c:v>903949.0</c:v>
                </c:pt>
                <c:pt idx="26">
                  <c:v>907872.0</c:v>
                </c:pt>
                <c:pt idx="27">
                  <c:v>914341.0</c:v>
                </c:pt>
                <c:pt idx="28">
                  <c:v>939262.0</c:v>
                </c:pt>
                <c:pt idx="29">
                  <c:v>942473.0</c:v>
                </c:pt>
                <c:pt idx="30">
                  <c:v>951149.0</c:v>
                </c:pt>
                <c:pt idx="31">
                  <c:v>961708.0</c:v>
                </c:pt>
                <c:pt idx="32">
                  <c:v>1.001789E6</c:v>
                </c:pt>
                <c:pt idx="33">
                  <c:v>1.007658E6</c:v>
                </c:pt>
                <c:pt idx="34">
                  <c:v>1.01295E6</c:v>
                </c:pt>
                <c:pt idx="35">
                  <c:v>1.02178E6</c:v>
                </c:pt>
                <c:pt idx="36">
                  <c:v>1.055354E6</c:v>
                </c:pt>
                <c:pt idx="37">
                  <c:v>1.056033E6</c:v>
                </c:pt>
                <c:pt idx="38">
                  <c:v>1.056598E6</c:v>
                </c:pt>
                <c:pt idx="39">
                  <c:v>1.061959E6</c:v>
                </c:pt>
                <c:pt idx="40">
                  <c:v>1.097932E6</c:v>
                </c:pt>
                <c:pt idx="41">
                  <c:v>1.1033E6</c:v>
                </c:pt>
                <c:pt idx="42">
                  <c:v>1.107793E6</c:v>
                </c:pt>
                <c:pt idx="43">
                  <c:v>1.122987E6</c:v>
                </c:pt>
                <c:pt idx="44">
                  <c:v>1.158506E6</c:v>
                </c:pt>
                <c:pt idx="45">
                  <c:v>1.168262E6</c:v>
                </c:pt>
                <c:pt idx="46">
                  <c:v>1.180399E6</c:v>
                </c:pt>
                <c:pt idx="47">
                  <c:v>1.204277E6</c:v>
                </c:pt>
                <c:pt idx="48">
                  <c:v>1.240593E6</c:v>
                </c:pt>
                <c:pt idx="49">
                  <c:v>1.254606E6</c:v>
                </c:pt>
                <c:pt idx="50">
                  <c:v>1.277294E6</c:v>
                </c:pt>
                <c:pt idx="51">
                  <c:v>1.292478E6</c:v>
                </c:pt>
                <c:pt idx="52">
                  <c:v>1.337602E6</c:v>
                </c:pt>
                <c:pt idx="53">
                  <c:v>1.350695E6</c:v>
                </c:pt>
                <c:pt idx="54">
                  <c:v>1.363568E6</c:v>
                </c:pt>
                <c:pt idx="55">
                  <c:v>1.378824E6</c:v>
                </c:pt>
                <c:pt idx="56">
                  <c:v>1.41632E6</c:v>
                </c:pt>
              </c:numCache>
            </c:numRef>
          </c:val>
        </c:ser>
        <c:ser>
          <c:idx val="3"/>
          <c:order val="3"/>
          <c:tx>
            <c:v>Assets</c:v>
          </c:tx>
          <c:spPr>
            <a:solidFill>
              <a:schemeClr val="tx2">
                <a:lumMod val="60000"/>
                <a:lumOff val="40000"/>
              </a:schemeClr>
            </a:solidFill>
            <a:ln w="44450">
              <a:solidFill>
                <a:schemeClr val="accent1"/>
              </a:solidFill>
            </a:ln>
          </c:spPr>
          <c:cat>
            <c:strRef>
              <c:f>Indirect!$B$89:$B$145</c:f>
              <c:strCache>
                <c:ptCount val="57"/>
                <c:pt idx="0">
                  <c:v>04</c:v>
                </c:pt>
                <c:pt idx="4">
                  <c:v>05</c:v>
                </c:pt>
                <c:pt idx="8">
                  <c:v>06</c:v>
                </c:pt>
                <c:pt idx="12">
                  <c:v>07</c:v>
                </c:pt>
                <c:pt idx="16">
                  <c:v>08</c:v>
                </c:pt>
                <c:pt idx="20">
                  <c:v>09</c:v>
                </c:pt>
                <c:pt idx="24">
                  <c:v>10</c:v>
                </c:pt>
                <c:pt idx="28">
                  <c:v>11</c:v>
                </c:pt>
                <c:pt idx="32">
                  <c:v>12</c:v>
                </c:pt>
                <c:pt idx="36">
                  <c:v>13</c:v>
                </c:pt>
                <c:pt idx="40">
                  <c:v>14</c:v>
                </c:pt>
                <c:pt idx="44">
                  <c:v>15</c:v>
                </c:pt>
                <c:pt idx="48">
                  <c:v>16</c:v>
                </c:pt>
                <c:pt idx="52">
                  <c:v>17</c:v>
                </c:pt>
                <c:pt idx="56">
                  <c:v>18</c:v>
                </c:pt>
              </c:strCache>
            </c:strRef>
          </c:cat>
          <c:val>
            <c:numRef>
              <c:f>Indirect!$D$89:$D$145</c:f>
              <c:numCache>
                <c:formatCode>_-* #,##0_-;\-* #,##0_-;_-* "-"??_-;_-@_-</c:formatCode>
                <c:ptCount val="57"/>
                <c:pt idx="0">
                  <c:v>627200.0</c:v>
                </c:pt>
                <c:pt idx="1">
                  <c:v>635615.0</c:v>
                </c:pt>
                <c:pt idx="2">
                  <c:v>640784.0</c:v>
                </c:pt>
                <c:pt idx="3">
                  <c:v>646969.0</c:v>
                </c:pt>
                <c:pt idx="4">
                  <c:v>662406.0</c:v>
                </c:pt>
                <c:pt idx="5">
                  <c:v>669698.0</c:v>
                </c:pt>
                <c:pt idx="6">
                  <c:v>676965.0</c:v>
                </c:pt>
                <c:pt idx="7">
                  <c:v>678977.0</c:v>
                </c:pt>
                <c:pt idx="8">
                  <c:v>655370.0</c:v>
                </c:pt>
                <c:pt idx="9">
                  <c:v>696989.0</c:v>
                </c:pt>
                <c:pt idx="10">
                  <c:v>700938.0</c:v>
                </c:pt>
                <c:pt idx="11">
                  <c:v>711148.0</c:v>
                </c:pt>
                <c:pt idx="12">
                  <c:v>734295.0</c:v>
                </c:pt>
                <c:pt idx="13">
                  <c:v>740659.0</c:v>
                </c:pt>
                <c:pt idx="14">
                  <c:v>744426.0</c:v>
                </c:pt>
                <c:pt idx="15">
                  <c:v>754986.0</c:v>
                </c:pt>
                <c:pt idx="16">
                  <c:v>793701.0</c:v>
                </c:pt>
                <c:pt idx="17">
                  <c:v>803998.0</c:v>
                </c:pt>
                <c:pt idx="18">
                  <c:v>801657.0</c:v>
                </c:pt>
                <c:pt idx="19">
                  <c:v>811047.0</c:v>
                </c:pt>
                <c:pt idx="20">
                  <c:v>856256.0</c:v>
                </c:pt>
                <c:pt idx="21">
                  <c:v>870152.0</c:v>
                </c:pt>
                <c:pt idx="22">
                  <c:v>873947.0</c:v>
                </c:pt>
                <c:pt idx="23">
                  <c:v>884608.0</c:v>
                </c:pt>
                <c:pt idx="24">
                  <c:v>897585.0</c:v>
                </c:pt>
                <c:pt idx="25">
                  <c:v>903949.0</c:v>
                </c:pt>
                <c:pt idx="26">
                  <c:v>907872.0</c:v>
                </c:pt>
                <c:pt idx="27">
                  <c:v>914341.0</c:v>
                </c:pt>
                <c:pt idx="28">
                  <c:v>939262.0</c:v>
                </c:pt>
                <c:pt idx="29">
                  <c:v>942473.0</c:v>
                </c:pt>
                <c:pt idx="30">
                  <c:v>951149.0</c:v>
                </c:pt>
                <c:pt idx="31">
                  <c:v>961708.0</c:v>
                </c:pt>
                <c:pt idx="32">
                  <c:v>1.001789E6</c:v>
                </c:pt>
                <c:pt idx="33">
                  <c:v>1.007658E6</c:v>
                </c:pt>
                <c:pt idx="34">
                  <c:v>1.01295E6</c:v>
                </c:pt>
                <c:pt idx="35">
                  <c:v>1.02178E6</c:v>
                </c:pt>
                <c:pt idx="36">
                  <c:v>1.055354E6</c:v>
                </c:pt>
                <c:pt idx="37">
                  <c:v>1.056033E6</c:v>
                </c:pt>
                <c:pt idx="38">
                  <c:v>1.056598E6</c:v>
                </c:pt>
                <c:pt idx="39">
                  <c:v>1.061959E6</c:v>
                </c:pt>
                <c:pt idx="40">
                  <c:v>1.097932E6</c:v>
                </c:pt>
                <c:pt idx="41">
                  <c:v>1.1033E6</c:v>
                </c:pt>
                <c:pt idx="42">
                  <c:v>1.107793E6</c:v>
                </c:pt>
                <c:pt idx="43">
                  <c:v>1.122987E6</c:v>
                </c:pt>
                <c:pt idx="44">
                  <c:v>1.158506E6</c:v>
                </c:pt>
                <c:pt idx="45">
                  <c:v>1.168262E6</c:v>
                </c:pt>
                <c:pt idx="46">
                  <c:v>1.180399E6</c:v>
                </c:pt>
                <c:pt idx="47">
                  <c:v>1.204277E6</c:v>
                </c:pt>
                <c:pt idx="48">
                  <c:v>1.240593E6</c:v>
                </c:pt>
                <c:pt idx="49">
                  <c:v>1.254606E6</c:v>
                </c:pt>
                <c:pt idx="50">
                  <c:v>1.277294E6</c:v>
                </c:pt>
                <c:pt idx="51">
                  <c:v>1.292478E6</c:v>
                </c:pt>
                <c:pt idx="52">
                  <c:v>1.337602E6</c:v>
                </c:pt>
                <c:pt idx="53">
                  <c:v>1.350695E6</c:v>
                </c:pt>
                <c:pt idx="54">
                  <c:v>1.363568E6</c:v>
                </c:pt>
                <c:pt idx="55">
                  <c:v>1.378824E6</c:v>
                </c:pt>
                <c:pt idx="56">
                  <c:v>1.41632E6</c:v>
                </c:pt>
              </c:numCache>
            </c:numRef>
          </c:val>
        </c:ser>
        <c:ser>
          <c:idx val="4"/>
          <c:order val="4"/>
          <c:tx>
            <c:v>Loans</c:v>
          </c:tx>
          <c:val>
            <c:numRef>
              <c:f>Indirect!$E$89:$E$145</c:f>
              <c:numCache>
                <c:formatCode>_-* #,##0_-;\-* #,##0_-;_-* "-"??_-;_-@_-</c:formatCode>
                <c:ptCount val="57"/>
                <c:pt idx="0">
                  <c:v>380165.0</c:v>
                </c:pt>
                <c:pt idx="1">
                  <c:v>394912.0</c:v>
                </c:pt>
                <c:pt idx="2">
                  <c:v>406329.0</c:v>
                </c:pt>
                <c:pt idx="3">
                  <c:v>414269.0</c:v>
                </c:pt>
                <c:pt idx="4">
                  <c:v>418998.0</c:v>
                </c:pt>
                <c:pt idx="5">
                  <c:v>434496.0</c:v>
                </c:pt>
                <c:pt idx="6">
                  <c:v>451773.0</c:v>
                </c:pt>
                <c:pt idx="7">
                  <c:v>458561.0</c:v>
                </c:pt>
                <c:pt idx="8">
                  <c:v>462517.0</c:v>
                </c:pt>
                <c:pt idx="9">
                  <c:v>476347.0</c:v>
                </c:pt>
                <c:pt idx="10">
                  <c:v>487911.0</c:v>
                </c:pt>
                <c:pt idx="11">
                  <c:v>495552.0</c:v>
                </c:pt>
                <c:pt idx="12">
                  <c:v>495438.0</c:v>
                </c:pt>
                <c:pt idx="13">
                  <c:v>506372.0</c:v>
                </c:pt>
                <c:pt idx="14">
                  <c:v>519187.0</c:v>
                </c:pt>
                <c:pt idx="15">
                  <c:v>528555.0</c:v>
                </c:pt>
                <c:pt idx="16">
                  <c:v>534445.0</c:v>
                </c:pt>
                <c:pt idx="17">
                  <c:v>547964.0</c:v>
                </c:pt>
                <c:pt idx="18">
                  <c:v>560024.0</c:v>
                </c:pt>
                <c:pt idx="19">
                  <c:v>565995.0</c:v>
                </c:pt>
                <c:pt idx="20">
                  <c:v>565182.0</c:v>
                </c:pt>
                <c:pt idx="21">
                  <c:v>569970.0</c:v>
                </c:pt>
                <c:pt idx="22">
                  <c:v>575422.0</c:v>
                </c:pt>
                <c:pt idx="23">
                  <c:v>572443.0</c:v>
                </c:pt>
                <c:pt idx="24">
                  <c:v>565602.0</c:v>
                </c:pt>
                <c:pt idx="25">
                  <c:v>566308.0</c:v>
                </c:pt>
                <c:pt idx="26">
                  <c:v>566991.0</c:v>
                </c:pt>
                <c:pt idx="27">
                  <c:v>564707.0</c:v>
                </c:pt>
                <c:pt idx="28">
                  <c:v>559883.0</c:v>
                </c:pt>
                <c:pt idx="29">
                  <c:v>563914.0</c:v>
                </c:pt>
                <c:pt idx="30">
                  <c:v>566996.0</c:v>
                </c:pt>
                <c:pt idx="31">
                  <c:v>571494.0</c:v>
                </c:pt>
                <c:pt idx="32">
                  <c:v>572016.0</c:v>
                </c:pt>
                <c:pt idx="33">
                  <c:v>581746.0</c:v>
                </c:pt>
                <c:pt idx="34">
                  <c:v>591114.0</c:v>
                </c:pt>
                <c:pt idx="35">
                  <c:v>597498.0</c:v>
                </c:pt>
                <c:pt idx="36">
                  <c:v>599847.0</c:v>
                </c:pt>
                <c:pt idx="37">
                  <c:v>613683.0</c:v>
                </c:pt>
                <c:pt idx="38">
                  <c:v>631502.0</c:v>
                </c:pt>
                <c:pt idx="39">
                  <c:v>645122.0</c:v>
                </c:pt>
                <c:pt idx="40">
                  <c:v>652606.0</c:v>
                </c:pt>
                <c:pt idx="41">
                  <c:v>673837.0</c:v>
                </c:pt>
                <c:pt idx="42">
                  <c:v>695243.0</c:v>
                </c:pt>
                <c:pt idx="43">
                  <c:v>712325.0</c:v>
                </c:pt>
                <c:pt idx="44">
                  <c:v>721952.0</c:v>
                </c:pt>
                <c:pt idx="45">
                  <c:v>745213.0</c:v>
                </c:pt>
                <c:pt idx="46">
                  <c:v>769444.0</c:v>
                </c:pt>
                <c:pt idx="47">
                  <c:v>787017.0</c:v>
                </c:pt>
                <c:pt idx="48">
                  <c:v>799517.0</c:v>
                </c:pt>
                <c:pt idx="49">
                  <c:v>823387.0</c:v>
                </c:pt>
                <c:pt idx="50">
                  <c:v>847108.0</c:v>
                </c:pt>
                <c:pt idx="51">
                  <c:v>869107.0</c:v>
                </c:pt>
                <c:pt idx="52">
                  <c:v>884537.0</c:v>
                </c:pt>
                <c:pt idx="53">
                  <c:v>913229.0</c:v>
                </c:pt>
                <c:pt idx="54">
                  <c:v>931040.0</c:v>
                </c:pt>
                <c:pt idx="55">
                  <c:v>939067.0</c:v>
                </c:pt>
                <c:pt idx="56">
                  <c:v>946058.0</c:v>
                </c:pt>
              </c:numCache>
            </c:numRef>
          </c:val>
        </c:ser>
        <c:ser>
          <c:idx val="5"/>
          <c:order val="5"/>
          <c:tx>
            <c:v>Loans-to-Assets</c:v>
          </c:tx>
          <c:spPr>
            <a:ln w="31750">
              <a:solidFill>
                <a:schemeClr val="tx1"/>
              </a:solidFill>
            </a:ln>
            <a:effectLst>
              <a:outerShdw blurRad="50800" dist="38100" dir="2700000" algn="tl" rotWithShape="0">
                <a:srgbClr val="000000">
                  <a:alpha val="43000"/>
                </a:srgbClr>
              </a:outerShdw>
            </a:effectLst>
          </c:spPr>
          <c:val>
            <c:numRef>
              <c:f>Indirect!$R$89:$R$145</c:f>
              <c:numCache>
                <c:formatCode>0%</c:formatCode>
                <c:ptCount val="57"/>
                <c:pt idx="0">
                  <c:v>0.606130420918367</c:v>
                </c:pt>
                <c:pt idx="1">
                  <c:v>0.621306923216098</c:v>
                </c:pt>
                <c:pt idx="2">
                  <c:v>0.63411227496317</c:v>
                </c:pt>
                <c:pt idx="3">
                  <c:v>0.64032279753744</c:v>
                </c:pt>
                <c:pt idx="4">
                  <c:v>0.632539560330069</c:v>
                </c:pt>
                <c:pt idx="5">
                  <c:v>0.648793933982183</c:v>
                </c:pt>
                <c:pt idx="6">
                  <c:v>0.667350601582061</c:v>
                </c:pt>
                <c:pt idx="7">
                  <c:v>0.675370447010723</c:v>
                </c:pt>
                <c:pt idx="8">
                  <c:v>0.705734165433267</c:v>
                </c:pt>
                <c:pt idx="9">
                  <c:v>0.683435463113478</c:v>
                </c:pt>
                <c:pt idx="10">
                  <c:v>0.69608296311514</c:v>
                </c:pt>
                <c:pt idx="11">
                  <c:v>0.696833851743941</c:v>
                </c:pt>
                <c:pt idx="12">
                  <c:v>0.674712479316896</c:v>
                </c:pt>
                <c:pt idx="13">
                  <c:v>0.683677643827996</c:v>
                </c:pt>
                <c:pt idx="14">
                  <c:v>0.69743265280901</c:v>
                </c:pt>
                <c:pt idx="15">
                  <c:v>0.700085829406108</c:v>
                </c:pt>
                <c:pt idx="16">
                  <c:v>0.673358103366381</c:v>
                </c:pt>
                <c:pt idx="17">
                  <c:v>0.681548959077013</c:v>
                </c:pt>
                <c:pt idx="18">
                  <c:v>0.698583059837312</c:v>
                </c:pt>
                <c:pt idx="19">
                  <c:v>0.697857214193505</c:v>
                </c:pt>
                <c:pt idx="20">
                  <c:v>0.660061944091487</c:v>
                </c:pt>
                <c:pt idx="21">
                  <c:v>0.655023490148847</c:v>
                </c:pt>
                <c:pt idx="22">
                  <c:v>0.658417501290124</c:v>
                </c:pt>
                <c:pt idx="23">
                  <c:v>0.647114880263348</c:v>
                </c:pt>
                <c:pt idx="24">
                  <c:v>0.630137535720851</c:v>
                </c:pt>
                <c:pt idx="25">
                  <c:v>0.626482246232918</c:v>
                </c:pt>
                <c:pt idx="26">
                  <c:v>0.624527466426985</c:v>
                </c:pt>
                <c:pt idx="27">
                  <c:v>0.617610935088769</c:v>
                </c:pt>
                <c:pt idx="28">
                  <c:v>0.596088205420852</c:v>
                </c:pt>
                <c:pt idx="29">
                  <c:v>0.598334381992906</c:v>
                </c:pt>
                <c:pt idx="30">
                  <c:v>0.596116907025082</c:v>
                </c:pt>
                <c:pt idx="31">
                  <c:v>0.59424898201949</c:v>
                </c:pt>
                <c:pt idx="32">
                  <c:v>0.570994490855859</c:v>
                </c:pt>
                <c:pt idx="33">
                  <c:v>0.577324846326829</c:v>
                </c:pt>
                <c:pt idx="34">
                  <c:v>0.583556937657337</c:v>
                </c:pt>
                <c:pt idx="35">
                  <c:v>0.5847618861203</c:v>
                </c:pt>
                <c:pt idx="36">
                  <c:v>0.568384636813808</c:v>
                </c:pt>
                <c:pt idx="37">
                  <c:v>0.581121044512814</c:v>
                </c:pt>
                <c:pt idx="38">
                  <c:v>0.597674801580166</c:v>
                </c:pt>
                <c:pt idx="39">
                  <c:v>0.607482963089912</c:v>
                </c:pt>
                <c:pt idx="40">
                  <c:v>0.59439564563197</c:v>
                </c:pt>
                <c:pt idx="41">
                  <c:v>0.610746850358017</c:v>
                </c:pt>
                <c:pt idx="42">
                  <c:v>0.627592880619394</c:v>
                </c:pt>
                <c:pt idx="43">
                  <c:v>0.634312774769432</c:v>
                </c:pt>
                <c:pt idx="44">
                  <c:v>0.623175020241587</c:v>
                </c:pt>
                <c:pt idx="45">
                  <c:v>0.637881742280413</c:v>
                </c:pt>
                <c:pt idx="46">
                  <c:v>0.65185077249303</c:v>
                </c:pt>
                <c:pt idx="47">
                  <c:v>0.653518252030056</c:v>
                </c:pt>
                <c:pt idx="48">
                  <c:v>0.644463575080627</c:v>
                </c:pt>
                <c:pt idx="49">
                  <c:v>0.656291297825771</c:v>
                </c:pt>
                <c:pt idx="50">
                  <c:v>0.663205182205506</c:v>
                </c:pt>
                <c:pt idx="51">
                  <c:v>0.672434656528003</c:v>
                </c:pt>
                <c:pt idx="52">
                  <c:v>0.6612856440107</c:v>
                </c:pt>
                <c:pt idx="53">
                  <c:v>0.676117850439959</c:v>
                </c:pt>
                <c:pt idx="54">
                  <c:v>0.68279689755113</c:v>
                </c:pt>
                <c:pt idx="55">
                  <c:v>0.68106371806699</c:v>
                </c:pt>
                <c:pt idx="56">
                  <c:v>0.667969103027564</c:v>
                </c:pt>
              </c:numCache>
            </c:numRef>
          </c:val>
        </c:ser>
        <c:ser>
          <c:idx val="1"/>
          <c:order val="1"/>
          <c:tx>
            <c:v>Loans</c:v>
          </c:tx>
          <c:spPr>
            <a:solidFill>
              <a:schemeClr val="accent2">
                <a:lumMod val="60000"/>
                <a:lumOff val="40000"/>
              </a:schemeClr>
            </a:solidFill>
            <a:ln w="31750">
              <a:solidFill>
                <a:schemeClr val="accent2">
                  <a:lumMod val="75000"/>
                </a:schemeClr>
              </a:solidFill>
            </a:ln>
          </c:spPr>
          <c:val>
            <c:numRef>
              <c:f>Indirect!$E$89:$E$145</c:f>
              <c:numCache>
                <c:formatCode>_-* #,##0_-;\-* #,##0_-;_-* "-"??_-;_-@_-</c:formatCode>
                <c:ptCount val="57"/>
                <c:pt idx="0">
                  <c:v>380165.0</c:v>
                </c:pt>
                <c:pt idx="1">
                  <c:v>394912.0</c:v>
                </c:pt>
                <c:pt idx="2">
                  <c:v>406329.0</c:v>
                </c:pt>
                <c:pt idx="3">
                  <c:v>414269.0</c:v>
                </c:pt>
                <c:pt idx="4">
                  <c:v>418998.0</c:v>
                </c:pt>
                <c:pt idx="5">
                  <c:v>434496.0</c:v>
                </c:pt>
                <c:pt idx="6">
                  <c:v>451773.0</c:v>
                </c:pt>
                <c:pt idx="7">
                  <c:v>458561.0</c:v>
                </c:pt>
                <c:pt idx="8">
                  <c:v>462517.0</c:v>
                </c:pt>
                <c:pt idx="9">
                  <c:v>476347.0</c:v>
                </c:pt>
                <c:pt idx="10">
                  <c:v>487911.0</c:v>
                </c:pt>
                <c:pt idx="11">
                  <c:v>495552.0</c:v>
                </c:pt>
                <c:pt idx="12">
                  <c:v>495438.0</c:v>
                </c:pt>
                <c:pt idx="13">
                  <c:v>506372.0</c:v>
                </c:pt>
                <c:pt idx="14">
                  <c:v>519187.0</c:v>
                </c:pt>
                <c:pt idx="15">
                  <c:v>528555.0</c:v>
                </c:pt>
                <c:pt idx="16">
                  <c:v>534445.0</c:v>
                </c:pt>
                <c:pt idx="17">
                  <c:v>547964.0</c:v>
                </c:pt>
                <c:pt idx="18">
                  <c:v>560024.0</c:v>
                </c:pt>
                <c:pt idx="19">
                  <c:v>565995.0</c:v>
                </c:pt>
                <c:pt idx="20">
                  <c:v>565182.0</c:v>
                </c:pt>
                <c:pt idx="21">
                  <c:v>569970.0</c:v>
                </c:pt>
                <c:pt idx="22">
                  <c:v>575422.0</c:v>
                </c:pt>
                <c:pt idx="23">
                  <c:v>572443.0</c:v>
                </c:pt>
                <c:pt idx="24">
                  <c:v>565602.0</c:v>
                </c:pt>
                <c:pt idx="25">
                  <c:v>566308.0</c:v>
                </c:pt>
                <c:pt idx="26">
                  <c:v>566991.0</c:v>
                </c:pt>
                <c:pt idx="27">
                  <c:v>564707.0</c:v>
                </c:pt>
                <c:pt idx="28">
                  <c:v>559883.0</c:v>
                </c:pt>
                <c:pt idx="29">
                  <c:v>563914.0</c:v>
                </c:pt>
                <c:pt idx="30">
                  <c:v>566996.0</c:v>
                </c:pt>
                <c:pt idx="31">
                  <c:v>571494.0</c:v>
                </c:pt>
                <c:pt idx="32">
                  <c:v>572016.0</c:v>
                </c:pt>
                <c:pt idx="33">
                  <c:v>581746.0</c:v>
                </c:pt>
                <c:pt idx="34">
                  <c:v>591114.0</c:v>
                </c:pt>
                <c:pt idx="35">
                  <c:v>597498.0</c:v>
                </c:pt>
                <c:pt idx="36">
                  <c:v>599847.0</c:v>
                </c:pt>
                <c:pt idx="37">
                  <c:v>613683.0</c:v>
                </c:pt>
                <c:pt idx="38">
                  <c:v>631502.0</c:v>
                </c:pt>
                <c:pt idx="39">
                  <c:v>645122.0</c:v>
                </c:pt>
                <c:pt idx="40">
                  <c:v>652606.0</c:v>
                </c:pt>
                <c:pt idx="41">
                  <c:v>673837.0</c:v>
                </c:pt>
                <c:pt idx="42">
                  <c:v>695243.0</c:v>
                </c:pt>
                <c:pt idx="43">
                  <c:v>712325.0</c:v>
                </c:pt>
                <c:pt idx="44">
                  <c:v>721952.0</c:v>
                </c:pt>
                <c:pt idx="45">
                  <c:v>745213.0</c:v>
                </c:pt>
                <c:pt idx="46">
                  <c:v>769444.0</c:v>
                </c:pt>
                <c:pt idx="47">
                  <c:v>787017.0</c:v>
                </c:pt>
                <c:pt idx="48">
                  <c:v>799517.0</c:v>
                </c:pt>
                <c:pt idx="49">
                  <c:v>823387.0</c:v>
                </c:pt>
                <c:pt idx="50">
                  <c:v>847108.0</c:v>
                </c:pt>
                <c:pt idx="51">
                  <c:v>869107.0</c:v>
                </c:pt>
                <c:pt idx="52">
                  <c:v>884537.0</c:v>
                </c:pt>
                <c:pt idx="53">
                  <c:v>913229.0</c:v>
                </c:pt>
                <c:pt idx="54">
                  <c:v>931040.0</c:v>
                </c:pt>
                <c:pt idx="55">
                  <c:v>939067.0</c:v>
                </c:pt>
                <c:pt idx="56">
                  <c:v>946058.0</c:v>
                </c:pt>
              </c:numCache>
            </c:numRef>
          </c:val>
        </c:ser>
        <c:dLbls>
          <c:showLegendKey val="0"/>
          <c:showVal val="0"/>
          <c:showCatName val="0"/>
          <c:showSerName val="0"/>
          <c:showPercent val="0"/>
          <c:showBubbleSize val="0"/>
        </c:dLbls>
        <c:axId val="-2144188040"/>
        <c:axId val="-2144193160"/>
      </c:areaChart>
      <c:lineChart>
        <c:grouping val="standard"/>
        <c:varyColors val="0"/>
        <c:ser>
          <c:idx val="2"/>
          <c:order val="2"/>
          <c:tx>
            <c:v>Loans-to-Assets</c:v>
          </c:tx>
          <c:spPr>
            <a:ln w="31750">
              <a:solidFill>
                <a:schemeClr val="tx1"/>
              </a:solidFill>
            </a:ln>
            <a:effectLst>
              <a:outerShdw blurRad="50800" dist="38100" dir="2700000" algn="tl" rotWithShape="0">
                <a:srgbClr val="000000">
                  <a:alpha val="43000"/>
                </a:srgbClr>
              </a:outerShdw>
            </a:effectLst>
          </c:spPr>
          <c:marker>
            <c:symbol val="none"/>
          </c:marker>
          <c:val>
            <c:numRef>
              <c:f>Indirect!$R$89:$R$145</c:f>
              <c:numCache>
                <c:formatCode>0%</c:formatCode>
                <c:ptCount val="57"/>
                <c:pt idx="0">
                  <c:v>0.606130420918367</c:v>
                </c:pt>
                <c:pt idx="1">
                  <c:v>0.621306923216098</c:v>
                </c:pt>
                <c:pt idx="2">
                  <c:v>0.63411227496317</c:v>
                </c:pt>
                <c:pt idx="3">
                  <c:v>0.64032279753744</c:v>
                </c:pt>
                <c:pt idx="4">
                  <c:v>0.632539560330069</c:v>
                </c:pt>
                <c:pt idx="5">
                  <c:v>0.648793933982183</c:v>
                </c:pt>
                <c:pt idx="6">
                  <c:v>0.667350601582061</c:v>
                </c:pt>
                <c:pt idx="7">
                  <c:v>0.675370447010723</c:v>
                </c:pt>
                <c:pt idx="8">
                  <c:v>0.705734165433267</c:v>
                </c:pt>
                <c:pt idx="9">
                  <c:v>0.683435463113478</c:v>
                </c:pt>
                <c:pt idx="10">
                  <c:v>0.69608296311514</c:v>
                </c:pt>
                <c:pt idx="11">
                  <c:v>0.696833851743941</c:v>
                </c:pt>
                <c:pt idx="12">
                  <c:v>0.674712479316896</c:v>
                </c:pt>
                <c:pt idx="13">
                  <c:v>0.683677643827996</c:v>
                </c:pt>
                <c:pt idx="14">
                  <c:v>0.69743265280901</c:v>
                </c:pt>
                <c:pt idx="15">
                  <c:v>0.700085829406108</c:v>
                </c:pt>
                <c:pt idx="16">
                  <c:v>0.673358103366381</c:v>
                </c:pt>
                <c:pt idx="17">
                  <c:v>0.681548959077013</c:v>
                </c:pt>
                <c:pt idx="18">
                  <c:v>0.698583059837312</c:v>
                </c:pt>
                <c:pt idx="19">
                  <c:v>0.697857214193505</c:v>
                </c:pt>
                <c:pt idx="20">
                  <c:v>0.660061944091487</c:v>
                </c:pt>
                <c:pt idx="21">
                  <c:v>0.655023490148847</c:v>
                </c:pt>
                <c:pt idx="22">
                  <c:v>0.658417501290124</c:v>
                </c:pt>
                <c:pt idx="23">
                  <c:v>0.647114880263348</c:v>
                </c:pt>
                <c:pt idx="24">
                  <c:v>0.630137535720851</c:v>
                </c:pt>
                <c:pt idx="25">
                  <c:v>0.626482246232918</c:v>
                </c:pt>
                <c:pt idx="26">
                  <c:v>0.624527466426985</c:v>
                </c:pt>
                <c:pt idx="27">
                  <c:v>0.617610935088769</c:v>
                </c:pt>
                <c:pt idx="28">
                  <c:v>0.596088205420852</c:v>
                </c:pt>
                <c:pt idx="29">
                  <c:v>0.598334381992906</c:v>
                </c:pt>
                <c:pt idx="30">
                  <c:v>0.596116907025082</c:v>
                </c:pt>
                <c:pt idx="31">
                  <c:v>0.59424898201949</c:v>
                </c:pt>
                <c:pt idx="32">
                  <c:v>0.570994490855859</c:v>
                </c:pt>
                <c:pt idx="33">
                  <c:v>0.577324846326829</c:v>
                </c:pt>
                <c:pt idx="34">
                  <c:v>0.583556937657337</c:v>
                </c:pt>
                <c:pt idx="35">
                  <c:v>0.5847618861203</c:v>
                </c:pt>
                <c:pt idx="36">
                  <c:v>0.568384636813808</c:v>
                </c:pt>
                <c:pt idx="37">
                  <c:v>0.581121044512814</c:v>
                </c:pt>
                <c:pt idx="38">
                  <c:v>0.597674801580166</c:v>
                </c:pt>
                <c:pt idx="39">
                  <c:v>0.607482963089912</c:v>
                </c:pt>
                <c:pt idx="40">
                  <c:v>0.59439564563197</c:v>
                </c:pt>
                <c:pt idx="41">
                  <c:v>0.610746850358017</c:v>
                </c:pt>
                <c:pt idx="42">
                  <c:v>0.627592880619394</c:v>
                </c:pt>
                <c:pt idx="43">
                  <c:v>0.634312774769432</c:v>
                </c:pt>
                <c:pt idx="44">
                  <c:v>0.623175020241587</c:v>
                </c:pt>
                <c:pt idx="45">
                  <c:v>0.637881742280413</c:v>
                </c:pt>
                <c:pt idx="46">
                  <c:v>0.65185077249303</c:v>
                </c:pt>
                <c:pt idx="47">
                  <c:v>0.653518252030056</c:v>
                </c:pt>
                <c:pt idx="48">
                  <c:v>0.644463575080627</c:v>
                </c:pt>
                <c:pt idx="49">
                  <c:v>0.656291297825771</c:v>
                </c:pt>
                <c:pt idx="50">
                  <c:v>0.663205182205506</c:v>
                </c:pt>
                <c:pt idx="51">
                  <c:v>0.672434656528003</c:v>
                </c:pt>
                <c:pt idx="52">
                  <c:v>0.6612856440107</c:v>
                </c:pt>
                <c:pt idx="53">
                  <c:v>0.676117850439959</c:v>
                </c:pt>
                <c:pt idx="54">
                  <c:v>0.68279689755113</c:v>
                </c:pt>
                <c:pt idx="55">
                  <c:v>0.68106371806699</c:v>
                </c:pt>
                <c:pt idx="56">
                  <c:v>0.667969103027564</c:v>
                </c:pt>
              </c:numCache>
            </c:numRef>
          </c:val>
          <c:smooth val="0"/>
        </c:ser>
        <c:dLbls>
          <c:showLegendKey val="0"/>
          <c:showVal val="0"/>
          <c:showCatName val="0"/>
          <c:showSerName val="0"/>
          <c:showPercent val="0"/>
          <c:showBubbleSize val="0"/>
        </c:dLbls>
        <c:marker val="1"/>
        <c:smooth val="0"/>
        <c:axId val="-2144255208"/>
        <c:axId val="-2144207192"/>
      </c:lineChart>
      <c:catAx>
        <c:axId val="-2144188040"/>
        <c:scaling>
          <c:orientation val="minMax"/>
        </c:scaling>
        <c:delete val="0"/>
        <c:axPos val="b"/>
        <c:majorTickMark val="out"/>
        <c:minorTickMark val="none"/>
        <c:tickLblPos val="nextTo"/>
        <c:txPr>
          <a:bodyPr/>
          <a:lstStyle/>
          <a:p>
            <a:pPr>
              <a:defRPr sz="1200"/>
            </a:pPr>
            <a:endParaRPr lang="en-US"/>
          </a:p>
        </c:txPr>
        <c:crossAx val="-2144193160"/>
        <c:crosses val="autoZero"/>
        <c:auto val="1"/>
        <c:lblAlgn val="ctr"/>
        <c:lblOffset val="100"/>
        <c:noMultiLvlLbl val="0"/>
      </c:catAx>
      <c:valAx>
        <c:axId val="-2144193160"/>
        <c:scaling>
          <c:orientation val="minMax"/>
        </c:scaling>
        <c:delete val="0"/>
        <c:axPos val="l"/>
        <c:majorGridlines>
          <c:spPr>
            <a:ln w="57150">
              <a:solidFill>
                <a:schemeClr val="bg1"/>
              </a:solidFill>
            </a:ln>
          </c:spPr>
        </c:majorGridlines>
        <c:numFmt formatCode="&quot;$&quot;#,##0" sourceLinked="0"/>
        <c:majorTickMark val="out"/>
        <c:minorTickMark val="none"/>
        <c:tickLblPos val="nextTo"/>
        <c:spPr>
          <a:ln w="50800">
            <a:solidFill>
              <a:schemeClr val="bg1"/>
            </a:solidFill>
          </a:ln>
        </c:spPr>
        <c:txPr>
          <a:bodyPr/>
          <a:lstStyle/>
          <a:p>
            <a:pPr>
              <a:defRPr sz="1200"/>
            </a:pPr>
            <a:endParaRPr lang="en-US"/>
          </a:p>
        </c:txPr>
        <c:crossAx val="-2144188040"/>
        <c:crosses val="autoZero"/>
        <c:crossBetween val="between"/>
      </c:valAx>
      <c:valAx>
        <c:axId val="-2144207192"/>
        <c:scaling>
          <c:orientation val="minMax"/>
          <c:max val="0.75"/>
          <c:min val="0.55"/>
        </c:scaling>
        <c:delete val="0"/>
        <c:axPos val="r"/>
        <c:numFmt formatCode="0%" sourceLinked="1"/>
        <c:majorTickMark val="out"/>
        <c:minorTickMark val="none"/>
        <c:tickLblPos val="nextTo"/>
        <c:spPr>
          <a:ln>
            <a:solidFill>
              <a:schemeClr val="bg1"/>
            </a:solidFill>
          </a:ln>
        </c:spPr>
        <c:txPr>
          <a:bodyPr/>
          <a:lstStyle/>
          <a:p>
            <a:pPr>
              <a:defRPr sz="1200"/>
            </a:pPr>
            <a:endParaRPr lang="en-US"/>
          </a:p>
        </c:txPr>
        <c:crossAx val="-2144255208"/>
        <c:crosses val="max"/>
        <c:crossBetween val="between"/>
        <c:majorUnit val="0.025"/>
      </c:valAx>
      <c:catAx>
        <c:axId val="-2144255208"/>
        <c:scaling>
          <c:orientation val="minMax"/>
        </c:scaling>
        <c:delete val="1"/>
        <c:axPos val="b"/>
        <c:majorTickMark val="out"/>
        <c:minorTickMark val="none"/>
        <c:tickLblPos val="nextTo"/>
        <c:crossAx val="-2144207192"/>
        <c:crosses val="autoZero"/>
        <c:auto val="1"/>
        <c:lblAlgn val="ctr"/>
        <c:lblOffset val="100"/>
        <c:noMultiLvlLbl val="0"/>
      </c:catAx>
      <c:spPr>
        <a:solidFill>
          <a:schemeClr val="bg1">
            <a:lumMod val="95000"/>
          </a:schemeClr>
        </a:solidFill>
      </c:spPr>
    </c:plotArea>
    <c:plotVisOnly val="1"/>
    <c:dispBlanksAs val="gap"/>
    <c:showDLblsOverMax val="0"/>
  </c:chart>
  <c:spPr>
    <a:ln>
      <a:solidFill>
        <a:schemeClr val="bg1"/>
      </a:solidFill>
    </a:ln>
  </c:spPr>
  <c:printSettings>
    <c:headerFooter/>
    <c:pageMargins b="1.0" l="0.75" r="0.75" t="1.0"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areaChart>
        <c:grouping val="standard"/>
        <c:varyColors val="0"/>
        <c:ser>
          <c:idx val="0"/>
          <c:order val="0"/>
          <c:tx>
            <c:v>Loans</c:v>
          </c:tx>
          <c:spPr>
            <a:solidFill>
              <a:schemeClr val="accent2">
                <a:lumMod val="60000"/>
                <a:lumOff val="40000"/>
              </a:schemeClr>
            </a:solidFill>
            <a:ln w="31750">
              <a:solidFill>
                <a:schemeClr val="accent2"/>
              </a:solidFill>
            </a:ln>
          </c:spPr>
          <c:cat>
            <c:strRef>
              <c:f>Indirect!$B$89:$B$145</c:f>
              <c:strCache>
                <c:ptCount val="57"/>
                <c:pt idx="0">
                  <c:v>04</c:v>
                </c:pt>
                <c:pt idx="4">
                  <c:v>05</c:v>
                </c:pt>
                <c:pt idx="8">
                  <c:v>06</c:v>
                </c:pt>
                <c:pt idx="12">
                  <c:v>07</c:v>
                </c:pt>
                <c:pt idx="16">
                  <c:v>08</c:v>
                </c:pt>
                <c:pt idx="20">
                  <c:v>09</c:v>
                </c:pt>
                <c:pt idx="24">
                  <c:v>10</c:v>
                </c:pt>
                <c:pt idx="28">
                  <c:v>11</c:v>
                </c:pt>
                <c:pt idx="32">
                  <c:v>12</c:v>
                </c:pt>
                <c:pt idx="36">
                  <c:v>13</c:v>
                </c:pt>
                <c:pt idx="40">
                  <c:v>14</c:v>
                </c:pt>
                <c:pt idx="44">
                  <c:v>15</c:v>
                </c:pt>
                <c:pt idx="48">
                  <c:v>16</c:v>
                </c:pt>
                <c:pt idx="52">
                  <c:v>17</c:v>
                </c:pt>
                <c:pt idx="56">
                  <c:v>18</c:v>
                </c:pt>
              </c:strCache>
            </c:strRef>
          </c:cat>
          <c:val>
            <c:numRef>
              <c:f>Indirect!$E$89:$E$145</c:f>
              <c:numCache>
                <c:formatCode>_-* #,##0_-;\-* #,##0_-;_-* "-"??_-;_-@_-</c:formatCode>
                <c:ptCount val="57"/>
                <c:pt idx="0">
                  <c:v>380165.0</c:v>
                </c:pt>
                <c:pt idx="1">
                  <c:v>394912.0</c:v>
                </c:pt>
                <c:pt idx="2">
                  <c:v>406329.0</c:v>
                </c:pt>
                <c:pt idx="3">
                  <c:v>414269.0</c:v>
                </c:pt>
                <c:pt idx="4">
                  <c:v>418998.0</c:v>
                </c:pt>
                <c:pt idx="5">
                  <c:v>434496.0</c:v>
                </c:pt>
                <c:pt idx="6">
                  <c:v>451773.0</c:v>
                </c:pt>
                <c:pt idx="7">
                  <c:v>458561.0</c:v>
                </c:pt>
                <c:pt idx="8">
                  <c:v>462517.0</c:v>
                </c:pt>
                <c:pt idx="9">
                  <c:v>476347.0</c:v>
                </c:pt>
                <c:pt idx="10">
                  <c:v>487911.0</c:v>
                </c:pt>
                <c:pt idx="11">
                  <c:v>495552.0</c:v>
                </c:pt>
                <c:pt idx="12">
                  <c:v>495438.0</c:v>
                </c:pt>
                <c:pt idx="13">
                  <c:v>506372.0</c:v>
                </c:pt>
                <c:pt idx="14">
                  <c:v>519187.0</c:v>
                </c:pt>
                <c:pt idx="15">
                  <c:v>528555.0</c:v>
                </c:pt>
                <c:pt idx="16">
                  <c:v>534445.0</c:v>
                </c:pt>
                <c:pt idx="17">
                  <c:v>547964.0</c:v>
                </c:pt>
                <c:pt idx="18">
                  <c:v>560024.0</c:v>
                </c:pt>
                <c:pt idx="19">
                  <c:v>565995.0</c:v>
                </c:pt>
                <c:pt idx="20">
                  <c:v>565182.0</c:v>
                </c:pt>
                <c:pt idx="21">
                  <c:v>569970.0</c:v>
                </c:pt>
                <c:pt idx="22">
                  <c:v>575422.0</c:v>
                </c:pt>
                <c:pt idx="23">
                  <c:v>572443.0</c:v>
                </c:pt>
                <c:pt idx="24">
                  <c:v>565602.0</c:v>
                </c:pt>
                <c:pt idx="25">
                  <c:v>566308.0</c:v>
                </c:pt>
                <c:pt idx="26">
                  <c:v>566991.0</c:v>
                </c:pt>
                <c:pt idx="27">
                  <c:v>564707.0</c:v>
                </c:pt>
                <c:pt idx="28">
                  <c:v>559883.0</c:v>
                </c:pt>
                <c:pt idx="29">
                  <c:v>563914.0</c:v>
                </c:pt>
                <c:pt idx="30">
                  <c:v>566996.0</c:v>
                </c:pt>
                <c:pt idx="31">
                  <c:v>571494.0</c:v>
                </c:pt>
                <c:pt idx="32">
                  <c:v>572016.0</c:v>
                </c:pt>
                <c:pt idx="33">
                  <c:v>581746.0</c:v>
                </c:pt>
                <c:pt idx="34">
                  <c:v>591114.0</c:v>
                </c:pt>
                <c:pt idx="35">
                  <c:v>597498.0</c:v>
                </c:pt>
                <c:pt idx="36">
                  <c:v>599847.0</c:v>
                </c:pt>
                <c:pt idx="37">
                  <c:v>613683.0</c:v>
                </c:pt>
                <c:pt idx="38">
                  <c:v>631502.0</c:v>
                </c:pt>
                <c:pt idx="39">
                  <c:v>645122.0</c:v>
                </c:pt>
                <c:pt idx="40">
                  <c:v>652606.0</c:v>
                </c:pt>
                <c:pt idx="41">
                  <c:v>673837.0</c:v>
                </c:pt>
                <c:pt idx="42">
                  <c:v>695243.0</c:v>
                </c:pt>
                <c:pt idx="43">
                  <c:v>712325.0</c:v>
                </c:pt>
                <c:pt idx="44">
                  <c:v>721952.0</c:v>
                </c:pt>
                <c:pt idx="45">
                  <c:v>745213.0</c:v>
                </c:pt>
                <c:pt idx="46">
                  <c:v>769444.0</c:v>
                </c:pt>
                <c:pt idx="47">
                  <c:v>787017.0</c:v>
                </c:pt>
                <c:pt idx="48">
                  <c:v>799517.0</c:v>
                </c:pt>
                <c:pt idx="49">
                  <c:v>823387.0</c:v>
                </c:pt>
                <c:pt idx="50">
                  <c:v>847108.0</c:v>
                </c:pt>
                <c:pt idx="51">
                  <c:v>869107.0</c:v>
                </c:pt>
                <c:pt idx="52">
                  <c:v>884537.0</c:v>
                </c:pt>
                <c:pt idx="53">
                  <c:v>913229.0</c:v>
                </c:pt>
                <c:pt idx="54">
                  <c:v>931040.0</c:v>
                </c:pt>
                <c:pt idx="55">
                  <c:v>939067.0</c:v>
                </c:pt>
                <c:pt idx="56">
                  <c:v>946058.0</c:v>
                </c:pt>
              </c:numCache>
            </c:numRef>
          </c:val>
        </c:ser>
        <c:ser>
          <c:idx val="1"/>
          <c:order val="1"/>
          <c:tx>
            <c:v>Vehicle</c:v>
          </c:tx>
          <c:spPr>
            <a:solidFill>
              <a:schemeClr val="accent3">
                <a:lumMod val="75000"/>
              </a:schemeClr>
            </a:solidFill>
            <a:ln w="31750">
              <a:solidFill>
                <a:schemeClr val="accent3">
                  <a:lumMod val="50000"/>
                </a:schemeClr>
              </a:solidFill>
            </a:ln>
          </c:spPr>
          <c:val>
            <c:numRef>
              <c:f>Indirect!$H$89:$H$145</c:f>
              <c:numCache>
                <c:formatCode>_-* #,##0_-;\-* #,##0_-;_-* "-"??_-;_-@_-</c:formatCode>
                <c:ptCount val="57"/>
                <c:pt idx="0">
                  <c:v>146978.0</c:v>
                </c:pt>
                <c:pt idx="1">
                  <c:v>151227.0</c:v>
                </c:pt>
                <c:pt idx="2">
                  <c:v>154903.0</c:v>
                </c:pt>
                <c:pt idx="3">
                  <c:v>155948.0</c:v>
                </c:pt>
                <c:pt idx="4">
                  <c:v>157457.0</c:v>
                </c:pt>
                <c:pt idx="5">
                  <c:v>163416.0</c:v>
                </c:pt>
                <c:pt idx="6">
                  <c:v>171277.0</c:v>
                </c:pt>
                <c:pt idx="7">
                  <c:v>170559.0</c:v>
                </c:pt>
                <c:pt idx="8">
                  <c:v>170993.0</c:v>
                </c:pt>
                <c:pt idx="9">
                  <c:v>173681.0</c:v>
                </c:pt>
                <c:pt idx="10">
                  <c:v>176006.0</c:v>
                </c:pt>
                <c:pt idx="11">
                  <c:v>176108.0</c:v>
                </c:pt>
                <c:pt idx="12">
                  <c:v>175207.0</c:v>
                </c:pt>
                <c:pt idx="13">
                  <c:v>176051.0</c:v>
                </c:pt>
                <c:pt idx="14">
                  <c:v>177641.0</c:v>
                </c:pt>
                <c:pt idx="15">
                  <c:v>176000.0</c:v>
                </c:pt>
                <c:pt idx="16">
                  <c:v>173690.0</c:v>
                </c:pt>
                <c:pt idx="17">
                  <c:v>174146.0</c:v>
                </c:pt>
                <c:pt idx="18">
                  <c:v>176309.0</c:v>
                </c:pt>
                <c:pt idx="19">
                  <c:v>175805.0</c:v>
                </c:pt>
                <c:pt idx="20">
                  <c:v>175229.0</c:v>
                </c:pt>
                <c:pt idx="21">
                  <c:v>176113.0</c:v>
                </c:pt>
                <c:pt idx="22">
                  <c:v>177469.0</c:v>
                </c:pt>
                <c:pt idx="23">
                  <c:v>173405.0</c:v>
                </c:pt>
                <c:pt idx="24">
                  <c:v>168817.0</c:v>
                </c:pt>
                <c:pt idx="25">
                  <c:v>167525.0</c:v>
                </c:pt>
                <c:pt idx="26">
                  <c:v>166916.0</c:v>
                </c:pt>
                <c:pt idx="27">
                  <c:v>164412.0</c:v>
                </c:pt>
                <c:pt idx="28">
                  <c:v>162033.0</c:v>
                </c:pt>
                <c:pt idx="29">
                  <c:v>163075.0</c:v>
                </c:pt>
                <c:pt idx="30">
                  <c:v>164227.0</c:v>
                </c:pt>
                <c:pt idx="31">
                  <c:v>165067.0</c:v>
                </c:pt>
                <c:pt idx="32">
                  <c:v>166289.0</c:v>
                </c:pt>
                <c:pt idx="33">
                  <c:v>170967.0</c:v>
                </c:pt>
                <c:pt idx="34">
                  <c:v>175906.0</c:v>
                </c:pt>
                <c:pt idx="35">
                  <c:v>178493.0</c:v>
                </c:pt>
                <c:pt idx="36">
                  <c:v>181470.0</c:v>
                </c:pt>
                <c:pt idx="37">
                  <c:v>187640.0</c:v>
                </c:pt>
                <c:pt idx="38">
                  <c:v>193996.0</c:v>
                </c:pt>
                <c:pt idx="39">
                  <c:v>198721.0</c:v>
                </c:pt>
                <c:pt idx="40">
                  <c:v>203630.0</c:v>
                </c:pt>
                <c:pt idx="41">
                  <c:v>212989.0</c:v>
                </c:pt>
                <c:pt idx="42">
                  <c:v>222693.0</c:v>
                </c:pt>
                <c:pt idx="43">
                  <c:v>230045.0</c:v>
                </c:pt>
                <c:pt idx="44">
                  <c:v>236623.0</c:v>
                </c:pt>
                <c:pt idx="45">
                  <c:v>245778.0</c:v>
                </c:pt>
                <c:pt idx="46">
                  <c:v>255507.0</c:v>
                </c:pt>
                <c:pt idx="47">
                  <c:v>261812.0</c:v>
                </c:pt>
                <c:pt idx="48">
                  <c:v>269815.0</c:v>
                </c:pt>
                <c:pt idx="49">
                  <c:v>280171.0</c:v>
                </c:pt>
                <c:pt idx="50">
                  <c:v>290271.0</c:v>
                </c:pt>
                <c:pt idx="51">
                  <c:v>298435.0</c:v>
                </c:pt>
                <c:pt idx="52">
                  <c:v>306852.0</c:v>
                </c:pt>
                <c:pt idx="53">
                  <c:v>318275.0</c:v>
                </c:pt>
                <c:pt idx="54">
                  <c:v>326287.0</c:v>
                </c:pt>
                <c:pt idx="55">
                  <c:v>332522.0</c:v>
                </c:pt>
                <c:pt idx="56">
                  <c:v>340209.0</c:v>
                </c:pt>
              </c:numCache>
            </c:numRef>
          </c:val>
        </c:ser>
        <c:dLbls>
          <c:showLegendKey val="0"/>
          <c:showVal val="0"/>
          <c:showCatName val="0"/>
          <c:showSerName val="0"/>
          <c:showPercent val="0"/>
          <c:showBubbleSize val="0"/>
        </c:dLbls>
        <c:axId val="2144040168"/>
        <c:axId val="2144161272"/>
      </c:areaChart>
      <c:lineChart>
        <c:grouping val="standard"/>
        <c:varyColors val="0"/>
        <c:ser>
          <c:idx val="2"/>
          <c:order val="2"/>
          <c:tx>
            <c:v>Vehicle-to-Loans</c:v>
          </c:tx>
          <c:spPr>
            <a:ln w="31750">
              <a:solidFill>
                <a:schemeClr val="tx1"/>
              </a:solidFill>
            </a:ln>
            <a:effectLst>
              <a:outerShdw blurRad="50800" dist="38100" dir="2700000" algn="tl" rotWithShape="0">
                <a:srgbClr val="000000">
                  <a:alpha val="43000"/>
                </a:srgbClr>
              </a:outerShdw>
            </a:effectLst>
          </c:spPr>
          <c:marker>
            <c:symbol val="none"/>
          </c:marker>
          <c:val>
            <c:numRef>
              <c:f>Indirect!$S$89:$S$145</c:f>
              <c:numCache>
                <c:formatCode>0%</c:formatCode>
                <c:ptCount val="57"/>
                <c:pt idx="0">
                  <c:v>0.386616337642866</c:v>
                </c:pt>
                <c:pt idx="1">
                  <c:v>0.382938477432947</c:v>
                </c:pt>
                <c:pt idx="2">
                  <c:v>0.381225558599066</c:v>
                </c:pt>
                <c:pt idx="3">
                  <c:v>0.376441394359703</c:v>
                </c:pt>
                <c:pt idx="4">
                  <c:v>0.375794156535353</c:v>
                </c:pt>
                <c:pt idx="5">
                  <c:v>0.376104728236854</c:v>
                </c:pt>
                <c:pt idx="6">
                  <c:v>0.379121815602083</c:v>
                </c:pt>
                <c:pt idx="7">
                  <c:v>0.371943972557631</c:v>
                </c:pt>
                <c:pt idx="8">
                  <c:v>0.36970100558466</c:v>
                </c:pt>
                <c:pt idx="9">
                  <c:v>0.364610252609967</c:v>
                </c:pt>
                <c:pt idx="10">
                  <c:v>0.360733822356946</c:v>
                </c:pt>
                <c:pt idx="11">
                  <c:v>0.355377437685651</c:v>
                </c:pt>
                <c:pt idx="12">
                  <c:v>0.353640616989411</c:v>
                </c:pt>
                <c:pt idx="13">
                  <c:v>0.347671277242817</c:v>
                </c:pt>
                <c:pt idx="14">
                  <c:v>0.342152249574816</c:v>
                </c:pt>
                <c:pt idx="15">
                  <c:v>0.332983322454617</c:v>
                </c:pt>
                <c:pt idx="16">
                  <c:v>0.324991346162842</c:v>
                </c:pt>
                <c:pt idx="17">
                  <c:v>0.31780554926966</c:v>
                </c:pt>
                <c:pt idx="18">
                  <c:v>0.314824007542534</c:v>
                </c:pt>
                <c:pt idx="19">
                  <c:v>0.310612284560818</c:v>
                </c:pt>
                <c:pt idx="20">
                  <c:v>0.310039951732362</c:v>
                </c:pt>
                <c:pt idx="21">
                  <c:v>0.308986437882696</c:v>
                </c:pt>
                <c:pt idx="22">
                  <c:v>0.308415389053599</c:v>
                </c:pt>
                <c:pt idx="23">
                  <c:v>0.302920989513366</c:v>
                </c:pt>
                <c:pt idx="24">
                  <c:v>0.298473131283128</c:v>
                </c:pt>
                <c:pt idx="25">
                  <c:v>0.295819589340076</c:v>
                </c:pt>
                <c:pt idx="26">
                  <c:v>0.294389152561504</c:v>
                </c:pt>
                <c:pt idx="27">
                  <c:v>0.291145673774187</c:v>
                </c:pt>
                <c:pt idx="28">
                  <c:v>0.289405107852891</c:v>
                </c:pt>
                <c:pt idx="29">
                  <c:v>0.28918416637998</c:v>
                </c:pt>
                <c:pt idx="30">
                  <c:v>0.289644018652689</c:v>
                </c:pt>
                <c:pt idx="31">
                  <c:v>0.288834178486563</c:v>
                </c:pt>
                <c:pt idx="32">
                  <c:v>0.290706903303404</c:v>
                </c:pt>
                <c:pt idx="33">
                  <c:v>0.293885991480818</c:v>
                </c:pt>
                <c:pt idx="34">
                  <c:v>0.297583883988537</c:v>
                </c:pt>
                <c:pt idx="35">
                  <c:v>0.298734054339931</c:v>
                </c:pt>
                <c:pt idx="36">
                  <c:v>0.302527144421827</c:v>
                </c:pt>
                <c:pt idx="37">
                  <c:v>0.305760465908295</c:v>
                </c:pt>
                <c:pt idx="38">
                  <c:v>0.307197760260458</c:v>
                </c:pt>
                <c:pt idx="39">
                  <c:v>0.308036309411243</c:v>
                </c:pt>
                <c:pt idx="40">
                  <c:v>0.312025939081161</c:v>
                </c:pt>
                <c:pt idx="41">
                  <c:v>0.316083860043304</c:v>
                </c:pt>
                <c:pt idx="42">
                  <c:v>0.320309589596731</c:v>
                </c:pt>
                <c:pt idx="43">
                  <c:v>0.322949496367529</c:v>
                </c:pt>
                <c:pt idx="44">
                  <c:v>0.327754476751917</c:v>
                </c:pt>
                <c:pt idx="45">
                  <c:v>0.329809061301936</c:v>
                </c:pt>
                <c:pt idx="46">
                  <c:v>0.332067051013459</c:v>
                </c:pt>
                <c:pt idx="47">
                  <c:v>0.332663716285671</c:v>
                </c:pt>
                <c:pt idx="48">
                  <c:v>0.337472499021284</c:v>
                </c:pt>
                <c:pt idx="49">
                  <c:v>0.340266484654239</c:v>
                </c:pt>
                <c:pt idx="50">
                  <c:v>0.342661148283336</c:v>
                </c:pt>
                <c:pt idx="51">
                  <c:v>0.343381194720558</c:v>
                </c:pt>
                <c:pt idx="52">
                  <c:v>0.346906912882107</c:v>
                </c:pt>
                <c:pt idx="53">
                  <c:v>0.348516089611696</c:v>
                </c:pt>
                <c:pt idx="54">
                  <c:v>0.350454330641004</c:v>
                </c:pt>
                <c:pt idx="55">
                  <c:v>0.354098269878507</c:v>
                </c:pt>
                <c:pt idx="56">
                  <c:v>0.35960691627786</c:v>
                </c:pt>
              </c:numCache>
            </c:numRef>
          </c:val>
          <c:smooth val="0"/>
        </c:ser>
        <c:dLbls>
          <c:showLegendKey val="0"/>
          <c:showVal val="0"/>
          <c:showCatName val="0"/>
          <c:showSerName val="0"/>
          <c:showPercent val="0"/>
          <c:showBubbleSize val="0"/>
        </c:dLbls>
        <c:marker val="1"/>
        <c:smooth val="0"/>
        <c:axId val="2143513448"/>
        <c:axId val="2144110728"/>
      </c:lineChart>
      <c:catAx>
        <c:axId val="2144040168"/>
        <c:scaling>
          <c:orientation val="minMax"/>
        </c:scaling>
        <c:delete val="0"/>
        <c:axPos val="b"/>
        <c:majorTickMark val="out"/>
        <c:minorTickMark val="none"/>
        <c:tickLblPos val="nextTo"/>
        <c:txPr>
          <a:bodyPr/>
          <a:lstStyle/>
          <a:p>
            <a:pPr>
              <a:defRPr sz="1200"/>
            </a:pPr>
            <a:endParaRPr lang="en-US"/>
          </a:p>
        </c:txPr>
        <c:crossAx val="2144161272"/>
        <c:crosses val="autoZero"/>
        <c:auto val="1"/>
        <c:lblAlgn val="ctr"/>
        <c:lblOffset val="100"/>
        <c:noMultiLvlLbl val="0"/>
      </c:catAx>
      <c:valAx>
        <c:axId val="2144161272"/>
        <c:scaling>
          <c:orientation val="minMax"/>
        </c:scaling>
        <c:delete val="0"/>
        <c:axPos val="l"/>
        <c:majorGridlines>
          <c:spPr>
            <a:ln w="57150">
              <a:solidFill>
                <a:schemeClr val="bg1"/>
              </a:solidFill>
            </a:ln>
          </c:spPr>
        </c:majorGridlines>
        <c:numFmt formatCode="&quot;$&quot;#,##0" sourceLinked="0"/>
        <c:majorTickMark val="out"/>
        <c:minorTickMark val="none"/>
        <c:tickLblPos val="nextTo"/>
        <c:spPr>
          <a:ln w="50800">
            <a:solidFill>
              <a:schemeClr val="bg1"/>
            </a:solidFill>
          </a:ln>
        </c:spPr>
        <c:txPr>
          <a:bodyPr/>
          <a:lstStyle/>
          <a:p>
            <a:pPr>
              <a:defRPr sz="1200"/>
            </a:pPr>
            <a:endParaRPr lang="en-US"/>
          </a:p>
        </c:txPr>
        <c:crossAx val="2144040168"/>
        <c:crosses val="autoZero"/>
        <c:crossBetween val="between"/>
      </c:valAx>
      <c:valAx>
        <c:axId val="2144110728"/>
        <c:scaling>
          <c:orientation val="minMax"/>
          <c:max val="0.505"/>
          <c:min val="0.255"/>
        </c:scaling>
        <c:delete val="0"/>
        <c:axPos val="r"/>
        <c:numFmt formatCode="0%" sourceLinked="1"/>
        <c:majorTickMark val="out"/>
        <c:minorTickMark val="none"/>
        <c:tickLblPos val="nextTo"/>
        <c:spPr>
          <a:ln>
            <a:solidFill>
              <a:schemeClr val="bg1"/>
            </a:solidFill>
          </a:ln>
        </c:spPr>
        <c:txPr>
          <a:bodyPr/>
          <a:lstStyle/>
          <a:p>
            <a:pPr>
              <a:defRPr sz="1200"/>
            </a:pPr>
            <a:endParaRPr lang="en-US"/>
          </a:p>
        </c:txPr>
        <c:crossAx val="2143513448"/>
        <c:crosses val="max"/>
        <c:crossBetween val="between"/>
        <c:majorUnit val="0.025"/>
      </c:valAx>
      <c:catAx>
        <c:axId val="2143513448"/>
        <c:scaling>
          <c:orientation val="minMax"/>
        </c:scaling>
        <c:delete val="1"/>
        <c:axPos val="b"/>
        <c:majorTickMark val="out"/>
        <c:minorTickMark val="none"/>
        <c:tickLblPos val="nextTo"/>
        <c:crossAx val="2144110728"/>
        <c:crosses val="autoZero"/>
        <c:auto val="1"/>
        <c:lblAlgn val="ctr"/>
        <c:lblOffset val="100"/>
        <c:noMultiLvlLbl val="0"/>
      </c:catAx>
      <c:spPr>
        <a:solidFill>
          <a:schemeClr val="bg1">
            <a:lumMod val="95000"/>
          </a:schemeClr>
        </a:solidFill>
      </c:spPr>
    </c:plotArea>
    <c:plotVisOnly val="1"/>
    <c:dispBlanksAs val="gap"/>
    <c:showDLblsOverMax val="0"/>
  </c:chart>
  <c:spPr>
    <a:ln>
      <a:solidFill>
        <a:schemeClr val="bg1"/>
      </a:solidFill>
    </a:ln>
  </c:spPr>
  <c:printSettings>
    <c:headerFooter/>
    <c:pageMargins b="1.0" l="0.75" r="0.75" t="1.0"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lineChart>
        <c:grouping val="standard"/>
        <c:varyColors val="0"/>
        <c:ser>
          <c:idx val="2"/>
          <c:order val="0"/>
          <c:tx>
            <c:v>New Vehicle Loans</c:v>
          </c:tx>
          <c:spPr>
            <a:ln w="101600">
              <a:solidFill>
                <a:schemeClr val="accent1"/>
              </a:solidFill>
            </a:ln>
            <a:effectLst>
              <a:outerShdw blurRad="50800" dist="38100" dir="2700000" algn="tl" rotWithShape="0">
                <a:srgbClr val="000000">
                  <a:alpha val="43000"/>
                </a:srgbClr>
              </a:outerShdw>
            </a:effectLst>
          </c:spPr>
          <c:marker>
            <c:symbol val="none"/>
          </c:marker>
          <c:cat>
            <c:strRef>
              <c:f>Indirect!$B$89:$B$145</c:f>
              <c:strCache>
                <c:ptCount val="57"/>
                <c:pt idx="0">
                  <c:v>04</c:v>
                </c:pt>
                <c:pt idx="4">
                  <c:v>05</c:v>
                </c:pt>
                <c:pt idx="8">
                  <c:v>06</c:v>
                </c:pt>
                <c:pt idx="12">
                  <c:v>07</c:v>
                </c:pt>
                <c:pt idx="16">
                  <c:v>08</c:v>
                </c:pt>
                <c:pt idx="20">
                  <c:v>09</c:v>
                </c:pt>
                <c:pt idx="24">
                  <c:v>10</c:v>
                </c:pt>
                <c:pt idx="28">
                  <c:v>11</c:v>
                </c:pt>
                <c:pt idx="32">
                  <c:v>12</c:v>
                </c:pt>
                <c:pt idx="36">
                  <c:v>13</c:v>
                </c:pt>
                <c:pt idx="40">
                  <c:v>14</c:v>
                </c:pt>
                <c:pt idx="44">
                  <c:v>15</c:v>
                </c:pt>
                <c:pt idx="48">
                  <c:v>16</c:v>
                </c:pt>
                <c:pt idx="52">
                  <c:v>17</c:v>
                </c:pt>
                <c:pt idx="56">
                  <c:v>18</c:v>
                </c:pt>
              </c:strCache>
            </c:strRef>
          </c:cat>
          <c:val>
            <c:numRef>
              <c:f>Indirect!$U$89:$U$145</c:f>
              <c:numCache>
                <c:formatCode>0%</c:formatCode>
                <c:ptCount val="57"/>
                <c:pt idx="0">
                  <c:v>0.441161262229721</c:v>
                </c:pt>
                <c:pt idx="1">
                  <c:v>0.445925661422894</c:v>
                </c:pt>
                <c:pt idx="2">
                  <c:v>0.453173921744576</c:v>
                </c:pt>
                <c:pt idx="3">
                  <c:v>0.456972837099546</c:v>
                </c:pt>
                <c:pt idx="4">
                  <c:v>0.457597947376109</c:v>
                </c:pt>
                <c:pt idx="5">
                  <c:v>0.468338473588877</c:v>
                </c:pt>
                <c:pt idx="6">
                  <c:v>0.486807919335346</c:v>
                </c:pt>
                <c:pt idx="7">
                  <c:v>0.492269537227587</c:v>
                </c:pt>
                <c:pt idx="8">
                  <c:v>0.495306825425602</c:v>
                </c:pt>
                <c:pt idx="9">
                  <c:v>0.498333151006731</c:v>
                </c:pt>
                <c:pt idx="10">
                  <c:v>0.500267036351034</c:v>
                </c:pt>
                <c:pt idx="11">
                  <c:v>0.502719921866128</c:v>
                </c:pt>
                <c:pt idx="12">
                  <c:v>0.501110115463423</c:v>
                </c:pt>
                <c:pt idx="13">
                  <c:v>0.498151103941471</c:v>
                </c:pt>
                <c:pt idx="14">
                  <c:v>0.496647733349846</c:v>
                </c:pt>
                <c:pt idx="15">
                  <c:v>0.493715909090909</c:v>
                </c:pt>
                <c:pt idx="16">
                  <c:v>0.483505095284703</c:v>
                </c:pt>
                <c:pt idx="17">
                  <c:v>0.471770812995992</c:v>
                </c:pt>
                <c:pt idx="18">
                  <c:v>0.46657856377156</c:v>
                </c:pt>
                <c:pt idx="19">
                  <c:v>0.463724012400102</c:v>
                </c:pt>
                <c:pt idx="20">
                  <c:v>0.457595489331104</c:v>
                </c:pt>
                <c:pt idx="21">
                  <c:v>0.449819150204698</c:v>
                </c:pt>
                <c:pt idx="22">
                  <c:v>0.444725557703035</c:v>
                </c:pt>
                <c:pt idx="23">
                  <c:v>0.433857155214671</c:v>
                </c:pt>
                <c:pt idx="24">
                  <c:v>0.420443438753206</c:v>
                </c:pt>
                <c:pt idx="25">
                  <c:v>0.405903596478138</c:v>
                </c:pt>
                <c:pt idx="26">
                  <c:v>0.392916197368736</c:v>
                </c:pt>
                <c:pt idx="27">
                  <c:v>0.382399094956572</c:v>
                </c:pt>
                <c:pt idx="28">
                  <c:v>0.373874457672203</c:v>
                </c:pt>
                <c:pt idx="29">
                  <c:v>0.364826000306607</c:v>
                </c:pt>
                <c:pt idx="30">
                  <c:v>0.356360403587717</c:v>
                </c:pt>
                <c:pt idx="31">
                  <c:v>0.352989998000812</c:v>
                </c:pt>
                <c:pt idx="32">
                  <c:v>0.350570392509426</c:v>
                </c:pt>
                <c:pt idx="33">
                  <c:v>0.350763597653348</c:v>
                </c:pt>
                <c:pt idx="34">
                  <c:v>0.352119882209817</c:v>
                </c:pt>
                <c:pt idx="35">
                  <c:v>0.354607743721042</c:v>
                </c:pt>
                <c:pt idx="36">
                  <c:v>0.35579985672563</c:v>
                </c:pt>
                <c:pt idx="37">
                  <c:v>0.353714559795353</c:v>
                </c:pt>
                <c:pt idx="38">
                  <c:v>0.355692900884554</c:v>
                </c:pt>
                <c:pt idx="39">
                  <c:v>0.358995778000312</c:v>
                </c:pt>
                <c:pt idx="40">
                  <c:v>0.36103717526887</c:v>
                </c:pt>
                <c:pt idx="41">
                  <c:v>0.364755926362394</c:v>
                </c:pt>
                <c:pt idx="42">
                  <c:v>0.369890387214686</c:v>
                </c:pt>
                <c:pt idx="43">
                  <c:v>0.375387424199613</c:v>
                </c:pt>
                <c:pt idx="44">
                  <c:v>0.377397801566204</c:v>
                </c:pt>
                <c:pt idx="45">
                  <c:v>0.377666023810105</c:v>
                </c:pt>
                <c:pt idx="46">
                  <c:v>0.379136383738997</c:v>
                </c:pt>
                <c:pt idx="47">
                  <c:v>0.381403449803676</c:v>
                </c:pt>
                <c:pt idx="48">
                  <c:v>0.381835702240424</c:v>
                </c:pt>
                <c:pt idx="49">
                  <c:v>0.38281263942378</c:v>
                </c:pt>
                <c:pt idx="50">
                  <c:v>0.386490555377561</c:v>
                </c:pt>
                <c:pt idx="51">
                  <c:v>0.390671335466684</c:v>
                </c:pt>
                <c:pt idx="52">
                  <c:v>0.391107113527042</c:v>
                </c:pt>
                <c:pt idx="53">
                  <c:v>0.39202262194643</c:v>
                </c:pt>
                <c:pt idx="54">
                  <c:v>0.393003705326905</c:v>
                </c:pt>
                <c:pt idx="55">
                  <c:v>0.397239881872478</c:v>
                </c:pt>
                <c:pt idx="56">
                  <c:v>0.395668544923856</c:v>
                </c:pt>
              </c:numCache>
            </c:numRef>
          </c:val>
          <c:smooth val="0"/>
        </c:ser>
        <c:ser>
          <c:idx val="0"/>
          <c:order val="1"/>
          <c:tx>
            <c:v>Used Vehicle Loans</c:v>
          </c:tx>
          <c:spPr>
            <a:ln w="101600">
              <a:solidFill>
                <a:schemeClr val="accent3"/>
              </a:solidFill>
            </a:ln>
            <a:effectLst>
              <a:outerShdw blurRad="50800" dist="38100" dir="2700000" algn="tl" rotWithShape="0">
                <a:srgbClr val="000000">
                  <a:alpha val="43000"/>
                </a:srgbClr>
              </a:outerShdw>
            </a:effectLst>
          </c:spPr>
          <c:marker>
            <c:symbol val="none"/>
          </c:marker>
          <c:val>
            <c:numRef>
              <c:f>Indirect!$V$89:$V$145</c:f>
              <c:numCache>
                <c:formatCode>0%</c:formatCode>
                <c:ptCount val="57"/>
                <c:pt idx="0">
                  <c:v>0.558838737770279</c:v>
                </c:pt>
                <c:pt idx="1">
                  <c:v>0.554074338577106</c:v>
                </c:pt>
                <c:pt idx="2">
                  <c:v>0.546826078255424</c:v>
                </c:pt>
                <c:pt idx="3">
                  <c:v>0.543027162900454</c:v>
                </c:pt>
                <c:pt idx="4">
                  <c:v>0.542402052623891</c:v>
                </c:pt>
                <c:pt idx="5">
                  <c:v>0.531661526411123</c:v>
                </c:pt>
                <c:pt idx="6">
                  <c:v>0.513192080664654</c:v>
                </c:pt>
                <c:pt idx="7">
                  <c:v>0.507730462772413</c:v>
                </c:pt>
                <c:pt idx="8">
                  <c:v>0.504693174574398</c:v>
                </c:pt>
                <c:pt idx="9">
                  <c:v>0.501666848993269</c:v>
                </c:pt>
                <c:pt idx="10">
                  <c:v>0.499732963648966</c:v>
                </c:pt>
                <c:pt idx="11">
                  <c:v>0.497280078133872</c:v>
                </c:pt>
                <c:pt idx="12">
                  <c:v>0.498889884536577</c:v>
                </c:pt>
                <c:pt idx="13">
                  <c:v>0.501848896058528</c:v>
                </c:pt>
                <c:pt idx="14">
                  <c:v>0.503352266650154</c:v>
                </c:pt>
                <c:pt idx="15">
                  <c:v>0.506284090909091</c:v>
                </c:pt>
                <c:pt idx="16">
                  <c:v>0.516494904715297</c:v>
                </c:pt>
                <c:pt idx="17">
                  <c:v>0.528229187004008</c:v>
                </c:pt>
                <c:pt idx="18">
                  <c:v>0.53342143622844</c:v>
                </c:pt>
                <c:pt idx="19">
                  <c:v>0.536275987599898</c:v>
                </c:pt>
                <c:pt idx="20">
                  <c:v>0.542404510668896</c:v>
                </c:pt>
                <c:pt idx="21">
                  <c:v>0.550180849795302</c:v>
                </c:pt>
                <c:pt idx="22">
                  <c:v>0.555274442296965</c:v>
                </c:pt>
                <c:pt idx="23">
                  <c:v>0.566142844785329</c:v>
                </c:pt>
                <c:pt idx="24">
                  <c:v>0.579556561246794</c:v>
                </c:pt>
                <c:pt idx="25">
                  <c:v>0.594096403521862</c:v>
                </c:pt>
                <c:pt idx="26">
                  <c:v>0.607083802631264</c:v>
                </c:pt>
                <c:pt idx="27">
                  <c:v>0.617600905043427</c:v>
                </c:pt>
                <c:pt idx="28">
                  <c:v>0.626125542327797</c:v>
                </c:pt>
                <c:pt idx="29">
                  <c:v>0.635173999693393</c:v>
                </c:pt>
                <c:pt idx="30">
                  <c:v>0.643639596412283</c:v>
                </c:pt>
                <c:pt idx="31">
                  <c:v>0.647010001999188</c:v>
                </c:pt>
                <c:pt idx="32">
                  <c:v>0.649429607490574</c:v>
                </c:pt>
                <c:pt idx="33">
                  <c:v>0.649236402346652</c:v>
                </c:pt>
                <c:pt idx="34">
                  <c:v>0.647880117790183</c:v>
                </c:pt>
                <c:pt idx="35">
                  <c:v>0.645392256278958</c:v>
                </c:pt>
                <c:pt idx="36">
                  <c:v>0.64420014327437</c:v>
                </c:pt>
                <c:pt idx="37">
                  <c:v>0.646285440204647</c:v>
                </c:pt>
                <c:pt idx="38">
                  <c:v>0.644307099115446</c:v>
                </c:pt>
                <c:pt idx="39">
                  <c:v>0.641004221999688</c:v>
                </c:pt>
                <c:pt idx="40">
                  <c:v>0.63896282473113</c:v>
                </c:pt>
                <c:pt idx="41">
                  <c:v>0.635244073637606</c:v>
                </c:pt>
                <c:pt idx="42">
                  <c:v>0.630109612785314</c:v>
                </c:pt>
                <c:pt idx="43">
                  <c:v>0.624612575800387</c:v>
                </c:pt>
                <c:pt idx="44">
                  <c:v>0.622602198433795</c:v>
                </c:pt>
                <c:pt idx="45">
                  <c:v>0.622333976189895</c:v>
                </c:pt>
                <c:pt idx="46">
                  <c:v>0.620863616261003</c:v>
                </c:pt>
                <c:pt idx="47">
                  <c:v>0.618596550196324</c:v>
                </c:pt>
                <c:pt idx="48">
                  <c:v>0.618164297759576</c:v>
                </c:pt>
                <c:pt idx="49">
                  <c:v>0.617187360576219</c:v>
                </c:pt>
                <c:pt idx="50">
                  <c:v>0.613509444622439</c:v>
                </c:pt>
                <c:pt idx="51">
                  <c:v>0.609328664533315</c:v>
                </c:pt>
                <c:pt idx="52">
                  <c:v>0.608892886472958</c:v>
                </c:pt>
                <c:pt idx="53">
                  <c:v>0.60797737805357</c:v>
                </c:pt>
                <c:pt idx="54">
                  <c:v>0.606996294673094</c:v>
                </c:pt>
                <c:pt idx="55">
                  <c:v>0.602760118127522</c:v>
                </c:pt>
                <c:pt idx="56">
                  <c:v>0.604331455076144</c:v>
                </c:pt>
              </c:numCache>
            </c:numRef>
          </c:val>
          <c:smooth val="0"/>
        </c:ser>
        <c:dLbls>
          <c:showLegendKey val="0"/>
          <c:showVal val="0"/>
          <c:showCatName val="0"/>
          <c:showSerName val="0"/>
          <c:showPercent val="0"/>
          <c:showBubbleSize val="0"/>
        </c:dLbls>
        <c:marker val="1"/>
        <c:smooth val="0"/>
        <c:axId val="2143826888"/>
        <c:axId val="2144045576"/>
      </c:lineChart>
      <c:catAx>
        <c:axId val="2143826888"/>
        <c:scaling>
          <c:orientation val="minMax"/>
        </c:scaling>
        <c:delete val="0"/>
        <c:axPos val="b"/>
        <c:majorTickMark val="out"/>
        <c:minorTickMark val="none"/>
        <c:tickLblPos val="nextTo"/>
        <c:txPr>
          <a:bodyPr/>
          <a:lstStyle/>
          <a:p>
            <a:pPr>
              <a:defRPr sz="1200"/>
            </a:pPr>
            <a:endParaRPr lang="en-US"/>
          </a:p>
        </c:txPr>
        <c:crossAx val="2144045576"/>
        <c:crosses val="autoZero"/>
        <c:auto val="1"/>
        <c:lblAlgn val="ctr"/>
        <c:lblOffset val="100"/>
        <c:noMultiLvlLbl val="0"/>
      </c:catAx>
      <c:valAx>
        <c:axId val="2144045576"/>
        <c:scaling>
          <c:orientation val="minMax"/>
          <c:min val="0.3"/>
        </c:scaling>
        <c:delete val="0"/>
        <c:axPos val="l"/>
        <c:majorGridlines>
          <c:spPr>
            <a:ln w="57150">
              <a:solidFill>
                <a:schemeClr val="bg1"/>
              </a:solidFill>
            </a:ln>
          </c:spPr>
        </c:majorGridlines>
        <c:numFmt formatCode="0%" sourceLinked="0"/>
        <c:majorTickMark val="out"/>
        <c:minorTickMark val="none"/>
        <c:tickLblPos val="nextTo"/>
        <c:spPr>
          <a:ln w="50800">
            <a:solidFill>
              <a:schemeClr val="bg1"/>
            </a:solidFill>
          </a:ln>
        </c:spPr>
        <c:txPr>
          <a:bodyPr/>
          <a:lstStyle/>
          <a:p>
            <a:pPr>
              <a:defRPr sz="1200"/>
            </a:pPr>
            <a:endParaRPr lang="en-US"/>
          </a:p>
        </c:txPr>
        <c:crossAx val="2143826888"/>
        <c:crosses val="autoZero"/>
        <c:crossBetween val="between"/>
      </c:valAx>
      <c:spPr>
        <a:solidFill>
          <a:schemeClr val="bg1">
            <a:lumMod val="95000"/>
          </a:schemeClr>
        </a:solidFill>
      </c:spPr>
    </c:plotArea>
    <c:plotVisOnly val="1"/>
    <c:dispBlanksAs val="gap"/>
    <c:showDLblsOverMax val="0"/>
  </c:chart>
  <c:spPr>
    <a:ln>
      <a:solidFill>
        <a:schemeClr val="bg1"/>
      </a:solidFill>
    </a:ln>
  </c:spPr>
  <c:printSettings>
    <c:headerFooter/>
    <c:pageMargins b="1.0" l="0.75" r="0.75" t="1.0"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1800" b="0">
                <a:latin typeface="Garamond"/>
                <a:cs typeface="Garamond"/>
              </a:rPr>
              <a:t>CU I</a:t>
            </a:r>
            <a:r>
              <a:rPr lang="en-US" sz="1500" b="0">
                <a:latin typeface="Garamond"/>
                <a:cs typeface="Garamond"/>
              </a:rPr>
              <a:t>NDUSTRY </a:t>
            </a:r>
            <a:r>
              <a:rPr lang="en-US" sz="1800" b="0">
                <a:latin typeface="Garamond"/>
                <a:cs typeface="Garamond"/>
              </a:rPr>
              <a:t>S</a:t>
            </a:r>
            <a:r>
              <a:rPr lang="en-US" sz="1500" b="0">
                <a:latin typeface="Garamond"/>
                <a:cs typeface="Garamond"/>
              </a:rPr>
              <a:t>HARE </a:t>
            </a:r>
            <a:r>
              <a:rPr lang="en-US" sz="1800" b="0">
                <a:latin typeface="Garamond"/>
                <a:cs typeface="Garamond"/>
              </a:rPr>
              <a:t>G</a:t>
            </a:r>
            <a:r>
              <a:rPr lang="en-US" sz="1500" b="0">
                <a:latin typeface="Garamond"/>
                <a:cs typeface="Garamond"/>
              </a:rPr>
              <a:t>ROWTH</a:t>
            </a:r>
          </a:p>
        </c:rich>
      </c:tx>
      <c:layout>
        <c:manualLayout>
          <c:xMode val="edge"/>
          <c:yMode val="edge"/>
          <c:x val="0.217315693994133"/>
          <c:y val="0.111888111888112"/>
        </c:manualLayout>
      </c:layout>
      <c:overlay val="0"/>
    </c:title>
    <c:autoTitleDeleted val="0"/>
    <c:plotArea>
      <c:layout>
        <c:manualLayout>
          <c:layoutTarget val="inner"/>
          <c:xMode val="edge"/>
          <c:yMode val="edge"/>
          <c:x val="0.0721161417322835"/>
          <c:y val="0.254387423600022"/>
          <c:w val="0.894376447429365"/>
          <c:h val="0.642070095259071"/>
        </c:manualLayout>
      </c:layout>
      <c:barChart>
        <c:barDir val="col"/>
        <c:grouping val="clustered"/>
        <c:varyColors val="0"/>
        <c:ser>
          <c:idx val="3"/>
          <c:order val="3"/>
          <c:tx>
            <c:v>Recession1</c:v>
          </c:tx>
          <c:spPr>
            <a:solidFill>
              <a:schemeClr val="bg1">
                <a:lumMod val="85000"/>
              </a:schemeClr>
            </a:solidFill>
            <a:ln>
              <a:solidFill>
                <a:schemeClr val="bg1">
                  <a:lumMod val="85000"/>
                </a:schemeClr>
              </a:solidFill>
            </a:ln>
          </c:spPr>
          <c:invertIfNegative val="0"/>
          <c:dPt>
            <c:idx val="8"/>
            <c:invertIfNegative val="0"/>
            <c:bubble3D val="0"/>
            <c:spPr>
              <a:solidFill>
                <a:schemeClr val="bg1">
                  <a:lumMod val="85000"/>
                </a:schemeClr>
              </a:solidFill>
              <a:ln>
                <a:noFill/>
              </a:ln>
            </c:spPr>
          </c:dPt>
          <c:val>
            <c:numRef>
              <c:f>CU!$Q$5:$Q$22</c:f>
              <c:numCache>
                <c:formatCode>0%</c:formatCode>
                <c:ptCount val="18"/>
                <c:pt idx="0">
                  <c:v>0.35</c:v>
                </c:pt>
                <c:pt idx="7">
                  <c:v>0.35</c:v>
                </c:pt>
                <c:pt idx="8">
                  <c:v>0.35</c:v>
                </c:pt>
              </c:numCache>
            </c:numRef>
          </c:val>
        </c:ser>
        <c:ser>
          <c:idx val="4"/>
          <c:order val="4"/>
          <c:tx>
            <c:v>Recession2</c:v>
          </c:tx>
          <c:spPr>
            <a:solidFill>
              <a:schemeClr val="bg1">
                <a:lumMod val="85000"/>
              </a:schemeClr>
            </a:solidFill>
          </c:spPr>
          <c:invertIfNegative val="0"/>
          <c:val>
            <c:numRef>
              <c:f>CU!$R$5:$R$22</c:f>
              <c:numCache>
                <c:formatCode>0%</c:formatCode>
                <c:ptCount val="18"/>
                <c:pt idx="0">
                  <c:v>-0.1</c:v>
                </c:pt>
                <c:pt idx="7">
                  <c:v>-0.1</c:v>
                </c:pt>
                <c:pt idx="8">
                  <c:v>-0.1</c:v>
                </c:pt>
              </c:numCache>
            </c:numRef>
          </c:val>
        </c:ser>
        <c:dLbls>
          <c:showLegendKey val="0"/>
          <c:showVal val="0"/>
          <c:showCatName val="0"/>
          <c:showSerName val="0"/>
          <c:showPercent val="0"/>
          <c:showBubbleSize val="0"/>
        </c:dLbls>
        <c:gapWidth val="0"/>
        <c:overlap val="100"/>
        <c:axId val="-2097928872"/>
        <c:axId val="-2102318072"/>
      </c:barChart>
      <c:lineChart>
        <c:grouping val="standard"/>
        <c:varyColors val="0"/>
        <c:ser>
          <c:idx val="0"/>
          <c:order val="0"/>
          <c:tx>
            <c:v>Total Industry</c:v>
          </c:tx>
          <c:spPr>
            <a:ln w="31750">
              <a:solidFill>
                <a:schemeClr val="accent1">
                  <a:lumMod val="75000"/>
                </a:schemeClr>
              </a:solidFill>
            </a:ln>
          </c:spPr>
          <c:marker>
            <c:symbol val="none"/>
          </c:marker>
          <c:cat>
            <c:numRef>
              <c:f>CU!$A$5:$A$22</c:f>
              <c:numCache>
                <c:formatCode>General</c:formatCode>
                <c:ptCount val="18"/>
                <c:pt idx="0">
                  <c:v>2001.0</c:v>
                </c:pt>
                <c:pt idx="1">
                  <c:v>2002.0</c:v>
                </c:pt>
                <c:pt idx="2">
                  <c:v>2003.0</c:v>
                </c:pt>
                <c:pt idx="3">
                  <c:v>2004.0</c:v>
                </c:pt>
                <c:pt idx="4">
                  <c:v>2005.0</c:v>
                </c:pt>
                <c:pt idx="5">
                  <c:v>2006.0</c:v>
                </c:pt>
                <c:pt idx="6">
                  <c:v>2007.0</c:v>
                </c:pt>
                <c:pt idx="7">
                  <c:v>2008.0</c:v>
                </c:pt>
                <c:pt idx="8">
                  <c:v>2009.0</c:v>
                </c:pt>
                <c:pt idx="9">
                  <c:v>2010.0</c:v>
                </c:pt>
                <c:pt idx="10">
                  <c:v>2011.0</c:v>
                </c:pt>
                <c:pt idx="11">
                  <c:v>2012.0</c:v>
                </c:pt>
                <c:pt idx="12">
                  <c:v>2013.0</c:v>
                </c:pt>
                <c:pt idx="13">
                  <c:v>2014.0</c:v>
                </c:pt>
                <c:pt idx="14">
                  <c:v>2015.0</c:v>
                </c:pt>
                <c:pt idx="15">
                  <c:v>2016.0</c:v>
                </c:pt>
                <c:pt idx="16">
                  <c:v>2017.0</c:v>
                </c:pt>
                <c:pt idx="17">
                  <c:v>2018.0</c:v>
                </c:pt>
              </c:numCache>
            </c:numRef>
          </c:cat>
          <c:val>
            <c:numRef>
              <c:f>CU!$M$5:$M$22</c:f>
              <c:numCache>
                <c:formatCode>0.0%</c:formatCode>
                <c:ptCount val="18"/>
                <c:pt idx="0">
                  <c:v>0.152644987351328</c:v>
                </c:pt>
                <c:pt idx="1">
                  <c:v>0.107725646277087</c:v>
                </c:pt>
                <c:pt idx="2">
                  <c:v>0.0911423288476329</c:v>
                </c:pt>
                <c:pt idx="3">
                  <c:v>0.0528435147227906</c:v>
                </c:pt>
                <c:pt idx="4">
                  <c:v>0.0384029248819256</c:v>
                </c:pt>
                <c:pt idx="5">
                  <c:v>0.040799077416689</c:v>
                </c:pt>
                <c:pt idx="6">
                  <c:v>0.0518995217315562</c:v>
                </c:pt>
                <c:pt idx="7">
                  <c:v>0.0770662160388777</c:v>
                </c:pt>
                <c:pt idx="8">
                  <c:v>0.105037742867195</c:v>
                </c:pt>
                <c:pt idx="9">
                  <c:v>0.0448169627254916</c:v>
                </c:pt>
                <c:pt idx="10">
                  <c:v>0.0521436220870722</c:v>
                </c:pt>
                <c:pt idx="11">
                  <c:v>0.0610268849268288</c:v>
                </c:pt>
                <c:pt idx="12">
                  <c:v>0.0366665634017605</c:v>
                </c:pt>
                <c:pt idx="13">
                  <c:v>0.0447161730379599</c:v>
                </c:pt>
                <c:pt idx="14">
                  <c:v>0.0685861396592208</c:v>
                </c:pt>
                <c:pt idx="15">
                  <c:v>0.0753765861444618</c:v>
                </c:pt>
                <c:pt idx="16">
                  <c:v>0.0612175078963255</c:v>
                </c:pt>
                <c:pt idx="17">
                  <c:v>0.0831739901246417</c:v>
                </c:pt>
              </c:numCache>
            </c:numRef>
          </c:val>
          <c:smooth val="0"/>
        </c:ser>
        <c:ser>
          <c:idx val="1"/>
          <c:order val="1"/>
          <c:tx>
            <c:v>$500M+</c:v>
          </c:tx>
          <c:spPr>
            <a:ln w="31750">
              <a:solidFill>
                <a:srgbClr val="FF0000"/>
              </a:solidFill>
            </a:ln>
          </c:spPr>
          <c:marker>
            <c:symbol val="none"/>
          </c:marker>
          <c:cat>
            <c:numRef>
              <c:f>CU!$A$5:$A$22</c:f>
              <c:numCache>
                <c:formatCode>General</c:formatCode>
                <c:ptCount val="18"/>
                <c:pt idx="0">
                  <c:v>2001.0</c:v>
                </c:pt>
                <c:pt idx="1">
                  <c:v>2002.0</c:v>
                </c:pt>
                <c:pt idx="2">
                  <c:v>2003.0</c:v>
                </c:pt>
                <c:pt idx="3">
                  <c:v>2004.0</c:v>
                </c:pt>
                <c:pt idx="4">
                  <c:v>2005.0</c:v>
                </c:pt>
                <c:pt idx="5">
                  <c:v>2006.0</c:v>
                </c:pt>
                <c:pt idx="6">
                  <c:v>2007.0</c:v>
                </c:pt>
                <c:pt idx="7">
                  <c:v>2008.0</c:v>
                </c:pt>
                <c:pt idx="8">
                  <c:v>2009.0</c:v>
                </c:pt>
                <c:pt idx="9">
                  <c:v>2010.0</c:v>
                </c:pt>
                <c:pt idx="10">
                  <c:v>2011.0</c:v>
                </c:pt>
                <c:pt idx="11">
                  <c:v>2012.0</c:v>
                </c:pt>
                <c:pt idx="12">
                  <c:v>2013.0</c:v>
                </c:pt>
                <c:pt idx="13">
                  <c:v>2014.0</c:v>
                </c:pt>
                <c:pt idx="14">
                  <c:v>2015.0</c:v>
                </c:pt>
                <c:pt idx="15">
                  <c:v>2016.0</c:v>
                </c:pt>
                <c:pt idx="16">
                  <c:v>2017.0</c:v>
                </c:pt>
                <c:pt idx="17">
                  <c:v>2018.0</c:v>
                </c:pt>
              </c:numCache>
            </c:numRef>
          </c:cat>
          <c:val>
            <c:numRef>
              <c:f>CU!$N$5:$N$22</c:f>
              <c:numCache>
                <c:formatCode>0.0%</c:formatCode>
                <c:ptCount val="18"/>
                <c:pt idx="0">
                  <c:v>0.30182389901915</c:v>
                </c:pt>
                <c:pt idx="1">
                  <c:v>0.238800909525389</c:v>
                </c:pt>
                <c:pt idx="2">
                  <c:v>0.171591775796115</c:v>
                </c:pt>
                <c:pt idx="3">
                  <c:v>0.102162928146894</c:v>
                </c:pt>
                <c:pt idx="4">
                  <c:v>0.0972564948607112</c:v>
                </c:pt>
                <c:pt idx="5">
                  <c:v>0.10433325144242</c:v>
                </c:pt>
                <c:pt idx="6">
                  <c:v>0.0996146613549626</c:v>
                </c:pt>
                <c:pt idx="7">
                  <c:v>0.120068745014163</c:v>
                </c:pt>
                <c:pt idx="8">
                  <c:v>0.138212774506524</c:v>
                </c:pt>
                <c:pt idx="9">
                  <c:v>0.0684639446913197</c:v>
                </c:pt>
                <c:pt idx="10">
                  <c:v>0.082306979262937</c:v>
                </c:pt>
                <c:pt idx="11">
                  <c:v>0.08810519052195</c:v>
                </c:pt>
                <c:pt idx="12">
                  <c:v>0.0636671515976786</c:v>
                </c:pt>
                <c:pt idx="13">
                  <c:v>0.0759228423133573</c:v>
                </c:pt>
                <c:pt idx="14">
                  <c:v>0.105628662258892</c:v>
                </c:pt>
                <c:pt idx="15">
                  <c:v>0.104638008303133</c:v>
                </c:pt>
                <c:pt idx="16">
                  <c:v>0.0927221052659849</c:v>
                </c:pt>
                <c:pt idx="17">
                  <c:v>0.103286544668401</c:v>
                </c:pt>
              </c:numCache>
            </c:numRef>
          </c:val>
          <c:smooth val="0"/>
        </c:ser>
        <c:ser>
          <c:idx val="2"/>
          <c:order val="2"/>
          <c:tx>
            <c:v>&lt;$500M</c:v>
          </c:tx>
          <c:spPr>
            <a:ln w="31750"/>
          </c:spPr>
          <c:marker>
            <c:symbol val="none"/>
          </c:marker>
          <c:cat>
            <c:numRef>
              <c:f>CU!$A$5:$A$22</c:f>
              <c:numCache>
                <c:formatCode>General</c:formatCode>
                <c:ptCount val="18"/>
                <c:pt idx="0">
                  <c:v>2001.0</c:v>
                </c:pt>
                <c:pt idx="1">
                  <c:v>2002.0</c:v>
                </c:pt>
                <c:pt idx="2">
                  <c:v>2003.0</c:v>
                </c:pt>
                <c:pt idx="3">
                  <c:v>2004.0</c:v>
                </c:pt>
                <c:pt idx="4">
                  <c:v>2005.0</c:v>
                </c:pt>
                <c:pt idx="5">
                  <c:v>2006.0</c:v>
                </c:pt>
                <c:pt idx="6">
                  <c:v>2007.0</c:v>
                </c:pt>
                <c:pt idx="7">
                  <c:v>2008.0</c:v>
                </c:pt>
                <c:pt idx="8">
                  <c:v>2009.0</c:v>
                </c:pt>
                <c:pt idx="9">
                  <c:v>2010.0</c:v>
                </c:pt>
                <c:pt idx="10">
                  <c:v>2011.0</c:v>
                </c:pt>
                <c:pt idx="11">
                  <c:v>2012.0</c:v>
                </c:pt>
                <c:pt idx="12">
                  <c:v>2013.0</c:v>
                </c:pt>
                <c:pt idx="13">
                  <c:v>2014.0</c:v>
                </c:pt>
                <c:pt idx="14">
                  <c:v>2015.0</c:v>
                </c:pt>
                <c:pt idx="15">
                  <c:v>2016.0</c:v>
                </c:pt>
                <c:pt idx="16">
                  <c:v>2017.0</c:v>
                </c:pt>
                <c:pt idx="17">
                  <c:v>2018.0</c:v>
                </c:pt>
              </c:numCache>
            </c:numRef>
          </c:cat>
          <c:val>
            <c:numRef>
              <c:f>CU!$O$5:$O$22</c:f>
              <c:numCache>
                <c:formatCode>0.0%</c:formatCode>
                <c:ptCount val="18"/>
                <c:pt idx="0">
                  <c:v>0.0763555851963301</c:v>
                </c:pt>
                <c:pt idx="1">
                  <c:v>0.0266530675512416</c:v>
                </c:pt>
                <c:pt idx="2">
                  <c:v>0.0311004715750258</c:v>
                </c:pt>
                <c:pt idx="3">
                  <c:v>0.0110196379275665</c:v>
                </c:pt>
                <c:pt idx="4">
                  <c:v>-0.016005406050116</c:v>
                </c:pt>
                <c:pt idx="5">
                  <c:v>-0.024697020659762</c:v>
                </c:pt>
                <c:pt idx="6">
                  <c:v>-0.00379658478424586</c:v>
                </c:pt>
                <c:pt idx="7">
                  <c:v>0.0216604287786418</c:v>
                </c:pt>
                <c:pt idx="8">
                  <c:v>0.058176847233639</c:v>
                </c:pt>
                <c:pt idx="9">
                  <c:v>0.00888837388965158</c:v>
                </c:pt>
                <c:pt idx="10">
                  <c:v>0.00360796981399759</c:v>
                </c:pt>
                <c:pt idx="11">
                  <c:v>0.0140386602726053</c:v>
                </c:pt>
                <c:pt idx="12">
                  <c:v>-0.013609023096139</c:v>
                </c:pt>
                <c:pt idx="13">
                  <c:v>-0.0179434813974645</c:v>
                </c:pt>
                <c:pt idx="14">
                  <c:v>-0.0129003814149774</c:v>
                </c:pt>
                <c:pt idx="15">
                  <c:v>0.00327763336344442</c:v>
                </c:pt>
                <c:pt idx="16">
                  <c:v>-0.0242510374735819</c:v>
                </c:pt>
                <c:pt idx="17">
                  <c:v>0.0220697645464172</c:v>
                </c:pt>
              </c:numCache>
            </c:numRef>
          </c:val>
          <c:smooth val="0"/>
        </c:ser>
        <c:dLbls>
          <c:showLegendKey val="0"/>
          <c:showVal val="0"/>
          <c:showCatName val="0"/>
          <c:showSerName val="0"/>
          <c:showPercent val="0"/>
          <c:showBubbleSize val="0"/>
        </c:dLbls>
        <c:marker val="1"/>
        <c:smooth val="0"/>
        <c:axId val="-2097928872"/>
        <c:axId val="-2102318072"/>
      </c:lineChart>
      <c:catAx>
        <c:axId val="-2097928872"/>
        <c:scaling>
          <c:orientation val="minMax"/>
        </c:scaling>
        <c:delete val="0"/>
        <c:axPos val="b"/>
        <c:numFmt formatCode="General" sourceLinked="1"/>
        <c:majorTickMark val="out"/>
        <c:minorTickMark val="none"/>
        <c:tickLblPos val="low"/>
        <c:txPr>
          <a:bodyPr rot="-5400000" vert="horz"/>
          <a:lstStyle/>
          <a:p>
            <a:pPr>
              <a:defRPr/>
            </a:pPr>
            <a:endParaRPr lang="en-US"/>
          </a:p>
        </c:txPr>
        <c:crossAx val="-2102318072"/>
        <c:crosses val="autoZero"/>
        <c:auto val="1"/>
        <c:lblAlgn val="ctr"/>
        <c:lblOffset val="100"/>
        <c:noMultiLvlLbl val="0"/>
      </c:catAx>
      <c:valAx>
        <c:axId val="-2102318072"/>
        <c:scaling>
          <c:orientation val="minMax"/>
          <c:max val="0.35"/>
          <c:min val="-0.1"/>
        </c:scaling>
        <c:delete val="0"/>
        <c:axPos val="l"/>
        <c:majorGridlines/>
        <c:numFmt formatCode="0%" sourceLinked="0"/>
        <c:majorTickMark val="out"/>
        <c:minorTickMark val="none"/>
        <c:tickLblPos val="nextTo"/>
        <c:spPr>
          <a:ln>
            <a:solidFill>
              <a:schemeClr val="bg1"/>
            </a:solidFill>
          </a:ln>
        </c:spPr>
        <c:crossAx val="-2097928872"/>
        <c:crosses val="autoZero"/>
        <c:crossBetween val="between"/>
      </c:valAx>
    </c:plotArea>
    <c:legend>
      <c:legendPos val="r"/>
      <c:legendEntry>
        <c:idx val="0"/>
        <c:delete val="1"/>
      </c:legendEntry>
      <c:legendEntry>
        <c:idx val="1"/>
        <c:delete val="1"/>
      </c:legendEntry>
      <c:layout>
        <c:manualLayout>
          <c:xMode val="edge"/>
          <c:yMode val="edge"/>
          <c:x val="0.338627450980392"/>
          <c:y val="0.335777214911073"/>
          <c:w val="0.657777777777778"/>
          <c:h val="0.0627984545410084"/>
        </c:manualLayout>
      </c:layout>
      <c:overlay val="0"/>
    </c:legend>
    <c:plotVisOnly val="1"/>
    <c:dispBlanksAs val="gap"/>
    <c:showDLblsOverMax val="0"/>
  </c:chart>
  <c:spPr>
    <a:ln>
      <a:noFill/>
    </a:ln>
  </c:spPr>
  <c:printSettings>
    <c:headerFooter/>
    <c:pageMargins b="1.0" l="0.75" r="0.75" t="1.0" header="0.5" footer="0.5"/>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v>Indirect</c:v>
          </c:tx>
          <c:spPr>
            <a:ln w="101600">
              <a:solidFill>
                <a:schemeClr val="accent3"/>
              </a:solidFill>
            </a:ln>
            <a:effectLst>
              <a:outerShdw blurRad="50800" dist="38100" dir="2700000" algn="tl" rotWithShape="0">
                <a:srgbClr val="000000">
                  <a:alpha val="43000"/>
                </a:srgbClr>
              </a:outerShdw>
            </a:effectLst>
          </c:spPr>
          <c:marker>
            <c:symbol val="none"/>
          </c:marker>
          <c:cat>
            <c:strRef>
              <c:f>Indirect!$B$89:$B$145</c:f>
              <c:strCache>
                <c:ptCount val="57"/>
                <c:pt idx="0">
                  <c:v>04</c:v>
                </c:pt>
                <c:pt idx="4">
                  <c:v>05</c:v>
                </c:pt>
                <c:pt idx="8">
                  <c:v>06</c:v>
                </c:pt>
                <c:pt idx="12">
                  <c:v>07</c:v>
                </c:pt>
                <c:pt idx="16">
                  <c:v>08</c:v>
                </c:pt>
                <c:pt idx="20">
                  <c:v>09</c:v>
                </c:pt>
                <c:pt idx="24">
                  <c:v>10</c:v>
                </c:pt>
                <c:pt idx="28">
                  <c:v>11</c:v>
                </c:pt>
                <c:pt idx="32">
                  <c:v>12</c:v>
                </c:pt>
                <c:pt idx="36">
                  <c:v>13</c:v>
                </c:pt>
                <c:pt idx="40">
                  <c:v>14</c:v>
                </c:pt>
                <c:pt idx="44">
                  <c:v>15</c:v>
                </c:pt>
                <c:pt idx="48">
                  <c:v>16</c:v>
                </c:pt>
                <c:pt idx="52">
                  <c:v>17</c:v>
                </c:pt>
                <c:pt idx="56">
                  <c:v>18</c:v>
                </c:pt>
              </c:strCache>
            </c:strRef>
          </c:cat>
          <c:val>
            <c:numRef>
              <c:f>Indirect!$M$89:$M$145</c:f>
              <c:numCache>
                <c:formatCode>_-* #,##0_-;\-* #,##0_-;_-* "-"??_-;_-@_-</c:formatCode>
                <c:ptCount val="57"/>
                <c:pt idx="0">
                  <c:v>27277.0</c:v>
                </c:pt>
                <c:pt idx="1">
                  <c:v>45293.0</c:v>
                </c:pt>
                <c:pt idx="2">
                  <c:v>49736.0</c:v>
                </c:pt>
                <c:pt idx="3">
                  <c:v>51744.0</c:v>
                </c:pt>
                <c:pt idx="4">
                  <c:v>53304.0</c:v>
                </c:pt>
                <c:pt idx="5">
                  <c:v>58227.0</c:v>
                </c:pt>
                <c:pt idx="6">
                  <c:v>64201.0</c:v>
                </c:pt>
                <c:pt idx="7">
                  <c:v>64822.0</c:v>
                </c:pt>
                <c:pt idx="8">
                  <c:v>65185.0</c:v>
                </c:pt>
                <c:pt idx="9">
                  <c:v>67235.0</c:v>
                </c:pt>
                <c:pt idx="10">
                  <c:v>69109.0</c:v>
                </c:pt>
                <c:pt idx="11">
                  <c:v>69546.0</c:v>
                </c:pt>
                <c:pt idx="12">
                  <c:v>69109.0</c:v>
                </c:pt>
                <c:pt idx="13">
                  <c:v>70155.0</c:v>
                </c:pt>
                <c:pt idx="14">
                  <c:v>70562.0</c:v>
                </c:pt>
                <c:pt idx="15">
                  <c:v>70224.0</c:v>
                </c:pt>
                <c:pt idx="16">
                  <c:v>69442.0</c:v>
                </c:pt>
                <c:pt idx="17">
                  <c:v>71605.0</c:v>
                </c:pt>
                <c:pt idx="18">
                  <c:v>73370.0</c:v>
                </c:pt>
                <c:pt idx="19">
                  <c:v>74411.0</c:v>
                </c:pt>
                <c:pt idx="20">
                  <c:v>75561.0</c:v>
                </c:pt>
                <c:pt idx="21">
                  <c:v>76730.0</c:v>
                </c:pt>
                <c:pt idx="22">
                  <c:v>77776.0</c:v>
                </c:pt>
                <c:pt idx="23">
                  <c:v>75933.0</c:v>
                </c:pt>
                <c:pt idx="24">
                  <c:v>73906.0</c:v>
                </c:pt>
                <c:pt idx="25">
                  <c:v>73239.0</c:v>
                </c:pt>
                <c:pt idx="26">
                  <c:v>72708.0</c:v>
                </c:pt>
                <c:pt idx="27">
                  <c:v>71515.0</c:v>
                </c:pt>
                <c:pt idx="28">
                  <c:v>70352.0</c:v>
                </c:pt>
                <c:pt idx="29">
                  <c:v>70412.0</c:v>
                </c:pt>
                <c:pt idx="30">
                  <c:v>70730.0</c:v>
                </c:pt>
                <c:pt idx="31">
                  <c:v>70680.0</c:v>
                </c:pt>
                <c:pt idx="32">
                  <c:v>71777.0</c:v>
                </c:pt>
                <c:pt idx="33">
                  <c:v>73950.0</c:v>
                </c:pt>
                <c:pt idx="34">
                  <c:v>76508.0</c:v>
                </c:pt>
                <c:pt idx="35">
                  <c:v>78215.0</c:v>
                </c:pt>
                <c:pt idx="36">
                  <c:v>80577.0</c:v>
                </c:pt>
                <c:pt idx="37">
                  <c:v>84321.0</c:v>
                </c:pt>
                <c:pt idx="38">
                  <c:v>88341.0</c:v>
                </c:pt>
                <c:pt idx="39">
                  <c:v>91506.0</c:v>
                </c:pt>
                <c:pt idx="40">
                  <c:v>95678.0</c:v>
                </c:pt>
                <c:pt idx="41">
                  <c:v>101846.0</c:v>
                </c:pt>
                <c:pt idx="42">
                  <c:v>107985.0</c:v>
                </c:pt>
                <c:pt idx="43">
                  <c:v>113543.0</c:v>
                </c:pt>
                <c:pt idx="44">
                  <c:v>118469.0</c:v>
                </c:pt>
                <c:pt idx="45">
                  <c:v>124533.0</c:v>
                </c:pt>
                <c:pt idx="46">
                  <c:v>131556.0</c:v>
                </c:pt>
                <c:pt idx="47">
                  <c:v>136583.0</c:v>
                </c:pt>
                <c:pt idx="48">
                  <c:v>142624.0</c:v>
                </c:pt>
                <c:pt idx="49">
                  <c:v>150770.0</c:v>
                </c:pt>
                <c:pt idx="50">
                  <c:v>158827.0</c:v>
                </c:pt>
                <c:pt idx="51">
                  <c:v>165166.0</c:v>
                </c:pt>
                <c:pt idx="52">
                  <c:v>172722.0</c:v>
                </c:pt>
                <c:pt idx="53">
                  <c:v>181631.0</c:v>
                </c:pt>
                <c:pt idx="54">
                  <c:v>189428.0</c:v>
                </c:pt>
                <c:pt idx="55">
                  <c:v>194461.0</c:v>
                </c:pt>
                <c:pt idx="56">
                  <c:v>201301.0</c:v>
                </c:pt>
              </c:numCache>
            </c:numRef>
          </c:val>
          <c:smooth val="0"/>
        </c:ser>
        <c:ser>
          <c:idx val="1"/>
          <c:order val="1"/>
          <c:tx>
            <c:v>Direct</c:v>
          </c:tx>
          <c:spPr>
            <a:ln w="101600">
              <a:solidFill>
                <a:schemeClr val="accent1"/>
              </a:solidFill>
            </a:ln>
            <a:effectLst>
              <a:outerShdw blurRad="50800" dist="38100" dir="2700000" algn="tl" rotWithShape="0">
                <a:srgbClr val="000000">
                  <a:alpha val="43000"/>
                </a:srgbClr>
              </a:outerShdw>
            </a:effectLst>
          </c:spPr>
          <c:marker>
            <c:symbol val="none"/>
          </c:marker>
          <c:val>
            <c:numRef>
              <c:f>Indirect!$P$89:$P$145</c:f>
              <c:numCache>
                <c:formatCode>_-* #,##0_-;\-* #,##0_-;_-* "-"??_-;_-@_-</c:formatCode>
                <c:ptCount val="57"/>
                <c:pt idx="0">
                  <c:v>119701.0</c:v>
                </c:pt>
                <c:pt idx="1">
                  <c:v>105934.0</c:v>
                </c:pt>
                <c:pt idx="2">
                  <c:v>105167.0</c:v>
                </c:pt>
                <c:pt idx="3">
                  <c:v>104204.0</c:v>
                </c:pt>
                <c:pt idx="4">
                  <c:v>104153.0</c:v>
                </c:pt>
                <c:pt idx="5">
                  <c:v>105189.0</c:v>
                </c:pt>
                <c:pt idx="6">
                  <c:v>107076.0</c:v>
                </c:pt>
                <c:pt idx="7">
                  <c:v>105737.0</c:v>
                </c:pt>
                <c:pt idx="8">
                  <c:v>105808.0</c:v>
                </c:pt>
                <c:pt idx="9">
                  <c:v>106446.0</c:v>
                </c:pt>
                <c:pt idx="10">
                  <c:v>106897.0</c:v>
                </c:pt>
                <c:pt idx="11">
                  <c:v>106562.0</c:v>
                </c:pt>
                <c:pt idx="12">
                  <c:v>106098.0</c:v>
                </c:pt>
                <c:pt idx="13">
                  <c:v>105896.0</c:v>
                </c:pt>
                <c:pt idx="14">
                  <c:v>107079.0</c:v>
                </c:pt>
                <c:pt idx="15">
                  <c:v>105776.0</c:v>
                </c:pt>
                <c:pt idx="16">
                  <c:v>104248.0</c:v>
                </c:pt>
                <c:pt idx="17">
                  <c:v>102541.0</c:v>
                </c:pt>
                <c:pt idx="18">
                  <c:v>102939.0</c:v>
                </c:pt>
                <c:pt idx="19">
                  <c:v>101394.0</c:v>
                </c:pt>
                <c:pt idx="20">
                  <c:v>99668.0</c:v>
                </c:pt>
                <c:pt idx="21">
                  <c:v>99383.0</c:v>
                </c:pt>
                <c:pt idx="22">
                  <c:v>99693.0</c:v>
                </c:pt>
                <c:pt idx="23">
                  <c:v>97472.0</c:v>
                </c:pt>
                <c:pt idx="24">
                  <c:v>94911.0</c:v>
                </c:pt>
                <c:pt idx="25">
                  <c:v>94286.0</c:v>
                </c:pt>
                <c:pt idx="26">
                  <c:v>94208.0</c:v>
                </c:pt>
                <c:pt idx="27">
                  <c:v>92897.0</c:v>
                </c:pt>
                <c:pt idx="28">
                  <c:v>91681.0</c:v>
                </c:pt>
                <c:pt idx="29">
                  <c:v>92663.0</c:v>
                </c:pt>
                <c:pt idx="30">
                  <c:v>93497.0</c:v>
                </c:pt>
                <c:pt idx="31">
                  <c:v>94387.0</c:v>
                </c:pt>
                <c:pt idx="32">
                  <c:v>94512.0</c:v>
                </c:pt>
                <c:pt idx="33">
                  <c:v>97017.0</c:v>
                </c:pt>
                <c:pt idx="34">
                  <c:v>99398.0</c:v>
                </c:pt>
                <c:pt idx="35">
                  <c:v>100278.0</c:v>
                </c:pt>
                <c:pt idx="36">
                  <c:v>100893.0</c:v>
                </c:pt>
                <c:pt idx="37">
                  <c:v>103319.0</c:v>
                </c:pt>
                <c:pt idx="38">
                  <c:v>105655.0</c:v>
                </c:pt>
                <c:pt idx="39">
                  <c:v>107215.0</c:v>
                </c:pt>
                <c:pt idx="40">
                  <c:v>107952.0</c:v>
                </c:pt>
                <c:pt idx="41">
                  <c:v>111143.0</c:v>
                </c:pt>
                <c:pt idx="42">
                  <c:v>114708.0</c:v>
                </c:pt>
                <c:pt idx="43">
                  <c:v>116502.0</c:v>
                </c:pt>
                <c:pt idx="44">
                  <c:v>118154.0</c:v>
                </c:pt>
                <c:pt idx="45">
                  <c:v>121245.0</c:v>
                </c:pt>
                <c:pt idx="46">
                  <c:v>123951.0</c:v>
                </c:pt>
                <c:pt idx="47">
                  <c:v>125229.0</c:v>
                </c:pt>
                <c:pt idx="48">
                  <c:v>127191.0</c:v>
                </c:pt>
                <c:pt idx="49">
                  <c:v>129401.0</c:v>
                </c:pt>
                <c:pt idx="50">
                  <c:v>131444.0</c:v>
                </c:pt>
                <c:pt idx="51">
                  <c:v>133269.0</c:v>
                </c:pt>
                <c:pt idx="52">
                  <c:v>134130.0</c:v>
                </c:pt>
                <c:pt idx="53">
                  <c:v>136644.0</c:v>
                </c:pt>
                <c:pt idx="54">
                  <c:v>136859.0</c:v>
                </c:pt>
                <c:pt idx="55">
                  <c:v>138061.0</c:v>
                </c:pt>
                <c:pt idx="56">
                  <c:v>138908.0</c:v>
                </c:pt>
              </c:numCache>
            </c:numRef>
          </c:val>
          <c:smooth val="0"/>
        </c:ser>
        <c:dLbls>
          <c:showLegendKey val="0"/>
          <c:showVal val="0"/>
          <c:showCatName val="0"/>
          <c:showSerName val="0"/>
          <c:showPercent val="0"/>
          <c:showBubbleSize val="0"/>
        </c:dLbls>
        <c:marker val="1"/>
        <c:smooth val="0"/>
        <c:axId val="2144020280"/>
        <c:axId val="2143874600"/>
      </c:lineChart>
      <c:lineChart>
        <c:grouping val="standard"/>
        <c:varyColors val="0"/>
        <c:ser>
          <c:idx val="2"/>
          <c:order val="2"/>
          <c:tx>
            <c:v>Pct Indirect Financing</c:v>
          </c:tx>
          <c:spPr>
            <a:ln w="31750">
              <a:solidFill>
                <a:schemeClr val="tx1"/>
              </a:solidFill>
            </a:ln>
            <a:effectLst>
              <a:outerShdw blurRad="50800" dist="38100" dir="2700000" algn="tl" rotWithShape="0">
                <a:srgbClr val="000000">
                  <a:alpha val="43000"/>
                </a:srgbClr>
              </a:outerShdw>
            </a:effectLst>
          </c:spPr>
          <c:marker>
            <c:symbol val="none"/>
          </c:marker>
          <c:val>
            <c:numRef>
              <c:f>Indirect!$T$89:$T$145</c:f>
              <c:numCache>
                <c:formatCode>0%</c:formatCode>
                <c:ptCount val="57"/>
                <c:pt idx="0">
                  <c:v>0.185585597844575</c:v>
                </c:pt>
                <c:pt idx="1">
                  <c:v>0.299503395557672</c:v>
                </c:pt>
                <c:pt idx="2">
                  <c:v>0.321078352259156</c:v>
                </c:pt>
                <c:pt idx="3">
                  <c:v>0.331802908661862</c:v>
                </c:pt>
                <c:pt idx="4">
                  <c:v>0.338530519443404</c:v>
                </c:pt>
                <c:pt idx="5">
                  <c:v>0.356311499485974</c:v>
                </c:pt>
                <c:pt idx="6">
                  <c:v>0.374837251936921</c:v>
                </c:pt>
                <c:pt idx="7">
                  <c:v>0.380056168246765</c:v>
                </c:pt>
                <c:pt idx="8">
                  <c:v>0.381214435678653</c:v>
                </c:pt>
                <c:pt idx="9">
                  <c:v>0.38711776187378</c:v>
                </c:pt>
                <c:pt idx="10">
                  <c:v>0.392651386884538</c:v>
                </c:pt>
                <c:pt idx="11">
                  <c:v>0.394905398959729</c:v>
                </c:pt>
                <c:pt idx="12">
                  <c:v>0.394442002888012</c:v>
                </c:pt>
                <c:pt idx="13">
                  <c:v>0.398492482292063</c:v>
                </c:pt>
                <c:pt idx="14">
                  <c:v>0.397216858720678</c:v>
                </c:pt>
                <c:pt idx="15">
                  <c:v>0.399</c:v>
                </c:pt>
                <c:pt idx="16">
                  <c:v>0.399804248949277</c:v>
                </c:pt>
                <c:pt idx="17">
                  <c:v>0.411177977099675</c:v>
                </c:pt>
                <c:pt idx="18">
                  <c:v>0.416144382873251</c:v>
                </c:pt>
                <c:pt idx="19">
                  <c:v>0.423258724154603</c:v>
                </c:pt>
                <c:pt idx="20">
                  <c:v>0.431212870015808</c:v>
                </c:pt>
                <c:pt idx="21">
                  <c:v>0.435686178760228</c:v>
                </c:pt>
                <c:pt idx="22">
                  <c:v>0.438251187531343</c:v>
                </c:pt>
                <c:pt idx="23">
                  <c:v>0.437893947694703</c:v>
                </c:pt>
                <c:pt idx="24">
                  <c:v>0.437787663564688</c:v>
                </c:pt>
                <c:pt idx="25">
                  <c:v>0.437182510073123</c:v>
                </c:pt>
                <c:pt idx="26">
                  <c:v>0.435596347863596</c:v>
                </c:pt>
                <c:pt idx="27">
                  <c:v>0.434974332773763</c:v>
                </c:pt>
                <c:pt idx="28">
                  <c:v>0.434183160220449</c:v>
                </c:pt>
                <c:pt idx="29">
                  <c:v>0.431776789820635</c:v>
                </c:pt>
                <c:pt idx="30">
                  <c:v>0.430684357626943</c:v>
                </c:pt>
                <c:pt idx="31">
                  <c:v>0.428189765368002</c:v>
                </c:pt>
                <c:pt idx="32">
                  <c:v>0.431640096458575</c:v>
                </c:pt>
                <c:pt idx="33">
                  <c:v>0.432539612907754</c:v>
                </c:pt>
                <c:pt idx="34">
                  <c:v>0.434936841267495</c:v>
                </c:pt>
                <c:pt idx="35">
                  <c:v>0.438196455883424</c:v>
                </c:pt>
                <c:pt idx="36">
                  <c:v>0.4440238055877</c:v>
                </c:pt>
                <c:pt idx="37">
                  <c:v>0.449376465572373</c:v>
                </c:pt>
                <c:pt idx="38">
                  <c:v>0.4553753685643</c:v>
                </c:pt>
                <c:pt idx="39">
                  <c:v>0.460474735936313</c:v>
                </c:pt>
                <c:pt idx="40">
                  <c:v>0.469862004616216</c:v>
                </c:pt>
                <c:pt idx="41">
                  <c:v>0.478174929221697</c:v>
                </c:pt>
                <c:pt idx="42">
                  <c:v>0.484905228273902</c:v>
                </c:pt>
                <c:pt idx="43">
                  <c:v>0.493568649612032</c:v>
                </c:pt>
                <c:pt idx="44">
                  <c:v>0.500665615768543</c:v>
                </c:pt>
                <c:pt idx="45">
                  <c:v>0.506688963210702</c:v>
                </c:pt>
                <c:pt idx="46">
                  <c:v>0.51488217543942</c:v>
                </c:pt>
                <c:pt idx="47">
                  <c:v>0.521683498082594</c:v>
                </c:pt>
                <c:pt idx="48">
                  <c:v>0.528599225395178</c:v>
                </c:pt>
                <c:pt idx="49">
                  <c:v>0.538135638592146</c:v>
                </c:pt>
                <c:pt idx="50">
                  <c:v>0.547167991290897</c:v>
                </c:pt>
                <c:pt idx="51">
                  <c:v>0.553440447668672</c:v>
                </c:pt>
                <c:pt idx="52">
                  <c:v>0.5628837354816</c:v>
                </c:pt>
                <c:pt idx="53">
                  <c:v>0.570673160003142</c:v>
                </c:pt>
                <c:pt idx="54">
                  <c:v>0.580556381345257</c:v>
                </c:pt>
                <c:pt idx="55">
                  <c:v>0.584806418823416</c:v>
                </c:pt>
                <c:pt idx="56">
                  <c:v>0.59169804443739</c:v>
                </c:pt>
              </c:numCache>
            </c:numRef>
          </c:val>
          <c:smooth val="0"/>
        </c:ser>
        <c:dLbls>
          <c:showLegendKey val="0"/>
          <c:showVal val="0"/>
          <c:showCatName val="0"/>
          <c:showSerName val="0"/>
          <c:showPercent val="0"/>
          <c:showBubbleSize val="0"/>
        </c:dLbls>
        <c:marker val="1"/>
        <c:smooth val="0"/>
        <c:axId val="2144027864"/>
        <c:axId val="2144185640"/>
      </c:lineChart>
      <c:catAx>
        <c:axId val="2144020280"/>
        <c:scaling>
          <c:orientation val="minMax"/>
        </c:scaling>
        <c:delete val="0"/>
        <c:axPos val="b"/>
        <c:majorTickMark val="out"/>
        <c:minorTickMark val="none"/>
        <c:tickLblPos val="nextTo"/>
        <c:txPr>
          <a:bodyPr/>
          <a:lstStyle/>
          <a:p>
            <a:pPr>
              <a:defRPr sz="1200"/>
            </a:pPr>
            <a:endParaRPr lang="en-US"/>
          </a:p>
        </c:txPr>
        <c:crossAx val="2143874600"/>
        <c:crosses val="autoZero"/>
        <c:auto val="1"/>
        <c:lblAlgn val="ctr"/>
        <c:lblOffset val="100"/>
        <c:noMultiLvlLbl val="0"/>
      </c:catAx>
      <c:valAx>
        <c:axId val="2143874600"/>
        <c:scaling>
          <c:orientation val="minMax"/>
        </c:scaling>
        <c:delete val="0"/>
        <c:axPos val="l"/>
        <c:majorGridlines>
          <c:spPr>
            <a:ln w="57150">
              <a:solidFill>
                <a:schemeClr val="bg1"/>
              </a:solidFill>
            </a:ln>
          </c:spPr>
        </c:majorGridlines>
        <c:numFmt formatCode="&quot;$&quot;#,##0" sourceLinked="0"/>
        <c:majorTickMark val="out"/>
        <c:minorTickMark val="none"/>
        <c:tickLblPos val="nextTo"/>
        <c:spPr>
          <a:ln w="50800">
            <a:solidFill>
              <a:schemeClr val="bg1"/>
            </a:solidFill>
          </a:ln>
        </c:spPr>
        <c:txPr>
          <a:bodyPr/>
          <a:lstStyle/>
          <a:p>
            <a:pPr>
              <a:defRPr sz="1200"/>
            </a:pPr>
            <a:endParaRPr lang="en-US"/>
          </a:p>
        </c:txPr>
        <c:crossAx val="2144020280"/>
        <c:crosses val="autoZero"/>
        <c:crossBetween val="between"/>
      </c:valAx>
      <c:valAx>
        <c:axId val="2144185640"/>
        <c:scaling>
          <c:orientation val="minMax"/>
        </c:scaling>
        <c:delete val="0"/>
        <c:axPos val="r"/>
        <c:numFmt formatCode="0%" sourceLinked="1"/>
        <c:majorTickMark val="out"/>
        <c:minorTickMark val="none"/>
        <c:tickLblPos val="nextTo"/>
        <c:spPr>
          <a:ln>
            <a:solidFill>
              <a:schemeClr val="bg1"/>
            </a:solidFill>
          </a:ln>
        </c:spPr>
        <c:txPr>
          <a:bodyPr/>
          <a:lstStyle/>
          <a:p>
            <a:pPr>
              <a:defRPr sz="1200"/>
            </a:pPr>
            <a:endParaRPr lang="en-US"/>
          </a:p>
        </c:txPr>
        <c:crossAx val="2144027864"/>
        <c:crosses val="max"/>
        <c:crossBetween val="between"/>
      </c:valAx>
      <c:catAx>
        <c:axId val="2144027864"/>
        <c:scaling>
          <c:orientation val="minMax"/>
        </c:scaling>
        <c:delete val="1"/>
        <c:axPos val="b"/>
        <c:majorTickMark val="out"/>
        <c:minorTickMark val="none"/>
        <c:tickLblPos val="nextTo"/>
        <c:crossAx val="2144185640"/>
        <c:crosses val="autoZero"/>
        <c:auto val="1"/>
        <c:lblAlgn val="ctr"/>
        <c:lblOffset val="100"/>
        <c:noMultiLvlLbl val="0"/>
      </c:catAx>
      <c:spPr>
        <a:solidFill>
          <a:schemeClr val="bg1">
            <a:lumMod val="95000"/>
          </a:schemeClr>
        </a:solidFill>
      </c:spPr>
    </c:plotArea>
    <c:plotVisOnly val="1"/>
    <c:dispBlanksAs val="gap"/>
    <c:showDLblsOverMax val="0"/>
  </c:chart>
  <c:spPr>
    <a:ln>
      <a:solidFill>
        <a:schemeClr val="bg1"/>
      </a:solidFill>
    </a:ln>
  </c:spPr>
  <c:printSettings>
    <c:headerFooter/>
    <c:pageMargins b="1.0" l="0.75" r="0.75" t="1.0"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lineChart>
        <c:grouping val="standard"/>
        <c:varyColors val="0"/>
        <c:ser>
          <c:idx val="0"/>
          <c:order val="0"/>
          <c:tx>
            <c:v>New</c:v>
          </c:tx>
          <c:marker>
            <c:symbol val="none"/>
          </c:marker>
          <c:cat>
            <c:strRef>
              <c:f>Indirect!$B$125:$B$145</c:f>
              <c:strCache>
                <c:ptCount val="21"/>
                <c:pt idx="0">
                  <c:v>13</c:v>
                </c:pt>
                <c:pt idx="4">
                  <c:v>14</c:v>
                </c:pt>
                <c:pt idx="8">
                  <c:v>15</c:v>
                </c:pt>
                <c:pt idx="12">
                  <c:v>16</c:v>
                </c:pt>
                <c:pt idx="16">
                  <c:v>17</c:v>
                </c:pt>
                <c:pt idx="20">
                  <c:v>18</c:v>
                </c:pt>
              </c:strCache>
            </c:strRef>
          </c:cat>
          <c:val>
            <c:numRef>
              <c:f>Indirect!$I$125:$I$145</c:f>
              <c:numCache>
                <c:formatCode>0.00%</c:formatCode>
                <c:ptCount val="21"/>
                <c:pt idx="1">
                  <c:v>0.0038</c:v>
                </c:pt>
                <c:pt idx="2">
                  <c:v>0.004</c:v>
                </c:pt>
                <c:pt idx="3">
                  <c:v>0.0045</c:v>
                </c:pt>
                <c:pt idx="4">
                  <c:v>0.0035</c:v>
                </c:pt>
                <c:pt idx="5">
                  <c:v>0.0035</c:v>
                </c:pt>
                <c:pt idx="6">
                  <c:v>0.0037</c:v>
                </c:pt>
                <c:pt idx="7">
                  <c:v>0.0041</c:v>
                </c:pt>
                <c:pt idx="8">
                  <c:v>0.0031</c:v>
                </c:pt>
                <c:pt idx="9">
                  <c:v>0.0034</c:v>
                </c:pt>
                <c:pt idx="10">
                  <c:v>0.0037</c:v>
                </c:pt>
                <c:pt idx="11">
                  <c:v>0.0042</c:v>
                </c:pt>
                <c:pt idx="12">
                  <c:v>0.0035</c:v>
                </c:pt>
                <c:pt idx="13">
                  <c:v>0.0037</c:v>
                </c:pt>
                <c:pt idx="14">
                  <c:v>0.004</c:v>
                </c:pt>
                <c:pt idx="15">
                  <c:v>0.0046</c:v>
                </c:pt>
                <c:pt idx="16">
                  <c:v>0.0038</c:v>
                </c:pt>
                <c:pt idx="17">
                  <c:v>0.0038</c:v>
                </c:pt>
                <c:pt idx="18">
                  <c:v>0.0042</c:v>
                </c:pt>
                <c:pt idx="19">
                  <c:v>0.0045</c:v>
                </c:pt>
                <c:pt idx="20">
                  <c:v>0.0036</c:v>
                </c:pt>
              </c:numCache>
            </c:numRef>
          </c:val>
          <c:smooth val="0"/>
        </c:ser>
        <c:ser>
          <c:idx val="1"/>
          <c:order val="1"/>
          <c:tx>
            <c:v>Used</c:v>
          </c:tx>
          <c:spPr>
            <a:ln>
              <a:solidFill>
                <a:schemeClr val="accent3">
                  <a:lumMod val="75000"/>
                </a:schemeClr>
              </a:solidFill>
            </a:ln>
          </c:spPr>
          <c:marker>
            <c:symbol val="none"/>
          </c:marker>
          <c:cat>
            <c:strRef>
              <c:f>Indirect!$B$125:$B$145</c:f>
              <c:strCache>
                <c:ptCount val="21"/>
                <c:pt idx="0">
                  <c:v>13</c:v>
                </c:pt>
                <c:pt idx="4">
                  <c:v>14</c:v>
                </c:pt>
                <c:pt idx="8">
                  <c:v>15</c:v>
                </c:pt>
                <c:pt idx="12">
                  <c:v>16</c:v>
                </c:pt>
                <c:pt idx="16">
                  <c:v>17</c:v>
                </c:pt>
                <c:pt idx="20">
                  <c:v>18</c:v>
                </c:pt>
              </c:strCache>
            </c:strRef>
          </c:cat>
          <c:val>
            <c:numRef>
              <c:f>Indirect!$J$125:$J$145</c:f>
              <c:numCache>
                <c:formatCode>0.00%</c:formatCode>
                <c:ptCount val="21"/>
                <c:pt idx="1">
                  <c:v>0.0063</c:v>
                </c:pt>
                <c:pt idx="2">
                  <c:v>0.0071</c:v>
                </c:pt>
                <c:pt idx="3">
                  <c:v>0.0082</c:v>
                </c:pt>
                <c:pt idx="4">
                  <c:v>0.0064</c:v>
                </c:pt>
                <c:pt idx="5">
                  <c:v>0.0068</c:v>
                </c:pt>
                <c:pt idx="6">
                  <c:v>0.0074</c:v>
                </c:pt>
                <c:pt idx="7">
                  <c:v>0.0082</c:v>
                </c:pt>
                <c:pt idx="8">
                  <c:v>0.0062</c:v>
                </c:pt>
                <c:pt idx="9">
                  <c:v>0.0067</c:v>
                </c:pt>
                <c:pt idx="10">
                  <c:v>0.0074</c:v>
                </c:pt>
                <c:pt idx="11">
                  <c:v>0.0083</c:v>
                </c:pt>
                <c:pt idx="12">
                  <c:v>0.0066</c:v>
                </c:pt>
                <c:pt idx="13">
                  <c:v>0.007</c:v>
                </c:pt>
                <c:pt idx="14">
                  <c:v>0.0077</c:v>
                </c:pt>
                <c:pt idx="15">
                  <c:v>0.0088</c:v>
                </c:pt>
                <c:pt idx="16">
                  <c:v>0.007</c:v>
                </c:pt>
                <c:pt idx="17">
                  <c:v>0.0071</c:v>
                </c:pt>
                <c:pt idx="18">
                  <c:v>0.0079</c:v>
                </c:pt>
                <c:pt idx="19">
                  <c:v>0.0086</c:v>
                </c:pt>
                <c:pt idx="20">
                  <c:v>0.0068</c:v>
                </c:pt>
              </c:numCache>
            </c:numRef>
          </c:val>
          <c:smooth val="0"/>
        </c:ser>
        <c:ser>
          <c:idx val="2"/>
          <c:order val="2"/>
          <c:tx>
            <c:v>Total</c:v>
          </c:tx>
          <c:spPr>
            <a:ln w="76200">
              <a:solidFill>
                <a:schemeClr val="tx1"/>
              </a:solidFill>
            </a:ln>
            <a:effectLst>
              <a:outerShdw blurRad="50800" dist="38100" dir="2700000" algn="tl" rotWithShape="0">
                <a:srgbClr val="000000">
                  <a:alpha val="43000"/>
                </a:srgbClr>
              </a:outerShdw>
            </a:effectLst>
          </c:spPr>
          <c:marker>
            <c:symbol val="none"/>
          </c:marker>
          <c:val>
            <c:numRef>
              <c:f>Indirect!$K$125:$K$145</c:f>
              <c:numCache>
                <c:formatCode>0.00%</c:formatCode>
                <c:ptCount val="21"/>
                <c:pt idx="1">
                  <c:v>0.0054</c:v>
                </c:pt>
                <c:pt idx="2">
                  <c:v>0.006</c:v>
                </c:pt>
                <c:pt idx="3">
                  <c:v>0.0069</c:v>
                </c:pt>
                <c:pt idx="4">
                  <c:v>0.0054</c:v>
                </c:pt>
                <c:pt idx="5">
                  <c:v>0.0056</c:v>
                </c:pt>
                <c:pt idx="6">
                  <c:v>0.006</c:v>
                </c:pt>
                <c:pt idx="7">
                  <c:v>0.0067</c:v>
                </c:pt>
                <c:pt idx="8">
                  <c:v>0.0051</c:v>
                </c:pt>
                <c:pt idx="9">
                  <c:v>0.0054</c:v>
                </c:pt>
                <c:pt idx="10">
                  <c:v>0.006</c:v>
                </c:pt>
                <c:pt idx="11">
                  <c:v>0.0068</c:v>
                </c:pt>
                <c:pt idx="12">
                  <c:v>0.0054</c:v>
                </c:pt>
                <c:pt idx="13">
                  <c:v>0.0058</c:v>
                </c:pt>
                <c:pt idx="14">
                  <c:v>0.0063</c:v>
                </c:pt>
                <c:pt idx="15">
                  <c:v>0.0072</c:v>
                </c:pt>
                <c:pt idx="16">
                  <c:v>0.0057</c:v>
                </c:pt>
                <c:pt idx="17">
                  <c:v>0.0058</c:v>
                </c:pt>
                <c:pt idx="18">
                  <c:v>0.0064</c:v>
                </c:pt>
                <c:pt idx="19">
                  <c:v>0.007</c:v>
                </c:pt>
                <c:pt idx="20">
                  <c:v>0.0055</c:v>
                </c:pt>
              </c:numCache>
            </c:numRef>
          </c:val>
          <c:smooth val="0"/>
        </c:ser>
        <c:ser>
          <c:idx val="3"/>
          <c:order val="3"/>
          <c:tx>
            <c:v>Indirect</c:v>
          </c:tx>
          <c:spPr>
            <a:ln>
              <a:solidFill>
                <a:schemeClr val="accent2"/>
              </a:solidFill>
            </a:ln>
          </c:spPr>
          <c:marker>
            <c:symbol val="none"/>
          </c:marker>
          <c:val>
            <c:numRef>
              <c:f>Indirect!$N$125:$N$145</c:f>
              <c:numCache>
                <c:formatCode>0.00%</c:formatCode>
                <c:ptCount val="21"/>
                <c:pt idx="0">
                  <c:v>0.0061</c:v>
                </c:pt>
                <c:pt idx="1">
                  <c:v>0.0063</c:v>
                </c:pt>
                <c:pt idx="2">
                  <c:v>0.0068</c:v>
                </c:pt>
                <c:pt idx="3">
                  <c:v>0.0079</c:v>
                </c:pt>
                <c:pt idx="4">
                  <c:v>0.006</c:v>
                </c:pt>
                <c:pt idx="5">
                  <c:v>0.0061</c:v>
                </c:pt>
                <c:pt idx="6">
                  <c:v>0.0066</c:v>
                </c:pt>
                <c:pt idx="7">
                  <c:v>0.0074</c:v>
                </c:pt>
                <c:pt idx="8">
                  <c:v>0.0055</c:v>
                </c:pt>
                <c:pt idx="9">
                  <c:v>0.0057</c:v>
                </c:pt>
                <c:pt idx="10">
                  <c:v>0.0064</c:v>
                </c:pt>
                <c:pt idx="11">
                  <c:v>0.0072</c:v>
                </c:pt>
                <c:pt idx="12">
                  <c:v>0.0057</c:v>
                </c:pt>
                <c:pt idx="13">
                  <c:v>0.0061</c:v>
                </c:pt>
                <c:pt idx="14">
                  <c:v>0.0067</c:v>
                </c:pt>
                <c:pt idx="15">
                  <c:v>0.0077</c:v>
                </c:pt>
                <c:pt idx="16">
                  <c:v>0.006</c:v>
                </c:pt>
                <c:pt idx="17">
                  <c:v>0.0061</c:v>
                </c:pt>
                <c:pt idx="18">
                  <c:v>0.0066</c:v>
                </c:pt>
                <c:pt idx="19">
                  <c:v>0.0072</c:v>
                </c:pt>
                <c:pt idx="20">
                  <c:v>0.0057</c:v>
                </c:pt>
              </c:numCache>
            </c:numRef>
          </c:val>
          <c:smooth val="0"/>
        </c:ser>
        <c:dLbls>
          <c:showLegendKey val="0"/>
          <c:showVal val="0"/>
          <c:showCatName val="0"/>
          <c:showSerName val="0"/>
          <c:showPercent val="0"/>
          <c:showBubbleSize val="0"/>
        </c:dLbls>
        <c:marker val="1"/>
        <c:smooth val="0"/>
        <c:axId val="-2139193944"/>
        <c:axId val="-2139200776"/>
      </c:lineChart>
      <c:catAx>
        <c:axId val="-2139193944"/>
        <c:scaling>
          <c:orientation val="minMax"/>
        </c:scaling>
        <c:delete val="0"/>
        <c:axPos val="b"/>
        <c:majorTickMark val="out"/>
        <c:minorTickMark val="none"/>
        <c:tickLblPos val="nextTo"/>
        <c:txPr>
          <a:bodyPr/>
          <a:lstStyle/>
          <a:p>
            <a:pPr>
              <a:defRPr sz="1200"/>
            </a:pPr>
            <a:endParaRPr lang="en-US"/>
          </a:p>
        </c:txPr>
        <c:crossAx val="-2139200776"/>
        <c:crosses val="autoZero"/>
        <c:auto val="1"/>
        <c:lblAlgn val="ctr"/>
        <c:lblOffset val="100"/>
        <c:noMultiLvlLbl val="0"/>
      </c:catAx>
      <c:valAx>
        <c:axId val="-2139200776"/>
        <c:scaling>
          <c:orientation val="minMax"/>
          <c:min val="0.002"/>
        </c:scaling>
        <c:delete val="0"/>
        <c:axPos val="l"/>
        <c:majorGridlines>
          <c:spPr>
            <a:ln w="57150">
              <a:solidFill>
                <a:schemeClr val="bg1"/>
              </a:solidFill>
            </a:ln>
          </c:spPr>
        </c:majorGridlines>
        <c:numFmt formatCode="0.00%" sourceLinked="0"/>
        <c:majorTickMark val="out"/>
        <c:minorTickMark val="none"/>
        <c:tickLblPos val="nextTo"/>
        <c:spPr>
          <a:ln w="50800">
            <a:solidFill>
              <a:schemeClr val="bg1"/>
            </a:solidFill>
          </a:ln>
        </c:spPr>
        <c:txPr>
          <a:bodyPr/>
          <a:lstStyle/>
          <a:p>
            <a:pPr>
              <a:defRPr sz="1200"/>
            </a:pPr>
            <a:endParaRPr lang="en-US"/>
          </a:p>
        </c:txPr>
        <c:crossAx val="-2139193944"/>
        <c:crosses val="autoZero"/>
        <c:crossBetween val="between"/>
      </c:valAx>
      <c:spPr>
        <a:solidFill>
          <a:schemeClr val="bg1">
            <a:lumMod val="95000"/>
          </a:schemeClr>
        </a:solidFill>
      </c:spPr>
    </c:plotArea>
    <c:plotVisOnly val="1"/>
    <c:dispBlanksAs val="gap"/>
    <c:showDLblsOverMax val="0"/>
  </c:chart>
  <c:spPr>
    <a:ln>
      <a:solidFill>
        <a:schemeClr val="bg1"/>
      </a:solidFill>
    </a:ln>
  </c:spPr>
  <c:printSettings>
    <c:headerFooter/>
    <c:pageMargins b="1.0" l="0.75" r="0.75" t="1.0" header="0.5" footer="0.5"/>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lineChart>
        <c:grouping val="standard"/>
        <c:varyColors val="0"/>
        <c:ser>
          <c:idx val="0"/>
          <c:order val="0"/>
          <c:tx>
            <c:v>Total</c:v>
          </c:tx>
          <c:spPr>
            <a:ln w="76200">
              <a:solidFill>
                <a:schemeClr val="tx1"/>
              </a:solidFill>
            </a:ln>
            <a:effectLst>
              <a:outerShdw blurRad="50800" dist="38100" dir="2700000" algn="tl" rotWithShape="0">
                <a:srgbClr val="000000">
                  <a:alpha val="43000"/>
                </a:srgbClr>
              </a:outerShdw>
            </a:effectLst>
          </c:spPr>
          <c:marker>
            <c:symbol val="none"/>
          </c:marker>
          <c:cat>
            <c:strRef>
              <c:f>Indirect!$Z$126:$Z$145</c:f>
              <c:strCache>
                <c:ptCount val="20"/>
                <c:pt idx="0">
                  <c:v>13</c:v>
                </c:pt>
                <c:pt idx="3">
                  <c:v>14</c:v>
                </c:pt>
                <c:pt idx="7">
                  <c:v>15</c:v>
                </c:pt>
                <c:pt idx="11">
                  <c:v>16</c:v>
                </c:pt>
                <c:pt idx="15">
                  <c:v>17</c:v>
                </c:pt>
                <c:pt idx="19">
                  <c:v>18</c:v>
                </c:pt>
              </c:strCache>
            </c:strRef>
          </c:cat>
          <c:val>
            <c:numRef>
              <c:f>Indirect!$W$126:$W$145</c:f>
              <c:numCache>
                <c:formatCode>0.00%</c:formatCode>
                <c:ptCount val="20"/>
                <c:pt idx="0">
                  <c:v>0.0097</c:v>
                </c:pt>
                <c:pt idx="1">
                  <c:v>0.0104</c:v>
                </c:pt>
                <c:pt idx="2">
                  <c:v>0.0115</c:v>
                </c:pt>
                <c:pt idx="3">
                  <c:v>0.0106</c:v>
                </c:pt>
                <c:pt idx="4">
                  <c:v>0.0105</c:v>
                </c:pt>
                <c:pt idx="5">
                  <c:v>0.0109</c:v>
                </c:pt>
                <c:pt idx="6">
                  <c:v>0.0118</c:v>
                </c:pt>
                <c:pt idx="7">
                  <c:v>0.0105</c:v>
                </c:pt>
                <c:pt idx="8">
                  <c:v>0.0105</c:v>
                </c:pt>
                <c:pt idx="9">
                  <c:v>0.0111</c:v>
                </c:pt>
                <c:pt idx="10">
                  <c:v>0.0122</c:v>
                </c:pt>
                <c:pt idx="11">
                  <c:v>0.0116</c:v>
                </c:pt>
                <c:pt idx="12">
                  <c:v>0.0117</c:v>
                </c:pt>
                <c:pt idx="13">
                  <c:v>0.0122</c:v>
                </c:pt>
                <c:pt idx="14">
                  <c:v>0.0133</c:v>
                </c:pt>
                <c:pt idx="15">
                  <c:v>0.0125</c:v>
                </c:pt>
                <c:pt idx="16">
                  <c:v>0.0124</c:v>
                </c:pt>
                <c:pt idx="17">
                  <c:v>0.0129</c:v>
                </c:pt>
                <c:pt idx="18">
                  <c:v>0.0136</c:v>
                </c:pt>
                <c:pt idx="19">
                  <c:v>0.0121</c:v>
                </c:pt>
              </c:numCache>
            </c:numRef>
          </c:val>
          <c:smooth val="0"/>
        </c:ser>
        <c:ser>
          <c:idx val="1"/>
          <c:order val="1"/>
          <c:tx>
            <c:v>Direct</c:v>
          </c:tx>
          <c:spPr>
            <a:ln>
              <a:solidFill>
                <a:schemeClr val="accent1"/>
              </a:solidFill>
            </a:ln>
            <a:effectLst>
              <a:outerShdw blurRad="50800" dist="38100" dir="2700000" algn="tl" rotWithShape="0">
                <a:srgbClr val="000000">
                  <a:alpha val="43000"/>
                </a:srgbClr>
              </a:outerShdw>
            </a:effectLst>
          </c:spPr>
          <c:marker>
            <c:symbol val="none"/>
          </c:marker>
          <c:cat>
            <c:strRef>
              <c:f>Indirect!$Z$126:$Z$145</c:f>
              <c:strCache>
                <c:ptCount val="20"/>
                <c:pt idx="0">
                  <c:v>13</c:v>
                </c:pt>
                <c:pt idx="3">
                  <c:v>14</c:v>
                </c:pt>
                <c:pt idx="7">
                  <c:v>15</c:v>
                </c:pt>
                <c:pt idx="11">
                  <c:v>16</c:v>
                </c:pt>
                <c:pt idx="15">
                  <c:v>17</c:v>
                </c:pt>
                <c:pt idx="19">
                  <c:v>18</c:v>
                </c:pt>
              </c:strCache>
            </c:strRef>
          </c:cat>
          <c:val>
            <c:numRef>
              <c:f>Indirect!$X$126:$X$145</c:f>
              <c:numCache>
                <c:formatCode>0.00%</c:formatCode>
                <c:ptCount val="20"/>
                <c:pt idx="0">
                  <c:v>0.00765969279609752</c:v>
                </c:pt>
                <c:pt idx="1">
                  <c:v>0.00864413326392504</c:v>
                </c:pt>
                <c:pt idx="2">
                  <c:v>0.00945164482581728</c:v>
                </c:pt>
                <c:pt idx="3">
                  <c:v>0.00882739736179042</c:v>
                </c:pt>
                <c:pt idx="4">
                  <c:v>0.00885056818693035</c:v>
                </c:pt>
                <c:pt idx="5">
                  <c:v>0.00920549743697039</c:v>
                </c:pt>
                <c:pt idx="6">
                  <c:v>0.00994825754064308</c:v>
                </c:pt>
                <c:pt idx="7">
                  <c:v>0.00899600098176956</c:v>
                </c:pt>
                <c:pt idx="8">
                  <c:v>0.00916474576271186</c:v>
                </c:pt>
                <c:pt idx="9">
                  <c:v>0.00972023864268944</c:v>
                </c:pt>
                <c:pt idx="10">
                  <c:v>0.0107821343299076</c:v>
                </c:pt>
                <c:pt idx="11">
                  <c:v>0.0107029302387748</c:v>
                </c:pt>
                <c:pt idx="12">
                  <c:v>0.0106513759553636</c:v>
                </c:pt>
                <c:pt idx="13">
                  <c:v>0.0111125079881927</c:v>
                </c:pt>
                <c:pt idx="14">
                  <c:v>0.0120606570170107</c:v>
                </c:pt>
                <c:pt idx="15">
                  <c:v>0.0114698233057482</c:v>
                </c:pt>
                <c:pt idx="16">
                  <c:v>0.0113366177805099</c:v>
                </c:pt>
                <c:pt idx="17">
                  <c:v>0.0120695336075815</c:v>
                </c:pt>
                <c:pt idx="18">
                  <c:v>0.0127548909539986</c:v>
                </c:pt>
                <c:pt idx="19">
                  <c:v>0.0115203328821954</c:v>
                </c:pt>
              </c:numCache>
            </c:numRef>
          </c:val>
          <c:smooth val="0"/>
        </c:ser>
        <c:ser>
          <c:idx val="2"/>
          <c:order val="2"/>
          <c:tx>
            <c:v>Indirect</c:v>
          </c:tx>
          <c:spPr>
            <a:ln>
              <a:solidFill>
                <a:schemeClr val="accent2"/>
              </a:solidFill>
            </a:ln>
            <a:effectLst>
              <a:outerShdw blurRad="50800" dist="38100" dir="2700000" algn="tl" rotWithShape="0">
                <a:srgbClr val="000000">
                  <a:alpha val="43000"/>
                </a:srgbClr>
              </a:outerShdw>
            </a:effectLst>
          </c:spPr>
          <c:marker>
            <c:symbol val="none"/>
          </c:marker>
          <c:cat>
            <c:strRef>
              <c:f>Indirect!$Z$126:$Z$145</c:f>
              <c:strCache>
                <c:ptCount val="20"/>
                <c:pt idx="0">
                  <c:v>13</c:v>
                </c:pt>
                <c:pt idx="3">
                  <c:v>14</c:v>
                </c:pt>
                <c:pt idx="7">
                  <c:v>15</c:v>
                </c:pt>
                <c:pt idx="11">
                  <c:v>16</c:v>
                </c:pt>
                <c:pt idx="15">
                  <c:v>17</c:v>
                </c:pt>
                <c:pt idx="19">
                  <c:v>18</c:v>
                </c:pt>
              </c:strCache>
            </c:strRef>
          </c:cat>
          <c:val>
            <c:numRef>
              <c:f>Indirect!$Y$126:$Y$145</c:f>
              <c:numCache>
                <c:formatCode>0.00%</c:formatCode>
                <c:ptCount val="20"/>
                <c:pt idx="0">
                  <c:v>0.0122</c:v>
                </c:pt>
                <c:pt idx="1">
                  <c:v>0.0125</c:v>
                </c:pt>
                <c:pt idx="2">
                  <c:v>0.0139</c:v>
                </c:pt>
                <c:pt idx="3">
                  <c:v>0.0126</c:v>
                </c:pt>
                <c:pt idx="4">
                  <c:v>0.0123</c:v>
                </c:pt>
                <c:pt idx="5">
                  <c:v>0.0127</c:v>
                </c:pt>
                <c:pt idx="6">
                  <c:v>0.0137</c:v>
                </c:pt>
                <c:pt idx="7">
                  <c:v>0.012</c:v>
                </c:pt>
                <c:pt idx="8">
                  <c:v>0.0118</c:v>
                </c:pt>
                <c:pt idx="9">
                  <c:v>0.0124</c:v>
                </c:pt>
                <c:pt idx="10">
                  <c:v>0.0135</c:v>
                </c:pt>
                <c:pt idx="11">
                  <c:v>0.0124</c:v>
                </c:pt>
                <c:pt idx="12">
                  <c:v>0.0126</c:v>
                </c:pt>
                <c:pt idx="13">
                  <c:v>0.0131</c:v>
                </c:pt>
                <c:pt idx="14">
                  <c:v>0.0143</c:v>
                </c:pt>
                <c:pt idx="15">
                  <c:v>0.0133</c:v>
                </c:pt>
                <c:pt idx="16">
                  <c:v>0.0132</c:v>
                </c:pt>
                <c:pt idx="17">
                  <c:v>0.0135</c:v>
                </c:pt>
                <c:pt idx="18">
                  <c:v>0.0142</c:v>
                </c:pt>
                <c:pt idx="19">
                  <c:v>0.0125</c:v>
                </c:pt>
              </c:numCache>
            </c:numRef>
          </c:val>
          <c:smooth val="0"/>
        </c:ser>
        <c:dLbls>
          <c:showLegendKey val="0"/>
          <c:showVal val="0"/>
          <c:showCatName val="0"/>
          <c:showSerName val="0"/>
          <c:showPercent val="0"/>
          <c:showBubbleSize val="0"/>
        </c:dLbls>
        <c:marker val="1"/>
        <c:smooth val="0"/>
        <c:axId val="-2139255160"/>
        <c:axId val="-2139258536"/>
      </c:lineChart>
      <c:catAx>
        <c:axId val="-2139255160"/>
        <c:scaling>
          <c:orientation val="minMax"/>
        </c:scaling>
        <c:delete val="0"/>
        <c:axPos val="b"/>
        <c:majorTickMark val="out"/>
        <c:minorTickMark val="none"/>
        <c:tickLblPos val="nextTo"/>
        <c:txPr>
          <a:bodyPr/>
          <a:lstStyle/>
          <a:p>
            <a:pPr>
              <a:defRPr sz="1200"/>
            </a:pPr>
            <a:endParaRPr lang="en-US"/>
          </a:p>
        </c:txPr>
        <c:crossAx val="-2139258536"/>
        <c:crosses val="autoZero"/>
        <c:auto val="1"/>
        <c:lblAlgn val="ctr"/>
        <c:lblOffset val="100"/>
        <c:noMultiLvlLbl val="0"/>
      </c:catAx>
      <c:valAx>
        <c:axId val="-2139258536"/>
        <c:scaling>
          <c:orientation val="minMax"/>
          <c:min val="0.006"/>
        </c:scaling>
        <c:delete val="0"/>
        <c:axPos val="l"/>
        <c:majorGridlines>
          <c:spPr>
            <a:ln w="57150">
              <a:solidFill>
                <a:schemeClr val="bg1"/>
              </a:solidFill>
            </a:ln>
          </c:spPr>
        </c:majorGridlines>
        <c:numFmt formatCode="0.00%" sourceLinked="0"/>
        <c:majorTickMark val="out"/>
        <c:minorTickMark val="none"/>
        <c:tickLblPos val="nextTo"/>
        <c:spPr>
          <a:ln w="50800">
            <a:solidFill>
              <a:schemeClr val="bg1"/>
            </a:solidFill>
          </a:ln>
        </c:spPr>
        <c:txPr>
          <a:bodyPr/>
          <a:lstStyle/>
          <a:p>
            <a:pPr>
              <a:defRPr sz="1200"/>
            </a:pPr>
            <a:endParaRPr lang="en-US"/>
          </a:p>
        </c:txPr>
        <c:crossAx val="-2139255160"/>
        <c:crosses val="autoZero"/>
        <c:crossBetween val="between"/>
      </c:valAx>
      <c:spPr>
        <a:solidFill>
          <a:schemeClr val="bg1">
            <a:lumMod val="95000"/>
          </a:schemeClr>
        </a:solidFill>
      </c:spPr>
    </c:plotArea>
    <c:plotVisOnly val="1"/>
    <c:dispBlanksAs val="gap"/>
    <c:showDLblsOverMax val="0"/>
  </c:chart>
  <c:spPr>
    <a:ln>
      <a:solidFill>
        <a:schemeClr val="bg1"/>
      </a:solidFill>
    </a:ln>
  </c:spPr>
  <c:printSettings>
    <c:headerFooter/>
    <c:pageMargins b="1.0" l="0.75" r="0.75" t="1.0"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areaChart>
        <c:grouping val="standard"/>
        <c:varyColors val="0"/>
        <c:ser>
          <c:idx val="1"/>
          <c:order val="1"/>
          <c:tx>
            <c:v>Shade</c:v>
          </c:tx>
          <c:spPr>
            <a:solidFill>
              <a:schemeClr val="accent3">
                <a:lumMod val="60000"/>
                <a:lumOff val="40000"/>
              </a:schemeClr>
            </a:solidFill>
          </c:spPr>
          <c:val>
            <c:numRef>
              <c:f>'12dXmas'!$J$93:$J$127</c:f>
              <c:numCache>
                <c:formatCode>_-* #,##0_-;\-* #,##0_-;_-* "-"??_-;_-@_-</c:formatCode>
                <c:ptCount val="35"/>
                <c:pt idx="0">
                  <c:v>61319.0</c:v>
                </c:pt>
                <c:pt idx="1">
                  <c:v>62819.0</c:v>
                </c:pt>
                <c:pt idx="2">
                  <c:v>63402.0</c:v>
                </c:pt>
                <c:pt idx="3">
                  <c:v>68741.0</c:v>
                </c:pt>
                <c:pt idx="4">
                  <c:v>67746.0</c:v>
                </c:pt>
                <c:pt idx="5">
                  <c:v>70961.0</c:v>
                </c:pt>
                <c:pt idx="6">
                  <c:v>72205.0</c:v>
                </c:pt>
                <c:pt idx="7">
                  <c:v>71907.0</c:v>
                </c:pt>
                <c:pt idx="8">
                  <c:v>71618.0</c:v>
                </c:pt>
                <c:pt idx="9">
                  <c:v>72258.0</c:v>
                </c:pt>
                <c:pt idx="10">
                  <c:v>73258.0</c:v>
                </c:pt>
                <c:pt idx="11">
                  <c:v>51765.0</c:v>
                </c:pt>
                <c:pt idx="12">
                  <c:v>54478.0</c:v>
                </c:pt>
                <c:pt idx="13">
                  <c:v>55086.0</c:v>
                </c:pt>
                <c:pt idx="14">
                  <c:v>58405.0</c:v>
                </c:pt>
                <c:pt idx="15">
                  <c:v>59719.0</c:v>
                </c:pt>
                <c:pt idx="16">
                  <c:v>60307.0</c:v>
                </c:pt>
                <c:pt idx="17">
                  <c:v>62935.0</c:v>
                </c:pt>
                <c:pt idx="18">
                  <c:v>54951.0</c:v>
                </c:pt>
                <c:pt idx="19">
                  <c:v>65264.0</c:v>
                </c:pt>
                <c:pt idx="20">
                  <c:v>66334.0</c:v>
                </c:pt>
                <c:pt idx="21">
                  <c:v>72608.0</c:v>
                </c:pt>
                <c:pt idx="22">
                  <c:v>75122.0</c:v>
                </c:pt>
                <c:pt idx="23">
                  <c:v>78100.0</c:v>
                </c:pt>
                <c:pt idx="24">
                  <c:v>86608.0</c:v>
                </c:pt>
                <c:pt idx="25">
                  <c:v>87402.0</c:v>
                </c:pt>
                <c:pt idx="26">
                  <c:v>96825.0</c:v>
                </c:pt>
                <c:pt idx="27">
                  <c:v>101120.0</c:v>
                </c:pt>
                <c:pt idx="28">
                  <c:v>107300.0</c:v>
                </c:pt>
                <c:pt idx="29">
                  <c:v>114651.0</c:v>
                </c:pt>
                <c:pt idx="30">
                  <c:v>116273.0</c:v>
                </c:pt>
                <c:pt idx="31">
                  <c:v>155407.0</c:v>
                </c:pt>
                <c:pt idx="32">
                  <c:v>157510.0</c:v>
                </c:pt>
                <c:pt idx="33">
                  <c:v>157588.0</c:v>
                </c:pt>
                <c:pt idx="34">
                  <c:v>170609.0</c:v>
                </c:pt>
              </c:numCache>
            </c:numRef>
          </c:val>
        </c:ser>
        <c:dLbls>
          <c:showLegendKey val="0"/>
          <c:showVal val="0"/>
          <c:showCatName val="0"/>
          <c:showSerName val="0"/>
          <c:showPercent val="0"/>
          <c:showBubbleSize val="0"/>
        </c:dLbls>
        <c:axId val="-2139409848"/>
        <c:axId val="-2139443032"/>
      </c:areaChart>
      <c:lineChart>
        <c:grouping val="standard"/>
        <c:varyColors val="0"/>
        <c:ser>
          <c:idx val="0"/>
          <c:order val="0"/>
          <c:tx>
            <c:v>Cost</c:v>
          </c:tx>
          <c:spPr>
            <a:ln>
              <a:solidFill>
                <a:srgbClr val="008000"/>
              </a:solidFill>
            </a:ln>
          </c:spPr>
          <c:marker>
            <c:symbol val="none"/>
          </c:marker>
          <c:cat>
            <c:strRef>
              <c:f>'12dXmas'!$D$93:$D$127</c:f>
              <c:strCache>
                <c:ptCount val="35"/>
                <c:pt idx="0">
                  <c:v>84</c:v>
                </c:pt>
                <c:pt idx="1">
                  <c:v>85</c:v>
                </c:pt>
                <c:pt idx="2">
                  <c:v>86</c:v>
                </c:pt>
                <c:pt idx="3">
                  <c:v>87</c:v>
                </c:pt>
                <c:pt idx="4">
                  <c:v>88</c:v>
                </c:pt>
                <c:pt idx="5">
                  <c:v>89</c:v>
                </c:pt>
                <c:pt idx="6">
                  <c:v>90</c:v>
                </c:pt>
                <c:pt idx="7">
                  <c:v>91</c:v>
                </c:pt>
                <c:pt idx="8">
                  <c:v>92</c:v>
                </c:pt>
                <c:pt idx="9">
                  <c:v>93</c:v>
                </c:pt>
                <c:pt idx="10">
                  <c:v>94</c:v>
                </c:pt>
                <c:pt idx="11">
                  <c:v>95</c:v>
                </c:pt>
                <c:pt idx="12">
                  <c:v>96</c:v>
                </c:pt>
                <c:pt idx="13">
                  <c:v>97</c:v>
                </c:pt>
                <c:pt idx="14">
                  <c:v>98</c:v>
                </c:pt>
                <c:pt idx="15">
                  <c:v>99</c:v>
                </c:pt>
                <c:pt idx="16">
                  <c:v>00</c:v>
                </c:pt>
                <c:pt idx="17">
                  <c:v>01</c:v>
                </c:pt>
                <c:pt idx="18">
                  <c:v>02</c:v>
                </c:pt>
                <c:pt idx="19">
                  <c:v>03</c:v>
                </c:pt>
                <c:pt idx="20">
                  <c:v>04</c:v>
                </c:pt>
                <c:pt idx="21">
                  <c:v>05</c:v>
                </c:pt>
                <c:pt idx="22">
                  <c:v>06</c:v>
                </c:pt>
                <c:pt idx="23">
                  <c:v>07</c:v>
                </c:pt>
                <c:pt idx="24">
                  <c:v>08</c:v>
                </c:pt>
                <c:pt idx="25">
                  <c:v>09</c:v>
                </c:pt>
                <c:pt idx="26">
                  <c:v>10</c:v>
                </c:pt>
                <c:pt idx="27">
                  <c:v>11</c:v>
                </c:pt>
                <c:pt idx="28">
                  <c:v>12</c:v>
                </c:pt>
                <c:pt idx="29">
                  <c:v>13</c:v>
                </c:pt>
                <c:pt idx="30">
                  <c:v>14</c:v>
                </c:pt>
                <c:pt idx="31">
                  <c:v>15</c:v>
                </c:pt>
                <c:pt idx="32">
                  <c:v>16</c:v>
                </c:pt>
                <c:pt idx="33">
                  <c:v>17</c:v>
                </c:pt>
                <c:pt idx="34">
                  <c:v>18</c:v>
                </c:pt>
              </c:strCache>
            </c:strRef>
          </c:cat>
          <c:val>
            <c:numRef>
              <c:f>'12dXmas'!$H$93:$H$127</c:f>
              <c:numCache>
                <c:formatCode>_-* #,##0_-;\-* #,##0_-;_-* "-"??_-;_-@_-</c:formatCode>
                <c:ptCount val="35"/>
                <c:pt idx="0">
                  <c:v>61319.0</c:v>
                </c:pt>
                <c:pt idx="1">
                  <c:v>62819.0</c:v>
                </c:pt>
                <c:pt idx="2">
                  <c:v>63402.0</c:v>
                </c:pt>
                <c:pt idx="3">
                  <c:v>68741.0</c:v>
                </c:pt>
                <c:pt idx="4">
                  <c:v>67746.0</c:v>
                </c:pt>
                <c:pt idx="5">
                  <c:v>70961.0</c:v>
                </c:pt>
                <c:pt idx="6">
                  <c:v>72205.0</c:v>
                </c:pt>
                <c:pt idx="7">
                  <c:v>71907.0</c:v>
                </c:pt>
                <c:pt idx="8">
                  <c:v>71618.0</c:v>
                </c:pt>
                <c:pt idx="9">
                  <c:v>72258.0</c:v>
                </c:pt>
                <c:pt idx="10">
                  <c:v>73258.0</c:v>
                </c:pt>
                <c:pt idx="11">
                  <c:v>51765.0</c:v>
                </c:pt>
                <c:pt idx="12">
                  <c:v>54478.0</c:v>
                </c:pt>
                <c:pt idx="13">
                  <c:v>55086.0</c:v>
                </c:pt>
                <c:pt idx="14">
                  <c:v>58405.0</c:v>
                </c:pt>
                <c:pt idx="15">
                  <c:v>59719.0</c:v>
                </c:pt>
                <c:pt idx="16">
                  <c:v>60307.0</c:v>
                </c:pt>
                <c:pt idx="17">
                  <c:v>62935.0</c:v>
                </c:pt>
                <c:pt idx="18">
                  <c:v>54951.0</c:v>
                </c:pt>
                <c:pt idx="19">
                  <c:v>65264.0</c:v>
                </c:pt>
                <c:pt idx="20">
                  <c:v>66334.0</c:v>
                </c:pt>
                <c:pt idx="21">
                  <c:v>72608.0</c:v>
                </c:pt>
                <c:pt idx="22">
                  <c:v>75122.0</c:v>
                </c:pt>
                <c:pt idx="23">
                  <c:v>78100.0</c:v>
                </c:pt>
                <c:pt idx="24">
                  <c:v>86608.0</c:v>
                </c:pt>
                <c:pt idx="25">
                  <c:v>87402.0</c:v>
                </c:pt>
                <c:pt idx="26">
                  <c:v>96825.0</c:v>
                </c:pt>
                <c:pt idx="27">
                  <c:v>101120.0</c:v>
                </c:pt>
                <c:pt idx="28">
                  <c:v>107300.0</c:v>
                </c:pt>
                <c:pt idx="29">
                  <c:v>114651.0</c:v>
                </c:pt>
                <c:pt idx="30">
                  <c:v>116273.0</c:v>
                </c:pt>
                <c:pt idx="31">
                  <c:v>155407.0</c:v>
                </c:pt>
                <c:pt idx="32">
                  <c:v>157510.0</c:v>
                </c:pt>
                <c:pt idx="33">
                  <c:v>157588.0</c:v>
                </c:pt>
                <c:pt idx="34">
                  <c:v>170609.0</c:v>
                </c:pt>
              </c:numCache>
            </c:numRef>
          </c:val>
          <c:smooth val="0"/>
        </c:ser>
        <c:dLbls>
          <c:showLegendKey val="0"/>
          <c:showVal val="0"/>
          <c:showCatName val="0"/>
          <c:showSerName val="0"/>
          <c:showPercent val="0"/>
          <c:showBubbleSize val="0"/>
        </c:dLbls>
        <c:marker val="1"/>
        <c:smooth val="0"/>
        <c:axId val="-2139409848"/>
        <c:axId val="-2139443032"/>
      </c:lineChart>
      <c:lineChart>
        <c:grouping val="standard"/>
        <c:varyColors val="0"/>
        <c:ser>
          <c:idx val="2"/>
          <c:order val="2"/>
          <c:tx>
            <c:v>YoY Chg</c:v>
          </c:tx>
          <c:spPr>
            <a:ln w="41275">
              <a:solidFill>
                <a:srgbClr val="FF0000"/>
              </a:solidFill>
            </a:ln>
            <a:effectLst>
              <a:outerShdw blurRad="50800" dist="38100" dir="2700000" algn="tl" rotWithShape="0">
                <a:schemeClr val="accent3">
                  <a:lumMod val="50000"/>
                  <a:alpha val="43000"/>
                </a:schemeClr>
              </a:outerShdw>
            </a:effectLst>
          </c:spPr>
          <c:marker>
            <c:symbol val="none"/>
          </c:marker>
          <c:val>
            <c:numRef>
              <c:f>'12dXmas'!$E$93:$E$127</c:f>
              <c:numCache>
                <c:formatCode>0.0%</c:formatCode>
                <c:ptCount val="35"/>
                <c:pt idx="0">
                  <c:v>0.015</c:v>
                </c:pt>
                <c:pt idx="1">
                  <c:v>0.009</c:v>
                </c:pt>
                <c:pt idx="2">
                  <c:v>0.007</c:v>
                </c:pt>
                <c:pt idx="3">
                  <c:v>0.055</c:v>
                </c:pt>
                <c:pt idx="4">
                  <c:v>-0.004</c:v>
                </c:pt>
                <c:pt idx="5">
                  <c:v>0.049</c:v>
                </c:pt>
                <c:pt idx="6">
                  <c:v>0.04</c:v>
                </c:pt>
                <c:pt idx="7">
                  <c:v>0.014</c:v>
                </c:pt>
                <c:pt idx="8">
                  <c:v>0.008</c:v>
                </c:pt>
                <c:pt idx="9">
                  <c:v>0.01</c:v>
                </c:pt>
                <c:pt idx="10">
                  <c:v>0.008</c:v>
                </c:pt>
                <c:pt idx="11">
                  <c:v>-0.263</c:v>
                </c:pt>
                <c:pt idx="12">
                  <c:v>0.04</c:v>
                </c:pt>
                <c:pt idx="13">
                  <c:v>0.013</c:v>
                </c:pt>
                <c:pt idx="14">
                  <c:v>0.051</c:v>
                </c:pt>
                <c:pt idx="15">
                  <c:v>0.04</c:v>
                </c:pt>
                <c:pt idx="16">
                  <c:v>0.017</c:v>
                </c:pt>
                <c:pt idx="17">
                  <c:v>0.03</c:v>
                </c:pt>
                <c:pt idx="18">
                  <c:v>-0.107</c:v>
                </c:pt>
                <c:pt idx="19">
                  <c:v>0.184</c:v>
                </c:pt>
                <c:pt idx="20">
                  <c:v>0.021</c:v>
                </c:pt>
                <c:pt idx="21">
                  <c:v>0.071</c:v>
                </c:pt>
                <c:pt idx="22">
                  <c:v>0.026</c:v>
                </c:pt>
                <c:pt idx="23">
                  <c:v>0.026</c:v>
                </c:pt>
                <c:pt idx="24">
                  <c:v>0.11</c:v>
                </c:pt>
                <c:pt idx="25">
                  <c:v>0.003</c:v>
                </c:pt>
                <c:pt idx="26">
                  <c:v>0.088</c:v>
                </c:pt>
                <c:pt idx="27">
                  <c:v>0.046</c:v>
                </c:pt>
                <c:pt idx="28">
                  <c:v>0.053</c:v>
                </c:pt>
                <c:pt idx="29">
                  <c:v>0.066</c:v>
                </c:pt>
                <c:pt idx="30">
                  <c:v>0.01</c:v>
                </c:pt>
                <c:pt idx="31">
                  <c:v>0.008</c:v>
                </c:pt>
                <c:pt idx="32">
                  <c:v>0.006</c:v>
                </c:pt>
                <c:pt idx="33">
                  <c:v>0.007</c:v>
                </c:pt>
                <c:pt idx="34">
                  <c:v>0.012</c:v>
                </c:pt>
              </c:numCache>
            </c:numRef>
          </c:val>
          <c:smooth val="1"/>
        </c:ser>
        <c:dLbls>
          <c:showLegendKey val="0"/>
          <c:showVal val="0"/>
          <c:showCatName val="0"/>
          <c:showSerName val="0"/>
          <c:showPercent val="0"/>
          <c:showBubbleSize val="0"/>
        </c:dLbls>
        <c:marker val="1"/>
        <c:smooth val="0"/>
        <c:axId val="-2139452472"/>
        <c:axId val="-2139455688"/>
      </c:lineChart>
      <c:catAx>
        <c:axId val="-2139409848"/>
        <c:scaling>
          <c:orientation val="minMax"/>
        </c:scaling>
        <c:delete val="0"/>
        <c:axPos val="b"/>
        <c:numFmt formatCode="General" sourceLinked="1"/>
        <c:majorTickMark val="out"/>
        <c:minorTickMark val="none"/>
        <c:tickLblPos val="nextTo"/>
        <c:txPr>
          <a:bodyPr rot="-5400000" vert="horz"/>
          <a:lstStyle/>
          <a:p>
            <a:pPr>
              <a:defRPr sz="1600" b="0" i="0"/>
            </a:pPr>
            <a:endParaRPr lang="en-US"/>
          </a:p>
        </c:txPr>
        <c:crossAx val="-2139443032"/>
        <c:crosses val="autoZero"/>
        <c:auto val="1"/>
        <c:lblAlgn val="ctr"/>
        <c:lblOffset val="100"/>
        <c:noMultiLvlLbl val="0"/>
      </c:catAx>
      <c:valAx>
        <c:axId val="-2139443032"/>
        <c:scaling>
          <c:orientation val="minMax"/>
          <c:max val="200000.0"/>
        </c:scaling>
        <c:delete val="0"/>
        <c:axPos val="l"/>
        <c:majorGridlines/>
        <c:numFmt formatCode="&quot;$&quot;#,##0" sourceLinked="0"/>
        <c:majorTickMark val="out"/>
        <c:minorTickMark val="none"/>
        <c:tickLblPos val="nextTo"/>
        <c:spPr>
          <a:ln>
            <a:solidFill>
              <a:schemeClr val="bg1"/>
            </a:solidFill>
          </a:ln>
        </c:spPr>
        <c:txPr>
          <a:bodyPr/>
          <a:lstStyle/>
          <a:p>
            <a:pPr>
              <a:defRPr sz="1400" b="1" i="0">
                <a:solidFill>
                  <a:srgbClr val="008000"/>
                </a:solidFill>
              </a:defRPr>
            </a:pPr>
            <a:endParaRPr lang="en-US"/>
          </a:p>
        </c:txPr>
        <c:crossAx val="-2139409848"/>
        <c:crosses val="autoZero"/>
        <c:crossBetween val="between"/>
      </c:valAx>
      <c:valAx>
        <c:axId val="-2139455688"/>
        <c:scaling>
          <c:orientation val="minMax"/>
        </c:scaling>
        <c:delete val="0"/>
        <c:axPos val="r"/>
        <c:numFmt formatCode="0.0%" sourceLinked="1"/>
        <c:majorTickMark val="out"/>
        <c:minorTickMark val="none"/>
        <c:tickLblPos val="nextTo"/>
        <c:spPr>
          <a:ln>
            <a:solidFill>
              <a:schemeClr val="bg1"/>
            </a:solidFill>
          </a:ln>
        </c:spPr>
        <c:txPr>
          <a:bodyPr/>
          <a:lstStyle/>
          <a:p>
            <a:pPr>
              <a:defRPr sz="1400" b="1" i="0">
                <a:solidFill>
                  <a:srgbClr val="FF0000"/>
                </a:solidFill>
              </a:defRPr>
            </a:pPr>
            <a:endParaRPr lang="en-US"/>
          </a:p>
        </c:txPr>
        <c:crossAx val="-2139452472"/>
        <c:crosses val="max"/>
        <c:crossBetween val="between"/>
      </c:valAx>
      <c:catAx>
        <c:axId val="-2139452472"/>
        <c:scaling>
          <c:orientation val="minMax"/>
        </c:scaling>
        <c:delete val="1"/>
        <c:axPos val="b"/>
        <c:majorTickMark val="out"/>
        <c:minorTickMark val="none"/>
        <c:tickLblPos val="nextTo"/>
        <c:crossAx val="-2139455688"/>
        <c:crosses val="autoZero"/>
        <c:auto val="1"/>
        <c:lblAlgn val="ctr"/>
        <c:lblOffset val="100"/>
        <c:noMultiLvlLbl val="0"/>
      </c:catAx>
    </c:plotArea>
    <c:plotVisOnly val="1"/>
    <c:dispBlanksAs val="gap"/>
    <c:showDLblsOverMax val="0"/>
  </c:chart>
  <c:spPr>
    <a:ln>
      <a:noFill/>
    </a:ln>
  </c:spPr>
  <c:printSettings>
    <c:headerFooter/>
    <c:pageMargins b="1.0" l="0.75" r="0.75" t="1.0" header="0.5" footer="0.5"/>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clustered"/>
        <c:varyColors val="0"/>
        <c:dLbls>
          <c:showLegendKey val="0"/>
          <c:showVal val="0"/>
          <c:showCatName val="0"/>
          <c:showSerName val="0"/>
          <c:showPercent val="0"/>
          <c:showBubbleSize val="0"/>
        </c:dLbls>
        <c:gapWidth val="150"/>
        <c:axId val="-2139558600"/>
        <c:axId val="-2139561544"/>
      </c:barChart>
      <c:catAx>
        <c:axId val="-2139558600"/>
        <c:scaling>
          <c:orientation val="minMax"/>
        </c:scaling>
        <c:delete val="0"/>
        <c:axPos val="b"/>
        <c:majorTickMark val="out"/>
        <c:minorTickMark val="none"/>
        <c:tickLblPos val="nextTo"/>
        <c:crossAx val="-2139561544"/>
        <c:crosses val="autoZero"/>
        <c:auto val="1"/>
        <c:lblAlgn val="ctr"/>
        <c:lblOffset val="100"/>
        <c:noMultiLvlLbl val="0"/>
      </c:catAx>
      <c:valAx>
        <c:axId val="-2139561544"/>
        <c:scaling>
          <c:orientation val="minMax"/>
        </c:scaling>
        <c:delete val="0"/>
        <c:axPos val="l"/>
        <c:majorGridlines/>
        <c:numFmt formatCode="General" sourceLinked="1"/>
        <c:majorTickMark val="out"/>
        <c:minorTickMark val="none"/>
        <c:tickLblPos val="nextTo"/>
        <c:crossAx val="-2139558600"/>
        <c:crosses val="autoZero"/>
        <c:crossBetween val="between"/>
      </c:valAx>
      <c:spPr>
        <a:noFill/>
        <a:ln w="25400">
          <a:noFill/>
        </a:ln>
      </c:spPr>
    </c:plotArea>
    <c:plotVisOnly val="1"/>
    <c:dispBlanksAs val="gap"/>
    <c:showDLblsOverMax val="0"/>
  </c:chart>
  <c:spPr>
    <a:ln>
      <a:noFill/>
    </a:ln>
  </c:spPr>
  <c:printSettings>
    <c:headerFooter/>
    <c:pageMargins b="1.0" l="0.75" r="0.75" t="1.0" header="0.5" footer="0.5"/>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1500" b="0">
                <a:latin typeface="Garamond"/>
                <a:cs typeface="Garamond"/>
              </a:rPr>
              <a:t>FOMC POST-RECESSION RATE HIKES</a:t>
            </a:r>
          </a:p>
        </c:rich>
      </c:tx>
      <c:layout>
        <c:manualLayout>
          <c:xMode val="edge"/>
          <c:yMode val="edge"/>
          <c:x val="0.183747912192794"/>
          <c:y val="0.14001803295214"/>
        </c:manualLayout>
      </c:layout>
      <c:overlay val="0"/>
    </c:title>
    <c:autoTitleDeleted val="0"/>
    <c:plotArea>
      <c:layout>
        <c:manualLayout>
          <c:layoutTarget val="inner"/>
          <c:xMode val="edge"/>
          <c:yMode val="edge"/>
          <c:x val="0.0990358307484291"/>
          <c:y val="0.269181292772258"/>
          <c:w val="0.868135886423288"/>
          <c:h val="0.481580347442345"/>
        </c:manualLayout>
      </c:layout>
      <c:lineChart>
        <c:grouping val="standard"/>
        <c:varyColors val="0"/>
        <c:ser>
          <c:idx val="0"/>
          <c:order val="0"/>
          <c:tx>
            <c:v>1994</c:v>
          </c:tx>
          <c:spPr>
            <a:ln w="57150">
              <a:solidFill>
                <a:schemeClr val="accent6"/>
              </a:solidFill>
            </a:ln>
            <a:effectLst>
              <a:outerShdw blurRad="50800" dist="38100" dir="2700000" sx="102000" sy="102000" algn="tl" rotWithShape="0">
                <a:srgbClr val="FFFF00">
                  <a:alpha val="43000"/>
                </a:srgbClr>
              </a:outerShdw>
            </a:effectLst>
          </c:spPr>
          <c:marker>
            <c:symbol val="none"/>
          </c:marker>
          <c:cat>
            <c:strRef>
              <c:f>FedFunds!$B$4:$B$300</c:f>
              <c:strCache>
                <c:ptCount val="289"/>
                <c:pt idx="0">
                  <c:v>'94</c:v>
                </c:pt>
                <c:pt idx="12">
                  <c:v>'95</c:v>
                </c:pt>
                <c:pt idx="24">
                  <c:v>'96</c:v>
                </c:pt>
                <c:pt idx="36">
                  <c:v>'97</c:v>
                </c:pt>
                <c:pt idx="48">
                  <c:v>'98</c:v>
                </c:pt>
                <c:pt idx="60">
                  <c:v>'99</c:v>
                </c:pt>
                <c:pt idx="72">
                  <c:v>'00</c:v>
                </c:pt>
                <c:pt idx="84">
                  <c:v>'01</c:v>
                </c:pt>
                <c:pt idx="96">
                  <c:v>'02</c:v>
                </c:pt>
                <c:pt idx="108">
                  <c:v>'03</c:v>
                </c:pt>
                <c:pt idx="120">
                  <c:v>'04</c:v>
                </c:pt>
                <c:pt idx="132">
                  <c:v>'05</c:v>
                </c:pt>
                <c:pt idx="144">
                  <c:v>'06</c:v>
                </c:pt>
                <c:pt idx="156">
                  <c:v>'07</c:v>
                </c:pt>
                <c:pt idx="168">
                  <c:v>'08</c:v>
                </c:pt>
                <c:pt idx="180">
                  <c:v>'09</c:v>
                </c:pt>
                <c:pt idx="192">
                  <c:v>'10</c:v>
                </c:pt>
                <c:pt idx="204">
                  <c:v>'11</c:v>
                </c:pt>
                <c:pt idx="216">
                  <c:v>'12</c:v>
                </c:pt>
                <c:pt idx="228">
                  <c:v>'13</c:v>
                </c:pt>
                <c:pt idx="240">
                  <c:v>'14</c:v>
                </c:pt>
                <c:pt idx="252">
                  <c:v>'15</c:v>
                </c:pt>
                <c:pt idx="264">
                  <c:v>'16</c:v>
                </c:pt>
                <c:pt idx="276">
                  <c:v>'17</c:v>
                </c:pt>
                <c:pt idx="288">
                  <c:v>'18</c:v>
                </c:pt>
              </c:strCache>
            </c:strRef>
          </c:cat>
          <c:val>
            <c:numRef>
              <c:f>FedFunds!$J$4:$J$21</c:f>
              <c:numCache>
                <c:formatCode>0.00%</c:formatCode>
                <c:ptCount val="18"/>
                <c:pt idx="0">
                  <c:v>0.03</c:v>
                </c:pt>
                <c:pt idx="1">
                  <c:v>0.0325</c:v>
                </c:pt>
                <c:pt idx="2">
                  <c:v>0.035</c:v>
                </c:pt>
                <c:pt idx="3">
                  <c:v>0.0375</c:v>
                </c:pt>
                <c:pt idx="4">
                  <c:v>0.0425</c:v>
                </c:pt>
                <c:pt idx="5">
                  <c:v>0.0425</c:v>
                </c:pt>
                <c:pt idx="6">
                  <c:v>0.0425</c:v>
                </c:pt>
                <c:pt idx="7">
                  <c:v>0.0475</c:v>
                </c:pt>
                <c:pt idx="8">
                  <c:v>0.0475</c:v>
                </c:pt>
                <c:pt idx="9">
                  <c:v>0.0475</c:v>
                </c:pt>
                <c:pt idx="10">
                  <c:v>0.055</c:v>
                </c:pt>
                <c:pt idx="11">
                  <c:v>0.055</c:v>
                </c:pt>
                <c:pt idx="12">
                  <c:v>0.055</c:v>
                </c:pt>
                <c:pt idx="13">
                  <c:v>0.06</c:v>
                </c:pt>
                <c:pt idx="14">
                  <c:v>0.06</c:v>
                </c:pt>
                <c:pt idx="15">
                  <c:v>0.06</c:v>
                </c:pt>
                <c:pt idx="16">
                  <c:v>0.06</c:v>
                </c:pt>
                <c:pt idx="17">
                  <c:v>0.06</c:v>
                </c:pt>
              </c:numCache>
            </c:numRef>
          </c:val>
          <c:smooth val="0"/>
        </c:ser>
        <c:ser>
          <c:idx val="1"/>
          <c:order val="1"/>
          <c:tx>
            <c:v>1995</c:v>
          </c:tx>
          <c:spPr>
            <a:ln w="31750">
              <a:solidFill>
                <a:schemeClr val="bg1">
                  <a:lumMod val="65000"/>
                </a:schemeClr>
              </a:solidFill>
            </a:ln>
          </c:spPr>
          <c:marker>
            <c:symbol val="none"/>
          </c:marker>
          <c:cat>
            <c:strRef>
              <c:f>FedFunds!$B$4:$B$300</c:f>
              <c:strCache>
                <c:ptCount val="289"/>
                <c:pt idx="0">
                  <c:v>'94</c:v>
                </c:pt>
                <c:pt idx="12">
                  <c:v>'95</c:v>
                </c:pt>
                <c:pt idx="24">
                  <c:v>'96</c:v>
                </c:pt>
                <c:pt idx="36">
                  <c:v>'97</c:v>
                </c:pt>
                <c:pt idx="48">
                  <c:v>'98</c:v>
                </c:pt>
                <c:pt idx="60">
                  <c:v>'99</c:v>
                </c:pt>
                <c:pt idx="72">
                  <c:v>'00</c:v>
                </c:pt>
                <c:pt idx="84">
                  <c:v>'01</c:v>
                </c:pt>
                <c:pt idx="96">
                  <c:v>'02</c:v>
                </c:pt>
                <c:pt idx="108">
                  <c:v>'03</c:v>
                </c:pt>
                <c:pt idx="120">
                  <c:v>'04</c:v>
                </c:pt>
                <c:pt idx="132">
                  <c:v>'05</c:v>
                </c:pt>
                <c:pt idx="144">
                  <c:v>'06</c:v>
                </c:pt>
                <c:pt idx="156">
                  <c:v>'07</c:v>
                </c:pt>
                <c:pt idx="168">
                  <c:v>'08</c:v>
                </c:pt>
                <c:pt idx="180">
                  <c:v>'09</c:v>
                </c:pt>
                <c:pt idx="192">
                  <c:v>'10</c:v>
                </c:pt>
                <c:pt idx="204">
                  <c:v>'11</c:v>
                </c:pt>
                <c:pt idx="216">
                  <c:v>'12</c:v>
                </c:pt>
                <c:pt idx="228">
                  <c:v>'13</c:v>
                </c:pt>
                <c:pt idx="240">
                  <c:v>'14</c:v>
                </c:pt>
                <c:pt idx="252">
                  <c:v>'15</c:v>
                </c:pt>
                <c:pt idx="264">
                  <c:v>'16</c:v>
                </c:pt>
                <c:pt idx="276">
                  <c:v>'17</c:v>
                </c:pt>
                <c:pt idx="288">
                  <c:v>'18</c:v>
                </c:pt>
              </c:strCache>
            </c:strRef>
          </c:cat>
          <c:val>
            <c:numRef>
              <c:f>FedFunds!$K$4:$K$68</c:f>
              <c:numCache>
                <c:formatCode>General</c:formatCode>
                <c:ptCount val="65"/>
                <c:pt idx="17" formatCode="0.00%">
                  <c:v>0.06</c:v>
                </c:pt>
                <c:pt idx="18" formatCode="0.00%">
                  <c:v>0.0575</c:v>
                </c:pt>
                <c:pt idx="19" formatCode="0.00%">
                  <c:v>0.0575</c:v>
                </c:pt>
                <c:pt idx="20" formatCode="0.00%">
                  <c:v>0.0575</c:v>
                </c:pt>
                <c:pt idx="21" formatCode="0.00%">
                  <c:v>0.0575</c:v>
                </c:pt>
                <c:pt idx="22" formatCode="0.00%">
                  <c:v>0.0575</c:v>
                </c:pt>
                <c:pt idx="23" formatCode="0.00%">
                  <c:v>0.055</c:v>
                </c:pt>
                <c:pt idx="24" formatCode="0.00%">
                  <c:v>0.0525</c:v>
                </c:pt>
                <c:pt idx="25" formatCode="0.00%">
                  <c:v>0.0525</c:v>
                </c:pt>
                <c:pt idx="26" formatCode="0.00%">
                  <c:v>0.0525</c:v>
                </c:pt>
                <c:pt idx="27" formatCode="0.00%">
                  <c:v>0.0525</c:v>
                </c:pt>
                <c:pt idx="28" formatCode="0.00%">
                  <c:v>0.0525</c:v>
                </c:pt>
                <c:pt idx="29" formatCode="0.00%">
                  <c:v>0.0525</c:v>
                </c:pt>
                <c:pt idx="30" formatCode="0.00%">
                  <c:v>0.0525</c:v>
                </c:pt>
                <c:pt idx="31" formatCode="0.00%">
                  <c:v>0.0525</c:v>
                </c:pt>
                <c:pt idx="32" formatCode="0.00%">
                  <c:v>0.0525</c:v>
                </c:pt>
                <c:pt idx="33" formatCode="0.00%">
                  <c:v>0.0525</c:v>
                </c:pt>
                <c:pt idx="34" formatCode="0.00%">
                  <c:v>0.0525</c:v>
                </c:pt>
                <c:pt idx="35" formatCode="0.00%">
                  <c:v>0.0525</c:v>
                </c:pt>
                <c:pt idx="36" formatCode="0.00%">
                  <c:v>0.0525</c:v>
                </c:pt>
                <c:pt idx="37" formatCode="0.00%">
                  <c:v>0.0525</c:v>
                </c:pt>
                <c:pt idx="38" formatCode="0.00%">
                  <c:v>0.055</c:v>
                </c:pt>
                <c:pt idx="39" formatCode="0.00%">
                  <c:v>0.055</c:v>
                </c:pt>
                <c:pt idx="40" formatCode="0.00%">
                  <c:v>0.055</c:v>
                </c:pt>
                <c:pt idx="41" formatCode="0.00%">
                  <c:v>0.055</c:v>
                </c:pt>
                <c:pt idx="42" formatCode="0.00%">
                  <c:v>0.055</c:v>
                </c:pt>
                <c:pt idx="43" formatCode="0.00%">
                  <c:v>0.055</c:v>
                </c:pt>
                <c:pt idx="44" formatCode="0.00%">
                  <c:v>0.055</c:v>
                </c:pt>
                <c:pt idx="45" formatCode="0.00%">
                  <c:v>0.055</c:v>
                </c:pt>
                <c:pt idx="46" formatCode="0.00%">
                  <c:v>0.055</c:v>
                </c:pt>
                <c:pt idx="47" formatCode="0.00%">
                  <c:v>0.055</c:v>
                </c:pt>
                <c:pt idx="48" formatCode="0.00%">
                  <c:v>0.055</c:v>
                </c:pt>
                <c:pt idx="49" formatCode="0.00%">
                  <c:v>0.055</c:v>
                </c:pt>
                <c:pt idx="50" formatCode="0.00%">
                  <c:v>0.055</c:v>
                </c:pt>
                <c:pt idx="51" formatCode="0.00%">
                  <c:v>0.055</c:v>
                </c:pt>
                <c:pt idx="52" formatCode="0.00%">
                  <c:v>0.055</c:v>
                </c:pt>
                <c:pt idx="53" formatCode="0.00%">
                  <c:v>0.055</c:v>
                </c:pt>
                <c:pt idx="54" formatCode="0.00%">
                  <c:v>0.055</c:v>
                </c:pt>
                <c:pt idx="55" formatCode="0.00%">
                  <c:v>0.055</c:v>
                </c:pt>
                <c:pt idx="56" formatCode="0.00%">
                  <c:v>0.0525</c:v>
                </c:pt>
                <c:pt idx="57" formatCode="0.00%">
                  <c:v>0.05</c:v>
                </c:pt>
                <c:pt idx="58" formatCode="0.00%">
                  <c:v>0.0475</c:v>
                </c:pt>
                <c:pt idx="59" formatCode="0.00%">
                  <c:v>0.0475</c:v>
                </c:pt>
                <c:pt idx="60" formatCode="0.00%">
                  <c:v>0.0475</c:v>
                </c:pt>
                <c:pt idx="61" formatCode="0.00%">
                  <c:v>0.0475</c:v>
                </c:pt>
                <c:pt idx="62" formatCode="0.00%">
                  <c:v>0.0475</c:v>
                </c:pt>
                <c:pt idx="63" formatCode="0.00%">
                  <c:v>0.0475</c:v>
                </c:pt>
                <c:pt idx="64" formatCode="0.00%">
                  <c:v>0.0475</c:v>
                </c:pt>
              </c:numCache>
            </c:numRef>
          </c:val>
          <c:smooth val="0"/>
        </c:ser>
        <c:ser>
          <c:idx val="2"/>
          <c:order val="2"/>
          <c:tx>
            <c:v>1999</c:v>
          </c:tx>
          <c:spPr>
            <a:ln w="57150">
              <a:solidFill>
                <a:srgbClr val="FF0000"/>
              </a:solidFill>
            </a:ln>
            <a:effectLst>
              <a:outerShdw blurRad="50800" dist="38100" dir="2700000" algn="tl" rotWithShape="0">
                <a:srgbClr val="FFFF00">
                  <a:alpha val="43000"/>
                </a:srgbClr>
              </a:outerShdw>
            </a:effectLst>
          </c:spPr>
          <c:marker>
            <c:symbol val="none"/>
          </c:marker>
          <c:cat>
            <c:strRef>
              <c:f>FedFunds!$B$4:$B$300</c:f>
              <c:strCache>
                <c:ptCount val="289"/>
                <c:pt idx="0">
                  <c:v>'94</c:v>
                </c:pt>
                <c:pt idx="12">
                  <c:v>'95</c:v>
                </c:pt>
                <c:pt idx="24">
                  <c:v>'96</c:v>
                </c:pt>
                <c:pt idx="36">
                  <c:v>'97</c:v>
                </c:pt>
                <c:pt idx="48">
                  <c:v>'98</c:v>
                </c:pt>
                <c:pt idx="60">
                  <c:v>'99</c:v>
                </c:pt>
                <c:pt idx="72">
                  <c:v>'00</c:v>
                </c:pt>
                <c:pt idx="84">
                  <c:v>'01</c:v>
                </c:pt>
                <c:pt idx="96">
                  <c:v>'02</c:v>
                </c:pt>
                <c:pt idx="108">
                  <c:v>'03</c:v>
                </c:pt>
                <c:pt idx="120">
                  <c:v>'04</c:v>
                </c:pt>
                <c:pt idx="132">
                  <c:v>'05</c:v>
                </c:pt>
                <c:pt idx="144">
                  <c:v>'06</c:v>
                </c:pt>
                <c:pt idx="156">
                  <c:v>'07</c:v>
                </c:pt>
                <c:pt idx="168">
                  <c:v>'08</c:v>
                </c:pt>
                <c:pt idx="180">
                  <c:v>'09</c:v>
                </c:pt>
                <c:pt idx="192">
                  <c:v>'10</c:v>
                </c:pt>
                <c:pt idx="204">
                  <c:v>'11</c:v>
                </c:pt>
                <c:pt idx="216">
                  <c:v>'12</c:v>
                </c:pt>
                <c:pt idx="228">
                  <c:v>'13</c:v>
                </c:pt>
                <c:pt idx="240">
                  <c:v>'14</c:v>
                </c:pt>
                <c:pt idx="252">
                  <c:v>'15</c:v>
                </c:pt>
                <c:pt idx="264">
                  <c:v>'16</c:v>
                </c:pt>
                <c:pt idx="276">
                  <c:v>'17</c:v>
                </c:pt>
                <c:pt idx="288">
                  <c:v>'18</c:v>
                </c:pt>
              </c:strCache>
            </c:strRef>
          </c:cat>
          <c:val>
            <c:numRef>
              <c:f>FedFunds!$L$4:$L$86</c:f>
              <c:numCache>
                <c:formatCode>General</c:formatCode>
                <c:ptCount val="83"/>
                <c:pt idx="64" formatCode="0.00%">
                  <c:v>0.0475</c:v>
                </c:pt>
                <c:pt idx="65" formatCode="0.00%">
                  <c:v>0.05</c:v>
                </c:pt>
                <c:pt idx="66" formatCode="0.00%">
                  <c:v>0.05</c:v>
                </c:pt>
                <c:pt idx="67" formatCode="0.00%">
                  <c:v>0.0525</c:v>
                </c:pt>
                <c:pt idx="68" formatCode="0.00%">
                  <c:v>0.0525</c:v>
                </c:pt>
                <c:pt idx="69" formatCode="0.00%">
                  <c:v>0.0525</c:v>
                </c:pt>
                <c:pt idx="70" formatCode="0.00%">
                  <c:v>0.055</c:v>
                </c:pt>
                <c:pt idx="71" formatCode="0.00%">
                  <c:v>0.055</c:v>
                </c:pt>
                <c:pt idx="72" formatCode="0.00%">
                  <c:v>0.055</c:v>
                </c:pt>
                <c:pt idx="73" formatCode="0.00%">
                  <c:v>0.0575</c:v>
                </c:pt>
                <c:pt idx="74" formatCode="0.00%">
                  <c:v>0.06</c:v>
                </c:pt>
                <c:pt idx="75" formatCode="0.00%">
                  <c:v>0.06</c:v>
                </c:pt>
                <c:pt idx="76" formatCode="0.00%">
                  <c:v>0.065</c:v>
                </c:pt>
                <c:pt idx="77" formatCode="0.00%">
                  <c:v>0.065</c:v>
                </c:pt>
                <c:pt idx="78" formatCode="0.00%">
                  <c:v>0.065</c:v>
                </c:pt>
                <c:pt idx="79" formatCode="0.00%">
                  <c:v>0.065</c:v>
                </c:pt>
                <c:pt idx="80" formatCode="0.00%">
                  <c:v>0.065</c:v>
                </c:pt>
                <c:pt idx="81" formatCode="0.00%">
                  <c:v>0.065</c:v>
                </c:pt>
                <c:pt idx="82" formatCode="0.00%">
                  <c:v>0.065</c:v>
                </c:pt>
              </c:numCache>
            </c:numRef>
          </c:val>
          <c:smooth val="0"/>
        </c:ser>
        <c:ser>
          <c:idx val="3"/>
          <c:order val="3"/>
          <c:tx>
            <c:v>2001</c:v>
          </c:tx>
          <c:spPr>
            <a:ln w="31750">
              <a:solidFill>
                <a:schemeClr val="bg1">
                  <a:lumMod val="65000"/>
                </a:schemeClr>
              </a:solidFill>
            </a:ln>
          </c:spPr>
          <c:marker>
            <c:symbol val="none"/>
          </c:marker>
          <c:cat>
            <c:strRef>
              <c:f>FedFunds!$B$4:$B$300</c:f>
              <c:strCache>
                <c:ptCount val="289"/>
                <c:pt idx="0">
                  <c:v>'94</c:v>
                </c:pt>
                <c:pt idx="12">
                  <c:v>'95</c:v>
                </c:pt>
                <c:pt idx="24">
                  <c:v>'96</c:v>
                </c:pt>
                <c:pt idx="36">
                  <c:v>'97</c:v>
                </c:pt>
                <c:pt idx="48">
                  <c:v>'98</c:v>
                </c:pt>
                <c:pt idx="60">
                  <c:v>'99</c:v>
                </c:pt>
                <c:pt idx="72">
                  <c:v>'00</c:v>
                </c:pt>
                <c:pt idx="84">
                  <c:v>'01</c:v>
                </c:pt>
                <c:pt idx="96">
                  <c:v>'02</c:v>
                </c:pt>
                <c:pt idx="108">
                  <c:v>'03</c:v>
                </c:pt>
                <c:pt idx="120">
                  <c:v>'04</c:v>
                </c:pt>
                <c:pt idx="132">
                  <c:v>'05</c:v>
                </c:pt>
                <c:pt idx="144">
                  <c:v>'06</c:v>
                </c:pt>
                <c:pt idx="156">
                  <c:v>'07</c:v>
                </c:pt>
                <c:pt idx="168">
                  <c:v>'08</c:v>
                </c:pt>
                <c:pt idx="180">
                  <c:v>'09</c:v>
                </c:pt>
                <c:pt idx="192">
                  <c:v>'10</c:v>
                </c:pt>
                <c:pt idx="204">
                  <c:v>'11</c:v>
                </c:pt>
                <c:pt idx="216">
                  <c:v>'12</c:v>
                </c:pt>
                <c:pt idx="228">
                  <c:v>'13</c:v>
                </c:pt>
                <c:pt idx="240">
                  <c:v>'14</c:v>
                </c:pt>
                <c:pt idx="252">
                  <c:v>'15</c:v>
                </c:pt>
                <c:pt idx="264">
                  <c:v>'16</c:v>
                </c:pt>
                <c:pt idx="276">
                  <c:v>'17</c:v>
                </c:pt>
                <c:pt idx="288">
                  <c:v>'18</c:v>
                </c:pt>
              </c:strCache>
            </c:strRef>
          </c:cat>
          <c:val>
            <c:numRef>
              <c:f>FedFunds!$M$4:$M$128</c:f>
              <c:numCache>
                <c:formatCode>General</c:formatCode>
                <c:ptCount val="125"/>
                <c:pt idx="82" formatCode="0.00%">
                  <c:v>0.065</c:v>
                </c:pt>
                <c:pt idx="83" formatCode="0.00%">
                  <c:v>0.06</c:v>
                </c:pt>
                <c:pt idx="84" formatCode="0.00%">
                  <c:v>0.055</c:v>
                </c:pt>
                <c:pt idx="85" formatCode="0.00%">
                  <c:v>0.055</c:v>
                </c:pt>
                <c:pt idx="86" formatCode="0.00%">
                  <c:v>0.05</c:v>
                </c:pt>
                <c:pt idx="87" formatCode="0.00%">
                  <c:v>0.045</c:v>
                </c:pt>
                <c:pt idx="88" formatCode="0.00%">
                  <c:v>0.04</c:v>
                </c:pt>
                <c:pt idx="89" formatCode="0.00%">
                  <c:v>0.0375</c:v>
                </c:pt>
                <c:pt idx="90" formatCode="0.00%">
                  <c:v>0.0375</c:v>
                </c:pt>
                <c:pt idx="91" formatCode="0.00%">
                  <c:v>0.035</c:v>
                </c:pt>
                <c:pt idx="92" formatCode="0.00%">
                  <c:v>0.03</c:v>
                </c:pt>
                <c:pt idx="93" formatCode="0.00%">
                  <c:v>0.025</c:v>
                </c:pt>
                <c:pt idx="94" formatCode="0.00%">
                  <c:v>0.02</c:v>
                </c:pt>
                <c:pt idx="95" formatCode="0.00%">
                  <c:v>0.0175</c:v>
                </c:pt>
                <c:pt idx="96" formatCode="0.00%">
                  <c:v>0.0175</c:v>
                </c:pt>
                <c:pt idx="97" formatCode="0.00%">
                  <c:v>0.0175</c:v>
                </c:pt>
                <c:pt idx="98" formatCode="0.00%">
                  <c:v>0.0175</c:v>
                </c:pt>
                <c:pt idx="99" formatCode="0.00%">
                  <c:v>0.0175</c:v>
                </c:pt>
                <c:pt idx="100" formatCode="0.00%">
                  <c:v>0.0175</c:v>
                </c:pt>
                <c:pt idx="101" formatCode="0.00%">
                  <c:v>0.0175</c:v>
                </c:pt>
                <c:pt idx="102" formatCode="0.00%">
                  <c:v>0.0175</c:v>
                </c:pt>
                <c:pt idx="103" formatCode="0.00%">
                  <c:v>0.0175</c:v>
                </c:pt>
                <c:pt idx="104" formatCode="0.00%">
                  <c:v>0.0175</c:v>
                </c:pt>
                <c:pt idx="105" formatCode="0.00%">
                  <c:v>0.0175</c:v>
                </c:pt>
                <c:pt idx="106" formatCode="0.00%">
                  <c:v>0.0125</c:v>
                </c:pt>
                <c:pt idx="107" formatCode="0.00%">
                  <c:v>0.0125</c:v>
                </c:pt>
                <c:pt idx="108" formatCode="0.00%">
                  <c:v>0.0125</c:v>
                </c:pt>
                <c:pt idx="109" formatCode="0.00%">
                  <c:v>0.0125</c:v>
                </c:pt>
                <c:pt idx="110" formatCode="0.00%">
                  <c:v>0.0125</c:v>
                </c:pt>
                <c:pt idx="111" formatCode="0.00%">
                  <c:v>0.0125</c:v>
                </c:pt>
                <c:pt idx="112" formatCode="0.00%">
                  <c:v>0.0125</c:v>
                </c:pt>
                <c:pt idx="113" formatCode="0.00%">
                  <c:v>0.01</c:v>
                </c:pt>
                <c:pt idx="114" formatCode="0.00%">
                  <c:v>0.01</c:v>
                </c:pt>
                <c:pt idx="115" formatCode="0.00%">
                  <c:v>0.01</c:v>
                </c:pt>
                <c:pt idx="116" formatCode="0.00%">
                  <c:v>0.01</c:v>
                </c:pt>
                <c:pt idx="117" formatCode="0.00%">
                  <c:v>0.01</c:v>
                </c:pt>
                <c:pt idx="118" formatCode="0.00%">
                  <c:v>0.01</c:v>
                </c:pt>
                <c:pt idx="119" formatCode="0.00%">
                  <c:v>0.01</c:v>
                </c:pt>
                <c:pt idx="120" formatCode="0.00%">
                  <c:v>0.01</c:v>
                </c:pt>
                <c:pt idx="121" formatCode="0.00%">
                  <c:v>0.01</c:v>
                </c:pt>
                <c:pt idx="122" formatCode="0.00%">
                  <c:v>0.01</c:v>
                </c:pt>
                <c:pt idx="123" formatCode="0.00%">
                  <c:v>0.01</c:v>
                </c:pt>
                <c:pt idx="124" formatCode="0.00%">
                  <c:v>0.01</c:v>
                </c:pt>
              </c:numCache>
            </c:numRef>
          </c:val>
          <c:smooth val="0"/>
        </c:ser>
        <c:ser>
          <c:idx val="4"/>
          <c:order val="4"/>
          <c:tx>
            <c:v>2004</c:v>
          </c:tx>
          <c:spPr>
            <a:ln w="57150">
              <a:solidFill>
                <a:schemeClr val="accent3">
                  <a:lumMod val="75000"/>
                </a:schemeClr>
              </a:solidFill>
            </a:ln>
            <a:effectLst>
              <a:outerShdw blurRad="50800" dist="38100" dir="2700000" algn="tl" rotWithShape="0">
                <a:srgbClr val="FFFF00">
                  <a:alpha val="43000"/>
                </a:srgbClr>
              </a:outerShdw>
            </a:effectLst>
          </c:spPr>
          <c:marker>
            <c:symbol val="none"/>
          </c:marker>
          <c:cat>
            <c:strRef>
              <c:f>FedFunds!$B$4:$B$300</c:f>
              <c:strCache>
                <c:ptCount val="289"/>
                <c:pt idx="0">
                  <c:v>'94</c:v>
                </c:pt>
                <c:pt idx="12">
                  <c:v>'95</c:v>
                </c:pt>
                <c:pt idx="24">
                  <c:v>'96</c:v>
                </c:pt>
                <c:pt idx="36">
                  <c:v>'97</c:v>
                </c:pt>
                <c:pt idx="48">
                  <c:v>'98</c:v>
                </c:pt>
                <c:pt idx="60">
                  <c:v>'99</c:v>
                </c:pt>
                <c:pt idx="72">
                  <c:v>'00</c:v>
                </c:pt>
                <c:pt idx="84">
                  <c:v>'01</c:v>
                </c:pt>
                <c:pt idx="96">
                  <c:v>'02</c:v>
                </c:pt>
                <c:pt idx="108">
                  <c:v>'03</c:v>
                </c:pt>
                <c:pt idx="120">
                  <c:v>'04</c:v>
                </c:pt>
                <c:pt idx="132">
                  <c:v>'05</c:v>
                </c:pt>
                <c:pt idx="144">
                  <c:v>'06</c:v>
                </c:pt>
                <c:pt idx="156">
                  <c:v>'07</c:v>
                </c:pt>
                <c:pt idx="168">
                  <c:v>'08</c:v>
                </c:pt>
                <c:pt idx="180">
                  <c:v>'09</c:v>
                </c:pt>
                <c:pt idx="192">
                  <c:v>'10</c:v>
                </c:pt>
                <c:pt idx="204">
                  <c:v>'11</c:v>
                </c:pt>
                <c:pt idx="216">
                  <c:v>'12</c:v>
                </c:pt>
                <c:pt idx="228">
                  <c:v>'13</c:v>
                </c:pt>
                <c:pt idx="240">
                  <c:v>'14</c:v>
                </c:pt>
                <c:pt idx="252">
                  <c:v>'15</c:v>
                </c:pt>
                <c:pt idx="264">
                  <c:v>'16</c:v>
                </c:pt>
                <c:pt idx="276">
                  <c:v>'17</c:v>
                </c:pt>
                <c:pt idx="288">
                  <c:v>'18</c:v>
                </c:pt>
              </c:strCache>
            </c:strRef>
          </c:cat>
          <c:val>
            <c:numRef>
              <c:f>FedFunds!$N$4:$N$167</c:f>
              <c:numCache>
                <c:formatCode>General</c:formatCode>
                <c:ptCount val="164"/>
                <c:pt idx="124" formatCode="0.00%">
                  <c:v>0.01</c:v>
                </c:pt>
                <c:pt idx="125" formatCode="0.00%">
                  <c:v>0.0125</c:v>
                </c:pt>
                <c:pt idx="126" formatCode="0.00%">
                  <c:v>0.0125</c:v>
                </c:pt>
                <c:pt idx="127" formatCode="0.00%">
                  <c:v>0.015</c:v>
                </c:pt>
                <c:pt idx="128" formatCode="0.00%">
                  <c:v>0.0175</c:v>
                </c:pt>
                <c:pt idx="129" formatCode="0.00%">
                  <c:v>0.0175</c:v>
                </c:pt>
                <c:pt idx="130" formatCode="0.00%">
                  <c:v>0.02</c:v>
                </c:pt>
                <c:pt idx="131" formatCode="0.00%">
                  <c:v>0.0225</c:v>
                </c:pt>
                <c:pt idx="132" formatCode="0.00%">
                  <c:v>0.0225</c:v>
                </c:pt>
                <c:pt idx="133" formatCode="0.00%">
                  <c:v>0.025</c:v>
                </c:pt>
                <c:pt idx="134" formatCode="0.00%">
                  <c:v>0.0275</c:v>
                </c:pt>
                <c:pt idx="135" formatCode="0.00%">
                  <c:v>0.0275</c:v>
                </c:pt>
                <c:pt idx="136" formatCode="0.00%">
                  <c:v>0.03</c:v>
                </c:pt>
                <c:pt idx="137" formatCode="0.00%">
                  <c:v>0.0325</c:v>
                </c:pt>
                <c:pt idx="138" formatCode="0.00%">
                  <c:v>0.0325</c:v>
                </c:pt>
                <c:pt idx="139" formatCode="0.00%">
                  <c:v>0.035</c:v>
                </c:pt>
                <c:pt idx="140" formatCode="0.00%">
                  <c:v>0.0375</c:v>
                </c:pt>
                <c:pt idx="141" formatCode="0.00%">
                  <c:v>0.0375</c:v>
                </c:pt>
                <c:pt idx="142" formatCode="0.00%">
                  <c:v>0.04</c:v>
                </c:pt>
                <c:pt idx="143" formatCode="0.00%">
                  <c:v>0.0425</c:v>
                </c:pt>
                <c:pt idx="144" formatCode="0.00%">
                  <c:v>0.045</c:v>
                </c:pt>
                <c:pt idx="145" formatCode="0.00%">
                  <c:v>0.045</c:v>
                </c:pt>
                <c:pt idx="146" formatCode="0.00%">
                  <c:v>0.0475</c:v>
                </c:pt>
                <c:pt idx="147" formatCode="0.00%">
                  <c:v>0.0475</c:v>
                </c:pt>
                <c:pt idx="148" formatCode="0.00%">
                  <c:v>0.05</c:v>
                </c:pt>
                <c:pt idx="149" formatCode="0.00%">
                  <c:v>0.0525</c:v>
                </c:pt>
                <c:pt idx="150" formatCode="0.00%">
                  <c:v>0.0525</c:v>
                </c:pt>
                <c:pt idx="151" formatCode="0.00%">
                  <c:v>0.0525</c:v>
                </c:pt>
                <c:pt idx="152" formatCode="0.00%">
                  <c:v>0.0525</c:v>
                </c:pt>
                <c:pt idx="153" formatCode="0.00%">
                  <c:v>0.0525</c:v>
                </c:pt>
                <c:pt idx="154" formatCode="0.00%">
                  <c:v>0.0525</c:v>
                </c:pt>
                <c:pt idx="155" formatCode="0.00%">
                  <c:v>0.0525</c:v>
                </c:pt>
                <c:pt idx="156" formatCode="0.00%">
                  <c:v>0.0525</c:v>
                </c:pt>
                <c:pt idx="157" formatCode="0.00%">
                  <c:v>0.0525</c:v>
                </c:pt>
                <c:pt idx="158" formatCode="0.00%">
                  <c:v>0.0525</c:v>
                </c:pt>
                <c:pt idx="159" formatCode="0.00%">
                  <c:v>0.0525</c:v>
                </c:pt>
                <c:pt idx="160" formatCode="0.00%">
                  <c:v>0.0525</c:v>
                </c:pt>
                <c:pt idx="161" formatCode="0.00%">
                  <c:v>0.0525</c:v>
                </c:pt>
                <c:pt idx="162" formatCode="0.00%">
                  <c:v>0.0525</c:v>
                </c:pt>
                <c:pt idx="163" formatCode="0.00%">
                  <c:v>0.0525</c:v>
                </c:pt>
              </c:numCache>
            </c:numRef>
          </c:val>
          <c:smooth val="0"/>
        </c:ser>
        <c:ser>
          <c:idx val="5"/>
          <c:order val="5"/>
          <c:tx>
            <c:v>2007</c:v>
          </c:tx>
          <c:spPr>
            <a:ln w="31750">
              <a:solidFill>
                <a:schemeClr val="bg1">
                  <a:lumMod val="65000"/>
                </a:schemeClr>
              </a:solidFill>
            </a:ln>
          </c:spPr>
          <c:marker>
            <c:symbol val="none"/>
          </c:marker>
          <c:cat>
            <c:strRef>
              <c:f>FedFunds!$B$4:$B$300</c:f>
              <c:strCache>
                <c:ptCount val="289"/>
                <c:pt idx="0">
                  <c:v>'94</c:v>
                </c:pt>
                <c:pt idx="12">
                  <c:v>'95</c:v>
                </c:pt>
                <c:pt idx="24">
                  <c:v>'96</c:v>
                </c:pt>
                <c:pt idx="36">
                  <c:v>'97</c:v>
                </c:pt>
                <c:pt idx="48">
                  <c:v>'98</c:v>
                </c:pt>
                <c:pt idx="60">
                  <c:v>'99</c:v>
                </c:pt>
                <c:pt idx="72">
                  <c:v>'00</c:v>
                </c:pt>
                <c:pt idx="84">
                  <c:v>'01</c:v>
                </c:pt>
                <c:pt idx="96">
                  <c:v>'02</c:v>
                </c:pt>
                <c:pt idx="108">
                  <c:v>'03</c:v>
                </c:pt>
                <c:pt idx="120">
                  <c:v>'04</c:v>
                </c:pt>
                <c:pt idx="132">
                  <c:v>'05</c:v>
                </c:pt>
                <c:pt idx="144">
                  <c:v>'06</c:v>
                </c:pt>
                <c:pt idx="156">
                  <c:v>'07</c:v>
                </c:pt>
                <c:pt idx="168">
                  <c:v>'08</c:v>
                </c:pt>
                <c:pt idx="180">
                  <c:v>'09</c:v>
                </c:pt>
                <c:pt idx="192">
                  <c:v>'10</c:v>
                </c:pt>
                <c:pt idx="204">
                  <c:v>'11</c:v>
                </c:pt>
                <c:pt idx="216">
                  <c:v>'12</c:v>
                </c:pt>
                <c:pt idx="228">
                  <c:v>'13</c:v>
                </c:pt>
                <c:pt idx="240">
                  <c:v>'14</c:v>
                </c:pt>
                <c:pt idx="252">
                  <c:v>'15</c:v>
                </c:pt>
                <c:pt idx="264">
                  <c:v>'16</c:v>
                </c:pt>
                <c:pt idx="276">
                  <c:v>'17</c:v>
                </c:pt>
                <c:pt idx="288">
                  <c:v>'18</c:v>
                </c:pt>
              </c:strCache>
            </c:strRef>
          </c:cat>
          <c:val>
            <c:numRef>
              <c:f>FedFunds!$O$4:$O$183</c:f>
              <c:numCache>
                <c:formatCode>General</c:formatCode>
                <c:ptCount val="180"/>
                <c:pt idx="163" formatCode="0.00%">
                  <c:v>0.0525</c:v>
                </c:pt>
                <c:pt idx="164" formatCode="0.00%">
                  <c:v>0.0475</c:v>
                </c:pt>
                <c:pt idx="165" formatCode="0.00%">
                  <c:v>0.045</c:v>
                </c:pt>
                <c:pt idx="166" formatCode="0.00%">
                  <c:v>0.045</c:v>
                </c:pt>
                <c:pt idx="167" formatCode="0.00%">
                  <c:v>0.0425</c:v>
                </c:pt>
                <c:pt idx="168" formatCode="0.00%">
                  <c:v>0.03</c:v>
                </c:pt>
                <c:pt idx="169" formatCode="0.00%">
                  <c:v>0.03</c:v>
                </c:pt>
                <c:pt idx="170" formatCode="0.00%">
                  <c:v>0.0225</c:v>
                </c:pt>
                <c:pt idx="171" formatCode="0.00%">
                  <c:v>0.02</c:v>
                </c:pt>
                <c:pt idx="172" formatCode="0.00%">
                  <c:v>0.02</c:v>
                </c:pt>
                <c:pt idx="173" formatCode="0.00%">
                  <c:v>0.02</c:v>
                </c:pt>
                <c:pt idx="174" formatCode="0.00%">
                  <c:v>0.02</c:v>
                </c:pt>
                <c:pt idx="175" formatCode="0.00%">
                  <c:v>0.02</c:v>
                </c:pt>
                <c:pt idx="176" formatCode="0.00%">
                  <c:v>0.02</c:v>
                </c:pt>
                <c:pt idx="177" formatCode="0.00%">
                  <c:v>0.01</c:v>
                </c:pt>
                <c:pt idx="178" formatCode="0.00%">
                  <c:v>0.01</c:v>
                </c:pt>
                <c:pt idx="179" formatCode="0.00%">
                  <c:v>0.0025</c:v>
                </c:pt>
              </c:numCache>
            </c:numRef>
          </c:val>
          <c:smooth val="0"/>
        </c:ser>
        <c:ser>
          <c:idx val="6"/>
          <c:order val="6"/>
          <c:tx>
            <c:v>2008</c:v>
          </c:tx>
          <c:spPr>
            <a:ln w="31750">
              <a:solidFill>
                <a:schemeClr val="bg1">
                  <a:lumMod val="65000"/>
                </a:schemeClr>
              </a:solidFill>
            </a:ln>
          </c:spPr>
          <c:marker>
            <c:symbol val="none"/>
          </c:marker>
          <c:cat>
            <c:strRef>
              <c:f>FedFunds!$B$4:$B$300</c:f>
              <c:strCache>
                <c:ptCount val="289"/>
                <c:pt idx="0">
                  <c:v>'94</c:v>
                </c:pt>
                <c:pt idx="12">
                  <c:v>'95</c:v>
                </c:pt>
                <c:pt idx="24">
                  <c:v>'96</c:v>
                </c:pt>
                <c:pt idx="36">
                  <c:v>'97</c:v>
                </c:pt>
                <c:pt idx="48">
                  <c:v>'98</c:v>
                </c:pt>
                <c:pt idx="60">
                  <c:v>'99</c:v>
                </c:pt>
                <c:pt idx="72">
                  <c:v>'00</c:v>
                </c:pt>
                <c:pt idx="84">
                  <c:v>'01</c:v>
                </c:pt>
                <c:pt idx="96">
                  <c:v>'02</c:v>
                </c:pt>
                <c:pt idx="108">
                  <c:v>'03</c:v>
                </c:pt>
                <c:pt idx="120">
                  <c:v>'04</c:v>
                </c:pt>
                <c:pt idx="132">
                  <c:v>'05</c:v>
                </c:pt>
                <c:pt idx="144">
                  <c:v>'06</c:v>
                </c:pt>
                <c:pt idx="156">
                  <c:v>'07</c:v>
                </c:pt>
                <c:pt idx="168">
                  <c:v>'08</c:v>
                </c:pt>
                <c:pt idx="180">
                  <c:v>'09</c:v>
                </c:pt>
                <c:pt idx="192">
                  <c:v>'10</c:v>
                </c:pt>
                <c:pt idx="204">
                  <c:v>'11</c:v>
                </c:pt>
                <c:pt idx="216">
                  <c:v>'12</c:v>
                </c:pt>
                <c:pt idx="228">
                  <c:v>'13</c:v>
                </c:pt>
                <c:pt idx="240">
                  <c:v>'14</c:v>
                </c:pt>
                <c:pt idx="252">
                  <c:v>'15</c:v>
                </c:pt>
                <c:pt idx="264">
                  <c:v>'16</c:v>
                </c:pt>
                <c:pt idx="276">
                  <c:v>'17</c:v>
                </c:pt>
                <c:pt idx="288">
                  <c:v>'18</c:v>
                </c:pt>
              </c:strCache>
            </c:strRef>
          </c:cat>
          <c:val>
            <c:numRef>
              <c:f>FedFunds!$P$4:$P$264</c:f>
              <c:numCache>
                <c:formatCode>General</c:formatCode>
                <c:ptCount val="261"/>
                <c:pt idx="179" formatCode="0.00%">
                  <c:v>0.0025</c:v>
                </c:pt>
                <c:pt idx="180" formatCode="0.00%">
                  <c:v>0.0025</c:v>
                </c:pt>
                <c:pt idx="181" formatCode="0.00%">
                  <c:v>0.0025</c:v>
                </c:pt>
                <c:pt idx="182" formatCode="0.00%">
                  <c:v>0.0025</c:v>
                </c:pt>
                <c:pt idx="183" formatCode="0.00%">
                  <c:v>0.0025</c:v>
                </c:pt>
                <c:pt idx="184" formatCode="0.00%">
                  <c:v>0.0025</c:v>
                </c:pt>
                <c:pt idx="185" formatCode="0.00%">
                  <c:v>0.0025</c:v>
                </c:pt>
                <c:pt idx="186" formatCode="0.00%">
                  <c:v>0.0025</c:v>
                </c:pt>
                <c:pt idx="187" formatCode="0.00%">
                  <c:v>0.0025</c:v>
                </c:pt>
                <c:pt idx="188" formatCode="0.00%">
                  <c:v>0.0025</c:v>
                </c:pt>
                <c:pt idx="189" formatCode="0.00%">
                  <c:v>0.0025</c:v>
                </c:pt>
                <c:pt idx="190" formatCode="0.00%">
                  <c:v>0.0025</c:v>
                </c:pt>
                <c:pt idx="191" formatCode="0.00%">
                  <c:v>0.0025</c:v>
                </c:pt>
                <c:pt idx="192" formatCode="0.00%">
                  <c:v>0.0025</c:v>
                </c:pt>
                <c:pt idx="193" formatCode="0.00%">
                  <c:v>0.0025</c:v>
                </c:pt>
                <c:pt idx="194" formatCode="0.00%">
                  <c:v>0.0025</c:v>
                </c:pt>
                <c:pt idx="195" formatCode="0.00%">
                  <c:v>0.0025</c:v>
                </c:pt>
                <c:pt idx="196" formatCode="0.00%">
                  <c:v>0.0025</c:v>
                </c:pt>
                <c:pt idx="197" formatCode="0.00%">
                  <c:v>0.0025</c:v>
                </c:pt>
                <c:pt idx="198" formatCode="0.00%">
                  <c:v>0.0025</c:v>
                </c:pt>
                <c:pt idx="199" formatCode="0.00%">
                  <c:v>0.0025</c:v>
                </c:pt>
                <c:pt idx="200" formatCode="0.00%">
                  <c:v>0.0025</c:v>
                </c:pt>
                <c:pt idx="201" formatCode="0.00%">
                  <c:v>0.0025</c:v>
                </c:pt>
                <c:pt idx="202" formatCode="0.00%">
                  <c:v>0.0025</c:v>
                </c:pt>
                <c:pt idx="203" formatCode="0.00%">
                  <c:v>0.0025</c:v>
                </c:pt>
                <c:pt idx="204" formatCode="0.00%">
                  <c:v>0.0025</c:v>
                </c:pt>
                <c:pt idx="205" formatCode="0.00%">
                  <c:v>0.0025</c:v>
                </c:pt>
                <c:pt idx="206" formatCode="0.00%">
                  <c:v>0.0025</c:v>
                </c:pt>
                <c:pt idx="207" formatCode="0.00%">
                  <c:v>0.0025</c:v>
                </c:pt>
                <c:pt idx="208" formatCode="0.00%">
                  <c:v>0.0025</c:v>
                </c:pt>
                <c:pt idx="209" formatCode="0.00%">
                  <c:v>0.0025</c:v>
                </c:pt>
                <c:pt idx="210" formatCode="0.00%">
                  <c:v>0.0025</c:v>
                </c:pt>
                <c:pt idx="211" formatCode="0.00%">
                  <c:v>0.0025</c:v>
                </c:pt>
                <c:pt idx="212" formatCode="0.00%">
                  <c:v>0.0025</c:v>
                </c:pt>
                <c:pt idx="213" formatCode="0.00%">
                  <c:v>0.0025</c:v>
                </c:pt>
                <c:pt idx="214" formatCode="0.00%">
                  <c:v>0.0025</c:v>
                </c:pt>
                <c:pt idx="215" formatCode="0.00%">
                  <c:v>0.0025</c:v>
                </c:pt>
                <c:pt idx="216" formatCode="0.00%">
                  <c:v>0.0025</c:v>
                </c:pt>
                <c:pt idx="217" formatCode="0.00%">
                  <c:v>0.0025</c:v>
                </c:pt>
                <c:pt idx="218" formatCode="0.00%">
                  <c:v>0.0025</c:v>
                </c:pt>
                <c:pt idx="219" formatCode="0.00%">
                  <c:v>0.0025</c:v>
                </c:pt>
                <c:pt idx="220" formatCode="0.00%">
                  <c:v>0.0025</c:v>
                </c:pt>
                <c:pt idx="221" formatCode="0.00%">
                  <c:v>0.0025</c:v>
                </c:pt>
                <c:pt idx="222" formatCode="0.00%">
                  <c:v>0.0025</c:v>
                </c:pt>
                <c:pt idx="223" formatCode="0.00%">
                  <c:v>0.0025</c:v>
                </c:pt>
                <c:pt idx="224" formatCode="0.00%">
                  <c:v>0.0025</c:v>
                </c:pt>
                <c:pt idx="225" formatCode="0.00%">
                  <c:v>0.0025</c:v>
                </c:pt>
                <c:pt idx="226" formatCode="0.00%">
                  <c:v>0.0025</c:v>
                </c:pt>
                <c:pt idx="227" formatCode="0.00%">
                  <c:v>0.0025</c:v>
                </c:pt>
                <c:pt idx="228" formatCode="0.00%">
                  <c:v>0.0025</c:v>
                </c:pt>
                <c:pt idx="229" formatCode="0.00%">
                  <c:v>0.0025</c:v>
                </c:pt>
                <c:pt idx="230" formatCode="0.00%">
                  <c:v>0.0025</c:v>
                </c:pt>
                <c:pt idx="231" formatCode="0.00%">
                  <c:v>0.0025</c:v>
                </c:pt>
                <c:pt idx="232" formatCode="0.00%">
                  <c:v>0.0025</c:v>
                </c:pt>
                <c:pt idx="233" formatCode="0.00%">
                  <c:v>0.0025</c:v>
                </c:pt>
                <c:pt idx="234" formatCode="0.00%">
                  <c:v>0.0025</c:v>
                </c:pt>
                <c:pt idx="235" formatCode="0.00%">
                  <c:v>0.0025</c:v>
                </c:pt>
                <c:pt idx="236" formatCode="0.00%">
                  <c:v>0.0025</c:v>
                </c:pt>
                <c:pt idx="237" formatCode="0.00%">
                  <c:v>0.0025</c:v>
                </c:pt>
                <c:pt idx="238" formatCode="0.00%">
                  <c:v>0.0025</c:v>
                </c:pt>
                <c:pt idx="239" formatCode="0.00%">
                  <c:v>0.0025</c:v>
                </c:pt>
                <c:pt idx="240" formatCode="0.00%">
                  <c:v>0.0025</c:v>
                </c:pt>
                <c:pt idx="241" formatCode="0.00%">
                  <c:v>0.0025</c:v>
                </c:pt>
                <c:pt idx="242" formatCode="0.00%">
                  <c:v>0.0025</c:v>
                </c:pt>
                <c:pt idx="243" formatCode="0.00%">
                  <c:v>0.0025</c:v>
                </c:pt>
                <c:pt idx="244" formatCode="0.00%">
                  <c:v>0.0025</c:v>
                </c:pt>
                <c:pt idx="245" formatCode="0.00%">
                  <c:v>0.0025</c:v>
                </c:pt>
                <c:pt idx="246" formatCode="0.00%">
                  <c:v>0.0025</c:v>
                </c:pt>
                <c:pt idx="247" formatCode="0.00%">
                  <c:v>0.0025</c:v>
                </c:pt>
                <c:pt idx="248" formatCode="0.00%">
                  <c:v>0.0025</c:v>
                </c:pt>
                <c:pt idx="249" formatCode="0.00%">
                  <c:v>0.0025</c:v>
                </c:pt>
                <c:pt idx="250" formatCode="0.00%">
                  <c:v>0.0025</c:v>
                </c:pt>
                <c:pt idx="251" formatCode="0.00%">
                  <c:v>0.0025</c:v>
                </c:pt>
                <c:pt idx="252" formatCode="0.00%">
                  <c:v>0.0025</c:v>
                </c:pt>
                <c:pt idx="253" formatCode="0.00%">
                  <c:v>0.0025</c:v>
                </c:pt>
                <c:pt idx="254" formatCode="0.00%">
                  <c:v>0.0025</c:v>
                </c:pt>
                <c:pt idx="255" formatCode="0.00%">
                  <c:v>0.0025</c:v>
                </c:pt>
                <c:pt idx="256" formatCode="0.00%">
                  <c:v>0.0025</c:v>
                </c:pt>
                <c:pt idx="257" formatCode="0.00%">
                  <c:v>0.0025</c:v>
                </c:pt>
                <c:pt idx="258" formatCode="0.00%">
                  <c:v>0.0025</c:v>
                </c:pt>
                <c:pt idx="259" formatCode="0.00%">
                  <c:v>0.0025</c:v>
                </c:pt>
                <c:pt idx="260" formatCode="0.00%">
                  <c:v>0.0025</c:v>
                </c:pt>
              </c:numCache>
            </c:numRef>
          </c:val>
          <c:smooth val="0"/>
        </c:ser>
        <c:ser>
          <c:idx val="7"/>
          <c:order val="7"/>
          <c:tx>
            <c:v>2018</c:v>
          </c:tx>
          <c:spPr>
            <a:ln>
              <a:solidFill>
                <a:srgbClr val="0000FF"/>
              </a:solidFill>
            </a:ln>
          </c:spPr>
          <c:marker>
            <c:symbol val="none"/>
          </c:marker>
          <c:cat>
            <c:strRef>
              <c:f>FedFunds!$B$4:$B$300</c:f>
              <c:strCache>
                <c:ptCount val="289"/>
                <c:pt idx="0">
                  <c:v>'94</c:v>
                </c:pt>
                <c:pt idx="12">
                  <c:v>'95</c:v>
                </c:pt>
                <c:pt idx="24">
                  <c:v>'96</c:v>
                </c:pt>
                <c:pt idx="36">
                  <c:v>'97</c:v>
                </c:pt>
                <c:pt idx="48">
                  <c:v>'98</c:v>
                </c:pt>
                <c:pt idx="60">
                  <c:v>'99</c:v>
                </c:pt>
                <c:pt idx="72">
                  <c:v>'00</c:v>
                </c:pt>
                <c:pt idx="84">
                  <c:v>'01</c:v>
                </c:pt>
                <c:pt idx="96">
                  <c:v>'02</c:v>
                </c:pt>
                <c:pt idx="108">
                  <c:v>'03</c:v>
                </c:pt>
                <c:pt idx="120">
                  <c:v>'04</c:v>
                </c:pt>
                <c:pt idx="132">
                  <c:v>'05</c:v>
                </c:pt>
                <c:pt idx="144">
                  <c:v>'06</c:v>
                </c:pt>
                <c:pt idx="156">
                  <c:v>'07</c:v>
                </c:pt>
                <c:pt idx="168">
                  <c:v>'08</c:v>
                </c:pt>
                <c:pt idx="180">
                  <c:v>'09</c:v>
                </c:pt>
                <c:pt idx="192">
                  <c:v>'10</c:v>
                </c:pt>
                <c:pt idx="204">
                  <c:v>'11</c:v>
                </c:pt>
                <c:pt idx="216">
                  <c:v>'12</c:v>
                </c:pt>
                <c:pt idx="228">
                  <c:v>'13</c:v>
                </c:pt>
                <c:pt idx="240">
                  <c:v>'14</c:v>
                </c:pt>
                <c:pt idx="252">
                  <c:v>'15</c:v>
                </c:pt>
                <c:pt idx="264">
                  <c:v>'16</c:v>
                </c:pt>
                <c:pt idx="276">
                  <c:v>'17</c:v>
                </c:pt>
                <c:pt idx="288">
                  <c:v>'18</c:v>
                </c:pt>
              </c:strCache>
            </c:strRef>
          </c:cat>
          <c:val>
            <c:numRef>
              <c:f>FedFunds!$Q$3:$Q$300</c:f>
              <c:numCache>
                <c:formatCode>General</c:formatCode>
                <c:ptCount val="298"/>
                <c:pt idx="263" formatCode="0.00%">
                  <c:v>0.0025</c:v>
                </c:pt>
                <c:pt idx="264" formatCode="0.00%">
                  <c:v>0.005</c:v>
                </c:pt>
                <c:pt idx="265" formatCode="0.00%">
                  <c:v>0.005</c:v>
                </c:pt>
                <c:pt idx="266" formatCode="0.00%">
                  <c:v>0.005</c:v>
                </c:pt>
                <c:pt idx="267" formatCode="0.00%">
                  <c:v>0.005</c:v>
                </c:pt>
                <c:pt idx="268" formatCode="0.00%">
                  <c:v>0.005</c:v>
                </c:pt>
                <c:pt idx="269" formatCode="0.00%">
                  <c:v>0.005</c:v>
                </c:pt>
                <c:pt idx="270" formatCode="0.00%">
                  <c:v>0.005</c:v>
                </c:pt>
                <c:pt idx="271" formatCode="0.00%">
                  <c:v>0.005</c:v>
                </c:pt>
                <c:pt idx="272" formatCode="0.00%">
                  <c:v>0.005</c:v>
                </c:pt>
                <c:pt idx="273" formatCode="0.00%">
                  <c:v>0.005</c:v>
                </c:pt>
                <c:pt idx="274" formatCode="0.00%">
                  <c:v>0.005</c:v>
                </c:pt>
                <c:pt idx="275" formatCode="0.00%">
                  <c:v>0.005</c:v>
                </c:pt>
                <c:pt idx="276" formatCode="0.00%">
                  <c:v>0.0075</c:v>
                </c:pt>
                <c:pt idx="277" formatCode="0.00%">
                  <c:v>0.0075</c:v>
                </c:pt>
                <c:pt idx="278" formatCode="0.00%">
                  <c:v>0.0075</c:v>
                </c:pt>
                <c:pt idx="279" formatCode="0.00%">
                  <c:v>0.01</c:v>
                </c:pt>
                <c:pt idx="280" formatCode="0.00%">
                  <c:v>0.01</c:v>
                </c:pt>
                <c:pt idx="281" formatCode="0.00%">
                  <c:v>0.01</c:v>
                </c:pt>
                <c:pt idx="282" formatCode="0.00%">
                  <c:v>0.0125</c:v>
                </c:pt>
                <c:pt idx="283" formatCode="0.00%">
                  <c:v>0.0125</c:v>
                </c:pt>
                <c:pt idx="284" formatCode="0.00%">
                  <c:v>0.0125</c:v>
                </c:pt>
                <c:pt idx="285" formatCode="0.00%">
                  <c:v>0.0125</c:v>
                </c:pt>
                <c:pt idx="286" formatCode="0.00%">
                  <c:v>0.0125</c:v>
                </c:pt>
                <c:pt idx="287" formatCode="0.00%">
                  <c:v>0.0125</c:v>
                </c:pt>
                <c:pt idx="288" formatCode="0.00%">
                  <c:v>0.015</c:v>
                </c:pt>
                <c:pt idx="289" formatCode="0.00%">
                  <c:v>0.015</c:v>
                </c:pt>
                <c:pt idx="290" formatCode="0.00%">
                  <c:v>0.015</c:v>
                </c:pt>
                <c:pt idx="291" formatCode="0.00%">
                  <c:v>0.0175</c:v>
                </c:pt>
                <c:pt idx="292" formatCode="0.00%">
                  <c:v>0.0175</c:v>
                </c:pt>
                <c:pt idx="293" formatCode="0.00%">
                  <c:v>0.0175</c:v>
                </c:pt>
                <c:pt idx="294" formatCode="0.00%">
                  <c:v>0.02</c:v>
                </c:pt>
                <c:pt idx="295" formatCode="0.00%">
                  <c:v>0.02</c:v>
                </c:pt>
                <c:pt idx="296" formatCode="0.00%">
                  <c:v>0.02</c:v>
                </c:pt>
                <c:pt idx="297" formatCode="0.00%">
                  <c:v>0.0225</c:v>
                </c:pt>
              </c:numCache>
            </c:numRef>
          </c:val>
          <c:smooth val="0"/>
        </c:ser>
        <c:dLbls>
          <c:showLegendKey val="0"/>
          <c:showVal val="0"/>
          <c:showCatName val="0"/>
          <c:showSerName val="0"/>
          <c:showPercent val="0"/>
          <c:showBubbleSize val="0"/>
        </c:dLbls>
        <c:marker val="1"/>
        <c:smooth val="0"/>
        <c:axId val="-2139726952"/>
        <c:axId val="-2139723880"/>
      </c:lineChart>
      <c:catAx>
        <c:axId val="-2139726952"/>
        <c:scaling>
          <c:orientation val="minMax"/>
        </c:scaling>
        <c:delete val="0"/>
        <c:axPos val="b"/>
        <c:numFmt formatCode="General" sourceLinked="1"/>
        <c:majorTickMark val="out"/>
        <c:minorTickMark val="none"/>
        <c:tickLblPos val="nextTo"/>
        <c:txPr>
          <a:bodyPr rot="-5400000" vert="horz"/>
          <a:lstStyle/>
          <a:p>
            <a:pPr>
              <a:defRPr sz="1000" b="0" i="0"/>
            </a:pPr>
            <a:endParaRPr lang="en-US"/>
          </a:p>
        </c:txPr>
        <c:crossAx val="-2139723880"/>
        <c:crosses val="autoZero"/>
        <c:auto val="1"/>
        <c:lblAlgn val="ctr"/>
        <c:lblOffset val="100"/>
        <c:noMultiLvlLbl val="0"/>
      </c:catAx>
      <c:valAx>
        <c:axId val="-2139723880"/>
        <c:scaling>
          <c:orientation val="minMax"/>
        </c:scaling>
        <c:delete val="0"/>
        <c:axPos val="l"/>
        <c:majorGridlines/>
        <c:numFmt formatCode="0.00%" sourceLinked="1"/>
        <c:majorTickMark val="out"/>
        <c:minorTickMark val="none"/>
        <c:tickLblPos val="nextTo"/>
        <c:spPr>
          <a:ln>
            <a:noFill/>
          </a:ln>
        </c:spPr>
        <c:txPr>
          <a:bodyPr/>
          <a:lstStyle/>
          <a:p>
            <a:pPr>
              <a:defRPr sz="1000" b="0" i="0"/>
            </a:pPr>
            <a:endParaRPr lang="en-US"/>
          </a:p>
        </c:txPr>
        <c:crossAx val="-2139726952"/>
        <c:crosses val="autoZero"/>
        <c:crossBetween val="between"/>
      </c:valAx>
    </c:plotArea>
    <c:plotVisOnly val="1"/>
    <c:dispBlanksAs val="gap"/>
    <c:showDLblsOverMax val="0"/>
  </c:chart>
  <c:spPr>
    <a:ln>
      <a:noFill/>
    </a:ln>
  </c:spPr>
  <c:printSettings>
    <c:headerFooter/>
    <c:pageMargins b="1.0" l="0.75" r="0.75" t="1.0" header="0.5" footer="0.5"/>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l"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600" b="0">
                <a:latin typeface="Garamond"/>
                <a:cs typeface="Garamond"/>
              </a:rPr>
              <a:t>             </a:t>
            </a:r>
            <a:r>
              <a:rPr lang="en-US" sz="1600" b="0" baseline="0">
                <a:latin typeface="Garamond"/>
                <a:cs typeface="Garamond"/>
              </a:rPr>
              <a:t> </a:t>
            </a:r>
            <a:r>
              <a:rPr lang="en-US" sz="1800" b="0">
                <a:latin typeface="Garamond"/>
                <a:cs typeface="Garamond"/>
              </a:rPr>
              <a:t>M</a:t>
            </a:r>
            <a:r>
              <a:rPr lang="en-US" sz="1500" b="0">
                <a:latin typeface="Garamond"/>
                <a:cs typeface="Garamond"/>
              </a:rPr>
              <a:t>ERIDIAN </a:t>
            </a:r>
            <a:r>
              <a:rPr lang="en-US" sz="1800" b="0">
                <a:latin typeface="Garamond"/>
                <a:cs typeface="Garamond"/>
              </a:rPr>
              <a:t>US R</a:t>
            </a:r>
            <a:r>
              <a:rPr lang="en-US" sz="1500" b="0">
                <a:latin typeface="Garamond"/>
                <a:cs typeface="Garamond"/>
              </a:rPr>
              <a:t>ECESSION </a:t>
            </a:r>
            <a:r>
              <a:rPr lang="en-US" sz="1800" b="0">
                <a:latin typeface="Garamond"/>
                <a:cs typeface="Garamond"/>
              </a:rPr>
              <a:t>I</a:t>
            </a:r>
            <a:r>
              <a:rPr lang="en-US" sz="1500" b="0">
                <a:latin typeface="Garamond"/>
                <a:cs typeface="Garamond"/>
              </a:rPr>
              <a:t>NDEX </a:t>
            </a:r>
            <a:r>
              <a:rPr lang="en-US" sz="1400" b="0">
                <a:effectLst/>
                <a:latin typeface="Garamond"/>
                <a:cs typeface="Garamond"/>
              </a:rPr>
              <a:t>™</a:t>
            </a:r>
          </a:p>
        </c:rich>
      </c:tx>
      <c:layout>
        <c:manualLayout>
          <c:xMode val="edge"/>
          <c:yMode val="edge"/>
          <c:x val="0.0537805769096237"/>
          <c:y val="0.117091988928005"/>
        </c:manualLayout>
      </c:layout>
      <c:overlay val="0"/>
    </c:title>
    <c:autoTitleDeleted val="0"/>
    <c:plotArea>
      <c:layout>
        <c:manualLayout>
          <c:layoutTarget val="inner"/>
          <c:xMode val="edge"/>
          <c:yMode val="edge"/>
          <c:x val="0.0665913739542323"/>
          <c:y val="0.270580742253635"/>
          <c:w val="0.914762626107283"/>
          <c:h val="0.628412297438929"/>
        </c:manualLayout>
      </c:layout>
      <c:barChart>
        <c:barDir val="col"/>
        <c:grouping val="clustered"/>
        <c:varyColors val="0"/>
        <c:ser>
          <c:idx val="3"/>
          <c:order val="3"/>
          <c:tx>
            <c:v>Recession Zone</c:v>
          </c:tx>
          <c:spPr>
            <a:solidFill>
              <a:schemeClr val="bg1">
                <a:lumMod val="85000"/>
              </a:schemeClr>
            </a:solidFill>
          </c:spPr>
          <c:invertIfNegative val="0"/>
          <c:val>
            <c:numRef>
              <c:f>#REF!</c:f>
              <c:numCache>
                <c:formatCode>General</c:formatCode>
                <c:ptCount val="1"/>
                <c:pt idx="0">
                  <c:v>1.0</c:v>
                </c:pt>
              </c:numCache>
            </c:numRef>
          </c:val>
        </c:ser>
        <c:ser>
          <c:idx val="4"/>
          <c:order val="4"/>
          <c:tx>
            <c:v>Recession2</c:v>
          </c:tx>
          <c:spPr>
            <a:solidFill>
              <a:schemeClr val="bg1">
                <a:lumMod val="85000"/>
              </a:schemeClr>
            </a:solidFill>
          </c:spPr>
          <c:invertIfNegative val="0"/>
          <c:val>
            <c:numRef>
              <c:f>#REF!</c:f>
              <c:numCache>
                <c:formatCode>General</c:formatCode>
                <c:ptCount val="1"/>
                <c:pt idx="0">
                  <c:v>1.0</c:v>
                </c:pt>
              </c:numCache>
            </c:numRef>
          </c:val>
        </c:ser>
        <c:dLbls>
          <c:showLegendKey val="0"/>
          <c:showVal val="0"/>
          <c:showCatName val="0"/>
          <c:showSerName val="0"/>
          <c:showPercent val="0"/>
          <c:showBubbleSize val="0"/>
        </c:dLbls>
        <c:gapWidth val="150"/>
        <c:axId val="2144014376"/>
        <c:axId val="2144017496"/>
      </c:barChart>
      <c:lineChart>
        <c:grouping val="standard"/>
        <c:varyColors val="0"/>
        <c:ser>
          <c:idx val="0"/>
          <c:order val="0"/>
          <c:tx>
            <c:strRef>
              <c:f>#REF!</c:f>
              <c:strCache>
                <c:ptCount val="1"/>
                <c:pt idx="0">
                  <c:v>#REF!</c:v>
                </c:pt>
              </c:strCache>
            </c:strRef>
          </c:tx>
          <c:spPr>
            <a:ln w="28575">
              <a:solidFill>
                <a:schemeClr val="accent1">
                  <a:lumMod val="75000"/>
                </a:schemeClr>
              </a:solidFill>
            </a:ln>
          </c:spPr>
          <c:marker>
            <c:symbol val="none"/>
          </c:marker>
          <c:cat>
            <c:multiLvlStrRef>
              <c:f>#REF!</c:f>
            </c:multiLvlStrRef>
          </c:cat>
          <c:val>
            <c:numRef>
              <c:f>#REF!</c:f>
              <c:numCache>
                <c:formatCode>General</c:formatCode>
                <c:ptCount val="1"/>
                <c:pt idx="0">
                  <c:v>1.0</c:v>
                </c:pt>
              </c:numCache>
            </c:numRef>
          </c:val>
          <c:smooth val="0"/>
        </c:ser>
        <c:ser>
          <c:idx val="1"/>
          <c:order val="1"/>
          <c:tx>
            <c:v>Zone1</c:v>
          </c:tx>
          <c:spPr>
            <a:ln w="28575">
              <a:solidFill>
                <a:schemeClr val="accent2">
                  <a:lumMod val="75000"/>
                </a:schemeClr>
              </a:solidFill>
            </a:ln>
          </c:spPr>
          <c:marker>
            <c:symbol val="none"/>
          </c:marker>
          <c:val>
            <c:numRef>
              <c:f>#REF!</c:f>
              <c:numCache>
                <c:formatCode>General</c:formatCode>
                <c:ptCount val="1"/>
                <c:pt idx="0">
                  <c:v>1.0</c:v>
                </c:pt>
              </c:numCache>
            </c:numRef>
          </c:val>
          <c:smooth val="0"/>
        </c:ser>
        <c:ser>
          <c:idx val="2"/>
          <c:order val="2"/>
          <c:tx>
            <c:v>Zone2</c:v>
          </c:tx>
          <c:spPr>
            <a:ln w="28575">
              <a:solidFill>
                <a:schemeClr val="accent2">
                  <a:lumMod val="75000"/>
                </a:schemeClr>
              </a:solidFill>
            </a:ln>
          </c:spPr>
          <c:marker>
            <c:symbol val="none"/>
          </c:marker>
          <c:val>
            <c:numRef>
              <c:f>#REF!</c:f>
              <c:numCache>
                <c:formatCode>General</c:formatCode>
                <c:ptCount val="1"/>
                <c:pt idx="0">
                  <c:v>1.0</c:v>
                </c:pt>
              </c:numCache>
            </c:numRef>
          </c:val>
          <c:smooth val="0"/>
        </c:ser>
        <c:dLbls>
          <c:showLegendKey val="0"/>
          <c:showVal val="0"/>
          <c:showCatName val="0"/>
          <c:showSerName val="0"/>
          <c:showPercent val="0"/>
          <c:showBubbleSize val="0"/>
        </c:dLbls>
        <c:marker val="1"/>
        <c:smooth val="0"/>
        <c:axId val="2144014376"/>
        <c:axId val="2144017496"/>
      </c:lineChart>
      <c:catAx>
        <c:axId val="2144014376"/>
        <c:scaling>
          <c:orientation val="minMax"/>
        </c:scaling>
        <c:delete val="0"/>
        <c:axPos val="b"/>
        <c:numFmt formatCode="General" sourceLinked="1"/>
        <c:majorTickMark val="none"/>
        <c:minorTickMark val="none"/>
        <c:tickLblPos val="low"/>
        <c:txPr>
          <a:bodyPr rot="-5400000" vert="horz"/>
          <a:lstStyle/>
          <a:p>
            <a:pPr>
              <a:defRPr sz="900" b="0" i="0"/>
            </a:pPr>
            <a:endParaRPr lang="en-US"/>
          </a:p>
        </c:txPr>
        <c:crossAx val="2144017496"/>
        <c:crosses val="autoZero"/>
        <c:auto val="1"/>
        <c:lblAlgn val="ctr"/>
        <c:lblOffset val="100"/>
        <c:tickLblSkip val="12"/>
        <c:noMultiLvlLbl val="0"/>
      </c:catAx>
      <c:valAx>
        <c:axId val="2144017496"/>
        <c:scaling>
          <c:orientation val="minMax"/>
          <c:max val="3.0"/>
          <c:min val="-3.0"/>
        </c:scaling>
        <c:delete val="0"/>
        <c:axPos val="l"/>
        <c:majorGridlines>
          <c:spPr>
            <a:ln w="3175"/>
          </c:spPr>
        </c:majorGridlines>
        <c:numFmt formatCode="#,##0.0" sourceLinked="0"/>
        <c:majorTickMark val="out"/>
        <c:minorTickMark val="none"/>
        <c:tickLblPos val="nextTo"/>
        <c:spPr>
          <a:ln w="3175">
            <a:solidFill>
              <a:schemeClr val="bg1"/>
            </a:solidFill>
          </a:ln>
        </c:spPr>
        <c:txPr>
          <a:bodyPr/>
          <a:lstStyle/>
          <a:p>
            <a:pPr>
              <a:defRPr sz="1000" b="0" i="0"/>
            </a:pPr>
            <a:endParaRPr lang="en-US"/>
          </a:p>
        </c:txPr>
        <c:crossAx val="2144014376"/>
        <c:crosses val="autoZero"/>
        <c:crossBetween val="between"/>
      </c:valAx>
    </c:plotArea>
    <c:legend>
      <c:legendPos val="r"/>
      <c:legendEntry>
        <c:idx val="1"/>
        <c:delete val="1"/>
      </c:legendEntry>
      <c:legendEntry>
        <c:idx val="2"/>
        <c:delete val="1"/>
      </c:legendEntry>
      <c:legendEntry>
        <c:idx val="3"/>
        <c:delete val="1"/>
      </c:legendEntry>
      <c:legendEntry>
        <c:idx val="4"/>
        <c:delete val="1"/>
      </c:legendEntry>
      <c:layout>
        <c:manualLayout>
          <c:xMode val="edge"/>
          <c:yMode val="edge"/>
          <c:x val="0.387199671980785"/>
          <c:y val="0.606684313778184"/>
          <c:w val="0.220401512619412"/>
          <c:h val="0.0651293972212518"/>
        </c:manualLayout>
      </c:layout>
      <c:overlay val="0"/>
      <c:spPr>
        <a:ln>
          <a:noFill/>
        </a:ln>
      </c:spPr>
      <c:txPr>
        <a:bodyPr/>
        <a:lstStyle/>
        <a:p>
          <a:pPr>
            <a:defRPr b="1" i="0">
              <a:solidFill>
                <a:schemeClr val="accent2">
                  <a:lumMod val="75000"/>
                </a:schemeClr>
              </a:solidFill>
            </a:defRPr>
          </a:pPr>
          <a:endParaRPr lang="en-US"/>
        </a:p>
      </c:txPr>
    </c:legend>
    <c:plotVisOnly val="1"/>
    <c:dispBlanksAs val="gap"/>
    <c:showDLblsOverMax val="0"/>
  </c:chart>
  <c:spPr>
    <a:ln>
      <a:noFill/>
    </a:ln>
  </c:spPr>
  <c:printSettings>
    <c:headerFooter/>
    <c:pageMargins b="1.0" l="0.75" r="0.75" t="1.0" header="0.5" footer="0.5"/>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clustered"/>
        <c:varyColors val="0"/>
        <c:ser>
          <c:idx val="3"/>
          <c:order val="3"/>
          <c:tx>
            <c:v>Recessions</c:v>
          </c:tx>
          <c:spPr>
            <a:solidFill>
              <a:schemeClr val="bg1">
                <a:lumMod val="95000"/>
              </a:schemeClr>
            </a:solidFill>
            <a:ln>
              <a:solidFill>
                <a:schemeClr val="bg1">
                  <a:lumMod val="95000"/>
                </a:schemeClr>
              </a:solidFill>
            </a:ln>
          </c:spPr>
          <c:invertIfNegative val="0"/>
          <c:val>
            <c:numRef>
              <c:f>RelValue!$F$184:$F$675</c:f>
              <c:numCache>
                <c:formatCode>0%</c:formatCode>
                <c:ptCount val="492"/>
                <c:pt idx="36">
                  <c:v>0.2</c:v>
                </c:pt>
                <c:pt idx="37">
                  <c:v>0.2</c:v>
                </c:pt>
                <c:pt idx="38">
                  <c:v>0.2</c:v>
                </c:pt>
                <c:pt idx="39">
                  <c:v>0.2</c:v>
                </c:pt>
                <c:pt idx="40">
                  <c:v>0.2</c:v>
                </c:pt>
                <c:pt idx="41">
                  <c:v>0.2</c:v>
                </c:pt>
                <c:pt idx="54">
                  <c:v>0.2</c:v>
                </c:pt>
                <c:pt idx="55">
                  <c:v>0.2</c:v>
                </c:pt>
                <c:pt idx="56">
                  <c:v>0.2</c:v>
                </c:pt>
                <c:pt idx="57">
                  <c:v>0.2</c:v>
                </c:pt>
                <c:pt idx="58">
                  <c:v>0.2</c:v>
                </c:pt>
                <c:pt idx="59">
                  <c:v>0.2</c:v>
                </c:pt>
                <c:pt idx="60">
                  <c:v>0.2</c:v>
                </c:pt>
                <c:pt idx="61">
                  <c:v>0.2</c:v>
                </c:pt>
                <c:pt idx="62">
                  <c:v>0.2</c:v>
                </c:pt>
                <c:pt idx="63">
                  <c:v>0.2</c:v>
                </c:pt>
                <c:pt idx="64">
                  <c:v>0.2</c:v>
                </c:pt>
                <c:pt idx="65">
                  <c:v>0.2</c:v>
                </c:pt>
                <c:pt idx="66">
                  <c:v>0.2</c:v>
                </c:pt>
                <c:pt idx="67">
                  <c:v>0.2</c:v>
                </c:pt>
                <c:pt idx="68">
                  <c:v>0.2</c:v>
                </c:pt>
                <c:pt idx="69">
                  <c:v>0.2</c:v>
                </c:pt>
                <c:pt idx="162">
                  <c:v>0.2</c:v>
                </c:pt>
                <c:pt idx="163">
                  <c:v>0.2</c:v>
                </c:pt>
                <c:pt idx="164">
                  <c:v>0.2</c:v>
                </c:pt>
                <c:pt idx="165">
                  <c:v>0.2</c:v>
                </c:pt>
                <c:pt idx="166">
                  <c:v>0.2</c:v>
                </c:pt>
                <c:pt idx="167">
                  <c:v>0.2</c:v>
                </c:pt>
                <c:pt idx="168">
                  <c:v>0.2</c:v>
                </c:pt>
                <c:pt idx="169">
                  <c:v>0.2</c:v>
                </c:pt>
                <c:pt idx="170">
                  <c:v>0.2</c:v>
                </c:pt>
                <c:pt idx="290">
                  <c:v>0.2</c:v>
                </c:pt>
                <c:pt idx="291">
                  <c:v>0.2</c:v>
                </c:pt>
                <c:pt idx="292">
                  <c:v>0.2</c:v>
                </c:pt>
                <c:pt idx="293">
                  <c:v>0.2</c:v>
                </c:pt>
                <c:pt idx="294">
                  <c:v>0.2</c:v>
                </c:pt>
                <c:pt idx="295">
                  <c:v>0.2</c:v>
                </c:pt>
                <c:pt idx="296">
                  <c:v>0.2</c:v>
                </c:pt>
                <c:pt idx="297">
                  <c:v>0.2</c:v>
                </c:pt>
                <c:pt idx="298">
                  <c:v>0.2</c:v>
                </c:pt>
                <c:pt idx="371">
                  <c:v>0.2</c:v>
                </c:pt>
                <c:pt idx="372">
                  <c:v>0.2</c:v>
                </c:pt>
                <c:pt idx="373">
                  <c:v>0.2</c:v>
                </c:pt>
                <c:pt idx="374">
                  <c:v>0.2</c:v>
                </c:pt>
                <c:pt idx="375">
                  <c:v>0.2</c:v>
                </c:pt>
                <c:pt idx="376">
                  <c:v>0.2</c:v>
                </c:pt>
                <c:pt idx="377">
                  <c:v>0.2</c:v>
                </c:pt>
                <c:pt idx="378">
                  <c:v>0.2</c:v>
                </c:pt>
                <c:pt idx="379">
                  <c:v>0.2</c:v>
                </c:pt>
                <c:pt idx="380">
                  <c:v>0.2</c:v>
                </c:pt>
                <c:pt idx="381">
                  <c:v>0.2</c:v>
                </c:pt>
                <c:pt idx="382">
                  <c:v>0.2</c:v>
                </c:pt>
                <c:pt idx="383">
                  <c:v>0.2</c:v>
                </c:pt>
                <c:pt idx="384">
                  <c:v>0.2</c:v>
                </c:pt>
                <c:pt idx="385">
                  <c:v>0.2</c:v>
                </c:pt>
                <c:pt idx="386">
                  <c:v>0.2</c:v>
                </c:pt>
                <c:pt idx="387">
                  <c:v>0.2</c:v>
                </c:pt>
                <c:pt idx="388">
                  <c:v>0.2</c:v>
                </c:pt>
                <c:pt idx="389">
                  <c:v>0.2</c:v>
                </c:pt>
                <c:pt idx="390">
                  <c:v>0.2</c:v>
                </c:pt>
              </c:numCache>
            </c:numRef>
          </c:val>
        </c:ser>
        <c:dLbls>
          <c:showLegendKey val="0"/>
          <c:showVal val="0"/>
          <c:showCatName val="0"/>
          <c:showSerName val="0"/>
          <c:showPercent val="0"/>
          <c:showBubbleSize val="0"/>
        </c:dLbls>
        <c:gapWidth val="150"/>
        <c:axId val="2143743512"/>
        <c:axId val="2143742888"/>
      </c:barChart>
      <c:lineChart>
        <c:grouping val="standard"/>
        <c:varyColors val="0"/>
        <c:ser>
          <c:idx val="0"/>
          <c:order val="0"/>
          <c:tx>
            <c:v>FedFunds</c:v>
          </c:tx>
          <c:marker>
            <c:symbol val="none"/>
          </c:marker>
          <c:dPt>
            <c:idx val="0"/>
            <c:bubble3D val="0"/>
          </c:dPt>
          <c:dPt>
            <c:idx val="1"/>
            <c:bubble3D val="0"/>
          </c:dPt>
          <c:dPt>
            <c:idx val="2"/>
            <c:bubble3D val="0"/>
          </c:dPt>
          <c:dPt>
            <c:idx val="3"/>
            <c:bubble3D val="0"/>
          </c:dPt>
          <c:dPt>
            <c:idx val="4"/>
            <c:bubble3D val="0"/>
          </c:dPt>
          <c:dPt>
            <c:idx val="5"/>
            <c:bubble3D val="0"/>
          </c:dPt>
          <c:dPt>
            <c:idx val="6"/>
            <c:bubble3D val="0"/>
          </c:dPt>
          <c:dPt>
            <c:idx val="10"/>
            <c:bubble3D val="0"/>
          </c:dPt>
          <c:dPt>
            <c:idx val="15"/>
            <c:bubble3D val="0"/>
          </c:dPt>
          <c:dPt>
            <c:idx val="19"/>
            <c:bubble3D val="0"/>
          </c:dPt>
          <c:dPt>
            <c:idx val="20"/>
            <c:bubble3D val="0"/>
          </c:dPt>
          <c:cat>
            <c:strRef>
              <c:f>RelValue!$B$184:$B$675</c:f>
              <c:strCache>
                <c:ptCount val="481"/>
                <c:pt idx="0">
                  <c:v>77</c:v>
                </c:pt>
                <c:pt idx="12">
                  <c:v>78</c:v>
                </c:pt>
                <c:pt idx="24">
                  <c:v>79</c:v>
                </c:pt>
                <c:pt idx="36">
                  <c:v>80</c:v>
                </c:pt>
                <c:pt idx="48">
                  <c:v>81</c:v>
                </c:pt>
                <c:pt idx="60">
                  <c:v>82</c:v>
                </c:pt>
                <c:pt idx="72">
                  <c:v>83</c:v>
                </c:pt>
                <c:pt idx="84">
                  <c:v>84</c:v>
                </c:pt>
                <c:pt idx="96">
                  <c:v>85</c:v>
                </c:pt>
                <c:pt idx="108">
                  <c:v>86</c:v>
                </c:pt>
                <c:pt idx="120">
                  <c:v>87</c:v>
                </c:pt>
                <c:pt idx="132">
                  <c:v>88</c:v>
                </c:pt>
                <c:pt idx="144">
                  <c:v>89</c:v>
                </c:pt>
                <c:pt idx="156">
                  <c:v>90</c:v>
                </c:pt>
                <c:pt idx="168">
                  <c:v>91</c:v>
                </c:pt>
                <c:pt idx="180">
                  <c:v>92</c:v>
                </c:pt>
                <c:pt idx="192">
                  <c:v>93</c:v>
                </c:pt>
                <c:pt idx="204">
                  <c:v>94</c:v>
                </c:pt>
                <c:pt idx="216">
                  <c:v>95</c:v>
                </c:pt>
                <c:pt idx="228">
                  <c:v>96</c:v>
                </c:pt>
                <c:pt idx="240">
                  <c:v>97</c:v>
                </c:pt>
                <c:pt idx="252">
                  <c:v>98</c:v>
                </c:pt>
                <c:pt idx="264">
                  <c:v>99</c:v>
                </c:pt>
                <c:pt idx="276">
                  <c:v>00</c:v>
                </c:pt>
                <c:pt idx="288">
                  <c:v>01</c:v>
                </c:pt>
                <c:pt idx="300">
                  <c:v>02</c:v>
                </c:pt>
                <c:pt idx="312">
                  <c:v>03</c:v>
                </c:pt>
                <c:pt idx="324">
                  <c:v>04</c:v>
                </c:pt>
                <c:pt idx="336">
                  <c:v>05</c:v>
                </c:pt>
                <c:pt idx="348">
                  <c:v>06</c:v>
                </c:pt>
                <c:pt idx="360">
                  <c:v>07</c:v>
                </c:pt>
                <c:pt idx="372">
                  <c:v>08</c:v>
                </c:pt>
                <c:pt idx="384">
                  <c:v>09</c:v>
                </c:pt>
                <c:pt idx="396">
                  <c:v>10</c:v>
                </c:pt>
                <c:pt idx="408">
                  <c:v>11</c:v>
                </c:pt>
                <c:pt idx="420">
                  <c:v>12</c:v>
                </c:pt>
                <c:pt idx="432">
                  <c:v>13</c:v>
                </c:pt>
                <c:pt idx="444">
                  <c:v>14</c:v>
                </c:pt>
                <c:pt idx="456">
                  <c:v>15</c:v>
                </c:pt>
                <c:pt idx="468">
                  <c:v>16</c:v>
                </c:pt>
                <c:pt idx="480">
                  <c:v>17</c:v>
                </c:pt>
              </c:strCache>
            </c:strRef>
          </c:cat>
          <c:val>
            <c:numRef>
              <c:f>RelValue!$C$184:$C$675</c:f>
              <c:numCache>
                <c:formatCode>0.00%</c:formatCode>
                <c:ptCount val="492"/>
                <c:pt idx="0">
                  <c:v>0.0461</c:v>
                </c:pt>
                <c:pt idx="1">
                  <c:v>0.0468</c:v>
                </c:pt>
                <c:pt idx="2">
                  <c:v>0.0469</c:v>
                </c:pt>
                <c:pt idx="3">
                  <c:v>0.0473</c:v>
                </c:pt>
                <c:pt idx="4">
                  <c:v>0.0535</c:v>
                </c:pt>
                <c:pt idx="5">
                  <c:v>0.0539</c:v>
                </c:pt>
                <c:pt idx="6">
                  <c:v>0.0542</c:v>
                </c:pt>
                <c:pt idx="7">
                  <c:v>0.059</c:v>
                </c:pt>
                <c:pt idx="8">
                  <c:v>0.0614</c:v>
                </c:pt>
                <c:pt idx="9">
                  <c:v>0.0647</c:v>
                </c:pt>
                <c:pt idx="10">
                  <c:v>0.0651</c:v>
                </c:pt>
                <c:pt idx="11">
                  <c:v>0.0656</c:v>
                </c:pt>
                <c:pt idx="12">
                  <c:v>0.067</c:v>
                </c:pt>
                <c:pt idx="13">
                  <c:v>0.0678</c:v>
                </c:pt>
                <c:pt idx="14">
                  <c:v>0.0679</c:v>
                </c:pt>
                <c:pt idx="15">
                  <c:v>0.0689</c:v>
                </c:pt>
                <c:pt idx="16">
                  <c:v>0.0736</c:v>
                </c:pt>
                <c:pt idx="17">
                  <c:v>0.076</c:v>
                </c:pt>
                <c:pt idx="18">
                  <c:v>0.0781</c:v>
                </c:pt>
                <c:pt idx="19">
                  <c:v>0.0804</c:v>
                </c:pt>
                <c:pt idx="20">
                  <c:v>0.0845</c:v>
                </c:pt>
                <c:pt idx="21">
                  <c:v>0.0896</c:v>
                </c:pt>
                <c:pt idx="22">
                  <c:v>0.0976</c:v>
                </c:pt>
                <c:pt idx="23">
                  <c:v>0.1003</c:v>
                </c:pt>
                <c:pt idx="24">
                  <c:v>0.1007</c:v>
                </c:pt>
                <c:pt idx="25">
                  <c:v>0.1006</c:v>
                </c:pt>
                <c:pt idx="26">
                  <c:v>0.1009</c:v>
                </c:pt>
                <c:pt idx="27">
                  <c:v>0.1001</c:v>
                </c:pt>
                <c:pt idx="28">
                  <c:v>0.1024</c:v>
                </c:pt>
                <c:pt idx="29">
                  <c:v>0.1029</c:v>
                </c:pt>
                <c:pt idx="30">
                  <c:v>0.1047</c:v>
                </c:pt>
                <c:pt idx="31">
                  <c:v>0.1094</c:v>
                </c:pt>
                <c:pt idx="32">
                  <c:v>0.1143</c:v>
                </c:pt>
                <c:pt idx="33">
                  <c:v>0.1377</c:v>
                </c:pt>
                <c:pt idx="34">
                  <c:v>0.1318</c:v>
                </c:pt>
                <c:pt idx="35">
                  <c:v>0.1378</c:v>
                </c:pt>
                <c:pt idx="36">
                  <c:v>0.1382</c:v>
                </c:pt>
                <c:pt idx="37">
                  <c:v>0.1413</c:v>
                </c:pt>
                <c:pt idx="38">
                  <c:v>0.1719</c:v>
                </c:pt>
                <c:pt idx="39">
                  <c:v>0.1761</c:v>
                </c:pt>
                <c:pt idx="40">
                  <c:v>0.1098</c:v>
                </c:pt>
                <c:pt idx="41">
                  <c:v>0.0947</c:v>
                </c:pt>
                <c:pt idx="42">
                  <c:v>0.0903</c:v>
                </c:pt>
                <c:pt idx="43">
                  <c:v>0.0961</c:v>
                </c:pt>
                <c:pt idx="44">
                  <c:v>0.1087</c:v>
                </c:pt>
                <c:pt idx="45">
                  <c:v>0.1281</c:v>
                </c:pt>
                <c:pt idx="46">
                  <c:v>0.1585</c:v>
                </c:pt>
                <c:pt idx="47">
                  <c:v>0.189</c:v>
                </c:pt>
                <c:pt idx="48">
                  <c:v>0.1908</c:v>
                </c:pt>
                <c:pt idx="49">
                  <c:v>0.1593</c:v>
                </c:pt>
                <c:pt idx="50">
                  <c:v>0.147</c:v>
                </c:pt>
                <c:pt idx="51">
                  <c:v>0.1572</c:v>
                </c:pt>
                <c:pt idx="52">
                  <c:v>0.1852</c:v>
                </c:pt>
                <c:pt idx="53">
                  <c:v>0.191</c:v>
                </c:pt>
                <c:pt idx="54">
                  <c:v>0.1904</c:v>
                </c:pt>
                <c:pt idx="55">
                  <c:v>0.1782</c:v>
                </c:pt>
                <c:pt idx="56">
                  <c:v>0.1587</c:v>
                </c:pt>
                <c:pt idx="57">
                  <c:v>0.1508</c:v>
                </c:pt>
                <c:pt idx="58">
                  <c:v>0.1331</c:v>
                </c:pt>
                <c:pt idx="59">
                  <c:v>0.1237</c:v>
                </c:pt>
                <c:pt idx="60">
                  <c:v>0.1322</c:v>
                </c:pt>
                <c:pt idx="61">
                  <c:v>0.1478</c:v>
                </c:pt>
                <c:pt idx="62">
                  <c:v>0.1468</c:v>
                </c:pt>
                <c:pt idx="63">
                  <c:v>0.1494</c:v>
                </c:pt>
                <c:pt idx="64">
                  <c:v>0.1445</c:v>
                </c:pt>
                <c:pt idx="65">
                  <c:v>0.1415</c:v>
                </c:pt>
                <c:pt idx="66">
                  <c:v>0.1259</c:v>
                </c:pt>
                <c:pt idx="67">
                  <c:v>0.1012</c:v>
                </c:pt>
                <c:pt idx="68">
                  <c:v>0.1031</c:v>
                </c:pt>
                <c:pt idx="69">
                  <c:v>0.0971</c:v>
                </c:pt>
                <c:pt idx="70">
                  <c:v>0.092</c:v>
                </c:pt>
                <c:pt idx="71">
                  <c:v>0.0895</c:v>
                </c:pt>
                <c:pt idx="72">
                  <c:v>0.0868</c:v>
                </c:pt>
                <c:pt idx="73">
                  <c:v>0.0851</c:v>
                </c:pt>
                <c:pt idx="74">
                  <c:v>0.0877</c:v>
                </c:pt>
                <c:pt idx="75">
                  <c:v>0.088</c:v>
                </c:pt>
                <c:pt idx="76">
                  <c:v>0.0863</c:v>
                </c:pt>
                <c:pt idx="77">
                  <c:v>0.0898</c:v>
                </c:pt>
                <c:pt idx="78">
                  <c:v>0.0937</c:v>
                </c:pt>
                <c:pt idx="79">
                  <c:v>0.0956</c:v>
                </c:pt>
                <c:pt idx="80">
                  <c:v>0.0945</c:v>
                </c:pt>
                <c:pt idx="81">
                  <c:v>0.0948</c:v>
                </c:pt>
                <c:pt idx="82">
                  <c:v>0.0934</c:v>
                </c:pt>
                <c:pt idx="83">
                  <c:v>0.0947</c:v>
                </c:pt>
                <c:pt idx="84">
                  <c:v>0.0956</c:v>
                </c:pt>
                <c:pt idx="85">
                  <c:v>0.0959</c:v>
                </c:pt>
                <c:pt idx="86">
                  <c:v>0.0991</c:v>
                </c:pt>
                <c:pt idx="87">
                  <c:v>0.1029</c:v>
                </c:pt>
                <c:pt idx="88">
                  <c:v>0.1032</c:v>
                </c:pt>
                <c:pt idx="89">
                  <c:v>0.1106</c:v>
                </c:pt>
                <c:pt idx="90">
                  <c:v>0.1123</c:v>
                </c:pt>
                <c:pt idx="91">
                  <c:v>0.1164</c:v>
                </c:pt>
                <c:pt idx="92">
                  <c:v>0.113</c:v>
                </c:pt>
                <c:pt idx="93">
                  <c:v>0.0999</c:v>
                </c:pt>
                <c:pt idx="94">
                  <c:v>0.0943</c:v>
                </c:pt>
                <c:pt idx="95">
                  <c:v>0.0838</c:v>
                </c:pt>
                <c:pt idx="96">
                  <c:v>0.0835</c:v>
                </c:pt>
                <c:pt idx="97">
                  <c:v>0.085</c:v>
                </c:pt>
                <c:pt idx="98">
                  <c:v>0.0858</c:v>
                </c:pt>
                <c:pt idx="99">
                  <c:v>0.0827</c:v>
                </c:pt>
                <c:pt idx="100">
                  <c:v>0.0797</c:v>
                </c:pt>
                <c:pt idx="101">
                  <c:v>0.0753</c:v>
                </c:pt>
                <c:pt idx="102">
                  <c:v>0.0788</c:v>
                </c:pt>
                <c:pt idx="103">
                  <c:v>0.079</c:v>
                </c:pt>
                <c:pt idx="104">
                  <c:v>0.0792</c:v>
                </c:pt>
                <c:pt idx="105">
                  <c:v>0.0799</c:v>
                </c:pt>
                <c:pt idx="106">
                  <c:v>0.0805</c:v>
                </c:pt>
                <c:pt idx="107">
                  <c:v>0.0827</c:v>
                </c:pt>
                <c:pt idx="108">
                  <c:v>0.0814</c:v>
                </c:pt>
                <c:pt idx="109">
                  <c:v>0.0786</c:v>
                </c:pt>
                <c:pt idx="110">
                  <c:v>0.0748</c:v>
                </c:pt>
                <c:pt idx="111">
                  <c:v>0.0699</c:v>
                </c:pt>
                <c:pt idx="112">
                  <c:v>0.0685</c:v>
                </c:pt>
                <c:pt idx="113">
                  <c:v>0.0692</c:v>
                </c:pt>
                <c:pt idx="114">
                  <c:v>0.0656</c:v>
                </c:pt>
                <c:pt idx="115">
                  <c:v>0.0617</c:v>
                </c:pt>
                <c:pt idx="116">
                  <c:v>0.0589</c:v>
                </c:pt>
                <c:pt idx="117">
                  <c:v>0.0585</c:v>
                </c:pt>
                <c:pt idx="118">
                  <c:v>0.0604</c:v>
                </c:pt>
                <c:pt idx="119">
                  <c:v>0.0691</c:v>
                </c:pt>
                <c:pt idx="120">
                  <c:v>0.0643</c:v>
                </c:pt>
                <c:pt idx="121">
                  <c:v>0.061</c:v>
                </c:pt>
                <c:pt idx="122">
                  <c:v>0.0613</c:v>
                </c:pt>
                <c:pt idx="123">
                  <c:v>0.0637</c:v>
                </c:pt>
                <c:pt idx="124">
                  <c:v>0.0685</c:v>
                </c:pt>
                <c:pt idx="125">
                  <c:v>0.0673</c:v>
                </c:pt>
                <c:pt idx="126">
                  <c:v>0.0658</c:v>
                </c:pt>
                <c:pt idx="127">
                  <c:v>0.0673</c:v>
                </c:pt>
                <c:pt idx="128">
                  <c:v>0.0722</c:v>
                </c:pt>
                <c:pt idx="129">
                  <c:v>0.0729</c:v>
                </c:pt>
                <c:pt idx="130">
                  <c:v>0.0669</c:v>
                </c:pt>
                <c:pt idx="131">
                  <c:v>0.0677</c:v>
                </c:pt>
                <c:pt idx="132">
                  <c:v>0.0683</c:v>
                </c:pt>
                <c:pt idx="133">
                  <c:v>0.0658</c:v>
                </c:pt>
                <c:pt idx="134">
                  <c:v>0.0658</c:v>
                </c:pt>
                <c:pt idx="135">
                  <c:v>0.0687</c:v>
                </c:pt>
                <c:pt idx="136">
                  <c:v>0.0709</c:v>
                </c:pt>
                <c:pt idx="137">
                  <c:v>0.0751</c:v>
                </c:pt>
                <c:pt idx="138">
                  <c:v>0.0775</c:v>
                </c:pt>
                <c:pt idx="139">
                  <c:v>0.0801</c:v>
                </c:pt>
                <c:pt idx="140">
                  <c:v>0.0819</c:v>
                </c:pt>
                <c:pt idx="141">
                  <c:v>0.083</c:v>
                </c:pt>
                <c:pt idx="142">
                  <c:v>0.0835</c:v>
                </c:pt>
                <c:pt idx="143">
                  <c:v>0.0876</c:v>
                </c:pt>
                <c:pt idx="144">
                  <c:v>0.0912</c:v>
                </c:pt>
                <c:pt idx="145">
                  <c:v>0.0936</c:v>
                </c:pt>
                <c:pt idx="146">
                  <c:v>0.0985</c:v>
                </c:pt>
                <c:pt idx="147">
                  <c:v>0.0984</c:v>
                </c:pt>
                <c:pt idx="148">
                  <c:v>0.0981</c:v>
                </c:pt>
                <c:pt idx="149">
                  <c:v>0.0953</c:v>
                </c:pt>
                <c:pt idx="150">
                  <c:v>0.0924</c:v>
                </c:pt>
                <c:pt idx="151">
                  <c:v>0.0899</c:v>
                </c:pt>
                <c:pt idx="152">
                  <c:v>0.0902</c:v>
                </c:pt>
                <c:pt idx="153">
                  <c:v>0.0884</c:v>
                </c:pt>
                <c:pt idx="154">
                  <c:v>0.0855</c:v>
                </c:pt>
                <c:pt idx="155">
                  <c:v>0.0845</c:v>
                </c:pt>
                <c:pt idx="156">
                  <c:v>0.0823</c:v>
                </c:pt>
                <c:pt idx="157">
                  <c:v>0.0824</c:v>
                </c:pt>
                <c:pt idx="158">
                  <c:v>0.0828</c:v>
                </c:pt>
                <c:pt idx="159">
                  <c:v>0.0826</c:v>
                </c:pt>
                <c:pt idx="160">
                  <c:v>0.0818</c:v>
                </c:pt>
                <c:pt idx="161">
                  <c:v>0.0829</c:v>
                </c:pt>
                <c:pt idx="162">
                  <c:v>0.0815</c:v>
                </c:pt>
                <c:pt idx="163">
                  <c:v>0.0813</c:v>
                </c:pt>
                <c:pt idx="164">
                  <c:v>0.082</c:v>
                </c:pt>
                <c:pt idx="165">
                  <c:v>0.0811</c:v>
                </c:pt>
                <c:pt idx="166">
                  <c:v>0.0781</c:v>
                </c:pt>
                <c:pt idx="167">
                  <c:v>0.0731</c:v>
                </c:pt>
                <c:pt idx="168">
                  <c:v>0.0691</c:v>
                </c:pt>
                <c:pt idx="169">
                  <c:v>0.0625</c:v>
                </c:pt>
                <c:pt idx="170">
                  <c:v>0.0612</c:v>
                </c:pt>
                <c:pt idx="171">
                  <c:v>0.0591</c:v>
                </c:pt>
                <c:pt idx="172">
                  <c:v>0.0578</c:v>
                </c:pt>
                <c:pt idx="173">
                  <c:v>0.059</c:v>
                </c:pt>
                <c:pt idx="174">
                  <c:v>0.0582</c:v>
                </c:pt>
                <c:pt idx="175">
                  <c:v>0.0566</c:v>
                </c:pt>
                <c:pt idx="176">
                  <c:v>0.0545</c:v>
                </c:pt>
                <c:pt idx="177">
                  <c:v>0.0521</c:v>
                </c:pt>
                <c:pt idx="178">
                  <c:v>0.0481</c:v>
                </c:pt>
                <c:pt idx="179">
                  <c:v>0.0443</c:v>
                </c:pt>
                <c:pt idx="180">
                  <c:v>0.0403</c:v>
                </c:pt>
                <c:pt idx="181">
                  <c:v>0.0406</c:v>
                </c:pt>
                <c:pt idx="182">
                  <c:v>0.0398</c:v>
                </c:pt>
                <c:pt idx="183">
                  <c:v>0.0373</c:v>
                </c:pt>
                <c:pt idx="184">
                  <c:v>0.0382</c:v>
                </c:pt>
                <c:pt idx="185">
                  <c:v>0.0376</c:v>
                </c:pt>
                <c:pt idx="186">
                  <c:v>0.0325</c:v>
                </c:pt>
                <c:pt idx="187">
                  <c:v>0.033</c:v>
                </c:pt>
                <c:pt idx="188">
                  <c:v>0.0322</c:v>
                </c:pt>
                <c:pt idx="189">
                  <c:v>0.031</c:v>
                </c:pt>
                <c:pt idx="190">
                  <c:v>0.0309</c:v>
                </c:pt>
                <c:pt idx="191">
                  <c:v>0.0292</c:v>
                </c:pt>
                <c:pt idx="192">
                  <c:v>0.0302</c:v>
                </c:pt>
                <c:pt idx="193">
                  <c:v>0.0303</c:v>
                </c:pt>
                <c:pt idx="194">
                  <c:v>0.0307</c:v>
                </c:pt>
                <c:pt idx="195">
                  <c:v>0.0296</c:v>
                </c:pt>
                <c:pt idx="196">
                  <c:v>0.03</c:v>
                </c:pt>
                <c:pt idx="197">
                  <c:v>0.0304</c:v>
                </c:pt>
                <c:pt idx="198">
                  <c:v>0.0306</c:v>
                </c:pt>
                <c:pt idx="199">
                  <c:v>0.0303</c:v>
                </c:pt>
                <c:pt idx="200">
                  <c:v>0.0309</c:v>
                </c:pt>
                <c:pt idx="201">
                  <c:v>0.0299</c:v>
                </c:pt>
                <c:pt idx="202">
                  <c:v>0.0302</c:v>
                </c:pt>
                <c:pt idx="203">
                  <c:v>0.0296</c:v>
                </c:pt>
                <c:pt idx="204">
                  <c:v>0.0305</c:v>
                </c:pt>
                <c:pt idx="205">
                  <c:v>0.0325</c:v>
                </c:pt>
                <c:pt idx="206">
                  <c:v>0.0334</c:v>
                </c:pt>
                <c:pt idx="207">
                  <c:v>0.0356</c:v>
                </c:pt>
                <c:pt idx="208">
                  <c:v>0.0401</c:v>
                </c:pt>
                <c:pt idx="209">
                  <c:v>0.0425</c:v>
                </c:pt>
                <c:pt idx="210">
                  <c:v>0.0426</c:v>
                </c:pt>
                <c:pt idx="211">
                  <c:v>0.0447</c:v>
                </c:pt>
                <c:pt idx="212">
                  <c:v>0.0473</c:v>
                </c:pt>
                <c:pt idx="213">
                  <c:v>0.0476</c:v>
                </c:pt>
                <c:pt idx="214">
                  <c:v>0.0529</c:v>
                </c:pt>
                <c:pt idx="215">
                  <c:v>0.0545</c:v>
                </c:pt>
                <c:pt idx="216">
                  <c:v>0.0553</c:v>
                </c:pt>
                <c:pt idx="217">
                  <c:v>0.0592</c:v>
                </c:pt>
                <c:pt idx="218">
                  <c:v>0.0598</c:v>
                </c:pt>
                <c:pt idx="219">
                  <c:v>0.0605</c:v>
                </c:pt>
                <c:pt idx="220">
                  <c:v>0.0601</c:v>
                </c:pt>
                <c:pt idx="221">
                  <c:v>0.06</c:v>
                </c:pt>
                <c:pt idx="222">
                  <c:v>0.0585</c:v>
                </c:pt>
                <c:pt idx="223">
                  <c:v>0.0574</c:v>
                </c:pt>
                <c:pt idx="224">
                  <c:v>0.058</c:v>
                </c:pt>
                <c:pt idx="225">
                  <c:v>0.0576</c:v>
                </c:pt>
                <c:pt idx="226">
                  <c:v>0.058</c:v>
                </c:pt>
                <c:pt idx="227">
                  <c:v>0.056</c:v>
                </c:pt>
                <c:pt idx="228">
                  <c:v>0.0556</c:v>
                </c:pt>
                <c:pt idx="229">
                  <c:v>0.0522</c:v>
                </c:pt>
                <c:pt idx="230">
                  <c:v>0.0531</c:v>
                </c:pt>
                <c:pt idx="231">
                  <c:v>0.0522</c:v>
                </c:pt>
                <c:pt idx="232">
                  <c:v>0.0524</c:v>
                </c:pt>
                <c:pt idx="233">
                  <c:v>0.0527</c:v>
                </c:pt>
                <c:pt idx="234">
                  <c:v>0.054</c:v>
                </c:pt>
                <c:pt idx="235">
                  <c:v>0.0522</c:v>
                </c:pt>
                <c:pt idx="236">
                  <c:v>0.053</c:v>
                </c:pt>
                <c:pt idx="237">
                  <c:v>0.0524</c:v>
                </c:pt>
                <c:pt idx="238">
                  <c:v>0.0531</c:v>
                </c:pt>
                <c:pt idx="239">
                  <c:v>0.0529</c:v>
                </c:pt>
                <c:pt idx="240">
                  <c:v>0.0525</c:v>
                </c:pt>
                <c:pt idx="241">
                  <c:v>0.0519</c:v>
                </c:pt>
                <c:pt idx="242">
                  <c:v>0.0539</c:v>
                </c:pt>
                <c:pt idx="243">
                  <c:v>0.0551</c:v>
                </c:pt>
                <c:pt idx="244">
                  <c:v>0.055</c:v>
                </c:pt>
                <c:pt idx="245">
                  <c:v>0.0556</c:v>
                </c:pt>
                <c:pt idx="246">
                  <c:v>0.0552</c:v>
                </c:pt>
                <c:pt idx="247">
                  <c:v>0.0554</c:v>
                </c:pt>
                <c:pt idx="248">
                  <c:v>0.0554</c:v>
                </c:pt>
                <c:pt idx="249">
                  <c:v>0.055</c:v>
                </c:pt>
                <c:pt idx="250">
                  <c:v>0.0552</c:v>
                </c:pt>
                <c:pt idx="251">
                  <c:v>0.055</c:v>
                </c:pt>
                <c:pt idx="252">
                  <c:v>0.0556</c:v>
                </c:pt>
                <c:pt idx="253">
                  <c:v>0.0551</c:v>
                </c:pt>
                <c:pt idx="254">
                  <c:v>0.0549</c:v>
                </c:pt>
                <c:pt idx="255">
                  <c:v>0.0545</c:v>
                </c:pt>
                <c:pt idx="256">
                  <c:v>0.0549</c:v>
                </c:pt>
                <c:pt idx="257">
                  <c:v>0.0556</c:v>
                </c:pt>
                <c:pt idx="258">
                  <c:v>0.0554</c:v>
                </c:pt>
                <c:pt idx="259">
                  <c:v>0.0555</c:v>
                </c:pt>
                <c:pt idx="260">
                  <c:v>0.0551</c:v>
                </c:pt>
                <c:pt idx="261">
                  <c:v>0.0507</c:v>
                </c:pt>
                <c:pt idx="262">
                  <c:v>0.0483</c:v>
                </c:pt>
                <c:pt idx="263">
                  <c:v>0.0468</c:v>
                </c:pt>
                <c:pt idx="264">
                  <c:v>0.0463</c:v>
                </c:pt>
                <c:pt idx="265">
                  <c:v>0.0476</c:v>
                </c:pt>
                <c:pt idx="266">
                  <c:v>0.0481</c:v>
                </c:pt>
                <c:pt idx="267">
                  <c:v>0.0474</c:v>
                </c:pt>
                <c:pt idx="268">
                  <c:v>0.0474</c:v>
                </c:pt>
                <c:pt idx="269">
                  <c:v>0.0476</c:v>
                </c:pt>
                <c:pt idx="270">
                  <c:v>0.0499</c:v>
                </c:pt>
                <c:pt idx="271">
                  <c:v>0.0507</c:v>
                </c:pt>
                <c:pt idx="272">
                  <c:v>0.0522</c:v>
                </c:pt>
                <c:pt idx="273">
                  <c:v>0.052</c:v>
                </c:pt>
                <c:pt idx="274">
                  <c:v>0.0542</c:v>
                </c:pt>
                <c:pt idx="275">
                  <c:v>0.053</c:v>
                </c:pt>
                <c:pt idx="276">
                  <c:v>0.0545</c:v>
                </c:pt>
                <c:pt idx="277">
                  <c:v>0.0573</c:v>
                </c:pt>
                <c:pt idx="278">
                  <c:v>0.0585</c:v>
                </c:pt>
                <c:pt idx="279">
                  <c:v>0.0602</c:v>
                </c:pt>
                <c:pt idx="280">
                  <c:v>0.0627</c:v>
                </c:pt>
                <c:pt idx="281">
                  <c:v>0.0653</c:v>
                </c:pt>
                <c:pt idx="282">
                  <c:v>0.0654</c:v>
                </c:pt>
                <c:pt idx="283">
                  <c:v>0.065</c:v>
                </c:pt>
                <c:pt idx="284">
                  <c:v>0.0652</c:v>
                </c:pt>
                <c:pt idx="285">
                  <c:v>0.0651</c:v>
                </c:pt>
                <c:pt idx="286">
                  <c:v>0.0651</c:v>
                </c:pt>
                <c:pt idx="287">
                  <c:v>0.064</c:v>
                </c:pt>
                <c:pt idx="288">
                  <c:v>0.0598</c:v>
                </c:pt>
                <c:pt idx="289">
                  <c:v>0.0549</c:v>
                </c:pt>
                <c:pt idx="290">
                  <c:v>0.0531</c:v>
                </c:pt>
                <c:pt idx="291">
                  <c:v>0.048</c:v>
                </c:pt>
                <c:pt idx="292">
                  <c:v>0.0421</c:v>
                </c:pt>
                <c:pt idx="293">
                  <c:v>0.0397</c:v>
                </c:pt>
                <c:pt idx="294">
                  <c:v>0.0377</c:v>
                </c:pt>
                <c:pt idx="295">
                  <c:v>0.0365</c:v>
                </c:pt>
                <c:pt idx="296">
                  <c:v>0.0307</c:v>
                </c:pt>
                <c:pt idx="297">
                  <c:v>0.0249</c:v>
                </c:pt>
                <c:pt idx="298">
                  <c:v>0.0209</c:v>
                </c:pt>
                <c:pt idx="299">
                  <c:v>0.0182</c:v>
                </c:pt>
                <c:pt idx="300">
                  <c:v>0.0173</c:v>
                </c:pt>
                <c:pt idx="301">
                  <c:v>0.0174</c:v>
                </c:pt>
                <c:pt idx="302">
                  <c:v>0.0173</c:v>
                </c:pt>
                <c:pt idx="303">
                  <c:v>0.0175</c:v>
                </c:pt>
                <c:pt idx="304">
                  <c:v>0.0175</c:v>
                </c:pt>
                <c:pt idx="305">
                  <c:v>0.0175</c:v>
                </c:pt>
                <c:pt idx="306">
                  <c:v>0.0173</c:v>
                </c:pt>
                <c:pt idx="307">
                  <c:v>0.0174</c:v>
                </c:pt>
                <c:pt idx="308">
                  <c:v>0.0175</c:v>
                </c:pt>
                <c:pt idx="309">
                  <c:v>0.0175</c:v>
                </c:pt>
                <c:pt idx="310">
                  <c:v>0.0134</c:v>
                </c:pt>
                <c:pt idx="311">
                  <c:v>0.0124</c:v>
                </c:pt>
                <c:pt idx="312">
                  <c:v>0.0124</c:v>
                </c:pt>
                <c:pt idx="313">
                  <c:v>0.0126</c:v>
                </c:pt>
                <c:pt idx="314">
                  <c:v>0.0125</c:v>
                </c:pt>
                <c:pt idx="315">
                  <c:v>0.0126</c:v>
                </c:pt>
                <c:pt idx="316">
                  <c:v>0.0126</c:v>
                </c:pt>
                <c:pt idx="317">
                  <c:v>0.0122</c:v>
                </c:pt>
                <c:pt idx="318">
                  <c:v>0.0101</c:v>
                </c:pt>
                <c:pt idx="319">
                  <c:v>0.0103</c:v>
                </c:pt>
                <c:pt idx="320">
                  <c:v>0.0101</c:v>
                </c:pt>
                <c:pt idx="321">
                  <c:v>0.0101</c:v>
                </c:pt>
                <c:pt idx="322">
                  <c:v>0.01</c:v>
                </c:pt>
                <c:pt idx="323">
                  <c:v>0.0098</c:v>
                </c:pt>
                <c:pt idx="324">
                  <c:v>0.01</c:v>
                </c:pt>
                <c:pt idx="325">
                  <c:v>0.0101</c:v>
                </c:pt>
                <c:pt idx="326">
                  <c:v>0.01</c:v>
                </c:pt>
                <c:pt idx="327">
                  <c:v>0.01</c:v>
                </c:pt>
                <c:pt idx="328">
                  <c:v>0.01</c:v>
                </c:pt>
                <c:pt idx="329">
                  <c:v>0.0103</c:v>
                </c:pt>
                <c:pt idx="330">
                  <c:v>0.0126</c:v>
                </c:pt>
                <c:pt idx="331">
                  <c:v>0.0143</c:v>
                </c:pt>
                <c:pt idx="332">
                  <c:v>0.0161</c:v>
                </c:pt>
                <c:pt idx="333">
                  <c:v>0.0176</c:v>
                </c:pt>
                <c:pt idx="334">
                  <c:v>0.0193</c:v>
                </c:pt>
                <c:pt idx="335">
                  <c:v>0.0216</c:v>
                </c:pt>
                <c:pt idx="336">
                  <c:v>0.0228</c:v>
                </c:pt>
                <c:pt idx="337">
                  <c:v>0.025</c:v>
                </c:pt>
                <c:pt idx="338">
                  <c:v>0.0263</c:v>
                </c:pt>
                <c:pt idx="339">
                  <c:v>0.0279</c:v>
                </c:pt>
                <c:pt idx="340">
                  <c:v>0.03</c:v>
                </c:pt>
                <c:pt idx="341">
                  <c:v>0.0304</c:v>
                </c:pt>
                <c:pt idx="342">
                  <c:v>0.0326</c:v>
                </c:pt>
                <c:pt idx="343">
                  <c:v>0.035</c:v>
                </c:pt>
                <c:pt idx="344">
                  <c:v>0.0362</c:v>
                </c:pt>
                <c:pt idx="345">
                  <c:v>0.0378</c:v>
                </c:pt>
                <c:pt idx="346">
                  <c:v>0.04</c:v>
                </c:pt>
                <c:pt idx="347">
                  <c:v>0.0416</c:v>
                </c:pt>
                <c:pt idx="348">
                  <c:v>0.0429</c:v>
                </c:pt>
                <c:pt idx="349">
                  <c:v>0.0449</c:v>
                </c:pt>
                <c:pt idx="350">
                  <c:v>0.0459</c:v>
                </c:pt>
                <c:pt idx="351">
                  <c:v>0.0479</c:v>
                </c:pt>
                <c:pt idx="352">
                  <c:v>0.0494</c:v>
                </c:pt>
                <c:pt idx="353">
                  <c:v>0.0499</c:v>
                </c:pt>
                <c:pt idx="354">
                  <c:v>0.0524</c:v>
                </c:pt>
                <c:pt idx="355">
                  <c:v>0.0525</c:v>
                </c:pt>
                <c:pt idx="356">
                  <c:v>0.0525</c:v>
                </c:pt>
                <c:pt idx="357">
                  <c:v>0.0525</c:v>
                </c:pt>
                <c:pt idx="358">
                  <c:v>0.0525</c:v>
                </c:pt>
                <c:pt idx="359">
                  <c:v>0.0524</c:v>
                </c:pt>
                <c:pt idx="360">
                  <c:v>0.0525</c:v>
                </c:pt>
                <c:pt idx="361">
                  <c:v>0.0526</c:v>
                </c:pt>
                <c:pt idx="362">
                  <c:v>0.0526</c:v>
                </c:pt>
                <c:pt idx="363">
                  <c:v>0.0525</c:v>
                </c:pt>
                <c:pt idx="364">
                  <c:v>0.0525</c:v>
                </c:pt>
                <c:pt idx="365">
                  <c:v>0.0525</c:v>
                </c:pt>
                <c:pt idx="366">
                  <c:v>0.0526</c:v>
                </c:pt>
                <c:pt idx="367">
                  <c:v>0.0502</c:v>
                </c:pt>
                <c:pt idx="368">
                  <c:v>0.0494</c:v>
                </c:pt>
                <c:pt idx="369">
                  <c:v>0.0476</c:v>
                </c:pt>
                <c:pt idx="370">
                  <c:v>0.0449</c:v>
                </c:pt>
                <c:pt idx="371">
                  <c:v>0.0424</c:v>
                </c:pt>
                <c:pt idx="372">
                  <c:v>0.0394</c:v>
                </c:pt>
                <c:pt idx="373">
                  <c:v>0.0298</c:v>
                </c:pt>
                <c:pt idx="374">
                  <c:v>0.0261</c:v>
                </c:pt>
                <c:pt idx="375">
                  <c:v>0.0228</c:v>
                </c:pt>
                <c:pt idx="376">
                  <c:v>0.0198</c:v>
                </c:pt>
                <c:pt idx="377">
                  <c:v>0.02</c:v>
                </c:pt>
                <c:pt idx="378">
                  <c:v>0.0201</c:v>
                </c:pt>
                <c:pt idx="379">
                  <c:v>0.02</c:v>
                </c:pt>
                <c:pt idx="380">
                  <c:v>0.0181</c:v>
                </c:pt>
                <c:pt idx="381">
                  <c:v>0.0097</c:v>
                </c:pt>
                <c:pt idx="382">
                  <c:v>0.0039</c:v>
                </c:pt>
                <c:pt idx="383">
                  <c:v>0.0016</c:v>
                </c:pt>
                <c:pt idx="384">
                  <c:v>0.0015</c:v>
                </c:pt>
                <c:pt idx="385">
                  <c:v>0.0022</c:v>
                </c:pt>
                <c:pt idx="386">
                  <c:v>0.0018</c:v>
                </c:pt>
                <c:pt idx="387">
                  <c:v>0.0015</c:v>
                </c:pt>
                <c:pt idx="388">
                  <c:v>0.0018</c:v>
                </c:pt>
                <c:pt idx="389">
                  <c:v>0.0021</c:v>
                </c:pt>
                <c:pt idx="390">
                  <c:v>0.0016</c:v>
                </c:pt>
                <c:pt idx="391">
                  <c:v>0.0016</c:v>
                </c:pt>
                <c:pt idx="392">
                  <c:v>0.0015</c:v>
                </c:pt>
                <c:pt idx="393">
                  <c:v>0.0012</c:v>
                </c:pt>
                <c:pt idx="394">
                  <c:v>0.0012</c:v>
                </c:pt>
                <c:pt idx="395">
                  <c:v>0.0012</c:v>
                </c:pt>
                <c:pt idx="396">
                  <c:v>0.0011</c:v>
                </c:pt>
                <c:pt idx="397">
                  <c:v>0.0013</c:v>
                </c:pt>
                <c:pt idx="398">
                  <c:v>0.0016</c:v>
                </c:pt>
                <c:pt idx="399">
                  <c:v>0.002</c:v>
                </c:pt>
                <c:pt idx="400">
                  <c:v>0.002</c:v>
                </c:pt>
                <c:pt idx="401">
                  <c:v>0.0018</c:v>
                </c:pt>
                <c:pt idx="402">
                  <c:v>0.0018</c:v>
                </c:pt>
                <c:pt idx="403">
                  <c:v>0.0019</c:v>
                </c:pt>
                <c:pt idx="404">
                  <c:v>0.0019</c:v>
                </c:pt>
                <c:pt idx="405">
                  <c:v>0.0019</c:v>
                </c:pt>
                <c:pt idx="406">
                  <c:v>0.0019</c:v>
                </c:pt>
                <c:pt idx="407">
                  <c:v>0.0018</c:v>
                </c:pt>
                <c:pt idx="408">
                  <c:v>0.0017</c:v>
                </c:pt>
                <c:pt idx="409">
                  <c:v>0.0016</c:v>
                </c:pt>
                <c:pt idx="410">
                  <c:v>0.0014</c:v>
                </c:pt>
                <c:pt idx="411">
                  <c:v>0.001</c:v>
                </c:pt>
                <c:pt idx="412">
                  <c:v>0.0009</c:v>
                </c:pt>
                <c:pt idx="413">
                  <c:v>0.0009</c:v>
                </c:pt>
                <c:pt idx="414">
                  <c:v>0.0007</c:v>
                </c:pt>
                <c:pt idx="415">
                  <c:v>0.001</c:v>
                </c:pt>
                <c:pt idx="416">
                  <c:v>0.0008</c:v>
                </c:pt>
                <c:pt idx="417">
                  <c:v>0.0007</c:v>
                </c:pt>
                <c:pt idx="418">
                  <c:v>0.0008</c:v>
                </c:pt>
                <c:pt idx="419">
                  <c:v>0.0007</c:v>
                </c:pt>
                <c:pt idx="420">
                  <c:v>0.0008</c:v>
                </c:pt>
                <c:pt idx="421">
                  <c:v>0.001</c:v>
                </c:pt>
                <c:pt idx="422">
                  <c:v>0.0013</c:v>
                </c:pt>
                <c:pt idx="423">
                  <c:v>0.0014</c:v>
                </c:pt>
                <c:pt idx="424">
                  <c:v>0.0016</c:v>
                </c:pt>
                <c:pt idx="425">
                  <c:v>0.0016</c:v>
                </c:pt>
                <c:pt idx="426">
                  <c:v>0.0016</c:v>
                </c:pt>
                <c:pt idx="427">
                  <c:v>0.0013</c:v>
                </c:pt>
                <c:pt idx="428">
                  <c:v>0.0014</c:v>
                </c:pt>
                <c:pt idx="429">
                  <c:v>0.0016</c:v>
                </c:pt>
                <c:pt idx="430">
                  <c:v>0.0016</c:v>
                </c:pt>
                <c:pt idx="431">
                  <c:v>0.0016</c:v>
                </c:pt>
                <c:pt idx="432">
                  <c:v>0.0014</c:v>
                </c:pt>
                <c:pt idx="433">
                  <c:v>0.0015</c:v>
                </c:pt>
                <c:pt idx="434">
                  <c:v>0.0014</c:v>
                </c:pt>
                <c:pt idx="435">
                  <c:v>0.0015</c:v>
                </c:pt>
                <c:pt idx="436">
                  <c:v>0.0011</c:v>
                </c:pt>
                <c:pt idx="437">
                  <c:v>0.0009</c:v>
                </c:pt>
                <c:pt idx="438">
                  <c:v>0.0009</c:v>
                </c:pt>
                <c:pt idx="439">
                  <c:v>0.0008</c:v>
                </c:pt>
                <c:pt idx="440">
                  <c:v>0.0008</c:v>
                </c:pt>
                <c:pt idx="441">
                  <c:v>0.0009</c:v>
                </c:pt>
                <c:pt idx="442">
                  <c:v>0.0008</c:v>
                </c:pt>
                <c:pt idx="443">
                  <c:v>0.0009</c:v>
                </c:pt>
                <c:pt idx="444">
                  <c:v>0.0007</c:v>
                </c:pt>
                <c:pt idx="445">
                  <c:v>0.0007</c:v>
                </c:pt>
                <c:pt idx="446">
                  <c:v>0.0008</c:v>
                </c:pt>
                <c:pt idx="447">
                  <c:v>0.0009</c:v>
                </c:pt>
                <c:pt idx="448">
                  <c:v>0.0009</c:v>
                </c:pt>
                <c:pt idx="449">
                  <c:v>0.001</c:v>
                </c:pt>
                <c:pt idx="450">
                  <c:v>0.0009</c:v>
                </c:pt>
                <c:pt idx="451">
                  <c:v>0.0009</c:v>
                </c:pt>
                <c:pt idx="452">
                  <c:v>0.0009</c:v>
                </c:pt>
                <c:pt idx="453">
                  <c:v>0.0009</c:v>
                </c:pt>
                <c:pt idx="454">
                  <c:v>0.0009</c:v>
                </c:pt>
                <c:pt idx="455">
                  <c:v>0.0012</c:v>
                </c:pt>
                <c:pt idx="456">
                  <c:v>0.0011</c:v>
                </c:pt>
                <c:pt idx="457">
                  <c:v>0.0011</c:v>
                </c:pt>
                <c:pt idx="458">
                  <c:v>0.0011</c:v>
                </c:pt>
                <c:pt idx="459">
                  <c:v>0.0012</c:v>
                </c:pt>
                <c:pt idx="460">
                  <c:v>0.0012</c:v>
                </c:pt>
                <c:pt idx="461">
                  <c:v>0.0013</c:v>
                </c:pt>
                <c:pt idx="462">
                  <c:v>0.0013</c:v>
                </c:pt>
                <c:pt idx="463">
                  <c:v>0.0014</c:v>
                </c:pt>
                <c:pt idx="464">
                  <c:v>0.0014</c:v>
                </c:pt>
                <c:pt idx="465">
                  <c:v>0.0012</c:v>
                </c:pt>
                <c:pt idx="466">
                  <c:v>0.0012</c:v>
                </c:pt>
                <c:pt idx="467">
                  <c:v>0.0024</c:v>
                </c:pt>
                <c:pt idx="468">
                  <c:v>0.0034</c:v>
                </c:pt>
                <c:pt idx="469">
                  <c:v>0.0038</c:v>
                </c:pt>
                <c:pt idx="470">
                  <c:v>0.0036</c:v>
                </c:pt>
                <c:pt idx="471">
                  <c:v>0.0037</c:v>
                </c:pt>
                <c:pt idx="472">
                  <c:v>0.0037</c:v>
                </c:pt>
                <c:pt idx="473">
                  <c:v>0.0038</c:v>
                </c:pt>
                <c:pt idx="474">
                  <c:v>0.0039</c:v>
                </c:pt>
                <c:pt idx="475">
                  <c:v>0.004</c:v>
                </c:pt>
                <c:pt idx="476">
                  <c:v>0.004</c:v>
                </c:pt>
                <c:pt idx="477">
                  <c:v>0.004</c:v>
                </c:pt>
                <c:pt idx="478">
                  <c:v>0.0041</c:v>
                </c:pt>
                <c:pt idx="479">
                  <c:v>0.0054</c:v>
                </c:pt>
                <c:pt idx="480">
                  <c:v>0.0065</c:v>
                </c:pt>
                <c:pt idx="481">
                  <c:v>0.0066</c:v>
                </c:pt>
                <c:pt idx="482">
                  <c:v>0.0079</c:v>
                </c:pt>
                <c:pt idx="483">
                  <c:v>0.009</c:v>
                </c:pt>
                <c:pt idx="484">
                  <c:v>0.0091</c:v>
                </c:pt>
                <c:pt idx="485">
                  <c:v>0.0116</c:v>
                </c:pt>
                <c:pt idx="486">
                  <c:v>0.0116</c:v>
                </c:pt>
                <c:pt idx="487">
                  <c:v>0.0116</c:v>
                </c:pt>
                <c:pt idx="488">
                  <c:v>0.0116</c:v>
                </c:pt>
                <c:pt idx="489">
                  <c:v>0.0116</c:v>
                </c:pt>
                <c:pt idx="490">
                  <c:v>0.0116</c:v>
                </c:pt>
                <c:pt idx="491">
                  <c:v>0.0116</c:v>
                </c:pt>
              </c:numCache>
            </c:numRef>
          </c:val>
          <c:smooth val="0"/>
        </c:ser>
        <c:ser>
          <c:idx val="1"/>
          <c:order val="1"/>
          <c:tx>
            <c:v>2yr UST</c:v>
          </c:tx>
          <c:marker>
            <c:symbol val="none"/>
          </c:marker>
          <c:cat>
            <c:strRef>
              <c:f>RelValue!$B$184:$B$675</c:f>
              <c:strCache>
                <c:ptCount val="481"/>
                <c:pt idx="0">
                  <c:v>77</c:v>
                </c:pt>
                <c:pt idx="12">
                  <c:v>78</c:v>
                </c:pt>
                <c:pt idx="24">
                  <c:v>79</c:v>
                </c:pt>
                <c:pt idx="36">
                  <c:v>80</c:v>
                </c:pt>
                <c:pt idx="48">
                  <c:v>81</c:v>
                </c:pt>
                <c:pt idx="60">
                  <c:v>82</c:v>
                </c:pt>
                <c:pt idx="72">
                  <c:v>83</c:v>
                </c:pt>
                <c:pt idx="84">
                  <c:v>84</c:v>
                </c:pt>
                <c:pt idx="96">
                  <c:v>85</c:v>
                </c:pt>
                <c:pt idx="108">
                  <c:v>86</c:v>
                </c:pt>
                <c:pt idx="120">
                  <c:v>87</c:v>
                </c:pt>
                <c:pt idx="132">
                  <c:v>88</c:v>
                </c:pt>
                <c:pt idx="144">
                  <c:v>89</c:v>
                </c:pt>
                <c:pt idx="156">
                  <c:v>90</c:v>
                </c:pt>
                <c:pt idx="168">
                  <c:v>91</c:v>
                </c:pt>
                <c:pt idx="180">
                  <c:v>92</c:v>
                </c:pt>
                <c:pt idx="192">
                  <c:v>93</c:v>
                </c:pt>
                <c:pt idx="204">
                  <c:v>94</c:v>
                </c:pt>
                <c:pt idx="216">
                  <c:v>95</c:v>
                </c:pt>
                <c:pt idx="228">
                  <c:v>96</c:v>
                </c:pt>
                <c:pt idx="240">
                  <c:v>97</c:v>
                </c:pt>
                <c:pt idx="252">
                  <c:v>98</c:v>
                </c:pt>
                <c:pt idx="264">
                  <c:v>99</c:v>
                </c:pt>
                <c:pt idx="276">
                  <c:v>00</c:v>
                </c:pt>
                <c:pt idx="288">
                  <c:v>01</c:v>
                </c:pt>
                <c:pt idx="300">
                  <c:v>02</c:v>
                </c:pt>
                <c:pt idx="312">
                  <c:v>03</c:v>
                </c:pt>
                <c:pt idx="324">
                  <c:v>04</c:v>
                </c:pt>
                <c:pt idx="336">
                  <c:v>05</c:v>
                </c:pt>
                <c:pt idx="348">
                  <c:v>06</c:v>
                </c:pt>
                <c:pt idx="360">
                  <c:v>07</c:v>
                </c:pt>
                <c:pt idx="372">
                  <c:v>08</c:v>
                </c:pt>
                <c:pt idx="384">
                  <c:v>09</c:v>
                </c:pt>
                <c:pt idx="396">
                  <c:v>10</c:v>
                </c:pt>
                <c:pt idx="408">
                  <c:v>11</c:v>
                </c:pt>
                <c:pt idx="420">
                  <c:v>12</c:v>
                </c:pt>
                <c:pt idx="432">
                  <c:v>13</c:v>
                </c:pt>
                <c:pt idx="444">
                  <c:v>14</c:v>
                </c:pt>
                <c:pt idx="456">
                  <c:v>15</c:v>
                </c:pt>
                <c:pt idx="468">
                  <c:v>16</c:v>
                </c:pt>
                <c:pt idx="480">
                  <c:v>17</c:v>
                </c:pt>
              </c:strCache>
            </c:strRef>
          </c:cat>
          <c:val>
            <c:numRef>
              <c:f>RelValue!$D$184:$D$675</c:f>
              <c:numCache>
                <c:formatCode>0.00%</c:formatCode>
                <c:ptCount val="492"/>
                <c:pt idx="0">
                  <c:v>0.059</c:v>
                </c:pt>
                <c:pt idx="1">
                  <c:v>0.0609</c:v>
                </c:pt>
                <c:pt idx="2">
                  <c:v>0.0609</c:v>
                </c:pt>
                <c:pt idx="3">
                  <c:v>0.0596</c:v>
                </c:pt>
                <c:pt idx="4">
                  <c:v>0.0625</c:v>
                </c:pt>
                <c:pt idx="5">
                  <c:v>0.0613</c:v>
                </c:pt>
                <c:pt idx="6">
                  <c:v>0.0627</c:v>
                </c:pt>
                <c:pt idx="7">
                  <c:v>0.0661</c:v>
                </c:pt>
                <c:pt idx="8">
                  <c:v>0.0671</c:v>
                </c:pt>
                <c:pt idx="9">
                  <c:v>0.0711</c:v>
                </c:pt>
                <c:pt idx="10">
                  <c:v>0.0714</c:v>
                </c:pt>
                <c:pt idx="11">
                  <c:v>0.0718</c:v>
                </c:pt>
                <c:pt idx="12">
                  <c:v>0.0749</c:v>
                </c:pt>
                <c:pt idx="13">
                  <c:v>0.0757</c:v>
                </c:pt>
                <c:pt idx="14">
                  <c:v>0.0758</c:v>
                </c:pt>
                <c:pt idx="15">
                  <c:v>0.0774</c:v>
                </c:pt>
                <c:pt idx="16">
                  <c:v>0.0801</c:v>
                </c:pt>
                <c:pt idx="17">
                  <c:v>0.0824</c:v>
                </c:pt>
                <c:pt idx="18">
                  <c:v>0.0849</c:v>
                </c:pt>
                <c:pt idx="19">
                  <c:v>0.0837</c:v>
                </c:pt>
                <c:pt idx="20">
                  <c:v>0.0857</c:v>
                </c:pt>
                <c:pt idx="21">
                  <c:v>0.0885</c:v>
                </c:pt>
                <c:pt idx="22">
                  <c:v>0.0942</c:v>
                </c:pt>
                <c:pt idx="23">
                  <c:v>0.0972</c:v>
                </c:pt>
                <c:pt idx="24">
                  <c:v>0.0986</c:v>
                </c:pt>
                <c:pt idx="25">
                  <c:v>0.0972</c:v>
                </c:pt>
                <c:pt idx="26">
                  <c:v>0.0979</c:v>
                </c:pt>
                <c:pt idx="27">
                  <c:v>0.0978</c:v>
                </c:pt>
                <c:pt idx="28">
                  <c:v>0.0978</c:v>
                </c:pt>
                <c:pt idx="29">
                  <c:v>0.0922</c:v>
                </c:pt>
                <c:pt idx="30">
                  <c:v>0.0914</c:v>
                </c:pt>
                <c:pt idx="31">
                  <c:v>0.0946</c:v>
                </c:pt>
                <c:pt idx="32">
                  <c:v>0.1006</c:v>
                </c:pt>
                <c:pt idx="33">
                  <c:v>0.1149</c:v>
                </c:pt>
                <c:pt idx="34">
                  <c:v>0.1181</c:v>
                </c:pt>
                <c:pt idx="35">
                  <c:v>0.1139</c:v>
                </c:pt>
                <c:pt idx="36">
                  <c:v>0.115</c:v>
                </c:pt>
                <c:pt idx="37">
                  <c:v>0.1342</c:v>
                </c:pt>
                <c:pt idx="38">
                  <c:v>0.1488</c:v>
                </c:pt>
                <c:pt idx="39">
                  <c:v>0.125</c:v>
                </c:pt>
                <c:pt idx="40">
                  <c:v>0.0945</c:v>
                </c:pt>
                <c:pt idx="41">
                  <c:v>0.0873</c:v>
                </c:pt>
                <c:pt idx="42">
                  <c:v>0.0903</c:v>
                </c:pt>
                <c:pt idx="43">
                  <c:v>0.1053</c:v>
                </c:pt>
                <c:pt idx="44">
                  <c:v>0.1157</c:v>
                </c:pt>
                <c:pt idx="45">
                  <c:v>0.1209</c:v>
                </c:pt>
                <c:pt idx="46">
                  <c:v>0.1351</c:v>
                </c:pt>
                <c:pt idx="47">
                  <c:v>0.1408</c:v>
                </c:pt>
                <c:pt idx="48">
                  <c:v>0.1326</c:v>
                </c:pt>
                <c:pt idx="49">
                  <c:v>0.1392</c:v>
                </c:pt>
                <c:pt idx="50">
                  <c:v>0.1357</c:v>
                </c:pt>
                <c:pt idx="51">
                  <c:v>0.1415</c:v>
                </c:pt>
                <c:pt idx="52">
                  <c:v>0.1546</c:v>
                </c:pt>
                <c:pt idx="53">
                  <c:v>0.1451</c:v>
                </c:pt>
                <c:pt idx="54">
                  <c:v>0.1535</c:v>
                </c:pt>
                <c:pt idx="55">
                  <c:v>0.1628</c:v>
                </c:pt>
                <c:pt idx="56">
                  <c:v>0.1646</c:v>
                </c:pt>
                <c:pt idx="57">
                  <c:v>0.1554</c:v>
                </c:pt>
                <c:pt idx="58">
                  <c:v>0.1288</c:v>
                </c:pt>
                <c:pt idx="59">
                  <c:v>0.1329</c:v>
                </c:pt>
                <c:pt idx="60">
                  <c:v>0.1457</c:v>
                </c:pt>
                <c:pt idx="61">
                  <c:v>0.1482</c:v>
                </c:pt>
                <c:pt idx="62">
                  <c:v>0.1419</c:v>
                </c:pt>
                <c:pt idx="63">
                  <c:v>0.142</c:v>
                </c:pt>
                <c:pt idx="64">
                  <c:v>0.1378</c:v>
                </c:pt>
                <c:pt idx="65">
                  <c:v>0.1447</c:v>
                </c:pt>
                <c:pt idx="66">
                  <c:v>0.138</c:v>
                </c:pt>
                <c:pt idx="67">
                  <c:v>0.1232</c:v>
                </c:pt>
                <c:pt idx="68">
                  <c:v>0.1178</c:v>
                </c:pt>
                <c:pt idx="69">
                  <c:v>0.1019</c:v>
                </c:pt>
                <c:pt idx="70">
                  <c:v>0.098</c:v>
                </c:pt>
                <c:pt idx="71">
                  <c:v>0.0966</c:v>
                </c:pt>
                <c:pt idx="72">
                  <c:v>0.0933</c:v>
                </c:pt>
                <c:pt idx="73">
                  <c:v>0.0964</c:v>
                </c:pt>
                <c:pt idx="74">
                  <c:v>0.0966</c:v>
                </c:pt>
                <c:pt idx="75">
                  <c:v>0.0957</c:v>
                </c:pt>
                <c:pt idx="76">
                  <c:v>0.0949</c:v>
                </c:pt>
                <c:pt idx="77">
                  <c:v>0.1018</c:v>
                </c:pt>
                <c:pt idx="78">
                  <c:v>0.1069</c:v>
                </c:pt>
                <c:pt idx="79">
                  <c:v>0.1107</c:v>
                </c:pt>
                <c:pt idx="80">
                  <c:v>0.1079</c:v>
                </c:pt>
                <c:pt idx="81">
                  <c:v>0.1057</c:v>
                </c:pt>
                <c:pt idx="82">
                  <c:v>0.1066</c:v>
                </c:pt>
                <c:pt idx="83">
                  <c:v>0.1084</c:v>
                </c:pt>
                <c:pt idx="84">
                  <c:v>0.1064</c:v>
                </c:pt>
                <c:pt idx="85">
                  <c:v>0.1079</c:v>
                </c:pt>
                <c:pt idx="86">
                  <c:v>0.1131</c:v>
                </c:pt>
                <c:pt idx="87">
                  <c:v>0.1169</c:v>
                </c:pt>
                <c:pt idx="88">
                  <c:v>0.1247</c:v>
                </c:pt>
                <c:pt idx="89">
                  <c:v>0.1291</c:v>
                </c:pt>
                <c:pt idx="90">
                  <c:v>0.1288</c:v>
                </c:pt>
                <c:pt idx="91">
                  <c:v>0.1243</c:v>
                </c:pt>
                <c:pt idx="92">
                  <c:v>0.122</c:v>
                </c:pt>
                <c:pt idx="93">
                  <c:v>0.116</c:v>
                </c:pt>
                <c:pt idx="94">
                  <c:v>0.1065</c:v>
                </c:pt>
                <c:pt idx="95">
                  <c:v>0.1018</c:v>
                </c:pt>
                <c:pt idx="96">
                  <c:v>0.0993</c:v>
                </c:pt>
                <c:pt idx="97">
                  <c:v>0.1017</c:v>
                </c:pt>
                <c:pt idx="98">
                  <c:v>0.1071</c:v>
                </c:pt>
                <c:pt idx="99">
                  <c:v>0.1009</c:v>
                </c:pt>
                <c:pt idx="100">
                  <c:v>0.0939</c:v>
                </c:pt>
                <c:pt idx="101">
                  <c:v>0.0869</c:v>
                </c:pt>
                <c:pt idx="102">
                  <c:v>0.0877</c:v>
                </c:pt>
                <c:pt idx="103">
                  <c:v>0.0894</c:v>
                </c:pt>
                <c:pt idx="104">
                  <c:v>0.0898</c:v>
                </c:pt>
                <c:pt idx="105">
                  <c:v>0.0886</c:v>
                </c:pt>
                <c:pt idx="106">
                  <c:v>0.0858</c:v>
                </c:pt>
                <c:pt idx="107">
                  <c:v>0.0815</c:v>
                </c:pt>
                <c:pt idx="108">
                  <c:v>0.0814</c:v>
                </c:pt>
                <c:pt idx="109">
                  <c:v>0.0797</c:v>
                </c:pt>
                <c:pt idx="110">
                  <c:v>0.0721</c:v>
                </c:pt>
                <c:pt idx="111">
                  <c:v>0.067</c:v>
                </c:pt>
                <c:pt idx="112">
                  <c:v>0.0707</c:v>
                </c:pt>
                <c:pt idx="113">
                  <c:v>0.0718</c:v>
                </c:pt>
                <c:pt idx="114">
                  <c:v>0.0667</c:v>
                </c:pt>
                <c:pt idx="115">
                  <c:v>0.0633</c:v>
                </c:pt>
                <c:pt idx="116">
                  <c:v>0.0635</c:v>
                </c:pt>
                <c:pt idx="117">
                  <c:v>0.0628</c:v>
                </c:pt>
                <c:pt idx="118">
                  <c:v>0.0628</c:v>
                </c:pt>
                <c:pt idx="119">
                  <c:v>0.0627</c:v>
                </c:pt>
                <c:pt idx="120">
                  <c:v>0.0623</c:v>
                </c:pt>
                <c:pt idx="121">
                  <c:v>0.064</c:v>
                </c:pt>
                <c:pt idx="122">
                  <c:v>0.0642</c:v>
                </c:pt>
                <c:pt idx="123">
                  <c:v>0.0702</c:v>
                </c:pt>
                <c:pt idx="124">
                  <c:v>0.0776</c:v>
                </c:pt>
                <c:pt idx="125">
                  <c:v>0.0757</c:v>
                </c:pt>
                <c:pt idx="126">
                  <c:v>0.0744</c:v>
                </c:pt>
                <c:pt idx="127">
                  <c:v>0.0775</c:v>
                </c:pt>
                <c:pt idx="128">
                  <c:v>0.0834</c:v>
                </c:pt>
                <c:pt idx="129">
                  <c:v>0.084</c:v>
                </c:pt>
                <c:pt idx="130">
                  <c:v>0.0769</c:v>
                </c:pt>
                <c:pt idx="131">
                  <c:v>0.0786</c:v>
                </c:pt>
                <c:pt idx="132">
                  <c:v>0.0763</c:v>
                </c:pt>
                <c:pt idx="133">
                  <c:v>0.0718</c:v>
                </c:pt>
                <c:pt idx="134">
                  <c:v>0.0727</c:v>
                </c:pt>
                <c:pt idx="135">
                  <c:v>0.0759</c:v>
                </c:pt>
                <c:pt idx="136">
                  <c:v>0.08</c:v>
                </c:pt>
                <c:pt idx="137">
                  <c:v>0.0803</c:v>
                </c:pt>
                <c:pt idx="138">
                  <c:v>0.0828</c:v>
                </c:pt>
                <c:pt idx="139">
                  <c:v>0.0863</c:v>
                </c:pt>
                <c:pt idx="140">
                  <c:v>0.0846</c:v>
                </c:pt>
                <c:pt idx="141">
                  <c:v>0.0835</c:v>
                </c:pt>
                <c:pt idx="142">
                  <c:v>0.0867</c:v>
                </c:pt>
                <c:pt idx="143">
                  <c:v>0.0909</c:v>
                </c:pt>
                <c:pt idx="144">
                  <c:v>0.0918</c:v>
                </c:pt>
                <c:pt idx="145">
                  <c:v>0.0937</c:v>
                </c:pt>
                <c:pt idx="146">
                  <c:v>0.0968</c:v>
                </c:pt>
                <c:pt idx="147">
                  <c:v>0.0945</c:v>
                </c:pt>
                <c:pt idx="148">
                  <c:v>0.0902</c:v>
                </c:pt>
                <c:pt idx="149">
                  <c:v>0.0841</c:v>
                </c:pt>
                <c:pt idx="150">
                  <c:v>0.0782</c:v>
                </c:pt>
                <c:pt idx="151">
                  <c:v>0.0814</c:v>
                </c:pt>
                <c:pt idx="152">
                  <c:v>0.0828</c:v>
                </c:pt>
                <c:pt idx="153">
                  <c:v>0.0798</c:v>
                </c:pt>
                <c:pt idx="154">
                  <c:v>0.078</c:v>
                </c:pt>
                <c:pt idx="155">
                  <c:v>0.0778</c:v>
                </c:pt>
                <c:pt idx="156">
                  <c:v>0.0809</c:v>
                </c:pt>
                <c:pt idx="157">
                  <c:v>0.0837</c:v>
                </c:pt>
                <c:pt idx="158">
                  <c:v>0.0863</c:v>
                </c:pt>
                <c:pt idx="159">
                  <c:v>0.0872</c:v>
                </c:pt>
                <c:pt idx="160">
                  <c:v>0.0864</c:v>
                </c:pt>
                <c:pt idx="161">
                  <c:v>0.0835</c:v>
                </c:pt>
                <c:pt idx="162">
                  <c:v>0.0816</c:v>
                </c:pt>
                <c:pt idx="163">
                  <c:v>0.0806</c:v>
                </c:pt>
                <c:pt idx="164">
                  <c:v>0.0808</c:v>
                </c:pt>
                <c:pt idx="165">
                  <c:v>0.0788</c:v>
                </c:pt>
                <c:pt idx="166">
                  <c:v>0.076</c:v>
                </c:pt>
                <c:pt idx="167">
                  <c:v>0.0731</c:v>
                </c:pt>
                <c:pt idx="168">
                  <c:v>0.0713</c:v>
                </c:pt>
                <c:pt idx="169">
                  <c:v>0.0687</c:v>
                </c:pt>
                <c:pt idx="170">
                  <c:v>0.071</c:v>
                </c:pt>
                <c:pt idx="171">
                  <c:v>0.0695</c:v>
                </c:pt>
                <c:pt idx="172">
                  <c:v>0.0678</c:v>
                </c:pt>
                <c:pt idx="173">
                  <c:v>0.0696</c:v>
                </c:pt>
                <c:pt idx="174">
                  <c:v>0.0692</c:v>
                </c:pt>
                <c:pt idx="175">
                  <c:v>0.0643</c:v>
                </c:pt>
                <c:pt idx="176">
                  <c:v>0.0618</c:v>
                </c:pt>
                <c:pt idx="177">
                  <c:v>0.0591</c:v>
                </c:pt>
                <c:pt idx="178">
                  <c:v>0.0556</c:v>
                </c:pt>
                <c:pt idx="179">
                  <c:v>0.0503</c:v>
                </c:pt>
                <c:pt idx="180">
                  <c:v>0.0496</c:v>
                </c:pt>
                <c:pt idx="181">
                  <c:v>0.0521</c:v>
                </c:pt>
                <c:pt idx="182">
                  <c:v>0.0569</c:v>
                </c:pt>
                <c:pt idx="183">
                  <c:v>0.0534</c:v>
                </c:pt>
                <c:pt idx="184">
                  <c:v>0.0523</c:v>
                </c:pt>
                <c:pt idx="185">
                  <c:v>0.0505</c:v>
                </c:pt>
                <c:pt idx="186">
                  <c:v>0.0436</c:v>
                </c:pt>
                <c:pt idx="187">
                  <c:v>0.0419</c:v>
                </c:pt>
                <c:pt idx="188">
                  <c:v>0.0389</c:v>
                </c:pt>
                <c:pt idx="189">
                  <c:v>0.0408</c:v>
                </c:pt>
                <c:pt idx="190">
                  <c:v>0.0458</c:v>
                </c:pt>
                <c:pt idx="191">
                  <c:v>0.0467</c:v>
                </c:pt>
                <c:pt idx="192">
                  <c:v>0.0439</c:v>
                </c:pt>
                <c:pt idx="193">
                  <c:v>0.041</c:v>
                </c:pt>
                <c:pt idx="194">
                  <c:v>0.0395</c:v>
                </c:pt>
                <c:pt idx="195">
                  <c:v>0.0384</c:v>
                </c:pt>
                <c:pt idx="196">
                  <c:v>0.0398</c:v>
                </c:pt>
                <c:pt idx="197">
                  <c:v>0.0416</c:v>
                </c:pt>
                <c:pt idx="198">
                  <c:v>0.0407</c:v>
                </c:pt>
                <c:pt idx="199">
                  <c:v>0.04</c:v>
                </c:pt>
                <c:pt idx="200">
                  <c:v>0.0385</c:v>
                </c:pt>
                <c:pt idx="201">
                  <c:v>0.0387</c:v>
                </c:pt>
                <c:pt idx="202">
                  <c:v>0.0416</c:v>
                </c:pt>
                <c:pt idx="203">
                  <c:v>0.0421</c:v>
                </c:pt>
                <c:pt idx="204">
                  <c:v>0.0414</c:v>
                </c:pt>
                <c:pt idx="205">
                  <c:v>0.0447</c:v>
                </c:pt>
                <c:pt idx="206">
                  <c:v>0.05</c:v>
                </c:pt>
                <c:pt idx="207">
                  <c:v>0.0555</c:v>
                </c:pt>
                <c:pt idx="208">
                  <c:v>0.0597</c:v>
                </c:pt>
                <c:pt idx="209">
                  <c:v>0.0593</c:v>
                </c:pt>
                <c:pt idx="210">
                  <c:v>0.0613</c:v>
                </c:pt>
                <c:pt idx="211">
                  <c:v>0.0618</c:v>
                </c:pt>
                <c:pt idx="212">
                  <c:v>0.0639</c:v>
                </c:pt>
                <c:pt idx="213">
                  <c:v>0.0673</c:v>
                </c:pt>
                <c:pt idx="214">
                  <c:v>0.0715</c:v>
                </c:pt>
                <c:pt idx="215">
                  <c:v>0.0759</c:v>
                </c:pt>
                <c:pt idx="216">
                  <c:v>0.0751</c:v>
                </c:pt>
                <c:pt idx="217">
                  <c:v>0.0711</c:v>
                </c:pt>
                <c:pt idx="218">
                  <c:v>0.0678</c:v>
                </c:pt>
                <c:pt idx="219">
                  <c:v>0.0657</c:v>
                </c:pt>
                <c:pt idx="220">
                  <c:v>0.0617</c:v>
                </c:pt>
                <c:pt idx="221">
                  <c:v>0.0572</c:v>
                </c:pt>
                <c:pt idx="222">
                  <c:v>0.0578</c:v>
                </c:pt>
                <c:pt idx="223">
                  <c:v>0.0598</c:v>
                </c:pt>
                <c:pt idx="224">
                  <c:v>0.0581</c:v>
                </c:pt>
                <c:pt idx="225">
                  <c:v>0.057</c:v>
                </c:pt>
                <c:pt idx="226">
                  <c:v>0.0548</c:v>
                </c:pt>
                <c:pt idx="227">
                  <c:v>0.0532</c:v>
                </c:pt>
                <c:pt idx="228">
                  <c:v>0.0511</c:v>
                </c:pt>
                <c:pt idx="229">
                  <c:v>0.0503</c:v>
                </c:pt>
                <c:pt idx="230">
                  <c:v>0.0566</c:v>
                </c:pt>
                <c:pt idx="231">
                  <c:v>0.0596</c:v>
                </c:pt>
                <c:pt idx="232">
                  <c:v>0.061</c:v>
                </c:pt>
                <c:pt idx="233">
                  <c:v>0.063</c:v>
                </c:pt>
                <c:pt idx="234">
                  <c:v>0.0627</c:v>
                </c:pt>
                <c:pt idx="235">
                  <c:v>0.0603</c:v>
                </c:pt>
                <c:pt idx="236">
                  <c:v>0.0623</c:v>
                </c:pt>
                <c:pt idx="237">
                  <c:v>0.0591</c:v>
                </c:pt>
                <c:pt idx="238">
                  <c:v>0.057</c:v>
                </c:pt>
                <c:pt idx="239">
                  <c:v>0.0578</c:v>
                </c:pt>
                <c:pt idx="240">
                  <c:v>0.0601</c:v>
                </c:pt>
                <c:pt idx="241">
                  <c:v>0.059</c:v>
                </c:pt>
                <c:pt idx="242">
                  <c:v>0.0622</c:v>
                </c:pt>
                <c:pt idx="243">
                  <c:v>0.0645</c:v>
                </c:pt>
                <c:pt idx="244">
                  <c:v>0.0628</c:v>
                </c:pt>
                <c:pt idx="245">
                  <c:v>0.0609</c:v>
                </c:pt>
                <c:pt idx="246">
                  <c:v>0.0589</c:v>
                </c:pt>
                <c:pt idx="247">
                  <c:v>0.0594</c:v>
                </c:pt>
                <c:pt idx="248">
                  <c:v>0.0588</c:v>
                </c:pt>
                <c:pt idx="249">
                  <c:v>0.0577</c:v>
                </c:pt>
                <c:pt idx="250">
                  <c:v>0.0571</c:v>
                </c:pt>
                <c:pt idx="251">
                  <c:v>0.0572</c:v>
                </c:pt>
                <c:pt idx="252">
                  <c:v>0.0536</c:v>
                </c:pt>
                <c:pt idx="253">
                  <c:v>0.0542</c:v>
                </c:pt>
                <c:pt idx="254">
                  <c:v>0.0556</c:v>
                </c:pt>
                <c:pt idx="255">
                  <c:v>0.0556</c:v>
                </c:pt>
                <c:pt idx="256">
                  <c:v>0.0559</c:v>
                </c:pt>
                <c:pt idx="257">
                  <c:v>0.0552</c:v>
                </c:pt>
                <c:pt idx="258">
                  <c:v>0.0546</c:v>
                </c:pt>
                <c:pt idx="259">
                  <c:v>0.0527</c:v>
                </c:pt>
                <c:pt idx="260">
                  <c:v>0.0467</c:v>
                </c:pt>
                <c:pt idx="261">
                  <c:v>0.0409</c:v>
                </c:pt>
                <c:pt idx="262">
                  <c:v>0.0454</c:v>
                </c:pt>
                <c:pt idx="263">
                  <c:v>0.0451</c:v>
                </c:pt>
                <c:pt idx="264">
                  <c:v>0.0462</c:v>
                </c:pt>
                <c:pt idx="265">
                  <c:v>0.0488</c:v>
                </c:pt>
                <c:pt idx="266">
                  <c:v>0.0505</c:v>
                </c:pt>
                <c:pt idx="267">
                  <c:v>0.0498</c:v>
                </c:pt>
                <c:pt idx="268">
                  <c:v>0.0525</c:v>
                </c:pt>
                <c:pt idx="269">
                  <c:v>0.0562</c:v>
                </c:pt>
                <c:pt idx="270">
                  <c:v>0.0555</c:v>
                </c:pt>
                <c:pt idx="271">
                  <c:v>0.0568</c:v>
                </c:pt>
                <c:pt idx="272">
                  <c:v>0.0566</c:v>
                </c:pt>
                <c:pt idx="273">
                  <c:v>0.0586</c:v>
                </c:pt>
                <c:pt idx="274">
                  <c:v>0.0586</c:v>
                </c:pt>
                <c:pt idx="275">
                  <c:v>0.061</c:v>
                </c:pt>
                <c:pt idx="276">
                  <c:v>0.0644</c:v>
                </c:pt>
                <c:pt idx="277">
                  <c:v>0.0661</c:v>
                </c:pt>
                <c:pt idx="278">
                  <c:v>0.0653</c:v>
                </c:pt>
                <c:pt idx="279">
                  <c:v>0.064</c:v>
                </c:pt>
                <c:pt idx="280">
                  <c:v>0.0681</c:v>
                </c:pt>
                <c:pt idx="281">
                  <c:v>0.0648</c:v>
                </c:pt>
                <c:pt idx="282">
                  <c:v>0.0634</c:v>
                </c:pt>
                <c:pt idx="283">
                  <c:v>0.0623</c:v>
                </c:pt>
                <c:pt idx="284">
                  <c:v>0.0608</c:v>
                </c:pt>
                <c:pt idx="285">
                  <c:v>0.0591</c:v>
                </c:pt>
                <c:pt idx="286">
                  <c:v>0.0588</c:v>
                </c:pt>
                <c:pt idx="287">
                  <c:v>0.0535</c:v>
                </c:pt>
                <c:pt idx="288">
                  <c:v>0.0476</c:v>
                </c:pt>
                <c:pt idx="289">
                  <c:v>0.0466</c:v>
                </c:pt>
                <c:pt idx="290">
                  <c:v>0.0434</c:v>
                </c:pt>
                <c:pt idx="291">
                  <c:v>0.0423</c:v>
                </c:pt>
                <c:pt idx="292">
                  <c:v>0.0426</c:v>
                </c:pt>
                <c:pt idx="293">
                  <c:v>0.0408</c:v>
                </c:pt>
                <c:pt idx="294">
                  <c:v>0.0404</c:v>
                </c:pt>
                <c:pt idx="295">
                  <c:v>0.0376</c:v>
                </c:pt>
                <c:pt idx="296">
                  <c:v>0.0312</c:v>
                </c:pt>
                <c:pt idx="297">
                  <c:v>0.0273</c:v>
                </c:pt>
                <c:pt idx="298">
                  <c:v>0.0278</c:v>
                </c:pt>
                <c:pt idx="299">
                  <c:v>0.0311</c:v>
                </c:pt>
                <c:pt idx="300">
                  <c:v>0.0303</c:v>
                </c:pt>
                <c:pt idx="301">
                  <c:v>0.0302</c:v>
                </c:pt>
                <c:pt idx="302">
                  <c:v>0.0356</c:v>
                </c:pt>
                <c:pt idx="303">
                  <c:v>0.0342</c:v>
                </c:pt>
                <c:pt idx="304">
                  <c:v>0.0326</c:v>
                </c:pt>
                <c:pt idx="305">
                  <c:v>0.0299</c:v>
                </c:pt>
                <c:pt idx="306">
                  <c:v>0.0256</c:v>
                </c:pt>
                <c:pt idx="307">
                  <c:v>0.0213</c:v>
                </c:pt>
                <c:pt idx="308">
                  <c:v>0.02</c:v>
                </c:pt>
                <c:pt idx="309">
                  <c:v>0.0191</c:v>
                </c:pt>
                <c:pt idx="310">
                  <c:v>0.0192</c:v>
                </c:pt>
                <c:pt idx="311">
                  <c:v>0.0184</c:v>
                </c:pt>
                <c:pt idx="312">
                  <c:v>0.0174</c:v>
                </c:pt>
                <c:pt idx="313">
                  <c:v>0.0163</c:v>
                </c:pt>
                <c:pt idx="314">
                  <c:v>0.0157</c:v>
                </c:pt>
                <c:pt idx="315">
                  <c:v>0.0162</c:v>
                </c:pt>
                <c:pt idx="316">
                  <c:v>0.0142</c:v>
                </c:pt>
                <c:pt idx="317">
                  <c:v>0.0123</c:v>
                </c:pt>
                <c:pt idx="318">
                  <c:v>0.0147</c:v>
                </c:pt>
                <c:pt idx="319">
                  <c:v>0.0186</c:v>
                </c:pt>
                <c:pt idx="320">
                  <c:v>0.0171</c:v>
                </c:pt>
                <c:pt idx="321">
                  <c:v>0.0175</c:v>
                </c:pt>
                <c:pt idx="322">
                  <c:v>0.0193</c:v>
                </c:pt>
                <c:pt idx="323">
                  <c:v>0.0191</c:v>
                </c:pt>
                <c:pt idx="324">
                  <c:v>0.0176</c:v>
                </c:pt>
                <c:pt idx="325">
                  <c:v>0.0174</c:v>
                </c:pt>
                <c:pt idx="326">
                  <c:v>0.0158</c:v>
                </c:pt>
                <c:pt idx="327">
                  <c:v>0.0207</c:v>
                </c:pt>
                <c:pt idx="328">
                  <c:v>0.0253</c:v>
                </c:pt>
                <c:pt idx="329">
                  <c:v>0.0276</c:v>
                </c:pt>
                <c:pt idx="330">
                  <c:v>0.0264</c:v>
                </c:pt>
                <c:pt idx="331">
                  <c:v>0.0251</c:v>
                </c:pt>
                <c:pt idx="332">
                  <c:v>0.0253</c:v>
                </c:pt>
                <c:pt idx="333">
                  <c:v>0.0258</c:v>
                </c:pt>
                <c:pt idx="334">
                  <c:v>0.0285</c:v>
                </c:pt>
                <c:pt idx="335">
                  <c:v>0.0301</c:v>
                </c:pt>
                <c:pt idx="336">
                  <c:v>0.0322</c:v>
                </c:pt>
                <c:pt idx="337">
                  <c:v>0.0338</c:v>
                </c:pt>
                <c:pt idx="338">
                  <c:v>0.0373</c:v>
                </c:pt>
                <c:pt idx="339">
                  <c:v>0.0365</c:v>
                </c:pt>
                <c:pt idx="340">
                  <c:v>0.0364</c:v>
                </c:pt>
                <c:pt idx="341">
                  <c:v>0.0364</c:v>
                </c:pt>
                <c:pt idx="342">
                  <c:v>0.0387</c:v>
                </c:pt>
                <c:pt idx="343">
                  <c:v>0.0404</c:v>
                </c:pt>
                <c:pt idx="344">
                  <c:v>0.0395</c:v>
                </c:pt>
                <c:pt idx="345">
                  <c:v>0.0427</c:v>
                </c:pt>
                <c:pt idx="346">
                  <c:v>0.0442</c:v>
                </c:pt>
                <c:pt idx="347">
                  <c:v>0.044</c:v>
                </c:pt>
                <c:pt idx="348">
                  <c:v>0.044</c:v>
                </c:pt>
                <c:pt idx="349">
                  <c:v>0.0467</c:v>
                </c:pt>
                <c:pt idx="350">
                  <c:v>0.0473</c:v>
                </c:pt>
                <c:pt idx="351">
                  <c:v>0.0489</c:v>
                </c:pt>
                <c:pt idx="352">
                  <c:v>0.0497</c:v>
                </c:pt>
                <c:pt idx="353">
                  <c:v>0.0512</c:v>
                </c:pt>
                <c:pt idx="354">
                  <c:v>0.0512</c:v>
                </c:pt>
                <c:pt idx="355">
                  <c:v>0.049</c:v>
                </c:pt>
                <c:pt idx="356">
                  <c:v>0.0477</c:v>
                </c:pt>
                <c:pt idx="357">
                  <c:v>0.048</c:v>
                </c:pt>
                <c:pt idx="358">
                  <c:v>0.0474</c:v>
                </c:pt>
                <c:pt idx="359">
                  <c:v>0.0467</c:v>
                </c:pt>
                <c:pt idx="360">
                  <c:v>0.0488</c:v>
                </c:pt>
                <c:pt idx="361">
                  <c:v>0.0485</c:v>
                </c:pt>
                <c:pt idx="362">
                  <c:v>0.0457</c:v>
                </c:pt>
                <c:pt idx="363">
                  <c:v>0.0467</c:v>
                </c:pt>
                <c:pt idx="364">
                  <c:v>0.0477</c:v>
                </c:pt>
                <c:pt idx="365">
                  <c:v>0.0498</c:v>
                </c:pt>
                <c:pt idx="366">
                  <c:v>0.0482</c:v>
                </c:pt>
                <c:pt idx="367">
                  <c:v>0.0431</c:v>
                </c:pt>
                <c:pt idx="368">
                  <c:v>0.0401</c:v>
                </c:pt>
                <c:pt idx="369">
                  <c:v>0.0397</c:v>
                </c:pt>
                <c:pt idx="370">
                  <c:v>0.0334</c:v>
                </c:pt>
                <c:pt idx="371">
                  <c:v>0.0312</c:v>
                </c:pt>
                <c:pt idx="372">
                  <c:v>0.0248</c:v>
                </c:pt>
                <c:pt idx="373">
                  <c:v>0.0197</c:v>
                </c:pt>
                <c:pt idx="374">
                  <c:v>0.0162</c:v>
                </c:pt>
                <c:pt idx="375">
                  <c:v>0.0205</c:v>
                </c:pt>
                <c:pt idx="376">
                  <c:v>0.0245</c:v>
                </c:pt>
                <c:pt idx="377">
                  <c:v>0.0277</c:v>
                </c:pt>
                <c:pt idx="378">
                  <c:v>0.0257</c:v>
                </c:pt>
                <c:pt idx="379">
                  <c:v>0.0242</c:v>
                </c:pt>
                <c:pt idx="380">
                  <c:v>0.0208</c:v>
                </c:pt>
                <c:pt idx="381">
                  <c:v>0.0161</c:v>
                </c:pt>
                <c:pt idx="382">
                  <c:v>0.0121</c:v>
                </c:pt>
                <c:pt idx="383">
                  <c:v>0.0082</c:v>
                </c:pt>
                <c:pt idx="384">
                  <c:v>0.0081</c:v>
                </c:pt>
                <c:pt idx="385">
                  <c:v>0.0098</c:v>
                </c:pt>
                <c:pt idx="386">
                  <c:v>0.0093</c:v>
                </c:pt>
                <c:pt idx="387">
                  <c:v>0.0093</c:v>
                </c:pt>
                <c:pt idx="388">
                  <c:v>0.0093</c:v>
                </c:pt>
                <c:pt idx="389">
                  <c:v>0.0118</c:v>
                </c:pt>
                <c:pt idx="390">
                  <c:v>0.0102</c:v>
                </c:pt>
                <c:pt idx="391">
                  <c:v>0.0112</c:v>
                </c:pt>
                <c:pt idx="392">
                  <c:v>0.0096</c:v>
                </c:pt>
                <c:pt idx="393">
                  <c:v>0.0095</c:v>
                </c:pt>
                <c:pt idx="394">
                  <c:v>0.008</c:v>
                </c:pt>
                <c:pt idx="395">
                  <c:v>0.0087</c:v>
                </c:pt>
                <c:pt idx="396">
                  <c:v>0.0093</c:v>
                </c:pt>
                <c:pt idx="397">
                  <c:v>0.0086</c:v>
                </c:pt>
                <c:pt idx="398">
                  <c:v>0.0096</c:v>
                </c:pt>
                <c:pt idx="399">
                  <c:v>0.0106</c:v>
                </c:pt>
                <c:pt idx="400">
                  <c:v>0.0083</c:v>
                </c:pt>
                <c:pt idx="401">
                  <c:v>0.0072</c:v>
                </c:pt>
                <c:pt idx="402">
                  <c:v>0.0062</c:v>
                </c:pt>
                <c:pt idx="403">
                  <c:v>0.0052</c:v>
                </c:pt>
                <c:pt idx="404">
                  <c:v>0.0048</c:v>
                </c:pt>
                <c:pt idx="405">
                  <c:v>0.0038</c:v>
                </c:pt>
                <c:pt idx="406">
                  <c:v>0.0045</c:v>
                </c:pt>
                <c:pt idx="407">
                  <c:v>0.0062</c:v>
                </c:pt>
                <c:pt idx="408">
                  <c:v>0.0061</c:v>
                </c:pt>
                <c:pt idx="409">
                  <c:v>0.0077</c:v>
                </c:pt>
                <c:pt idx="410">
                  <c:v>0.007</c:v>
                </c:pt>
                <c:pt idx="411">
                  <c:v>0.0073</c:v>
                </c:pt>
                <c:pt idx="412">
                  <c:v>0.0056</c:v>
                </c:pt>
                <c:pt idx="413">
                  <c:v>0.0041</c:v>
                </c:pt>
                <c:pt idx="414">
                  <c:v>0.0041</c:v>
                </c:pt>
                <c:pt idx="415">
                  <c:v>0.0023</c:v>
                </c:pt>
                <c:pt idx="416">
                  <c:v>0.0021</c:v>
                </c:pt>
                <c:pt idx="417">
                  <c:v>0.0028</c:v>
                </c:pt>
                <c:pt idx="418">
                  <c:v>0.0025</c:v>
                </c:pt>
                <c:pt idx="419">
                  <c:v>0.0026</c:v>
                </c:pt>
                <c:pt idx="420">
                  <c:v>0.0024</c:v>
                </c:pt>
                <c:pt idx="421">
                  <c:v>0.0028</c:v>
                </c:pt>
                <c:pt idx="422">
                  <c:v>0.0034</c:v>
                </c:pt>
                <c:pt idx="423">
                  <c:v>0.0029</c:v>
                </c:pt>
                <c:pt idx="424">
                  <c:v>0.0029</c:v>
                </c:pt>
                <c:pt idx="425">
                  <c:v>0.0029</c:v>
                </c:pt>
                <c:pt idx="426">
                  <c:v>0.0025</c:v>
                </c:pt>
                <c:pt idx="427">
                  <c:v>0.0027</c:v>
                </c:pt>
                <c:pt idx="428">
                  <c:v>0.0026</c:v>
                </c:pt>
                <c:pt idx="429">
                  <c:v>0.0028</c:v>
                </c:pt>
                <c:pt idx="430">
                  <c:v>0.0027</c:v>
                </c:pt>
                <c:pt idx="431">
                  <c:v>0.0026</c:v>
                </c:pt>
                <c:pt idx="432">
                  <c:v>0.0027</c:v>
                </c:pt>
                <c:pt idx="433">
                  <c:v>0.0027</c:v>
                </c:pt>
                <c:pt idx="434">
                  <c:v>0.0026</c:v>
                </c:pt>
                <c:pt idx="435">
                  <c:v>0.0023</c:v>
                </c:pt>
                <c:pt idx="436">
                  <c:v>0.0025</c:v>
                </c:pt>
                <c:pt idx="437">
                  <c:v>0.0033</c:v>
                </c:pt>
                <c:pt idx="438">
                  <c:v>0.0034</c:v>
                </c:pt>
                <c:pt idx="439">
                  <c:v>0.0036</c:v>
                </c:pt>
                <c:pt idx="440">
                  <c:v>0.004</c:v>
                </c:pt>
                <c:pt idx="441">
                  <c:v>0.0034</c:v>
                </c:pt>
                <c:pt idx="442">
                  <c:v>0.003</c:v>
                </c:pt>
                <c:pt idx="443">
                  <c:v>0.0034</c:v>
                </c:pt>
                <c:pt idx="444">
                  <c:v>0.0039</c:v>
                </c:pt>
                <c:pt idx="445">
                  <c:v>0.0033</c:v>
                </c:pt>
                <c:pt idx="446">
                  <c:v>0.004</c:v>
                </c:pt>
                <c:pt idx="447">
                  <c:v>0.0042</c:v>
                </c:pt>
                <c:pt idx="448">
                  <c:v>0.0039</c:v>
                </c:pt>
                <c:pt idx="449">
                  <c:v>0.0045</c:v>
                </c:pt>
                <c:pt idx="450">
                  <c:v>0.0051</c:v>
                </c:pt>
                <c:pt idx="451">
                  <c:v>0.0047</c:v>
                </c:pt>
                <c:pt idx="452">
                  <c:v>0.0057</c:v>
                </c:pt>
                <c:pt idx="453">
                  <c:v>0.0045</c:v>
                </c:pt>
                <c:pt idx="454">
                  <c:v>0.0053</c:v>
                </c:pt>
                <c:pt idx="455">
                  <c:v>0.0064</c:v>
                </c:pt>
                <c:pt idx="456">
                  <c:v>0.0055</c:v>
                </c:pt>
                <c:pt idx="457">
                  <c:v>0.0062</c:v>
                </c:pt>
                <c:pt idx="458">
                  <c:v>0.0064</c:v>
                </c:pt>
                <c:pt idx="459">
                  <c:v>0.0054</c:v>
                </c:pt>
                <c:pt idx="460">
                  <c:v>0.0061</c:v>
                </c:pt>
                <c:pt idx="461">
                  <c:v>0.0069</c:v>
                </c:pt>
                <c:pt idx="462">
                  <c:v>0.0067</c:v>
                </c:pt>
                <c:pt idx="463">
                  <c:v>0.007</c:v>
                </c:pt>
                <c:pt idx="464">
                  <c:v>0.0071</c:v>
                </c:pt>
                <c:pt idx="465">
                  <c:v>0.0064</c:v>
                </c:pt>
                <c:pt idx="466">
                  <c:v>0.0088</c:v>
                </c:pt>
                <c:pt idx="467">
                  <c:v>0.0098</c:v>
                </c:pt>
                <c:pt idx="468">
                  <c:v>0.009</c:v>
                </c:pt>
                <c:pt idx="469">
                  <c:v>0.0073</c:v>
                </c:pt>
                <c:pt idx="470">
                  <c:v>0.0088</c:v>
                </c:pt>
                <c:pt idx="471">
                  <c:v>0.0077</c:v>
                </c:pt>
                <c:pt idx="472">
                  <c:v>0.0082</c:v>
                </c:pt>
                <c:pt idx="473">
                  <c:v>0.0073</c:v>
                </c:pt>
                <c:pt idx="474">
                  <c:v>0.0067</c:v>
                </c:pt>
                <c:pt idx="475">
                  <c:v>0.0074</c:v>
                </c:pt>
                <c:pt idx="476">
                  <c:v>0.0077</c:v>
                </c:pt>
                <c:pt idx="477">
                  <c:v>0.0084</c:v>
                </c:pt>
                <c:pt idx="478">
                  <c:v>0.0098</c:v>
                </c:pt>
                <c:pt idx="479">
                  <c:v>0.012</c:v>
                </c:pt>
                <c:pt idx="480">
                  <c:v>0.0121</c:v>
                </c:pt>
                <c:pt idx="481">
                  <c:v>0.012</c:v>
                </c:pt>
                <c:pt idx="482">
                  <c:v>0.0131</c:v>
                </c:pt>
                <c:pt idx="483">
                  <c:v>0.0124</c:v>
                </c:pt>
                <c:pt idx="484">
                  <c:v>0.013</c:v>
                </c:pt>
                <c:pt idx="485">
                  <c:v>0.0138</c:v>
                </c:pt>
                <c:pt idx="486">
                  <c:v>0.0136</c:v>
                </c:pt>
                <c:pt idx="487">
                  <c:v>0.0134</c:v>
                </c:pt>
                <c:pt idx="488">
                  <c:v>0.0145</c:v>
                </c:pt>
                <c:pt idx="489">
                  <c:v>0.0158</c:v>
                </c:pt>
                <c:pt idx="490">
                  <c:v>0.0174</c:v>
                </c:pt>
                <c:pt idx="491">
                  <c:v>0.0178</c:v>
                </c:pt>
              </c:numCache>
            </c:numRef>
          </c:val>
          <c:smooth val="0"/>
        </c:ser>
        <c:ser>
          <c:idx val="2"/>
          <c:order val="2"/>
          <c:tx>
            <c:v>10yr UST</c:v>
          </c:tx>
          <c:marker>
            <c:symbol val="none"/>
          </c:marker>
          <c:cat>
            <c:strRef>
              <c:f>RelValue!$B$184:$B$675</c:f>
              <c:strCache>
                <c:ptCount val="481"/>
                <c:pt idx="0">
                  <c:v>77</c:v>
                </c:pt>
                <c:pt idx="12">
                  <c:v>78</c:v>
                </c:pt>
                <c:pt idx="24">
                  <c:v>79</c:v>
                </c:pt>
                <c:pt idx="36">
                  <c:v>80</c:v>
                </c:pt>
                <c:pt idx="48">
                  <c:v>81</c:v>
                </c:pt>
                <c:pt idx="60">
                  <c:v>82</c:v>
                </c:pt>
                <c:pt idx="72">
                  <c:v>83</c:v>
                </c:pt>
                <c:pt idx="84">
                  <c:v>84</c:v>
                </c:pt>
                <c:pt idx="96">
                  <c:v>85</c:v>
                </c:pt>
                <c:pt idx="108">
                  <c:v>86</c:v>
                </c:pt>
                <c:pt idx="120">
                  <c:v>87</c:v>
                </c:pt>
                <c:pt idx="132">
                  <c:v>88</c:v>
                </c:pt>
                <c:pt idx="144">
                  <c:v>89</c:v>
                </c:pt>
                <c:pt idx="156">
                  <c:v>90</c:v>
                </c:pt>
                <c:pt idx="168">
                  <c:v>91</c:v>
                </c:pt>
                <c:pt idx="180">
                  <c:v>92</c:v>
                </c:pt>
                <c:pt idx="192">
                  <c:v>93</c:v>
                </c:pt>
                <c:pt idx="204">
                  <c:v>94</c:v>
                </c:pt>
                <c:pt idx="216">
                  <c:v>95</c:v>
                </c:pt>
                <c:pt idx="228">
                  <c:v>96</c:v>
                </c:pt>
                <c:pt idx="240">
                  <c:v>97</c:v>
                </c:pt>
                <c:pt idx="252">
                  <c:v>98</c:v>
                </c:pt>
                <c:pt idx="264">
                  <c:v>99</c:v>
                </c:pt>
                <c:pt idx="276">
                  <c:v>00</c:v>
                </c:pt>
                <c:pt idx="288">
                  <c:v>01</c:v>
                </c:pt>
                <c:pt idx="300">
                  <c:v>02</c:v>
                </c:pt>
                <c:pt idx="312">
                  <c:v>03</c:v>
                </c:pt>
                <c:pt idx="324">
                  <c:v>04</c:v>
                </c:pt>
                <c:pt idx="336">
                  <c:v>05</c:v>
                </c:pt>
                <c:pt idx="348">
                  <c:v>06</c:v>
                </c:pt>
                <c:pt idx="360">
                  <c:v>07</c:v>
                </c:pt>
                <c:pt idx="372">
                  <c:v>08</c:v>
                </c:pt>
                <c:pt idx="384">
                  <c:v>09</c:v>
                </c:pt>
                <c:pt idx="396">
                  <c:v>10</c:v>
                </c:pt>
                <c:pt idx="408">
                  <c:v>11</c:v>
                </c:pt>
                <c:pt idx="420">
                  <c:v>12</c:v>
                </c:pt>
                <c:pt idx="432">
                  <c:v>13</c:v>
                </c:pt>
                <c:pt idx="444">
                  <c:v>14</c:v>
                </c:pt>
                <c:pt idx="456">
                  <c:v>15</c:v>
                </c:pt>
                <c:pt idx="468">
                  <c:v>16</c:v>
                </c:pt>
                <c:pt idx="480">
                  <c:v>17</c:v>
                </c:pt>
              </c:strCache>
            </c:strRef>
          </c:cat>
          <c:val>
            <c:numRef>
              <c:f>RelValue!$E$184:$E$675</c:f>
              <c:numCache>
                <c:formatCode>0.00%</c:formatCode>
                <c:ptCount val="492"/>
                <c:pt idx="0">
                  <c:v>0.0721</c:v>
                </c:pt>
                <c:pt idx="1">
                  <c:v>0.0739</c:v>
                </c:pt>
                <c:pt idx="2">
                  <c:v>0.0746</c:v>
                </c:pt>
                <c:pt idx="3">
                  <c:v>0.0737</c:v>
                </c:pt>
                <c:pt idx="4">
                  <c:v>0.0746</c:v>
                </c:pt>
                <c:pt idx="5">
                  <c:v>0.0728</c:v>
                </c:pt>
                <c:pt idx="6">
                  <c:v>0.0733</c:v>
                </c:pt>
                <c:pt idx="7">
                  <c:v>0.074</c:v>
                </c:pt>
                <c:pt idx="8">
                  <c:v>0.0734</c:v>
                </c:pt>
                <c:pt idx="9">
                  <c:v>0.0752</c:v>
                </c:pt>
                <c:pt idx="10">
                  <c:v>0.0758</c:v>
                </c:pt>
                <c:pt idx="11">
                  <c:v>0.0769</c:v>
                </c:pt>
                <c:pt idx="12">
                  <c:v>0.0796</c:v>
                </c:pt>
                <c:pt idx="13">
                  <c:v>0.0803</c:v>
                </c:pt>
                <c:pt idx="14">
                  <c:v>0.0804</c:v>
                </c:pt>
                <c:pt idx="15">
                  <c:v>0.0815</c:v>
                </c:pt>
                <c:pt idx="16">
                  <c:v>0.0835</c:v>
                </c:pt>
                <c:pt idx="17">
                  <c:v>0.0846</c:v>
                </c:pt>
                <c:pt idx="18">
                  <c:v>0.0864</c:v>
                </c:pt>
                <c:pt idx="19">
                  <c:v>0.0841</c:v>
                </c:pt>
                <c:pt idx="20">
                  <c:v>0.0842</c:v>
                </c:pt>
                <c:pt idx="21">
                  <c:v>0.0864</c:v>
                </c:pt>
                <c:pt idx="22">
                  <c:v>0.0881</c:v>
                </c:pt>
                <c:pt idx="23">
                  <c:v>0.0901</c:v>
                </c:pt>
                <c:pt idx="24">
                  <c:v>0.091</c:v>
                </c:pt>
                <c:pt idx="25">
                  <c:v>0.091</c:v>
                </c:pt>
                <c:pt idx="26">
                  <c:v>0.0912</c:v>
                </c:pt>
                <c:pt idx="27">
                  <c:v>0.0918</c:v>
                </c:pt>
                <c:pt idx="28">
                  <c:v>0.0925</c:v>
                </c:pt>
                <c:pt idx="29">
                  <c:v>0.0891</c:v>
                </c:pt>
                <c:pt idx="30">
                  <c:v>0.0895</c:v>
                </c:pt>
                <c:pt idx="31">
                  <c:v>0.0903</c:v>
                </c:pt>
                <c:pt idx="32">
                  <c:v>0.0933</c:v>
                </c:pt>
                <c:pt idx="33">
                  <c:v>0.103</c:v>
                </c:pt>
                <c:pt idx="34">
                  <c:v>0.1065</c:v>
                </c:pt>
                <c:pt idx="35">
                  <c:v>0.1039</c:v>
                </c:pt>
                <c:pt idx="36">
                  <c:v>0.108</c:v>
                </c:pt>
                <c:pt idx="37">
                  <c:v>0.1241</c:v>
                </c:pt>
                <c:pt idx="38">
                  <c:v>0.1275</c:v>
                </c:pt>
                <c:pt idx="39">
                  <c:v>0.1147</c:v>
                </c:pt>
                <c:pt idx="40">
                  <c:v>0.1018</c:v>
                </c:pt>
                <c:pt idx="41">
                  <c:v>0.0978</c:v>
                </c:pt>
                <c:pt idx="42">
                  <c:v>0.1025</c:v>
                </c:pt>
                <c:pt idx="43">
                  <c:v>0.111</c:v>
                </c:pt>
                <c:pt idx="44">
                  <c:v>0.1151</c:v>
                </c:pt>
                <c:pt idx="45">
                  <c:v>0.1175</c:v>
                </c:pt>
                <c:pt idx="46">
                  <c:v>0.1268</c:v>
                </c:pt>
                <c:pt idx="47">
                  <c:v>0.1284</c:v>
                </c:pt>
                <c:pt idx="48">
                  <c:v>0.1257</c:v>
                </c:pt>
                <c:pt idx="49">
                  <c:v>0.1319</c:v>
                </c:pt>
                <c:pt idx="50">
                  <c:v>0.1312</c:v>
                </c:pt>
                <c:pt idx="51">
                  <c:v>0.1368</c:v>
                </c:pt>
                <c:pt idx="52">
                  <c:v>0.141</c:v>
                </c:pt>
                <c:pt idx="53">
                  <c:v>0.1347</c:v>
                </c:pt>
                <c:pt idx="54">
                  <c:v>0.1428</c:v>
                </c:pt>
                <c:pt idx="55">
                  <c:v>0.1494</c:v>
                </c:pt>
                <c:pt idx="56">
                  <c:v>0.1532</c:v>
                </c:pt>
                <c:pt idx="57">
                  <c:v>0.1515</c:v>
                </c:pt>
                <c:pt idx="58">
                  <c:v>0.1339</c:v>
                </c:pt>
                <c:pt idx="59">
                  <c:v>0.1372</c:v>
                </c:pt>
                <c:pt idx="60">
                  <c:v>0.1459</c:v>
                </c:pt>
                <c:pt idx="61">
                  <c:v>0.1443</c:v>
                </c:pt>
                <c:pt idx="62">
                  <c:v>0.1386</c:v>
                </c:pt>
                <c:pt idx="63">
                  <c:v>0.1387</c:v>
                </c:pt>
                <c:pt idx="64">
                  <c:v>0.1362</c:v>
                </c:pt>
                <c:pt idx="65">
                  <c:v>0.143</c:v>
                </c:pt>
                <c:pt idx="66">
                  <c:v>0.1395</c:v>
                </c:pt>
                <c:pt idx="67">
                  <c:v>0.1306</c:v>
                </c:pt>
                <c:pt idx="68">
                  <c:v>0.1234</c:v>
                </c:pt>
                <c:pt idx="69">
                  <c:v>0.1091</c:v>
                </c:pt>
                <c:pt idx="70">
                  <c:v>0.1055</c:v>
                </c:pt>
                <c:pt idx="71">
                  <c:v>0.1054</c:v>
                </c:pt>
                <c:pt idx="72">
                  <c:v>0.1046</c:v>
                </c:pt>
                <c:pt idx="73">
                  <c:v>0.1072</c:v>
                </c:pt>
                <c:pt idx="74">
                  <c:v>0.1051</c:v>
                </c:pt>
                <c:pt idx="75">
                  <c:v>0.104</c:v>
                </c:pt>
                <c:pt idx="76">
                  <c:v>0.1038</c:v>
                </c:pt>
                <c:pt idx="77">
                  <c:v>0.1085</c:v>
                </c:pt>
                <c:pt idx="78">
                  <c:v>0.1138</c:v>
                </c:pt>
                <c:pt idx="79">
                  <c:v>0.1185</c:v>
                </c:pt>
                <c:pt idx="80">
                  <c:v>0.1165</c:v>
                </c:pt>
                <c:pt idx="81">
                  <c:v>0.1154</c:v>
                </c:pt>
                <c:pt idx="82">
                  <c:v>0.1169</c:v>
                </c:pt>
                <c:pt idx="83">
                  <c:v>0.1183</c:v>
                </c:pt>
                <c:pt idx="84">
                  <c:v>0.1167</c:v>
                </c:pt>
                <c:pt idx="85">
                  <c:v>0.1184</c:v>
                </c:pt>
                <c:pt idx="86">
                  <c:v>0.1232</c:v>
                </c:pt>
                <c:pt idx="87">
                  <c:v>0.1263</c:v>
                </c:pt>
                <c:pt idx="88">
                  <c:v>0.1341</c:v>
                </c:pt>
                <c:pt idx="89">
                  <c:v>0.1356</c:v>
                </c:pt>
                <c:pt idx="90">
                  <c:v>0.1336</c:v>
                </c:pt>
                <c:pt idx="91">
                  <c:v>0.1272</c:v>
                </c:pt>
                <c:pt idx="92">
                  <c:v>0.1252</c:v>
                </c:pt>
                <c:pt idx="93">
                  <c:v>0.1216</c:v>
                </c:pt>
                <c:pt idx="94">
                  <c:v>0.1157</c:v>
                </c:pt>
                <c:pt idx="95">
                  <c:v>0.115</c:v>
                </c:pt>
                <c:pt idx="96">
                  <c:v>0.1138</c:v>
                </c:pt>
                <c:pt idx="97">
                  <c:v>0.1151</c:v>
                </c:pt>
                <c:pt idx="98">
                  <c:v>0.1186</c:v>
                </c:pt>
                <c:pt idx="99">
                  <c:v>0.1143</c:v>
                </c:pt>
                <c:pt idx="100">
                  <c:v>0.1085</c:v>
                </c:pt>
                <c:pt idx="101">
                  <c:v>0.1016</c:v>
                </c:pt>
                <c:pt idx="102">
                  <c:v>0.1031</c:v>
                </c:pt>
                <c:pt idx="103">
                  <c:v>0.1033</c:v>
                </c:pt>
                <c:pt idx="104">
                  <c:v>0.1037</c:v>
                </c:pt>
                <c:pt idx="105">
                  <c:v>0.1024</c:v>
                </c:pt>
                <c:pt idx="106">
                  <c:v>0.0978</c:v>
                </c:pt>
                <c:pt idx="107">
                  <c:v>0.0926</c:v>
                </c:pt>
                <c:pt idx="108">
                  <c:v>0.0919</c:v>
                </c:pt>
                <c:pt idx="109">
                  <c:v>0.087</c:v>
                </c:pt>
                <c:pt idx="110">
                  <c:v>0.0778</c:v>
                </c:pt>
                <c:pt idx="111">
                  <c:v>0.073</c:v>
                </c:pt>
                <c:pt idx="112">
                  <c:v>0.0771</c:v>
                </c:pt>
                <c:pt idx="113">
                  <c:v>0.078</c:v>
                </c:pt>
                <c:pt idx="114">
                  <c:v>0.073</c:v>
                </c:pt>
                <c:pt idx="115">
                  <c:v>0.0717</c:v>
                </c:pt>
                <c:pt idx="116">
                  <c:v>0.0745</c:v>
                </c:pt>
                <c:pt idx="117">
                  <c:v>0.0743</c:v>
                </c:pt>
                <c:pt idx="118">
                  <c:v>0.0725</c:v>
                </c:pt>
                <c:pt idx="119">
                  <c:v>0.0711</c:v>
                </c:pt>
                <c:pt idx="120">
                  <c:v>0.0708</c:v>
                </c:pt>
                <c:pt idx="121">
                  <c:v>0.0725</c:v>
                </c:pt>
                <c:pt idx="122">
                  <c:v>0.0725</c:v>
                </c:pt>
                <c:pt idx="123">
                  <c:v>0.0802</c:v>
                </c:pt>
                <c:pt idx="124">
                  <c:v>0.0861</c:v>
                </c:pt>
                <c:pt idx="125">
                  <c:v>0.084</c:v>
                </c:pt>
                <c:pt idx="126">
                  <c:v>0.0845</c:v>
                </c:pt>
                <c:pt idx="127">
                  <c:v>0.0876</c:v>
                </c:pt>
                <c:pt idx="128">
                  <c:v>0.0942</c:v>
                </c:pt>
                <c:pt idx="129">
                  <c:v>0.0952</c:v>
                </c:pt>
                <c:pt idx="130">
                  <c:v>0.0886</c:v>
                </c:pt>
                <c:pt idx="131">
                  <c:v>0.0899</c:v>
                </c:pt>
                <c:pt idx="132">
                  <c:v>0.0867</c:v>
                </c:pt>
                <c:pt idx="133">
                  <c:v>0.0821</c:v>
                </c:pt>
                <c:pt idx="134">
                  <c:v>0.0837</c:v>
                </c:pt>
                <c:pt idx="135">
                  <c:v>0.0872</c:v>
                </c:pt>
                <c:pt idx="136">
                  <c:v>0.0909</c:v>
                </c:pt>
                <c:pt idx="137">
                  <c:v>0.0892</c:v>
                </c:pt>
                <c:pt idx="138">
                  <c:v>0.0906</c:v>
                </c:pt>
                <c:pt idx="139">
                  <c:v>0.0926</c:v>
                </c:pt>
                <c:pt idx="140">
                  <c:v>0.0898</c:v>
                </c:pt>
                <c:pt idx="141">
                  <c:v>0.088</c:v>
                </c:pt>
                <c:pt idx="142">
                  <c:v>0.0896</c:v>
                </c:pt>
                <c:pt idx="143">
                  <c:v>0.0911</c:v>
                </c:pt>
                <c:pt idx="144">
                  <c:v>0.0909</c:v>
                </c:pt>
                <c:pt idx="145">
                  <c:v>0.0917</c:v>
                </c:pt>
                <c:pt idx="146">
                  <c:v>0.0936</c:v>
                </c:pt>
                <c:pt idx="147">
                  <c:v>0.0918</c:v>
                </c:pt>
                <c:pt idx="148">
                  <c:v>0.0886</c:v>
                </c:pt>
                <c:pt idx="149">
                  <c:v>0.0828</c:v>
                </c:pt>
                <c:pt idx="150">
                  <c:v>0.0802</c:v>
                </c:pt>
                <c:pt idx="151">
                  <c:v>0.0811</c:v>
                </c:pt>
                <c:pt idx="152">
                  <c:v>0.0819</c:v>
                </c:pt>
                <c:pt idx="153">
                  <c:v>0.0801</c:v>
                </c:pt>
                <c:pt idx="154">
                  <c:v>0.0787</c:v>
                </c:pt>
                <c:pt idx="155">
                  <c:v>0.0784</c:v>
                </c:pt>
                <c:pt idx="156">
                  <c:v>0.0821</c:v>
                </c:pt>
                <c:pt idx="157">
                  <c:v>0.0847</c:v>
                </c:pt>
                <c:pt idx="158">
                  <c:v>0.0859</c:v>
                </c:pt>
                <c:pt idx="159">
                  <c:v>0.0879</c:v>
                </c:pt>
                <c:pt idx="160">
                  <c:v>0.0876</c:v>
                </c:pt>
                <c:pt idx="161">
                  <c:v>0.0848</c:v>
                </c:pt>
                <c:pt idx="162">
                  <c:v>0.0847</c:v>
                </c:pt>
                <c:pt idx="163">
                  <c:v>0.0875</c:v>
                </c:pt>
                <c:pt idx="164">
                  <c:v>0.0889</c:v>
                </c:pt>
                <c:pt idx="165">
                  <c:v>0.0872</c:v>
                </c:pt>
                <c:pt idx="166">
                  <c:v>0.0839</c:v>
                </c:pt>
                <c:pt idx="167">
                  <c:v>0.0808</c:v>
                </c:pt>
                <c:pt idx="168">
                  <c:v>0.0809</c:v>
                </c:pt>
                <c:pt idx="169">
                  <c:v>0.0785</c:v>
                </c:pt>
                <c:pt idx="170">
                  <c:v>0.0811</c:v>
                </c:pt>
                <c:pt idx="171">
                  <c:v>0.0804</c:v>
                </c:pt>
                <c:pt idx="172">
                  <c:v>0.0807</c:v>
                </c:pt>
                <c:pt idx="173">
                  <c:v>0.0828</c:v>
                </c:pt>
                <c:pt idx="174">
                  <c:v>0.0827</c:v>
                </c:pt>
                <c:pt idx="175">
                  <c:v>0.079</c:v>
                </c:pt>
                <c:pt idx="176">
                  <c:v>0.0765</c:v>
                </c:pt>
                <c:pt idx="177">
                  <c:v>0.0753</c:v>
                </c:pt>
                <c:pt idx="178">
                  <c:v>0.0742</c:v>
                </c:pt>
                <c:pt idx="179">
                  <c:v>0.0709</c:v>
                </c:pt>
                <c:pt idx="180">
                  <c:v>0.0703</c:v>
                </c:pt>
                <c:pt idx="181">
                  <c:v>0.0734</c:v>
                </c:pt>
                <c:pt idx="182">
                  <c:v>0.0754</c:v>
                </c:pt>
                <c:pt idx="183">
                  <c:v>0.0748</c:v>
                </c:pt>
                <c:pt idx="184">
                  <c:v>0.0739</c:v>
                </c:pt>
                <c:pt idx="185">
                  <c:v>0.0726</c:v>
                </c:pt>
                <c:pt idx="186">
                  <c:v>0.0684</c:v>
                </c:pt>
                <c:pt idx="187">
                  <c:v>0.0659</c:v>
                </c:pt>
                <c:pt idx="188">
                  <c:v>0.0642</c:v>
                </c:pt>
                <c:pt idx="189">
                  <c:v>0.0659</c:v>
                </c:pt>
                <c:pt idx="190">
                  <c:v>0.0687</c:v>
                </c:pt>
                <c:pt idx="191">
                  <c:v>0.0677</c:v>
                </c:pt>
                <c:pt idx="192">
                  <c:v>0.066</c:v>
                </c:pt>
                <c:pt idx="193">
                  <c:v>0.0626</c:v>
                </c:pt>
                <c:pt idx="194">
                  <c:v>0.0598</c:v>
                </c:pt>
                <c:pt idx="195">
                  <c:v>0.0597</c:v>
                </c:pt>
                <c:pt idx="196">
                  <c:v>0.0604</c:v>
                </c:pt>
                <c:pt idx="197">
                  <c:v>0.0596</c:v>
                </c:pt>
                <c:pt idx="198">
                  <c:v>0.0581</c:v>
                </c:pt>
                <c:pt idx="199">
                  <c:v>0.0568</c:v>
                </c:pt>
                <c:pt idx="200">
                  <c:v>0.0536</c:v>
                </c:pt>
                <c:pt idx="201">
                  <c:v>0.0533</c:v>
                </c:pt>
                <c:pt idx="202">
                  <c:v>0.0572</c:v>
                </c:pt>
                <c:pt idx="203">
                  <c:v>0.0577</c:v>
                </c:pt>
                <c:pt idx="204">
                  <c:v>0.0575</c:v>
                </c:pt>
                <c:pt idx="205">
                  <c:v>0.0597</c:v>
                </c:pt>
                <c:pt idx="206">
                  <c:v>0.0648</c:v>
                </c:pt>
                <c:pt idx="207">
                  <c:v>0.0697</c:v>
                </c:pt>
                <c:pt idx="208">
                  <c:v>0.0718</c:v>
                </c:pt>
                <c:pt idx="209">
                  <c:v>0.071</c:v>
                </c:pt>
                <c:pt idx="210">
                  <c:v>0.073</c:v>
                </c:pt>
                <c:pt idx="211">
                  <c:v>0.0724</c:v>
                </c:pt>
                <c:pt idx="212">
                  <c:v>0.0746</c:v>
                </c:pt>
                <c:pt idx="213">
                  <c:v>0.0774</c:v>
                </c:pt>
                <c:pt idx="214">
                  <c:v>0.0796</c:v>
                </c:pt>
                <c:pt idx="215">
                  <c:v>0.0781</c:v>
                </c:pt>
                <c:pt idx="216">
                  <c:v>0.0778</c:v>
                </c:pt>
                <c:pt idx="217">
                  <c:v>0.0747</c:v>
                </c:pt>
                <c:pt idx="218">
                  <c:v>0.072</c:v>
                </c:pt>
                <c:pt idx="219">
                  <c:v>0.0706</c:v>
                </c:pt>
                <c:pt idx="220">
                  <c:v>0.0663</c:v>
                </c:pt>
                <c:pt idx="221">
                  <c:v>0.0617</c:v>
                </c:pt>
                <c:pt idx="222">
                  <c:v>0.0628</c:v>
                </c:pt>
                <c:pt idx="223">
                  <c:v>0.0649</c:v>
                </c:pt>
                <c:pt idx="224">
                  <c:v>0.062</c:v>
                </c:pt>
                <c:pt idx="225">
                  <c:v>0.0604</c:v>
                </c:pt>
                <c:pt idx="226">
                  <c:v>0.0593</c:v>
                </c:pt>
                <c:pt idx="227">
                  <c:v>0.0571</c:v>
                </c:pt>
                <c:pt idx="228">
                  <c:v>0.0565</c:v>
                </c:pt>
                <c:pt idx="229">
                  <c:v>0.0581</c:v>
                </c:pt>
                <c:pt idx="230">
                  <c:v>0.0627</c:v>
                </c:pt>
                <c:pt idx="231">
                  <c:v>0.0651</c:v>
                </c:pt>
                <c:pt idx="232">
                  <c:v>0.0674</c:v>
                </c:pt>
                <c:pt idx="233">
                  <c:v>0.0691</c:v>
                </c:pt>
                <c:pt idx="234">
                  <c:v>0.0687</c:v>
                </c:pt>
                <c:pt idx="235">
                  <c:v>0.0664</c:v>
                </c:pt>
                <c:pt idx="236">
                  <c:v>0.0683</c:v>
                </c:pt>
                <c:pt idx="237">
                  <c:v>0.0653</c:v>
                </c:pt>
                <c:pt idx="238">
                  <c:v>0.062</c:v>
                </c:pt>
                <c:pt idx="239">
                  <c:v>0.063</c:v>
                </c:pt>
                <c:pt idx="240">
                  <c:v>0.0658</c:v>
                </c:pt>
                <c:pt idx="241">
                  <c:v>0.0642</c:v>
                </c:pt>
                <c:pt idx="242">
                  <c:v>0.0669</c:v>
                </c:pt>
                <c:pt idx="243">
                  <c:v>0.0689</c:v>
                </c:pt>
                <c:pt idx="244">
                  <c:v>0.0671</c:v>
                </c:pt>
                <c:pt idx="245">
                  <c:v>0.0649</c:v>
                </c:pt>
                <c:pt idx="246">
                  <c:v>0.0622</c:v>
                </c:pt>
                <c:pt idx="247">
                  <c:v>0.063</c:v>
                </c:pt>
                <c:pt idx="248">
                  <c:v>0.0621</c:v>
                </c:pt>
                <c:pt idx="249">
                  <c:v>0.0603</c:v>
                </c:pt>
                <c:pt idx="250">
                  <c:v>0.0588</c:v>
                </c:pt>
                <c:pt idx="251">
                  <c:v>0.0581</c:v>
                </c:pt>
                <c:pt idx="252">
                  <c:v>0.0554</c:v>
                </c:pt>
                <c:pt idx="253">
                  <c:v>0.0557</c:v>
                </c:pt>
                <c:pt idx="254">
                  <c:v>0.0565</c:v>
                </c:pt>
                <c:pt idx="255">
                  <c:v>0.0564</c:v>
                </c:pt>
                <c:pt idx="256">
                  <c:v>0.0565</c:v>
                </c:pt>
                <c:pt idx="257">
                  <c:v>0.055</c:v>
                </c:pt>
                <c:pt idx="258">
                  <c:v>0.0546</c:v>
                </c:pt>
                <c:pt idx="259">
                  <c:v>0.0534</c:v>
                </c:pt>
                <c:pt idx="260">
                  <c:v>0.0481</c:v>
                </c:pt>
                <c:pt idx="261">
                  <c:v>0.0453</c:v>
                </c:pt>
                <c:pt idx="262">
                  <c:v>0.0483</c:v>
                </c:pt>
                <c:pt idx="263">
                  <c:v>0.0465</c:v>
                </c:pt>
                <c:pt idx="264">
                  <c:v>0.0472</c:v>
                </c:pt>
                <c:pt idx="265">
                  <c:v>0.05</c:v>
                </c:pt>
                <c:pt idx="266">
                  <c:v>0.0523</c:v>
                </c:pt>
                <c:pt idx="267">
                  <c:v>0.0518</c:v>
                </c:pt>
                <c:pt idx="268">
                  <c:v>0.0554</c:v>
                </c:pt>
                <c:pt idx="269">
                  <c:v>0.059</c:v>
                </c:pt>
                <c:pt idx="270">
                  <c:v>0.0579</c:v>
                </c:pt>
                <c:pt idx="271">
                  <c:v>0.0594</c:v>
                </c:pt>
                <c:pt idx="272">
                  <c:v>0.0592</c:v>
                </c:pt>
                <c:pt idx="273">
                  <c:v>0.0611</c:v>
                </c:pt>
                <c:pt idx="274">
                  <c:v>0.0603</c:v>
                </c:pt>
                <c:pt idx="275">
                  <c:v>0.0628</c:v>
                </c:pt>
                <c:pt idx="276">
                  <c:v>0.0666</c:v>
                </c:pt>
                <c:pt idx="277">
                  <c:v>0.0652</c:v>
                </c:pt>
                <c:pt idx="278">
                  <c:v>0.0626</c:v>
                </c:pt>
                <c:pt idx="279">
                  <c:v>0.0599</c:v>
                </c:pt>
                <c:pt idx="280">
                  <c:v>0.0644</c:v>
                </c:pt>
                <c:pt idx="281">
                  <c:v>0.061</c:v>
                </c:pt>
                <c:pt idx="282">
                  <c:v>0.0605</c:v>
                </c:pt>
                <c:pt idx="283">
                  <c:v>0.0583</c:v>
                </c:pt>
                <c:pt idx="284">
                  <c:v>0.058</c:v>
                </c:pt>
                <c:pt idx="285">
                  <c:v>0.0574</c:v>
                </c:pt>
                <c:pt idx="286">
                  <c:v>0.0572</c:v>
                </c:pt>
                <c:pt idx="287">
                  <c:v>0.0524</c:v>
                </c:pt>
                <c:pt idx="288">
                  <c:v>0.0516</c:v>
                </c:pt>
                <c:pt idx="289">
                  <c:v>0.051</c:v>
                </c:pt>
                <c:pt idx="290">
                  <c:v>0.0489</c:v>
                </c:pt>
                <c:pt idx="291">
                  <c:v>0.0514</c:v>
                </c:pt>
                <c:pt idx="292">
                  <c:v>0.0539</c:v>
                </c:pt>
                <c:pt idx="293">
                  <c:v>0.0528</c:v>
                </c:pt>
                <c:pt idx="294">
                  <c:v>0.0524</c:v>
                </c:pt>
                <c:pt idx="295">
                  <c:v>0.0497</c:v>
                </c:pt>
                <c:pt idx="296">
                  <c:v>0.0473</c:v>
                </c:pt>
                <c:pt idx="297">
                  <c:v>0.0457</c:v>
                </c:pt>
                <c:pt idx="298">
                  <c:v>0.0465</c:v>
                </c:pt>
                <c:pt idx="299">
                  <c:v>0.0509</c:v>
                </c:pt>
                <c:pt idx="300">
                  <c:v>0.0504</c:v>
                </c:pt>
                <c:pt idx="301">
                  <c:v>0.0491</c:v>
                </c:pt>
                <c:pt idx="302">
                  <c:v>0.0528</c:v>
                </c:pt>
                <c:pt idx="303">
                  <c:v>0.0521</c:v>
                </c:pt>
                <c:pt idx="304">
                  <c:v>0.0516</c:v>
                </c:pt>
                <c:pt idx="305">
                  <c:v>0.0493</c:v>
                </c:pt>
                <c:pt idx="306">
                  <c:v>0.0465</c:v>
                </c:pt>
                <c:pt idx="307">
                  <c:v>0.0426</c:v>
                </c:pt>
                <c:pt idx="308">
                  <c:v>0.0387</c:v>
                </c:pt>
                <c:pt idx="309">
                  <c:v>0.0394</c:v>
                </c:pt>
                <c:pt idx="310">
                  <c:v>0.0405</c:v>
                </c:pt>
                <c:pt idx="311">
                  <c:v>0.0403</c:v>
                </c:pt>
                <c:pt idx="312">
                  <c:v>0.0405</c:v>
                </c:pt>
                <c:pt idx="313">
                  <c:v>0.039</c:v>
                </c:pt>
                <c:pt idx="314">
                  <c:v>0.0381</c:v>
                </c:pt>
                <c:pt idx="315">
                  <c:v>0.0396</c:v>
                </c:pt>
                <c:pt idx="316">
                  <c:v>0.0357</c:v>
                </c:pt>
                <c:pt idx="317">
                  <c:v>0.0333</c:v>
                </c:pt>
                <c:pt idx="318">
                  <c:v>0.0398</c:v>
                </c:pt>
                <c:pt idx="319">
                  <c:v>0.0445</c:v>
                </c:pt>
                <c:pt idx="320">
                  <c:v>0.0427</c:v>
                </c:pt>
                <c:pt idx="321">
                  <c:v>0.0429</c:v>
                </c:pt>
                <c:pt idx="322">
                  <c:v>0.043</c:v>
                </c:pt>
                <c:pt idx="323">
                  <c:v>0.0427</c:v>
                </c:pt>
                <c:pt idx="324">
                  <c:v>0.0415</c:v>
                </c:pt>
                <c:pt idx="325">
                  <c:v>0.0408</c:v>
                </c:pt>
                <c:pt idx="326">
                  <c:v>0.0383</c:v>
                </c:pt>
                <c:pt idx="327">
                  <c:v>0.0435</c:v>
                </c:pt>
                <c:pt idx="328">
                  <c:v>0.0472</c:v>
                </c:pt>
                <c:pt idx="329">
                  <c:v>0.0473</c:v>
                </c:pt>
                <c:pt idx="330">
                  <c:v>0.045</c:v>
                </c:pt>
                <c:pt idx="331">
                  <c:v>0.0428</c:v>
                </c:pt>
                <c:pt idx="332">
                  <c:v>0.0413</c:v>
                </c:pt>
                <c:pt idx="333">
                  <c:v>0.041</c:v>
                </c:pt>
                <c:pt idx="334">
                  <c:v>0.0419</c:v>
                </c:pt>
                <c:pt idx="335">
                  <c:v>0.0423</c:v>
                </c:pt>
                <c:pt idx="336">
                  <c:v>0.0422</c:v>
                </c:pt>
                <c:pt idx="337">
                  <c:v>0.0417</c:v>
                </c:pt>
                <c:pt idx="338">
                  <c:v>0.045</c:v>
                </c:pt>
                <c:pt idx="339">
                  <c:v>0.0434</c:v>
                </c:pt>
                <c:pt idx="340">
                  <c:v>0.0414</c:v>
                </c:pt>
                <c:pt idx="341">
                  <c:v>0.04</c:v>
                </c:pt>
                <c:pt idx="342">
                  <c:v>0.0418</c:v>
                </c:pt>
                <c:pt idx="343">
                  <c:v>0.0426</c:v>
                </c:pt>
                <c:pt idx="344">
                  <c:v>0.042</c:v>
                </c:pt>
                <c:pt idx="345">
                  <c:v>0.0446</c:v>
                </c:pt>
                <c:pt idx="346">
                  <c:v>0.0454</c:v>
                </c:pt>
                <c:pt idx="347">
                  <c:v>0.0447</c:v>
                </c:pt>
                <c:pt idx="348">
                  <c:v>0.0442</c:v>
                </c:pt>
                <c:pt idx="349">
                  <c:v>0.0457</c:v>
                </c:pt>
                <c:pt idx="350">
                  <c:v>0.0472</c:v>
                </c:pt>
                <c:pt idx="351">
                  <c:v>0.0499</c:v>
                </c:pt>
                <c:pt idx="352">
                  <c:v>0.0511</c:v>
                </c:pt>
                <c:pt idx="353">
                  <c:v>0.0511</c:v>
                </c:pt>
                <c:pt idx="354">
                  <c:v>0.0509</c:v>
                </c:pt>
                <c:pt idx="355">
                  <c:v>0.0488</c:v>
                </c:pt>
                <c:pt idx="356">
                  <c:v>0.0472</c:v>
                </c:pt>
                <c:pt idx="357">
                  <c:v>0.0473</c:v>
                </c:pt>
                <c:pt idx="358">
                  <c:v>0.046</c:v>
                </c:pt>
                <c:pt idx="359">
                  <c:v>0.0456</c:v>
                </c:pt>
                <c:pt idx="360">
                  <c:v>0.0476</c:v>
                </c:pt>
                <c:pt idx="361">
                  <c:v>0.0472</c:v>
                </c:pt>
                <c:pt idx="362">
                  <c:v>0.0456</c:v>
                </c:pt>
                <c:pt idx="363">
                  <c:v>0.0469</c:v>
                </c:pt>
                <c:pt idx="364">
                  <c:v>0.0475</c:v>
                </c:pt>
                <c:pt idx="365">
                  <c:v>0.051</c:v>
                </c:pt>
                <c:pt idx="366">
                  <c:v>0.05</c:v>
                </c:pt>
                <c:pt idx="367">
                  <c:v>0.0467</c:v>
                </c:pt>
                <c:pt idx="368">
                  <c:v>0.0452</c:v>
                </c:pt>
                <c:pt idx="369">
                  <c:v>0.0453</c:v>
                </c:pt>
                <c:pt idx="370">
                  <c:v>0.0415</c:v>
                </c:pt>
                <c:pt idx="371">
                  <c:v>0.041</c:v>
                </c:pt>
                <c:pt idx="372">
                  <c:v>0.0374</c:v>
                </c:pt>
                <c:pt idx="373">
                  <c:v>0.0374</c:v>
                </c:pt>
                <c:pt idx="374">
                  <c:v>0.0351</c:v>
                </c:pt>
                <c:pt idx="375">
                  <c:v>0.0368</c:v>
                </c:pt>
                <c:pt idx="376">
                  <c:v>0.0388</c:v>
                </c:pt>
                <c:pt idx="377">
                  <c:v>0.041</c:v>
                </c:pt>
                <c:pt idx="378">
                  <c:v>0.0401</c:v>
                </c:pt>
                <c:pt idx="379">
                  <c:v>0.0389</c:v>
                </c:pt>
                <c:pt idx="380">
                  <c:v>0.0369</c:v>
                </c:pt>
                <c:pt idx="381">
                  <c:v>0.0381</c:v>
                </c:pt>
                <c:pt idx="382">
                  <c:v>0.0353</c:v>
                </c:pt>
                <c:pt idx="383">
                  <c:v>0.0242</c:v>
                </c:pt>
                <c:pt idx="384">
                  <c:v>0.0252</c:v>
                </c:pt>
                <c:pt idx="385">
                  <c:v>0.0287</c:v>
                </c:pt>
                <c:pt idx="386">
                  <c:v>0.0282</c:v>
                </c:pt>
                <c:pt idx="387">
                  <c:v>0.0293</c:v>
                </c:pt>
                <c:pt idx="388">
                  <c:v>0.0329</c:v>
                </c:pt>
                <c:pt idx="389">
                  <c:v>0.0372</c:v>
                </c:pt>
                <c:pt idx="390">
                  <c:v>0.0356</c:v>
                </c:pt>
                <c:pt idx="391">
                  <c:v>0.0359</c:v>
                </c:pt>
                <c:pt idx="392">
                  <c:v>0.034</c:v>
                </c:pt>
                <c:pt idx="393">
                  <c:v>0.0339</c:v>
                </c:pt>
                <c:pt idx="394">
                  <c:v>0.034</c:v>
                </c:pt>
                <c:pt idx="395">
                  <c:v>0.0359</c:v>
                </c:pt>
                <c:pt idx="396">
                  <c:v>0.0373</c:v>
                </c:pt>
                <c:pt idx="397">
                  <c:v>0.0369</c:v>
                </c:pt>
                <c:pt idx="398">
                  <c:v>0.0373</c:v>
                </c:pt>
                <c:pt idx="399">
                  <c:v>0.0385</c:v>
                </c:pt>
                <c:pt idx="400">
                  <c:v>0.0342</c:v>
                </c:pt>
                <c:pt idx="401">
                  <c:v>0.032</c:v>
                </c:pt>
                <c:pt idx="402">
                  <c:v>0.0301</c:v>
                </c:pt>
                <c:pt idx="403">
                  <c:v>0.027</c:v>
                </c:pt>
                <c:pt idx="404">
                  <c:v>0.0265</c:v>
                </c:pt>
                <c:pt idx="405">
                  <c:v>0.0254</c:v>
                </c:pt>
                <c:pt idx="406">
                  <c:v>0.0276</c:v>
                </c:pt>
                <c:pt idx="407">
                  <c:v>0.0329</c:v>
                </c:pt>
                <c:pt idx="408">
                  <c:v>0.0339</c:v>
                </c:pt>
                <c:pt idx="409">
                  <c:v>0.0358</c:v>
                </c:pt>
                <c:pt idx="410">
                  <c:v>0.0341</c:v>
                </c:pt>
                <c:pt idx="411">
                  <c:v>0.0346</c:v>
                </c:pt>
                <c:pt idx="412">
                  <c:v>0.0317</c:v>
                </c:pt>
                <c:pt idx="413">
                  <c:v>0.03</c:v>
                </c:pt>
                <c:pt idx="414">
                  <c:v>0.03</c:v>
                </c:pt>
                <c:pt idx="415">
                  <c:v>0.023</c:v>
                </c:pt>
                <c:pt idx="416">
                  <c:v>0.0198</c:v>
                </c:pt>
                <c:pt idx="417">
                  <c:v>0.0215</c:v>
                </c:pt>
                <c:pt idx="418">
                  <c:v>0.0201</c:v>
                </c:pt>
                <c:pt idx="419">
                  <c:v>0.0198</c:v>
                </c:pt>
                <c:pt idx="420">
                  <c:v>0.0197</c:v>
                </c:pt>
                <c:pt idx="421">
                  <c:v>0.0197</c:v>
                </c:pt>
                <c:pt idx="422">
                  <c:v>0.0217</c:v>
                </c:pt>
                <c:pt idx="423">
                  <c:v>0.0205</c:v>
                </c:pt>
                <c:pt idx="424">
                  <c:v>0.018</c:v>
                </c:pt>
                <c:pt idx="425">
                  <c:v>0.0162</c:v>
                </c:pt>
                <c:pt idx="426">
                  <c:v>0.0153</c:v>
                </c:pt>
                <c:pt idx="427">
                  <c:v>0.0168</c:v>
                </c:pt>
                <c:pt idx="428">
                  <c:v>0.0172</c:v>
                </c:pt>
                <c:pt idx="429">
                  <c:v>0.0175</c:v>
                </c:pt>
                <c:pt idx="430">
                  <c:v>0.0165</c:v>
                </c:pt>
                <c:pt idx="431">
                  <c:v>0.0172</c:v>
                </c:pt>
                <c:pt idx="432">
                  <c:v>0.0191</c:v>
                </c:pt>
                <c:pt idx="433">
                  <c:v>0.0198</c:v>
                </c:pt>
                <c:pt idx="434">
                  <c:v>0.0196</c:v>
                </c:pt>
                <c:pt idx="435">
                  <c:v>0.0176</c:v>
                </c:pt>
                <c:pt idx="436">
                  <c:v>0.0193</c:v>
                </c:pt>
                <c:pt idx="437">
                  <c:v>0.023</c:v>
                </c:pt>
                <c:pt idx="438">
                  <c:v>0.0258</c:v>
                </c:pt>
                <c:pt idx="439">
                  <c:v>0.0274</c:v>
                </c:pt>
                <c:pt idx="440">
                  <c:v>0.0281</c:v>
                </c:pt>
                <c:pt idx="441">
                  <c:v>0.0262</c:v>
                </c:pt>
                <c:pt idx="442">
                  <c:v>0.0272</c:v>
                </c:pt>
                <c:pt idx="443">
                  <c:v>0.029</c:v>
                </c:pt>
                <c:pt idx="444">
                  <c:v>0.0286</c:v>
                </c:pt>
                <c:pt idx="445">
                  <c:v>0.0271</c:v>
                </c:pt>
                <c:pt idx="446">
                  <c:v>0.0272</c:v>
                </c:pt>
                <c:pt idx="447">
                  <c:v>0.0271</c:v>
                </c:pt>
                <c:pt idx="448">
                  <c:v>0.0256</c:v>
                </c:pt>
                <c:pt idx="449">
                  <c:v>0.026</c:v>
                </c:pt>
                <c:pt idx="450">
                  <c:v>0.0254</c:v>
                </c:pt>
                <c:pt idx="451">
                  <c:v>0.0242</c:v>
                </c:pt>
                <c:pt idx="452">
                  <c:v>0.0253</c:v>
                </c:pt>
                <c:pt idx="453">
                  <c:v>0.023</c:v>
                </c:pt>
                <c:pt idx="454">
                  <c:v>0.0233</c:v>
                </c:pt>
                <c:pt idx="455">
                  <c:v>0.0221</c:v>
                </c:pt>
                <c:pt idx="456">
                  <c:v>0.0188</c:v>
                </c:pt>
                <c:pt idx="457">
                  <c:v>0.0198</c:v>
                </c:pt>
                <c:pt idx="458">
                  <c:v>0.0204</c:v>
                </c:pt>
                <c:pt idx="459">
                  <c:v>0.0194</c:v>
                </c:pt>
                <c:pt idx="460">
                  <c:v>0.022</c:v>
                </c:pt>
                <c:pt idx="461">
                  <c:v>0.0236</c:v>
                </c:pt>
                <c:pt idx="462">
                  <c:v>0.0232</c:v>
                </c:pt>
                <c:pt idx="463">
                  <c:v>0.0217</c:v>
                </c:pt>
                <c:pt idx="464">
                  <c:v>0.0217</c:v>
                </c:pt>
                <c:pt idx="465">
                  <c:v>0.0207</c:v>
                </c:pt>
                <c:pt idx="466">
                  <c:v>0.0226</c:v>
                </c:pt>
                <c:pt idx="467">
                  <c:v>0.0224</c:v>
                </c:pt>
                <c:pt idx="468">
                  <c:v>0.0209</c:v>
                </c:pt>
                <c:pt idx="469">
                  <c:v>0.0178</c:v>
                </c:pt>
                <c:pt idx="470">
                  <c:v>0.0189</c:v>
                </c:pt>
                <c:pt idx="471">
                  <c:v>0.0181</c:v>
                </c:pt>
                <c:pt idx="472">
                  <c:v>0.0181</c:v>
                </c:pt>
                <c:pt idx="473">
                  <c:v>0.0164</c:v>
                </c:pt>
                <c:pt idx="474">
                  <c:v>0.015</c:v>
                </c:pt>
                <c:pt idx="475">
                  <c:v>0.0156</c:v>
                </c:pt>
                <c:pt idx="476">
                  <c:v>0.0163</c:v>
                </c:pt>
                <c:pt idx="477">
                  <c:v>0.0176</c:v>
                </c:pt>
                <c:pt idx="478">
                  <c:v>0.0214</c:v>
                </c:pt>
                <c:pt idx="479">
                  <c:v>0.0249</c:v>
                </c:pt>
                <c:pt idx="480">
                  <c:v>0.0243</c:v>
                </c:pt>
                <c:pt idx="481">
                  <c:v>0.0242</c:v>
                </c:pt>
                <c:pt idx="482">
                  <c:v>0.0248</c:v>
                </c:pt>
                <c:pt idx="483">
                  <c:v>0.023</c:v>
                </c:pt>
                <c:pt idx="484">
                  <c:v>0.0225</c:v>
                </c:pt>
                <c:pt idx="485">
                  <c:v>0.0227</c:v>
                </c:pt>
                <c:pt idx="486">
                  <c:v>0.0232</c:v>
                </c:pt>
                <c:pt idx="487">
                  <c:v>0.0219</c:v>
                </c:pt>
                <c:pt idx="488">
                  <c:v>0.0231</c:v>
                </c:pt>
                <c:pt idx="489">
                  <c:v>0.0233</c:v>
                </c:pt>
                <c:pt idx="490">
                  <c:v>0.0232</c:v>
                </c:pt>
                <c:pt idx="491">
                  <c:v>0.0237</c:v>
                </c:pt>
              </c:numCache>
            </c:numRef>
          </c:val>
          <c:smooth val="0"/>
        </c:ser>
        <c:dLbls>
          <c:showLegendKey val="0"/>
          <c:showVal val="0"/>
          <c:showCatName val="0"/>
          <c:showSerName val="0"/>
          <c:showPercent val="0"/>
          <c:showBubbleSize val="0"/>
        </c:dLbls>
        <c:marker val="1"/>
        <c:smooth val="0"/>
        <c:axId val="2143743512"/>
        <c:axId val="2143742888"/>
      </c:lineChart>
      <c:catAx>
        <c:axId val="2143743512"/>
        <c:scaling>
          <c:orientation val="minMax"/>
        </c:scaling>
        <c:delete val="0"/>
        <c:axPos val="b"/>
        <c:majorTickMark val="out"/>
        <c:minorTickMark val="none"/>
        <c:tickLblPos val="nextTo"/>
        <c:txPr>
          <a:bodyPr rot="-5400000" vert="horz"/>
          <a:lstStyle/>
          <a:p>
            <a:pPr>
              <a:defRPr sz="1200" b="1" i="0"/>
            </a:pPr>
            <a:endParaRPr lang="en-US"/>
          </a:p>
        </c:txPr>
        <c:crossAx val="2143742888"/>
        <c:crosses val="autoZero"/>
        <c:auto val="1"/>
        <c:lblAlgn val="ctr"/>
        <c:lblOffset val="100"/>
        <c:tickLblSkip val="1"/>
        <c:noMultiLvlLbl val="0"/>
      </c:catAx>
      <c:valAx>
        <c:axId val="2143742888"/>
        <c:scaling>
          <c:orientation val="minMax"/>
          <c:max val="0.2"/>
        </c:scaling>
        <c:delete val="0"/>
        <c:axPos val="l"/>
        <c:majorGridlines/>
        <c:numFmt formatCode="0%" sourceLinked="1"/>
        <c:majorTickMark val="out"/>
        <c:minorTickMark val="none"/>
        <c:tickLblPos val="nextTo"/>
        <c:spPr>
          <a:ln>
            <a:solidFill>
              <a:schemeClr val="bg1"/>
            </a:solidFill>
          </a:ln>
        </c:spPr>
        <c:txPr>
          <a:bodyPr/>
          <a:lstStyle/>
          <a:p>
            <a:pPr>
              <a:defRPr sz="1200" b="1" i="0"/>
            </a:pPr>
            <a:endParaRPr lang="en-US"/>
          </a:p>
        </c:txPr>
        <c:crossAx val="2143743512"/>
        <c:crosses val="autoZero"/>
        <c:crossBetween val="between"/>
      </c:valAx>
    </c:plotArea>
    <c:plotVisOnly val="1"/>
    <c:dispBlanksAs val="gap"/>
    <c:showDLblsOverMax val="0"/>
  </c:chart>
  <c:spPr>
    <a:ln>
      <a:noFill/>
    </a:ln>
  </c:spPr>
  <c:printSettings>
    <c:headerFooter/>
    <c:pageMargins b="1.0" l="0.75" r="0.75" t="1.0" header="0.5" footer="0.5"/>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areaChart>
        <c:grouping val="standard"/>
        <c:varyColors val="0"/>
        <c:ser>
          <c:idx val="1"/>
          <c:order val="1"/>
          <c:tx>
            <c:v>Shade</c:v>
          </c:tx>
          <c:spPr>
            <a:solidFill>
              <a:schemeClr val="bg1">
                <a:lumMod val="95000"/>
              </a:schemeClr>
            </a:solidFill>
          </c:spPr>
          <c:val>
            <c:numRef>
              <c:f>FedFunds!$I$3:$I$264</c:f>
              <c:numCache>
                <c:formatCode>0.00%</c:formatCode>
                <c:ptCount val="262"/>
                <c:pt idx="0">
                  <c:v>0.05</c:v>
                </c:pt>
                <c:pt idx="1">
                  <c:v>0.05</c:v>
                </c:pt>
                <c:pt idx="2">
                  <c:v>0.0325</c:v>
                </c:pt>
                <c:pt idx="3">
                  <c:v>0.035</c:v>
                </c:pt>
                <c:pt idx="4">
                  <c:v>0.0375</c:v>
                </c:pt>
                <c:pt idx="5">
                  <c:v>0.0425</c:v>
                </c:pt>
                <c:pt idx="6">
                  <c:v>0.0425</c:v>
                </c:pt>
                <c:pt idx="7">
                  <c:v>0.0425</c:v>
                </c:pt>
                <c:pt idx="8">
                  <c:v>0.0475</c:v>
                </c:pt>
                <c:pt idx="9">
                  <c:v>0.0475</c:v>
                </c:pt>
                <c:pt idx="10">
                  <c:v>0.0475</c:v>
                </c:pt>
                <c:pt idx="11">
                  <c:v>0.055</c:v>
                </c:pt>
                <c:pt idx="12">
                  <c:v>0.055</c:v>
                </c:pt>
                <c:pt idx="13">
                  <c:v>0.055</c:v>
                </c:pt>
                <c:pt idx="14">
                  <c:v>0.06</c:v>
                </c:pt>
                <c:pt idx="15">
                  <c:v>0.06</c:v>
                </c:pt>
                <c:pt idx="16">
                  <c:v>0.06</c:v>
                </c:pt>
                <c:pt idx="17">
                  <c:v>0.06</c:v>
                </c:pt>
                <c:pt idx="18">
                  <c:v>0.06</c:v>
                </c:pt>
                <c:pt idx="19">
                  <c:v>0.0575</c:v>
                </c:pt>
                <c:pt idx="20">
                  <c:v>0.0575</c:v>
                </c:pt>
                <c:pt idx="21">
                  <c:v>0.0575</c:v>
                </c:pt>
                <c:pt idx="22">
                  <c:v>0.0575</c:v>
                </c:pt>
                <c:pt idx="23">
                  <c:v>0.0575</c:v>
                </c:pt>
                <c:pt idx="24">
                  <c:v>0.055</c:v>
                </c:pt>
                <c:pt idx="25">
                  <c:v>0.0525</c:v>
                </c:pt>
                <c:pt idx="26">
                  <c:v>0.0525</c:v>
                </c:pt>
                <c:pt idx="27">
                  <c:v>0.0525</c:v>
                </c:pt>
                <c:pt idx="28">
                  <c:v>0.0525</c:v>
                </c:pt>
                <c:pt idx="29">
                  <c:v>0.0525</c:v>
                </c:pt>
                <c:pt idx="30">
                  <c:v>0.0525</c:v>
                </c:pt>
                <c:pt idx="31">
                  <c:v>0.0525</c:v>
                </c:pt>
                <c:pt idx="32">
                  <c:v>0.0525</c:v>
                </c:pt>
                <c:pt idx="33">
                  <c:v>0.0525</c:v>
                </c:pt>
                <c:pt idx="34">
                  <c:v>0.0525</c:v>
                </c:pt>
                <c:pt idx="35">
                  <c:v>0.0525</c:v>
                </c:pt>
                <c:pt idx="36">
                  <c:v>0.0525</c:v>
                </c:pt>
                <c:pt idx="37">
                  <c:v>0.0525</c:v>
                </c:pt>
                <c:pt idx="38">
                  <c:v>0.0525</c:v>
                </c:pt>
                <c:pt idx="39">
                  <c:v>0.055</c:v>
                </c:pt>
                <c:pt idx="40">
                  <c:v>0.055</c:v>
                </c:pt>
                <c:pt idx="41">
                  <c:v>0.055</c:v>
                </c:pt>
                <c:pt idx="42">
                  <c:v>0.055</c:v>
                </c:pt>
                <c:pt idx="43">
                  <c:v>0.055</c:v>
                </c:pt>
                <c:pt idx="44">
                  <c:v>0.055</c:v>
                </c:pt>
                <c:pt idx="45">
                  <c:v>0.055</c:v>
                </c:pt>
                <c:pt idx="46">
                  <c:v>0.055</c:v>
                </c:pt>
                <c:pt idx="47">
                  <c:v>0.055</c:v>
                </c:pt>
                <c:pt idx="48">
                  <c:v>0.055</c:v>
                </c:pt>
                <c:pt idx="49">
                  <c:v>0.055</c:v>
                </c:pt>
                <c:pt idx="50">
                  <c:v>0.055</c:v>
                </c:pt>
                <c:pt idx="51">
                  <c:v>0.055</c:v>
                </c:pt>
                <c:pt idx="52">
                  <c:v>0.055</c:v>
                </c:pt>
                <c:pt idx="53">
                  <c:v>0.055</c:v>
                </c:pt>
                <c:pt idx="54">
                  <c:v>0.055</c:v>
                </c:pt>
                <c:pt idx="55">
                  <c:v>0.055</c:v>
                </c:pt>
                <c:pt idx="56">
                  <c:v>0.055</c:v>
                </c:pt>
                <c:pt idx="57">
                  <c:v>0.0525</c:v>
                </c:pt>
                <c:pt idx="58">
                  <c:v>0.05</c:v>
                </c:pt>
                <c:pt idx="59">
                  <c:v>0.0475</c:v>
                </c:pt>
                <c:pt idx="60">
                  <c:v>0.0475</c:v>
                </c:pt>
                <c:pt idx="61">
                  <c:v>0.0475</c:v>
                </c:pt>
                <c:pt idx="62">
                  <c:v>0.0475</c:v>
                </c:pt>
                <c:pt idx="63">
                  <c:v>0.0475</c:v>
                </c:pt>
                <c:pt idx="64">
                  <c:v>0.0475</c:v>
                </c:pt>
                <c:pt idx="65">
                  <c:v>0.0475</c:v>
                </c:pt>
                <c:pt idx="66">
                  <c:v>0.05</c:v>
                </c:pt>
                <c:pt idx="67">
                  <c:v>0.05</c:v>
                </c:pt>
                <c:pt idx="68">
                  <c:v>0.0525</c:v>
                </c:pt>
                <c:pt idx="69">
                  <c:v>0.0525</c:v>
                </c:pt>
                <c:pt idx="70">
                  <c:v>0.0525</c:v>
                </c:pt>
                <c:pt idx="71">
                  <c:v>0.055</c:v>
                </c:pt>
                <c:pt idx="72">
                  <c:v>0.055</c:v>
                </c:pt>
                <c:pt idx="73">
                  <c:v>0.055</c:v>
                </c:pt>
                <c:pt idx="74">
                  <c:v>0.0575</c:v>
                </c:pt>
                <c:pt idx="75">
                  <c:v>0.06</c:v>
                </c:pt>
                <c:pt idx="76">
                  <c:v>0.06</c:v>
                </c:pt>
                <c:pt idx="77">
                  <c:v>0.065</c:v>
                </c:pt>
                <c:pt idx="78">
                  <c:v>0.065</c:v>
                </c:pt>
                <c:pt idx="79">
                  <c:v>0.065</c:v>
                </c:pt>
                <c:pt idx="80">
                  <c:v>0.065</c:v>
                </c:pt>
                <c:pt idx="81">
                  <c:v>0.065</c:v>
                </c:pt>
                <c:pt idx="82">
                  <c:v>0.065</c:v>
                </c:pt>
                <c:pt idx="83">
                  <c:v>0.065</c:v>
                </c:pt>
                <c:pt idx="84">
                  <c:v>0.06</c:v>
                </c:pt>
                <c:pt idx="85">
                  <c:v>0.055</c:v>
                </c:pt>
                <c:pt idx="86">
                  <c:v>0.055</c:v>
                </c:pt>
                <c:pt idx="87">
                  <c:v>0.05</c:v>
                </c:pt>
                <c:pt idx="88">
                  <c:v>0.045</c:v>
                </c:pt>
                <c:pt idx="89">
                  <c:v>0.04</c:v>
                </c:pt>
                <c:pt idx="90">
                  <c:v>0.0375</c:v>
                </c:pt>
                <c:pt idx="91">
                  <c:v>0.0375</c:v>
                </c:pt>
                <c:pt idx="92">
                  <c:v>0.035</c:v>
                </c:pt>
                <c:pt idx="93">
                  <c:v>0.03</c:v>
                </c:pt>
                <c:pt idx="94">
                  <c:v>0.025</c:v>
                </c:pt>
                <c:pt idx="95">
                  <c:v>0.02</c:v>
                </c:pt>
                <c:pt idx="96">
                  <c:v>0.0175</c:v>
                </c:pt>
                <c:pt idx="97">
                  <c:v>0.0175</c:v>
                </c:pt>
                <c:pt idx="98">
                  <c:v>0.0175</c:v>
                </c:pt>
                <c:pt idx="99">
                  <c:v>0.0175</c:v>
                </c:pt>
                <c:pt idx="100">
                  <c:v>0.0175</c:v>
                </c:pt>
                <c:pt idx="101">
                  <c:v>0.0175</c:v>
                </c:pt>
                <c:pt idx="102">
                  <c:v>0.0175</c:v>
                </c:pt>
                <c:pt idx="103">
                  <c:v>0.0175</c:v>
                </c:pt>
                <c:pt idx="104">
                  <c:v>0.0175</c:v>
                </c:pt>
                <c:pt idx="105">
                  <c:v>0.0175</c:v>
                </c:pt>
                <c:pt idx="106">
                  <c:v>0.0175</c:v>
                </c:pt>
                <c:pt idx="107">
                  <c:v>0.0125</c:v>
                </c:pt>
                <c:pt idx="108">
                  <c:v>0.0125</c:v>
                </c:pt>
                <c:pt idx="109">
                  <c:v>0.0125</c:v>
                </c:pt>
                <c:pt idx="110">
                  <c:v>0.0125</c:v>
                </c:pt>
                <c:pt idx="111">
                  <c:v>0.0125</c:v>
                </c:pt>
                <c:pt idx="112">
                  <c:v>0.0125</c:v>
                </c:pt>
                <c:pt idx="113">
                  <c:v>0.0125</c:v>
                </c:pt>
                <c:pt idx="114">
                  <c:v>0.01</c:v>
                </c:pt>
                <c:pt idx="115">
                  <c:v>0.01</c:v>
                </c:pt>
                <c:pt idx="116">
                  <c:v>0.01</c:v>
                </c:pt>
                <c:pt idx="117">
                  <c:v>0.01</c:v>
                </c:pt>
                <c:pt idx="118">
                  <c:v>0.01</c:v>
                </c:pt>
                <c:pt idx="119">
                  <c:v>0.01</c:v>
                </c:pt>
                <c:pt idx="120">
                  <c:v>0.01</c:v>
                </c:pt>
                <c:pt idx="121">
                  <c:v>0.01</c:v>
                </c:pt>
                <c:pt idx="122">
                  <c:v>0.01</c:v>
                </c:pt>
                <c:pt idx="123">
                  <c:v>0.01</c:v>
                </c:pt>
                <c:pt idx="124">
                  <c:v>0.01</c:v>
                </c:pt>
                <c:pt idx="125">
                  <c:v>0.01</c:v>
                </c:pt>
                <c:pt idx="126">
                  <c:v>0.0125</c:v>
                </c:pt>
                <c:pt idx="127">
                  <c:v>0.0125</c:v>
                </c:pt>
                <c:pt idx="128">
                  <c:v>0.015</c:v>
                </c:pt>
                <c:pt idx="129">
                  <c:v>0.0175</c:v>
                </c:pt>
                <c:pt idx="130">
                  <c:v>0.0175</c:v>
                </c:pt>
                <c:pt idx="131">
                  <c:v>0.02</c:v>
                </c:pt>
                <c:pt idx="132">
                  <c:v>0.0225</c:v>
                </c:pt>
                <c:pt idx="133">
                  <c:v>0.0225</c:v>
                </c:pt>
                <c:pt idx="134">
                  <c:v>0.025</c:v>
                </c:pt>
                <c:pt idx="135">
                  <c:v>0.0275</c:v>
                </c:pt>
                <c:pt idx="136">
                  <c:v>0.0275</c:v>
                </c:pt>
                <c:pt idx="137">
                  <c:v>0.03</c:v>
                </c:pt>
                <c:pt idx="138">
                  <c:v>0.0325</c:v>
                </c:pt>
                <c:pt idx="139">
                  <c:v>0.0325</c:v>
                </c:pt>
                <c:pt idx="140">
                  <c:v>0.035</c:v>
                </c:pt>
                <c:pt idx="141">
                  <c:v>0.0375</c:v>
                </c:pt>
                <c:pt idx="142">
                  <c:v>0.0375</c:v>
                </c:pt>
                <c:pt idx="143">
                  <c:v>0.04</c:v>
                </c:pt>
                <c:pt idx="144">
                  <c:v>0.0425</c:v>
                </c:pt>
                <c:pt idx="145">
                  <c:v>0.045</c:v>
                </c:pt>
                <c:pt idx="146">
                  <c:v>0.045</c:v>
                </c:pt>
                <c:pt idx="147">
                  <c:v>0.0475</c:v>
                </c:pt>
                <c:pt idx="148">
                  <c:v>0.0475</c:v>
                </c:pt>
                <c:pt idx="149">
                  <c:v>0.05</c:v>
                </c:pt>
                <c:pt idx="150">
                  <c:v>0.0525</c:v>
                </c:pt>
                <c:pt idx="151">
                  <c:v>0.0525</c:v>
                </c:pt>
                <c:pt idx="152">
                  <c:v>0.0525</c:v>
                </c:pt>
                <c:pt idx="153">
                  <c:v>0.0525</c:v>
                </c:pt>
                <c:pt idx="154">
                  <c:v>0.0525</c:v>
                </c:pt>
                <c:pt idx="155">
                  <c:v>0.0525</c:v>
                </c:pt>
                <c:pt idx="156">
                  <c:v>0.0525</c:v>
                </c:pt>
                <c:pt idx="157">
                  <c:v>0.0525</c:v>
                </c:pt>
                <c:pt idx="158">
                  <c:v>0.0525</c:v>
                </c:pt>
                <c:pt idx="159">
                  <c:v>0.0525</c:v>
                </c:pt>
                <c:pt idx="160">
                  <c:v>0.0525</c:v>
                </c:pt>
                <c:pt idx="161">
                  <c:v>0.0525</c:v>
                </c:pt>
                <c:pt idx="162">
                  <c:v>0.0525</c:v>
                </c:pt>
                <c:pt idx="163">
                  <c:v>0.0525</c:v>
                </c:pt>
                <c:pt idx="164">
                  <c:v>0.0525</c:v>
                </c:pt>
                <c:pt idx="165">
                  <c:v>0.0475</c:v>
                </c:pt>
                <c:pt idx="166">
                  <c:v>0.045</c:v>
                </c:pt>
                <c:pt idx="167">
                  <c:v>0.045</c:v>
                </c:pt>
                <c:pt idx="168">
                  <c:v>0.0425</c:v>
                </c:pt>
                <c:pt idx="169">
                  <c:v>0.03</c:v>
                </c:pt>
                <c:pt idx="170">
                  <c:v>0.03</c:v>
                </c:pt>
                <c:pt idx="171">
                  <c:v>0.0225</c:v>
                </c:pt>
                <c:pt idx="172">
                  <c:v>0.02</c:v>
                </c:pt>
                <c:pt idx="173">
                  <c:v>0.02</c:v>
                </c:pt>
                <c:pt idx="174">
                  <c:v>0.02</c:v>
                </c:pt>
                <c:pt idx="175">
                  <c:v>0.02</c:v>
                </c:pt>
                <c:pt idx="176">
                  <c:v>0.02</c:v>
                </c:pt>
                <c:pt idx="177">
                  <c:v>0.02</c:v>
                </c:pt>
                <c:pt idx="178">
                  <c:v>0.01</c:v>
                </c:pt>
                <c:pt idx="179">
                  <c:v>0.01</c:v>
                </c:pt>
                <c:pt idx="180">
                  <c:v>0.0025</c:v>
                </c:pt>
                <c:pt idx="181">
                  <c:v>0.0025</c:v>
                </c:pt>
                <c:pt idx="182">
                  <c:v>0.0025</c:v>
                </c:pt>
                <c:pt idx="183">
                  <c:v>0.0025</c:v>
                </c:pt>
                <c:pt idx="184">
                  <c:v>0.0025</c:v>
                </c:pt>
                <c:pt idx="185">
                  <c:v>0.0025</c:v>
                </c:pt>
                <c:pt idx="186">
                  <c:v>0.0025</c:v>
                </c:pt>
                <c:pt idx="187">
                  <c:v>0.0025</c:v>
                </c:pt>
                <c:pt idx="188">
                  <c:v>0.0025</c:v>
                </c:pt>
                <c:pt idx="189">
                  <c:v>0.0025</c:v>
                </c:pt>
                <c:pt idx="190">
                  <c:v>0.0025</c:v>
                </c:pt>
                <c:pt idx="191">
                  <c:v>0.0025</c:v>
                </c:pt>
                <c:pt idx="192">
                  <c:v>0.0025</c:v>
                </c:pt>
                <c:pt idx="193">
                  <c:v>0.0025</c:v>
                </c:pt>
                <c:pt idx="194">
                  <c:v>0.0025</c:v>
                </c:pt>
                <c:pt idx="195">
                  <c:v>0.0025</c:v>
                </c:pt>
                <c:pt idx="196">
                  <c:v>0.0025</c:v>
                </c:pt>
                <c:pt idx="197">
                  <c:v>0.0025</c:v>
                </c:pt>
                <c:pt idx="198">
                  <c:v>0.0025</c:v>
                </c:pt>
                <c:pt idx="199">
                  <c:v>0.0025</c:v>
                </c:pt>
                <c:pt idx="200">
                  <c:v>0.0025</c:v>
                </c:pt>
                <c:pt idx="201">
                  <c:v>0.0025</c:v>
                </c:pt>
                <c:pt idx="202">
                  <c:v>0.0025</c:v>
                </c:pt>
                <c:pt idx="203">
                  <c:v>0.0025</c:v>
                </c:pt>
                <c:pt idx="204">
                  <c:v>0.0025</c:v>
                </c:pt>
                <c:pt idx="205">
                  <c:v>0.0025</c:v>
                </c:pt>
                <c:pt idx="206">
                  <c:v>0.0025</c:v>
                </c:pt>
                <c:pt idx="207">
                  <c:v>0.0025</c:v>
                </c:pt>
                <c:pt idx="208">
                  <c:v>0.0025</c:v>
                </c:pt>
                <c:pt idx="209">
                  <c:v>0.0025</c:v>
                </c:pt>
                <c:pt idx="210">
                  <c:v>0.0025</c:v>
                </c:pt>
                <c:pt idx="211">
                  <c:v>0.0025</c:v>
                </c:pt>
                <c:pt idx="212">
                  <c:v>0.0025</c:v>
                </c:pt>
                <c:pt idx="213">
                  <c:v>0.0025</c:v>
                </c:pt>
                <c:pt idx="214">
                  <c:v>0.0025</c:v>
                </c:pt>
                <c:pt idx="215">
                  <c:v>0.0025</c:v>
                </c:pt>
                <c:pt idx="216">
                  <c:v>0.0025</c:v>
                </c:pt>
                <c:pt idx="217">
                  <c:v>0.0025</c:v>
                </c:pt>
                <c:pt idx="218">
                  <c:v>0.0025</c:v>
                </c:pt>
                <c:pt idx="219">
                  <c:v>0.0025</c:v>
                </c:pt>
                <c:pt idx="220">
                  <c:v>0.0025</c:v>
                </c:pt>
                <c:pt idx="221">
                  <c:v>0.0025</c:v>
                </c:pt>
                <c:pt idx="222">
                  <c:v>0.0025</c:v>
                </c:pt>
                <c:pt idx="223">
                  <c:v>0.0025</c:v>
                </c:pt>
                <c:pt idx="224">
                  <c:v>0.0025</c:v>
                </c:pt>
                <c:pt idx="225">
                  <c:v>0.0025</c:v>
                </c:pt>
                <c:pt idx="226">
                  <c:v>0.0025</c:v>
                </c:pt>
                <c:pt idx="227">
                  <c:v>0.0025</c:v>
                </c:pt>
                <c:pt idx="228">
                  <c:v>0.0025</c:v>
                </c:pt>
                <c:pt idx="229">
                  <c:v>0.0025</c:v>
                </c:pt>
                <c:pt idx="230">
                  <c:v>0.0025</c:v>
                </c:pt>
                <c:pt idx="231">
                  <c:v>0.0025</c:v>
                </c:pt>
                <c:pt idx="232">
                  <c:v>0.0025</c:v>
                </c:pt>
                <c:pt idx="233">
                  <c:v>0.0025</c:v>
                </c:pt>
                <c:pt idx="234">
                  <c:v>0.0025</c:v>
                </c:pt>
                <c:pt idx="235">
                  <c:v>0.0025</c:v>
                </c:pt>
                <c:pt idx="236">
                  <c:v>0.0025</c:v>
                </c:pt>
                <c:pt idx="237">
                  <c:v>0.0025</c:v>
                </c:pt>
                <c:pt idx="238">
                  <c:v>0.0025</c:v>
                </c:pt>
                <c:pt idx="239">
                  <c:v>0.0025</c:v>
                </c:pt>
                <c:pt idx="240">
                  <c:v>0.0025</c:v>
                </c:pt>
                <c:pt idx="241">
                  <c:v>0.0025</c:v>
                </c:pt>
                <c:pt idx="242">
                  <c:v>0.0025</c:v>
                </c:pt>
                <c:pt idx="243">
                  <c:v>0.0025</c:v>
                </c:pt>
                <c:pt idx="244">
                  <c:v>0.0025</c:v>
                </c:pt>
                <c:pt idx="245">
                  <c:v>0.0025</c:v>
                </c:pt>
                <c:pt idx="246">
                  <c:v>0.0025</c:v>
                </c:pt>
                <c:pt idx="247">
                  <c:v>0.0025</c:v>
                </c:pt>
                <c:pt idx="248">
                  <c:v>0.0025</c:v>
                </c:pt>
                <c:pt idx="249">
                  <c:v>0.0025</c:v>
                </c:pt>
                <c:pt idx="250">
                  <c:v>0.0025</c:v>
                </c:pt>
                <c:pt idx="251">
                  <c:v>0.0025</c:v>
                </c:pt>
                <c:pt idx="252">
                  <c:v>0.0025</c:v>
                </c:pt>
                <c:pt idx="253">
                  <c:v>0.0025</c:v>
                </c:pt>
                <c:pt idx="254">
                  <c:v>0.0025</c:v>
                </c:pt>
                <c:pt idx="255">
                  <c:v>0.0025</c:v>
                </c:pt>
                <c:pt idx="256">
                  <c:v>0.0025</c:v>
                </c:pt>
                <c:pt idx="257">
                  <c:v>0.0025</c:v>
                </c:pt>
                <c:pt idx="258">
                  <c:v>0.0025</c:v>
                </c:pt>
                <c:pt idx="259">
                  <c:v>0.0025</c:v>
                </c:pt>
                <c:pt idx="260">
                  <c:v>0.0025</c:v>
                </c:pt>
                <c:pt idx="261">
                  <c:v>0.0025</c:v>
                </c:pt>
              </c:numCache>
            </c:numRef>
          </c:val>
        </c:ser>
        <c:dLbls>
          <c:showLegendKey val="0"/>
          <c:showVal val="0"/>
          <c:showCatName val="0"/>
          <c:showSerName val="0"/>
          <c:showPercent val="0"/>
          <c:showBubbleSize val="0"/>
        </c:dLbls>
        <c:axId val="-2139876056"/>
        <c:axId val="-2139880600"/>
      </c:areaChart>
      <c:lineChart>
        <c:grouping val="standard"/>
        <c:varyColors val="0"/>
        <c:ser>
          <c:idx val="0"/>
          <c:order val="0"/>
          <c:tx>
            <c:v>FF Target</c:v>
          </c:tx>
          <c:marker>
            <c:symbol val="none"/>
          </c:marker>
          <c:cat>
            <c:strRef>
              <c:f>FedFunds!$B$4:$B$264</c:f>
              <c:strCache>
                <c:ptCount val="253"/>
                <c:pt idx="0">
                  <c:v>'94</c:v>
                </c:pt>
                <c:pt idx="12">
                  <c:v>'95</c:v>
                </c:pt>
                <c:pt idx="24">
                  <c:v>'96</c:v>
                </c:pt>
                <c:pt idx="36">
                  <c:v>'97</c:v>
                </c:pt>
                <c:pt idx="48">
                  <c:v>'98</c:v>
                </c:pt>
                <c:pt idx="60">
                  <c:v>'99</c:v>
                </c:pt>
                <c:pt idx="72">
                  <c:v>'00</c:v>
                </c:pt>
                <c:pt idx="84">
                  <c:v>'01</c:v>
                </c:pt>
                <c:pt idx="96">
                  <c:v>'02</c:v>
                </c:pt>
                <c:pt idx="108">
                  <c:v>'03</c:v>
                </c:pt>
                <c:pt idx="120">
                  <c:v>'04</c:v>
                </c:pt>
                <c:pt idx="132">
                  <c:v>'05</c:v>
                </c:pt>
                <c:pt idx="144">
                  <c:v>'06</c:v>
                </c:pt>
                <c:pt idx="156">
                  <c:v>'07</c:v>
                </c:pt>
                <c:pt idx="168">
                  <c:v>'08</c:v>
                </c:pt>
                <c:pt idx="180">
                  <c:v>'09</c:v>
                </c:pt>
                <c:pt idx="192">
                  <c:v>'10</c:v>
                </c:pt>
                <c:pt idx="204">
                  <c:v>'11</c:v>
                </c:pt>
                <c:pt idx="216">
                  <c:v>'12</c:v>
                </c:pt>
                <c:pt idx="228">
                  <c:v>'13</c:v>
                </c:pt>
                <c:pt idx="240">
                  <c:v>'14</c:v>
                </c:pt>
                <c:pt idx="252">
                  <c:v>'15</c:v>
                </c:pt>
              </c:strCache>
            </c:strRef>
          </c:cat>
          <c:val>
            <c:numRef>
              <c:f>FedFunds!$H$3:$H$264</c:f>
              <c:numCache>
                <c:formatCode>0.00%</c:formatCode>
                <c:ptCount val="262"/>
                <c:pt idx="0">
                  <c:v>0.03</c:v>
                </c:pt>
                <c:pt idx="1">
                  <c:v>0.03</c:v>
                </c:pt>
                <c:pt idx="2">
                  <c:v>0.0325</c:v>
                </c:pt>
                <c:pt idx="3">
                  <c:v>0.035</c:v>
                </c:pt>
                <c:pt idx="4">
                  <c:v>0.0375</c:v>
                </c:pt>
                <c:pt idx="5">
                  <c:v>0.0425</c:v>
                </c:pt>
                <c:pt idx="6">
                  <c:v>0.0425</c:v>
                </c:pt>
                <c:pt idx="7">
                  <c:v>0.0425</c:v>
                </c:pt>
                <c:pt idx="8">
                  <c:v>0.0475</c:v>
                </c:pt>
                <c:pt idx="9">
                  <c:v>0.0475</c:v>
                </c:pt>
                <c:pt idx="10">
                  <c:v>0.0475</c:v>
                </c:pt>
                <c:pt idx="11">
                  <c:v>0.055</c:v>
                </c:pt>
                <c:pt idx="12">
                  <c:v>0.055</c:v>
                </c:pt>
                <c:pt idx="13">
                  <c:v>0.055</c:v>
                </c:pt>
                <c:pt idx="14">
                  <c:v>0.06</c:v>
                </c:pt>
                <c:pt idx="15">
                  <c:v>0.06</c:v>
                </c:pt>
                <c:pt idx="16">
                  <c:v>0.06</c:v>
                </c:pt>
                <c:pt idx="17">
                  <c:v>0.06</c:v>
                </c:pt>
                <c:pt idx="18">
                  <c:v>0.06</c:v>
                </c:pt>
                <c:pt idx="19">
                  <c:v>0.0575</c:v>
                </c:pt>
                <c:pt idx="20">
                  <c:v>0.0575</c:v>
                </c:pt>
                <c:pt idx="21">
                  <c:v>0.0575</c:v>
                </c:pt>
                <c:pt idx="22">
                  <c:v>0.0575</c:v>
                </c:pt>
                <c:pt idx="23">
                  <c:v>0.0575</c:v>
                </c:pt>
                <c:pt idx="24">
                  <c:v>0.055</c:v>
                </c:pt>
                <c:pt idx="25">
                  <c:v>0.0525</c:v>
                </c:pt>
                <c:pt idx="26">
                  <c:v>0.0525</c:v>
                </c:pt>
                <c:pt idx="27">
                  <c:v>0.0525</c:v>
                </c:pt>
                <c:pt idx="28">
                  <c:v>0.0525</c:v>
                </c:pt>
                <c:pt idx="29">
                  <c:v>0.0525</c:v>
                </c:pt>
                <c:pt idx="30">
                  <c:v>0.0525</c:v>
                </c:pt>
                <c:pt idx="31">
                  <c:v>0.0525</c:v>
                </c:pt>
                <c:pt idx="32">
                  <c:v>0.0525</c:v>
                </c:pt>
                <c:pt idx="33">
                  <c:v>0.0525</c:v>
                </c:pt>
                <c:pt idx="34">
                  <c:v>0.0525</c:v>
                </c:pt>
                <c:pt idx="35">
                  <c:v>0.0525</c:v>
                </c:pt>
                <c:pt idx="36">
                  <c:v>0.0525</c:v>
                </c:pt>
                <c:pt idx="37">
                  <c:v>0.0525</c:v>
                </c:pt>
                <c:pt idx="38">
                  <c:v>0.0525</c:v>
                </c:pt>
                <c:pt idx="39">
                  <c:v>0.055</c:v>
                </c:pt>
                <c:pt idx="40">
                  <c:v>0.055</c:v>
                </c:pt>
                <c:pt idx="41">
                  <c:v>0.055</c:v>
                </c:pt>
                <c:pt idx="42">
                  <c:v>0.055</c:v>
                </c:pt>
                <c:pt idx="43">
                  <c:v>0.055</c:v>
                </c:pt>
                <c:pt idx="44">
                  <c:v>0.055</c:v>
                </c:pt>
                <c:pt idx="45">
                  <c:v>0.055</c:v>
                </c:pt>
                <c:pt idx="46">
                  <c:v>0.055</c:v>
                </c:pt>
                <c:pt idx="47">
                  <c:v>0.055</c:v>
                </c:pt>
                <c:pt idx="48">
                  <c:v>0.055</c:v>
                </c:pt>
                <c:pt idx="49">
                  <c:v>0.055</c:v>
                </c:pt>
                <c:pt idx="50">
                  <c:v>0.055</c:v>
                </c:pt>
                <c:pt idx="51">
                  <c:v>0.055</c:v>
                </c:pt>
                <c:pt idx="52">
                  <c:v>0.055</c:v>
                </c:pt>
                <c:pt idx="53">
                  <c:v>0.055</c:v>
                </c:pt>
                <c:pt idx="54">
                  <c:v>0.055</c:v>
                </c:pt>
                <c:pt idx="55">
                  <c:v>0.055</c:v>
                </c:pt>
                <c:pt idx="56">
                  <c:v>0.055</c:v>
                </c:pt>
                <c:pt idx="57">
                  <c:v>0.0525</c:v>
                </c:pt>
                <c:pt idx="58">
                  <c:v>0.05</c:v>
                </c:pt>
                <c:pt idx="59">
                  <c:v>0.0475</c:v>
                </c:pt>
                <c:pt idx="60">
                  <c:v>0.0475</c:v>
                </c:pt>
                <c:pt idx="61">
                  <c:v>0.0475</c:v>
                </c:pt>
                <c:pt idx="62">
                  <c:v>0.0475</c:v>
                </c:pt>
                <c:pt idx="63">
                  <c:v>0.0475</c:v>
                </c:pt>
                <c:pt idx="64">
                  <c:v>0.0475</c:v>
                </c:pt>
                <c:pt idx="65">
                  <c:v>0.0475</c:v>
                </c:pt>
                <c:pt idx="66">
                  <c:v>0.05</c:v>
                </c:pt>
                <c:pt idx="67">
                  <c:v>0.05</c:v>
                </c:pt>
                <c:pt idx="68">
                  <c:v>0.0525</c:v>
                </c:pt>
                <c:pt idx="69">
                  <c:v>0.0525</c:v>
                </c:pt>
                <c:pt idx="70">
                  <c:v>0.0525</c:v>
                </c:pt>
                <c:pt idx="71">
                  <c:v>0.055</c:v>
                </c:pt>
                <c:pt idx="72">
                  <c:v>0.055</c:v>
                </c:pt>
                <c:pt idx="73">
                  <c:v>0.055</c:v>
                </c:pt>
                <c:pt idx="74">
                  <c:v>0.0575</c:v>
                </c:pt>
                <c:pt idx="75">
                  <c:v>0.06</c:v>
                </c:pt>
                <c:pt idx="76">
                  <c:v>0.06</c:v>
                </c:pt>
                <c:pt idx="77">
                  <c:v>0.065</c:v>
                </c:pt>
                <c:pt idx="78">
                  <c:v>0.065</c:v>
                </c:pt>
                <c:pt idx="79">
                  <c:v>0.065</c:v>
                </c:pt>
                <c:pt idx="80">
                  <c:v>0.065</c:v>
                </c:pt>
                <c:pt idx="81">
                  <c:v>0.065</c:v>
                </c:pt>
                <c:pt idx="82">
                  <c:v>0.065</c:v>
                </c:pt>
                <c:pt idx="83">
                  <c:v>0.065</c:v>
                </c:pt>
                <c:pt idx="84">
                  <c:v>0.06</c:v>
                </c:pt>
                <c:pt idx="85">
                  <c:v>0.055</c:v>
                </c:pt>
                <c:pt idx="86">
                  <c:v>0.055</c:v>
                </c:pt>
                <c:pt idx="87">
                  <c:v>0.05</c:v>
                </c:pt>
                <c:pt idx="88">
                  <c:v>0.045</c:v>
                </c:pt>
                <c:pt idx="89">
                  <c:v>0.04</c:v>
                </c:pt>
                <c:pt idx="90">
                  <c:v>0.0375</c:v>
                </c:pt>
                <c:pt idx="91">
                  <c:v>0.0375</c:v>
                </c:pt>
                <c:pt idx="92">
                  <c:v>0.035</c:v>
                </c:pt>
                <c:pt idx="93">
                  <c:v>0.03</c:v>
                </c:pt>
                <c:pt idx="94">
                  <c:v>0.025</c:v>
                </c:pt>
                <c:pt idx="95">
                  <c:v>0.02</c:v>
                </c:pt>
                <c:pt idx="96">
                  <c:v>0.0175</c:v>
                </c:pt>
                <c:pt idx="97">
                  <c:v>0.0175</c:v>
                </c:pt>
                <c:pt idx="98">
                  <c:v>0.0175</c:v>
                </c:pt>
                <c:pt idx="99">
                  <c:v>0.0175</c:v>
                </c:pt>
                <c:pt idx="100">
                  <c:v>0.0175</c:v>
                </c:pt>
                <c:pt idx="101">
                  <c:v>0.0175</c:v>
                </c:pt>
                <c:pt idx="102">
                  <c:v>0.0175</c:v>
                </c:pt>
                <c:pt idx="103">
                  <c:v>0.0175</c:v>
                </c:pt>
                <c:pt idx="104">
                  <c:v>0.0175</c:v>
                </c:pt>
                <c:pt idx="105">
                  <c:v>0.0175</c:v>
                </c:pt>
                <c:pt idx="106">
                  <c:v>0.0175</c:v>
                </c:pt>
                <c:pt idx="107">
                  <c:v>0.0125</c:v>
                </c:pt>
                <c:pt idx="108">
                  <c:v>0.0125</c:v>
                </c:pt>
                <c:pt idx="109">
                  <c:v>0.0125</c:v>
                </c:pt>
                <c:pt idx="110">
                  <c:v>0.0125</c:v>
                </c:pt>
                <c:pt idx="111">
                  <c:v>0.0125</c:v>
                </c:pt>
                <c:pt idx="112">
                  <c:v>0.0125</c:v>
                </c:pt>
                <c:pt idx="113">
                  <c:v>0.0125</c:v>
                </c:pt>
                <c:pt idx="114">
                  <c:v>0.01</c:v>
                </c:pt>
                <c:pt idx="115">
                  <c:v>0.01</c:v>
                </c:pt>
                <c:pt idx="116">
                  <c:v>0.01</c:v>
                </c:pt>
                <c:pt idx="117">
                  <c:v>0.01</c:v>
                </c:pt>
                <c:pt idx="118">
                  <c:v>0.01</c:v>
                </c:pt>
                <c:pt idx="119">
                  <c:v>0.01</c:v>
                </c:pt>
                <c:pt idx="120">
                  <c:v>0.01</c:v>
                </c:pt>
                <c:pt idx="121">
                  <c:v>0.01</c:v>
                </c:pt>
                <c:pt idx="122">
                  <c:v>0.01</c:v>
                </c:pt>
                <c:pt idx="123">
                  <c:v>0.01</c:v>
                </c:pt>
                <c:pt idx="124">
                  <c:v>0.01</c:v>
                </c:pt>
                <c:pt idx="125">
                  <c:v>0.01</c:v>
                </c:pt>
                <c:pt idx="126">
                  <c:v>0.0125</c:v>
                </c:pt>
                <c:pt idx="127">
                  <c:v>0.0125</c:v>
                </c:pt>
                <c:pt idx="128">
                  <c:v>0.015</c:v>
                </c:pt>
                <c:pt idx="129">
                  <c:v>0.0175</c:v>
                </c:pt>
                <c:pt idx="130">
                  <c:v>0.0175</c:v>
                </c:pt>
                <c:pt idx="131">
                  <c:v>0.02</c:v>
                </c:pt>
                <c:pt idx="132">
                  <c:v>0.0225</c:v>
                </c:pt>
                <c:pt idx="133">
                  <c:v>0.0225</c:v>
                </c:pt>
                <c:pt idx="134">
                  <c:v>0.025</c:v>
                </c:pt>
                <c:pt idx="135">
                  <c:v>0.0275</c:v>
                </c:pt>
                <c:pt idx="136">
                  <c:v>0.0275</c:v>
                </c:pt>
                <c:pt idx="137">
                  <c:v>0.03</c:v>
                </c:pt>
                <c:pt idx="138">
                  <c:v>0.0325</c:v>
                </c:pt>
                <c:pt idx="139">
                  <c:v>0.0325</c:v>
                </c:pt>
                <c:pt idx="140">
                  <c:v>0.035</c:v>
                </c:pt>
                <c:pt idx="141">
                  <c:v>0.0375</c:v>
                </c:pt>
                <c:pt idx="142">
                  <c:v>0.0375</c:v>
                </c:pt>
                <c:pt idx="143">
                  <c:v>0.04</c:v>
                </c:pt>
                <c:pt idx="144">
                  <c:v>0.0425</c:v>
                </c:pt>
                <c:pt idx="145">
                  <c:v>0.045</c:v>
                </c:pt>
                <c:pt idx="146">
                  <c:v>0.045</c:v>
                </c:pt>
                <c:pt idx="147">
                  <c:v>0.0475</c:v>
                </c:pt>
                <c:pt idx="148">
                  <c:v>0.0475</c:v>
                </c:pt>
                <c:pt idx="149">
                  <c:v>0.05</c:v>
                </c:pt>
                <c:pt idx="150">
                  <c:v>0.0525</c:v>
                </c:pt>
                <c:pt idx="151">
                  <c:v>0.0525</c:v>
                </c:pt>
                <c:pt idx="152">
                  <c:v>0.0525</c:v>
                </c:pt>
                <c:pt idx="153">
                  <c:v>0.0525</c:v>
                </c:pt>
                <c:pt idx="154">
                  <c:v>0.0525</c:v>
                </c:pt>
                <c:pt idx="155">
                  <c:v>0.0525</c:v>
                </c:pt>
                <c:pt idx="156">
                  <c:v>0.0525</c:v>
                </c:pt>
                <c:pt idx="157">
                  <c:v>0.0525</c:v>
                </c:pt>
                <c:pt idx="158">
                  <c:v>0.0525</c:v>
                </c:pt>
                <c:pt idx="159">
                  <c:v>0.0525</c:v>
                </c:pt>
                <c:pt idx="160">
                  <c:v>0.0525</c:v>
                </c:pt>
                <c:pt idx="161">
                  <c:v>0.0525</c:v>
                </c:pt>
                <c:pt idx="162">
                  <c:v>0.0525</c:v>
                </c:pt>
                <c:pt idx="163">
                  <c:v>0.0525</c:v>
                </c:pt>
                <c:pt idx="164">
                  <c:v>0.0525</c:v>
                </c:pt>
                <c:pt idx="165">
                  <c:v>0.0475</c:v>
                </c:pt>
                <c:pt idx="166">
                  <c:v>0.045</c:v>
                </c:pt>
                <c:pt idx="167">
                  <c:v>0.045</c:v>
                </c:pt>
                <c:pt idx="168">
                  <c:v>0.0425</c:v>
                </c:pt>
                <c:pt idx="169">
                  <c:v>0.03</c:v>
                </c:pt>
                <c:pt idx="170">
                  <c:v>0.03</c:v>
                </c:pt>
                <c:pt idx="171">
                  <c:v>0.0225</c:v>
                </c:pt>
                <c:pt idx="172">
                  <c:v>0.02</c:v>
                </c:pt>
                <c:pt idx="173">
                  <c:v>0.02</c:v>
                </c:pt>
                <c:pt idx="174">
                  <c:v>0.02</c:v>
                </c:pt>
                <c:pt idx="175">
                  <c:v>0.02</c:v>
                </c:pt>
                <c:pt idx="176">
                  <c:v>0.02</c:v>
                </c:pt>
                <c:pt idx="177">
                  <c:v>0.02</c:v>
                </c:pt>
                <c:pt idx="178">
                  <c:v>0.01</c:v>
                </c:pt>
                <c:pt idx="179">
                  <c:v>0.01</c:v>
                </c:pt>
                <c:pt idx="180">
                  <c:v>0.0025</c:v>
                </c:pt>
                <c:pt idx="181">
                  <c:v>0.0025</c:v>
                </c:pt>
                <c:pt idx="182">
                  <c:v>0.0025</c:v>
                </c:pt>
                <c:pt idx="183">
                  <c:v>0.0025</c:v>
                </c:pt>
                <c:pt idx="184">
                  <c:v>0.0025</c:v>
                </c:pt>
                <c:pt idx="185">
                  <c:v>0.0025</c:v>
                </c:pt>
                <c:pt idx="186">
                  <c:v>0.0025</c:v>
                </c:pt>
                <c:pt idx="187">
                  <c:v>0.0025</c:v>
                </c:pt>
                <c:pt idx="188">
                  <c:v>0.0025</c:v>
                </c:pt>
                <c:pt idx="189">
                  <c:v>0.0025</c:v>
                </c:pt>
                <c:pt idx="190">
                  <c:v>0.0025</c:v>
                </c:pt>
                <c:pt idx="191">
                  <c:v>0.0025</c:v>
                </c:pt>
                <c:pt idx="192">
                  <c:v>0.0025</c:v>
                </c:pt>
                <c:pt idx="193">
                  <c:v>0.0025</c:v>
                </c:pt>
                <c:pt idx="194">
                  <c:v>0.0025</c:v>
                </c:pt>
                <c:pt idx="195">
                  <c:v>0.0025</c:v>
                </c:pt>
                <c:pt idx="196">
                  <c:v>0.0025</c:v>
                </c:pt>
                <c:pt idx="197">
                  <c:v>0.0025</c:v>
                </c:pt>
                <c:pt idx="198">
                  <c:v>0.0025</c:v>
                </c:pt>
                <c:pt idx="199">
                  <c:v>0.0025</c:v>
                </c:pt>
                <c:pt idx="200">
                  <c:v>0.0025</c:v>
                </c:pt>
                <c:pt idx="201">
                  <c:v>0.0025</c:v>
                </c:pt>
                <c:pt idx="202">
                  <c:v>0.0025</c:v>
                </c:pt>
                <c:pt idx="203">
                  <c:v>0.0025</c:v>
                </c:pt>
                <c:pt idx="204">
                  <c:v>0.0025</c:v>
                </c:pt>
                <c:pt idx="205">
                  <c:v>0.0025</c:v>
                </c:pt>
                <c:pt idx="206">
                  <c:v>0.0025</c:v>
                </c:pt>
                <c:pt idx="207">
                  <c:v>0.0025</c:v>
                </c:pt>
                <c:pt idx="208">
                  <c:v>0.0025</c:v>
                </c:pt>
                <c:pt idx="209">
                  <c:v>0.0025</c:v>
                </c:pt>
                <c:pt idx="210">
                  <c:v>0.0025</c:v>
                </c:pt>
                <c:pt idx="211">
                  <c:v>0.0025</c:v>
                </c:pt>
                <c:pt idx="212">
                  <c:v>0.0025</c:v>
                </c:pt>
                <c:pt idx="213">
                  <c:v>0.0025</c:v>
                </c:pt>
                <c:pt idx="214">
                  <c:v>0.0025</c:v>
                </c:pt>
                <c:pt idx="215">
                  <c:v>0.0025</c:v>
                </c:pt>
                <c:pt idx="216">
                  <c:v>0.0025</c:v>
                </c:pt>
                <c:pt idx="217">
                  <c:v>0.0025</c:v>
                </c:pt>
                <c:pt idx="218">
                  <c:v>0.0025</c:v>
                </c:pt>
                <c:pt idx="219">
                  <c:v>0.0025</c:v>
                </c:pt>
                <c:pt idx="220">
                  <c:v>0.0025</c:v>
                </c:pt>
                <c:pt idx="221">
                  <c:v>0.0025</c:v>
                </c:pt>
                <c:pt idx="222">
                  <c:v>0.0025</c:v>
                </c:pt>
                <c:pt idx="223">
                  <c:v>0.0025</c:v>
                </c:pt>
                <c:pt idx="224">
                  <c:v>0.0025</c:v>
                </c:pt>
                <c:pt idx="225">
                  <c:v>0.0025</c:v>
                </c:pt>
                <c:pt idx="226">
                  <c:v>0.0025</c:v>
                </c:pt>
                <c:pt idx="227">
                  <c:v>0.0025</c:v>
                </c:pt>
                <c:pt idx="228">
                  <c:v>0.0025</c:v>
                </c:pt>
                <c:pt idx="229">
                  <c:v>0.0025</c:v>
                </c:pt>
                <c:pt idx="230">
                  <c:v>0.0025</c:v>
                </c:pt>
                <c:pt idx="231">
                  <c:v>0.0025</c:v>
                </c:pt>
                <c:pt idx="232">
                  <c:v>0.0025</c:v>
                </c:pt>
                <c:pt idx="233">
                  <c:v>0.0025</c:v>
                </c:pt>
                <c:pt idx="234">
                  <c:v>0.0025</c:v>
                </c:pt>
                <c:pt idx="235">
                  <c:v>0.0025</c:v>
                </c:pt>
                <c:pt idx="236">
                  <c:v>0.0025</c:v>
                </c:pt>
                <c:pt idx="237">
                  <c:v>0.0025</c:v>
                </c:pt>
                <c:pt idx="238">
                  <c:v>0.0025</c:v>
                </c:pt>
                <c:pt idx="239">
                  <c:v>0.0025</c:v>
                </c:pt>
                <c:pt idx="240">
                  <c:v>0.0025</c:v>
                </c:pt>
                <c:pt idx="241">
                  <c:v>0.0025</c:v>
                </c:pt>
                <c:pt idx="242">
                  <c:v>0.0025</c:v>
                </c:pt>
                <c:pt idx="243">
                  <c:v>0.0025</c:v>
                </c:pt>
                <c:pt idx="244">
                  <c:v>0.0025</c:v>
                </c:pt>
                <c:pt idx="245">
                  <c:v>0.0025</c:v>
                </c:pt>
                <c:pt idx="246">
                  <c:v>0.0025</c:v>
                </c:pt>
                <c:pt idx="247">
                  <c:v>0.0025</c:v>
                </c:pt>
                <c:pt idx="248">
                  <c:v>0.0025</c:v>
                </c:pt>
                <c:pt idx="249">
                  <c:v>0.0025</c:v>
                </c:pt>
                <c:pt idx="250">
                  <c:v>0.0025</c:v>
                </c:pt>
                <c:pt idx="251">
                  <c:v>0.0025</c:v>
                </c:pt>
                <c:pt idx="252">
                  <c:v>0.0025</c:v>
                </c:pt>
                <c:pt idx="253">
                  <c:v>0.0025</c:v>
                </c:pt>
                <c:pt idx="254">
                  <c:v>0.0025</c:v>
                </c:pt>
                <c:pt idx="255">
                  <c:v>0.0025</c:v>
                </c:pt>
                <c:pt idx="256">
                  <c:v>0.0025</c:v>
                </c:pt>
                <c:pt idx="257">
                  <c:v>0.0025</c:v>
                </c:pt>
                <c:pt idx="258">
                  <c:v>0.0025</c:v>
                </c:pt>
                <c:pt idx="259">
                  <c:v>0.0025</c:v>
                </c:pt>
                <c:pt idx="260">
                  <c:v>0.0025</c:v>
                </c:pt>
                <c:pt idx="261">
                  <c:v>0.0025</c:v>
                </c:pt>
              </c:numCache>
            </c:numRef>
          </c:val>
          <c:smooth val="0"/>
        </c:ser>
        <c:ser>
          <c:idx val="2"/>
          <c:order val="2"/>
          <c:tx>
            <c:v>COF</c:v>
          </c:tx>
          <c:spPr>
            <a:ln w="31750">
              <a:solidFill>
                <a:srgbClr val="FF0000"/>
              </a:solidFill>
            </a:ln>
            <a:effectLst>
              <a:outerShdw blurRad="50800" dist="38100" dir="2700000" algn="tl" rotWithShape="0">
                <a:srgbClr val="000000">
                  <a:alpha val="43000"/>
                </a:srgbClr>
              </a:outerShdw>
            </a:effectLst>
          </c:spPr>
          <c:marker>
            <c:symbol val="none"/>
          </c:marker>
          <c:val>
            <c:numRef>
              <c:f>FedFunds!$E$3:$E$264</c:f>
              <c:numCache>
                <c:formatCode>0.00%</c:formatCode>
                <c:ptCount val="262"/>
                <c:pt idx="0">
                  <c:v>0.0307</c:v>
                </c:pt>
                <c:pt idx="1">
                  <c:v>0.0305875</c:v>
                </c:pt>
                <c:pt idx="2">
                  <c:v>0.030475</c:v>
                </c:pt>
                <c:pt idx="3">
                  <c:v>0.03041875</c:v>
                </c:pt>
                <c:pt idx="4">
                  <c:v>0.0303625</c:v>
                </c:pt>
                <c:pt idx="5">
                  <c:v>0.03025</c:v>
                </c:pt>
                <c:pt idx="6">
                  <c:v>0.0301375</c:v>
                </c:pt>
                <c:pt idx="7">
                  <c:v>0.030025</c:v>
                </c:pt>
                <c:pt idx="8">
                  <c:v>0.0299125</c:v>
                </c:pt>
                <c:pt idx="9">
                  <c:v>0.0298</c:v>
                </c:pt>
                <c:pt idx="10">
                  <c:v>0.03015</c:v>
                </c:pt>
                <c:pt idx="11">
                  <c:v>0.0305</c:v>
                </c:pt>
                <c:pt idx="12">
                  <c:v>0.0312</c:v>
                </c:pt>
                <c:pt idx="13">
                  <c:v>0.03155</c:v>
                </c:pt>
                <c:pt idx="14">
                  <c:v>0.0319</c:v>
                </c:pt>
                <c:pt idx="15">
                  <c:v>0.0326</c:v>
                </c:pt>
                <c:pt idx="16">
                  <c:v>0.03295</c:v>
                </c:pt>
                <c:pt idx="17">
                  <c:v>0.0333</c:v>
                </c:pt>
                <c:pt idx="18">
                  <c:v>0.034</c:v>
                </c:pt>
                <c:pt idx="19">
                  <c:v>0.03435</c:v>
                </c:pt>
                <c:pt idx="20">
                  <c:v>0.0347</c:v>
                </c:pt>
                <c:pt idx="21">
                  <c:v>0.0354</c:v>
                </c:pt>
                <c:pt idx="22">
                  <c:v>0.0359875</c:v>
                </c:pt>
                <c:pt idx="23">
                  <c:v>0.036575</c:v>
                </c:pt>
                <c:pt idx="24">
                  <c:v>0.03686875</c:v>
                </c:pt>
                <c:pt idx="25">
                  <c:v>0.0371625</c:v>
                </c:pt>
                <c:pt idx="26">
                  <c:v>0.03775</c:v>
                </c:pt>
                <c:pt idx="27">
                  <c:v>0.0383375</c:v>
                </c:pt>
                <c:pt idx="28">
                  <c:v>0.038925</c:v>
                </c:pt>
                <c:pt idx="29">
                  <c:v>0.0395125</c:v>
                </c:pt>
                <c:pt idx="30">
                  <c:v>0.0401</c:v>
                </c:pt>
                <c:pt idx="31">
                  <c:v>0.0401</c:v>
                </c:pt>
                <c:pt idx="32">
                  <c:v>0.0401</c:v>
                </c:pt>
                <c:pt idx="33">
                  <c:v>0.0401</c:v>
                </c:pt>
                <c:pt idx="34">
                  <c:v>0.0401</c:v>
                </c:pt>
                <c:pt idx="35">
                  <c:v>0.0401</c:v>
                </c:pt>
                <c:pt idx="36">
                  <c:v>0.0401</c:v>
                </c:pt>
                <c:pt idx="37">
                  <c:v>0.0401</c:v>
                </c:pt>
                <c:pt idx="38">
                  <c:v>0.0401</c:v>
                </c:pt>
                <c:pt idx="39">
                  <c:v>0.0401</c:v>
                </c:pt>
                <c:pt idx="40">
                  <c:v>0.040175</c:v>
                </c:pt>
                <c:pt idx="41">
                  <c:v>0.04025</c:v>
                </c:pt>
                <c:pt idx="42">
                  <c:v>0.0404</c:v>
                </c:pt>
                <c:pt idx="43">
                  <c:v>0.040475</c:v>
                </c:pt>
                <c:pt idx="44">
                  <c:v>0.04055</c:v>
                </c:pt>
                <c:pt idx="45">
                  <c:v>0.0407</c:v>
                </c:pt>
                <c:pt idx="46">
                  <c:v>0.040675</c:v>
                </c:pt>
                <c:pt idx="47">
                  <c:v>0.04065</c:v>
                </c:pt>
                <c:pt idx="48">
                  <c:v>0.0406</c:v>
                </c:pt>
                <c:pt idx="49">
                  <c:v>0.040575</c:v>
                </c:pt>
                <c:pt idx="50">
                  <c:v>0.04055</c:v>
                </c:pt>
                <c:pt idx="51">
                  <c:v>0.0405</c:v>
                </c:pt>
                <c:pt idx="52">
                  <c:v>0.0405</c:v>
                </c:pt>
                <c:pt idx="53">
                  <c:v>0.0405</c:v>
                </c:pt>
                <c:pt idx="54">
                  <c:v>0.0405</c:v>
                </c:pt>
                <c:pt idx="55">
                  <c:v>0.0405</c:v>
                </c:pt>
                <c:pt idx="56">
                  <c:v>0.0405</c:v>
                </c:pt>
                <c:pt idx="57">
                  <c:v>0.0405</c:v>
                </c:pt>
                <c:pt idx="58">
                  <c:v>0.04015</c:v>
                </c:pt>
                <c:pt idx="59">
                  <c:v>0.0398</c:v>
                </c:pt>
                <c:pt idx="60">
                  <c:v>0.0391</c:v>
                </c:pt>
                <c:pt idx="61">
                  <c:v>0.03875</c:v>
                </c:pt>
                <c:pt idx="62">
                  <c:v>0.0384</c:v>
                </c:pt>
                <c:pt idx="63">
                  <c:v>0.0377</c:v>
                </c:pt>
                <c:pt idx="64">
                  <c:v>0.0377375</c:v>
                </c:pt>
                <c:pt idx="65">
                  <c:v>0.037775</c:v>
                </c:pt>
                <c:pt idx="66">
                  <c:v>0.03785</c:v>
                </c:pt>
                <c:pt idx="67">
                  <c:v>0.0378875</c:v>
                </c:pt>
                <c:pt idx="68">
                  <c:v>0.037925</c:v>
                </c:pt>
                <c:pt idx="69">
                  <c:v>0.038</c:v>
                </c:pt>
                <c:pt idx="70">
                  <c:v>0.038075</c:v>
                </c:pt>
                <c:pt idx="71">
                  <c:v>0.03815</c:v>
                </c:pt>
                <c:pt idx="72">
                  <c:v>0.0383</c:v>
                </c:pt>
                <c:pt idx="73">
                  <c:v>0.038375</c:v>
                </c:pt>
                <c:pt idx="74">
                  <c:v>0.03845</c:v>
                </c:pt>
                <c:pt idx="75">
                  <c:v>0.0386</c:v>
                </c:pt>
                <c:pt idx="76">
                  <c:v>0.0388125</c:v>
                </c:pt>
                <c:pt idx="77">
                  <c:v>0.039025</c:v>
                </c:pt>
                <c:pt idx="78">
                  <c:v>0.03945</c:v>
                </c:pt>
                <c:pt idx="79">
                  <c:v>0.0396625</c:v>
                </c:pt>
                <c:pt idx="80">
                  <c:v>0.039875</c:v>
                </c:pt>
                <c:pt idx="81">
                  <c:v>0.0403</c:v>
                </c:pt>
                <c:pt idx="82">
                  <c:v>0.0403625</c:v>
                </c:pt>
                <c:pt idx="83">
                  <c:v>0.040425</c:v>
                </c:pt>
                <c:pt idx="84">
                  <c:v>0.04055</c:v>
                </c:pt>
                <c:pt idx="85">
                  <c:v>0.0406125</c:v>
                </c:pt>
                <c:pt idx="86">
                  <c:v>0.040675</c:v>
                </c:pt>
                <c:pt idx="87">
                  <c:v>0.0408</c:v>
                </c:pt>
                <c:pt idx="88">
                  <c:v>0.0404375</c:v>
                </c:pt>
                <c:pt idx="89">
                  <c:v>0.040075</c:v>
                </c:pt>
                <c:pt idx="90">
                  <c:v>0.03935</c:v>
                </c:pt>
                <c:pt idx="91">
                  <c:v>0.0389875</c:v>
                </c:pt>
                <c:pt idx="92">
                  <c:v>0.038625</c:v>
                </c:pt>
                <c:pt idx="93">
                  <c:v>0.0379</c:v>
                </c:pt>
                <c:pt idx="94">
                  <c:v>0.0365375</c:v>
                </c:pt>
                <c:pt idx="95">
                  <c:v>0.035175</c:v>
                </c:pt>
                <c:pt idx="96">
                  <c:v>0.03245</c:v>
                </c:pt>
                <c:pt idx="97">
                  <c:v>0.0310875</c:v>
                </c:pt>
                <c:pt idx="98">
                  <c:v>0.029725</c:v>
                </c:pt>
                <c:pt idx="99">
                  <c:v>0.027</c:v>
                </c:pt>
                <c:pt idx="100">
                  <c:v>0.026825</c:v>
                </c:pt>
                <c:pt idx="101">
                  <c:v>0.02665</c:v>
                </c:pt>
                <c:pt idx="102">
                  <c:v>0.0263</c:v>
                </c:pt>
                <c:pt idx="103">
                  <c:v>0.026125</c:v>
                </c:pt>
                <c:pt idx="104">
                  <c:v>0.02595</c:v>
                </c:pt>
                <c:pt idx="105">
                  <c:v>0.0256</c:v>
                </c:pt>
                <c:pt idx="106">
                  <c:v>0.0248875</c:v>
                </c:pt>
                <c:pt idx="107">
                  <c:v>0.024175</c:v>
                </c:pt>
                <c:pt idx="108">
                  <c:v>0.02275</c:v>
                </c:pt>
                <c:pt idx="109">
                  <c:v>0.0220375</c:v>
                </c:pt>
                <c:pt idx="110">
                  <c:v>0.021325</c:v>
                </c:pt>
                <c:pt idx="111">
                  <c:v>0.0199</c:v>
                </c:pt>
                <c:pt idx="112">
                  <c:v>0.0197125</c:v>
                </c:pt>
                <c:pt idx="113">
                  <c:v>0.019525</c:v>
                </c:pt>
                <c:pt idx="114">
                  <c:v>0.01915</c:v>
                </c:pt>
                <c:pt idx="115">
                  <c:v>0.0189625</c:v>
                </c:pt>
                <c:pt idx="116">
                  <c:v>0.018775</c:v>
                </c:pt>
                <c:pt idx="117">
                  <c:v>0.0184</c:v>
                </c:pt>
                <c:pt idx="118">
                  <c:v>0.018025</c:v>
                </c:pt>
                <c:pt idx="119">
                  <c:v>0.01765</c:v>
                </c:pt>
                <c:pt idx="120">
                  <c:v>0.0169</c:v>
                </c:pt>
                <c:pt idx="121">
                  <c:v>0.016525</c:v>
                </c:pt>
                <c:pt idx="122">
                  <c:v>0.01615</c:v>
                </c:pt>
                <c:pt idx="123">
                  <c:v>0.0154</c:v>
                </c:pt>
                <c:pt idx="124">
                  <c:v>0.0154125</c:v>
                </c:pt>
                <c:pt idx="125">
                  <c:v>0.015425</c:v>
                </c:pt>
                <c:pt idx="126">
                  <c:v>0.01545</c:v>
                </c:pt>
                <c:pt idx="127">
                  <c:v>0.0154625</c:v>
                </c:pt>
                <c:pt idx="128">
                  <c:v>0.015475</c:v>
                </c:pt>
                <c:pt idx="129">
                  <c:v>0.0155</c:v>
                </c:pt>
                <c:pt idx="130">
                  <c:v>0.0157125</c:v>
                </c:pt>
                <c:pt idx="131">
                  <c:v>0.015925</c:v>
                </c:pt>
                <c:pt idx="132">
                  <c:v>0.01635</c:v>
                </c:pt>
                <c:pt idx="133">
                  <c:v>0.0165625</c:v>
                </c:pt>
                <c:pt idx="134">
                  <c:v>0.016775</c:v>
                </c:pt>
                <c:pt idx="135">
                  <c:v>0.0172</c:v>
                </c:pt>
                <c:pt idx="136">
                  <c:v>0.017425</c:v>
                </c:pt>
                <c:pt idx="137">
                  <c:v>0.01765</c:v>
                </c:pt>
                <c:pt idx="138">
                  <c:v>0.0181</c:v>
                </c:pt>
                <c:pt idx="139">
                  <c:v>0.018325</c:v>
                </c:pt>
                <c:pt idx="140">
                  <c:v>0.01855</c:v>
                </c:pt>
                <c:pt idx="141">
                  <c:v>0.019</c:v>
                </c:pt>
                <c:pt idx="142">
                  <c:v>0.0195625</c:v>
                </c:pt>
                <c:pt idx="143">
                  <c:v>0.020125</c:v>
                </c:pt>
                <c:pt idx="144">
                  <c:v>0.02125</c:v>
                </c:pt>
                <c:pt idx="145">
                  <c:v>0.0218125</c:v>
                </c:pt>
                <c:pt idx="146">
                  <c:v>0.022375</c:v>
                </c:pt>
                <c:pt idx="147">
                  <c:v>0.0235</c:v>
                </c:pt>
                <c:pt idx="148">
                  <c:v>0.023825</c:v>
                </c:pt>
                <c:pt idx="149">
                  <c:v>0.02415</c:v>
                </c:pt>
                <c:pt idx="150">
                  <c:v>0.0248</c:v>
                </c:pt>
                <c:pt idx="151">
                  <c:v>0.025125</c:v>
                </c:pt>
                <c:pt idx="152">
                  <c:v>0.02545</c:v>
                </c:pt>
                <c:pt idx="153">
                  <c:v>0.0261</c:v>
                </c:pt>
                <c:pt idx="154">
                  <c:v>0.0266125</c:v>
                </c:pt>
                <c:pt idx="155">
                  <c:v>0.027125</c:v>
                </c:pt>
                <c:pt idx="156">
                  <c:v>0.02815</c:v>
                </c:pt>
                <c:pt idx="157">
                  <c:v>0.0286625</c:v>
                </c:pt>
                <c:pt idx="158">
                  <c:v>0.029175</c:v>
                </c:pt>
                <c:pt idx="159">
                  <c:v>0.0302</c:v>
                </c:pt>
                <c:pt idx="160">
                  <c:v>0.030325</c:v>
                </c:pt>
                <c:pt idx="161">
                  <c:v>0.03045</c:v>
                </c:pt>
                <c:pt idx="162">
                  <c:v>0.0307</c:v>
                </c:pt>
                <c:pt idx="163">
                  <c:v>0.030825</c:v>
                </c:pt>
                <c:pt idx="164">
                  <c:v>0.03095</c:v>
                </c:pt>
                <c:pt idx="165">
                  <c:v>0.0312</c:v>
                </c:pt>
                <c:pt idx="166">
                  <c:v>0.03085</c:v>
                </c:pt>
                <c:pt idx="167">
                  <c:v>0.0305</c:v>
                </c:pt>
                <c:pt idx="168">
                  <c:v>0.0298</c:v>
                </c:pt>
                <c:pt idx="169">
                  <c:v>0.02945</c:v>
                </c:pt>
                <c:pt idx="170">
                  <c:v>0.0291</c:v>
                </c:pt>
                <c:pt idx="171">
                  <c:v>0.0284</c:v>
                </c:pt>
                <c:pt idx="172">
                  <c:v>0.028175</c:v>
                </c:pt>
                <c:pt idx="173">
                  <c:v>0.02795</c:v>
                </c:pt>
                <c:pt idx="174">
                  <c:v>0.0275</c:v>
                </c:pt>
                <c:pt idx="175">
                  <c:v>0.027275</c:v>
                </c:pt>
                <c:pt idx="176">
                  <c:v>0.02705</c:v>
                </c:pt>
                <c:pt idx="177">
                  <c:v>0.0266</c:v>
                </c:pt>
                <c:pt idx="178">
                  <c:v>0.0258375</c:v>
                </c:pt>
                <c:pt idx="179">
                  <c:v>0.025075</c:v>
                </c:pt>
                <c:pt idx="180">
                  <c:v>0.02355</c:v>
                </c:pt>
                <c:pt idx="181">
                  <c:v>0.0227875</c:v>
                </c:pt>
                <c:pt idx="182">
                  <c:v>0.022025</c:v>
                </c:pt>
                <c:pt idx="183">
                  <c:v>0.0205</c:v>
                </c:pt>
                <c:pt idx="184">
                  <c:v>0.020275</c:v>
                </c:pt>
                <c:pt idx="185">
                  <c:v>0.02005</c:v>
                </c:pt>
                <c:pt idx="186">
                  <c:v>0.0196</c:v>
                </c:pt>
                <c:pt idx="187">
                  <c:v>0.019375</c:v>
                </c:pt>
                <c:pt idx="188">
                  <c:v>0.01915</c:v>
                </c:pt>
                <c:pt idx="189">
                  <c:v>0.0187</c:v>
                </c:pt>
                <c:pt idx="190">
                  <c:v>0.01805</c:v>
                </c:pt>
                <c:pt idx="191">
                  <c:v>0.0174</c:v>
                </c:pt>
                <c:pt idx="192">
                  <c:v>0.0161</c:v>
                </c:pt>
                <c:pt idx="193">
                  <c:v>0.01545</c:v>
                </c:pt>
                <c:pt idx="194">
                  <c:v>0.0148</c:v>
                </c:pt>
                <c:pt idx="195">
                  <c:v>0.0135</c:v>
                </c:pt>
                <c:pt idx="196">
                  <c:v>0.0134125</c:v>
                </c:pt>
                <c:pt idx="197">
                  <c:v>0.013325</c:v>
                </c:pt>
                <c:pt idx="198">
                  <c:v>0.01315</c:v>
                </c:pt>
                <c:pt idx="199">
                  <c:v>0.0130625</c:v>
                </c:pt>
                <c:pt idx="200">
                  <c:v>0.012975</c:v>
                </c:pt>
                <c:pt idx="201">
                  <c:v>0.0128</c:v>
                </c:pt>
                <c:pt idx="202">
                  <c:v>0.01245</c:v>
                </c:pt>
                <c:pt idx="203">
                  <c:v>0.0121</c:v>
                </c:pt>
                <c:pt idx="204">
                  <c:v>0.0114</c:v>
                </c:pt>
                <c:pt idx="205">
                  <c:v>0.01105</c:v>
                </c:pt>
                <c:pt idx="206">
                  <c:v>0.0107</c:v>
                </c:pt>
                <c:pt idx="207">
                  <c:v>0.01</c:v>
                </c:pt>
                <c:pt idx="208">
                  <c:v>0.00995</c:v>
                </c:pt>
                <c:pt idx="209">
                  <c:v>0.0099</c:v>
                </c:pt>
                <c:pt idx="210">
                  <c:v>0.0098</c:v>
                </c:pt>
                <c:pt idx="211">
                  <c:v>0.00975</c:v>
                </c:pt>
                <c:pt idx="212">
                  <c:v>0.0097</c:v>
                </c:pt>
                <c:pt idx="213">
                  <c:v>0.0096</c:v>
                </c:pt>
                <c:pt idx="214">
                  <c:v>0.0093625</c:v>
                </c:pt>
                <c:pt idx="215">
                  <c:v>0.009125</c:v>
                </c:pt>
                <c:pt idx="216">
                  <c:v>0.00865</c:v>
                </c:pt>
                <c:pt idx="217">
                  <c:v>0.0084125</c:v>
                </c:pt>
                <c:pt idx="218">
                  <c:v>0.008175</c:v>
                </c:pt>
                <c:pt idx="219">
                  <c:v>0.0077</c:v>
                </c:pt>
                <c:pt idx="220">
                  <c:v>0.0076625</c:v>
                </c:pt>
                <c:pt idx="221">
                  <c:v>0.007625</c:v>
                </c:pt>
                <c:pt idx="222">
                  <c:v>0.00755</c:v>
                </c:pt>
                <c:pt idx="223">
                  <c:v>0.0075125</c:v>
                </c:pt>
                <c:pt idx="224">
                  <c:v>0.007475</c:v>
                </c:pt>
                <c:pt idx="225">
                  <c:v>0.0074</c:v>
                </c:pt>
                <c:pt idx="226">
                  <c:v>0.0072375</c:v>
                </c:pt>
                <c:pt idx="227">
                  <c:v>0.007075</c:v>
                </c:pt>
                <c:pt idx="228">
                  <c:v>0.00675</c:v>
                </c:pt>
                <c:pt idx="229">
                  <c:v>0.0065875</c:v>
                </c:pt>
                <c:pt idx="230">
                  <c:v>0.006425</c:v>
                </c:pt>
                <c:pt idx="231">
                  <c:v>0.0061</c:v>
                </c:pt>
                <c:pt idx="232">
                  <c:v>0.0060875</c:v>
                </c:pt>
                <c:pt idx="233">
                  <c:v>0.006075</c:v>
                </c:pt>
                <c:pt idx="234">
                  <c:v>0.00605</c:v>
                </c:pt>
                <c:pt idx="235">
                  <c:v>0.0060375</c:v>
                </c:pt>
                <c:pt idx="236">
                  <c:v>0.006025</c:v>
                </c:pt>
                <c:pt idx="237">
                  <c:v>0.006</c:v>
                </c:pt>
                <c:pt idx="238">
                  <c:v>0.005925</c:v>
                </c:pt>
                <c:pt idx="239">
                  <c:v>0.00585</c:v>
                </c:pt>
                <c:pt idx="240">
                  <c:v>0.0057</c:v>
                </c:pt>
                <c:pt idx="241">
                  <c:v>0.005625</c:v>
                </c:pt>
                <c:pt idx="242">
                  <c:v>0.00555</c:v>
                </c:pt>
                <c:pt idx="243">
                  <c:v>0.0054</c:v>
                </c:pt>
                <c:pt idx="244">
                  <c:v>0.0054125</c:v>
                </c:pt>
                <c:pt idx="245">
                  <c:v>0.005425</c:v>
                </c:pt>
                <c:pt idx="246">
                  <c:v>0.00545</c:v>
                </c:pt>
                <c:pt idx="247">
                  <c:v>0.0054625</c:v>
                </c:pt>
                <c:pt idx="248">
                  <c:v>0.005475</c:v>
                </c:pt>
                <c:pt idx="249">
                  <c:v>0.0055</c:v>
                </c:pt>
                <c:pt idx="250">
                  <c:v>0.00545</c:v>
                </c:pt>
                <c:pt idx="251">
                  <c:v>0.0054</c:v>
                </c:pt>
                <c:pt idx="252">
                  <c:v>0.0053</c:v>
                </c:pt>
                <c:pt idx="253">
                  <c:v>0.00525</c:v>
                </c:pt>
                <c:pt idx="254">
                  <c:v>0.0052</c:v>
                </c:pt>
                <c:pt idx="255">
                  <c:v>0.0051</c:v>
                </c:pt>
                <c:pt idx="256">
                  <c:v>0.0051</c:v>
                </c:pt>
                <c:pt idx="257">
                  <c:v>0.0051</c:v>
                </c:pt>
                <c:pt idx="258">
                  <c:v>0.0051</c:v>
                </c:pt>
                <c:pt idx="259">
                  <c:v>0.0051</c:v>
                </c:pt>
                <c:pt idx="260">
                  <c:v>0.0051</c:v>
                </c:pt>
                <c:pt idx="261">
                  <c:v>0.0051</c:v>
                </c:pt>
              </c:numCache>
            </c:numRef>
          </c:val>
          <c:smooth val="0"/>
        </c:ser>
        <c:dLbls>
          <c:showLegendKey val="0"/>
          <c:showVal val="0"/>
          <c:showCatName val="0"/>
          <c:showSerName val="0"/>
          <c:showPercent val="0"/>
          <c:showBubbleSize val="0"/>
        </c:dLbls>
        <c:marker val="1"/>
        <c:smooth val="0"/>
        <c:axId val="-2139876056"/>
        <c:axId val="-2139880600"/>
      </c:lineChart>
      <c:catAx>
        <c:axId val="-2139876056"/>
        <c:scaling>
          <c:orientation val="minMax"/>
        </c:scaling>
        <c:delete val="0"/>
        <c:axPos val="b"/>
        <c:majorTickMark val="out"/>
        <c:minorTickMark val="none"/>
        <c:tickLblPos val="nextTo"/>
        <c:txPr>
          <a:bodyPr rot="-5400000" vert="horz"/>
          <a:lstStyle/>
          <a:p>
            <a:pPr>
              <a:defRPr sz="1200"/>
            </a:pPr>
            <a:endParaRPr lang="en-US"/>
          </a:p>
        </c:txPr>
        <c:crossAx val="-2139880600"/>
        <c:crosses val="autoZero"/>
        <c:auto val="1"/>
        <c:lblAlgn val="ctr"/>
        <c:lblOffset val="100"/>
        <c:noMultiLvlLbl val="0"/>
      </c:catAx>
      <c:valAx>
        <c:axId val="-2139880600"/>
        <c:scaling>
          <c:orientation val="minMax"/>
        </c:scaling>
        <c:delete val="0"/>
        <c:axPos val="l"/>
        <c:majorGridlines/>
        <c:numFmt formatCode="0.00%" sourceLinked="1"/>
        <c:majorTickMark val="out"/>
        <c:minorTickMark val="none"/>
        <c:tickLblPos val="nextTo"/>
        <c:spPr>
          <a:ln>
            <a:solidFill>
              <a:schemeClr val="bg1"/>
            </a:solidFill>
          </a:ln>
        </c:spPr>
        <c:txPr>
          <a:bodyPr/>
          <a:lstStyle/>
          <a:p>
            <a:pPr>
              <a:defRPr sz="1200" b="1" i="0"/>
            </a:pPr>
            <a:endParaRPr lang="en-US"/>
          </a:p>
        </c:txPr>
        <c:crossAx val="-2139876056"/>
        <c:crosses val="autoZero"/>
        <c:crossBetween val="between"/>
      </c:valAx>
    </c:plotArea>
    <c:plotVisOnly val="1"/>
    <c:dispBlanksAs val="gap"/>
    <c:showDLblsOverMax val="0"/>
  </c:chart>
  <c:spPr>
    <a:ln>
      <a:noFill/>
    </a:ln>
  </c:spPr>
  <c:printSettings>
    <c:headerFooter/>
    <c:pageMargins b="1.0" l="0.75" r="0.75" t="1.0" header="0.5" footer="0.5"/>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areaChart>
        <c:grouping val="standard"/>
        <c:varyColors val="0"/>
        <c:ser>
          <c:idx val="1"/>
          <c:order val="1"/>
          <c:tx>
            <c:v>Shade</c:v>
          </c:tx>
          <c:spPr>
            <a:solidFill>
              <a:schemeClr val="bg1">
                <a:lumMod val="95000"/>
              </a:schemeClr>
            </a:solidFill>
          </c:spPr>
          <c:val>
            <c:numRef>
              <c:f>FedFunds!$I$3:$I$264</c:f>
              <c:numCache>
                <c:formatCode>0.00%</c:formatCode>
                <c:ptCount val="262"/>
                <c:pt idx="0">
                  <c:v>0.05</c:v>
                </c:pt>
                <c:pt idx="1">
                  <c:v>0.05</c:v>
                </c:pt>
                <c:pt idx="2">
                  <c:v>0.0325</c:v>
                </c:pt>
                <c:pt idx="3">
                  <c:v>0.035</c:v>
                </c:pt>
                <c:pt idx="4">
                  <c:v>0.0375</c:v>
                </c:pt>
                <c:pt idx="5">
                  <c:v>0.0425</c:v>
                </c:pt>
                <c:pt idx="6">
                  <c:v>0.0425</c:v>
                </c:pt>
                <c:pt idx="7">
                  <c:v>0.0425</c:v>
                </c:pt>
                <c:pt idx="8">
                  <c:v>0.0475</c:v>
                </c:pt>
                <c:pt idx="9">
                  <c:v>0.0475</c:v>
                </c:pt>
                <c:pt idx="10">
                  <c:v>0.0475</c:v>
                </c:pt>
                <c:pt idx="11">
                  <c:v>0.055</c:v>
                </c:pt>
                <c:pt idx="12">
                  <c:v>0.055</c:v>
                </c:pt>
                <c:pt idx="13">
                  <c:v>0.055</c:v>
                </c:pt>
                <c:pt idx="14">
                  <c:v>0.06</c:v>
                </c:pt>
                <c:pt idx="15">
                  <c:v>0.06</c:v>
                </c:pt>
                <c:pt idx="16">
                  <c:v>0.06</c:v>
                </c:pt>
                <c:pt idx="17">
                  <c:v>0.06</c:v>
                </c:pt>
                <c:pt idx="18">
                  <c:v>0.06</c:v>
                </c:pt>
                <c:pt idx="19">
                  <c:v>0.0575</c:v>
                </c:pt>
                <c:pt idx="20">
                  <c:v>0.0575</c:v>
                </c:pt>
                <c:pt idx="21">
                  <c:v>0.0575</c:v>
                </c:pt>
                <c:pt idx="22">
                  <c:v>0.0575</c:v>
                </c:pt>
                <c:pt idx="23">
                  <c:v>0.0575</c:v>
                </c:pt>
                <c:pt idx="24">
                  <c:v>0.055</c:v>
                </c:pt>
                <c:pt idx="25">
                  <c:v>0.0525</c:v>
                </c:pt>
                <c:pt idx="26">
                  <c:v>0.0525</c:v>
                </c:pt>
                <c:pt idx="27">
                  <c:v>0.0525</c:v>
                </c:pt>
                <c:pt idx="28">
                  <c:v>0.0525</c:v>
                </c:pt>
                <c:pt idx="29">
                  <c:v>0.0525</c:v>
                </c:pt>
                <c:pt idx="30">
                  <c:v>0.0525</c:v>
                </c:pt>
                <c:pt idx="31">
                  <c:v>0.0525</c:v>
                </c:pt>
                <c:pt idx="32">
                  <c:v>0.0525</c:v>
                </c:pt>
                <c:pt idx="33">
                  <c:v>0.0525</c:v>
                </c:pt>
                <c:pt idx="34">
                  <c:v>0.0525</c:v>
                </c:pt>
                <c:pt idx="35">
                  <c:v>0.0525</c:v>
                </c:pt>
                <c:pt idx="36">
                  <c:v>0.0525</c:v>
                </c:pt>
                <c:pt idx="37">
                  <c:v>0.0525</c:v>
                </c:pt>
                <c:pt idx="38">
                  <c:v>0.0525</c:v>
                </c:pt>
                <c:pt idx="39">
                  <c:v>0.055</c:v>
                </c:pt>
                <c:pt idx="40">
                  <c:v>0.055</c:v>
                </c:pt>
                <c:pt idx="41">
                  <c:v>0.055</c:v>
                </c:pt>
                <c:pt idx="42">
                  <c:v>0.055</c:v>
                </c:pt>
                <c:pt idx="43">
                  <c:v>0.055</c:v>
                </c:pt>
                <c:pt idx="44">
                  <c:v>0.055</c:v>
                </c:pt>
                <c:pt idx="45">
                  <c:v>0.055</c:v>
                </c:pt>
                <c:pt idx="46">
                  <c:v>0.055</c:v>
                </c:pt>
                <c:pt idx="47">
                  <c:v>0.055</c:v>
                </c:pt>
                <c:pt idx="48">
                  <c:v>0.055</c:v>
                </c:pt>
                <c:pt idx="49">
                  <c:v>0.055</c:v>
                </c:pt>
                <c:pt idx="50">
                  <c:v>0.055</c:v>
                </c:pt>
                <c:pt idx="51">
                  <c:v>0.055</c:v>
                </c:pt>
                <c:pt idx="52">
                  <c:v>0.055</c:v>
                </c:pt>
                <c:pt idx="53">
                  <c:v>0.055</c:v>
                </c:pt>
                <c:pt idx="54">
                  <c:v>0.055</c:v>
                </c:pt>
                <c:pt idx="55">
                  <c:v>0.055</c:v>
                </c:pt>
                <c:pt idx="56">
                  <c:v>0.055</c:v>
                </c:pt>
                <c:pt idx="57">
                  <c:v>0.0525</c:v>
                </c:pt>
                <c:pt idx="58">
                  <c:v>0.05</c:v>
                </c:pt>
                <c:pt idx="59">
                  <c:v>0.0475</c:v>
                </c:pt>
                <c:pt idx="60">
                  <c:v>0.0475</c:v>
                </c:pt>
                <c:pt idx="61">
                  <c:v>0.0475</c:v>
                </c:pt>
                <c:pt idx="62">
                  <c:v>0.0475</c:v>
                </c:pt>
                <c:pt idx="63">
                  <c:v>0.0475</c:v>
                </c:pt>
                <c:pt idx="64">
                  <c:v>0.0475</c:v>
                </c:pt>
                <c:pt idx="65">
                  <c:v>0.0475</c:v>
                </c:pt>
                <c:pt idx="66">
                  <c:v>0.05</c:v>
                </c:pt>
                <c:pt idx="67">
                  <c:v>0.05</c:v>
                </c:pt>
                <c:pt idx="68">
                  <c:v>0.0525</c:v>
                </c:pt>
                <c:pt idx="69">
                  <c:v>0.0525</c:v>
                </c:pt>
                <c:pt idx="70">
                  <c:v>0.0525</c:v>
                </c:pt>
                <c:pt idx="71">
                  <c:v>0.055</c:v>
                </c:pt>
                <c:pt idx="72">
                  <c:v>0.055</c:v>
                </c:pt>
                <c:pt idx="73">
                  <c:v>0.055</c:v>
                </c:pt>
                <c:pt idx="74">
                  <c:v>0.0575</c:v>
                </c:pt>
                <c:pt idx="75">
                  <c:v>0.06</c:v>
                </c:pt>
                <c:pt idx="76">
                  <c:v>0.06</c:v>
                </c:pt>
                <c:pt idx="77">
                  <c:v>0.065</c:v>
                </c:pt>
                <c:pt idx="78">
                  <c:v>0.065</c:v>
                </c:pt>
                <c:pt idx="79">
                  <c:v>0.065</c:v>
                </c:pt>
                <c:pt idx="80">
                  <c:v>0.065</c:v>
                </c:pt>
                <c:pt idx="81">
                  <c:v>0.065</c:v>
                </c:pt>
                <c:pt idx="82">
                  <c:v>0.065</c:v>
                </c:pt>
                <c:pt idx="83">
                  <c:v>0.065</c:v>
                </c:pt>
                <c:pt idx="84">
                  <c:v>0.06</c:v>
                </c:pt>
                <c:pt idx="85">
                  <c:v>0.055</c:v>
                </c:pt>
                <c:pt idx="86">
                  <c:v>0.055</c:v>
                </c:pt>
                <c:pt idx="87">
                  <c:v>0.05</c:v>
                </c:pt>
                <c:pt idx="88">
                  <c:v>0.045</c:v>
                </c:pt>
                <c:pt idx="89">
                  <c:v>0.04</c:v>
                </c:pt>
                <c:pt idx="90">
                  <c:v>0.0375</c:v>
                </c:pt>
                <c:pt idx="91">
                  <c:v>0.0375</c:v>
                </c:pt>
                <c:pt idx="92">
                  <c:v>0.035</c:v>
                </c:pt>
                <c:pt idx="93">
                  <c:v>0.03</c:v>
                </c:pt>
                <c:pt idx="94">
                  <c:v>0.025</c:v>
                </c:pt>
                <c:pt idx="95">
                  <c:v>0.02</c:v>
                </c:pt>
                <c:pt idx="96">
                  <c:v>0.0175</c:v>
                </c:pt>
                <c:pt idx="97">
                  <c:v>0.0175</c:v>
                </c:pt>
                <c:pt idx="98">
                  <c:v>0.0175</c:v>
                </c:pt>
                <c:pt idx="99">
                  <c:v>0.0175</c:v>
                </c:pt>
                <c:pt idx="100">
                  <c:v>0.0175</c:v>
                </c:pt>
                <c:pt idx="101">
                  <c:v>0.0175</c:v>
                </c:pt>
                <c:pt idx="102">
                  <c:v>0.0175</c:v>
                </c:pt>
                <c:pt idx="103">
                  <c:v>0.0175</c:v>
                </c:pt>
                <c:pt idx="104">
                  <c:v>0.0175</c:v>
                </c:pt>
                <c:pt idx="105">
                  <c:v>0.0175</c:v>
                </c:pt>
                <c:pt idx="106">
                  <c:v>0.0175</c:v>
                </c:pt>
                <c:pt idx="107">
                  <c:v>0.0125</c:v>
                </c:pt>
                <c:pt idx="108">
                  <c:v>0.0125</c:v>
                </c:pt>
                <c:pt idx="109">
                  <c:v>0.0125</c:v>
                </c:pt>
                <c:pt idx="110">
                  <c:v>0.0125</c:v>
                </c:pt>
                <c:pt idx="111">
                  <c:v>0.0125</c:v>
                </c:pt>
                <c:pt idx="112">
                  <c:v>0.0125</c:v>
                </c:pt>
                <c:pt idx="113">
                  <c:v>0.0125</c:v>
                </c:pt>
                <c:pt idx="114">
                  <c:v>0.01</c:v>
                </c:pt>
                <c:pt idx="115">
                  <c:v>0.01</c:v>
                </c:pt>
                <c:pt idx="116">
                  <c:v>0.01</c:v>
                </c:pt>
                <c:pt idx="117">
                  <c:v>0.01</c:v>
                </c:pt>
                <c:pt idx="118">
                  <c:v>0.01</c:v>
                </c:pt>
                <c:pt idx="119">
                  <c:v>0.01</c:v>
                </c:pt>
                <c:pt idx="120">
                  <c:v>0.01</c:v>
                </c:pt>
                <c:pt idx="121">
                  <c:v>0.01</c:v>
                </c:pt>
                <c:pt idx="122">
                  <c:v>0.01</c:v>
                </c:pt>
                <c:pt idx="123">
                  <c:v>0.01</c:v>
                </c:pt>
                <c:pt idx="124">
                  <c:v>0.01</c:v>
                </c:pt>
                <c:pt idx="125">
                  <c:v>0.01</c:v>
                </c:pt>
                <c:pt idx="126">
                  <c:v>0.0125</c:v>
                </c:pt>
                <c:pt idx="127">
                  <c:v>0.0125</c:v>
                </c:pt>
                <c:pt idx="128">
                  <c:v>0.015</c:v>
                </c:pt>
                <c:pt idx="129">
                  <c:v>0.0175</c:v>
                </c:pt>
                <c:pt idx="130">
                  <c:v>0.0175</c:v>
                </c:pt>
                <c:pt idx="131">
                  <c:v>0.02</c:v>
                </c:pt>
                <c:pt idx="132">
                  <c:v>0.0225</c:v>
                </c:pt>
                <c:pt idx="133">
                  <c:v>0.0225</c:v>
                </c:pt>
                <c:pt idx="134">
                  <c:v>0.025</c:v>
                </c:pt>
                <c:pt idx="135">
                  <c:v>0.0275</c:v>
                </c:pt>
                <c:pt idx="136">
                  <c:v>0.0275</c:v>
                </c:pt>
                <c:pt idx="137">
                  <c:v>0.03</c:v>
                </c:pt>
                <c:pt idx="138">
                  <c:v>0.0325</c:v>
                </c:pt>
                <c:pt idx="139">
                  <c:v>0.0325</c:v>
                </c:pt>
                <c:pt idx="140">
                  <c:v>0.035</c:v>
                </c:pt>
                <c:pt idx="141">
                  <c:v>0.0375</c:v>
                </c:pt>
                <c:pt idx="142">
                  <c:v>0.0375</c:v>
                </c:pt>
                <c:pt idx="143">
                  <c:v>0.04</c:v>
                </c:pt>
                <c:pt idx="144">
                  <c:v>0.0425</c:v>
                </c:pt>
                <c:pt idx="145">
                  <c:v>0.045</c:v>
                </c:pt>
                <c:pt idx="146">
                  <c:v>0.045</c:v>
                </c:pt>
                <c:pt idx="147">
                  <c:v>0.0475</c:v>
                </c:pt>
                <c:pt idx="148">
                  <c:v>0.0475</c:v>
                </c:pt>
                <c:pt idx="149">
                  <c:v>0.05</c:v>
                </c:pt>
                <c:pt idx="150">
                  <c:v>0.0525</c:v>
                </c:pt>
                <c:pt idx="151">
                  <c:v>0.0525</c:v>
                </c:pt>
                <c:pt idx="152">
                  <c:v>0.0525</c:v>
                </c:pt>
                <c:pt idx="153">
                  <c:v>0.0525</c:v>
                </c:pt>
                <c:pt idx="154">
                  <c:v>0.0525</c:v>
                </c:pt>
                <c:pt idx="155">
                  <c:v>0.0525</c:v>
                </c:pt>
                <c:pt idx="156">
                  <c:v>0.0525</c:v>
                </c:pt>
                <c:pt idx="157">
                  <c:v>0.0525</c:v>
                </c:pt>
                <c:pt idx="158">
                  <c:v>0.0525</c:v>
                </c:pt>
                <c:pt idx="159">
                  <c:v>0.0525</c:v>
                </c:pt>
                <c:pt idx="160">
                  <c:v>0.0525</c:v>
                </c:pt>
                <c:pt idx="161">
                  <c:v>0.0525</c:v>
                </c:pt>
                <c:pt idx="162">
                  <c:v>0.0525</c:v>
                </c:pt>
                <c:pt idx="163">
                  <c:v>0.0525</c:v>
                </c:pt>
                <c:pt idx="164">
                  <c:v>0.0525</c:v>
                </c:pt>
                <c:pt idx="165">
                  <c:v>0.0475</c:v>
                </c:pt>
                <c:pt idx="166">
                  <c:v>0.045</c:v>
                </c:pt>
                <c:pt idx="167">
                  <c:v>0.045</c:v>
                </c:pt>
                <c:pt idx="168">
                  <c:v>0.0425</c:v>
                </c:pt>
                <c:pt idx="169">
                  <c:v>0.03</c:v>
                </c:pt>
                <c:pt idx="170">
                  <c:v>0.03</c:v>
                </c:pt>
                <c:pt idx="171">
                  <c:v>0.0225</c:v>
                </c:pt>
                <c:pt idx="172">
                  <c:v>0.02</c:v>
                </c:pt>
                <c:pt idx="173">
                  <c:v>0.02</c:v>
                </c:pt>
                <c:pt idx="174">
                  <c:v>0.02</c:v>
                </c:pt>
                <c:pt idx="175">
                  <c:v>0.02</c:v>
                </c:pt>
                <c:pt idx="176">
                  <c:v>0.02</c:v>
                </c:pt>
                <c:pt idx="177">
                  <c:v>0.02</c:v>
                </c:pt>
                <c:pt idx="178">
                  <c:v>0.01</c:v>
                </c:pt>
                <c:pt idx="179">
                  <c:v>0.01</c:v>
                </c:pt>
                <c:pt idx="180">
                  <c:v>0.0025</c:v>
                </c:pt>
                <c:pt idx="181">
                  <c:v>0.0025</c:v>
                </c:pt>
                <c:pt idx="182">
                  <c:v>0.0025</c:v>
                </c:pt>
                <c:pt idx="183">
                  <c:v>0.0025</c:v>
                </c:pt>
                <c:pt idx="184">
                  <c:v>0.0025</c:v>
                </c:pt>
                <c:pt idx="185">
                  <c:v>0.0025</c:v>
                </c:pt>
                <c:pt idx="186">
                  <c:v>0.0025</c:v>
                </c:pt>
                <c:pt idx="187">
                  <c:v>0.0025</c:v>
                </c:pt>
                <c:pt idx="188">
                  <c:v>0.0025</c:v>
                </c:pt>
                <c:pt idx="189">
                  <c:v>0.0025</c:v>
                </c:pt>
                <c:pt idx="190">
                  <c:v>0.0025</c:v>
                </c:pt>
                <c:pt idx="191">
                  <c:v>0.0025</c:v>
                </c:pt>
                <c:pt idx="192">
                  <c:v>0.0025</c:v>
                </c:pt>
                <c:pt idx="193">
                  <c:v>0.0025</c:v>
                </c:pt>
                <c:pt idx="194">
                  <c:v>0.0025</c:v>
                </c:pt>
                <c:pt idx="195">
                  <c:v>0.0025</c:v>
                </c:pt>
                <c:pt idx="196">
                  <c:v>0.0025</c:v>
                </c:pt>
                <c:pt idx="197">
                  <c:v>0.0025</c:v>
                </c:pt>
                <c:pt idx="198">
                  <c:v>0.0025</c:v>
                </c:pt>
                <c:pt idx="199">
                  <c:v>0.0025</c:v>
                </c:pt>
                <c:pt idx="200">
                  <c:v>0.0025</c:v>
                </c:pt>
                <c:pt idx="201">
                  <c:v>0.0025</c:v>
                </c:pt>
                <c:pt idx="202">
                  <c:v>0.0025</c:v>
                </c:pt>
                <c:pt idx="203">
                  <c:v>0.0025</c:v>
                </c:pt>
                <c:pt idx="204">
                  <c:v>0.0025</c:v>
                </c:pt>
                <c:pt idx="205">
                  <c:v>0.0025</c:v>
                </c:pt>
                <c:pt idx="206">
                  <c:v>0.0025</c:v>
                </c:pt>
                <c:pt idx="207">
                  <c:v>0.0025</c:v>
                </c:pt>
                <c:pt idx="208">
                  <c:v>0.0025</c:v>
                </c:pt>
                <c:pt idx="209">
                  <c:v>0.0025</c:v>
                </c:pt>
                <c:pt idx="210">
                  <c:v>0.0025</c:v>
                </c:pt>
                <c:pt idx="211">
                  <c:v>0.0025</c:v>
                </c:pt>
                <c:pt idx="212">
                  <c:v>0.0025</c:v>
                </c:pt>
                <c:pt idx="213">
                  <c:v>0.0025</c:v>
                </c:pt>
                <c:pt idx="214">
                  <c:v>0.0025</c:v>
                </c:pt>
                <c:pt idx="215">
                  <c:v>0.0025</c:v>
                </c:pt>
                <c:pt idx="216">
                  <c:v>0.0025</c:v>
                </c:pt>
                <c:pt idx="217">
                  <c:v>0.0025</c:v>
                </c:pt>
                <c:pt idx="218">
                  <c:v>0.0025</c:v>
                </c:pt>
                <c:pt idx="219">
                  <c:v>0.0025</c:v>
                </c:pt>
                <c:pt idx="220">
                  <c:v>0.0025</c:v>
                </c:pt>
                <c:pt idx="221">
                  <c:v>0.0025</c:v>
                </c:pt>
                <c:pt idx="222">
                  <c:v>0.0025</c:v>
                </c:pt>
                <c:pt idx="223">
                  <c:v>0.0025</c:v>
                </c:pt>
                <c:pt idx="224">
                  <c:v>0.0025</c:v>
                </c:pt>
                <c:pt idx="225">
                  <c:v>0.0025</c:v>
                </c:pt>
                <c:pt idx="226">
                  <c:v>0.0025</c:v>
                </c:pt>
                <c:pt idx="227">
                  <c:v>0.0025</c:v>
                </c:pt>
                <c:pt idx="228">
                  <c:v>0.0025</c:v>
                </c:pt>
                <c:pt idx="229">
                  <c:v>0.0025</c:v>
                </c:pt>
                <c:pt idx="230">
                  <c:v>0.0025</c:v>
                </c:pt>
                <c:pt idx="231">
                  <c:v>0.0025</c:v>
                </c:pt>
                <c:pt idx="232">
                  <c:v>0.0025</c:v>
                </c:pt>
                <c:pt idx="233">
                  <c:v>0.0025</c:v>
                </c:pt>
                <c:pt idx="234">
                  <c:v>0.0025</c:v>
                </c:pt>
                <c:pt idx="235">
                  <c:v>0.0025</c:v>
                </c:pt>
                <c:pt idx="236">
                  <c:v>0.0025</c:v>
                </c:pt>
                <c:pt idx="237">
                  <c:v>0.0025</c:v>
                </c:pt>
                <c:pt idx="238">
                  <c:v>0.0025</c:v>
                </c:pt>
                <c:pt idx="239">
                  <c:v>0.0025</c:v>
                </c:pt>
                <c:pt idx="240">
                  <c:v>0.0025</c:v>
                </c:pt>
                <c:pt idx="241">
                  <c:v>0.0025</c:v>
                </c:pt>
                <c:pt idx="242">
                  <c:v>0.0025</c:v>
                </c:pt>
                <c:pt idx="243">
                  <c:v>0.0025</c:v>
                </c:pt>
                <c:pt idx="244">
                  <c:v>0.0025</c:v>
                </c:pt>
                <c:pt idx="245">
                  <c:v>0.0025</c:v>
                </c:pt>
                <c:pt idx="246">
                  <c:v>0.0025</c:v>
                </c:pt>
                <c:pt idx="247">
                  <c:v>0.0025</c:v>
                </c:pt>
                <c:pt idx="248">
                  <c:v>0.0025</c:v>
                </c:pt>
                <c:pt idx="249">
                  <c:v>0.0025</c:v>
                </c:pt>
                <c:pt idx="250">
                  <c:v>0.0025</c:v>
                </c:pt>
                <c:pt idx="251">
                  <c:v>0.0025</c:v>
                </c:pt>
                <c:pt idx="252">
                  <c:v>0.0025</c:v>
                </c:pt>
                <c:pt idx="253">
                  <c:v>0.0025</c:v>
                </c:pt>
                <c:pt idx="254">
                  <c:v>0.0025</c:v>
                </c:pt>
                <c:pt idx="255">
                  <c:v>0.0025</c:v>
                </c:pt>
                <c:pt idx="256">
                  <c:v>0.0025</c:v>
                </c:pt>
                <c:pt idx="257">
                  <c:v>0.0025</c:v>
                </c:pt>
                <c:pt idx="258">
                  <c:v>0.0025</c:v>
                </c:pt>
                <c:pt idx="259">
                  <c:v>0.0025</c:v>
                </c:pt>
                <c:pt idx="260">
                  <c:v>0.0025</c:v>
                </c:pt>
                <c:pt idx="261">
                  <c:v>0.0025</c:v>
                </c:pt>
              </c:numCache>
            </c:numRef>
          </c:val>
        </c:ser>
        <c:dLbls>
          <c:showLegendKey val="0"/>
          <c:showVal val="0"/>
          <c:showCatName val="0"/>
          <c:showSerName val="0"/>
          <c:showPercent val="0"/>
          <c:showBubbleSize val="0"/>
        </c:dLbls>
        <c:axId val="2143301240"/>
        <c:axId val="2143297752"/>
      </c:areaChart>
      <c:lineChart>
        <c:grouping val="standard"/>
        <c:varyColors val="0"/>
        <c:ser>
          <c:idx val="0"/>
          <c:order val="0"/>
          <c:tx>
            <c:v>FF Target</c:v>
          </c:tx>
          <c:marker>
            <c:symbol val="none"/>
          </c:marker>
          <c:cat>
            <c:strRef>
              <c:f>FedFunds!$B$4:$B$264</c:f>
              <c:strCache>
                <c:ptCount val="253"/>
                <c:pt idx="0">
                  <c:v>'94</c:v>
                </c:pt>
                <c:pt idx="12">
                  <c:v>'95</c:v>
                </c:pt>
                <c:pt idx="24">
                  <c:v>'96</c:v>
                </c:pt>
                <c:pt idx="36">
                  <c:v>'97</c:v>
                </c:pt>
                <c:pt idx="48">
                  <c:v>'98</c:v>
                </c:pt>
                <c:pt idx="60">
                  <c:v>'99</c:v>
                </c:pt>
                <c:pt idx="72">
                  <c:v>'00</c:v>
                </c:pt>
                <c:pt idx="84">
                  <c:v>'01</c:v>
                </c:pt>
                <c:pt idx="96">
                  <c:v>'02</c:v>
                </c:pt>
                <c:pt idx="108">
                  <c:v>'03</c:v>
                </c:pt>
                <c:pt idx="120">
                  <c:v>'04</c:v>
                </c:pt>
                <c:pt idx="132">
                  <c:v>'05</c:v>
                </c:pt>
                <c:pt idx="144">
                  <c:v>'06</c:v>
                </c:pt>
                <c:pt idx="156">
                  <c:v>'07</c:v>
                </c:pt>
                <c:pt idx="168">
                  <c:v>'08</c:v>
                </c:pt>
                <c:pt idx="180">
                  <c:v>'09</c:v>
                </c:pt>
                <c:pt idx="192">
                  <c:v>'10</c:v>
                </c:pt>
                <c:pt idx="204">
                  <c:v>'11</c:v>
                </c:pt>
                <c:pt idx="216">
                  <c:v>'12</c:v>
                </c:pt>
                <c:pt idx="228">
                  <c:v>'13</c:v>
                </c:pt>
                <c:pt idx="240">
                  <c:v>'14</c:v>
                </c:pt>
                <c:pt idx="252">
                  <c:v>'15</c:v>
                </c:pt>
              </c:strCache>
            </c:strRef>
          </c:cat>
          <c:val>
            <c:numRef>
              <c:f>FedFunds!$H$3:$H$264</c:f>
              <c:numCache>
                <c:formatCode>0.00%</c:formatCode>
                <c:ptCount val="262"/>
                <c:pt idx="0">
                  <c:v>0.03</c:v>
                </c:pt>
                <c:pt idx="1">
                  <c:v>0.03</c:v>
                </c:pt>
                <c:pt idx="2">
                  <c:v>0.0325</c:v>
                </c:pt>
                <c:pt idx="3">
                  <c:v>0.035</c:v>
                </c:pt>
                <c:pt idx="4">
                  <c:v>0.0375</c:v>
                </c:pt>
                <c:pt idx="5">
                  <c:v>0.0425</c:v>
                </c:pt>
                <c:pt idx="6">
                  <c:v>0.0425</c:v>
                </c:pt>
                <c:pt idx="7">
                  <c:v>0.0425</c:v>
                </c:pt>
                <c:pt idx="8">
                  <c:v>0.0475</c:v>
                </c:pt>
                <c:pt idx="9">
                  <c:v>0.0475</c:v>
                </c:pt>
                <c:pt idx="10">
                  <c:v>0.0475</c:v>
                </c:pt>
                <c:pt idx="11">
                  <c:v>0.055</c:v>
                </c:pt>
                <c:pt idx="12">
                  <c:v>0.055</c:v>
                </c:pt>
                <c:pt idx="13">
                  <c:v>0.055</c:v>
                </c:pt>
                <c:pt idx="14">
                  <c:v>0.06</c:v>
                </c:pt>
                <c:pt idx="15">
                  <c:v>0.06</c:v>
                </c:pt>
                <c:pt idx="16">
                  <c:v>0.06</c:v>
                </c:pt>
                <c:pt idx="17">
                  <c:v>0.06</c:v>
                </c:pt>
                <c:pt idx="18">
                  <c:v>0.06</c:v>
                </c:pt>
                <c:pt idx="19">
                  <c:v>0.0575</c:v>
                </c:pt>
                <c:pt idx="20">
                  <c:v>0.0575</c:v>
                </c:pt>
                <c:pt idx="21">
                  <c:v>0.0575</c:v>
                </c:pt>
                <c:pt idx="22">
                  <c:v>0.0575</c:v>
                </c:pt>
                <c:pt idx="23">
                  <c:v>0.0575</c:v>
                </c:pt>
                <c:pt idx="24">
                  <c:v>0.055</c:v>
                </c:pt>
                <c:pt idx="25">
                  <c:v>0.0525</c:v>
                </c:pt>
                <c:pt idx="26">
                  <c:v>0.0525</c:v>
                </c:pt>
                <c:pt idx="27">
                  <c:v>0.0525</c:v>
                </c:pt>
                <c:pt idx="28">
                  <c:v>0.0525</c:v>
                </c:pt>
                <c:pt idx="29">
                  <c:v>0.0525</c:v>
                </c:pt>
                <c:pt idx="30">
                  <c:v>0.0525</c:v>
                </c:pt>
                <c:pt idx="31">
                  <c:v>0.0525</c:v>
                </c:pt>
                <c:pt idx="32">
                  <c:v>0.0525</c:v>
                </c:pt>
                <c:pt idx="33">
                  <c:v>0.0525</c:v>
                </c:pt>
                <c:pt idx="34">
                  <c:v>0.0525</c:v>
                </c:pt>
                <c:pt idx="35">
                  <c:v>0.0525</c:v>
                </c:pt>
                <c:pt idx="36">
                  <c:v>0.0525</c:v>
                </c:pt>
                <c:pt idx="37">
                  <c:v>0.0525</c:v>
                </c:pt>
                <c:pt idx="38">
                  <c:v>0.0525</c:v>
                </c:pt>
                <c:pt idx="39">
                  <c:v>0.055</c:v>
                </c:pt>
                <c:pt idx="40">
                  <c:v>0.055</c:v>
                </c:pt>
                <c:pt idx="41">
                  <c:v>0.055</c:v>
                </c:pt>
                <c:pt idx="42">
                  <c:v>0.055</c:v>
                </c:pt>
                <c:pt idx="43">
                  <c:v>0.055</c:v>
                </c:pt>
                <c:pt idx="44">
                  <c:v>0.055</c:v>
                </c:pt>
                <c:pt idx="45">
                  <c:v>0.055</c:v>
                </c:pt>
                <c:pt idx="46">
                  <c:v>0.055</c:v>
                </c:pt>
                <c:pt idx="47">
                  <c:v>0.055</c:v>
                </c:pt>
                <c:pt idx="48">
                  <c:v>0.055</c:v>
                </c:pt>
                <c:pt idx="49">
                  <c:v>0.055</c:v>
                </c:pt>
                <c:pt idx="50">
                  <c:v>0.055</c:v>
                </c:pt>
                <c:pt idx="51">
                  <c:v>0.055</c:v>
                </c:pt>
                <c:pt idx="52">
                  <c:v>0.055</c:v>
                </c:pt>
                <c:pt idx="53">
                  <c:v>0.055</c:v>
                </c:pt>
                <c:pt idx="54">
                  <c:v>0.055</c:v>
                </c:pt>
                <c:pt idx="55">
                  <c:v>0.055</c:v>
                </c:pt>
                <c:pt idx="56">
                  <c:v>0.055</c:v>
                </c:pt>
                <c:pt idx="57">
                  <c:v>0.0525</c:v>
                </c:pt>
                <c:pt idx="58">
                  <c:v>0.05</c:v>
                </c:pt>
                <c:pt idx="59">
                  <c:v>0.0475</c:v>
                </c:pt>
                <c:pt idx="60">
                  <c:v>0.0475</c:v>
                </c:pt>
                <c:pt idx="61">
                  <c:v>0.0475</c:v>
                </c:pt>
                <c:pt idx="62">
                  <c:v>0.0475</c:v>
                </c:pt>
                <c:pt idx="63">
                  <c:v>0.0475</c:v>
                </c:pt>
                <c:pt idx="64">
                  <c:v>0.0475</c:v>
                </c:pt>
                <c:pt idx="65">
                  <c:v>0.0475</c:v>
                </c:pt>
                <c:pt idx="66">
                  <c:v>0.05</c:v>
                </c:pt>
                <c:pt idx="67">
                  <c:v>0.05</c:v>
                </c:pt>
                <c:pt idx="68">
                  <c:v>0.0525</c:v>
                </c:pt>
                <c:pt idx="69">
                  <c:v>0.0525</c:v>
                </c:pt>
                <c:pt idx="70">
                  <c:v>0.0525</c:v>
                </c:pt>
                <c:pt idx="71">
                  <c:v>0.055</c:v>
                </c:pt>
                <c:pt idx="72">
                  <c:v>0.055</c:v>
                </c:pt>
                <c:pt idx="73">
                  <c:v>0.055</c:v>
                </c:pt>
                <c:pt idx="74">
                  <c:v>0.0575</c:v>
                </c:pt>
                <c:pt idx="75">
                  <c:v>0.06</c:v>
                </c:pt>
                <c:pt idx="76">
                  <c:v>0.06</c:v>
                </c:pt>
                <c:pt idx="77">
                  <c:v>0.065</c:v>
                </c:pt>
                <c:pt idx="78">
                  <c:v>0.065</c:v>
                </c:pt>
                <c:pt idx="79">
                  <c:v>0.065</c:v>
                </c:pt>
                <c:pt idx="80">
                  <c:v>0.065</c:v>
                </c:pt>
                <c:pt idx="81">
                  <c:v>0.065</c:v>
                </c:pt>
                <c:pt idx="82">
                  <c:v>0.065</c:v>
                </c:pt>
                <c:pt idx="83">
                  <c:v>0.065</c:v>
                </c:pt>
                <c:pt idx="84">
                  <c:v>0.06</c:v>
                </c:pt>
                <c:pt idx="85">
                  <c:v>0.055</c:v>
                </c:pt>
                <c:pt idx="86">
                  <c:v>0.055</c:v>
                </c:pt>
                <c:pt idx="87">
                  <c:v>0.05</c:v>
                </c:pt>
                <c:pt idx="88">
                  <c:v>0.045</c:v>
                </c:pt>
                <c:pt idx="89">
                  <c:v>0.04</c:v>
                </c:pt>
                <c:pt idx="90">
                  <c:v>0.0375</c:v>
                </c:pt>
                <c:pt idx="91">
                  <c:v>0.0375</c:v>
                </c:pt>
                <c:pt idx="92">
                  <c:v>0.035</c:v>
                </c:pt>
                <c:pt idx="93">
                  <c:v>0.03</c:v>
                </c:pt>
                <c:pt idx="94">
                  <c:v>0.025</c:v>
                </c:pt>
                <c:pt idx="95">
                  <c:v>0.02</c:v>
                </c:pt>
                <c:pt idx="96">
                  <c:v>0.0175</c:v>
                </c:pt>
                <c:pt idx="97">
                  <c:v>0.0175</c:v>
                </c:pt>
                <c:pt idx="98">
                  <c:v>0.0175</c:v>
                </c:pt>
                <c:pt idx="99">
                  <c:v>0.0175</c:v>
                </c:pt>
                <c:pt idx="100">
                  <c:v>0.0175</c:v>
                </c:pt>
                <c:pt idx="101">
                  <c:v>0.0175</c:v>
                </c:pt>
                <c:pt idx="102">
                  <c:v>0.0175</c:v>
                </c:pt>
                <c:pt idx="103">
                  <c:v>0.0175</c:v>
                </c:pt>
                <c:pt idx="104">
                  <c:v>0.0175</c:v>
                </c:pt>
                <c:pt idx="105">
                  <c:v>0.0175</c:v>
                </c:pt>
                <c:pt idx="106">
                  <c:v>0.0175</c:v>
                </c:pt>
                <c:pt idx="107">
                  <c:v>0.0125</c:v>
                </c:pt>
                <c:pt idx="108">
                  <c:v>0.0125</c:v>
                </c:pt>
                <c:pt idx="109">
                  <c:v>0.0125</c:v>
                </c:pt>
                <c:pt idx="110">
                  <c:v>0.0125</c:v>
                </c:pt>
                <c:pt idx="111">
                  <c:v>0.0125</c:v>
                </c:pt>
                <c:pt idx="112">
                  <c:v>0.0125</c:v>
                </c:pt>
                <c:pt idx="113">
                  <c:v>0.0125</c:v>
                </c:pt>
                <c:pt idx="114">
                  <c:v>0.01</c:v>
                </c:pt>
                <c:pt idx="115">
                  <c:v>0.01</c:v>
                </c:pt>
                <c:pt idx="116">
                  <c:v>0.01</c:v>
                </c:pt>
                <c:pt idx="117">
                  <c:v>0.01</c:v>
                </c:pt>
                <c:pt idx="118">
                  <c:v>0.01</c:v>
                </c:pt>
                <c:pt idx="119">
                  <c:v>0.01</c:v>
                </c:pt>
                <c:pt idx="120">
                  <c:v>0.01</c:v>
                </c:pt>
                <c:pt idx="121">
                  <c:v>0.01</c:v>
                </c:pt>
                <c:pt idx="122">
                  <c:v>0.01</c:v>
                </c:pt>
                <c:pt idx="123">
                  <c:v>0.01</c:v>
                </c:pt>
                <c:pt idx="124">
                  <c:v>0.01</c:v>
                </c:pt>
                <c:pt idx="125">
                  <c:v>0.01</c:v>
                </c:pt>
                <c:pt idx="126">
                  <c:v>0.0125</c:v>
                </c:pt>
                <c:pt idx="127">
                  <c:v>0.0125</c:v>
                </c:pt>
                <c:pt idx="128">
                  <c:v>0.015</c:v>
                </c:pt>
                <c:pt idx="129">
                  <c:v>0.0175</c:v>
                </c:pt>
                <c:pt idx="130">
                  <c:v>0.0175</c:v>
                </c:pt>
                <c:pt idx="131">
                  <c:v>0.02</c:v>
                </c:pt>
                <c:pt idx="132">
                  <c:v>0.0225</c:v>
                </c:pt>
                <c:pt idx="133">
                  <c:v>0.0225</c:v>
                </c:pt>
                <c:pt idx="134">
                  <c:v>0.025</c:v>
                </c:pt>
                <c:pt idx="135">
                  <c:v>0.0275</c:v>
                </c:pt>
                <c:pt idx="136">
                  <c:v>0.0275</c:v>
                </c:pt>
                <c:pt idx="137">
                  <c:v>0.03</c:v>
                </c:pt>
                <c:pt idx="138">
                  <c:v>0.0325</c:v>
                </c:pt>
                <c:pt idx="139">
                  <c:v>0.0325</c:v>
                </c:pt>
                <c:pt idx="140">
                  <c:v>0.035</c:v>
                </c:pt>
                <c:pt idx="141">
                  <c:v>0.0375</c:v>
                </c:pt>
                <c:pt idx="142">
                  <c:v>0.0375</c:v>
                </c:pt>
                <c:pt idx="143">
                  <c:v>0.04</c:v>
                </c:pt>
                <c:pt idx="144">
                  <c:v>0.0425</c:v>
                </c:pt>
                <c:pt idx="145">
                  <c:v>0.045</c:v>
                </c:pt>
                <c:pt idx="146">
                  <c:v>0.045</c:v>
                </c:pt>
                <c:pt idx="147">
                  <c:v>0.0475</c:v>
                </c:pt>
                <c:pt idx="148">
                  <c:v>0.0475</c:v>
                </c:pt>
                <c:pt idx="149">
                  <c:v>0.05</c:v>
                </c:pt>
                <c:pt idx="150">
                  <c:v>0.0525</c:v>
                </c:pt>
                <c:pt idx="151">
                  <c:v>0.0525</c:v>
                </c:pt>
                <c:pt idx="152">
                  <c:v>0.0525</c:v>
                </c:pt>
                <c:pt idx="153">
                  <c:v>0.0525</c:v>
                </c:pt>
                <c:pt idx="154">
                  <c:v>0.0525</c:v>
                </c:pt>
                <c:pt idx="155">
                  <c:v>0.0525</c:v>
                </c:pt>
                <c:pt idx="156">
                  <c:v>0.0525</c:v>
                </c:pt>
                <c:pt idx="157">
                  <c:v>0.0525</c:v>
                </c:pt>
                <c:pt idx="158">
                  <c:v>0.0525</c:v>
                </c:pt>
                <c:pt idx="159">
                  <c:v>0.0525</c:v>
                </c:pt>
                <c:pt idx="160">
                  <c:v>0.0525</c:v>
                </c:pt>
                <c:pt idx="161">
                  <c:v>0.0525</c:v>
                </c:pt>
                <c:pt idx="162">
                  <c:v>0.0525</c:v>
                </c:pt>
                <c:pt idx="163">
                  <c:v>0.0525</c:v>
                </c:pt>
                <c:pt idx="164">
                  <c:v>0.0525</c:v>
                </c:pt>
                <c:pt idx="165">
                  <c:v>0.0475</c:v>
                </c:pt>
                <c:pt idx="166">
                  <c:v>0.045</c:v>
                </c:pt>
                <c:pt idx="167">
                  <c:v>0.045</c:v>
                </c:pt>
                <c:pt idx="168">
                  <c:v>0.0425</c:v>
                </c:pt>
                <c:pt idx="169">
                  <c:v>0.03</c:v>
                </c:pt>
                <c:pt idx="170">
                  <c:v>0.03</c:v>
                </c:pt>
                <c:pt idx="171">
                  <c:v>0.0225</c:v>
                </c:pt>
                <c:pt idx="172">
                  <c:v>0.02</c:v>
                </c:pt>
                <c:pt idx="173">
                  <c:v>0.02</c:v>
                </c:pt>
                <c:pt idx="174">
                  <c:v>0.02</c:v>
                </c:pt>
                <c:pt idx="175">
                  <c:v>0.02</c:v>
                </c:pt>
                <c:pt idx="176">
                  <c:v>0.02</c:v>
                </c:pt>
                <c:pt idx="177">
                  <c:v>0.02</c:v>
                </c:pt>
                <c:pt idx="178">
                  <c:v>0.01</c:v>
                </c:pt>
                <c:pt idx="179">
                  <c:v>0.01</c:v>
                </c:pt>
                <c:pt idx="180">
                  <c:v>0.0025</c:v>
                </c:pt>
                <c:pt idx="181">
                  <c:v>0.0025</c:v>
                </c:pt>
                <c:pt idx="182">
                  <c:v>0.0025</c:v>
                </c:pt>
                <c:pt idx="183">
                  <c:v>0.0025</c:v>
                </c:pt>
                <c:pt idx="184">
                  <c:v>0.0025</c:v>
                </c:pt>
                <c:pt idx="185">
                  <c:v>0.0025</c:v>
                </c:pt>
                <c:pt idx="186">
                  <c:v>0.0025</c:v>
                </c:pt>
                <c:pt idx="187">
                  <c:v>0.0025</c:v>
                </c:pt>
                <c:pt idx="188">
                  <c:v>0.0025</c:v>
                </c:pt>
                <c:pt idx="189">
                  <c:v>0.0025</c:v>
                </c:pt>
                <c:pt idx="190">
                  <c:v>0.0025</c:v>
                </c:pt>
                <c:pt idx="191">
                  <c:v>0.0025</c:v>
                </c:pt>
                <c:pt idx="192">
                  <c:v>0.0025</c:v>
                </c:pt>
                <c:pt idx="193">
                  <c:v>0.0025</c:v>
                </c:pt>
                <c:pt idx="194">
                  <c:v>0.0025</c:v>
                </c:pt>
                <c:pt idx="195">
                  <c:v>0.0025</c:v>
                </c:pt>
                <c:pt idx="196">
                  <c:v>0.0025</c:v>
                </c:pt>
                <c:pt idx="197">
                  <c:v>0.0025</c:v>
                </c:pt>
                <c:pt idx="198">
                  <c:v>0.0025</c:v>
                </c:pt>
                <c:pt idx="199">
                  <c:v>0.0025</c:v>
                </c:pt>
                <c:pt idx="200">
                  <c:v>0.0025</c:v>
                </c:pt>
                <c:pt idx="201">
                  <c:v>0.0025</c:v>
                </c:pt>
                <c:pt idx="202">
                  <c:v>0.0025</c:v>
                </c:pt>
                <c:pt idx="203">
                  <c:v>0.0025</c:v>
                </c:pt>
                <c:pt idx="204">
                  <c:v>0.0025</c:v>
                </c:pt>
                <c:pt idx="205">
                  <c:v>0.0025</c:v>
                </c:pt>
                <c:pt idx="206">
                  <c:v>0.0025</c:v>
                </c:pt>
                <c:pt idx="207">
                  <c:v>0.0025</c:v>
                </c:pt>
                <c:pt idx="208">
                  <c:v>0.0025</c:v>
                </c:pt>
                <c:pt idx="209">
                  <c:v>0.0025</c:v>
                </c:pt>
                <c:pt idx="210">
                  <c:v>0.0025</c:v>
                </c:pt>
                <c:pt idx="211">
                  <c:v>0.0025</c:v>
                </c:pt>
                <c:pt idx="212">
                  <c:v>0.0025</c:v>
                </c:pt>
                <c:pt idx="213">
                  <c:v>0.0025</c:v>
                </c:pt>
                <c:pt idx="214">
                  <c:v>0.0025</c:v>
                </c:pt>
                <c:pt idx="215">
                  <c:v>0.0025</c:v>
                </c:pt>
                <c:pt idx="216">
                  <c:v>0.0025</c:v>
                </c:pt>
                <c:pt idx="217">
                  <c:v>0.0025</c:v>
                </c:pt>
                <c:pt idx="218">
                  <c:v>0.0025</c:v>
                </c:pt>
                <c:pt idx="219">
                  <c:v>0.0025</c:v>
                </c:pt>
                <c:pt idx="220">
                  <c:v>0.0025</c:v>
                </c:pt>
                <c:pt idx="221">
                  <c:v>0.0025</c:v>
                </c:pt>
                <c:pt idx="222">
                  <c:v>0.0025</c:v>
                </c:pt>
                <c:pt idx="223">
                  <c:v>0.0025</c:v>
                </c:pt>
                <c:pt idx="224">
                  <c:v>0.0025</c:v>
                </c:pt>
                <c:pt idx="225">
                  <c:v>0.0025</c:v>
                </c:pt>
                <c:pt idx="226">
                  <c:v>0.0025</c:v>
                </c:pt>
                <c:pt idx="227">
                  <c:v>0.0025</c:v>
                </c:pt>
                <c:pt idx="228">
                  <c:v>0.0025</c:v>
                </c:pt>
                <c:pt idx="229">
                  <c:v>0.0025</c:v>
                </c:pt>
                <c:pt idx="230">
                  <c:v>0.0025</c:v>
                </c:pt>
                <c:pt idx="231">
                  <c:v>0.0025</c:v>
                </c:pt>
                <c:pt idx="232">
                  <c:v>0.0025</c:v>
                </c:pt>
                <c:pt idx="233">
                  <c:v>0.0025</c:v>
                </c:pt>
                <c:pt idx="234">
                  <c:v>0.0025</c:v>
                </c:pt>
                <c:pt idx="235">
                  <c:v>0.0025</c:v>
                </c:pt>
                <c:pt idx="236">
                  <c:v>0.0025</c:v>
                </c:pt>
                <c:pt idx="237">
                  <c:v>0.0025</c:v>
                </c:pt>
                <c:pt idx="238">
                  <c:v>0.0025</c:v>
                </c:pt>
                <c:pt idx="239">
                  <c:v>0.0025</c:v>
                </c:pt>
                <c:pt idx="240">
                  <c:v>0.0025</c:v>
                </c:pt>
                <c:pt idx="241">
                  <c:v>0.0025</c:v>
                </c:pt>
                <c:pt idx="242">
                  <c:v>0.0025</c:v>
                </c:pt>
                <c:pt idx="243">
                  <c:v>0.0025</c:v>
                </c:pt>
                <c:pt idx="244">
                  <c:v>0.0025</c:v>
                </c:pt>
                <c:pt idx="245">
                  <c:v>0.0025</c:v>
                </c:pt>
                <c:pt idx="246">
                  <c:v>0.0025</c:v>
                </c:pt>
                <c:pt idx="247">
                  <c:v>0.0025</c:v>
                </c:pt>
                <c:pt idx="248">
                  <c:v>0.0025</c:v>
                </c:pt>
                <c:pt idx="249">
                  <c:v>0.0025</c:v>
                </c:pt>
                <c:pt idx="250">
                  <c:v>0.0025</c:v>
                </c:pt>
                <c:pt idx="251">
                  <c:v>0.0025</c:v>
                </c:pt>
                <c:pt idx="252">
                  <c:v>0.0025</c:v>
                </c:pt>
                <c:pt idx="253">
                  <c:v>0.0025</c:v>
                </c:pt>
                <c:pt idx="254">
                  <c:v>0.0025</c:v>
                </c:pt>
                <c:pt idx="255">
                  <c:v>0.0025</c:v>
                </c:pt>
                <c:pt idx="256">
                  <c:v>0.0025</c:v>
                </c:pt>
                <c:pt idx="257">
                  <c:v>0.0025</c:v>
                </c:pt>
                <c:pt idx="258">
                  <c:v>0.0025</c:v>
                </c:pt>
                <c:pt idx="259">
                  <c:v>0.0025</c:v>
                </c:pt>
                <c:pt idx="260">
                  <c:v>0.0025</c:v>
                </c:pt>
                <c:pt idx="261">
                  <c:v>0.0025</c:v>
                </c:pt>
              </c:numCache>
            </c:numRef>
          </c:val>
          <c:smooth val="0"/>
        </c:ser>
        <c:dLbls>
          <c:showLegendKey val="0"/>
          <c:showVal val="0"/>
          <c:showCatName val="0"/>
          <c:showSerName val="0"/>
          <c:showPercent val="0"/>
          <c:showBubbleSize val="0"/>
        </c:dLbls>
        <c:marker val="1"/>
        <c:smooth val="0"/>
        <c:axId val="2143301240"/>
        <c:axId val="2143297752"/>
      </c:lineChart>
      <c:lineChart>
        <c:grouping val="standard"/>
        <c:varyColors val="0"/>
        <c:ser>
          <c:idx val="2"/>
          <c:order val="2"/>
          <c:tx>
            <c:v>Net Margin</c:v>
          </c:tx>
          <c:spPr>
            <a:ln w="31750">
              <a:solidFill>
                <a:srgbClr val="FF0000"/>
              </a:solidFill>
            </a:ln>
            <a:effectLst>
              <a:outerShdw blurRad="50800" dist="38100" dir="2700000" algn="tl" rotWithShape="0">
                <a:srgbClr val="000000">
                  <a:alpha val="43000"/>
                </a:srgbClr>
              </a:outerShdw>
            </a:effectLst>
          </c:spPr>
          <c:marker>
            <c:symbol val="none"/>
          </c:marker>
          <c:val>
            <c:numRef>
              <c:f>FedFunds!$F$3:$F$264</c:f>
              <c:numCache>
                <c:formatCode>0.00%</c:formatCode>
                <c:ptCount val="262"/>
                <c:pt idx="0">
                  <c:v>0.0397</c:v>
                </c:pt>
                <c:pt idx="1">
                  <c:v>0.0395625</c:v>
                </c:pt>
                <c:pt idx="2">
                  <c:v>0.039425</c:v>
                </c:pt>
                <c:pt idx="3">
                  <c:v>0.03935625</c:v>
                </c:pt>
                <c:pt idx="4">
                  <c:v>0.0392875</c:v>
                </c:pt>
                <c:pt idx="5">
                  <c:v>0.03915</c:v>
                </c:pt>
                <c:pt idx="6">
                  <c:v>0.0390125</c:v>
                </c:pt>
                <c:pt idx="7">
                  <c:v>0.038875</c:v>
                </c:pt>
                <c:pt idx="8">
                  <c:v>0.0387375</c:v>
                </c:pt>
                <c:pt idx="9">
                  <c:v>0.0386</c:v>
                </c:pt>
                <c:pt idx="10">
                  <c:v>0.03859375</c:v>
                </c:pt>
                <c:pt idx="11">
                  <c:v>0.0385875</c:v>
                </c:pt>
                <c:pt idx="12">
                  <c:v>0.038575</c:v>
                </c:pt>
                <c:pt idx="13">
                  <c:v>0.03856875</c:v>
                </c:pt>
                <c:pt idx="14">
                  <c:v>0.0385625</c:v>
                </c:pt>
                <c:pt idx="15">
                  <c:v>0.03855</c:v>
                </c:pt>
                <c:pt idx="16">
                  <c:v>0.03854375</c:v>
                </c:pt>
                <c:pt idx="17">
                  <c:v>0.0385375</c:v>
                </c:pt>
                <c:pt idx="18">
                  <c:v>0.038525</c:v>
                </c:pt>
                <c:pt idx="19">
                  <c:v>0.03851875</c:v>
                </c:pt>
                <c:pt idx="20">
                  <c:v>0.0385125</c:v>
                </c:pt>
                <c:pt idx="21">
                  <c:v>0.0385</c:v>
                </c:pt>
                <c:pt idx="22">
                  <c:v>0.0380125</c:v>
                </c:pt>
                <c:pt idx="23">
                  <c:v>0.037525</c:v>
                </c:pt>
                <c:pt idx="24">
                  <c:v>0.03728125</c:v>
                </c:pt>
                <c:pt idx="25">
                  <c:v>0.0370375</c:v>
                </c:pt>
                <c:pt idx="26">
                  <c:v>0.03655</c:v>
                </c:pt>
                <c:pt idx="27">
                  <c:v>0.0360625</c:v>
                </c:pt>
                <c:pt idx="28">
                  <c:v>0.035575</c:v>
                </c:pt>
                <c:pt idx="29">
                  <c:v>0.0350875</c:v>
                </c:pt>
                <c:pt idx="30">
                  <c:v>0.0346</c:v>
                </c:pt>
                <c:pt idx="31">
                  <c:v>0.0345875</c:v>
                </c:pt>
                <c:pt idx="32">
                  <c:v>0.034575</c:v>
                </c:pt>
                <c:pt idx="33">
                  <c:v>0.0345625</c:v>
                </c:pt>
                <c:pt idx="34">
                  <c:v>0.03455</c:v>
                </c:pt>
                <c:pt idx="35">
                  <c:v>0.03454375</c:v>
                </c:pt>
                <c:pt idx="36">
                  <c:v>0.0345375</c:v>
                </c:pt>
                <c:pt idx="37">
                  <c:v>0.034525</c:v>
                </c:pt>
                <c:pt idx="38">
                  <c:v>0.0345125</c:v>
                </c:pt>
                <c:pt idx="39">
                  <c:v>0.0345</c:v>
                </c:pt>
                <c:pt idx="40">
                  <c:v>0.034525</c:v>
                </c:pt>
                <c:pt idx="41">
                  <c:v>0.03455</c:v>
                </c:pt>
                <c:pt idx="42">
                  <c:v>0.0346</c:v>
                </c:pt>
                <c:pt idx="43">
                  <c:v>0.034625</c:v>
                </c:pt>
                <c:pt idx="44">
                  <c:v>0.03465</c:v>
                </c:pt>
                <c:pt idx="45">
                  <c:v>0.0347</c:v>
                </c:pt>
                <c:pt idx="46">
                  <c:v>0.0345625</c:v>
                </c:pt>
                <c:pt idx="47">
                  <c:v>0.034425</c:v>
                </c:pt>
                <c:pt idx="48">
                  <c:v>0.03415</c:v>
                </c:pt>
                <c:pt idx="49">
                  <c:v>0.0340125</c:v>
                </c:pt>
                <c:pt idx="50">
                  <c:v>0.033875</c:v>
                </c:pt>
                <c:pt idx="51">
                  <c:v>0.0336</c:v>
                </c:pt>
                <c:pt idx="52">
                  <c:v>0.0335625</c:v>
                </c:pt>
                <c:pt idx="53">
                  <c:v>0.033525</c:v>
                </c:pt>
                <c:pt idx="54">
                  <c:v>0.03345</c:v>
                </c:pt>
                <c:pt idx="55">
                  <c:v>0.0334125</c:v>
                </c:pt>
                <c:pt idx="56">
                  <c:v>0.033375</c:v>
                </c:pt>
                <c:pt idx="57">
                  <c:v>0.0333</c:v>
                </c:pt>
                <c:pt idx="58">
                  <c:v>0.0331625</c:v>
                </c:pt>
                <c:pt idx="59">
                  <c:v>0.033025</c:v>
                </c:pt>
                <c:pt idx="60">
                  <c:v>0.03275</c:v>
                </c:pt>
                <c:pt idx="61">
                  <c:v>0.0326125</c:v>
                </c:pt>
                <c:pt idx="62">
                  <c:v>0.032475</c:v>
                </c:pt>
                <c:pt idx="63">
                  <c:v>0.0322</c:v>
                </c:pt>
                <c:pt idx="64">
                  <c:v>0.0322625</c:v>
                </c:pt>
                <c:pt idx="65">
                  <c:v>0.032325</c:v>
                </c:pt>
                <c:pt idx="66">
                  <c:v>0.03245</c:v>
                </c:pt>
                <c:pt idx="67">
                  <c:v>0.0325125</c:v>
                </c:pt>
                <c:pt idx="68">
                  <c:v>0.032575</c:v>
                </c:pt>
                <c:pt idx="69">
                  <c:v>0.0327</c:v>
                </c:pt>
                <c:pt idx="70">
                  <c:v>0.0328125</c:v>
                </c:pt>
                <c:pt idx="71">
                  <c:v>0.032925</c:v>
                </c:pt>
                <c:pt idx="72">
                  <c:v>0.03315</c:v>
                </c:pt>
                <c:pt idx="73">
                  <c:v>0.0332625</c:v>
                </c:pt>
                <c:pt idx="74">
                  <c:v>0.033375</c:v>
                </c:pt>
                <c:pt idx="75">
                  <c:v>0.0336</c:v>
                </c:pt>
                <c:pt idx="76">
                  <c:v>0.0335375</c:v>
                </c:pt>
                <c:pt idx="77">
                  <c:v>0.033475</c:v>
                </c:pt>
                <c:pt idx="78">
                  <c:v>0.03335</c:v>
                </c:pt>
                <c:pt idx="79">
                  <c:v>0.0332875</c:v>
                </c:pt>
                <c:pt idx="80">
                  <c:v>0.033225</c:v>
                </c:pt>
                <c:pt idx="81">
                  <c:v>0.0331</c:v>
                </c:pt>
                <c:pt idx="82">
                  <c:v>0.03285</c:v>
                </c:pt>
                <c:pt idx="83">
                  <c:v>0.0326</c:v>
                </c:pt>
                <c:pt idx="84">
                  <c:v>0.0321</c:v>
                </c:pt>
                <c:pt idx="85">
                  <c:v>0.03185</c:v>
                </c:pt>
                <c:pt idx="86">
                  <c:v>0.0316</c:v>
                </c:pt>
                <c:pt idx="87">
                  <c:v>0.0311</c:v>
                </c:pt>
                <c:pt idx="88">
                  <c:v>0.0311375</c:v>
                </c:pt>
                <c:pt idx="89">
                  <c:v>0.031175</c:v>
                </c:pt>
                <c:pt idx="90">
                  <c:v>0.03125</c:v>
                </c:pt>
                <c:pt idx="91">
                  <c:v>0.0312875</c:v>
                </c:pt>
                <c:pt idx="92">
                  <c:v>0.031325</c:v>
                </c:pt>
                <c:pt idx="93">
                  <c:v>0.0314</c:v>
                </c:pt>
                <c:pt idx="94">
                  <c:v>0.0316375</c:v>
                </c:pt>
                <c:pt idx="95">
                  <c:v>0.031875</c:v>
                </c:pt>
                <c:pt idx="96">
                  <c:v>0.03235</c:v>
                </c:pt>
                <c:pt idx="97">
                  <c:v>0.0325875</c:v>
                </c:pt>
                <c:pt idx="98">
                  <c:v>0.032825</c:v>
                </c:pt>
                <c:pt idx="99">
                  <c:v>0.0333</c:v>
                </c:pt>
                <c:pt idx="100">
                  <c:v>0.0331875</c:v>
                </c:pt>
                <c:pt idx="101">
                  <c:v>0.033075</c:v>
                </c:pt>
                <c:pt idx="102">
                  <c:v>0.03285</c:v>
                </c:pt>
                <c:pt idx="103">
                  <c:v>0.0327375</c:v>
                </c:pt>
                <c:pt idx="104">
                  <c:v>0.032625</c:v>
                </c:pt>
                <c:pt idx="105">
                  <c:v>0.0324</c:v>
                </c:pt>
                <c:pt idx="106">
                  <c:v>0.0323375</c:v>
                </c:pt>
                <c:pt idx="107">
                  <c:v>0.032275</c:v>
                </c:pt>
                <c:pt idx="108">
                  <c:v>0.03215</c:v>
                </c:pt>
                <c:pt idx="109">
                  <c:v>0.0320875</c:v>
                </c:pt>
                <c:pt idx="110">
                  <c:v>0.032025</c:v>
                </c:pt>
                <c:pt idx="111">
                  <c:v>0.0319</c:v>
                </c:pt>
                <c:pt idx="112">
                  <c:v>0.0319</c:v>
                </c:pt>
                <c:pt idx="113">
                  <c:v>0.0319</c:v>
                </c:pt>
                <c:pt idx="114">
                  <c:v>0.0319</c:v>
                </c:pt>
                <c:pt idx="115">
                  <c:v>0.0319</c:v>
                </c:pt>
                <c:pt idx="116">
                  <c:v>0.0319</c:v>
                </c:pt>
                <c:pt idx="117">
                  <c:v>0.0319</c:v>
                </c:pt>
                <c:pt idx="118">
                  <c:v>0.03185</c:v>
                </c:pt>
                <c:pt idx="119">
                  <c:v>0.0318</c:v>
                </c:pt>
                <c:pt idx="120">
                  <c:v>0.0317</c:v>
                </c:pt>
                <c:pt idx="121">
                  <c:v>0.03165</c:v>
                </c:pt>
                <c:pt idx="122">
                  <c:v>0.0316</c:v>
                </c:pt>
                <c:pt idx="123">
                  <c:v>0.0315</c:v>
                </c:pt>
                <c:pt idx="124">
                  <c:v>0.031525</c:v>
                </c:pt>
                <c:pt idx="125">
                  <c:v>0.03155</c:v>
                </c:pt>
                <c:pt idx="126">
                  <c:v>0.0316</c:v>
                </c:pt>
                <c:pt idx="127">
                  <c:v>0.031625</c:v>
                </c:pt>
                <c:pt idx="128">
                  <c:v>0.03165</c:v>
                </c:pt>
                <c:pt idx="129">
                  <c:v>0.0317</c:v>
                </c:pt>
                <c:pt idx="130">
                  <c:v>0.0316125</c:v>
                </c:pt>
                <c:pt idx="131">
                  <c:v>0.031525</c:v>
                </c:pt>
                <c:pt idx="132">
                  <c:v>0.03135</c:v>
                </c:pt>
                <c:pt idx="133">
                  <c:v>0.0312625</c:v>
                </c:pt>
                <c:pt idx="134">
                  <c:v>0.031175</c:v>
                </c:pt>
                <c:pt idx="135">
                  <c:v>0.031</c:v>
                </c:pt>
                <c:pt idx="136">
                  <c:v>0.0309625</c:v>
                </c:pt>
                <c:pt idx="137">
                  <c:v>0.030925</c:v>
                </c:pt>
                <c:pt idx="138">
                  <c:v>0.03085</c:v>
                </c:pt>
                <c:pt idx="139">
                  <c:v>0.0308125</c:v>
                </c:pt>
                <c:pt idx="140">
                  <c:v>0.030775</c:v>
                </c:pt>
                <c:pt idx="141">
                  <c:v>0.0307</c:v>
                </c:pt>
                <c:pt idx="142">
                  <c:v>0.030575</c:v>
                </c:pt>
                <c:pt idx="143">
                  <c:v>0.03045</c:v>
                </c:pt>
                <c:pt idx="144">
                  <c:v>0.0302</c:v>
                </c:pt>
                <c:pt idx="145">
                  <c:v>0.030075</c:v>
                </c:pt>
                <c:pt idx="146">
                  <c:v>0.02995</c:v>
                </c:pt>
                <c:pt idx="147">
                  <c:v>0.0297</c:v>
                </c:pt>
                <c:pt idx="148">
                  <c:v>0.029625</c:v>
                </c:pt>
                <c:pt idx="149">
                  <c:v>0.02955</c:v>
                </c:pt>
                <c:pt idx="150">
                  <c:v>0.0294</c:v>
                </c:pt>
                <c:pt idx="151">
                  <c:v>0.029325</c:v>
                </c:pt>
                <c:pt idx="152">
                  <c:v>0.02925</c:v>
                </c:pt>
                <c:pt idx="153">
                  <c:v>0.0291</c:v>
                </c:pt>
                <c:pt idx="154">
                  <c:v>0.02895</c:v>
                </c:pt>
                <c:pt idx="155">
                  <c:v>0.0288</c:v>
                </c:pt>
                <c:pt idx="156">
                  <c:v>0.0285</c:v>
                </c:pt>
                <c:pt idx="157">
                  <c:v>0.02835</c:v>
                </c:pt>
                <c:pt idx="158">
                  <c:v>0.0282</c:v>
                </c:pt>
                <c:pt idx="159">
                  <c:v>0.0279</c:v>
                </c:pt>
                <c:pt idx="160">
                  <c:v>0.027875</c:v>
                </c:pt>
                <c:pt idx="161">
                  <c:v>0.02785</c:v>
                </c:pt>
                <c:pt idx="162">
                  <c:v>0.0278</c:v>
                </c:pt>
                <c:pt idx="163">
                  <c:v>0.027775</c:v>
                </c:pt>
                <c:pt idx="164">
                  <c:v>0.02775</c:v>
                </c:pt>
                <c:pt idx="165">
                  <c:v>0.0277</c:v>
                </c:pt>
                <c:pt idx="166">
                  <c:v>0.0277375</c:v>
                </c:pt>
                <c:pt idx="167">
                  <c:v>0.027775</c:v>
                </c:pt>
                <c:pt idx="168">
                  <c:v>0.02785</c:v>
                </c:pt>
                <c:pt idx="169">
                  <c:v>0.0278875</c:v>
                </c:pt>
                <c:pt idx="170">
                  <c:v>0.027925</c:v>
                </c:pt>
                <c:pt idx="171">
                  <c:v>0.028</c:v>
                </c:pt>
                <c:pt idx="172">
                  <c:v>0.028125</c:v>
                </c:pt>
                <c:pt idx="173">
                  <c:v>0.02825</c:v>
                </c:pt>
                <c:pt idx="174">
                  <c:v>0.0285</c:v>
                </c:pt>
                <c:pt idx="175">
                  <c:v>0.028625</c:v>
                </c:pt>
                <c:pt idx="176">
                  <c:v>0.02875</c:v>
                </c:pt>
                <c:pt idx="177">
                  <c:v>0.029</c:v>
                </c:pt>
                <c:pt idx="178">
                  <c:v>0.0291</c:v>
                </c:pt>
                <c:pt idx="179">
                  <c:v>0.0292</c:v>
                </c:pt>
                <c:pt idx="180">
                  <c:v>0.0294</c:v>
                </c:pt>
                <c:pt idx="181">
                  <c:v>0.0295</c:v>
                </c:pt>
                <c:pt idx="182">
                  <c:v>0.0296</c:v>
                </c:pt>
                <c:pt idx="183">
                  <c:v>0.0298</c:v>
                </c:pt>
                <c:pt idx="184">
                  <c:v>0.03</c:v>
                </c:pt>
                <c:pt idx="185">
                  <c:v>0.0302</c:v>
                </c:pt>
                <c:pt idx="186">
                  <c:v>0.0306</c:v>
                </c:pt>
                <c:pt idx="187">
                  <c:v>0.0308</c:v>
                </c:pt>
                <c:pt idx="188">
                  <c:v>0.031</c:v>
                </c:pt>
                <c:pt idx="189">
                  <c:v>0.0314</c:v>
                </c:pt>
                <c:pt idx="190">
                  <c:v>0.0314625</c:v>
                </c:pt>
                <c:pt idx="191">
                  <c:v>0.031525</c:v>
                </c:pt>
                <c:pt idx="192">
                  <c:v>0.03165</c:v>
                </c:pt>
                <c:pt idx="193">
                  <c:v>0.0317125</c:v>
                </c:pt>
                <c:pt idx="194">
                  <c:v>0.031775</c:v>
                </c:pt>
                <c:pt idx="195">
                  <c:v>0.0319</c:v>
                </c:pt>
                <c:pt idx="196">
                  <c:v>0.0318875</c:v>
                </c:pt>
                <c:pt idx="197">
                  <c:v>0.031875</c:v>
                </c:pt>
                <c:pt idx="198">
                  <c:v>0.03185</c:v>
                </c:pt>
                <c:pt idx="199">
                  <c:v>0.0318375</c:v>
                </c:pt>
                <c:pt idx="200">
                  <c:v>0.031825</c:v>
                </c:pt>
                <c:pt idx="201">
                  <c:v>0.0318</c:v>
                </c:pt>
                <c:pt idx="202">
                  <c:v>0.03175</c:v>
                </c:pt>
                <c:pt idx="203">
                  <c:v>0.0317</c:v>
                </c:pt>
                <c:pt idx="204">
                  <c:v>0.0316</c:v>
                </c:pt>
                <c:pt idx="205">
                  <c:v>0.03155</c:v>
                </c:pt>
                <c:pt idx="206">
                  <c:v>0.0315</c:v>
                </c:pt>
                <c:pt idx="207">
                  <c:v>0.0314</c:v>
                </c:pt>
                <c:pt idx="208">
                  <c:v>0.0313375</c:v>
                </c:pt>
                <c:pt idx="209">
                  <c:v>0.031275</c:v>
                </c:pt>
                <c:pt idx="210">
                  <c:v>0.03115</c:v>
                </c:pt>
                <c:pt idx="211">
                  <c:v>0.0310875</c:v>
                </c:pt>
                <c:pt idx="212">
                  <c:v>0.031025</c:v>
                </c:pt>
                <c:pt idx="213">
                  <c:v>0.0309</c:v>
                </c:pt>
                <c:pt idx="214">
                  <c:v>0.0306875</c:v>
                </c:pt>
                <c:pt idx="215">
                  <c:v>0.030475</c:v>
                </c:pt>
                <c:pt idx="216">
                  <c:v>0.03005</c:v>
                </c:pt>
                <c:pt idx="217">
                  <c:v>0.0298375</c:v>
                </c:pt>
                <c:pt idx="218">
                  <c:v>0.029625</c:v>
                </c:pt>
                <c:pt idx="219">
                  <c:v>0.0292</c:v>
                </c:pt>
                <c:pt idx="220">
                  <c:v>0.02915</c:v>
                </c:pt>
                <c:pt idx="221">
                  <c:v>0.0291</c:v>
                </c:pt>
                <c:pt idx="222">
                  <c:v>0.029</c:v>
                </c:pt>
                <c:pt idx="223">
                  <c:v>0.02895</c:v>
                </c:pt>
                <c:pt idx="224">
                  <c:v>0.0289</c:v>
                </c:pt>
                <c:pt idx="225">
                  <c:v>0.0288</c:v>
                </c:pt>
                <c:pt idx="226">
                  <c:v>0.0286125</c:v>
                </c:pt>
                <c:pt idx="227">
                  <c:v>0.028425</c:v>
                </c:pt>
                <c:pt idx="228">
                  <c:v>0.02805</c:v>
                </c:pt>
                <c:pt idx="229">
                  <c:v>0.0278625</c:v>
                </c:pt>
                <c:pt idx="230">
                  <c:v>0.027675</c:v>
                </c:pt>
                <c:pt idx="231">
                  <c:v>0.0273</c:v>
                </c:pt>
                <c:pt idx="232">
                  <c:v>0.02735</c:v>
                </c:pt>
                <c:pt idx="233">
                  <c:v>0.0274</c:v>
                </c:pt>
                <c:pt idx="234">
                  <c:v>0.0275</c:v>
                </c:pt>
                <c:pt idx="235">
                  <c:v>0.02755</c:v>
                </c:pt>
                <c:pt idx="236">
                  <c:v>0.0276</c:v>
                </c:pt>
                <c:pt idx="237">
                  <c:v>0.0277</c:v>
                </c:pt>
                <c:pt idx="238">
                  <c:v>0.027725</c:v>
                </c:pt>
                <c:pt idx="239">
                  <c:v>0.02775</c:v>
                </c:pt>
                <c:pt idx="240">
                  <c:v>0.0278</c:v>
                </c:pt>
                <c:pt idx="241">
                  <c:v>0.027825</c:v>
                </c:pt>
                <c:pt idx="242">
                  <c:v>0.02785</c:v>
                </c:pt>
                <c:pt idx="243">
                  <c:v>0.0279</c:v>
                </c:pt>
                <c:pt idx="244">
                  <c:v>0.02795</c:v>
                </c:pt>
                <c:pt idx="245">
                  <c:v>0.028</c:v>
                </c:pt>
                <c:pt idx="246">
                  <c:v>0.0281</c:v>
                </c:pt>
                <c:pt idx="247">
                  <c:v>0.02815</c:v>
                </c:pt>
                <c:pt idx="248">
                  <c:v>0.0282</c:v>
                </c:pt>
                <c:pt idx="249">
                  <c:v>0.0283</c:v>
                </c:pt>
                <c:pt idx="250">
                  <c:v>0.0282875</c:v>
                </c:pt>
                <c:pt idx="251">
                  <c:v>0.028275</c:v>
                </c:pt>
                <c:pt idx="252">
                  <c:v>0.02825</c:v>
                </c:pt>
                <c:pt idx="253">
                  <c:v>0.0282375</c:v>
                </c:pt>
                <c:pt idx="254">
                  <c:v>0.028225</c:v>
                </c:pt>
                <c:pt idx="255">
                  <c:v>0.0282</c:v>
                </c:pt>
                <c:pt idx="256">
                  <c:v>0.0282</c:v>
                </c:pt>
                <c:pt idx="257">
                  <c:v>0.0282</c:v>
                </c:pt>
                <c:pt idx="258">
                  <c:v>0.0282</c:v>
                </c:pt>
                <c:pt idx="259">
                  <c:v>0.0283</c:v>
                </c:pt>
                <c:pt idx="260">
                  <c:v>0.0284</c:v>
                </c:pt>
                <c:pt idx="261">
                  <c:v>0.0286</c:v>
                </c:pt>
              </c:numCache>
            </c:numRef>
          </c:val>
          <c:smooth val="0"/>
        </c:ser>
        <c:dLbls>
          <c:showLegendKey val="0"/>
          <c:showVal val="0"/>
          <c:showCatName val="0"/>
          <c:showSerName val="0"/>
          <c:showPercent val="0"/>
          <c:showBubbleSize val="0"/>
        </c:dLbls>
        <c:marker val="1"/>
        <c:smooth val="0"/>
        <c:axId val="-2128650152"/>
        <c:axId val="2143292536"/>
      </c:lineChart>
      <c:catAx>
        <c:axId val="2143301240"/>
        <c:scaling>
          <c:orientation val="minMax"/>
        </c:scaling>
        <c:delete val="0"/>
        <c:axPos val="b"/>
        <c:majorTickMark val="out"/>
        <c:minorTickMark val="none"/>
        <c:tickLblPos val="nextTo"/>
        <c:txPr>
          <a:bodyPr rot="-5400000" vert="horz"/>
          <a:lstStyle/>
          <a:p>
            <a:pPr>
              <a:defRPr sz="1200"/>
            </a:pPr>
            <a:endParaRPr lang="en-US"/>
          </a:p>
        </c:txPr>
        <c:crossAx val="2143297752"/>
        <c:crosses val="autoZero"/>
        <c:auto val="1"/>
        <c:lblAlgn val="ctr"/>
        <c:lblOffset val="100"/>
        <c:noMultiLvlLbl val="0"/>
      </c:catAx>
      <c:valAx>
        <c:axId val="2143297752"/>
        <c:scaling>
          <c:orientation val="minMax"/>
        </c:scaling>
        <c:delete val="0"/>
        <c:axPos val="l"/>
        <c:majorGridlines/>
        <c:numFmt formatCode="0.00%" sourceLinked="1"/>
        <c:majorTickMark val="out"/>
        <c:minorTickMark val="none"/>
        <c:tickLblPos val="nextTo"/>
        <c:spPr>
          <a:ln>
            <a:solidFill>
              <a:schemeClr val="bg1"/>
            </a:solidFill>
          </a:ln>
        </c:spPr>
        <c:txPr>
          <a:bodyPr/>
          <a:lstStyle/>
          <a:p>
            <a:pPr>
              <a:defRPr sz="1200" b="1" i="0"/>
            </a:pPr>
            <a:endParaRPr lang="en-US"/>
          </a:p>
        </c:txPr>
        <c:crossAx val="2143301240"/>
        <c:crosses val="autoZero"/>
        <c:crossBetween val="between"/>
      </c:valAx>
      <c:valAx>
        <c:axId val="2143292536"/>
        <c:scaling>
          <c:orientation val="minMax"/>
          <c:max val="0.04"/>
          <c:min val="0.0225"/>
        </c:scaling>
        <c:delete val="0"/>
        <c:axPos val="r"/>
        <c:numFmt formatCode="0.00%" sourceLinked="1"/>
        <c:majorTickMark val="out"/>
        <c:minorTickMark val="none"/>
        <c:tickLblPos val="nextTo"/>
        <c:txPr>
          <a:bodyPr/>
          <a:lstStyle/>
          <a:p>
            <a:pPr>
              <a:defRPr sz="1200" b="1" i="0">
                <a:solidFill>
                  <a:srgbClr val="FF0000"/>
                </a:solidFill>
              </a:defRPr>
            </a:pPr>
            <a:endParaRPr lang="en-US"/>
          </a:p>
        </c:txPr>
        <c:crossAx val="-2128650152"/>
        <c:crosses val="max"/>
        <c:crossBetween val="between"/>
        <c:majorUnit val="0.0025"/>
      </c:valAx>
      <c:catAx>
        <c:axId val="-2128650152"/>
        <c:scaling>
          <c:orientation val="minMax"/>
        </c:scaling>
        <c:delete val="1"/>
        <c:axPos val="b"/>
        <c:majorTickMark val="out"/>
        <c:minorTickMark val="none"/>
        <c:tickLblPos val="nextTo"/>
        <c:crossAx val="2143292536"/>
        <c:crosses val="autoZero"/>
        <c:auto val="1"/>
        <c:lblAlgn val="ctr"/>
        <c:lblOffset val="100"/>
        <c:noMultiLvlLbl val="0"/>
      </c:catAx>
    </c:plotArea>
    <c:plotVisOnly val="1"/>
    <c:dispBlanksAs val="gap"/>
    <c:showDLblsOverMax val="0"/>
  </c:chart>
  <c:spPr>
    <a:ln>
      <a:noFill/>
    </a:ln>
  </c:spPr>
  <c:printSettings>
    <c:headerFooter/>
    <c:pageMargins b="1.0" l="0.75" r="0.75" t="1.0"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137953966482799"/>
          <c:y val="0.151623595127532"/>
          <c:w val="0.818596835656238"/>
          <c:h val="0.748902601117168"/>
        </c:manualLayout>
      </c:layout>
      <c:lineChart>
        <c:grouping val="standard"/>
        <c:varyColors val="0"/>
        <c:ser>
          <c:idx val="0"/>
          <c:order val="0"/>
          <c:tx>
            <c:v>30yr Fxd</c:v>
          </c:tx>
          <c:spPr>
            <a:ln w="31750"/>
          </c:spPr>
          <c:marker>
            <c:symbol val="none"/>
          </c:marker>
          <c:cat>
            <c:strRef>
              <c:f>RVAL!$C$4:$C$181</c:f>
              <c:strCache>
                <c:ptCount val="169"/>
                <c:pt idx="0">
                  <c:v>05</c:v>
                </c:pt>
                <c:pt idx="12">
                  <c:v>06</c:v>
                </c:pt>
                <c:pt idx="24">
                  <c:v>07</c:v>
                </c:pt>
                <c:pt idx="36">
                  <c:v>08</c:v>
                </c:pt>
                <c:pt idx="48">
                  <c:v>09</c:v>
                </c:pt>
                <c:pt idx="60">
                  <c:v>10</c:v>
                </c:pt>
                <c:pt idx="72">
                  <c:v>11</c:v>
                </c:pt>
                <c:pt idx="84">
                  <c:v>12</c:v>
                </c:pt>
                <c:pt idx="96">
                  <c:v>13</c:v>
                </c:pt>
                <c:pt idx="108">
                  <c:v>14</c:v>
                </c:pt>
                <c:pt idx="120">
                  <c:v>15</c:v>
                </c:pt>
                <c:pt idx="132">
                  <c:v>16</c:v>
                </c:pt>
                <c:pt idx="144">
                  <c:v>17</c:v>
                </c:pt>
                <c:pt idx="156">
                  <c:v>18</c:v>
                </c:pt>
                <c:pt idx="168">
                  <c:v>19 </c:v>
                </c:pt>
              </c:strCache>
            </c:strRef>
          </c:cat>
          <c:val>
            <c:numRef>
              <c:f>RVAL!$D$4:$D$181</c:f>
              <c:numCache>
                <c:formatCode>0.00%</c:formatCode>
                <c:ptCount val="178"/>
                <c:pt idx="0">
                  <c:v>0.0613</c:v>
                </c:pt>
                <c:pt idx="1">
                  <c:v>0.0663</c:v>
                </c:pt>
                <c:pt idx="2">
                  <c:v>0.065</c:v>
                </c:pt>
                <c:pt idx="3">
                  <c:v>0.06</c:v>
                </c:pt>
                <c:pt idx="4">
                  <c:v>0.06</c:v>
                </c:pt>
                <c:pt idx="5">
                  <c:v>0.0575</c:v>
                </c:pt>
                <c:pt idx="6">
                  <c:v>0.0532</c:v>
                </c:pt>
                <c:pt idx="7">
                  <c:v>0.0588</c:v>
                </c:pt>
                <c:pt idx="8">
                  <c:v>0.06</c:v>
                </c:pt>
                <c:pt idx="9">
                  <c:v>0.061</c:v>
                </c:pt>
                <c:pt idx="10">
                  <c:v>0.0635</c:v>
                </c:pt>
                <c:pt idx="11">
                  <c:v>0.0635</c:v>
                </c:pt>
                <c:pt idx="12">
                  <c:v>0.0625</c:v>
                </c:pt>
                <c:pt idx="13">
                  <c:v>0.063</c:v>
                </c:pt>
                <c:pt idx="14">
                  <c:v>0.063</c:v>
                </c:pt>
                <c:pt idx="15">
                  <c:v>0.065</c:v>
                </c:pt>
                <c:pt idx="16">
                  <c:v>0.066</c:v>
                </c:pt>
                <c:pt idx="17">
                  <c:v>0.0671</c:v>
                </c:pt>
                <c:pt idx="18">
                  <c:v>0.0688</c:v>
                </c:pt>
                <c:pt idx="19">
                  <c:v>0.0653</c:v>
                </c:pt>
                <c:pt idx="20">
                  <c:v>0.063</c:v>
                </c:pt>
                <c:pt idx="21">
                  <c:v>0.0633</c:v>
                </c:pt>
                <c:pt idx="22">
                  <c:v>0.0625</c:v>
                </c:pt>
                <c:pt idx="23">
                  <c:v>0.0615</c:v>
                </c:pt>
                <c:pt idx="24">
                  <c:v>0.0628</c:v>
                </c:pt>
                <c:pt idx="25">
                  <c:v>0.0618</c:v>
                </c:pt>
                <c:pt idx="26">
                  <c:v>0.0585</c:v>
                </c:pt>
                <c:pt idx="27">
                  <c:v>0.0611</c:v>
                </c:pt>
                <c:pt idx="28">
                  <c:v>0.061</c:v>
                </c:pt>
                <c:pt idx="29">
                  <c:v>0.0667</c:v>
                </c:pt>
                <c:pt idx="30">
                  <c:v>0.066</c:v>
                </c:pt>
                <c:pt idx="31">
                  <c:v>0.064</c:v>
                </c:pt>
                <c:pt idx="32">
                  <c:v>0.0615</c:v>
                </c:pt>
                <c:pt idx="33">
                  <c:v>0.062</c:v>
                </c:pt>
                <c:pt idx="34">
                  <c:v>0.0605</c:v>
                </c:pt>
                <c:pt idx="35">
                  <c:v>0.0601</c:v>
                </c:pt>
                <c:pt idx="36">
                  <c:v>0.0565</c:v>
                </c:pt>
                <c:pt idx="37">
                  <c:v>0.06</c:v>
                </c:pt>
                <c:pt idx="38">
                  <c:v>0.0608</c:v>
                </c:pt>
                <c:pt idx="39">
                  <c:v>0.0619</c:v>
                </c:pt>
                <c:pt idx="40">
                  <c:v>0.0608</c:v>
                </c:pt>
                <c:pt idx="41">
                  <c:v>0.0615</c:v>
                </c:pt>
                <c:pt idx="42">
                  <c:v>0.0645</c:v>
                </c:pt>
                <c:pt idx="43">
                  <c:v>0.0651</c:v>
                </c:pt>
                <c:pt idx="44">
                  <c:v>0.0635</c:v>
                </c:pt>
                <c:pt idx="45">
                  <c:v>0.064</c:v>
                </c:pt>
                <c:pt idx="46">
                  <c:v>0.0645</c:v>
                </c:pt>
                <c:pt idx="47">
                  <c:v>0.0553</c:v>
                </c:pt>
                <c:pt idx="48">
                  <c:v>0.056</c:v>
                </c:pt>
                <c:pt idx="49">
                  <c:v>0.0535</c:v>
                </c:pt>
                <c:pt idx="50">
                  <c:v>0.0503</c:v>
                </c:pt>
                <c:pt idx="51">
                  <c:v>0.0485</c:v>
                </c:pt>
                <c:pt idx="52">
                  <c:v>0.0483</c:v>
                </c:pt>
                <c:pt idx="53">
                  <c:v>0.0559</c:v>
                </c:pt>
                <c:pt idx="54">
                  <c:v>0.052</c:v>
                </c:pt>
                <c:pt idx="55">
                  <c:v>0.0514</c:v>
                </c:pt>
                <c:pt idx="56">
                  <c:v>0.0498</c:v>
                </c:pt>
                <c:pt idx="57">
                  <c:v>0.0503</c:v>
                </c:pt>
                <c:pt idx="58">
                  <c:v>0.0483</c:v>
                </c:pt>
                <c:pt idx="59">
                  <c:v>0.0494</c:v>
                </c:pt>
                <c:pt idx="60">
                  <c:v>0.0498</c:v>
                </c:pt>
                <c:pt idx="61">
                  <c:v>0.0497</c:v>
                </c:pt>
                <c:pt idx="62">
                  <c:v>0.0499</c:v>
                </c:pt>
                <c:pt idx="63">
                  <c:v>0.0485</c:v>
                </c:pt>
                <c:pt idx="64">
                  <c:v>0.0483</c:v>
                </c:pt>
                <c:pt idx="65">
                  <c:v>0.0559</c:v>
                </c:pt>
                <c:pt idx="66">
                  <c:v>0.0525</c:v>
                </c:pt>
                <c:pt idx="67">
                  <c:v>0.0522</c:v>
                </c:pt>
                <c:pt idx="68">
                  <c:v>0.0506</c:v>
                </c:pt>
                <c:pt idx="69">
                  <c:v>0.0421</c:v>
                </c:pt>
                <c:pt idx="70">
                  <c:v>0.044</c:v>
                </c:pt>
                <c:pt idx="71">
                  <c:v>0.0481</c:v>
                </c:pt>
                <c:pt idx="72">
                  <c:v>0.0474</c:v>
                </c:pt>
                <c:pt idx="73">
                  <c:v>0.05</c:v>
                </c:pt>
                <c:pt idx="74">
                  <c:v>0.0486</c:v>
                </c:pt>
                <c:pt idx="75">
                  <c:v>0.0478</c:v>
                </c:pt>
                <c:pt idx="76">
                  <c:v>0.046</c:v>
                </c:pt>
                <c:pt idx="77">
                  <c:v>0.045</c:v>
                </c:pt>
                <c:pt idx="78">
                  <c:v>0.0455</c:v>
                </c:pt>
                <c:pt idx="79">
                  <c:v>0.0422</c:v>
                </c:pt>
                <c:pt idx="80">
                  <c:v>0.0401</c:v>
                </c:pt>
                <c:pt idx="81">
                  <c:v>0.0422</c:v>
                </c:pt>
                <c:pt idx="82">
                  <c:v>0.039</c:v>
                </c:pt>
                <c:pt idx="83">
                  <c:v>0.0395</c:v>
                </c:pt>
                <c:pt idx="84">
                  <c:v>0.0398</c:v>
                </c:pt>
                <c:pt idx="85">
                  <c:v>0.0395</c:v>
                </c:pt>
                <c:pt idx="86">
                  <c:v>0.0399</c:v>
                </c:pt>
                <c:pt idx="87">
                  <c:v>0.0388</c:v>
                </c:pt>
                <c:pt idx="88">
                  <c:v>0.0378</c:v>
                </c:pt>
                <c:pt idx="89">
                  <c:v>0.0366</c:v>
                </c:pt>
                <c:pt idx="90">
                  <c:v>0.0355</c:v>
                </c:pt>
                <c:pt idx="91">
                  <c:v>0.0366</c:v>
                </c:pt>
                <c:pt idx="92">
                  <c:v>0.034</c:v>
                </c:pt>
                <c:pt idx="93">
                  <c:v>0.0341</c:v>
                </c:pt>
                <c:pt idx="94">
                  <c:v>0.0332</c:v>
                </c:pt>
                <c:pt idx="95">
                  <c:v>0.0335</c:v>
                </c:pt>
                <c:pt idx="96">
                  <c:v>0.0353</c:v>
                </c:pt>
                <c:pt idx="97">
                  <c:v>0.0356</c:v>
                </c:pt>
                <c:pt idx="98">
                  <c:v>0.0354</c:v>
                </c:pt>
                <c:pt idx="99">
                  <c:v>0.034</c:v>
                </c:pt>
                <c:pt idx="100">
                  <c:v>0.0381</c:v>
                </c:pt>
                <c:pt idx="101">
                  <c:v>0.0426</c:v>
                </c:pt>
                <c:pt idx="102">
                  <c:v>0.0431</c:v>
                </c:pt>
                <c:pt idx="103">
                  <c:v>0.0458</c:v>
                </c:pt>
                <c:pt idx="104">
                  <c:v>0.0432</c:v>
                </c:pt>
                <c:pt idx="105">
                  <c:v>0.041</c:v>
                </c:pt>
                <c:pt idx="106">
                  <c:v>0.0429</c:v>
                </c:pt>
                <c:pt idx="107">
                  <c:v>0.0448</c:v>
                </c:pt>
                <c:pt idx="108">
                  <c:v>0.0432</c:v>
                </c:pt>
                <c:pt idx="109">
                  <c:v>0.0437</c:v>
                </c:pt>
                <c:pt idx="110">
                  <c:v>0.044</c:v>
                </c:pt>
                <c:pt idx="111">
                  <c:v>0.0433</c:v>
                </c:pt>
                <c:pt idx="112">
                  <c:v>0.0412</c:v>
                </c:pt>
                <c:pt idx="113">
                  <c:v>0.0414</c:v>
                </c:pt>
                <c:pt idx="114">
                  <c:v>0.0412</c:v>
                </c:pt>
                <c:pt idx="115">
                  <c:v>0.041</c:v>
                </c:pt>
                <c:pt idx="116">
                  <c:v>0.042</c:v>
                </c:pt>
                <c:pt idx="117">
                  <c:v>0.0398</c:v>
                </c:pt>
                <c:pt idx="118">
                  <c:v>0.0397</c:v>
                </c:pt>
                <c:pt idx="119">
                  <c:v>0.0387</c:v>
                </c:pt>
                <c:pt idx="120">
                  <c:v>0.0366</c:v>
                </c:pt>
                <c:pt idx="121">
                  <c:v>0.038</c:v>
                </c:pt>
                <c:pt idx="122">
                  <c:v>0.0369</c:v>
                </c:pt>
                <c:pt idx="123">
                  <c:v>0.0368</c:v>
                </c:pt>
                <c:pt idx="124">
                  <c:v>0.0387</c:v>
                </c:pt>
                <c:pt idx="125">
                  <c:v>0.0402</c:v>
                </c:pt>
                <c:pt idx="126">
                  <c:v>0.0398</c:v>
                </c:pt>
                <c:pt idx="127">
                  <c:v>0.0384</c:v>
                </c:pt>
                <c:pt idx="128">
                  <c:v>0.0386</c:v>
                </c:pt>
                <c:pt idx="129">
                  <c:v>0.0376</c:v>
                </c:pt>
                <c:pt idx="130">
                  <c:v>0.0396</c:v>
                </c:pt>
                <c:pt idx="131">
                  <c:v>0.0401</c:v>
                </c:pt>
                <c:pt idx="132">
                  <c:v>0.0379</c:v>
                </c:pt>
                <c:pt idx="133">
                  <c:v>0.0362</c:v>
                </c:pt>
                <c:pt idx="134">
                  <c:v>0.0371</c:v>
                </c:pt>
                <c:pt idx="135">
                  <c:v>0.0366</c:v>
                </c:pt>
                <c:pt idx="136">
                  <c:v>0.0364</c:v>
                </c:pt>
                <c:pt idx="137">
                  <c:v>0.0348</c:v>
                </c:pt>
                <c:pt idx="138">
                  <c:v>0.0348</c:v>
                </c:pt>
                <c:pt idx="139">
                  <c:v>0.0343</c:v>
                </c:pt>
                <c:pt idx="140">
                  <c:v>0.0342</c:v>
                </c:pt>
                <c:pt idx="141">
                  <c:v>0.0347</c:v>
                </c:pt>
                <c:pt idx="142">
                  <c:v>0.0403</c:v>
                </c:pt>
                <c:pt idx="143">
                  <c:v>0.0432</c:v>
                </c:pt>
                <c:pt idx="144">
                  <c:v>0.0419</c:v>
                </c:pt>
                <c:pt idx="145">
                  <c:v>0.0416</c:v>
                </c:pt>
                <c:pt idx="146">
                  <c:v>0.0428</c:v>
                </c:pt>
                <c:pt idx="147">
                  <c:v>0.0403</c:v>
                </c:pt>
                <c:pt idx="148">
                  <c:v>0.0395</c:v>
                </c:pt>
                <c:pt idx="149">
                  <c:v>0.0388</c:v>
                </c:pt>
                <c:pt idx="150">
                  <c:v>0.0392</c:v>
                </c:pt>
                <c:pt idx="151">
                  <c:v>0.0382</c:v>
                </c:pt>
                <c:pt idx="152">
                  <c:v>0.0383</c:v>
                </c:pt>
                <c:pt idx="153">
                  <c:v>0.0394</c:v>
                </c:pt>
                <c:pt idx="154">
                  <c:v>0.039</c:v>
                </c:pt>
                <c:pt idx="155">
                  <c:v>0.0399</c:v>
                </c:pt>
                <c:pt idx="156">
                  <c:v>0.0425</c:v>
                </c:pt>
                <c:pt idx="157">
                  <c:v>0.0448</c:v>
                </c:pt>
                <c:pt idx="158">
                  <c:v>0.046</c:v>
                </c:pt>
                <c:pt idx="159">
                  <c:v>0.046</c:v>
                </c:pt>
                <c:pt idx="160">
                  <c:v>0.0476</c:v>
                </c:pt>
                <c:pt idx="161">
                  <c:v>0.0475</c:v>
                </c:pt>
                <c:pt idx="162">
                  <c:v>0.0474</c:v>
                </c:pt>
                <c:pt idx="163">
                  <c:v>0.0475</c:v>
                </c:pt>
                <c:pt idx="164">
                  <c:v>0.0479</c:v>
                </c:pt>
                <c:pt idx="165">
                  <c:v>0.0495</c:v>
                </c:pt>
                <c:pt idx="166">
                  <c:v>0.05056</c:v>
                </c:pt>
                <c:pt idx="167">
                  <c:v>0.0504</c:v>
                </c:pt>
                <c:pt idx="168">
                  <c:v>0.0477</c:v>
                </c:pt>
                <c:pt idx="169">
                  <c:v>0.0467</c:v>
                </c:pt>
                <c:pt idx="170">
                  <c:v>0.0456</c:v>
                </c:pt>
                <c:pt idx="171">
                  <c:v>0.0447</c:v>
                </c:pt>
                <c:pt idx="172">
                  <c:v>0.0439</c:v>
                </c:pt>
                <c:pt idx="173">
                  <c:v>0.0418</c:v>
                </c:pt>
                <c:pt idx="174">
                  <c:v>0.0413</c:v>
                </c:pt>
                <c:pt idx="175">
                  <c:v>0.0397</c:v>
                </c:pt>
                <c:pt idx="176">
                  <c:v>0.0399</c:v>
                </c:pt>
                <c:pt idx="177">
                  <c:v>0.0402</c:v>
                </c:pt>
              </c:numCache>
            </c:numRef>
          </c:val>
          <c:smooth val="0"/>
        </c:ser>
        <c:ser>
          <c:idx val="1"/>
          <c:order val="1"/>
          <c:tx>
            <c:v>15ye Fxd</c:v>
          </c:tx>
          <c:spPr>
            <a:ln w="31750"/>
          </c:spPr>
          <c:marker>
            <c:symbol val="none"/>
          </c:marker>
          <c:cat>
            <c:strRef>
              <c:f>RVAL!$C$4:$C$181</c:f>
              <c:strCache>
                <c:ptCount val="169"/>
                <c:pt idx="0">
                  <c:v>05</c:v>
                </c:pt>
                <c:pt idx="12">
                  <c:v>06</c:v>
                </c:pt>
                <c:pt idx="24">
                  <c:v>07</c:v>
                </c:pt>
                <c:pt idx="36">
                  <c:v>08</c:v>
                </c:pt>
                <c:pt idx="48">
                  <c:v>09</c:v>
                </c:pt>
                <c:pt idx="60">
                  <c:v>10</c:v>
                </c:pt>
                <c:pt idx="72">
                  <c:v>11</c:v>
                </c:pt>
                <c:pt idx="84">
                  <c:v>12</c:v>
                </c:pt>
                <c:pt idx="96">
                  <c:v>13</c:v>
                </c:pt>
                <c:pt idx="108">
                  <c:v>14</c:v>
                </c:pt>
                <c:pt idx="120">
                  <c:v>15</c:v>
                </c:pt>
                <c:pt idx="132">
                  <c:v>16</c:v>
                </c:pt>
                <c:pt idx="144">
                  <c:v>17</c:v>
                </c:pt>
                <c:pt idx="156">
                  <c:v>18</c:v>
                </c:pt>
                <c:pt idx="168">
                  <c:v>19 </c:v>
                </c:pt>
              </c:strCache>
            </c:strRef>
          </c:cat>
          <c:val>
            <c:numRef>
              <c:f>RVAL!$E$4:$E$181</c:f>
              <c:numCache>
                <c:formatCode>0.00%</c:formatCode>
                <c:ptCount val="178"/>
                <c:pt idx="0">
                  <c:v>0.0514</c:v>
                </c:pt>
                <c:pt idx="1">
                  <c:v>0.0522</c:v>
                </c:pt>
                <c:pt idx="2">
                  <c:v>0.0558</c:v>
                </c:pt>
                <c:pt idx="3">
                  <c:v>0.0533</c:v>
                </c:pt>
                <c:pt idx="4">
                  <c:v>0.0521</c:v>
                </c:pt>
                <c:pt idx="5">
                  <c:v>0.0512</c:v>
                </c:pt>
                <c:pt idx="6">
                  <c:v>0.0534</c:v>
                </c:pt>
                <c:pt idx="7">
                  <c:v>0.0535</c:v>
                </c:pt>
                <c:pt idx="8">
                  <c:v>0.0548</c:v>
                </c:pt>
                <c:pt idx="9">
                  <c:v>0.0569</c:v>
                </c:pt>
                <c:pt idx="10">
                  <c:v>0.0581</c:v>
                </c:pt>
                <c:pt idx="11">
                  <c:v>0.0576</c:v>
                </c:pt>
                <c:pt idx="12">
                  <c:v>0.057</c:v>
                </c:pt>
                <c:pt idx="13">
                  <c:v>0.0589</c:v>
                </c:pt>
                <c:pt idx="14">
                  <c:v>0.06</c:v>
                </c:pt>
                <c:pt idx="15">
                  <c:v>0.0621</c:v>
                </c:pt>
                <c:pt idx="16">
                  <c:v>0.0623</c:v>
                </c:pt>
                <c:pt idx="17">
                  <c:v>0.0643</c:v>
                </c:pt>
                <c:pt idx="18">
                  <c:v>0.0634</c:v>
                </c:pt>
                <c:pt idx="19">
                  <c:v>0.0614</c:v>
                </c:pt>
                <c:pt idx="20">
                  <c:v>0.0598</c:v>
                </c:pt>
                <c:pt idx="21">
                  <c:v>0.061</c:v>
                </c:pt>
                <c:pt idx="22">
                  <c:v>0.0587</c:v>
                </c:pt>
                <c:pt idx="23">
                  <c:v>0.0593</c:v>
                </c:pt>
                <c:pt idx="24">
                  <c:v>0.0598</c:v>
                </c:pt>
                <c:pt idx="25">
                  <c:v>0.0597</c:v>
                </c:pt>
                <c:pt idx="26">
                  <c:v>0.0586</c:v>
                </c:pt>
                <c:pt idx="27">
                  <c:v>0.0587</c:v>
                </c:pt>
                <c:pt idx="28">
                  <c:v>0.0612</c:v>
                </c:pt>
                <c:pt idx="29">
                  <c:v>0.0634</c:v>
                </c:pt>
                <c:pt idx="30">
                  <c:v>0.0637</c:v>
                </c:pt>
                <c:pt idx="31">
                  <c:v>0.0637</c:v>
                </c:pt>
                <c:pt idx="32">
                  <c:v>0.0612</c:v>
                </c:pt>
                <c:pt idx="33">
                  <c:v>0.0599</c:v>
                </c:pt>
                <c:pt idx="34">
                  <c:v>0.0573</c:v>
                </c:pt>
                <c:pt idx="35">
                  <c:v>0.0579</c:v>
                </c:pt>
                <c:pt idx="36">
                  <c:v>0.0517</c:v>
                </c:pt>
                <c:pt idx="37">
                  <c:v>0.0572</c:v>
                </c:pt>
                <c:pt idx="38">
                  <c:v>0.0534</c:v>
                </c:pt>
                <c:pt idx="39">
                  <c:v>0.0562</c:v>
                </c:pt>
                <c:pt idx="40">
                  <c:v>0.0566</c:v>
                </c:pt>
                <c:pt idx="41">
                  <c:v>0.0604</c:v>
                </c:pt>
                <c:pt idx="42">
                  <c:v>0.0607</c:v>
                </c:pt>
                <c:pt idx="43">
                  <c:v>0.0593</c:v>
                </c:pt>
                <c:pt idx="44">
                  <c:v>0.0577</c:v>
                </c:pt>
                <c:pt idx="45">
                  <c:v>0.0619</c:v>
                </c:pt>
                <c:pt idx="46">
                  <c:v>0.0574</c:v>
                </c:pt>
                <c:pt idx="47">
                  <c:v>0.0483</c:v>
                </c:pt>
                <c:pt idx="48">
                  <c:v>0.048</c:v>
                </c:pt>
                <c:pt idx="49">
                  <c:v>0.0468</c:v>
                </c:pt>
                <c:pt idx="50">
                  <c:v>0.0458</c:v>
                </c:pt>
                <c:pt idx="51">
                  <c:v>0.0448</c:v>
                </c:pt>
                <c:pt idx="52">
                  <c:v>0.0453</c:v>
                </c:pt>
                <c:pt idx="53">
                  <c:v>0.0487</c:v>
                </c:pt>
                <c:pt idx="54">
                  <c:v>0.0469</c:v>
                </c:pt>
                <c:pt idx="55">
                  <c:v>0.0458</c:v>
                </c:pt>
                <c:pt idx="56">
                  <c:v>0.0446</c:v>
                </c:pt>
                <c:pt idx="57">
                  <c:v>0.0446</c:v>
                </c:pt>
                <c:pt idx="58">
                  <c:v>0.0429</c:v>
                </c:pt>
                <c:pt idx="59">
                  <c:v>0.0454</c:v>
                </c:pt>
                <c:pt idx="60">
                  <c:v>0.0438</c:v>
                </c:pt>
                <c:pt idx="61">
                  <c:v>0.044</c:v>
                </c:pt>
                <c:pt idx="62">
                  <c:v>0.0433</c:v>
                </c:pt>
                <c:pt idx="63">
                  <c:v>0.0439</c:v>
                </c:pt>
                <c:pt idx="64">
                  <c:v>0.0421</c:v>
                </c:pt>
                <c:pt idx="65">
                  <c:v>0.0413</c:v>
                </c:pt>
                <c:pt idx="66">
                  <c:v>0.04</c:v>
                </c:pt>
                <c:pt idx="67">
                  <c:v>0.0386</c:v>
                </c:pt>
                <c:pt idx="68">
                  <c:v>0.0375</c:v>
                </c:pt>
                <c:pt idx="69">
                  <c:v>0.0366</c:v>
                </c:pt>
                <c:pt idx="70">
                  <c:v>0.0377</c:v>
                </c:pt>
                <c:pt idx="71">
                  <c:v>0.042</c:v>
                </c:pt>
                <c:pt idx="72">
                  <c:v>0.0409</c:v>
                </c:pt>
                <c:pt idx="73">
                  <c:v>0.0422</c:v>
                </c:pt>
                <c:pt idx="74">
                  <c:v>0.0409</c:v>
                </c:pt>
                <c:pt idx="75">
                  <c:v>0.0397</c:v>
                </c:pt>
                <c:pt idx="76">
                  <c:v>0.0378</c:v>
                </c:pt>
                <c:pt idx="77">
                  <c:v>0.0369</c:v>
                </c:pt>
                <c:pt idx="78">
                  <c:v>0.0366</c:v>
                </c:pt>
                <c:pt idx="79">
                  <c:v>0.0344</c:v>
                </c:pt>
                <c:pt idx="80">
                  <c:v>0.0328</c:v>
                </c:pt>
                <c:pt idx="81">
                  <c:v>0.0338</c:v>
                </c:pt>
                <c:pt idx="82">
                  <c:v>0.033</c:v>
                </c:pt>
                <c:pt idx="83">
                  <c:v>0.0324</c:v>
                </c:pt>
                <c:pt idx="84">
                  <c:v>0.0324</c:v>
                </c:pt>
                <c:pt idx="85">
                  <c:v>0.0319</c:v>
                </c:pt>
                <c:pt idx="86">
                  <c:v>0.0323</c:v>
                </c:pt>
                <c:pt idx="87">
                  <c:v>0.0312</c:v>
                </c:pt>
                <c:pt idx="88">
                  <c:v>0.0297</c:v>
                </c:pt>
                <c:pt idx="89">
                  <c:v>0.0294</c:v>
                </c:pt>
                <c:pt idx="90">
                  <c:v>0.028</c:v>
                </c:pt>
                <c:pt idx="91">
                  <c:v>0.0286</c:v>
                </c:pt>
                <c:pt idx="92">
                  <c:v>0.0273</c:v>
                </c:pt>
                <c:pt idx="93">
                  <c:v>0.0272</c:v>
                </c:pt>
                <c:pt idx="94">
                  <c:v>0.0264</c:v>
                </c:pt>
                <c:pt idx="95">
                  <c:v>0.0265</c:v>
                </c:pt>
                <c:pt idx="96">
                  <c:v>0.0281</c:v>
                </c:pt>
                <c:pt idx="97">
                  <c:v>0.0276</c:v>
                </c:pt>
                <c:pt idx="98">
                  <c:v>0.0276</c:v>
                </c:pt>
                <c:pt idx="99">
                  <c:v>0.0261</c:v>
                </c:pt>
                <c:pt idx="100">
                  <c:v>0.0298</c:v>
                </c:pt>
                <c:pt idx="101">
                  <c:v>0.035</c:v>
                </c:pt>
                <c:pt idx="102">
                  <c:v>0.0339</c:v>
                </c:pt>
                <c:pt idx="103">
                  <c:v>0.0352</c:v>
                </c:pt>
                <c:pt idx="104">
                  <c:v>0.0337</c:v>
                </c:pt>
                <c:pt idx="105">
                  <c:v>0.032</c:v>
                </c:pt>
                <c:pt idx="106">
                  <c:v>0.033</c:v>
                </c:pt>
                <c:pt idx="107">
                  <c:v>0.0352</c:v>
                </c:pt>
                <c:pt idx="108">
                  <c:v>0.034</c:v>
                </c:pt>
                <c:pt idx="109">
                  <c:v>0.0339</c:v>
                </c:pt>
                <c:pt idx="110">
                  <c:v>0.0342</c:v>
                </c:pt>
                <c:pt idx="111">
                  <c:v>0.0339</c:v>
                </c:pt>
                <c:pt idx="112">
                  <c:v>0.0321</c:v>
                </c:pt>
                <c:pt idx="113">
                  <c:v>0.0322</c:v>
                </c:pt>
                <c:pt idx="114">
                  <c:v>0.0323</c:v>
                </c:pt>
                <c:pt idx="115">
                  <c:v>0.0325</c:v>
                </c:pt>
                <c:pt idx="116">
                  <c:v>0.0336</c:v>
                </c:pt>
                <c:pt idx="117">
                  <c:v>0.0313</c:v>
                </c:pt>
                <c:pt idx="118">
                  <c:v>0.0317</c:v>
                </c:pt>
                <c:pt idx="119">
                  <c:v>0.0315</c:v>
                </c:pt>
                <c:pt idx="120">
                  <c:v>0.0298</c:v>
                </c:pt>
                <c:pt idx="121">
                  <c:v>0.0307</c:v>
                </c:pt>
                <c:pt idx="122">
                  <c:v>0.0297</c:v>
                </c:pt>
                <c:pt idx="123">
                  <c:v>0.0294</c:v>
                </c:pt>
                <c:pt idx="124">
                  <c:v>0.0311</c:v>
                </c:pt>
                <c:pt idx="125">
                  <c:v>0.0321</c:v>
                </c:pt>
                <c:pt idx="126">
                  <c:v>0.0317</c:v>
                </c:pt>
                <c:pt idx="127">
                  <c:v>0.0306</c:v>
                </c:pt>
                <c:pt idx="128">
                  <c:v>0.0308</c:v>
                </c:pt>
                <c:pt idx="129">
                  <c:v>0.0298</c:v>
                </c:pt>
                <c:pt idx="130">
                  <c:v>0.0318</c:v>
                </c:pt>
                <c:pt idx="131">
                  <c:v>0.0324</c:v>
                </c:pt>
                <c:pt idx="132">
                  <c:v>0.0345</c:v>
                </c:pt>
                <c:pt idx="133">
                  <c:v>0.0331</c:v>
                </c:pt>
                <c:pt idx="134">
                  <c:v>0.0332</c:v>
                </c:pt>
                <c:pt idx="135">
                  <c:v>0.0326</c:v>
                </c:pt>
                <c:pt idx="136">
                  <c:v>0.0325</c:v>
                </c:pt>
                <c:pt idx="137">
                  <c:v>0.0321</c:v>
                </c:pt>
                <c:pt idx="138">
                  <c:v>0.0313</c:v>
                </c:pt>
                <c:pt idx="139">
                  <c:v>0.0312</c:v>
                </c:pt>
                <c:pt idx="140">
                  <c:v>0.0312</c:v>
                </c:pt>
                <c:pt idx="141">
                  <c:v>0.0313</c:v>
                </c:pt>
                <c:pt idx="142">
                  <c:v>0.0341</c:v>
                </c:pt>
                <c:pt idx="143">
                  <c:v>0.0368</c:v>
                </c:pt>
                <c:pt idx="144">
                  <c:v>0.0364</c:v>
                </c:pt>
                <c:pt idx="145">
                  <c:v>0.0364</c:v>
                </c:pt>
                <c:pt idx="146">
                  <c:v>0.037</c:v>
                </c:pt>
                <c:pt idx="147">
                  <c:v>0.0361</c:v>
                </c:pt>
                <c:pt idx="148">
                  <c:v>0.0358</c:v>
                </c:pt>
                <c:pt idx="149">
                  <c:v>0.0354</c:v>
                </c:pt>
                <c:pt idx="150">
                  <c:v>0.0358</c:v>
                </c:pt>
                <c:pt idx="151">
                  <c:v>0.0352</c:v>
                </c:pt>
                <c:pt idx="152">
                  <c:v>0.0349</c:v>
                </c:pt>
                <c:pt idx="153">
                  <c:v>0.0358</c:v>
                </c:pt>
                <c:pt idx="154">
                  <c:v>0.0362</c:v>
                </c:pt>
                <c:pt idx="155">
                  <c:v>0.0369</c:v>
                </c:pt>
                <c:pt idx="156">
                  <c:v>0.0377</c:v>
                </c:pt>
                <c:pt idx="157">
                  <c:v>0.04</c:v>
                </c:pt>
                <c:pt idx="158">
                  <c:v>0.0414</c:v>
                </c:pt>
                <c:pt idx="159">
                  <c:v>0.0414</c:v>
                </c:pt>
                <c:pt idx="160">
                  <c:v>0.0432</c:v>
                </c:pt>
                <c:pt idx="161">
                  <c:v>0.0431</c:v>
                </c:pt>
                <c:pt idx="162">
                  <c:v>0.0431</c:v>
                </c:pt>
                <c:pt idx="163">
                  <c:v>0.0432</c:v>
                </c:pt>
                <c:pt idx="164">
                  <c:v>0.0435</c:v>
                </c:pt>
                <c:pt idx="165">
                  <c:v>0.0447</c:v>
                </c:pt>
                <c:pt idx="166">
                  <c:v>0.0458</c:v>
                </c:pt>
                <c:pt idx="167">
                  <c:v>0.0457</c:v>
                </c:pt>
                <c:pt idx="168">
                  <c:v>0.0433</c:v>
                </c:pt>
                <c:pt idx="169">
                  <c:v>0.0421</c:v>
                </c:pt>
                <c:pt idx="170">
                  <c:v>0.0413</c:v>
                </c:pt>
                <c:pt idx="171">
                  <c:v>0.0404</c:v>
                </c:pt>
                <c:pt idx="172">
                  <c:v>0.0396</c:v>
                </c:pt>
                <c:pt idx="173">
                  <c:v>0.0375</c:v>
                </c:pt>
                <c:pt idx="174">
                  <c:v>0.0367</c:v>
                </c:pt>
                <c:pt idx="175">
                  <c:v>0.0355</c:v>
                </c:pt>
                <c:pt idx="176">
                  <c:v>0.0357</c:v>
                </c:pt>
                <c:pt idx="177">
                  <c:v>0.0356</c:v>
                </c:pt>
              </c:numCache>
            </c:numRef>
          </c:val>
          <c:smooth val="0"/>
        </c:ser>
        <c:ser>
          <c:idx val="2"/>
          <c:order val="2"/>
          <c:tx>
            <c:v>5yrAuto</c:v>
          </c:tx>
          <c:spPr>
            <a:ln w="31750"/>
          </c:spPr>
          <c:marker>
            <c:symbol val="none"/>
          </c:marker>
          <c:cat>
            <c:strRef>
              <c:f>RVAL!$C$4:$C$181</c:f>
              <c:strCache>
                <c:ptCount val="169"/>
                <c:pt idx="0">
                  <c:v>05</c:v>
                </c:pt>
                <c:pt idx="12">
                  <c:v>06</c:v>
                </c:pt>
                <c:pt idx="24">
                  <c:v>07</c:v>
                </c:pt>
                <c:pt idx="36">
                  <c:v>08</c:v>
                </c:pt>
                <c:pt idx="48">
                  <c:v>09</c:v>
                </c:pt>
                <c:pt idx="60">
                  <c:v>10</c:v>
                </c:pt>
                <c:pt idx="72">
                  <c:v>11</c:v>
                </c:pt>
                <c:pt idx="84">
                  <c:v>12</c:v>
                </c:pt>
                <c:pt idx="96">
                  <c:v>13</c:v>
                </c:pt>
                <c:pt idx="108">
                  <c:v>14</c:v>
                </c:pt>
                <c:pt idx="120">
                  <c:v>15</c:v>
                </c:pt>
                <c:pt idx="132">
                  <c:v>16</c:v>
                </c:pt>
                <c:pt idx="144">
                  <c:v>17</c:v>
                </c:pt>
                <c:pt idx="156">
                  <c:v>18</c:v>
                </c:pt>
                <c:pt idx="168">
                  <c:v>19 </c:v>
                </c:pt>
              </c:strCache>
            </c:strRef>
          </c:cat>
          <c:val>
            <c:numRef>
              <c:f>RVAL!$F$4:$F$181</c:f>
              <c:numCache>
                <c:formatCode>0.00%</c:formatCode>
                <c:ptCount val="178"/>
                <c:pt idx="0">
                  <c:v>0.0612</c:v>
                </c:pt>
                <c:pt idx="1">
                  <c:v>0.0625</c:v>
                </c:pt>
                <c:pt idx="2">
                  <c:v>0.064</c:v>
                </c:pt>
                <c:pt idx="3">
                  <c:v>0.0635</c:v>
                </c:pt>
                <c:pt idx="4">
                  <c:v>0.0631</c:v>
                </c:pt>
                <c:pt idx="5">
                  <c:v>0.0575</c:v>
                </c:pt>
                <c:pt idx="6">
                  <c:v>0.0575</c:v>
                </c:pt>
                <c:pt idx="7">
                  <c:v>0.0588</c:v>
                </c:pt>
                <c:pt idx="8">
                  <c:v>0.0588</c:v>
                </c:pt>
                <c:pt idx="9">
                  <c:v>0.06</c:v>
                </c:pt>
                <c:pt idx="10">
                  <c:v>0.0612</c:v>
                </c:pt>
                <c:pt idx="11">
                  <c:v>0.0625</c:v>
                </c:pt>
                <c:pt idx="12">
                  <c:v>0.0625</c:v>
                </c:pt>
                <c:pt idx="13">
                  <c:v>0.0625</c:v>
                </c:pt>
                <c:pt idx="14">
                  <c:v>0.063</c:v>
                </c:pt>
                <c:pt idx="15">
                  <c:v>0.0637</c:v>
                </c:pt>
                <c:pt idx="16">
                  <c:v>0.0637</c:v>
                </c:pt>
                <c:pt idx="17">
                  <c:v>0.065</c:v>
                </c:pt>
                <c:pt idx="18">
                  <c:v>0.066</c:v>
                </c:pt>
                <c:pt idx="19">
                  <c:v>0.0647</c:v>
                </c:pt>
                <c:pt idx="20">
                  <c:v>0.0618</c:v>
                </c:pt>
                <c:pt idx="21">
                  <c:v>0.062</c:v>
                </c:pt>
                <c:pt idx="22">
                  <c:v>0.061</c:v>
                </c:pt>
                <c:pt idx="23">
                  <c:v>0.0612</c:v>
                </c:pt>
                <c:pt idx="24">
                  <c:v>0.0632</c:v>
                </c:pt>
                <c:pt idx="25">
                  <c:v>0.063</c:v>
                </c:pt>
                <c:pt idx="26">
                  <c:v>0.061</c:v>
                </c:pt>
                <c:pt idx="27">
                  <c:v>0.0614</c:v>
                </c:pt>
                <c:pt idx="28">
                  <c:v>0.062</c:v>
                </c:pt>
                <c:pt idx="29">
                  <c:v>0.0635</c:v>
                </c:pt>
                <c:pt idx="30">
                  <c:v>0.0619</c:v>
                </c:pt>
                <c:pt idx="31">
                  <c:v>0.0595</c:v>
                </c:pt>
                <c:pt idx="32">
                  <c:v>0.0567</c:v>
                </c:pt>
                <c:pt idx="33">
                  <c:v>0.0578</c:v>
                </c:pt>
                <c:pt idx="34">
                  <c:v>0.0573</c:v>
                </c:pt>
                <c:pt idx="35">
                  <c:v>0.058</c:v>
                </c:pt>
                <c:pt idx="36">
                  <c:v>0.0575</c:v>
                </c:pt>
                <c:pt idx="37">
                  <c:v>0.0567</c:v>
                </c:pt>
                <c:pt idx="38">
                  <c:v>0.0565</c:v>
                </c:pt>
                <c:pt idx="39">
                  <c:v>0.058</c:v>
                </c:pt>
                <c:pt idx="40">
                  <c:v>0.0579</c:v>
                </c:pt>
                <c:pt idx="41">
                  <c:v>0.0582</c:v>
                </c:pt>
                <c:pt idx="42">
                  <c:v>0.0587</c:v>
                </c:pt>
                <c:pt idx="43">
                  <c:v>0.0589</c:v>
                </c:pt>
                <c:pt idx="44">
                  <c:v>0.058</c:v>
                </c:pt>
                <c:pt idx="45">
                  <c:v>0.0588</c:v>
                </c:pt>
                <c:pt idx="46">
                  <c:v>0.0588</c:v>
                </c:pt>
                <c:pt idx="47">
                  <c:v>0.055</c:v>
                </c:pt>
                <c:pt idx="48">
                  <c:v>0.0525</c:v>
                </c:pt>
                <c:pt idx="49">
                  <c:v>0.05</c:v>
                </c:pt>
                <c:pt idx="50">
                  <c:v>0.0485</c:v>
                </c:pt>
                <c:pt idx="51">
                  <c:v>0.0463</c:v>
                </c:pt>
                <c:pt idx="52">
                  <c:v>0.0462</c:v>
                </c:pt>
                <c:pt idx="53">
                  <c:v>0.0482</c:v>
                </c:pt>
                <c:pt idx="54">
                  <c:v>0.0487</c:v>
                </c:pt>
                <c:pt idx="55">
                  <c:v>0.0471</c:v>
                </c:pt>
                <c:pt idx="56">
                  <c:v>0.0465</c:v>
                </c:pt>
                <c:pt idx="57">
                  <c:v>0.0475</c:v>
                </c:pt>
                <c:pt idx="58">
                  <c:v>0.047</c:v>
                </c:pt>
                <c:pt idx="59">
                  <c:v>0.0461</c:v>
                </c:pt>
                <c:pt idx="60">
                  <c:v>0.0461</c:v>
                </c:pt>
                <c:pt idx="61">
                  <c:v>0.046</c:v>
                </c:pt>
                <c:pt idx="62">
                  <c:v>0.0468</c:v>
                </c:pt>
                <c:pt idx="63">
                  <c:v>0.0463</c:v>
                </c:pt>
                <c:pt idx="64">
                  <c:v>0.0462</c:v>
                </c:pt>
                <c:pt idx="65">
                  <c:v>0.0482</c:v>
                </c:pt>
                <c:pt idx="66">
                  <c:v>0.0472</c:v>
                </c:pt>
                <c:pt idx="67">
                  <c:v>0.0485</c:v>
                </c:pt>
                <c:pt idx="68">
                  <c:v>0.0465</c:v>
                </c:pt>
                <c:pt idx="69">
                  <c:v>0.0348</c:v>
                </c:pt>
                <c:pt idx="70">
                  <c:v>0.0342</c:v>
                </c:pt>
                <c:pt idx="71">
                  <c:v>0.0349</c:v>
                </c:pt>
                <c:pt idx="72">
                  <c:v>0.0427</c:v>
                </c:pt>
                <c:pt idx="73">
                  <c:v>0.042</c:v>
                </c:pt>
                <c:pt idx="74">
                  <c:v>0.041</c:v>
                </c:pt>
                <c:pt idx="75">
                  <c:v>0.0403</c:v>
                </c:pt>
                <c:pt idx="76">
                  <c:v>0.0397</c:v>
                </c:pt>
                <c:pt idx="77">
                  <c:v>0.0391</c:v>
                </c:pt>
                <c:pt idx="78">
                  <c:v>0.0385</c:v>
                </c:pt>
                <c:pt idx="79">
                  <c:v>0.0381</c:v>
                </c:pt>
                <c:pt idx="80">
                  <c:v>0.0373</c:v>
                </c:pt>
                <c:pt idx="81">
                  <c:v>0.038</c:v>
                </c:pt>
                <c:pt idx="82">
                  <c:v>0.0358</c:v>
                </c:pt>
                <c:pt idx="83">
                  <c:v>0.0354</c:v>
                </c:pt>
                <c:pt idx="84">
                  <c:v>0.0353</c:v>
                </c:pt>
                <c:pt idx="85">
                  <c:v>0.0347</c:v>
                </c:pt>
                <c:pt idx="86">
                  <c:v>0.0339</c:v>
                </c:pt>
                <c:pt idx="87">
                  <c:v>0.0332</c:v>
                </c:pt>
                <c:pt idx="88">
                  <c:v>0.0329</c:v>
                </c:pt>
                <c:pt idx="89">
                  <c:v>0.0324</c:v>
                </c:pt>
                <c:pt idx="90">
                  <c:v>0.0319</c:v>
                </c:pt>
                <c:pt idx="91">
                  <c:v>0.0317</c:v>
                </c:pt>
                <c:pt idx="92">
                  <c:v>0.0315</c:v>
                </c:pt>
                <c:pt idx="93">
                  <c:v>0.0312</c:v>
                </c:pt>
                <c:pt idx="94">
                  <c:v>0.0309</c:v>
                </c:pt>
                <c:pt idx="95">
                  <c:v>0.0306</c:v>
                </c:pt>
                <c:pt idx="96">
                  <c:v>0.0304</c:v>
                </c:pt>
                <c:pt idx="97">
                  <c:v>0.03</c:v>
                </c:pt>
                <c:pt idx="98">
                  <c:v>0.0296</c:v>
                </c:pt>
                <c:pt idx="99">
                  <c:v>0.0291</c:v>
                </c:pt>
                <c:pt idx="100">
                  <c:v>0.0288</c:v>
                </c:pt>
                <c:pt idx="101">
                  <c:v>0.0302</c:v>
                </c:pt>
                <c:pt idx="102">
                  <c:v>0.0297</c:v>
                </c:pt>
                <c:pt idx="103">
                  <c:v>0.03</c:v>
                </c:pt>
                <c:pt idx="104">
                  <c:v>0.031</c:v>
                </c:pt>
                <c:pt idx="105">
                  <c:v>0.03</c:v>
                </c:pt>
                <c:pt idx="106">
                  <c:v>0.03</c:v>
                </c:pt>
                <c:pt idx="107">
                  <c:v>0.0268</c:v>
                </c:pt>
                <c:pt idx="108">
                  <c:v>0.0268</c:v>
                </c:pt>
                <c:pt idx="109">
                  <c:v>0.0265</c:v>
                </c:pt>
                <c:pt idx="110">
                  <c:v>0.0265</c:v>
                </c:pt>
                <c:pt idx="111">
                  <c:v>0.0265</c:v>
                </c:pt>
                <c:pt idx="112">
                  <c:v>0.0265</c:v>
                </c:pt>
                <c:pt idx="113">
                  <c:v>0.0263</c:v>
                </c:pt>
                <c:pt idx="114">
                  <c:v>0.0263</c:v>
                </c:pt>
                <c:pt idx="115">
                  <c:v>0.0263</c:v>
                </c:pt>
                <c:pt idx="116">
                  <c:v>0.0263</c:v>
                </c:pt>
                <c:pt idx="117">
                  <c:v>0.0263</c:v>
                </c:pt>
                <c:pt idx="118">
                  <c:v>0.0263</c:v>
                </c:pt>
                <c:pt idx="119">
                  <c:v>0.0263</c:v>
                </c:pt>
                <c:pt idx="120">
                  <c:v>0.0263</c:v>
                </c:pt>
                <c:pt idx="121">
                  <c:v>0.0263</c:v>
                </c:pt>
                <c:pt idx="122">
                  <c:v>0.0263</c:v>
                </c:pt>
                <c:pt idx="123">
                  <c:v>0.0263</c:v>
                </c:pt>
                <c:pt idx="124">
                  <c:v>0.0263</c:v>
                </c:pt>
                <c:pt idx="125">
                  <c:v>0.0263</c:v>
                </c:pt>
                <c:pt idx="126">
                  <c:v>0.0263</c:v>
                </c:pt>
                <c:pt idx="127">
                  <c:v>0.0263</c:v>
                </c:pt>
                <c:pt idx="128">
                  <c:v>0.0265</c:v>
                </c:pt>
                <c:pt idx="129">
                  <c:v>0.0264</c:v>
                </c:pt>
                <c:pt idx="130">
                  <c:v>0.0264</c:v>
                </c:pt>
                <c:pt idx="131">
                  <c:v>0.0266</c:v>
                </c:pt>
                <c:pt idx="132">
                  <c:v>0.0268</c:v>
                </c:pt>
                <c:pt idx="133">
                  <c:v>0.0269</c:v>
                </c:pt>
                <c:pt idx="134">
                  <c:v>0.0268</c:v>
                </c:pt>
                <c:pt idx="135">
                  <c:v>0.0269</c:v>
                </c:pt>
                <c:pt idx="136">
                  <c:v>0.0268</c:v>
                </c:pt>
                <c:pt idx="137">
                  <c:v>0.0268</c:v>
                </c:pt>
                <c:pt idx="138">
                  <c:v>0.0268</c:v>
                </c:pt>
                <c:pt idx="139">
                  <c:v>0.0268</c:v>
                </c:pt>
                <c:pt idx="140">
                  <c:v>0.0267</c:v>
                </c:pt>
                <c:pt idx="141">
                  <c:v>0.0267</c:v>
                </c:pt>
                <c:pt idx="142">
                  <c:v>0.0268</c:v>
                </c:pt>
                <c:pt idx="143">
                  <c:v>0.0268</c:v>
                </c:pt>
                <c:pt idx="144">
                  <c:v>0.0273</c:v>
                </c:pt>
                <c:pt idx="145">
                  <c:v>0.0273</c:v>
                </c:pt>
                <c:pt idx="146">
                  <c:v>0.0275</c:v>
                </c:pt>
                <c:pt idx="147">
                  <c:v>0.0279</c:v>
                </c:pt>
                <c:pt idx="148">
                  <c:v>0.0281</c:v>
                </c:pt>
                <c:pt idx="149">
                  <c:v>0.0282</c:v>
                </c:pt>
                <c:pt idx="150">
                  <c:v>0.0285</c:v>
                </c:pt>
                <c:pt idx="151">
                  <c:v>0.0287</c:v>
                </c:pt>
                <c:pt idx="152">
                  <c:v>0.0288</c:v>
                </c:pt>
                <c:pt idx="153">
                  <c:v>0.0291</c:v>
                </c:pt>
                <c:pt idx="154">
                  <c:v>0.0292</c:v>
                </c:pt>
                <c:pt idx="155">
                  <c:v>0.0295</c:v>
                </c:pt>
                <c:pt idx="156">
                  <c:v>0.0297</c:v>
                </c:pt>
                <c:pt idx="157">
                  <c:v>0.0301</c:v>
                </c:pt>
                <c:pt idx="158">
                  <c:v>0.0304</c:v>
                </c:pt>
                <c:pt idx="159">
                  <c:v>0.0307</c:v>
                </c:pt>
                <c:pt idx="160">
                  <c:v>0.0315</c:v>
                </c:pt>
                <c:pt idx="161">
                  <c:v>0.0318</c:v>
                </c:pt>
                <c:pt idx="162">
                  <c:v>0.0332</c:v>
                </c:pt>
                <c:pt idx="163">
                  <c:v>0.0339</c:v>
                </c:pt>
                <c:pt idx="164">
                  <c:v>0.0344</c:v>
                </c:pt>
                <c:pt idx="165">
                  <c:v>0.0351</c:v>
                </c:pt>
                <c:pt idx="166">
                  <c:v>0.0355</c:v>
                </c:pt>
                <c:pt idx="167">
                  <c:v>0.0361</c:v>
                </c:pt>
                <c:pt idx="168">
                  <c:v>0.0371</c:v>
                </c:pt>
                <c:pt idx="169">
                  <c:v>0.0377</c:v>
                </c:pt>
                <c:pt idx="170">
                  <c:v>0.0378</c:v>
                </c:pt>
                <c:pt idx="171">
                  <c:v>0.0378</c:v>
                </c:pt>
                <c:pt idx="172">
                  <c:v>0.0376</c:v>
                </c:pt>
                <c:pt idx="173">
                  <c:v>0.0375</c:v>
                </c:pt>
                <c:pt idx="174">
                  <c:v>0.0373</c:v>
                </c:pt>
                <c:pt idx="175">
                  <c:v>0.0369</c:v>
                </c:pt>
                <c:pt idx="176">
                  <c:v>0.0366</c:v>
                </c:pt>
                <c:pt idx="177">
                  <c:v>0.0381</c:v>
                </c:pt>
              </c:numCache>
            </c:numRef>
          </c:val>
          <c:smooth val="0"/>
        </c:ser>
        <c:ser>
          <c:idx val="3"/>
          <c:order val="3"/>
          <c:tx>
            <c:v>10yrUST</c:v>
          </c:tx>
          <c:spPr>
            <a:ln w="19050">
              <a:solidFill>
                <a:schemeClr val="tx1"/>
              </a:solidFill>
            </a:ln>
          </c:spPr>
          <c:marker>
            <c:symbol val="none"/>
          </c:marker>
          <c:cat>
            <c:strRef>
              <c:f>RVAL!$C$4:$C$181</c:f>
              <c:strCache>
                <c:ptCount val="169"/>
                <c:pt idx="0">
                  <c:v>05</c:v>
                </c:pt>
                <c:pt idx="12">
                  <c:v>06</c:v>
                </c:pt>
                <c:pt idx="24">
                  <c:v>07</c:v>
                </c:pt>
                <c:pt idx="36">
                  <c:v>08</c:v>
                </c:pt>
                <c:pt idx="48">
                  <c:v>09</c:v>
                </c:pt>
                <c:pt idx="60">
                  <c:v>10</c:v>
                </c:pt>
                <c:pt idx="72">
                  <c:v>11</c:v>
                </c:pt>
                <c:pt idx="84">
                  <c:v>12</c:v>
                </c:pt>
                <c:pt idx="96">
                  <c:v>13</c:v>
                </c:pt>
                <c:pt idx="108">
                  <c:v>14</c:v>
                </c:pt>
                <c:pt idx="120">
                  <c:v>15</c:v>
                </c:pt>
                <c:pt idx="132">
                  <c:v>16</c:v>
                </c:pt>
                <c:pt idx="144">
                  <c:v>17</c:v>
                </c:pt>
                <c:pt idx="156">
                  <c:v>18</c:v>
                </c:pt>
                <c:pt idx="168">
                  <c:v>19 </c:v>
                </c:pt>
              </c:strCache>
            </c:strRef>
          </c:cat>
          <c:val>
            <c:numRef>
              <c:f>RVAL!$G$4:$G$181</c:f>
              <c:numCache>
                <c:formatCode>0.00%</c:formatCode>
                <c:ptCount val="178"/>
                <c:pt idx="0">
                  <c:v>0.0422</c:v>
                </c:pt>
                <c:pt idx="1">
                  <c:v>0.0438</c:v>
                </c:pt>
                <c:pt idx="2">
                  <c:v>0.045</c:v>
                </c:pt>
                <c:pt idx="3">
                  <c:v>0.0434</c:v>
                </c:pt>
                <c:pt idx="4">
                  <c:v>0.0414</c:v>
                </c:pt>
                <c:pt idx="5">
                  <c:v>0.04</c:v>
                </c:pt>
                <c:pt idx="6">
                  <c:v>0.0418</c:v>
                </c:pt>
                <c:pt idx="7">
                  <c:v>0.0426</c:v>
                </c:pt>
                <c:pt idx="8">
                  <c:v>0.042</c:v>
                </c:pt>
                <c:pt idx="9">
                  <c:v>0.0446</c:v>
                </c:pt>
                <c:pt idx="10">
                  <c:v>0.0454</c:v>
                </c:pt>
                <c:pt idx="11">
                  <c:v>0.0447</c:v>
                </c:pt>
                <c:pt idx="12">
                  <c:v>0.0442</c:v>
                </c:pt>
                <c:pt idx="13">
                  <c:v>0.0457</c:v>
                </c:pt>
                <c:pt idx="14">
                  <c:v>0.0472</c:v>
                </c:pt>
                <c:pt idx="15">
                  <c:v>0.0499</c:v>
                </c:pt>
                <c:pt idx="16">
                  <c:v>0.0511</c:v>
                </c:pt>
                <c:pt idx="17">
                  <c:v>0.0511</c:v>
                </c:pt>
                <c:pt idx="18">
                  <c:v>0.0509</c:v>
                </c:pt>
                <c:pt idx="19">
                  <c:v>0.0488</c:v>
                </c:pt>
                <c:pt idx="20">
                  <c:v>0.0472</c:v>
                </c:pt>
                <c:pt idx="21">
                  <c:v>0.0473</c:v>
                </c:pt>
                <c:pt idx="22">
                  <c:v>0.046</c:v>
                </c:pt>
                <c:pt idx="23">
                  <c:v>0.0456</c:v>
                </c:pt>
                <c:pt idx="24">
                  <c:v>0.0476</c:v>
                </c:pt>
                <c:pt idx="25">
                  <c:v>0.0472</c:v>
                </c:pt>
                <c:pt idx="26">
                  <c:v>0.0456</c:v>
                </c:pt>
                <c:pt idx="27">
                  <c:v>0.0469</c:v>
                </c:pt>
                <c:pt idx="28">
                  <c:v>0.0475</c:v>
                </c:pt>
                <c:pt idx="29">
                  <c:v>0.051</c:v>
                </c:pt>
                <c:pt idx="30">
                  <c:v>0.05</c:v>
                </c:pt>
                <c:pt idx="31">
                  <c:v>0.0467</c:v>
                </c:pt>
                <c:pt idx="32">
                  <c:v>0.0452</c:v>
                </c:pt>
                <c:pt idx="33">
                  <c:v>0.0453</c:v>
                </c:pt>
                <c:pt idx="34">
                  <c:v>0.0415</c:v>
                </c:pt>
                <c:pt idx="35">
                  <c:v>0.041</c:v>
                </c:pt>
                <c:pt idx="36">
                  <c:v>0.0374</c:v>
                </c:pt>
                <c:pt idx="37">
                  <c:v>0.0374</c:v>
                </c:pt>
                <c:pt idx="38">
                  <c:v>0.0351</c:v>
                </c:pt>
                <c:pt idx="39">
                  <c:v>0.0368</c:v>
                </c:pt>
                <c:pt idx="40">
                  <c:v>0.0388</c:v>
                </c:pt>
                <c:pt idx="41">
                  <c:v>0.041</c:v>
                </c:pt>
                <c:pt idx="42">
                  <c:v>0.0401</c:v>
                </c:pt>
                <c:pt idx="43">
                  <c:v>0.0389</c:v>
                </c:pt>
                <c:pt idx="44">
                  <c:v>0.0369</c:v>
                </c:pt>
                <c:pt idx="45">
                  <c:v>0.0381</c:v>
                </c:pt>
                <c:pt idx="46">
                  <c:v>0.0353</c:v>
                </c:pt>
                <c:pt idx="47">
                  <c:v>0.0242</c:v>
                </c:pt>
                <c:pt idx="48">
                  <c:v>0.0252</c:v>
                </c:pt>
                <c:pt idx="49">
                  <c:v>0.0287</c:v>
                </c:pt>
                <c:pt idx="50">
                  <c:v>0.0282</c:v>
                </c:pt>
                <c:pt idx="51">
                  <c:v>0.0293</c:v>
                </c:pt>
                <c:pt idx="52">
                  <c:v>0.0329</c:v>
                </c:pt>
                <c:pt idx="53">
                  <c:v>0.0372</c:v>
                </c:pt>
                <c:pt idx="54">
                  <c:v>0.0356</c:v>
                </c:pt>
                <c:pt idx="55">
                  <c:v>0.0359</c:v>
                </c:pt>
                <c:pt idx="56">
                  <c:v>0.034</c:v>
                </c:pt>
                <c:pt idx="57">
                  <c:v>0.0339</c:v>
                </c:pt>
                <c:pt idx="58">
                  <c:v>0.034</c:v>
                </c:pt>
                <c:pt idx="59">
                  <c:v>0.0359</c:v>
                </c:pt>
                <c:pt idx="60">
                  <c:v>0.0373</c:v>
                </c:pt>
                <c:pt idx="61">
                  <c:v>0.0369</c:v>
                </c:pt>
                <c:pt idx="62">
                  <c:v>0.0373</c:v>
                </c:pt>
                <c:pt idx="63">
                  <c:v>0.0385</c:v>
                </c:pt>
                <c:pt idx="64">
                  <c:v>0.0342</c:v>
                </c:pt>
                <c:pt idx="65">
                  <c:v>0.032</c:v>
                </c:pt>
                <c:pt idx="66">
                  <c:v>0.0301</c:v>
                </c:pt>
                <c:pt idx="67">
                  <c:v>0.027</c:v>
                </c:pt>
                <c:pt idx="68">
                  <c:v>0.0265</c:v>
                </c:pt>
                <c:pt idx="69">
                  <c:v>0.0254</c:v>
                </c:pt>
                <c:pt idx="70">
                  <c:v>0.0276</c:v>
                </c:pt>
                <c:pt idx="71">
                  <c:v>0.0329</c:v>
                </c:pt>
                <c:pt idx="72">
                  <c:v>0.0339</c:v>
                </c:pt>
                <c:pt idx="73">
                  <c:v>0.0358</c:v>
                </c:pt>
                <c:pt idx="74">
                  <c:v>0.0341</c:v>
                </c:pt>
                <c:pt idx="75">
                  <c:v>0.0346</c:v>
                </c:pt>
                <c:pt idx="76">
                  <c:v>0.0317</c:v>
                </c:pt>
                <c:pt idx="77">
                  <c:v>0.03</c:v>
                </c:pt>
                <c:pt idx="78">
                  <c:v>0.03</c:v>
                </c:pt>
                <c:pt idx="79">
                  <c:v>0.023</c:v>
                </c:pt>
                <c:pt idx="80">
                  <c:v>0.0198</c:v>
                </c:pt>
                <c:pt idx="81">
                  <c:v>0.0215</c:v>
                </c:pt>
                <c:pt idx="82">
                  <c:v>0.0201</c:v>
                </c:pt>
                <c:pt idx="83">
                  <c:v>0.0198</c:v>
                </c:pt>
                <c:pt idx="84">
                  <c:v>0.0197</c:v>
                </c:pt>
                <c:pt idx="85">
                  <c:v>0.0197</c:v>
                </c:pt>
                <c:pt idx="86">
                  <c:v>0.0217</c:v>
                </c:pt>
                <c:pt idx="87">
                  <c:v>0.0205</c:v>
                </c:pt>
                <c:pt idx="88">
                  <c:v>0.018</c:v>
                </c:pt>
                <c:pt idx="89">
                  <c:v>0.0162</c:v>
                </c:pt>
                <c:pt idx="90">
                  <c:v>0.0153</c:v>
                </c:pt>
                <c:pt idx="91">
                  <c:v>0.0168</c:v>
                </c:pt>
                <c:pt idx="92">
                  <c:v>0.0172</c:v>
                </c:pt>
                <c:pt idx="93">
                  <c:v>0.0175</c:v>
                </c:pt>
                <c:pt idx="94">
                  <c:v>0.0165</c:v>
                </c:pt>
                <c:pt idx="95">
                  <c:v>0.0172</c:v>
                </c:pt>
                <c:pt idx="96">
                  <c:v>0.0191</c:v>
                </c:pt>
                <c:pt idx="97">
                  <c:v>0.0198</c:v>
                </c:pt>
                <c:pt idx="98">
                  <c:v>0.0196</c:v>
                </c:pt>
                <c:pt idx="99">
                  <c:v>0.0176</c:v>
                </c:pt>
                <c:pt idx="100">
                  <c:v>0.0193</c:v>
                </c:pt>
                <c:pt idx="101">
                  <c:v>0.023</c:v>
                </c:pt>
                <c:pt idx="102">
                  <c:v>0.0258</c:v>
                </c:pt>
                <c:pt idx="103">
                  <c:v>0.0274</c:v>
                </c:pt>
                <c:pt idx="104">
                  <c:v>0.0281</c:v>
                </c:pt>
                <c:pt idx="105">
                  <c:v>0.0262</c:v>
                </c:pt>
                <c:pt idx="106">
                  <c:v>0.0272</c:v>
                </c:pt>
                <c:pt idx="107">
                  <c:v>0.029</c:v>
                </c:pt>
                <c:pt idx="108">
                  <c:v>0.0286</c:v>
                </c:pt>
                <c:pt idx="109">
                  <c:v>0.0271</c:v>
                </c:pt>
                <c:pt idx="110">
                  <c:v>0.0272</c:v>
                </c:pt>
                <c:pt idx="111">
                  <c:v>0.0271</c:v>
                </c:pt>
                <c:pt idx="112">
                  <c:v>0.0256</c:v>
                </c:pt>
                <c:pt idx="113">
                  <c:v>0.026</c:v>
                </c:pt>
                <c:pt idx="114">
                  <c:v>0.0254</c:v>
                </c:pt>
                <c:pt idx="115">
                  <c:v>0.0242</c:v>
                </c:pt>
                <c:pt idx="116">
                  <c:v>0.0253</c:v>
                </c:pt>
                <c:pt idx="117">
                  <c:v>0.023</c:v>
                </c:pt>
                <c:pt idx="118">
                  <c:v>0.0233</c:v>
                </c:pt>
                <c:pt idx="119">
                  <c:v>0.0221</c:v>
                </c:pt>
                <c:pt idx="120">
                  <c:v>0.0188</c:v>
                </c:pt>
                <c:pt idx="121">
                  <c:v>0.0198</c:v>
                </c:pt>
                <c:pt idx="122">
                  <c:v>0.0204</c:v>
                </c:pt>
                <c:pt idx="123">
                  <c:v>0.0194</c:v>
                </c:pt>
                <c:pt idx="124">
                  <c:v>0.022</c:v>
                </c:pt>
                <c:pt idx="125">
                  <c:v>0.0236</c:v>
                </c:pt>
                <c:pt idx="126">
                  <c:v>0.0232</c:v>
                </c:pt>
                <c:pt idx="127">
                  <c:v>0.0217</c:v>
                </c:pt>
                <c:pt idx="128">
                  <c:v>0.0217</c:v>
                </c:pt>
                <c:pt idx="129">
                  <c:v>0.0207</c:v>
                </c:pt>
                <c:pt idx="130">
                  <c:v>0.0226</c:v>
                </c:pt>
                <c:pt idx="131">
                  <c:v>0.0224</c:v>
                </c:pt>
                <c:pt idx="132">
                  <c:v>0.0209</c:v>
                </c:pt>
                <c:pt idx="133">
                  <c:v>0.0178</c:v>
                </c:pt>
                <c:pt idx="134">
                  <c:v>0.0189</c:v>
                </c:pt>
                <c:pt idx="135">
                  <c:v>0.0181</c:v>
                </c:pt>
                <c:pt idx="136">
                  <c:v>0.0181</c:v>
                </c:pt>
                <c:pt idx="137">
                  <c:v>0.0164</c:v>
                </c:pt>
                <c:pt idx="138">
                  <c:v>0.015</c:v>
                </c:pt>
                <c:pt idx="139">
                  <c:v>0.0156</c:v>
                </c:pt>
                <c:pt idx="140">
                  <c:v>0.0163</c:v>
                </c:pt>
                <c:pt idx="141">
                  <c:v>0.0176</c:v>
                </c:pt>
                <c:pt idx="142">
                  <c:v>0.0214</c:v>
                </c:pt>
                <c:pt idx="143">
                  <c:v>0.0249</c:v>
                </c:pt>
                <c:pt idx="144">
                  <c:v>0.0243</c:v>
                </c:pt>
                <c:pt idx="145">
                  <c:v>0.0242</c:v>
                </c:pt>
                <c:pt idx="146">
                  <c:v>0.0248</c:v>
                </c:pt>
                <c:pt idx="147">
                  <c:v>0.023</c:v>
                </c:pt>
                <c:pt idx="148">
                  <c:v>0.023</c:v>
                </c:pt>
                <c:pt idx="149">
                  <c:v>0.0219</c:v>
                </c:pt>
                <c:pt idx="150">
                  <c:v>0.0232</c:v>
                </c:pt>
                <c:pt idx="151">
                  <c:v>0.0221</c:v>
                </c:pt>
                <c:pt idx="152">
                  <c:v>0.022</c:v>
                </c:pt>
                <c:pt idx="153">
                  <c:v>0.0236</c:v>
                </c:pt>
                <c:pt idx="154">
                  <c:v>0.0235</c:v>
                </c:pt>
                <c:pt idx="155">
                  <c:v>0.024</c:v>
                </c:pt>
                <c:pt idx="156">
                  <c:v>0.0272</c:v>
                </c:pt>
                <c:pt idx="157">
                  <c:v>0.0287</c:v>
                </c:pt>
                <c:pt idx="158">
                  <c:v>0.0274</c:v>
                </c:pt>
                <c:pt idx="159">
                  <c:v>0.0295</c:v>
                </c:pt>
                <c:pt idx="160">
                  <c:v>0.0283</c:v>
                </c:pt>
                <c:pt idx="161">
                  <c:v>0.0293</c:v>
                </c:pt>
                <c:pt idx="162">
                  <c:v>0.0296</c:v>
                </c:pt>
                <c:pt idx="163">
                  <c:v>0.0286</c:v>
                </c:pt>
                <c:pt idx="164">
                  <c:v>0.0307</c:v>
                </c:pt>
                <c:pt idx="165">
                  <c:v>0.0314</c:v>
                </c:pt>
                <c:pt idx="166">
                  <c:v>0.0324</c:v>
                </c:pt>
                <c:pt idx="167">
                  <c:v>0.0287</c:v>
                </c:pt>
                <c:pt idx="168">
                  <c:v>0.0272</c:v>
                </c:pt>
                <c:pt idx="169">
                  <c:v>0.0276</c:v>
                </c:pt>
                <c:pt idx="170">
                  <c:v>0.0239</c:v>
                </c:pt>
                <c:pt idx="171">
                  <c:v>0.0254</c:v>
                </c:pt>
                <c:pt idx="172">
                  <c:v>0.0222</c:v>
                </c:pt>
                <c:pt idx="173">
                  <c:v>0.0201</c:v>
                </c:pt>
                <c:pt idx="174">
                  <c:v>0.0208</c:v>
                </c:pt>
                <c:pt idx="175">
                  <c:v>0.015</c:v>
                </c:pt>
                <c:pt idx="176">
                  <c:v>0.0168</c:v>
                </c:pt>
                <c:pt idx="177">
                  <c:v>0.0169</c:v>
                </c:pt>
              </c:numCache>
            </c:numRef>
          </c:val>
          <c:smooth val="0"/>
        </c:ser>
        <c:ser>
          <c:idx val="4"/>
          <c:order val="4"/>
          <c:tx>
            <c:v>7yrUST</c:v>
          </c:tx>
          <c:spPr>
            <a:ln w="19050">
              <a:solidFill>
                <a:srgbClr val="FF0000"/>
              </a:solidFill>
            </a:ln>
          </c:spPr>
          <c:marker>
            <c:symbol val="none"/>
          </c:marker>
          <c:cat>
            <c:strRef>
              <c:f>RVAL!$C$4:$C$181</c:f>
              <c:strCache>
                <c:ptCount val="169"/>
                <c:pt idx="0">
                  <c:v>05</c:v>
                </c:pt>
                <c:pt idx="12">
                  <c:v>06</c:v>
                </c:pt>
                <c:pt idx="24">
                  <c:v>07</c:v>
                </c:pt>
                <c:pt idx="36">
                  <c:v>08</c:v>
                </c:pt>
                <c:pt idx="48">
                  <c:v>09</c:v>
                </c:pt>
                <c:pt idx="60">
                  <c:v>10</c:v>
                </c:pt>
                <c:pt idx="72">
                  <c:v>11</c:v>
                </c:pt>
                <c:pt idx="84">
                  <c:v>12</c:v>
                </c:pt>
                <c:pt idx="96">
                  <c:v>13</c:v>
                </c:pt>
                <c:pt idx="108">
                  <c:v>14</c:v>
                </c:pt>
                <c:pt idx="120">
                  <c:v>15</c:v>
                </c:pt>
                <c:pt idx="132">
                  <c:v>16</c:v>
                </c:pt>
                <c:pt idx="144">
                  <c:v>17</c:v>
                </c:pt>
                <c:pt idx="156">
                  <c:v>18</c:v>
                </c:pt>
                <c:pt idx="168">
                  <c:v>19 </c:v>
                </c:pt>
              </c:strCache>
            </c:strRef>
          </c:cat>
          <c:val>
            <c:numRef>
              <c:f>RVAL!$H$4:$H$181</c:f>
              <c:numCache>
                <c:formatCode>0.00%</c:formatCode>
                <c:ptCount val="178"/>
                <c:pt idx="0">
                  <c:v>0.0392</c:v>
                </c:pt>
                <c:pt idx="1">
                  <c:v>0.0418</c:v>
                </c:pt>
                <c:pt idx="2">
                  <c:v>0.0433</c:v>
                </c:pt>
                <c:pt idx="3">
                  <c:v>0.0403</c:v>
                </c:pt>
                <c:pt idx="4">
                  <c:v>0.0386</c:v>
                </c:pt>
                <c:pt idx="5">
                  <c:v>0.038</c:v>
                </c:pt>
                <c:pt idx="6">
                  <c:v>0.0419</c:v>
                </c:pt>
                <c:pt idx="7">
                  <c:v>0.0393</c:v>
                </c:pt>
                <c:pt idx="8">
                  <c:v>0.0423</c:v>
                </c:pt>
                <c:pt idx="9">
                  <c:v>0.0449</c:v>
                </c:pt>
                <c:pt idx="10">
                  <c:v>0.0445</c:v>
                </c:pt>
                <c:pt idx="11">
                  <c:v>0.0436</c:v>
                </c:pt>
                <c:pt idx="12">
                  <c:v>0.0449</c:v>
                </c:pt>
                <c:pt idx="13">
                  <c:v>0.0457</c:v>
                </c:pt>
                <c:pt idx="14">
                  <c:v>0.0483</c:v>
                </c:pt>
                <c:pt idx="15">
                  <c:v>0.0498</c:v>
                </c:pt>
                <c:pt idx="16">
                  <c:v>0.0506</c:v>
                </c:pt>
                <c:pt idx="17">
                  <c:v>0.0522</c:v>
                </c:pt>
                <c:pt idx="18">
                  <c:v>0.0493</c:v>
                </c:pt>
                <c:pt idx="19">
                  <c:v>0.047</c:v>
                </c:pt>
                <c:pt idx="20">
                  <c:v>0.046</c:v>
                </c:pt>
                <c:pt idx="21">
                  <c:v>0.0457</c:v>
                </c:pt>
                <c:pt idx="22">
                  <c:v>0.0445</c:v>
                </c:pt>
                <c:pt idx="23">
                  <c:v>0.047</c:v>
                </c:pt>
                <c:pt idx="24">
                  <c:v>0.0482</c:v>
                </c:pt>
                <c:pt idx="25">
                  <c:v>0.0453</c:v>
                </c:pt>
                <c:pt idx="26">
                  <c:v>0.0458</c:v>
                </c:pt>
                <c:pt idx="27">
                  <c:v>0.0455</c:v>
                </c:pt>
                <c:pt idx="28">
                  <c:v>0.0487</c:v>
                </c:pt>
                <c:pt idx="29">
                  <c:v>0.0496</c:v>
                </c:pt>
                <c:pt idx="30">
                  <c:v>0.0467</c:v>
                </c:pt>
                <c:pt idx="31">
                  <c:v>0.0436</c:v>
                </c:pt>
                <c:pt idx="32">
                  <c:v>0.0438</c:v>
                </c:pt>
                <c:pt idx="33">
                  <c:v>0.0429</c:v>
                </c:pt>
                <c:pt idx="34">
                  <c:v>0.0364</c:v>
                </c:pt>
                <c:pt idx="35">
                  <c:v>0.037</c:v>
                </c:pt>
                <c:pt idx="36">
                  <c:v>0.0319</c:v>
                </c:pt>
                <c:pt idx="37">
                  <c:v>0.0296</c:v>
                </c:pt>
                <c:pt idx="38">
                  <c:v>0.0288</c:v>
                </c:pt>
                <c:pt idx="39">
                  <c:v>0.0334</c:v>
                </c:pt>
                <c:pt idx="40">
                  <c:v>0.0368</c:v>
                </c:pt>
                <c:pt idx="41">
                  <c:v>0.0361</c:v>
                </c:pt>
                <c:pt idx="42">
                  <c:v>0.0356</c:v>
                </c:pt>
                <c:pt idx="43">
                  <c:v>0.0345</c:v>
                </c:pt>
                <c:pt idx="44">
                  <c:v>0.0336</c:v>
                </c:pt>
                <c:pt idx="45">
                  <c:v>0.0329</c:v>
                </c:pt>
                <c:pt idx="46">
                  <c:v>0.0235</c:v>
                </c:pt>
                <c:pt idx="47">
                  <c:v>0.0187</c:v>
                </c:pt>
                <c:pt idx="48">
                  <c:v>0.0227</c:v>
                </c:pt>
                <c:pt idx="49">
                  <c:v>0.0269</c:v>
                </c:pt>
                <c:pt idx="50">
                  <c:v>0.0226</c:v>
                </c:pt>
                <c:pt idx="51">
                  <c:v>0.027</c:v>
                </c:pt>
                <c:pt idx="52">
                  <c:v>0.0306</c:v>
                </c:pt>
                <c:pt idx="53">
                  <c:v>0.0319</c:v>
                </c:pt>
                <c:pt idx="54">
                  <c:v>0.0314</c:v>
                </c:pt>
                <c:pt idx="55">
                  <c:v>0.0303</c:v>
                </c:pt>
                <c:pt idx="56">
                  <c:v>0.0293</c:v>
                </c:pt>
                <c:pt idx="57">
                  <c:v>0.0298</c:v>
                </c:pt>
                <c:pt idx="58">
                  <c:v>0.0269</c:v>
                </c:pt>
                <c:pt idx="59">
                  <c:v>0.0339</c:v>
                </c:pt>
                <c:pt idx="60">
                  <c:v>0.0308</c:v>
                </c:pt>
                <c:pt idx="61">
                  <c:v>0.0305</c:v>
                </c:pt>
                <c:pt idx="62">
                  <c:v>0.0328</c:v>
                </c:pt>
                <c:pt idx="63">
                  <c:v>0.0312</c:v>
                </c:pt>
                <c:pt idx="64">
                  <c:v>0.0275</c:v>
                </c:pt>
                <c:pt idx="65">
                  <c:v>0.0242</c:v>
                </c:pt>
                <c:pt idx="66">
                  <c:v>0.023</c:v>
                </c:pt>
                <c:pt idx="67">
                  <c:v>0.0192</c:v>
                </c:pt>
                <c:pt idx="68">
                  <c:v>0.0191</c:v>
                </c:pt>
                <c:pt idx="69">
                  <c:v>0.0189</c:v>
                </c:pt>
                <c:pt idx="70">
                  <c:v>0.0216</c:v>
                </c:pt>
                <c:pt idx="71">
                  <c:v>0.0271</c:v>
                </c:pt>
                <c:pt idx="72">
                  <c:v>0.0271</c:v>
                </c:pt>
                <c:pt idx="73">
                  <c:v>0.0282</c:v>
                </c:pt>
                <c:pt idx="74">
                  <c:v>0.029</c:v>
                </c:pt>
                <c:pt idx="75">
                  <c:v>0.0266</c:v>
                </c:pt>
                <c:pt idx="76">
                  <c:v>0.0237</c:v>
                </c:pt>
                <c:pt idx="77">
                  <c:v>0.025</c:v>
                </c:pt>
                <c:pt idx="78">
                  <c:v>0.0209</c:v>
                </c:pt>
                <c:pt idx="79">
                  <c:v>0.0156</c:v>
                </c:pt>
                <c:pt idx="80">
                  <c:v>0.0143</c:v>
                </c:pt>
                <c:pt idx="81">
                  <c:v>0.0158</c:v>
                </c:pt>
                <c:pt idx="82">
                  <c:v>0.0153</c:v>
                </c:pt>
                <c:pt idx="83">
                  <c:v>0.0135</c:v>
                </c:pt>
                <c:pt idx="84">
                  <c:v>0.0124</c:v>
                </c:pt>
                <c:pt idx="85">
                  <c:v>0.0139</c:v>
                </c:pt>
                <c:pt idx="86">
                  <c:v>0.0161</c:v>
                </c:pt>
                <c:pt idx="87">
                  <c:v>0.0133</c:v>
                </c:pt>
                <c:pt idx="88">
                  <c:v>0.0103</c:v>
                </c:pt>
                <c:pt idx="89">
                  <c:v>0.0111</c:v>
                </c:pt>
                <c:pt idx="90">
                  <c:v>0.009</c:v>
                </c:pt>
                <c:pt idx="91">
                  <c:v>0.0108</c:v>
                </c:pt>
                <c:pt idx="92">
                  <c:v>0.0104</c:v>
                </c:pt>
                <c:pt idx="93">
                  <c:v>0.0114</c:v>
                </c:pt>
                <c:pt idx="94">
                  <c:v>0.0104</c:v>
                </c:pt>
                <c:pt idx="95">
                  <c:v>0.0118</c:v>
                </c:pt>
                <c:pt idx="96">
                  <c:v>0.0138</c:v>
                </c:pt>
                <c:pt idx="97">
                  <c:v>0.0126</c:v>
                </c:pt>
                <c:pt idx="98">
                  <c:v>0.0124</c:v>
                </c:pt>
                <c:pt idx="99">
                  <c:v>0.0111</c:v>
                </c:pt>
                <c:pt idx="100">
                  <c:v>0.0155</c:v>
                </c:pt>
                <c:pt idx="101">
                  <c:v>0.0196</c:v>
                </c:pt>
                <c:pt idx="102">
                  <c:v>0.02</c:v>
                </c:pt>
                <c:pt idx="103">
                  <c:v>0.0224</c:v>
                </c:pt>
                <c:pt idx="104">
                  <c:v>0.0202</c:v>
                </c:pt>
                <c:pt idx="105">
                  <c:v>0.0195</c:v>
                </c:pt>
                <c:pt idx="106">
                  <c:v>0.021</c:v>
                </c:pt>
                <c:pt idx="107">
                  <c:v>0.0245</c:v>
                </c:pt>
                <c:pt idx="108">
                  <c:v>0.0213</c:v>
                </c:pt>
                <c:pt idx="109">
                  <c:v>0.0213</c:v>
                </c:pt>
                <c:pt idx="110">
                  <c:v>0.023</c:v>
                </c:pt>
                <c:pt idx="111">
                  <c:v>0.0225</c:v>
                </c:pt>
                <c:pt idx="112">
                  <c:v>0.0206</c:v>
                </c:pt>
                <c:pt idx="113">
                  <c:v>0.0213</c:v>
                </c:pt>
                <c:pt idx="114">
                  <c:v>0.0224</c:v>
                </c:pt>
                <c:pt idx="115">
                  <c:v>0.0205</c:v>
                </c:pt>
                <c:pt idx="116">
                  <c:v>0.0222</c:v>
                </c:pt>
                <c:pt idx="117">
                  <c:v>0.0205</c:v>
                </c:pt>
                <c:pt idx="118">
                  <c:v>0.0189</c:v>
                </c:pt>
                <c:pt idx="119">
                  <c:v>0.0198</c:v>
                </c:pt>
                <c:pt idx="120">
                  <c:v>0.0149</c:v>
                </c:pt>
                <c:pt idx="121">
                  <c:v>0.0182</c:v>
                </c:pt>
                <c:pt idx="122">
                  <c:v>0.0171</c:v>
                </c:pt>
                <c:pt idx="123">
                  <c:v>0.0179</c:v>
                </c:pt>
                <c:pt idx="124">
                  <c:v>0.0186</c:v>
                </c:pt>
                <c:pt idx="125">
                  <c:v>0.0207</c:v>
                </c:pt>
                <c:pt idx="126">
                  <c:v>0.0193</c:v>
                </c:pt>
                <c:pt idx="127">
                  <c:v>0.0194</c:v>
                </c:pt>
                <c:pt idx="128">
                  <c:v>0.0175</c:v>
                </c:pt>
                <c:pt idx="129">
                  <c:v>0.0188</c:v>
                </c:pt>
                <c:pt idx="130">
                  <c:v>0.019</c:v>
                </c:pt>
                <c:pt idx="131">
                  <c:v>0.0209</c:v>
                </c:pt>
                <c:pt idx="132">
                  <c:v>0.0167</c:v>
                </c:pt>
                <c:pt idx="133">
                  <c:v>0.0152</c:v>
                </c:pt>
                <c:pt idx="134">
                  <c:v>0.0154</c:v>
                </c:pt>
                <c:pt idx="135">
                  <c:v>0.016</c:v>
                </c:pt>
                <c:pt idx="136">
                  <c:v>0.0166</c:v>
                </c:pt>
                <c:pt idx="137">
                  <c:v>0.0129</c:v>
                </c:pt>
                <c:pt idx="138">
                  <c:v>0.0129</c:v>
                </c:pt>
                <c:pt idx="139">
                  <c:v>0.0145</c:v>
                </c:pt>
                <c:pt idx="140">
                  <c:v>0.0142</c:v>
                </c:pt>
                <c:pt idx="141">
                  <c:v>0.0162</c:v>
                </c:pt>
                <c:pt idx="142">
                  <c:v>0.0218</c:v>
                </c:pt>
                <c:pt idx="143">
                  <c:v>0.0225</c:v>
                </c:pt>
                <c:pt idx="144">
                  <c:v>0.0224</c:v>
                </c:pt>
                <c:pt idx="145">
                  <c:v>0.0219</c:v>
                </c:pt>
                <c:pt idx="146">
                  <c:v>0.0222</c:v>
                </c:pt>
                <c:pt idx="147">
                  <c:v>0.021</c:v>
                </c:pt>
                <c:pt idx="148">
                  <c:v>0.0202</c:v>
                </c:pt>
                <c:pt idx="149">
                  <c:v>0.0214</c:v>
                </c:pt>
                <c:pt idx="150">
                  <c:v>0.0211</c:v>
                </c:pt>
                <c:pt idx="151">
                  <c:v>0.0195</c:v>
                </c:pt>
                <c:pt idx="152">
                  <c:v>0.0216</c:v>
                </c:pt>
                <c:pt idx="153">
                  <c:v>0.0223</c:v>
                </c:pt>
                <c:pt idx="154">
                  <c:v>0.0231</c:v>
                </c:pt>
                <c:pt idx="155">
                  <c:v>0.0233</c:v>
                </c:pt>
                <c:pt idx="156">
                  <c:v>0.0266</c:v>
                </c:pt>
                <c:pt idx="157">
                  <c:v>0.028</c:v>
                </c:pt>
                <c:pt idx="158">
                  <c:v>0.0268</c:v>
                </c:pt>
                <c:pt idx="159">
                  <c:v>0.0291</c:v>
                </c:pt>
                <c:pt idx="160">
                  <c:v>0.0278</c:v>
                </c:pt>
                <c:pt idx="161">
                  <c:v>0.0288</c:v>
                </c:pt>
                <c:pt idx="162">
                  <c:v>0.0292</c:v>
                </c:pt>
                <c:pt idx="163">
                  <c:v>0.0281</c:v>
                </c:pt>
                <c:pt idx="164">
                  <c:v>0.0303</c:v>
                </c:pt>
                <c:pt idx="165">
                  <c:v>0.0307</c:v>
                </c:pt>
                <c:pt idx="166">
                  <c:v>0.0317</c:v>
                </c:pt>
                <c:pt idx="167">
                  <c:v>0.028</c:v>
                </c:pt>
                <c:pt idx="168">
                  <c:v>0.0262</c:v>
                </c:pt>
                <c:pt idx="169">
                  <c:v>0.0267</c:v>
                </c:pt>
                <c:pt idx="170">
                  <c:v>0.0229</c:v>
                </c:pt>
                <c:pt idx="171">
                  <c:v>0.0242</c:v>
                </c:pt>
                <c:pt idx="172">
                  <c:v>0.0212</c:v>
                </c:pt>
                <c:pt idx="173">
                  <c:v>0.0188</c:v>
                </c:pt>
                <c:pt idx="174">
                  <c:v>0.0195</c:v>
                </c:pt>
                <c:pt idx="175">
                  <c:v>0.0146</c:v>
                </c:pt>
                <c:pt idx="176">
                  <c:v>0.0162</c:v>
                </c:pt>
                <c:pt idx="177">
                  <c:v>0.016</c:v>
                </c:pt>
              </c:numCache>
            </c:numRef>
          </c:val>
          <c:smooth val="0"/>
        </c:ser>
        <c:ser>
          <c:idx val="5"/>
          <c:order val="5"/>
          <c:tx>
            <c:v>3yrUST</c:v>
          </c:tx>
          <c:spPr>
            <a:ln w="19050">
              <a:solidFill>
                <a:srgbClr val="008000"/>
              </a:solidFill>
            </a:ln>
          </c:spPr>
          <c:marker>
            <c:symbol val="none"/>
          </c:marker>
          <c:cat>
            <c:strRef>
              <c:f>RVAL!$C$4:$C$181</c:f>
              <c:strCache>
                <c:ptCount val="169"/>
                <c:pt idx="0">
                  <c:v>05</c:v>
                </c:pt>
                <c:pt idx="12">
                  <c:v>06</c:v>
                </c:pt>
                <c:pt idx="24">
                  <c:v>07</c:v>
                </c:pt>
                <c:pt idx="36">
                  <c:v>08</c:v>
                </c:pt>
                <c:pt idx="48">
                  <c:v>09</c:v>
                </c:pt>
                <c:pt idx="60">
                  <c:v>10</c:v>
                </c:pt>
                <c:pt idx="72">
                  <c:v>11</c:v>
                </c:pt>
                <c:pt idx="84">
                  <c:v>12</c:v>
                </c:pt>
                <c:pt idx="96">
                  <c:v>13</c:v>
                </c:pt>
                <c:pt idx="108">
                  <c:v>14</c:v>
                </c:pt>
                <c:pt idx="120">
                  <c:v>15</c:v>
                </c:pt>
                <c:pt idx="132">
                  <c:v>16</c:v>
                </c:pt>
                <c:pt idx="144">
                  <c:v>17</c:v>
                </c:pt>
                <c:pt idx="156">
                  <c:v>18</c:v>
                </c:pt>
                <c:pt idx="168">
                  <c:v>19 </c:v>
                </c:pt>
              </c:strCache>
            </c:strRef>
          </c:cat>
          <c:val>
            <c:numRef>
              <c:f>RVAL!$I$4:$I$181</c:f>
              <c:numCache>
                <c:formatCode>0.00%</c:formatCode>
                <c:ptCount val="178"/>
                <c:pt idx="0">
                  <c:v>0.0339</c:v>
                </c:pt>
                <c:pt idx="1">
                  <c:v>0.0354</c:v>
                </c:pt>
                <c:pt idx="2">
                  <c:v>0.0391</c:v>
                </c:pt>
                <c:pt idx="3">
                  <c:v>0.0379</c:v>
                </c:pt>
                <c:pt idx="4">
                  <c:v>0.0372</c:v>
                </c:pt>
                <c:pt idx="5">
                  <c:v>0.0369</c:v>
                </c:pt>
                <c:pt idx="6">
                  <c:v>0.0391</c:v>
                </c:pt>
                <c:pt idx="7">
                  <c:v>0.0408</c:v>
                </c:pt>
                <c:pt idx="8">
                  <c:v>0.0396</c:v>
                </c:pt>
                <c:pt idx="9">
                  <c:v>0.0429</c:v>
                </c:pt>
                <c:pt idx="10">
                  <c:v>0.0443</c:v>
                </c:pt>
                <c:pt idx="11">
                  <c:v>0.0439</c:v>
                </c:pt>
                <c:pt idx="12">
                  <c:v>0.0435</c:v>
                </c:pt>
                <c:pt idx="13">
                  <c:v>0.0464</c:v>
                </c:pt>
                <c:pt idx="14">
                  <c:v>0.0474</c:v>
                </c:pt>
                <c:pt idx="15">
                  <c:v>0.0489</c:v>
                </c:pt>
                <c:pt idx="16">
                  <c:v>0.0497</c:v>
                </c:pt>
                <c:pt idx="17">
                  <c:v>0.0509</c:v>
                </c:pt>
                <c:pt idx="18">
                  <c:v>0.0507</c:v>
                </c:pt>
                <c:pt idx="19">
                  <c:v>0.0485</c:v>
                </c:pt>
                <c:pt idx="20">
                  <c:v>0.0469</c:v>
                </c:pt>
                <c:pt idx="21">
                  <c:v>0.0472</c:v>
                </c:pt>
                <c:pt idx="22">
                  <c:v>0.0464</c:v>
                </c:pt>
                <c:pt idx="23">
                  <c:v>0.0458</c:v>
                </c:pt>
                <c:pt idx="24">
                  <c:v>0.0479</c:v>
                </c:pt>
                <c:pt idx="25">
                  <c:v>0.0475</c:v>
                </c:pt>
                <c:pt idx="26">
                  <c:v>0.0451</c:v>
                </c:pt>
                <c:pt idx="27">
                  <c:v>0.046</c:v>
                </c:pt>
                <c:pt idx="28">
                  <c:v>0.0469</c:v>
                </c:pt>
                <c:pt idx="29">
                  <c:v>0.05</c:v>
                </c:pt>
                <c:pt idx="30">
                  <c:v>0.0482</c:v>
                </c:pt>
                <c:pt idx="31">
                  <c:v>0.0434</c:v>
                </c:pt>
                <c:pt idx="32">
                  <c:v>0.0406</c:v>
                </c:pt>
                <c:pt idx="33">
                  <c:v>0.0401</c:v>
                </c:pt>
                <c:pt idx="34">
                  <c:v>0.0335</c:v>
                </c:pt>
                <c:pt idx="35">
                  <c:v>0.0313</c:v>
                </c:pt>
                <c:pt idx="36">
                  <c:v>0.0251</c:v>
                </c:pt>
                <c:pt idx="37">
                  <c:v>0.0219</c:v>
                </c:pt>
                <c:pt idx="38">
                  <c:v>0.018</c:v>
                </c:pt>
                <c:pt idx="39">
                  <c:v>0.0223</c:v>
                </c:pt>
                <c:pt idx="40">
                  <c:v>0.0269</c:v>
                </c:pt>
                <c:pt idx="41">
                  <c:v>0.0308</c:v>
                </c:pt>
                <c:pt idx="42">
                  <c:v>0.0287</c:v>
                </c:pt>
                <c:pt idx="43">
                  <c:v>0.027</c:v>
                </c:pt>
                <c:pt idx="44">
                  <c:v>0.0232</c:v>
                </c:pt>
                <c:pt idx="45">
                  <c:v>0.0186</c:v>
                </c:pt>
                <c:pt idx="46">
                  <c:v>0.0151</c:v>
                </c:pt>
                <c:pt idx="47">
                  <c:v>0.0107</c:v>
                </c:pt>
                <c:pt idx="48">
                  <c:v>0.0113</c:v>
                </c:pt>
                <c:pt idx="49">
                  <c:v>0.0137</c:v>
                </c:pt>
                <c:pt idx="50">
                  <c:v>0.0131</c:v>
                </c:pt>
                <c:pt idx="51">
                  <c:v>0.0132</c:v>
                </c:pt>
                <c:pt idx="52">
                  <c:v>0.0139</c:v>
                </c:pt>
                <c:pt idx="53">
                  <c:v>0.0176</c:v>
                </c:pt>
                <c:pt idx="54">
                  <c:v>0.0155</c:v>
                </c:pt>
                <c:pt idx="55">
                  <c:v>0.0165</c:v>
                </c:pt>
                <c:pt idx="56">
                  <c:v>0.0148</c:v>
                </c:pt>
                <c:pt idx="57">
                  <c:v>0.0146</c:v>
                </c:pt>
                <c:pt idx="58">
                  <c:v>0.0132</c:v>
                </c:pt>
                <c:pt idx="59">
                  <c:v>0.0138</c:v>
                </c:pt>
                <c:pt idx="60">
                  <c:v>0.0149</c:v>
                </c:pt>
                <c:pt idx="61">
                  <c:v>0.014</c:v>
                </c:pt>
                <c:pt idx="62">
                  <c:v>0.0151</c:v>
                </c:pt>
                <c:pt idx="63">
                  <c:v>0.0164</c:v>
                </c:pt>
                <c:pt idx="64">
                  <c:v>0.0132</c:v>
                </c:pt>
                <c:pt idx="65">
                  <c:v>0.0117</c:v>
                </c:pt>
                <c:pt idx="66">
                  <c:v>0.0098</c:v>
                </c:pt>
                <c:pt idx="67">
                  <c:v>0.0078</c:v>
                </c:pt>
                <c:pt idx="68">
                  <c:v>0.0074</c:v>
                </c:pt>
                <c:pt idx="69">
                  <c:v>0.0057</c:v>
                </c:pt>
                <c:pt idx="70">
                  <c:v>0.0067</c:v>
                </c:pt>
                <c:pt idx="71">
                  <c:v>0.0099</c:v>
                </c:pt>
                <c:pt idx="72">
                  <c:v>0.0103</c:v>
                </c:pt>
                <c:pt idx="73">
                  <c:v>0.0128</c:v>
                </c:pt>
                <c:pt idx="74">
                  <c:v>0.0117</c:v>
                </c:pt>
                <c:pt idx="75">
                  <c:v>0.0121</c:v>
                </c:pt>
                <c:pt idx="76">
                  <c:v>0.0094</c:v>
                </c:pt>
                <c:pt idx="77">
                  <c:v>0.0071</c:v>
                </c:pt>
                <c:pt idx="78">
                  <c:v>0.0068</c:v>
                </c:pt>
                <c:pt idx="79">
                  <c:v>0.0038</c:v>
                </c:pt>
                <c:pt idx="80">
                  <c:v>0.0035</c:v>
                </c:pt>
                <c:pt idx="81">
                  <c:v>0.0047</c:v>
                </c:pt>
                <c:pt idx="82">
                  <c:v>0.0039</c:v>
                </c:pt>
                <c:pt idx="83">
                  <c:v>0.0039</c:v>
                </c:pt>
                <c:pt idx="84">
                  <c:v>0.0036</c:v>
                </c:pt>
                <c:pt idx="85">
                  <c:v>0.0038</c:v>
                </c:pt>
                <c:pt idx="86">
                  <c:v>0.0051</c:v>
                </c:pt>
                <c:pt idx="87">
                  <c:v>0.0043</c:v>
                </c:pt>
                <c:pt idx="88">
                  <c:v>0.0039</c:v>
                </c:pt>
                <c:pt idx="89">
                  <c:v>0.0039</c:v>
                </c:pt>
                <c:pt idx="90">
                  <c:v>0.0033</c:v>
                </c:pt>
                <c:pt idx="91">
                  <c:v>0.0037</c:v>
                </c:pt>
                <c:pt idx="92">
                  <c:v>0.0034</c:v>
                </c:pt>
                <c:pt idx="93">
                  <c:v>0.0037</c:v>
                </c:pt>
                <c:pt idx="94">
                  <c:v>0.0036</c:v>
                </c:pt>
                <c:pt idx="95">
                  <c:v>0.0035</c:v>
                </c:pt>
                <c:pt idx="96">
                  <c:v>0.0039</c:v>
                </c:pt>
                <c:pt idx="97">
                  <c:v>0.004</c:v>
                </c:pt>
                <c:pt idx="98">
                  <c:v>0.0039</c:v>
                </c:pt>
                <c:pt idx="99">
                  <c:v>0.0034</c:v>
                </c:pt>
                <c:pt idx="100">
                  <c:v>0.004</c:v>
                </c:pt>
                <c:pt idx="101">
                  <c:v>0.0058</c:v>
                </c:pt>
                <c:pt idx="102">
                  <c:v>0.0064</c:v>
                </c:pt>
                <c:pt idx="103">
                  <c:v>0.007</c:v>
                </c:pt>
                <c:pt idx="104">
                  <c:v>0.0078</c:v>
                </c:pt>
                <c:pt idx="105">
                  <c:v>0.0063</c:v>
                </c:pt>
                <c:pt idx="106">
                  <c:v>0.0058</c:v>
                </c:pt>
                <c:pt idx="107">
                  <c:v>0.0069</c:v>
                </c:pt>
                <c:pt idx="108">
                  <c:v>0.0078</c:v>
                </c:pt>
                <c:pt idx="109">
                  <c:v>0.0069</c:v>
                </c:pt>
                <c:pt idx="110">
                  <c:v>0.0082</c:v>
                </c:pt>
                <c:pt idx="111">
                  <c:v>0.0088</c:v>
                </c:pt>
                <c:pt idx="112">
                  <c:v>0.0083</c:v>
                </c:pt>
                <c:pt idx="113">
                  <c:v>0.009</c:v>
                </c:pt>
                <c:pt idx="114">
                  <c:v>0.0097</c:v>
                </c:pt>
                <c:pt idx="115">
                  <c:v>0.0093</c:v>
                </c:pt>
                <c:pt idx="116">
                  <c:v>0.0105</c:v>
                </c:pt>
                <c:pt idx="117">
                  <c:v>0.0088</c:v>
                </c:pt>
                <c:pt idx="118">
                  <c:v>0.0096</c:v>
                </c:pt>
                <c:pt idx="119">
                  <c:v>0.0106</c:v>
                </c:pt>
                <c:pt idx="120">
                  <c:v>0.009</c:v>
                </c:pt>
                <c:pt idx="121">
                  <c:v>0.0099</c:v>
                </c:pt>
                <c:pt idx="122">
                  <c:v>0.0102</c:v>
                </c:pt>
                <c:pt idx="123">
                  <c:v>0.0087</c:v>
                </c:pt>
                <c:pt idx="124">
                  <c:v>0.0098</c:v>
                </c:pt>
                <c:pt idx="125">
                  <c:v>0.0107</c:v>
                </c:pt>
                <c:pt idx="126">
                  <c:v>0.0103</c:v>
                </c:pt>
                <c:pt idx="127">
                  <c:v>0.0103</c:v>
                </c:pt>
                <c:pt idx="128">
                  <c:v>0.0101</c:v>
                </c:pt>
                <c:pt idx="129">
                  <c:v>0.0093</c:v>
                </c:pt>
                <c:pt idx="130">
                  <c:v>0.012</c:v>
                </c:pt>
                <c:pt idx="131">
                  <c:v>0.0128</c:v>
                </c:pt>
                <c:pt idx="132">
                  <c:v>0.0114</c:v>
                </c:pt>
                <c:pt idx="133">
                  <c:v>0.009</c:v>
                </c:pt>
                <c:pt idx="134">
                  <c:v>0.0104</c:v>
                </c:pt>
                <c:pt idx="135">
                  <c:v>0.0092</c:v>
                </c:pt>
                <c:pt idx="136">
                  <c:v>0.0097</c:v>
                </c:pt>
                <c:pt idx="137">
                  <c:v>0.0086</c:v>
                </c:pt>
                <c:pt idx="138">
                  <c:v>0.0079</c:v>
                </c:pt>
                <c:pt idx="139">
                  <c:v>0.0085</c:v>
                </c:pt>
                <c:pt idx="140">
                  <c:v>0.009</c:v>
                </c:pt>
                <c:pt idx="141">
                  <c:v>0.0099</c:v>
                </c:pt>
                <c:pt idx="142">
                  <c:v>0.0122</c:v>
                </c:pt>
                <c:pt idx="143">
                  <c:v>0.0149</c:v>
                </c:pt>
                <c:pt idx="144">
                  <c:v>0.0148</c:v>
                </c:pt>
                <c:pt idx="145">
                  <c:v>0.0147</c:v>
                </c:pt>
                <c:pt idx="146">
                  <c:v>0.0159</c:v>
                </c:pt>
                <c:pt idx="147">
                  <c:v>0.0144</c:v>
                </c:pt>
                <c:pt idx="148">
                  <c:v>0.0148</c:v>
                </c:pt>
                <c:pt idx="149">
                  <c:v>0.0149</c:v>
                </c:pt>
                <c:pt idx="150">
                  <c:v>0.0154</c:v>
                </c:pt>
                <c:pt idx="151">
                  <c:v>0.0148</c:v>
                </c:pt>
                <c:pt idx="152">
                  <c:v>0.0151</c:v>
                </c:pt>
                <c:pt idx="153">
                  <c:v>0.0168</c:v>
                </c:pt>
                <c:pt idx="154">
                  <c:v>0.0181</c:v>
                </c:pt>
                <c:pt idx="155">
                  <c:v>0.0196</c:v>
                </c:pt>
                <c:pt idx="156">
                  <c:v>0.0229</c:v>
                </c:pt>
                <c:pt idx="157">
                  <c:v>0.0242</c:v>
                </c:pt>
                <c:pt idx="158">
                  <c:v>0.0239</c:v>
                </c:pt>
                <c:pt idx="159">
                  <c:v>0.0262</c:v>
                </c:pt>
                <c:pt idx="160">
                  <c:v>0.0254</c:v>
                </c:pt>
                <c:pt idx="161">
                  <c:v>0.0263</c:v>
                </c:pt>
                <c:pt idx="162">
                  <c:v>0.0277</c:v>
                </c:pt>
                <c:pt idx="163">
                  <c:v>0.027</c:v>
                </c:pt>
                <c:pt idx="164">
                  <c:v>0.0289</c:v>
                </c:pt>
                <c:pt idx="165">
                  <c:v>0.0292</c:v>
                </c:pt>
                <c:pt idx="166">
                  <c:v>0.0305</c:v>
                </c:pt>
                <c:pt idx="167">
                  <c:v>0.0276</c:v>
                </c:pt>
                <c:pt idx="168">
                  <c:v>0.0254</c:v>
                </c:pt>
                <c:pt idx="169">
                  <c:v>0.0254</c:v>
                </c:pt>
                <c:pt idx="170">
                  <c:v>0.0218</c:v>
                </c:pt>
                <c:pt idx="171">
                  <c:v>0.0229</c:v>
                </c:pt>
                <c:pt idx="172">
                  <c:v>0.02</c:v>
                </c:pt>
                <c:pt idx="173">
                  <c:v>0.0171</c:v>
                </c:pt>
                <c:pt idx="174">
                  <c:v>0.0183</c:v>
                </c:pt>
                <c:pt idx="175">
                  <c:v>0.0144</c:v>
                </c:pt>
                <c:pt idx="176">
                  <c:v>0.0156</c:v>
                </c:pt>
                <c:pt idx="177">
                  <c:v>0.0152</c:v>
                </c:pt>
              </c:numCache>
            </c:numRef>
          </c:val>
          <c:smooth val="0"/>
        </c:ser>
        <c:ser>
          <c:idx val="6"/>
          <c:order val="6"/>
          <c:tx>
            <c:v>FF</c:v>
          </c:tx>
          <c:spPr>
            <a:ln w="15875">
              <a:solidFill>
                <a:schemeClr val="bg1">
                  <a:lumMod val="50000"/>
                </a:schemeClr>
              </a:solidFill>
            </a:ln>
          </c:spPr>
          <c:marker>
            <c:symbol val="none"/>
          </c:marker>
          <c:cat>
            <c:strRef>
              <c:f>RVAL!$C$4:$C$181</c:f>
              <c:strCache>
                <c:ptCount val="169"/>
                <c:pt idx="0">
                  <c:v>05</c:v>
                </c:pt>
                <c:pt idx="12">
                  <c:v>06</c:v>
                </c:pt>
                <c:pt idx="24">
                  <c:v>07</c:v>
                </c:pt>
                <c:pt idx="36">
                  <c:v>08</c:v>
                </c:pt>
                <c:pt idx="48">
                  <c:v>09</c:v>
                </c:pt>
                <c:pt idx="60">
                  <c:v>10</c:v>
                </c:pt>
                <c:pt idx="72">
                  <c:v>11</c:v>
                </c:pt>
                <c:pt idx="84">
                  <c:v>12</c:v>
                </c:pt>
                <c:pt idx="96">
                  <c:v>13</c:v>
                </c:pt>
                <c:pt idx="108">
                  <c:v>14</c:v>
                </c:pt>
                <c:pt idx="120">
                  <c:v>15</c:v>
                </c:pt>
                <c:pt idx="132">
                  <c:v>16</c:v>
                </c:pt>
                <c:pt idx="144">
                  <c:v>17</c:v>
                </c:pt>
                <c:pt idx="156">
                  <c:v>18</c:v>
                </c:pt>
                <c:pt idx="168">
                  <c:v>19 </c:v>
                </c:pt>
              </c:strCache>
            </c:strRef>
          </c:cat>
          <c:val>
            <c:numRef>
              <c:f>RVAL!$K$4:$K$181</c:f>
              <c:numCache>
                <c:formatCode>0.00%</c:formatCode>
                <c:ptCount val="178"/>
                <c:pt idx="0">
                  <c:v>0.0228</c:v>
                </c:pt>
                <c:pt idx="1">
                  <c:v>0.025</c:v>
                </c:pt>
                <c:pt idx="2">
                  <c:v>0.0263</c:v>
                </c:pt>
                <c:pt idx="3">
                  <c:v>0.0279</c:v>
                </c:pt>
                <c:pt idx="4">
                  <c:v>0.03</c:v>
                </c:pt>
                <c:pt idx="5">
                  <c:v>0.0304</c:v>
                </c:pt>
                <c:pt idx="6">
                  <c:v>0.0326</c:v>
                </c:pt>
                <c:pt idx="7">
                  <c:v>0.035</c:v>
                </c:pt>
                <c:pt idx="8">
                  <c:v>0.0362</c:v>
                </c:pt>
                <c:pt idx="9">
                  <c:v>0.0378</c:v>
                </c:pt>
                <c:pt idx="10">
                  <c:v>0.04</c:v>
                </c:pt>
                <c:pt idx="11">
                  <c:v>0.0416</c:v>
                </c:pt>
                <c:pt idx="12">
                  <c:v>0.0429</c:v>
                </c:pt>
                <c:pt idx="13">
                  <c:v>0.0449</c:v>
                </c:pt>
                <c:pt idx="14">
                  <c:v>0.0459</c:v>
                </c:pt>
                <c:pt idx="15">
                  <c:v>0.0479</c:v>
                </c:pt>
                <c:pt idx="16">
                  <c:v>0.0494</c:v>
                </c:pt>
                <c:pt idx="17">
                  <c:v>0.0499</c:v>
                </c:pt>
                <c:pt idx="18">
                  <c:v>0.0524</c:v>
                </c:pt>
                <c:pt idx="19">
                  <c:v>0.0525</c:v>
                </c:pt>
                <c:pt idx="20">
                  <c:v>0.0525</c:v>
                </c:pt>
                <c:pt idx="21">
                  <c:v>0.0525</c:v>
                </c:pt>
                <c:pt idx="22">
                  <c:v>0.0525</c:v>
                </c:pt>
                <c:pt idx="23">
                  <c:v>0.0524</c:v>
                </c:pt>
                <c:pt idx="24">
                  <c:v>0.0525</c:v>
                </c:pt>
                <c:pt idx="25">
                  <c:v>0.0526</c:v>
                </c:pt>
                <c:pt idx="26">
                  <c:v>0.0526</c:v>
                </c:pt>
                <c:pt idx="27">
                  <c:v>0.0525</c:v>
                </c:pt>
                <c:pt idx="28">
                  <c:v>0.0525</c:v>
                </c:pt>
                <c:pt idx="29">
                  <c:v>0.0525</c:v>
                </c:pt>
                <c:pt idx="30">
                  <c:v>0.0526</c:v>
                </c:pt>
                <c:pt idx="31">
                  <c:v>0.0502</c:v>
                </c:pt>
                <c:pt idx="32">
                  <c:v>0.0494</c:v>
                </c:pt>
                <c:pt idx="33">
                  <c:v>0.0476</c:v>
                </c:pt>
                <c:pt idx="34">
                  <c:v>0.0449</c:v>
                </c:pt>
                <c:pt idx="35">
                  <c:v>0.0424</c:v>
                </c:pt>
                <c:pt idx="36">
                  <c:v>0.0394</c:v>
                </c:pt>
                <c:pt idx="37">
                  <c:v>0.0298</c:v>
                </c:pt>
                <c:pt idx="38">
                  <c:v>0.0261</c:v>
                </c:pt>
                <c:pt idx="39">
                  <c:v>0.0228</c:v>
                </c:pt>
                <c:pt idx="40">
                  <c:v>0.0199</c:v>
                </c:pt>
                <c:pt idx="41">
                  <c:v>0.02</c:v>
                </c:pt>
                <c:pt idx="42">
                  <c:v>0.0202</c:v>
                </c:pt>
                <c:pt idx="43">
                  <c:v>0.0199</c:v>
                </c:pt>
                <c:pt idx="44">
                  <c:v>0.0181</c:v>
                </c:pt>
                <c:pt idx="45">
                  <c:v>0.0097</c:v>
                </c:pt>
                <c:pt idx="46">
                  <c:v>0.0039</c:v>
                </c:pt>
                <c:pt idx="47">
                  <c:v>0.0011</c:v>
                </c:pt>
                <c:pt idx="48">
                  <c:v>0.0019</c:v>
                </c:pt>
                <c:pt idx="49">
                  <c:v>0.0022</c:v>
                </c:pt>
                <c:pt idx="50">
                  <c:v>0.0018</c:v>
                </c:pt>
                <c:pt idx="51">
                  <c:v>0.0013</c:v>
                </c:pt>
                <c:pt idx="52">
                  <c:v>0.0018</c:v>
                </c:pt>
                <c:pt idx="53">
                  <c:v>0.0017</c:v>
                </c:pt>
                <c:pt idx="54">
                  <c:v>0.0015</c:v>
                </c:pt>
                <c:pt idx="55">
                  <c:v>0.0013</c:v>
                </c:pt>
                <c:pt idx="56">
                  <c:v>0.0013</c:v>
                </c:pt>
                <c:pt idx="57">
                  <c:v>0.0011</c:v>
                </c:pt>
                <c:pt idx="58">
                  <c:v>0.0012</c:v>
                </c:pt>
                <c:pt idx="59">
                  <c:v>0.0012</c:v>
                </c:pt>
                <c:pt idx="60">
                  <c:v>0.0012</c:v>
                </c:pt>
                <c:pt idx="61">
                  <c:v>0.0012</c:v>
                </c:pt>
                <c:pt idx="62">
                  <c:v>0.0014</c:v>
                </c:pt>
                <c:pt idx="63">
                  <c:v>0.0013</c:v>
                </c:pt>
                <c:pt idx="64">
                  <c:v>0.0018</c:v>
                </c:pt>
                <c:pt idx="65">
                  <c:v>0.0017</c:v>
                </c:pt>
                <c:pt idx="66">
                  <c:v>0.0015</c:v>
                </c:pt>
                <c:pt idx="67">
                  <c:v>0.0016</c:v>
                </c:pt>
                <c:pt idx="68">
                  <c:v>0.0018</c:v>
                </c:pt>
                <c:pt idx="69">
                  <c:v>0.0019</c:v>
                </c:pt>
                <c:pt idx="70">
                  <c:v>0.002</c:v>
                </c:pt>
                <c:pt idx="71">
                  <c:v>0.0019</c:v>
                </c:pt>
                <c:pt idx="72">
                  <c:v>0.0018</c:v>
                </c:pt>
                <c:pt idx="73">
                  <c:v>0.0015</c:v>
                </c:pt>
                <c:pt idx="74">
                  <c:v>0.001</c:v>
                </c:pt>
                <c:pt idx="75">
                  <c:v>0.0009</c:v>
                </c:pt>
                <c:pt idx="76">
                  <c:v>0.0009</c:v>
                </c:pt>
                <c:pt idx="77">
                  <c:v>0.0008</c:v>
                </c:pt>
                <c:pt idx="78">
                  <c:v>0.0007</c:v>
                </c:pt>
                <c:pt idx="79">
                  <c:v>0.001</c:v>
                </c:pt>
                <c:pt idx="80">
                  <c:v>0.0008</c:v>
                </c:pt>
                <c:pt idx="81">
                  <c:v>0.0007</c:v>
                </c:pt>
                <c:pt idx="82">
                  <c:v>0.0008</c:v>
                </c:pt>
                <c:pt idx="83">
                  <c:v>0.0007</c:v>
                </c:pt>
                <c:pt idx="84">
                  <c:v>0.0009</c:v>
                </c:pt>
                <c:pt idx="85">
                  <c:v>0.001</c:v>
                </c:pt>
                <c:pt idx="86">
                  <c:v>0.0014</c:v>
                </c:pt>
                <c:pt idx="87">
                  <c:v>0.0014</c:v>
                </c:pt>
                <c:pt idx="88">
                  <c:v>0.0015</c:v>
                </c:pt>
                <c:pt idx="89">
                  <c:v>0.0015</c:v>
                </c:pt>
                <c:pt idx="90">
                  <c:v>0.0014</c:v>
                </c:pt>
                <c:pt idx="91">
                  <c:v>0.0013</c:v>
                </c:pt>
                <c:pt idx="92">
                  <c:v>0.0014</c:v>
                </c:pt>
                <c:pt idx="93">
                  <c:v>0.0016</c:v>
                </c:pt>
                <c:pt idx="94">
                  <c:v>0.0016</c:v>
                </c:pt>
                <c:pt idx="95">
                  <c:v>0.0017</c:v>
                </c:pt>
                <c:pt idx="96">
                  <c:v>0.0015</c:v>
                </c:pt>
                <c:pt idx="97">
                  <c:v>0.0016</c:v>
                </c:pt>
                <c:pt idx="98">
                  <c:v>0.0016</c:v>
                </c:pt>
                <c:pt idx="99">
                  <c:v>0.0013</c:v>
                </c:pt>
                <c:pt idx="100">
                  <c:v>0.0008</c:v>
                </c:pt>
                <c:pt idx="101">
                  <c:v>0.001</c:v>
                </c:pt>
                <c:pt idx="102">
                  <c:v>0.0009</c:v>
                </c:pt>
                <c:pt idx="103">
                  <c:v>0.0008</c:v>
                </c:pt>
                <c:pt idx="104">
                  <c:v>0.0008</c:v>
                </c:pt>
                <c:pt idx="105">
                  <c:v>0.0009</c:v>
                </c:pt>
                <c:pt idx="106">
                  <c:v>0.0008</c:v>
                </c:pt>
                <c:pt idx="107">
                  <c:v>0.0009</c:v>
                </c:pt>
                <c:pt idx="108">
                  <c:v>0.0007</c:v>
                </c:pt>
                <c:pt idx="109">
                  <c:v>0.0007</c:v>
                </c:pt>
                <c:pt idx="110">
                  <c:v>0.0008</c:v>
                </c:pt>
                <c:pt idx="111">
                  <c:v>0.0009</c:v>
                </c:pt>
                <c:pt idx="112">
                  <c:v>0.0009</c:v>
                </c:pt>
                <c:pt idx="113">
                  <c:v>0.001</c:v>
                </c:pt>
                <c:pt idx="114">
                  <c:v>0.0009</c:v>
                </c:pt>
                <c:pt idx="115">
                  <c:v>0.0009</c:v>
                </c:pt>
                <c:pt idx="116">
                  <c:v>0.0009</c:v>
                </c:pt>
                <c:pt idx="117">
                  <c:v>0.0009</c:v>
                </c:pt>
                <c:pt idx="118">
                  <c:v>0.0009</c:v>
                </c:pt>
                <c:pt idx="119">
                  <c:v>0.0012</c:v>
                </c:pt>
                <c:pt idx="120">
                  <c:v>0.0011</c:v>
                </c:pt>
                <c:pt idx="121">
                  <c:v>0.0011</c:v>
                </c:pt>
                <c:pt idx="122">
                  <c:v>0.0011</c:v>
                </c:pt>
                <c:pt idx="123">
                  <c:v>0.0012</c:v>
                </c:pt>
                <c:pt idx="124">
                  <c:v>0.0012</c:v>
                </c:pt>
                <c:pt idx="125">
                  <c:v>0.0013</c:v>
                </c:pt>
                <c:pt idx="126">
                  <c:v>0.0013</c:v>
                </c:pt>
                <c:pt idx="127">
                  <c:v>0.0014</c:v>
                </c:pt>
                <c:pt idx="128">
                  <c:v>0.0014</c:v>
                </c:pt>
                <c:pt idx="129">
                  <c:v>0.0012</c:v>
                </c:pt>
                <c:pt idx="130">
                  <c:v>0.0012</c:v>
                </c:pt>
                <c:pt idx="131">
                  <c:v>0.0024</c:v>
                </c:pt>
                <c:pt idx="132">
                  <c:v>0.0029</c:v>
                </c:pt>
                <c:pt idx="133">
                  <c:v>0.0029</c:v>
                </c:pt>
                <c:pt idx="134">
                  <c:v>0.0025</c:v>
                </c:pt>
                <c:pt idx="135">
                  <c:v>0.003</c:v>
                </c:pt>
                <c:pt idx="136">
                  <c:v>0.0029</c:v>
                </c:pt>
                <c:pt idx="137">
                  <c:v>0.003</c:v>
                </c:pt>
                <c:pt idx="138">
                  <c:v>0.003</c:v>
                </c:pt>
                <c:pt idx="139">
                  <c:v>0.003</c:v>
                </c:pt>
                <c:pt idx="140">
                  <c:v>0.0029</c:v>
                </c:pt>
                <c:pt idx="141">
                  <c:v>0.0031</c:v>
                </c:pt>
                <c:pt idx="142">
                  <c:v>0.0031</c:v>
                </c:pt>
                <c:pt idx="143">
                  <c:v>0.0055</c:v>
                </c:pt>
                <c:pt idx="144">
                  <c:v>0.0056</c:v>
                </c:pt>
                <c:pt idx="145">
                  <c:v>0.0055</c:v>
                </c:pt>
                <c:pt idx="146">
                  <c:v>0.0082</c:v>
                </c:pt>
                <c:pt idx="147">
                  <c:v>0.0091</c:v>
                </c:pt>
                <c:pt idx="148">
                  <c:v>0.0091</c:v>
                </c:pt>
                <c:pt idx="149">
                  <c:v>0.0106</c:v>
                </c:pt>
                <c:pt idx="150">
                  <c:v>0.0116</c:v>
                </c:pt>
                <c:pt idx="151">
                  <c:v>0.0116</c:v>
                </c:pt>
                <c:pt idx="152">
                  <c:v>0.0116</c:v>
                </c:pt>
                <c:pt idx="153">
                  <c:v>0.0116</c:v>
                </c:pt>
                <c:pt idx="154">
                  <c:v>0.0116</c:v>
                </c:pt>
                <c:pt idx="155">
                  <c:v>0.0133</c:v>
                </c:pt>
                <c:pt idx="156">
                  <c:v>0.0134</c:v>
                </c:pt>
                <c:pt idx="157">
                  <c:v>0.0135</c:v>
                </c:pt>
                <c:pt idx="158">
                  <c:v>0.0167</c:v>
                </c:pt>
                <c:pt idx="159">
                  <c:v>0.0169</c:v>
                </c:pt>
                <c:pt idx="160">
                  <c:v>0.017</c:v>
                </c:pt>
                <c:pt idx="161">
                  <c:v>0.017</c:v>
                </c:pt>
                <c:pt idx="162">
                  <c:v>0.0191</c:v>
                </c:pt>
                <c:pt idx="163">
                  <c:v>0.0191</c:v>
                </c:pt>
                <c:pt idx="164">
                  <c:v>0.0192</c:v>
                </c:pt>
                <c:pt idx="165">
                  <c:v>0.022</c:v>
                </c:pt>
                <c:pt idx="166">
                  <c:v>0.022</c:v>
                </c:pt>
                <c:pt idx="167">
                  <c:v>0.022</c:v>
                </c:pt>
                <c:pt idx="168">
                  <c:v>0.024</c:v>
                </c:pt>
                <c:pt idx="169">
                  <c:v>0.024</c:v>
                </c:pt>
                <c:pt idx="170">
                  <c:v>0.0241</c:v>
                </c:pt>
                <c:pt idx="171">
                  <c:v>0.0244</c:v>
                </c:pt>
                <c:pt idx="172">
                  <c:v>0.0239</c:v>
                </c:pt>
                <c:pt idx="173">
                  <c:v>0.024</c:v>
                </c:pt>
                <c:pt idx="174">
                  <c:v>0.024</c:v>
                </c:pt>
                <c:pt idx="175">
                  <c:v>0.0212</c:v>
                </c:pt>
                <c:pt idx="176">
                  <c:v>0.019</c:v>
                </c:pt>
                <c:pt idx="177">
                  <c:v>0.0158</c:v>
                </c:pt>
              </c:numCache>
            </c:numRef>
          </c:val>
          <c:smooth val="0"/>
        </c:ser>
        <c:dLbls>
          <c:showLegendKey val="0"/>
          <c:showVal val="0"/>
          <c:showCatName val="0"/>
          <c:showSerName val="0"/>
          <c:showPercent val="0"/>
          <c:showBubbleSize val="0"/>
        </c:dLbls>
        <c:marker val="1"/>
        <c:smooth val="0"/>
        <c:axId val="-2101303528"/>
        <c:axId val="-2101300520"/>
      </c:lineChart>
      <c:catAx>
        <c:axId val="-2101303528"/>
        <c:scaling>
          <c:orientation val="minMax"/>
        </c:scaling>
        <c:delete val="0"/>
        <c:axPos val="b"/>
        <c:majorTickMark val="out"/>
        <c:minorTickMark val="none"/>
        <c:tickLblPos val="nextTo"/>
        <c:txPr>
          <a:bodyPr rot="-5400000" vert="horz"/>
          <a:lstStyle/>
          <a:p>
            <a:pPr>
              <a:defRPr/>
            </a:pPr>
            <a:endParaRPr lang="en-US"/>
          </a:p>
        </c:txPr>
        <c:crossAx val="-2101300520"/>
        <c:crosses val="autoZero"/>
        <c:auto val="1"/>
        <c:lblAlgn val="ctr"/>
        <c:lblOffset val="100"/>
        <c:noMultiLvlLbl val="0"/>
      </c:catAx>
      <c:valAx>
        <c:axId val="-2101300520"/>
        <c:scaling>
          <c:orientation val="minMax"/>
        </c:scaling>
        <c:delete val="0"/>
        <c:axPos val="l"/>
        <c:majorGridlines/>
        <c:numFmt formatCode="0.00%" sourceLinked="1"/>
        <c:majorTickMark val="out"/>
        <c:minorTickMark val="none"/>
        <c:tickLblPos val="nextTo"/>
        <c:crossAx val="-2101303528"/>
        <c:crosses val="autoZero"/>
        <c:crossBetween val="between"/>
      </c:valAx>
    </c:plotArea>
    <c:plotVisOnly val="1"/>
    <c:dispBlanksAs val="gap"/>
    <c:showDLblsOverMax val="0"/>
  </c:chart>
  <c:spPr>
    <a:ln>
      <a:noFill/>
    </a:ln>
  </c:spPr>
  <c:printSettings>
    <c:headerFooter/>
    <c:pageMargins b="1.0" l="0.75" r="0.75" t="1.0" header="0.5" footer="0.5"/>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0923882275909541"/>
          <c:y val="0.0231139646869984"/>
          <c:w val="0.793901583197623"/>
          <c:h val="0.863088686947839"/>
        </c:manualLayout>
      </c:layout>
      <c:areaChart>
        <c:grouping val="standard"/>
        <c:varyColors val="0"/>
        <c:ser>
          <c:idx val="1"/>
          <c:order val="1"/>
          <c:tx>
            <c:v>Shade</c:v>
          </c:tx>
          <c:spPr>
            <a:solidFill>
              <a:schemeClr val="bg1">
                <a:lumMod val="95000"/>
              </a:schemeClr>
            </a:solidFill>
          </c:spPr>
          <c:val>
            <c:numRef>
              <c:f>FedFunds!$I$3:$I$264</c:f>
              <c:numCache>
                <c:formatCode>0.00%</c:formatCode>
                <c:ptCount val="262"/>
                <c:pt idx="0">
                  <c:v>0.05</c:v>
                </c:pt>
                <c:pt idx="1">
                  <c:v>0.05</c:v>
                </c:pt>
                <c:pt idx="2">
                  <c:v>0.0325</c:v>
                </c:pt>
                <c:pt idx="3">
                  <c:v>0.035</c:v>
                </c:pt>
                <c:pt idx="4">
                  <c:v>0.0375</c:v>
                </c:pt>
                <c:pt idx="5">
                  <c:v>0.0425</c:v>
                </c:pt>
                <c:pt idx="6">
                  <c:v>0.0425</c:v>
                </c:pt>
                <c:pt idx="7">
                  <c:v>0.0425</c:v>
                </c:pt>
                <c:pt idx="8">
                  <c:v>0.0475</c:v>
                </c:pt>
                <c:pt idx="9">
                  <c:v>0.0475</c:v>
                </c:pt>
                <c:pt idx="10">
                  <c:v>0.0475</c:v>
                </c:pt>
                <c:pt idx="11">
                  <c:v>0.055</c:v>
                </c:pt>
                <c:pt idx="12">
                  <c:v>0.055</c:v>
                </c:pt>
                <c:pt idx="13">
                  <c:v>0.055</c:v>
                </c:pt>
                <c:pt idx="14">
                  <c:v>0.06</c:v>
                </c:pt>
                <c:pt idx="15">
                  <c:v>0.06</c:v>
                </c:pt>
                <c:pt idx="16">
                  <c:v>0.06</c:v>
                </c:pt>
                <c:pt idx="17">
                  <c:v>0.06</c:v>
                </c:pt>
                <c:pt idx="18">
                  <c:v>0.06</c:v>
                </c:pt>
                <c:pt idx="19">
                  <c:v>0.0575</c:v>
                </c:pt>
                <c:pt idx="20">
                  <c:v>0.0575</c:v>
                </c:pt>
                <c:pt idx="21">
                  <c:v>0.0575</c:v>
                </c:pt>
                <c:pt idx="22">
                  <c:v>0.0575</c:v>
                </c:pt>
                <c:pt idx="23">
                  <c:v>0.0575</c:v>
                </c:pt>
                <c:pt idx="24">
                  <c:v>0.055</c:v>
                </c:pt>
                <c:pt idx="25">
                  <c:v>0.0525</c:v>
                </c:pt>
                <c:pt idx="26">
                  <c:v>0.0525</c:v>
                </c:pt>
                <c:pt idx="27">
                  <c:v>0.0525</c:v>
                </c:pt>
                <c:pt idx="28">
                  <c:v>0.0525</c:v>
                </c:pt>
                <c:pt idx="29">
                  <c:v>0.0525</c:v>
                </c:pt>
                <c:pt idx="30">
                  <c:v>0.0525</c:v>
                </c:pt>
                <c:pt idx="31">
                  <c:v>0.0525</c:v>
                </c:pt>
                <c:pt idx="32">
                  <c:v>0.0525</c:v>
                </c:pt>
                <c:pt idx="33">
                  <c:v>0.0525</c:v>
                </c:pt>
                <c:pt idx="34">
                  <c:v>0.0525</c:v>
                </c:pt>
                <c:pt idx="35">
                  <c:v>0.0525</c:v>
                </c:pt>
                <c:pt idx="36">
                  <c:v>0.0525</c:v>
                </c:pt>
                <c:pt idx="37">
                  <c:v>0.0525</c:v>
                </c:pt>
                <c:pt idx="38">
                  <c:v>0.0525</c:v>
                </c:pt>
                <c:pt idx="39">
                  <c:v>0.055</c:v>
                </c:pt>
                <c:pt idx="40">
                  <c:v>0.055</c:v>
                </c:pt>
                <c:pt idx="41">
                  <c:v>0.055</c:v>
                </c:pt>
                <c:pt idx="42">
                  <c:v>0.055</c:v>
                </c:pt>
                <c:pt idx="43">
                  <c:v>0.055</c:v>
                </c:pt>
                <c:pt idx="44">
                  <c:v>0.055</c:v>
                </c:pt>
                <c:pt idx="45">
                  <c:v>0.055</c:v>
                </c:pt>
                <c:pt idx="46">
                  <c:v>0.055</c:v>
                </c:pt>
                <c:pt idx="47">
                  <c:v>0.055</c:v>
                </c:pt>
                <c:pt idx="48">
                  <c:v>0.055</c:v>
                </c:pt>
                <c:pt idx="49">
                  <c:v>0.055</c:v>
                </c:pt>
                <c:pt idx="50">
                  <c:v>0.055</c:v>
                </c:pt>
                <c:pt idx="51">
                  <c:v>0.055</c:v>
                </c:pt>
                <c:pt idx="52">
                  <c:v>0.055</c:v>
                </c:pt>
                <c:pt idx="53">
                  <c:v>0.055</c:v>
                </c:pt>
                <c:pt idx="54">
                  <c:v>0.055</c:v>
                </c:pt>
                <c:pt idx="55">
                  <c:v>0.055</c:v>
                </c:pt>
                <c:pt idx="56">
                  <c:v>0.055</c:v>
                </c:pt>
                <c:pt idx="57">
                  <c:v>0.0525</c:v>
                </c:pt>
                <c:pt idx="58">
                  <c:v>0.05</c:v>
                </c:pt>
                <c:pt idx="59">
                  <c:v>0.0475</c:v>
                </c:pt>
                <c:pt idx="60">
                  <c:v>0.0475</c:v>
                </c:pt>
                <c:pt idx="61">
                  <c:v>0.0475</c:v>
                </c:pt>
                <c:pt idx="62">
                  <c:v>0.0475</c:v>
                </c:pt>
                <c:pt idx="63">
                  <c:v>0.0475</c:v>
                </c:pt>
                <c:pt idx="64">
                  <c:v>0.0475</c:v>
                </c:pt>
                <c:pt idx="65">
                  <c:v>0.0475</c:v>
                </c:pt>
                <c:pt idx="66">
                  <c:v>0.05</c:v>
                </c:pt>
                <c:pt idx="67">
                  <c:v>0.05</c:v>
                </c:pt>
                <c:pt idx="68">
                  <c:v>0.0525</c:v>
                </c:pt>
                <c:pt idx="69">
                  <c:v>0.0525</c:v>
                </c:pt>
                <c:pt idx="70">
                  <c:v>0.0525</c:v>
                </c:pt>
                <c:pt idx="71">
                  <c:v>0.055</c:v>
                </c:pt>
                <c:pt idx="72">
                  <c:v>0.055</c:v>
                </c:pt>
                <c:pt idx="73">
                  <c:v>0.055</c:v>
                </c:pt>
                <c:pt idx="74">
                  <c:v>0.0575</c:v>
                </c:pt>
                <c:pt idx="75">
                  <c:v>0.06</c:v>
                </c:pt>
                <c:pt idx="76">
                  <c:v>0.06</c:v>
                </c:pt>
                <c:pt idx="77">
                  <c:v>0.065</c:v>
                </c:pt>
                <c:pt idx="78">
                  <c:v>0.065</c:v>
                </c:pt>
                <c:pt idx="79">
                  <c:v>0.065</c:v>
                </c:pt>
                <c:pt idx="80">
                  <c:v>0.065</c:v>
                </c:pt>
                <c:pt idx="81">
                  <c:v>0.065</c:v>
                </c:pt>
                <c:pt idx="82">
                  <c:v>0.065</c:v>
                </c:pt>
                <c:pt idx="83">
                  <c:v>0.065</c:v>
                </c:pt>
                <c:pt idx="84">
                  <c:v>0.06</c:v>
                </c:pt>
                <c:pt idx="85">
                  <c:v>0.055</c:v>
                </c:pt>
                <c:pt idx="86">
                  <c:v>0.055</c:v>
                </c:pt>
                <c:pt idx="87">
                  <c:v>0.05</c:v>
                </c:pt>
                <c:pt idx="88">
                  <c:v>0.045</c:v>
                </c:pt>
                <c:pt idx="89">
                  <c:v>0.04</c:v>
                </c:pt>
                <c:pt idx="90">
                  <c:v>0.0375</c:v>
                </c:pt>
                <c:pt idx="91">
                  <c:v>0.0375</c:v>
                </c:pt>
                <c:pt idx="92">
                  <c:v>0.035</c:v>
                </c:pt>
                <c:pt idx="93">
                  <c:v>0.03</c:v>
                </c:pt>
                <c:pt idx="94">
                  <c:v>0.025</c:v>
                </c:pt>
                <c:pt idx="95">
                  <c:v>0.02</c:v>
                </c:pt>
                <c:pt idx="96">
                  <c:v>0.0175</c:v>
                </c:pt>
                <c:pt idx="97">
                  <c:v>0.0175</c:v>
                </c:pt>
                <c:pt idx="98">
                  <c:v>0.0175</c:v>
                </c:pt>
                <c:pt idx="99">
                  <c:v>0.0175</c:v>
                </c:pt>
                <c:pt idx="100">
                  <c:v>0.0175</c:v>
                </c:pt>
                <c:pt idx="101">
                  <c:v>0.0175</c:v>
                </c:pt>
                <c:pt idx="102">
                  <c:v>0.0175</c:v>
                </c:pt>
                <c:pt idx="103">
                  <c:v>0.0175</c:v>
                </c:pt>
                <c:pt idx="104">
                  <c:v>0.0175</c:v>
                </c:pt>
                <c:pt idx="105">
                  <c:v>0.0175</c:v>
                </c:pt>
                <c:pt idx="106">
                  <c:v>0.0175</c:v>
                </c:pt>
                <c:pt idx="107">
                  <c:v>0.0125</c:v>
                </c:pt>
                <c:pt idx="108">
                  <c:v>0.0125</c:v>
                </c:pt>
                <c:pt idx="109">
                  <c:v>0.0125</c:v>
                </c:pt>
                <c:pt idx="110">
                  <c:v>0.0125</c:v>
                </c:pt>
                <c:pt idx="111">
                  <c:v>0.0125</c:v>
                </c:pt>
                <c:pt idx="112">
                  <c:v>0.0125</c:v>
                </c:pt>
                <c:pt idx="113">
                  <c:v>0.0125</c:v>
                </c:pt>
                <c:pt idx="114">
                  <c:v>0.01</c:v>
                </c:pt>
                <c:pt idx="115">
                  <c:v>0.01</c:v>
                </c:pt>
                <c:pt idx="116">
                  <c:v>0.01</c:v>
                </c:pt>
                <c:pt idx="117">
                  <c:v>0.01</c:v>
                </c:pt>
                <c:pt idx="118">
                  <c:v>0.01</c:v>
                </c:pt>
                <c:pt idx="119">
                  <c:v>0.01</c:v>
                </c:pt>
                <c:pt idx="120">
                  <c:v>0.01</c:v>
                </c:pt>
                <c:pt idx="121">
                  <c:v>0.01</c:v>
                </c:pt>
                <c:pt idx="122">
                  <c:v>0.01</c:v>
                </c:pt>
                <c:pt idx="123">
                  <c:v>0.01</c:v>
                </c:pt>
                <c:pt idx="124">
                  <c:v>0.01</c:v>
                </c:pt>
                <c:pt idx="125">
                  <c:v>0.01</c:v>
                </c:pt>
                <c:pt idx="126">
                  <c:v>0.0125</c:v>
                </c:pt>
                <c:pt idx="127">
                  <c:v>0.0125</c:v>
                </c:pt>
                <c:pt idx="128">
                  <c:v>0.015</c:v>
                </c:pt>
                <c:pt idx="129">
                  <c:v>0.0175</c:v>
                </c:pt>
                <c:pt idx="130">
                  <c:v>0.0175</c:v>
                </c:pt>
                <c:pt idx="131">
                  <c:v>0.02</c:v>
                </c:pt>
                <c:pt idx="132">
                  <c:v>0.0225</c:v>
                </c:pt>
                <c:pt idx="133">
                  <c:v>0.0225</c:v>
                </c:pt>
                <c:pt idx="134">
                  <c:v>0.025</c:v>
                </c:pt>
                <c:pt idx="135">
                  <c:v>0.0275</c:v>
                </c:pt>
                <c:pt idx="136">
                  <c:v>0.0275</c:v>
                </c:pt>
                <c:pt idx="137">
                  <c:v>0.03</c:v>
                </c:pt>
                <c:pt idx="138">
                  <c:v>0.0325</c:v>
                </c:pt>
                <c:pt idx="139">
                  <c:v>0.0325</c:v>
                </c:pt>
                <c:pt idx="140">
                  <c:v>0.035</c:v>
                </c:pt>
                <c:pt idx="141">
                  <c:v>0.0375</c:v>
                </c:pt>
                <c:pt idx="142">
                  <c:v>0.0375</c:v>
                </c:pt>
                <c:pt idx="143">
                  <c:v>0.04</c:v>
                </c:pt>
                <c:pt idx="144">
                  <c:v>0.0425</c:v>
                </c:pt>
                <c:pt idx="145">
                  <c:v>0.045</c:v>
                </c:pt>
                <c:pt idx="146">
                  <c:v>0.045</c:v>
                </c:pt>
                <c:pt idx="147">
                  <c:v>0.0475</c:v>
                </c:pt>
                <c:pt idx="148">
                  <c:v>0.0475</c:v>
                </c:pt>
                <c:pt idx="149">
                  <c:v>0.05</c:v>
                </c:pt>
                <c:pt idx="150">
                  <c:v>0.0525</c:v>
                </c:pt>
                <c:pt idx="151">
                  <c:v>0.0525</c:v>
                </c:pt>
                <c:pt idx="152">
                  <c:v>0.0525</c:v>
                </c:pt>
                <c:pt idx="153">
                  <c:v>0.0525</c:v>
                </c:pt>
                <c:pt idx="154">
                  <c:v>0.0525</c:v>
                </c:pt>
                <c:pt idx="155">
                  <c:v>0.0525</c:v>
                </c:pt>
                <c:pt idx="156">
                  <c:v>0.0525</c:v>
                </c:pt>
                <c:pt idx="157">
                  <c:v>0.0525</c:v>
                </c:pt>
                <c:pt idx="158">
                  <c:v>0.0525</c:v>
                </c:pt>
                <c:pt idx="159">
                  <c:v>0.0525</c:v>
                </c:pt>
                <c:pt idx="160">
                  <c:v>0.0525</c:v>
                </c:pt>
                <c:pt idx="161">
                  <c:v>0.0525</c:v>
                </c:pt>
                <c:pt idx="162">
                  <c:v>0.0525</c:v>
                </c:pt>
                <c:pt idx="163">
                  <c:v>0.0525</c:v>
                </c:pt>
                <c:pt idx="164">
                  <c:v>0.0525</c:v>
                </c:pt>
                <c:pt idx="165">
                  <c:v>0.0475</c:v>
                </c:pt>
                <c:pt idx="166">
                  <c:v>0.045</c:v>
                </c:pt>
                <c:pt idx="167">
                  <c:v>0.045</c:v>
                </c:pt>
                <c:pt idx="168">
                  <c:v>0.0425</c:v>
                </c:pt>
                <c:pt idx="169">
                  <c:v>0.03</c:v>
                </c:pt>
                <c:pt idx="170">
                  <c:v>0.03</c:v>
                </c:pt>
                <c:pt idx="171">
                  <c:v>0.0225</c:v>
                </c:pt>
                <c:pt idx="172">
                  <c:v>0.02</c:v>
                </c:pt>
                <c:pt idx="173">
                  <c:v>0.02</c:v>
                </c:pt>
                <c:pt idx="174">
                  <c:v>0.02</c:v>
                </c:pt>
                <c:pt idx="175">
                  <c:v>0.02</c:v>
                </c:pt>
                <c:pt idx="176">
                  <c:v>0.02</c:v>
                </c:pt>
                <c:pt idx="177">
                  <c:v>0.02</c:v>
                </c:pt>
                <c:pt idx="178">
                  <c:v>0.01</c:v>
                </c:pt>
                <c:pt idx="179">
                  <c:v>0.01</c:v>
                </c:pt>
                <c:pt idx="180">
                  <c:v>0.0025</c:v>
                </c:pt>
                <c:pt idx="181">
                  <c:v>0.0025</c:v>
                </c:pt>
                <c:pt idx="182">
                  <c:v>0.0025</c:v>
                </c:pt>
                <c:pt idx="183">
                  <c:v>0.0025</c:v>
                </c:pt>
                <c:pt idx="184">
                  <c:v>0.0025</c:v>
                </c:pt>
                <c:pt idx="185">
                  <c:v>0.0025</c:v>
                </c:pt>
                <c:pt idx="186">
                  <c:v>0.0025</c:v>
                </c:pt>
                <c:pt idx="187">
                  <c:v>0.0025</c:v>
                </c:pt>
                <c:pt idx="188">
                  <c:v>0.0025</c:v>
                </c:pt>
                <c:pt idx="189">
                  <c:v>0.0025</c:v>
                </c:pt>
                <c:pt idx="190">
                  <c:v>0.0025</c:v>
                </c:pt>
                <c:pt idx="191">
                  <c:v>0.0025</c:v>
                </c:pt>
                <c:pt idx="192">
                  <c:v>0.0025</c:v>
                </c:pt>
                <c:pt idx="193">
                  <c:v>0.0025</c:v>
                </c:pt>
                <c:pt idx="194">
                  <c:v>0.0025</c:v>
                </c:pt>
                <c:pt idx="195">
                  <c:v>0.0025</c:v>
                </c:pt>
                <c:pt idx="196">
                  <c:v>0.0025</c:v>
                </c:pt>
                <c:pt idx="197">
                  <c:v>0.0025</c:v>
                </c:pt>
                <c:pt idx="198">
                  <c:v>0.0025</c:v>
                </c:pt>
                <c:pt idx="199">
                  <c:v>0.0025</c:v>
                </c:pt>
                <c:pt idx="200">
                  <c:v>0.0025</c:v>
                </c:pt>
                <c:pt idx="201">
                  <c:v>0.0025</c:v>
                </c:pt>
                <c:pt idx="202">
                  <c:v>0.0025</c:v>
                </c:pt>
                <c:pt idx="203">
                  <c:v>0.0025</c:v>
                </c:pt>
                <c:pt idx="204">
                  <c:v>0.0025</c:v>
                </c:pt>
                <c:pt idx="205">
                  <c:v>0.0025</c:v>
                </c:pt>
                <c:pt idx="206">
                  <c:v>0.0025</c:v>
                </c:pt>
                <c:pt idx="207">
                  <c:v>0.0025</c:v>
                </c:pt>
                <c:pt idx="208">
                  <c:v>0.0025</c:v>
                </c:pt>
                <c:pt idx="209">
                  <c:v>0.0025</c:v>
                </c:pt>
                <c:pt idx="210">
                  <c:v>0.0025</c:v>
                </c:pt>
                <c:pt idx="211">
                  <c:v>0.0025</c:v>
                </c:pt>
                <c:pt idx="212">
                  <c:v>0.0025</c:v>
                </c:pt>
                <c:pt idx="213">
                  <c:v>0.0025</c:v>
                </c:pt>
                <c:pt idx="214">
                  <c:v>0.0025</c:v>
                </c:pt>
                <c:pt idx="215">
                  <c:v>0.0025</c:v>
                </c:pt>
                <c:pt idx="216">
                  <c:v>0.0025</c:v>
                </c:pt>
                <c:pt idx="217">
                  <c:v>0.0025</c:v>
                </c:pt>
                <c:pt idx="218">
                  <c:v>0.0025</c:v>
                </c:pt>
                <c:pt idx="219">
                  <c:v>0.0025</c:v>
                </c:pt>
                <c:pt idx="220">
                  <c:v>0.0025</c:v>
                </c:pt>
                <c:pt idx="221">
                  <c:v>0.0025</c:v>
                </c:pt>
                <c:pt idx="222">
                  <c:v>0.0025</c:v>
                </c:pt>
                <c:pt idx="223">
                  <c:v>0.0025</c:v>
                </c:pt>
                <c:pt idx="224">
                  <c:v>0.0025</c:v>
                </c:pt>
                <c:pt idx="225">
                  <c:v>0.0025</c:v>
                </c:pt>
                <c:pt idx="226">
                  <c:v>0.0025</c:v>
                </c:pt>
                <c:pt idx="227">
                  <c:v>0.0025</c:v>
                </c:pt>
                <c:pt idx="228">
                  <c:v>0.0025</c:v>
                </c:pt>
                <c:pt idx="229">
                  <c:v>0.0025</c:v>
                </c:pt>
                <c:pt idx="230">
                  <c:v>0.0025</c:v>
                </c:pt>
                <c:pt idx="231">
                  <c:v>0.0025</c:v>
                </c:pt>
                <c:pt idx="232">
                  <c:v>0.0025</c:v>
                </c:pt>
                <c:pt idx="233">
                  <c:v>0.0025</c:v>
                </c:pt>
                <c:pt idx="234">
                  <c:v>0.0025</c:v>
                </c:pt>
                <c:pt idx="235">
                  <c:v>0.0025</c:v>
                </c:pt>
                <c:pt idx="236">
                  <c:v>0.0025</c:v>
                </c:pt>
                <c:pt idx="237">
                  <c:v>0.0025</c:v>
                </c:pt>
                <c:pt idx="238">
                  <c:v>0.0025</c:v>
                </c:pt>
                <c:pt idx="239">
                  <c:v>0.0025</c:v>
                </c:pt>
                <c:pt idx="240">
                  <c:v>0.0025</c:v>
                </c:pt>
                <c:pt idx="241">
                  <c:v>0.0025</c:v>
                </c:pt>
                <c:pt idx="242">
                  <c:v>0.0025</c:v>
                </c:pt>
                <c:pt idx="243">
                  <c:v>0.0025</c:v>
                </c:pt>
                <c:pt idx="244">
                  <c:v>0.0025</c:v>
                </c:pt>
                <c:pt idx="245">
                  <c:v>0.0025</c:v>
                </c:pt>
                <c:pt idx="246">
                  <c:v>0.0025</c:v>
                </c:pt>
                <c:pt idx="247">
                  <c:v>0.0025</c:v>
                </c:pt>
                <c:pt idx="248">
                  <c:v>0.0025</c:v>
                </c:pt>
                <c:pt idx="249">
                  <c:v>0.0025</c:v>
                </c:pt>
                <c:pt idx="250">
                  <c:v>0.0025</c:v>
                </c:pt>
                <c:pt idx="251">
                  <c:v>0.0025</c:v>
                </c:pt>
                <c:pt idx="252">
                  <c:v>0.0025</c:v>
                </c:pt>
                <c:pt idx="253">
                  <c:v>0.0025</c:v>
                </c:pt>
                <c:pt idx="254">
                  <c:v>0.0025</c:v>
                </c:pt>
                <c:pt idx="255">
                  <c:v>0.0025</c:v>
                </c:pt>
                <c:pt idx="256">
                  <c:v>0.0025</c:v>
                </c:pt>
                <c:pt idx="257">
                  <c:v>0.0025</c:v>
                </c:pt>
                <c:pt idx="258">
                  <c:v>0.0025</c:v>
                </c:pt>
                <c:pt idx="259">
                  <c:v>0.0025</c:v>
                </c:pt>
                <c:pt idx="260">
                  <c:v>0.0025</c:v>
                </c:pt>
                <c:pt idx="261">
                  <c:v>0.0025</c:v>
                </c:pt>
              </c:numCache>
            </c:numRef>
          </c:val>
        </c:ser>
        <c:dLbls>
          <c:showLegendKey val="0"/>
          <c:showVal val="0"/>
          <c:showCatName val="0"/>
          <c:showSerName val="0"/>
          <c:showPercent val="0"/>
          <c:showBubbleSize val="0"/>
        </c:dLbls>
        <c:axId val="-2129353288"/>
        <c:axId val="-2128645272"/>
      </c:areaChart>
      <c:lineChart>
        <c:grouping val="standard"/>
        <c:varyColors val="0"/>
        <c:ser>
          <c:idx val="0"/>
          <c:order val="0"/>
          <c:tx>
            <c:v>FF Target</c:v>
          </c:tx>
          <c:marker>
            <c:symbol val="none"/>
          </c:marker>
          <c:cat>
            <c:strRef>
              <c:f>FedFunds!$B$4:$B$264</c:f>
              <c:strCache>
                <c:ptCount val="253"/>
                <c:pt idx="0">
                  <c:v>'94</c:v>
                </c:pt>
                <c:pt idx="12">
                  <c:v>'95</c:v>
                </c:pt>
                <c:pt idx="24">
                  <c:v>'96</c:v>
                </c:pt>
                <c:pt idx="36">
                  <c:v>'97</c:v>
                </c:pt>
                <c:pt idx="48">
                  <c:v>'98</c:v>
                </c:pt>
                <c:pt idx="60">
                  <c:v>'99</c:v>
                </c:pt>
                <c:pt idx="72">
                  <c:v>'00</c:v>
                </c:pt>
                <c:pt idx="84">
                  <c:v>'01</c:v>
                </c:pt>
                <c:pt idx="96">
                  <c:v>'02</c:v>
                </c:pt>
                <c:pt idx="108">
                  <c:v>'03</c:v>
                </c:pt>
                <c:pt idx="120">
                  <c:v>'04</c:v>
                </c:pt>
                <c:pt idx="132">
                  <c:v>'05</c:v>
                </c:pt>
                <c:pt idx="144">
                  <c:v>'06</c:v>
                </c:pt>
                <c:pt idx="156">
                  <c:v>'07</c:v>
                </c:pt>
                <c:pt idx="168">
                  <c:v>'08</c:v>
                </c:pt>
                <c:pt idx="180">
                  <c:v>'09</c:v>
                </c:pt>
                <c:pt idx="192">
                  <c:v>'10</c:v>
                </c:pt>
                <c:pt idx="204">
                  <c:v>'11</c:v>
                </c:pt>
                <c:pt idx="216">
                  <c:v>'12</c:v>
                </c:pt>
                <c:pt idx="228">
                  <c:v>'13</c:v>
                </c:pt>
                <c:pt idx="240">
                  <c:v>'14</c:v>
                </c:pt>
                <c:pt idx="252">
                  <c:v>'15</c:v>
                </c:pt>
              </c:strCache>
            </c:strRef>
          </c:cat>
          <c:val>
            <c:numRef>
              <c:f>FedFunds!$H$3:$H$264</c:f>
              <c:numCache>
                <c:formatCode>0.00%</c:formatCode>
                <c:ptCount val="262"/>
                <c:pt idx="0">
                  <c:v>0.03</c:v>
                </c:pt>
                <c:pt idx="1">
                  <c:v>0.03</c:v>
                </c:pt>
                <c:pt idx="2">
                  <c:v>0.0325</c:v>
                </c:pt>
                <c:pt idx="3">
                  <c:v>0.035</c:v>
                </c:pt>
                <c:pt idx="4">
                  <c:v>0.0375</c:v>
                </c:pt>
                <c:pt idx="5">
                  <c:v>0.0425</c:v>
                </c:pt>
                <c:pt idx="6">
                  <c:v>0.0425</c:v>
                </c:pt>
                <c:pt idx="7">
                  <c:v>0.0425</c:v>
                </c:pt>
                <c:pt idx="8">
                  <c:v>0.0475</c:v>
                </c:pt>
                <c:pt idx="9">
                  <c:v>0.0475</c:v>
                </c:pt>
                <c:pt idx="10">
                  <c:v>0.0475</c:v>
                </c:pt>
                <c:pt idx="11">
                  <c:v>0.055</c:v>
                </c:pt>
                <c:pt idx="12">
                  <c:v>0.055</c:v>
                </c:pt>
                <c:pt idx="13">
                  <c:v>0.055</c:v>
                </c:pt>
                <c:pt idx="14">
                  <c:v>0.06</c:v>
                </c:pt>
                <c:pt idx="15">
                  <c:v>0.06</c:v>
                </c:pt>
                <c:pt idx="16">
                  <c:v>0.06</c:v>
                </c:pt>
                <c:pt idx="17">
                  <c:v>0.06</c:v>
                </c:pt>
                <c:pt idx="18">
                  <c:v>0.06</c:v>
                </c:pt>
                <c:pt idx="19">
                  <c:v>0.0575</c:v>
                </c:pt>
                <c:pt idx="20">
                  <c:v>0.0575</c:v>
                </c:pt>
                <c:pt idx="21">
                  <c:v>0.0575</c:v>
                </c:pt>
                <c:pt idx="22">
                  <c:v>0.0575</c:v>
                </c:pt>
                <c:pt idx="23">
                  <c:v>0.0575</c:v>
                </c:pt>
                <c:pt idx="24">
                  <c:v>0.055</c:v>
                </c:pt>
                <c:pt idx="25">
                  <c:v>0.0525</c:v>
                </c:pt>
                <c:pt idx="26">
                  <c:v>0.0525</c:v>
                </c:pt>
                <c:pt idx="27">
                  <c:v>0.0525</c:v>
                </c:pt>
                <c:pt idx="28">
                  <c:v>0.0525</c:v>
                </c:pt>
                <c:pt idx="29">
                  <c:v>0.0525</c:v>
                </c:pt>
                <c:pt idx="30">
                  <c:v>0.0525</c:v>
                </c:pt>
                <c:pt idx="31">
                  <c:v>0.0525</c:v>
                </c:pt>
                <c:pt idx="32">
                  <c:v>0.0525</c:v>
                </c:pt>
                <c:pt idx="33">
                  <c:v>0.0525</c:v>
                </c:pt>
                <c:pt idx="34">
                  <c:v>0.0525</c:v>
                </c:pt>
                <c:pt idx="35">
                  <c:v>0.0525</c:v>
                </c:pt>
                <c:pt idx="36">
                  <c:v>0.0525</c:v>
                </c:pt>
                <c:pt idx="37">
                  <c:v>0.0525</c:v>
                </c:pt>
                <c:pt idx="38">
                  <c:v>0.0525</c:v>
                </c:pt>
                <c:pt idx="39">
                  <c:v>0.055</c:v>
                </c:pt>
                <c:pt idx="40">
                  <c:v>0.055</c:v>
                </c:pt>
                <c:pt idx="41">
                  <c:v>0.055</c:v>
                </c:pt>
                <c:pt idx="42">
                  <c:v>0.055</c:v>
                </c:pt>
                <c:pt idx="43">
                  <c:v>0.055</c:v>
                </c:pt>
                <c:pt idx="44">
                  <c:v>0.055</c:v>
                </c:pt>
                <c:pt idx="45">
                  <c:v>0.055</c:v>
                </c:pt>
                <c:pt idx="46">
                  <c:v>0.055</c:v>
                </c:pt>
                <c:pt idx="47">
                  <c:v>0.055</c:v>
                </c:pt>
                <c:pt idx="48">
                  <c:v>0.055</c:v>
                </c:pt>
                <c:pt idx="49">
                  <c:v>0.055</c:v>
                </c:pt>
                <c:pt idx="50">
                  <c:v>0.055</c:v>
                </c:pt>
                <c:pt idx="51">
                  <c:v>0.055</c:v>
                </c:pt>
                <c:pt idx="52">
                  <c:v>0.055</c:v>
                </c:pt>
                <c:pt idx="53">
                  <c:v>0.055</c:v>
                </c:pt>
                <c:pt idx="54">
                  <c:v>0.055</c:v>
                </c:pt>
                <c:pt idx="55">
                  <c:v>0.055</c:v>
                </c:pt>
                <c:pt idx="56">
                  <c:v>0.055</c:v>
                </c:pt>
                <c:pt idx="57">
                  <c:v>0.0525</c:v>
                </c:pt>
                <c:pt idx="58">
                  <c:v>0.05</c:v>
                </c:pt>
                <c:pt idx="59">
                  <c:v>0.0475</c:v>
                </c:pt>
                <c:pt idx="60">
                  <c:v>0.0475</c:v>
                </c:pt>
                <c:pt idx="61">
                  <c:v>0.0475</c:v>
                </c:pt>
                <c:pt idx="62">
                  <c:v>0.0475</c:v>
                </c:pt>
                <c:pt idx="63">
                  <c:v>0.0475</c:v>
                </c:pt>
                <c:pt idx="64">
                  <c:v>0.0475</c:v>
                </c:pt>
                <c:pt idx="65">
                  <c:v>0.0475</c:v>
                </c:pt>
                <c:pt idx="66">
                  <c:v>0.05</c:v>
                </c:pt>
                <c:pt idx="67">
                  <c:v>0.05</c:v>
                </c:pt>
                <c:pt idx="68">
                  <c:v>0.0525</c:v>
                </c:pt>
                <c:pt idx="69">
                  <c:v>0.0525</c:v>
                </c:pt>
                <c:pt idx="70">
                  <c:v>0.0525</c:v>
                </c:pt>
                <c:pt idx="71">
                  <c:v>0.055</c:v>
                </c:pt>
                <c:pt idx="72">
                  <c:v>0.055</c:v>
                </c:pt>
                <c:pt idx="73">
                  <c:v>0.055</c:v>
                </c:pt>
                <c:pt idx="74">
                  <c:v>0.0575</c:v>
                </c:pt>
                <c:pt idx="75">
                  <c:v>0.06</c:v>
                </c:pt>
                <c:pt idx="76">
                  <c:v>0.06</c:v>
                </c:pt>
                <c:pt idx="77">
                  <c:v>0.065</c:v>
                </c:pt>
                <c:pt idx="78">
                  <c:v>0.065</c:v>
                </c:pt>
                <c:pt idx="79">
                  <c:v>0.065</c:v>
                </c:pt>
                <c:pt idx="80">
                  <c:v>0.065</c:v>
                </c:pt>
                <c:pt idx="81">
                  <c:v>0.065</c:v>
                </c:pt>
                <c:pt idx="82">
                  <c:v>0.065</c:v>
                </c:pt>
                <c:pt idx="83">
                  <c:v>0.065</c:v>
                </c:pt>
                <c:pt idx="84">
                  <c:v>0.06</c:v>
                </c:pt>
                <c:pt idx="85">
                  <c:v>0.055</c:v>
                </c:pt>
                <c:pt idx="86">
                  <c:v>0.055</c:v>
                </c:pt>
                <c:pt idx="87">
                  <c:v>0.05</c:v>
                </c:pt>
                <c:pt idx="88">
                  <c:v>0.045</c:v>
                </c:pt>
                <c:pt idx="89">
                  <c:v>0.04</c:v>
                </c:pt>
                <c:pt idx="90">
                  <c:v>0.0375</c:v>
                </c:pt>
                <c:pt idx="91">
                  <c:v>0.0375</c:v>
                </c:pt>
                <c:pt idx="92">
                  <c:v>0.035</c:v>
                </c:pt>
                <c:pt idx="93">
                  <c:v>0.03</c:v>
                </c:pt>
                <c:pt idx="94">
                  <c:v>0.025</c:v>
                </c:pt>
                <c:pt idx="95">
                  <c:v>0.02</c:v>
                </c:pt>
                <c:pt idx="96">
                  <c:v>0.0175</c:v>
                </c:pt>
                <c:pt idx="97">
                  <c:v>0.0175</c:v>
                </c:pt>
                <c:pt idx="98">
                  <c:v>0.0175</c:v>
                </c:pt>
                <c:pt idx="99">
                  <c:v>0.0175</c:v>
                </c:pt>
                <c:pt idx="100">
                  <c:v>0.0175</c:v>
                </c:pt>
                <c:pt idx="101">
                  <c:v>0.0175</c:v>
                </c:pt>
                <c:pt idx="102">
                  <c:v>0.0175</c:v>
                </c:pt>
                <c:pt idx="103">
                  <c:v>0.0175</c:v>
                </c:pt>
                <c:pt idx="104">
                  <c:v>0.0175</c:v>
                </c:pt>
                <c:pt idx="105">
                  <c:v>0.0175</c:v>
                </c:pt>
                <c:pt idx="106">
                  <c:v>0.0175</c:v>
                </c:pt>
                <c:pt idx="107">
                  <c:v>0.0125</c:v>
                </c:pt>
                <c:pt idx="108">
                  <c:v>0.0125</c:v>
                </c:pt>
                <c:pt idx="109">
                  <c:v>0.0125</c:v>
                </c:pt>
                <c:pt idx="110">
                  <c:v>0.0125</c:v>
                </c:pt>
                <c:pt idx="111">
                  <c:v>0.0125</c:v>
                </c:pt>
                <c:pt idx="112">
                  <c:v>0.0125</c:v>
                </c:pt>
                <c:pt idx="113">
                  <c:v>0.0125</c:v>
                </c:pt>
                <c:pt idx="114">
                  <c:v>0.01</c:v>
                </c:pt>
                <c:pt idx="115">
                  <c:v>0.01</c:v>
                </c:pt>
                <c:pt idx="116">
                  <c:v>0.01</c:v>
                </c:pt>
                <c:pt idx="117">
                  <c:v>0.01</c:v>
                </c:pt>
                <c:pt idx="118">
                  <c:v>0.01</c:v>
                </c:pt>
                <c:pt idx="119">
                  <c:v>0.01</c:v>
                </c:pt>
                <c:pt idx="120">
                  <c:v>0.01</c:v>
                </c:pt>
                <c:pt idx="121">
                  <c:v>0.01</c:v>
                </c:pt>
                <c:pt idx="122">
                  <c:v>0.01</c:v>
                </c:pt>
                <c:pt idx="123">
                  <c:v>0.01</c:v>
                </c:pt>
                <c:pt idx="124">
                  <c:v>0.01</c:v>
                </c:pt>
                <c:pt idx="125">
                  <c:v>0.01</c:v>
                </c:pt>
                <c:pt idx="126">
                  <c:v>0.0125</c:v>
                </c:pt>
                <c:pt idx="127">
                  <c:v>0.0125</c:v>
                </c:pt>
                <c:pt idx="128">
                  <c:v>0.015</c:v>
                </c:pt>
                <c:pt idx="129">
                  <c:v>0.0175</c:v>
                </c:pt>
                <c:pt idx="130">
                  <c:v>0.0175</c:v>
                </c:pt>
                <c:pt idx="131">
                  <c:v>0.02</c:v>
                </c:pt>
                <c:pt idx="132">
                  <c:v>0.0225</c:v>
                </c:pt>
                <c:pt idx="133">
                  <c:v>0.0225</c:v>
                </c:pt>
                <c:pt idx="134">
                  <c:v>0.025</c:v>
                </c:pt>
                <c:pt idx="135">
                  <c:v>0.0275</c:v>
                </c:pt>
                <c:pt idx="136">
                  <c:v>0.0275</c:v>
                </c:pt>
                <c:pt idx="137">
                  <c:v>0.03</c:v>
                </c:pt>
                <c:pt idx="138">
                  <c:v>0.0325</c:v>
                </c:pt>
                <c:pt idx="139">
                  <c:v>0.0325</c:v>
                </c:pt>
                <c:pt idx="140">
                  <c:v>0.035</c:v>
                </c:pt>
                <c:pt idx="141">
                  <c:v>0.0375</c:v>
                </c:pt>
                <c:pt idx="142">
                  <c:v>0.0375</c:v>
                </c:pt>
                <c:pt idx="143">
                  <c:v>0.04</c:v>
                </c:pt>
                <c:pt idx="144">
                  <c:v>0.0425</c:v>
                </c:pt>
                <c:pt idx="145">
                  <c:v>0.045</c:v>
                </c:pt>
                <c:pt idx="146">
                  <c:v>0.045</c:v>
                </c:pt>
                <c:pt idx="147">
                  <c:v>0.0475</c:v>
                </c:pt>
                <c:pt idx="148">
                  <c:v>0.0475</c:v>
                </c:pt>
                <c:pt idx="149">
                  <c:v>0.05</c:v>
                </c:pt>
                <c:pt idx="150">
                  <c:v>0.0525</c:v>
                </c:pt>
                <c:pt idx="151">
                  <c:v>0.0525</c:v>
                </c:pt>
                <c:pt idx="152">
                  <c:v>0.0525</c:v>
                </c:pt>
                <c:pt idx="153">
                  <c:v>0.0525</c:v>
                </c:pt>
                <c:pt idx="154">
                  <c:v>0.0525</c:v>
                </c:pt>
                <c:pt idx="155">
                  <c:v>0.0525</c:v>
                </c:pt>
                <c:pt idx="156">
                  <c:v>0.0525</c:v>
                </c:pt>
                <c:pt idx="157">
                  <c:v>0.0525</c:v>
                </c:pt>
                <c:pt idx="158">
                  <c:v>0.0525</c:v>
                </c:pt>
                <c:pt idx="159">
                  <c:v>0.0525</c:v>
                </c:pt>
                <c:pt idx="160">
                  <c:v>0.0525</c:v>
                </c:pt>
                <c:pt idx="161">
                  <c:v>0.0525</c:v>
                </c:pt>
                <c:pt idx="162">
                  <c:v>0.0525</c:v>
                </c:pt>
                <c:pt idx="163">
                  <c:v>0.0525</c:v>
                </c:pt>
                <c:pt idx="164">
                  <c:v>0.0525</c:v>
                </c:pt>
                <c:pt idx="165">
                  <c:v>0.0475</c:v>
                </c:pt>
                <c:pt idx="166">
                  <c:v>0.045</c:v>
                </c:pt>
                <c:pt idx="167">
                  <c:v>0.045</c:v>
                </c:pt>
                <c:pt idx="168">
                  <c:v>0.0425</c:v>
                </c:pt>
                <c:pt idx="169">
                  <c:v>0.03</c:v>
                </c:pt>
                <c:pt idx="170">
                  <c:v>0.03</c:v>
                </c:pt>
                <c:pt idx="171">
                  <c:v>0.0225</c:v>
                </c:pt>
                <c:pt idx="172">
                  <c:v>0.02</c:v>
                </c:pt>
                <c:pt idx="173">
                  <c:v>0.02</c:v>
                </c:pt>
                <c:pt idx="174">
                  <c:v>0.02</c:v>
                </c:pt>
                <c:pt idx="175">
                  <c:v>0.02</c:v>
                </c:pt>
                <c:pt idx="176">
                  <c:v>0.02</c:v>
                </c:pt>
                <c:pt idx="177">
                  <c:v>0.02</c:v>
                </c:pt>
                <c:pt idx="178">
                  <c:v>0.01</c:v>
                </c:pt>
                <c:pt idx="179">
                  <c:v>0.01</c:v>
                </c:pt>
                <c:pt idx="180">
                  <c:v>0.0025</c:v>
                </c:pt>
                <c:pt idx="181">
                  <c:v>0.0025</c:v>
                </c:pt>
                <c:pt idx="182">
                  <c:v>0.0025</c:v>
                </c:pt>
                <c:pt idx="183">
                  <c:v>0.0025</c:v>
                </c:pt>
                <c:pt idx="184">
                  <c:v>0.0025</c:v>
                </c:pt>
                <c:pt idx="185">
                  <c:v>0.0025</c:v>
                </c:pt>
                <c:pt idx="186">
                  <c:v>0.0025</c:v>
                </c:pt>
                <c:pt idx="187">
                  <c:v>0.0025</c:v>
                </c:pt>
                <c:pt idx="188">
                  <c:v>0.0025</c:v>
                </c:pt>
                <c:pt idx="189">
                  <c:v>0.0025</c:v>
                </c:pt>
                <c:pt idx="190">
                  <c:v>0.0025</c:v>
                </c:pt>
                <c:pt idx="191">
                  <c:v>0.0025</c:v>
                </c:pt>
                <c:pt idx="192">
                  <c:v>0.0025</c:v>
                </c:pt>
                <c:pt idx="193">
                  <c:v>0.0025</c:v>
                </c:pt>
                <c:pt idx="194">
                  <c:v>0.0025</c:v>
                </c:pt>
                <c:pt idx="195">
                  <c:v>0.0025</c:v>
                </c:pt>
                <c:pt idx="196">
                  <c:v>0.0025</c:v>
                </c:pt>
                <c:pt idx="197">
                  <c:v>0.0025</c:v>
                </c:pt>
                <c:pt idx="198">
                  <c:v>0.0025</c:v>
                </c:pt>
                <c:pt idx="199">
                  <c:v>0.0025</c:v>
                </c:pt>
                <c:pt idx="200">
                  <c:v>0.0025</c:v>
                </c:pt>
                <c:pt idx="201">
                  <c:v>0.0025</c:v>
                </c:pt>
                <c:pt idx="202">
                  <c:v>0.0025</c:v>
                </c:pt>
                <c:pt idx="203">
                  <c:v>0.0025</c:v>
                </c:pt>
                <c:pt idx="204">
                  <c:v>0.0025</c:v>
                </c:pt>
                <c:pt idx="205">
                  <c:v>0.0025</c:v>
                </c:pt>
                <c:pt idx="206">
                  <c:v>0.0025</c:v>
                </c:pt>
                <c:pt idx="207">
                  <c:v>0.0025</c:v>
                </c:pt>
                <c:pt idx="208">
                  <c:v>0.0025</c:v>
                </c:pt>
                <c:pt idx="209">
                  <c:v>0.0025</c:v>
                </c:pt>
                <c:pt idx="210">
                  <c:v>0.0025</c:v>
                </c:pt>
                <c:pt idx="211">
                  <c:v>0.0025</c:v>
                </c:pt>
                <c:pt idx="212">
                  <c:v>0.0025</c:v>
                </c:pt>
                <c:pt idx="213">
                  <c:v>0.0025</c:v>
                </c:pt>
                <c:pt idx="214">
                  <c:v>0.0025</c:v>
                </c:pt>
                <c:pt idx="215">
                  <c:v>0.0025</c:v>
                </c:pt>
                <c:pt idx="216">
                  <c:v>0.0025</c:v>
                </c:pt>
                <c:pt idx="217">
                  <c:v>0.0025</c:v>
                </c:pt>
                <c:pt idx="218">
                  <c:v>0.0025</c:v>
                </c:pt>
                <c:pt idx="219">
                  <c:v>0.0025</c:v>
                </c:pt>
                <c:pt idx="220">
                  <c:v>0.0025</c:v>
                </c:pt>
                <c:pt idx="221">
                  <c:v>0.0025</c:v>
                </c:pt>
                <c:pt idx="222">
                  <c:v>0.0025</c:v>
                </c:pt>
                <c:pt idx="223">
                  <c:v>0.0025</c:v>
                </c:pt>
                <c:pt idx="224">
                  <c:v>0.0025</c:v>
                </c:pt>
                <c:pt idx="225">
                  <c:v>0.0025</c:v>
                </c:pt>
                <c:pt idx="226">
                  <c:v>0.0025</c:v>
                </c:pt>
                <c:pt idx="227">
                  <c:v>0.0025</c:v>
                </c:pt>
                <c:pt idx="228">
                  <c:v>0.0025</c:v>
                </c:pt>
                <c:pt idx="229">
                  <c:v>0.0025</c:v>
                </c:pt>
                <c:pt idx="230">
                  <c:v>0.0025</c:v>
                </c:pt>
                <c:pt idx="231">
                  <c:v>0.0025</c:v>
                </c:pt>
                <c:pt idx="232">
                  <c:v>0.0025</c:v>
                </c:pt>
                <c:pt idx="233">
                  <c:v>0.0025</c:v>
                </c:pt>
                <c:pt idx="234">
                  <c:v>0.0025</c:v>
                </c:pt>
                <c:pt idx="235">
                  <c:v>0.0025</c:v>
                </c:pt>
                <c:pt idx="236">
                  <c:v>0.0025</c:v>
                </c:pt>
                <c:pt idx="237">
                  <c:v>0.0025</c:v>
                </c:pt>
                <c:pt idx="238">
                  <c:v>0.0025</c:v>
                </c:pt>
                <c:pt idx="239">
                  <c:v>0.0025</c:v>
                </c:pt>
                <c:pt idx="240">
                  <c:v>0.0025</c:v>
                </c:pt>
                <c:pt idx="241">
                  <c:v>0.0025</c:v>
                </c:pt>
                <c:pt idx="242">
                  <c:v>0.0025</c:v>
                </c:pt>
                <c:pt idx="243">
                  <c:v>0.0025</c:v>
                </c:pt>
                <c:pt idx="244">
                  <c:v>0.0025</c:v>
                </c:pt>
                <c:pt idx="245">
                  <c:v>0.0025</c:v>
                </c:pt>
                <c:pt idx="246">
                  <c:v>0.0025</c:v>
                </c:pt>
                <c:pt idx="247">
                  <c:v>0.0025</c:v>
                </c:pt>
                <c:pt idx="248">
                  <c:v>0.0025</c:v>
                </c:pt>
                <c:pt idx="249">
                  <c:v>0.0025</c:v>
                </c:pt>
                <c:pt idx="250">
                  <c:v>0.0025</c:v>
                </c:pt>
                <c:pt idx="251">
                  <c:v>0.0025</c:v>
                </c:pt>
                <c:pt idx="252">
                  <c:v>0.0025</c:v>
                </c:pt>
                <c:pt idx="253">
                  <c:v>0.0025</c:v>
                </c:pt>
                <c:pt idx="254">
                  <c:v>0.0025</c:v>
                </c:pt>
                <c:pt idx="255">
                  <c:v>0.0025</c:v>
                </c:pt>
                <c:pt idx="256">
                  <c:v>0.0025</c:v>
                </c:pt>
                <c:pt idx="257">
                  <c:v>0.0025</c:v>
                </c:pt>
                <c:pt idx="258">
                  <c:v>0.0025</c:v>
                </c:pt>
                <c:pt idx="259">
                  <c:v>0.0025</c:v>
                </c:pt>
                <c:pt idx="260">
                  <c:v>0.0025</c:v>
                </c:pt>
                <c:pt idx="261">
                  <c:v>0.0025</c:v>
                </c:pt>
              </c:numCache>
            </c:numRef>
          </c:val>
          <c:smooth val="0"/>
        </c:ser>
        <c:dLbls>
          <c:showLegendKey val="0"/>
          <c:showVal val="0"/>
          <c:showCatName val="0"/>
          <c:showSerName val="0"/>
          <c:showPercent val="0"/>
          <c:showBubbleSize val="0"/>
        </c:dLbls>
        <c:marker val="1"/>
        <c:smooth val="0"/>
        <c:axId val="-2129353288"/>
        <c:axId val="-2128645272"/>
      </c:lineChart>
      <c:lineChart>
        <c:grouping val="standard"/>
        <c:varyColors val="0"/>
        <c:ser>
          <c:idx val="2"/>
          <c:order val="2"/>
          <c:tx>
            <c:v>Net Margin</c:v>
          </c:tx>
          <c:spPr>
            <a:ln w="31750">
              <a:solidFill>
                <a:srgbClr val="FF0000"/>
              </a:solidFill>
            </a:ln>
            <a:effectLst>
              <a:outerShdw blurRad="50800" dist="38100" dir="2700000" algn="tl" rotWithShape="0">
                <a:srgbClr val="000000">
                  <a:alpha val="43000"/>
                </a:srgbClr>
              </a:outerShdw>
            </a:effectLst>
          </c:spPr>
          <c:marker>
            <c:symbol val="none"/>
          </c:marker>
          <c:val>
            <c:numRef>
              <c:f>FedFunds!$C$3:$C$264</c:f>
              <c:numCache>
                <c:formatCode>0.00%</c:formatCode>
                <c:ptCount val="262"/>
                <c:pt idx="0">
                  <c:v>0.0125</c:v>
                </c:pt>
                <c:pt idx="1">
                  <c:v>0.01245</c:v>
                </c:pt>
                <c:pt idx="2">
                  <c:v>0.0124</c:v>
                </c:pt>
                <c:pt idx="3">
                  <c:v>0.012375</c:v>
                </c:pt>
                <c:pt idx="4">
                  <c:v>0.01235</c:v>
                </c:pt>
                <c:pt idx="5">
                  <c:v>0.0123</c:v>
                </c:pt>
                <c:pt idx="6">
                  <c:v>0.01225</c:v>
                </c:pt>
                <c:pt idx="7">
                  <c:v>0.0122</c:v>
                </c:pt>
                <c:pt idx="8">
                  <c:v>0.01215</c:v>
                </c:pt>
                <c:pt idx="9">
                  <c:v>0.0121</c:v>
                </c:pt>
                <c:pt idx="10">
                  <c:v>0.01205</c:v>
                </c:pt>
                <c:pt idx="11">
                  <c:v>0.012</c:v>
                </c:pt>
                <c:pt idx="12">
                  <c:v>0.0119</c:v>
                </c:pt>
                <c:pt idx="13">
                  <c:v>0.01185</c:v>
                </c:pt>
                <c:pt idx="14">
                  <c:v>0.0118</c:v>
                </c:pt>
                <c:pt idx="15">
                  <c:v>0.0117</c:v>
                </c:pt>
                <c:pt idx="16">
                  <c:v>0.01165</c:v>
                </c:pt>
                <c:pt idx="17">
                  <c:v>0.0116</c:v>
                </c:pt>
                <c:pt idx="18">
                  <c:v>0.0115</c:v>
                </c:pt>
                <c:pt idx="19">
                  <c:v>0.01145</c:v>
                </c:pt>
                <c:pt idx="20">
                  <c:v>0.0114</c:v>
                </c:pt>
                <c:pt idx="21">
                  <c:v>0.0113</c:v>
                </c:pt>
                <c:pt idx="22">
                  <c:v>0.0112625</c:v>
                </c:pt>
                <c:pt idx="23">
                  <c:v>0.011225</c:v>
                </c:pt>
                <c:pt idx="24">
                  <c:v>0.01120625</c:v>
                </c:pt>
                <c:pt idx="25">
                  <c:v>0.0111875</c:v>
                </c:pt>
                <c:pt idx="26">
                  <c:v>0.01115</c:v>
                </c:pt>
                <c:pt idx="27">
                  <c:v>0.0111125</c:v>
                </c:pt>
                <c:pt idx="28">
                  <c:v>0.011075</c:v>
                </c:pt>
                <c:pt idx="29">
                  <c:v>0.0110375</c:v>
                </c:pt>
                <c:pt idx="30">
                  <c:v>0.011</c:v>
                </c:pt>
                <c:pt idx="31">
                  <c:v>0.010925</c:v>
                </c:pt>
                <c:pt idx="32">
                  <c:v>0.01085</c:v>
                </c:pt>
                <c:pt idx="33">
                  <c:v>0.010775</c:v>
                </c:pt>
                <c:pt idx="34">
                  <c:v>0.0107</c:v>
                </c:pt>
                <c:pt idx="35">
                  <c:v>0.0106625</c:v>
                </c:pt>
                <c:pt idx="36">
                  <c:v>0.010625</c:v>
                </c:pt>
                <c:pt idx="37">
                  <c:v>0.01055</c:v>
                </c:pt>
                <c:pt idx="38">
                  <c:v>0.010475</c:v>
                </c:pt>
                <c:pt idx="39">
                  <c:v>0.0104</c:v>
                </c:pt>
                <c:pt idx="40">
                  <c:v>0.0103875</c:v>
                </c:pt>
                <c:pt idx="41">
                  <c:v>0.010375</c:v>
                </c:pt>
                <c:pt idx="42">
                  <c:v>0.01035</c:v>
                </c:pt>
                <c:pt idx="43">
                  <c:v>0.0103375</c:v>
                </c:pt>
                <c:pt idx="44">
                  <c:v>0.010325</c:v>
                </c:pt>
                <c:pt idx="45">
                  <c:v>0.0103</c:v>
                </c:pt>
                <c:pt idx="46">
                  <c:v>0.0102</c:v>
                </c:pt>
                <c:pt idx="47">
                  <c:v>0.0101</c:v>
                </c:pt>
                <c:pt idx="48">
                  <c:v>0.0099</c:v>
                </c:pt>
                <c:pt idx="49">
                  <c:v>0.0098</c:v>
                </c:pt>
                <c:pt idx="50">
                  <c:v>0.0097</c:v>
                </c:pt>
                <c:pt idx="51">
                  <c:v>0.0095</c:v>
                </c:pt>
                <c:pt idx="52">
                  <c:v>0.0095</c:v>
                </c:pt>
                <c:pt idx="53">
                  <c:v>0.0095</c:v>
                </c:pt>
                <c:pt idx="54">
                  <c:v>0.0095</c:v>
                </c:pt>
                <c:pt idx="55">
                  <c:v>0.0095</c:v>
                </c:pt>
                <c:pt idx="56">
                  <c:v>0.0095</c:v>
                </c:pt>
                <c:pt idx="57">
                  <c:v>0.0095</c:v>
                </c:pt>
                <c:pt idx="58">
                  <c:v>0.0094375</c:v>
                </c:pt>
                <c:pt idx="59">
                  <c:v>0.009375</c:v>
                </c:pt>
                <c:pt idx="60">
                  <c:v>0.00925</c:v>
                </c:pt>
                <c:pt idx="61">
                  <c:v>0.0091875</c:v>
                </c:pt>
                <c:pt idx="62">
                  <c:v>0.009125</c:v>
                </c:pt>
                <c:pt idx="63">
                  <c:v>0.009</c:v>
                </c:pt>
                <c:pt idx="64">
                  <c:v>0.0090375</c:v>
                </c:pt>
                <c:pt idx="65">
                  <c:v>0.009075</c:v>
                </c:pt>
                <c:pt idx="66">
                  <c:v>0.00915</c:v>
                </c:pt>
                <c:pt idx="67">
                  <c:v>0.00918749999999999</c:v>
                </c:pt>
                <c:pt idx="68">
                  <c:v>0.009225</c:v>
                </c:pt>
                <c:pt idx="69">
                  <c:v>0.0093</c:v>
                </c:pt>
                <c:pt idx="70">
                  <c:v>0.0094375</c:v>
                </c:pt>
                <c:pt idx="71">
                  <c:v>0.009575</c:v>
                </c:pt>
                <c:pt idx="72">
                  <c:v>0.00985</c:v>
                </c:pt>
                <c:pt idx="73">
                  <c:v>0.0099875</c:v>
                </c:pt>
                <c:pt idx="74">
                  <c:v>0.010125</c:v>
                </c:pt>
                <c:pt idx="75">
                  <c:v>0.0104</c:v>
                </c:pt>
                <c:pt idx="76">
                  <c:v>0.010375</c:v>
                </c:pt>
                <c:pt idx="77">
                  <c:v>0.01035</c:v>
                </c:pt>
                <c:pt idx="78">
                  <c:v>0.0103</c:v>
                </c:pt>
                <c:pt idx="79">
                  <c:v>0.010275</c:v>
                </c:pt>
                <c:pt idx="80">
                  <c:v>0.01025</c:v>
                </c:pt>
                <c:pt idx="81">
                  <c:v>0.0102</c:v>
                </c:pt>
                <c:pt idx="82">
                  <c:v>0.010125</c:v>
                </c:pt>
                <c:pt idx="83">
                  <c:v>0.01005</c:v>
                </c:pt>
                <c:pt idx="84">
                  <c:v>0.0099</c:v>
                </c:pt>
                <c:pt idx="85">
                  <c:v>0.009825</c:v>
                </c:pt>
                <c:pt idx="86">
                  <c:v>0.00975</c:v>
                </c:pt>
                <c:pt idx="87">
                  <c:v>0.0096</c:v>
                </c:pt>
                <c:pt idx="88">
                  <c:v>0.0095875</c:v>
                </c:pt>
                <c:pt idx="89">
                  <c:v>0.009575</c:v>
                </c:pt>
                <c:pt idx="90">
                  <c:v>0.00955</c:v>
                </c:pt>
                <c:pt idx="91">
                  <c:v>0.0095375</c:v>
                </c:pt>
                <c:pt idx="92">
                  <c:v>0.009525</c:v>
                </c:pt>
                <c:pt idx="93">
                  <c:v>0.0095</c:v>
                </c:pt>
                <c:pt idx="94">
                  <c:v>0.0096</c:v>
                </c:pt>
                <c:pt idx="95">
                  <c:v>0.0097</c:v>
                </c:pt>
                <c:pt idx="96">
                  <c:v>0.0099</c:v>
                </c:pt>
                <c:pt idx="97">
                  <c:v>0.01</c:v>
                </c:pt>
                <c:pt idx="98">
                  <c:v>0.0101</c:v>
                </c:pt>
                <c:pt idx="99">
                  <c:v>0.0103</c:v>
                </c:pt>
                <c:pt idx="100">
                  <c:v>0.0103375</c:v>
                </c:pt>
                <c:pt idx="101">
                  <c:v>0.010375</c:v>
                </c:pt>
                <c:pt idx="102">
                  <c:v>0.01045</c:v>
                </c:pt>
                <c:pt idx="103">
                  <c:v>0.0104875</c:v>
                </c:pt>
                <c:pt idx="104">
                  <c:v>0.010525</c:v>
                </c:pt>
                <c:pt idx="105">
                  <c:v>0.0106</c:v>
                </c:pt>
                <c:pt idx="106">
                  <c:v>0.010575</c:v>
                </c:pt>
                <c:pt idx="107">
                  <c:v>0.01055</c:v>
                </c:pt>
                <c:pt idx="108">
                  <c:v>0.0105</c:v>
                </c:pt>
                <c:pt idx="109">
                  <c:v>0.010475</c:v>
                </c:pt>
                <c:pt idx="110">
                  <c:v>0.01045</c:v>
                </c:pt>
                <c:pt idx="111">
                  <c:v>0.0104</c:v>
                </c:pt>
                <c:pt idx="112">
                  <c:v>0.010325</c:v>
                </c:pt>
                <c:pt idx="113">
                  <c:v>0.01025</c:v>
                </c:pt>
                <c:pt idx="114">
                  <c:v>0.0101</c:v>
                </c:pt>
                <c:pt idx="115">
                  <c:v>0.010025</c:v>
                </c:pt>
                <c:pt idx="116">
                  <c:v>0.00995</c:v>
                </c:pt>
                <c:pt idx="117">
                  <c:v>0.0098</c:v>
                </c:pt>
                <c:pt idx="118">
                  <c:v>0.009725</c:v>
                </c:pt>
                <c:pt idx="119">
                  <c:v>0.00965</c:v>
                </c:pt>
                <c:pt idx="120">
                  <c:v>0.0095</c:v>
                </c:pt>
                <c:pt idx="121">
                  <c:v>0.009425</c:v>
                </c:pt>
                <c:pt idx="122">
                  <c:v>0.00935</c:v>
                </c:pt>
                <c:pt idx="123">
                  <c:v>0.0092</c:v>
                </c:pt>
                <c:pt idx="124">
                  <c:v>0.0092</c:v>
                </c:pt>
                <c:pt idx="125">
                  <c:v>0.0092</c:v>
                </c:pt>
                <c:pt idx="126">
                  <c:v>0.0092</c:v>
                </c:pt>
                <c:pt idx="127">
                  <c:v>0.0092</c:v>
                </c:pt>
                <c:pt idx="128">
                  <c:v>0.0092</c:v>
                </c:pt>
                <c:pt idx="129">
                  <c:v>0.0092</c:v>
                </c:pt>
                <c:pt idx="130">
                  <c:v>0.0092125</c:v>
                </c:pt>
                <c:pt idx="131">
                  <c:v>0.009225</c:v>
                </c:pt>
                <c:pt idx="132">
                  <c:v>0.00925</c:v>
                </c:pt>
                <c:pt idx="133">
                  <c:v>0.0092625</c:v>
                </c:pt>
                <c:pt idx="134">
                  <c:v>0.009275</c:v>
                </c:pt>
                <c:pt idx="135">
                  <c:v>0.0093</c:v>
                </c:pt>
                <c:pt idx="136">
                  <c:v>0.0092</c:v>
                </c:pt>
                <c:pt idx="137">
                  <c:v>0.0091</c:v>
                </c:pt>
                <c:pt idx="138">
                  <c:v>0.0089</c:v>
                </c:pt>
                <c:pt idx="139">
                  <c:v>0.0088</c:v>
                </c:pt>
                <c:pt idx="140">
                  <c:v>0.0087</c:v>
                </c:pt>
                <c:pt idx="141">
                  <c:v>0.0085</c:v>
                </c:pt>
                <c:pt idx="142">
                  <c:v>0.0085125</c:v>
                </c:pt>
                <c:pt idx="143">
                  <c:v>0.008525</c:v>
                </c:pt>
                <c:pt idx="144">
                  <c:v>0.00855</c:v>
                </c:pt>
                <c:pt idx="145">
                  <c:v>0.0085625</c:v>
                </c:pt>
                <c:pt idx="146">
                  <c:v>0.008575</c:v>
                </c:pt>
                <c:pt idx="147">
                  <c:v>0.0086</c:v>
                </c:pt>
                <c:pt idx="148">
                  <c:v>0.00855</c:v>
                </c:pt>
                <c:pt idx="149">
                  <c:v>0.0085</c:v>
                </c:pt>
                <c:pt idx="150">
                  <c:v>0.0084</c:v>
                </c:pt>
                <c:pt idx="151">
                  <c:v>0.00835</c:v>
                </c:pt>
                <c:pt idx="152">
                  <c:v>0.0083</c:v>
                </c:pt>
                <c:pt idx="153">
                  <c:v>0.0082</c:v>
                </c:pt>
                <c:pt idx="154">
                  <c:v>0.0081125</c:v>
                </c:pt>
                <c:pt idx="155">
                  <c:v>0.008025</c:v>
                </c:pt>
                <c:pt idx="156">
                  <c:v>0.00785</c:v>
                </c:pt>
                <c:pt idx="157">
                  <c:v>0.0077625</c:v>
                </c:pt>
                <c:pt idx="158">
                  <c:v>0.007675</c:v>
                </c:pt>
                <c:pt idx="159">
                  <c:v>0.0075</c:v>
                </c:pt>
                <c:pt idx="160">
                  <c:v>0.0073625</c:v>
                </c:pt>
                <c:pt idx="161">
                  <c:v>0.007225</c:v>
                </c:pt>
                <c:pt idx="162">
                  <c:v>0.00695</c:v>
                </c:pt>
                <c:pt idx="163">
                  <c:v>0.0068125</c:v>
                </c:pt>
                <c:pt idx="164">
                  <c:v>0.006675</c:v>
                </c:pt>
                <c:pt idx="165">
                  <c:v>0.0064</c:v>
                </c:pt>
                <c:pt idx="166">
                  <c:v>0.00625</c:v>
                </c:pt>
                <c:pt idx="167">
                  <c:v>0.0061</c:v>
                </c:pt>
                <c:pt idx="168">
                  <c:v>0.0058</c:v>
                </c:pt>
                <c:pt idx="169">
                  <c:v>0.00565</c:v>
                </c:pt>
                <c:pt idx="170">
                  <c:v>0.0055</c:v>
                </c:pt>
                <c:pt idx="171">
                  <c:v>0.0052</c:v>
                </c:pt>
                <c:pt idx="172">
                  <c:v>0.0049375</c:v>
                </c:pt>
                <c:pt idx="173">
                  <c:v>0.004675</c:v>
                </c:pt>
                <c:pt idx="174">
                  <c:v>0.00415</c:v>
                </c:pt>
                <c:pt idx="175">
                  <c:v>0.0038875</c:v>
                </c:pt>
                <c:pt idx="176">
                  <c:v>0.003625</c:v>
                </c:pt>
                <c:pt idx="177">
                  <c:v>0.0031</c:v>
                </c:pt>
                <c:pt idx="178">
                  <c:v>0.0028375</c:v>
                </c:pt>
                <c:pt idx="179">
                  <c:v>0.002575</c:v>
                </c:pt>
                <c:pt idx="180">
                  <c:v>0.00205</c:v>
                </c:pt>
                <c:pt idx="181">
                  <c:v>0.0017875</c:v>
                </c:pt>
                <c:pt idx="182">
                  <c:v>0.001525</c:v>
                </c:pt>
                <c:pt idx="183">
                  <c:v>0.001</c:v>
                </c:pt>
                <c:pt idx="184">
                  <c:v>0.0010625</c:v>
                </c:pt>
                <c:pt idx="185">
                  <c:v>0.001125</c:v>
                </c:pt>
                <c:pt idx="186">
                  <c:v>0.00125</c:v>
                </c:pt>
                <c:pt idx="187">
                  <c:v>0.0013125</c:v>
                </c:pt>
                <c:pt idx="188">
                  <c:v>0.001375</c:v>
                </c:pt>
                <c:pt idx="189">
                  <c:v>0.0015</c:v>
                </c:pt>
                <c:pt idx="190">
                  <c:v>0.0020875</c:v>
                </c:pt>
                <c:pt idx="191">
                  <c:v>0.002675</c:v>
                </c:pt>
                <c:pt idx="192">
                  <c:v>0.00385</c:v>
                </c:pt>
                <c:pt idx="193">
                  <c:v>0.0044375</c:v>
                </c:pt>
                <c:pt idx="194">
                  <c:v>0.005025</c:v>
                </c:pt>
                <c:pt idx="195">
                  <c:v>0.0062</c:v>
                </c:pt>
                <c:pt idx="196">
                  <c:v>0.0061875</c:v>
                </c:pt>
                <c:pt idx="197">
                  <c:v>0.006175</c:v>
                </c:pt>
                <c:pt idx="198">
                  <c:v>0.00615</c:v>
                </c:pt>
                <c:pt idx="199">
                  <c:v>0.0061375</c:v>
                </c:pt>
                <c:pt idx="200">
                  <c:v>0.006125</c:v>
                </c:pt>
                <c:pt idx="201">
                  <c:v>0.0061</c:v>
                </c:pt>
                <c:pt idx="202">
                  <c:v>0.0063</c:v>
                </c:pt>
                <c:pt idx="203">
                  <c:v>0.0065</c:v>
                </c:pt>
                <c:pt idx="204">
                  <c:v>0.0069</c:v>
                </c:pt>
                <c:pt idx="205">
                  <c:v>0.0071</c:v>
                </c:pt>
                <c:pt idx="206">
                  <c:v>0.0073</c:v>
                </c:pt>
                <c:pt idx="207">
                  <c:v>0.0077</c:v>
                </c:pt>
                <c:pt idx="208">
                  <c:v>0.0075875</c:v>
                </c:pt>
                <c:pt idx="209">
                  <c:v>0.007475</c:v>
                </c:pt>
                <c:pt idx="210">
                  <c:v>0.00725</c:v>
                </c:pt>
                <c:pt idx="211">
                  <c:v>0.0071375</c:v>
                </c:pt>
                <c:pt idx="212">
                  <c:v>0.007025</c:v>
                </c:pt>
                <c:pt idx="213">
                  <c:v>0.0068</c:v>
                </c:pt>
                <c:pt idx="214">
                  <c:v>0.007</c:v>
                </c:pt>
                <c:pt idx="215">
                  <c:v>0.0072</c:v>
                </c:pt>
                <c:pt idx="216">
                  <c:v>0.0076</c:v>
                </c:pt>
                <c:pt idx="217">
                  <c:v>0.0078</c:v>
                </c:pt>
                <c:pt idx="218">
                  <c:v>0.008</c:v>
                </c:pt>
                <c:pt idx="219">
                  <c:v>0.0084</c:v>
                </c:pt>
                <c:pt idx="220">
                  <c:v>0.0084</c:v>
                </c:pt>
                <c:pt idx="221">
                  <c:v>0.0084</c:v>
                </c:pt>
                <c:pt idx="222">
                  <c:v>0.0084</c:v>
                </c:pt>
                <c:pt idx="223">
                  <c:v>0.0084</c:v>
                </c:pt>
                <c:pt idx="224">
                  <c:v>0.0084</c:v>
                </c:pt>
                <c:pt idx="225">
                  <c:v>0.0084</c:v>
                </c:pt>
                <c:pt idx="226">
                  <c:v>0.0084</c:v>
                </c:pt>
                <c:pt idx="227">
                  <c:v>0.0084</c:v>
                </c:pt>
                <c:pt idx="228">
                  <c:v>0.0084</c:v>
                </c:pt>
                <c:pt idx="229">
                  <c:v>0.0084</c:v>
                </c:pt>
                <c:pt idx="230">
                  <c:v>0.0084</c:v>
                </c:pt>
                <c:pt idx="231">
                  <c:v>0.0084</c:v>
                </c:pt>
                <c:pt idx="232">
                  <c:v>0.0083125</c:v>
                </c:pt>
                <c:pt idx="233">
                  <c:v>0.008225</c:v>
                </c:pt>
                <c:pt idx="234">
                  <c:v>0.00805</c:v>
                </c:pt>
                <c:pt idx="235">
                  <c:v>0.0079625</c:v>
                </c:pt>
                <c:pt idx="236">
                  <c:v>0.007875</c:v>
                </c:pt>
                <c:pt idx="237">
                  <c:v>0.0077</c:v>
                </c:pt>
                <c:pt idx="238">
                  <c:v>0.00775</c:v>
                </c:pt>
                <c:pt idx="239">
                  <c:v>0.0078</c:v>
                </c:pt>
                <c:pt idx="240">
                  <c:v>0.0079</c:v>
                </c:pt>
                <c:pt idx="241">
                  <c:v>0.00795</c:v>
                </c:pt>
                <c:pt idx="242">
                  <c:v>0.008</c:v>
                </c:pt>
                <c:pt idx="243">
                  <c:v>0.0081</c:v>
                </c:pt>
                <c:pt idx="244">
                  <c:v>0.0080875</c:v>
                </c:pt>
                <c:pt idx="245">
                  <c:v>0.008075</c:v>
                </c:pt>
                <c:pt idx="246">
                  <c:v>0.00805</c:v>
                </c:pt>
                <c:pt idx="247">
                  <c:v>0.0080375</c:v>
                </c:pt>
                <c:pt idx="248">
                  <c:v>0.008025</c:v>
                </c:pt>
                <c:pt idx="249">
                  <c:v>0.008</c:v>
                </c:pt>
                <c:pt idx="250">
                  <c:v>0.0079875</c:v>
                </c:pt>
                <c:pt idx="251">
                  <c:v>0.007975</c:v>
                </c:pt>
                <c:pt idx="252">
                  <c:v>0.00795</c:v>
                </c:pt>
                <c:pt idx="253">
                  <c:v>0.0079375</c:v>
                </c:pt>
                <c:pt idx="254">
                  <c:v>0.007925</c:v>
                </c:pt>
                <c:pt idx="255">
                  <c:v>0.0079</c:v>
                </c:pt>
                <c:pt idx="256">
                  <c:v>0.007925</c:v>
                </c:pt>
                <c:pt idx="257">
                  <c:v>0.00795</c:v>
                </c:pt>
                <c:pt idx="258">
                  <c:v>0.008</c:v>
                </c:pt>
                <c:pt idx="259">
                  <c:v>0.008025</c:v>
                </c:pt>
                <c:pt idx="260">
                  <c:v>0.00805</c:v>
                </c:pt>
                <c:pt idx="261">
                  <c:v>0.0081</c:v>
                </c:pt>
              </c:numCache>
            </c:numRef>
          </c:val>
          <c:smooth val="0"/>
        </c:ser>
        <c:dLbls>
          <c:showLegendKey val="0"/>
          <c:showVal val="0"/>
          <c:showCatName val="0"/>
          <c:showSerName val="0"/>
          <c:showPercent val="0"/>
          <c:showBubbleSize val="0"/>
        </c:dLbls>
        <c:marker val="1"/>
        <c:smooth val="0"/>
        <c:axId val="-2128985304"/>
        <c:axId val="-2128712232"/>
      </c:lineChart>
      <c:catAx>
        <c:axId val="-2129353288"/>
        <c:scaling>
          <c:orientation val="minMax"/>
        </c:scaling>
        <c:delete val="0"/>
        <c:axPos val="b"/>
        <c:majorTickMark val="out"/>
        <c:minorTickMark val="none"/>
        <c:tickLblPos val="nextTo"/>
        <c:txPr>
          <a:bodyPr rot="-5400000" vert="horz"/>
          <a:lstStyle/>
          <a:p>
            <a:pPr>
              <a:defRPr sz="1200"/>
            </a:pPr>
            <a:endParaRPr lang="en-US"/>
          </a:p>
        </c:txPr>
        <c:crossAx val="-2128645272"/>
        <c:crosses val="autoZero"/>
        <c:auto val="1"/>
        <c:lblAlgn val="ctr"/>
        <c:lblOffset val="100"/>
        <c:noMultiLvlLbl val="0"/>
      </c:catAx>
      <c:valAx>
        <c:axId val="-2128645272"/>
        <c:scaling>
          <c:orientation val="minMax"/>
        </c:scaling>
        <c:delete val="0"/>
        <c:axPos val="l"/>
        <c:majorGridlines/>
        <c:numFmt formatCode="0.00%" sourceLinked="1"/>
        <c:majorTickMark val="out"/>
        <c:minorTickMark val="none"/>
        <c:tickLblPos val="nextTo"/>
        <c:spPr>
          <a:ln>
            <a:solidFill>
              <a:schemeClr val="bg1"/>
            </a:solidFill>
          </a:ln>
        </c:spPr>
        <c:txPr>
          <a:bodyPr/>
          <a:lstStyle/>
          <a:p>
            <a:pPr>
              <a:defRPr sz="1200" b="1" i="0"/>
            </a:pPr>
            <a:endParaRPr lang="en-US"/>
          </a:p>
        </c:txPr>
        <c:crossAx val="-2129353288"/>
        <c:crosses val="autoZero"/>
        <c:crossBetween val="between"/>
      </c:valAx>
      <c:valAx>
        <c:axId val="-2128712232"/>
        <c:scaling>
          <c:orientation val="minMax"/>
          <c:max val="0.014"/>
        </c:scaling>
        <c:delete val="0"/>
        <c:axPos val="r"/>
        <c:numFmt formatCode="0.00%" sourceLinked="0"/>
        <c:majorTickMark val="out"/>
        <c:minorTickMark val="none"/>
        <c:tickLblPos val="nextTo"/>
        <c:txPr>
          <a:bodyPr/>
          <a:lstStyle/>
          <a:p>
            <a:pPr>
              <a:defRPr sz="1200" b="1" i="0">
                <a:solidFill>
                  <a:srgbClr val="FF0000"/>
                </a:solidFill>
              </a:defRPr>
            </a:pPr>
            <a:endParaRPr lang="en-US"/>
          </a:p>
        </c:txPr>
        <c:crossAx val="-2128985304"/>
        <c:crosses val="max"/>
        <c:crossBetween val="between"/>
      </c:valAx>
      <c:catAx>
        <c:axId val="-2128985304"/>
        <c:scaling>
          <c:orientation val="minMax"/>
        </c:scaling>
        <c:delete val="1"/>
        <c:axPos val="b"/>
        <c:majorTickMark val="out"/>
        <c:minorTickMark val="none"/>
        <c:tickLblPos val="nextTo"/>
        <c:crossAx val="-2128712232"/>
        <c:crosses val="autoZero"/>
        <c:auto val="1"/>
        <c:lblAlgn val="ctr"/>
        <c:lblOffset val="100"/>
        <c:noMultiLvlLbl val="0"/>
      </c:catAx>
    </c:plotArea>
    <c:plotVisOnly val="1"/>
    <c:dispBlanksAs val="gap"/>
    <c:showDLblsOverMax val="0"/>
  </c:chart>
  <c:spPr>
    <a:ln>
      <a:noFill/>
    </a:ln>
  </c:spPr>
  <c:printSettings>
    <c:headerFooter/>
    <c:pageMargins b="1.0" l="0.75" r="0.75" t="1.0"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clustered"/>
        <c:varyColors val="0"/>
        <c:ser>
          <c:idx val="0"/>
          <c:order val="0"/>
          <c:invertIfNegative val="0"/>
          <c:cat>
            <c:strRef>
              <c:f>Austin!$U$22:$AG$22</c:f>
              <c:strCache>
                <c:ptCount val="13"/>
                <c:pt idx="0">
                  <c:v>'04</c:v>
                </c:pt>
                <c:pt idx="1">
                  <c:v>'05</c:v>
                </c:pt>
                <c:pt idx="2">
                  <c:v>'06</c:v>
                </c:pt>
                <c:pt idx="3">
                  <c:v>'07</c:v>
                </c:pt>
                <c:pt idx="4">
                  <c:v>'08</c:v>
                </c:pt>
                <c:pt idx="5">
                  <c:v>'09</c:v>
                </c:pt>
                <c:pt idx="6">
                  <c:v>'10</c:v>
                </c:pt>
                <c:pt idx="7">
                  <c:v>'11</c:v>
                </c:pt>
                <c:pt idx="8">
                  <c:v>'12</c:v>
                </c:pt>
                <c:pt idx="9">
                  <c:v>'13</c:v>
                </c:pt>
                <c:pt idx="10">
                  <c:v>'14</c:v>
                </c:pt>
                <c:pt idx="11">
                  <c:v>'15</c:v>
                </c:pt>
                <c:pt idx="12">
                  <c:v>'16</c:v>
                </c:pt>
              </c:strCache>
            </c:strRef>
          </c:cat>
          <c:val>
            <c:numRef>
              <c:f>Austin!$U$24:$AG$24</c:f>
              <c:numCache>
                <c:formatCode>0.0%</c:formatCode>
                <c:ptCount val="13"/>
                <c:pt idx="0">
                  <c:v>0.075</c:v>
                </c:pt>
                <c:pt idx="1">
                  <c:v>0.06</c:v>
                </c:pt>
                <c:pt idx="2">
                  <c:v>0.08</c:v>
                </c:pt>
                <c:pt idx="3">
                  <c:v>0.03</c:v>
                </c:pt>
                <c:pt idx="4">
                  <c:v>0.04</c:v>
                </c:pt>
                <c:pt idx="5">
                  <c:v>-0.02</c:v>
                </c:pt>
                <c:pt idx="6">
                  <c:v>0.055</c:v>
                </c:pt>
                <c:pt idx="7">
                  <c:v>0.045</c:v>
                </c:pt>
                <c:pt idx="8">
                  <c:v>0.055</c:v>
                </c:pt>
                <c:pt idx="9">
                  <c:v>0.035</c:v>
                </c:pt>
                <c:pt idx="10">
                  <c:v>0.057</c:v>
                </c:pt>
                <c:pt idx="11">
                  <c:v>0.051</c:v>
                </c:pt>
                <c:pt idx="12">
                  <c:v>0.045</c:v>
                </c:pt>
              </c:numCache>
            </c:numRef>
          </c:val>
        </c:ser>
        <c:dLbls>
          <c:showLegendKey val="0"/>
          <c:showVal val="0"/>
          <c:showCatName val="0"/>
          <c:showSerName val="0"/>
          <c:showPercent val="0"/>
          <c:showBubbleSize val="0"/>
        </c:dLbls>
        <c:gapWidth val="150"/>
        <c:axId val="-2139948280"/>
        <c:axId val="-2139945176"/>
      </c:barChart>
      <c:catAx>
        <c:axId val="-2139948280"/>
        <c:scaling>
          <c:orientation val="minMax"/>
        </c:scaling>
        <c:delete val="0"/>
        <c:axPos val="b"/>
        <c:numFmt formatCode="General" sourceLinked="1"/>
        <c:majorTickMark val="out"/>
        <c:minorTickMark val="none"/>
        <c:tickLblPos val="nextTo"/>
        <c:txPr>
          <a:bodyPr/>
          <a:lstStyle/>
          <a:p>
            <a:pPr>
              <a:defRPr sz="1400" b="1" i="0"/>
            </a:pPr>
            <a:endParaRPr lang="en-US"/>
          </a:p>
        </c:txPr>
        <c:crossAx val="-2139945176"/>
        <c:crosses val="autoZero"/>
        <c:auto val="1"/>
        <c:lblAlgn val="ctr"/>
        <c:lblOffset val="100"/>
        <c:noMultiLvlLbl val="0"/>
      </c:catAx>
      <c:valAx>
        <c:axId val="-2139945176"/>
        <c:scaling>
          <c:orientation val="minMax"/>
        </c:scaling>
        <c:delete val="0"/>
        <c:axPos val="l"/>
        <c:majorGridlines/>
        <c:numFmt formatCode="0.0%" sourceLinked="1"/>
        <c:majorTickMark val="out"/>
        <c:minorTickMark val="none"/>
        <c:tickLblPos val="nextTo"/>
        <c:spPr>
          <a:ln>
            <a:solidFill>
              <a:schemeClr val="bg1"/>
            </a:solidFill>
          </a:ln>
        </c:spPr>
        <c:txPr>
          <a:bodyPr/>
          <a:lstStyle/>
          <a:p>
            <a:pPr>
              <a:defRPr sz="1400" b="1" i="0"/>
            </a:pPr>
            <a:endParaRPr lang="en-US"/>
          </a:p>
        </c:txPr>
        <c:crossAx val="-2139948280"/>
        <c:crosses val="autoZero"/>
        <c:crossBetween val="between"/>
      </c:valAx>
    </c:plotArea>
    <c:plotVisOnly val="1"/>
    <c:dispBlanksAs val="gap"/>
    <c:showDLblsOverMax val="0"/>
  </c:chart>
  <c:spPr>
    <a:ln>
      <a:noFill/>
    </a:ln>
  </c:spPr>
  <c:printSettings>
    <c:headerFooter/>
    <c:pageMargins b="1.0" l="0.75" r="0.75" t="1.0" header="0.5" footer="0.5"/>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v>Austin</c:v>
          </c:tx>
          <c:marker>
            <c:symbol val="none"/>
          </c:marker>
          <c:cat>
            <c:numRef>
              <c:f>Austin!$U$45:$BH$45</c:f>
              <c:numCache>
                <c:formatCode>[$-409]mmm\-yy;@</c:formatCode>
                <c:ptCount val="40"/>
                <c:pt idx="0">
                  <c:v>39097.0</c:v>
                </c:pt>
                <c:pt idx="1">
                  <c:v>39187.0</c:v>
                </c:pt>
                <c:pt idx="2">
                  <c:v>39277.0</c:v>
                </c:pt>
                <c:pt idx="3">
                  <c:v>39367.0</c:v>
                </c:pt>
                <c:pt idx="4">
                  <c:v>39457.0</c:v>
                </c:pt>
                <c:pt idx="5">
                  <c:v>39547.0</c:v>
                </c:pt>
                <c:pt idx="6">
                  <c:v>39637.0</c:v>
                </c:pt>
                <c:pt idx="7">
                  <c:v>39727.0</c:v>
                </c:pt>
                <c:pt idx="8">
                  <c:v>39817.0</c:v>
                </c:pt>
                <c:pt idx="9">
                  <c:v>39907.0</c:v>
                </c:pt>
                <c:pt idx="10">
                  <c:v>39997.0</c:v>
                </c:pt>
                <c:pt idx="11">
                  <c:v>40087.0</c:v>
                </c:pt>
                <c:pt idx="12">
                  <c:v>40177.0</c:v>
                </c:pt>
                <c:pt idx="13">
                  <c:v>40267.0</c:v>
                </c:pt>
                <c:pt idx="14">
                  <c:v>40357.0</c:v>
                </c:pt>
                <c:pt idx="15">
                  <c:v>40447.0</c:v>
                </c:pt>
                <c:pt idx="16">
                  <c:v>40537.0</c:v>
                </c:pt>
                <c:pt idx="17">
                  <c:v>40627.0</c:v>
                </c:pt>
                <c:pt idx="18">
                  <c:v>40717.0</c:v>
                </c:pt>
                <c:pt idx="19">
                  <c:v>40807.0</c:v>
                </c:pt>
                <c:pt idx="20">
                  <c:v>40897.0</c:v>
                </c:pt>
                <c:pt idx="21">
                  <c:v>40987.0</c:v>
                </c:pt>
                <c:pt idx="22">
                  <c:v>41077.0</c:v>
                </c:pt>
                <c:pt idx="23">
                  <c:v>41167.0</c:v>
                </c:pt>
                <c:pt idx="24">
                  <c:v>41257.0</c:v>
                </c:pt>
                <c:pt idx="25">
                  <c:v>41347.0</c:v>
                </c:pt>
                <c:pt idx="26">
                  <c:v>41437.0</c:v>
                </c:pt>
                <c:pt idx="27">
                  <c:v>41527.0</c:v>
                </c:pt>
                <c:pt idx="28">
                  <c:v>41617.0</c:v>
                </c:pt>
                <c:pt idx="29">
                  <c:v>41707.0</c:v>
                </c:pt>
                <c:pt idx="30">
                  <c:v>41797.0</c:v>
                </c:pt>
                <c:pt idx="31">
                  <c:v>41887.0</c:v>
                </c:pt>
                <c:pt idx="32">
                  <c:v>41977.0</c:v>
                </c:pt>
                <c:pt idx="33">
                  <c:v>42067.0</c:v>
                </c:pt>
                <c:pt idx="34">
                  <c:v>42157.0</c:v>
                </c:pt>
                <c:pt idx="35">
                  <c:v>42247.0</c:v>
                </c:pt>
                <c:pt idx="36">
                  <c:v>42337.0</c:v>
                </c:pt>
                <c:pt idx="37">
                  <c:v>42427.0</c:v>
                </c:pt>
                <c:pt idx="38">
                  <c:v>42517.0</c:v>
                </c:pt>
                <c:pt idx="39">
                  <c:v>42607.0</c:v>
                </c:pt>
              </c:numCache>
            </c:numRef>
          </c:cat>
          <c:val>
            <c:numRef>
              <c:f>Austin!$U$47:$BH$47</c:f>
              <c:numCache>
                <c:formatCode>General</c:formatCode>
                <c:ptCount val="40"/>
                <c:pt idx="0">
                  <c:v>10.5</c:v>
                </c:pt>
                <c:pt idx="1">
                  <c:v>11.0</c:v>
                </c:pt>
                <c:pt idx="2">
                  <c:v>10.0</c:v>
                </c:pt>
                <c:pt idx="3">
                  <c:v>9.0</c:v>
                </c:pt>
                <c:pt idx="4">
                  <c:v>8.0</c:v>
                </c:pt>
                <c:pt idx="5">
                  <c:v>5.0</c:v>
                </c:pt>
                <c:pt idx="6">
                  <c:v>3.0</c:v>
                </c:pt>
                <c:pt idx="7">
                  <c:v>0.0</c:v>
                </c:pt>
                <c:pt idx="8">
                  <c:v>-2.0</c:v>
                </c:pt>
                <c:pt idx="9">
                  <c:v>-3.0</c:v>
                </c:pt>
                <c:pt idx="10">
                  <c:v>-3.5</c:v>
                </c:pt>
                <c:pt idx="11">
                  <c:v>-3.0</c:v>
                </c:pt>
                <c:pt idx="12">
                  <c:v>-1.5</c:v>
                </c:pt>
                <c:pt idx="13">
                  <c:v>0.0</c:v>
                </c:pt>
                <c:pt idx="14">
                  <c:v>2.0</c:v>
                </c:pt>
                <c:pt idx="15">
                  <c:v>4.0</c:v>
                </c:pt>
                <c:pt idx="16">
                  <c:v>6.0</c:v>
                </c:pt>
                <c:pt idx="17">
                  <c:v>7.0</c:v>
                </c:pt>
                <c:pt idx="18">
                  <c:v>7.25</c:v>
                </c:pt>
                <c:pt idx="19">
                  <c:v>7.5</c:v>
                </c:pt>
                <c:pt idx="20">
                  <c:v>7.75</c:v>
                </c:pt>
                <c:pt idx="21">
                  <c:v>8.0</c:v>
                </c:pt>
                <c:pt idx="22">
                  <c:v>8.25</c:v>
                </c:pt>
                <c:pt idx="23">
                  <c:v>8.5</c:v>
                </c:pt>
                <c:pt idx="24">
                  <c:v>8.75</c:v>
                </c:pt>
                <c:pt idx="25">
                  <c:v>9.0</c:v>
                </c:pt>
                <c:pt idx="26">
                  <c:v>9.2</c:v>
                </c:pt>
                <c:pt idx="27">
                  <c:v>9.4</c:v>
                </c:pt>
                <c:pt idx="28">
                  <c:v>9.5</c:v>
                </c:pt>
                <c:pt idx="29">
                  <c:v>9.7</c:v>
                </c:pt>
                <c:pt idx="30">
                  <c:v>10.0</c:v>
                </c:pt>
                <c:pt idx="31">
                  <c:v>9.9</c:v>
                </c:pt>
                <c:pt idx="32">
                  <c:v>9.8</c:v>
                </c:pt>
                <c:pt idx="33">
                  <c:v>9.7</c:v>
                </c:pt>
                <c:pt idx="34">
                  <c:v>9.6</c:v>
                </c:pt>
                <c:pt idx="35">
                  <c:v>9.5</c:v>
                </c:pt>
                <c:pt idx="36">
                  <c:v>9.8</c:v>
                </c:pt>
                <c:pt idx="37">
                  <c:v>9.0</c:v>
                </c:pt>
                <c:pt idx="38">
                  <c:v>7.0</c:v>
                </c:pt>
                <c:pt idx="39">
                  <c:v>5.5</c:v>
                </c:pt>
              </c:numCache>
            </c:numRef>
          </c:val>
          <c:smooth val="1"/>
        </c:ser>
        <c:ser>
          <c:idx val="1"/>
          <c:order val="1"/>
          <c:tx>
            <c:v>Dallas</c:v>
          </c:tx>
          <c:marker>
            <c:symbol val="none"/>
          </c:marker>
          <c:val>
            <c:numRef>
              <c:f>Austin!$U$48:$BH$48</c:f>
              <c:numCache>
                <c:formatCode>General</c:formatCode>
                <c:ptCount val="40"/>
                <c:pt idx="0">
                  <c:v>6.0</c:v>
                </c:pt>
                <c:pt idx="1">
                  <c:v>5.8</c:v>
                </c:pt>
                <c:pt idx="2">
                  <c:v>5.0</c:v>
                </c:pt>
                <c:pt idx="3">
                  <c:v>4.0</c:v>
                </c:pt>
                <c:pt idx="4">
                  <c:v>3.0</c:v>
                </c:pt>
                <c:pt idx="5">
                  <c:v>2.7</c:v>
                </c:pt>
                <c:pt idx="6">
                  <c:v>2.5</c:v>
                </c:pt>
                <c:pt idx="7">
                  <c:v>0.0</c:v>
                </c:pt>
                <c:pt idx="8">
                  <c:v>-2.1</c:v>
                </c:pt>
                <c:pt idx="9">
                  <c:v>-3.1</c:v>
                </c:pt>
                <c:pt idx="10">
                  <c:v>-3.6</c:v>
                </c:pt>
                <c:pt idx="11">
                  <c:v>-3.0</c:v>
                </c:pt>
                <c:pt idx="12">
                  <c:v>-1.5</c:v>
                </c:pt>
                <c:pt idx="13">
                  <c:v>0.0</c:v>
                </c:pt>
                <c:pt idx="14">
                  <c:v>1.9</c:v>
                </c:pt>
                <c:pt idx="15">
                  <c:v>2.5</c:v>
                </c:pt>
                <c:pt idx="16">
                  <c:v>3.5</c:v>
                </c:pt>
                <c:pt idx="17">
                  <c:v>4.0</c:v>
                </c:pt>
                <c:pt idx="18">
                  <c:v>4.2</c:v>
                </c:pt>
                <c:pt idx="19">
                  <c:v>4.2</c:v>
                </c:pt>
                <c:pt idx="20">
                  <c:v>4.3</c:v>
                </c:pt>
                <c:pt idx="21">
                  <c:v>4.2</c:v>
                </c:pt>
                <c:pt idx="22">
                  <c:v>4.3</c:v>
                </c:pt>
                <c:pt idx="23">
                  <c:v>4.2</c:v>
                </c:pt>
                <c:pt idx="24">
                  <c:v>4.3</c:v>
                </c:pt>
                <c:pt idx="25">
                  <c:v>4.5</c:v>
                </c:pt>
                <c:pt idx="26">
                  <c:v>5.5</c:v>
                </c:pt>
                <c:pt idx="27">
                  <c:v>6.0</c:v>
                </c:pt>
                <c:pt idx="28">
                  <c:v>6.2</c:v>
                </c:pt>
                <c:pt idx="29">
                  <c:v>6.4</c:v>
                </c:pt>
                <c:pt idx="30">
                  <c:v>6.6</c:v>
                </c:pt>
                <c:pt idx="31">
                  <c:v>6.8</c:v>
                </c:pt>
                <c:pt idx="32">
                  <c:v>7.0</c:v>
                </c:pt>
                <c:pt idx="33">
                  <c:v>7.5</c:v>
                </c:pt>
                <c:pt idx="34">
                  <c:v>7.8</c:v>
                </c:pt>
                <c:pt idx="35">
                  <c:v>7.5</c:v>
                </c:pt>
                <c:pt idx="36">
                  <c:v>6.5</c:v>
                </c:pt>
                <c:pt idx="37">
                  <c:v>5.0</c:v>
                </c:pt>
                <c:pt idx="38">
                  <c:v>4.5</c:v>
                </c:pt>
                <c:pt idx="39">
                  <c:v>4.0</c:v>
                </c:pt>
              </c:numCache>
            </c:numRef>
          </c:val>
          <c:smooth val="1"/>
        </c:ser>
        <c:ser>
          <c:idx val="2"/>
          <c:order val="2"/>
          <c:tx>
            <c:v>Houston</c:v>
          </c:tx>
          <c:spPr>
            <a:ln>
              <a:solidFill>
                <a:schemeClr val="tx1"/>
              </a:solidFill>
            </a:ln>
          </c:spPr>
          <c:marker>
            <c:symbol val="none"/>
          </c:marker>
          <c:val>
            <c:numRef>
              <c:f>Austin!$U$49:$BH$49</c:f>
              <c:numCache>
                <c:formatCode>General</c:formatCode>
                <c:ptCount val="40"/>
                <c:pt idx="0">
                  <c:v>7.9</c:v>
                </c:pt>
                <c:pt idx="1">
                  <c:v>8.0</c:v>
                </c:pt>
                <c:pt idx="2">
                  <c:v>8.1</c:v>
                </c:pt>
                <c:pt idx="3">
                  <c:v>6.0</c:v>
                </c:pt>
                <c:pt idx="4">
                  <c:v>5.0</c:v>
                </c:pt>
                <c:pt idx="5">
                  <c:v>4.0</c:v>
                </c:pt>
                <c:pt idx="6">
                  <c:v>3.0</c:v>
                </c:pt>
                <c:pt idx="7">
                  <c:v>2.0</c:v>
                </c:pt>
                <c:pt idx="8">
                  <c:v>0.0</c:v>
                </c:pt>
                <c:pt idx="9">
                  <c:v>-4.0</c:v>
                </c:pt>
                <c:pt idx="10">
                  <c:v>-6.5</c:v>
                </c:pt>
                <c:pt idx="11">
                  <c:v>-6.6</c:v>
                </c:pt>
                <c:pt idx="12">
                  <c:v>-4.0</c:v>
                </c:pt>
                <c:pt idx="13">
                  <c:v>-2.0</c:v>
                </c:pt>
                <c:pt idx="14">
                  <c:v>0.0</c:v>
                </c:pt>
                <c:pt idx="15">
                  <c:v>2.0</c:v>
                </c:pt>
                <c:pt idx="16">
                  <c:v>3.0</c:v>
                </c:pt>
                <c:pt idx="17">
                  <c:v>4.0</c:v>
                </c:pt>
                <c:pt idx="18">
                  <c:v>4.3</c:v>
                </c:pt>
                <c:pt idx="19">
                  <c:v>4.6</c:v>
                </c:pt>
                <c:pt idx="20">
                  <c:v>5.0</c:v>
                </c:pt>
                <c:pt idx="21">
                  <c:v>5.3</c:v>
                </c:pt>
                <c:pt idx="22">
                  <c:v>5.5</c:v>
                </c:pt>
                <c:pt idx="23">
                  <c:v>6.0</c:v>
                </c:pt>
                <c:pt idx="24">
                  <c:v>6.5</c:v>
                </c:pt>
                <c:pt idx="25">
                  <c:v>7.9</c:v>
                </c:pt>
                <c:pt idx="26">
                  <c:v>7.5</c:v>
                </c:pt>
                <c:pt idx="27">
                  <c:v>7.6</c:v>
                </c:pt>
                <c:pt idx="28">
                  <c:v>7.4</c:v>
                </c:pt>
                <c:pt idx="29">
                  <c:v>7.0</c:v>
                </c:pt>
                <c:pt idx="30">
                  <c:v>6.7</c:v>
                </c:pt>
                <c:pt idx="31">
                  <c:v>6.8</c:v>
                </c:pt>
                <c:pt idx="32">
                  <c:v>6.0</c:v>
                </c:pt>
                <c:pt idx="33">
                  <c:v>6.2</c:v>
                </c:pt>
                <c:pt idx="34">
                  <c:v>5.5</c:v>
                </c:pt>
                <c:pt idx="35">
                  <c:v>5.0</c:v>
                </c:pt>
                <c:pt idx="36">
                  <c:v>3.0</c:v>
                </c:pt>
                <c:pt idx="37">
                  <c:v>2.0</c:v>
                </c:pt>
                <c:pt idx="38">
                  <c:v>-1.5</c:v>
                </c:pt>
                <c:pt idx="39">
                  <c:v>-2.0</c:v>
                </c:pt>
              </c:numCache>
            </c:numRef>
          </c:val>
          <c:smooth val="0"/>
        </c:ser>
        <c:ser>
          <c:idx val="3"/>
          <c:order val="3"/>
          <c:tx>
            <c:v>San Antonio</c:v>
          </c:tx>
          <c:marker>
            <c:symbol val="none"/>
          </c:marker>
          <c:val>
            <c:numRef>
              <c:f>Austin!$U$50:$BH$50</c:f>
              <c:numCache>
                <c:formatCode>General</c:formatCode>
                <c:ptCount val="40"/>
                <c:pt idx="0">
                  <c:v>6.2</c:v>
                </c:pt>
                <c:pt idx="1">
                  <c:v>6.0</c:v>
                </c:pt>
                <c:pt idx="2">
                  <c:v>4.9</c:v>
                </c:pt>
                <c:pt idx="3">
                  <c:v>3.9</c:v>
                </c:pt>
                <c:pt idx="4">
                  <c:v>3.1</c:v>
                </c:pt>
                <c:pt idx="5">
                  <c:v>2.6</c:v>
                </c:pt>
                <c:pt idx="6">
                  <c:v>2.4</c:v>
                </c:pt>
                <c:pt idx="7">
                  <c:v>0.0</c:v>
                </c:pt>
                <c:pt idx="8">
                  <c:v>-2.2</c:v>
                </c:pt>
                <c:pt idx="9">
                  <c:v>-3.2</c:v>
                </c:pt>
                <c:pt idx="10">
                  <c:v>-3.4</c:v>
                </c:pt>
                <c:pt idx="11">
                  <c:v>-2.6</c:v>
                </c:pt>
                <c:pt idx="12">
                  <c:v>-1.7</c:v>
                </c:pt>
                <c:pt idx="13">
                  <c:v>-1.0</c:v>
                </c:pt>
                <c:pt idx="14">
                  <c:v>-0.5</c:v>
                </c:pt>
                <c:pt idx="15">
                  <c:v>0.0</c:v>
                </c:pt>
                <c:pt idx="16">
                  <c:v>0.0</c:v>
                </c:pt>
                <c:pt idx="17">
                  <c:v>3.5</c:v>
                </c:pt>
                <c:pt idx="18">
                  <c:v>4.0</c:v>
                </c:pt>
                <c:pt idx="19">
                  <c:v>4.0</c:v>
                </c:pt>
                <c:pt idx="20">
                  <c:v>3.6</c:v>
                </c:pt>
                <c:pt idx="21">
                  <c:v>3.7</c:v>
                </c:pt>
                <c:pt idx="22">
                  <c:v>4.0</c:v>
                </c:pt>
                <c:pt idx="23">
                  <c:v>4.5</c:v>
                </c:pt>
                <c:pt idx="24">
                  <c:v>5.0</c:v>
                </c:pt>
                <c:pt idx="25">
                  <c:v>5.7</c:v>
                </c:pt>
                <c:pt idx="26">
                  <c:v>5.7</c:v>
                </c:pt>
                <c:pt idx="27">
                  <c:v>5.6</c:v>
                </c:pt>
                <c:pt idx="28">
                  <c:v>5.5</c:v>
                </c:pt>
                <c:pt idx="29">
                  <c:v>5.6</c:v>
                </c:pt>
                <c:pt idx="30">
                  <c:v>5.8</c:v>
                </c:pt>
                <c:pt idx="31">
                  <c:v>6.0</c:v>
                </c:pt>
                <c:pt idx="32">
                  <c:v>6.3</c:v>
                </c:pt>
                <c:pt idx="33">
                  <c:v>6.5</c:v>
                </c:pt>
                <c:pt idx="34">
                  <c:v>6.3</c:v>
                </c:pt>
                <c:pt idx="35">
                  <c:v>6.0</c:v>
                </c:pt>
                <c:pt idx="36">
                  <c:v>5.0</c:v>
                </c:pt>
                <c:pt idx="37">
                  <c:v>4.8</c:v>
                </c:pt>
                <c:pt idx="38">
                  <c:v>4.6</c:v>
                </c:pt>
                <c:pt idx="39">
                  <c:v>4.4</c:v>
                </c:pt>
              </c:numCache>
            </c:numRef>
          </c:val>
          <c:smooth val="0"/>
        </c:ser>
        <c:dLbls>
          <c:showLegendKey val="0"/>
          <c:showVal val="0"/>
          <c:showCatName val="0"/>
          <c:showSerName val="0"/>
          <c:showPercent val="0"/>
          <c:showBubbleSize val="0"/>
        </c:dLbls>
        <c:marker val="1"/>
        <c:smooth val="0"/>
        <c:axId val="-2139980088"/>
        <c:axId val="-2140006632"/>
      </c:lineChart>
      <c:dateAx>
        <c:axId val="-2139980088"/>
        <c:scaling>
          <c:orientation val="minMax"/>
        </c:scaling>
        <c:delete val="0"/>
        <c:axPos val="b"/>
        <c:numFmt formatCode="[$-409]mmm\-yy;@" sourceLinked="1"/>
        <c:majorTickMark val="out"/>
        <c:minorTickMark val="none"/>
        <c:tickLblPos val="nextTo"/>
        <c:txPr>
          <a:bodyPr/>
          <a:lstStyle/>
          <a:p>
            <a:pPr>
              <a:defRPr sz="1400" b="1" i="0"/>
            </a:pPr>
            <a:endParaRPr lang="en-US"/>
          </a:p>
        </c:txPr>
        <c:crossAx val="-2140006632"/>
        <c:crosses val="autoZero"/>
        <c:auto val="1"/>
        <c:lblOffset val="100"/>
        <c:baseTimeUnit val="months"/>
      </c:dateAx>
      <c:valAx>
        <c:axId val="-2140006632"/>
        <c:scaling>
          <c:orientation val="minMax"/>
          <c:max val="14.0"/>
          <c:min val="-10.0"/>
        </c:scaling>
        <c:delete val="0"/>
        <c:axPos val="l"/>
        <c:majorGridlines>
          <c:spPr>
            <a:ln>
              <a:prstDash val="sysDash"/>
            </a:ln>
          </c:spPr>
        </c:majorGridlines>
        <c:numFmt formatCode="General" sourceLinked="1"/>
        <c:majorTickMark val="out"/>
        <c:minorTickMark val="none"/>
        <c:tickLblPos val="nextTo"/>
        <c:spPr>
          <a:ln>
            <a:solidFill>
              <a:schemeClr val="bg1"/>
            </a:solidFill>
            <a:prstDash val="dash"/>
          </a:ln>
        </c:spPr>
        <c:txPr>
          <a:bodyPr/>
          <a:lstStyle/>
          <a:p>
            <a:pPr>
              <a:defRPr sz="1400" b="1" i="0"/>
            </a:pPr>
            <a:endParaRPr lang="en-US"/>
          </a:p>
        </c:txPr>
        <c:crossAx val="-2139980088"/>
        <c:crosses val="autoZero"/>
        <c:crossBetween val="between"/>
        <c:majorUnit val="2.0"/>
      </c:valAx>
    </c:plotArea>
    <c:plotVisOnly val="1"/>
    <c:dispBlanksAs val="gap"/>
    <c:showDLblsOverMax val="0"/>
  </c:chart>
  <c:spPr>
    <a:ln>
      <a:noFill/>
    </a:ln>
  </c:spPr>
  <c:printSettings>
    <c:headerFooter/>
    <c:pageMargins b="1.0" l="0.75" r="0.75" t="1.0" header="0.5" footer="0.5"/>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v>US</c:v>
          </c:tx>
          <c:spPr>
            <a:ln>
              <a:solidFill>
                <a:schemeClr val="tx1"/>
              </a:solidFill>
            </a:ln>
          </c:spPr>
          <c:marker>
            <c:symbol val="none"/>
          </c:marker>
          <c:cat>
            <c:numRef>
              <c:f>Austin!$U$70:$EG$70</c:f>
              <c:numCache>
                <c:formatCode>[$-409]mmm\-yy;@</c:formatCode>
                <c:ptCount val="117"/>
                <c:pt idx="0">
                  <c:v>39097.0</c:v>
                </c:pt>
                <c:pt idx="1">
                  <c:v>39127.466667</c:v>
                </c:pt>
                <c:pt idx="2">
                  <c:v>39157.933334</c:v>
                </c:pt>
                <c:pt idx="3">
                  <c:v>39188.400001</c:v>
                </c:pt>
                <c:pt idx="4">
                  <c:v>39218.866668</c:v>
                </c:pt>
                <c:pt idx="5">
                  <c:v>39249.333335</c:v>
                </c:pt>
                <c:pt idx="6">
                  <c:v>39279.800002</c:v>
                </c:pt>
                <c:pt idx="7">
                  <c:v>39310.266669</c:v>
                </c:pt>
                <c:pt idx="8">
                  <c:v>39340.733336</c:v>
                </c:pt>
                <c:pt idx="9">
                  <c:v>39371.20000300001</c:v>
                </c:pt>
                <c:pt idx="10">
                  <c:v>39401.66667000001</c:v>
                </c:pt>
                <c:pt idx="11">
                  <c:v>39432.13333700001</c:v>
                </c:pt>
                <c:pt idx="12">
                  <c:v>39462.60000400001</c:v>
                </c:pt>
                <c:pt idx="13">
                  <c:v>39493.06667100001</c:v>
                </c:pt>
                <c:pt idx="14">
                  <c:v>39523.53333800001</c:v>
                </c:pt>
                <c:pt idx="15">
                  <c:v>39554.00000500001</c:v>
                </c:pt>
                <c:pt idx="16">
                  <c:v>39584.46667200001</c:v>
                </c:pt>
                <c:pt idx="17">
                  <c:v>39614.93333900001</c:v>
                </c:pt>
                <c:pt idx="18">
                  <c:v>39645.40000600001</c:v>
                </c:pt>
                <c:pt idx="19">
                  <c:v>39675.86667300001</c:v>
                </c:pt>
                <c:pt idx="20">
                  <c:v>39706.33334000001</c:v>
                </c:pt>
                <c:pt idx="21">
                  <c:v>39736.80000700001</c:v>
                </c:pt>
                <c:pt idx="22">
                  <c:v>39767.26667400001</c:v>
                </c:pt>
                <c:pt idx="23">
                  <c:v>39797.73334100001</c:v>
                </c:pt>
                <c:pt idx="24">
                  <c:v>39828.20000800001</c:v>
                </c:pt>
                <c:pt idx="25">
                  <c:v>39858.66667500001</c:v>
                </c:pt>
                <c:pt idx="26">
                  <c:v>39889.13334200002</c:v>
                </c:pt>
                <c:pt idx="27">
                  <c:v>39919.60000900002</c:v>
                </c:pt>
                <c:pt idx="28">
                  <c:v>39950.06667600002</c:v>
                </c:pt>
                <c:pt idx="29">
                  <c:v>39980.53334300002</c:v>
                </c:pt>
                <c:pt idx="30">
                  <c:v>40011.00001000002</c:v>
                </c:pt>
                <c:pt idx="31">
                  <c:v>40041.46667700002</c:v>
                </c:pt>
                <c:pt idx="32">
                  <c:v>40071.93334400002</c:v>
                </c:pt>
                <c:pt idx="33">
                  <c:v>40102.40001100002</c:v>
                </c:pt>
                <c:pt idx="34">
                  <c:v>40132.86667800002</c:v>
                </c:pt>
                <c:pt idx="35">
                  <c:v>40163.33334500002</c:v>
                </c:pt>
                <c:pt idx="36">
                  <c:v>40193.80001200002</c:v>
                </c:pt>
                <c:pt idx="37">
                  <c:v>40224.26667900002</c:v>
                </c:pt>
                <c:pt idx="38">
                  <c:v>40254.73334600002</c:v>
                </c:pt>
                <c:pt idx="39">
                  <c:v>40285.20001300002</c:v>
                </c:pt>
                <c:pt idx="40">
                  <c:v>40315.66668000002</c:v>
                </c:pt>
                <c:pt idx="41">
                  <c:v>40346.13334700002</c:v>
                </c:pt>
                <c:pt idx="42">
                  <c:v>40376.60001400002</c:v>
                </c:pt>
                <c:pt idx="43">
                  <c:v>40407.06668100003</c:v>
                </c:pt>
                <c:pt idx="44">
                  <c:v>40437.53334800003</c:v>
                </c:pt>
                <c:pt idx="45">
                  <c:v>40468.00001500002</c:v>
                </c:pt>
                <c:pt idx="46">
                  <c:v>40498.46668200003</c:v>
                </c:pt>
                <c:pt idx="47">
                  <c:v>40528.93334900003</c:v>
                </c:pt>
                <c:pt idx="48">
                  <c:v>40559.40001600002</c:v>
                </c:pt>
                <c:pt idx="49">
                  <c:v>40589.86668300003</c:v>
                </c:pt>
                <c:pt idx="50">
                  <c:v>40620.33335000003</c:v>
                </c:pt>
                <c:pt idx="51">
                  <c:v>40650.80001700003</c:v>
                </c:pt>
                <c:pt idx="52">
                  <c:v>40681.26668400003</c:v>
                </c:pt>
                <c:pt idx="53">
                  <c:v>40711.73335100003</c:v>
                </c:pt>
                <c:pt idx="54">
                  <c:v>40742.20001800003</c:v>
                </c:pt>
                <c:pt idx="55">
                  <c:v>40772.66668500003</c:v>
                </c:pt>
                <c:pt idx="56">
                  <c:v>40803.13335200003</c:v>
                </c:pt>
                <c:pt idx="57">
                  <c:v>40833.60001900003</c:v>
                </c:pt>
                <c:pt idx="58">
                  <c:v>40864.06668600003</c:v>
                </c:pt>
                <c:pt idx="59">
                  <c:v>40894.53335300004</c:v>
                </c:pt>
                <c:pt idx="60">
                  <c:v>40925.00002000004</c:v>
                </c:pt>
                <c:pt idx="61">
                  <c:v>40955.46668700004</c:v>
                </c:pt>
                <c:pt idx="62">
                  <c:v>40985.93335400004</c:v>
                </c:pt>
                <c:pt idx="63">
                  <c:v>41016.40002100004</c:v>
                </c:pt>
                <c:pt idx="64">
                  <c:v>41046.86668800004</c:v>
                </c:pt>
                <c:pt idx="65">
                  <c:v>41077.33335500004</c:v>
                </c:pt>
                <c:pt idx="66">
                  <c:v>41107.80002200004</c:v>
                </c:pt>
                <c:pt idx="67">
                  <c:v>41138.26668900004</c:v>
                </c:pt>
                <c:pt idx="68">
                  <c:v>41168.73335600004</c:v>
                </c:pt>
                <c:pt idx="69">
                  <c:v>41199.20002300004</c:v>
                </c:pt>
                <c:pt idx="70">
                  <c:v>41229.66669000004</c:v>
                </c:pt>
                <c:pt idx="71">
                  <c:v>41260.13335700004</c:v>
                </c:pt>
                <c:pt idx="72">
                  <c:v>41290.60002400004</c:v>
                </c:pt>
                <c:pt idx="73">
                  <c:v>41321.06669100004</c:v>
                </c:pt>
                <c:pt idx="74">
                  <c:v>41351.53335800004</c:v>
                </c:pt>
                <c:pt idx="75">
                  <c:v>41382.00002500004</c:v>
                </c:pt>
                <c:pt idx="76">
                  <c:v>41412.46669200005</c:v>
                </c:pt>
                <c:pt idx="77">
                  <c:v>41442.93335900005</c:v>
                </c:pt>
                <c:pt idx="78">
                  <c:v>41473.40002600005</c:v>
                </c:pt>
                <c:pt idx="79">
                  <c:v>41503.86669300005</c:v>
                </c:pt>
                <c:pt idx="80">
                  <c:v>41534.33336000005</c:v>
                </c:pt>
                <c:pt idx="81">
                  <c:v>41564.80002700005</c:v>
                </c:pt>
                <c:pt idx="82">
                  <c:v>41595.26669400005</c:v>
                </c:pt>
                <c:pt idx="83">
                  <c:v>41625.73336100005</c:v>
                </c:pt>
                <c:pt idx="84">
                  <c:v>41656.20002800005</c:v>
                </c:pt>
                <c:pt idx="85">
                  <c:v>41686.66669500005</c:v>
                </c:pt>
                <c:pt idx="86">
                  <c:v>41717.13336200005</c:v>
                </c:pt>
                <c:pt idx="87">
                  <c:v>41747.60002900005</c:v>
                </c:pt>
                <c:pt idx="88">
                  <c:v>41778.06669600005</c:v>
                </c:pt>
                <c:pt idx="89">
                  <c:v>41808.53336300005</c:v>
                </c:pt>
                <c:pt idx="90">
                  <c:v>41839.00003000005</c:v>
                </c:pt>
                <c:pt idx="91">
                  <c:v>41869.46669700005</c:v>
                </c:pt>
                <c:pt idx="92">
                  <c:v>41899.93336400006</c:v>
                </c:pt>
                <c:pt idx="93">
                  <c:v>41930.40003100005</c:v>
                </c:pt>
                <c:pt idx="94">
                  <c:v>41960.86669800005</c:v>
                </c:pt>
                <c:pt idx="95">
                  <c:v>41991.33336500006</c:v>
                </c:pt>
                <c:pt idx="96">
                  <c:v>42021.80003200005</c:v>
                </c:pt>
                <c:pt idx="97">
                  <c:v>42052.26669900006</c:v>
                </c:pt>
                <c:pt idx="98">
                  <c:v>42082.73336600006</c:v>
                </c:pt>
                <c:pt idx="99">
                  <c:v>42113.20003300006</c:v>
                </c:pt>
                <c:pt idx="100">
                  <c:v>42143.66670000006</c:v>
                </c:pt>
                <c:pt idx="101">
                  <c:v>42174.13336700006</c:v>
                </c:pt>
                <c:pt idx="102">
                  <c:v>42204.60003400006</c:v>
                </c:pt>
                <c:pt idx="103">
                  <c:v>42235.06670100006</c:v>
                </c:pt>
                <c:pt idx="104">
                  <c:v>42265.53336800006</c:v>
                </c:pt>
                <c:pt idx="105">
                  <c:v>42296.00003500006</c:v>
                </c:pt>
                <c:pt idx="106">
                  <c:v>42326.46670200006</c:v>
                </c:pt>
                <c:pt idx="107">
                  <c:v>42356.93336900006</c:v>
                </c:pt>
                <c:pt idx="108">
                  <c:v>42387.40003600006</c:v>
                </c:pt>
                <c:pt idx="109">
                  <c:v>42417.86670300007</c:v>
                </c:pt>
                <c:pt idx="110">
                  <c:v>42448.33337000007</c:v>
                </c:pt>
                <c:pt idx="111">
                  <c:v>42478.80003700006</c:v>
                </c:pt>
                <c:pt idx="112">
                  <c:v>42509.26670400007</c:v>
                </c:pt>
                <c:pt idx="113">
                  <c:v>42539.73337100007</c:v>
                </c:pt>
                <c:pt idx="114">
                  <c:v>42570.20003800007</c:v>
                </c:pt>
                <c:pt idx="115">
                  <c:v>42600.66670500007</c:v>
                </c:pt>
                <c:pt idx="116">
                  <c:v>42631.13337200007</c:v>
                </c:pt>
              </c:numCache>
            </c:numRef>
          </c:cat>
          <c:val>
            <c:numRef>
              <c:f>Austin!$U$71:$EG$71</c:f>
              <c:numCache>
                <c:formatCode>0.0%</c:formatCode>
                <c:ptCount val="117"/>
                <c:pt idx="0">
                  <c:v>0.046</c:v>
                </c:pt>
                <c:pt idx="1">
                  <c:v>0.045</c:v>
                </c:pt>
                <c:pt idx="2">
                  <c:v>0.044</c:v>
                </c:pt>
                <c:pt idx="3">
                  <c:v>0.045</c:v>
                </c:pt>
                <c:pt idx="4">
                  <c:v>0.044</c:v>
                </c:pt>
                <c:pt idx="5">
                  <c:v>0.046</c:v>
                </c:pt>
                <c:pt idx="6">
                  <c:v>0.047</c:v>
                </c:pt>
                <c:pt idx="7">
                  <c:v>0.046</c:v>
                </c:pt>
                <c:pt idx="8">
                  <c:v>0.047</c:v>
                </c:pt>
                <c:pt idx="9">
                  <c:v>0.047</c:v>
                </c:pt>
                <c:pt idx="10">
                  <c:v>0.047</c:v>
                </c:pt>
                <c:pt idx="11">
                  <c:v>0.05</c:v>
                </c:pt>
                <c:pt idx="12">
                  <c:v>0.05</c:v>
                </c:pt>
                <c:pt idx="13">
                  <c:v>0.049</c:v>
                </c:pt>
                <c:pt idx="14">
                  <c:v>0.051</c:v>
                </c:pt>
                <c:pt idx="15">
                  <c:v>0.05</c:v>
                </c:pt>
                <c:pt idx="16">
                  <c:v>0.054</c:v>
                </c:pt>
                <c:pt idx="17">
                  <c:v>0.056</c:v>
                </c:pt>
                <c:pt idx="18">
                  <c:v>0.058</c:v>
                </c:pt>
                <c:pt idx="19">
                  <c:v>0.061</c:v>
                </c:pt>
                <c:pt idx="20">
                  <c:v>0.061</c:v>
                </c:pt>
                <c:pt idx="21">
                  <c:v>0.065</c:v>
                </c:pt>
                <c:pt idx="22">
                  <c:v>0.068</c:v>
                </c:pt>
                <c:pt idx="23">
                  <c:v>0.073</c:v>
                </c:pt>
                <c:pt idx="24">
                  <c:v>0.078</c:v>
                </c:pt>
                <c:pt idx="25">
                  <c:v>0.083</c:v>
                </c:pt>
                <c:pt idx="26">
                  <c:v>0.087</c:v>
                </c:pt>
                <c:pt idx="27">
                  <c:v>0.09</c:v>
                </c:pt>
                <c:pt idx="28">
                  <c:v>0.094</c:v>
                </c:pt>
                <c:pt idx="29">
                  <c:v>0.095</c:v>
                </c:pt>
                <c:pt idx="30">
                  <c:v>0.095</c:v>
                </c:pt>
                <c:pt idx="31">
                  <c:v>0.096</c:v>
                </c:pt>
                <c:pt idx="32">
                  <c:v>0.098</c:v>
                </c:pt>
                <c:pt idx="33">
                  <c:v>0.1</c:v>
                </c:pt>
                <c:pt idx="34">
                  <c:v>0.099</c:v>
                </c:pt>
                <c:pt idx="35">
                  <c:v>0.099</c:v>
                </c:pt>
                <c:pt idx="36">
                  <c:v>0.098</c:v>
                </c:pt>
                <c:pt idx="37">
                  <c:v>0.098</c:v>
                </c:pt>
                <c:pt idx="38">
                  <c:v>0.099</c:v>
                </c:pt>
                <c:pt idx="39">
                  <c:v>0.099</c:v>
                </c:pt>
                <c:pt idx="40">
                  <c:v>0.096</c:v>
                </c:pt>
                <c:pt idx="41">
                  <c:v>0.094</c:v>
                </c:pt>
                <c:pt idx="42">
                  <c:v>0.094</c:v>
                </c:pt>
                <c:pt idx="43">
                  <c:v>0.095</c:v>
                </c:pt>
                <c:pt idx="44">
                  <c:v>0.095</c:v>
                </c:pt>
                <c:pt idx="45">
                  <c:v>0.094</c:v>
                </c:pt>
                <c:pt idx="46">
                  <c:v>0.098</c:v>
                </c:pt>
                <c:pt idx="47">
                  <c:v>0.093</c:v>
                </c:pt>
                <c:pt idx="48">
                  <c:v>0.091</c:v>
                </c:pt>
                <c:pt idx="49">
                  <c:v>0.09</c:v>
                </c:pt>
                <c:pt idx="50">
                  <c:v>0.09</c:v>
                </c:pt>
                <c:pt idx="51">
                  <c:v>0.091</c:v>
                </c:pt>
                <c:pt idx="52">
                  <c:v>0.09</c:v>
                </c:pt>
                <c:pt idx="53">
                  <c:v>0.091</c:v>
                </c:pt>
                <c:pt idx="54">
                  <c:v>0.09</c:v>
                </c:pt>
                <c:pt idx="55">
                  <c:v>0.09</c:v>
                </c:pt>
                <c:pt idx="56">
                  <c:v>0.09</c:v>
                </c:pt>
                <c:pt idx="57">
                  <c:v>0.088</c:v>
                </c:pt>
                <c:pt idx="58">
                  <c:v>0.086</c:v>
                </c:pt>
                <c:pt idx="59">
                  <c:v>0.085</c:v>
                </c:pt>
                <c:pt idx="60">
                  <c:v>0.083</c:v>
                </c:pt>
                <c:pt idx="61">
                  <c:v>0.083</c:v>
                </c:pt>
                <c:pt idx="62">
                  <c:v>0.082</c:v>
                </c:pt>
                <c:pt idx="63">
                  <c:v>0.082</c:v>
                </c:pt>
                <c:pt idx="64">
                  <c:v>0.082</c:v>
                </c:pt>
                <c:pt idx="65">
                  <c:v>0.082</c:v>
                </c:pt>
                <c:pt idx="66">
                  <c:v>0.082</c:v>
                </c:pt>
                <c:pt idx="67">
                  <c:v>0.081</c:v>
                </c:pt>
                <c:pt idx="68">
                  <c:v>0.078</c:v>
                </c:pt>
                <c:pt idx="69">
                  <c:v>0.078</c:v>
                </c:pt>
                <c:pt idx="70">
                  <c:v>0.077</c:v>
                </c:pt>
                <c:pt idx="71">
                  <c:v>0.079</c:v>
                </c:pt>
                <c:pt idx="72">
                  <c:v>0.08</c:v>
                </c:pt>
                <c:pt idx="73">
                  <c:v>0.077</c:v>
                </c:pt>
                <c:pt idx="74">
                  <c:v>0.075</c:v>
                </c:pt>
                <c:pt idx="75">
                  <c:v>0.076</c:v>
                </c:pt>
                <c:pt idx="76">
                  <c:v>0.075</c:v>
                </c:pt>
                <c:pt idx="77">
                  <c:v>0.075</c:v>
                </c:pt>
                <c:pt idx="78">
                  <c:v>0.073</c:v>
                </c:pt>
                <c:pt idx="79">
                  <c:v>0.073</c:v>
                </c:pt>
                <c:pt idx="80">
                  <c:v>0.073</c:v>
                </c:pt>
                <c:pt idx="81">
                  <c:v>0.072</c:v>
                </c:pt>
                <c:pt idx="82">
                  <c:v>0.069</c:v>
                </c:pt>
                <c:pt idx="83">
                  <c:v>0.067</c:v>
                </c:pt>
                <c:pt idx="84">
                  <c:v>0.066</c:v>
                </c:pt>
                <c:pt idx="85">
                  <c:v>0.067</c:v>
                </c:pt>
                <c:pt idx="86">
                  <c:v>0.067</c:v>
                </c:pt>
                <c:pt idx="87">
                  <c:v>0.062</c:v>
                </c:pt>
                <c:pt idx="88">
                  <c:v>0.062</c:v>
                </c:pt>
                <c:pt idx="89">
                  <c:v>0.061</c:v>
                </c:pt>
                <c:pt idx="90">
                  <c:v>0.062</c:v>
                </c:pt>
                <c:pt idx="91">
                  <c:v>0.062</c:v>
                </c:pt>
                <c:pt idx="92">
                  <c:v>0.06</c:v>
                </c:pt>
                <c:pt idx="93">
                  <c:v>0.057</c:v>
                </c:pt>
                <c:pt idx="94">
                  <c:v>0.058</c:v>
                </c:pt>
                <c:pt idx="95">
                  <c:v>0.056</c:v>
                </c:pt>
                <c:pt idx="96">
                  <c:v>0.057</c:v>
                </c:pt>
                <c:pt idx="97">
                  <c:v>0.055</c:v>
                </c:pt>
                <c:pt idx="98">
                  <c:v>0.055</c:v>
                </c:pt>
                <c:pt idx="99">
                  <c:v>0.054</c:v>
                </c:pt>
                <c:pt idx="100">
                  <c:v>0.055</c:v>
                </c:pt>
                <c:pt idx="101">
                  <c:v>0.053</c:v>
                </c:pt>
                <c:pt idx="102">
                  <c:v>0.053</c:v>
                </c:pt>
                <c:pt idx="103">
                  <c:v>0.051</c:v>
                </c:pt>
                <c:pt idx="104">
                  <c:v>0.051</c:v>
                </c:pt>
                <c:pt idx="105">
                  <c:v>0.05</c:v>
                </c:pt>
                <c:pt idx="106">
                  <c:v>0.05</c:v>
                </c:pt>
                <c:pt idx="107">
                  <c:v>0.05</c:v>
                </c:pt>
                <c:pt idx="108">
                  <c:v>0.049</c:v>
                </c:pt>
                <c:pt idx="109">
                  <c:v>0.049</c:v>
                </c:pt>
                <c:pt idx="110">
                  <c:v>0.05</c:v>
                </c:pt>
                <c:pt idx="111">
                  <c:v>0.05</c:v>
                </c:pt>
                <c:pt idx="112">
                  <c:v>0.047</c:v>
                </c:pt>
                <c:pt idx="113">
                  <c:v>0.049</c:v>
                </c:pt>
                <c:pt idx="114">
                  <c:v>0.049</c:v>
                </c:pt>
                <c:pt idx="115">
                  <c:v>0.049</c:v>
                </c:pt>
                <c:pt idx="116">
                  <c:v>0.05</c:v>
                </c:pt>
              </c:numCache>
            </c:numRef>
          </c:val>
          <c:smooth val="1"/>
        </c:ser>
        <c:ser>
          <c:idx val="1"/>
          <c:order val="1"/>
          <c:tx>
            <c:v>Texas</c:v>
          </c:tx>
          <c:marker>
            <c:symbol val="none"/>
          </c:marker>
          <c:val>
            <c:numRef>
              <c:f>Austin!$U$72:$EG$72</c:f>
              <c:numCache>
                <c:formatCode>0.0%</c:formatCode>
                <c:ptCount val="117"/>
                <c:pt idx="0">
                  <c:v>0.044</c:v>
                </c:pt>
                <c:pt idx="1">
                  <c:v>0.043</c:v>
                </c:pt>
                <c:pt idx="2">
                  <c:v>0.043</c:v>
                </c:pt>
                <c:pt idx="3">
                  <c:v>0.042</c:v>
                </c:pt>
                <c:pt idx="4">
                  <c:v>0.042</c:v>
                </c:pt>
                <c:pt idx="5">
                  <c:v>0.042</c:v>
                </c:pt>
                <c:pt idx="6">
                  <c:v>0.042</c:v>
                </c:pt>
                <c:pt idx="7">
                  <c:v>0.043</c:v>
                </c:pt>
                <c:pt idx="8">
                  <c:v>0.043</c:v>
                </c:pt>
                <c:pt idx="9">
                  <c:v>0.043</c:v>
                </c:pt>
                <c:pt idx="10">
                  <c:v>0.043</c:v>
                </c:pt>
                <c:pt idx="11">
                  <c:v>0.043</c:v>
                </c:pt>
                <c:pt idx="12">
                  <c:v>0.043</c:v>
                </c:pt>
                <c:pt idx="13">
                  <c:v>0.043</c:v>
                </c:pt>
                <c:pt idx="14">
                  <c:v>0.044</c:v>
                </c:pt>
                <c:pt idx="15">
                  <c:v>0.044</c:v>
                </c:pt>
                <c:pt idx="16">
                  <c:v>0.045</c:v>
                </c:pt>
                <c:pt idx="17">
                  <c:v>0.047</c:v>
                </c:pt>
                <c:pt idx="18">
                  <c:v>0.048</c:v>
                </c:pt>
                <c:pt idx="19">
                  <c:v>0.05</c:v>
                </c:pt>
                <c:pt idx="20">
                  <c:v>0.051</c:v>
                </c:pt>
                <c:pt idx="21">
                  <c:v>0.053</c:v>
                </c:pt>
                <c:pt idx="22">
                  <c:v>0.056</c:v>
                </c:pt>
                <c:pt idx="23">
                  <c:v>0.058</c:v>
                </c:pt>
                <c:pt idx="24">
                  <c:v>0.061</c:v>
                </c:pt>
                <c:pt idx="25">
                  <c:v>0.063</c:v>
                </c:pt>
                <c:pt idx="26">
                  <c:v>0.065</c:v>
                </c:pt>
                <c:pt idx="27">
                  <c:v>0.067</c:v>
                </c:pt>
                <c:pt idx="28">
                  <c:v>0.076</c:v>
                </c:pt>
                <c:pt idx="29">
                  <c:v>0.081</c:v>
                </c:pt>
                <c:pt idx="30">
                  <c:v>0.083</c:v>
                </c:pt>
                <c:pt idx="31">
                  <c:v>0.084</c:v>
                </c:pt>
                <c:pt idx="32">
                  <c:v>0.084</c:v>
                </c:pt>
                <c:pt idx="33">
                  <c:v>0.084</c:v>
                </c:pt>
                <c:pt idx="34">
                  <c:v>0.083</c:v>
                </c:pt>
                <c:pt idx="35">
                  <c:v>0.083</c:v>
                </c:pt>
                <c:pt idx="36">
                  <c:v>0.083</c:v>
                </c:pt>
                <c:pt idx="37">
                  <c:v>0.083</c:v>
                </c:pt>
                <c:pt idx="38">
                  <c:v>0.083</c:v>
                </c:pt>
                <c:pt idx="39">
                  <c:v>0.082</c:v>
                </c:pt>
                <c:pt idx="40">
                  <c:v>0.081</c:v>
                </c:pt>
                <c:pt idx="41">
                  <c:v>0.08</c:v>
                </c:pt>
                <c:pt idx="42">
                  <c:v>0.08</c:v>
                </c:pt>
                <c:pt idx="43">
                  <c:v>0.08</c:v>
                </c:pt>
                <c:pt idx="44">
                  <c:v>0.08</c:v>
                </c:pt>
                <c:pt idx="45">
                  <c:v>0.08</c:v>
                </c:pt>
                <c:pt idx="46">
                  <c:v>0.08</c:v>
                </c:pt>
                <c:pt idx="47">
                  <c:v>0.08</c:v>
                </c:pt>
                <c:pt idx="48">
                  <c:v>0.08</c:v>
                </c:pt>
                <c:pt idx="49">
                  <c:v>0.079</c:v>
                </c:pt>
                <c:pt idx="50">
                  <c:v>0.078</c:v>
                </c:pt>
                <c:pt idx="51">
                  <c:v>0.078</c:v>
                </c:pt>
                <c:pt idx="52">
                  <c:v>0.078</c:v>
                </c:pt>
                <c:pt idx="53">
                  <c:v>0.078</c:v>
                </c:pt>
                <c:pt idx="54">
                  <c:v>0.078</c:v>
                </c:pt>
                <c:pt idx="55">
                  <c:v>0.077</c:v>
                </c:pt>
                <c:pt idx="56">
                  <c:v>0.076</c:v>
                </c:pt>
                <c:pt idx="57">
                  <c:v>0.075</c:v>
                </c:pt>
                <c:pt idx="58">
                  <c:v>0.073</c:v>
                </c:pt>
                <c:pt idx="59">
                  <c:v>0.072</c:v>
                </c:pt>
                <c:pt idx="60">
                  <c:v>0.071</c:v>
                </c:pt>
                <c:pt idx="61">
                  <c:v>0.069</c:v>
                </c:pt>
                <c:pt idx="62">
                  <c:v>0.069</c:v>
                </c:pt>
                <c:pt idx="63">
                  <c:v>0.068</c:v>
                </c:pt>
                <c:pt idx="64">
                  <c:v>0.068</c:v>
                </c:pt>
                <c:pt idx="65">
                  <c:v>0.067</c:v>
                </c:pt>
                <c:pt idx="66">
                  <c:v>0.066</c:v>
                </c:pt>
                <c:pt idx="67">
                  <c:v>0.065</c:v>
                </c:pt>
                <c:pt idx="68">
                  <c:v>0.065</c:v>
                </c:pt>
                <c:pt idx="69">
                  <c:v>0.064</c:v>
                </c:pt>
                <c:pt idx="70">
                  <c:v>0.064</c:v>
                </c:pt>
                <c:pt idx="71">
                  <c:v>0.064</c:v>
                </c:pt>
                <c:pt idx="72">
                  <c:v>0.064</c:v>
                </c:pt>
                <c:pt idx="73">
                  <c:v>0.064</c:v>
                </c:pt>
                <c:pt idx="74">
                  <c:v>0.064</c:v>
                </c:pt>
                <c:pt idx="75">
                  <c:v>0.063</c:v>
                </c:pt>
                <c:pt idx="76">
                  <c:v>0.062</c:v>
                </c:pt>
                <c:pt idx="77">
                  <c:v>0.061</c:v>
                </c:pt>
                <c:pt idx="78">
                  <c:v>0.061</c:v>
                </c:pt>
                <c:pt idx="79">
                  <c:v>0.06</c:v>
                </c:pt>
                <c:pt idx="80">
                  <c:v>0.059</c:v>
                </c:pt>
                <c:pt idx="81">
                  <c:v>0.059</c:v>
                </c:pt>
                <c:pt idx="82">
                  <c:v>0.058</c:v>
                </c:pt>
                <c:pt idx="83">
                  <c:v>0.057</c:v>
                </c:pt>
                <c:pt idx="84">
                  <c:v>0.056</c:v>
                </c:pt>
                <c:pt idx="85">
                  <c:v>0.055</c:v>
                </c:pt>
                <c:pt idx="86">
                  <c:v>0.054</c:v>
                </c:pt>
                <c:pt idx="87">
                  <c:v>0.053</c:v>
                </c:pt>
                <c:pt idx="88">
                  <c:v>0.052</c:v>
                </c:pt>
                <c:pt idx="89">
                  <c:v>0.051</c:v>
                </c:pt>
                <c:pt idx="90">
                  <c:v>0.05</c:v>
                </c:pt>
                <c:pt idx="91">
                  <c:v>0.049</c:v>
                </c:pt>
                <c:pt idx="92">
                  <c:v>0.048</c:v>
                </c:pt>
                <c:pt idx="93">
                  <c:v>0.047</c:v>
                </c:pt>
                <c:pt idx="94">
                  <c:v>0.046</c:v>
                </c:pt>
                <c:pt idx="95">
                  <c:v>0.045</c:v>
                </c:pt>
                <c:pt idx="96">
                  <c:v>0.044</c:v>
                </c:pt>
                <c:pt idx="97">
                  <c:v>0.044</c:v>
                </c:pt>
                <c:pt idx="98">
                  <c:v>0.044</c:v>
                </c:pt>
                <c:pt idx="99">
                  <c:v>0.044</c:v>
                </c:pt>
                <c:pt idx="100">
                  <c:v>0.044</c:v>
                </c:pt>
                <c:pt idx="101">
                  <c:v>0.044</c:v>
                </c:pt>
                <c:pt idx="102">
                  <c:v>0.044</c:v>
                </c:pt>
                <c:pt idx="103">
                  <c:v>0.044</c:v>
                </c:pt>
                <c:pt idx="104">
                  <c:v>0.045</c:v>
                </c:pt>
                <c:pt idx="105">
                  <c:v>0.046</c:v>
                </c:pt>
                <c:pt idx="106">
                  <c:v>0.046</c:v>
                </c:pt>
                <c:pt idx="107">
                  <c:v>0.045</c:v>
                </c:pt>
                <c:pt idx="108">
                  <c:v>0.043</c:v>
                </c:pt>
                <c:pt idx="109">
                  <c:v>0.043</c:v>
                </c:pt>
                <c:pt idx="110">
                  <c:v>0.043</c:v>
                </c:pt>
                <c:pt idx="111">
                  <c:v>0.044</c:v>
                </c:pt>
                <c:pt idx="112">
                  <c:v>0.044</c:v>
                </c:pt>
                <c:pt idx="113">
                  <c:v>0.045</c:v>
                </c:pt>
                <c:pt idx="114">
                  <c:v>0.046</c:v>
                </c:pt>
                <c:pt idx="115">
                  <c:v>0.045</c:v>
                </c:pt>
                <c:pt idx="116">
                  <c:v>0.045</c:v>
                </c:pt>
              </c:numCache>
            </c:numRef>
          </c:val>
          <c:smooth val="1"/>
        </c:ser>
        <c:ser>
          <c:idx val="2"/>
          <c:order val="2"/>
          <c:tx>
            <c:v>Austin</c:v>
          </c:tx>
          <c:spPr>
            <a:ln>
              <a:solidFill>
                <a:schemeClr val="accent1"/>
              </a:solidFill>
            </a:ln>
          </c:spPr>
          <c:marker>
            <c:symbol val="none"/>
          </c:marker>
          <c:val>
            <c:numRef>
              <c:f>Austin!$U$73:$EG$73</c:f>
              <c:numCache>
                <c:formatCode>0.0%</c:formatCode>
                <c:ptCount val="117"/>
                <c:pt idx="0">
                  <c:v>0.039</c:v>
                </c:pt>
                <c:pt idx="1">
                  <c:v>0.037</c:v>
                </c:pt>
                <c:pt idx="2">
                  <c:v>0.034</c:v>
                </c:pt>
                <c:pt idx="3">
                  <c:v>0.033</c:v>
                </c:pt>
                <c:pt idx="4">
                  <c:v>0.033</c:v>
                </c:pt>
                <c:pt idx="5">
                  <c:v>0.039</c:v>
                </c:pt>
                <c:pt idx="6">
                  <c:v>0.04</c:v>
                </c:pt>
                <c:pt idx="7">
                  <c:v>0.037</c:v>
                </c:pt>
                <c:pt idx="8">
                  <c:v>0.038</c:v>
                </c:pt>
                <c:pt idx="9">
                  <c:v>0.035</c:v>
                </c:pt>
                <c:pt idx="10">
                  <c:v>0.036</c:v>
                </c:pt>
                <c:pt idx="11">
                  <c:v>0.036</c:v>
                </c:pt>
                <c:pt idx="12">
                  <c:v>0.04</c:v>
                </c:pt>
                <c:pt idx="13">
                  <c:v>0.037</c:v>
                </c:pt>
                <c:pt idx="14">
                  <c:v>0.038</c:v>
                </c:pt>
                <c:pt idx="15">
                  <c:v>0.034</c:v>
                </c:pt>
                <c:pt idx="16">
                  <c:v>0.039</c:v>
                </c:pt>
                <c:pt idx="17">
                  <c:v>0.045</c:v>
                </c:pt>
                <c:pt idx="18">
                  <c:v>0.046</c:v>
                </c:pt>
                <c:pt idx="19">
                  <c:v>0.047</c:v>
                </c:pt>
                <c:pt idx="20">
                  <c:v>0.046</c:v>
                </c:pt>
                <c:pt idx="21">
                  <c:v>0.046</c:v>
                </c:pt>
                <c:pt idx="22">
                  <c:v>0.048</c:v>
                </c:pt>
                <c:pt idx="23">
                  <c:v>0.051</c:v>
                </c:pt>
                <c:pt idx="24">
                  <c:v>0.061</c:v>
                </c:pt>
                <c:pt idx="25">
                  <c:v>0.063</c:v>
                </c:pt>
                <c:pt idx="26">
                  <c:v>0.061</c:v>
                </c:pt>
                <c:pt idx="27">
                  <c:v>0.057</c:v>
                </c:pt>
                <c:pt idx="28">
                  <c:v>0.067</c:v>
                </c:pt>
                <c:pt idx="29">
                  <c:v>0.077</c:v>
                </c:pt>
                <c:pt idx="30">
                  <c:v>0.078</c:v>
                </c:pt>
                <c:pt idx="31">
                  <c:v>0.076</c:v>
                </c:pt>
                <c:pt idx="32">
                  <c:v>0.074</c:v>
                </c:pt>
                <c:pt idx="33">
                  <c:v>0.073</c:v>
                </c:pt>
                <c:pt idx="34">
                  <c:v>0.071</c:v>
                </c:pt>
                <c:pt idx="35">
                  <c:v>0.07</c:v>
                </c:pt>
                <c:pt idx="36">
                  <c:v>0.075</c:v>
                </c:pt>
                <c:pt idx="37">
                  <c:v>0.073</c:v>
                </c:pt>
                <c:pt idx="38">
                  <c:v>0.071</c:v>
                </c:pt>
                <c:pt idx="39">
                  <c:v>0.068</c:v>
                </c:pt>
                <c:pt idx="40">
                  <c:v>0.068</c:v>
                </c:pt>
                <c:pt idx="41">
                  <c:v>0.073</c:v>
                </c:pt>
                <c:pt idx="42">
                  <c:v>0.073</c:v>
                </c:pt>
                <c:pt idx="43">
                  <c:v>0.071</c:v>
                </c:pt>
                <c:pt idx="44">
                  <c:v>0.068</c:v>
                </c:pt>
                <c:pt idx="45">
                  <c:v>0.067</c:v>
                </c:pt>
                <c:pt idx="46">
                  <c:v>0.069</c:v>
                </c:pt>
                <c:pt idx="47">
                  <c:v>0.065</c:v>
                </c:pt>
                <c:pt idx="48">
                  <c:v>0.069</c:v>
                </c:pt>
                <c:pt idx="49">
                  <c:v>0.066</c:v>
                </c:pt>
                <c:pt idx="50">
                  <c:v>0.065</c:v>
                </c:pt>
                <c:pt idx="51">
                  <c:v>0.062</c:v>
                </c:pt>
                <c:pt idx="52">
                  <c:v>0.064</c:v>
                </c:pt>
                <c:pt idx="53">
                  <c:v>0.072</c:v>
                </c:pt>
                <c:pt idx="54">
                  <c:v>0.071</c:v>
                </c:pt>
                <c:pt idx="55">
                  <c:v>0.069</c:v>
                </c:pt>
                <c:pt idx="56">
                  <c:v>0.069</c:v>
                </c:pt>
                <c:pt idx="57">
                  <c:v>0.064</c:v>
                </c:pt>
                <c:pt idx="58">
                  <c:v>0.061</c:v>
                </c:pt>
                <c:pt idx="59">
                  <c:v>0.059</c:v>
                </c:pt>
                <c:pt idx="60">
                  <c:v>0.062</c:v>
                </c:pt>
                <c:pt idx="61">
                  <c:v>0.06</c:v>
                </c:pt>
                <c:pt idx="62">
                  <c:v>0.058</c:v>
                </c:pt>
                <c:pt idx="63">
                  <c:v>0.054</c:v>
                </c:pt>
                <c:pt idx="64">
                  <c:v>0.056</c:v>
                </c:pt>
                <c:pt idx="65">
                  <c:v>0.062</c:v>
                </c:pt>
                <c:pt idx="66">
                  <c:v>0.062</c:v>
                </c:pt>
                <c:pt idx="67">
                  <c:v>0.058</c:v>
                </c:pt>
                <c:pt idx="68">
                  <c:v>0.054</c:v>
                </c:pt>
                <c:pt idx="69">
                  <c:v>0.053</c:v>
                </c:pt>
                <c:pt idx="70">
                  <c:v>0.05</c:v>
                </c:pt>
                <c:pt idx="71">
                  <c:v>0.051</c:v>
                </c:pt>
                <c:pt idx="72">
                  <c:v>0.058</c:v>
                </c:pt>
                <c:pt idx="73">
                  <c:v>0.054</c:v>
                </c:pt>
                <c:pt idx="74">
                  <c:v>0.052</c:v>
                </c:pt>
                <c:pt idx="75">
                  <c:v>0.049</c:v>
                </c:pt>
                <c:pt idx="76">
                  <c:v>0.051</c:v>
                </c:pt>
                <c:pt idx="77">
                  <c:v>0.056</c:v>
                </c:pt>
                <c:pt idx="78">
                  <c:v>0.055</c:v>
                </c:pt>
                <c:pt idx="79">
                  <c:v>0.052</c:v>
                </c:pt>
                <c:pt idx="80">
                  <c:v>0.051</c:v>
                </c:pt>
                <c:pt idx="81">
                  <c:v>0.05</c:v>
                </c:pt>
                <c:pt idx="82">
                  <c:v>0.046</c:v>
                </c:pt>
                <c:pt idx="83">
                  <c:v>0.043</c:v>
                </c:pt>
                <c:pt idx="84">
                  <c:v>0.046</c:v>
                </c:pt>
                <c:pt idx="85">
                  <c:v>0.046</c:v>
                </c:pt>
                <c:pt idx="86">
                  <c:v>0.045</c:v>
                </c:pt>
                <c:pt idx="87">
                  <c:v>0.039</c:v>
                </c:pt>
                <c:pt idx="88">
                  <c:v>0.041</c:v>
                </c:pt>
                <c:pt idx="89">
                  <c:v>0.045</c:v>
                </c:pt>
                <c:pt idx="90">
                  <c:v>0.046</c:v>
                </c:pt>
                <c:pt idx="91">
                  <c:v>0.045</c:v>
                </c:pt>
                <c:pt idx="92">
                  <c:v>0.042</c:v>
                </c:pt>
                <c:pt idx="93">
                  <c:v>0.039</c:v>
                </c:pt>
                <c:pt idx="94">
                  <c:v>0.038</c:v>
                </c:pt>
                <c:pt idx="95">
                  <c:v>0.034</c:v>
                </c:pt>
                <c:pt idx="96">
                  <c:v>0.038</c:v>
                </c:pt>
                <c:pt idx="97">
                  <c:v>0.035</c:v>
                </c:pt>
                <c:pt idx="98">
                  <c:v>0.033</c:v>
                </c:pt>
                <c:pt idx="99">
                  <c:v>0.03</c:v>
                </c:pt>
                <c:pt idx="100">
                  <c:v>0.033</c:v>
                </c:pt>
                <c:pt idx="101">
                  <c:v>0.036</c:v>
                </c:pt>
                <c:pt idx="102">
                  <c:v>0.036</c:v>
                </c:pt>
                <c:pt idx="103">
                  <c:v>0.034</c:v>
                </c:pt>
                <c:pt idx="104">
                  <c:v>0.033</c:v>
                </c:pt>
                <c:pt idx="105">
                  <c:v>0.033</c:v>
                </c:pt>
                <c:pt idx="106">
                  <c:v>0.032</c:v>
                </c:pt>
                <c:pt idx="107">
                  <c:v>0.03</c:v>
                </c:pt>
                <c:pt idx="108">
                  <c:v>0.032</c:v>
                </c:pt>
                <c:pt idx="109">
                  <c:v>0.031</c:v>
                </c:pt>
                <c:pt idx="110">
                  <c:v>0.031</c:v>
                </c:pt>
                <c:pt idx="111">
                  <c:v>0.029</c:v>
                </c:pt>
                <c:pt idx="112">
                  <c:v>0.029</c:v>
                </c:pt>
                <c:pt idx="113">
                  <c:v>0.034</c:v>
                </c:pt>
                <c:pt idx="114">
                  <c:v>0.036</c:v>
                </c:pt>
                <c:pt idx="115">
                  <c:v>0.035</c:v>
                </c:pt>
                <c:pt idx="116">
                  <c:v>0.037</c:v>
                </c:pt>
              </c:numCache>
            </c:numRef>
          </c:val>
          <c:smooth val="1"/>
        </c:ser>
        <c:dLbls>
          <c:showLegendKey val="0"/>
          <c:showVal val="0"/>
          <c:showCatName val="0"/>
          <c:showSerName val="0"/>
          <c:showPercent val="0"/>
          <c:showBubbleSize val="0"/>
        </c:dLbls>
        <c:marker val="1"/>
        <c:smooth val="0"/>
        <c:axId val="-2140053048"/>
        <c:axId val="-2140065016"/>
      </c:lineChart>
      <c:dateAx>
        <c:axId val="-2140053048"/>
        <c:scaling>
          <c:orientation val="minMax"/>
        </c:scaling>
        <c:delete val="0"/>
        <c:axPos val="b"/>
        <c:numFmt formatCode="[$-409]mmm\-yy;@" sourceLinked="1"/>
        <c:majorTickMark val="out"/>
        <c:minorTickMark val="none"/>
        <c:tickLblPos val="nextTo"/>
        <c:txPr>
          <a:bodyPr/>
          <a:lstStyle/>
          <a:p>
            <a:pPr>
              <a:defRPr sz="1400" b="1" i="0"/>
            </a:pPr>
            <a:endParaRPr lang="en-US"/>
          </a:p>
        </c:txPr>
        <c:crossAx val="-2140065016"/>
        <c:crosses val="autoZero"/>
        <c:auto val="1"/>
        <c:lblOffset val="100"/>
        <c:baseTimeUnit val="months"/>
      </c:dateAx>
      <c:valAx>
        <c:axId val="-2140065016"/>
        <c:scaling>
          <c:orientation val="minMax"/>
        </c:scaling>
        <c:delete val="0"/>
        <c:axPos val="l"/>
        <c:majorGridlines>
          <c:spPr>
            <a:ln>
              <a:prstDash val="sysDash"/>
            </a:ln>
          </c:spPr>
        </c:majorGridlines>
        <c:numFmt formatCode="0.0%" sourceLinked="1"/>
        <c:majorTickMark val="out"/>
        <c:minorTickMark val="none"/>
        <c:tickLblPos val="nextTo"/>
        <c:spPr>
          <a:ln>
            <a:solidFill>
              <a:schemeClr val="bg1"/>
            </a:solidFill>
            <a:prstDash val="dash"/>
          </a:ln>
        </c:spPr>
        <c:txPr>
          <a:bodyPr/>
          <a:lstStyle/>
          <a:p>
            <a:pPr>
              <a:defRPr sz="1400" b="1" i="0"/>
            </a:pPr>
            <a:endParaRPr lang="en-US"/>
          </a:p>
        </c:txPr>
        <c:crossAx val="-2140053048"/>
        <c:crosses val="autoZero"/>
        <c:crossBetween val="between"/>
      </c:valAx>
    </c:plotArea>
    <c:plotVisOnly val="1"/>
    <c:dispBlanksAs val="gap"/>
    <c:showDLblsOverMax val="0"/>
  </c:chart>
  <c:spPr>
    <a:ln>
      <a:noFill/>
    </a:ln>
  </c:spPr>
  <c:printSettings>
    <c:headerFooter/>
    <c:pageMargins b="1.0" l="0.75" r="0.75" t="1.0" header="0.5" footer="0.5"/>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1"/>
          <c:order val="0"/>
          <c:tx>
            <c:v>Texas</c:v>
          </c:tx>
          <c:marker>
            <c:symbol val="none"/>
          </c:marker>
          <c:cat>
            <c:numRef>
              <c:f>Austin!$U$95:$EG$95</c:f>
              <c:numCache>
                <c:formatCode>[$-409]mmm\-yy;@</c:formatCode>
                <c:ptCount val="117"/>
                <c:pt idx="0">
                  <c:v>39097.0</c:v>
                </c:pt>
                <c:pt idx="1">
                  <c:v>39127.466667</c:v>
                </c:pt>
                <c:pt idx="2">
                  <c:v>39157.933334</c:v>
                </c:pt>
                <c:pt idx="3">
                  <c:v>39188.400001</c:v>
                </c:pt>
                <c:pt idx="4">
                  <c:v>39218.866668</c:v>
                </c:pt>
                <c:pt idx="5">
                  <c:v>39249.333335</c:v>
                </c:pt>
                <c:pt idx="6">
                  <c:v>39279.800002</c:v>
                </c:pt>
                <c:pt idx="7">
                  <c:v>39310.266669</c:v>
                </c:pt>
                <c:pt idx="8">
                  <c:v>39340.733336</c:v>
                </c:pt>
                <c:pt idx="9">
                  <c:v>39371.20000300001</c:v>
                </c:pt>
                <c:pt idx="10">
                  <c:v>39401.66667000001</c:v>
                </c:pt>
                <c:pt idx="11">
                  <c:v>39432.13333700001</c:v>
                </c:pt>
                <c:pt idx="12">
                  <c:v>39462.60000400001</c:v>
                </c:pt>
                <c:pt idx="13">
                  <c:v>39493.06667100001</c:v>
                </c:pt>
                <c:pt idx="14">
                  <c:v>39523.53333800001</c:v>
                </c:pt>
                <c:pt idx="15">
                  <c:v>39554.00000500001</c:v>
                </c:pt>
                <c:pt idx="16">
                  <c:v>39584.46667200001</c:v>
                </c:pt>
                <c:pt idx="17">
                  <c:v>39614.93333900001</c:v>
                </c:pt>
                <c:pt idx="18">
                  <c:v>39645.40000600001</c:v>
                </c:pt>
                <c:pt idx="19">
                  <c:v>39675.86667300001</c:v>
                </c:pt>
                <c:pt idx="20">
                  <c:v>39706.33334000001</c:v>
                </c:pt>
                <c:pt idx="21">
                  <c:v>39736.80000700001</c:v>
                </c:pt>
                <c:pt idx="22">
                  <c:v>39767.26667400001</c:v>
                </c:pt>
                <c:pt idx="23">
                  <c:v>39797.73334100001</c:v>
                </c:pt>
                <c:pt idx="24">
                  <c:v>39828.20000800001</c:v>
                </c:pt>
                <c:pt idx="25">
                  <c:v>39858.66667500001</c:v>
                </c:pt>
                <c:pt idx="26">
                  <c:v>39889.13334200002</c:v>
                </c:pt>
                <c:pt idx="27">
                  <c:v>39919.60000900002</c:v>
                </c:pt>
                <c:pt idx="28">
                  <c:v>39950.06667600002</c:v>
                </c:pt>
                <c:pt idx="29">
                  <c:v>39980.53334300002</c:v>
                </c:pt>
                <c:pt idx="30">
                  <c:v>40011.00001000002</c:v>
                </c:pt>
                <c:pt idx="31">
                  <c:v>40041.46667700002</c:v>
                </c:pt>
                <c:pt idx="32">
                  <c:v>40071.93334400002</c:v>
                </c:pt>
                <c:pt idx="33">
                  <c:v>40102.40001100002</c:v>
                </c:pt>
                <c:pt idx="34">
                  <c:v>40132.86667800002</c:v>
                </c:pt>
                <c:pt idx="35">
                  <c:v>40163.33334500002</c:v>
                </c:pt>
                <c:pt idx="36">
                  <c:v>40193.80001200002</c:v>
                </c:pt>
                <c:pt idx="37">
                  <c:v>40224.26667900002</c:v>
                </c:pt>
                <c:pt idx="38">
                  <c:v>40254.73334600002</c:v>
                </c:pt>
                <c:pt idx="39">
                  <c:v>40285.20001300002</c:v>
                </c:pt>
                <c:pt idx="40">
                  <c:v>40315.66668000002</c:v>
                </c:pt>
                <c:pt idx="41">
                  <c:v>40346.13334700002</c:v>
                </c:pt>
                <c:pt idx="42">
                  <c:v>40376.60001400002</c:v>
                </c:pt>
                <c:pt idx="43">
                  <c:v>40407.06668100003</c:v>
                </c:pt>
                <c:pt idx="44">
                  <c:v>40437.53334800003</c:v>
                </c:pt>
                <c:pt idx="45">
                  <c:v>40468.00001500002</c:v>
                </c:pt>
                <c:pt idx="46">
                  <c:v>40498.46668200003</c:v>
                </c:pt>
                <c:pt idx="47">
                  <c:v>40528.93334900003</c:v>
                </c:pt>
                <c:pt idx="48">
                  <c:v>40559.40001600002</c:v>
                </c:pt>
                <c:pt idx="49">
                  <c:v>40589.86668300003</c:v>
                </c:pt>
                <c:pt idx="50">
                  <c:v>40620.33335000003</c:v>
                </c:pt>
                <c:pt idx="51">
                  <c:v>40650.80001700003</c:v>
                </c:pt>
                <c:pt idx="52">
                  <c:v>40681.26668400003</c:v>
                </c:pt>
                <c:pt idx="53">
                  <c:v>40711.73335100003</c:v>
                </c:pt>
                <c:pt idx="54">
                  <c:v>40742.20001800003</c:v>
                </c:pt>
                <c:pt idx="55">
                  <c:v>40772.66668500003</c:v>
                </c:pt>
                <c:pt idx="56">
                  <c:v>40803.13335200003</c:v>
                </c:pt>
                <c:pt idx="57">
                  <c:v>40833.60001900003</c:v>
                </c:pt>
                <c:pt idx="58">
                  <c:v>40864.06668600003</c:v>
                </c:pt>
                <c:pt idx="59">
                  <c:v>40894.53335300004</c:v>
                </c:pt>
                <c:pt idx="60">
                  <c:v>40925.00002000004</c:v>
                </c:pt>
                <c:pt idx="61">
                  <c:v>40955.46668700004</c:v>
                </c:pt>
                <c:pt idx="62">
                  <c:v>40985.93335400004</c:v>
                </c:pt>
                <c:pt idx="63">
                  <c:v>41016.40002100004</c:v>
                </c:pt>
                <c:pt idx="64">
                  <c:v>41046.86668800004</c:v>
                </c:pt>
                <c:pt idx="65">
                  <c:v>41077.33335500004</c:v>
                </c:pt>
                <c:pt idx="66">
                  <c:v>41107.80002200004</c:v>
                </c:pt>
                <c:pt idx="67">
                  <c:v>41138.26668900004</c:v>
                </c:pt>
                <c:pt idx="68">
                  <c:v>41168.73335600004</c:v>
                </c:pt>
                <c:pt idx="69">
                  <c:v>41199.20002300004</c:v>
                </c:pt>
                <c:pt idx="70">
                  <c:v>41229.66669000004</c:v>
                </c:pt>
                <c:pt idx="71">
                  <c:v>41260.13335700004</c:v>
                </c:pt>
                <c:pt idx="72">
                  <c:v>41290.60002400004</c:v>
                </c:pt>
                <c:pt idx="73">
                  <c:v>41321.06669100004</c:v>
                </c:pt>
                <c:pt idx="74">
                  <c:v>41351.53335800004</c:v>
                </c:pt>
                <c:pt idx="75">
                  <c:v>41382.00002500004</c:v>
                </c:pt>
                <c:pt idx="76">
                  <c:v>41412.46669200005</c:v>
                </c:pt>
                <c:pt idx="77">
                  <c:v>41442.93335900005</c:v>
                </c:pt>
                <c:pt idx="78">
                  <c:v>41473.40002600005</c:v>
                </c:pt>
                <c:pt idx="79">
                  <c:v>41503.86669300005</c:v>
                </c:pt>
                <c:pt idx="80">
                  <c:v>41534.33336000005</c:v>
                </c:pt>
                <c:pt idx="81">
                  <c:v>41564.80002700005</c:v>
                </c:pt>
                <c:pt idx="82">
                  <c:v>41595.26669400005</c:v>
                </c:pt>
                <c:pt idx="83">
                  <c:v>41625.73336100005</c:v>
                </c:pt>
                <c:pt idx="84">
                  <c:v>41656.20002800005</c:v>
                </c:pt>
                <c:pt idx="85">
                  <c:v>41686.66669500005</c:v>
                </c:pt>
                <c:pt idx="86">
                  <c:v>41717.13336200005</c:v>
                </c:pt>
                <c:pt idx="87">
                  <c:v>41747.60002900005</c:v>
                </c:pt>
                <c:pt idx="88">
                  <c:v>41778.06669600005</c:v>
                </c:pt>
                <c:pt idx="89">
                  <c:v>41808.53336300005</c:v>
                </c:pt>
                <c:pt idx="90">
                  <c:v>41839.00003000005</c:v>
                </c:pt>
                <c:pt idx="91">
                  <c:v>41869.46669700005</c:v>
                </c:pt>
                <c:pt idx="92">
                  <c:v>41899.93336400006</c:v>
                </c:pt>
                <c:pt idx="93">
                  <c:v>41930.40003100005</c:v>
                </c:pt>
                <c:pt idx="94">
                  <c:v>41960.86669800005</c:v>
                </c:pt>
                <c:pt idx="95">
                  <c:v>41991.33336500006</c:v>
                </c:pt>
                <c:pt idx="96">
                  <c:v>42021.80003200005</c:v>
                </c:pt>
                <c:pt idx="97">
                  <c:v>42052.26669900006</c:v>
                </c:pt>
                <c:pt idx="98">
                  <c:v>42082.73336600006</c:v>
                </c:pt>
                <c:pt idx="99">
                  <c:v>42113.20003300006</c:v>
                </c:pt>
                <c:pt idx="100">
                  <c:v>42143.66670000006</c:v>
                </c:pt>
                <c:pt idx="101">
                  <c:v>42174.13336700006</c:v>
                </c:pt>
                <c:pt idx="102">
                  <c:v>42204.60003400006</c:v>
                </c:pt>
                <c:pt idx="103">
                  <c:v>42235.06670100006</c:v>
                </c:pt>
                <c:pt idx="104">
                  <c:v>42265.53336800006</c:v>
                </c:pt>
                <c:pt idx="105">
                  <c:v>42296.00003500006</c:v>
                </c:pt>
                <c:pt idx="106">
                  <c:v>42326.46670200006</c:v>
                </c:pt>
                <c:pt idx="107">
                  <c:v>42356.93336900006</c:v>
                </c:pt>
                <c:pt idx="108">
                  <c:v>42387.40003600006</c:v>
                </c:pt>
                <c:pt idx="109">
                  <c:v>42417.86670300007</c:v>
                </c:pt>
                <c:pt idx="110">
                  <c:v>42448.33337000007</c:v>
                </c:pt>
                <c:pt idx="111">
                  <c:v>42478.80003700006</c:v>
                </c:pt>
                <c:pt idx="112">
                  <c:v>42509.26670400007</c:v>
                </c:pt>
                <c:pt idx="113">
                  <c:v>42539.73337100007</c:v>
                </c:pt>
                <c:pt idx="114">
                  <c:v>42570.20003800007</c:v>
                </c:pt>
                <c:pt idx="115">
                  <c:v>42600.66670500007</c:v>
                </c:pt>
                <c:pt idx="116">
                  <c:v>42631.13337200007</c:v>
                </c:pt>
              </c:numCache>
            </c:numRef>
          </c:cat>
          <c:val>
            <c:numRef>
              <c:f>Austin!$U$98:$EG$98</c:f>
              <c:numCache>
                <c:formatCode>0.0%</c:formatCode>
                <c:ptCount val="117"/>
                <c:pt idx="0">
                  <c:v>0.0309735404953348</c:v>
                </c:pt>
                <c:pt idx="1">
                  <c:v>0.0325885854482563</c:v>
                </c:pt>
                <c:pt idx="2">
                  <c:v>0.0326793458121765</c:v>
                </c:pt>
                <c:pt idx="3">
                  <c:v>0.033822175983354</c:v>
                </c:pt>
                <c:pt idx="4">
                  <c:v>0.0335834297801014</c:v>
                </c:pt>
                <c:pt idx="5">
                  <c:v>0.0345366416848307</c:v>
                </c:pt>
                <c:pt idx="6">
                  <c:v>0.035649648972773</c:v>
                </c:pt>
                <c:pt idx="7">
                  <c:v>0.0327911052146967</c:v>
                </c:pt>
                <c:pt idx="8">
                  <c:v>0.0309595690522703</c:v>
                </c:pt>
                <c:pt idx="9">
                  <c:v>0.0327799398985172</c:v>
                </c:pt>
                <c:pt idx="10">
                  <c:v>0.0322282704816554</c:v>
                </c:pt>
                <c:pt idx="11">
                  <c:v>0.0309929494712103</c:v>
                </c:pt>
                <c:pt idx="12">
                  <c:v>0.0324081313526193</c:v>
                </c:pt>
                <c:pt idx="13">
                  <c:v>0.0315795623849728</c:v>
                </c:pt>
                <c:pt idx="14">
                  <c:v>0.0266118395531073</c:v>
                </c:pt>
                <c:pt idx="15">
                  <c:v>0.0262421984614641</c:v>
                </c:pt>
                <c:pt idx="16">
                  <c:v>0.0245477537309112</c:v>
                </c:pt>
                <c:pt idx="17">
                  <c:v>0.0219062370722416</c:v>
                </c:pt>
                <c:pt idx="18">
                  <c:v>0.0212584135884855</c:v>
                </c:pt>
                <c:pt idx="19">
                  <c:v>0.0199300196520155</c:v>
                </c:pt>
                <c:pt idx="20">
                  <c:v>0.0153977185729597</c:v>
                </c:pt>
                <c:pt idx="21">
                  <c:v>0.0132796550342484</c:v>
                </c:pt>
                <c:pt idx="22">
                  <c:v>0.00997582195823111</c:v>
                </c:pt>
                <c:pt idx="23">
                  <c:v>0.00487248895854103</c:v>
                </c:pt>
                <c:pt idx="24">
                  <c:v>-0.00372032261728966</c:v>
                </c:pt>
                <c:pt idx="25">
                  <c:v>-0.0120922066153149</c:v>
                </c:pt>
                <c:pt idx="26">
                  <c:v>-0.0174954655380895</c:v>
                </c:pt>
                <c:pt idx="27">
                  <c:v>-0.0261463175462252</c:v>
                </c:pt>
                <c:pt idx="28">
                  <c:v>-0.0284066819299584</c:v>
                </c:pt>
                <c:pt idx="29">
                  <c:v>-0.0318301638109584</c:v>
                </c:pt>
                <c:pt idx="30">
                  <c:v>-0.0360470473199763</c:v>
                </c:pt>
                <c:pt idx="31">
                  <c:v>-0.0388367765099535</c:v>
                </c:pt>
                <c:pt idx="32">
                  <c:v>-0.0364921539983979</c:v>
                </c:pt>
                <c:pt idx="33">
                  <c:v>-0.038177641365545</c:v>
                </c:pt>
                <c:pt idx="34">
                  <c:v>-0.0373037266027032</c:v>
                </c:pt>
                <c:pt idx="35">
                  <c:v>-0.0351707971795307</c:v>
                </c:pt>
                <c:pt idx="36">
                  <c:v>-0.0276883023098923</c:v>
                </c:pt>
                <c:pt idx="37">
                  <c:v>-0.0214036596435908</c:v>
                </c:pt>
                <c:pt idx="38">
                  <c:v>-0.0123937540863813</c:v>
                </c:pt>
                <c:pt idx="39">
                  <c:v>-0.00385345261608761</c:v>
                </c:pt>
                <c:pt idx="40">
                  <c:v>0.00374313919435218</c:v>
                </c:pt>
                <c:pt idx="41">
                  <c:v>0.00669006894271639</c:v>
                </c:pt>
                <c:pt idx="42">
                  <c:v>0.00880743609000549</c:v>
                </c:pt>
                <c:pt idx="43">
                  <c:v>0.0123506287770628</c:v>
                </c:pt>
                <c:pt idx="44">
                  <c:v>0.0122660980309686</c:v>
                </c:pt>
                <c:pt idx="45">
                  <c:v>0.0187159232177293</c:v>
                </c:pt>
                <c:pt idx="46">
                  <c:v>0.0193256578947368</c:v>
                </c:pt>
                <c:pt idx="47">
                  <c:v>0.0225516032015046</c:v>
                </c:pt>
                <c:pt idx="48">
                  <c:v>0.0213624681175425</c:v>
                </c:pt>
                <c:pt idx="49">
                  <c:v>0.0209344334326026</c:v>
                </c:pt>
                <c:pt idx="50">
                  <c:v>0.021652144282724</c:v>
                </c:pt>
                <c:pt idx="51">
                  <c:v>0.0238613611181307</c:v>
                </c:pt>
                <c:pt idx="52">
                  <c:v>0.0179889477141864</c:v>
                </c:pt>
                <c:pt idx="53">
                  <c:v>0.019946487389763</c:v>
                </c:pt>
                <c:pt idx="54">
                  <c:v>0.0241225949917819</c:v>
                </c:pt>
                <c:pt idx="55">
                  <c:v>0.024747645496257</c:v>
                </c:pt>
                <c:pt idx="56">
                  <c:v>0.0266700165238146</c:v>
                </c:pt>
                <c:pt idx="57">
                  <c:v>0.0212643291599004</c:v>
                </c:pt>
                <c:pt idx="58">
                  <c:v>0.0225801494458211</c:v>
                </c:pt>
                <c:pt idx="59">
                  <c:v>0.0227631994941512</c:v>
                </c:pt>
                <c:pt idx="60">
                  <c:v>0.0253073721475386</c:v>
                </c:pt>
                <c:pt idx="61">
                  <c:v>0.0269799825935596</c:v>
                </c:pt>
                <c:pt idx="62">
                  <c:v>0.0272539284727318</c:v>
                </c:pt>
                <c:pt idx="63">
                  <c:v>0.0259253282197815</c:v>
                </c:pt>
                <c:pt idx="64">
                  <c:v>0.0283002752206511</c:v>
                </c:pt>
                <c:pt idx="65">
                  <c:v>0.0289415864838244</c:v>
                </c:pt>
                <c:pt idx="66">
                  <c:v>0.0271040830776493</c:v>
                </c:pt>
                <c:pt idx="67">
                  <c:v>0.0295606436226869</c:v>
                </c:pt>
                <c:pt idx="68">
                  <c:v>0.0311161726919347</c:v>
                </c:pt>
                <c:pt idx="69">
                  <c:v>0.0330811787286892</c:v>
                </c:pt>
                <c:pt idx="70">
                  <c:v>0.0340380768110905</c:v>
                </c:pt>
                <c:pt idx="71">
                  <c:v>0.0339000515198351</c:v>
                </c:pt>
                <c:pt idx="72">
                  <c:v>0.0304124673385591</c:v>
                </c:pt>
                <c:pt idx="73">
                  <c:v>0.0334885453529522</c:v>
                </c:pt>
                <c:pt idx="74">
                  <c:v>0.0321988144602455</c:v>
                </c:pt>
                <c:pt idx="75">
                  <c:v>0.031173662003109</c:v>
                </c:pt>
                <c:pt idx="76">
                  <c:v>0.0301424985233312</c:v>
                </c:pt>
                <c:pt idx="77">
                  <c:v>0.0300879905750682</c:v>
                </c:pt>
                <c:pt idx="78">
                  <c:v>0.0310213610794514</c:v>
                </c:pt>
                <c:pt idx="79">
                  <c:v>0.0294535033829872</c:v>
                </c:pt>
                <c:pt idx="80">
                  <c:v>0.0294834463684244</c:v>
                </c:pt>
                <c:pt idx="81">
                  <c:v>0.0284972677595628</c:v>
                </c:pt>
                <c:pt idx="82">
                  <c:v>0.0285940068850882</c:v>
                </c:pt>
                <c:pt idx="83">
                  <c:v>0.0269628716907968</c:v>
                </c:pt>
                <c:pt idx="84">
                  <c:v>0.0295510736376893</c:v>
                </c:pt>
                <c:pt idx="85">
                  <c:v>0.027762759515571</c:v>
                </c:pt>
                <c:pt idx="86">
                  <c:v>0.0274557382942392</c:v>
                </c:pt>
                <c:pt idx="87">
                  <c:v>0.0302761102287309</c:v>
                </c:pt>
                <c:pt idx="88">
                  <c:v>0.0318228242756545</c:v>
                </c:pt>
                <c:pt idx="89">
                  <c:v>0.0313803979734981</c:v>
                </c:pt>
                <c:pt idx="90">
                  <c:v>0.0314430646067164</c:v>
                </c:pt>
                <c:pt idx="91">
                  <c:v>0.0316969050160085</c:v>
                </c:pt>
                <c:pt idx="92">
                  <c:v>0.0317246393516754</c:v>
                </c:pt>
                <c:pt idx="93">
                  <c:v>0.0346855103649196</c:v>
                </c:pt>
                <c:pt idx="94">
                  <c:v>0.0351816038360664</c:v>
                </c:pt>
                <c:pt idx="95">
                  <c:v>0.0370886634318482</c:v>
                </c:pt>
                <c:pt idx="96">
                  <c:v>0.0357928256012385</c:v>
                </c:pt>
                <c:pt idx="97">
                  <c:v>0.0340005435878551</c:v>
                </c:pt>
                <c:pt idx="98">
                  <c:v>0.0298709818499891</c:v>
                </c:pt>
                <c:pt idx="99">
                  <c:v>0.0260244741540739</c:v>
                </c:pt>
                <c:pt idx="100">
                  <c:v>0.0247373447946513</c:v>
                </c:pt>
                <c:pt idx="101">
                  <c:v>0.0236768922887663</c:v>
                </c:pt>
                <c:pt idx="102">
                  <c:v>0.0240885754291345</c:v>
                </c:pt>
                <c:pt idx="103">
                  <c:v>0.0226199096582876</c:v>
                </c:pt>
                <c:pt idx="104">
                  <c:v>0.020788752245168</c:v>
                </c:pt>
                <c:pt idx="105">
                  <c:v>0.0179039077075808</c:v>
                </c:pt>
                <c:pt idx="106">
                  <c:v>0.0164640648325869</c:v>
                </c:pt>
                <c:pt idx="107">
                  <c:v>0.0149463225411301</c:v>
                </c:pt>
                <c:pt idx="108">
                  <c:v>0.0158979541575018</c:v>
                </c:pt>
                <c:pt idx="109">
                  <c:v>0.0150506635010811</c:v>
                </c:pt>
                <c:pt idx="110">
                  <c:v>0.0159334126040428</c:v>
                </c:pt>
                <c:pt idx="111">
                  <c:v>0.0164002614534435</c:v>
                </c:pt>
                <c:pt idx="112">
                  <c:v>0.0150992636778824</c:v>
                </c:pt>
                <c:pt idx="113">
                  <c:v>0.0153771940217666</c:v>
                </c:pt>
                <c:pt idx="114">
                  <c:v>0.0154871924716209</c:v>
                </c:pt>
                <c:pt idx="115">
                  <c:v>0.016067033078194</c:v>
                </c:pt>
                <c:pt idx="116">
                  <c:v>0.015</c:v>
                </c:pt>
              </c:numCache>
            </c:numRef>
          </c:val>
          <c:smooth val="1"/>
        </c:ser>
        <c:ser>
          <c:idx val="2"/>
          <c:order val="1"/>
          <c:tx>
            <c:v>Austin</c:v>
          </c:tx>
          <c:spPr>
            <a:ln>
              <a:solidFill>
                <a:schemeClr val="accent1"/>
              </a:solidFill>
            </a:ln>
          </c:spPr>
          <c:marker>
            <c:symbol val="none"/>
          </c:marker>
          <c:cat>
            <c:numRef>
              <c:f>Austin!$U$95:$EG$95</c:f>
              <c:numCache>
                <c:formatCode>[$-409]mmm\-yy;@</c:formatCode>
                <c:ptCount val="117"/>
                <c:pt idx="0">
                  <c:v>39097.0</c:v>
                </c:pt>
                <c:pt idx="1">
                  <c:v>39127.466667</c:v>
                </c:pt>
                <c:pt idx="2">
                  <c:v>39157.933334</c:v>
                </c:pt>
                <c:pt idx="3">
                  <c:v>39188.400001</c:v>
                </c:pt>
                <c:pt idx="4">
                  <c:v>39218.866668</c:v>
                </c:pt>
                <c:pt idx="5">
                  <c:v>39249.333335</c:v>
                </c:pt>
                <c:pt idx="6">
                  <c:v>39279.800002</c:v>
                </c:pt>
                <c:pt idx="7">
                  <c:v>39310.266669</c:v>
                </c:pt>
                <c:pt idx="8">
                  <c:v>39340.733336</c:v>
                </c:pt>
                <c:pt idx="9">
                  <c:v>39371.20000300001</c:v>
                </c:pt>
                <c:pt idx="10">
                  <c:v>39401.66667000001</c:v>
                </c:pt>
                <c:pt idx="11">
                  <c:v>39432.13333700001</c:v>
                </c:pt>
                <c:pt idx="12">
                  <c:v>39462.60000400001</c:v>
                </c:pt>
                <c:pt idx="13">
                  <c:v>39493.06667100001</c:v>
                </c:pt>
                <c:pt idx="14">
                  <c:v>39523.53333800001</c:v>
                </c:pt>
                <c:pt idx="15">
                  <c:v>39554.00000500001</c:v>
                </c:pt>
                <c:pt idx="16">
                  <c:v>39584.46667200001</c:v>
                </c:pt>
                <c:pt idx="17">
                  <c:v>39614.93333900001</c:v>
                </c:pt>
                <c:pt idx="18">
                  <c:v>39645.40000600001</c:v>
                </c:pt>
                <c:pt idx="19">
                  <c:v>39675.86667300001</c:v>
                </c:pt>
                <c:pt idx="20">
                  <c:v>39706.33334000001</c:v>
                </c:pt>
                <c:pt idx="21">
                  <c:v>39736.80000700001</c:v>
                </c:pt>
                <c:pt idx="22">
                  <c:v>39767.26667400001</c:v>
                </c:pt>
                <c:pt idx="23">
                  <c:v>39797.73334100001</c:v>
                </c:pt>
                <c:pt idx="24">
                  <c:v>39828.20000800001</c:v>
                </c:pt>
                <c:pt idx="25">
                  <c:v>39858.66667500001</c:v>
                </c:pt>
                <c:pt idx="26">
                  <c:v>39889.13334200002</c:v>
                </c:pt>
                <c:pt idx="27">
                  <c:v>39919.60000900002</c:v>
                </c:pt>
                <c:pt idx="28">
                  <c:v>39950.06667600002</c:v>
                </c:pt>
                <c:pt idx="29">
                  <c:v>39980.53334300002</c:v>
                </c:pt>
                <c:pt idx="30">
                  <c:v>40011.00001000002</c:v>
                </c:pt>
                <c:pt idx="31">
                  <c:v>40041.46667700002</c:v>
                </c:pt>
                <c:pt idx="32">
                  <c:v>40071.93334400002</c:v>
                </c:pt>
                <c:pt idx="33">
                  <c:v>40102.40001100002</c:v>
                </c:pt>
                <c:pt idx="34">
                  <c:v>40132.86667800002</c:v>
                </c:pt>
                <c:pt idx="35">
                  <c:v>40163.33334500002</c:v>
                </c:pt>
                <c:pt idx="36">
                  <c:v>40193.80001200002</c:v>
                </c:pt>
                <c:pt idx="37">
                  <c:v>40224.26667900002</c:v>
                </c:pt>
                <c:pt idx="38">
                  <c:v>40254.73334600002</c:v>
                </c:pt>
                <c:pt idx="39">
                  <c:v>40285.20001300002</c:v>
                </c:pt>
                <c:pt idx="40">
                  <c:v>40315.66668000002</c:v>
                </c:pt>
                <c:pt idx="41">
                  <c:v>40346.13334700002</c:v>
                </c:pt>
                <c:pt idx="42">
                  <c:v>40376.60001400002</c:v>
                </c:pt>
                <c:pt idx="43">
                  <c:v>40407.06668100003</c:v>
                </c:pt>
                <c:pt idx="44">
                  <c:v>40437.53334800003</c:v>
                </c:pt>
                <c:pt idx="45">
                  <c:v>40468.00001500002</c:v>
                </c:pt>
                <c:pt idx="46">
                  <c:v>40498.46668200003</c:v>
                </c:pt>
                <c:pt idx="47">
                  <c:v>40528.93334900003</c:v>
                </c:pt>
                <c:pt idx="48">
                  <c:v>40559.40001600002</c:v>
                </c:pt>
                <c:pt idx="49">
                  <c:v>40589.86668300003</c:v>
                </c:pt>
                <c:pt idx="50">
                  <c:v>40620.33335000003</c:v>
                </c:pt>
                <c:pt idx="51">
                  <c:v>40650.80001700003</c:v>
                </c:pt>
                <c:pt idx="52">
                  <c:v>40681.26668400003</c:v>
                </c:pt>
                <c:pt idx="53">
                  <c:v>40711.73335100003</c:v>
                </c:pt>
                <c:pt idx="54">
                  <c:v>40742.20001800003</c:v>
                </c:pt>
                <c:pt idx="55">
                  <c:v>40772.66668500003</c:v>
                </c:pt>
                <c:pt idx="56">
                  <c:v>40803.13335200003</c:v>
                </c:pt>
                <c:pt idx="57">
                  <c:v>40833.60001900003</c:v>
                </c:pt>
                <c:pt idx="58">
                  <c:v>40864.06668600003</c:v>
                </c:pt>
                <c:pt idx="59">
                  <c:v>40894.53335300004</c:v>
                </c:pt>
                <c:pt idx="60">
                  <c:v>40925.00002000004</c:v>
                </c:pt>
                <c:pt idx="61">
                  <c:v>40955.46668700004</c:v>
                </c:pt>
                <c:pt idx="62">
                  <c:v>40985.93335400004</c:v>
                </c:pt>
                <c:pt idx="63">
                  <c:v>41016.40002100004</c:v>
                </c:pt>
                <c:pt idx="64">
                  <c:v>41046.86668800004</c:v>
                </c:pt>
                <c:pt idx="65">
                  <c:v>41077.33335500004</c:v>
                </c:pt>
                <c:pt idx="66">
                  <c:v>41107.80002200004</c:v>
                </c:pt>
                <c:pt idx="67">
                  <c:v>41138.26668900004</c:v>
                </c:pt>
                <c:pt idx="68">
                  <c:v>41168.73335600004</c:v>
                </c:pt>
                <c:pt idx="69">
                  <c:v>41199.20002300004</c:v>
                </c:pt>
                <c:pt idx="70">
                  <c:v>41229.66669000004</c:v>
                </c:pt>
                <c:pt idx="71">
                  <c:v>41260.13335700004</c:v>
                </c:pt>
                <c:pt idx="72">
                  <c:v>41290.60002400004</c:v>
                </c:pt>
                <c:pt idx="73">
                  <c:v>41321.06669100004</c:v>
                </c:pt>
                <c:pt idx="74">
                  <c:v>41351.53335800004</c:v>
                </c:pt>
                <c:pt idx="75">
                  <c:v>41382.00002500004</c:v>
                </c:pt>
                <c:pt idx="76">
                  <c:v>41412.46669200005</c:v>
                </c:pt>
                <c:pt idx="77">
                  <c:v>41442.93335900005</c:v>
                </c:pt>
                <c:pt idx="78">
                  <c:v>41473.40002600005</c:v>
                </c:pt>
                <c:pt idx="79">
                  <c:v>41503.86669300005</c:v>
                </c:pt>
                <c:pt idx="80">
                  <c:v>41534.33336000005</c:v>
                </c:pt>
                <c:pt idx="81">
                  <c:v>41564.80002700005</c:v>
                </c:pt>
                <c:pt idx="82">
                  <c:v>41595.26669400005</c:v>
                </c:pt>
                <c:pt idx="83">
                  <c:v>41625.73336100005</c:v>
                </c:pt>
                <c:pt idx="84">
                  <c:v>41656.20002800005</c:v>
                </c:pt>
                <c:pt idx="85">
                  <c:v>41686.66669500005</c:v>
                </c:pt>
                <c:pt idx="86">
                  <c:v>41717.13336200005</c:v>
                </c:pt>
                <c:pt idx="87">
                  <c:v>41747.60002900005</c:v>
                </c:pt>
                <c:pt idx="88">
                  <c:v>41778.06669600005</c:v>
                </c:pt>
                <c:pt idx="89">
                  <c:v>41808.53336300005</c:v>
                </c:pt>
                <c:pt idx="90">
                  <c:v>41839.00003000005</c:v>
                </c:pt>
                <c:pt idx="91">
                  <c:v>41869.46669700005</c:v>
                </c:pt>
                <c:pt idx="92">
                  <c:v>41899.93336400006</c:v>
                </c:pt>
                <c:pt idx="93">
                  <c:v>41930.40003100005</c:v>
                </c:pt>
                <c:pt idx="94">
                  <c:v>41960.86669800005</c:v>
                </c:pt>
                <c:pt idx="95">
                  <c:v>41991.33336500006</c:v>
                </c:pt>
                <c:pt idx="96">
                  <c:v>42021.80003200005</c:v>
                </c:pt>
                <c:pt idx="97">
                  <c:v>42052.26669900006</c:v>
                </c:pt>
                <c:pt idx="98">
                  <c:v>42082.73336600006</c:v>
                </c:pt>
                <c:pt idx="99">
                  <c:v>42113.20003300006</c:v>
                </c:pt>
                <c:pt idx="100">
                  <c:v>42143.66670000006</c:v>
                </c:pt>
                <c:pt idx="101">
                  <c:v>42174.13336700006</c:v>
                </c:pt>
                <c:pt idx="102">
                  <c:v>42204.60003400006</c:v>
                </c:pt>
                <c:pt idx="103">
                  <c:v>42235.06670100006</c:v>
                </c:pt>
                <c:pt idx="104">
                  <c:v>42265.53336800006</c:v>
                </c:pt>
                <c:pt idx="105">
                  <c:v>42296.00003500006</c:v>
                </c:pt>
                <c:pt idx="106">
                  <c:v>42326.46670200006</c:v>
                </c:pt>
                <c:pt idx="107">
                  <c:v>42356.93336900006</c:v>
                </c:pt>
                <c:pt idx="108">
                  <c:v>42387.40003600006</c:v>
                </c:pt>
                <c:pt idx="109">
                  <c:v>42417.86670300007</c:v>
                </c:pt>
                <c:pt idx="110">
                  <c:v>42448.33337000007</c:v>
                </c:pt>
                <c:pt idx="111">
                  <c:v>42478.80003700006</c:v>
                </c:pt>
                <c:pt idx="112">
                  <c:v>42509.26670400007</c:v>
                </c:pt>
                <c:pt idx="113">
                  <c:v>42539.73337100007</c:v>
                </c:pt>
                <c:pt idx="114">
                  <c:v>42570.20003800007</c:v>
                </c:pt>
                <c:pt idx="115">
                  <c:v>42600.66670500007</c:v>
                </c:pt>
                <c:pt idx="116">
                  <c:v>42631.13337200007</c:v>
                </c:pt>
              </c:numCache>
            </c:numRef>
          </c:cat>
          <c:val>
            <c:numRef>
              <c:f>Austin!$U$99:$EG$99</c:f>
              <c:numCache>
                <c:formatCode>0.0%</c:formatCode>
                <c:ptCount val="117"/>
                <c:pt idx="0">
                  <c:v>0.051981252662974</c:v>
                </c:pt>
                <c:pt idx="1">
                  <c:v>0.0571709509762608</c:v>
                </c:pt>
                <c:pt idx="2">
                  <c:v>0.0585861397161147</c:v>
                </c:pt>
                <c:pt idx="3">
                  <c:v>0.0540838852097131</c:v>
                </c:pt>
                <c:pt idx="4">
                  <c:v>0.0542061204885412</c:v>
                </c:pt>
                <c:pt idx="5">
                  <c:v>0.0537178786221978</c:v>
                </c:pt>
                <c:pt idx="6">
                  <c:v>0.0541586073500968</c:v>
                </c:pt>
                <c:pt idx="7">
                  <c:v>0.0477880939377389</c:v>
                </c:pt>
                <c:pt idx="8">
                  <c:v>0.0390257031355134</c:v>
                </c:pt>
                <c:pt idx="9">
                  <c:v>0.0418118466898954</c:v>
                </c:pt>
                <c:pt idx="10">
                  <c:v>0.0388903636846298</c:v>
                </c:pt>
                <c:pt idx="11">
                  <c:v>0.0341959334565619</c:v>
                </c:pt>
                <c:pt idx="12">
                  <c:v>0.0440124206831374</c:v>
                </c:pt>
                <c:pt idx="13">
                  <c:v>0.0384002125963327</c:v>
                </c:pt>
                <c:pt idx="14">
                  <c:v>0.0303667674510318</c:v>
                </c:pt>
                <c:pt idx="15">
                  <c:v>0.0290575916230367</c:v>
                </c:pt>
                <c:pt idx="16">
                  <c:v>0.0270762822181723</c:v>
                </c:pt>
                <c:pt idx="17">
                  <c:v>0.0227007393955117</c:v>
                </c:pt>
                <c:pt idx="18">
                  <c:v>0.0218872870249018</c:v>
                </c:pt>
                <c:pt idx="19">
                  <c:v>0.0216314829293719</c:v>
                </c:pt>
                <c:pt idx="20">
                  <c:v>0.0208522212148686</c:v>
                </c:pt>
                <c:pt idx="21">
                  <c:v>0.0169796758425522</c:v>
                </c:pt>
                <c:pt idx="22">
                  <c:v>0.013670627315702</c:v>
                </c:pt>
                <c:pt idx="23">
                  <c:v>0.00753223541427306</c:v>
                </c:pt>
                <c:pt idx="24">
                  <c:v>-0.00478468899521522</c:v>
                </c:pt>
                <c:pt idx="25">
                  <c:v>-0.0145873320537428</c:v>
                </c:pt>
                <c:pt idx="26">
                  <c:v>-0.0173513651441693</c:v>
                </c:pt>
                <c:pt idx="27">
                  <c:v>-0.0180615619435259</c:v>
                </c:pt>
                <c:pt idx="28">
                  <c:v>-0.0197718631178707</c:v>
                </c:pt>
                <c:pt idx="29">
                  <c:v>-0.0225773718924403</c:v>
                </c:pt>
                <c:pt idx="30">
                  <c:v>-0.0250096190842632</c:v>
                </c:pt>
                <c:pt idx="31">
                  <c:v>-0.0280612244897959</c:v>
                </c:pt>
                <c:pt idx="32">
                  <c:v>-0.0312103527023598</c:v>
                </c:pt>
                <c:pt idx="33">
                  <c:v>-0.0283329117126233</c:v>
                </c:pt>
                <c:pt idx="34">
                  <c:v>-0.0265944038316108</c:v>
                </c:pt>
                <c:pt idx="35">
                  <c:v>-0.023314749113026</c:v>
                </c:pt>
                <c:pt idx="36">
                  <c:v>-0.0127338877338878</c:v>
                </c:pt>
                <c:pt idx="37">
                  <c:v>-0.00623295675886257</c:v>
                </c:pt>
                <c:pt idx="38">
                  <c:v>0.00480394702674621</c:v>
                </c:pt>
                <c:pt idx="39">
                  <c:v>0.0068652849740932</c:v>
                </c:pt>
                <c:pt idx="40">
                  <c:v>0.0108611326609775</c:v>
                </c:pt>
                <c:pt idx="41">
                  <c:v>0.0166104334284972</c:v>
                </c:pt>
                <c:pt idx="42">
                  <c:v>0.0190739279137069</c:v>
                </c:pt>
                <c:pt idx="43">
                  <c:v>0.0213910761154855</c:v>
                </c:pt>
                <c:pt idx="44">
                  <c:v>0.0216081718177056</c:v>
                </c:pt>
                <c:pt idx="45">
                  <c:v>0.0300702941942201</c:v>
                </c:pt>
                <c:pt idx="46">
                  <c:v>0.0318529069014632</c:v>
                </c:pt>
                <c:pt idx="47">
                  <c:v>0.0321743642968345</c:v>
                </c:pt>
                <c:pt idx="48">
                  <c:v>0.0310608054751251</c:v>
                </c:pt>
                <c:pt idx="49">
                  <c:v>0.0339736051221743</c:v>
                </c:pt>
                <c:pt idx="50">
                  <c:v>0.0315286212688978</c:v>
                </c:pt>
                <c:pt idx="51">
                  <c:v>0.0379518847291908</c:v>
                </c:pt>
                <c:pt idx="52">
                  <c:v>0.03274494755692</c:v>
                </c:pt>
                <c:pt idx="53">
                  <c:v>0.0319121776870054</c:v>
                </c:pt>
                <c:pt idx="54">
                  <c:v>0.0343358719504323</c:v>
                </c:pt>
                <c:pt idx="55">
                  <c:v>0.0366182705897469</c:v>
                </c:pt>
                <c:pt idx="56">
                  <c:v>0.0398666837584925</c:v>
                </c:pt>
                <c:pt idx="57">
                  <c:v>0.0307089599393404</c:v>
                </c:pt>
                <c:pt idx="58">
                  <c:v>0.0314970510729075</c:v>
                </c:pt>
                <c:pt idx="59">
                  <c:v>0.0338109602815485</c:v>
                </c:pt>
                <c:pt idx="60">
                  <c:v>0.0380393158029105</c:v>
                </c:pt>
                <c:pt idx="61">
                  <c:v>0.0358903070895995</c:v>
                </c:pt>
                <c:pt idx="62">
                  <c:v>0.0354503319554053</c:v>
                </c:pt>
                <c:pt idx="63">
                  <c:v>0.0306147744174517</c:v>
                </c:pt>
                <c:pt idx="64">
                  <c:v>0.0351746346296755</c:v>
                </c:pt>
                <c:pt idx="65">
                  <c:v>0.0385947550717467</c:v>
                </c:pt>
                <c:pt idx="66">
                  <c:v>0.0386871334082116</c:v>
                </c:pt>
                <c:pt idx="67">
                  <c:v>0.0396628656420426</c:v>
                </c:pt>
                <c:pt idx="68">
                  <c:v>0.0415433925049309</c:v>
                </c:pt>
                <c:pt idx="69">
                  <c:v>0.0467140755272192</c:v>
                </c:pt>
                <c:pt idx="70">
                  <c:v>0.051581508515815</c:v>
                </c:pt>
                <c:pt idx="71">
                  <c:v>0.0487537993920973</c:v>
                </c:pt>
                <c:pt idx="72">
                  <c:v>0.044269552385637</c:v>
                </c:pt>
                <c:pt idx="73">
                  <c:v>0.0472123947785774</c:v>
                </c:pt>
                <c:pt idx="74">
                  <c:v>0.0465763368013549</c:v>
                </c:pt>
                <c:pt idx="75">
                  <c:v>0.0491882140709561</c:v>
                </c:pt>
                <c:pt idx="76">
                  <c:v>0.0489351519502274</c:v>
                </c:pt>
                <c:pt idx="77">
                  <c:v>0.0493091948546927</c:v>
                </c:pt>
                <c:pt idx="78">
                  <c:v>0.0510633185149585</c:v>
                </c:pt>
                <c:pt idx="79">
                  <c:v>0.0478063900810682</c:v>
                </c:pt>
                <c:pt idx="80">
                  <c:v>0.0471061664102261</c:v>
                </c:pt>
                <c:pt idx="81">
                  <c:v>0.0454492210378352</c:v>
                </c:pt>
                <c:pt idx="82">
                  <c:v>0.0441925034706155</c:v>
                </c:pt>
                <c:pt idx="83">
                  <c:v>0.0441687920241132</c:v>
                </c:pt>
                <c:pt idx="84">
                  <c:v>0.0471031559114461</c:v>
                </c:pt>
                <c:pt idx="85">
                  <c:v>0.0478797763280522</c:v>
                </c:pt>
                <c:pt idx="86">
                  <c:v>0.0483181135128886</c:v>
                </c:pt>
                <c:pt idx="87">
                  <c:v>0.045735900962861</c:v>
                </c:pt>
                <c:pt idx="88">
                  <c:v>0.0451693851944792</c:v>
                </c:pt>
                <c:pt idx="89">
                  <c:v>0.0451759364358683</c:v>
                </c:pt>
                <c:pt idx="90">
                  <c:v>0.0452674897119342</c:v>
                </c:pt>
                <c:pt idx="91">
                  <c:v>0.0436909773580612</c:v>
                </c:pt>
                <c:pt idx="92">
                  <c:v>0.0414829885837006</c:v>
                </c:pt>
                <c:pt idx="93">
                  <c:v>0.043921568627451</c:v>
                </c:pt>
                <c:pt idx="94">
                  <c:v>0.0411034788389098</c:v>
                </c:pt>
                <c:pt idx="95">
                  <c:v>0.0437437548573331</c:v>
                </c:pt>
                <c:pt idx="96">
                  <c:v>0.043859649122807</c:v>
                </c:pt>
                <c:pt idx="97">
                  <c:v>0.0430239021678711</c:v>
                </c:pt>
                <c:pt idx="98">
                  <c:v>0.0415701841437866</c:v>
                </c:pt>
                <c:pt idx="99">
                  <c:v>0.0424202564945742</c:v>
                </c:pt>
                <c:pt idx="100">
                  <c:v>0.0440903634180946</c:v>
                </c:pt>
                <c:pt idx="101">
                  <c:v>0.0451781059947872</c:v>
                </c:pt>
                <c:pt idx="102">
                  <c:v>0.0479002624671917</c:v>
                </c:pt>
                <c:pt idx="103">
                  <c:v>0.047421781314728</c:v>
                </c:pt>
                <c:pt idx="104">
                  <c:v>0.0466681137399609</c:v>
                </c:pt>
                <c:pt idx="105">
                  <c:v>0.0487281313727594</c:v>
                </c:pt>
                <c:pt idx="106">
                  <c:v>0.0487389592423113</c:v>
                </c:pt>
                <c:pt idx="107">
                  <c:v>0.0473353898521434</c:v>
                </c:pt>
                <c:pt idx="108">
                  <c:v>0.0466494290023701</c:v>
                </c:pt>
                <c:pt idx="109">
                  <c:v>0.0428480068215731</c:v>
                </c:pt>
                <c:pt idx="110">
                  <c:v>0.0422401016303197</c:v>
                </c:pt>
                <c:pt idx="111">
                  <c:v>0.0396424815983176</c:v>
                </c:pt>
                <c:pt idx="112">
                  <c:v>0.0379429288178112</c:v>
                </c:pt>
                <c:pt idx="113">
                  <c:v>0.038549459684123</c:v>
                </c:pt>
                <c:pt idx="114">
                  <c:v>0.039866416197036</c:v>
                </c:pt>
                <c:pt idx="115">
                  <c:v>0.0321606994171525</c:v>
                </c:pt>
                <c:pt idx="116">
                  <c:v>0.03</c:v>
                </c:pt>
              </c:numCache>
            </c:numRef>
          </c:val>
          <c:smooth val="1"/>
        </c:ser>
        <c:dLbls>
          <c:showLegendKey val="0"/>
          <c:showVal val="0"/>
          <c:showCatName val="0"/>
          <c:showSerName val="0"/>
          <c:showPercent val="0"/>
          <c:showBubbleSize val="0"/>
        </c:dLbls>
        <c:marker val="1"/>
        <c:smooth val="0"/>
        <c:axId val="-2142914360"/>
        <c:axId val="-2143227736"/>
      </c:lineChart>
      <c:dateAx>
        <c:axId val="-2142914360"/>
        <c:scaling>
          <c:orientation val="minMax"/>
        </c:scaling>
        <c:delete val="0"/>
        <c:axPos val="b"/>
        <c:numFmt formatCode="[$-409]mmm\-yy;@" sourceLinked="1"/>
        <c:majorTickMark val="out"/>
        <c:minorTickMark val="none"/>
        <c:tickLblPos val="nextTo"/>
        <c:txPr>
          <a:bodyPr/>
          <a:lstStyle/>
          <a:p>
            <a:pPr>
              <a:defRPr sz="1400" b="1" i="0"/>
            </a:pPr>
            <a:endParaRPr lang="en-US"/>
          </a:p>
        </c:txPr>
        <c:crossAx val="-2143227736"/>
        <c:crosses val="autoZero"/>
        <c:auto val="1"/>
        <c:lblOffset val="100"/>
        <c:baseTimeUnit val="months"/>
      </c:dateAx>
      <c:valAx>
        <c:axId val="-2143227736"/>
        <c:scaling>
          <c:orientation val="minMax"/>
        </c:scaling>
        <c:delete val="0"/>
        <c:axPos val="l"/>
        <c:majorGridlines>
          <c:spPr>
            <a:ln>
              <a:prstDash val="sysDash"/>
            </a:ln>
          </c:spPr>
        </c:majorGridlines>
        <c:numFmt formatCode="0.0%" sourceLinked="1"/>
        <c:majorTickMark val="out"/>
        <c:minorTickMark val="none"/>
        <c:tickLblPos val="nextTo"/>
        <c:spPr>
          <a:ln>
            <a:solidFill>
              <a:schemeClr val="bg1"/>
            </a:solidFill>
            <a:prstDash val="dash"/>
          </a:ln>
        </c:spPr>
        <c:txPr>
          <a:bodyPr/>
          <a:lstStyle/>
          <a:p>
            <a:pPr>
              <a:defRPr sz="1400" b="1" i="0"/>
            </a:pPr>
            <a:endParaRPr lang="en-US"/>
          </a:p>
        </c:txPr>
        <c:crossAx val="-2142914360"/>
        <c:crosses val="autoZero"/>
        <c:crossBetween val="between"/>
      </c:valAx>
    </c:plotArea>
    <c:plotVisOnly val="1"/>
    <c:dispBlanksAs val="gap"/>
    <c:showDLblsOverMax val="0"/>
  </c:chart>
  <c:spPr>
    <a:ln>
      <a:noFill/>
    </a:ln>
  </c:spPr>
  <c:printSettings>
    <c:headerFooter/>
    <c:pageMargins b="1.0" l="0.75" r="0.75" t="1.0" header="0.5" footer="0.5"/>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0329583356094363"/>
          <c:y val="0.00925917348566723"/>
          <c:w val="0.907893993429216"/>
          <c:h val="0.96132906180845"/>
        </c:manualLayout>
      </c:layout>
      <c:barChart>
        <c:barDir val="bar"/>
        <c:grouping val="clustered"/>
        <c:varyColors val="0"/>
        <c:ser>
          <c:idx val="1"/>
          <c:order val="0"/>
          <c:invertIfNegative val="0"/>
          <c:dLbls>
            <c:txPr>
              <a:bodyPr/>
              <a:lstStyle/>
              <a:p>
                <a:pPr>
                  <a:defRPr sz="1400"/>
                </a:pPr>
                <a:endParaRPr lang="en-US"/>
              </a:p>
            </c:txPr>
            <c:showLegendKey val="0"/>
            <c:showVal val="1"/>
            <c:showCatName val="0"/>
            <c:showSerName val="0"/>
            <c:showPercent val="0"/>
            <c:showBubbleSize val="0"/>
            <c:showLeaderLines val="0"/>
          </c:dLbls>
          <c:val>
            <c:numRef>
              <c:f>Austin!$Z$102:$Z$112</c:f>
              <c:numCache>
                <c:formatCode>0.0%</c:formatCode>
                <c:ptCount val="11"/>
                <c:pt idx="0">
                  <c:v>0.032</c:v>
                </c:pt>
                <c:pt idx="1">
                  <c:v>0.123</c:v>
                </c:pt>
                <c:pt idx="2">
                  <c:v>-0.053</c:v>
                </c:pt>
                <c:pt idx="3">
                  <c:v>0.044</c:v>
                </c:pt>
                <c:pt idx="4">
                  <c:v>0.012</c:v>
                </c:pt>
                <c:pt idx="5">
                  <c:v>0.024</c:v>
                </c:pt>
                <c:pt idx="6">
                  <c:v>0.042</c:v>
                </c:pt>
                <c:pt idx="7">
                  <c:v>0.024</c:v>
                </c:pt>
                <c:pt idx="8">
                  <c:v>0.038</c:v>
                </c:pt>
                <c:pt idx="9">
                  <c:v>0.031</c:v>
                </c:pt>
                <c:pt idx="10">
                  <c:v>0.016</c:v>
                </c:pt>
              </c:numCache>
            </c:numRef>
          </c:val>
        </c:ser>
        <c:dLbls>
          <c:showLegendKey val="0"/>
          <c:showVal val="0"/>
          <c:showCatName val="0"/>
          <c:showSerName val="0"/>
          <c:showPercent val="0"/>
          <c:showBubbleSize val="0"/>
        </c:dLbls>
        <c:gapWidth val="150"/>
        <c:axId val="-2143122264"/>
        <c:axId val="-2140113336"/>
      </c:barChart>
      <c:catAx>
        <c:axId val="-2143122264"/>
        <c:scaling>
          <c:orientation val="maxMin"/>
        </c:scaling>
        <c:delete val="1"/>
        <c:axPos val="l"/>
        <c:majorTickMark val="out"/>
        <c:minorTickMark val="none"/>
        <c:tickLblPos val="nextTo"/>
        <c:crossAx val="-2140113336"/>
        <c:crosses val="autoZero"/>
        <c:auto val="1"/>
        <c:lblAlgn val="ctr"/>
        <c:lblOffset val="1000"/>
        <c:noMultiLvlLbl val="0"/>
      </c:catAx>
      <c:valAx>
        <c:axId val="-2140113336"/>
        <c:scaling>
          <c:orientation val="minMax"/>
        </c:scaling>
        <c:delete val="1"/>
        <c:axPos val="t"/>
        <c:majorGridlines>
          <c:spPr>
            <a:ln>
              <a:solidFill>
                <a:schemeClr val="bg1">
                  <a:lumMod val="85000"/>
                </a:schemeClr>
              </a:solidFill>
            </a:ln>
          </c:spPr>
        </c:majorGridlines>
        <c:numFmt formatCode="0.0%" sourceLinked="1"/>
        <c:majorTickMark val="out"/>
        <c:minorTickMark val="none"/>
        <c:tickLblPos val="nextTo"/>
        <c:crossAx val="-2143122264"/>
        <c:crossesAt val="12.0"/>
        <c:crossBetween val="between"/>
      </c:valAx>
    </c:plotArea>
    <c:plotVisOnly val="1"/>
    <c:dispBlanksAs val="gap"/>
    <c:showDLblsOverMax val="0"/>
  </c:chart>
  <c:spPr>
    <a:ln>
      <a:noFill/>
    </a:ln>
  </c:spPr>
  <c:printSettings>
    <c:headerFooter/>
    <c:pageMargins b="1.0" l="0.75" r="0.75" t="1.0" header="0.5" footer="0.5"/>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1"/>
          <c:order val="0"/>
          <c:tx>
            <c:v>Texas</c:v>
          </c:tx>
          <c:spPr>
            <a:ln>
              <a:solidFill>
                <a:schemeClr val="tx1"/>
              </a:solidFill>
            </a:ln>
          </c:spPr>
          <c:marker>
            <c:symbol val="none"/>
          </c:marker>
          <c:cat>
            <c:strRef>
              <c:f>Austin!$U$134:$BF$134</c:f>
              <c:strCache>
                <c:ptCount val="38"/>
                <c:pt idx="0">
                  <c:v>2007</c:v>
                </c:pt>
                <c:pt idx="1">
                  <c:v>Q2</c:v>
                </c:pt>
                <c:pt idx="2">
                  <c:v>Q3</c:v>
                </c:pt>
                <c:pt idx="3">
                  <c:v>Q4</c:v>
                </c:pt>
                <c:pt idx="4">
                  <c:v>2008</c:v>
                </c:pt>
                <c:pt idx="5">
                  <c:v>Q2</c:v>
                </c:pt>
                <c:pt idx="6">
                  <c:v>Q3</c:v>
                </c:pt>
                <c:pt idx="7">
                  <c:v>Q4</c:v>
                </c:pt>
                <c:pt idx="8">
                  <c:v>2009</c:v>
                </c:pt>
                <c:pt idx="9">
                  <c:v>Q2</c:v>
                </c:pt>
                <c:pt idx="10">
                  <c:v>Q3</c:v>
                </c:pt>
                <c:pt idx="11">
                  <c:v>Q4</c:v>
                </c:pt>
                <c:pt idx="12">
                  <c:v>2010</c:v>
                </c:pt>
                <c:pt idx="13">
                  <c:v>Q2</c:v>
                </c:pt>
                <c:pt idx="14">
                  <c:v>Q3</c:v>
                </c:pt>
                <c:pt idx="15">
                  <c:v>Q4</c:v>
                </c:pt>
                <c:pt idx="16">
                  <c:v>2011</c:v>
                </c:pt>
                <c:pt idx="17">
                  <c:v>Q2</c:v>
                </c:pt>
                <c:pt idx="18">
                  <c:v>Q3</c:v>
                </c:pt>
                <c:pt idx="19">
                  <c:v>Q4</c:v>
                </c:pt>
                <c:pt idx="20">
                  <c:v>2012</c:v>
                </c:pt>
                <c:pt idx="21">
                  <c:v>Q2</c:v>
                </c:pt>
                <c:pt idx="22">
                  <c:v>Q3</c:v>
                </c:pt>
                <c:pt idx="23">
                  <c:v>Q4</c:v>
                </c:pt>
                <c:pt idx="24">
                  <c:v>2013</c:v>
                </c:pt>
                <c:pt idx="25">
                  <c:v>Q2</c:v>
                </c:pt>
                <c:pt idx="26">
                  <c:v>Q3</c:v>
                </c:pt>
                <c:pt idx="27">
                  <c:v>Q4</c:v>
                </c:pt>
                <c:pt idx="28">
                  <c:v>2014</c:v>
                </c:pt>
                <c:pt idx="29">
                  <c:v>Q2</c:v>
                </c:pt>
                <c:pt idx="30">
                  <c:v>Q3</c:v>
                </c:pt>
                <c:pt idx="31">
                  <c:v>Q4</c:v>
                </c:pt>
                <c:pt idx="32">
                  <c:v>2015</c:v>
                </c:pt>
                <c:pt idx="33">
                  <c:v>Q2</c:v>
                </c:pt>
                <c:pt idx="34">
                  <c:v>Q3</c:v>
                </c:pt>
                <c:pt idx="35">
                  <c:v>Q4</c:v>
                </c:pt>
                <c:pt idx="36">
                  <c:v>2016</c:v>
                </c:pt>
                <c:pt idx="37">
                  <c:v>Q2</c:v>
                </c:pt>
              </c:strCache>
            </c:strRef>
          </c:cat>
          <c:val>
            <c:numRef>
              <c:f>Austin!$U$135:$BF$135</c:f>
              <c:numCache>
                <c:formatCode>0.0%</c:formatCode>
                <c:ptCount val="38"/>
                <c:pt idx="0">
                  <c:v>0.033</c:v>
                </c:pt>
                <c:pt idx="1">
                  <c:v>0.033</c:v>
                </c:pt>
                <c:pt idx="2">
                  <c:v>0.033</c:v>
                </c:pt>
                <c:pt idx="3">
                  <c:v>0.02</c:v>
                </c:pt>
                <c:pt idx="4">
                  <c:v>0.017</c:v>
                </c:pt>
                <c:pt idx="5">
                  <c:v>0.027</c:v>
                </c:pt>
                <c:pt idx="6">
                  <c:v>0.0</c:v>
                </c:pt>
                <c:pt idx="7">
                  <c:v>0.001</c:v>
                </c:pt>
                <c:pt idx="8">
                  <c:v>-0.02</c:v>
                </c:pt>
                <c:pt idx="9">
                  <c:v>-0.02</c:v>
                </c:pt>
                <c:pt idx="10">
                  <c:v>-0.03</c:v>
                </c:pt>
                <c:pt idx="11">
                  <c:v>-0.035</c:v>
                </c:pt>
                <c:pt idx="12">
                  <c:v>-0.02</c:v>
                </c:pt>
                <c:pt idx="13">
                  <c:v>0.0</c:v>
                </c:pt>
                <c:pt idx="14">
                  <c:v>0.02</c:v>
                </c:pt>
                <c:pt idx="15">
                  <c:v>0.038</c:v>
                </c:pt>
                <c:pt idx="16">
                  <c:v>0.055</c:v>
                </c:pt>
                <c:pt idx="17">
                  <c:v>0.038</c:v>
                </c:pt>
                <c:pt idx="18">
                  <c:v>0.036</c:v>
                </c:pt>
                <c:pt idx="19">
                  <c:v>0.025</c:v>
                </c:pt>
                <c:pt idx="20">
                  <c:v>0.02</c:v>
                </c:pt>
                <c:pt idx="21">
                  <c:v>0.022</c:v>
                </c:pt>
                <c:pt idx="22">
                  <c:v>0.03</c:v>
                </c:pt>
                <c:pt idx="23">
                  <c:v>0.05</c:v>
                </c:pt>
                <c:pt idx="24">
                  <c:v>0.001</c:v>
                </c:pt>
                <c:pt idx="25">
                  <c:v>0.002</c:v>
                </c:pt>
                <c:pt idx="26">
                  <c:v>0.005</c:v>
                </c:pt>
                <c:pt idx="27">
                  <c:v>-0.02</c:v>
                </c:pt>
                <c:pt idx="28">
                  <c:v>0.01</c:v>
                </c:pt>
                <c:pt idx="29">
                  <c:v>0.024</c:v>
                </c:pt>
                <c:pt idx="30">
                  <c:v>0.025</c:v>
                </c:pt>
                <c:pt idx="31">
                  <c:v>0.04</c:v>
                </c:pt>
                <c:pt idx="32">
                  <c:v>0.043</c:v>
                </c:pt>
                <c:pt idx="33">
                  <c:v>0.043</c:v>
                </c:pt>
                <c:pt idx="34">
                  <c:v>0.044</c:v>
                </c:pt>
                <c:pt idx="35">
                  <c:v>0.04</c:v>
                </c:pt>
                <c:pt idx="36">
                  <c:v>0.038</c:v>
                </c:pt>
                <c:pt idx="37">
                  <c:v>0.037</c:v>
                </c:pt>
              </c:numCache>
            </c:numRef>
          </c:val>
          <c:smooth val="1"/>
        </c:ser>
        <c:ser>
          <c:idx val="2"/>
          <c:order val="1"/>
          <c:tx>
            <c:v>Austin</c:v>
          </c:tx>
          <c:spPr>
            <a:ln>
              <a:solidFill>
                <a:srgbClr val="FF0000"/>
              </a:solidFill>
            </a:ln>
          </c:spPr>
          <c:marker>
            <c:symbol val="none"/>
          </c:marker>
          <c:cat>
            <c:strRef>
              <c:f>Austin!$U$134:$BF$134</c:f>
              <c:strCache>
                <c:ptCount val="38"/>
                <c:pt idx="0">
                  <c:v>2007</c:v>
                </c:pt>
                <c:pt idx="1">
                  <c:v>Q2</c:v>
                </c:pt>
                <c:pt idx="2">
                  <c:v>Q3</c:v>
                </c:pt>
                <c:pt idx="3">
                  <c:v>Q4</c:v>
                </c:pt>
                <c:pt idx="4">
                  <c:v>2008</c:v>
                </c:pt>
                <c:pt idx="5">
                  <c:v>Q2</c:v>
                </c:pt>
                <c:pt idx="6">
                  <c:v>Q3</c:v>
                </c:pt>
                <c:pt idx="7">
                  <c:v>Q4</c:v>
                </c:pt>
                <c:pt idx="8">
                  <c:v>2009</c:v>
                </c:pt>
                <c:pt idx="9">
                  <c:v>Q2</c:v>
                </c:pt>
                <c:pt idx="10">
                  <c:v>Q3</c:v>
                </c:pt>
                <c:pt idx="11">
                  <c:v>Q4</c:v>
                </c:pt>
                <c:pt idx="12">
                  <c:v>2010</c:v>
                </c:pt>
                <c:pt idx="13">
                  <c:v>Q2</c:v>
                </c:pt>
                <c:pt idx="14">
                  <c:v>Q3</c:v>
                </c:pt>
                <c:pt idx="15">
                  <c:v>Q4</c:v>
                </c:pt>
                <c:pt idx="16">
                  <c:v>2011</c:v>
                </c:pt>
                <c:pt idx="17">
                  <c:v>Q2</c:v>
                </c:pt>
                <c:pt idx="18">
                  <c:v>Q3</c:v>
                </c:pt>
                <c:pt idx="19">
                  <c:v>Q4</c:v>
                </c:pt>
                <c:pt idx="20">
                  <c:v>2012</c:v>
                </c:pt>
                <c:pt idx="21">
                  <c:v>Q2</c:v>
                </c:pt>
                <c:pt idx="22">
                  <c:v>Q3</c:v>
                </c:pt>
                <c:pt idx="23">
                  <c:v>Q4</c:v>
                </c:pt>
                <c:pt idx="24">
                  <c:v>2013</c:v>
                </c:pt>
                <c:pt idx="25">
                  <c:v>Q2</c:v>
                </c:pt>
                <c:pt idx="26">
                  <c:v>Q3</c:v>
                </c:pt>
                <c:pt idx="27">
                  <c:v>Q4</c:v>
                </c:pt>
                <c:pt idx="28">
                  <c:v>2014</c:v>
                </c:pt>
                <c:pt idx="29">
                  <c:v>Q2</c:v>
                </c:pt>
                <c:pt idx="30">
                  <c:v>Q3</c:v>
                </c:pt>
                <c:pt idx="31">
                  <c:v>Q4</c:v>
                </c:pt>
                <c:pt idx="32">
                  <c:v>2015</c:v>
                </c:pt>
                <c:pt idx="33">
                  <c:v>Q2</c:v>
                </c:pt>
                <c:pt idx="34">
                  <c:v>Q3</c:v>
                </c:pt>
                <c:pt idx="35">
                  <c:v>Q4</c:v>
                </c:pt>
                <c:pt idx="36">
                  <c:v>2016</c:v>
                </c:pt>
                <c:pt idx="37">
                  <c:v>Q2</c:v>
                </c:pt>
              </c:strCache>
            </c:strRef>
          </c:cat>
          <c:val>
            <c:numRef>
              <c:f>Austin!$U$136:$BF$136</c:f>
              <c:numCache>
                <c:formatCode>0.0%</c:formatCode>
                <c:ptCount val="38"/>
                <c:pt idx="0">
                  <c:v>0.029</c:v>
                </c:pt>
                <c:pt idx="1">
                  <c:v>0.035</c:v>
                </c:pt>
                <c:pt idx="2">
                  <c:v>0.042</c:v>
                </c:pt>
                <c:pt idx="3">
                  <c:v>0.04</c:v>
                </c:pt>
                <c:pt idx="4">
                  <c:v>0.05</c:v>
                </c:pt>
                <c:pt idx="5">
                  <c:v>0.07</c:v>
                </c:pt>
                <c:pt idx="6">
                  <c:v>0.1</c:v>
                </c:pt>
                <c:pt idx="7">
                  <c:v>0.043</c:v>
                </c:pt>
                <c:pt idx="8">
                  <c:v>-0.02</c:v>
                </c:pt>
                <c:pt idx="9">
                  <c:v>-0.07</c:v>
                </c:pt>
                <c:pt idx="10">
                  <c:v>-0.055</c:v>
                </c:pt>
                <c:pt idx="11">
                  <c:v>-0.055</c:v>
                </c:pt>
                <c:pt idx="12">
                  <c:v>-0.02</c:v>
                </c:pt>
                <c:pt idx="13">
                  <c:v>0.01</c:v>
                </c:pt>
                <c:pt idx="14">
                  <c:v>0.04</c:v>
                </c:pt>
                <c:pt idx="15">
                  <c:v>0.06</c:v>
                </c:pt>
                <c:pt idx="16">
                  <c:v>0.07</c:v>
                </c:pt>
                <c:pt idx="17">
                  <c:v>0.083</c:v>
                </c:pt>
                <c:pt idx="18">
                  <c:v>0.07</c:v>
                </c:pt>
                <c:pt idx="19">
                  <c:v>0.065</c:v>
                </c:pt>
                <c:pt idx="20">
                  <c:v>0.043</c:v>
                </c:pt>
                <c:pt idx="21">
                  <c:v>0.05</c:v>
                </c:pt>
                <c:pt idx="22">
                  <c:v>0.04</c:v>
                </c:pt>
                <c:pt idx="23">
                  <c:v>0.07</c:v>
                </c:pt>
                <c:pt idx="24">
                  <c:v>0.016</c:v>
                </c:pt>
                <c:pt idx="25">
                  <c:v>0.018</c:v>
                </c:pt>
                <c:pt idx="26">
                  <c:v>0.02</c:v>
                </c:pt>
                <c:pt idx="27">
                  <c:v>-0.01</c:v>
                </c:pt>
                <c:pt idx="28">
                  <c:v>0.04</c:v>
                </c:pt>
                <c:pt idx="29">
                  <c:v>0.04</c:v>
                </c:pt>
                <c:pt idx="30">
                  <c:v>0.043</c:v>
                </c:pt>
                <c:pt idx="31">
                  <c:v>0.05</c:v>
                </c:pt>
                <c:pt idx="32">
                  <c:v>0.06</c:v>
                </c:pt>
                <c:pt idx="33">
                  <c:v>0.057</c:v>
                </c:pt>
                <c:pt idx="34">
                  <c:v>0.04</c:v>
                </c:pt>
                <c:pt idx="35">
                  <c:v>0.03</c:v>
                </c:pt>
                <c:pt idx="36">
                  <c:v>0.02</c:v>
                </c:pt>
                <c:pt idx="37">
                  <c:v>0.015</c:v>
                </c:pt>
              </c:numCache>
            </c:numRef>
          </c:val>
          <c:smooth val="1"/>
        </c:ser>
        <c:dLbls>
          <c:showLegendKey val="0"/>
          <c:showVal val="0"/>
          <c:showCatName val="0"/>
          <c:showSerName val="0"/>
          <c:showPercent val="0"/>
          <c:showBubbleSize val="0"/>
        </c:dLbls>
        <c:marker val="1"/>
        <c:smooth val="0"/>
        <c:axId val="-2142939384"/>
        <c:axId val="-2142949864"/>
      </c:lineChart>
      <c:catAx>
        <c:axId val="-2142939384"/>
        <c:scaling>
          <c:orientation val="minMax"/>
        </c:scaling>
        <c:delete val="0"/>
        <c:axPos val="b"/>
        <c:numFmt formatCode="[$-409]mmm\-yy;@" sourceLinked="1"/>
        <c:majorTickMark val="out"/>
        <c:minorTickMark val="none"/>
        <c:tickLblPos val="nextTo"/>
        <c:txPr>
          <a:bodyPr/>
          <a:lstStyle/>
          <a:p>
            <a:pPr>
              <a:defRPr sz="1400" b="1" i="0"/>
            </a:pPr>
            <a:endParaRPr lang="en-US"/>
          </a:p>
        </c:txPr>
        <c:crossAx val="-2142949864"/>
        <c:crosses val="autoZero"/>
        <c:auto val="1"/>
        <c:lblAlgn val="ctr"/>
        <c:lblOffset val="100"/>
        <c:noMultiLvlLbl val="0"/>
      </c:catAx>
      <c:valAx>
        <c:axId val="-2142949864"/>
        <c:scaling>
          <c:orientation val="minMax"/>
        </c:scaling>
        <c:delete val="0"/>
        <c:axPos val="l"/>
        <c:majorGridlines>
          <c:spPr>
            <a:ln>
              <a:prstDash val="sysDash"/>
            </a:ln>
          </c:spPr>
        </c:majorGridlines>
        <c:numFmt formatCode="0.0%" sourceLinked="1"/>
        <c:majorTickMark val="out"/>
        <c:minorTickMark val="none"/>
        <c:tickLblPos val="nextTo"/>
        <c:spPr>
          <a:ln>
            <a:solidFill>
              <a:schemeClr val="bg1"/>
            </a:solidFill>
            <a:prstDash val="dash"/>
          </a:ln>
        </c:spPr>
        <c:txPr>
          <a:bodyPr/>
          <a:lstStyle/>
          <a:p>
            <a:pPr>
              <a:defRPr sz="1400" b="1" i="0"/>
            </a:pPr>
            <a:endParaRPr lang="en-US"/>
          </a:p>
        </c:txPr>
        <c:crossAx val="-2142939384"/>
        <c:crosses val="autoZero"/>
        <c:crossBetween val="between"/>
      </c:valAx>
    </c:plotArea>
    <c:plotVisOnly val="1"/>
    <c:dispBlanksAs val="gap"/>
    <c:showDLblsOverMax val="0"/>
  </c:chart>
  <c:spPr>
    <a:ln>
      <a:noFill/>
    </a:ln>
  </c:spPr>
  <c:printSettings>
    <c:headerFooter/>
    <c:pageMargins b="1.0" l="0.75" r="0.75" t="1.0" header="0.5" footer="0.5"/>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lineChart>
        <c:grouping val="standard"/>
        <c:varyColors val="0"/>
        <c:ser>
          <c:idx val="1"/>
          <c:order val="0"/>
          <c:tx>
            <c:v>Austin</c:v>
          </c:tx>
          <c:spPr>
            <a:ln>
              <a:solidFill>
                <a:schemeClr val="accent1"/>
              </a:solidFill>
            </a:ln>
          </c:spPr>
          <c:marker>
            <c:symbol val="none"/>
          </c:marker>
          <c:cat>
            <c:numRef>
              <c:f>Austin!$U$156:$DT$156</c:f>
              <c:numCache>
                <c:formatCode>[$-409]mmm\-yy;@</c:formatCode>
                <c:ptCount val="104"/>
                <c:pt idx="0">
                  <c:v>39462.0</c:v>
                </c:pt>
                <c:pt idx="1">
                  <c:v>39492.466667</c:v>
                </c:pt>
                <c:pt idx="2">
                  <c:v>39522.933334</c:v>
                </c:pt>
                <c:pt idx="3">
                  <c:v>39553.400001</c:v>
                </c:pt>
                <c:pt idx="4">
                  <c:v>39583.866668</c:v>
                </c:pt>
                <c:pt idx="5">
                  <c:v>39614.333335</c:v>
                </c:pt>
                <c:pt idx="6">
                  <c:v>39644.800002</c:v>
                </c:pt>
                <c:pt idx="7">
                  <c:v>39675.266669</c:v>
                </c:pt>
                <c:pt idx="8">
                  <c:v>39705.733336</c:v>
                </c:pt>
                <c:pt idx="9">
                  <c:v>39736.20000300001</c:v>
                </c:pt>
                <c:pt idx="10">
                  <c:v>39766.66667000001</c:v>
                </c:pt>
                <c:pt idx="11">
                  <c:v>39797.13333700001</c:v>
                </c:pt>
                <c:pt idx="12">
                  <c:v>39827.60000400001</c:v>
                </c:pt>
                <c:pt idx="13">
                  <c:v>39858.06667100001</c:v>
                </c:pt>
                <c:pt idx="14">
                  <c:v>39888.53333800001</c:v>
                </c:pt>
                <c:pt idx="15">
                  <c:v>39919.00000500001</c:v>
                </c:pt>
                <c:pt idx="16">
                  <c:v>39949.46667200001</c:v>
                </c:pt>
                <c:pt idx="17">
                  <c:v>39979.93333900001</c:v>
                </c:pt>
                <c:pt idx="18">
                  <c:v>40010.40000600001</c:v>
                </c:pt>
                <c:pt idx="19">
                  <c:v>40040.86667300001</c:v>
                </c:pt>
                <c:pt idx="20">
                  <c:v>40071.33334000001</c:v>
                </c:pt>
                <c:pt idx="21">
                  <c:v>40101.80000700001</c:v>
                </c:pt>
                <c:pt idx="22">
                  <c:v>40132.26667400001</c:v>
                </c:pt>
                <c:pt idx="23">
                  <c:v>40162.73334100001</c:v>
                </c:pt>
                <c:pt idx="24">
                  <c:v>40193.20000800001</c:v>
                </c:pt>
                <c:pt idx="25">
                  <c:v>40223.66667500001</c:v>
                </c:pt>
                <c:pt idx="26">
                  <c:v>40254.13334200002</c:v>
                </c:pt>
                <c:pt idx="27">
                  <c:v>40284.60000900002</c:v>
                </c:pt>
                <c:pt idx="28">
                  <c:v>40315.06667600002</c:v>
                </c:pt>
                <c:pt idx="29">
                  <c:v>40345.53334300002</c:v>
                </c:pt>
                <c:pt idx="30">
                  <c:v>40376.00001000002</c:v>
                </c:pt>
                <c:pt idx="31">
                  <c:v>40406.46667700002</c:v>
                </c:pt>
                <c:pt idx="32">
                  <c:v>40436.93334400002</c:v>
                </c:pt>
                <c:pt idx="33">
                  <c:v>40467.40001100002</c:v>
                </c:pt>
                <c:pt idx="34">
                  <c:v>40497.86667800002</c:v>
                </c:pt>
                <c:pt idx="35">
                  <c:v>40528.33334500002</c:v>
                </c:pt>
                <c:pt idx="36">
                  <c:v>40558.80001200002</c:v>
                </c:pt>
                <c:pt idx="37">
                  <c:v>40589.26667900002</c:v>
                </c:pt>
                <c:pt idx="38">
                  <c:v>40619.73334600002</c:v>
                </c:pt>
                <c:pt idx="39">
                  <c:v>40650.20001300002</c:v>
                </c:pt>
                <c:pt idx="40">
                  <c:v>40680.66668000002</c:v>
                </c:pt>
                <c:pt idx="41">
                  <c:v>40711.13334700002</c:v>
                </c:pt>
                <c:pt idx="42">
                  <c:v>40741.60001400002</c:v>
                </c:pt>
                <c:pt idx="43">
                  <c:v>40772.06668100003</c:v>
                </c:pt>
                <c:pt idx="44">
                  <c:v>40802.53334800003</c:v>
                </c:pt>
                <c:pt idx="45">
                  <c:v>40833.00001500002</c:v>
                </c:pt>
                <c:pt idx="46">
                  <c:v>40863.46668200003</c:v>
                </c:pt>
                <c:pt idx="47">
                  <c:v>40893.93334900003</c:v>
                </c:pt>
                <c:pt idx="48">
                  <c:v>40924.40001600002</c:v>
                </c:pt>
                <c:pt idx="49">
                  <c:v>40954.86668300003</c:v>
                </c:pt>
                <c:pt idx="50">
                  <c:v>40985.33335000003</c:v>
                </c:pt>
                <c:pt idx="51">
                  <c:v>41015.80001700003</c:v>
                </c:pt>
                <c:pt idx="52">
                  <c:v>41046.26668400003</c:v>
                </c:pt>
                <c:pt idx="53">
                  <c:v>41076.73335100003</c:v>
                </c:pt>
                <c:pt idx="54">
                  <c:v>41107.20001800003</c:v>
                </c:pt>
                <c:pt idx="55">
                  <c:v>41137.66668500003</c:v>
                </c:pt>
                <c:pt idx="56">
                  <c:v>41168.13335200003</c:v>
                </c:pt>
                <c:pt idx="57">
                  <c:v>41198.60001900003</c:v>
                </c:pt>
                <c:pt idx="58">
                  <c:v>41229.06668600003</c:v>
                </c:pt>
                <c:pt idx="59">
                  <c:v>41259.53335300004</c:v>
                </c:pt>
                <c:pt idx="60">
                  <c:v>41290.00002000004</c:v>
                </c:pt>
                <c:pt idx="61">
                  <c:v>41320.46668700004</c:v>
                </c:pt>
                <c:pt idx="62">
                  <c:v>41350.93335400004</c:v>
                </c:pt>
                <c:pt idx="63">
                  <c:v>41381.40002100004</c:v>
                </c:pt>
                <c:pt idx="64">
                  <c:v>41411.86668800004</c:v>
                </c:pt>
                <c:pt idx="65">
                  <c:v>41442.33335500004</c:v>
                </c:pt>
                <c:pt idx="66">
                  <c:v>41472.80002200004</c:v>
                </c:pt>
                <c:pt idx="67">
                  <c:v>41503.26668900004</c:v>
                </c:pt>
                <c:pt idx="68">
                  <c:v>41533.73335600004</c:v>
                </c:pt>
                <c:pt idx="69">
                  <c:v>41564.20002300004</c:v>
                </c:pt>
                <c:pt idx="70">
                  <c:v>41594.66669000004</c:v>
                </c:pt>
                <c:pt idx="71">
                  <c:v>41625.13335700004</c:v>
                </c:pt>
                <c:pt idx="72">
                  <c:v>41655.60002400004</c:v>
                </c:pt>
                <c:pt idx="73">
                  <c:v>41686.06669100004</c:v>
                </c:pt>
                <c:pt idx="74">
                  <c:v>41716.53335800004</c:v>
                </c:pt>
                <c:pt idx="75">
                  <c:v>41747.00002500004</c:v>
                </c:pt>
                <c:pt idx="76">
                  <c:v>41777.46669200005</c:v>
                </c:pt>
                <c:pt idx="77">
                  <c:v>41807.93335900005</c:v>
                </c:pt>
                <c:pt idx="78">
                  <c:v>41838.40002600005</c:v>
                </c:pt>
                <c:pt idx="79">
                  <c:v>41868.86669300005</c:v>
                </c:pt>
                <c:pt idx="80">
                  <c:v>41899.33336000005</c:v>
                </c:pt>
                <c:pt idx="81">
                  <c:v>41929.80002700005</c:v>
                </c:pt>
                <c:pt idx="82">
                  <c:v>41960.26669400005</c:v>
                </c:pt>
                <c:pt idx="83">
                  <c:v>41990.73336100005</c:v>
                </c:pt>
                <c:pt idx="84">
                  <c:v>42021.20002800005</c:v>
                </c:pt>
                <c:pt idx="85">
                  <c:v>42051.66669500005</c:v>
                </c:pt>
                <c:pt idx="86">
                  <c:v>42082.13336200005</c:v>
                </c:pt>
                <c:pt idx="87">
                  <c:v>42112.60002900005</c:v>
                </c:pt>
                <c:pt idx="88">
                  <c:v>42143.06669600005</c:v>
                </c:pt>
                <c:pt idx="89">
                  <c:v>42173.53336300005</c:v>
                </c:pt>
                <c:pt idx="90">
                  <c:v>42204.00003000005</c:v>
                </c:pt>
                <c:pt idx="91">
                  <c:v>42234.46669700005</c:v>
                </c:pt>
                <c:pt idx="92">
                  <c:v>42264.93336400006</c:v>
                </c:pt>
                <c:pt idx="93">
                  <c:v>42295.40003100005</c:v>
                </c:pt>
                <c:pt idx="94">
                  <c:v>42325.86669800005</c:v>
                </c:pt>
                <c:pt idx="95">
                  <c:v>42356.33336500006</c:v>
                </c:pt>
                <c:pt idx="96">
                  <c:v>42386.80003200005</c:v>
                </c:pt>
                <c:pt idx="97">
                  <c:v>42417.26669900006</c:v>
                </c:pt>
                <c:pt idx="98">
                  <c:v>42447.73336600006</c:v>
                </c:pt>
                <c:pt idx="99">
                  <c:v>42478.20003300006</c:v>
                </c:pt>
                <c:pt idx="100">
                  <c:v>42508.66670000006</c:v>
                </c:pt>
                <c:pt idx="101">
                  <c:v>42539.13336700006</c:v>
                </c:pt>
                <c:pt idx="102">
                  <c:v>42569.60003400006</c:v>
                </c:pt>
                <c:pt idx="103">
                  <c:v>42600.06670100006</c:v>
                </c:pt>
              </c:numCache>
            </c:numRef>
          </c:cat>
          <c:val>
            <c:numRef>
              <c:f>Austin!$U$158:$DT$158</c:f>
              <c:numCache>
                <c:formatCode>0.0%</c:formatCode>
                <c:ptCount val="104"/>
                <c:pt idx="0">
                  <c:v>0.02</c:v>
                </c:pt>
                <c:pt idx="1">
                  <c:v>0.022</c:v>
                </c:pt>
                <c:pt idx="2">
                  <c:v>0.0225</c:v>
                </c:pt>
                <c:pt idx="3">
                  <c:v>0.023</c:v>
                </c:pt>
                <c:pt idx="4">
                  <c:v>0.02</c:v>
                </c:pt>
                <c:pt idx="5">
                  <c:v>0.017</c:v>
                </c:pt>
                <c:pt idx="6">
                  <c:v>0.014</c:v>
                </c:pt>
                <c:pt idx="7">
                  <c:v>0.011</c:v>
                </c:pt>
                <c:pt idx="8">
                  <c:v>0.005</c:v>
                </c:pt>
                <c:pt idx="9">
                  <c:v>0.0</c:v>
                </c:pt>
                <c:pt idx="10">
                  <c:v>0.004</c:v>
                </c:pt>
                <c:pt idx="11">
                  <c:v>0.008</c:v>
                </c:pt>
                <c:pt idx="12">
                  <c:v>0.012</c:v>
                </c:pt>
                <c:pt idx="13">
                  <c:v>0.016</c:v>
                </c:pt>
                <c:pt idx="14">
                  <c:v>0.02</c:v>
                </c:pt>
                <c:pt idx="15">
                  <c:v>0.025</c:v>
                </c:pt>
                <c:pt idx="16">
                  <c:v>0.033</c:v>
                </c:pt>
                <c:pt idx="17">
                  <c:v>0.038</c:v>
                </c:pt>
                <c:pt idx="18">
                  <c:v>0.042</c:v>
                </c:pt>
                <c:pt idx="19">
                  <c:v>0.041</c:v>
                </c:pt>
                <c:pt idx="20">
                  <c:v>0.04</c:v>
                </c:pt>
                <c:pt idx="21">
                  <c:v>0.038</c:v>
                </c:pt>
                <c:pt idx="22">
                  <c:v>0.033</c:v>
                </c:pt>
                <c:pt idx="23">
                  <c:v>0.027</c:v>
                </c:pt>
                <c:pt idx="24">
                  <c:v>0.023</c:v>
                </c:pt>
                <c:pt idx="25">
                  <c:v>0.019</c:v>
                </c:pt>
                <c:pt idx="26">
                  <c:v>0.015</c:v>
                </c:pt>
                <c:pt idx="27">
                  <c:v>0.011</c:v>
                </c:pt>
                <c:pt idx="28">
                  <c:v>0.008</c:v>
                </c:pt>
                <c:pt idx="29">
                  <c:v>0.004</c:v>
                </c:pt>
                <c:pt idx="30">
                  <c:v>0.0</c:v>
                </c:pt>
                <c:pt idx="31">
                  <c:v>0.002</c:v>
                </c:pt>
                <c:pt idx="32">
                  <c:v>0.003</c:v>
                </c:pt>
                <c:pt idx="33">
                  <c:v>0.0035</c:v>
                </c:pt>
                <c:pt idx="34">
                  <c:v>0.004</c:v>
                </c:pt>
                <c:pt idx="35">
                  <c:v>0.006</c:v>
                </c:pt>
                <c:pt idx="36">
                  <c:v>0.008</c:v>
                </c:pt>
                <c:pt idx="37">
                  <c:v>0.006</c:v>
                </c:pt>
                <c:pt idx="38">
                  <c:v>0.004</c:v>
                </c:pt>
                <c:pt idx="39">
                  <c:v>0.0</c:v>
                </c:pt>
                <c:pt idx="40">
                  <c:v>-0.01</c:v>
                </c:pt>
                <c:pt idx="41">
                  <c:v>-0.02</c:v>
                </c:pt>
                <c:pt idx="42">
                  <c:v>-0.023</c:v>
                </c:pt>
                <c:pt idx="43">
                  <c:v>-0.027</c:v>
                </c:pt>
                <c:pt idx="44">
                  <c:v>-0.0285</c:v>
                </c:pt>
                <c:pt idx="45">
                  <c:v>-0.032</c:v>
                </c:pt>
                <c:pt idx="46">
                  <c:v>-0.034</c:v>
                </c:pt>
                <c:pt idx="47">
                  <c:v>-0.037</c:v>
                </c:pt>
                <c:pt idx="48">
                  <c:v>-0.041</c:v>
                </c:pt>
                <c:pt idx="49">
                  <c:v>-0.035</c:v>
                </c:pt>
                <c:pt idx="50">
                  <c:v>-0.027</c:v>
                </c:pt>
                <c:pt idx="51">
                  <c:v>-0.02</c:v>
                </c:pt>
                <c:pt idx="52">
                  <c:v>-0.015</c:v>
                </c:pt>
                <c:pt idx="53">
                  <c:v>-0.01</c:v>
                </c:pt>
                <c:pt idx="54">
                  <c:v>0.0</c:v>
                </c:pt>
                <c:pt idx="55">
                  <c:v>0.01</c:v>
                </c:pt>
                <c:pt idx="56">
                  <c:v>0.02</c:v>
                </c:pt>
                <c:pt idx="57">
                  <c:v>0.022</c:v>
                </c:pt>
                <c:pt idx="58">
                  <c:v>0.026</c:v>
                </c:pt>
                <c:pt idx="59">
                  <c:v>0.028</c:v>
                </c:pt>
                <c:pt idx="60">
                  <c:v>0.029</c:v>
                </c:pt>
                <c:pt idx="61">
                  <c:v>0.033</c:v>
                </c:pt>
                <c:pt idx="62">
                  <c:v>0.028</c:v>
                </c:pt>
                <c:pt idx="63">
                  <c:v>0.023</c:v>
                </c:pt>
                <c:pt idx="64">
                  <c:v>0.019</c:v>
                </c:pt>
                <c:pt idx="65">
                  <c:v>0.016</c:v>
                </c:pt>
                <c:pt idx="66">
                  <c:v>0.01</c:v>
                </c:pt>
                <c:pt idx="67">
                  <c:v>0.005</c:v>
                </c:pt>
                <c:pt idx="68">
                  <c:v>0.0</c:v>
                </c:pt>
                <c:pt idx="69">
                  <c:v>0.0045</c:v>
                </c:pt>
                <c:pt idx="70">
                  <c:v>0.009</c:v>
                </c:pt>
                <c:pt idx="71">
                  <c:v>0.013</c:v>
                </c:pt>
                <c:pt idx="72">
                  <c:v>0.018</c:v>
                </c:pt>
                <c:pt idx="73">
                  <c:v>0.024</c:v>
                </c:pt>
                <c:pt idx="74">
                  <c:v>0.027</c:v>
                </c:pt>
                <c:pt idx="75">
                  <c:v>0.03</c:v>
                </c:pt>
                <c:pt idx="76">
                  <c:v>0.036</c:v>
                </c:pt>
                <c:pt idx="77">
                  <c:v>0.032</c:v>
                </c:pt>
                <c:pt idx="78">
                  <c:v>0.03</c:v>
                </c:pt>
                <c:pt idx="79">
                  <c:v>0.02</c:v>
                </c:pt>
                <c:pt idx="80">
                  <c:v>0.015</c:v>
                </c:pt>
                <c:pt idx="81">
                  <c:v>0.01</c:v>
                </c:pt>
                <c:pt idx="82">
                  <c:v>0.008</c:v>
                </c:pt>
                <c:pt idx="83">
                  <c:v>0.006</c:v>
                </c:pt>
                <c:pt idx="84">
                  <c:v>0.0</c:v>
                </c:pt>
                <c:pt idx="85">
                  <c:v>-0.003</c:v>
                </c:pt>
                <c:pt idx="86">
                  <c:v>-0.005</c:v>
                </c:pt>
                <c:pt idx="87">
                  <c:v>-0.007</c:v>
                </c:pt>
                <c:pt idx="88">
                  <c:v>-0.0075</c:v>
                </c:pt>
                <c:pt idx="89">
                  <c:v>0.009</c:v>
                </c:pt>
                <c:pt idx="90">
                  <c:v>-0.005</c:v>
                </c:pt>
                <c:pt idx="91">
                  <c:v>0.0</c:v>
                </c:pt>
                <c:pt idx="92">
                  <c:v>0.005</c:v>
                </c:pt>
                <c:pt idx="93">
                  <c:v>0.012</c:v>
                </c:pt>
                <c:pt idx="94">
                  <c:v>0.011</c:v>
                </c:pt>
                <c:pt idx="95">
                  <c:v>0.0</c:v>
                </c:pt>
                <c:pt idx="96">
                  <c:v>-0.001</c:v>
                </c:pt>
                <c:pt idx="97">
                  <c:v>0.0</c:v>
                </c:pt>
                <c:pt idx="98">
                  <c:v>0.0033</c:v>
                </c:pt>
                <c:pt idx="99">
                  <c:v>0.0075</c:v>
                </c:pt>
                <c:pt idx="100">
                  <c:v>0.013</c:v>
                </c:pt>
                <c:pt idx="101">
                  <c:v>0.017</c:v>
                </c:pt>
                <c:pt idx="102">
                  <c:v>0.022</c:v>
                </c:pt>
                <c:pt idx="103">
                  <c:v>0.026</c:v>
                </c:pt>
              </c:numCache>
            </c:numRef>
          </c:val>
          <c:smooth val="1"/>
        </c:ser>
        <c:ser>
          <c:idx val="0"/>
          <c:order val="1"/>
          <c:tx>
            <c:v>Dallas</c:v>
          </c:tx>
          <c:spPr>
            <a:ln>
              <a:solidFill>
                <a:srgbClr val="FF0000"/>
              </a:solidFill>
            </a:ln>
          </c:spPr>
          <c:marker>
            <c:symbol val="none"/>
          </c:marker>
          <c:val>
            <c:numRef>
              <c:f>Austin!$U$159:$DT$159</c:f>
              <c:numCache>
                <c:formatCode>0.0%</c:formatCode>
                <c:ptCount val="104"/>
                <c:pt idx="0">
                  <c:v>-0.01</c:v>
                </c:pt>
                <c:pt idx="1">
                  <c:v>-0.11</c:v>
                </c:pt>
                <c:pt idx="2">
                  <c:v>-0.12</c:v>
                </c:pt>
                <c:pt idx="3">
                  <c:v>-0.121</c:v>
                </c:pt>
                <c:pt idx="4">
                  <c:v>-0.12</c:v>
                </c:pt>
                <c:pt idx="5">
                  <c:v>-0.119</c:v>
                </c:pt>
                <c:pt idx="6">
                  <c:v>-0.118</c:v>
                </c:pt>
                <c:pt idx="7">
                  <c:v>-0.095</c:v>
                </c:pt>
                <c:pt idx="8">
                  <c:v>-0.075</c:v>
                </c:pt>
                <c:pt idx="9">
                  <c:v>-0.059</c:v>
                </c:pt>
                <c:pt idx="10">
                  <c:v>-0.033</c:v>
                </c:pt>
                <c:pt idx="11">
                  <c:v>-0.02</c:v>
                </c:pt>
                <c:pt idx="12">
                  <c:v>0.0</c:v>
                </c:pt>
                <c:pt idx="13">
                  <c:v>0.019</c:v>
                </c:pt>
                <c:pt idx="14">
                  <c:v>0.027</c:v>
                </c:pt>
                <c:pt idx="15">
                  <c:v>0.035</c:v>
                </c:pt>
                <c:pt idx="16">
                  <c:v>0.051</c:v>
                </c:pt>
                <c:pt idx="17">
                  <c:v>0.063</c:v>
                </c:pt>
                <c:pt idx="18">
                  <c:v>0.063</c:v>
                </c:pt>
                <c:pt idx="19">
                  <c:v>0.05</c:v>
                </c:pt>
                <c:pt idx="20">
                  <c:v>0.04</c:v>
                </c:pt>
                <c:pt idx="21">
                  <c:v>0.035</c:v>
                </c:pt>
                <c:pt idx="22">
                  <c:v>0.025</c:v>
                </c:pt>
                <c:pt idx="23">
                  <c:v>0.015</c:v>
                </c:pt>
                <c:pt idx="24">
                  <c:v>0.0</c:v>
                </c:pt>
                <c:pt idx="25">
                  <c:v>-0.01</c:v>
                </c:pt>
                <c:pt idx="26">
                  <c:v>-0.015</c:v>
                </c:pt>
                <c:pt idx="27">
                  <c:v>-0.02</c:v>
                </c:pt>
                <c:pt idx="28">
                  <c:v>-0.018</c:v>
                </c:pt>
                <c:pt idx="29">
                  <c:v>-0.017</c:v>
                </c:pt>
                <c:pt idx="30">
                  <c:v>-0.015</c:v>
                </c:pt>
                <c:pt idx="31">
                  <c:v>-0.012</c:v>
                </c:pt>
                <c:pt idx="32">
                  <c:v>-0.006</c:v>
                </c:pt>
                <c:pt idx="33">
                  <c:v>0.0</c:v>
                </c:pt>
                <c:pt idx="34">
                  <c:v>0.003</c:v>
                </c:pt>
                <c:pt idx="35">
                  <c:v>0.006</c:v>
                </c:pt>
                <c:pt idx="36">
                  <c:v>0.009</c:v>
                </c:pt>
                <c:pt idx="37">
                  <c:v>0.012</c:v>
                </c:pt>
                <c:pt idx="38">
                  <c:v>0.015</c:v>
                </c:pt>
                <c:pt idx="39">
                  <c:v>0.018</c:v>
                </c:pt>
                <c:pt idx="40">
                  <c:v>0.016</c:v>
                </c:pt>
                <c:pt idx="41">
                  <c:v>0.013</c:v>
                </c:pt>
                <c:pt idx="42">
                  <c:v>0.0</c:v>
                </c:pt>
                <c:pt idx="43">
                  <c:v>0.001</c:v>
                </c:pt>
                <c:pt idx="44">
                  <c:v>0.003</c:v>
                </c:pt>
                <c:pt idx="45">
                  <c:v>0.005</c:v>
                </c:pt>
                <c:pt idx="46">
                  <c:v>0.0055</c:v>
                </c:pt>
                <c:pt idx="47">
                  <c:v>0.006</c:v>
                </c:pt>
                <c:pt idx="48">
                  <c:v>0.007</c:v>
                </c:pt>
                <c:pt idx="49">
                  <c:v>0.006</c:v>
                </c:pt>
                <c:pt idx="50">
                  <c:v>0.005</c:v>
                </c:pt>
                <c:pt idx="51">
                  <c:v>0.003</c:v>
                </c:pt>
                <c:pt idx="52">
                  <c:v>0.0</c:v>
                </c:pt>
                <c:pt idx="53">
                  <c:v>-0.01</c:v>
                </c:pt>
                <c:pt idx="54">
                  <c:v>-0.013</c:v>
                </c:pt>
                <c:pt idx="55">
                  <c:v>-0.015</c:v>
                </c:pt>
                <c:pt idx="56">
                  <c:v>-0.017</c:v>
                </c:pt>
                <c:pt idx="57">
                  <c:v>-0.019</c:v>
                </c:pt>
                <c:pt idx="58">
                  <c:v>-0.015</c:v>
                </c:pt>
                <c:pt idx="59">
                  <c:v>-0.012</c:v>
                </c:pt>
                <c:pt idx="60">
                  <c:v>-0.01</c:v>
                </c:pt>
                <c:pt idx="61">
                  <c:v>-0.005</c:v>
                </c:pt>
                <c:pt idx="62">
                  <c:v>0.0</c:v>
                </c:pt>
                <c:pt idx="63">
                  <c:v>0.005</c:v>
                </c:pt>
                <c:pt idx="64">
                  <c:v>0.0075</c:v>
                </c:pt>
                <c:pt idx="65">
                  <c:v>0.015</c:v>
                </c:pt>
                <c:pt idx="66">
                  <c:v>0.018</c:v>
                </c:pt>
                <c:pt idx="67">
                  <c:v>0.019</c:v>
                </c:pt>
                <c:pt idx="68">
                  <c:v>0.02</c:v>
                </c:pt>
                <c:pt idx="69">
                  <c:v>0.021</c:v>
                </c:pt>
                <c:pt idx="70">
                  <c:v>0.022</c:v>
                </c:pt>
                <c:pt idx="71">
                  <c:v>0.022</c:v>
                </c:pt>
                <c:pt idx="72">
                  <c:v>0.021</c:v>
                </c:pt>
                <c:pt idx="73">
                  <c:v>0.02</c:v>
                </c:pt>
                <c:pt idx="74">
                  <c:v>0.021</c:v>
                </c:pt>
                <c:pt idx="75">
                  <c:v>0.022</c:v>
                </c:pt>
                <c:pt idx="76">
                  <c:v>0.023</c:v>
                </c:pt>
                <c:pt idx="77">
                  <c:v>0.022</c:v>
                </c:pt>
                <c:pt idx="78">
                  <c:v>0.023</c:v>
                </c:pt>
                <c:pt idx="79">
                  <c:v>0.025</c:v>
                </c:pt>
                <c:pt idx="80">
                  <c:v>0.027</c:v>
                </c:pt>
                <c:pt idx="81">
                  <c:v>0.03</c:v>
                </c:pt>
                <c:pt idx="82">
                  <c:v>0.035</c:v>
                </c:pt>
                <c:pt idx="83">
                  <c:v>0.04</c:v>
                </c:pt>
                <c:pt idx="84">
                  <c:v>0.056</c:v>
                </c:pt>
                <c:pt idx="85">
                  <c:v>0.058</c:v>
                </c:pt>
                <c:pt idx="86">
                  <c:v>0.06</c:v>
                </c:pt>
                <c:pt idx="87">
                  <c:v>0.06</c:v>
                </c:pt>
                <c:pt idx="88">
                  <c:v>0.058</c:v>
                </c:pt>
                <c:pt idx="89">
                  <c:v>0.056</c:v>
                </c:pt>
                <c:pt idx="90">
                  <c:v>0.035</c:v>
                </c:pt>
                <c:pt idx="91">
                  <c:v>0.025</c:v>
                </c:pt>
                <c:pt idx="92">
                  <c:v>0.015</c:v>
                </c:pt>
                <c:pt idx="93">
                  <c:v>0.0</c:v>
                </c:pt>
                <c:pt idx="94">
                  <c:v>-0.01</c:v>
                </c:pt>
                <c:pt idx="95">
                  <c:v>-0.02</c:v>
                </c:pt>
                <c:pt idx="96">
                  <c:v>-0.025</c:v>
                </c:pt>
                <c:pt idx="97">
                  <c:v>-0.032</c:v>
                </c:pt>
                <c:pt idx="98">
                  <c:v>-0.033</c:v>
                </c:pt>
                <c:pt idx="99">
                  <c:v>-0.035</c:v>
                </c:pt>
                <c:pt idx="100">
                  <c:v>-0.033</c:v>
                </c:pt>
                <c:pt idx="101">
                  <c:v>-0.03</c:v>
                </c:pt>
                <c:pt idx="102">
                  <c:v>-0.025</c:v>
                </c:pt>
                <c:pt idx="103">
                  <c:v>-0.02</c:v>
                </c:pt>
              </c:numCache>
            </c:numRef>
          </c:val>
          <c:smooth val="0"/>
        </c:ser>
        <c:ser>
          <c:idx val="2"/>
          <c:order val="2"/>
          <c:tx>
            <c:v>Houston</c:v>
          </c:tx>
          <c:spPr>
            <a:ln>
              <a:solidFill>
                <a:schemeClr val="tx1"/>
              </a:solidFill>
            </a:ln>
          </c:spPr>
          <c:marker>
            <c:symbol val="none"/>
          </c:marker>
          <c:val>
            <c:numRef>
              <c:f>Austin!$U$160:$DT$160</c:f>
              <c:numCache>
                <c:formatCode>0.0%</c:formatCode>
                <c:ptCount val="104"/>
                <c:pt idx="0">
                  <c:v>0.001</c:v>
                </c:pt>
                <c:pt idx="1">
                  <c:v>-0.0075</c:v>
                </c:pt>
                <c:pt idx="2">
                  <c:v>-0.01</c:v>
                </c:pt>
                <c:pt idx="3">
                  <c:v>-0.015</c:v>
                </c:pt>
                <c:pt idx="4">
                  <c:v>-0.02</c:v>
                </c:pt>
                <c:pt idx="5">
                  <c:v>-0.028</c:v>
                </c:pt>
                <c:pt idx="6">
                  <c:v>-0.03</c:v>
                </c:pt>
                <c:pt idx="7">
                  <c:v>-0.028</c:v>
                </c:pt>
                <c:pt idx="8">
                  <c:v>-0.02</c:v>
                </c:pt>
                <c:pt idx="9">
                  <c:v>-0.015</c:v>
                </c:pt>
                <c:pt idx="10">
                  <c:v>0.0</c:v>
                </c:pt>
                <c:pt idx="11">
                  <c:v>0.005</c:v>
                </c:pt>
                <c:pt idx="12">
                  <c:v>0.018</c:v>
                </c:pt>
                <c:pt idx="13">
                  <c:v>0.022</c:v>
                </c:pt>
                <c:pt idx="14">
                  <c:v>0.024</c:v>
                </c:pt>
                <c:pt idx="15">
                  <c:v>0.026</c:v>
                </c:pt>
                <c:pt idx="16">
                  <c:v>0.03</c:v>
                </c:pt>
                <c:pt idx="17">
                  <c:v>0.038</c:v>
                </c:pt>
                <c:pt idx="18">
                  <c:v>0.04</c:v>
                </c:pt>
                <c:pt idx="19">
                  <c:v>0.038</c:v>
                </c:pt>
                <c:pt idx="20">
                  <c:v>0.019</c:v>
                </c:pt>
                <c:pt idx="21">
                  <c:v>0.0</c:v>
                </c:pt>
                <c:pt idx="22">
                  <c:v>-0.01</c:v>
                </c:pt>
                <c:pt idx="23">
                  <c:v>-0.018</c:v>
                </c:pt>
                <c:pt idx="24">
                  <c:v>-0.02</c:v>
                </c:pt>
                <c:pt idx="25">
                  <c:v>-0.018</c:v>
                </c:pt>
                <c:pt idx="26">
                  <c:v>-0.016</c:v>
                </c:pt>
                <c:pt idx="27">
                  <c:v>-0.015</c:v>
                </c:pt>
                <c:pt idx="28">
                  <c:v>-0.012</c:v>
                </c:pt>
                <c:pt idx="29">
                  <c:v>-0.01</c:v>
                </c:pt>
                <c:pt idx="30">
                  <c:v>-0.006</c:v>
                </c:pt>
                <c:pt idx="31">
                  <c:v>-0.007</c:v>
                </c:pt>
                <c:pt idx="32">
                  <c:v>-0.008</c:v>
                </c:pt>
                <c:pt idx="33">
                  <c:v>0.0</c:v>
                </c:pt>
                <c:pt idx="34">
                  <c:v>0.001</c:v>
                </c:pt>
                <c:pt idx="35">
                  <c:v>0.002</c:v>
                </c:pt>
                <c:pt idx="36">
                  <c:v>0.0</c:v>
                </c:pt>
                <c:pt idx="37">
                  <c:v>-0.01</c:v>
                </c:pt>
                <c:pt idx="38">
                  <c:v>-0.016</c:v>
                </c:pt>
                <c:pt idx="39">
                  <c:v>-0.024</c:v>
                </c:pt>
                <c:pt idx="40">
                  <c:v>-0.035</c:v>
                </c:pt>
                <c:pt idx="41">
                  <c:v>-0.042</c:v>
                </c:pt>
                <c:pt idx="42">
                  <c:v>-0.043</c:v>
                </c:pt>
                <c:pt idx="43">
                  <c:v>-0.042</c:v>
                </c:pt>
                <c:pt idx="44">
                  <c:v>-0.041</c:v>
                </c:pt>
                <c:pt idx="45">
                  <c:v>-0.04</c:v>
                </c:pt>
                <c:pt idx="46">
                  <c:v>-0.036</c:v>
                </c:pt>
                <c:pt idx="47">
                  <c:v>-0.033</c:v>
                </c:pt>
                <c:pt idx="48">
                  <c:v>-0.03</c:v>
                </c:pt>
                <c:pt idx="49">
                  <c:v>-0.027</c:v>
                </c:pt>
                <c:pt idx="50">
                  <c:v>-0.022</c:v>
                </c:pt>
                <c:pt idx="51">
                  <c:v>-0.018</c:v>
                </c:pt>
                <c:pt idx="52">
                  <c:v>-0.017</c:v>
                </c:pt>
                <c:pt idx="53">
                  <c:v>-0.0165</c:v>
                </c:pt>
                <c:pt idx="54">
                  <c:v>-0.016</c:v>
                </c:pt>
                <c:pt idx="55">
                  <c:v>-0.01</c:v>
                </c:pt>
                <c:pt idx="56">
                  <c:v>-0.015</c:v>
                </c:pt>
                <c:pt idx="57">
                  <c:v>-0.013</c:v>
                </c:pt>
                <c:pt idx="58">
                  <c:v>-0.01</c:v>
                </c:pt>
                <c:pt idx="59">
                  <c:v>-0.009</c:v>
                </c:pt>
                <c:pt idx="60">
                  <c:v>-0.0075</c:v>
                </c:pt>
                <c:pt idx="61">
                  <c:v>0.005</c:v>
                </c:pt>
                <c:pt idx="62">
                  <c:v>0.01</c:v>
                </c:pt>
                <c:pt idx="63">
                  <c:v>0.015</c:v>
                </c:pt>
                <c:pt idx="64">
                  <c:v>0.018</c:v>
                </c:pt>
                <c:pt idx="65">
                  <c:v>0.02</c:v>
                </c:pt>
                <c:pt idx="66">
                  <c:v>0.022</c:v>
                </c:pt>
                <c:pt idx="67">
                  <c:v>0.023</c:v>
                </c:pt>
                <c:pt idx="68">
                  <c:v>0.024</c:v>
                </c:pt>
                <c:pt idx="69">
                  <c:v>0.023</c:v>
                </c:pt>
                <c:pt idx="70">
                  <c:v>0.022</c:v>
                </c:pt>
                <c:pt idx="71">
                  <c:v>0.023</c:v>
                </c:pt>
                <c:pt idx="72">
                  <c:v>0.024</c:v>
                </c:pt>
                <c:pt idx="73">
                  <c:v>0.023</c:v>
                </c:pt>
                <c:pt idx="74">
                  <c:v>0.024</c:v>
                </c:pt>
                <c:pt idx="75">
                  <c:v>0.025</c:v>
                </c:pt>
                <c:pt idx="76">
                  <c:v>0.024</c:v>
                </c:pt>
                <c:pt idx="77">
                  <c:v>0.023</c:v>
                </c:pt>
                <c:pt idx="78">
                  <c:v>0.022</c:v>
                </c:pt>
                <c:pt idx="79">
                  <c:v>0.026</c:v>
                </c:pt>
                <c:pt idx="80">
                  <c:v>0.03</c:v>
                </c:pt>
                <c:pt idx="81">
                  <c:v>0.034</c:v>
                </c:pt>
                <c:pt idx="82">
                  <c:v>0.037</c:v>
                </c:pt>
                <c:pt idx="83">
                  <c:v>0.038</c:v>
                </c:pt>
                <c:pt idx="84">
                  <c:v>0.04</c:v>
                </c:pt>
                <c:pt idx="85">
                  <c:v>0.038</c:v>
                </c:pt>
                <c:pt idx="86">
                  <c:v>0.037</c:v>
                </c:pt>
                <c:pt idx="87">
                  <c:v>0.036</c:v>
                </c:pt>
                <c:pt idx="88">
                  <c:v>0.03</c:v>
                </c:pt>
                <c:pt idx="89">
                  <c:v>0.028</c:v>
                </c:pt>
                <c:pt idx="90">
                  <c:v>0.026</c:v>
                </c:pt>
                <c:pt idx="91">
                  <c:v>0.022</c:v>
                </c:pt>
                <c:pt idx="92">
                  <c:v>0.021</c:v>
                </c:pt>
                <c:pt idx="93">
                  <c:v>0.02</c:v>
                </c:pt>
                <c:pt idx="94">
                  <c:v>0.015</c:v>
                </c:pt>
                <c:pt idx="95">
                  <c:v>0.01</c:v>
                </c:pt>
                <c:pt idx="96">
                  <c:v>0.0</c:v>
                </c:pt>
                <c:pt idx="97">
                  <c:v>-0.005</c:v>
                </c:pt>
                <c:pt idx="98">
                  <c:v>-0.01</c:v>
                </c:pt>
                <c:pt idx="99">
                  <c:v>-0.015</c:v>
                </c:pt>
                <c:pt idx="100">
                  <c:v>-0.018</c:v>
                </c:pt>
                <c:pt idx="101">
                  <c:v>-0.02</c:v>
                </c:pt>
                <c:pt idx="102">
                  <c:v>-0.021</c:v>
                </c:pt>
                <c:pt idx="103">
                  <c:v>-0.023</c:v>
                </c:pt>
              </c:numCache>
            </c:numRef>
          </c:val>
          <c:smooth val="0"/>
        </c:ser>
        <c:dLbls>
          <c:showLegendKey val="0"/>
          <c:showVal val="0"/>
          <c:showCatName val="0"/>
          <c:showSerName val="0"/>
          <c:showPercent val="0"/>
          <c:showBubbleSize val="0"/>
        </c:dLbls>
        <c:marker val="1"/>
        <c:smooth val="0"/>
        <c:axId val="-2143021576"/>
        <c:axId val="-2143018760"/>
      </c:lineChart>
      <c:dateAx>
        <c:axId val="-2143021576"/>
        <c:scaling>
          <c:orientation val="minMax"/>
        </c:scaling>
        <c:delete val="0"/>
        <c:axPos val="b"/>
        <c:numFmt formatCode="[$-409]mmm\-yy;@" sourceLinked="1"/>
        <c:majorTickMark val="out"/>
        <c:minorTickMark val="none"/>
        <c:tickLblPos val="nextTo"/>
        <c:txPr>
          <a:bodyPr/>
          <a:lstStyle/>
          <a:p>
            <a:pPr>
              <a:defRPr sz="1400" b="1" i="0"/>
            </a:pPr>
            <a:endParaRPr lang="en-US"/>
          </a:p>
        </c:txPr>
        <c:crossAx val="-2143018760"/>
        <c:crosses val="autoZero"/>
        <c:auto val="1"/>
        <c:lblOffset val="100"/>
        <c:baseTimeUnit val="months"/>
      </c:dateAx>
      <c:valAx>
        <c:axId val="-2143018760"/>
        <c:scaling>
          <c:orientation val="minMax"/>
          <c:max val="0.08"/>
          <c:min val="-0.14"/>
        </c:scaling>
        <c:delete val="0"/>
        <c:axPos val="l"/>
        <c:majorGridlines>
          <c:spPr>
            <a:ln>
              <a:prstDash val="sysDash"/>
            </a:ln>
          </c:spPr>
        </c:majorGridlines>
        <c:numFmt formatCode="0.0%" sourceLinked="1"/>
        <c:majorTickMark val="out"/>
        <c:minorTickMark val="none"/>
        <c:tickLblPos val="nextTo"/>
        <c:spPr>
          <a:ln>
            <a:solidFill>
              <a:schemeClr val="bg1"/>
            </a:solidFill>
            <a:prstDash val="dash"/>
          </a:ln>
        </c:spPr>
        <c:txPr>
          <a:bodyPr/>
          <a:lstStyle/>
          <a:p>
            <a:pPr>
              <a:defRPr sz="1400" b="1" i="0"/>
            </a:pPr>
            <a:endParaRPr lang="en-US"/>
          </a:p>
        </c:txPr>
        <c:crossAx val="-2143021576"/>
        <c:crosses val="autoZero"/>
        <c:crossBetween val="between"/>
        <c:majorUnit val="0.02"/>
      </c:valAx>
    </c:plotArea>
    <c:plotVisOnly val="1"/>
    <c:dispBlanksAs val="gap"/>
    <c:showDLblsOverMax val="0"/>
  </c:chart>
  <c:spPr>
    <a:ln>
      <a:noFill/>
    </a:ln>
  </c:spPr>
  <c:printSettings>
    <c:headerFooter/>
    <c:pageMargins b="1.0" l="0.75" r="0.75" t="1.0" header="0.5" footer="0.5"/>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lineChart>
        <c:grouping val="standard"/>
        <c:varyColors val="0"/>
        <c:ser>
          <c:idx val="1"/>
          <c:order val="0"/>
          <c:tx>
            <c:v>Austin</c:v>
          </c:tx>
          <c:spPr>
            <a:ln>
              <a:solidFill>
                <a:schemeClr val="accent1"/>
              </a:solidFill>
            </a:ln>
          </c:spPr>
          <c:marker>
            <c:symbol val="none"/>
          </c:marker>
          <c:cat>
            <c:numRef>
              <c:f>Austin!$U$181:$BF$181</c:f>
              <c:numCache>
                <c:formatCode>[$-409]mmm\-yy;@</c:formatCode>
                <c:ptCount val="38"/>
                <c:pt idx="0">
                  <c:v>41501.0</c:v>
                </c:pt>
                <c:pt idx="1">
                  <c:v>41531.46667</c:v>
                </c:pt>
                <c:pt idx="2">
                  <c:v>41561.93334</c:v>
                </c:pt>
                <c:pt idx="3">
                  <c:v>41592.40001</c:v>
                </c:pt>
                <c:pt idx="4">
                  <c:v>41622.86668000001</c:v>
                </c:pt>
                <c:pt idx="5">
                  <c:v>41653.33335000001</c:v>
                </c:pt>
                <c:pt idx="6">
                  <c:v>41683.80002000001</c:v>
                </c:pt>
                <c:pt idx="7">
                  <c:v>41714.26669000001</c:v>
                </c:pt>
                <c:pt idx="8">
                  <c:v>41744.73336000001</c:v>
                </c:pt>
                <c:pt idx="9">
                  <c:v>41775.20003000001</c:v>
                </c:pt>
                <c:pt idx="10">
                  <c:v>41805.66670000002</c:v>
                </c:pt>
                <c:pt idx="11">
                  <c:v>41836.13337000002</c:v>
                </c:pt>
                <c:pt idx="12">
                  <c:v>41866.60004000002</c:v>
                </c:pt>
                <c:pt idx="13">
                  <c:v>41897.06671000002</c:v>
                </c:pt>
                <c:pt idx="14">
                  <c:v>41927.53338000002</c:v>
                </c:pt>
                <c:pt idx="15">
                  <c:v>41958.00005000002</c:v>
                </c:pt>
                <c:pt idx="16">
                  <c:v>41988.46672000003</c:v>
                </c:pt>
                <c:pt idx="17">
                  <c:v>42018.93339000003</c:v>
                </c:pt>
                <c:pt idx="18">
                  <c:v>42049.40006000003</c:v>
                </c:pt>
                <c:pt idx="19">
                  <c:v>42079.86673000003</c:v>
                </c:pt>
                <c:pt idx="20">
                  <c:v>42110.33340000003</c:v>
                </c:pt>
                <c:pt idx="21">
                  <c:v>42140.80007000003</c:v>
                </c:pt>
                <c:pt idx="22">
                  <c:v>42171.26674000004</c:v>
                </c:pt>
                <c:pt idx="23">
                  <c:v>42201.73341000004</c:v>
                </c:pt>
                <c:pt idx="24">
                  <c:v>42232.20008000004</c:v>
                </c:pt>
                <c:pt idx="25">
                  <c:v>42262.66675000004</c:v>
                </c:pt>
                <c:pt idx="26">
                  <c:v>42293.13342000004</c:v>
                </c:pt>
                <c:pt idx="27">
                  <c:v>42323.60009000004</c:v>
                </c:pt>
                <c:pt idx="28">
                  <c:v>42354.06676000005</c:v>
                </c:pt>
                <c:pt idx="29">
                  <c:v>42384.53343000005</c:v>
                </c:pt>
                <c:pt idx="30">
                  <c:v>42415.00010000005</c:v>
                </c:pt>
                <c:pt idx="31">
                  <c:v>42445.46677000005</c:v>
                </c:pt>
                <c:pt idx="32">
                  <c:v>42475.93344000005</c:v>
                </c:pt>
                <c:pt idx="33">
                  <c:v>42506.40011000005</c:v>
                </c:pt>
                <c:pt idx="34">
                  <c:v>42536.86678000005</c:v>
                </c:pt>
                <c:pt idx="35">
                  <c:v>42567.33345000006</c:v>
                </c:pt>
                <c:pt idx="36">
                  <c:v>42597.80012000006</c:v>
                </c:pt>
                <c:pt idx="37">
                  <c:v>42628.26679000006</c:v>
                </c:pt>
              </c:numCache>
            </c:numRef>
          </c:cat>
          <c:val>
            <c:numRef>
              <c:f>Austin!$U$185:$BF$185</c:f>
              <c:numCache>
                <c:formatCode>0.0%</c:formatCode>
                <c:ptCount val="38"/>
                <c:pt idx="0">
                  <c:v>0.03</c:v>
                </c:pt>
                <c:pt idx="1">
                  <c:v>0.029</c:v>
                </c:pt>
                <c:pt idx="2">
                  <c:v>0.025</c:v>
                </c:pt>
                <c:pt idx="3">
                  <c:v>0.026</c:v>
                </c:pt>
                <c:pt idx="4">
                  <c:v>0.028</c:v>
                </c:pt>
                <c:pt idx="5">
                  <c:v>0.025</c:v>
                </c:pt>
                <c:pt idx="6">
                  <c:v>0.023</c:v>
                </c:pt>
                <c:pt idx="7">
                  <c:v>0.025</c:v>
                </c:pt>
                <c:pt idx="8">
                  <c:v>0.027</c:v>
                </c:pt>
                <c:pt idx="9">
                  <c:v>0.031</c:v>
                </c:pt>
                <c:pt idx="10">
                  <c:v>0.033</c:v>
                </c:pt>
                <c:pt idx="11">
                  <c:v>0.034</c:v>
                </c:pt>
                <c:pt idx="12">
                  <c:v>0.032</c:v>
                </c:pt>
                <c:pt idx="13">
                  <c:v>0.03</c:v>
                </c:pt>
                <c:pt idx="14">
                  <c:v>0.027</c:v>
                </c:pt>
                <c:pt idx="15">
                  <c:v>0.025</c:v>
                </c:pt>
                <c:pt idx="16">
                  <c:v>0.022</c:v>
                </c:pt>
                <c:pt idx="17">
                  <c:v>0.01</c:v>
                </c:pt>
                <c:pt idx="18">
                  <c:v>0.0</c:v>
                </c:pt>
                <c:pt idx="19">
                  <c:v>-0.002</c:v>
                </c:pt>
                <c:pt idx="20">
                  <c:v>-0.003</c:v>
                </c:pt>
                <c:pt idx="21">
                  <c:v>-0.006</c:v>
                </c:pt>
                <c:pt idx="22">
                  <c:v>0.007</c:v>
                </c:pt>
                <c:pt idx="23">
                  <c:v>0.008</c:v>
                </c:pt>
                <c:pt idx="24">
                  <c:v>0.01</c:v>
                </c:pt>
                <c:pt idx="25">
                  <c:v>0.005</c:v>
                </c:pt>
                <c:pt idx="26">
                  <c:v>0.006</c:v>
                </c:pt>
                <c:pt idx="27">
                  <c:v>0.004</c:v>
                </c:pt>
                <c:pt idx="28">
                  <c:v>0.008</c:v>
                </c:pt>
                <c:pt idx="29">
                  <c:v>0.01</c:v>
                </c:pt>
                <c:pt idx="30">
                  <c:v>0.018</c:v>
                </c:pt>
                <c:pt idx="31">
                  <c:v>0.019</c:v>
                </c:pt>
                <c:pt idx="32">
                  <c:v>0.02</c:v>
                </c:pt>
                <c:pt idx="33">
                  <c:v>0.021</c:v>
                </c:pt>
                <c:pt idx="34">
                  <c:v>0.022</c:v>
                </c:pt>
                <c:pt idx="35">
                  <c:v>0.02</c:v>
                </c:pt>
                <c:pt idx="36">
                  <c:v>0.019</c:v>
                </c:pt>
                <c:pt idx="37">
                  <c:v>0.015</c:v>
                </c:pt>
              </c:numCache>
            </c:numRef>
          </c:val>
          <c:smooth val="1"/>
        </c:ser>
        <c:ser>
          <c:idx val="0"/>
          <c:order val="1"/>
          <c:tx>
            <c:v>Dallas</c:v>
          </c:tx>
          <c:spPr>
            <a:ln>
              <a:solidFill>
                <a:srgbClr val="FF0000"/>
              </a:solidFill>
            </a:ln>
          </c:spPr>
          <c:marker>
            <c:symbol val="none"/>
          </c:marker>
          <c:cat>
            <c:numRef>
              <c:f>Austin!$U$181:$BF$181</c:f>
              <c:numCache>
                <c:formatCode>[$-409]mmm\-yy;@</c:formatCode>
                <c:ptCount val="38"/>
                <c:pt idx="0">
                  <c:v>41501.0</c:v>
                </c:pt>
                <c:pt idx="1">
                  <c:v>41531.46667</c:v>
                </c:pt>
                <c:pt idx="2">
                  <c:v>41561.93334</c:v>
                </c:pt>
                <c:pt idx="3">
                  <c:v>41592.40001</c:v>
                </c:pt>
                <c:pt idx="4">
                  <c:v>41622.86668000001</c:v>
                </c:pt>
                <c:pt idx="5">
                  <c:v>41653.33335000001</c:v>
                </c:pt>
                <c:pt idx="6">
                  <c:v>41683.80002000001</c:v>
                </c:pt>
                <c:pt idx="7">
                  <c:v>41714.26669000001</c:v>
                </c:pt>
                <c:pt idx="8">
                  <c:v>41744.73336000001</c:v>
                </c:pt>
                <c:pt idx="9">
                  <c:v>41775.20003000001</c:v>
                </c:pt>
                <c:pt idx="10">
                  <c:v>41805.66670000002</c:v>
                </c:pt>
                <c:pt idx="11">
                  <c:v>41836.13337000002</c:v>
                </c:pt>
                <c:pt idx="12">
                  <c:v>41866.60004000002</c:v>
                </c:pt>
                <c:pt idx="13">
                  <c:v>41897.06671000002</c:v>
                </c:pt>
                <c:pt idx="14">
                  <c:v>41927.53338000002</c:v>
                </c:pt>
                <c:pt idx="15">
                  <c:v>41958.00005000002</c:v>
                </c:pt>
                <c:pt idx="16">
                  <c:v>41988.46672000003</c:v>
                </c:pt>
                <c:pt idx="17">
                  <c:v>42018.93339000003</c:v>
                </c:pt>
                <c:pt idx="18">
                  <c:v>42049.40006000003</c:v>
                </c:pt>
                <c:pt idx="19">
                  <c:v>42079.86673000003</c:v>
                </c:pt>
                <c:pt idx="20">
                  <c:v>42110.33340000003</c:v>
                </c:pt>
                <c:pt idx="21">
                  <c:v>42140.80007000003</c:v>
                </c:pt>
                <c:pt idx="22">
                  <c:v>42171.26674000004</c:v>
                </c:pt>
                <c:pt idx="23">
                  <c:v>42201.73341000004</c:v>
                </c:pt>
                <c:pt idx="24">
                  <c:v>42232.20008000004</c:v>
                </c:pt>
                <c:pt idx="25">
                  <c:v>42262.66675000004</c:v>
                </c:pt>
                <c:pt idx="26">
                  <c:v>42293.13342000004</c:v>
                </c:pt>
                <c:pt idx="27">
                  <c:v>42323.60009000004</c:v>
                </c:pt>
                <c:pt idx="28">
                  <c:v>42354.06676000005</c:v>
                </c:pt>
                <c:pt idx="29">
                  <c:v>42384.53343000005</c:v>
                </c:pt>
                <c:pt idx="30">
                  <c:v>42415.00010000005</c:v>
                </c:pt>
                <c:pt idx="31">
                  <c:v>42445.46677000005</c:v>
                </c:pt>
                <c:pt idx="32">
                  <c:v>42475.93344000005</c:v>
                </c:pt>
                <c:pt idx="33">
                  <c:v>42506.40011000005</c:v>
                </c:pt>
                <c:pt idx="34">
                  <c:v>42536.86678000005</c:v>
                </c:pt>
                <c:pt idx="35">
                  <c:v>42567.33345000006</c:v>
                </c:pt>
                <c:pt idx="36">
                  <c:v>42597.80012000006</c:v>
                </c:pt>
                <c:pt idx="37">
                  <c:v>42628.26679000006</c:v>
                </c:pt>
              </c:numCache>
            </c:numRef>
          </c:cat>
          <c:val>
            <c:numRef>
              <c:f>Austin!$U$184:$BF$184</c:f>
              <c:numCache>
                <c:formatCode>0.0%</c:formatCode>
                <c:ptCount val="38"/>
                <c:pt idx="0">
                  <c:v>0.028</c:v>
                </c:pt>
                <c:pt idx="1">
                  <c:v>0.021</c:v>
                </c:pt>
                <c:pt idx="2">
                  <c:v>0.013</c:v>
                </c:pt>
                <c:pt idx="3">
                  <c:v>0.012</c:v>
                </c:pt>
                <c:pt idx="4">
                  <c:v>0.012</c:v>
                </c:pt>
                <c:pt idx="5">
                  <c:v>0.013</c:v>
                </c:pt>
                <c:pt idx="6">
                  <c:v>0.014</c:v>
                </c:pt>
                <c:pt idx="7">
                  <c:v>0.01</c:v>
                </c:pt>
                <c:pt idx="8">
                  <c:v>0.015</c:v>
                </c:pt>
                <c:pt idx="9">
                  <c:v>0.02</c:v>
                </c:pt>
                <c:pt idx="10">
                  <c:v>0.016</c:v>
                </c:pt>
                <c:pt idx="11">
                  <c:v>0.013</c:v>
                </c:pt>
                <c:pt idx="12">
                  <c:v>0.012</c:v>
                </c:pt>
                <c:pt idx="13">
                  <c:v>0.011</c:v>
                </c:pt>
                <c:pt idx="14">
                  <c:v>0.01</c:v>
                </c:pt>
                <c:pt idx="15">
                  <c:v>0.009</c:v>
                </c:pt>
                <c:pt idx="16">
                  <c:v>0.0</c:v>
                </c:pt>
                <c:pt idx="17">
                  <c:v>-0.0075</c:v>
                </c:pt>
                <c:pt idx="18">
                  <c:v>-0.008</c:v>
                </c:pt>
                <c:pt idx="19">
                  <c:v>-0.008</c:v>
                </c:pt>
                <c:pt idx="20">
                  <c:v>0.0075</c:v>
                </c:pt>
                <c:pt idx="21">
                  <c:v>-0.006</c:v>
                </c:pt>
                <c:pt idx="22">
                  <c:v>0.005</c:v>
                </c:pt>
                <c:pt idx="23">
                  <c:v>-0.004</c:v>
                </c:pt>
                <c:pt idx="24">
                  <c:v>-0.007</c:v>
                </c:pt>
                <c:pt idx="25">
                  <c:v>-0.01</c:v>
                </c:pt>
                <c:pt idx="26">
                  <c:v>-0.005</c:v>
                </c:pt>
                <c:pt idx="27">
                  <c:v>0.0</c:v>
                </c:pt>
                <c:pt idx="28">
                  <c:v>0.006</c:v>
                </c:pt>
                <c:pt idx="29">
                  <c:v>0.011</c:v>
                </c:pt>
                <c:pt idx="30">
                  <c:v>0.009</c:v>
                </c:pt>
                <c:pt idx="31">
                  <c:v>0.007</c:v>
                </c:pt>
                <c:pt idx="32">
                  <c:v>0.0085</c:v>
                </c:pt>
                <c:pt idx="33">
                  <c:v>0.01</c:v>
                </c:pt>
                <c:pt idx="34">
                  <c:v>0.0115</c:v>
                </c:pt>
                <c:pt idx="35">
                  <c:v>0.013</c:v>
                </c:pt>
                <c:pt idx="36">
                  <c:v>0.0125</c:v>
                </c:pt>
                <c:pt idx="37">
                  <c:v>0.012</c:v>
                </c:pt>
              </c:numCache>
            </c:numRef>
          </c:val>
          <c:smooth val="0"/>
        </c:ser>
        <c:ser>
          <c:idx val="2"/>
          <c:order val="2"/>
          <c:tx>
            <c:v>Houston</c:v>
          </c:tx>
          <c:spPr>
            <a:ln>
              <a:solidFill>
                <a:schemeClr val="tx1"/>
              </a:solidFill>
            </a:ln>
          </c:spPr>
          <c:marker>
            <c:symbol val="none"/>
          </c:marker>
          <c:cat>
            <c:numRef>
              <c:f>Austin!$U$181:$BF$181</c:f>
              <c:numCache>
                <c:formatCode>[$-409]mmm\-yy;@</c:formatCode>
                <c:ptCount val="38"/>
                <c:pt idx="0">
                  <c:v>41501.0</c:v>
                </c:pt>
                <c:pt idx="1">
                  <c:v>41531.46667</c:v>
                </c:pt>
                <c:pt idx="2">
                  <c:v>41561.93334</c:v>
                </c:pt>
                <c:pt idx="3">
                  <c:v>41592.40001</c:v>
                </c:pt>
                <c:pt idx="4">
                  <c:v>41622.86668000001</c:v>
                </c:pt>
                <c:pt idx="5">
                  <c:v>41653.33335000001</c:v>
                </c:pt>
                <c:pt idx="6">
                  <c:v>41683.80002000001</c:v>
                </c:pt>
                <c:pt idx="7">
                  <c:v>41714.26669000001</c:v>
                </c:pt>
                <c:pt idx="8">
                  <c:v>41744.73336000001</c:v>
                </c:pt>
                <c:pt idx="9">
                  <c:v>41775.20003000001</c:v>
                </c:pt>
                <c:pt idx="10">
                  <c:v>41805.66670000002</c:v>
                </c:pt>
                <c:pt idx="11">
                  <c:v>41836.13337000002</c:v>
                </c:pt>
                <c:pt idx="12">
                  <c:v>41866.60004000002</c:v>
                </c:pt>
                <c:pt idx="13">
                  <c:v>41897.06671000002</c:v>
                </c:pt>
                <c:pt idx="14">
                  <c:v>41927.53338000002</c:v>
                </c:pt>
                <c:pt idx="15">
                  <c:v>41958.00005000002</c:v>
                </c:pt>
                <c:pt idx="16">
                  <c:v>41988.46672000003</c:v>
                </c:pt>
                <c:pt idx="17">
                  <c:v>42018.93339000003</c:v>
                </c:pt>
                <c:pt idx="18">
                  <c:v>42049.40006000003</c:v>
                </c:pt>
                <c:pt idx="19">
                  <c:v>42079.86673000003</c:v>
                </c:pt>
                <c:pt idx="20">
                  <c:v>42110.33340000003</c:v>
                </c:pt>
                <c:pt idx="21">
                  <c:v>42140.80007000003</c:v>
                </c:pt>
                <c:pt idx="22">
                  <c:v>42171.26674000004</c:v>
                </c:pt>
                <c:pt idx="23">
                  <c:v>42201.73341000004</c:v>
                </c:pt>
                <c:pt idx="24">
                  <c:v>42232.20008000004</c:v>
                </c:pt>
                <c:pt idx="25">
                  <c:v>42262.66675000004</c:v>
                </c:pt>
                <c:pt idx="26">
                  <c:v>42293.13342000004</c:v>
                </c:pt>
                <c:pt idx="27">
                  <c:v>42323.60009000004</c:v>
                </c:pt>
                <c:pt idx="28">
                  <c:v>42354.06676000005</c:v>
                </c:pt>
                <c:pt idx="29">
                  <c:v>42384.53343000005</c:v>
                </c:pt>
                <c:pt idx="30">
                  <c:v>42415.00010000005</c:v>
                </c:pt>
                <c:pt idx="31">
                  <c:v>42445.46677000005</c:v>
                </c:pt>
                <c:pt idx="32">
                  <c:v>42475.93344000005</c:v>
                </c:pt>
                <c:pt idx="33">
                  <c:v>42506.40011000005</c:v>
                </c:pt>
                <c:pt idx="34">
                  <c:v>42536.86678000005</c:v>
                </c:pt>
                <c:pt idx="35">
                  <c:v>42567.33345000006</c:v>
                </c:pt>
                <c:pt idx="36">
                  <c:v>42597.80012000006</c:v>
                </c:pt>
                <c:pt idx="37">
                  <c:v>42628.26679000006</c:v>
                </c:pt>
              </c:numCache>
            </c:numRef>
          </c:cat>
          <c:val>
            <c:numRef>
              <c:f>Austin!$U$183:$BF$183</c:f>
              <c:numCache>
                <c:formatCode>0.0%</c:formatCode>
                <c:ptCount val="38"/>
                <c:pt idx="0">
                  <c:v>0.022</c:v>
                </c:pt>
                <c:pt idx="1">
                  <c:v>0.02</c:v>
                </c:pt>
                <c:pt idx="2">
                  <c:v>0.019</c:v>
                </c:pt>
                <c:pt idx="3">
                  <c:v>0.025</c:v>
                </c:pt>
                <c:pt idx="4">
                  <c:v>0.036</c:v>
                </c:pt>
                <c:pt idx="5">
                  <c:v>0.033</c:v>
                </c:pt>
                <c:pt idx="6">
                  <c:v>0.03</c:v>
                </c:pt>
                <c:pt idx="7">
                  <c:v>0.029</c:v>
                </c:pt>
                <c:pt idx="8">
                  <c:v>0.028</c:v>
                </c:pt>
                <c:pt idx="9">
                  <c:v>0.03</c:v>
                </c:pt>
                <c:pt idx="10">
                  <c:v>0.032</c:v>
                </c:pt>
                <c:pt idx="11">
                  <c:v>0.0295</c:v>
                </c:pt>
                <c:pt idx="12">
                  <c:v>0.027</c:v>
                </c:pt>
                <c:pt idx="13">
                  <c:v>0.031</c:v>
                </c:pt>
                <c:pt idx="14">
                  <c:v>0.034</c:v>
                </c:pt>
                <c:pt idx="15">
                  <c:v>0.028</c:v>
                </c:pt>
                <c:pt idx="16">
                  <c:v>0.021</c:v>
                </c:pt>
                <c:pt idx="17">
                  <c:v>0.006</c:v>
                </c:pt>
                <c:pt idx="18">
                  <c:v>-0.009</c:v>
                </c:pt>
                <c:pt idx="19">
                  <c:v>-0.007</c:v>
                </c:pt>
                <c:pt idx="20">
                  <c:v>-0.005</c:v>
                </c:pt>
                <c:pt idx="21">
                  <c:v>-0.005</c:v>
                </c:pt>
                <c:pt idx="22">
                  <c:v>-0.005</c:v>
                </c:pt>
                <c:pt idx="23">
                  <c:v>0.0</c:v>
                </c:pt>
                <c:pt idx="24">
                  <c:v>0.003</c:v>
                </c:pt>
                <c:pt idx="25">
                  <c:v>0.0015</c:v>
                </c:pt>
                <c:pt idx="26">
                  <c:v>0.0</c:v>
                </c:pt>
                <c:pt idx="27">
                  <c:v>0.002</c:v>
                </c:pt>
                <c:pt idx="28">
                  <c:v>0.004</c:v>
                </c:pt>
                <c:pt idx="29">
                  <c:v>0.012</c:v>
                </c:pt>
                <c:pt idx="30">
                  <c:v>0.02</c:v>
                </c:pt>
                <c:pt idx="31">
                  <c:v>0.017</c:v>
                </c:pt>
                <c:pt idx="32">
                  <c:v>0.014</c:v>
                </c:pt>
                <c:pt idx="33">
                  <c:v>0.015</c:v>
                </c:pt>
                <c:pt idx="34">
                  <c:v>0.016</c:v>
                </c:pt>
                <c:pt idx="35">
                  <c:v>0.0125</c:v>
                </c:pt>
                <c:pt idx="36">
                  <c:v>0.009</c:v>
                </c:pt>
                <c:pt idx="37">
                  <c:v>0.01</c:v>
                </c:pt>
              </c:numCache>
            </c:numRef>
          </c:val>
          <c:smooth val="0"/>
        </c:ser>
        <c:dLbls>
          <c:showLegendKey val="0"/>
          <c:showVal val="0"/>
          <c:showCatName val="0"/>
          <c:showSerName val="0"/>
          <c:showPercent val="0"/>
          <c:showBubbleSize val="0"/>
        </c:dLbls>
        <c:marker val="1"/>
        <c:smooth val="0"/>
        <c:axId val="-2143069496"/>
        <c:axId val="-2143066424"/>
      </c:lineChart>
      <c:dateAx>
        <c:axId val="-2143069496"/>
        <c:scaling>
          <c:orientation val="minMax"/>
        </c:scaling>
        <c:delete val="0"/>
        <c:axPos val="b"/>
        <c:numFmt formatCode="[$-409]mmm\-yy;@" sourceLinked="1"/>
        <c:majorTickMark val="out"/>
        <c:minorTickMark val="none"/>
        <c:tickLblPos val="nextTo"/>
        <c:txPr>
          <a:bodyPr/>
          <a:lstStyle/>
          <a:p>
            <a:pPr>
              <a:defRPr sz="1400" b="1" i="0"/>
            </a:pPr>
            <a:endParaRPr lang="en-US"/>
          </a:p>
        </c:txPr>
        <c:crossAx val="-2143066424"/>
        <c:crosses val="autoZero"/>
        <c:auto val="1"/>
        <c:lblOffset val="100"/>
        <c:baseTimeUnit val="months"/>
      </c:dateAx>
      <c:valAx>
        <c:axId val="-2143066424"/>
        <c:scaling>
          <c:orientation val="minMax"/>
        </c:scaling>
        <c:delete val="0"/>
        <c:axPos val="l"/>
        <c:majorGridlines>
          <c:spPr>
            <a:ln>
              <a:prstDash val="sysDash"/>
            </a:ln>
          </c:spPr>
        </c:majorGridlines>
        <c:numFmt formatCode="0.0%" sourceLinked="1"/>
        <c:majorTickMark val="out"/>
        <c:minorTickMark val="none"/>
        <c:tickLblPos val="nextTo"/>
        <c:spPr>
          <a:ln>
            <a:solidFill>
              <a:schemeClr val="bg1"/>
            </a:solidFill>
            <a:prstDash val="dash"/>
          </a:ln>
        </c:spPr>
        <c:txPr>
          <a:bodyPr/>
          <a:lstStyle/>
          <a:p>
            <a:pPr>
              <a:defRPr sz="1400" b="1" i="0"/>
            </a:pPr>
            <a:endParaRPr lang="en-US"/>
          </a:p>
        </c:txPr>
        <c:crossAx val="-2143069496"/>
        <c:crosses val="autoZero"/>
        <c:crossBetween val="between"/>
      </c:valAx>
    </c:plotArea>
    <c:plotVisOnly val="1"/>
    <c:dispBlanksAs val="gap"/>
    <c:showDLblsOverMax val="0"/>
  </c:chart>
  <c:spPr>
    <a:ln>
      <a:noFill/>
    </a:ln>
  </c:spPr>
  <c:printSettings>
    <c:headerFooter/>
    <c:pageMargins b="1.0" l="0.75" r="0.75" t="1.0" header="0.5" footer="0.5"/>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0928838870750912"/>
          <c:y val="0.0315786513527914"/>
          <c:w val="0.881750259266372"/>
          <c:h val="0.773358889349358"/>
        </c:manualLayout>
      </c:layout>
      <c:lineChart>
        <c:grouping val="standard"/>
        <c:varyColors val="0"/>
        <c:ser>
          <c:idx val="1"/>
          <c:order val="0"/>
          <c:tx>
            <c:v>Austin</c:v>
          </c:tx>
          <c:spPr>
            <a:ln>
              <a:solidFill>
                <a:schemeClr val="accent1"/>
              </a:solidFill>
            </a:ln>
          </c:spPr>
          <c:marker>
            <c:symbol val="none"/>
          </c:marker>
          <c:cat>
            <c:numRef>
              <c:f>Austin!$U$208:$EG$208</c:f>
              <c:numCache>
                <c:formatCode>[$-409]mmm\-yy;@</c:formatCode>
                <c:ptCount val="117"/>
                <c:pt idx="0">
                  <c:v>39097.0</c:v>
                </c:pt>
                <c:pt idx="1">
                  <c:v>39127.466667</c:v>
                </c:pt>
                <c:pt idx="2">
                  <c:v>39157.933334</c:v>
                </c:pt>
                <c:pt idx="3">
                  <c:v>39188.400001</c:v>
                </c:pt>
                <c:pt idx="4">
                  <c:v>39218.866668</c:v>
                </c:pt>
                <c:pt idx="5">
                  <c:v>39249.333335</c:v>
                </c:pt>
                <c:pt idx="6">
                  <c:v>39279.800002</c:v>
                </c:pt>
                <c:pt idx="7">
                  <c:v>39310.266669</c:v>
                </c:pt>
                <c:pt idx="8">
                  <c:v>39340.733336</c:v>
                </c:pt>
                <c:pt idx="9">
                  <c:v>39371.20000300001</c:v>
                </c:pt>
                <c:pt idx="10">
                  <c:v>39401.66667000001</c:v>
                </c:pt>
                <c:pt idx="11">
                  <c:v>39432.13333700001</c:v>
                </c:pt>
                <c:pt idx="12">
                  <c:v>39462.60000400001</c:v>
                </c:pt>
                <c:pt idx="13">
                  <c:v>39493.06667100001</c:v>
                </c:pt>
                <c:pt idx="14">
                  <c:v>39523.53333800001</c:v>
                </c:pt>
                <c:pt idx="15">
                  <c:v>39554.00000500001</c:v>
                </c:pt>
                <c:pt idx="16">
                  <c:v>39584.46667200001</c:v>
                </c:pt>
                <c:pt idx="17">
                  <c:v>39614.93333900001</c:v>
                </c:pt>
                <c:pt idx="18">
                  <c:v>39645.40000600001</c:v>
                </c:pt>
                <c:pt idx="19">
                  <c:v>39675.86667300001</c:v>
                </c:pt>
                <c:pt idx="20">
                  <c:v>39706.33334000001</c:v>
                </c:pt>
                <c:pt idx="21">
                  <c:v>39736.80000700001</c:v>
                </c:pt>
                <c:pt idx="22">
                  <c:v>39767.26667400001</c:v>
                </c:pt>
                <c:pt idx="23">
                  <c:v>39797.73334100001</c:v>
                </c:pt>
                <c:pt idx="24">
                  <c:v>39828.20000800001</c:v>
                </c:pt>
                <c:pt idx="25">
                  <c:v>39858.66667500001</c:v>
                </c:pt>
                <c:pt idx="26">
                  <c:v>39889.13334200002</c:v>
                </c:pt>
                <c:pt idx="27">
                  <c:v>39919.60000900002</c:v>
                </c:pt>
                <c:pt idx="28">
                  <c:v>39950.06667600002</c:v>
                </c:pt>
                <c:pt idx="29">
                  <c:v>39980.53334300002</c:v>
                </c:pt>
                <c:pt idx="30">
                  <c:v>40011.00001000002</c:v>
                </c:pt>
                <c:pt idx="31">
                  <c:v>40041.46667700002</c:v>
                </c:pt>
                <c:pt idx="32">
                  <c:v>40071.93334400002</c:v>
                </c:pt>
                <c:pt idx="33">
                  <c:v>40102.40001100002</c:v>
                </c:pt>
                <c:pt idx="34">
                  <c:v>40132.86667800002</c:v>
                </c:pt>
                <c:pt idx="35">
                  <c:v>40163.33334500002</c:v>
                </c:pt>
                <c:pt idx="36">
                  <c:v>40193.80001200002</c:v>
                </c:pt>
                <c:pt idx="37">
                  <c:v>40224.26667900002</c:v>
                </c:pt>
                <c:pt idx="38">
                  <c:v>40254.73334600002</c:v>
                </c:pt>
                <c:pt idx="39">
                  <c:v>40285.20001300002</c:v>
                </c:pt>
                <c:pt idx="40">
                  <c:v>40315.66668000002</c:v>
                </c:pt>
                <c:pt idx="41">
                  <c:v>40346.13334700002</c:v>
                </c:pt>
                <c:pt idx="42">
                  <c:v>40376.60001400002</c:v>
                </c:pt>
                <c:pt idx="43">
                  <c:v>40407.06668100003</c:v>
                </c:pt>
                <c:pt idx="44">
                  <c:v>40437.53334800003</c:v>
                </c:pt>
                <c:pt idx="45">
                  <c:v>40468.00001500002</c:v>
                </c:pt>
                <c:pt idx="46">
                  <c:v>40498.46668200003</c:v>
                </c:pt>
                <c:pt idx="47">
                  <c:v>40528.93334900003</c:v>
                </c:pt>
                <c:pt idx="48">
                  <c:v>40559.40001600002</c:v>
                </c:pt>
                <c:pt idx="49">
                  <c:v>40589.86668300003</c:v>
                </c:pt>
                <c:pt idx="50">
                  <c:v>40620.33335000003</c:v>
                </c:pt>
                <c:pt idx="51">
                  <c:v>40650.80001700003</c:v>
                </c:pt>
                <c:pt idx="52">
                  <c:v>40681.26668400003</c:v>
                </c:pt>
                <c:pt idx="53">
                  <c:v>40711.73335100003</c:v>
                </c:pt>
                <c:pt idx="54">
                  <c:v>40742.20001800003</c:v>
                </c:pt>
                <c:pt idx="55">
                  <c:v>40772.66668500003</c:v>
                </c:pt>
                <c:pt idx="56">
                  <c:v>40803.13335200003</c:v>
                </c:pt>
                <c:pt idx="57">
                  <c:v>40833.60001900003</c:v>
                </c:pt>
                <c:pt idx="58">
                  <c:v>40864.06668600003</c:v>
                </c:pt>
                <c:pt idx="59">
                  <c:v>40894.53335300004</c:v>
                </c:pt>
                <c:pt idx="60">
                  <c:v>40925.00002000004</c:v>
                </c:pt>
                <c:pt idx="61">
                  <c:v>40955.46668700004</c:v>
                </c:pt>
                <c:pt idx="62">
                  <c:v>40985.93335400004</c:v>
                </c:pt>
                <c:pt idx="63">
                  <c:v>41016.40002100004</c:v>
                </c:pt>
                <c:pt idx="64">
                  <c:v>41046.86668800004</c:v>
                </c:pt>
                <c:pt idx="65">
                  <c:v>41077.33335500004</c:v>
                </c:pt>
                <c:pt idx="66">
                  <c:v>41107.80002200004</c:v>
                </c:pt>
                <c:pt idx="67">
                  <c:v>41138.26668900004</c:v>
                </c:pt>
                <c:pt idx="68">
                  <c:v>41168.73335600004</c:v>
                </c:pt>
                <c:pt idx="69">
                  <c:v>41199.20002300004</c:v>
                </c:pt>
                <c:pt idx="70">
                  <c:v>41229.66669000004</c:v>
                </c:pt>
                <c:pt idx="71">
                  <c:v>41260.13335700004</c:v>
                </c:pt>
                <c:pt idx="72">
                  <c:v>41290.60002400004</c:v>
                </c:pt>
                <c:pt idx="73">
                  <c:v>41321.06669100004</c:v>
                </c:pt>
                <c:pt idx="74">
                  <c:v>41351.53335800004</c:v>
                </c:pt>
                <c:pt idx="75">
                  <c:v>41382.00002500004</c:v>
                </c:pt>
                <c:pt idx="76">
                  <c:v>41412.46669200005</c:v>
                </c:pt>
                <c:pt idx="77">
                  <c:v>41442.93335900005</c:v>
                </c:pt>
                <c:pt idx="78">
                  <c:v>41473.40002600005</c:v>
                </c:pt>
                <c:pt idx="79">
                  <c:v>41503.86669300005</c:v>
                </c:pt>
                <c:pt idx="80">
                  <c:v>41534.33336000005</c:v>
                </c:pt>
                <c:pt idx="81">
                  <c:v>41564.80002700005</c:v>
                </c:pt>
                <c:pt idx="82">
                  <c:v>41595.26669400005</c:v>
                </c:pt>
                <c:pt idx="83">
                  <c:v>41625.73336100005</c:v>
                </c:pt>
                <c:pt idx="84">
                  <c:v>41656.20002800005</c:v>
                </c:pt>
                <c:pt idx="85">
                  <c:v>41686.66669500005</c:v>
                </c:pt>
                <c:pt idx="86">
                  <c:v>41717.13336200005</c:v>
                </c:pt>
                <c:pt idx="87">
                  <c:v>41747.60002900005</c:v>
                </c:pt>
                <c:pt idx="88">
                  <c:v>41778.06669600005</c:v>
                </c:pt>
                <c:pt idx="89">
                  <c:v>41808.53336300005</c:v>
                </c:pt>
                <c:pt idx="90">
                  <c:v>41839.00003000005</c:v>
                </c:pt>
                <c:pt idx="91">
                  <c:v>41869.46669700005</c:v>
                </c:pt>
                <c:pt idx="92">
                  <c:v>41899.93336400006</c:v>
                </c:pt>
                <c:pt idx="93">
                  <c:v>41930.40003100005</c:v>
                </c:pt>
                <c:pt idx="94">
                  <c:v>41960.86669800005</c:v>
                </c:pt>
                <c:pt idx="95">
                  <c:v>41991.33336500006</c:v>
                </c:pt>
                <c:pt idx="96">
                  <c:v>42021.80003200005</c:v>
                </c:pt>
                <c:pt idx="97">
                  <c:v>42052.26669900006</c:v>
                </c:pt>
                <c:pt idx="98">
                  <c:v>42082.73336600006</c:v>
                </c:pt>
                <c:pt idx="99">
                  <c:v>42113.20003300006</c:v>
                </c:pt>
                <c:pt idx="100">
                  <c:v>42143.66670000006</c:v>
                </c:pt>
                <c:pt idx="101">
                  <c:v>42174.13336700006</c:v>
                </c:pt>
                <c:pt idx="102">
                  <c:v>42204.60003400006</c:v>
                </c:pt>
                <c:pt idx="103">
                  <c:v>42235.06670100006</c:v>
                </c:pt>
                <c:pt idx="104">
                  <c:v>42265.53336800006</c:v>
                </c:pt>
                <c:pt idx="105">
                  <c:v>42296.00003500006</c:v>
                </c:pt>
                <c:pt idx="106">
                  <c:v>42326.46670200006</c:v>
                </c:pt>
                <c:pt idx="107">
                  <c:v>42356.93336900006</c:v>
                </c:pt>
                <c:pt idx="108">
                  <c:v>42387.40003600006</c:v>
                </c:pt>
                <c:pt idx="109">
                  <c:v>42417.86670300007</c:v>
                </c:pt>
                <c:pt idx="110">
                  <c:v>42448.33337000007</c:v>
                </c:pt>
                <c:pt idx="111">
                  <c:v>42478.80003700006</c:v>
                </c:pt>
                <c:pt idx="112">
                  <c:v>42509.26670400007</c:v>
                </c:pt>
                <c:pt idx="113">
                  <c:v>42539.73337100007</c:v>
                </c:pt>
                <c:pt idx="114">
                  <c:v>42570.20003800007</c:v>
                </c:pt>
                <c:pt idx="115">
                  <c:v>42600.66670500007</c:v>
                </c:pt>
                <c:pt idx="116">
                  <c:v>42631.13337200007</c:v>
                </c:pt>
              </c:numCache>
            </c:numRef>
          </c:cat>
          <c:val>
            <c:numRef>
              <c:f>Austin!$U$210:$EG$210</c:f>
              <c:numCache>
                <c:formatCode>_-* #,##0_-;\-* #,##0_-;_-* "-"??_-;_-@_-</c:formatCode>
                <c:ptCount val="117"/>
                <c:pt idx="0">
                  <c:v>100.0</c:v>
                </c:pt>
                <c:pt idx="1">
                  <c:v>99.0625</c:v>
                </c:pt>
                <c:pt idx="2">
                  <c:v>98.125</c:v>
                </c:pt>
                <c:pt idx="3">
                  <c:v>96.25</c:v>
                </c:pt>
                <c:pt idx="4">
                  <c:v>95.0</c:v>
                </c:pt>
                <c:pt idx="5">
                  <c:v>94.375</c:v>
                </c:pt>
                <c:pt idx="6">
                  <c:v>92.5</c:v>
                </c:pt>
                <c:pt idx="7">
                  <c:v>90.125</c:v>
                </c:pt>
                <c:pt idx="8">
                  <c:v>87.75</c:v>
                </c:pt>
                <c:pt idx="9">
                  <c:v>85.375</c:v>
                </c:pt>
                <c:pt idx="10">
                  <c:v>83.0</c:v>
                </c:pt>
                <c:pt idx="11">
                  <c:v>84.0</c:v>
                </c:pt>
                <c:pt idx="12">
                  <c:v>85.0</c:v>
                </c:pt>
                <c:pt idx="13">
                  <c:v>83.5625</c:v>
                </c:pt>
                <c:pt idx="14">
                  <c:v>82.125</c:v>
                </c:pt>
                <c:pt idx="15">
                  <c:v>79.25</c:v>
                </c:pt>
                <c:pt idx="16">
                  <c:v>77.8125</c:v>
                </c:pt>
                <c:pt idx="17">
                  <c:v>76.375</c:v>
                </c:pt>
                <c:pt idx="18">
                  <c:v>73.5</c:v>
                </c:pt>
                <c:pt idx="19">
                  <c:v>72.0625</c:v>
                </c:pt>
                <c:pt idx="20">
                  <c:v>70.625</c:v>
                </c:pt>
                <c:pt idx="21">
                  <c:v>67.75</c:v>
                </c:pt>
                <c:pt idx="22">
                  <c:v>64.875</c:v>
                </c:pt>
                <c:pt idx="23">
                  <c:v>62.0</c:v>
                </c:pt>
                <c:pt idx="24">
                  <c:v>61.0</c:v>
                </c:pt>
                <c:pt idx="25">
                  <c:v>60.0</c:v>
                </c:pt>
                <c:pt idx="26">
                  <c:v>60.0</c:v>
                </c:pt>
                <c:pt idx="27">
                  <c:v>61.0</c:v>
                </c:pt>
                <c:pt idx="28">
                  <c:v>62.0</c:v>
                </c:pt>
                <c:pt idx="29">
                  <c:v>65.0</c:v>
                </c:pt>
                <c:pt idx="30">
                  <c:v>68.0</c:v>
                </c:pt>
                <c:pt idx="31">
                  <c:v>71.0</c:v>
                </c:pt>
                <c:pt idx="32">
                  <c:v>74.0</c:v>
                </c:pt>
                <c:pt idx="33">
                  <c:v>75.0</c:v>
                </c:pt>
                <c:pt idx="34">
                  <c:v>75.0</c:v>
                </c:pt>
                <c:pt idx="35">
                  <c:v>74.0</c:v>
                </c:pt>
                <c:pt idx="36">
                  <c:v>73.0</c:v>
                </c:pt>
                <c:pt idx="37">
                  <c:v>71.625</c:v>
                </c:pt>
                <c:pt idx="38">
                  <c:v>70.25</c:v>
                </c:pt>
                <c:pt idx="39">
                  <c:v>68.875</c:v>
                </c:pt>
                <c:pt idx="40">
                  <c:v>67.5</c:v>
                </c:pt>
                <c:pt idx="41">
                  <c:v>64.75</c:v>
                </c:pt>
                <c:pt idx="42">
                  <c:v>63.375</c:v>
                </c:pt>
                <c:pt idx="43">
                  <c:v>62.0</c:v>
                </c:pt>
                <c:pt idx="44">
                  <c:v>61.0</c:v>
                </c:pt>
                <c:pt idx="45">
                  <c:v>60.0</c:v>
                </c:pt>
                <c:pt idx="46">
                  <c:v>60.0</c:v>
                </c:pt>
                <c:pt idx="47">
                  <c:v>61.0</c:v>
                </c:pt>
                <c:pt idx="48">
                  <c:v>62.0</c:v>
                </c:pt>
                <c:pt idx="49">
                  <c:v>62.0</c:v>
                </c:pt>
                <c:pt idx="50">
                  <c:v>63.0</c:v>
                </c:pt>
                <c:pt idx="51">
                  <c:v>64.0</c:v>
                </c:pt>
                <c:pt idx="52">
                  <c:v>66.0</c:v>
                </c:pt>
                <c:pt idx="53">
                  <c:v>68.0</c:v>
                </c:pt>
                <c:pt idx="54">
                  <c:v>70.0</c:v>
                </c:pt>
                <c:pt idx="55">
                  <c:v>72.0</c:v>
                </c:pt>
                <c:pt idx="56">
                  <c:v>73.0</c:v>
                </c:pt>
                <c:pt idx="57">
                  <c:v>74.375</c:v>
                </c:pt>
                <c:pt idx="58">
                  <c:v>76.0</c:v>
                </c:pt>
                <c:pt idx="59">
                  <c:v>77.0</c:v>
                </c:pt>
                <c:pt idx="60">
                  <c:v>78.75</c:v>
                </c:pt>
                <c:pt idx="61">
                  <c:v>80.0</c:v>
                </c:pt>
                <c:pt idx="62">
                  <c:v>82.0</c:v>
                </c:pt>
                <c:pt idx="63">
                  <c:v>83.125</c:v>
                </c:pt>
                <c:pt idx="64">
                  <c:v>85.0</c:v>
                </c:pt>
                <c:pt idx="65">
                  <c:v>87.0</c:v>
                </c:pt>
                <c:pt idx="66">
                  <c:v>87.5</c:v>
                </c:pt>
                <c:pt idx="67">
                  <c:v>89.0</c:v>
                </c:pt>
                <c:pt idx="68">
                  <c:v>90.0</c:v>
                </c:pt>
                <c:pt idx="69">
                  <c:v>91.0</c:v>
                </c:pt>
                <c:pt idx="70">
                  <c:v>92.0</c:v>
                </c:pt>
                <c:pt idx="71">
                  <c:v>94.0</c:v>
                </c:pt>
                <c:pt idx="72">
                  <c:v>95.0</c:v>
                </c:pt>
                <c:pt idx="73">
                  <c:v>96.25</c:v>
                </c:pt>
                <c:pt idx="74">
                  <c:v>98.0</c:v>
                </c:pt>
                <c:pt idx="75">
                  <c:v>100.0</c:v>
                </c:pt>
                <c:pt idx="76">
                  <c:v>101.0</c:v>
                </c:pt>
                <c:pt idx="77">
                  <c:v>102.0</c:v>
                </c:pt>
                <c:pt idx="78">
                  <c:v>104.0</c:v>
                </c:pt>
                <c:pt idx="79">
                  <c:v>105.0</c:v>
                </c:pt>
                <c:pt idx="80">
                  <c:v>105.0</c:v>
                </c:pt>
                <c:pt idx="81">
                  <c:v>104.0</c:v>
                </c:pt>
                <c:pt idx="82">
                  <c:v>103.0</c:v>
                </c:pt>
                <c:pt idx="83">
                  <c:v>103.0</c:v>
                </c:pt>
                <c:pt idx="84">
                  <c:v>102.0</c:v>
                </c:pt>
                <c:pt idx="85">
                  <c:v>101.0</c:v>
                </c:pt>
                <c:pt idx="86">
                  <c:v>100.0</c:v>
                </c:pt>
                <c:pt idx="87">
                  <c:v>99.0</c:v>
                </c:pt>
                <c:pt idx="88">
                  <c:v>99.0</c:v>
                </c:pt>
                <c:pt idx="89">
                  <c:v>100.0</c:v>
                </c:pt>
                <c:pt idx="90">
                  <c:v>101.0</c:v>
                </c:pt>
                <c:pt idx="91">
                  <c:v>102.0</c:v>
                </c:pt>
                <c:pt idx="92">
                  <c:v>102.0</c:v>
                </c:pt>
                <c:pt idx="93">
                  <c:v>103.0</c:v>
                </c:pt>
                <c:pt idx="94">
                  <c:v>104.0</c:v>
                </c:pt>
                <c:pt idx="95">
                  <c:v>105.0</c:v>
                </c:pt>
                <c:pt idx="96">
                  <c:v>105.0</c:v>
                </c:pt>
                <c:pt idx="97">
                  <c:v>104.0</c:v>
                </c:pt>
                <c:pt idx="98">
                  <c:v>104.0</c:v>
                </c:pt>
                <c:pt idx="99">
                  <c:v>104.3</c:v>
                </c:pt>
                <c:pt idx="100">
                  <c:v>104.5</c:v>
                </c:pt>
                <c:pt idx="101">
                  <c:v>105.0</c:v>
                </c:pt>
                <c:pt idx="102">
                  <c:v>105.0</c:v>
                </c:pt>
                <c:pt idx="103">
                  <c:v>105.5</c:v>
                </c:pt>
                <c:pt idx="104">
                  <c:v>106.0</c:v>
                </c:pt>
                <c:pt idx="105">
                  <c:v>106.5</c:v>
                </c:pt>
                <c:pt idx="106">
                  <c:v>107.0</c:v>
                </c:pt>
                <c:pt idx="107">
                  <c:v>107.0</c:v>
                </c:pt>
                <c:pt idx="108">
                  <c:v>108.0</c:v>
                </c:pt>
                <c:pt idx="109">
                  <c:v>109.0</c:v>
                </c:pt>
                <c:pt idx="110">
                  <c:v>109.0</c:v>
                </c:pt>
                <c:pt idx="111">
                  <c:v>110.0</c:v>
                </c:pt>
                <c:pt idx="112">
                  <c:v>109.0</c:v>
                </c:pt>
                <c:pt idx="113">
                  <c:v>109.0</c:v>
                </c:pt>
                <c:pt idx="114">
                  <c:v>108.5</c:v>
                </c:pt>
                <c:pt idx="115">
                  <c:v>108.0</c:v>
                </c:pt>
                <c:pt idx="116">
                  <c:v>107.0</c:v>
                </c:pt>
              </c:numCache>
            </c:numRef>
          </c:val>
          <c:smooth val="1"/>
        </c:ser>
        <c:ser>
          <c:idx val="0"/>
          <c:order val="1"/>
          <c:tx>
            <c:v>Dallas</c:v>
          </c:tx>
          <c:spPr>
            <a:ln>
              <a:solidFill>
                <a:srgbClr val="FF0000"/>
              </a:solidFill>
            </a:ln>
          </c:spPr>
          <c:marker>
            <c:symbol val="none"/>
          </c:marker>
          <c:val>
            <c:numRef>
              <c:f>Austin!$U$211:$EG$211</c:f>
              <c:numCache>
                <c:formatCode>_-* #,##0_-;\-* #,##0_-;_-* "-"??_-;_-@_-</c:formatCode>
                <c:ptCount val="117"/>
                <c:pt idx="0">
                  <c:v>100.0</c:v>
                </c:pt>
                <c:pt idx="1">
                  <c:v>98.0</c:v>
                </c:pt>
                <c:pt idx="2">
                  <c:v>96.0</c:v>
                </c:pt>
                <c:pt idx="3">
                  <c:v>95.0</c:v>
                </c:pt>
                <c:pt idx="4">
                  <c:v>94.0</c:v>
                </c:pt>
                <c:pt idx="5">
                  <c:v>93.0</c:v>
                </c:pt>
                <c:pt idx="6">
                  <c:v>92.0</c:v>
                </c:pt>
                <c:pt idx="7">
                  <c:v>91.0</c:v>
                </c:pt>
                <c:pt idx="8">
                  <c:v>90.0</c:v>
                </c:pt>
                <c:pt idx="9">
                  <c:v>90.0</c:v>
                </c:pt>
                <c:pt idx="10">
                  <c:v>89.0</c:v>
                </c:pt>
                <c:pt idx="11">
                  <c:v>88.0</c:v>
                </c:pt>
                <c:pt idx="12">
                  <c:v>88.0</c:v>
                </c:pt>
                <c:pt idx="13">
                  <c:v>87.0</c:v>
                </c:pt>
                <c:pt idx="14">
                  <c:v>86.0</c:v>
                </c:pt>
                <c:pt idx="15">
                  <c:v>85.0</c:v>
                </c:pt>
                <c:pt idx="16">
                  <c:v>84.0</c:v>
                </c:pt>
                <c:pt idx="17">
                  <c:v>82.0</c:v>
                </c:pt>
                <c:pt idx="18">
                  <c:v>81.0</c:v>
                </c:pt>
                <c:pt idx="19">
                  <c:v>79.0</c:v>
                </c:pt>
                <c:pt idx="20">
                  <c:v>78.0</c:v>
                </c:pt>
                <c:pt idx="21">
                  <c:v>77.0</c:v>
                </c:pt>
                <c:pt idx="22">
                  <c:v>71.0</c:v>
                </c:pt>
                <c:pt idx="23">
                  <c:v>67.0</c:v>
                </c:pt>
                <c:pt idx="24">
                  <c:v>64.0</c:v>
                </c:pt>
                <c:pt idx="25">
                  <c:v>64.0</c:v>
                </c:pt>
                <c:pt idx="26">
                  <c:v>65.0</c:v>
                </c:pt>
                <c:pt idx="27">
                  <c:v>65.0</c:v>
                </c:pt>
                <c:pt idx="28">
                  <c:v>64.0</c:v>
                </c:pt>
                <c:pt idx="29">
                  <c:v>64.0</c:v>
                </c:pt>
                <c:pt idx="30">
                  <c:v>66.0</c:v>
                </c:pt>
                <c:pt idx="31">
                  <c:v>69.0</c:v>
                </c:pt>
                <c:pt idx="32">
                  <c:v>74.0</c:v>
                </c:pt>
                <c:pt idx="33">
                  <c:v>75.0</c:v>
                </c:pt>
                <c:pt idx="34">
                  <c:v>75.0</c:v>
                </c:pt>
                <c:pt idx="35">
                  <c:v>74.0</c:v>
                </c:pt>
                <c:pt idx="36">
                  <c:v>74.0</c:v>
                </c:pt>
                <c:pt idx="37">
                  <c:v>73.0</c:v>
                </c:pt>
                <c:pt idx="38">
                  <c:v>72.0</c:v>
                </c:pt>
                <c:pt idx="39">
                  <c:v>70.0</c:v>
                </c:pt>
                <c:pt idx="40">
                  <c:v>68.0</c:v>
                </c:pt>
                <c:pt idx="41">
                  <c:v>66.0</c:v>
                </c:pt>
                <c:pt idx="42">
                  <c:v>63.0</c:v>
                </c:pt>
                <c:pt idx="43">
                  <c:v>61.0</c:v>
                </c:pt>
                <c:pt idx="44">
                  <c:v>60.0</c:v>
                </c:pt>
                <c:pt idx="45">
                  <c:v>60.0</c:v>
                </c:pt>
                <c:pt idx="46">
                  <c:v>61.0</c:v>
                </c:pt>
                <c:pt idx="47">
                  <c:v>62.0</c:v>
                </c:pt>
                <c:pt idx="48">
                  <c:v>63.0</c:v>
                </c:pt>
                <c:pt idx="49">
                  <c:v>63.0</c:v>
                </c:pt>
                <c:pt idx="50">
                  <c:v>64.0</c:v>
                </c:pt>
                <c:pt idx="51">
                  <c:v>64.0</c:v>
                </c:pt>
                <c:pt idx="52">
                  <c:v>65.0</c:v>
                </c:pt>
                <c:pt idx="53">
                  <c:v>65.0</c:v>
                </c:pt>
                <c:pt idx="54">
                  <c:v>66.0</c:v>
                </c:pt>
                <c:pt idx="55">
                  <c:v>66.0</c:v>
                </c:pt>
                <c:pt idx="56">
                  <c:v>67.0</c:v>
                </c:pt>
                <c:pt idx="57">
                  <c:v>67.0</c:v>
                </c:pt>
                <c:pt idx="58">
                  <c:v>68.0</c:v>
                </c:pt>
                <c:pt idx="59">
                  <c:v>69.0</c:v>
                </c:pt>
                <c:pt idx="60">
                  <c:v>70.0</c:v>
                </c:pt>
                <c:pt idx="61">
                  <c:v>70.0</c:v>
                </c:pt>
                <c:pt idx="62">
                  <c:v>71.0</c:v>
                </c:pt>
                <c:pt idx="63">
                  <c:v>72.0</c:v>
                </c:pt>
                <c:pt idx="64">
                  <c:v>73.0</c:v>
                </c:pt>
                <c:pt idx="65">
                  <c:v>74.0</c:v>
                </c:pt>
                <c:pt idx="66">
                  <c:v>75.0</c:v>
                </c:pt>
                <c:pt idx="67">
                  <c:v>75.5</c:v>
                </c:pt>
                <c:pt idx="68">
                  <c:v>76.0</c:v>
                </c:pt>
                <c:pt idx="69">
                  <c:v>78.0</c:v>
                </c:pt>
                <c:pt idx="70">
                  <c:v>80.0</c:v>
                </c:pt>
                <c:pt idx="71">
                  <c:v>82.0</c:v>
                </c:pt>
                <c:pt idx="72">
                  <c:v>85.0</c:v>
                </c:pt>
                <c:pt idx="73">
                  <c:v>88.0</c:v>
                </c:pt>
                <c:pt idx="74">
                  <c:v>90.0</c:v>
                </c:pt>
                <c:pt idx="75">
                  <c:v>94.0</c:v>
                </c:pt>
                <c:pt idx="76">
                  <c:v>94.0</c:v>
                </c:pt>
                <c:pt idx="77">
                  <c:v>95.0</c:v>
                </c:pt>
                <c:pt idx="78">
                  <c:v>95.0</c:v>
                </c:pt>
                <c:pt idx="79">
                  <c:v>94.0</c:v>
                </c:pt>
                <c:pt idx="80">
                  <c:v>94.0</c:v>
                </c:pt>
                <c:pt idx="81">
                  <c:v>93.0</c:v>
                </c:pt>
                <c:pt idx="82">
                  <c:v>92.0</c:v>
                </c:pt>
                <c:pt idx="83">
                  <c:v>92.0</c:v>
                </c:pt>
                <c:pt idx="84">
                  <c:v>91.0</c:v>
                </c:pt>
                <c:pt idx="85">
                  <c:v>91.0</c:v>
                </c:pt>
                <c:pt idx="86">
                  <c:v>90.0</c:v>
                </c:pt>
                <c:pt idx="87">
                  <c:v>90.0</c:v>
                </c:pt>
                <c:pt idx="88">
                  <c:v>90.0</c:v>
                </c:pt>
                <c:pt idx="89">
                  <c:v>92.0</c:v>
                </c:pt>
                <c:pt idx="90">
                  <c:v>93.0</c:v>
                </c:pt>
                <c:pt idx="91">
                  <c:v>94.0</c:v>
                </c:pt>
                <c:pt idx="92">
                  <c:v>95.0</c:v>
                </c:pt>
                <c:pt idx="93">
                  <c:v>95.0</c:v>
                </c:pt>
                <c:pt idx="94">
                  <c:v>94.0</c:v>
                </c:pt>
                <c:pt idx="95">
                  <c:v>94.0</c:v>
                </c:pt>
                <c:pt idx="96">
                  <c:v>94.0</c:v>
                </c:pt>
                <c:pt idx="97">
                  <c:v>93.0</c:v>
                </c:pt>
                <c:pt idx="98">
                  <c:v>93.0</c:v>
                </c:pt>
                <c:pt idx="99">
                  <c:v>92.0</c:v>
                </c:pt>
                <c:pt idx="100">
                  <c:v>92.0</c:v>
                </c:pt>
                <c:pt idx="101">
                  <c:v>95.0</c:v>
                </c:pt>
                <c:pt idx="102">
                  <c:v>98.0</c:v>
                </c:pt>
                <c:pt idx="103">
                  <c:v>100.0</c:v>
                </c:pt>
                <c:pt idx="104">
                  <c:v>100.0</c:v>
                </c:pt>
                <c:pt idx="105">
                  <c:v>102.0</c:v>
                </c:pt>
                <c:pt idx="106">
                  <c:v>103.0</c:v>
                </c:pt>
                <c:pt idx="107">
                  <c:v>104.0</c:v>
                </c:pt>
                <c:pt idx="108">
                  <c:v>105.0</c:v>
                </c:pt>
                <c:pt idx="109">
                  <c:v>105.0</c:v>
                </c:pt>
                <c:pt idx="110">
                  <c:v>104.0</c:v>
                </c:pt>
                <c:pt idx="111">
                  <c:v>104.0</c:v>
                </c:pt>
                <c:pt idx="112">
                  <c:v>103.0</c:v>
                </c:pt>
                <c:pt idx="113">
                  <c:v>102.0</c:v>
                </c:pt>
                <c:pt idx="114">
                  <c:v>100.0</c:v>
                </c:pt>
                <c:pt idx="115">
                  <c:v>97.0</c:v>
                </c:pt>
                <c:pt idx="116">
                  <c:v>95.0</c:v>
                </c:pt>
              </c:numCache>
            </c:numRef>
          </c:val>
          <c:smooth val="0"/>
        </c:ser>
        <c:ser>
          <c:idx val="2"/>
          <c:order val="2"/>
          <c:tx>
            <c:v>Houston</c:v>
          </c:tx>
          <c:spPr>
            <a:ln>
              <a:solidFill>
                <a:schemeClr val="tx1"/>
              </a:solidFill>
            </a:ln>
          </c:spPr>
          <c:marker>
            <c:symbol val="none"/>
          </c:marker>
          <c:val>
            <c:numRef>
              <c:f>Austin!$U$212:$EG$212</c:f>
              <c:numCache>
                <c:formatCode>_-* #,##0_-;\-* #,##0_-;_-* "-"??_-;_-@_-</c:formatCode>
                <c:ptCount val="117"/>
                <c:pt idx="0">
                  <c:v>100.0</c:v>
                </c:pt>
                <c:pt idx="1">
                  <c:v>100.0</c:v>
                </c:pt>
                <c:pt idx="2">
                  <c:v>99.0</c:v>
                </c:pt>
                <c:pt idx="3">
                  <c:v>99.0</c:v>
                </c:pt>
                <c:pt idx="4">
                  <c:v>98.0</c:v>
                </c:pt>
                <c:pt idx="5">
                  <c:v>97.0</c:v>
                </c:pt>
                <c:pt idx="6">
                  <c:v>97.0</c:v>
                </c:pt>
                <c:pt idx="7">
                  <c:v>96.0</c:v>
                </c:pt>
                <c:pt idx="8">
                  <c:v>95.0</c:v>
                </c:pt>
                <c:pt idx="9">
                  <c:v>94.0</c:v>
                </c:pt>
                <c:pt idx="10">
                  <c:v>93.0</c:v>
                </c:pt>
                <c:pt idx="11">
                  <c:v>92.0</c:v>
                </c:pt>
                <c:pt idx="12">
                  <c:v>91.0</c:v>
                </c:pt>
                <c:pt idx="13">
                  <c:v>90.0</c:v>
                </c:pt>
                <c:pt idx="14">
                  <c:v>89.0</c:v>
                </c:pt>
                <c:pt idx="15">
                  <c:v>88.0</c:v>
                </c:pt>
                <c:pt idx="16">
                  <c:v>87.0</c:v>
                </c:pt>
                <c:pt idx="17">
                  <c:v>86.0</c:v>
                </c:pt>
                <c:pt idx="18">
                  <c:v>83.0</c:v>
                </c:pt>
                <c:pt idx="19">
                  <c:v>79.0</c:v>
                </c:pt>
                <c:pt idx="20">
                  <c:v>76.0</c:v>
                </c:pt>
                <c:pt idx="21">
                  <c:v>73.0</c:v>
                </c:pt>
                <c:pt idx="22">
                  <c:v>70.0</c:v>
                </c:pt>
                <c:pt idx="23">
                  <c:v>69.0</c:v>
                </c:pt>
                <c:pt idx="24">
                  <c:v>69.0</c:v>
                </c:pt>
                <c:pt idx="25">
                  <c:v>69.0</c:v>
                </c:pt>
                <c:pt idx="26">
                  <c:v>71.0</c:v>
                </c:pt>
                <c:pt idx="27">
                  <c:v>72.0</c:v>
                </c:pt>
                <c:pt idx="28">
                  <c:v>73.0</c:v>
                </c:pt>
                <c:pt idx="29">
                  <c:v>76.0</c:v>
                </c:pt>
                <c:pt idx="30">
                  <c:v>78.0</c:v>
                </c:pt>
                <c:pt idx="31">
                  <c:v>78.0</c:v>
                </c:pt>
                <c:pt idx="32">
                  <c:v>79.0</c:v>
                </c:pt>
                <c:pt idx="33">
                  <c:v>79.0</c:v>
                </c:pt>
                <c:pt idx="34">
                  <c:v>78.0</c:v>
                </c:pt>
                <c:pt idx="35">
                  <c:v>78.0</c:v>
                </c:pt>
                <c:pt idx="36">
                  <c:v>76.0</c:v>
                </c:pt>
                <c:pt idx="37">
                  <c:v>76.0</c:v>
                </c:pt>
                <c:pt idx="38">
                  <c:v>75.0</c:v>
                </c:pt>
                <c:pt idx="39">
                  <c:v>74.0</c:v>
                </c:pt>
                <c:pt idx="40">
                  <c:v>73.0</c:v>
                </c:pt>
                <c:pt idx="41">
                  <c:v>70.0</c:v>
                </c:pt>
                <c:pt idx="42">
                  <c:v>69.0</c:v>
                </c:pt>
                <c:pt idx="43">
                  <c:v>69.0</c:v>
                </c:pt>
                <c:pt idx="44">
                  <c:v>67.0</c:v>
                </c:pt>
                <c:pt idx="45">
                  <c:v>67.0</c:v>
                </c:pt>
                <c:pt idx="46">
                  <c:v>68.0</c:v>
                </c:pt>
                <c:pt idx="47">
                  <c:v>68.0</c:v>
                </c:pt>
                <c:pt idx="48">
                  <c:v>69.0</c:v>
                </c:pt>
                <c:pt idx="49">
                  <c:v>69.0</c:v>
                </c:pt>
                <c:pt idx="50">
                  <c:v>70.0</c:v>
                </c:pt>
                <c:pt idx="51">
                  <c:v>70.0</c:v>
                </c:pt>
                <c:pt idx="52">
                  <c:v>70.0</c:v>
                </c:pt>
                <c:pt idx="53">
                  <c:v>71.0</c:v>
                </c:pt>
                <c:pt idx="54">
                  <c:v>71.0</c:v>
                </c:pt>
                <c:pt idx="55">
                  <c:v>72.0</c:v>
                </c:pt>
                <c:pt idx="56">
                  <c:v>72.0</c:v>
                </c:pt>
                <c:pt idx="57">
                  <c:v>73.0</c:v>
                </c:pt>
                <c:pt idx="58">
                  <c:v>74.0</c:v>
                </c:pt>
                <c:pt idx="59">
                  <c:v>75.0</c:v>
                </c:pt>
                <c:pt idx="60">
                  <c:v>75.0</c:v>
                </c:pt>
                <c:pt idx="61">
                  <c:v>75.0</c:v>
                </c:pt>
                <c:pt idx="62">
                  <c:v>76.0</c:v>
                </c:pt>
                <c:pt idx="63">
                  <c:v>78.0</c:v>
                </c:pt>
                <c:pt idx="64">
                  <c:v>79.0</c:v>
                </c:pt>
                <c:pt idx="65">
                  <c:v>81.0</c:v>
                </c:pt>
                <c:pt idx="66">
                  <c:v>82.0</c:v>
                </c:pt>
                <c:pt idx="67">
                  <c:v>83.0</c:v>
                </c:pt>
                <c:pt idx="68">
                  <c:v>85.0</c:v>
                </c:pt>
                <c:pt idx="69">
                  <c:v>87.0</c:v>
                </c:pt>
                <c:pt idx="70">
                  <c:v>89.0</c:v>
                </c:pt>
                <c:pt idx="71">
                  <c:v>91.0</c:v>
                </c:pt>
                <c:pt idx="72">
                  <c:v>93.0</c:v>
                </c:pt>
                <c:pt idx="73">
                  <c:v>95.0</c:v>
                </c:pt>
                <c:pt idx="74">
                  <c:v>97.0</c:v>
                </c:pt>
                <c:pt idx="75">
                  <c:v>99.0</c:v>
                </c:pt>
                <c:pt idx="76">
                  <c:v>99.0</c:v>
                </c:pt>
                <c:pt idx="77">
                  <c:v>100.0</c:v>
                </c:pt>
                <c:pt idx="78">
                  <c:v>100.0</c:v>
                </c:pt>
                <c:pt idx="79">
                  <c:v>100.0</c:v>
                </c:pt>
                <c:pt idx="80">
                  <c:v>99.0</c:v>
                </c:pt>
                <c:pt idx="81">
                  <c:v>99.0</c:v>
                </c:pt>
                <c:pt idx="82">
                  <c:v>98.0</c:v>
                </c:pt>
                <c:pt idx="83">
                  <c:v>98.0</c:v>
                </c:pt>
                <c:pt idx="84">
                  <c:v>98.0</c:v>
                </c:pt>
                <c:pt idx="85">
                  <c:v>98.0</c:v>
                </c:pt>
                <c:pt idx="86">
                  <c:v>99.0</c:v>
                </c:pt>
                <c:pt idx="87">
                  <c:v>99.0</c:v>
                </c:pt>
                <c:pt idx="88">
                  <c:v>100.0</c:v>
                </c:pt>
                <c:pt idx="89">
                  <c:v>100.0</c:v>
                </c:pt>
                <c:pt idx="90">
                  <c:v>101.0</c:v>
                </c:pt>
                <c:pt idx="91">
                  <c:v>102.0</c:v>
                </c:pt>
                <c:pt idx="92">
                  <c:v>103.0</c:v>
                </c:pt>
                <c:pt idx="93">
                  <c:v>103.0</c:v>
                </c:pt>
                <c:pt idx="94">
                  <c:v>103.0</c:v>
                </c:pt>
                <c:pt idx="95">
                  <c:v>102.0</c:v>
                </c:pt>
                <c:pt idx="96">
                  <c:v>101.0</c:v>
                </c:pt>
                <c:pt idx="97">
                  <c:v>100.5</c:v>
                </c:pt>
                <c:pt idx="98">
                  <c:v>100.5</c:v>
                </c:pt>
                <c:pt idx="99">
                  <c:v>100.0</c:v>
                </c:pt>
                <c:pt idx="100">
                  <c:v>100.0</c:v>
                </c:pt>
                <c:pt idx="101">
                  <c:v>99.0</c:v>
                </c:pt>
                <c:pt idx="102">
                  <c:v>99.0</c:v>
                </c:pt>
                <c:pt idx="103">
                  <c:v>99.0</c:v>
                </c:pt>
                <c:pt idx="104">
                  <c:v>100.0</c:v>
                </c:pt>
                <c:pt idx="105">
                  <c:v>100.0</c:v>
                </c:pt>
                <c:pt idx="106">
                  <c:v>99.0</c:v>
                </c:pt>
                <c:pt idx="107">
                  <c:v>100.0</c:v>
                </c:pt>
                <c:pt idx="108">
                  <c:v>100.0</c:v>
                </c:pt>
                <c:pt idx="109">
                  <c:v>100.0</c:v>
                </c:pt>
                <c:pt idx="110">
                  <c:v>99.0</c:v>
                </c:pt>
                <c:pt idx="111">
                  <c:v>99.0</c:v>
                </c:pt>
                <c:pt idx="112">
                  <c:v>100.0</c:v>
                </c:pt>
                <c:pt idx="113">
                  <c:v>100.0</c:v>
                </c:pt>
                <c:pt idx="114">
                  <c:v>99.0</c:v>
                </c:pt>
                <c:pt idx="115">
                  <c:v>98.0</c:v>
                </c:pt>
                <c:pt idx="116">
                  <c:v>98.0</c:v>
                </c:pt>
              </c:numCache>
            </c:numRef>
          </c:val>
          <c:smooth val="0"/>
        </c:ser>
        <c:dLbls>
          <c:showLegendKey val="0"/>
          <c:showVal val="0"/>
          <c:showCatName val="0"/>
          <c:showSerName val="0"/>
          <c:showPercent val="0"/>
          <c:showBubbleSize val="0"/>
        </c:dLbls>
        <c:marker val="1"/>
        <c:smooth val="0"/>
        <c:axId val="-2143102104"/>
        <c:axId val="-2143106136"/>
      </c:lineChart>
      <c:dateAx>
        <c:axId val="-2143102104"/>
        <c:scaling>
          <c:orientation val="minMax"/>
        </c:scaling>
        <c:delete val="0"/>
        <c:axPos val="b"/>
        <c:numFmt formatCode="[$-409]mmm\-yy;@" sourceLinked="1"/>
        <c:majorTickMark val="out"/>
        <c:minorTickMark val="none"/>
        <c:tickLblPos val="nextTo"/>
        <c:txPr>
          <a:bodyPr/>
          <a:lstStyle/>
          <a:p>
            <a:pPr>
              <a:defRPr sz="1400" b="1" i="0"/>
            </a:pPr>
            <a:endParaRPr lang="en-US"/>
          </a:p>
        </c:txPr>
        <c:crossAx val="-2143106136"/>
        <c:crosses val="autoZero"/>
        <c:auto val="1"/>
        <c:lblOffset val="100"/>
        <c:baseTimeUnit val="months"/>
      </c:dateAx>
      <c:valAx>
        <c:axId val="-2143106136"/>
        <c:scaling>
          <c:orientation val="minMax"/>
          <c:max val="125.0"/>
          <c:min val="55.0"/>
        </c:scaling>
        <c:delete val="0"/>
        <c:axPos val="l"/>
        <c:majorGridlines>
          <c:spPr>
            <a:ln>
              <a:prstDash val="sysDash"/>
            </a:ln>
          </c:spPr>
        </c:majorGridlines>
        <c:numFmt formatCode="_-* #,##0_-;\-* #,##0_-;_-* &quot;-&quot;??_-;_-@_-" sourceLinked="1"/>
        <c:majorTickMark val="out"/>
        <c:minorTickMark val="none"/>
        <c:tickLblPos val="nextTo"/>
        <c:spPr>
          <a:ln>
            <a:solidFill>
              <a:schemeClr val="bg1"/>
            </a:solidFill>
            <a:prstDash val="dash"/>
          </a:ln>
        </c:spPr>
        <c:txPr>
          <a:bodyPr/>
          <a:lstStyle/>
          <a:p>
            <a:pPr>
              <a:defRPr sz="1400" b="1" i="0"/>
            </a:pPr>
            <a:endParaRPr lang="en-US"/>
          </a:p>
        </c:txPr>
        <c:crossAx val="-2143102104"/>
        <c:crosses val="autoZero"/>
        <c:crossBetween val="between"/>
        <c:majorUnit val="5.0"/>
      </c:valAx>
    </c:plotArea>
    <c:plotVisOnly val="1"/>
    <c:dispBlanksAs val="gap"/>
    <c:showDLblsOverMax val="0"/>
  </c:chart>
  <c:spPr>
    <a:ln>
      <a:noFill/>
    </a:ln>
  </c:spPr>
  <c:printSettings>
    <c:headerFooter/>
    <c:pageMargins b="1.0" l="0.75" r="0.75" t="1.0"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137953966482799"/>
          <c:y val="0.140692640692641"/>
          <c:w val="0.818596835656238"/>
          <c:h val="0.732233186760746"/>
        </c:manualLayout>
      </c:layout>
      <c:lineChart>
        <c:grouping val="standard"/>
        <c:varyColors val="0"/>
        <c:ser>
          <c:idx val="0"/>
          <c:order val="0"/>
          <c:tx>
            <c:v>30yr Fxd</c:v>
          </c:tx>
          <c:spPr>
            <a:ln w="25400"/>
          </c:spPr>
          <c:marker>
            <c:symbol val="none"/>
          </c:marker>
          <c:cat>
            <c:strRef>
              <c:f>RVAL!$C$4:$C$181</c:f>
              <c:strCache>
                <c:ptCount val="169"/>
                <c:pt idx="0">
                  <c:v>05</c:v>
                </c:pt>
                <c:pt idx="12">
                  <c:v>06</c:v>
                </c:pt>
                <c:pt idx="24">
                  <c:v>07</c:v>
                </c:pt>
                <c:pt idx="36">
                  <c:v>08</c:v>
                </c:pt>
                <c:pt idx="48">
                  <c:v>09</c:v>
                </c:pt>
                <c:pt idx="60">
                  <c:v>10</c:v>
                </c:pt>
                <c:pt idx="72">
                  <c:v>11</c:v>
                </c:pt>
                <c:pt idx="84">
                  <c:v>12</c:v>
                </c:pt>
                <c:pt idx="96">
                  <c:v>13</c:v>
                </c:pt>
                <c:pt idx="108">
                  <c:v>14</c:v>
                </c:pt>
                <c:pt idx="120">
                  <c:v>15</c:v>
                </c:pt>
                <c:pt idx="132">
                  <c:v>16</c:v>
                </c:pt>
                <c:pt idx="144">
                  <c:v>17</c:v>
                </c:pt>
                <c:pt idx="156">
                  <c:v>18</c:v>
                </c:pt>
                <c:pt idx="168">
                  <c:v>19 </c:v>
                </c:pt>
              </c:strCache>
            </c:strRef>
          </c:cat>
          <c:val>
            <c:numRef>
              <c:f>RVAL!$N$4:$N$181</c:f>
              <c:numCache>
                <c:formatCode>0.00%</c:formatCode>
                <c:ptCount val="178"/>
                <c:pt idx="0">
                  <c:v>0.0191</c:v>
                </c:pt>
                <c:pt idx="1">
                  <c:v>0.0225</c:v>
                </c:pt>
                <c:pt idx="2">
                  <c:v>0.02</c:v>
                </c:pt>
                <c:pt idx="3">
                  <c:v>0.0166</c:v>
                </c:pt>
                <c:pt idx="4">
                  <c:v>0.0186</c:v>
                </c:pt>
                <c:pt idx="5">
                  <c:v>0.0175</c:v>
                </c:pt>
                <c:pt idx="6">
                  <c:v>0.0114</c:v>
                </c:pt>
                <c:pt idx="7">
                  <c:v>0.0162</c:v>
                </c:pt>
                <c:pt idx="8">
                  <c:v>0.018</c:v>
                </c:pt>
                <c:pt idx="9">
                  <c:v>0.0164</c:v>
                </c:pt>
                <c:pt idx="10">
                  <c:v>0.0181</c:v>
                </c:pt>
                <c:pt idx="11">
                  <c:v>0.0188</c:v>
                </c:pt>
                <c:pt idx="12">
                  <c:v>0.0183</c:v>
                </c:pt>
                <c:pt idx="13">
                  <c:v>0.0173</c:v>
                </c:pt>
                <c:pt idx="14">
                  <c:v>0.0158</c:v>
                </c:pt>
                <c:pt idx="15">
                  <c:v>0.0151</c:v>
                </c:pt>
                <c:pt idx="16">
                  <c:v>0.0149</c:v>
                </c:pt>
                <c:pt idx="17">
                  <c:v>0.016</c:v>
                </c:pt>
                <c:pt idx="18">
                  <c:v>0.0179</c:v>
                </c:pt>
                <c:pt idx="19">
                  <c:v>0.0165</c:v>
                </c:pt>
                <c:pt idx="20">
                  <c:v>0.0158</c:v>
                </c:pt>
                <c:pt idx="21">
                  <c:v>0.016</c:v>
                </c:pt>
                <c:pt idx="22">
                  <c:v>0.0165</c:v>
                </c:pt>
                <c:pt idx="23">
                  <c:v>0.0159</c:v>
                </c:pt>
                <c:pt idx="24">
                  <c:v>0.0152</c:v>
                </c:pt>
                <c:pt idx="25">
                  <c:v>0.0146</c:v>
                </c:pt>
                <c:pt idx="26">
                  <c:v>0.0129</c:v>
                </c:pt>
                <c:pt idx="27">
                  <c:v>0.0142</c:v>
                </c:pt>
                <c:pt idx="28">
                  <c:v>0.0135</c:v>
                </c:pt>
                <c:pt idx="29">
                  <c:v>0.0157</c:v>
                </c:pt>
                <c:pt idx="30">
                  <c:v>0.016</c:v>
                </c:pt>
                <c:pt idx="31">
                  <c:v>0.0173</c:v>
                </c:pt>
                <c:pt idx="32">
                  <c:v>0.0163</c:v>
                </c:pt>
                <c:pt idx="33">
                  <c:v>0.0167</c:v>
                </c:pt>
                <c:pt idx="34">
                  <c:v>0.019</c:v>
                </c:pt>
                <c:pt idx="35">
                  <c:v>0.0191</c:v>
                </c:pt>
                <c:pt idx="36">
                  <c:v>0.0191</c:v>
                </c:pt>
                <c:pt idx="37">
                  <c:v>0.0226</c:v>
                </c:pt>
                <c:pt idx="38">
                  <c:v>0.0257</c:v>
                </c:pt>
                <c:pt idx="39">
                  <c:v>0.0251</c:v>
                </c:pt>
                <c:pt idx="40">
                  <c:v>0.022</c:v>
                </c:pt>
                <c:pt idx="41">
                  <c:v>0.0205</c:v>
                </c:pt>
                <c:pt idx="42">
                  <c:v>0.0244</c:v>
                </c:pt>
                <c:pt idx="43">
                  <c:v>0.0262</c:v>
                </c:pt>
                <c:pt idx="44">
                  <c:v>0.0266</c:v>
                </c:pt>
                <c:pt idx="45">
                  <c:v>0.0259</c:v>
                </c:pt>
                <c:pt idx="46">
                  <c:v>0.0292</c:v>
                </c:pt>
                <c:pt idx="47">
                  <c:v>0.0311</c:v>
                </c:pt>
                <c:pt idx="48">
                  <c:v>0.0308</c:v>
                </c:pt>
                <c:pt idx="49">
                  <c:v>0.0248</c:v>
                </c:pt>
                <c:pt idx="50">
                  <c:v>0.0221</c:v>
                </c:pt>
                <c:pt idx="51">
                  <c:v>0.0192</c:v>
                </c:pt>
                <c:pt idx="52">
                  <c:v>0.0154</c:v>
                </c:pt>
                <c:pt idx="53">
                  <c:v>0.0187</c:v>
                </c:pt>
                <c:pt idx="54">
                  <c:v>0.0164</c:v>
                </c:pt>
                <c:pt idx="55">
                  <c:v>0.0155</c:v>
                </c:pt>
                <c:pt idx="56">
                  <c:v>0.0158</c:v>
                </c:pt>
                <c:pt idx="57">
                  <c:v>0.0164</c:v>
                </c:pt>
                <c:pt idx="58">
                  <c:v>0.0143</c:v>
                </c:pt>
                <c:pt idx="59">
                  <c:v>0.0135</c:v>
                </c:pt>
                <c:pt idx="60">
                  <c:v>0.0125</c:v>
                </c:pt>
                <c:pt idx="61">
                  <c:v>0.0128</c:v>
                </c:pt>
                <c:pt idx="62">
                  <c:v>0.0126</c:v>
                </c:pt>
                <c:pt idx="63">
                  <c:v>0.01</c:v>
                </c:pt>
                <c:pt idx="64">
                  <c:v>0.0141</c:v>
                </c:pt>
                <c:pt idx="65">
                  <c:v>0.0239</c:v>
                </c:pt>
                <c:pt idx="66">
                  <c:v>0.0224</c:v>
                </c:pt>
                <c:pt idx="67">
                  <c:v>0.0252</c:v>
                </c:pt>
                <c:pt idx="68">
                  <c:v>0.0241</c:v>
                </c:pt>
                <c:pt idx="69">
                  <c:v>0.0167</c:v>
                </c:pt>
                <c:pt idx="70">
                  <c:v>0.0164</c:v>
                </c:pt>
                <c:pt idx="71">
                  <c:v>0.0152</c:v>
                </c:pt>
                <c:pt idx="72">
                  <c:v>0.0135</c:v>
                </c:pt>
                <c:pt idx="73">
                  <c:v>0.0142</c:v>
                </c:pt>
                <c:pt idx="74">
                  <c:v>0.0145</c:v>
                </c:pt>
                <c:pt idx="75">
                  <c:v>0.0132</c:v>
                </c:pt>
                <c:pt idx="76">
                  <c:v>0.0143</c:v>
                </c:pt>
                <c:pt idx="77">
                  <c:v>0.015</c:v>
                </c:pt>
                <c:pt idx="78">
                  <c:v>0.0155</c:v>
                </c:pt>
                <c:pt idx="79">
                  <c:v>0.0192</c:v>
                </c:pt>
                <c:pt idx="80">
                  <c:v>0.0203</c:v>
                </c:pt>
                <c:pt idx="81">
                  <c:v>0.0207</c:v>
                </c:pt>
                <c:pt idx="82">
                  <c:v>0.0189</c:v>
                </c:pt>
                <c:pt idx="83">
                  <c:v>0.0197</c:v>
                </c:pt>
                <c:pt idx="84">
                  <c:v>0.0201</c:v>
                </c:pt>
                <c:pt idx="85">
                  <c:v>0.0198</c:v>
                </c:pt>
                <c:pt idx="86">
                  <c:v>0.0182</c:v>
                </c:pt>
                <c:pt idx="87">
                  <c:v>0.0183</c:v>
                </c:pt>
                <c:pt idx="88">
                  <c:v>0.0198</c:v>
                </c:pt>
                <c:pt idx="89">
                  <c:v>0.0204</c:v>
                </c:pt>
                <c:pt idx="90">
                  <c:v>0.0202</c:v>
                </c:pt>
                <c:pt idx="91">
                  <c:v>0.0198</c:v>
                </c:pt>
                <c:pt idx="92">
                  <c:v>0.0168</c:v>
                </c:pt>
                <c:pt idx="93">
                  <c:v>0.0166</c:v>
                </c:pt>
                <c:pt idx="94">
                  <c:v>0.0167</c:v>
                </c:pt>
                <c:pt idx="95">
                  <c:v>0.0163</c:v>
                </c:pt>
                <c:pt idx="96">
                  <c:v>0.0162</c:v>
                </c:pt>
                <c:pt idx="97">
                  <c:v>0.0158</c:v>
                </c:pt>
                <c:pt idx="98">
                  <c:v>0.0158</c:v>
                </c:pt>
                <c:pt idx="99">
                  <c:v>0.0164</c:v>
                </c:pt>
                <c:pt idx="100">
                  <c:v>0.0188</c:v>
                </c:pt>
                <c:pt idx="101">
                  <c:v>0.0196</c:v>
                </c:pt>
                <c:pt idx="102">
                  <c:v>0.0173</c:v>
                </c:pt>
                <c:pt idx="103">
                  <c:v>0.0184</c:v>
                </c:pt>
                <c:pt idx="104">
                  <c:v>0.0151</c:v>
                </c:pt>
                <c:pt idx="105">
                  <c:v>0.0148</c:v>
                </c:pt>
                <c:pt idx="106">
                  <c:v>0.0157</c:v>
                </c:pt>
                <c:pt idx="107">
                  <c:v>0.0158</c:v>
                </c:pt>
                <c:pt idx="108">
                  <c:v>0.0146</c:v>
                </c:pt>
                <c:pt idx="109">
                  <c:v>0.0166</c:v>
                </c:pt>
                <c:pt idx="110">
                  <c:v>0.0168</c:v>
                </c:pt>
                <c:pt idx="111">
                  <c:v>0.0162</c:v>
                </c:pt>
                <c:pt idx="112">
                  <c:v>0.0156</c:v>
                </c:pt>
                <c:pt idx="113">
                  <c:v>0.0154</c:v>
                </c:pt>
                <c:pt idx="114">
                  <c:v>0.0158</c:v>
                </c:pt>
                <c:pt idx="115">
                  <c:v>0.0168</c:v>
                </c:pt>
                <c:pt idx="116">
                  <c:v>0.0167</c:v>
                </c:pt>
                <c:pt idx="117">
                  <c:v>0.0168</c:v>
                </c:pt>
                <c:pt idx="118">
                  <c:v>0.0164</c:v>
                </c:pt>
                <c:pt idx="119">
                  <c:v>0.0166</c:v>
                </c:pt>
                <c:pt idx="120">
                  <c:v>0.0178</c:v>
                </c:pt>
                <c:pt idx="121">
                  <c:v>0.0182</c:v>
                </c:pt>
                <c:pt idx="122">
                  <c:v>0.0165</c:v>
                </c:pt>
                <c:pt idx="123">
                  <c:v>0.0174</c:v>
                </c:pt>
                <c:pt idx="124">
                  <c:v>0.0167</c:v>
                </c:pt>
                <c:pt idx="125">
                  <c:v>0.0166</c:v>
                </c:pt>
                <c:pt idx="126">
                  <c:v>0.0166</c:v>
                </c:pt>
                <c:pt idx="127">
                  <c:v>0.0167</c:v>
                </c:pt>
                <c:pt idx="128">
                  <c:v>0.0169</c:v>
                </c:pt>
                <c:pt idx="129">
                  <c:v>0.0169</c:v>
                </c:pt>
                <c:pt idx="130">
                  <c:v>0.017</c:v>
                </c:pt>
                <c:pt idx="131">
                  <c:v>0.0177</c:v>
                </c:pt>
                <c:pt idx="132">
                  <c:v>0.017</c:v>
                </c:pt>
                <c:pt idx="133">
                  <c:v>0.0184</c:v>
                </c:pt>
                <c:pt idx="134">
                  <c:v>0.0182</c:v>
                </c:pt>
                <c:pt idx="135">
                  <c:v>0.0185</c:v>
                </c:pt>
                <c:pt idx="136">
                  <c:v>0.0183</c:v>
                </c:pt>
                <c:pt idx="137">
                  <c:v>0.0184</c:v>
                </c:pt>
                <c:pt idx="138">
                  <c:v>0.0198</c:v>
                </c:pt>
                <c:pt idx="139">
                  <c:v>0.0187</c:v>
                </c:pt>
                <c:pt idx="140">
                  <c:v>0.0179</c:v>
                </c:pt>
                <c:pt idx="141">
                  <c:v>0.0171</c:v>
                </c:pt>
                <c:pt idx="142">
                  <c:v>0.0189</c:v>
                </c:pt>
                <c:pt idx="143">
                  <c:v>0.0183</c:v>
                </c:pt>
                <c:pt idx="144">
                  <c:v>0.0176</c:v>
                </c:pt>
                <c:pt idx="145">
                  <c:v>0.0174</c:v>
                </c:pt>
                <c:pt idx="146">
                  <c:v>0.018</c:v>
                </c:pt>
                <c:pt idx="147">
                  <c:v>0.0173</c:v>
                </c:pt>
                <c:pt idx="148">
                  <c:v>0.0165</c:v>
                </c:pt>
                <c:pt idx="149">
                  <c:v>0.0169</c:v>
                </c:pt>
                <c:pt idx="150">
                  <c:v>0.016</c:v>
                </c:pt>
                <c:pt idx="151">
                  <c:v>0.0161</c:v>
                </c:pt>
                <c:pt idx="152">
                  <c:v>0.0163</c:v>
                </c:pt>
                <c:pt idx="153">
                  <c:v>0.0158</c:v>
                </c:pt>
                <c:pt idx="154">
                  <c:v>0.0155</c:v>
                </c:pt>
                <c:pt idx="155">
                  <c:v>0.0159</c:v>
                </c:pt>
                <c:pt idx="156">
                  <c:v>0.0153</c:v>
                </c:pt>
                <c:pt idx="157">
                  <c:v>0.0161</c:v>
                </c:pt>
                <c:pt idx="158">
                  <c:v>0.0186</c:v>
                </c:pt>
                <c:pt idx="159">
                  <c:v>0.0165</c:v>
                </c:pt>
                <c:pt idx="160">
                  <c:v>0.0193</c:v>
                </c:pt>
                <c:pt idx="161">
                  <c:v>0.0182</c:v>
                </c:pt>
                <c:pt idx="162">
                  <c:v>0.0178</c:v>
                </c:pt>
                <c:pt idx="163">
                  <c:v>0.0189</c:v>
                </c:pt>
                <c:pt idx="164">
                  <c:v>0.0172</c:v>
                </c:pt>
                <c:pt idx="165">
                  <c:v>0.0181</c:v>
                </c:pt>
                <c:pt idx="166">
                  <c:v>0.01816</c:v>
                </c:pt>
                <c:pt idx="167">
                  <c:v>0.0217</c:v>
                </c:pt>
                <c:pt idx="168">
                  <c:v>0.0205</c:v>
                </c:pt>
                <c:pt idx="169">
                  <c:v>0.0191</c:v>
                </c:pt>
                <c:pt idx="170">
                  <c:v>0.0217</c:v>
                </c:pt>
                <c:pt idx="171">
                  <c:v>0.0193</c:v>
                </c:pt>
                <c:pt idx="172">
                  <c:v>0.0217</c:v>
                </c:pt>
                <c:pt idx="173">
                  <c:v>0.0217</c:v>
                </c:pt>
                <c:pt idx="174">
                  <c:v>0.0205</c:v>
                </c:pt>
                <c:pt idx="175">
                  <c:v>0.0247</c:v>
                </c:pt>
                <c:pt idx="176">
                  <c:v>0.0231</c:v>
                </c:pt>
              </c:numCache>
            </c:numRef>
          </c:val>
          <c:smooth val="0"/>
        </c:ser>
        <c:ser>
          <c:idx val="1"/>
          <c:order val="1"/>
          <c:tx>
            <c:v>15yrFxd</c:v>
          </c:tx>
          <c:spPr>
            <a:ln w="15875">
              <a:solidFill>
                <a:srgbClr val="FF0000"/>
              </a:solidFill>
            </a:ln>
          </c:spPr>
          <c:marker>
            <c:symbol val="none"/>
          </c:marker>
          <c:cat>
            <c:strRef>
              <c:f>RVAL!$C$4:$C$181</c:f>
              <c:strCache>
                <c:ptCount val="169"/>
                <c:pt idx="0">
                  <c:v>05</c:v>
                </c:pt>
                <c:pt idx="12">
                  <c:v>06</c:v>
                </c:pt>
                <c:pt idx="24">
                  <c:v>07</c:v>
                </c:pt>
                <c:pt idx="36">
                  <c:v>08</c:v>
                </c:pt>
                <c:pt idx="48">
                  <c:v>09</c:v>
                </c:pt>
                <c:pt idx="60">
                  <c:v>10</c:v>
                </c:pt>
                <c:pt idx="72">
                  <c:v>11</c:v>
                </c:pt>
                <c:pt idx="84">
                  <c:v>12</c:v>
                </c:pt>
                <c:pt idx="96">
                  <c:v>13</c:v>
                </c:pt>
                <c:pt idx="108">
                  <c:v>14</c:v>
                </c:pt>
                <c:pt idx="120">
                  <c:v>15</c:v>
                </c:pt>
                <c:pt idx="132">
                  <c:v>16</c:v>
                </c:pt>
                <c:pt idx="144">
                  <c:v>17</c:v>
                </c:pt>
                <c:pt idx="156">
                  <c:v>18</c:v>
                </c:pt>
                <c:pt idx="168">
                  <c:v>19 </c:v>
                </c:pt>
              </c:strCache>
            </c:strRef>
          </c:cat>
          <c:val>
            <c:numRef>
              <c:f>RVAL!$O$4:$O$181</c:f>
              <c:numCache>
                <c:formatCode>0.00%</c:formatCode>
                <c:ptCount val="178"/>
                <c:pt idx="0">
                  <c:v>0.0122</c:v>
                </c:pt>
                <c:pt idx="1">
                  <c:v>0.0104</c:v>
                </c:pt>
                <c:pt idx="2">
                  <c:v>0.0125</c:v>
                </c:pt>
                <c:pt idx="3">
                  <c:v>0.013</c:v>
                </c:pt>
                <c:pt idx="4">
                  <c:v>0.0135</c:v>
                </c:pt>
                <c:pt idx="5">
                  <c:v>0.0132</c:v>
                </c:pt>
                <c:pt idx="6">
                  <c:v>0.0115</c:v>
                </c:pt>
                <c:pt idx="7">
                  <c:v>0.0142</c:v>
                </c:pt>
                <c:pt idx="8">
                  <c:v>0.0125</c:v>
                </c:pt>
                <c:pt idx="9">
                  <c:v>0.012</c:v>
                </c:pt>
                <c:pt idx="10">
                  <c:v>0.0136</c:v>
                </c:pt>
                <c:pt idx="11">
                  <c:v>0.014</c:v>
                </c:pt>
                <c:pt idx="12">
                  <c:v>0.0121</c:v>
                </c:pt>
                <c:pt idx="13">
                  <c:v>0.0132</c:v>
                </c:pt>
                <c:pt idx="14">
                  <c:v>0.0117</c:v>
                </c:pt>
                <c:pt idx="15">
                  <c:v>0.0123</c:v>
                </c:pt>
                <c:pt idx="16">
                  <c:v>0.0117</c:v>
                </c:pt>
                <c:pt idx="17">
                  <c:v>0.0121</c:v>
                </c:pt>
                <c:pt idx="18">
                  <c:v>0.0141</c:v>
                </c:pt>
                <c:pt idx="19">
                  <c:v>0.0144</c:v>
                </c:pt>
                <c:pt idx="20">
                  <c:v>0.0138</c:v>
                </c:pt>
                <c:pt idx="21">
                  <c:v>0.0153</c:v>
                </c:pt>
                <c:pt idx="22">
                  <c:v>0.0142</c:v>
                </c:pt>
                <c:pt idx="23">
                  <c:v>0.0123</c:v>
                </c:pt>
                <c:pt idx="24">
                  <c:v>0.0116</c:v>
                </c:pt>
                <c:pt idx="25">
                  <c:v>0.0144</c:v>
                </c:pt>
                <c:pt idx="26">
                  <c:v>0.0128</c:v>
                </c:pt>
                <c:pt idx="27">
                  <c:v>0.0132</c:v>
                </c:pt>
                <c:pt idx="28">
                  <c:v>0.0125</c:v>
                </c:pt>
                <c:pt idx="29">
                  <c:v>0.0138</c:v>
                </c:pt>
                <c:pt idx="30">
                  <c:v>0.017</c:v>
                </c:pt>
                <c:pt idx="31">
                  <c:v>0.0201</c:v>
                </c:pt>
                <c:pt idx="32">
                  <c:v>0.0174</c:v>
                </c:pt>
                <c:pt idx="33">
                  <c:v>0.017</c:v>
                </c:pt>
                <c:pt idx="34">
                  <c:v>0.0209</c:v>
                </c:pt>
                <c:pt idx="35">
                  <c:v>0.0209</c:v>
                </c:pt>
                <c:pt idx="36">
                  <c:v>0.0198</c:v>
                </c:pt>
                <c:pt idx="37">
                  <c:v>0.0276</c:v>
                </c:pt>
                <c:pt idx="38">
                  <c:v>0.0246</c:v>
                </c:pt>
                <c:pt idx="39">
                  <c:v>0.0228</c:v>
                </c:pt>
                <c:pt idx="40">
                  <c:v>0.0198</c:v>
                </c:pt>
                <c:pt idx="41">
                  <c:v>0.0243</c:v>
                </c:pt>
                <c:pt idx="42">
                  <c:v>0.0251</c:v>
                </c:pt>
                <c:pt idx="43">
                  <c:v>0.0248</c:v>
                </c:pt>
                <c:pt idx="44">
                  <c:v>0.0241</c:v>
                </c:pt>
                <c:pt idx="45">
                  <c:v>0.029</c:v>
                </c:pt>
                <c:pt idx="46">
                  <c:v>0.0339</c:v>
                </c:pt>
                <c:pt idx="47">
                  <c:v>0.0296</c:v>
                </c:pt>
                <c:pt idx="48">
                  <c:v>0.0253</c:v>
                </c:pt>
                <c:pt idx="49">
                  <c:v>0.0199</c:v>
                </c:pt>
                <c:pt idx="50">
                  <c:v>0.0232</c:v>
                </c:pt>
                <c:pt idx="51">
                  <c:v>0.0178</c:v>
                </c:pt>
                <c:pt idx="52">
                  <c:v>0.0147</c:v>
                </c:pt>
                <c:pt idx="53">
                  <c:v>0.0168</c:v>
                </c:pt>
                <c:pt idx="54">
                  <c:v>0.0155</c:v>
                </c:pt>
                <c:pt idx="55">
                  <c:v>0.0155</c:v>
                </c:pt>
                <c:pt idx="56">
                  <c:v>0.0153</c:v>
                </c:pt>
                <c:pt idx="57">
                  <c:v>0.0148</c:v>
                </c:pt>
                <c:pt idx="58">
                  <c:v>0.016</c:v>
                </c:pt>
                <c:pt idx="59">
                  <c:v>0.0115</c:v>
                </c:pt>
                <c:pt idx="60">
                  <c:v>0.013</c:v>
                </c:pt>
                <c:pt idx="61">
                  <c:v>0.0135</c:v>
                </c:pt>
                <c:pt idx="62">
                  <c:v>0.0105</c:v>
                </c:pt>
                <c:pt idx="63">
                  <c:v>0.0127</c:v>
                </c:pt>
                <c:pt idx="64">
                  <c:v>0.0146</c:v>
                </c:pt>
                <c:pt idx="65">
                  <c:v>0.0171</c:v>
                </c:pt>
                <c:pt idx="66">
                  <c:v>0.017</c:v>
                </c:pt>
                <c:pt idx="67">
                  <c:v>0.0194</c:v>
                </c:pt>
                <c:pt idx="68">
                  <c:v>0.0184</c:v>
                </c:pt>
                <c:pt idx="69">
                  <c:v>0.0177</c:v>
                </c:pt>
                <c:pt idx="70">
                  <c:v>0.0161</c:v>
                </c:pt>
                <c:pt idx="71">
                  <c:v>0.0149</c:v>
                </c:pt>
                <c:pt idx="72">
                  <c:v>0.0138</c:v>
                </c:pt>
                <c:pt idx="73">
                  <c:v>0.014</c:v>
                </c:pt>
                <c:pt idx="74">
                  <c:v>0.0119</c:v>
                </c:pt>
                <c:pt idx="75">
                  <c:v>0.0131</c:v>
                </c:pt>
                <c:pt idx="76">
                  <c:v>0.0141</c:v>
                </c:pt>
                <c:pt idx="77">
                  <c:v>0.0119</c:v>
                </c:pt>
                <c:pt idx="78">
                  <c:v>0.0157</c:v>
                </c:pt>
                <c:pt idx="79">
                  <c:v>0.0188</c:v>
                </c:pt>
                <c:pt idx="80">
                  <c:v>0.0185</c:v>
                </c:pt>
                <c:pt idx="81">
                  <c:v>0.018</c:v>
                </c:pt>
                <c:pt idx="82">
                  <c:v>0.0177</c:v>
                </c:pt>
                <c:pt idx="83">
                  <c:v>0.0189</c:v>
                </c:pt>
                <c:pt idx="84">
                  <c:v>0.02</c:v>
                </c:pt>
                <c:pt idx="85">
                  <c:v>0.018</c:v>
                </c:pt>
                <c:pt idx="86">
                  <c:v>0.0162</c:v>
                </c:pt>
                <c:pt idx="87">
                  <c:v>0.0179</c:v>
                </c:pt>
                <c:pt idx="88">
                  <c:v>0.0194</c:v>
                </c:pt>
                <c:pt idx="89">
                  <c:v>0.0183</c:v>
                </c:pt>
                <c:pt idx="90">
                  <c:v>0.019</c:v>
                </c:pt>
                <c:pt idx="91">
                  <c:v>0.0178</c:v>
                </c:pt>
                <c:pt idx="92">
                  <c:v>0.0169</c:v>
                </c:pt>
                <c:pt idx="93">
                  <c:v>0.0158</c:v>
                </c:pt>
                <c:pt idx="94">
                  <c:v>0.016</c:v>
                </c:pt>
                <c:pt idx="95">
                  <c:v>0.0147</c:v>
                </c:pt>
                <c:pt idx="96">
                  <c:v>0.0143</c:v>
                </c:pt>
                <c:pt idx="97">
                  <c:v>0.015</c:v>
                </c:pt>
                <c:pt idx="98">
                  <c:v>0.0152</c:v>
                </c:pt>
                <c:pt idx="99">
                  <c:v>0.015</c:v>
                </c:pt>
                <c:pt idx="100">
                  <c:v>0.0143</c:v>
                </c:pt>
                <c:pt idx="101">
                  <c:v>0.0154</c:v>
                </c:pt>
                <c:pt idx="102">
                  <c:v>0.0139</c:v>
                </c:pt>
                <c:pt idx="103">
                  <c:v>0.0128</c:v>
                </c:pt>
                <c:pt idx="104">
                  <c:v>0.0135</c:v>
                </c:pt>
                <c:pt idx="105">
                  <c:v>0.0125</c:v>
                </c:pt>
                <c:pt idx="106">
                  <c:v>0.012</c:v>
                </c:pt>
                <c:pt idx="107">
                  <c:v>0.0107</c:v>
                </c:pt>
                <c:pt idx="108">
                  <c:v>0.0127</c:v>
                </c:pt>
                <c:pt idx="109">
                  <c:v>0.0126</c:v>
                </c:pt>
                <c:pt idx="110">
                  <c:v>0.0112</c:v>
                </c:pt>
                <c:pt idx="111">
                  <c:v>0.0114</c:v>
                </c:pt>
                <c:pt idx="112">
                  <c:v>0.0115</c:v>
                </c:pt>
                <c:pt idx="113">
                  <c:v>0.0109</c:v>
                </c:pt>
                <c:pt idx="114">
                  <c:v>0.0099</c:v>
                </c:pt>
                <c:pt idx="115">
                  <c:v>0.012</c:v>
                </c:pt>
                <c:pt idx="116">
                  <c:v>0.0114</c:v>
                </c:pt>
                <c:pt idx="117">
                  <c:v>0.0108</c:v>
                </c:pt>
                <c:pt idx="118">
                  <c:v>0.0128</c:v>
                </c:pt>
                <c:pt idx="119">
                  <c:v>0.0117</c:v>
                </c:pt>
                <c:pt idx="120">
                  <c:v>0.0149</c:v>
                </c:pt>
                <c:pt idx="121">
                  <c:v>0.0125</c:v>
                </c:pt>
                <c:pt idx="122">
                  <c:v>0.0126</c:v>
                </c:pt>
                <c:pt idx="123">
                  <c:v>0.0115</c:v>
                </c:pt>
                <c:pt idx="124">
                  <c:v>0.0125</c:v>
                </c:pt>
                <c:pt idx="125">
                  <c:v>0.0114</c:v>
                </c:pt>
                <c:pt idx="126">
                  <c:v>0.0124</c:v>
                </c:pt>
                <c:pt idx="127">
                  <c:v>0.0112</c:v>
                </c:pt>
                <c:pt idx="128">
                  <c:v>0.0133</c:v>
                </c:pt>
                <c:pt idx="129">
                  <c:v>0.011</c:v>
                </c:pt>
                <c:pt idx="130">
                  <c:v>0.0128</c:v>
                </c:pt>
                <c:pt idx="131">
                  <c:v>0.0115</c:v>
                </c:pt>
                <c:pt idx="132">
                  <c:v>0.0178</c:v>
                </c:pt>
                <c:pt idx="133">
                  <c:v>0.0179</c:v>
                </c:pt>
                <c:pt idx="134">
                  <c:v>0.0178</c:v>
                </c:pt>
                <c:pt idx="135">
                  <c:v>0.0166</c:v>
                </c:pt>
                <c:pt idx="136">
                  <c:v>0.0159</c:v>
                </c:pt>
                <c:pt idx="137">
                  <c:v>0.0192</c:v>
                </c:pt>
                <c:pt idx="138">
                  <c:v>0.0184</c:v>
                </c:pt>
                <c:pt idx="139">
                  <c:v>0.0167</c:v>
                </c:pt>
                <c:pt idx="140">
                  <c:v>0.017</c:v>
                </c:pt>
                <c:pt idx="141">
                  <c:v>0.0151</c:v>
                </c:pt>
                <c:pt idx="142">
                  <c:v>0.0123</c:v>
                </c:pt>
                <c:pt idx="143">
                  <c:v>0.0143</c:v>
                </c:pt>
                <c:pt idx="144">
                  <c:v>0.014</c:v>
                </c:pt>
                <c:pt idx="145">
                  <c:v>0.0145</c:v>
                </c:pt>
                <c:pt idx="146">
                  <c:v>0.0148</c:v>
                </c:pt>
                <c:pt idx="147">
                  <c:v>0.0151</c:v>
                </c:pt>
                <c:pt idx="148">
                  <c:v>0.0156</c:v>
                </c:pt>
                <c:pt idx="149">
                  <c:v>0.014</c:v>
                </c:pt>
                <c:pt idx="150">
                  <c:v>0.0147</c:v>
                </c:pt>
                <c:pt idx="151">
                  <c:v>0.0157</c:v>
                </c:pt>
                <c:pt idx="152">
                  <c:v>0.0133</c:v>
                </c:pt>
                <c:pt idx="153">
                  <c:v>0.0135</c:v>
                </c:pt>
                <c:pt idx="154">
                  <c:v>0.0131</c:v>
                </c:pt>
                <c:pt idx="155">
                  <c:v>0.0136</c:v>
                </c:pt>
                <c:pt idx="156">
                  <c:v>0.0111</c:v>
                </c:pt>
                <c:pt idx="157">
                  <c:v>0.012</c:v>
                </c:pt>
                <c:pt idx="158">
                  <c:v>0.0146</c:v>
                </c:pt>
                <c:pt idx="159">
                  <c:v>0.0123</c:v>
                </c:pt>
                <c:pt idx="160">
                  <c:v>0.0154</c:v>
                </c:pt>
                <c:pt idx="161">
                  <c:v>0.0143</c:v>
                </c:pt>
                <c:pt idx="162">
                  <c:v>0.0139</c:v>
                </c:pt>
                <c:pt idx="163">
                  <c:v>0.0151</c:v>
                </c:pt>
                <c:pt idx="164">
                  <c:v>0.0132</c:v>
                </c:pt>
                <c:pt idx="165">
                  <c:v>0.014</c:v>
                </c:pt>
                <c:pt idx="166">
                  <c:v>0.0141</c:v>
                </c:pt>
                <c:pt idx="167">
                  <c:v>0.0177</c:v>
                </c:pt>
                <c:pt idx="168">
                  <c:v>0.0171</c:v>
                </c:pt>
                <c:pt idx="169">
                  <c:v>0.0154</c:v>
                </c:pt>
                <c:pt idx="170">
                  <c:v>0.0184</c:v>
                </c:pt>
                <c:pt idx="171">
                  <c:v>0.0162</c:v>
                </c:pt>
                <c:pt idx="172">
                  <c:v>0.0184</c:v>
                </c:pt>
                <c:pt idx="173">
                  <c:v>0.0187</c:v>
                </c:pt>
                <c:pt idx="174">
                  <c:v>0.0172</c:v>
                </c:pt>
                <c:pt idx="175">
                  <c:v>0.0209</c:v>
                </c:pt>
                <c:pt idx="176">
                  <c:v>0.0195</c:v>
                </c:pt>
              </c:numCache>
            </c:numRef>
          </c:val>
          <c:smooth val="0"/>
        </c:ser>
        <c:ser>
          <c:idx val="2"/>
          <c:order val="2"/>
          <c:tx>
            <c:v>5yrAuto</c:v>
          </c:tx>
          <c:spPr>
            <a:ln w="19050">
              <a:solidFill>
                <a:srgbClr val="008000"/>
              </a:solidFill>
            </a:ln>
          </c:spPr>
          <c:marker>
            <c:symbol val="none"/>
          </c:marker>
          <c:cat>
            <c:strRef>
              <c:f>RVAL!$C$4:$C$181</c:f>
              <c:strCache>
                <c:ptCount val="169"/>
                <c:pt idx="0">
                  <c:v>05</c:v>
                </c:pt>
                <c:pt idx="12">
                  <c:v>06</c:v>
                </c:pt>
                <c:pt idx="24">
                  <c:v>07</c:v>
                </c:pt>
                <c:pt idx="36">
                  <c:v>08</c:v>
                </c:pt>
                <c:pt idx="48">
                  <c:v>09</c:v>
                </c:pt>
                <c:pt idx="60">
                  <c:v>10</c:v>
                </c:pt>
                <c:pt idx="72">
                  <c:v>11</c:v>
                </c:pt>
                <c:pt idx="84">
                  <c:v>12</c:v>
                </c:pt>
                <c:pt idx="96">
                  <c:v>13</c:v>
                </c:pt>
                <c:pt idx="108">
                  <c:v>14</c:v>
                </c:pt>
                <c:pt idx="120">
                  <c:v>15</c:v>
                </c:pt>
                <c:pt idx="132">
                  <c:v>16</c:v>
                </c:pt>
                <c:pt idx="144">
                  <c:v>17</c:v>
                </c:pt>
                <c:pt idx="156">
                  <c:v>18</c:v>
                </c:pt>
                <c:pt idx="168">
                  <c:v>19 </c:v>
                </c:pt>
              </c:strCache>
            </c:strRef>
          </c:cat>
          <c:val>
            <c:numRef>
              <c:f>RVAL!$P$4:$P$181</c:f>
              <c:numCache>
                <c:formatCode>0.00%</c:formatCode>
                <c:ptCount val="178"/>
                <c:pt idx="0">
                  <c:v>0.0273</c:v>
                </c:pt>
                <c:pt idx="1">
                  <c:v>0.0271</c:v>
                </c:pt>
                <c:pt idx="2">
                  <c:v>0.0249</c:v>
                </c:pt>
                <c:pt idx="3">
                  <c:v>0.0256</c:v>
                </c:pt>
                <c:pt idx="4">
                  <c:v>0.0259</c:v>
                </c:pt>
                <c:pt idx="5">
                  <c:v>0.0206</c:v>
                </c:pt>
                <c:pt idx="6">
                  <c:v>0.0184</c:v>
                </c:pt>
                <c:pt idx="7">
                  <c:v>0.018</c:v>
                </c:pt>
                <c:pt idx="8">
                  <c:v>0.0192</c:v>
                </c:pt>
                <c:pt idx="9">
                  <c:v>0.0171</c:v>
                </c:pt>
                <c:pt idx="10">
                  <c:v>0.0169</c:v>
                </c:pt>
                <c:pt idx="11">
                  <c:v>0.0186</c:v>
                </c:pt>
                <c:pt idx="12">
                  <c:v>0.019</c:v>
                </c:pt>
                <c:pt idx="13">
                  <c:v>0.0161</c:v>
                </c:pt>
                <c:pt idx="14">
                  <c:v>0.0156</c:v>
                </c:pt>
                <c:pt idx="15">
                  <c:v>0.0148</c:v>
                </c:pt>
                <c:pt idx="16">
                  <c:v>0.014</c:v>
                </c:pt>
                <c:pt idx="17">
                  <c:v>0.0141</c:v>
                </c:pt>
                <c:pt idx="18">
                  <c:v>0.0153</c:v>
                </c:pt>
                <c:pt idx="19">
                  <c:v>0.0162</c:v>
                </c:pt>
                <c:pt idx="20">
                  <c:v>0.0149</c:v>
                </c:pt>
                <c:pt idx="21">
                  <c:v>0.0148</c:v>
                </c:pt>
                <c:pt idx="22">
                  <c:v>0.0146</c:v>
                </c:pt>
                <c:pt idx="23">
                  <c:v>0.0154</c:v>
                </c:pt>
                <c:pt idx="24">
                  <c:v>0.0153</c:v>
                </c:pt>
                <c:pt idx="25">
                  <c:v>0.0155</c:v>
                </c:pt>
                <c:pt idx="26">
                  <c:v>0.0159</c:v>
                </c:pt>
                <c:pt idx="27">
                  <c:v>0.0154</c:v>
                </c:pt>
                <c:pt idx="28">
                  <c:v>0.0151</c:v>
                </c:pt>
                <c:pt idx="29">
                  <c:v>0.0135</c:v>
                </c:pt>
                <c:pt idx="30">
                  <c:v>0.0137</c:v>
                </c:pt>
                <c:pt idx="31">
                  <c:v>0.0161</c:v>
                </c:pt>
                <c:pt idx="32">
                  <c:v>0.0161</c:v>
                </c:pt>
                <c:pt idx="33">
                  <c:v>0.0177</c:v>
                </c:pt>
                <c:pt idx="34">
                  <c:v>0.0238</c:v>
                </c:pt>
                <c:pt idx="35">
                  <c:v>0.0267</c:v>
                </c:pt>
                <c:pt idx="36">
                  <c:v>0.0324</c:v>
                </c:pt>
                <c:pt idx="37">
                  <c:v>0.0348</c:v>
                </c:pt>
                <c:pt idx="38">
                  <c:v>0.0385</c:v>
                </c:pt>
                <c:pt idx="39">
                  <c:v>0.0357</c:v>
                </c:pt>
                <c:pt idx="40">
                  <c:v>0.031</c:v>
                </c:pt>
                <c:pt idx="41">
                  <c:v>0.0274</c:v>
                </c:pt>
                <c:pt idx="42">
                  <c:v>0.03</c:v>
                </c:pt>
                <c:pt idx="43">
                  <c:v>0.0319</c:v>
                </c:pt>
                <c:pt idx="44">
                  <c:v>0.0348</c:v>
                </c:pt>
                <c:pt idx="45">
                  <c:v>0.0402</c:v>
                </c:pt>
                <c:pt idx="46">
                  <c:v>0.0437</c:v>
                </c:pt>
                <c:pt idx="47">
                  <c:v>0.0443</c:v>
                </c:pt>
                <c:pt idx="48">
                  <c:v>0.0412</c:v>
                </c:pt>
                <c:pt idx="49">
                  <c:v>0.0363</c:v>
                </c:pt>
                <c:pt idx="50">
                  <c:v>0.0354</c:v>
                </c:pt>
                <c:pt idx="51">
                  <c:v>0.0331</c:v>
                </c:pt>
                <c:pt idx="52">
                  <c:v>0.0323</c:v>
                </c:pt>
                <c:pt idx="53">
                  <c:v>0.0306</c:v>
                </c:pt>
                <c:pt idx="54">
                  <c:v>0.0332</c:v>
                </c:pt>
                <c:pt idx="55">
                  <c:v>0.0306</c:v>
                </c:pt>
                <c:pt idx="56">
                  <c:v>0.0317</c:v>
                </c:pt>
                <c:pt idx="57">
                  <c:v>0.0329</c:v>
                </c:pt>
                <c:pt idx="58">
                  <c:v>0.0338</c:v>
                </c:pt>
                <c:pt idx="59">
                  <c:v>0.0323</c:v>
                </c:pt>
                <c:pt idx="60">
                  <c:v>0.0312</c:v>
                </c:pt>
                <c:pt idx="61">
                  <c:v>0.032</c:v>
                </c:pt>
                <c:pt idx="62">
                  <c:v>0.0317</c:v>
                </c:pt>
                <c:pt idx="63">
                  <c:v>0.0299</c:v>
                </c:pt>
                <c:pt idx="64">
                  <c:v>0.033</c:v>
                </c:pt>
                <c:pt idx="65">
                  <c:v>0.0365</c:v>
                </c:pt>
                <c:pt idx="66">
                  <c:v>0.0374</c:v>
                </c:pt>
                <c:pt idx="67">
                  <c:v>0.0407</c:v>
                </c:pt>
                <c:pt idx="68">
                  <c:v>0.0391</c:v>
                </c:pt>
                <c:pt idx="69">
                  <c:v>0.0291</c:v>
                </c:pt>
                <c:pt idx="70">
                  <c:v>0.0275</c:v>
                </c:pt>
                <c:pt idx="71">
                  <c:v>0.025</c:v>
                </c:pt>
                <c:pt idx="72">
                  <c:v>0.0324</c:v>
                </c:pt>
                <c:pt idx="73">
                  <c:v>0.0292</c:v>
                </c:pt>
                <c:pt idx="74">
                  <c:v>0.0293</c:v>
                </c:pt>
                <c:pt idx="75">
                  <c:v>0.0282</c:v>
                </c:pt>
                <c:pt idx="76">
                  <c:v>0.0303</c:v>
                </c:pt>
                <c:pt idx="77">
                  <c:v>0.032</c:v>
                </c:pt>
                <c:pt idx="78">
                  <c:v>0.0317</c:v>
                </c:pt>
                <c:pt idx="79">
                  <c:v>0.0343</c:v>
                </c:pt>
                <c:pt idx="80">
                  <c:v>0.0338</c:v>
                </c:pt>
                <c:pt idx="81">
                  <c:v>0.0333</c:v>
                </c:pt>
                <c:pt idx="82">
                  <c:v>0.0319</c:v>
                </c:pt>
                <c:pt idx="83">
                  <c:v>0.0315</c:v>
                </c:pt>
                <c:pt idx="84">
                  <c:v>0.0317</c:v>
                </c:pt>
                <c:pt idx="85">
                  <c:v>0.0309</c:v>
                </c:pt>
                <c:pt idx="86">
                  <c:v>0.0288</c:v>
                </c:pt>
                <c:pt idx="87">
                  <c:v>0.0289</c:v>
                </c:pt>
                <c:pt idx="88">
                  <c:v>0.029</c:v>
                </c:pt>
                <c:pt idx="89">
                  <c:v>0.0285</c:v>
                </c:pt>
                <c:pt idx="90">
                  <c:v>0.0286</c:v>
                </c:pt>
                <c:pt idx="91">
                  <c:v>0.028</c:v>
                </c:pt>
                <c:pt idx="92">
                  <c:v>0.0281</c:v>
                </c:pt>
                <c:pt idx="93">
                  <c:v>0.0275</c:v>
                </c:pt>
                <c:pt idx="94">
                  <c:v>0.0273</c:v>
                </c:pt>
                <c:pt idx="95">
                  <c:v>0.0271</c:v>
                </c:pt>
                <c:pt idx="96">
                  <c:v>0.0265</c:v>
                </c:pt>
                <c:pt idx="97">
                  <c:v>0.026</c:v>
                </c:pt>
                <c:pt idx="98">
                  <c:v>0.0257</c:v>
                </c:pt>
                <c:pt idx="99">
                  <c:v>0.0257</c:v>
                </c:pt>
                <c:pt idx="100">
                  <c:v>0.0248</c:v>
                </c:pt>
                <c:pt idx="101">
                  <c:v>0.0244</c:v>
                </c:pt>
                <c:pt idx="102">
                  <c:v>0.0233</c:v>
                </c:pt>
                <c:pt idx="103">
                  <c:v>0.023</c:v>
                </c:pt>
                <c:pt idx="104">
                  <c:v>0.0232</c:v>
                </c:pt>
                <c:pt idx="105">
                  <c:v>0.0237</c:v>
                </c:pt>
                <c:pt idx="106">
                  <c:v>0.0242</c:v>
                </c:pt>
                <c:pt idx="107">
                  <c:v>0.0199</c:v>
                </c:pt>
                <c:pt idx="108">
                  <c:v>0.019</c:v>
                </c:pt>
                <c:pt idx="109">
                  <c:v>0.0196</c:v>
                </c:pt>
                <c:pt idx="110">
                  <c:v>0.0183</c:v>
                </c:pt>
                <c:pt idx="111">
                  <c:v>0.0177</c:v>
                </c:pt>
                <c:pt idx="112">
                  <c:v>0.0182</c:v>
                </c:pt>
                <c:pt idx="113">
                  <c:v>0.0173</c:v>
                </c:pt>
                <c:pt idx="114">
                  <c:v>0.0166</c:v>
                </c:pt>
                <c:pt idx="115">
                  <c:v>0.017</c:v>
                </c:pt>
                <c:pt idx="116">
                  <c:v>0.0158</c:v>
                </c:pt>
                <c:pt idx="117">
                  <c:v>0.0175</c:v>
                </c:pt>
                <c:pt idx="118">
                  <c:v>0.0167</c:v>
                </c:pt>
                <c:pt idx="119">
                  <c:v>0.0157</c:v>
                </c:pt>
                <c:pt idx="120">
                  <c:v>0.0173</c:v>
                </c:pt>
                <c:pt idx="121">
                  <c:v>0.0164</c:v>
                </c:pt>
                <c:pt idx="122">
                  <c:v>0.0161</c:v>
                </c:pt>
                <c:pt idx="123">
                  <c:v>0.0176</c:v>
                </c:pt>
                <c:pt idx="124">
                  <c:v>0.0165</c:v>
                </c:pt>
                <c:pt idx="125">
                  <c:v>0.0156</c:v>
                </c:pt>
                <c:pt idx="126">
                  <c:v>0.016</c:v>
                </c:pt>
                <c:pt idx="127">
                  <c:v>0.016</c:v>
                </c:pt>
                <c:pt idx="128">
                  <c:v>0.0164</c:v>
                </c:pt>
                <c:pt idx="129">
                  <c:v>0.0171</c:v>
                </c:pt>
                <c:pt idx="130">
                  <c:v>0.0144</c:v>
                </c:pt>
                <c:pt idx="131">
                  <c:v>0.0138</c:v>
                </c:pt>
                <c:pt idx="132">
                  <c:v>0.0154</c:v>
                </c:pt>
                <c:pt idx="133">
                  <c:v>0.0179</c:v>
                </c:pt>
                <c:pt idx="134">
                  <c:v>0.0164</c:v>
                </c:pt>
                <c:pt idx="135">
                  <c:v>0.0177</c:v>
                </c:pt>
                <c:pt idx="136">
                  <c:v>0.0171</c:v>
                </c:pt>
                <c:pt idx="137">
                  <c:v>0.0182</c:v>
                </c:pt>
                <c:pt idx="138">
                  <c:v>0.0189</c:v>
                </c:pt>
                <c:pt idx="139">
                  <c:v>0.0183</c:v>
                </c:pt>
                <c:pt idx="140">
                  <c:v>0.0177</c:v>
                </c:pt>
                <c:pt idx="141">
                  <c:v>0.0168</c:v>
                </c:pt>
                <c:pt idx="142">
                  <c:v>0.0146</c:v>
                </c:pt>
                <c:pt idx="143">
                  <c:v>0.0119</c:v>
                </c:pt>
                <c:pt idx="144">
                  <c:v>0.0125</c:v>
                </c:pt>
                <c:pt idx="145">
                  <c:v>0.0126</c:v>
                </c:pt>
                <c:pt idx="146">
                  <c:v>0.0116</c:v>
                </c:pt>
                <c:pt idx="147">
                  <c:v>0.0135</c:v>
                </c:pt>
                <c:pt idx="148">
                  <c:v>0.0133</c:v>
                </c:pt>
                <c:pt idx="149">
                  <c:v>0.0133</c:v>
                </c:pt>
                <c:pt idx="150">
                  <c:v>0.0131</c:v>
                </c:pt>
                <c:pt idx="151">
                  <c:v>0.0139</c:v>
                </c:pt>
                <c:pt idx="152">
                  <c:v>0.0137</c:v>
                </c:pt>
                <c:pt idx="153">
                  <c:v>0.0123</c:v>
                </c:pt>
                <c:pt idx="154">
                  <c:v>0.0111</c:v>
                </c:pt>
                <c:pt idx="155">
                  <c:v>0.0099</c:v>
                </c:pt>
                <c:pt idx="156">
                  <c:v>0.0068</c:v>
                </c:pt>
                <c:pt idx="157">
                  <c:v>0.0059</c:v>
                </c:pt>
                <c:pt idx="158">
                  <c:v>0.0065</c:v>
                </c:pt>
                <c:pt idx="159">
                  <c:v>0.0045</c:v>
                </c:pt>
                <c:pt idx="160">
                  <c:v>0.0061</c:v>
                </c:pt>
                <c:pt idx="161">
                  <c:v>0.0055</c:v>
                </c:pt>
                <c:pt idx="162">
                  <c:v>0.0055</c:v>
                </c:pt>
                <c:pt idx="163">
                  <c:v>0.0069</c:v>
                </c:pt>
                <c:pt idx="164">
                  <c:v>0.0055</c:v>
                </c:pt>
                <c:pt idx="165">
                  <c:v>0.0059</c:v>
                </c:pt>
                <c:pt idx="166">
                  <c:v>0.005</c:v>
                </c:pt>
                <c:pt idx="167">
                  <c:v>0.0085</c:v>
                </c:pt>
                <c:pt idx="168">
                  <c:v>0.0117</c:v>
                </c:pt>
                <c:pt idx="169">
                  <c:v>0.0123</c:v>
                </c:pt>
                <c:pt idx="170">
                  <c:v>0.016</c:v>
                </c:pt>
                <c:pt idx="171">
                  <c:v>0.0149</c:v>
                </c:pt>
                <c:pt idx="172">
                  <c:v>0.0176</c:v>
                </c:pt>
                <c:pt idx="173">
                  <c:v>0.0204</c:v>
                </c:pt>
                <c:pt idx="174">
                  <c:v>0.019</c:v>
                </c:pt>
                <c:pt idx="175">
                  <c:v>0.0225</c:v>
                </c:pt>
                <c:pt idx="176">
                  <c:v>0.021</c:v>
                </c:pt>
              </c:numCache>
            </c:numRef>
          </c:val>
          <c:smooth val="0"/>
        </c:ser>
        <c:dLbls>
          <c:showLegendKey val="0"/>
          <c:showVal val="0"/>
          <c:showCatName val="0"/>
          <c:showSerName val="0"/>
          <c:showPercent val="0"/>
          <c:showBubbleSize val="0"/>
        </c:dLbls>
        <c:marker val="1"/>
        <c:smooth val="0"/>
        <c:axId val="-2100992728"/>
        <c:axId val="-2100912248"/>
      </c:lineChart>
      <c:catAx>
        <c:axId val="-2100992728"/>
        <c:scaling>
          <c:orientation val="minMax"/>
        </c:scaling>
        <c:delete val="0"/>
        <c:axPos val="b"/>
        <c:majorTickMark val="out"/>
        <c:minorTickMark val="none"/>
        <c:tickLblPos val="nextTo"/>
        <c:txPr>
          <a:bodyPr rot="-5400000" vert="horz"/>
          <a:lstStyle/>
          <a:p>
            <a:pPr>
              <a:defRPr/>
            </a:pPr>
            <a:endParaRPr lang="en-US"/>
          </a:p>
        </c:txPr>
        <c:crossAx val="-2100912248"/>
        <c:crosses val="autoZero"/>
        <c:auto val="1"/>
        <c:lblAlgn val="ctr"/>
        <c:lblOffset val="100"/>
        <c:noMultiLvlLbl val="0"/>
      </c:catAx>
      <c:valAx>
        <c:axId val="-2100912248"/>
        <c:scaling>
          <c:orientation val="minMax"/>
        </c:scaling>
        <c:delete val="0"/>
        <c:axPos val="l"/>
        <c:majorGridlines/>
        <c:numFmt formatCode="0.00%" sourceLinked="1"/>
        <c:majorTickMark val="out"/>
        <c:minorTickMark val="none"/>
        <c:tickLblPos val="nextTo"/>
        <c:crossAx val="-2100992728"/>
        <c:crosses val="autoZero"/>
        <c:crossBetween val="between"/>
      </c:valAx>
    </c:plotArea>
    <c:plotVisOnly val="1"/>
    <c:dispBlanksAs val="gap"/>
    <c:showDLblsOverMax val="0"/>
  </c:chart>
  <c:spPr>
    <a:ln>
      <a:noFill/>
    </a:ln>
  </c:spPr>
  <c:printSettings>
    <c:headerFooter/>
    <c:pageMargins b="1.0" l="0.75" r="0.75" t="1.0" header="0.5" footer="0.5"/>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0928838870750912"/>
          <c:y val="0.0315786513527914"/>
          <c:w val="0.881750259266372"/>
          <c:h val="0.773358889349358"/>
        </c:manualLayout>
      </c:layout>
      <c:lineChart>
        <c:grouping val="standard"/>
        <c:varyColors val="0"/>
        <c:ser>
          <c:idx val="1"/>
          <c:order val="0"/>
          <c:tx>
            <c:v>Austin</c:v>
          </c:tx>
          <c:spPr>
            <a:ln>
              <a:solidFill>
                <a:schemeClr val="accent1"/>
              </a:solidFill>
            </a:ln>
          </c:spPr>
          <c:marker>
            <c:symbol val="none"/>
          </c:marker>
          <c:cat>
            <c:strRef>
              <c:f>Austin!$U$233:$BF$233</c:f>
              <c:strCache>
                <c:ptCount val="38"/>
                <c:pt idx="0">
                  <c:v>2007</c:v>
                </c:pt>
                <c:pt idx="1">
                  <c:v>Q2</c:v>
                </c:pt>
                <c:pt idx="2">
                  <c:v>Q3</c:v>
                </c:pt>
                <c:pt idx="3">
                  <c:v>Q4</c:v>
                </c:pt>
                <c:pt idx="4">
                  <c:v>2008</c:v>
                </c:pt>
                <c:pt idx="5">
                  <c:v>Q2</c:v>
                </c:pt>
                <c:pt idx="6">
                  <c:v>Q3</c:v>
                </c:pt>
                <c:pt idx="7">
                  <c:v>Q4</c:v>
                </c:pt>
                <c:pt idx="8">
                  <c:v>2009</c:v>
                </c:pt>
                <c:pt idx="9">
                  <c:v>Q2</c:v>
                </c:pt>
                <c:pt idx="10">
                  <c:v>Q3</c:v>
                </c:pt>
                <c:pt idx="11">
                  <c:v>Q4</c:v>
                </c:pt>
                <c:pt idx="12">
                  <c:v>2010</c:v>
                </c:pt>
                <c:pt idx="13">
                  <c:v>Q2</c:v>
                </c:pt>
                <c:pt idx="14">
                  <c:v>Q3</c:v>
                </c:pt>
                <c:pt idx="15">
                  <c:v>Q4</c:v>
                </c:pt>
                <c:pt idx="16">
                  <c:v>2011</c:v>
                </c:pt>
                <c:pt idx="17">
                  <c:v>Q2</c:v>
                </c:pt>
                <c:pt idx="18">
                  <c:v>Q3</c:v>
                </c:pt>
                <c:pt idx="19">
                  <c:v>Q4</c:v>
                </c:pt>
                <c:pt idx="20">
                  <c:v>2012</c:v>
                </c:pt>
                <c:pt idx="21">
                  <c:v>Q2</c:v>
                </c:pt>
                <c:pt idx="22">
                  <c:v>Q3</c:v>
                </c:pt>
                <c:pt idx="23">
                  <c:v>Q4</c:v>
                </c:pt>
                <c:pt idx="24">
                  <c:v>2013</c:v>
                </c:pt>
                <c:pt idx="25">
                  <c:v>Q2</c:v>
                </c:pt>
                <c:pt idx="26">
                  <c:v>Q3</c:v>
                </c:pt>
                <c:pt idx="27">
                  <c:v>Q4</c:v>
                </c:pt>
                <c:pt idx="28">
                  <c:v>2014</c:v>
                </c:pt>
                <c:pt idx="29">
                  <c:v>Q2</c:v>
                </c:pt>
                <c:pt idx="30">
                  <c:v>Q3</c:v>
                </c:pt>
                <c:pt idx="31">
                  <c:v>Q4</c:v>
                </c:pt>
                <c:pt idx="32">
                  <c:v>2015</c:v>
                </c:pt>
                <c:pt idx="33">
                  <c:v>Q2</c:v>
                </c:pt>
                <c:pt idx="34">
                  <c:v>Q3</c:v>
                </c:pt>
                <c:pt idx="35">
                  <c:v>Q4</c:v>
                </c:pt>
                <c:pt idx="36">
                  <c:v>2016</c:v>
                </c:pt>
                <c:pt idx="37">
                  <c:v>Q2</c:v>
                </c:pt>
              </c:strCache>
            </c:strRef>
          </c:cat>
          <c:val>
            <c:numRef>
              <c:f>Austin!$U$234:$BF$234</c:f>
              <c:numCache>
                <c:formatCode>_-* #,##0_-;\-* #,##0_-;_-* "-"??_-;_-@_-</c:formatCode>
                <c:ptCount val="38"/>
                <c:pt idx="0">
                  <c:v>100.0</c:v>
                </c:pt>
                <c:pt idx="1">
                  <c:v>102.0</c:v>
                </c:pt>
                <c:pt idx="2">
                  <c:v>104.0</c:v>
                </c:pt>
                <c:pt idx="3">
                  <c:v>105.0</c:v>
                </c:pt>
                <c:pt idx="4">
                  <c:v>106.0</c:v>
                </c:pt>
                <c:pt idx="5">
                  <c:v>107.0</c:v>
                </c:pt>
                <c:pt idx="6">
                  <c:v>107.0</c:v>
                </c:pt>
                <c:pt idx="7">
                  <c:v>106.0</c:v>
                </c:pt>
                <c:pt idx="8">
                  <c:v>105.0</c:v>
                </c:pt>
                <c:pt idx="9">
                  <c:v>105.0</c:v>
                </c:pt>
                <c:pt idx="10">
                  <c:v>104.5</c:v>
                </c:pt>
                <c:pt idx="11">
                  <c:v>106.0</c:v>
                </c:pt>
                <c:pt idx="12">
                  <c:v>107.0</c:v>
                </c:pt>
                <c:pt idx="13">
                  <c:v>107.0</c:v>
                </c:pt>
                <c:pt idx="14">
                  <c:v>106.0</c:v>
                </c:pt>
                <c:pt idx="15">
                  <c:v>103.0</c:v>
                </c:pt>
                <c:pt idx="16">
                  <c:v>103.0</c:v>
                </c:pt>
                <c:pt idx="17">
                  <c:v>102.0</c:v>
                </c:pt>
                <c:pt idx="18">
                  <c:v>103.0</c:v>
                </c:pt>
                <c:pt idx="19">
                  <c:v>104.0</c:v>
                </c:pt>
                <c:pt idx="20">
                  <c:v>106.0</c:v>
                </c:pt>
                <c:pt idx="21">
                  <c:v>110.0</c:v>
                </c:pt>
                <c:pt idx="22">
                  <c:v>112.0</c:v>
                </c:pt>
                <c:pt idx="23">
                  <c:v>115.0</c:v>
                </c:pt>
                <c:pt idx="24">
                  <c:v>116.0</c:v>
                </c:pt>
                <c:pt idx="25">
                  <c:v>119.0</c:v>
                </c:pt>
                <c:pt idx="26">
                  <c:v>123.0</c:v>
                </c:pt>
                <c:pt idx="27">
                  <c:v>127.0</c:v>
                </c:pt>
                <c:pt idx="28">
                  <c:v>130.0</c:v>
                </c:pt>
                <c:pt idx="29">
                  <c:v>132.0</c:v>
                </c:pt>
                <c:pt idx="30">
                  <c:v>135.0</c:v>
                </c:pt>
                <c:pt idx="31">
                  <c:v>138.0</c:v>
                </c:pt>
                <c:pt idx="32">
                  <c:v>141.0</c:v>
                </c:pt>
                <c:pt idx="33">
                  <c:v>144.0</c:v>
                </c:pt>
                <c:pt idx="34">
                  <c:v>148.0</c:v>
                </c:pt>
                <c:pt idx="35">
                  <c:v>151.0</c:v>
                </c:pt>
                <c:pt idx="36">
                  <c:v>155.0</c:v>
                </c:pt>
                <c:pt idx="37">
                  <c:v>159.0</c:v>
                </c:pt>
              </c:numCache>
            </c:numRef>
          </c:val>
          <c:smooth val="1"/>
        </c:ser>
        <c:ser>
          <c:idx val="0"/>
          <c:order val="1"/>
          <c:tx>
            <c:v>Dallas</c:v>
          </c:tx>
          <c:spPr>
            <a:ln>
              <a:solidFill>
                <a:srgbClr val="FF0000"/>
              </a:solidFill>
            </a:ln>
          </c:spPr>
          <c:marker>
            <c:symbol val="none"/>
          </c:marker>
          <c:val>
            <c:numRef>
              <c:f>Austin!$U$235:$BF$235</c:f>
              <c:numCache>
                <c:formatCode>_-* #,##0_-;\-* #,##0_-;_-* "-"??_-;_-@_-</c:formatCode>
                <c:ptCount val="38"/>
                <c:pt idx="0">
                  <c:v>100.0</c:v>
                </c:pt>
                <c:pt idx="1">
                  <c:v>100.0</c:v>
                </c:pt>
                <c:pt idx="2">
                  <c:v>101.0</c:v>
                </c:pt>
                <c:pt idx="3">
                  <c:v>101.0</c:v>
                </c:pt>
                <c:pt idx="4">
                  <c:v>102.0</c:v>
                </c:pt>
                <c:pt idx="5">
                  <c:v>102.0</c:v>
                </c:pt>
                <c:pt idx="6">
                  <c:v>103.0</c:v>
                </c:pt>
                <c:pt idx="7">
                  <c:v>102.0</c:v>
                </c:pt>
                <c:pt idx="8">
                  <c:v>100.0</c:v>
                </c:pt>
                <c:pt idx="9">
                  <c:v>100.0</c:v>
                </c:pt>
                <c:pt idx="10">
                  <c:v>102.0</c:v>
                </c:pt>
                <c:pt idx="11">
                  <c:v>103.0</c:v>
                </c:pt>
                <c:pt idx="12">
                  <c:v>101.0</c:v>
                </c:pt>
                <c:pt idx="13">
                  <c:v>101.0</c:v>
                </c:pt>
                <c:pt idx="14">
                  <c:v>100.0</c:v>
                </c:pt>
                <c:pt idx="15">
                  <c:v>101.0</c:v>
                </c:pt>
                <c:pt idx="16">
                  <c:v>99.0</c:v>
                </c:pt>
                <c:pt idx="17">
                  <c:v>98.0</c:v>
                </c:pt>
                <c:pt idx="18">
                  <c:v>98.0</c:v>
                </c:pt>
                <c:pt idx="19">
                  <c:v>99.0</c:v>
                </c:pt>
                <c:pt idx="20">
                  <c:v>99.0</c:v>
                </c:pt>
                <c:pt idx="21">
                  <c:v>100.0</c:v>
                </c:pt>
                <c:pt idx="22">
                  <c:v>103.0</c:v>
                </c:pt>
                <c:pt idx="23">
                  <c:v>105.0</c:v>
                </c:pt>
                <c:pt idx="24">
                  <c:v>108.0</c:v>
                </c:pt>
                <c:pt idx="25">
                  <c:v>110.0</c:v>
                </c:pt>
                <c:pt idx="26">
                  <c:v>112.0</c:v>
                </c:pt>
                <c:pt idx="27">
                  <c:v>116.0</c:v>
                </c:pt>
                <c:pt idx="28">
                  <c:v>119.0</c:v>
                </c:pt>
                <c:pt idx="29">
                  <c:v>122.0</c:v>
                </c:pt>
                <c:pt idx="30">
                  <c:v>124.0</c:v>
                </c:pt>
                <c:pt idx="31">
                  <c:v>127.0</c:v>
                </c:pt>
                <c:pt idx="32">
                  <c:v>130.0</c:v>
                </c:pt>
                <c:pt idx="33">
                  <c:v>132.0</c:v>
                </c:pt>
                <c:pt idx="34">
                  <c:v>133.0</c:v>
                </c:pt>
                <c:pt idx="35">
                  <c:v>137.0</c:v>
                </c:pt>
                <c:pt idx="36">
                  <c:v>140.0</c:v>
                </c:pt>
                <c:pt idx="37">
                  <c:v>146.0</c:v>
                </c:pt>
              </c:numCache>
            </c:numRef>
          </c:val>
          <c:smooth val="0"/>
        </c:ser>
        <c:ser>
          <c:idx val="2"/>
          <c:order val="2"/>
          <c:tx>
            <c:v>Houston</c:v>
          </c:tx>
          <c:spPr>
            <a:ln>
              <a:solidFill>
                <a:schemeClr val="tx1"/>
              </a:solidFill>
            </a:ln>
          </c:spPr>
          <c:marker>
            <c:symbol val="none"/>
          </c:marker>
          <c:val>
            <c:numRef>
              <c:f>Austin!$U$236:$BF$236</c:f>
              <c:numCache>
                <c:formatCode>_-* #,##0_-;\-* #,##0_-;_-* "-"??_-;_-@_-</c:formatCode>
                <c:ptCount val="38"/>
                <c:pt idx="0">
                  <c:v>100.0</c:v>
                </c:pt>
                <c:pt idx="1">
                  <c:v>101.0</c:v>
                </c:pt>
                <c:pt idx="2">
                  <c:v>102.0</c:v>
                </c:pt>
                <c:pt idx="3">
                  <c:v>104.0</c:v>
                </c:pt>
                <c:pt idx="4">
                  <c:v>103.0</c:v>
                </c:pt>
                <c:pt idx="5">
                  <c:v>101.0</c:v>
                </c:pt>
                <c:pt idx="6">
                  <c:v>104.0</c:v>
                </c:pt>
                <c:pt idx="7">
                  <c:v>105.0</c:v>
                </c:pt>
                <c:pt idx="8">
                  <c:v>101.0</c:v>
                </c:pt>
                <c:pt idx="9">
                  <c:v>102.0</c:v>
                </c:pt>
                <c:pt idx="10">
                  <c:v>103.0</c:v>
                </c:pt>
                <c:pt idx="11">
                  <c:v>104.0</c:v>
                </c:pt>
                <c:pt idx="12">
                  <c:v>105.0</c:v>
                </c:pt>
                <c:pt idx="13">
                  <c:v>105.0</c:v>
                </c:pt>
                <c:pt idx="14">
                  <c:v>106.0</c:v>
                </c:pt>
                <c:pt idx="15">
                  <c:v>105.0</c:v>
                </c:pt>
                <c:pt idx="16">
                  <c:v>101.0</c:v>
                </c:pt>
                <c:pt idx="17">
                  <c:v>105.0</c:v>
                </c:pt>
                <c:pt idx="18">
                  <c:v>104.0</c:v>
                </c:pt>
                <c:pt idx="19">
                  <c:v>105.0</c:v>
                </c:pt>
                <c:pt idx="20">
                  <c:v>109.0</c:v>
                </c:pt>
                <c:pt idx="21">
                  <c:v>111.0</c:v>
                </c:pt>
                <c:pt idx="22">
                  <c:v>113.0</c:v>
                </c:pt>
                <c:pt idx="23">
                  <c:v>116.0</c:v>
                </c:pt>
                <c:pt idx="24">
                  <c:v>120.0</c:v>
                </c:pt>
                <c:pt idx="25">
                  <c:v>122.0</c:v>
                </c:pt>
                <c:pt idx="26">
                  <c:v>125.0</c:v>
                </c:pt>
                <c:pt idx="27">
                  <c:v>127.0</c:v>
                </c:pt>
                <c:pt idx="28">
                  <c:v>130.0</c:v>
                </c:pt>
                <c:pt idx="29">
                  <c:v>132.0</c:v>
                </c:pt>
                <c:pt idx="30">
                  <c:v>135.0</c:v>
                </c:pt>
                <c:pt idx="31">
                  <c:v>137.0</c:v>
                </c:pt>
                <c:pt idx="32">
                  <c:v>141.0</c:v>
                </c:pt>
                <c:pt idx="33">
                  <c:v>143.0</c:v>
                </c:pt>
                <c:pt idx="34">
                  <c:v>145.0</c:v>
                </c:pt>
                <c:pt idx="35">
                  <c:v>147.0</c:v>
                </c:pt>
                <c:pt idx="36">
                  <c:v>150.0</c:v>
                </c:pt>
                <c:pt idx="37">
                  <c:v>149.0</c:v>
                </c:pt>
              </c:numCache>
            </c:numRef>
          </c:val>
          <c:smooth val="0"/>
        </c:ser>
        <c:dLbls>
          <c:showLegendKey val="0"/>
          <c:showVal val="0"/>
          <c:showCatName val="0"/>
          <c:showSerName val="0"/>
          <c:showPercent val="0"/>
          <c:showBubbleSize val="0"/>
        </c:dLbls>
        <c:marker val="1"/>
        <c:smooth val="0"/>
        <c:axId val="-2143170072"/>
        <c:axId val="-2143175480"/>
      </c:lineChart>
      <c:catAx>
        <c:axId val="-2143170072"/>
        <c:scaling>
          <c:orientation val="minMax"/>
        </c:scaling>
        <c:delete val="0"/>
        <c:axPos val="b"/>
        <c:numFmt formatCode="[$-409]mmm\-yy;@" sourceLinked="1"/>
        <c:majorTickMark val="out"/>
        <c:minorTickMark val="none"/>
        <c:tickLblPos val="nextTo"/>
        <c:txPr>
          <a:bodyPr rot="-5400000" vert="horz"/>
          <a:lstStyle/>
          <a:p>
            <a:pPr>
              <a:defRPr sz="1400" b="1" i="0"/>
            </a:pPr>
            <a:endParaRPr lang="en-US"/>
          </a:p>
        </c:txPr>
        <c:crossAx val="-2143175480"/>
        <c:crosses val="autoZero"/>
        <c:auto val="1"/>
        <c:lblAlgn val="ctr"/>
        <c:lblOffset val="100"/>
        <c:noMultiLvlLbl val="0"/>
      </c:catAx>
      <c:valAx>
        <c:axId val="-2143175480"/>
        <c:scaling>
          <c:orientation val="minMax"/>
          <c:max val="165.0"/>
          <c:min val="85.0"/>
        </c:scaling>
        <c:delete val="0"/>
        <c:axPos val="l"/>
        <c:majorGridlines>
          <c:spPr>
            <a:ln>
              <a:prstDash val="sysDash"/>
            </a:ln>
          </c:spPr>
        </c:majorGridlines>
        <c:numFmt formatCode="_-* #,##0_-;\-* #,##0_-;_-* &quot;-&quot;??_-;_-@_-" sourceLinked="1"/>
        <c:majorTickMark val="out"/>
        <c:minorTickMark val="none"/>
        <c:tickLblPos val="nextTo"/>
        <c:spPr>
          <a:ln>
            <a:solidFill>
              <a:schemeClr val="bg1"/>
            </a:solidFill>
            <a:prstDash val="dash"/>
          </a:ln>
        </c:spPr>
        <c:txPr>
          <a:bodyPr/>
          <a:lstStyle/>
          <a:p>
            <a:pPr>
              <a:defRPr sz="1400" b="1" i="0"/>
            </a:pPr>
            <a:endParaRPr lang="en-US"/>
          </a:p>
        </c:txPr>
        <c:crossAx val="-2143170072"/>
        <c:crosses val="autoZero"/>
        <c:crossBetween val="between"/>
        <c:majorUnit val="5.0"/>
      </c:valAx>
    </c:plotArea>
    <c:plotVisOnly val="1"/>
    <c:dispBlanksAs val="gap"/>
    <c:showDLblsOverMax val="0"/>
  </c:chart>
  <c:spPr>
    <a:ln>
      <a:noFill/>
    </a:ln>
  </c:spPr>
  <c:printSettings>
    <c:headerFooter/>
    <c:pageMargins b="1.0" l="0.75" r="0.75" t="1.0" header="0.5" footer="0.5"/>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0928838870750912"/>
          <c:y val="0.0315786513527914"/>
          <c:w val="0.881750259266372"/>
          <c:h val="0.843534466086476"/>
        </c:manualLayout>
      </c:layout>
      <c:lineChart>
        <c:grouping val="standard"/>
        <c:varyColors val="0"/>
        <c:ser>
          <c:idx val="1"/>
          <c:order val="0"/>
          <c:tx>
            <c:v>Oil</c:v>
          </c:tx>
          <c:spPr>
            <a:ln>
              <a:solidFill>
                <a:schemeClr val="accent1"/>
              </a:solidFill>
            </a:ln>
          </c:spPr>
          <c:marker>
            <c:symbol val="none"/>
          </c:marker>
          <c:cat>
            <c:multiLvlStrRef>
              <c:f>#REF!</c:f>
            </c:multiLvlStrRef>
          </c:cat>
          <c:val>
            <c:numRef>
              <c:f>#REF!</c:f>
              <c:numCache>
                <c:formatCode>General</c:formatCode>
                <c:ptCount val="1"/>
                <c:pt idx="0">
                  <c:v>1.0</c:v>
                </c:pt>
              </c:numCache>
            </c:numRef>
          </c:val>
          <c:smooth val="1"/>
        </c:ser>
        <c:dLbls>
          <c:showLegendKey val="0"/>
          <c:showVal val="0"/>
          <c:showCatName val="0"/>
          <c:showSerName val="0"/>
          <c:showPercent val="0"/>
          <c:showBubbleSize val="0"/>
        </c:dLbls>
        <c:marker val="1"/>
        <c:smooth val="0"/>
        <c:axId val="-2143237768"/>
        <c:axId val="-2143246424"/>
      </c:lineChart>
      <c:catAx>
        <c:axId val="-2143237768"/>
        <c:scaling>
          <c:orientation val="minMax"/>
        </c:scaling>
        <c:delete val="0"/>
        <c:axPos val="b"/>
        <c:numFmt formatCode="[$-409]mmm\-yy;@" sourceLinked="1"/>
        <c:majorTickMark val="out"/>
        <c:minorTickMark val="none"/>
        <c:tickLblPos val="nextTo"/>
        <c:txPr>
          <a:bodyPr rot="-5400000" vert="horz"/>
          <a:lstStyle/>
          <a:p>
            <a:pPr>
              <a:defRPr sz="1400" b="1" i="0"/>
            </a:pPr>
            <a:endParaRPr lang="en-US"/>
          </a:p>
        </c:txPr>
        <c:crossAx val="-2143246424"/>
        <c:crosses val="autoZero"/>
        <c:auto val="1"/>
        <c:lblAlgn val="ctr"/>
        <c:lblOffset val="100"/>
        <c:noMultiLvlLbl val="0"/>
      </c:catAx>
      <c:valAx>
        <c:axId val="-2143246424"/>
        <c:scaling>
          <c:orientation val="minMax"/>
        </c:scaling>
        <c:delete val="0"/>
        <c:axPos val="l"/>
        <c:majorGridlines>
          <c:spPr>
            <a:ln>
              <a:prstDash val="sysDash"/>
            </a:ln>
          </c:spPr>
        </c:majorGridlines>
        <c:numFmt formatCode="&quot;$&quot;#,##0" sourceLinked="0"/>
        <c:majorTickMark val="out"/>
        <c:minorTickMark val="none"/>
        <c:tickLblPos val="nextTo"/>
        <c:spPr>
          <a:ln>
            <a:solidFill>
              <a:schemeClr val="bg1"/>
            </a:solidFill>
            <a:prstDash val="dash"/>
          </a:ln>
        </c:spPr>
        <c:txPr>
          <a:bodyPr/>
          <a:lstStyle/>
          <a:p>
            <a:pPr>
              <a:defRPr sz="1400" b="1" i="0"/>
            </a:pPr>
            <a:endParaRPr lang="en-US"/>
          </a:p>
        </c:txPr>
        <c:crossAx val="-2143237768"/>
        <c:crosses val="autoZero"/>
        <c:crossBetween val="between"/>
      </c:valAx>
    </c:plotArea>
    <c:plotVisOnly val="1"/>
    <c:dispBlanksAs val="gap"/>
    <c:showDLblsOverMax val="0"/>
  </c:chart>
  <c:spPr>
    <a:ln>
      <a:noFill/>
    </a:ln>
  </c:spPr>
  <c:printSettings>
    <c:headerFooter/>
    <c:pageMargins b="1.0" l="0.75" r="0.75" t="1.0" header="0.5" footer="0.5"/>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0928838870750912"/>
          <c:y val="0.0315786513527914"/>
          <c:w val="0.881750259266372"/>
          <c:h val="0.830610687022901"/>
        </c:manualLayout>
      </c:layout>
      <c:lineChart>
        <c:grouping val="standard"/>
        <c:varyColors val="0"/>
        <c:ser>
          <c:idx val="1"/>
          <c:order val="0"/>
          <c:tx>
            <c:v>Austin</c:v>
          </c:tx>
          <c:spPr>
            <a:ln>
              <a:solidFill>
                <a:schemeClr val="accent1"/>
              </a:solidFill>
            </a:ln>
          </c:spPr>
          <c:marker>
            <c:symbol val="none"/>
          </c:marker>
          <c:cat>
            <c:numRef>
              <c:f>Austin!$U$268:$AR$268</c:f>
              <c:numCache>
                <c:formatCode>General</c:formatCode>
                <c:ptCount val="24"/>
                <c:pt idx="0">
                  <c:v>2005.0</c:v>
                </c:pt>
                <c:pt idx="2">
                  <c:v>2006.0</c:v>
                </c:pt>
                <c:pt idx="4">
                  <c:v>2007.0</c:v>
                </c:pt>
                <c:pt idx="6">
                  <c:v>2008.0</c:v>
                </c:pt>
                <c:pt idx="8">
                  <c:v>2009.0</c:v>
                </c:pt>
                <c:pt idx="10">
                  <c:v>2010.0</c:v>
                </c:pt>
                <c:pt idx="12">
                  <c:v>2011.0</c:v>
                </c:pt>
                <c:pt idx="14">
                  <c:v>2012.0</c:v>
                </c:pt>
                <c:pt idx="16">
                  <c:v>2013.0</c:v>
                </c:pt>
                <c:pt idx="18">
                  <c:v>2014.0</c:v>
                </c:pt>
                <c:pt idx="20">
                  <c:v>2015.0</c:v>
                </c:pt>
                <c:pt idx="22">
                  <c:v>2016.0</c:v>
                </c:pt>
              </c:numCache>
            </c:numRef>
          </c:cat>
          <c:val>
            <c:numRef>
              <c:f>Austin!$U$270:$AR$270</c:f>
              <c:numCache>
                <c:formatCode>General</c:formatCode>
                <c:ptCount val="24"/>
                <c:pt idx="0">
                  <c:v>195.0</c:v>
                </c:pt>
                <c:pt idx="1">
                  <c:v>200.0</c:v>
                </c:pt>
                <c:pt idx="2">
                  <c:v>202.0</c:v>
                </c:pt>
                <c:pt idx="3">
                  <c:v>210.0</c:v>
                </c:pt>
                <c:pt idx="4">
                  <c:v>219.0</c:v>
                </c:pt>
                <c:pt idx="5">
                  <c:v>215.0</c:v>
                </c:pt>
                <c:pt idx="6">
                  <c:v>210.0</c:v>
                </c:pt>
                <c:pt idx="7">
                  <c:v>208.0</c:v>
                </c:pt>
                <c:pt idx="8">
                  <c:v>205.0</c:v>
                </c:pt>
                <c:pt idx="9">
                  <c:v>207.0</c:v>
                </c:pt>
                <c:pt idx="10">
                  <c:v>235.0</c:v>
                </c:pt>
                <c:pt idx="11">
                  <c:v>214.0</c:v>
                </c:pt>
                <c:pt idx="12">
                  <c:v>202.0</c:v>
                </c:pt>
                <c:pt idx="13">
                  <c:v>200.0</c:v>
                </c:pt>
                <c:pt idx="14">
                  <c:v>215.0</c:v>
                </c:pt>
                <c:pt idx="15">
                  <c:v>223.0</c:v>
                </c:pt>
                <c:pt idx="16">
                  <c:v>240.0</c:v>
                </c:pt>
                <c:pt idx="17">
                  <c:v>243.0</c:v>
                </c:pt>
                <c:pt idx="18">
                  <c:v>245.0</c:v>
                </c:pt>
                <c:pt idx="19">
                  <c:v>253.0</c:v>
                </c:pt>
                <c:pt idx="20">
                  <c:v>265.0</c:v>
                </c:pt>
                <c:pt idx="21">
                  <c:v>274.0</c:v>
                </c:pt>
                <c:pt idx="22">
                  <c:v>280.0</c:v>
                </c:pt>
                <c:pt idx="23">
                  <c:v>287.0</c:v>
                </c:pt>
              </c:numCache>
            </c:numRef>
          </c:val>
          <c:smooth val="1"/>
        </c:ser>
        <c:ser>
          <c:idx val="0"/>
          <c:order val="1"/>
          <c:tx>
            <c:v>texas</c:v>
          </c:tx>
          <c:spPr>
            <a:ln>
              <a:solidFill>
                <a:schemeClr val="tx1"/>
              </a:solidFill>
            </a:ln>
          </c:spPr>
          <c:marker>
            <c:symbol val="none"/>
          </c:marker>
          <c:val>
            <c:numRef>
              <c:f>Austin!$U$271:$AR$271</c:f>
              <c:numCache>
                <c:formatCode>General</c:formatCode>
                <c:ptCount val="24"/>
                <c:pt idx="0">
                  <c:v>163.0</c:v>
                </c:pt>
                <c:pt idx="1">
                  <c:v>164.0</c:v>
                </c:pt>
                <c:pt idx="2">
                  <c:v>165.0</c:v>
                </c:pt>
                <c:pt idx="3">
                  <c:v>166.0</c:v>
                </c:pt>
                <c:pt idx="4">
                  <c:v>166.0</c:v>
                </c:pt>
                <c:pt idx="5">
                  <c:v>162.0</c:v>
                </c:pt>
                <c:pt idx="6">
                  <c:v>157.0</c:v>
                </c:pt>
                <c:pt idx="7">
                  <c:v>158.0</c:v>
                </c:pt>
                <c:pt idx="8">
                  <c:v>161.0</c:v>
                </c:pt>
                <c:pt idx="9">
                  <c:v>162.0</c:v>
                </c:pt>
                <c:pt idx="10">
                  <c:v>160.0</c:v>
                </c:pt>
                <c:pt idx="11">
                  <c:v>161.0</c:v>
                </c:pt>
                <c:pt idx="12">
                  <c:v>159.0</c:v>
                </c:pt>
                <c:pt idx="13">
                  <c:v>163.0</c:v>
                </c:pt>
                <c:pt idx="14">
                  <c:v>167.0</c:v>
                </c:pt>
                <c:pt idx="15">
                  <c:v>173.0</c:v>
                </c:pt>
                <c:pt idx="16">
                  <c:v>178.0</c:v>
                </c:pt>
                <c:pt idx="17">
                  <c:v>180.0</c:v>
                </c:pt>
                <c:pt idx="18">
                  <c:v>182.0</c:v>
                </c:pt>
                <c:pt idx="19">
                  <c:v>190.0</c:v>
                </c:pt>
                <c:pt idx="20">
                  <c:v>200.0</c:v>
                </c:pt>
                <c:pt idx="21">
                  <c:v>205.0</c:v>
                </c:pt>
                <c:pt idx="22">
                  <c:v>210.0</c:v>
                </c:pt>
                <c:pt idx="23">
                  <c:v>218.0</c:v>
                </c:pt>
              </c:numCache>
            </c:numRef>
          </c:val>
          <c:smooth val="1"/>
        </c:ser>
        <c:dLbls>
          <c:showLegendKey val="0"/>
          <c:showVal val="0"/>
          <c:showCatName val="0"/>
          <c:showSerName val="0"/>
          <c:showPercent val="0"/>
          <c:showBubbleSize val="0"/>
        </c:dLbls>
        <c:marker val="1"/>
        <c:smooth val="0"/>
        <c:axId val="-2140255544"/>
        <c:axId val="-2140188024"/>
      </c:lineChart>
      <c:catAx>
        <c:axId val="-2140255544"/>
        <c:scaling>
          <c:orientation val="minMax"/>
        </c:scaling>
        <c:delete val="0"/>
        <c:axPos val="b"/>
        <c:numFmt formatCode="General" sourceLinked="1"/>
        <c:majorTickMark val="out"/>
        <c:minorTickMark val="none"/>
        <c:tickLblPos val="nextTo"/>
        <c:txPr>
          <a:bodyPr/>
          <a:lstStyle/>
          <a:p>
            <a:pPr>
              <a:defRPr sz="1400" b="1" i="0"/>
            </a:pPr>
            <a:endParaRPr lang="en-US"/>
          </a:p>
        </c:txPr>
        <c:crossAx val="-2140188024"/>
        <c:crosses val="autoZero"/>
        <c:auto val="1"/>
        <c:lblAlgn val="ctr"/>
        <c:lblOffset val="100"/>
        <c:noMultiLvlLbl val="0"/>
      </c:catAx>
      <c:valAx>
        <c:axId val="-2140188024"/>
        <c:scaling>
          <c:orientation val="minMax"/>
          <c:max val="300.0"/>
          <c:min val="140.0"/>
        </c:scaling>
        <c:delete val="0"/>
        <c:axPos val="l"/>
        <c:majorGridlines>
          <c:spPr>
            <a:ln>
              <a:prstDash val="sysDash"/>
            </a:ln>
          </c:spPr>
        </c:majorGridlines>
        <c:numFmt formatCode="&quot;$&quot;#,##0" sourceLinked="0"/>
        <c:majorTickMark val="out"/>
        <c:minorTickMark val="none"/>
        <c:tickLblPos val="nextTo"/>
        <c:spPr>
          <a:ln>
            <a:solidFill>
              <a:schemeClr val="bg1"/>
            </a:solidFill>
            <a:prstDash val="dash"/>
          </a:ln>
        </c:spPr>
        <c:txPr>
          <a:bodyPr/>
          <a:lstStyle/>
          <a:p>
            <a:pPr>
              <a:defRPr sz="1400" b="1" i="0"/>
            </a:pPr>
            <a:endParaRPr lang="en-US"/>
          </a:p>
        </c:txPr>
        <c:crossAx val="-2140255544"/>
        <c:crosses val="autoZero"/>
        <c:crossBetween val="between"/>
      </c:valAx>
    </c:plotArea>
    <c:plotVisOnly val="1"/>
    <c:dispBlanksAs val="gap"/>
    <c:showDLblsOverMax val="0"/>
  </c:chart>
  <c:spPr>
    <a:ln>
      <a:noFill/>
    </a:ln>
  </c:spPr>
  <c:printSettings>
    <c:headerFooter/>
    <c:pageMargins b="1.0" l="0.75" r="0.75" t="1.0"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4" Type="http://schemas.openxmlformats.org/officeDocument/2006/relationships/chart" Target="../charts/chart4.xml"/><Relationship Id="rId5" Type="http://schemas.openxmlformats.org/officeDocument/2006/relationships/chart" Target="../charts/chart5.xml"/><Relationship Id="rId6" Type="http://schemas.openxmlformats.org/officeDocument/2006/relationships/chart" Target="../charts/chart6.xml"/><Relationship Id="rId7" Type="http://schemas.openxmlformats.org/officeDocument/2006/relationships/chart" Target="../charts/chart7.xml"/><Relationship Id="rId8" Type="http://schemas.openxmlformats.org/officeDocument/2006/relationships/chart" Target="../charts/chart8.xml"/><Relationship Id="rId9" Type="http://schemas.openxmlformats.org/officeDocument/2006/relationships/chart" Target="../charts/chart9.xml"/><Relationship Id="rId10" Type="http://schemas.openxmlformats.org/officeDocument/2006/relationships/chart" Target="../charts/chart10.xml"/><Relationship Id="rId11" Type="http://schemas.openxmlformats.org/officeDocument/2006/relationships/chart" Target="../charts/chart11.xml"/><Relationship Id="rId1" Type="http://schemas.openxmlformats.org/officeDocument/2006/relationships/chart" Target="../charts/chart1.xml"/><Relationship Id="rId2" Type="http://schemas.openxmlformats.org/officeDocument/2006/relationships/chart" Target="../charts/chart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3.xml"/><Relationship Id="rId2"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8.xml"/><Relationship Id="rId2" Type="http://schemas.openxmlformats.org/officeDocument/2006/relationships/chart" Target="../charts/chart19.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1.xml"/><Relationship Id="rId2" Type="http://schemas.openxmlformats.org/officeDocument/2006/relationships/chart" Target="../charts/chart22.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3.xml"/><Relationship Id="rId2" Type="http://schemas.openxmlformats.org/officeDocument/2006/relationships/chart" Target="../charts/chart24.xml"/><Relationship Id="rId3" Type="http://schemas.openxmlformats.org/officeDocument/2006/relationships/chart" Target="../charts/chart25.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29.xml"/><Relationship Id="rId2" Type="http://schemas.openxmlformats.org/officeDocument/2006/relationships/chart" Target="../charts/chart30.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2.xml"/><Relationship Id="rId2" Type="http://schemas.openxmlformats.org/officeDocument/2006/relationships/chart" Target="../charts/chart33.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4.xml"/><Relationship Id="rId2" Type="http://schemas.openxmlformats.org/officeDocument/2006/relationships/chart" Target="../charts/chart35.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6.xml"/><Relationship Id="rId2" Type="http://schemas.openxmlformats.org/officeDocument/2006/relationships/chart" Target="../charts/chart37.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8.xml"/><Relationship Id="rId2" Type="http://schemas.openxmlformats.org/officeDocument/2006/relationships/chart" Target="../charts/chart39.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0.xml"/><Relationship Id="rId2" Type="http://schemas.openxmlformats.org/officeDocument/2006/relationships/chart" Target="../charts/chart41.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2.xml"/><Relationship Id="rId2" Type="http://schemas.openxmlformats.org/officeDocument/2006/relationships/chart" Target="../charts/chart43.xml"/><Relationship Id="rId3" Type="http://schemas.openxmlformats.org/officeDocument/2006/relationships/chart" Target="../charts/chart44.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45.xml"/><Relationship Id="rId2" Type="http://schemas.openxmlformats.org/officeDocument/2006/relationships/chart" Target="../charts/chart46.xml"/><Relationship Id="rId3" Type="http://schemas.openxmlformats.org/officeDocument/2006/relationships/chart" Target="../charts/chart47.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48.xml"/><Relationship Id="rId2" Type="http://schemas.openxmlformats.org/officeDocument/2006/relationships/chart" Target="../charts/chart49.xml"/></Relationships>
</file>

<file path=xl/drawings/_rels/drawing64.xml.rels><?xml version="1.0" encoding="UTF-8" standalone="yes"?>
<Relationships xmlns="http://schemas.openxmlformats.org/package/2006/relationships"><Relationship Id="rId3" Type="http://schemas.openxmlformats.org/officeDocument/2006/relationships/chart" Target="../charts/chart52.xml"/><Relationship Id="rId4" Type="http://schemas.openxmlformats.org/officeDocument/2006/relationships/image" Target="../media/image2.png"/><Relationship Id="rId5" Type="http://schemas.openxmlformats.org/officeDocument/2006/relationships/image" Target="../media/image3.png"/><Relationship Id="rId6" Type="http://schemas.openxmlformats.org/officeDocument/2006/relationships/chart" Target="../charts/chart53.xml"/><Relationship Id="rId1" Type="http://schemas.openxmlformats.org/officeDocument/2006/relationships/chart" Target="../charts/chart50.xml"/><Relationship Id="rId2" Type="http://schemas.openxmlformats.org/officeDocument/2006/relationships/chart" Target="../charts/chart51.xml"/></Relationships>
</file>

<file path=xl/drawings/_rels/drawing68.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3.png"/></Relationships>
</file>

<file path=xl/drawings/_rels/drawing69.xml.rels><?xml version="1.0" encoding="UTF-8" standalone="yes"?>
<Relationships xmlns="http://schemas.openxmlformats.org/package/2006/relationships"><Relationship Id="rId1" Type="http://schemas.openxmlformats.org/officeDocument/2006/relationships/chart" Target="../charts/chart54.xml"/><Relationship Id="rId2" Type="http://schemas.openxmlformats.org/officeDocument/2006/relationships/chart" Target="../charts/chart55.xml"/></Relationships>
</file>

<file path=xl/drawings/_rels/drawing72.xml.rels><?xml version="1.0" encoding="UTF-8" standalone="yes"?>
<Relationships xmlns="http://schemas.openxmlformats.org/package/2006/relationships"><Relationship Id="rId3" Type="http://schemas.openxmlformats.org/officeDocument/2006/relationships/chart" Target="../charts/chart58.xml"/><Relationship Id="rId4" Type="http://schemas.openxmlformats.org/officeDocument/2006/relationships/chart" Target="../charts/chart59.xml"/><Relationship Id="rId1" Type="http://schemas.openxmlformats.org/officeDocument/2006/relationships/chart" Target="../charts/chart56.xml"/><Relationship Id="rId2" Type="http://schemas.openxmlformats.org/officeDocument/2006/relationships/chart" Target="../charts/chart57.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61.xml"/><Relationship Id="rId2" Type="http://schemas.openxmlformats.org/officeDocument/2006/relationships/chart" Target="../charts/chart62.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63.xml"/><Relationship Id="rId2" Type="http://schemas.openxmlformats.org/officeDocument/2006/relationships/chart" Target="../charts/chart64.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65.xml"/><Relationship Id="rId2" Type="http://schemas.openxmlformats.org/officeDocument/2006/relationships/chart" Target="../charts/chart66.xml"/></Relationships>
</file>

<file path=xl/drawings/_rels/drawing80.xml.rels><?xml version="1.0" encoding="UTF-8" standalone="yes"?>
<Relationships xmlns="http://schemas.openxmlformats.org/package/2006/relationships"><Relationship Id="rId3" Type="http://schemas.openxmlformats.org/officeDocument/2006/relationships/chart" Target="../charts/chart69.xml"/><Relationship Id="rId4" Type="http://schemas.openxmlformats.org/officeDocument/2006/relationships/chart" Target="../charts/chart70.xml"/><Relationship Id="rId5" Type="http://schemas.openxmlformats.org/officeDocument/2006/relationships/chart" Target="../charts/chart71.xml"/><Relationship Id="rId6" Type="http://schemas.openxmlformats.org/officeDocument/2006/relationships/chart" Target="../charts/chart72.xml"/><Relationship Id="rId1" Type="http://schemas.openxmlformats.org/officeDocument/2006/relationships/chart" Target="../charts/chart67.xml"/><Relationship Id="rId2" Type="http://schemas.openxmlformats.org/officeDocument/2006/relationships/chart" Target="../charts/chart68.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73.xml"/><Relationship Id="rId2" Type="http://schemas.openxmlformats.org/officeDocument/2006/relationships/chart" Target="../charts/chart74.xml"/></Relationships>
</file>

<file path=xl/drawings/_rels/drawing83.xml.rels><?xml version="1.0" encoding="UTF-8" standalone="yes"?>
<Relationships xmlns="http://schemas.openxmlformats.org/package/2006/relationships"><Relationship Id="rId1" Type="http://schemas.openxmlformats.org/officeDocument/2006/relationships/image" Target="../media/image4.png"/></Relationships>
</file>

<file path=xl/drawings/_rels/drawing84.xml.rels><?xml version="1.0" encoding="UTF-8" standalone="yes"?>
<Relationships xmlns="http://schemas.openxmlformats.org/package/2006/relationships"><Relationship Id="rId1" Type="http://schemas.openxmlformats.org/officeDocument/2006/relationships/chart" Target="../charts/chart75.xml"/><Relationship Id="rId2" Type="http://schemas.openxmlformats.org/officeDocument/2006/relationships/chart" Target="../charts/chart76.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78.xml"/><Relationship Id="rId2" Type="http://schemas.openxmlformats.org/officeDocument/2006/relationships/chart" Target="../charts/chart79.xml"/><Relationship Id="rId3" Type="http://schemas.openxmlformats.org/officeDocument/2006/relationships/chart" Target="../charts/chart80.xml"/></Relationships>
</file>

<file path=xl/drawings/_rels/drawing89.xml.rels><?xml version="1.0" encoding="UTF-8" standalone="yes"?>
<Relationships xmlns="http://schemas.openxmlformats.org/package/2006/relationships"><Relationship Id="rId11" Type="http://schemas.openxmlformats.org/officeDocument/2006/relationships/chart" Target="../charts/chart91.xml"/><Relationship Id="rId12" Type="http://schemas.openxmlformats.org/officeDocument/2006/relationships/chart" Target="../charts/chart92.xml"/><Relationship Id="rId13" Type="http://schemas.openxmlformats.org/officeDocument/2006/relationships/image" Target="../media/image5.jpg"/><Relationship Id="rId1" Type="http://schemas.openxmlformats.org/officeDocument/2006/relationships/chart" Target="../charts/chart81.xml"/><Relationship Id="rId2" Type="http://schemas.openxmlformats.org/officeDocument/2006/relationships/chart" Target="../charts/chart82.xml"/><Relationship Id="rId3" Type="http://schemas.openxmlformats.org/officeDocument/2006/relationships/chart" Target="../charts/chart83.xml"/><Relationship Id="rId4" Type="http://schemas.openxmlformats.org/officeDocument/2006/relationships/chart" Target="../charts/chart84.xml"/><Relationship Id="rId5" Type="http://schemas.openxmlformats.org/officeDocument/2006/relationships/chart" Target="../charts/chart85.xml"/><Relationship Id="rId6" Type="http://schemas.openxmlformats.org/officeDocument/2006/relationships/chart" Target="../charts/chart86.xml"/><Relationship Id="rId7" Type="http://schemas.openxmlformats.org/officeDocument/2006/relationships/chart" Target="../charts/chart87.xml"/><Relationship Id="rId8" Type="http://schemas.openxmlformats.org/officeDocument/2006/relationships/chart" Target="../charts/chart88.xml"/><Relationship Id="rId9" Type="http://schemas.openxmlformats.org/officeDocument/2006/relationships/chart" Target="../charts/chart89.xml"/><Relationship Id="rId10" Type="http://schemas.openxmlformats.org/officeDocument/2006/relationships/chart" Target="../charts/chart90.xml"/></Relationships>
</file>

<file path=xl/drawings/drawing1.xml><?xml version="1.0" encoding="utf-8"?>
<xdr:wsDr xmlns:xdr="http://schemas.openxmlformats.org/drawingml/2006/spreadsheetDrawing" xmlns:a="http://schemas.openxmlformats.org/drawingml/2006/main">
  <xdr:twoCellAnchor>
    <xdr:from>
      <xdr:col>19</xdr:col>
      <xdr:colOff>263434</xdr:colOff>
      <xdr:row>74</xdr:row>
      <xdr:rowOff>188144</xdr:rowOff>
    </xdr:from>
    <xdr:to>
      <xdr:col>20</xdr:col>
      <xdr:colOff>28248</xdr:colOff>
      <xdr:row>74</xdr:row>
      <xdr:rowOff>592662</xdr:rowOff>
    </xdr:to>
    <xdr:sp macro="" textlink="">
      <xdr:nvSpPr>
        <xdr:cNvPr id="29" name="TextBox 28"/>
        <xdr:cNvSpPr txBox="1"/>
      </xdr:nvSpPr>
      <xdr:spPr>
        <a:xfrm>
          <a:off x="9341582" y="13706588"/>
          <a:ext cx="489185" cy="404518"/>
        </a:xfrm>
        <a:prstGeom prst="rect">
          <a:avLst/>
        </a:prstGeom>
        <a:solidFill>
          <a:schemeClr val="lt1"/>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0">
              <a:solidFill>
                <a:schemeClr val="accent1"/>
              </a:solidFill>
            </a:rPr>
            <a:t>™</a:t>
          </a:r>
        </a:p>
      </xdr:txBody>
    </xdr:sp>
    <xdr:clientData/>
  </xdr:twoCellAnchor>
  <xdr:twoCellAnchor>
    <xdr:from>
      <xdr:col>19</xdr:col>
      <xdr:colOff>272814</xdr:colOff>
      <xdr:row>1</xdr:row>
      <xdr:rowOff>169334</xdr:rowOff>
    </xdr:from>
    <xdr:to>
      <xdr:col>20</xdr:col>
      <xdr:colOff>37628</xdr:colOff>
      <xdr:row>1</xdr:row>
      <xdr:rowOff>573852</xdr:rowOff>
    </xdr:to>
    <xdr:sp macro="" textlink="">
      <xdr:nvSpPr>
        <xdr:cNvPr id="5" name="TextBox 4"/>
        <xdr:cNvSpPr txBox="1"/>
      </xdr:nvSpPr>
      <xdr:spPr>
        <a:xfrm>
          <a:off x="9350962" y="169334"/>
          <a:ext cx="489185" cy="404518"/>
        </a:xfrm>
        <a:prstGeom prst="rect">
          <a:avLst/>
        </a:prstGeom>
        <a:solidFill>
          <a:schemeClr val="lt1"/>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0">
              <a:solidFill>
                <a:schemeClr val="accent1"/>
              </a:solidFill>
            </a:rPr>
            <a:t>™</a:t>
          </a:r>
        </a:p>
      </xdr:txBody>
    </xdr:sp>
    <xdr:clientData/>
  </xdr:twoCellAnchor>
  <xdr:twoCellAnchor>
    <xdr:from>
      <xdr:col>4</xdr:col>
      <xdr:colOff>30480</xdr:colOff>
      <xdr:row>1</xdr:row>
      <xdr:rowOff>156165</xdr:rowOff>
    </xdr:from>
    <xdr:to>
      <xdr:col>8</xdr:col>
      <xdr:colOff>10160</xdr:colOff>
      <xdr:row>1</xdr:row>
      <xdr:rowOff>542245</xdr:rowOff>
    </xdr:to>
    <xdr:sp macro="" textlink="">
      <xdr:nvSpPr>
        <xdr:cNvPr id="14" name="TextBox 13"/>
        <xdr:cNvSpPr txBox="1"/>
      </xdr:nvSpPr>
      <xdr:spPr>
        <a:xfrm>
          <a:off x="482036" y="156165"/>
          <a:ext cx="3159383" cy="38608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2400" b="0">
              <a:solidFill>
                <a:schemeClr val="tx1">
                  <a:lumMod val="75000"/>
                  <a:lumOff val="25000"/>
                </a:schemeClr>
              </a:solidFill>
              <a:latin typeface="Garamond"/>
              <a:cs typeface="Garamond"/>
            </a:rPr>
            <a:t>M</a:t>
          </a:r>
          <a:r>
            <a:rPr lang="en-US" sz="2000" b="0">
              <a:solidFill>
                <a:schemeClr val="tx1">
                  <a:lumMod val="75000"/>
                  <a:lumOff val="25000"/>
                </a:schemeClr>
              </a:solidFill>
              <a:latin typeface="Garamond"/>
              <a:cs typeface="Garamond"/>
            </a:rPr>
            <a:t>ERIDIAN</a:t>
          </a:r>
          <a:r>
            <a:rPr lang="en-US" sz="1800" b="0" baseline="0">
              <a:solidFill>
                <a:schemeClr val="tx1">
                  <a:lumMod val="75000"/>
                  <a:lumOff val="25000"/>
                </a:schemeClr>
              </a:solidFill>
              <a:latin typeface="Garamond"/>
              <a:cs typeface="Garamond"/>
            </a:rPr>
            <a:t> </a:t>
          </a:r>
          <a:r>
            <a:rPr lang="en-US" sz="2400" b="0">
              <a:solidFill>
                <a:schemeClr val="tx1">
                  <a:lumMod val="75000"/>
                  <a:lumOff val="25000"/>
                </a:schemeClr>
              </a:solidFill>
              <a:latin typeface="Garamond"/>
              <a:cs typeface="Garamond"/>
            </a:rPr>
            <a:t>E</a:t>
          </a:r>
          <a:r>
            <a:rPr lang="en-US" sz="2000" b="0">
              <a:solidFill>
                <a:schemeClr val="tx1">
                  <a:lumMod val="75000"/>
                  <a:lumOff val="25000"/>
                </a:schemeClr>
              </a:solidFill>
              <a:latin typeface="Garamond"/>
              <a:cs typeface="Garamond"/>
            </a:rPr>
            <a:t>CONOMICS</a:t>
          </a:r>
        </a:p>
      </xdr:txBody>
    </xdr:sp>
    <xdr:clientData/>
  </xdr:twoCellAnchor>
  <xdr:twoCellAnchor>
    <xdr:from>
      <xdr:col>16</xdr:col>
      <xdr:colOff>23091</xdr:colOff>
      <xdr:row>9</xdr:row>
      <xdr:rowOff>111760</xdr:rowOff>
    </xdr:from>
    <xdr:to>
      <xdr:col>21</xdr:col>
      <xdr:colOff>15616</xdr:colOff>
      <xdr:row>23</xdr:row>
      <xdr:rowOff>196273</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40639</xdr:colOff>
      <xdr:row>38</xdr:row>
      <xdr:rowOff>0</xdr:rowOff>
    </xdr:from>
    <xdr:to>
      <xdr:col>12</xdr:col>
      <xdr:colOff>588818</xdr:colOff>
      <xdr:row>71</xdr:row>
      <xdr:rowOff>0</xdr:rowOff>
    </xdr:to>
    <xdr:sp macro="" textlink="">
      <xdr:nvSpPr>
        <xdr:cNvPr id="3" name="TextBox 2"/>
        <xdr:cNvSpPr txBox="1"/>
      </xdr:nvSpPr>
      <xdr:spPr>
        <a:xfrm>
          <a:off x="1495366" y="8347364"/>
          <a:ext cx="5512725" cy="57727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lvl="0" algn="l"/>
          <a:r>
            <a:rPr lang="en-US" sz="1600" b="1" baseline="0">
              <a:solidFill>
                <a:schemeClr val="tx2"/>
              </a:solidFill>
              <a:latin typeface="Arial"/>
              <a:cs typeface="Arial"/>
            </a:rPr>
            <a:t>FRB POLICY-MAKERS DROP O/N BENCHMARK; OCTOBER UNEMPLOYMENT RATE AT 3.6%</a:t>
          </a:r>
        </a:p>
        <a:p>
          <a:pPr lvl="0" algn="l"/>
          <a:endParaRPr lang="en-US" sz="1400" b="1" baseline="0">
            <a:solidFill>
              <a:schemeClr val="tx2"/>
            </a:solidFill>
            <a:latin typeface="Arial"/>
            <a:cs typeface="Arial"/>
          </a:endParaRPr>
        </a:p>
        <a:p>
          <a:pPr lvl="0" algn="l"/>
          <a:r>
            <a:rPr lang="en-US" sz="1400" b="0" baseline="0">
              <a:solidFill>
                <a:schemeClr val="tx1"/>
              </a:solidFill>
              <a:latin typeface="Arial"/>
              <a:cs typeface="Arial"/>
            </a:rPr>
            <a:t>The Federal Reserve approved an expected quarter-point interest rate cut Wednesday but indicated that the moves to ease policy could be nearing a pause.</a:t>
          </a:r>
        </a:p>
        <a:p>
          <a:pPr lvl="0" algn="l"/>
          <a:endParaRPr lang="en-US" sz="1400" b="0" baseline="0">
            <a:solidFill>
              <a:schemeClr val="tx1"/>
            </a:solidFill>
            <a:latin typeface="Arial"/>
            <a:cs typeface="Arial"/>
          </a:endParaRPr>
        </a:p>
        <a:p>
          <a:pPr lvl="0" algn="l"/>
          <a:r>
            <a:rPr lang="en-US" sz="1400" b="0" baseline="0">
              <a:solidFill>
                <a:schemeClr val="tx1"/>
              </a:solidFill>
              <a:latin typeface="Arial"/>
              <a:cs typeface="Arial"/>
            </a:rPr>
            <a:t>In a vote widely anticipated by financial markets, the central bank’s Federal Open Market Committee lowered its benchmark funds rate by 25 basis points to a range of 1.5% to 1.75%. The rate sets what banks charge each other for overnight lending but can also be tied to many forms of revolving consumer debt.</a:t>
          </a:r>
        </a:p>
        <a:p>
          <a:pPr lvl="0" algn="l"/>
          <a:endParaRPr lang="en-US" sz="1400" b="0" baseline="0">
            <a:solidFill>
              <a:schemeClr val="tx1"/>
            </a:solidFill>
            <a:latin typeface="Arial"/>
            <a:cs typeface="Arial"/>
          </a:endParaRPr>
        </a:p>
        <a:p>
          <a:pPr lvl="0" algn="l"/>
          <a:r>
            <a:rPr lang="en-US" sz="1400" b="0" baseline="0">
              <a:solidFill>
                <a:schemeClr val="tx1"/>
              </a:solidFill>
              <a:latin typeface="Arial"/>
              <a:cs typeface="Arial"/>
            </a:rPr>
            <a:t>It was the third cut this year as part of what Fed Chairman Jerome Powell has characterized as a “midcycle adjustment” in a maturing economic expansion. However, the FOMC removed a key clause that had appeared in post-meeting statements since June saying it was committed to “act as appropriate to sustain the expansion.” Powell had used the phase in early June to tee up the July rate cut, and it has been incorporated into the official language since.</a:t>
          </a:r>
        </a:p>
        <a:p>
          <a:pPr lvl="0" algn="l"/>
          <a:endParaRPr lang="en-US" sz="1400" b="0" baseline="0">
            <a:solidFill>
              <a:schemeClr val="tx1"/>
            </a:solidFill>
            <a:latin typeface="Arial"/>
            <a:cs typeface="Arial"/>
          </a:endParaRPr>
        </a:p>
        <a:p>
          <a:pPr lvl="0" algn="l"/>
          <a:r>
            <a:rPr lang="en-US" sz="1400" b="0" baseline="0">
              <a:solidFill>
                <a:schemeClr val="tx1"/>
              </a:solidFill>
              <a:latin typeface="Arial"/>
              <a:cs typeface="Arial"/>
            </a:rPr>
            <a:t>In its place was more tempered language. “The Committee will continue to monitor the implications of incoming information for the economic outlook as it assesses the appropriate path of the target range for the federal funds rate,” the statement said.</a:t>
          </a:r>
        </a:p>
      </xdr:txBody>
    </xdr:sp>
    <xdr:clientData/>
  </xdr:twoCellAnchor>
  <xdr:twoCellAnchor>
    <xdr:from>
      <xdr:col>16</xdr:col>
      <xdr:colOff>0</xdr:colOff>
      <xdr:row>1</xdr:row>
      <xdr:rowOff>152400</xdr:rowOff>
    </xdr:from>
    <xdr:to>
      <xdr:col>19</xdr:col>
      <xdr:colOff>357482</xdr:colOff>
      <xdr:row>1</xdr:row>
      <xdr:rowOff>850900</xdr:rowOff>
    </xdr:to>
    <xdr:sp macro="" textlink="">
      <xdr:nvSpPr>
        <xdr:cNvPr id="6" name="TextBox 5"/>
        <xdr:cNvSpPr txBox="1"/>
      </xdr:nvSpPr>
      <xdr:spPr>
        <a:xfrm>
          <a:off x="6905037" y="152400"/>
          <a:ext cx="2530593" cy="698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40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R</a:t>
          </a:r>
          <a:r>
            <a:rPr lang="en-US" sz="32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E</a:t>
          </a:r>
          <a:r>
            <a:rPr lang="en-US" sz="40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SOURCES</a:t>
          </a:r>
        </a:p>
      </xdr:txBody>
    </xdr:sp>
    <xdr:clientData/>
  </xdr:twoCellAnchor>
  <xdr:twoCellAnchor>
    <xdr:from>
      <xdr:col>1</xdr:col>
      <xdr:colOff>85607</xdr:colOff>
      <xdr:row>6</xdr:row>
      <xdr:rowOff>60958</xdr:rowOff>
    </xdr:from>
    <xdr:to>
      <xdr:col>3</xdr:col>
      <xdr:colOff>60207</xdr:colOff>
      <xdr:row>33</xdr:row>
      <xdr:rowOff>75258</xdr:rowOff>
    </xdr:to>
    <xdr:sp macro="" textlink="">
      <xdr:nvSpPr>
        <xdr:cNvPr id="16" name="TextBox 15"/>
        <xdr:cNvSpPr txBox="1"/>
      </xdr:nvSpPr>
      <xdr:spPr>
        <a:xfrm rot="16200000">
          <a:off x="-2474243" y="4464660"/>
          <a:ext cx="5461189" cy="341489"/>
        </a:xfrm>
        <a:prstGeom prst="rect">
          <a:avLst/>
        </a:prstGeom>
        <a:noFill/>
        <a:ln w="9525" cmpd="sng">
          <a:solidFill>
            <a:schemeClr val="bg1">
              <a:lumMod val="9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0">
              <a:latin typeface="Arial Narrow"/>
              <a:cs typeface="Arial Narrow"/>
            </a:rPr>
            <a:t>BENCHMARK  INTEREST RATES  AND  YIELD CURVE</a:t>
          </a:r>
        </a:p>
      </xdr:txBody>
    </xdr:sp>
    <xdr:clientData/>
  </xdr:twoCellAnchor>
  <xdr:twoCellAnchor>
    <xdr:from>
      <xdr:col>1</xdr:col>
      <xdr:colOff>78741</xdr:colOff>
      <xdr:row>37</xdr:row>
      <xdr:rowOff>111759</xdr:rowOff>
    </xdr:from>
    <xdr:to>
      <xdr:col>3</xdr:col>
      <xdr:colOff>53341</xdr:colOff>
      <xdr:row>70</xdr:row>
      <xdr:rowOff>188148</xdr:rowOff>
    </xdr:to>
    <xdr:sp macro="" textlink="">
      <xdr:nvSpPr>
        <xdr:cNvPr id="15" name="TextBox 14"/>
        <xdr:cNvSpPr txBox="1"/>
      </xdr:nvSpPr>
      <xdr:spPr>
        <a:xfrm rot="16200000">
          <a:off x="-2483931" y="10360283"/>
          <a:ext cx="5466833" cy="341489"/>
        </a:xfrm>
        <a:prstGeom prst="rect">
          <a:avLst/>
        </a:prstGeom>
        <a:noFill/>
        <a:ln w="9525" cmpd="sng">
          <a:solidFill>
            <a:schemeClr val="bg1">
              <a:lumMod val="9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0">
              <a:latin typeface="Arial Narrow"/>
              <a:cs typeface="Arial Narrow"/>
            </a:rPr>
            <a:t>ECONOMIC</a:t>
          </a:r>
          <a:r>
            <a:rPr lang="en-US" sz="1400" b="0" baseline="0">
              <a:latin typeface="Arial Narrow"/>
              <a:cs typeface="Arial Narrow"/>
            </a:rPr>
            <a:t>  UPDATE  AND  ANALYSIS</a:t>
          </a:r>
          <a:endParaRPr lang="en-US" sz="1400" b="0">
            <a:latin typeface="Arial Narrow"/>
            <a:cs typeface="Arial Narrow"/>
          </a:endParaRPr>
        </a:p>
      </xdr:txBody>
    </xdr:sp>
    <xdr:clientData/>
  </xdr:twoCellAnchor>
  <xdr:twoCellAnchor>
    <xdr:from>
      <xdr:col>1</xdr:col>
      <xdr:colOff>101599</xdr:colOff>
      <xdr:row>78</xdr:row>
      <xdr:rowOff>119380</xdr:rowOff>
    </xdr:from>
    <xdr:to>
      <xdr:col>15</xdr:col>
      <xdr:colOff>0</xdr:colOff>
      <xdr:row>80</xdr:row>
      <xdr:rowOff>60960</xdr:rowOff>
    </xdr:to>
    <xdr:sp macro="" textlink="">
      <xdr:nvSpPr>
        <xdr:cNvPr id="20" name="TextBox 19"/>
        <xdr:cNvSpPr txBox="1"/>
      </xdr:nvSpPr>
      <xdr:spPr>
        <a:xfrm>
          <a:off x="101599" y="15227676"/>
          <a:ext cx="6699957" cy="346099"/>
        </a:xfrm>
        <a:prstGeom prst="rect">
          <a:avLst/>
        </a:prstGeom>
        <a:noFill/>
        <a:ln w="9525" cmpd="sng">
          <a:solidFill>
            <a:schemeClr val="bg1">
              <a:lumMod val="9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0">
              <a:latin typeface="Arial Narrow"/>
              <a:cs typeface="Arial Narrow"/>
            </a:rPr>
            <a:t>AVERAGE CREDIT</a:t>
          </a:r>
          <a:r>
            <a:rPr lang="en-US" sz="1400" b="0" baseline="0">
              <a:latin typeface="Arial Narrow"/>
              <a:cs typeface="Arial Narrow"/>
            </a:rPr>
            <a:t> UNION RATES AND RATE SENSITIVITY</a:t>
          </a:r>
          <a:endParaRPr lang="en-US" sz="1400" b="0">
            <a:latin typeface="Arial Narrow"/>
            <a:cs typeface="Arial Narrow"/>
          </a:endParaRPr>
        </a:p>
      </xdr:txBody>
    </xdr:sp>
    <xdr:clientData/>
  </xdr:twoCellAnchor>
  <xdr:twoCellAnchor>
    <xdr:from>
      <xdr:col>16</xdr:col>
      <xdr:colOff>0</xdr:colOff>
      <xdr:row>1</xdr:row>
      <xdr:rowOff>152400</xdr:rowOff>
    </xdr:from>
    <xdr:to>
      <xdr:col>19</xdr:col>
      <xdr:colOff>489185</xdr:colOff>
      <xdr:row>1</xdr:row>
      <xdr:rowOff>850900</xdr:rowOff>
    </xdr:to>
    <xdr:sp macro="" textlink="">
      <xdr:nvSpPr>
        <xdr:cNvPr id="33" name="TextBox 32"/>
        <xdr:cNvSpPr txBox="1"/>
      </xdr:nvSpPr>
      <xdr:spPr>
        <a:xfrm>
          <a:off x="6905037" y="152400"/>
          <a:ext cx="2662296" cy="698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40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R</a:t>
          </a:r>
          <a:r>
            <a:rPr lang="en-US" sz="32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E</a:t>
          </a:r>
          <a:r>
            <a:rPr lang="en-US" sz="40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SOURCES</a:t>
          </a:r>
          <a:endParaRPr lang="en-US" sz="1800">
            <a:solidFill>
              <a:schemeClr val="tx1"/>
            </a:solidFill>
            <a:effectLst>
              <a:outerShdw blurRad="73025" dist="50800" dir="12720000" sx="103000" sy="103000" algn="tl" rotWithShape="0">
                <a:schemeClr val="bg2">
                  <a:lumMod val="75000"/>
                  <a:alpha val="43000"/>
                </a:schemeClr>
              </a:outerShdw>
            </a:effectLst>
            <a:latin typeface="Arial"/>
            <a:cs typeface="Arial"/>
          </a:endParaRPr>
        </a:p>
      </xdr:txBody>
    </xdr:sp>
    <xdr:clientData/>
  </xdr:twoCellAnchor>
  <xdr:twoCellAnchor>
    <xdr:from>
      <xdr:col>5</xdr:col>
      <xdr:colOff>739</xdr:colOff>
      <xdr:row>1</xdr:row>
      <xdr:rowOff>486927</xdr:rowOff>
    </xdr:from>
    <xdr:to>
      <xdr:col>8</xdr:col>
      <xdr:colOff>47023</xdr:colOff>
      <xdr:row>1</xdr:row>
      <xdr:rowOff>801887</xdr:rowOff>
    </xdr:to>
    <xdr:sp macro="" textlink="">
      <xdr:nvSpPr>
        <xdr:cNvPr id="35" name="TextBox 34"/>
        <xdr:cNvSpPr txBox="1"/>
      </xdr:nvSpPr>
      <xdr:spPr>
        <a:xfrm>
          <a:off x="1298961" y="486927"/>
          <a:ext cx="2379321" cy="314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1200" b="1" baseline="0">
              <a:solidFill>
                <a:schemeClr val="bg2">
                  <a:lumMod val="75000"/>
                </a:schemeClr>
              </a:solidFill>
              <a:latin typeface="Arial Narrow"/>
              <a:cs typeface="Arial Narrow"/>
            </a:rPr>
            <a:t>Trusted Insight, Effective Solutions</a:t>
          </a:r>
        </a:p>
        <a:p>
          <a:pPr algn="l"/>
          <a:endParaRPr lang="en-US" sz="1400" b="0" baseline="0">
            <a:solidFill>
              <a:schemeClr val="tx1">
                <a:lumMod val="75000"/>
                <a:lumOff val="25000"/>
              </a:schemeClr>
            </a:solidFill>
            <a:latin typeface="Garamond"/>
            <a:cs typeface="Garamond"/>
          </a:endParaRPr>
        </a:p>
      </xdr:txBody>
    </xdr:sp>
    <xdr:clientData/>
  </xdr:twoCellAnchor>
  <xdr:twoCellAnchor>
    <xdr:from>
      <xdr:col>16</xdr:col>
      <xdr:colOff>0</xdr:colOff>
      <xdr:row>74</xdr:row>
      <xdr:rowOff>152400</xdr:rowOff>
    </xdr:from>
    <xdr:to>
      <xdr:col>19</xdr:col>
      <xdr:colOff>404519</xdr:colOff>
      <xdr:row>74</xdr:row>
      <xdr:rowOff>850900</xdr:rowOff>
    </xdr:to>
    <xdr:sp macro="" textlink="">
      <xdr:nvSpPr>
        <xdr:cNvPr id="45" name="TextBox 44"/>
        <xdr:cNvSpPr txBox="1"/>
      </xdr:nvSpPr>
      <xdr:spPr>
        <a:xfrm>
          <a:off x="6905037" y="13670844"/>
          <a:ext cx="2577630" cy="698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40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R</a:t>
          </a:r>
          <a:r>
            <a:rPr lang="en-US" sz="32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E</a:t>
          </a:r>
          <a:r>
            <a:rPr lang="en-US" sz="40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SOURCES</a:t>
          </a:r>
        </a:p>
      </xdr:txBody>
    </xdr:sp>
    <xdr:clientData/>
  </xdr:twoCellAnchor>
  <xdr:twoCellAnchor>
    <xdr:from>
      <xdr:col>5</xdr:col>
      <xdr:colOff>92179</xdr:colOff>
      <xdr:row>74</xdr:row>
      <xdr:rowOff>489186</xdr:rowOff>
    </xdr:from>
    <xdr:to>
      <xdr:col>8</xdr:col>
      <xdr:colOff>138463</xdr:colOff>
      <xdr:row>74</xdr:row>
      <xdr:rowOff>753346</xdr:rowOff>
    </xdr:to>
    <xdr:sp macro="" textlink="">
      <xdr:nvSpPr>
        <xdr:cNvPr id="47" name="TextBox 46"/>
        <xdr:cNvSpPr txBox="1"/>
      </xdr:nvSpPr>
      <xdr:spPr>
        <a:xfrm>
          <a:off x="1390401" y="14007630"/>
          <a:ext cx="2379321" cy="2641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1200" b="1" baseline="0">
              <a:solidFill>
                <a:schemeClr val="bg2">
                  <a:lumMod val="75000"/>
                </a:schemeClr>
              </a:solidFill>
              <a:latin typeface="Arial Narrow"/>
              <a:cs typeface="Arial Narrow"/>
            </a:rPr>
            <a:t>Trusted Insight, Effective Solutions</a:t>
          </a:r>
        </a:p>
        <a:p>
          <a:pPr algn="l"/>
          <a:endParaRPr lang="en-US" sz="1400" b="0" baseline="0">
            <a:solidFill>
              <a:schemeClr val="tx1">
                <a:lumMod val="75000"/>
                <a:lumOff val="25000"/>
              </a:schemeClr>
            </a:solidFill>
            <a:latin typeface="Garamond"/>
            <a:cs typeface="Garamond"/>
          </a:endParaRPr>
        </a:p>
      </xdr:txBody>
    </xdr:sp>
    <xdr:clientData/>
  </xdr:twoCellAnchor>
  <xdr:twoCellAnchor>
    <xdr:from>
      <xdr:col>4</xdr:col>
      <xdr:colOff>111760</xdr:colOff>
      <xdr:row>74</xdr:row>
      <xdr:rowOff>164819</xdr:rowOff>
    </xdr:from>
    <xdr:to>
      <xdr:col>8</xdr:col>
      <xdr:colOff>91440</xdr:colOff>
      <xdr:row>74</xdr:row>
      <xdr:rowOff>550899</xdr:rowOff>
    </xdr:to>
    <xdr:sp macro="" textlink="">
      <xdr:nvSpPr>
        <xdr:cNvPr id="48" name="TextBox 47"/>
        <xdr:cNvSpPr txBox="1"/>
      </xdr:nvSpPr>
      <xdr:spPr>
        <a:xfrm>
          <a:off x="563316" y="13683263"/>
          <a:ext cx="3159383" cy="38608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2400" b="0">
              <a:solidFill>
                <a:schemeClr val="tx1">
                  <a:lumMod val="75000"/>
                  <a:lumOff val="25000"/>
                </a:schemeClr>
              </a:solidFill>
              <a:latin typeface="Garamond"/>
              <a:cs typeface="Garamond"/>
            </a:rPr>
            <a:t>M</a:t>
          </a:r>
          <a:r>
            <a:rPr lang="en-US" sz="2000" b="0">
              <a:solidFill>
                <a:schemeClr val="tx1">
                  <a:lumMod val="75000"/>
                  <a:lumOff val="25000"/>
                </a:schemeClr>
              </a:solidFill>
              <a:latin typeface="Garamond"/>
              <a:cs typeface="Garamond"/>
            </a:rPr>
            <a:t>ERIDIAN</a:t>
          </a:r>
          <a:r>
            <a:rPr lang="en-US" sz="2400" b="0" baseline="0">
              <a:solidFill>
                <a:schemeClr val="tx1">
                  <a:lumMod val="75000"/>
                  <a:lumOff val="25000"/>
                </a:schemeClr>
              </a:solidFill>
              <a:latin typeface="Garamond"/>
              <a:cs typeface="Garamond"/>
            </a:rPr>
            <a:t> </a:t>
          </a:r>
          <a:r>
            <a:rPr lang="en-US" sz="2400" b="0">
              <a:solidFill>
                <a:schemeClr val="tx1">
                  <a:lumMod val="75000"/>
                  <a:lumOff val="25000"/>
                </a:schemeClr>
              </a:solidFill>
              <a:latin typeface="Garamond"/>
              <a:cs typeface="Garamond"/>
            </a:rPr>
            <a:t>E</a:t>
          </a:r>
          <a:r>
            <a:rPr lang="en-US" sz="2000" b="0">
              <a:solidFill>
                <a:schemeClr val="tx1">
                  <a:lumMod val="75000"/>
                  <a:lumOff val="25000"/>
                </a:schemeClr>
              </a:solidFill>
              <a:latin typeface="Garamond"/>
              <a:cs typeface="Garamond"/>
            </a:rPr>
            <a:t>CONOMICS</a:t>
          </a:r>
        </a:p>
      </xdr:txBody>
    </xdr:sp>
    <xdr:clientData/>
  </xdr:twoCellAnchor>
  <xdr:twoCellAnchor>
    <xdr:from>
      <xdr:col>16</xdr:col>
      <xdr:colOff>0</xdr:colOff>
      <xdr:row>74</xdr:row>
      <xdr:rowOff>152400</xdr:rowOff>
    </xdr:from>
    <xdr:to>
      <xdr:col>19</xdr:col>
      <xdr:colOff>705556</xdr:colOff>
      <xdr:row>74</xdr:row>
      <xdr:rowOff>850900</xdr:rowOff>
    </xdr:to>
    <xdr:sp macro="" textlink="">
      <xdr:nvSpPr>
        <xdr:cNvPr id="49" name="TextBox 48"/>
        <xdr:cNvSpPr txBox="1"/>
      </xdr:nvSpPr>
      <xdr:spPr>
        <a:xfrm>
          <a:off x="6905037" y="13670844"/>
          <a:ext cx="2878667" cy="698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40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R</a:t>
          </a:r>
          <a:r>
            <a:rPr lang="en-US" sz="32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E</a:t>
          </a:r>
          <a:r>
            <a:rPr lang="en-US" sz="40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SOURCES</a:t>
          </a:r>
        </a:p>
      </xdr:txBody>
    </xdr:sp>
    <xdr:clientData/>
  </xdr:twoCellAnchor>
  <xdr:twoCellAnchor>
    <xdr:from>
      <xdr:col>15</xdr:col>
      <xdr:colOff>47037</xdr:colOff>
      <xdr:row>78</xdr:row>
      <xdr:rowOff>101600</xdr:rowOff>
    </xdr:from>
    <xdr:to>
      <xdr:col>21</xdr:col>
      <xdr:colOff>0</xdr:colOff>
      <xdr:row>80</xdr:row>
      <xdr:rowOff>43180</xdr:rowOff>
    </xdr:to>
    <xdr:sp macro="" textlink="">
      <xdr:nvSpPr>
        <xdr:cNvPr id="59" name="TextBox 58"/>
        <xdr:cNvSpPr txBox="1"/>
      </xdr:nvSpPr>
      <xdr:spPr>
        <a:xfrm>
          <a:off x="7311437" y="15920720"/>
          <a:ext cx="3813763" cy="347980"/>
        </a:xfrm>
        <a:prstGeom prst="rect">
          <a:avLst/>
        </a:prstGeom>
        <a:noFill/>
        <a:ln w="9525" cmpd="sng">
          <a:solidFill>
            <a:schemeClr val="bg1">
              <a:lumMod val="9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0" baseline="0">
              <a:latin typeface="Arial Narrow"/>
              <a:cs typeface="Arial Narrow"/>
            </a:rPr>
            <a:t>RELATIVE VALUE</a:t>
          </a:r>
          <a:endParaRPr lang="en-US" sz="1400" b="0">
            <a:latin typeface="Arial Narrow"/>
            <a:cs typeface="Arial Narrow"/>
          </a:endParaRPr>
        </a:p>
      </xdr:txBody>
    </xdr:sp>
    <xdr:clientData/>
  </xdr:twoCellAnchor>
  <xdr:twoCellAnchor>
    <xdr:from>
      <xdr:col>2</xdr:col>
      <xdr:colOff>1</xdr:colOff>
      <xdr:row>108</xdr:row>
      <xdr:rowOff>162560</xdr:rowOff>
    </xdr:from>
    <xdr:to>
      <xdr:col>13</xdr:col>
      <xdr:colOff>18814</xdr:colOff>
      <xdr:row>110</xdr:row>
      <xdr:rowOff>40640</xdr:rowOff>
    </xdr:to>
    <xdr:sp macro="" textlink="">
      <xdr:nvSpPr>
        <xdr:cNvPr id="34" name="TextBox 33"/>
        <xdr:cNvSpPr txBox="1"/>
      </xdr:nvSpPr>
      <xdr:spPr>
        <a:xfrm>
          <a:off x="406401" y="21010880"/>
          <a:ext cx="5952253" cy="447040"/>
        </a:xfrm>
        <a:prstGeom prst="rect">
          <a:avLst/>
        </a:prstGeom>
        <a:noFill/>
        <a:ln w="9525" cmpd="sng">
          <a:solidFill>
            <a:schemeClr val="bg1">
              <a:lumMod val="9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400" b="1">
              <a:latin typeface="Arial Narrow"/>
              <a:cs typeface="Arial Narrow"/>
            </a:rPr>
            <a:t>STRATEGICALLY FOR CREDIT UNIONS</a:t>
          </a:r>
        </a:p>
      </xdr:txBody>
    </xdr:sp>
    <xdr:clientData/>
  </xdr:twoCellAnchor>
  <xdr:twoCellAnchor>
    <xdr:from>
      <xdr:col>19</xdr:col>
      <xdr:colOff>263434</xdr:colOff>
      <xdr:row>147</xdr:row>
      <xdr:rowOff>188144</xdr:rowOff>
    </xdr:from>
    <xdr:to>
      <xdr:col>20</xdr:col>
      <xdr:colOff>28248</xdr:colOff>
      <xdr:row>147</xdr:row>
      <xdr:rowOff>592662</xdr:rowOff>
    </xdr:to>
    <xdr:sp macro="" textlink="">
      <xdr:nvSpPr>
        <xdr:cNvPr id="31" name="TextBox 30"/>
        <xdr:cNvSpPr txBox="1"/>
      </xdr:nvSpPr>
      <xdr:spPr>
        <a:xfrm>
          <a:off x="9341582" y="13772440"/>
          <a:ext cx="489185" cy="404518"/>
        </a:xfrm>
        <a:prstGeom prst="rect">
          <a:avLst/>
        </a:prstGeom>
        <a:solidFill>
          <a:schemeClr val="lt1"/>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0">
              <a:solidFill>
                <a:schemeClr val="accent1"/>
              </a:solidFill>
            </a:rPr>
            <a:t>™</a:t>
          </a:r>
        </a:p>
      </xdr:txBody>
    </xdr:sp>
    <xdr:clientData/>
  </xdr:twoCellAnchor>
  <xdr:twoCellAnchor>
    <xdr:from>
      <xdr:col>16</xdr:col>
      <xdr:colOff>0</xdr:colOff>
      <xdr:row>147</xdr:row>
      <xdr:rowOff>152400</xdr:rowOff>
    </xdr:from>
    <xdr:to>
      <xdr:col>19</xdr:col>
      <xdr:colOff>404519</xdr:colOff>
      <xdr:row>147</xdr:row>
      <xdr:rowOff>850900</xdr:rowOff>
    </xdr:to>
    <xdr:sp macro="" textlink="">
      <xdr:nvSpPr>
        <xdr:cNvPr id="32" name="TextBox 31"/>
        <xdr:cNvSpPr txBox="1"/>
      </xdr:nvSpPr>
      <xdr:spPr>
        <a:xfrm>
          <a:off x="6905037" y="13736696"/>
          <a:ext cx="2577630" cy="698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40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R</a:t>
          </a:r>
          <a:r>
            <a:rPr lang="en-US" sz="32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E</a:t>
          </a:r>
          <a:r>
            <a:rPr lang="en-US" sz="40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SOURCES</a:t>
          </a:r>
        </a:p>
      </xdr:txBody>
    </xdr:sp>
    <xdr:clientData/>
  </xdr:twoCellAnchor>
  <xdr:twoCellAnchor>
    <xdr:from>
      <xdr:col>5</xdr:col>
      <xdr:colOff>92179</xdr:colOff>
      <xdr:row>147</xdr:row>
      <xdr:rowOff>489186</xdr:rowOff>
    </xdr:from>
    <xdr:to>
      <xdr:col>8</xdr:col>
      <xdr:colOff>138463</xdr:colOff>
      <xdr:row>147</xdr:row>
      <xdr:rowOff>753346</xdr:rowOff>
    </xdr:to>
    <xdr:sp macro="" textlink="">
      <xdr:nvSpPr>
        <xdr:cNvPr id="36" name="TextBox 35"/>
        <xdr:cNvSpPr txBox="1"/>
      </xdr:nvSpPr>
      <xdr:spPr>
        <a:xfrm>
          <a:off x="1390401" y="14073482"/>
          <a:ext cx="2379321" cy="2641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1200" b="1" baseline="0">
              <a:solidFill>
                <a:schemeClr val="bg2">
                  <a:lumMod val="75000"/>
                </a:schemeClr>
              </a:solidFill>
              <a:latin typeface="Arial Narrow"/>
              <a:cs typeface="Arial Narrow"/>
            </a:rPr>
            <a:t>Trusted Insight, Effective Solutions</a:t>
          </a:r>
        </a:p>
        <a:p>
          <a:pPr algn="l"/>
          <a:endParaRPr lang="en-US" sz="1400" b="0" baseline="0">
            <a:solidFill>
              <a:schemeClr val="tx1">
                <a:lumMod val="75000"/>
                <a:lumOff val="25000"/>
              </a:schemeClr>
            </a:solidFill>
            <a:latin typeface="Garamond"/>
            <a:cs typeface="Garamond"/>
          </a:endParaRPr>
        </a:p>
      </xdr:txBody>
    </xdr:sp>
    <xdr:clientData/>
  </xdr:twoCellAnchor>
  <xdr:twoCellAnchor>
    <xdr:from>
      <xdr:col>4</xdr:col>
      <xdr:colOff>111760</xdr:colOff>
      <xdr:row>147</xdr:row>
      <xdr:rowOff>164819</xdr:rowOff>
    </xdr:from>
    <xdr:to>
      <xdr:col>8</xdr:col>
      <xdr:colOff>91440</xdr:colOff>
      <xdr:row>147</xdr:row>
      <xdr:rowOff>550899</xdr:rowOff>
    </xdr:to>
    <xdr:sp macro="" textlink="">
      <xdr:nvSpPr>
        <xdr:cNvPr id="37" name="TextBox 36"/>
        <xdr:cNvSpPr txBox="1"/>
      </xdr:nvSpPr>
      <xdr:spPr>
        <a:xfrm>
          <a:off x="563316" y="13749115"/>
          <a:ext cx="3159383" cy="38608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2400" b="0">
              <a:solidFill>
                <a:schemeClr val="tx1">
                  <a:lumMod val="75000"/>
                  <a:lumOff val="25000"/>
                </a:schemeClr>
              </a:solidFill>
              <a:latin typeface="Garamond"/>
              <a:cs typeface="Garamond"/>
            </a:rPr>
            <a:t>M</a:t>
          </a:r>
          <a:r>
            <a:rPr lang="en-US" sz="2000" b="0">
              <a:solidFill>
                <a:schemeClr val="tx1">
                  <a:lumMod val="75000"/>
                  <a:lumOff val="25000"/>
                </a:schemeClr>
              </a:solidFill>
              <a:latin typeface="Garamond"/>
              <a:cs typeface="Garamond"/>
            </a:rPr>
            <a:t>ERIDIAN</a:t>
          </a:r>
          <a:r>
            <a:rPr lang="en-US" sz="2400" b="0" baseline="0">
              <a:solidFill>
                <a:schemeClr val="tx1">
                  <a:lumMod val="75000"/>
                  <a:lumOff val="25000"/>
                </a:schemeClr>
              </a:solidFill>
              <a:latin typeface="Garamond"/>
              <a:cs typeface="Garamond"/>
            </a:rPr>
            <a:t> </a:t>
          </a:r>
          <a:r>
            <a:rPr lang="en-US" sz="2400" b="0">
              <a:solidFill>
                <a:schemeClr val="tx1">
                  <a:lumMod val="75000"/>
                  <a:lumOff val="25000"/>
                </a:schemeClr>
              </a:solidFill>
              <a:latin typeface="Garamond"/>
              <a:cs typeface="Garamond"/>
            </a:rPr>
            <a:t>E</a:t>
          </a:r>
          <a:r>
            <a:rPr lang="en-US" sz="2000" b="0">
              <a:solidFill>
                <a:schemeClr val="tx1">
                  <a:lumMod val="75000"/>
                  <a:lumOff val="25000"/>
                </a:schemeClr>
              </a:solidFill>
              <a:latin typeface="Garamond"/>
              <a:cs typeface="Garamond"/>
            </a:rPr>
            <a:t>CONOMICS</a:t>
          </a:r>
        </a:p>
      </xdr:txBody>
    </xdr:sp>
    <xdr:clientData/>
  </xdr:twoCellAnchor>
  <xdr:twoCellAnchor>
    <xdr:from>
      <xdr:col>16</xdr:col>
      <xdr:colOff>0</xdr:colOff>
      <xdr:row>147</xdr:row>
      <xdr:rowOff>152400</xdr:rowOff>
    </xdr:from>
    <xdr:to>
      <xdr:col>19</xdr:col>
      <xdr:colOff>705556</xdr:colOff>
      <xdr:row>147</xdr:row>
      <xdr:rowOff>850900</xdr:rowOff>
    </xdr:to>
    <xdr:sp macro="" textlink="">
      <xdr:nvSpPr>
        <xdr:cNvPr id="38" name="TextBox 37"/>
        <xdr:cNvSpPr txBox="1"/>
      </xdr:nvSpPr>
      <xdr:spPr>
        <a:xfrm>
          <a:off x="6905037" y="13736696"/>
          <a:ext cx="2878667" cy="698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40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R</a:t>
          </a:r>
          <a:r>
            <a:rPr lang="en-US" sz="32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E</a:t>
          </a:r>
          <a:r>
            <a:rPr lang="en-US" sz="40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SOURCES</a:t>
          </a:r>
        </a:p>
      </xdr:txBody>
    </xdr:sp>
    <xdr:clientData/>
  </xdr:twoCellAnchor>
  <xdr:twoCellAnchor>
    <xdr:from>
      <xdr:col>19</xdr:col>
      <xdr:colOff>263434</xdr:colOff>
      <xdr:row>288</xdr:row>
      <xdr:rowOff>188144</xdr:rowOff>
    </xdr:from>
    <xdr:to>
      <xdr:col>20</xdr:col>
      <xdr:colOff>28248</xdr:colOff>
      <xdr:row>288</xdr:row>
      <xdr:rowOff>592662</xdr:rowOff>
    </xdr:to>
    <xdr:sp macro="" textlink="">
      <xdr:nvSpPr>
        <xdr:cNvPr id="39" name="TextBox 38"/>
        <xdr:cNvSpPr txBox="1"/>
      </xdr:nvSpPr>
      <xdr:spPr>
        <a:xfrm>
          <a:off x="9630954" y="27650624"/>
          <a:ext cx="486174" cy="404518"/>
        </a:xfrm>
        <a:prstGeom prst="rect">
          <a:avLst/>
        </a:prstGeom>
        <a:solidFill>
          <a:schemeClr val="lt1"/>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0">
              <a:solidFill>
                <a:schemeClr val="accent1"/>
              </a:solidFill>
            </a:rPr>
            <a:t>™</a:t>
          </a:r>
        </a:p>
      </xdr:txBody>
    </xdr:sp>
    <xdr:clientData/>
  </xdr:twoCellAnchor>
  <xdr:twoCellAnchor>
    <xdr:from>
      <xdr:col>16</xdr:col>
      <xdr:colOff>0</xdr:colOff>
      <xdr:row>288</xdr:row>
      <xdr:rowOff>152400</xdr:rowOff>
    </xdr:from>
    <xdr:to>
      <xdr:col>19</xdr:col>
      <xdr:colOff>404519</xdr:colOff>
      <xdr:row>288</xdr:row>
      <xdr:rowOff>850900</xdr:rowOff>
    </xdr:to>
    <xdr:sp macro="" textlink="">
      <xdr:nvSpPr>
        <xdr:cNvPr id="40" name="TextBox 39"/>
        <xdr:cNvSpPr txBox="1"/>
      </xdr:nvSpPr>
      <xdr:spPr>
        <a:xfrm>
          <a:off x="7203440" y="27614880"/>
          <a:ext cx="2568599" cy="698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40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R</a:t>
          </a:r>
          <a:r>
            <a:rPr lang="en-US" sz="32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E</a:t>
          </a:r>
          <a:r>
            <a:rPr lang="en-US" sz="40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SOURCES</a:t>
          </a:r>
        </a:p>
      </xdr:txBody>
    </xdr:sp>
    <xdr:clientData/>
  </xdr:twoCellAnchor>
  <xdr:twoCellAnchor>
    <xdr:from>
      <xdr:col>5</xdr:col>
      <xdr:colOff>92179</xdr:colOff>
      <xdr:row>288</xdr:row>
      <xdr:rowOff>489186</xdr:rowOff>
    </xdr:from>
    <xdr:to>
      <xdr:col>8</xdr:col>
      <xdr:colOff>138463</xdr:colOff>
      <xdr:row>288</xdr:row>
      <xdr:rowOff>753346</xdr:rowOff>
    </xdr:to>
    <xdr:sp macro="" textlink="">
      <xdr:nvSpPr>
        <xdr:cNvPr id="43" name="TextBox 42"/>
        <xdr:cNvSpPr txBox="1"/>
      </xdr:nvSpPr>
      <xdr:spPr>
        <a:xfrm>
          <a:off x="1697459" y="27951666"/>
          <a:ext cx="2383084" cy="2641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1200" b="1" baseline="0">
              <a:solidFill>
                <a:schemeClr val="bg2">
                  <a:lumMod val="75000"/>
                </a:schemeClr>
              </a:solidFill>
              <a:latin typeface="Arial Narrow"/>
              <a:cs typeface="Arial Narrow"/>
            </a:rPr>
            <a:t>Trusted Insight, Effective Solutions</a:t>
          </a:r>
        </a:p>
        <a:p>
          <a:pPr algn="l"/>
          <a:endParaRPr lang="en-US" sz="1400" b="0" baseline="0">
            <a:solidFill>
              <a:schemeClr val="tx1">
                <a:lumMod val="75000"/>
                <a:lumOff val="25000"/>
              </a:schemeClr>
            </a:solidFill>
            <a:latin typeface="Garamond"/>
            <a:cs typeface="Garamond"/>
          </a:endParaRPr>
        </a:p>
      </xdr:txBody>
    </xdr:sp>
    <xdr:clientData/>
  </xdr:twoCellAnchor>
  <xdr:twoCellAnchor>
    <xdr:from>
      <xdr:col>4</xdr:col>
      <xdr:colOff>111760</xdr:colOff>
      <xdr:row>288</xdr:row>
      <xdr:rowOff>164819</xdr:rowOff>
    </xdr:from>
    <xdr:to>
      <xdr:col>8</xdr:col>
      <xdr:colOff>91440</xdr:colOff>
      <xdr:row>288</xdr:row>
      <xdr:rowOff>550899</xdr:rowOff>
    </xdr:to>
    <xdr:sp macro="" textlink="">
      <xdr:nvSpPr>
        <xdr:cNvPr id="44" name="TextBox 43"/>
        <xdr:cNvSpPr txBox="1"/>
      </xdr:nvSpPr>
      <xdr:spPr>
        <a:xfrm>
          <a:off x="863600" y="27627299"/>
          <a:ext cx="3169920" cy="38608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2400" b="0">
              <a:solidFill>
                <a:schemeClr val="tx1">
                  <a:lumMod val="75000"/>
                  <a:lumOff val="25000"/>
                </a:schemeClr>
              </a:solidFill>
              <a:latin typeface="Garamond"/>
              <a:cs typeface="Garamond"/>
            </a:rPr>
            <a:t>M</a:t>
          </a:r>
          <a:r>
            <a:rPr lang="en-US" sz="2000" b="0">
              <a:solidFill>
                <a:schemeClr val="tx1">
                  <a:lumMod val="75000"/>
                  <a:lumOff val="25000"/>
                </a:schemeClr>
              </a:solidFill>
              <a:latin typeface="Garamond"/>
              <a:cs typeface="Garamond"/>
            </a:rPr>
            <a:t>ERIDIAN</a:t>
          </a:r>
          <a:r>
            <a:rPr lang="en-US" sz="2400" b="0" baseline="0">
              <a:solidFill>
                <a:schemeClr val="tx1">
                  <a:lumMod val="75000"/>
                  <a:lumOff val="25000"/>
                </a:schemeClr>
              </a:solidFill>
              <a:latin typeface="Garamond"/>
              <a:cs typeface="Garamond"/>
            </a:rPr>
            <a:t> </a:t>
          </a:r>
          <a:r>
            <a:rPr lang="en-US" sz="2400" b="0">
              <a:solidFill>
                <a:schemeClr val="tx1">
                  <a:lumMod val="75000"/>
                  <a:lumOff val="25000"/>
                </a:schemeClr>
              </a:solidFill>
              <a:latin typeface="Garamond"/>
              <a:cs typeface="Garamond"/>
            </a:rPr>
            <a:t>E</a:t>
          </a:r>
          <a:r>
            <a:rPr lang="en-US" sz="2000" b="0">
              <a:solidFill>
                <a:schemeClr val="tx1">
                  <a:lumMod val="75000"/>
                  <a:lumOff val="25000"/>
                </a:schemeClr>
              </a:solidFill>
              <a:latin typeface="Garamond"/>
              <a:cs typeface="Garamond"/>
            </a:rPr>
            <a:t>CONOMICS</a:t>
          </a:r>
        </a:p>
      </xdr:txBody>
    </xdr:sp>
    <xdr:clientData/>
  </xdr:twoCellAnchor>
  <xdr:twoCellAnchor>
    <xdr:from>
      <xdr:col>16</xdr:col>
      <xdr:colOff>0</xdr:colOff>
      <xdr:row>288</xdr:row>
      <xdr:rowOff>152400</xdr:rowOff>
    </xdr:from>
    <xdr:to>
      <xdr:col>19</xdr:col>
      <xdr:colOff>705556</xdr:colOff>
      <xdr:row>288</xdr:row>
      <xdr:rowOff>850900</xdr:rowOff>
    </xdr:to>
    <xdr:sp macro="" textlink="">
      <xdr:nvSpPr>
        <xdr:cNvPr id="46" name="TextBox 45"/>
        <xdr:cNvSpPr txBox="1"/>
      </xdr:nvSpPr>
      <xdr:spPr>
        <a:xfrm>
          <a:off x="7203440" y="27614880"/>
          <a:ext cx="2869636" cy="698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40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R</a:t>
          </a:r>
          <a:r>
            <a:rPr lang="en-US" sz="32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E</a:t>
          </a:r>
          <a:r>
            <a:rPr lang="en-US" sz="40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SOURCES</a:t>
          </a:r>
        </a:p>
      </xdr:txBody>
    </xdr:sp>
    <xdr:clientData/>
  </xdr:twoCellAnchor>
  <xdr:twoCellAnchor>
    <xdr:from>
      <xdr:col>19</xdr:col>
      <xdr:colOff>263434</xdr:colOff>
      <xdr:row>354</xdr:row>
      <xdr:rowOff>188144</xdr:rowOff>
    </xdr:from>
    <xdr:to>
      <xdr:col>20</xdr:col>
      <xdr:colOff>28248</xdr:colOff>
      <xdr:row>354</xdr:row>
      <xdr:rowOff>592662</xdr:rowOff>
    </xdr:to>
    <xdr:sp macro="" textlink="">
      <xdr:nvSpPr>
        <xdr:cNvPr id="41" name="TextBox 40"/>
        <xdr:cNvSpPr txBox="1"/>
      </xdr:nvSpPr>
      <xdr:spPr>
        <a:xfrm>
          <a:off x="9895114" y="41061824"/>
          <a:ext cx="486174" cy="404518"/>
        </a:xfrm>
        <a:prstGeom prst="rect">
          <a:avLst/>
        </a:prstGeom>
        <a:solidFill>
          <a:schemeClr val="lt1"/>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0">
              <a:solidFill>
                <a:schemeClr val="accent1"/>
              </a:solidFill>
            </a:rPr>
            <a:t>™</a:t>
          </a:r>
        </a:p>
      </xdr:txBody>
    </xdr:sp>
    <xdr:clientData/>
  </xdr:twoCellAnchor>
  <xdr:twoCellAnchor>
    <xdr:from>
      <xdr:col>16</xdr:col>
      <xdr:colOff>0</xdr:colOff>
      <xdr:row>354</xdr:row>
      <xdr:rowOff>152400</xdr:rowOff>
    </xdr:from>
    <xdr:to>
      <xdr:col>19</xdr:col>
      <xdr:colOff>404519</xdr:colOff>
      <xdr:row>354</xdr:row>
      <xdr:rowOff>850900</xdr:rowOff>
    </xdr:to>
    <xdr:sp macro="" textlink="">
      <xdr:nvSpPr>
        <xdr:cNvPr id="51" name="TextBox 50"/>
        <xdr:cNvSpPr txBox="1"/>
      </xdr:nvSpPr>
      <xdr:spPr>
        <a:xfrm>
          <a:off x="7315200" y="41026080"/>
          <a:ext cx="2720999" cy="698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40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R</a:t>
          </a:r>
          <a:r>
            <a:rPr lang="en-US" sz="32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E</a:t>
          </a:r>
          <a:r>
            <a:rPr lang="en-US" sz="40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SOURCES</a:t>
          </a:r>
        </a:p>
      </xdr:txBody>
    </xdr:sp>
    <xdr:clientData/>
  </xdr:twoCellAnchor>
  <xdr:twoCellAnchor>
    <xdr:from>
      <xdr:col>5</xdr:col>
      <xdr:colOff>92179</xdr:colOff>
      <xdr:row>354</xdr:row>
      <xdr:rowOff>489186</xdr:rowOff>
    </xdr:from>
    <xdr:to>
      <xdr:col>8</xdr:col>
      <xdr:colOff>138463</xdr:colOff>
      <xdr:row>354</xdr:row>
      <xdr:rowOff>753346</xdr:rowOff>
    </xdr:to>
    <xdr:sp macro="" textlink="">
      <xdr:nvSpPr>
        <xdr:cNvPr id="52" name="TextBox 51"/>
        <xdr:cNvSpPr txBox="1"/>
      </xdr:nvSpPr>
      <xdr:spPr>
        <a:xfrm>
          <a:off x="1809219" y="41362866"/>
          <a:ext cx="2383084" cy="2641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1200" b="1" baseline="0">
              <a:solidFill>
                <a:schemeClr val="bg2">
                  <a:lumMod val="75000"/>
                </a:schemeClr>
              </a:solidFill>
              <a:latin typeface="Arial Narrow"/>
              <a:cs typeface="Arial Narrow"/>
            </a:rPr>
            <a:t>Trusted Insight, Effective Solutions</a:t>
          </a:r>
        </a:p>
        <a:p>
          <a:pPr algn="l"/>
          <a:endParaRPr lang="en-US" sz="1400" b="0" baseline="0">
            <a:solidFill>
              <a:schemeClr val="tx1">
                <a:lumMod val="75000"/>
                <a:lumOff val="25000"/>
              </a:schemeClr>
            </a:solidFill>
            <a:latin typeface="Garamond"/>
            <a:cs typeface="Garamond"/>
          </a:endParaRPr>
        </a:p>
      </xdr:txBody>
    </xdr:sp>
    <xdr:clientData/>
  </xdr:twoCellAnchor>
  <xdr:twoCellAnchor>
    <xdr:from>
      <xdr:col>4</xdr:col>
      <xdr:colOff>111760</xdr:colOff>
      <xdr:row>354</xdr:row>
      <xdr:rowOff>164819</xdr:rowOff>
    </xdr:from>
    <xdr:to>
      <xdr:col>8</xdr:col>
      <xdr:colOff>91440</xdr:colOff>
      <xdr:row>354</xdr:row>
      <xdr:rowOff>550899</xdr:rowOff>
    </xdr:to>
    <xdr:sp macro="" textlink="">
      <xdr:nvSpPr>
        <xdr:cNvPr id="53" name="TextBox 52"/>
        <xdr:cNvSpPr txBox="1"/>
      </xdr:nvSpPr>
      <xdr:spPr>
        <a:xfrm>
          <a:off x="975360" y="41038499"/>
          <a:ext cx="3169920" cy="38608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2400" b="0">
              <a:solidFill>
                <a:schemeClr val="tx1">
                  <a:lumMod val="75000"/>
                  <a:lumOff val="25000"/>
                </a:schemeClr>
              </a:solidFill>
              <a:latin typeface="Garamond"/>
              <a:cs typeface="Garamond"/>
            </a:rPr>
            <a:t>M</a:t>
          </a:r>
          <a:r>
            <a:rPr lang="en-US" sz="2000" b="0">
              <a:solidFill>
                <a:schemeClr val="tx1">
                  <a:lumMod val="75000"/>
                  <a:lumOff val="25000"/>
                </a:schemeClr>
              </a:solidFill>
              <a:latin typeface="Garamond"/>
              <a:cs typeface="Garamond"/>
            </a:rPr>
            <a:t>ERIDIAN</a:t>
          </a:r>
          <a:r>
            <a:rPr lang="en-US" sz="2400" b="0" baseline="0">
              <a:solidFill>
                <a:schemeClr val="tx1">
                  <a:lumMod val="75000"/>
                  <a:lumOff val="25000"/>
                </a:schemeClr>
              </a:solidFill>
              <a:latin typeface="Garamond"/>
              <a:cs typeface="Garamond"/>
            </a:rPr>
            <a:t> </a:t>
          </a:r>
          <a:r>
            <a:rPr lang="en-US" sz="2400" b="0">
              <a:solidFill>
                <a:schemeClr val="tx1">
                  <a:lumMod val="75000"/>
                  <a:lumOff val="25000"/>
                </a:schemeClr>
              </a:solidFill>
              <a:latin typeface="Garamond"/>
              <a:cs typeface="Garamond"/>
            </a:rPr>
            <a:t>E</a:t>
          </a:r>
          <a:r>
            <a:rPr lang="en-US" sz="2000" b="0">
              <a:solidFill>
                <a:schemeClr val="tx1">
                  <a:lumMod val="75000"/>
                  <a:lumOff val="25000"/>
                </a:schemeClr>
              </a:solidFill>
              <a:latin typeface="Garamond"/>
              <a:cs typeface="Garamond"/>
            </a:rPr>
            <a:t>CONOMICS</a:t>
          </a:r>
        </a:p>
      </xdr:txBody>
    </xdr:sp>
    <xdr:clientData/>
  </xdr:twoCellAnchor>
  <xdr:twoCellAnchor>
    <xdr:from>
      <xdr:col>16</xdr:col>
      <xdr:colOff>0</xdr:colOff>
      <xdr:row>354</xdr:row>
      <xdr:rowOff>152400</xdr:rowOff>
    </xdr:from>
    <xdr:to>
      <xdr:col>19</xdr:col>
      <xdr:colOff>705556</xdr:colOff>
      <xdr:row>354</xdr:row>
      <xdr:rowOff>850900</xdr:rowOff>
    </xdr:to>
    <xdr:sp macro="" textlink="">
      <xdr:nvSpPr>
        <xdr:cNvPr id="54" name="TextBox 53"/>
        <xdr:cNvSpPr txBox="1"/>
      </xdr:nvSpPr>
      <xdr:spPr>
        <a:xfrm>
          <a:off x="7315200" y="41026080"/>
          <a:ext cx="3022036" cy="698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40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R</a:t>
          </a:r>
          <a:r>
            <a:rPr lang="en-US" sz="32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E</a:t>
          </a:r>
          <a:r>
            <a:rPr lang="en-US" sz="40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SOURCES</a:t>
          </a:r>
        </a:p>
      </xdr:txBody>
    </xdr:sp>
    <xdr:clientData/>
  </xdr:twoCellAnchor>
  <xdr:twoCellAnchor>
    <xdr:from>
      <xdr:col>19</xdr:col>
      <xdr:colOff>263434</xdr:colOff>
      <xdr:row>218</xdr:row>
      <xdr:rowOff>188144</xdr:rowOff>
    </xdr:from>
    <xdr:to>
      <xdr:col>20</xdr:col>
      <xdr:colOff>28248</xdr:colOff>
      <xdr:row>218</xdr:row>
      <xdr:rowOff>592662</xdr:rowOff>
    </xdr:to>
    <xdr:sp macro="" textlink="">
      <xdr:nvSpPr>
        <xdr:cNvPr id="50" name="TextBox 49"/>
        <xdr:cNvSpPr txBox="1"/>
      </xdr:nvSpPr>
      <xdr:spPr>
        <a:xfrm>
          <a:off x="9945914" y="14483264"/>
          <a:ext cx="486174" cy="404518"/>
        </a:xfrm>
        <a:prstGeom prst="rect">
          <a:avLst/>
        </a:prstGeom>
        <a:solidFill>
          <a:schemeClr val="lt1"/>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0">
              <a:solidFill>
                <a:schemeClr val="accent1"/>
              </a:solidFill>
            </a:rPr>
            <a:t>™</a:t>
          </a:r>
        </a:p>
      </xdr:txBody>
    </xdr:sp>
    <xdr:clientData/>
  </xdr:twoCellAnchor>
  <xdr:twoCellAnchor>
    <xdr:from>
      <xdr:col>16</xdr:col>
      <xdr:colOff>0</xdr:colOff>
      <xdr:row>218</xdr:row>
      <xdr:rowOff>152400</xdr:rowOff>
    </xdr:from>
    <xdr:to>
      <xdr:col>19</xdr:col>
      <xdr:colOff>404519</xdr:colOff>
      <xdr:row>218</xdr:row>
      <xdr:rowOff>850900</xdr:rowOff>
    </xdr:to>
    <xdr:sp macro="" textlink="">
      <xdr:nvSpPr>
        <xdr:cNvPr id="55" name="TextBox 54"/>
        <xdr:cNvSpPr txBox="1"/>
      </xdr:nvSpPr>
      <xdr:spPr>
        <a:xfrm>
          <a:off x="7366000" y="14447520"/>
          <a:ext cx="2720999" cy="698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40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R</a:t>
          </a:r>
          <a:r>
            <a:rPr lang="en-US" sz="32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E</a:t>
          </a:r>
          <a:r>
            <a:rPr lang="en-US" sz="40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SOURCES</a:t>
          </a:r>
        </a:p>
      </xdr:txBody>
    </xdr:sp>
    <xdr:clientData/>
  </xdr:twoCellAnchor>
  <xdr:twoCellAnchor>
    <xdr:from>
      <xdr:col>5</xdr:col>
      <xdr:colOff>92179</xdr:colOff>
      <xdr:row>218</xdr:row>
      <xdr:rowOff>489186</xdr:rowOff>
    </xdr:from>
    <xdr:to>
      <xdr:col>8</xdr:col>
      <xdr:colOff>138463</xdr:colOff>
      <xdr:row>218</xdr:row>
      <xdr:rowOff>753346</xdr:rowOff>
    </xdr:to>
    <xdr:sp macro="" textlink="">
      <xdr:nvSpPr>
        <xdr:cNvPr id="56" name="TextBox 55"/>
        <xdr:cNvSpPr txBox="1"/>
      </xdr:nvSpPr>
      <xdr:spPr>
        <a:xfrm>
          <a:off x="1809219" y="14784306"/>
          <a:ext cx="2383084" cy="2641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1200" b="1" baseline="0">
              <a:solidFill>
                <a:schemeClr val="bg2">
                  <a:lumMod val="75000"/>
                </a:schemeClr>
              </a:solidFill>
              <a:latin typeface="Arial Narrow"/>
              <a:cs typeface="Arial Narrow"/>
            </a:rPr>
            <a:t>Trusted Insight, Effective Solutions</a:t>
          </a:r>
        </a:p>
        <a:p>
          <a:pPr algn="l"/>
          <a:endParaRPr lang="en-US" sz="1400" b="0" baseline="0">
            <a:solidFill>
              <a:schemeClr val="tx1">
                <a:lumMod val="75000"/>
                <a:lumOff val="25000"/>
              </a:schemeClr>
            </a:solidFill>
            <a:latin typeface="Garamond"/>
            <a:cs typeface="Garamond"/>
          </a:endParaRPr>
        </a:p>
      </xdr:txBody>
    </xdr:sp>
    <xdr:clientData/>
  </xdr:twoCellAnchor>
  <xdr:twoCellAnchor>
    <xdr:from>
      <xdr:col>4</xdr:col>
      <xdr:colOff>111760</xdr:colOff>
      <xdr:row>218</xdr:row>
      <xdr:rowOff>164819</xdr:rowOff>
    </xdr:from>
    <xdr:to>
      <xdr:col>8</xdr:col>
      <xdr:colOff>91440</xdr:colOff>
      <xdr:row>218</xdr:row>
      <xdr:rowOff>550899</xdr:rowOff>
    </xdr:to>
    <xdr:sp macro="" textlink="">
      <xdr:nvSpPr>
        <xdr:cNvPr id="57" name="TextBox 56"/>
        <xdr:cNvSpPr txBox="1"/>
      </xdr:nvSpPr>
      <xdr:spPr>
        <a:xfrm>
          <a:off x="975360" y="14459939"/>
          <a:ext cx="3169920" cy="38608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2400" b="0">
              <a:solidFill>
                <a:schemeClr val="tx1">
                  <a:lumMod val="75000"/>
                  <a:lumOff val="25000"/>
                </a:schemeClr>
              </a:solidFill>
              <a:latin typeface="Garamond"/>
              <a:cs typeface="Garamond"/>
            </a:rPr>
            <a:t>M</a:t>
          </a:r>
          <a:r>
            <a:rPr lang="en-US" sz="2000" b="0">
              <a:solidFill>
                <a:schemeClr val="tx1">
                  <a:lumMod val="75000"/>
                  <a:lumOff val="25000"/>
                </a:schemeClr>
              </a:solidFill>
              <a:latin typeface="Garamond"/>
              <a:cs typeface="Garamond"/>
            </a:rPr>
            <a:t>ERIDIAN</a:t>
          </a:r>
          <a:r>
            <a:rPr lang="en-US" sz="2400" b="0" baseline="0">
              <a:solidFill>
                <a:schemeClr val="tx1">
                  <a:lumMod val="75000"/>
                  <a:lumOff val="25000"/>
                </a:schemeClr>
              </a:solidFill>
              <a:latin typeface="Garamond"/>
              <a:cs typeface="Garamond"/>
            </a:rPr>
            <a:t> </a:t>
          </a:r>
          <a:r>
            <a:rPr lang="en-US" sz="2400" b="0">
              <a:solidFill>
                <a:schemeClr val="tx1">
                  <a:lumMod val="75000"/>
                  <a:lumOff val="25000"/>
                </a:schemeClr>
              </a:solidFill>
              <a:latin typeface="Garamond"/>
              <a:cs typeface="Garamond"/>
            </a:rPr>
            <a:t>E</a:t>
          </a:r>
          <a:r>
            <a:rPr lang="en-US" sz="2000" b="0">
              <a:solidFill>
                <a:schemeClr val="tx1">
                  <a:lumMod val="75000"/>
                  <a:lumOff val="25000"/>
                </a:schemeClr>
              </a:solidFill>
              <a:latin typeface="Garamond"/>
              <a:cs typeface="Garamond"/>
            </a:rPr>
            <a:t>CONOMICS</a:t>
          </a:r>
        </a:p>
      </xdr:txBody>
    </xdr:sp>
    <xdr:clientData/>
  </xdr:twoCellAnchor>
  <xdr:twoCellAnchor>
    <xdr:from>
      <xdr:col>16</xdr:col>
      <xdr:colOff>0</xdr:colOff>
      <xdr:row>218</xdr:row>
      <xdr:rowOff>152400</xdr:rowOff>
    </xdr:from>
    <xdr:to>
      <xdr:col>19</xdr:col>
      <xdr:colOff>705556</xdr:colOff>
      <xdr:row>218</xdr:row>
      <xdr:rowOff>850900</xdr:rowOff>
    </xdr:to>
    <xdr:sp macro="" textlink="">
      <xdr:nvSpPr>
        <xdr:cNvPr id="58" name="TextBox 57"/>
        <xdr:cNvSpPr txBox="1"/>
      </xdr:nvSpPr>
      <xdr:spPr>
        <a:xfrm>
          <a:off x="7366000" y="14447520"/>
          <a:ext cx="3022036" cy="698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40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R</a:t>
          </a:r>
          <a:r>
            <a:rPr lang="en-US" sz="32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E</a:t>
          </a:r>
          <a:r>
            <a:rPr lang="en-US" sz="40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SOURCES</a:t>
          </a:r>
        </a:p>
      </xdr:txBody>
    </xdr:sp>
    <xdr:clientData/>
  </xdr:twoCellAnchor>
  <xdr:twoCellAnchor>
    <xdr:from>
      <xdr:col>2</xdr:col>
      <xdr:colOff>111760</xdr:colOff>
      <xdr:row>222</xdr:row>
      <xdr:rowOff>304800</xdr:rowOff>
    </xdr:from>
    <xdr:to>
      <xdr:col>12</xdr:col>
      <xdr:colOff>50800</xdr:colOff>
      <xdr:row>241</xdr:row>
      <xdr:rowOff>88900</xdr:rowOff>
    </xdr:to>
    <xdr:graphicFrame macro="">
      <xdr:nvGraphicFramePr>
        <xdr:cNvPr id="61"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152400</xdr:colOff>
      <xdr:row>223</xdr:row>
      <xdr:rowOff>0</xdr:rowOff>
    </xdr:from>
    <xdr:to>
      <xdr:col>20</xdr:col>
      <xdr:colOff>670560</xdr:colOff>
      <xdr:row>241</xdr:row>
      <xdr:rowOff>127000</xdr:rowOff>
    </xdr:to>
    <xdr:graphicFrame macro="">
      <xdr:nvGraphicFramePr>
        <xdr:cNvPr id="64" name="Chart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25400</xdr:colOff>
      <xdr:row>243</xdr:row>
      <xdr:rowOff>101600</xdr:rowOff>
    </xdr:from>
    <xdr:to>
      <xdr:col>12</xdr:col>
      <xdr:colOff>114300</xdr:colOff>
      <xdr:row>262</xdr:row>
      <xdr:rowOff>0</xdr:rowOff>
    </xdr:to>
    <xdr:graphicFrame macro="">
      <xdr:nvGraphicFramePr>
        <xdr:cNvPr id="67" name="Chart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723900</xdr:colOff>
      <xdr:row>245</xdr:row>
      <xdr:rowOff>139700</xdr:rowOff>
    </xdr:from>
    <xdr:to>
      <xdr:col>20</xdr:col>
      <xdr:colOff>698500</xdr:colOff>
      <xdr:row>246</xdr:row>
      <xdr:rowOff>165100</xdr:rowOff>
    </xdr:to>
    <xdr:sp macro="" textlink="">
      <xdr:nvSpPr>
        <xdr:cNvPr id="73" name="TextBox 72"/>
        <xdr:cNvSpPr txBox="1"/>
      </xdr:nvSpPr>
      <xdr:spPr>
        <a:xfrm>
          <a:off x="8077200" y="75476100"/>
          <a:ext cx="3022600" cy="21590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1">
                  <a:lumMod val="75000"/>
                </a:schemeClr>
              </a:solidFill>
            </a:rPr>
            <a:t>DEBT SERVICE AS A PCT OF DISPOSABLE</a:t>
          </a:r>
          <a:r>
            <a:rPr lang="en-US" sz="1100" b="1" baseline="0">
              <a:solidFill>
                <a:schemeClr val="accent1">
                  <a:lumMod val="75000"/>
                </a:schemeClr>
              </a:solidFill>
            </a:rPr>
            <a:t> INCOME </a:t>
          </a:r>
          <a:r>
            <a:rPr lang="en-US" sz="1100" b="1">
              <a:solidFill>
                <a:schemeClr val="accent1">
                  <a:lumMod val="75000"/>
                </a:schemeClr>
              </a:solidFill>
            </a:rPr>
            <a:t>CONSUMER</a:t>
          </a:r>
        </a:p>
      </xdr:txBody>
    </xdr:sp>
    <xdr:clientData/>
  </xdr:twoCellAnchor>
  <xdr:twoCellAnchor>
    <xdr:from>
      <xdr:col>12</xdr:col>
      <xdr:colOff>228600</xdr:colOff>
      <xdr:row>243</xdr:row>
      <xdr:rowOff>114300</xdr:rowOff>
    </xdr:from>
    <xdr:to>
      <xdr:col>21</xdr:col>
      <xdr:colOff>12700</xdr:colOff>
      <xdr:row>262</xdr:row>
      <xdr:rowOff>76200</xdr:rowOff>
    </xdr:to>
    <xdr:graphicFrame macro="">
      <xdr:nvGraphicFramePr>
        <xdr:cNvPr id="74" name="Chart 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152400</xdr:colOff>
      <xdr:row>264</xdr:row>
      <xdr:rowOff>38100</xdr:rowOff>
    </xdr:from>
    <xdr:to>
      <xdr:col>12</xdr:col>
      <xdr:colOff>127000</xdr:colOff>
      <xdr:row>283</xdr:row>
      <xdr:rowOff>50800</xdr:rowOff>
    </xdr:to>
    <xdr:graphicFrame macro="">
      <xdr:nvGraphicFramePr>
        <xdr:cNvPr id="77" name="Chart 7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457200</xdr:colOff>
      <xdr:row>266</xdr:row>
      <xdr:rowOff>50800</xdr:rowOff>
    </xdr:from>
    <xdr:to>
      <xdr:col>21</xdr:col>
      <xdr:colOff>88900</xdr:colOff>
      <xdr:row>267</xdr:row>
      <xdr:rowOff>114300</xdr:rowOff>
    </xdr:to>
    <xdr:sp macro="" textlink="">
      <xdr:nvSpPr>
        <xdr:cNvPr id="79" name="TextBox 78"/>
        <xdr:cNvSpPr txBox="1"/>
      </xdr:nvSpPr>
      <xdr:spPr>
        <a:xfrm>
          <a:off x="10134600" y="79387700"/>
          <a:ext cx="1079500" cy="25400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1">
                  <a:lumMod val="75000"/>
                </a:schemeClr>
              </a:solidFill>
            </a:rPr>
            <a:t>ANNUALIZED</a:t>
          </a:r>
        </a:p>
      </xdr:txBody>
    </xdr:sp>
    <xdr:clientData/>
  </xdr:twoCellAnchor>
  <xdr:twoCellAnchor>
    <xdr:from>
      <xdr:col>12</xdr:col>
      <xdr:colOff>215900</xdr:colOff>
      <xdr:row>264</xdr:row>
      <xdr:rowOff>50800</xdr:rowOff>
    </xdr:from>
    <xdr:to>
      <xdr:col>21</xdr:col>
      <xdr:colOff>0</xdr:colOff>
      <xdr:row>283</xdr:row>
      <xdr:rowOff>63500</xdr:rowOff>
    </xdr:to>
    <xdr:graphicFrame macro="">
      <xdr:nvGraphicFramePr>
        <xdr:cNvPr id="80" name="Chart 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88902</xdr:colOff>
      <xdr:row>111</xdr:row>
      <xdr:rowOff>80821</xdr:rowOff>
    </xdr:from>
    <xdr:to>
      <xdr:col>12</xdr:col>
      <xdr:colOff>611910</xdr:colOff>
      <xdr:row>136</xdr:row>
      <xdr:rowOff>150091</xdr:rowOff>
    </xdr:to>
    <xdr:sp macro="" textlink="">
      <xdr:nvSpPr>
        <xdr:cNvPr id="9" name="TextBox 8"/>
        <xdr:cNvSpPr txBox="1"/>
      </xdr:nvSpPr>
      <xdr:spPr>
        <a:xfrm>
          <a:off x="539175" y="22132639"/>
          <a:ext cx="5857008" cy="50915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marL="0" lvl="0" algn="l">
            <a:lnSpc>
              <a:spcPct val="100000"/>
            </a:lnSpc>
            <a:spcBef>
              <a:spcPts val="0"/>
            </a:spcBef>
            <a:spcAft>
              <a:spcPts val="0"/>
            </a:spcAft>
          </a:pPr>
          <a:r>
            <a:rPr lang="en-US" sz="1400" b="0" i="0" baseline="0">
              <a:solidFill>
                <a:schemeClr val="tx1"/>
              </a:solidFill>
              <a:latin typeface="Arial"/>
              <a:cs typeface="Arial"/>
            </a:rPr>
            <a:t>We continue to watch whether the Fed might start to signal that the policy accommodation, following nine rate hikes since December 2015, might be winding down. The new language suggests an increased level of data dependence rather than an ongoing intent to adjust rates lower. While market pricing had been around 100% for a cut at this meeting, traders had seen only about a 25% probability of a move at the Fed’s next meeting on Dec. 10-11.</a:t>
          </a:r>
        </a:p>
        <a:p>
          <a:pPr marL="0" lvl="0" algn="l">
            <a:lnSpc>
              <a:spcPct val="100000"/>
            </a:lnSpc>
            <a:spcBef>
              <a:spcPts val="0"/>
            </a:spcBef>
            <a:spcAft>
              <a:spcPts val="0"/>
            </a:spcAft>
          </a:pPr>
          <a:endParaRPr lang="en-US" sz="1400" b="0" i="0" baseline="0">
            <a:solidFill>
              <a:schemeClr val="tx1"/>
            </a:solidFill>
            <a:latin typeface="Arial"/>
            <a:cs typeface="Arial"/>
          </a:endParaRPr>
        </a:p>
        <a:p>
          <a:pPr marL="0" lvl="0" algn="l">
            <a:lnSpc>
              <a:spcPct val="100000"/>
            </a:lnSpc>
            <a:spcBef>
              <a:spcPts val="0"/>
            </a:spcBef>
            <a:spcAft>
              <a:spcPts val="0"/>
            </a:spcAft>
          </a:pPr>
          <a:r>
            <a:rPr lang="en-US" sz="1400" b="0" i="0" baseline="0">
              <a:solidFill>
                <a:schemeClr val="tx1"/>
              </a:solidFill>
              <a:latin typeface="Arial"/>
              <a:cs typeface="Arial"/>
            </a:rPr>
            <a:t>The decision comes the same day that the government reported GDP growth of 1.9% that, while reflecting a deceleration, was above Wall Street estimates for 1.6%. Job gains, meanwhile, have slowed in recent months but are well above the 109,000 or so that the Atlanta Fed estimates are necessary to keep the unemployment rate at the 50-year low of 3.5%.</a:t>
          </a:r>
        </a:p>
        <a:p>
          <a:pPr marL="0" lvl="0" algn="l">
            <a:lnSpc>
              <a:spcPct val="100000"/>
            </a:lnSpc>
            <a:spcBef>
              <a:spcPts val="0"/>
            </a:spcBef>
            <a:spcAft>
              <a:spcPts val="0"/>
            </a:spcAft>
          </a:pPr>
          <a:endParaRPr lang="en-US" sz="1400" b="0" i="0" baseline="0">
            <a:solidFill>
              <a:schemeClr val="tx1"/>
            </a:solidFill>
            <a:latin typeface="Arial"/>
            <a:cs typeface="Arial"/>
          </a:endParaRPr>
        </a:p>
        <a:p>
          <a:pPr marL="0" lvl="0" algn="l">
            <a:lnSpc>
              <a:spcPct val="100000"/>
            </a:lnSpc>
            <a:spcBef>
              <a:spcPts val="0"/>
            </a:spcBef>
            <a:spcAft>
              <a:spcPts val="0"/>
            </a:spcAft>
          </a:pPr>
          <a:r>
            <a:rPr lang="en-US" sz="1400" b="0" i="0" baseline="0">
              <a:solidFill>
                <a:schemeClr val="tx1"/>
              </a:solidFill>
              <a:latin typeface="Arial"/>
              <a:cs typeface="Arial"/>
            </a:rPr>
            <a:t>On Friday, the Labor Department reported October's unemployment rate was 3.6% with the economy adding 128,000 jobs. Approximately 241,000 became employed - close to covering the 325,000 people that were added to the labor force ranks and more than the 207,000 increase in the civilian population.</a:t>
          </a:r>
        </a:p>
        <a:p>
          <a:pPr marL="0" lvl="0" algn="l">
            <a:lnSpc>
              <a:spcPct val="100000"/>
            </a:lnSpc>
            <a:spcBef>
              <a:spcPts val="0"/>
            </a:spcBef>
            <a:spcAft>
              <a:spcPts val="0"/>
            </a:spcAft>
          </a:pPr>
          <a:endParaRPr lang="en-US" sz="1400" b="0" i="0" baseline="0">
            <a:solidFill>
              <a:schemeClr val="tx1"/>
            </a:solidFill>
            <a:latin typeface="Arial"/>
            <a:cs typeface="Arial"/>
          </a:endParaRPr>
        </a:p>
        <a:p>
          <a:pPr marL="0" lvl="0" algn="l">
            <a:lnSpc>
              <a:spcPct val="100000"/>
            </a:lnSpc>
            <a:spcBef>
              <a:spcPts val="0"/>
            </a:spcBef>
            <a:spcAft>
              <a:spcPts val="0"/>
            </a:spcAft>
          </a:pPr>
          <a:r>
            <a:rPr lang="en-US" sz="1400" b="0" i="0" baseline="0">
              <a:solidFill>
                <a:schemeClr val="tx1"/>
              </a:solidFill>
              <a:latin typeface="Arial"/>
              <a:cs typeface="Arial"/>
            </a:rPr>
            <a:t>This should be enough to sustain current consumer spending behavior and Q4 demand for products and services.</a:t>
          </a:r>
        </a:p>
      </xdr:txBody>
    </xdr:sp>
    <xdr:clientData/>
  </xdr:twoCellAnchor>
  <xdr:twoCellAnchor>
    <xdr:from>
      <xdr:col>16</xdr:col>
      <xdr:colOff>0</xdr:colOff>
      <xdr:row>80</xdr:row>
      <xdr:rowOff>101600</xdr:rowOff>
    </xdr:from>
    <xdr:to>
      <xdr:col>21</xdr:col>
      <xdr:colOff>40640</xdr:colOff>
      <xdr:row>95</xdr:row>
      <xdr:rowOff>60960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0</xdr:colOff>
      <xdr:row>95</xdr:row>
      <xdr:rowOff>50800</xdr:rowOff>
    </xdr:from>
    <xdr:to>
      <xdr:col>21</xdr:col>
      <xdr:colOff>40640</xdr:colOff>
      <xdr:row>107</xdr:row>
      <xdr:rowOff>60960</xdr:rowOff>
    </xdr:to>
    <xdr:graphicFrame macro="">
      <xdr:nvGraphicFramePr>
        <xdr:cNvPr id="62"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623455</xdr:colOff>
      <xdr:row>121</xdr:row>
      <xdr:rowOff>80820</xdr:rowOff>
    </xdr:from>
    <xdr:to>
      <xdr:col>21</xdr:col>
      <xdr:colOff>57727</xdr:colOff>
      <xdr:row>139</xdr:row>
      <xdr:rowOff>115456</xdr:rowOff>
    </xdr:to>
    <xdr:graphicFrame macro="">
      <xdr:nvGraphicFramePr>
        <xdr:cNvPr id="60"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34637</xdr:colOff>
      <xdr:row>120</xdr:row>
      <xdr:rowOff>161636</xdr:rowOff>
    </xdr:from>
    <xdr:to>
      <xdr:col>28</xdr:col>
      <xdr:colOff>715819</xdr:colOff>
      <xdr:row>137</xdr:row>
      <xdr:rowOff>34636</xdr:rowOff>
    </xdr:to>
    <xdr:graphicFrame macro="">
      <xdr:nvGraphicFramePr>
        <xdr:cNvPr id="66"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0.00668</cdr:x>
      <cdr:y>0.01229</cdr:y>
    </cdr:from>
    <cdr:to>
      <cdr:x>0.49406</cdr:x>
      <cdr:y>0.11498</cdr:y>
    </cdr:to>
    <cdr:sp macro="" textlink="">
      <cdr:nvSpPr>
        <cdr:cNvPr id="2" name="TextBox 1"/>
        <cdr:cNvSpPr txBox="1"/>
      </cdr:nvSpPr>
      <cdr:spPr>
        <a:xfrm xmlns:a="http://schemas.openxmlformats.org/drawingml/2006/main">
          <a:off x="32468" y="45264"/>
          <a:ext cx="2368985" cy="37820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100" b="0">
              <a:solidFill>
                <a:schemeClr val="tx2"/>
              </a:solidFill>
              <a:latin typeface="Palatino"/>
              <a:cs typeface="Palatino"/>
            </a:rPr>
            <a:t>M</a:t>
          </a:r>
          <a:r>
            <a:rPr lang="en-US" sz="1000" b="0">
              <a:solidFill>
                <a:schemeClr val="tx2"/>
              </a:solidFill>
              <a:latin typeface="Palatino"/>
              <a:cs typeface="Palatino"/>
            </a:rPr>
            <a:t>ERIDIAN</a:t>
          </a:r>
          <a:r>
            <a:rPr lang="en-US" sz="1100" b="0">
              <a:solidFill>
                <a:schemeClr val="tx2"/>
              </a:solidFill>
              <a:latin typeface="Palatino"/>
              <a:cs typeface="Palatino"/>
            </a:rPr>
            <a:t> E</a:t>
          </a:r>
          <a:r>
            <a:rPr lang="en-US" sz="1000" b="0">
              <a:solidFill>
                <a:schemeClr val="tx2"/>
              </a:solidFill>
              <a:latin typeface="Palatino"/>
              <a:cs typeface="Palatino"/>
            </a:rPr>
            <a:t>CONOMICS</a:t>
          </a:r>
        </a:p>
        <a:p xmlns:a="http://schemas.openxmlformats.org/drawingml/2006/main">
          <a:pPr algn="l"/>
          <a:r>
            <a:rPr lang="en-US" sz="800" b="0">
              <a:solidFill>
                <a:schemeClr val="tx1"/>
              </a:solidFill>
              <a:latin typeface="Palatino"/>
              <a:cs typeface="Palatino"/>
            </a:rPr>
            <a:t>     </a:t>
          </a:r>
          <a:r>
            <a:rPr lang="en-US" sz="700" b="0">
              <a:solidFill>
                <a:schemeClr val="tx1"/>
              </a:solidFill>
              <a:latin typeface="Palatino"/>
              <a:cs typeface="Palatino"/>
            </a:rPr>
            <a:t>Trusted Insight,</a:t>
          </a:r>
          <a:r>
            <a:rPr lang="en-US" sz="700" b="0" baseline="0">
              <a:solidFill>
                <a:schemeClr val="tx1"/>
              </a:solidFill>
              <a:latin typeface="Palatino"/>
              <a:cs typeface="Palatino"/>
            </a:rPr>
            <a:t> Effective Solutions</a:t>
          </a:r>
          <a:endParaRPr lang="en-US" sz="700" b="0">
            <a:solidFill>
              <a:schemeClr val="tx1"/>
            </a:solidFill>
            <a:latin typeface="Palatino"/>
            <a:cs typeface="Palatino"/>
          </a:endParaRPr>
        </a:p>
      </cdr:txBody>
    </cdr:sp>
  </cdr:relSizeAnchor>
  <cdr:relSizeAnchor xmlns:cdr="http://schemas.openxmlformats.org/drawingml/2006/chartDrawing">
    <cdr:from>
      <cdr:x>0.00713</cdr:x>
      <cdr:y>0.09714</cdr:y>
    </cdr:from>
    <cdr:to>
      <cdr:x>0.9905</cdr:x>
      <cdr:y>0.18623</cdr:y>
    </cdr:to>
    <cdr:sp macro="" textlink="">
      <cdr:nvSpPr>
        <cdr:cNvPr id="3" name="TextBox 2"/>
        <cdr:cNvSpPr txBox="1"/>
      </cdr:nvSpPr>
      <cdr:spPr>
        <a:xfrm xmlns:a="http://schemas.openxmlformats.org/drawingml/2006/main">
          <a:off x="34636" y="357767"/>
          <a:ext cx="4779818" cy="328118"/>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800" b="0">
              <a:solidFill>
                <a:schemeClr val="tx1"/>
              </a:solidFill>
              <a:latin typeface="Garamond"/>
              <a:cs typeface="Garamond"/>
            </a:rPr>
            <a:t>G</a:t>
          </a:r>
          <a:r>
            <a:rPr lang="en-US" sz="1500" b="0">
              <a:solidFill>
                <a:schemeClr val="tx1"/>
              </a:solidFill>
              <a:latin typeface="Garamond"/>
              <a:cs typeface="Garamond"/>
            </a:rPr>
            <a:t>ROSS </a:t>
          </a:r>
          <a:r>
            <a:rPr lang="en-US" sz="1800" b="0">
              <a:solidFill>
                <a:schemeClr val="tx1"/>
              </a:solidFill>
              <a:latin typeface="Garamond"/>
              <a:cs typeface="Garamond"/>
            </a:rPr>
            <a:t>D</a:t>
          </a:r>
          <a:r>
            <a:rPr lang="en-US" sz="1500" b="0">
              <a:solidFill>
                <a:schemeClr val="tx1"/>
              </a:solidFill>
              <a:latin typeface="Garamond"/>
              <a:cs typeface="Garamond"/>
            </a:rPr>
            <a:t>OMESTIC </a:t>
          </a:r>
          <a:r>
            <a:rPr lang="en-US" sz="1800" b="0">
              <a:solidFill>
                <a:schemeClr val="tx1"/>
              </a:solidFill>
              <a:latin typeface="Garamond"/>
              <a:cs typeface="Garamond"/>
            </a:rPr>
            <a:t>P</a:t>
          </a:r>
          <a:r>
            <a:rPr lang="en-US" sz="1500" b="0">
              <a:solidFill>
                <a:schemeClr val="tx1"/>
              </a:solidFill>
              <a:latin typeface="Garamond"/>
              <a:cs typeface="Garamond"/>
            </a:rPr>
            <a:t>RODUCT </a:t>
          </a:r>
          <a:r>
            <a:rPr lang="en-US" sz="800" b="0">
              <a:solidFill>
                <a:schemeClr val="tx1"/>
              </a:solidFill>
              <a:latin typeface="Palatino"/>
              <a:cs typeface="Palatino"/>
            </a:rPr>
            <a:t>    </a:t>
          </a:r>
          <a:endParaRPr lang="en-US" sz="700" b="0">
            <a:solidFill>
              <a:schemeClr val="tx1"/>
            </a:solidFill>
            <a:latin typeface="Palatino"/>
            <a:cs typeface="Palatino"/>
          </a:endParaRPr>
        </a:p>
      </cdr:txBody>
    </cdr:sp>
  </cdr:relSizeAnchor>
  <cdr:relSizeAnchor xmlns:cdr="http://schemas.openxmlformats.org/drawingml/2006/chartDrawing">
    <cdr:from>
      <cdr:x>0.01663</cdr:x>
      <cdr:y>0.19354</cdr:y>
    </cdr:from>
    <cdr:to>
      <cdr:x>0.99762</cdr:x>
      <cdr:y>0.24765</cdr:y>
    </cdr:to>
    <cdr:sp macro="" textlink="">
      <cdr:nvSpPr>
        <cdr:cNvPr id="4" name="TextBox 3"/>
        <cdr:cNvSpPr txBox="1"/>
      </cdr:nvSpPr>
      <cdr:spPr>
        <a:xfrm xmlns:a="http://schemas.openxmlformats.org/drawingml/2006/main">
          <a:off x="80818" y="712822"/>
          <a:ext cx="4768273" cy="199268"/>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000" b="1">
              <a:solidFill>
                <a:srgbClr val="000000"/>
              </a:solidFill>
            </a:rPr>
            <a:t>--- SINCE END</a:t>
          </a:r>
          <a:r>
            <a:rPr lang="en-US" sz="1000" b="1" baseline="0">
              <a:solidFill>
                <a:srgbClr val="000000"/>
              </a:solidFill>
            </a:rPr>
            <a:t> OF 2009 RECESSION              </a:t>
          </a:r>
          <a:r>
            <a:rPr lang="en-US" sz="1000" b="1" baseline="0">
              <a:solidFill>
                <a:srgbClr val="FF0000"/>
              </a:solidFill>
            </a:rPr>
            <a:t>--- AVERAGE GROWTH SINCE WORLD WAR II</a:t>
          </a:r>
          <a:endParaRPr lang="en-US" sz="1000" b="1">
            <a:solidFill>
              <a:srgbClr val="FF0000"/>
            </a:solidFill>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0.00668</cdr:x>
      <cdr:y>0.01229</cdr:y>
    </cdr:from>
    <cdr:to>
      <cdr:x>0.49406</cdr:x>
      <cdr:y>0.11952</cdr:y>
    </cdr:to>
    <cdr:sp macro="" textlink="">
      <cdr:nvSpPr>
        <cdr:cNvPr id="2" name="TextBox 1"/>
        <cdr:cNvSpPr txBox="1"/>
      </cdr:nvSpPr>
      <cdr:spPr>
        <a:xfrm xmlns:a="http://schemas.openxmlformats.org/drawingml/2006/main">
          <a:off x="37019" y="35615"/>
          <a:ext cx="2700972" cy="31075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100" b="0">
              <a:solidFill>
                <a:schemeClr val="tx2"/>
              </a:solidFill>
              <a:latin typeface="Palatino"/>
              <a:cs typeface="Palatino"/>
            </a:rPr>
            <a:t>M</a:t>
          </a:r>
          <a:r>
            <a:rPr lang="en-US" sz="1000" b="0">
              <a:solidFill>
                <a:schemeClr val="tx2"/>
              </a:solidFill>
              <a:latin typeface="Palatino"/>
              <a:cs typeface="Palatino"/>
            </a:rPr>
            <a:t>ERIDIAN</a:t>
          </a:r>
          <a:r>
            <a:rPr lang="en-US" sz="1100" b="0">
              <a:solidFill>
                <a:schemeClr val="tx2"/>
              </a:solidFill>
              <a:latin typeface="Palatino"/>
              <a:cs typeface="Palatino"/>
            </a:rPr>
            <a:t> E</a:t>
          </a:r>
          <a:r>
            <a:rPr lang="en-US" sz="1000" b="0">
              <a:solidFill>
                <a:schemeClr val="tx2"/>
              </a:solidFill>
              <a:latin typeface="Palatino"/>
              <a:cs typeface="Palatino"/>
            </a:rPr>
            <a:t>CONOMICS</a:t>
          </a:r>
        </a:p>
        <a:p xmlns:a="http://schemas.openxmlformats.org/drawingml/2006/main">
          <a:pPr algn="l"/>
          <a:r>
            <a:rPr lang="en-US" sz="800" b="0">
              <a:solidFill>
                <a:schemeClr val="tx1"/>
              </a:solidFill>
              <a:latin typeface="Palatino"/>
              <a:cs typeface="Palatino"/>
            </a:rPr>
            <a:t>     </a:t>
          </a:r>
          <a:r>
            <a:rPr lang="en-US" sz="700" b="0">
              <a:solidFill>
                <a:schemeClr val="tx1"/>
              </a:solidFill>
              <a:latin typeface="Palatino"/>
              <a:cs typeface="Palatino"/>
            </a:rPr>
            <a:t>Trusted Insight,</a:t>
          </a:r>
          <a:r>
            <a:rPr lang="en-US" sz="700" b="0" baseline="0">
              <a:solidFill>
                <a:schemeClr val="tx1"/>
              </a:solidFill>
              <a:latin typeface="Palatino"/>
              <a:cs typeface="Palatino"/>
            </a:rPr>
            <a:t> Effective Solutions</a:t>
          </a:r>
          <a:endParaRPr lang="en-US" sz="700" b="0">
            <a:solidFill>
              <a:schemeClr val="tx1"/>
            </a:solidFill>
            <a:latin typeface="Palatino"/>
            <a:cs typeface="Palatino"/>
          </a:endParaRPr>
        </a:p>
      </cdr:txBody>
    </cdr:sp>
  </cdr:relSizeAnchor>
  <cdr:relSizeAnchor xmlns:cdr="http://schemas.openxmlformats.org/drawingml/2006/chartDrawing">
    <cdr:from>
      <cdr:x>0.00921</cdr:x>
      <cdr:y>0.12145</cdr:y>
    </cdr:from>
    <cdr:to>
      <cdr:x>0.99258</cdr:x>
      <cdr:y>0.21054</cdr:y>
    </cdr:to>
    <cdr:sp macro="" textlink="">
      <cdr:nvSpPr>
        <cdr:cNvPr id="3" name="TextBox 2"/>
        <cdr:cNvSpPr txBox="1"/>
      </cdr:nvSpPr>
      <cdr:spPr>
        <a:xfrm xmlns:a="http://schemas.openxmlformats.org/drawingml/2006/main">
          <a:off x="51058" y="403817"/>
          <a:ext cx="5449658" cy="296233"/>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800" b="0">
              <a:solidFill>
                <a:schemeClr val="tx1"/>
              </a:solidFill>
              <a:latin typeface="Garamond"/>
              <a:cs typeface="Garamond"/>
            </a:rPr>
            <a:t>G</a:t>
          </a:r>
          <a:r>
            <a:rPr lang="en-US" sz="1500" b="0">
              <a:solidFill>
                <a:schemeClr val="tx1"/>
              </a:solidFill>
              <a:latin typeface="Garamond"/>
              <a:cs typeface="Garamond"/>
            </a:rPr>
            <a:t>ROSS </a:t>
          </a:r>
          <a:r>
            <a:rPr lang="en-US" sz="1800" b="0">
              <a:solidFill>
                <a:schemeClr val="tx1"/>
              </a:solidFill>
              <a:latin typeface="Garamond"/>
              <a:cs typeface="Garamond"/>
            </a:rPr>
            <a:t>D</a:t>
          </a:r>
          <a:r>
            <a:rPr lang="en-US" sz="1500" b="0">
              <a:solidFill>
                <a:schemeClr val="tx1"/>
              </a:solidFill>
              <a:latin typeface="Garamond"/>
              <a:cs typeface="Garamond"/>
            </a:rPr>
            <a:t>OMESTIC </a:t>
          </a:r>
          <a:r>
            <a:rPr lang="en-US" sz="1800" b="0">
              <a:solidFill>
                <a:schemeClr val="tx1"/>
              </a:solidFill>
              <a:latin typeface="Garamond"/>
              <a:cs typeface="Garamond"/>
            </a:rPr>
            <a:t>P</a:t>
          </a:r>
          <a:r>
            <a:rPr lang="en-US" sz="1500" b="0">
              <a:solidFill>
                <a:schemeClr val="tx1"/>
              </a:solidFill>
              <a:latin typeface="Garamond"/>
              <a:cs typeface="Garamond"/>
            </a:rPr>
            <a:t>RODUCT </a:t>
          </a:r>
          <a:r>
            <a:rPr lang="en-US" sz="800" b="0">
              <a:solidFill>
                <a:schemeClr val="tx1"/>
              </a:solidFill>
              <a:latin typeface="Palatino"/>
              <a:cs typeface="Palatino"/>
            </a:rPr>
            <a:t>    </a:t>
          </a:r>
          <a:endParaRPr lang="en-US" sz="700" b="0">
            <a:solidFill>
              <a:schemeClr val="tx1"/>
            </a:solidFill>
            <a:latin typeface="Palatino"/>
            <a:cs typeface="Palatino"/>
          </a:endParaRPr>
        </a:p>
      </cdr:txBody>
    </cdr:sp>
  </cdr:relSizeAnchor>
  <cdr:relSizeAnchor xmlns:cdr="http://schemas.openxmlformats.org/drawingml/2006/chartDrawing">
    <cdr:from>
      <cdr:x>0.01901</cdr:x>
      <cdr:y>0.22684</cdr:y>
    </cdr:from>
    <cdr:to>
      <cdr:x>1</cdr:x>
      <cdr:y>0.28095</cdr:y>
    </cdr:to>
    <cdr:sp macro="" textlink="">
      <cdr:nvSpPr>
        <cdr:cNvPr id="4" name="TextBox 3"/>
        <cdr:cNvSpPr txBox="1"/>
      </cdr:nvSpPr>
      <cdr:spPr>
        <a:xfrm xmlns:a="http://schemas.openxmlformats.org/drawingml/2006/main">
          <a:off x="105350" y="754255"/>
          <a:ext cx="5436468" cy="179921"/>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000" b="1">
              <a:solidFill>
                <a:srgbClr val="000000"/>
              </a:solidFill>
            </a:rPr>
            <a:t>--- SINCE END</a:t>
          </a:r>
          <a:r>
            <a:rPr lang="en-US" sz="1000" b="1" baseline="0">
              <a:solidFill>
                <a:srgbClr val="000000"/>
              </a:solidFill>
            </a:rPr>
            <a:t> OF 2009 RECESSION              </a:t>
          </a:r>
          <a:r>
            <a:rPr lang="en-US" sz="1000" b="1" baseline="0">
              <a:solidFill>
                <a:srgbClr val="FF0000"/>
              </a:solidFill>
            </a:rPr>
            <a:t>--- AVERAGE GROWTH SINCE WORLD WAR II</a:t>
          </a:r>
          <a:endParaRPr lang="en-US" sz="1000" b="1">
            <a:solidFill>
              <a:srgbClr val="FF0000"/>
            </a:solidFill>
          </a:endParaRPr>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558800</xdr:colOff>
      <xdr:row>768</xdr:row>
      <xdr:rowOff>50800</xdr:rowOff>
    </xdr:from>
    <xdr:to>
      <xdr:col>9</xdr:col>
      <xdr:colOff>0</xdr:colOff>
      <xdr:row>786</xdr:row>
      <xdr:rowOff>152400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0.00702</cdr:x>
      <cdr:y>0.01159</cdr:y>
    </cdr:from>
    <cdr:to>
      <cdr:x>0.30122</cdr:x>
      <cdr:y>0.09777</cdr:y>
    </cdr:to>
    <cdr:sp macro="" textlink="">
      <cdr:nvSpPr>
        <cdr:cNvPr id="2" name="TextBox 1"/>
        <cdr:cNvSpPr txBox="1"/>
      </cdr:nvSpPr>
      <cdr:spPr>
        <a:xfrm xmlns:a="http://schemas.openxmlformats.org/drawingml/2006/main">
          <a:off x="50800" y="50800"/>
          <a:ext cx="2129699" cy="37756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100" b="0">
              <a:solidFill>
                <a:schemeClr val="tx2"/>
              </a:solidFill>
              <a:latin typeface="Palatino"/>
              <a:cs typeface="Palatino"/>
            </a:rPr>
            <a:t>M</a:t>
          </a:r>
          <a:r>
            <a:rPr lang="en-US" sz="1000" b="0">
              <a:solidFill>
                <a:schemeClr val="tx2"/>
              </a:solidFill>
              <a:latin typeface="Palatino"/>
              <a:cs typeface="Palatino"/>
            </a:rPr>
            <a:t>ERIDIAN</a:t>
          </a:r>
          <a:r>
            <a:rPr lang="en-US" sz="1100" b="0">
              <a:solidFill>
                <a:schemeClr val="tx2"/>
              </a:solidFill>
              <a:latin typeface="Palatino"/>
              <a:cs typeface="Palatino"/>
            </a:rPr>
            <a:t> E</a:t>
          </a:r>
          <a:r>
            <a:rPr lang="en-US" sz="1000" b="0">
              <a:solidFill>
                <a:schemeClr val="tx2"/>
              </a:solidFill>
              <a:latin typeface="Palatino"/>
              <a:cs typeface="Palatino"/>
            </a:rPr>
            <a:t>CONOMICS</a:t>
          </a:r>
        </a:p>
        <a:p xmlns:a="http://schemas.openxmlformats.org/drawingml/2006/main">
          <a:pPr algn="l"/>
          <a:r>
            <a:rPr lang="en-US" sz="800" b="0">
              <a:solidFill>
                <a:schemeClr val="tx1"/>
              </a:solidFill>
              <a:latin typeface="Palatino"/>
              <a:cs typeface="Palatino"/>
            </a:rPr>
            <a:t>     </a:t>
          </a:r>
          <a:r>
            <a:rPr lang="en-US" sz="700" b="0">
              <a:solidFill>
                <a:schemeClr val="tx1"/>
              </a:solidFill>
              <a:latin typeface="Palatino"/>
              <a:cs typeface="Palatino"/>
            </a:rPr>
            <a:t>Trusted Insight,</a:t>
          </a:r>
          <a:r>
            <a:rPr lang="en-US" sz="700" b="0" baseline="0">
              <a:solidFill>
                <a:schemeClr val="tx1"/>
              </a:solidFill>
              <a:latin typeface="Palatino"/>
              <a:cs typeface="Palatino"/>
            </a:rPr>
            <a:t> Effective Solutions</a:t>
          </a:r>
          <a:endParaRPr lang="en-US" sz="700" b="0">
            <a:solidFill>
              <a:schemeClr val="tx1"/>
            </a:solidFill>
            <a:latin typeface="Palatino"/>
            <a:cs typeface="Palatino"/>
          </a:endParaRPr>
        </a:p>
      </cdr:txBody>
    </cdr:sp>
  </cdr:relSizeAnchor>
  <cdr:relSizeAnchor xmlns:cdr="http://schemas.openxmlformats.org/drawingml/2006/chartDrawing">
    <cdr:from>
      <cdr:x>0.40438</cdr:x>
      <cdr:y>0.17785</cdr:y>
    </cdr:from>
    <cdr:to>
      <cdr:x>0.9256</cdr:x>
      <cdr:y>0.23928</cdr:y>
    </cdr:to>
    <cdr:sp macro="" textlink="">
      <cdr:nvSpPr>
        <cdr:cNvPr id="3" name="TextBox 1"/>
        <cdr:cNvSpPr txBox="1"/>
      </cdr:nvSpPr>
      <cdr:spPr>
        <a:xfrm xmlns:a="http://schemas.openxmlformats.org/drawingml/2006/main">
          <a:off x="2927307" y="774724"/>
          <a:ext cx="3773111" cy="267596"/>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000" b="1">
              <a:solidFill>
                <a:schemeClr val="accent1">
                  <a:lumMod val="75000"/>
                </a:schemeClr>
              </a:solidFill>
            </a:rPr>
            <a:t>CREDIT, INTEREST</a:t>
          </a:r>
          <a:r>
            <a:rPr lang="en-US" sz="1000" b="1" baseline="0">
              <a:solidFill>
                <a:schemeClr val="accent1">
                  <a:lumMod val="75000"/>
                </a:schemeClr>
              </a:solidFill>
            </a:rPr>
            <a:t> RATE AND PCE COMPOSITE</a:t>
          </a:r>
          <a:endParaRPr lang="en-US" sz="1000" b="1">
            <a:solidFill>
              <a:schemeClr val="accent1">
                <a:lumMod val="75000"/>
              </a:schemeClr>
            </a:solidFill>
          </a:endParaRPr>
        </a:p>
      </cdr:txBody>
    </cdr:sp>
  </cdr:relSizeAnchor>
  <cdr:relSizeAnchor xmlns:cdr="http://schemas.openxmlformats.org/drawingml/2006/chartDrawing">
    <cdr:from>
      <cdr:x>0.02105</cdr:x>
      <cdr:y>0.086</cdr:y>
    </cdr:from>
    <cdr:to>
      <cdr:x>0.96316</cdr:x>
      <cdr:y>0.19122</cdr:y>
    </cdr:to>
    <cdr:sp macro="" textlink="">
      <cdr:nvSpPr>
        <cdr:cNvPr id="5" name="TextBox 4"/>
        <cdr:cNvSpPr txBox="1"/>
      </cdr:nvSpPr>
      <cdr:spPr>
        <a:xfrm xmlns:a="http://schemas.openxmlformats.org/drawingml/2006/main">
          <a:off x="152400" y="348410"/>
          <a:ext cx="6819900" cy="42629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2000" b="0">
              <a:solidFill>
                <a:schemeClr val="tx1"/>
              </a:solidFill>
              <a:latin typeface="Garamond"/>
              <a:cs typeface="Garamond"/>
            </a:rPr>
            <a:t>M</a:t>
          </a:r>
          <a:r>
            <a:rPr lang="en-US" sz="1600" b="0">
              <a:solidFill>
                <a:schemeClr val="tx1"/>
              </a:solidFill>
              <a:latin typeface="Garamond"/>
              <a:cs typeface="Garamond"/>
            </a:rPr>
            <a:t>ERIDIAN</a:t>
          </a:r>
          <a:r>
            <a:rPr lang="en-US" sz="2000" b="0">
              <a:solidFill>
                <a:schemeClr val="tx1"/>
              </a:solidFill>
              <a:latin typeface="Garamond"/>
              <a:cs typeface="Garamond"/>
            </a:rPr>
            <a:t> US</a:t>
          </a:r>
          <a:r>
            <a:rPr lang="en-US" sz="2000" b="0" baseline="0">
              <a:solidFill>
                <a:schemeClr val="tx1"/>
              </a:solidFill>
              <a:latin typeface="Garamond"/>
              <a:cs typeface="Garamond"/>
            </a:rPr>
            <a:t> R</a:t>
          </a:r>
          <a:r>
            <a:rPr lang="en-US" sz="1600" b="0" baseline="0">
              <a:solidFill>
                <a:schemeClr val="tx1"/>
              </a:solidFill>
              <a:latin typeface="Garamond"/>
              <a:cs typeface="Garamond"/>
            </a:rPr>
            <a:t>ECESSION</a:t>
          </a:r>
          <a:r>
            <a:rPr lang="en-US" sz="2000" b="0" baseline="0">
              <a:solidFill>
                <a:schemeClr val="tx1"/>
              </a:solidFill>
              <a:latin typeface="Garamond"/>
              <a:cs typeface="Garamond"/>
            </a:rPr>
            <a:t> I</a:t>
          </a:r>
          <a:r>
            <a:rPr lang="en-US" sz="1600" b="0" baseline="0">
              <a:solidFill>
                <a:schemeClr val="tx1"/>
              </a:solidFill>
              <a:latin typeface="Garamond"/>
              <a:cs typeface="Garamond"/>
            </a:rPr>
            <a:t>NDEX</a:t>
          </a:r>
          <a:r>
            <a:rPr lang="en-US" sz="2200" b="0" baseline="0">
              <a:solidFill>
                <a:schemeClr val="tx1"/>
              </a:solidFill>
              <a:latin typeface="Garamond"/>
              <a:cs typeface="Garamond"/>
            </a:rPr>
            <a:t> </a:t>
          </a:r>
          <a:r>
            <a:rPr lang="en-US" sz="800" b="0" baseline="0">
              <a:solidFill>
                <a:schemeClr val="tx1"/>
              </a:solidFill>
              <a:latin typeface="Garamond"/>
              <a:cs typeface="Garamond"/>
            </a:rPr>
            <a:t>TM</a:t>
          </a:r>
          <a:endParaRPr lang="en-US" sz="800" b="0">
            <a:solidFill>
              <a:schemeClr val="tx1"/>
            </a:solidFill>
            <a:latin typeface="Garamond"/>
            <a:cs typeface="Garamond"/>
          </a:endParaRPr>
        </a:p>
      </cdr:txBody>
    </cdr:sp>
  </cdr:relSizeAnchor>
  <cdr:relSizeAnchor xmlns:cdr="http://schemas.openxmlformats.org/drawingml/2006/chartDrawing">
    <cdr:from>
      <cdr:x>0.62807</cdr:x>
      <cdr:y>0.72308</cdr:y>
    </cdr:from>
    <cdr:to>
      <cdr:x>0.92105</cdr:x>
      <cdr:y>0.83523</cdr:y>
    </cdr:to>
    <cdr:sp macro="" textlink="">
      <cdr:nvSpPr>
        <cdr:cNvPr id="6" name="TextBox 5"/>
        <cdr:cNvSpPr txBox="1"/>
      </cdr:nvSpPr>
      <cdr:spPr>
        <a:xfrm xmlns:a="http://schemas.openxmlformats.org/drawingml/2006/main">
          <a:off x="4537027" y="2585964"/>
          <a:ext cx="2116417" cy="401076"/>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000" b="1">
              <a:solidFill>
                <a:schemeClr val="accent1">
                  <a:lumMod val="75000"/>
                </a:schemeClr>
              </a:solidFill>
            </a:rPr>
            <a:t>MERIDIAN US RECESSION INDEX</a:t>
          </a:r>
        </a:p>
        <a:p xmlns:a="http://schemas.openxmlformats.org/drawingml/2006/main">
          <a:pPr algn="r"/>
          <a:r>
            <a:rPr lang="en-US" sz="1000" b="1">
              <a:solidFill>
                <a:schemeClr val="accent6">
                  <a:lumMod val="75000"/>
                </a:schemeClr>
              </a:solidFill>
            </a:rPr>
            <a:t>PERSONAL CONSUMPTION INDEX</a:t>
          </a:r>
        </a:p>
      </cdr:txBody>
    </cdr:sp>
  </cdr:relSizeAnchor>
  <cdr:relSizeAnchor xmlns:cdr="http://schemas.openxmlformats.org/drawingml/2006/chartDrawing">
    <cdr:from>
      <cdr:x>0.37544</cdr:x>
      <cdr:y>0.57367</cdr:y>
    </cdr:from>
    <cdr:to>
      <cdr:x>0.54912</cdr:x>
      <cdr:y>0.63009</cdr:y>
    </cdr:to>
    <cdr:sp macro="" textlink="">
      <cdr:nvSpPr>
        <cdr:cNvPr id="7" name="TextBox 6"/>
        <cdr:cNvSpPr txBox="1"/>
      </cdr:nvSpPr>
      <cdr:spPr>
        <a:xfrm xmlns:a="http://schemas.openxmlformats.org/drawingml/2006/main">
          <a:off x="2717800" y="2324100"/>
          <a:ext cx="1257282" cy="2286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000" b="1">
              <a:solidFill>
                <a:schemeClr val="accent2"/>
              </a:solidFill>
            </a:rPr>
            <a:t>RECESSION</a:t>
          </a:r>
          <a:r>
            <a:rPr lang="en-US" sz="1000" b="1" baseline="0">
              <a:solidFill>
                <a:schemeClr val="accent2"/>
              </a:solidFill>
            </a:rPr>
            <a:t> ZONE</a:t>
          </a:r>
          <a:endParaRPr lang="en-US" sz="1000" b="1">
            <a:solidFill>
              <a:schemeClr val="accent2"/>
            </a:solidFill>
          </a:endParaRPr>
        </a:p>
      </cdr:txBody>
    </cdr:sp>
  </cdr:relSizeAnchor>
  <cdr:relSizeAnchor xmlns:cdr="http://schemas.openxmlformats.org/drawingml/2006/chartDrawing">
    <cdr:from>
      <cdr:x>0.00253</cdr:x>
      <cdr:y>0.00101</cdr:y>
    </cdr:from>
    <cdr:to>
      <cdr:x>0.41516</cdr:x>
      <cdr:y>0.11932</cdr:y>
    </cdr:to>
    <cdr:sp macro="" textlink="">
      <cdr:nvSpPr>
        <cdr:cNvPr id="4" name="TextBox 2"/>
        <cdr:cNvSpPr txBox="1"/>
      </cdr:nvSpPr>
      <cdr:spPr>
        <a:xfrm xmlns:a="http://schemas.openxmlformats.org/drawingml/2006/main">
          <a:off x="18276" y="3612"/>
          <a:ext cx="2980740" cy="42310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200" b="0">
              <a:solidFill>
                <a:schemeClr val="tx2"/>
              </a:solidFill>
              <a:latin typeface="Palatino"/>
              <a:cs typeface="Palatino"/>
            </a:rPr>
            <a:t>M</a:t>
          </a:r>
          <a:r>
            <a:rPr lang="en-US" sz="1000" b="0">
              <a:solidFill>
                <a:schemeClr val="tx2"/>
              </a:solidFill>
              <a:latin typeface="Palatino"/>
              <a:cs typeface="Palatino"/>
            </a:rPr>
            <a:t>ERIDIAN</a:t>
          </a:r>
          <a:r>
            <a:rPr lang="en-US" sz="1200" b="0">
              <a:solidFill>
                <a:schemeClr val="tx2"/>
              </a:solidFill>
              <a:latin typeface="Palatino"/>
              <a:cs typeface="Palatino"/>
            </a:rPr>
            <a:t> E</a:t>
          </a:r>
          <a:r>
            <a:rPr lang="en-US" sz="1000" b="0">
              <a:solidFill>
                <a:schemeClr val="tx2"/>
              </a:solidFill>
              <a:latin typeface="Palatino"/>
              <a:cs typeface="Palatino"/>
            </a:rPr>
            <a:t>CONOMICS</a:t>
          </a:r>
        </a:p>
        <a:p xmlns:a="http://schemas.openxmlformats.org/drawingml/2006/main">
          <a:pPr algn="l"/>
          <a:r>
            <a:rPr lang="en-US" sz="800" b="0">
              <a:solidFill>
                <a:schemeClr val="tx1"/>
              </a:solidFill>
              <a:latin typeface="Palatino"/>
              <a:cs typeface="Palatino"/>
            </a:rPr>
            <a:t>      </a:t>
          </a:r>
          <a:r>
            <a:rPr lang="en-US" sz="700" b="0">
              <a:solidFill>
                <a:schemeClr val="tx1"/>
              </a:solidFill>
              <a:latin typeface="Palatino"/>
              <a:cs typeface="Palatino"/>
            </a:rPr>
            <a:t>Trusted Insight,</a:t>
          </a:r>
          <a:r>
            <a:rPr lang="en-US" sz="700" b="0" baseline="0">
              <a:solidFill>
                <a:schemeClr val="tx1"/>
              </a:solidFill>
              <a:latin typeface="Palatino"/>
              <a:cs typeface="Palatino"/>
            </a:rPr>
            <a:t> Effective Solutions</a:t>
          </a:r>
          <a:endParaRPr lang="en-US" sz="700" b="0">
            <a:solidFill>
              <a:schemeClr val="tx1"/>
            </a:solidFill>
            <a:latin typeface="Palatino"/>
            <a:cs typeface="Palatino"/>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1</xdr:col>
      <xdr:colOff>88900</xdr:colOff>
      <xdr:row>3908</xdr:row>
      <xdr:rowOff>50800</xdr:rowOff>
    </xdr:from>
    <xdr:to>
      <xdr:col>8</xdr:col>
      <xdr:colOff>635000</xdr:colOff>
      <xdr:row>3929</xdr:row>
      <xdr:rowOff>63500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3908</xdr:row>
      <xdr:rowOff>0</xdr:rowOff>
    </xdr:from>
    <xdr:to>
      <xdr:col>16</xdr:col>
      <xdr:colOff>497840</xdr:colOff>
      <xdr:row>3929</xdr:row>
      <xdr:rowOff>12700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0.00749</cdr:x>
      <cdr:y>0.01216</cdr:y>
    </cdr:from>
    <cdr:to>
      <cdr:x>0.40713</cdr:x>
      <cdr:y>0.11205</cdr:y>
    </cdr:to>
    <cdr:sp macro="" textlink="">
      <cdr:nvSpPr>
        <cdr:cNvPr id="2" name="TextBox 1"/>
        <cdr:cNvSpPr txBox="1"/>
      </cdr:nvSpPr>
      <cdr:spPr>
        <a:xfrm xmlns:a="http://schemas.openxmlformats.org/drawingml/2006/main">
          <a:off x="50800" y="50800"/>
          <a:ext cx="2710256" cy="41736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100" b="0">
              <a:solidFill>
                <a:schemeClr val="tx2"/>
              </a:solidFill>
              <a:latin typeface="Palatino"/>
              <a:cs typeface="Palatino"/>
            </a:rPr>
            <a:t>M</a:t>
          </a:r>
          <a:r>
            <a:rPr lang="en-US" sz="1000" b="0">
              <a:solidFill>
                <a:schemeClr val="tx2"/>
              </a:solidFill>
              <a:latin typeface="Palatino"/>
              <a:cs typeface="Palatino"/>
            </a:rPr>
            <a:t>ERIDIAN</a:t>
          </a:r>
          <a:r>
            <a:rPr lang="en-US" sz="1100" b="0">
              <a:solidFill>
                <a:schemeClr val="tx2"/>
              </a:solidFill>
              <a:latin typeface="Palatino"/>
              <a:cs typeface="Palatino"/>
            </a:rPr>
            <a:t> E</a:t>
          </a:r>
          <a:r>
            <a:rPr lang="en-US" sz="1000" b="0">
              <a:solidFill>
                <a:schemeClr val="tx2"/>
              </a:solidFill>
              <a:latin typeface="Palatino"/>
              <a:cs typeface="Palatino"/>
            </a:rPr>
            <a:t>CONOMICS</a:t>
          </a:r>
        </a:p>
        <a:p xmlns:a="http://schemas.openxmlformats.org/drawingml/2006/main">
          <a:pPr algn="l"/>
          <a:r>
            <a:rPr lang="en-US" sz="800" b="0">
              <a:solidFill>
                <a:schemeClr val="tx1"/>
              </a:solidFill>
              <a:latin typeface="Palatino"/>
              <a:cs typeface="Palatino"/>
            </a:rPr>
            <a:t>     </a:t>
          </a:r>
          <a:r>
            <a:rPr lang="en-US" sz="700" b="0">
              <a:solidFill>
                <a:schemeClr val="tx1"/>
              </a:solidFill>
              <a:latin typeface="Palatino"/>
              <a:cs typeface="Palatino"/>
            </a:rPr>
            <a:t>Trusted Insight,</a:t>
          </a:r>
          <a:r>
            <a:rPr lang="en-US" sz="700" b="0" baseline="0">
              <a:solidFill>
                <a:schemeClr val="tx1"/>
              </a:solidFill>
              <a:latin typeface="Palatino"/>
              <a:cs typeface="Palatino"/>
            </a:rPr>
            <a:t> Effective Solutions</a:t>
          </a:r>
          <a:endParaRPr lang="en-US" sz="700" b="0">
            <a:solidFill>
              <a:schemeClr val="tx1"/>
            </a:solidFill>
            <a:latin typeface="Palatino"/>
            <a:cs typeface="Palatino"/>
          </a:endParaRPr>
        </a:p>
      </cdr:txBody>
    </cdr:sp>
  </cdr:relSizeAnchor>
  <cdr:relSizeAnchor xmlns:cdr="http://schemas.openxmlformats.org/drawingml/2006/chartDrawing">
    <cdr:from>
      <cdr:x>0.04682</cdr:x>
      <cdr:y>0.11123</cdr:y>
    </cdr:from>
    <cdr:to>
      <cdr:x>0.97378</cdr:x>
      <cdr:y>0.19789</cdr:y>
    </cdr:to>
    <cdr:sp macro="" textlink="">
      <cdr:nvSpPr>
        <cdr:cNvPr id="3" name="TextBox 2"/>
        <cdr:cNvSpPr txBox="1"/>
      </cdr:nvSpPr>
      <cdr:spPr>
        <a:xfrm xmlns:a="http://schemas.openxmlformats.org/drawingml/2006/main">
          <a:off x="317500" y="415317"/>
          <a:ext cx="6286500" cy="323555"/>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800" b="0">
              <a:solidFill>
                <a:schemeClr val="tx1"/>
              </a:solidFill>
              <a:latin typeface="Garamond"/>
              <a:cs typeface="Garamond"/>
            </a:rPr>
            <a:t>CBOE V</a:t>
          </a:r>
          <a:r>
            <a:rPr lang="en-US" sz="1500" b="0">
              <a:solidFill>
                <a:schemeClr val="tx1"/>
              </a:solidFill>
              <a:latin typeface="Garamond"/>
              <a:cs typeface="Garamond"/>
            </a:rPr>
            <a:t>OLATILITY</a:t>
          </a:r>
          <a:r>
            <a:rPr lang="en-US" sz="1500" b="0" baseline="0">
              <a:solidFill>
                <a:schemeClr val="tx1"/>
              </a:solidFill>
              <a:latin typeface="Garamond"/>
              <a:cs typeface="Garamond"/>
            </a:rPr>
            <a:t> </a:t>
          </a:r>
          <a:r>
            <a:rPr lang="en-US" sz="1800" b="0">
              <a:solidFill>
                <a:schemeClr val="tx1"/>
              </a:solidFill>
              <a:latin typeface="Garamond"/>
              <a:cs typeface="Garamond"/>
            </a:rPr>
            <a:t>I</a:t>
          </a:r>
          <a:r>
            <a:rPr lang="en-US" sz="1500" b="0">
              <a:solidFill>
                <a:schemeClr val="tx1"/>
              </a:solidFill>
              <a:latin typeface="Garamond"/>
              <a:cs typeface="Garamond"/>
            </a:rPr>
            <a:t>NDEX (VIX)</a:t>
          </a:r>
        </a:p>
        <a:p xmlns:a="http://schemas.openxmlformats.org/drawingml/2006/main">
          <a:pPr algn="l"/>
          <a:r>
            <a:rPr lang="en-US" sz="800" b="0">
              <a:solidFill>
                <a:schemeClr val="tx1"/>
              </a:solidFill>
              <a:latin typeface="Palatino"/>
              <a:cs typeface="Palatino"/>
            </a:rPr>
            <a:t>    </a:t>
          </a:r>
          <a:endParaRPr lang="en-US" sz="700" b="0">
            <a:solidFill>
              <a:schemeClr val="tx1"/>
            </a:solidFill>
            <a:latin typeface="Palatino"/>
            <a:cs typeface="Palatino"/>
          </a:endParaRPr>
        </a:p>
      </cdr:txBody>
    </cdr:sp>
  </cdr:relSizeAnchor>
  <cdr:relSizeAnchor xmlns:cdr="http://schemas.openxmlformats.org/drawingml/2006/chartDrawing">
    <cdr:from>
      <cdr:x>0.38554</cdr:x>
      <cdr:y>0.20068</cdr:y>
    </cdr:from>
    <cdr:to>
      <cdr:x>0.98212</cdr:x>
      <cdr:y>0.27235</cdr:y>
    </cdr:to>
    <cdr:sp macro="" textlink="">
      <cdr:nvSpPr>
        <cdr:cNvPr id="4" name="TextBox 3"/>
        <cdr:cNvSpPr txBox="1"/>
      </cdr:nvSpPr>
      <cdr:spPr>
        <a:xfrm xmlns:a="http://schemas.openxmlformats.org/drawingml/2006/main">
          <a:off x="2438400" y="749300"/>
          <a:ext cx="3773111" cy="267596"/>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000" b="1">
              <a:solidFill>
                <a:schemeClr val="accent1">
                  <a:lumMod val="75000"/>
                </a:schemeClr>
              </a:solidFill>
            </a:rPr>
            <a:t>COMMODITY MARKET </a:t>
          </a:r>
          <a:r>
            <a:rPr lang="en-US" sz="1000" b="1" baseline="0">
              <a:solidFill>
                <a:schemeClr val="accent1">
                  <a:lumMod val="75000"/>
                </a:schemeClr>
              </a:solidFill>
            </a:rPr>
            <a:t>COMPOSITE</a:t>
          </a:r>
          <a:endParaRPr lang="en-US" sz="1000" b="1">
            <a:solidFill>
              <a:schemeClr val="accent1">
                <a:lumMod val="75000"/>
              </a:schemeClr>
            </a:solidFill>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0.00749</cdr:x>
      <cdr:y>0.01216</cdr:y>
    </cdr:from>
    <cdr:to>
      <cdr:x>0.40713</cdr:x>
      <cdr:y>0.11205</cdr:y>
    </cdr:to>
    <cdr:sp macro="" textlink="">
      <cdr:nvSpPr>
        <cdr:cNvPr id="2" name="TextBox 1"/>
        <cdr:cNvSpPr txBox="1"/>
      </cdr:nvSpPr>
      <cdr:spPr>
        <a:xfrm xmlns:a="http://schemas.openxmlformats.org/drawingml/2006/main">
          <a:off x="50800" y="50800"/>
          <a:ext cx="2710256" cy="41736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100" b="0">
              <a:solidFill>
                <a:schemeClr val="tx2"/>
              </a:solidFill>
              <a:latin typeface="Palatino"/>
              <a:cs typeface="Palatino"/>
            </a:rPr>
            <a:t>M</a:t>
          </a:r>
          <a:r>
            <a:rPr lang="en-US" sz="1000" b="0">
              <a:solidFill>
                <a:schemeClr val="tx2"/>
              </a:solidFill>
              <a:latin typeface="Palatino"/>
              <a:cs typeface="Palatino"/>
            </a:rPr>
            <a:t>ERIDIAN</a:t>
          </a:r>
          <a:r>
            <a:rPr lang="en-US" sz="1100" b="0">
              <a:solidFill>
                <a:schemeClr val="tx2"/>
              </a:solidFill>
              <a:latin typeface="Palatino"/>
              <a:cs typeface="Palatino"/>
            </a:rPr>
            <a:t> E</a:t>
          </a:r>
          <a:r>
            <a:rPr lang="en-US" sz="1000" b="0">
              <a:solidFill>
                <a:schemeClr val="tx2"/>
              </a:solidFill>
              <a:latin typeface="Palatino"/>
              <a:cs typeface="Palatino"/>
            </a:rPr>
            <a:t>CONOMICS</a:t>
          </a:r>
        </a:p>
        <a:p xmlns:a="http://schemas.openxmlformats.org/drawingml/2006/main">
          <a:pPr algn="l"/>
          <a:r>
            <a:rPr lang="en-US" sz="800" b="0">
              <a:solidFill>
                <a:schemeClr val="tx1"/>
              </a:solidFill>
              <a:latin typeface="Palatino"/>
              <a:cs typeface="Palatino"/>
            </a:rPr>
            <a:t>     </a:t>
          </a:r>
          <a:r>
            <a:rPr lang="en-US" sz="700" b="0">
              <a:solidFill>
                <a:schemeClr val="tx1"/>
              </a:solidFill>
              <a:latin typeface="Palatino"/>
              <a:cs typeface="Palatino"/>
            </a:rPr>
            <a:t>Trusted Insight,</a:t>
          </a:r>
          <a:r>
            <a:rPr lang="en-US" sz="700" b="0" baseline="0">
              <a:solidFill>
                <a:schemeClr val="tx1"/>
              </a:solidFill>
              <a:latin typeface="Palatino"/>
              <a:cs typeface="Palatino"/>
            </a:rPr>
            <a:t> Effective Solutions</a:t>
          </a:r>
          <a:endParaRPr lang="en-US" sz="700" b="0">
            <a:solidFill>
              <a:schemeClr val="tx1"/>
            </a:solidFill>
            <a:latin typeface="Palatino"/>
            <a:cs typeface="Palatino"/>
          </a:endParaRPr>
        </a:p>
      </cdr:txBody>
    </cdr:sp>
  </cdr:relSizeAnchor>
  <cdr:relSizeAnchor xmlns:cdr="http://schemas.openxmlformats.org/drawingml/2006/chartDrawing">
    <cdr:from>
      <cdr:x>0</cdr:x>
      <cdr:y>0.13242</cdr:y>
    </cdr:from>
    <cdr:to>
      <cdr:x>1</cdr:x>
      <cdr:y>1</cdr:y>
    </cdr:to>
    <cdr:pic>
      <cdr:nvPicPr>
        <cdr:cNvPr id="5" name="Picture 4" descr="employers.jpg"/>
        <cdr:cNvPicPr>
          <a:picLocks xmlns:a="http://schemas.openxmlformats.org/drawingml/2006/main" noChangeAspect="1"/>
        </cdr:cNvPicPr>
      </cdr:nvPicPr>
      <cdr:blipFill rotWithShape="1">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r="-40" b="2186"/>
        <a:stretch xmlns:a="http://schemas.openxmlformats.org/drawingml/2006/main"/>
      </cdr:blipFill>
      <cdr:spPr>
        <a:xfrm xmlns:a="http://schemas.openxmlformats.org/drawingml/2006/main">
          <a:off x="0" y="538480"/>
          <a:ext cx="5842000" cy="3528060"/>
        </a:xfrm>
        <a:prstGeom xmlns:a="http://schemas.openxmlformats.org/drawingml/2006/main" prst="rect">
          <a:avLst/>
        </a:prstGeom>
      </cdr:spPr>
    </cdr:pic>
  </cdr:relSizeAnchor>
</c:userShapes>
</file>

<file path=xl/drawings/drawing17.xml><?xml version="1.0" encoding="utf-8"?>
<xdr:wsDr xmlns:xdr="http://schemas.openxmlformats.org/drawingml/2006/spreadsheetDrawing" xmlns:a="http://schemas.openxmlformats.org/drawingml/2006/main">
  <xdr:twoCellAnchor>
    <xdr:from>
      <xdr:col>1</xdr:col>
      <xdr:colOff>12700</xdr:colOff>
      <xdr:row>1349</xdr:row>
      <xdr:rowOff>101600</xdr:rowOff>
    </xdr:from>
    <xdr:to>
      <xdr:col>8</xdr:col>
      <xdr:colOff>152400</xdr:colOff>
      <xdr:row>1366</xdr:row>
      <xdr:rowOff>121920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0.00858</cdr:x>
      <cdr:y>0.01238</cdr:y>
    </cdr:from>
    <cdr:to>
      <cdr:x>0.5133</cdr:x>
      <cdr:y>0.10559</cdr:y>
    </cdr:to>
    <cdr:sp macro="" textlink="">
      <cdr:nvSpPr>
        <cdr:cNvPr id="2" name="TextBox 1"/>
        <cdr:cNvSpPr txBox="1"/>
      </cdr:nvSpPr>
      <cdr:spPr>
        <a:xfrm xmlns:a="http://schemas.openxmlformats.org/drawingml/2006/main">
          <a:off x="50800" y="50800"/>
          <a:ext cx="2987028" cy="38232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200" b="0">
              <a:solidFill>
                <a:schemeClr val="tx2"/>
              </a:solidFill>
              <a:latin typeface="Palatino"/>
              <a:cs typeface="Palatino"/>
            </a:rPr>
            <a:t>M</a:t>
          </a:r>
          <a:r>
            <a:rPr lang="en-US" sz="1000" b="0">
              <a:solidFill>
                <a:schemeClr val="tx2"/>
              </a:solidFill>
              <a:latin typeface="Palatino"/>
              <a:cs typeface="Palatino"/>
            </a:rPr>
            <a:t>ERIDIAN</a:t>
          </a:r>
          <a:r>
            <a:rPr lang="en-US" sz="1200" b="0">
              <a:solidFill>
                <a:schemeClr val="tx2"/>
              </a:solidFill>
              <a:latin typeface="Palatino"/>
              <a:cs typeface="Palatino"/>
            </a:rPr>
            <a:t> E</a:t>
          </a:r>
          <a:r>
            <a:rPr lang="en-US" sz="1000" b="0">
              <a:solidFill>
                <a:schemeClr val="tx2"/>
              </a:solidFill>
              <a:latin typeface="Palatino"/>
              <a:cs typeface="Palatino"/>
            </a:rPr>
            <a:t>CONOMICS</a:t>
          </a:r>
        </a:p>
        <a:p xmlns:a="http://schemas.openxmlformats.org/drawingml/2006/main">
          <a:pPr algn="l"/>
          <a:r>
            <a:rPr lang="en-US" sz="800" b="0">
              <a:solidFill>
                <a:schemeClr val="tx1"/>
              </a:solidFill>
              <a:latin typeface="Palatino"/>
              <a:cs typeface="Palatino"/>
            </a:rPr>
            <a:t>      </a:t>
          </a:r>
          <a:r>
            <a:rPr lang="en-US" sz="700" b="0">
              <a:solidFill>
                <a:schemeClr val="tx1"/>
              </a:solidFill>
              <a:latin typeface="Palatino"/>
              <a:cs typeface="Palatino"/>
            </a:rPr>
            <a:t>Trusted Insight,</a:t>
          </a:r>
          <a:r>
            <a:rPr lang="en-US" sz="700" b="0" baseline="0">
              <a:solidFill>
                <a:schemeClr val="tx1"/>
              </a:solidFill>
              <a:latin typeface="Palatino"/>
              <a:cs typeface="Palatino"/>
            </a:rPr>
            <a:t> Effective Solutions</a:t>
          </a:r>
          <a:endParaRPr lang="en-US" sz="700" b="0">
            <a:solidFill>
              <a:schemeClr val="tx1"/>
            </a:solidFill>
            <a:latin typeface="Palatino"/>
            <a:cs typeface="Palatino"/>
          </a:endParaRPr>
        </a:p>
      </cdr:txBody>
    </cdr:sp>
  </cdr:relSizeAnchor>
  <cdr:relSizeAnchor xmlns:cdr="http://schemas.openxmlformats.org/drawingml/2006/chartDrawing">
    <cdr:from>
      <cdr:x>0.02361</cdr:x>
      <cdr:y>0.1246</cdr:y>
    </cdr:from>
    <cdr:to>
      <cdr:x>0.96996</cdr:x>
      <cdr:y>0.24064</cdr:y>
    </cdr:to>
    <cdr:sp macro="" textlink="">
      <cdr:nvSpPr>
        <cdr:cNvPr id="3" name="TextBox 2"/>
        <cdr:cNvSpPr txBox="1"/>
      </cdr:nvSpPr>
      <cdr:spPr>
        <a:xfrm xmlns:a="http://schemas.openxmlformats.org/drawingml/2006/main">
          <a:off x="139309" y="396240"/>
          <a:ext cx="5583862" cy="36902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2000" b="0">
              <a:solidFill>
                <a:schemeClr val="tx1"/>
              </a:solidFill>
              <a:latin typeface="Garamond"/>
              <a:cs typeface="Garamond"/>
            </a:rPr>
            <a:t>M</a:t>
          </a:r>
          <a:r>
            <a:rPr lang="en-US" sz="1600" b="0">
              <a:solidFill>
                <a:schemeClr val="tx1"/>
              </a:solidFill>
              <a:latin typeface="Garamond"/>
              <a:cs typeface="Garamond"/>
            </a:rPr>
            <a:t>ERIDIAN</a:t>
          </a:r>
          <a:r>
            <a:rPr lang="en-US" sz="2000" b="0">
              <a:solidFill>
                <a:schemeClr val="tx1"/>
              </a:solidFill>
              <a:latin typeface="Garamond"/>
              <a:cs typeface="Garamond"/>
            </a:rPr>
            <a:t> F</a:t>
          </a:r>
          <a:r>
            <a:rPr lang="en-US" sz="1600" b="0">
              <a:solidFill>
                <a:schemeClr val="tx1"/>
              </a:solidFill>
              <a:latin typeface="Garamond"/>
              <a:cs typeface="Garamond"/>
            </a:rPr>
            <a:t>INANCIAL</a:t>
          </a:r>
          <a:r>
            <a:rPr lang="en-US" sz="2000" b="0">
              <a:solidFill>
                <a:schemeClr val="tx1"/>
              </a:solidFill>
              <a:latin typeface="Garamond"/>
              <a:cs typeface="Garamond"/>
            </a:rPr>
            <a:t> S</a:t>
          </a:r>
          <a:r>
            <a:rPr lang="en-US" sz="1600" b="0">
              <a:solidFill>
                <a:schemeClr val="tx1"/>
              </a:solidFill>
              <a:latin typeface="Garamond"/>
              <a:cs typeface="Garamond"/>
            </a:rPr>
            <a:t>TRESS</a:t>
          </a:r>
          <a:r>
            <a:rPr lang="en-US" sz="2000" b="0">
              <a:solidFill>
                <a:schemeClr val="tx1"/>
              </a:solidFill>
              <a:latin typeface="Garamond"/>
              <a:cs typeface="Garamond"/>
            </a:rPr>
            <a:t> </a:t>
          </a:r>
          <a:r>
            <a:rPr lang="en-US" sz="2000" b="0" baseline="0">
              <a:solidFill>
                <a:schemeClr val="tx1"/>
              </a:solidFill>
              <a:latin typeface="Garamond"/>
              <a:cs typeface="Garamond"/>
            </a:rPr>
            <a:t>I</a:t>
          </a:r>
          <a:r>
            <a:rPr lang="en-US" sz="1600" b="0" baseline="0">
              <a:solidFill>
                <a:schemeClr val="tx1"/>
              </a:solidFill>
              <a:latin typeface="Garamond"/>
              <a:cs typeface="Garamond"/>
            </a:rPr>
            <a:t>NDEX</a:t>
          </a:r>
          <a:r>
            <a:rPr lang="en-US" sz="2000" b="0" baseline="0">
              <a:solidFill>
                <a:schemeClr val="tx1"/>
              </a:solidFill>
              <a:latin typeface="Garamond"/>
              <a:cs typeface="Garamond"/>
            </a:rPr>
            <a:t> </a:t>
          </a:r>
          <a:r>
            <a:rPr lang="en-US" sz="800" b="0" baseline="0">
              <a:solidFill>
                <a:schemeClr val="tx1"/>
              </a:solidFill>
              <a:latin typeface="Garamond"/>
              <a:cs typeface="Garamond"/>
            </a:rPr>
            <a:t>TM</a:t>
          </a:r>
          <a:endParaRPr lang="en-US" sz="800" b="0">
            <a:solidFill>
              <a:schemeClr val="tx1"/>
            </a:solidFill>
            <a:latin typeface="Garamond"/>
            <a:cs typeface="Garamond"/>
          </a:endParaRPr>
        </a:p>
      </cdr:txBody>
    </cdr:sp>
  </cdr:relSizeAnchor>
  <cdr:relSizeAnchor xmlns:cdr="http://schemas.openxmlformats.org/drawingml/2006/chartDrawing">
    <cdr:from>
      <cdr:x>0.07683</cdr:x>
      <cdr:y>0.2557</cdr:y>
    </cdr:from>
    <cdr:to>
      <cdr:x>0.31288</cdr:x>
      <cdr:y>0.32</cdr:y>
    </cdr:to>
    <cdr:sp macro="" textlink="">
      <cdr:nvSpPr>
        <cdr:cNvPr id="4" name="TextBox 3"/>
        <cdr:cNvSpPr txBox="1"/>
      </cdr:nvSpPr>
      <cdr:spPr>
        <a:xfrm xmlns:a="http://schemas.openxmlformats.org/drawingml/2006/main">
          <a:off x="453329" y="844329"/>
          <a:ext cx="1392794" cy="21231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000" b="1">
              <a:solidFill>
                <a:schemeClr val="accent2"/>
              </a:solidFill>
              <a:latin typeface="Arial"/>
              <a:cs typeface="Arial"/>
            </a:rPr>
            <a:t>MORE STRESS</a:t>
          </a:r>
        </a:p>
      </cdr:txBody>
    </cdr:sp>
  </cdr:relSizeAnchor>
  <cdr:relSizeAnchor xmlns:cdr="http://schemas.openxmlformats.org/drawingml/2006/chartDrawing">
    <cdr:from>
      <cdr:x>0.0794</cdr:x>
      <cdr:y>0.79536</cdr:y>
    </cdr:from>
    <cdr:to>
      <cdr:x>0.31545</cdr:x>
      <cdr:y>0.86087</cdr:y>
    </cdr:to>
    <cdr:sp macro="" textlink="">
      <cdr:nvSpPr>
        <cdr:cNvPr id="5" name="TextBox 4"/>
        <cdr:cNvSpPr txBox="1"/>
      </cdr:nvSpPr>
      <cdr:spPr>
        <a:xfrm xmlns:a="http://schemas.openxmlformats.org/drawingml/2006/main">
          <a:off x="468493" y="2246487"/>
          <a:ext cx="1392794" cy="18503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000" b="1">
              <a:solidFill>
                <a:schemeClr val="accent2"/>
              </a:solidFill>
              <a:latin typeface="Arial"/>
              <a:cs typeface="Arial"/>
            </a:rPr>
            <a:t>LESS STRESS</a:t>
          </a:r>
        </a:p>
      </cdr:txBody>
    </cdr:sp>
  </cdr:relSizeAnchor>
</c:userShapes>
</file>

<file path=xl/drawings/drawing19.xml><?xml version="1.0" encoding="utf-8"?>
<xdr:wsDr xmlns:xdr="http://schemas.openxmlformats.org/drawingml/2006/spreadsheetDrawing" xmlns:a="http://schemas.openxmlformats.org/drawingml/2006/main">
  <xdr:twoCellAnchor>
    <xdr:from>
      <xdr:col>1</xdr:col>
      <xdr:colOff>152400</xdr:colOff>
      <xdr:row>2237</xdr:row>
      <xdr:rowOff>38100</xdr:rowOff>
    </xdr:from>
    <xdr:to>
      <xdr:col>8</xdr:col>
      <xdr:colOff>127000</xdr:colOff>
      <xdr:row>2253</xdr:row>
      <xdr:rowOff>158750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0.47631</cdr:x>
      <cdr:y>0.19454</cdr:y>
    </cdr:from>
    <cdr:to>
      <cdr:x>0.99753</cdr:x>
      <cdr:y>0.25597</cdr:y>
    </cdr:to>
    <cdr:sp macro="" textlink="">
      <cdr:nvSpPr>
        <cdr:cNvPr id="2" name="TextBox 1"/>
        <cdr:cNvSpPr txBox="1"/>
      </cdr:nvSpPr>
      <cdr:spPr>
        <a:xfrm xmlns:a="http://schemas.openxmlformats.org/drawingml/2006/main">
          <a:off x="2451121" y="723896"/>
          <a:ext cx="2682219" cy="228604"/>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000" b="1">
              <a:solidFill>
                <a:schemeClr val="accent1">
                  <a:lumMod val="75000"/>
                </a:schemeClr>
              </a:solidFill>
            </a:rPr>
            <a:t>CREDIT, INTEREST</a:t>
          </a:r>
          <a:r>
            <a:rPr lang="en-US" sz="1000" b="1" baseline="0">
              <a:solidFill>
                <a:schemeClr val="accent1">
                  <a:lumMod val="75000"/>
                </a:schemeClr>
              </a:solidFill>
            </a:rPr>
            <a:t> RATE AND PCE COMPOSITE</a:t>
          </a:r>
          <a:endParaRPr lang="en-US" sz="1000" b="1">
            <a:solidFill>
              <a:schemeClr val="accent1">
                <a:lumMod val="75000"/>
              </a:schemeClr>
            </a:solidFill>
          </a:endParaRPr>
        </a:p>
      </cdr:txBody>
    </cdr:sp>
  </cdr:relSizeAnchor>
  <cdr:relSizeAnchor xmlns:cdr="http://schemas.openxmlformats.org/drawingml/2006/chartDrawing">
    <cdr:from>
      <cdr:x>0.01481</cdr:x>
      <cdr:y>0.01024</cdr:y>
    </cdr:from>
    <cdr:to>
      <cdr:x>0.42744</cdr:x>
      <cdr:y>0.11604</cdr:y>
    </cdr:to>
    <cdr:sp macro="" textlink="">
      <cdr:nvSpPr>
        <cdr:cNvPr id="3" name="TextBox 2"/>
        <cdr:cNvSpPr txBox="1"/>
      </cdr:nvSpPr>
      <cdr:spPr>
        <a:xfrm xmlns:a="http://schemas.openxmlformats.org/drawingml/2006/main">
          <a:off x="76221" y="38100"/>
          <a:ext cx="2123419" cy="3937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100" b="0">
              <a:solidFill>
                <a:schemeClr val="tx2"/>
              </a:solidFill>
              <a:latin typeface="Palatino"/>
              <a:cs typeface="Palatino"/>
            </a:rPr>
            <a:t>M</a:t>
          </a:r>
          <a:r>
            <a:rPr lang="en-US" sz="1000" b="0">
              <a:solidFill>
                <a:schemeClr val="tx2"/>
              </a:solidFill>
              <a:latin typeface="Palatino"/>
              <a:cs typeface="Palatino"/>
            </a:rPr>
            <a:t>ERIDIAN</a:t>
          </a:r>
          <a:r>
            <a:rPr lang="en-US" sz="1100" b="0">
              <a:solidFill>
                <a:schemeClr val="tx2"/>
              </a:solidFill>
              <a:latin typeface="Palatino"/>
              <a:cs typeface="Palatino"/>
            </a:rPr>
            <a:t> E</a:t>
          </a:r>
          <a:r>
            <a:rPr lang="en-US" sz="1000" b="0">
              <a:solidFill>
                <a:schemeClr val="tx2"/>
              </a:solidFill>
              <a:latin typeface="Palatino"/>
              <a:cs typeface="Palatino"/>
            </a:rPr>
            <a:t>CONOMICS</a:t>
          </a:r>
        </a:p>
        <a:p xmlns:a="http://schemas.openxmlformats.org/drawingml/2006/main">
          <a:pPr algn="l"/>
          <a:r>
            <a:rPr lang="en-US" sz="800" b="0">
              <a:solidFill>
                <a:schemeClr val="tx1"/>
              </a:solidFill>
              <a:latin typeface="Palatino"/>
              <a:cs typeface="Palatino"/>
            </a:rPr>
            <a:t>     </a:t>
          </a:r>
          <a:r>
            <a:rPr lang="en-US" sz="700" b="0">
              <a:solidFill>
                <a:schemeClr val="tx1"/>
              </a:solidFill>
              <a:latin typeface="Palatino"/>
              <a:cs typeface="Palatino"/>
            </a:rPr>
            <a:t>Trusted Insight,</a:t>
          </a:r>
          <a:r>
            <a:rPr lang="en-US" sz="700" b="0" baseline="0">
              <a:solidFill>
                <a:schemeClr val="tx1"/>
              </a:solidFill>
              <a:latin typeface="Palatino"/>
              <a:cs typeface="Palatino"/>
            </a:rPr>
            <a:t> Effective Solutions</a:t>
          </a:r>
          <a:endParaRPr lang="en-US" sz="700" b="0">
            <a:solidFill>
              <a:schemeClr val="tx1"/>
            </a:solidFill>
            <a:latin typeface="Palatino"/>
            <a:cs typeface="Palatino"/>
          </a:endParaRPr>
        </a:p>
      </cdr:txBody>
    </cdr:sp>
  </cdr:relSizeAnchor>
</c:userShapes>
</file>

<file path=xl/drawings/drawing20.xml><?xml version="1.0" encoding="utf-8"?>
<xdr:wsDr xmlns:xdr="http://schemas.openxmlformats.org/drawingml/2006/spreadsheetDrawing" xmlns:a="http://schemas.openxmlformats.org/drawingml/2006/main">
  <xdr:twoCellAnchor>
    <xdr:from>
      <xdr:col>0</xdr:col>
      <xdr:colOff>777240</xdr:colOff>
      <xdr:row>172</xdr:row>
      <xdr:rowOff>2540</xdr:rowOff>
    </xdr:from>
    <xdr:to>
      <xdr:col>7</xdr:col>
      <xdr:colOff>50800</xdr:colOff>
      <xdr:row>191</xdr:row>
      <xdr:rowOff>20320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0.00889</cdr:x>
      <cdr:y>0.01413</cdr:y>
    </cdr:from>
    <cdr:to>
      <cdr:x>0.53155</cdr:x>
      <cdr:y>0.13309</cdr:y>
    </cdr:to>
    <cdr:sp macro="" textlink="">
      <cdr:nvSpPr>
        <cdr:cNvPr id="2" name="TextBox 1"/>
        <cdr:cNvSpPr txBox="1"/>
      </cdr:nvSpPr>
      <cdr:spPr>
        <a:xfrm xmlns:a="http://schemas.openxmlformats.org/drawingml/2006/main">
          <a:off x="57039" y="49348"/>
          <a:ext cx="3353407" cy="41547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200" b="0">
              <a:solidFill>
                <a:schemeClr val="tx2"/>
              </a:solidFill>
              <a:latin typeface="Palatino"/>
              <a:cs typeface="Palatino"/>
            </a:rPr>
            <a:t>M</a:t>
          </a:r>
          <a:r>
            <a:rPr lang="en-US" sz="1000" b="0">
              <a:solidFill>
                <a:schemeClr val="tx2"/>
              </a:solidFill>
              <a:latin typeface="Palatino"/>
              <a:cs typeface="Palatino"/>
            </a:rPr>
            <a:t>ERIDIAN</a:t>
          </a:r>
          <a:r>
            <a:rPr lang="en-US" sz="1200" b="0">
              <a:solidFill>
                <a:schemeClr val="tx2"/>
              </a:solidFill>
              <a:latin typeface="Palatino"/>
              <a:cs typeface="Palatino"/>
            </a:rPr>
            <a:t> E</a:t>
          </a:r>
          <a:r>
            <a:rPr lang="en-US" sz="1000" b="0">
              <a:solidFill>
                <a:schemeClr val="tx2"/>
              </a:solidFill>
              <a:latin typeface="Palatino"/>
              <a:cs typeface="Palatino"/>
            </a:rPr>
            <a:t>CONOMICS</a:t>
          </a:r>
        </a:p>
        <a:p xmlns:a="http://schemas.openxmlformats.org/drawingml/2006/main">
          <a:pPr algn="l"/>
          <a:r>
            <a:rPr lang="en-US" sz="800" b="0">
              <a:solidFill>
                <a:schemeClr val="tx1"/>
              </a:solidFill>
              <a:latin typeface="Palatino"/>
              <a:cs typeface="Palatino"/>
            </a:rPr>
            <a:t>      </a:t>
          </a:r>
          <a:r>
            <a:rPr lang="en-US" sz="700" b="0">
              <a:solidFill>
                <a:schemeClr val="tx1"/>
              </a:solidFill>
              <a:latin typeface="Palatino"/>
              <a:cs typeface="Palatino"/>
            </a:rPr>
            <a:t>Trusted Insight,</a:t>
          </a:r>
          <a:r>
            <a:rPr lang="en-US" sz="700" b="0" baseline="0">
              <a:solidFill>
                <a:schemeClr val="tx1"/>
              </a:solidFill>
              <a:latin typeface="Palatino"/>
              <a:cs typeface="Palatino"/>
            </a:rPr>
            <a:t> Effective Solutions</a:t>
          </a:r>
          <a:endParaRPr lang="en-US" sz="700" b="0">
            <a:solidFill>
              <a:schemeClr val="tx1"/>
            </a:solidFill>
            <a:latin typeface="Palatino"/>
            <a:cs typeface="Palatino"/>
          </a:endParaRPr>
        </a:p>
      </cdr:txBody>
    </cdr:sp>
  </cdr:relSizeAnchor>
  <cdr:relSizeAnchor xmlns:cdr="http://schemas.openxmlformats.org/drawingml/2006/chartDrawing">
    <cdr:from>
      <cdr:x>0.02667</cdr:x>
      <cdr:y>0.11855</cdr:y>
    </cdr:from>
    <cdr:to>
      <cdr:x>0.96667</cdr:x>
      <cdr:y>0.20505</cdr:y>
    </cdr:to>
    <cdr:sp macro="" textlink="">
      <cdr:nvSpPr>
        <cdr:cNvPr id="3" name="TextBox 2"/>
        <cdr:cNvSpPr txBox="1"/>
      </cdr:nvSpPr>
      <cdr:spPr>
        <a:xfrm xmlns:a="http://schemas.openxmlformats.org/drawingml/2006/main">
          <a:off x="171116" y="414020"/>
          <a:ext cx="6031077" cy="30211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2000" b="0">
              <a:solidFill>
                <a:schemeClr val="tx1"/>
              </a:solidFill>
              <a:latin typeface="Garamond"/>
              <a:cs typeface="Garamond"/>
            </a:rPr>
            <a:t>P</a:t>
          </a:r>
          <a:r>
            <a:rPr lang="en-US" sz="1600" b="0">
              <a:solidFill>
                <a:schemeClr val="tx1"/>
              </a:solidFill>
              <a:latin typeface="Garamond"/>
              <a:cs typeface="Garamond"/>
            </a:rPr>
            <a:t>ERSONAL</a:t>
          </a:r>
          <a:r>
            <a:rPr lang="en-US" sz="2000" b="0">
              <a:solidFill>
                <a:schemeClr val="tx1"/>
              </a:solidFill>
              <a:latin typeface="Garamond"/>
              <a:cs typeface="Garamond"/>
            </a:rPr>
            <a:t> D</a:t>
          </a:r>
          <a:r>
            <a:rPr lang="en-US" sz="1600" b="0">
              <a:solidFill>
                <a:schemeClr val="tx1"/>
              </a:solidFill>
              <a:latin typeface="Garamond"/>
              <a:cs typeface="Garamond"/>
            </a:rPr>
            <a:t>EBT</a:t>
          </a:r>
          <a:r>
            <a:rPr lang="en-US" sz="2000" b="0">
              <a:solidFill>
                <a:schemeClr val="tx1"/>
              </a:solidFill>
              <a:latin typeface="Garamond"/>
              <a:cs typeface="Garamond"/>
            </a:rPr>
            <a:t> S</a:t>
          </a:r>
          <a:r>
            <a:rPr lang="en-US" sz="1600" b="0">
              <a:solidFill>
                <a:schemeClr val="tx1"/>
              </a:solidFill>
              <a:latin typeface="Garamond"/>
              <a:cs typeface="Garamond"/>
            </a:rPr>
            <a:t>ERVICE</a:t>
          </a:r>
        </a:p>
      </cdr:txBody>
    </cdr:sp>
  </cdr:relSizeAnchor>
  <cdr:relSizeAnchor xmlns:cdr="http://schemas.openxmlformats.org/drawingml/2006/chartDrawing">
    <cdr:from>
      <cdr:x>0.02</cdr:x>
      <cdr:y>0.20747</cdr:y>
    </cdr:from>
    <cdr:to>
      <cdr:x>0.98</cdr:x>
      <cdr:y>0.25794</cdr:y>
    </cdr:to>
    <cdr:sp macro="" textlink="">
      <cdr:nvSpPr>
        <cdr:cNvPr id="4" name="TextBox 3"/>
        <cdr:cNvSpPr txBox="1"/>
      </cdr:nvSpPr>
      <cdr:spPr>
        <a:xfrm xmlns:a="http://schemas.openxmlformats.org/drawingml/2006/main">
          <a:off x="128321" y="724579"/>
          <a:ext cx="6159398" cy="17626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100" b="1">
              <a:solidFill>
                <a:schemeClr val="tx2"/>
              </a:solidFill>
              <a:latin typeface="Arial"/>
              <a:cs typeface="Arial"/>
            </a:rPr>
            <a:t>DEBT SERVICE PAYMENTS AS PCT OF DISPOSABLE INCOME</a:t>
          </a:r>
        </a:p>
      </cdr:txBody>
    </cdr:sp>
  </cdr:relSizeAnchor>
  <cdr:relSizeAnchor xmlns:cdr="http://schemas.openxmlformats.org/drawingml/2006/chartDrawing">
    <cdr:from>
      <cdr:x>0.03538</cdr:x>
      <cdr:y>0.28101</cdr:y>
    </cdr:from>
    <cdr:to>
      <cdr:x>0.97982</cdr:x>
      <cdr:y>0.34095</cdr:y>
    </cdr:to>
    <cdr:sp macro="" textlink="">
      <cdr:nvSpPr>
        <cdr:cNvPr id="5" name="TextBox 4"/>
        <cdr:cNvSpPr txBox="1"/>
      </cdr:nvSpPr>
      <cdr:spPr>
        <a:xfrm xmlns:a="http://schemas.openxmlformats.org/drawingml/2006/main">
          <a:off x="178105" y="1035675"/>
          <a:ext cx="4754575" cy="22091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900" b="1">
              <a:solidFill>
                <a:schemeClr val="tx2"/>
              </a:solidFill>
              <a:latin typeface="Arial"/>
              <a:cs typeface="Arial"/>
            </a:rPr>
            <a:t>CONSUMER DEBT                </a:t>
          </a:r>
          <a:r>
            <a:rPr lang="en-US" sz="900" b="1">
              <a:solidFill>
                <a:schemeClr val="accent2"/>
              </a:solidFill>
              <a:latin typeface="Arial"/>
              <a:cs typeface="Arial"/>
            </a:rPr>
            <a:t>MORTGAGE DEBT</a:t>
          </a:r>
          <a:r>
            <a:rPr lang="en-US" sz="900" b="1">
              <a:solidFill>
                <a:schemeClr val="tx2"/>
              </a:solidFill>
              <a:latin typeface="Arial"/>
              <a:cs typeface="Arial"/>
            </a:rPr>
            <a:t>                  </a:t>
          </a:r>
          <a:r>
            <a:rPr lang="en-US" sz="900" b="1">
              <a:solidFill>
                <a:schemeClr val="accent3"/>
              </a:solidFill>
              <a:latin typeface="Arial"/>
              <a:cs typeface="Arial"/>
            </a:rPr>
            <a:t>TOTAL DEBT</a:t>
          </a:r>
        </a:p>
      </cdr:txBody>
    </cdr:sp>
  </cdr:relSizeAnchor>
</c:userShapes>
</file>

<file path=xl/drawings/drawing22.xml><?xml version="1.0" encoding="utf-8"?>
<xdr:wsDr xmlns:xdr="http://schemas.openxmlformats.org/drawingml/2006/spreadsheetDrawing" xmlns:a="http://schemas.openxmlformats.org/drawingml/2006/main">
  <xdr:twoCellAnchor>
    <xdr:from>
      <xdr:col>1</xdr:col>
      <xdr:colOff>292100</xdr:colOff>
      <xdr:row>732</xdr:row>
      <xdr:rowOff>38100</xdr:rowOff>
    </xdr:from>
    <xdr:to>
      <xdr:col>9</xdr:col>
      <xdr:colOff>723900</xdr:colOff>
      <xdr:row>753</xdr:row>
      <xdr:rowOff>177800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88900</xdr:colOff>
      <xdr:row>732</xdr:row>
      <xdr:rowOff>25400</xdr:rowOff>
    </xdr:from>
    <xdr:to>
      <xdr:col>18</xdr:col>
      <xdr:colOff>673100</xdr:colOff>
      <xdr:row>753</xdr:row>
      <xdr:rowOff>165100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0.00858</cdr:x>
      <cdr:y>0.01238</cdr:y>
    </cdr:from>
    <cdr:to>
      <cdr:x>0.5133</cdr:x>
      <cdr:y>0.10559</cdr:y>
    </cdr:to>
    <cdr:sp macro="" textlink="">
      <cdr:nvSpPr>
        <cdr:cNvPr id="2" name="TextBox 1"/>
        <cdr:cNvSpPr txBox="1"/>
      </cdr:nvSpPr>
      <cdr:spPr>
        <a:xfrm xmlns:a="http://schemas.openxmlformats.org/drawingml/2006/main">
          <a:off x="61675" y="45438"/>
          <a:ext cx="3628028" cy="34210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200" b="0">
              <a:solidFill>
                <a:schemeClr val="tx2"/>
              </a:solidFill>
              <a:latin typeface="Palatino"/>
              <a:cs typeface="Palatino"/>
            </a:rPr>
            <a:t>M</a:t>
          </a:r>
          <a:r>
            <a:rPr lang="en-US" sz="1000" b="0">
              <a:solidFill>
                <a:schemeClr val="tx2"/>
              </a:solidFill>
              <a:latin typeface="Palatino"/>
              <a:cs typeface="Palatino"/>
            </a:rPr>
            <a:t>ERIDIAN</a:t>
          </a:r>
          <a:r>
            <a:rPr lang="en-US" sz="1200" b="0">
              <a:solidFill>
                <a:schemeClr val="tx2"/>
              </a:solidFill>
              <a:latin typeface="Palatino"/>
              <a:cs typeface="Palatino"/>
            </a:rPr>
            <a:t> E</a:t>
          </a:r>
          <a:r>
            <a:rPr lang="en-US" sz="1000" b="0">
              <a:solidFill>
                <a:schemeClr val="tx2"/>
              </a:solidFill>
              <a:latin typeface="Palatino"/>
              <a:cs typeface="Palatino"/>
            </a:rPr>
            <a:t>CONOMICS</a:t>
          </a:r>
        </a:p>
        <a:p xmlns:a="http://schemas.openxmlformats.org/drawingml/2006/main">
          <a:pPr algn="l"/>
          <a:r>
            <a:rPr lang="en-US" sz="800" b="0">
              <a:solidFill>
                <a:schemeClr val="tx1"/>
              </a:solidFill>
              <a:latin typeface="Palatino"/>
              <a:cs typeface="Palatino"/>
            </a:rPr>
            <a:t>      </a:t>
          </a:r>
          <a:r>
            <a:rPr lang="en-US" sz="700" b="0">
              <a:solidFill>
                <a:schemeClr val="tx1"/>
              </a:solidFill>
              <a:latin typeface="Palatino"/>
              <a:cs typeface="Palatino"/>
            </a:rPr>
            <a:t>Trusted Insight,</a:t>
          </a:r>
          <a:r>
            <a:rPr lang="en-US" sz="700" b="0" baseline="0">
              <a:solidFill>
                <a:schemeClr val="tx1"/>
              </a:solidFill>
              <a:latin typeface="Palatino"/>
              <a:cs typeface="Palatino"/>
            </a:rPr>
            <a:t> Effective Solutions</a:t>
          </a:r>
          <a:endParaRPr lang="en-US" sz="700" b="0">
            <a:solidFill>
              <a:schemeClr val="tx1"/>
            </a:solidFill>
            <a:latin typeface="Palatino"/>
            <a:cs typeface="Palatino"/>
          </a:endParaRPr>
        </a:p>
      </cdr:txBody>
    </cdr:sp>
  </cdr:relSizeAnchor>
  <cdr:relSizeAnchor xmlns:cdr="http://schemas.openxmlformats.org/drawingml/2006/chartDrawing">
    <cdr:from>
      <cdr:x>0.02361</cdr:x>
      <cdr:y>0.09527</cdr:y>
    </cdr:from>
    <cdr:to>
      <cdr:x>0.9871</cdr:x>
      <cdr:y>0.168</cdr:y>
    </cdr:to>
    <cdr:sp macro="" textlink="">
      <cdr:nvSpPr>
        <cdr:cNvPr id="3" name="TextBox 2"/>
        <cdr:cNvSpPr txBox="1"/>
      </cdr:nvSpPr>
      <cdr:spPr>
        <a:xfrm xmlns:a="http://schemas.openxmlformats.org/drawingml/2006/main">
          <a:off x="169712" y="453707"/>
          <a:ext cx="6925736" cy="34639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2000" b="0">
              <a:solidFill>
                <a:schemeClr val="tx1"/>
              </a:solidFill>
              <a:latin typeface="Garamond"/>
              <a:cs typeface="Garamond"/>
            </a:rPr>
            <a:t>M</a:t>
          </a:r>
          <a:r>
            <a:rPr lang="en-US" sz="1600" b="0">
              <a:solidFill>
                <a:schemeClr val="tx1"/>
              </a:solidFill>
              <a:latin typeface="Garamond"/>
              <a:cs typeface="Garamond"/>
            </a:rPr>
            <a:t>ERIDIAN</a:t>
          </a:r>
          <a:r>
            <a:rPr lang="en-US" sz="2000" b="0">
              <a:solidFill>
                <a:schemeClr val="tx1"/>
              </a:solidFill>
              <a:latin typeface="Garamond"/>
              <a:cs typeface="Garamond"/>
            </a:rPr>
            <a:t> M</a:t>
          </a:r>
          <a:r>
            <a:rPr lang="en-US" sz="1600" b="0">
              <a:solidFill>
                <a:schemeClr val="tx1"/>
              </a:solidFill>
              <a:latin typeface="Garamond"/>
              <a:cs typeface="Garamond"/>
            </a:rPr>
            <a:t>ONEY</a:t>
          </a:r>
          <a:r>
            <a:rPr lang="en-US" sz="2000" b="0">
              <a:solidFill>
                <a:schemeClr val="tx1"/>
              </a:solidFill>
              <a:latin typeface="Garamond"/>
              <a:cs typeface="Garamond"/>
            </a:rPr>
            <a:t> S</a:t>
          </a:r>
          <a:r>
            <a:rPr lang="en-US" sz="1600" b="0">
              <a:solidFill>
                <a:schemeClr val="tx1"/>
              </a:solidFill>
              <a:latin typeface="Garamond"/>
              <a:cs typeface="Garamond"/>
            </a:rPr>
            <a:t>UPPLY</a:t>
          </a:r>
          <a:r>
            <a:rPr lang="en-US" sz="2000" b="0">
              <a:solidFill>
                <a:schemeClr val="tx1"/>
              </a:solidFill>
              <a:latin typeface="Garamond"/>
              <a:cs typeface="Garamond"/>
            </a:rPr>
            <a:t> </a:t>
          </a:r>
          <a:r>
            <a:rPr lang="en-US" sz="2000" b="0" baseline="0">
              <a:solidFill>
                <a:schemeClr val="tx1"/>
              </a:solidFill>
              <a:latin typeface="Garamond"/>
              <a:cs typeface="Garamond"/>
            </a:rPr>
            <a:t>I</a:t>
          </a:r>
          <a:r>
            <a:rPr lang="en-US" sz="1600" b="0" baseline="0">
              <a:solidFill>
                <a:schemeClr val="tx1"/>
              </a:solidFill>
              <a:latin typeface="Garamond"/>
              <a:cs typeface="Garamond"/>
            </a:rPr>
            <a:t>NDICES</a:t>
          </a:r>
          <a:r>
            <a:rPr lang="en-US" sz="2000" b="0" baseline="0">
              <a:solidFill>
                <a:schemeClr val="tx1"/>
              </a:solidFill>
              <a:latin typeface="Garamond"/>
              <a:cs typeface="Garamond"/>
            </a:rPr>
            <a:t> </a:t>
          </a:r>
          <a:r>
            <a:rPr lang="en-US" sz="800" b="0" baseline="0">
              <a:solidFill>
                <a:schemeClr val="tx1"/>
              </a:solidFill>
              <a:latin typeface="Garamond"/>
              <a:cs typeface="Garamond"/>
            </a:rPr>
            <a:t>TM</a:t>
          </a:r>
          <a:endParaRPr lang="en-US" sz="800" b="0">
            <a:solidFill>
              <a:schemeClr val="tx1"/>
            </a:solidFill>
            <a:latin typeface="Garamond"/>
            <a:cs typeface="Garamond"/>
          </a:endParaRPr>
        </a:p>
      </cdr:txBody>
    </cdr:sp>
  </cdr:relSizeAnchor>
  <cdr:relSizeAnchor xmlns:cdr="http://schemas.openxmlformats.org/drawingml/2006/chartDrawing">
    <cdr:from>
      <cdr:x>0.03651</cdr:x>
      <cdr:y>0.85749</cdr:y>
    </cdr:from>
    <cdr:to>
      <cdr:x>1</cdr:x>
      <cdr:y>0.96533</cdr:y>
    </cdr:to>
    <cdr:sp macro="" textlink="">
      <cdr:nvSpPr>
        <cdr:cNvPr id="7" name="TextBox 6"/>
        <cdr:cNvSpPr txBox="1"/>
      </cdr:nvSpPr>
      <cdr:spPr>
        <a:xfrm xmlns:a="http://schemas.openxmlformats.org/drawingml/2006/main">
          <a:off x="262464" y="4083774"/>
          <a:ext cx="6925736" cy="51362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400" b="1">
              <a:solidFill>
                <a:schemeClr val="accent1">
                  <a:lumMod val="75000"/>
                </a:schemeClr>
              </a:solidFill>
              <a:latin typeface="Garamond"/>
              <a:cs typeface="Garamond"/>
            </a:rPr>
            <a:t>M1</a:t>
          </a:r>
          <a:r>
            <a:rPr lang="en-US" sz="1200" b="1" baseline="0">
              <a:solidFill>
                <a:schemeClr val="tx1"/>
              </a:solidFill>
              <a:latin typeface="Garamond"/>
              <a:cs typeface="Garamond"/>
            </a:rPr>
            <a:t> = Currency and Demand Deposits</a:t>
          </a:r>
        </a:p>
        <a:p xmlns:a="http://schemas.openxmlformats.org/drawingml/2006/main">
          <a:pPr algn="l"/>
          <a:r>
            <a:rPr lang="en-US" sz="1400" b="1" baseline="0">
              <a:solidFill>
                <a:schemeClr val="accent6">
                  <a:lumMod val="75000"/>
                </a:schemeClr>
              </a:solidFill>
              <a:latin typeface="Garamond"/>
              <a:cs typeface="Garamond"/>
            </a:rPr>
            <a:t>M2</a:t>
          </a:r>
          <a:r>
            <a:rPr lang="en-US" sz="1200" b="1" baseline="0">
              <a:solidFill>
                <a:schemeClr val="tx1"/>
              </a:solidFill>
              <a:latin typeface="Garamond"/>
              <a:cs typeface="Garamond"/>
            </a:rPr>
            <a:t> = M1 Plus Savings, Money Markets and &lt;$100k Time Deposits</a:t>
          </a:r>
          <a:endParaRPr lang="en-US" sz="1200" b="1">
            <a:solidFill>
              <a:schemeClr val="tx1"/>
            </a:solidFill>
            <a:latin typeface="Garamond"/>
            <a:cs typeface="Garamond"/>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0.00858</cdr:x>
      <cdr:y>0.01238</cdr:y>
    </cdr:from>
    <cdr:to>
      <cdr:x>0.5133</cdr:x>
      <cdr:y>0.10559</cdr:y>
    </cdr:to>
    <cdr:sp macro="" textlink="">
      <cdr:nvSpPr>
        <cdr:cNvPr id="2" name="TextBox 1"/>
        <cdr:cNvSpPr txBox="1"/>
      </cdr:nvSpPr>
      <cdr:spPr>
        <a:xfrm xmlns:a="http://schemas.openxmlformats.org/drawingml/2006/main">
          <a:off x="61675" y="45438"/>
          <a:ext cx="3628028" cy="34210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200" b="0">
              <a:solidFill>
                <a:schemeClr val="tx2"/>
              </a:solidFill>
              <a:latin typeface="Palatino"/>
              <a:cs typeface="Palatino"/>
            </a:rPr>
            <a:t>M</a:t>
          </a:r>
          <a:r>
            <a:rPr lang="en-US" sz="1000" b="0">
              <a:solidFill>
                <a:schemeClr val="tx2"/>
              </a:solidFill>
              <a:latin typeface="Palatino"/>
              <a:cs typeface="Palatino"/>
            </a:rPr>
            <a:t>ERIDIAN</a:t>
          </a:r>
          <a:r>
            <a:rPr lang="en-US" sz="1200" b="0">
              <a:solidFill>
                <a:schemeClr val="tx2"/>
              </a:solidFill>
              <a:latin typeface="Palatino"/>
              <a:cs typeface="Palatino"/>
            </a:rPr>
            <a:t> E</a:t>
          </a:r>
          <a:r>
            <a:rPr lang="en-US" sz="1000" b="0">
              <a:solidFill>
                <a:schemeClr val="tx2"/>
              </a:solidFill>
              <a:latin typeface="Palatino"/>
              <a:cs typeface="Palatino"/>
            </a:rPr>
            <a:t>CONOMICS</a:t>
          </a:r>
        </a:p>
        <a:p xmlns:a="http://schemas.openxmlformats.org/drawingml/2006/main">
          <a:pPr algn="l"/>
          <a:r>
            <a:rPr lang="en-US" sz="800" b="0">
              <a:solidFill>
                <a:schemeClr val="tx1"/>
              </a:solidFill>
              <a:latin typeface="Palatino"/>
              <a:cs typeface="Palatino"/>
            </a:rPr>
            <a:t>      </a:t>
          </a:r>
          <a:r>
            <a:rPr lang="en-US" sz="700" b="0">
              <a:solidFill>
                <a:schemeClr val="tx1"/>
              </a:solidFill>
              <a:latin typeface="Palatino"/>
              <a:cs typeface="Palatino"/>
            </a:rPr>
            <a:t>Trusted Insight,</a:t>
          </a:r>
          <a:r>
            <a:rPr lang="en-US" sz="700" b="0" baseline="0">
              <a:solidFill>
                <a:schemeClr val="tx1"/>
              </a:solidFill>
              <a:latin typeface="Palatino"/>
              <a:cs typeface="Palatino"/>
            </a:rPr>
            <a:t> Effective Solutions</a:t>
          </a:r>
          <a:endParaRPr lang="en-US" sz="700" b="0">
            <a:solidFill>
              <a:schemeClr val="tx1"/>
            </a:solidFill>
            <a:latin typeface="Palatino"/>
            <a:cs typeface="Palatino"/>
          </a:endParaRPr>
        </a:p>
      </cdr:txBody>
    </cdr:sp>
  </cdr:relSizeAnchor>
  <cdr:relSizeAnchor xmlns:cdr="http://schemas.openxmlformats.org/drawingml/2006/chartDrawing">
    <cdr:from>
      <cdr:x>0.02361</cdr:x>
      <cdr:y>0.09527</cdr:y>
    </cdr:from>
    <cdr:to>
      <cdr:x>0.9871</cdr:x>
      <cdr:y>0.168</cdr:y>
    </cdr:to>
    <cdr:sp macro="" textlink="">
      <cdr:nvSpPr>
        <cdr:cNvPr id="3" name="TextBox 2"/>
        <cdr:cNvSpPr txBox="1"/>
      </cdr:nvSpPr>
      <cdr:spPr>
        <a:xfrm xmlns:a="http://schemas.openxmlformats.org/drawingml/2006/main">
          <a:off x="169712" y="453707"/>
          <a:ext cx="6925736" cy="34639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2000" b="0">
              <a:solidFill>
                <a:schemeClr val="tx1"/>
              </a:solidFill>
              <a:latin typeface="Garamond"/>
              <a:cs typeface="Garamond"/>
            </a:rPr>
            <a:t>M</a:t>
          </a:r>
          <a:r>
            <a:rPr lang="en-US" sz="1600" b="0">
              <a:solidFill>
                <a:schemeClr val="tx1"/>
              </a:solidFill>
              <a:latin typeface="Garamond"/>
              <a:cs typeface="Garamond"/>
            </a:rPr>
            <a:t>ERIDIAN</a:t>
          </a:r>
          <a:r>
            <a:rPr lang="en-US" sz="2000" b="0">
              <a:solidFill>
                <a:schemeClr val="tx1"/>
              </a:solidFill>
              <a:latin typeface="Garamond"/>
              <a:cs typeface="Garamond"/>
            </a:rPr>
            <a:t> M</a:t>
          </a:r>
          <a:r>
            <a:rPr lang="en-US" sz="1600" b="0">
              <a:solidFill>
                <a:schemeClr val="tx1"/>
              </a:solidFill>
              <a:latin typeface="Garamond"/>
              <a:cs typeface="Garamond"/>
            </a:rPr>
            <a:t>ONEY</a:t>
          </a:r>
          <a:r>
            <a:rPr lang="en-US" sz="2000" b="0">
              <a:solidFill>
                <a:schemeClr val="tx1"/>
              </a:solidFill>
              <a:latin typeface="Garamond"/>
              <a:cs typeface="Garamond"/>
            </a:rPr>
            <a:t> S</a:t>
          </a:r>
          <a:r>
            <a:rPr lang="en-US" sz="1600" b="0">
              <a:solidFill>
                <a:schemeClr val="tx1"/>
              </a:solidFill>
              <a:latin typeface="Garamond"/>
              <a:cs typeface="Garamond"/>
            </a:rPr>
            <a:t>UPPLY</a:t>
          </a:r>
          <a:r>
            <a:rPr lang="en-US" sz="2000" b="0">
              <a:solidFill>
                <a:schemeClr val="tx1"/>
              </a:solidFill>
              <a:latin typeface="Garamond"/>
              <a:cs typeface="Garamond"/>
            </a:rPr>
            <a:t> </a:t>
          </a:r>
          <a:r>
            <a:rPr lang="en-US" sz="2000" b="0" baseline="0">
              <a:solidFill>
                <a:schemeClr val="tx1"/>
              </a:solidFill>
              <a:latin typeface="Garamond"/>
              <a:cs typeface="Garamond"/>
            </a:rPr>
            <a:t>I</a:t>
          </a:r>
          <a:r>
            <a:rPr lang="en-US" sz="1600" b="0" baseline="0">
              <a:solidFill>
                <a:schemeClr val="tx1"/>
              </a:solidFill>
              <a:latin typeface="Garamond"/>
              <a:cs typeface="Garamond"/>
            </a:rPr>
            <a:t>NDICES</a:t>
          </a:r>
          <a:r>
            <a:rPr lang="en-US" sz="2000" b="0" baseline="0">
              <a:solidFill>
                <a:schemeClr val="tx1"/>
              </a:solidFill>
              <a:latin typeface="Garamond"/>
              <a:cs typeface="Garamond"/>
            </a:rPr>
            <a:t> </a:t>
          </a:r>
          <a:r>
            <a:rPr lang="en-US" sz="800" b="0" baseline="0">
              <a:solidFill>
                <a:schemeClr val="tx1"/>
              </a:solidFill>
              <a:latin typeface="Garamond"/>
              <a:cs typeface="Garamond"/>
            </a:rPr>
            <a:t>TM</a:t>
          </a:r>
          <a:endParaRPr lang="en-US" sz="800" b="0">
            <a:solidFill>
              <a:schemeClr val="tx1"/>
            </a:solidFill>
            <a:latin typeface="Garamond"/>
            <a:cs typeface="Garamond"/>
          </a:endParaRPr>
        </a:p>
      </cdr:txBody>
    </cdr:sp>
  </cdr:relSizeAnchor>
  <cdr:relSizeAnchor xmlns:cdr="http://schemas.openxmlformats.org/drawingml/2006/chartDrawing">
    <cdr:from>
      <cdr:x>0.03651</cdr:x>
      <cdr:y>0.85749</cdr:y>
    </cdr:from>
    <cdr:to>
      <cdr:x>1</cdr:x>
      <cdr:y>0.96533</cdr:y>
    </cdr:to>
    <cdr:sp macro="" textlink="">
      <cdr:nvSpPr>
        <cdr:cNvPr id="7" name="TextBox 6"/>
        <cdr:cNvSpPr txBox="1"/>
      </cdr:nvSpPr>
      <cdr:spPr>
        <a:xfrm xmlns:a="http://schemas.openxmlformats.org/drawingml/2006/main">
          <a:off x="262464" y="4083774"/>
          <a:ext cx="6925736" cy="51362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400" b="1">
              <a:solidFill>
                <a:schemeClr val="accent1">
                  <a:lumMod val="75000"/>
                </a:schemeClr>
              </a:solidFill>
              <a:latin typeface="Garamond"/>
              <a:cs typeface="Garamond"/>
            </a:rPr>
            <a:t>M1</a:t>
          </a:r>
          <a:r>
            <a:rPr lang="en-US" sz="1200" b="1" baseline="0">
              <a:solidFill>
                <a:schemeClr val="tx1"/>
              </a:solidFill>
              <a:latin typeface="Garamond"/>
              <a:cs typeface="Garamond"/>
            </a:rPr>
            <a:t> = Currency and Demand Deposits</a:t>
          </a:r>
        </a:p>
        <a:p xmlns:a="http://schemas.openxmlformats.org/drawingml/2006/main">
          <a:pPr algn="l"/>
          <a:r>
            <a:rPr lang="en-US" sz="1400" b="1" baseline="0">
              <a:solidFill>
                <a:schemeClr val="accent3">
                  <a:lumMod val="75000"/>
                </a:schemeClr>
              </a:solidFill>
              <a:latin typeface="Garamond"/>
              <a:cs typeface="Garamond"/>
            </a:rPr>
            <a:t>Velocity</a:t>
          </a:r>
          <a:r>
            <a:rPr lang="en-US" sz="1200" b="1" baseline="0">
              <a:solidFill>
                <a:schemeClr val="tx1"/>
              </a:solidFill>
              <a:latin typeface="Garamond"/>
              <a:cs typeface="Garamond"/>
            </a:rPr>
            <a:t> = Frequency one unit of currency is used to purchase goods and services</a:t>
          </a:r>
          <a:endParaRPr lang="en-US" sz="1200" b="1">
            <a:solidFill>
              <a:schemeClr val="tx1"/>
            </a:solidFill>
            <a:latin typeface="Garamond"/>
            <a:cs typeface="Garamond"/>
          </a:endParaRPr>
        </a:p>
      </cdr:txBody>
    </cdr:sp>
  </cdr:relSizeAnchor>
</c:userShapes>
</file>

<file path=xl/drawings/drawing25.xml><?xml version="1.0" encoding="utf-8"?>
<xdr:wsDr xmlns:xdr="http://schemas.openxmlformats.org/drawingml/2006/spreadsheetDrawing" xmlns:a="http://schemas.openxmlformats.org/drawingml/2006/main">
  <xdr:twoCellAnchor>
    <xdr:from>
      <xdr:col>8</xdr:col>
      <xdr:colOff>0</xdr:colOff>
      <xdr:row>162</xdr:row>
      <xdr:rowOff>0</xdr:rowOff>
    </xdr:from>
    <xdr:to>
      <xdr:col>14</xdr:col>
      <xdr:colOff>431800</xdr:colOff>
      <xdr:row>181</xdr:row>
      <xdr:rowOff>127000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0.008</cdr:x>
      <cdr:y>0.01146</cdr:y>
    </cdr:from>
    <cdr:to>
      <cdr:x>0.3424</cdr:x>
      <cdr:y>0.09911</cdr:y>
    </cdr:to>
    <cdr:sp macro="" textlink="">
      <cdr:nvSpPr>
        <cdr:cNvPr id="2" name="TextBox 1"/>
        <cdr:cNvSpPr txBox="1"/>
      </cdr:nvSpPr>
      <cdr:spPr>
        <a:xfrm xmlns:a="http://schemas.openxmlformats.org/drawingml/2006/main">
          <a:off x="50800" y="50800"/>
          <a:ext cx="2123419" cy="38850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100" b="0">
              <a:solidFill>
                <a:schemeClr val="tx2"/>
              </a:solidFill>
              <a:latin typeface="Palatino"/>
              <a:cs typeface="Palatino"/>
            </a:rPr>
            <a:t>M</a:t>
          </a:r>
          <a:r>
            <a:rPr lang="en-US" sz="1000" b="0">
              <a:solidFill>
                <a:schemeClr val="tx2"/>
              </a:solidFill>
              <a:latin typeface="Palatino"/>
              <a:cs typeface="Palatino"/>
            </a:rPr>
            <a:t>ERIDIAN</a:t>
          </a:r>
          <a:r>
            <a:rPr lang="en-US" sz="1100" b="0">
              <a:solidFill>
                <a:schemeClr val="tx2"/>
              </a:solidFill>
              <a:latin typeface="Palatino"/>
              <a:cs typeface="Palatino"/>
            </a:rPr>
            <a:t> E</a:t>
          </a:r>
          <a:r>
            <a:rPr lang="en-US" sz="1000" b="0">
              <a:solidFill>
                <a:schemeClr val="tx2"/>
              </a:solidFill>
              <a:latin typeface="Palatino"/>
              <a:cs typeface="Palatino"/>
            </a:rPr>
            <a:t>CONOMICS</a:t>
          </a:r>
        </a:p>
        <a:p xmlns:a="http://schemas.openxmlformats.org/drawingml/2006/main">
          <a:pPr algn="l"/>
          <a:r>
            <a:rPr lang="en-US" sz="800" b="0">
              <a:solidFill>
                <a:schemeClr val="tx1"/>
              </a:solidFill>
              <a:latin typeface="Palatino"/>
              <a:cs typeface="Palatino"/>
            </a:rPr>
            <a:t>     </a:t>
          </a:r>
          <a:r>
            <a:rPr lang="en-US" sz="700" b="0">
              <a:solidFill>
                <a:schemeClr val="tx1"/>
              </a:solidFill>
              <a:latin typeface="Palatino"/>
              <a:cs typeface="Palatino"/>
            </a:rPr>
            <a:t>Trusted Insight,</a:t>
          </a:r>
          <a:r>
            <a:rPr lang="en-US" sz="700" b="0" baseline="0">
              <a:solidFill>
                <a:schemeClr val="tx1"/>
              </a:solidFill>
              <a:latin typeface="Palatino"/>
              <a:cs typeface="Palatino"/>
            </a:rPr>
            <a:t> Effective Solutions</a:t>
          </a:r>
          <a:endParaRPr lang="en-US" sz="700" b="0">
            <a:solidFill>
              <a:schemeClr val="tx1"/>
            </a:solidFill>
            <a:latin typeface="Palatino"/>
            <a:cs typeface="Palatino"/>
          </a:endParaRPr>
        </a:p>
      </cdr:txBody>
    </cdr:sp>
  </cdr:relSizeAnchor>
  <cdr:relSizeAnchor xmlns:cdr="http://schemas.openxmlformats.org/drawingml/2006/chartDrawing">
    <cdr:from>
      <cdr:x>0.0098</cdr:x>
      <cdr:y>0.01399</cdr:y>
    </cdr:from>
    <cdr:to>
      <cdr:x>0.32783</cdr:x>
      <cdr:y>0.12095</cdr:y>
    </cdr:to>
    <cdr:sp macro="" textlink="">
      <cdr:nvSpPr>
        <cdr:cNvPr id="4" name="TextBox 2"/>
        <cdr:cNvSpPr txBox="1"/>
      </cdr:nvSpPr>
      <cdr:spPr>
        <a:xfrm xmlns:a="http://schemas.openxmlformats.org/drawingml/2006/main">
          <a:off x="52771" y="52414"/>
          <a:ext cx="1712529" cy="40072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100" b="0">
              <a:solidFill>
                <a:schemeClr val="tx2"/>
              </a:solidFill>
              <a:latin typeface="Palatino"/>
              <a:cs typeface="Palatino"/>
            </a:rPr>
            <a:t>M</a:t>
          </a:r>
          <a:r>
            <a:rPr lang="en-US" sz="1000" b="0">
              <a:solidFill>
                <a:schemeClr val="tx2"/>
              </a:solidFill>
              <a:latin typeface="Palatino"/>
              <a:cs typeface="Palatino"/>
            </a:rPr>
            <a:t>ERIDIAN</a:t>
          </a:r>
          <a:r>
            <a:rPr lang="en-US" sz="1100" b="0">
              <a:solidFill>
                <a:schemeClr val="tx2"/>
              </a:solidFill>
              <a:latin typeface="Palatino"/>
              <a:cs typeface="Palatino"/>
            </a:rPr>
            <a:t> E</a:t>
          </a:r>
          <a:r>
            <a:rPr lang="en-US" sz="1000" b="0">
              <a:solidFill>
                <a:schemeClr val="tx2"/>
              </a:solidFill>
              <a:latin typeface="Palatino"/>
              <a:cs typeface="Palatino"/>
            </a:rPr>
            <a:t>CONOMICS</a:t>
          </a:r>
        </a:p>
        <a:p xmlns:a="http://schemas.openxmlformats.org/drawingml/2006/main">
          <a:pPr algn="l"/>
          <a:r>
            <a:rPr lang="en-US" sz="800" b="0">
              <a:solidFill>
                <a:schemeClr val="tx1"/>
              </a:solidFill>
              <a:latin typeface="Palatino"/>
              <a:cs typeface="Palatino"/>
            </a:rPr>
            <a:t>     </a:t>
          </a:r>
          <a:r>
            <a:rPr lang="en-US" sz="700" b="0">
              <a:solidFill>
                <a:schemeClr val="tx1"/>
              </a:solidFill>
              <a:latin typeface="Palatino"/>
              <a:cs typeface="Palatino"/>
            </a:rPr>
            <a:t>Trusted Insight,</a:t>
          </a:r>
          <a:r>
            <a:rPr lang="en-US" sz="700" b="0" baseline="0">
              <a:solidFill>
                <a:schemeClr val="tx1"/>
              </a:solidFill>
              <a:latin typeface="Palatino"/>
              <a:cs typeface="Palatino"/>
            </a:rPr>
            <a:t> Effective Solutions</a:t>
          </a:r>
          <a:endParaRPr lang="en-US" sz="700" b="0">
            <a:solidFill>
              <a:schemeClr val="tx1"/>
            </a:solidFill>
            <a:latin typeface="Palatino"/>
            <a:cs typeface="Palatino"/>
          </a:endParaRPr>
        </a:p>
      </cdr:txBody>
    </cdr:sp>
  </cdr:relSizeAnchor>
  <cdr:relSizeAnchor xmlns:cdr="http://schemas.openxmlformats.org/drawingml/2006/chartDrawing">
    <cdr:from>
      <cdr:x>0.36427</cdr:x>
      <cdr:y>0.18431</cdr:y>
    </cdr:from>
    <cdr:to>
      <cdr:x>0.97549</cdr:x>
      <cdr:y>0.2339</cdr:y>
    </cdr:to>
    <cdr:sp macro="" textlink="">
      <cdr:nvSpPr>
        <cdr:cNvPr id="3" name="TextBox 1"/>
        <cdr:cNvSpPr txBox="1"/>
      </cdr:nvSpPr>
      <cdr:spPr>
        <a:xfrm xmlns:a="http://schemas.openxmlformats.org/drawingml/2006/main">
          <a:off x="1961516" y="690517"/>
          <a:ext cx="3291304" cy="185784"/>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000" b="1">
              <a:solidFill>
                <a:schemeClr val="accent1">
                  <a:lumMod val="75000"/>
                </a:schemeClr>
              </a:solidFill>
            </a:rPr>
            <a:t>PERCENTAGE CHANGE FROM QUARTER</a:t>
          </a:r>
          <a:r>
            <a:rPr lang="en-US" sz="1000" b="1" baseline="0">
              <a:solidFill>
                <a:schemeClr val="accent1">
                  <a:lumMod val="75000"/>
                </a:schemeClr>
              </a:solidFill>
            </a:rPr>
            <a:t> ONE YEAR AGO </a:t>
          </a:r>
          <a:endParaRPr lang="en-US" sz="1000" b="1">
            <a:solidFill>
              <a:schemeClr val="accent1">
                <a:lumMod val="75000"/>
              </a:schemeClr>
            </a:solidFill>
          </a:endParaRPr>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711200</xdr:colOff>
      <xdr:row>24</xdr:row>
      <xdr:rowOff>38100</xdr:rowOff>
    </xdr:from>
    <xdr:to>
      <xdr:col>6</xdr:col>
      <xdr:colOff>228600</xdr:colOff>
      <xdr:row>39</xdr:row>
      <xdr:rowOff>25400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622300</xdr:colOff>
      <xdr:row>24</xdr:row>
      <xdr:rowOff>88900</xdr:rowOff>
    </xdr:from>
    <xdr:to>
      <xdr:col>14</xdr:col>
      <xdr:colOff>342900</xdr:colOff>
      <xdr:row>39</xdr:row>
      <xdr:rowOff>76200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11</xdr:col>
      <xdr:colOff>70557</xdr:colOff>
      <xdr:row>12</xdr:row>
      <xdr:rowOff>14110</xdr:rowOff>
    </xdr:from>
    <xdr:to>
      <xdr:col>16</xdr:col>
      <xdr:colOff>927102</xdr:colOff>
      <xdr:row>20</xdr:row>
      <xdr:rowOff>56444</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578554</xdr:colOff>
      <xdr:row>56</xdr:row>
      <xdr:rowOff>143925</xdr:rowOff>
    </xdr:from>
    <xdr:to>
      <xdr:col>16</xdr:col>
      <xdr:colOff>973666</xdr:colOff>
      <xdr:row>75</xdr:row>
      <xdr:rowOff>112889</xdr:rowOff>
    </xdr:to>
    <xdr:sp macro="" textlink="">
      <xdr:nvSpPr>
        <xdr:cNvPr id="11" name="TextBox 10"/>
        <xdr:cNvSpPr txBox="1"/>
      </xdr:nvSpPr>
      <xdr:spPr>
        <a:xfrm>
          <a:off x="1679221" y="13902258"/>
          <a:ext cx="13631334" cy="42869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latin typeface="Helvetica"/>
              <a:cs typeface="Helvetica"/>
            </a:rPr>
            <a:t>(October</a:t>
          </a:r>
          <a:r>
            <a:rPr lang="en-US" sz="1600" b="1" baseline="0">
              <a:latin typeface="Helvetica"/>
              <a:cs typeface="Helvetica"/>
            </a:rPr>
            <a:t> </a:t>
          </a:r>
          <a:r>
            <a:rPr lang="en-US" sz="1600" b="1">
              <a:latin typeface="Helvetica"/>
              <a:cs typeface="Helvetica"/>
            </a:rPr>
            <a:t>2019)...... </a:t>
          </a:r>
          <a:r>
            <a:rPr lang="en-US" sz="1700">
              <a:latin typeface="Helvetica"/>
              <a:cs typeface="Helvetica"/>
            </a:rPr>
            <a:t>The</a:t>
          </a:r>
          <a:r>
            <a:rPr lang="en-US" sz="1700" baseline="0">
              <a:latin typeface="Helvetica"/>
              <a:cs typeface="Helvetica"/>
            </a:rPr>
            <a:t> Labor Department reports non-farm payrolls increased by 128 thousand in October while, in a separate survey, the nation's unemployment rate held at 3.6 percent. Approximately 325 thousand people joined the labor force while the civilian population increased 207 thousand. The number of employed increased by 241 thousand. </a:t>
          </a:r>
        </a:p>
        <a:p>
          <a:endParaRPr lang="en-US" sz="1000" baseline="0">
            <a:latin typeface="Helvetica"/>
            <a:cs typeface="Helvetica"/>
          </a:endParaRPr>
        </a:p>
        <a:p>
          <a:r>
            <a:rPr lang="en-US" sz="1700" baseline="0">
              <a:latin typeface="Helvetica"/>
              <a:cs typeface="Helvetica"/>
            </a:rPr>
            <a:t>The number of long-term unemployed (&gt;27 weeks) decreased 50 thousand to 1.2 million people, or 21.6 percent of the unemployed. Approximately 63.3 percent of the civilian population made up the labor force and about 61 percent of the population was employed.</a:t>
          </a:r>
        </a:p>
        <a:p>
          <a:endParaRPr lang="en-US" sz="1000" baseline="0">
            <a:latin typeface="Helvetica"/>
            <a:cs typeface="Helvetica"/>
          </a:endParaRPr>
        </a:p>
        <a:p>
          <a:r>
            <a:rPr lang="en-US" sz="1700" baseline="0">
              <a:latin typeface="Helvetica"/>
              <a:cs typeface="Helvetica"/>
            </a:rPr>
            <a:t>The nation's underemployment rate (jobless, part-time desiring full-time and those deferring search over past 60 days) rose to 7.0 percent, or about 11.5 million people. Over the past year, payrolls has increased over 2.1 million people while average hourly earnings has increased by $0.83, or 3.0 percent.</a:t>
          </a:r>
        </a:p>
        <a:p>
          <a:endParaRPr lang="en-US" sz="1600" baseline="0">
            <a:latin typeface="Helvetica"/>
            <a:cs typeface="Helvetica"/>
          </a:endParaRPr>
        </a:p>
        <a:p>
          <a:r>
            <a:rPr lang="en-US" sz="1700" b="1" baseline="0">
              <a:solidFill>
                <a:schemeClr val="accent2">
                  <a:lumMod val="75000"/>
                </a:schemeClr>
              </a:solidFill>
              <a:latin typeface="Helvetica"/>
              <a:cs typeface="Helvetica"/>
            </a:rPr>
            <a:t>Strategically...</a:t>
          </a:r>
          <a:r>
            <a:rPr lang="en-US" sz="1700" baseline="0">
              <a:latin typeface="Helvetica"/>
              <a:cs typeface="Helvetica"/>
            </a:rPr>
            <a:t> The data reflects a growing and stabilized employment sector. Average wages are on the rise for the first time in 20 years which should help to sustain the current pace of demand for products and services. The employment sector is keeping pace with population growth so, with low unemployment, job security and opportunity for advancement should improve. This should help to retain a strong member spending behavior. As a result, share growth and, while slowing,  the current trend in vehicle and home financing will continue.</a:t>
          </a:r>
        </a:p>
        <a:p>
          <a:endParaRPr lang="en-US" sz="1700" baseline="0">
            <a:latin typeface="Helvetica"/>
            <a:cs typeface="Helvetica"/>
          </a:endParaRPr>
        </a:p>
      </xdr:txBody>
    </xdr:sp>
    <xdr:clientData/>
  </xdr:twoCellAnchor>
  <xdr:twoCellAnchor>
    <xdr:from>
      <xdr:col>12</xdr:col>
      <xdr:colOff>959556</xdr:colOff>
      <xdr:row>1</xdr:row>
      <xdr:rowOff>60675</xdr:rowOff>
    </xdr:from>
    <xdr:to>
      <xdr:col>16</xdr:col>
      <xdr:colOff>98778</xdr:colOff>
      <xdr:row>5</xdr:row>
      <xdr:rowOff>169333</xdr:rowOff>
    </xdr:to>
    <xdr:sp macro="" textlink="">
      <xdr:nvSpPr>
        <xdr:cNvPr id="12" name="TextBox 11"/>
        <xdr:cNvSpPr txBox="1"/>
      </xdr:nvSpPr>
      <xdr:spPr>
        <a:xfrm>
          <a:off x="11345334" y="286453"/>
          <a:ext cx="3090333" cy="927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5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I</a:t>
          </a:r>
          <a:r>
            <a:rPr lang="en-US" sz="4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N</a:t>
          </a:r>
          <a:r>
            <a:rPr lang="en-US" sz="5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SIGHT</a:t>
          </a:r>
        </a:p>
      </xdr:txBody>
    </xdr:sp>
    <xdr:clientData/>
  </xdr:twoCellAnchor>
  <xdr:twoCellAnchor>
    <xdr:from>
      <xdr:col>2</xdr:col>
      <xdr:colOff>753533</xdr:colOff>
      <xdr:row>1</xdr:row>
      <xdr:rowOff>32454</xdr:rowOff>
    </xdr:from>
    <xdr:to>
      <xdr:col>8</xdr:col>
      <xdr:colOff>347133</xdr:colOff>
      <xdr:row>4</xdr:row>
      <xdr:rowOff>84665</xdr:rowOff>
    </xdr:to>
    <xdr:sp macro="" textlink="">
      <xdr:nvSpPr>
        <xdr:cNvPr id="13" name="TextBox 12"/>
        <xdr:cNvSpPr txBox="1"/>
      </xdr:nvSpPr>
      <xdr:spPr>
        <a:xfrm>
          <a:off x="1854200" y="258232"/>
          <a:ext cx="4927600" cy="64487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3600" b="0">
              <a:solidFill>
                <a:schemeClr val="tx1">
                  <a:lumMod val="75000"/>
                  <a:lumOff val="25000"/>
                </a:schemeClr>
              </a:solidFill>
              <a:latin typeface="Garamond"/>
              <a:cs typeface="Garamond"/>
            </a:rPr>
            <a:t>M</a:t>
          </a:r>
          <a:r>
            <a:rPr lang="en-US" sz="2800" b="0">
              <a:solidFill>
                <a:schemeClr val="tx1">
                  <a:lumMod val="75000"/>
                  <a:lumOff val="25000"/>
                </a:schemeClr>
              </a:solidFill>
              <a:latin typeface="Garamond"/>
              <a:cs typeface="Garamond"/>
            </a:rPr>
            <a:t>ERIDIAN</a:t>
          </a:r>
          <a:r>
            <a:rPr lang="en-US" sz="2400" b="0" baseline="0">
              <a:solidFill>
                <a:schemeClr val="tx1">
                  <a:lumMod val="75000"/>
                  <a:lumOff val="25000"/>
                </a:schemeClr>
              </a:solidFill>
              <a:latin typeface="Garamond"/>
              <a:cs typeface="Garamond"/>
            </a:rPr>
            <a:t> </a:t>
          </a:r>
          <a:r>
            <a:rPr lang="en-US" sz="3600" b="0">
              <a:solidFill>
                <a:schemeClr val="tx1">
                  <a:lumMod val="75000"/>
                  <a:lumOff val="25000"/>
                </a:schemeClr>
              </a:solidFill>
              <a:latin typeface="Garamond"/>
              <a:cs typeface="Garamond"/>
            </a:rPr>
            <a:t>E</a:t>
          </a:r>
          <a:r>
            <a:rPr lang="en-US" sz="2800" b="0">
              <a:solidFill>
                <a:schemeClr val="tx1">
                  <a:lumMod val="75000"/>
                  <a:lumOff val="25000"/>
                </a:schemeClr>
              </a:solidFill>
              <a:latin typeface="Garamond"/>
              <a:cs typeface="Garamond"/>
            </a:rPr>
            <a:t>CONOMICS</a:t>
          </a:r>
        </a:p>
      </xdr:txBody>
    </xdr:sp>
    <xdr:clientData/>
  </xdr:twoCellAnchor>
  <xdr:twoCellAnchor>
    <xdr:from>
      <xdr:col>4</xdr:col>
      <xdr:colOff>139700</xdr:colOff>
      <xdr:row>3</xdr:row>
      <xdr:rowOff>200375</xdr:rowOff>
    </xdr:from>
    <xdr:to>
      <xdr:col>8</xdr:col>
      <xdr:colOff>330200</xdr:colOff>
      <xdr:row>5</xdr:row>
      <xdr:rowOff>172435</xdr:rowOff>
    </xdr:to>
    <xdr:sp macro="" textlink="">
      <xdr:nvSpPr>
        <xdr:cNvPr id="14" name="TextBox 13"/>
        <xdr:cNvSpPr txBox="1"/>
      </xdr:nvSpPr>
      <xdr:spPr>
        <a:xfrm>
          <a:off x="2820811" y="877708"/>
          <a:ext cx="3944056" cy="4236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1800" b="1" baseline="0">
              <a:solidFill>
                <a:schemeClr val="bg2">
                  <a:lumMod val="75000"/>
                </a:schemeClr>
              </a:solidFill>
              <a:latin typeface="Arial Narrow"/>
              <a:cs typeface="Arial Narrow"/>
            </a:rPr>
            <a:t>Trusted Insight, Effective Solutions</a:t>
          </a:r>
        </a:p>
        <a:p>
          <a:pPr algn="l"/>
          <a:endParaRPr lang="en-US" sz="1800" b="0" baseline="0">
            <a:solidFill>
              <a:schemeClr val="tx1">
                <a:lumMod val="75000"/>
                <a:lumOff val="25000"/>
              </a:schemeClr>
            </a:solidFill>
            <a:latin typeface="Garamond"/>
            <a:cs typeface="Garamond"/>
          </a:endParaRPr>
        </a:p>
      </xdr:txBody>
    </xdr:sp>
    <xdr:clientData/>
  </xdr:twoCellAnchor>
  <xdr:twoCellAnchor>
    <xdr:from>
      <xdr:col>11</xdr:col>
      <xdr:colOff>28222</xdr:colOff>
      <xdr:row>20</xdr:row>
      <xdr:rowOff>14112</xdr:rowOff>
    </xdr:from>
    <xdr:to>
      <xdr:col>16</xdr:col>
      <xdr:colOff>889001</xdr:colOff>
      <xdr:row>29</xdr:row>
      <xdr:rowOff>93136</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318911</xdr:colOff>
      <xdr:row>1</xdr:row>
      <xdr:rowOff>196143</xdr:rowOff>
    </xdr:from>
    <xdr:to>
      <xdr:col>15</xdr:col>
      <xdr:colOff>808096</xdr:colOff>
      <xdr:row>3</xdr:row>
      <xdr:rowOff>149106</xdr:rowOff>
    </xdr:to>
    <xdr:sp macro="" textlink="">
      <xdr:nvSpPr>
        <xdr:cNvPr id="22" name="TextBox 21"/>
        <xdr:cNvSpPr txBox="1"/>
      </xdr:nvSpPr>
      <xdr:spPr>
        <a:xfrm>
          <a:off x="13668022" y="421921"/>
          <a:ext cx="489185" cy="404518"/>
        </a:xfrm>
        <a:prstGeom prst="rect">
          <a:avLst/>
        </a:prstGeom>
        <a:solidFill>
          <a:schemeClr val="lt1"/>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0">
              <a:solidFill>
                <a:schemeClr val="accent1"/>
              </a:solidFill>
            </a:rPr>
            <a:t>™</a:t>
          </a:r>
        </a:p>
      </xdr:txBody>
    </xdr:sp>
    <xdr:clientData/>
  </xdr:twoCellAnchor>
  <xdr:twoCellAnchor>
    <xdr:from>
      <xdr:col>2</xdr:col>
      <xdr:colOff>95956</xdr:colOff>
      <xdr:row>12</xdr:row>
      <xdr:rowOff>0</xdr:rowOff>
    </xdr:from>
    <xdr:to>
      <xdr:col>10</xdr:col>
      <xdr:colOff>860778</xdr:colOff>
      <xdr:row>29</xdr:row>
      <xdr:rowOff>88900</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5</xdr:colOff>
      <xdr:row>56</xdr:row>
      <xdr:rowOff>0</xdr:rowOff>
    </xdr:from>
    <xdr:to>
      <xdr:col>2</xdr:col>
      <xdr:colOff>395115</xdr:colOff>
      <xdr:row>75</xdr:row>
      <xdr:rowOff>268110</xdr:rowOff>
    </xdr:to>
    <xdr:sp macro="" textlink="">
      <xdr:nvSpPr>
        <xdr:cNvPr id="2" name="TextBox 1"/>
        <xdr:cNvSpPr txBox="1"/>
      </xdr:nvSpPr>
      <xdr:spPr>
        <a:xfrm rot="16200000">
          <a:off x="-994828" y="15247056"/>
          <a:ext cx="4586110" cy="395110"/>
        </a:xfrm>
        <a:prstGeom prst="rect">
          <a:avLst/>
        </a:prstGeom>
        <a:solidFill>
          <a:schemeClr val="tx2"/>
        </a:solidFill>
        <a:ln w="25400" cmpd="sng">
          <a:solidFill>
            <a:schemeClr val="tx1"/>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solidFill>
                <a:srgbClr val="EEE68B"/>
              </a:solidFill>
            </a:rPr>
            <a:t>EMPLOYMENT REPORT  AND  CU STRATEGY</a:t>
          </a:r>
        </a:p>
      </xdr:txBody>
    </xdr:sp>
    <xdr:clientData/>
  </xdr:twoCellAnchor>
</xdr:wsDr>
</file>

<file path=xl/drawings/drawing29.xml><?xml version="1.0" encoding="utf-8"?>
<c:userShapes xmlns:c="http://schemas.openxmlformats.org/drawingml/2006/chart">
  <cdr:relSizeAnchor xmlns:cdr="http://schemas.openxmlformats.org/drawingml/2006/chartDrawing">
    <cdr:from>
      <cdr:x>0.02421</cdr:x>
      <cdr:y>0.02042</cdr:y>
    </cdr:from>
    <cdr:to>
      <cdr:x>0.35304</cdr:x>
      <cdr:y>0.25954</cdr:y>
    </cdr:to>
    <cdr:sp macro="" textlink="">
      <cdr:nvSpPr>
        <cdr:cNvPr id="2" name="TextBox 1"/>
        <cdr:cNvSpPr txBox="1"/>
      </cdr:nvSpPr>
      <cdr:spPr>
        <a:xfrm xmlns:a="http://schemas.openxmlformats.org/drawingml/2006/main">
          <a:off x="140303" y="40629"/>
          <a:ext cx="1905713" cy="47576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100" b="0">
              <a:solidFill>
                <a:schemeClr val="tx2"/>
              </a:solidFill>
              <a:latin typeface="Palatino"/>
              <a:cs typeface="Palatino"/>
            </a:rPr>
            <a:t>M</a:t>
          </a:r>
          <a:r>
            <a:rPr lang="en-US" sz="1000" b="0">
              <a:solidFill>
                <a:schemeClr val="tx2"/>
              </a:solidFill>
              <a:latin typeface="Palatino"/>
              <a:cs typeface="Palatino"/>
            </a:rPr>
            <a:t>ERIDIAN</a:t>
          </a:r>
          <a:r>
            <a:rPr lang="en-US" sz="1100" b="0">
              <a:solidFill>
                <a:schemeClr val="tx2"/>
              </a:solidFill>
              <a:latin typeface="Palatino"/>
              <a:cs typeface="Palatino"/>
            </a:rPr>
            <a:t> E</a:t>
          </a:r>
          <a:r>
            <a:rPr lang="en-US" sz="1000" b="0">
              <a:solidFill>
                <a:schemeClr val="tx2"/>
              </a:solidFill>
              <a:latin typeface="Palatino"/>
              <a:cs typeface="Palatino"/>
            </a:rPr>
            <a:t>CONOMICS</a:t>
          </a:r>
        </a:p>
        <a:p xmlns:a="http://schemas.openxmlformats.org/drawingml/2006/main">
          <a:pPr algn="l"/>
          <a:r>
            <a:rPr lang="en-US" sz="800" b="0">
              <a:solidFill>
                <a:schemeClr val="tx1"/>
              </a:solidFill>
              <a:latin typeface="Palatino"/>
              <a:cs typeface="Palatino"/>
            </a:rPr>
            <a:t>     </a:t>
          </a:r>
          <a:r>
            <a:rPr lang="en-US" sz="700" b="0">
              <a:solidFill>
                <a:schemeClr val="tx1"/>
              </a:solidFill>
              <a:latin typeface="Palatino"/>
              <a:cs typeface="Palatino"/>
            </a:rPr>
            <a:t>Trusted Insight,</a:t>
          </a:r>
          <a:r>
            <a:rPr lang="en-US" sz="700" b="0" baseline="0">
              <a:solidFill>
                <a:schemeClr val="tx1"/>
              </a:solidFill>
              <a:latin typeface="Palatino"/>
              <a:cs typeface="Palatino"/>
            </a:rPr>
            <a:t> Effective Solutions</a:t>
          </a:r>
          <a:endParaRPr lang="en-US" sz="700" b="0">
            <a:solidFill>
              <a:schemeClr val="tx1"/>
            </a:solidFill>
            <a:latin typeface="Palatino"/>
            <a:cs typeface="Palatino"/>
          </a:endParaRPr>
        </a:p>
      </cdr:txBody>
    </cdr:sp>
  </cdr:relSizeAnchor>
  <cdr:relSizeAnchor xmlns:cdr="http://schemas.openxmlformats.org/drawingml/2006/chartDrawing">
    <cdr:from>
      <cdr:x>0.19568</cdr:x>
      <cdr:y>0.22326</cdr:y>
    </cdr:from>
    <cdr:to>
      <cdr:x>0.90749</cdr:x>
      <cdr:y>0.41985</cdr:y>
    </cdr:to>
    <cdr:sp macro="" textlink="">
      <cdr:nvSpPr>
        <cdr:cNvPr id="3" name="TextBox 2"/>
        <cdr:cNvSpPr txBox="1"/>
      </cdr:nvSpPr>
      <cdr:spPr>
        <a:xfrm xmlns:a="http://schemas.openxmlformats.org/drawingml/2006/main">
          <a:off x="1035758" y="412703"/>
          <a:ext cx="3767665" cy="363407"/>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800" b="0">
              <a:solidFill>
                <a:schemeClr val="tx1"/>
              </a:solidFill>
              <a:latin typeface="Garamond"/>
              <a:cs typeface="Garamond"/>
            </a:rPr>
            <a:t>U</a:t>
          </a:r>
          <a:r>
            <a:rPr lang="en-US" sz="1500" b="0">
              <a:solidFill>
                <a:schemeClr val="tx1"/>
              </a:solidFill>
              <a:latin typeface="Garamond"/>
              <a:cs typeface="Garamond"/>
            </a:rPr>
            <a:t>NEMPLOYMENT </a:t>
          </a:r>
          <a:r>
            <a:rPr lang="en-US" sz="1800" b="0">
              <a:solidFill>
                <a:schemeClr val="tx1"/>
              </a:solidFill>
              <a:latin typeface="Garamond"/>
              <a:cs typeface="Garamond"/>
            </a:rPr>
            <a:t>-</a:t>
          </a:r>
          <a:r>
            <a:rPr lang="en-US" sz="1800" b="0" baseline="0">
              <a:solidFill>
                <a:schemeClr val="tx1"/>
              </a:solidFill>
              <a:latin typeface="Garamond"/>
              <a:cs typeface="Garamond"/>
            </a:rPr>
            <a:t> B</a:t>
          </a:r>
          <a:r>
            <a:rPr lang="en-US" sz="1500" b="0" baseline="0">
              <a:solidFill>
                <a:schemeClr val="tx1"/>
              </a:solidFill>
              <a:latin typeface="Garamond"/>
              <a:cs typeface="Garamond"/>
            </a:rPr>
            <a:t>Y</a:t>
          </a:r>
          <a:r>
            <a:rPr lang="en-US" sz="1800" b="0" baseline="0">
              <a:solidFill>
                <a:schemeClr val="tx1"/>
              </a:solidFill>
              <a:latin typeface="Garamond"/>
              <a:cs typeface="Garamond"/>
            </a:rPr>
            <a:t> E</a:t>
          </a:r>
          <a:r>
            <a:rPr lang="en-US" sz="1500" b="0" baseline="0">
              <a:solidFill>
                <a:schemeClr val="tx1"/>
              </a:solidFill>
              <a:latin typeface="Garamond"/>
              <a:cs typeface="Garamond"/>
            </a:rPr>
            <a:t>DUCATION</a:t>
          </a:r>
          <a:r>
            <a:rPr lang="en-US" sz="800" b="0">
              <a:solidFill>
                <a:schemeClr val="tx1"/>
              </a:solidFill>
              <a:latin typeface="Palatino"/>
              <a:cs typeface="Palatino"/>
            </a:rPr>
            <a:t>    </a:t>
          </a:r>
          <a:endParaRPr lang="en-US" sz="700" b="0">
            <a:solidFill>
              <a:schemeClr val="tx1"/>
            </a:solidFill>
            <a:latin typeface="Palatino"/>
            <a:cs typeface="Palatino"/>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0.00978</cdr:x>
      <cdr:y>0.01356</cdr:y>
    </cdr:from>
    <cdr:to>
      <cdr:x>0.41878</cdr:x>
      <cdr:y>0.11864</cdr:y>
    </cdr:to>
    <cdr:sp macro="" textlink="">
      <cdr:nvSpPr>
        <cdr:cNvPr id="4" name="TextBox 3"/>
        <cdr:cNvSpPr txBox="1"/>
      </cdr:nvSpPr>
      <cdr:spPr>
        <a:xfrm xmlns:a="http://schemas.openxmlformats.org/drawingml/2006/main">
          <a:off x="50800" y="50800"/>
          <a:ext cx="2123419" cy="3937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100" b="0">
              <a:solidFill>
                <a:schemeClr val="tx2"/>
              </a:solidFill>
              <a:latin typeface="Palatino"/>
              <a:cs typeface="Palatino"/>
            </a:rPr>
            <a:t>M</a:t>
          </a:r>
          <a:r>
            <a:rPr lang="en-US" sz="1000" b="0">
              <a:solidFill>
                <a:schemeClr val="tx2"/>
              </a:solidFill>
              <a:latin typeface="Palatino"/>
              <a:cs typeface="Palatino"/>
            </a:rPr>
            <a:t>ERIDIAN</a:t>
          </a:r>
          <a:r>
            <a:rPr lang="en-US" sz="1100" b="0">
              <a:solidFill>
                <a:schemeClr val="tx2"/>
              </a:solidFill>
              <a:latin typeface="Palatino"/>
              <a:cs typeface="Palatino"/>
            </a:rPr>
            <a:t> E</a:t>
          </a:r>
          <a:r>
            <a:rPr lang="en-US" sz="1000" b="0">
              <a:solidFill>
                <a:schemeClr val="tx2"/>
              </a:solidFill>
              <a:latin typeface="Palatino"/>
              <a:cs typeface="Palatino"/>
            </a:rPr>
            <a:t>CONOMICS</a:t>
          </a:r>
        </a:p>
        <a:p xmlns:a="http://schemas.openxmlformats.org/drawingml/2006/main">
          <a:pPr algn="l"/>
          <a:r>
            <a:rPr lang="en-US" sz="800" b="0">
              <a:solidFill>
                <a:schemeClr val="tx1"/>
              </a:solidFill>
              <a:latin typeface="Palatino"/>
              <a:cs typeface="Palatino"/>
            </a:rPr>
            <a:t>     </a:t>
          </a:r>
          <a:r>
            <a:rPr lang="en-US" sz="700" b="0">
              <a:solidFill>
                <a:schemeClr val="tx1"/>
              </a:solidFill>
              <a:latin typeface="Palatino"/>
              <a:cs typeface="Palatino"/>
            </a:rPr>
            <a:t>Trusted Insight,</a:t>
          </a:r>
          <a:r>
            <a:rPr lang="en-US" sz="700" b="0" baseline="0">
              <a:solidFill>
                <a:schemeClr val="tx1"/>
              </a:solidFill>
              <a:latin typeface="Palatino"/>
              <a:cs typeface="Palatino"/>
            </a:rPr>
            <a:t> Effective Solutions</a:t>
          </a:r>
          <a:endParaRPr lang="en-US" sz="700" b="0">
            <a:solidFill>
              <a:schemeClr val="tx1"/>
            </a:solidFill>
            <a:latin typeface="Palatino"/>
            <a:cs typeface="Palatino"/>
          </a:endParaRPr>
        </a:p>
      </cdr:txBody>
    </cdr:sp>
  </cdr:relSizeAnchor>
  <cdr:relSizeAnchor xmlns:cdr="http://schemas.openxmlformats.org/drawingml/2006/chartDrawing">
    <cdr:from>
      <cdr:x>0.318</cdr:x>
      <cdr:y>0.18929</cdr:y>
    </cdr:from>
    <cdr:to>
      <cdr:x>0.97651</cdr:x>
      <cdr:y>0.24643</cdr:y>
    </cdr:to>
    <cdr:sp macro="" textlink="">
      <cdr:nvSpPr>
        <cdr:cNvPr id="5" name="TextBox 4"/>
        <cdr:cNvSpPr txBox="1"/>
      </cdr:nvSpPr>
      <cdr:spPr>
        <a:xfrm xmlns:a="http://schemas.openxmlformats.org/drawingml/2006/main">
          <a:off x="1651000" y="673100"/>
          <a:ext cx="3418819" cy="203200"/>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000" b="1" baseline="0">
              <a:solidFill>
                <a:schemeClr val="accent1">
                  <a:lumMod val="75000"/>
                </a:schemeClr>
              </a:solidFill>
            </a:rPr>
            <a:t>COMPOSITE OR RATE, CREDIT AND MARKET ENVIRONMENTS</a:t>
          </a:r>
          <a:endParaRPr lang="en-US" sz="1000" b="1">
            <a:solidFill>
              <a:schemeClr val="accent1">
                <a:lumMod val="75000"/>
              </a:schemeClr>
            </a:solidFill>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0.02891</cdr:x>
      <cdr:y>0.02406</cdr:y>
    </cdr:from>
    <cdr:to>
      <cdr:x>0.35256</cdr:x>
      <cdr:y>0.23346</cdr:y>
    </cdr:to>
    <cdr:sp macro="" textlink="">
      <cdr:nvSpPr>
        <cdr:cNvPr id="2" name="TextBox 1"/>
        <cdr:cNvSpPr txBox="1"/>
      </cdr:nvSpPr>
      <cdr:spPr>
        <a:xfrm xmlns:a="http://schemas.openxmlformats.org/drawingml/2006/main">
          <a:off x="167696" y="50791"/>
          <a:ext cx="1877062" cy="44204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100" b="0">
              <a:solidFill>
                <a:schemeClr val="tx2"/>
              </a:solidFill>
              <a:latin typeface="Palatino"/>
              <a:cs typeface="Palatino"/>
            </a:rPr>
            <a:t>M</a:t>
          </a:r>
          <a:r>
            <a:rPr lang="en-US" sz="1000" b="0">
              <a:solidFill>
                <a:schemeClr val="tx2"/>
              </a:solidFill>
              <a:latin typeface="Palatino"/>
              <a:cs typeface="Palatino"/>
            </a:rPr>
            <a:t>ERIDIAN</a:t>
          </a:r>
          <a:r>
            <a:rPr lang="en-US" sz="1100" b="0">
              <a:solidFill>
                <a:schemeClr val="tx2"/>
              </a:solidFill>
              <a:latin typeface="Palatino"/>
              <a:cs typeface="Palatino"/>
            </a:rPr>
            <a:t> E</a:t>
          </a:r>
          <a:r>
            <a:rPr lang="en-US" sz="1000" b="0">
              <a:solidFill>
                <a:schemeClr val="tx2"/>
              </a:solidFill>
              <a:latin typeface="Palatino"/>
              <a:cs typeface="Palatino"/>
            </a:rPr>
            <a:t>CONOMICS</a:t>
          </a:r>
        </a:p>
        <a:p xmlns:a="http://schemas.openxmlformats.org/drawingml/2006/main">
          <a:pPr algn="l"/>
          <a:r>
            <a:rPr lang="en-US" sz="800" b="0">
              <a:solidFill>
                <a:schemeClr val="tx1"/>
              </a:solidFill>
              <a:latin typeface="Palatino"/>
              <a:cs typeface="Palatino"/>
            </a:rPr>
            <a:t>     </a:t>
          </a:r>
          <a:r>
            <a:rPr lang="en-US" sz="700" b="0">
              <a:solidFill>
                <a:schemeClr val="tx1"/>
              </a:solidFill>
              <a:latin typeface="Palatino"/>
              <a:cs typeface="Palatino"/>
            </a:rPr>
            <a:t>Trusted Insight,</a:t>
          </a:r>
          <a:r>
            <a:rPr lang="en-US" sz="700" b="0" baseline="0">
              <a:solidFill>
                <a:schemeClr val="tx1"/>
              </a:solidFill>
              <a:latin typeface="Palatino"/>
              <a:cs typeface="Palatino"/>
            </a:rPr>
            <a:t> Effective Solutions</a:t>
          </a:r>
          <a:endParaRPr lang="en-US" sz="700" b="0">
            <a:solidFill>
              <a:schemeClr val="tx1"/>
            </a:solidFill>
            <a:latin typeface="Palatino"/>
            <a:cs typeface="Palatino"/>
          </a:endParaRPr>
        </a:p>
      </cdr:txBody>
    </cdr:sp>
  </cdr:relSizeAnchor>
  <cdr:relSizeAnchor xmlns:cdr="http://schemas.openxmlformats.org/drawingml/2006/chartDrawing">
    <cdr:from>
      <cdr:x>0.19744</cdr:x>
      <cdr:y>0.20455</cdr:y>
    </cdr:from>
    <cdr:to>
      <cdr:x>0.89805</cdr:x>
      <cdr:y>0.37669</cdr:y>
    </cdr:to>
    <cdr:sp macro="" textlink="">
      <cdr:nvSpPr>
        <cdr:cNvPr id="3" name="TextBox 2"/>
        <cdr:cNvSpPr txBox="1"/>
      </cdr:nvSpPr>
      <cdr:spPr>
        <a:xfrm xmlns:a="http://schemas.openxmlformats.org/drawingml/2006/main">
          <a:off x="1033664" y="431800"/>
          <a:ext cx="3667813" cy="363407"/>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800" b="0">
              <a:solidFill>
                <a:schemeClr val="tx1"/>
              </a:solidFill>
              <a:latin typeface="Garamond"/>
              <a:cs typeface="Garamond"/>
            </a:rPr>
            <a:t>U</a:t>
          </a:r>
          <a:r>
            <a:rPr lang="en-US" sz="1500" b="0">
              <a:solidFill>
                <a:schemeClr val="tx1"/>
              </a:solidFill>
              <a:latin typeface="Garamond"/>
              <a:cs typeface="Garamond"/>
            </a:rPr>
            <a:t>NEMPLOYMENT </a:t>
          </a:r>
          <a:r>
            <a:rPr lang="en-US" sz="1800" b="0">
              <a:solidFill>
                <a:schemeClr val="tx1"/>
              </a:solidFill>
              <a:latin typeface="Garamond"/>
              <a:cs typeface="Garamond"/>
            </a:rPr>
            <a:t>-</a:t>
          </a:r>
          <a:r>
            <a:rPr lang="en-US" sz="1800" b="0" baseline="0">
              <a:solidFill>
                <a:schemeClr val="tx1"/>
              </a:solidFill>
              <a:latin typeface="Garamond"/>
              <a:cs typeface="Garamond"/>
            </a:rPr>
            <a:t> D</a:t>
          </a:r>
          <a:r>
            <a:rPr lang="en-US" sz="1500" b="0" baseline="0">
              <a:solidFill>
                <a:schemeClr val="tx1"/>
              </a:solidFill>
              <a:latin typeface="Garamond"/>
              <a:cs typeface="Garamond"/>
            </a:rPr>
            <a:t>EMOGRAPHICS</a:t>
          </a:r>
          <a:endParaRPr lang="en-US" sz="1500" b="0">
            <a:solidFill>
              <a:schemeClr val="tx1"/>
            </a:solidFill>
            <a:latin typeface="Garamond"/>
            <a:cs typeface="Garamond"/>
          </a:endParaRPr>
        </a:p>
        <a:p xmlns:a="http://schemas.openxmlformats.org/drawingml/2006/main">
          <a:pPr algn="l"/>
          <a:r>
            <a:rPr lang="en-US" sz="800" b="0">
              <a:solidFill>
                <a:schemeClr val="tx1"/>
              </a:solidFill>
              <a:latin typeface="Palatino"/>
              <a:cs typeface="Palatino"/>
            </a:rPr>
            <a:t>    </a:t>
          </a:r>
          <a:endParaRPr lang="en-US" sz="700" b="0">
            <a:solidFill>
              <a:schemeClr val="tx1"/>
            </a:solidFill>
            <a:latin typeface="Palatino"/>
            <a:cs typeface="Palatino"/>
          </a:endParaRPr>
        </a:p>
      </cdr:txBody>
    </cdr:sp>
  </cdr:relSizeAnchor>
</c:userShapes>
</file>

<file path=xl/drawings/drawing31.xml><?xml version="1.0" encoding="utf-8"?>
<c:userShapes xmlns:c="http://schemas.openxmlformats.org/drawingml/2006/chart">
  <cdr:relSizeAnchor xmlns:cdr="http://schemas.openxmlformats.org/drawingml/2006/chartDrawing">
    <cdr:from>
      <cdr:x>0.00932</cdr:x>
      <cdr:y>0.01227</cdr:y>
    </cdr:from>
    <cdr:to>
      <cdr:x>0.32879</cdr:x>
      <cdr:y>0.11486</cdr:y>
    </cdr:to>
    <cdr:sp macro="" textlink="">
      <cdr:nvSpPr>
        <cdr:cNvPr id="2" name="TextBox 1"/>
        <cdr:cNvSpPr txBox="1"/>
      </cdr:nvSpPr>
      <cdr:spPr>
        <a:xfrm xmlns:a="http://schemas.openxmlformats.org/drawingml/2006/main">
          <a:off x="50800" y="50800"/>
          <a:ext cx="1740530" cy="42459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100" b="0">
              <a:solidFill>
                <a:schemeClr val="tx2"/>
              </a:solidFill>
              <a:latin typeface="Palatino"/>
              <a:cs typeface="Palatino"/>
            </a:rPr>
            <a:t>M</a:t>
          </a:r>
          <a:r>
            <a:rPr lang="en-US" sz="1000" b="0">
              <a:solidFill>
                <a:schemeClr val="tx2"/>
              </a:solidFill>
              <a:latin typeface="Palatino"/>
              <a:cs typeface="Palatino"/>
            </a:rPr>
            <a:t>ERIDIAN</a:t>
          </a:r>
          <a:r>
            <a:rPr lang="en-US" sz="1100" b="0">
              <a:solidFill>
                <a:schemeClr val="tx2"/>
              </a:solidFill>
              <a:latin typeface="Palatino"/>
              <a:cs typeface="Palatino"/>
            </a:rPr>
            <a:t> E</a:t>
          </a:r>
          <a:r>
            <a:rPr lang="en-US" sz="1000" b="0">
              <a:solidFill>
                <a:schemeClr val="tx2"/>
              </a:solidFill>
              <a:latin typeface="Palatino"/>
              <a:cs typeface="Palatino"/>
            </a:rPr>
            <a:t>CONOMICS</a:t>
          </a:r>
        </a:p>
        <a:p xmlns:a="http://schemas.openxmlformats.org/drawingml/2006/main">
          <a:pPr algn="l"/>
          <a:r>
            <a:rPr lang="en-US" sz="800" b="0">
              <a:solidFill>
                <a:schemeClr val="tx1"/>
              </a:solidFill>
              <a:latin typeface="Palatino"/>
              <a:cs typeface="Palatino"/>
            </a:rPr>
            <a:t>     </a:t>
          </a:r>
          <a:r>
            <a:rPr lang="en-US" sz="700" b="0">
              <a:solidFill>
                <a:schemeClr val="tx1"/>
              </a:solidFill>
              <a:latin typeface="Palatino"/>
              <a:cs typeface="Palatino"/>
            </a:rPr>
            <a:t>Trusted Insight,</a:t>
          </a:r>
          <a:r>
            <a:rPr lang="en-US" sz="700" b="0" baseline="0">
              <a:solidFill>
                <a:schemeClr val="tx1"/>
              </a:solidFill>
              <a:latin typeface="Palatino"/>
              <a:cs typeface="Palatino"/>
            </a:rPr>
            <a:t> Effective Solutions</a:t>
          </a:r>
          <a:endParaRPr lang="en-US" sz="700" b="0">
            <a:solidFill>
              <a:schemeClr val="tx1"/>
            </a:solidFill>
            <a:latin typeface="Palatino"/>
            <a:cs typeface="Palatino"/>
          </a:endParaRPr>
        </a:p>
      </cdr:txBody>
    </cdr:sp>
  </cdr:relSizeAnchor>
  <cdr:relSizeAnchor xmlns:cdr="http://schemas.openxmlformats.org/drawingml/2006/chartDrawing">
    <cdr:from>
      <cdr:x>0.03355</cdr:x>
      <cdr:y>0.10092</cdr:y>
    </cdr:from>
    <cdr:to>
      <cdr:x>0.9598</cdr:x>
      <cdr:y>0.18992</cdr:y>
    </cdr:to>
    <cdr:sp macro="" textlink="">
      <cdr:nvSpPr>
        <cdr:cNvPr id="3" name="TextBox 2"/>
        <cdr:cNvSpPr txBox="1"/>
      </cdr:nvSpPr>
      <cdr:spPr>
        <a:xfrm xmlns:a="http://schemas.openxmlformats.org/drawingml/2006/main">
          <a:off x="270933" y="410566"/>
          <a:ext cx="7478888" cy="362073"/>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800" b="0">
              <a:solidFill>
                <a:schemeClr val="tx1"/>
              </a:solidFill>
              <a:latin typeface="Garamond"/>
              <a:cs typeface="Garamond"/>
            </a:rPr>
            <a:t>U</a:t>
          </a:r>
          <a:r>
            <a:rPr lang="en-US" sz="1500" b="0">
              <a:solidFill>
                <a:schemeClr val="tx1"/>
              </a:solidFill>
              <a:latin typeface="Garamond"/>
              <a:cs typeface="Garamond"/>
            </a:rPr>
            <a:t>NEMPLOYMENT </a:t>
          </a:r>
          <a:r>
            <a:rPr lang="en-US" sz="1800" b="0">
              <a:solidFill>
                <a:schemeClr val="tx1"/>
              </a:solidFill>
              <a:latin typeface="Garamond"/>
              <a:cs typeface="Garamond"/>
            </a:rPr>
            <a:t>R</a:t>
          </a:r>
          <a:r>
            <a:rPr lang="en-US" sz="1500" b="0">
              <a:solidFill>
                <a:schemeClr val="tx1"/>
              </a:solidFill>
              <a:latin typeface="Garamond"/>
              <a:cs typeface="Garamond"/>
            </a:rPr>
            <a:t>ATE &amp; </a:t>
          </a:r>
          <a:r>
            <a:rPr lang="en-US" sz="1800" b="0">
              <a:solidFill>
                <a:schemeClr val="tx1"/>
              </a:solidFill>
              <a:latin typeface="Garamond"/>
              <a:cs typeface="Garamond"/>
            </a:rPr>
            <a:t>E</a:t>
          </a:r>
          <a:r>
            <a:rPr lang="en-US" sz="1500" b="0">
              <a:solidFill>
                <a:schemeClr val="tx1"/>
              </a:solidFill>
              <a:latin typeface="Garamond"/>
              <a:cs typeface="Garamond"/>
            </a:rPr>
            <a:t>MPLOYED</a:t>
          </a:r>
        </a:p>
        <a:p xmlns:a="http://schemas.openxmlformats.org/drawingml/2006/main">
          <a:pPr algn="l"/>
          <a:r>
            <a:rPr lang="en-US" sz="800" b="0">
              <a:solidFill>
                <a:schemeClr val="tx1"/>
              </a:solidFill>
              <a:latin typeface="Palatino"/>
              <a:cs typeface="Palatino"/>
            </a:rPr>
            <a:t>    </a:t>
          </a:r>
          <a:endParaRPr lang="en-US" sz="700" b="0">
            <a:solidFill>
              <a:schemeClr val="tx1"/>
            </a:solidFill>
            <a:latin typeface="Palatino"/>
            <a:cs typeface="Palatino"/>
          </a:endParaRPr>
        </a:p>
      </cdr:txBody>
    </cdr:sp>
  </cdr:relSizeAnchor>
  <cdr:relSizeAnchor xmlns:cdr="http://schemas.openxmlformats.org/drawingml/2006/chartDrawing">
    <cdr:from>
      <cdr:x>0.04754</cdr:x>
      <cdr:y>0.18275</cdr:y>
    </cdr:from>
    <cdr:to>
      <cdr:x>0.95806</cdr:x>
      <cdr:y>0.25321</cdr:y>
    </cdr:to>
    <cdr:sp macro="" textlink="">
      <cdr:nvSpPr>
        <cdr:cNvPr id="4" name="TextBox 3"/>
        <cdr:cNvSpPr txBox="1"/>
      </cdr:nvSpPr>
      <cdr:spPr>
        <a:xfrm xmlns:a="http://schemas.openxmlformats.org/drawingml/2006/main">
          <a:off x="383822" y="743471"/>
          <a:ext cx="7351888" cy="286640"/>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000" b="1" baseline="0">
              <a:solidFill>
                <a:srgbClr val="000000"/>
              </a:solidFill>
            </a:rPr>
            <a:t>PERCENTAGE OF THE LABOR FORCE (L)                                      PEOPLE EMPLOYED (000s)  (R)</a:t>
          </a:r>
          <a:endParaRPr lang="en-US" sz="1000" b="1">
            <a:solidFill>
              <a:srgbClr val="000000"/>
            </a:solidFill>
          </a:endParaRPr>
        </a:p>
      </cdr:txBody>
    </cdr:sp>
  </cdr:relSizeAnchor>
</c:userShapes>
</file>

<file path=xl/drawings/drawing32.xml><?xml version="1.0" encoding="utf-8"?>
<xdr:wsDr xmlns:xdr="http://schemas.openxmlformats.org/drawingml/2006/spreadsheetDrawing" xmlns:a="http://schemas.openxmlformats.org/drawingml/2006/main">
  <xdr:twoCellAnchor>
    <xdr:from>
      <xdr:col>6</xdr:col>
      <xdr:colOff>1</xdr:colOff>
      <xdr:row>208</xdr:row>
      <xdr:rowOff>0</xdr:rowOff>
    </xdr:from>
    <xdr:to>
      <xdr:col>12</xdr:col>
      <xdr:colOff>508001</xdr:colOff>
      <xdr:row>227</xdr:row>
      <xdr:rowOff>25399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0.00932</cdr:x>
      <cdr:y>0.01227</cdr:y>
    </cdr:from>
    <cdr:to>
      <cdr:x>0.32879</cdr:x>
      <cdr:y>0.11486</cdr:y>
    </cdr:to>
    <cdr:sp macro="" textlink="">
      <cdr:nvSpPr>
        <cdr:cNvPr id="2" name="TextBox 1"/>
        <cdr:cNvSpPr txBox="1"/>
      </cdr:nvSpPr>
      <cdr:spPr>
        <a:xfrm xmlns:a="http://schemas.openxmlformats.org/drawingml/2006/main">
          <a:off x="50800" y="50800"/>
          <a:ext cx="1740530" cy="42459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100" b="0">
              <a:solidFill>
                <a:schemeClr val="tx2"/>
              </a:solidFill>
              <a:latin typeface="Palatino"/>
              <a:cs typeface="Palatino"/>
            </a:rPr>
            <a:t>M</a:t>
          </a:r>
          <a:r>
            <a:rPr lang="en-US" sz="1000" b="0">
              <a:solidFill>
                <a:schemeClr val="tx2"/>
              </a:solidFill>
              <a:latin typeface="Palatino"/>
              <a:cs typeface="Palatino"/>
            </a:rPr>
            <a:t>ERIDIAN</a:t>
          </a:r>
          <a:r>
            <a:rPr lang="en-US" sz="1100" b="0">
              <a:solidFill>
                <a:schemeClr val="tx2"/>
              </a:solidFill>
              <a:latin typeface="Palatino"/>
              <a:cs typeface="Palatino"/>
            </a:rPr>
            <a:t> E</a:t>
          </a:r>
          <a:r>
            <a:rPr lang="en-US" sz="1000" b="0">
              <a:solidFill>
                <a:schemeClr val="tx2"/>
              </a:solidFill>
              <a:latin typeface="Palatino"/>
              <a:cs typeface="Palatino"/>
            </a:rPr>
            <a:t>CONOMICS</a:t>
          </a:r>
        </a:p>
        <a:p xmlns:a="http://schemas.openxmlformats.org/drawingml/2006/main">
          <a:pPr algn="l"/>
          <a:r>
            <a:rPr lang="en-US" sz="800" b="0">
              <a:solidFill>
                <a:schemeClr val="tx1"/>
              </a:solidFill>
              <a:latin typeface="Palatino"/>
              <a:cs typeface="Palatino"/>
            </a:rPr>
            <a:t>     </a:t>
          </a:r>
          <a:r>
            <a:rPr lang="en-US" sz="700" b="0">
              <a:solidFill>
                <a:schemeClr val="tx1"/>
              </a:solidFill>
              <a:latin typeface="Palatino"/>
              <a:cs typeface="Palatino"/>
            </a:rPr>
            <a:t>Trusted Insight,</a:t>
          </a:r>
          <a:r>
            <a:rPr lang="en-US" sz="700" b="0" baseline="0">
              <a:solidFill>
                <a:schemeClr val="tx1"/>
              </a:solidFill>
              <a:latin typeface="Palatino"/>
              <a:cs typeface="Palatino"/>
            </a:rPr>
            <a:t> Effective Solutions</a:t>
          </a:r>
          <a:endParaRPr lang="en-US" sz="700" b="0">
            <a:solidFill>
              <a:schemeClr val="tx1"/>
            </a:solidFill>
            <a:latin typeface="Palatino"/>
            <a:cs typeface="Palatino"/>
          </a:endParaRPr>
        </a:p>
      </cdr:txBody>
    </cdr:sp>
  </cdr:relSizeAnchor>
  <cdr:relSizeAnchor xmlns:cdr="http://schemas.openxmlformats.org/drawingml/2006/chartDrawing">
    <cdr:from>
      <cdr:x>0.03588</cdr:x>
      <cdr:y>0.12277</cdr:y>
    </cdr:from>
    <cdr:to>
      <cdr:x>0.96213</cdr:x>
      <cdr:y>0.21852</cdr:y>
    </cdr:to>
    <cdr:sp macro="" textlink="">
      <cdr:nvSpPr>
        <cdr:cNvPr id="3" name="TextBox 2"/>
        <cdr:cNvSpPr txBox="1"/>
      </cdr:nvSpPr>
      <cdr:spPr>
        <a:xfrm xmlns:a="http://schemas.openxmlformats.org/drawingml/2006/main">
          <a:off x="195917" y="499466"/>
          <a:ext cx="5058251" cy="389534"/>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800" b="0">
              <a:solidFill>
                <a:schemeClr val="tx1"/>
              </a:solidFill>
              <a:latin typeface="Garamond"/>
              <a:cs typeface="Garamond"/>
            </a:rPr>
            <a:t>JOB OPENINGS</a:t>
          </a:r>
          <a:r>
            <a:rPr lang="en-US" sz="1800" b="0" baseline="0">
              <a:solidFill>
                <a:schemeClr val="tx1"/>
              </a:solidFill>
              <a:latin typeface="Garamond"/>
              <a:cs typeface="Garamond"/>
            </a:rPr>
            <a:t> &amp; </a:t>
          </a:r>
          <a:r>
            <a:rPr lang="en-US" sz="1800" b="0">
              <a:solidFill>
                <a:schemeClr val="tx1"/>
              </a:solidFill>
              <a:latin typeface="Garamond"/>
              <a:cs typeface="Garamond"/>
            </a:rPr>
            <a:t>U</a:t>
          </a:r>
          <a:r>
            <a:rPr lang="en-US" sz="1500" b="0">
              <a:solidFill>
                <a:schemeClr val="tx1"/>
              </a:solidFill>
              <a:latin typeface="Garamond"/>
              <a:cs typeface="Garamond"/>
            </a:rPr>
            <a:t>NEMPLOYED</a:t>
          </a:r>
        </a:p>
        <a:p xmlns:a="http://schemas.openxmlformats.org/drawingml/2006/main">
          <a:pPr algn="l"/>
          <a:r>
            <a:rPr lang="en-US" sz="800" b="0">
              <a:solidFill>
                <a:schemeClr val="tx1"/>
              </a:solidFill>
              <a:latin typeface="Palatino"/>
              <a:cs typeface="Palatino"/>
            </a:rPr>
            <a:t>    </a:t>
          </a:r>
          <a:endParaRPr lang="en-US" sz="700" b="0">
            <a:solidFill>
              <a:schemeClr val="tx1"/>
            </a:solidFill>
            <a:latin typeface="Palatino"/>
            <a:cs typeface="Palatino"/>
          </a:endParaRPr>
        </a:p>
      </cdr:txBody>
    </cdr:sp>
  </cdr:relSizeAnchor>
  <cdr:relSizeAnchor xmlns:cdr="http://schemas.openxmlformats.org/drawingml/2006/chartDrawing">
    <cdr:from>
      <cdr:x>0.04754</cdr:x>
      <cdr:y>0.21752</cdr:y>
    </cdr:from>
    <cdr:to>
      <cdr:x>0.95806</cdr:x>
      <cdr:y>0.28798</cdr:y>
    </cdr:to>
    <cdr:sp macro="" textlink="">
      <cdr:nvSpPr>
        <cdr:cNvPr id="4" name="TextBox 3"/>
        <cdr:cNvSpPr txBox="1"/>
      </cdr:nvSpPr>
      <cdr:spPr>
        <a:xfrm xmlns:a="http://schemas.openxmlformats.org/drawingml/2006/main">
          <a:off x="259616" y="721000"/>
          <a:ext cx="4972350" cy="233553"/>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000" b="1" baseline="0">
              <a:solidFill>
                <a:schemeClr val="tx2"/>
              </a:solidFill>
            </a:rPr>
            <a:t>JOB OPENINGS (000s)                     </a:t>
          </a:r>
          <a:r>
            <a:rPr lang="en-US" sz="1000" b="1" baseline="0">
              <a:solidFill>
                <a:srgbClr val="000000"/>
              </a:solidFill>
            </a:rPr>
            <a:t>UNEMPLOYED (000s)</a:t>
          </a:r>
          <a:endParaRPr lang="en-US" sz="1000" b="1">
            <a:solidFill>
              <a:srgbClr val="000000"/>
            </a:solidFill>
          </a:endParaRPr>
        </a:p>
      </cdr:txBody>
    </cdr:sp>
  </cdr:relSizeAnchor>
</c:userShapes>
</file>

<file path=xl/drawings/drawing34.xml><?xml version="1.0" encoding="utf-8"?>
<xdr:wsDr xmlns:xdr="http://schemas.openxmlformats.org/drawingml/2006/spreadsheetDrawing" xmlns:a="http://schemas.openxmlformats.org/drawingml/2006/main">
  <xdr:twoCellAnchor>
    <xdr:from>
      <xdr:col>6</xdr:col>
      <xdr:colOff>25400</xdr:colOff>
      <xdr:row>154</xdr:row>
      <xdr:rowOff>139700</xdr:rowOff>
    </xdr:from>
    <xdr:to>
      <xdr:col>13</xdr:col>
      <xdr:colOff>215900</xdr:colOff>
      <xdr:row>174</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0.00851</cdr:x>
      <cdr:y>0.01384</cdr:y>
    </cdr:from>
    <cdr:to>
      <cdr:x>0.44066</cdr:x>
      <cdr:y>0.12755</cdr:y>
    </cdr:to>
    <cdr:sp macro="" textlink="">
      <cdr:nvSpPr>
        <cdr:cNvPr id="2" name="TextBox 1"/>
        <cdr:cNvSpPr txBox="1"/>
      </cdr:nvSpPr>
      <cdr:spPr>
        <a:xfrm xmlns:a="http://schemas.openxmlformats.org/drawingml/2006/main">
          <a:off x="50800" y="50800"/>
          <a:ext cx="2579521" cy="41736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100" b="0">
              <a:solidFill>
                <a:schemeClr val="tx2"/>
              </a:solidFill>
              <a:latin typeface="Palatino"/>
              <a:cs typeface="Palatino"/>
            </a:rPr>
            <a:t>M</a:t>
          </a:r>
          <a:r>
            <a:rPr lang="en-US" sz="1000" b="0">
              <a:solidFill>
                <a:schemeClr val="tx2"/>
              </a:solidFill>
              <a:latin typeface="Palatino"/>
              <a:cs typeface="Palatino"/>
            </a:rPr>
            <a:t>ERIDIAN</a:t>
          </a:r>
          <a:r>
            <a:rPr lang="en-US" sz="1100" b="0">
              <a:solidFill>
                <a:schemeClr val="tx2"/>
              </a:solidFill>
              <a:latin typeface="Palatino"/>
              <a:cs typeface="Palatino"/>
            </a:rPr>
            <a:t> E</a:t>
          </a:r>
          <a:r>
            <a:rPr lang="en-US" sz="1000" b="0">
              <a:solidFill>
                <a:schemeClr val="tx2"/>
              </a:solidFill>
              <a:latin typeface="Palatino"/>
              <a:cs typeface="Palatino"/>
            </a:rPr>
            <a:t>CONOMICS</a:t>
          </a:r>
        </a:p>
        <a:p xmlns:a="http://schemas.openxmlformats.org/drawingml/2006/main">
          <a:pPr algn="l"/>
          <a:r>
            <a:rPr lang="en-US" sz="800" b="0">
              <a:solidFill>
                <a:schemeClr val="tx1"/>
              </a:solidFill>
              <a:latin typeface="Palatino"/>
              <a:cs typeface="Palatino"/>
            </a:rPr>
            <a:t>     </a:t>
          </a:r>
          <a:r>
            <a:rPr lang="en-US" sz="700" b="0">
              <a:solidFill>
                <a:schemeClr val="tx1"/>
              </a:solidFill>
              <a:latin typeface="Palatino"/>
              <a:cs typeface="Palatino"/>
            </a:rPr>
            <a:t>Trusted Insight,</a:t>
          </a:r>
          <a:r>
            <a:rPr lang="en-US" sz="700" b="0" baseline="0">
              <a:solidFill>
                <a:schemeClr val="tx1"/>
              </a:solidFill>
              <a:latin typeface="Palatino"/>
              <a:cs typeface="Palatino"/>
            </a:rPr>
            <a:t> Effective Solutions</a:t>
          </a:r>
          <a:endParaRPr lang="en-US" sz="700" b="0">
            <a:solidFill>
              <a:schemeClr val="tx1"/>
            </a:solidFill>
            <a:latin typeface="Palatino"/>
            <a:cs typeface="Palatino"/>
          </a:endParaRPr>
        </a:p>
      </cdr:txBody>
    </cdr:sp>
  </cdr:relSizeAnchor>
  <cdr:relSizeAnchor xmlns:cdr="http://schemas.openxmlformats.org/drawingml/2006/chartDrawing">
    <cdr:from>
      <cdr:x>0</cdr:x>
      <cdr:y>0.12111</cdr:y>
    </cdr:from>
    <cdr:to>
      <cdr:x>1</cdr:x>
      <cdr:y>0.21976</cdr:y>
    </cdr:to>
    <cdr:sp macro="" textlink="">
      <cdr:nvSpPr>
        <cdr:cNvPr id="3" name="TextBox 2"/>
        <cdr:cNvSpPr txBox="1"/>
      </cdr:nvSpPr>
      <cdr:spPr>
        <a:xfrm xmlns:a="http://schemas.openxmlformats.org/drawingml/2006/main">
          <a:off x="0" y="444500"/>
          <a:ext cx="5969000" cy="362073"/>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800" b="0">
              <a:solidFill>
                <a:schemeClr val="tx1"/>
              </a:solidFill>
              <a:latin typeface="Garamond"/>
              <a:cs typeface="Garamond"/>
            </a:rPr>
            <a:t>A</a:t>
          </a:r>
          <a:r>
            <a:rPr lang="en-US" sz="1500" b="0">
              <a:solidFill>
                <a:schemeClr val="tx1"/>
              </a:solidFill>
              <a:latin typeface="Garamond"/>
              <a:cs typeface="Garamond"/>
            </a:rPr>
            <a:t>VERAGE </a:t>
          </a:r>
          <a:r>
            <a:rPr lang="en-US" sz="1800" b="0">
              <a:solidFill>
                <a:schemeClr val="tx1"/>
              </a:solidFill>
              <a:latin typeface="Garamond"/>
              <a:cs typeface="Garamond"/>
            </a:rPr>
            <a:t>W</a:t>
          </a:r>
          <a:r>
            <a:rPr lang="en-US" sz="1500" b="0">
              <a:solidFill>
                <a:schemeClr val="tx1"/>
              </a:solidFill>
              <a:latin typeface="Garamond"/>
              <a:cs typeface="Garamond"/>
            </a:rPr>
            <a:t>EEKLY </a:t>
          </a:r>
          <a:r>
            <a:rPr lang="en-US" sz="1800" b="0">
              <a:solidFill>
                <a:schemeClr val="tx1"/>
              </a:solidFill>
              <a:latin typeface="Garamond"/>
              <a:cs typeface="Garamond"/>
            </a:rPr>
            <a:t>W</a:t>
          </a:r>
          <a:r>
            <a:rPr lang="en-US" sz="1500" b="0">
              <a:solidFill>
                <a:schemeClr val="tx1"/>
              </a:solidFill>
              <a:latin typeface="Garamond"/>
              <a:cs typeface="Garamond"/>
            </a:rPr>
            <a:t>AGES</a:t>
          </a:r>
        </a:p>
        <a:p xmlns:a="http://schemas.openxmlformats.org/drawingml/2006/main">
          <a:pPr algn="l"/>
          <a:r>
            <a:rPr lang="en-US" sz="800" b="0">
              <a:solidFill>
                <a:schemeClr val="tx1"/>
              </a:solidFill>
              <a:latin typeface="Palatino"/>
              <a:cs typeface="Palatino"/>
            </a:rPr>
            <a:t>    </a:t>
          </a:r>
          <a:endParaRPr lang="en-US" sz="700" b="0">
            <a:solidFill>
              <a:schemeClr val="tx1"/>
            </a:solidFill>
            <a:latin typeface="Palatino"/>
            <a:cs typeface="Palatino"/>
          </a:endParaRPr>
        </a:p>
      </cdr:txBody>
    </cdr:sp>
  </cdr:relSizeAnchor>
</c:userShapes>
</file>

<file path=xl/drawings/drawing36.xml><?xml version="1.0" encoding="utf-8"?>
<xdr:wsDr xmlns:xdr="http://schemas.openxmlformats.org/drawingml/2006/spreadsheetDrawing" xmlns:a="http://schemas.openxmlformats.org/drawingml/2006/main">
  <xdr:twoCellAnchor>
    <xdr:from>
      <xdr:col>1</xdr:col>
      <xdr:colOff>0</xdr:colOff>
      <xdr:row>784</xdr:row>
      <xdr:rowOff>0</xdr:rowOff>
    </xdr:from>
    <xdr:to>
      <xdr:col>10</xdr:col>
      <xdr:colOff>88900</xdr:colOff>
      <xdr:row>802</xdr:row>
      <xdr:rowOff>147320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0.00702</cdr:x>
      <cdr:y>0.01159</cdr:y>
    </cdr:from>
    <cdr:to>
      <cdr:x>0.30122</cdr:x>
      <cdr:y>0.09777</cdr:y>
    </cdr:to>
    <cdr:sp macro="" textlink="">
      <cdr:nvSpPr>
        <cdr:cNvPr id="2" name="TextBox 1"/>
        <cdr:cNvSpPr txBox="1"/>
      </cdr:nvSpPr>
      <cdr:spPr>
        <a:xfrm xmlns:a="http://schemas.openxmlformats.org/drawingml/2006/main">
          <a:off x="50800" y="50800"/>
          <a:ext cx="2129699" cy="37756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100" b="0">
              <a:solidFill>
                <a:schemeClr val="tx2"/>
              </a:solidFill>
              <a:latin typeface="Palatino"/>
              <a:cs typeface="Palatino"/>
            </a:rPr>
            <a:t>M</a:t>
          </a:r>
          <a:r>
            <a:rPr lang="en-US" sz="1000" b="0">
              <a:solidFill>
                <a:schemeClr val="tx2"/>
              </a:solidFill>
              <a:latin typeface="Palatino"/>
              <a:cs typeface="Palatino"/>
            </a:rPr>
            <a:t>ERIDIAN</a:t>
          </a:r>
          <a:r>
            <a:rPr lang="en-US" sz="1100" b="0">
              <a:solidFill>
                <a:schemeClr val="tx2"/>
              </a:solidFill>
              <a:latin typeface="Palatino"/>
              <a:cs typeface="Palatino"/>
            </a:rPr>
            <a:t> E</a:t>
          </a:r>
          <a:r>
            <a:rPr lang="en-US" sz="1000" b="0">
              <a:solidFill>
                <a:schemeClr val="tx2"/>
              </a:solidFill>
              <a:latin typeface="Palatino"/>
              <a:cs typeface="Palatino"/>
            </a:rPr>
            <a:t>CONOMICS</a:t>
          </a:r>
        </a:p>
        <a:p xmlns:a="http://schemas.openxmlformats.org/drawingml/2006/main">
          <a:pPr algn="l"/>
          <a:r>
            <a:rPr lang="en-US" sz="800" b="0">
              <a:solidFill>
                <a:schemeClr val="tx1"/>
              </a:solidFill>
              <a:latin typeface="Palatino"/>
              <a:cs typeface="Palatino"/>
            </a:rPr>
            <a:t>     </a:t>
          </a:r>
          <a:r>
            <a:rPr lang="en-US" sz="700" b="0">
              <a:solidFill>
                <a:schemeClr val="tx1"/>
              </a:solidFill>
              <a:latin typeface="Palatino"/>
              <a:cs typeface="Palatino"/>
            </a:rPr>
            <a:t>Trusted Insight,</a:t>
          </a:r>
          <a:r>
            <a:rPr lang="en-US" sz="700" b="0" baseline="0">
              <a:solidFill>
                <a:schemeClr val="tx1"/>
              </a:solidFill>
              <a:latin typeface="Palatino"/>
              <a:cs typeface="Palatino"/>
            </a:rPr>
            <a:t> Effective Solutions</a:t>
          </a:r>
          <a:endParaRPr lang="en-US" sz="700" b="0">
            <a:solidFill>
              <a:schemeClr val="tx1"/>
            </a:solidFill>
            <a:latin typeface="Palatino"/>
            <a:cs typeface="Palatino"/>
          </a:endParaRPr>
        </a:p>
      </cdr:txBody>
    </cdr:sp>
  </cdr:relSizeAnchor>
  <cdr:relSizeAnchor xmlns:cdr="http://schemas.openxmlformats.org/drawingml/2006/chartDrawing">
    <cdr:from>
      <cdr:x>0.02105</cdr:x>
      <cdr:y>0.086</cdr:y>
    </cdr:from>
    <cdr:to>
      <cdr:x>0.96316</cdr:x>
      <cdr:y>0.19122</cdr:y>
    </cdr:to>
    <cdr:sp macro="" textlink="">
      <cdr:nvSpPr>
        <cdr:cNvPr id="5" name="TextBox 4"/>
        <cdr:cNvSpPr txBox="1"/>
      </cdr:nvSpPr>
      <cdr:spPr>
        <a:xfrm xmlns:a="http://schemas.openxmlformats.org/drawingml/2006/main">
          <a:off x="152400" y="348410"/>
          <a:ext cx="6819900" cy="42629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2000" b="0">
              <a:solidFill>
                <a:schemeClr val="tx1"/>
              </a:solidFill>
              <a:latin typeface="Garamond"/>
              <a:cs typeface="Garamond"/>
            </a:rPr>
            <a:t>E</a:t>
          </a:r>
          <a:r>
            <a:rPr lang="en-US" sz="1600" b="0">
              <a:solidFill>
                <a:schemeClr val="tx1"/>
              </a:solidFill>
              <a:latin typeface="Garamond"/>
              <a:cs typeface="Garamond"/>
            </a:rPr>
            <a:t>FFECTIVE</a:t>
          </a:r>
          <a:r>
            <a:rPr lang="en-US" sz="2000" b="0">
              <a:solidFill>
                <a:schemeClr val="tx1"/>
              </a:solidFill>
              <a:latin typeface="Garamond"/>
              <a:cs typeface="Garamond"/>
            </a:rPr>
            <a:t> </a:t>
          </a:r>
          <a:r>
            <a:rPr lang="en-US" sz="2000" b="0" baseline="0">
              <a:solidFill>
                <a:schemeClr val="tx1"/>
              </a:solidFill>
              <a:latin typeface="Garamond"/>
              <a:cs typeface="Garamond"/>
            </a:rPr>
            <a:t>F</a:t>
          </a:r>
          <a:r>
            <a:rPr lang="en-US" sz="1600" b="0" baseline="0">
              <a:solidFill>
                <a:schemeClr val="tx1"/>
              </a:solidFill>
              <a:latin typeface="Garamond"/>
              <a:cs typeface="Garamond"/>
            </a:rPr>
            <a:t>ED </a:t>
          </a:r>
          <a:r>
            <a:rPr lang="en-US" sz="2000" b="0" baseline="0">
              <a:solidFill>
                <a:schemeClr val="tx1"/>
              </a:solidFill>
              <a:latin typeface="Garamond"/>
              <a:cs typeface="Garamond"/>
            </a:rPr>
            <a:t>F</a:t>
          </a:r>
          <a:r>
            <a:rPr lang="en-US" sz="1600" b="0" baseline="0">
              <a:solidFill>
                <a:schemeClr val="tx1"/>
              </a:solidFill>
              <a:latin typeface="Garamond"/>
              <a:cs typeface="Garamond"/>
            </a:rPr>
            <a:t>UNDS </a:t>
          </a:r>
          <a:r>
            <a:rPr lang="en-US" sz="2000" b="0" baseline="0">
              <a:solidFill>
                <a:schemeClr val="tx1"/>
              </a:solidFill>
              <a:latin typeface="Garamond"/>
              <a:cs typeface="Garamond"/>
            </a:rPr>
            <a:t>R</a:t>
          </a:r>
          <a:r>
            <a:rPr lang="en-US" sz="1600" b="0" baseline="0">
              <a:solidFill>
                <a:schemeClr val="tx1"/>
              </a:solidFill>
              <a:latin typeface="Garamond"/>
              <a:cs typeface="Garamond"/>
            </a:rPr>
            <a:t>ATE</a:t>
          </a:r>
          <a:endParaRPr lang="en-US" sz="800" b="0">
            <a:solidFill>
              <a:schemeClr val="tx1"/>
            </a:solidFill>
            <a:latin typeface="Garamond"/>
            <a:cs typeface="Garamond"/>
          </a:endParaRPr>
        </a:p>
      </cdr:txBody>
    </cdr:sp>
  </cdr:relSizeAnchor>
  <cdr:relSizeAnchor xmlns:cdr="http://schemas.openxmlformats.org/drawingml/2006/chartDrawing">
    <cdr:from>
      <cdr:x>0.00253</cdr:x>
      <cdr:y>0.00101</cdr:y>
    </cdr:from>
    <cdr:to>
      <cdr:x>0.41516</cdr:x>
      <cdr:y>0.11932</cdr:y>
    </cdr:to>
    <cdr:sp macro="" textlink="">
      <cdr:nvSpPr>
        <cdr:cNvPr id="4" name="TextBox 2"/>
        <cdr:cNvSpPr txBox="1"/>
      </cdr:nvSpPr>
      <cdr:spPr>
        <a:xfrm xmlns:a="http://schemas.openxmlformats.org/drawingml/2006/main">
          <a:off x="18276" y="3612"/>
          <a:ext cx="2980740" cy="42310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200" b="0">
              <a:solidFill>
                <a:schemeClr val="tx2"/>
              </a:solidFill>
              <a:latin typeface="Palatino"/>
              <a:cs typeface="Palatino"/>
            </a:rPr>
            <a:t>M</a:t>
          </a:r>
          <a:r>
            <a:rPr lang="en-US" sz="1000" b="0">
              <a:solidFill>
                <a:schemeClr val="tx2"/>
              </a:solidFill>
              <a:latin typeface="Palatino"/>
              <a:cs typeface="Palatino"/>
            </a:rPr>
            <a:t>ERIDIAN</a:t>
          </a:r>
          <a:r>
            <a:rPr lang="en-US" sz="1200" b="0">
              <a:solidFill>
                <a:schemeClr val="tx2"/>
              </a:solidFill>
              <a:latin typeface="Palatino"/>
              <a:cs typeface="Palatino"/>
            </a:rPr>
            <a:t> E</a:t>
          </a:r>
          <a:r>
            <a:rPr lang="en-US" sz="1000" b="0">
              <a:solidFill>
                <a:schemeClr val="tx2"/>
              </a:solidFill>
              <a:latin typeface="Palatino"/>
              <a:cs typeface="Palatino"/>
            </a:rPr>
            <a:t>CONOMICS</a:t>
          </a:r>
        </a:p>
        <a:p xmlns:a="http://schemas.openxmlformats.org/drawingml/2006/main">
          <a:pPr algn="l"/>
          <a:r>
            <a:rPr lang="en-US" sz="800" b="0">
              <a:solidFill>
                <a:schemeClr val="tx1"/>
              </a:solidFill>
              <a:latin typeface="Palatino"/>
              <a:cs typeface="Palatino"/>
            </a:rPr>
            <a:t>      </a:t>
          </a:r>
          <a:r>
            <a:rPr lang="en-US" sz="700" b="0">
              <a:solidFill>
                <a:schemeClr val="tx1"/>
              </a:solidFill>
              <a:latin typeface="Palatino"/>
              <a:cs typeface="Palatino"/>
            </a:rPr>
            <a:t>Trusted Insight,</a:t>
          </a:r>
          <a:r>
            <a:rPr lang="en-US" sz="700" b="0" baseline="0">
              <a:solidFill>
                <a:schemeClr val="tx1"/>
              </a:solidFill>
              <a:latin typeface="Palatino"/>
              <a:cs typeface="Palatino"/>
            </a:rPr>
            <a:t> Effective Solutions</a:t>
          </a:r>
          <a:endParaRPr lang="en-US" sz="700" b="0">
            <a:solidFill>
              <a:schemeClr val="tx1"/>
            </a:solidFill>
            <a:latin typeface="Palatino"/>
            <a:cs typeface="Palatino"/>
          </a:endParaRPr>
        </a:p>
      </cdr:txBody>
    </cdr:sp>
  </cdr:relSizeAnchor>
</c:userShapes>
</file>

<file path=xl/drawings/drawing38.xml><?xml version="1.0" encoding="utf-8"?>
<xdr:wsDr xmlns:xdr="http://schemas.openxmlformats.org/drawingml/2006/spreadsheetDrawing" xmlns:a="http://schemas.openxmlformats.org/drawingml/2006/main">
  <xdr:twoCellAnchor>
    <xdr:from>
      <xdr:col>3</xdr:col>
      <xdr:colOff>282223</xdr:colOff>
      <xdr:row>64</xdr:row>
      <xdr:rowOff>158040</xdr:rowOff>
    </xdr:from>
    <xdr:to>
      <xdr:col>15</xdr:col>
      <xdr:colOff>479779</xdr:colOff>
      <xdr:row>72</xdr:row>
      <xdr:rowOff>98777</xdr:rowOff>
    </xdr:to>
    <xdr:sp macro="" textlink="">
      <xdr:nvSpPr>
        <xdr:cNvPr id="3" name="TextBox 2"/>
        <xdr:cNvSpPr txBox="1"/>
      </xdr:nvSpPr>
      <xdr:spPr>
        <a:xfrm>
          <a:off x="2173112" y="15369818"/>
          <a:ext cx="11655778" cy="18175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t>(June</a:t>
          </a:r>
          <a:r>
            <a:rPr lang="en-US" sz="2000" b="1" baseline="0"/>
            <a:t> </a:t>
          </a:r>
          <a:r>
            <a:rPr lang="en-US" sz="2000" b="1"/>
            <a:t>2018)...... </a:t>
          </a:r>
          <a:r>
            <a:rPr lang="en-US" sz="2000"/>
            <a:t>The</a:t>
          </a:r>
          <a:r>
            <a:rPr lang="en-US" sz="2000" baseline="0"/>
            <a:t> Labor Department reports claims for initial unemployment benefits increased 9 thousand from the previous week to 227 thousand - below its 4-week moving average of 221 thousand. A total of 1.705 million people were insured unemployed receiving benefits - 245 thousand less than one year ago.</a:t>
          </a:r>
        </a:p>
        <a:p>
          <a:endParaRPr lang="en-US" sz="1000" baseline="0"/>
        </a:p>
        <a:p>
          <a:r>
            <a:rPr lang="en-US" sz="2000" baseline="0"/>
            <a:t>California lead in both the number of unemployed and the number receiving benefits - followed by Texas and New York - the top 3 states also in total poluation.</a:t>
          </a:r>
          <a:endParaRPr lang="en-US" sz="1200" baseline="0"/>
        </a:p>
      </xdr:txBody>
    </xdr:sp>
    <xdr:clientData/>
  </xdr:twoCellAnchor>
  <xdr:twoCellAnchor>
    <xdr:from>
      <xdr:col>13</xdr:col>
      <xdr:colOff>0</xdr:colOff>
      <xdr:row>3</xdr:row>
      <xdr:rowOff>4231</xdr:rowOff>
    </xdr:from>
    <xdr:to>
      <xdr:col>16</xdr:col>
      <xdr:colOff>127000</xdr:colOff>
      <xdr:row>7</xdr:row>
      <xdr:rowOff>165098</xdr:rowOff>
    </xdr:to>
    <xdr:sp macro="" textlink="">
      <xdr:nvSpPr>
        <xdr:cNvPr id="4" name="TextBox 3"/>
        <xdr:cNvSpPr txBox="1"/>
      </xdr:nvSpPr>
      <xdr:spPr>
        <a:xfrm>
          <a:off x="11379200" y="690031"/>
          <a:ext cx="3098800" cy="10752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5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I</a:t>
          </a:r>
          <a:r>
            <a:rPr lang="en-US" sz="4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N</a:t>
          </a:r>
          <a:r>
            <a:rPr lang="en-US" sz="5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SIGHT</a:t>
          </a:r>
        </a:p>
      </xdr:txBody>
    </xdr:sp>
    <xdr:clientData/>
  </xdr:twoCellAnchor>
  <xdr:twoCellAnchor>
    <xdr:from>
      <xdr:col>2</xdr:col>
      <xdr:colOff>753533</xdr:colOff>
      <xdr:row>2</xdr:row>
      <xdr:rowOff>228597</xdr:rowOff>
    </xdr:from>
    <xdr:to>
      <xdr:col>8</xdr:col>
      <xdr:colOff>347133</xdr:colOff>
      <xdr:row>6</xdr:row>
      <xdr:rowOff>42330</xdr:rowOff>
    </xdr:to>
    <xdr:sp macro="" textlink="">
      <xdr:nvSpPr>
        <xdr:cNvPr id="5" name="TextBox 4"/>
        <xdr:cNvSpPr txBox="1"/>
      </xdr:nvSpPr>
      <xdr:spPr>
        <a:xfrm>
          <a:off x="1845733" y="685797"/>
          <a:ext cx="4927600" cy="72813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3600" b="0">
              <a:solidFill>
                <a:schemeClr val="tx1">
                  <a:lumMod val="75000"/>
                  <a:lumOff val="25000"/>
                </a:schemeClr>
              </a:solidFill>
              <a:latin typeface="Garamond"/>
              <a:cs typeface="Garamond"/>
            </a:rPr>
            <a:t>M</a:t>
          </a:r>
          <a:r>
            <a:rPr lang="en-US" sz="2800" b="0">
              <a:solidFill>
                <a:schemeClr val="tx1">
                  <a:lumMod val="75000"/>
                  <a:lumOff val="25000"/>
                </a:schemeClr>
              </a:solidFill>
              <a:latin typeface="Garamond"/>
              <a:cs typeface="Garamond"/>
            </a:rPr>
            <a:t>ERIDIAN</a:t>
          </a:r>
          <a:r>
            <a:rPr lang="en-US" sz="2400" b="0" baseline="0">
              <a:solidFill>
                <a:schemeClr val="tx1">
                  <a:lumMod val="75000"/>
                  <a:lumOff val="25000"/>
                </a:schemeClr>
              </a:solidFill>
              <a:latin typeface="Garamond"/>
              <a:cs typeface="Garamond"/>
            </a:rPr>
            <a:t> </a:t>
          </a:r>
          <a:r>
            <a:rPr lang="en-US" sz="3600" b="0">
              <a:solidFill>
                <a:schemeClr val="tx1">
                  <a:lumMod val="75000"/>
                  <a:lumOff val="25000"/>
                </a:schemeClr>
              </a:solidFill>
              <a:latin typeface="Garamond"/>
              <a:cs typeface="Garamond"/>
            </a:rPr>
            <a:t>E</a:t>
          </a:r>
          <a:r>
            <a:rPr lang="en-US" sz="2800" b="0">
              <a:solidFill>
                <a:schemeClr val="tx1">
                  <a:lumMod val="75000"/>
                  <a:lumOff val="25000"/>
                </a:schemeClr>
              </a:solidFill>
              <a:latin typeface="Garamond"/>
              <a:cs typeface="Garamond"/>
            </a:rPr>
            <a:t>CONOMICS</a:t>
          </a:r>
        </a:p>
      </xdr:txBody>
    </xdr:sp>
    <xdr:clientData/>
  </xdr:twoCellAnchor>
  <xdr:twoCellAnchor>
    <xdr:from>
      <xdr:col>4</xdr:col>
      <xdr:colOff>139700</xdr:colOff>
      <xdr:row>5</xdr:row>
      <xdr:rowOff>59264</xdr:rowOff>
    </xdr:from>
    <xdr:to>
      <xdr:col>8</xdr:col>
      <xdr:colOff>330200</xdr:colOff>
      <xdr:row>7</xdr:row>
      <xdr:rowOff>31325</xdr:rowOff>
    </xdr:to>
    <xdr:sp macro="" textlink="">
      <xdr:nvSpPr>
        <xdr:cNvPr id="6" name="TextBox 5"/>
        <xdr:cNvSpPr txBox="1"/>
      </xdr:nvSpPr>
      <xdr:spPr>
        <a:xfrm>
          <a:off x="2806700" y="1202264"/>
          <a:ext cx="3949700" cy="4292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1800" b="1" baseline="0">
              <a:solidFill>
                <a:schemeClr val="bg2">
                  <a:lumMod val="75000"/>
                </a:schemeClr>
              </a:solidFill>
              <a:latin typeface="Arial Narrow"/>
              <a:cs typeface="Arial Narrow"/>
            </a:rPr>
            <a:t>Trusted Insight, Effective Solutions</a:t>
          </a:r>
        </a:p>
        <a:p>
          <a:pPr algn="l"/>
          <a:endParaRPr lang="en-US" sz="1800" b="0" baseline="0">
            <a:solidFill>
              <a:schemeClr val="tx1">
                <a:lumMod val="75000"/>
                <a:lumOff val="25000"/>
              </a:schemeClr>
            </a:solidFill>
            <a:latin typeface="Garamond"/>
            <a:cs typeface="Garamond"/>
          </a:endParaRPr>
        </a:p>
      </xdr:txBody>
    </xdr:sp>
    <xdr:clientData/>
  </xdr:twoCellAnchor>
  <xdr:twoCellAnchor>
    <xdr:from>
      <xdr:col>2</xdr:col>
      <xdr:colOff>723080</xdr:colOff>
      <xdr:row>78</xdr:row>
      <xdr:rowOff>98776</xdr:rowOff>
    </xdr:from>
    <xdr:to>
      <xdr:col>6</xdr:col>
      <xdr:colOff>912170</xdr:colOff>
      <xdr:row>80</xdr:row>
      <xdr:rowOff>163687</xdr:rowOff>
    </xdr:to>
    <xdr:sp macro="" textlink="">
      <xdr:nvSpPr>
        <xdr:cNvPr id="7" name="Text Box 1"/>
        <xdr:cNvSpPr txBox="1"/>
      </xdr:nvSpPr>
      <xdr:spPr>
        <a:xfrm>
          <a:off x="1823747" y="18344443"/>
          <a:ext cx="3547534" cy="516466"/>
        </a:xfrm>
        <a:prstGeom prst="rect">
          <a:avLst/>
        </a:prstGeom>
        <a:noFill/>
        <a:ln>
          <a:noFill/>
        </a:ln>
        <a:effectLst/>
        <a:extLst>
          <a:ext uri="{C572A759-6A51-4108-AA02-DFA0A04FC94B}">
            <ma14:wrappingTextBoxFlag xmlns:ma14="http://schemas.microsoft.com/office/mac/drawingml/2011/main"/>
          </a:ext>
        </a:ex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a:spcBef>
              <a:spcPts val="0"/>
            </a:spcBef>
            <a:spcAft>
              <a:spcPts val="0"/>
            </a:spcAft>
          </a:pPr>
          <a:r>
            <a:rPr lang="en-US" sz="2000">
              <a:solidFill>
                <a:srgbClr val="000000"/>
              </a:solidFill>
              <a:effectLst/>
              <a:latin typeface="Garamond"/>
              <a:ea typeface="ＭＳ 明朝"/>
              <a:cs typeface="Times New Roman"/>
            </a:rPr>
            <a:t>M</a:t>
          </a:r>
          <a:r>
            <a:rPr lang="en-US" sz="1800">
              <a:solidFill>
                <a:srgbClr val="000000"/>
              </a:solidFill>
              <a:effectLst/>
              <a:latin typeface="Garamond"/>
              <a:ea typeface="ＭＳ 明朝"/>
              <a:cs typeface="Times New Roman"/>
            </a:rPr>
            <a:t>ERIDIAN </a:t>
          </a:r>
          <a:r>
            <a:rPr lang="en-US" sz="2000">
              <a:solidFill>
                <a:srgbClr val="000000"/>
              </a:solidFill>
              <a:effectLst/>
              <a:latin typeface="Garamond"/>
              <a:ea typeface="ＭＳ 明朝"/>
              <a:cs typeface="Times New Roman"/>
            </a:rPr>
            <a:t>E</a:t>
          </a:r>
          <a:r>
            <a:rPr lang="en-US" sz="1800">
              <a:solidFill>
                <a:srgbClr val="000000"/>
              </a:solidFill>
              <a:effectLst/>
              <a:latin typeface="Garamond"/>
              <a:ea typeface="ＭＳ 明朝"/>
              <a:cs typeface="Times New Roman"/>
            </a:rPr>
            <a:t>CONOMICS  LLC</a:t>
          </a:r>
          <a:endParaRPr lang="en-US" sz="1800">
            <a:effectLst/>
            <a:ea typeface="ＭＳ 明朝"/>
            <a:cs typeface="Times New Roman"/>
          </a:endParaRPr>
        </a:p>
      </xdr:txBody>
    </xdr:sp>
    <xdr:clientData/>
  </xdr:twoCellAnchor>
  <xdr:twoCellAnchor>
    <xdr:from>
      <xdr:col>4</xdr:col>
      <xdr:colOff>11290</xdr:colOff>
      <xdr:row>79</xdr:row>
      <xdr:rowOff>174978</xdr:rowOff>
    </xdr:from>
    <xdr:to>
      <xdr:col>6</xdr:col>
      <xdr:colOff>756356</xdr:colOff>
      <xdr:row>81</xdr:row>
      <xdr:rowOff>63500</xdr:rowOff>
    </xdr:to>
    <xdr:sp macro="" textlink="">
      <xdr:nvSpPr>
        <xdr:cNvPr id="8" name="TextBox 7"/>
        <xdr:cNvSpPr txBox="1"/>
      </xdr:nvSpPr>
      <xdr:spPr>
        <a:xfrm>
          <a:off x="2692401" y="18646422"/>
          <a:ext cx="2523066" cy="3400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1300" b="1" baseline="0">
              <a:solidFill>
                <a:schemeClr val="bg2">
                  <a:lumMod val="75000"/>
                </a:schemeClr>
              </a:solidFill>
              <a:latin typeface="Arial Narrow"/>
              <a:cs typeface="Arial Narrow"/>
            </a:rPr>
            <a:t>Trusted Insight, Effective Solutions</a:t>
          </a:r>
          <a:endParaRPr lang="en-US" sz="1300" b="0" baseline="0">
            <a:solidFill>
              <a:schemeClr val="tx1">
                <a:lumMod val="75000"/>
                <a:lumOff val="25000"/>
              </a:schemeClr>
            </a:solidFill>
            <a:latin typeface="Garamond"/>
            <a:cs typeface="Garamond"/>
          </a:endParaRPr>
        </a:p>
      </xdr:txBody>
    </xdr:sp>
    <xdr:clientData/>
  </xdr:twoCellAnchor>
  <xdr:twoCellAnchor>
    <xdr:from>
      <xdr:col>8</xdr:col>
      <xdr:colOff>127000</xdr:colOff>
      <xdr:row>78</xdr:row>
      <xdr:rowOff>98779</xdr:rowOff>
    </xdr:from>
    <xdr:to>
      <xdr:col>11</xdr:col>
      <xdr:colOff>508000</xdr:colOff>
      <xdr:row>80</xdr:row>
      <xdr:rowOff>189090</xdr:rowOff>
    </xdr:to>
    <xdr:sp macro="" textlink="">
      <xdr:nvSpPr>
        <xdr:cNvPr id="9" name="Text Box 1"/>
        <xdr:cNvSpPr txBox="1"/>
      </xdr:nvSpPr>
      <xdr:spPr>
        <a:xfrm>
          <a:off x="6553200" y="18272479"/>
          <a:ext cx="3352800" cy="522111"/>
        </a:xfrm>
        <a:prstGeom prst="rect">
          <a:avLst/>
        </a:prstGeom>
        <a:noFill/>
        <a:ln>
          <a:noFill/>
        </a:ln>
        <a:effectLst/>
        <a:extLst>
          <a:ext uri="{C572A759-6A51-4108-AA02-DFA0A04FC94B}">
            <ma14:wrappingTextBoxFlag xmlns:ma14="http://schemas.microsoft.com/office/mac/drawingml/2011/main"/>
          </a:ext>
        </a:ex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a:spcBef>
              <a:spcPts val="0"/>
            </a:spcBef>
            <a:spcAft>
              <a:spcPts val="0"/>
            </a:spcAft>
          </a:pPr>
          <a:r>
            <a:rPr lang="en-US" sz="2000">
              <a:solidFill>
                <a:srgbClr val="000000"/>
              </a:solidFill>
              <a:effectLst/>
              <a:latin typeface="Garamond"/>
              <a:ea typeface="ＭＳ 明朝"/>
              <a:cs typeface="Times New Roman"/>
            </a:rPr>
            <a:t>M</a:t>
          </a:r>
          <a:r>
            <a:rPr lang="en-US" sz="1800">
              <a:solidFill>
                <a:srgbClr val="000000"/>
              </a:solidFill>
              <a:effectLst/>
              <a:latin typeface="Garamond"/>
              <a:ea typeface="ＭＳ 明朝"/>
              <a:cs typeface="Times New Roman"/>
            </a:rPr>
            <a:t>ERIDIAN </a:t>
          </a:r>
          <a:r>
            <a:rPr lang="en-US" sz="2000">
              <a:solidFill>
                <a:srgbClr val="000000"/>
              </a:solidFill>
              <a:effectLst/>
              <a:latin typeface="Garamond"/>
              <a:ea typeface="ＭＳ 明朝"/>
              <a:cs typeface="Times New Roman"/>
            </a:rPr>
            <a:t>A</a:t>
          </a:r>
          <a:r>
            <a:rPr lang="en-US" sz="1800">
              <a:solidFill>
                <a:srgbClr val="000000"/>
              </a:solidFill>
              <a:effectLst/>
              <a:latin typeface="Garamond"/>
              <a:ea typeface="ＭＳ 明朝"/>
              <a:cs typeface="Times New Roman"/>
            </a:rPr>
            <a:t>LLIANCE LLC</a:t>
          </a:r>
          <a:endParaRPr lang="en-US" sz="1800">
            <a:effectLst/>
            <a:ea typeface="ＭＳ 明朝"/>
            <a:cs typeface="Times New Roman"/>
          </a:endParaRPr>
        </a:p>
      </xdr:txBody>
    </xdr:sp>
    <xdr:clientData/>
  </xdr:twoCellAnchor>
  <xdr:twoCellAnchor>
    <xdr:from>
      <xdr:col>8</xdr:col>
      <xdr:colOff>666086</xdr:colOff>
      <xdr:row>79</xdr:row>
      <xdr:rowOff>189096</xdr:rowOff>
    </xdr:from>
    <xdr:to>
      <xdr:col>11</xdr:col>
      <xdr:colOff>729586</xdr:colOff>
      <xdr:row>81</xdr:row>
      <xdr:rowOff>141118</xdr:rowOff>
    </xdr:to>
    <xdr:sp macro="" textlink="">
      <xdr:nvSpPr>
        <xdr:cNvPr id="10" name="TextBox 9"/>
        <xdr:cNvSpPr txBox="1"/>
      </xdr:nvSpPr>
      <xdr:spPr>
        <a:xfrm>
          <a:off x="7092286" y="18578696"/>
          <a:ext cx="3035300" cy="3838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1300" b="1" baseline="0">
              <a:solidFill>
                <a:schemeClr val="bg2">
                  <a:lumMod val="75000"/>
                </a:schemeClr>
              </a:solidFill>
              <a:latin typeface="Arial Narrow"/>
              <a:cs typeface="Arial Narrow"/>
            </a:rPr>
            <a:t>Working Together for Your Success</a:t>
          </a:r>
          <a:endParaRPr lang="en-US" sz="1300" b="0" baseline="0">
            <a:solidFill>
              <a:schemeClr val="tx1">
                <a:lumMod val="75000"/>
                <a:lumOff val="25000"/>
              </a:schemeClr>
            </a:solidFill>
            <a:latin typeface="Garamond"/>
            <a:cs typeface="Garamond"/>
          </a:endParaRPr>
        </a:p>
      </xdr:txBody>
    </xdr:sp>
    <xdr:clientData/>
  </xdr:twoCellAnchor>
  <xdr:twoCellAnchor>
    <xdr:from>
      <xdr:col>12</xdr:col>
      <xdr:colOff>677333</xdr:colOff>
      <xdr:row>78</xdr:row>
      <xdr:rowOff>84666</xdr:rowOff>
    </xdr:from>
    <xdr:to>
      <xdr:col>16</xdr:col>
      <xdr:colOff>239889</xdr:colOff>
      <xdr:row>80</xdr:row>
      <xdr:rowOff>174977</xdr:rowOff>
    </xdr:to>
    <xdr:sp macro="" textlink="">
      <xdr:nvSpPr>
        <xdr:cNvPr id="12" name="Text Box 1"/>
        <xdr:cNvSpPr txBox="1"/>
      </xdr:nvSpPr>
      <xdr:spPr>
        <a:xfrm>
          <a:off x="11065933" y="18258366"/>
          <a:ext cx="3524956" cy="522111"/>
        </a:xfrm>
        <a:prstGeom prst="rect">
          <a:avLst/>
        </a:prstGeom>
        <a:noFill/>
        <a:ln>
          <a:noFill/>
        </a:ln>
        <a:effectLst/>
        <a:extLst>
          <a:ext uri="{C572A759-6A51-4108-AA02-DFA0A04FC94B}">
            <ma14:wrappingTextBoxFlag xmlns:ma14="http://schemas.microsoft.com/office/mac/drawingml/2011/main"/>
          </a:ext>
        </a:ex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a:spcBef>
              <a:spcPts val="0"/>
            </a:spcBef>
            <a:spcAft>
              <a:spcPts val="0"/>
            </a:spcAft>
          </a:pPr>
          <a:r>
            <a:rPr lang="en-US" sz="2000">
              <a:solidFill>
                <a:srgbClr val="000000"/>
              </a:solidFill>
              <a:effectLst/>
              <a:latin typeface="Garamond"/>
              <a:ea typeface="ＭＳ 明朝"/>
              <a:cs typeface="Times New Roman"/>
            </a:rPr>
            <a:t>M</a:t>
          </a:r>
          <a:r>
            <a:rPr lang="en-US" sz="1800">
              <a:solidFill>
                <a:srgbClr val="000000"/>
              </a:solidFill>
              <a:effectLst/>
              <a:latin typeface="Garamond"/>
              <a:ea typeface="ＭＳ 明朝"/>
              <a:cs typeface="Times New Roman"/>
            </a:rPr>
            <a:t>ERIDIAN </a:t>
          </a:r>
          <a:r>
            <a:rPr lang="en-US" sz="2000">
              <a:solidFill>
                <a:srgbClr val="000000"/>
              </a:solidFill>
              <a:effectLst/>
              <a:latin typeface="Garamond"/>
              <a:ea typeface="ＭＳ 明朝"/>
              <a:cs typeface="Times New Roman"/>
            </a:rPr>
            <a:t>B</a:t>
          </a:r>
          <a:r>
            <a:rPr lang="en-US" sz="1800">
              <a:solidFill>
                <a:srgbClr val="000000"/>
              </a:solidFill>
              <a:effectLst/>
              <a:latin typeface="Garamond"/>
              <a:ea typeface="ＭＳ 明朝"/>
              <a:cs typeface="Times New Roman"/>
            </a:rPr>
            <a:t>ANK</a:t>
          </a:r>
          <a:r>
            <a:rPr lang="en-US" sz="1800" baseline="0">
              <a:solidFill>
                <a:srgbClr val="000000"/>
              </a:solidFill>
              <a:effectLst/>
              <a:latin typeface="Garamond"/>
              <a:ea typeface="ＭＳ 明朝"/>
              <a:cs typeface="Times New Roman"/>
            </a:rPr>
            <a:t> </a:t>
          </a:r>
          <a:r>
            <a:rPr lang="en-US" sz="2000" baseline="0">
              <a:solidFill>
                <a:srgbClr val="000000"/>
              </a:solidFill>
              <a:effectLst/>
              <a:latin typeface="Garamond"/>
              <a:ea typeface="ＭＳ 明朝"/>
              <a:cs typeface="Times New Roman"/>
            </a:rPr>
            <a:t>G</a:t>
          </a:r>
          <a:r>
            <a:rPr lang="en-US" sz="1800" baseline="0">
              <a:solidFill>
                <a:srgbClr val="000000"/>
              </a:solidFill>
              <a:effectLst/>
              <a:latin typeface="Garamond"/>
              <a:ea typeface="ＭＳ 明朝"/>
              <a:cs typeface="Times New Roman"/>
            </a:rPr>
            <a:t>ROUP</a:t>
          </a:r>
          <a:r>
            <a:rPr lang="en-US" sz="1800">
              <a:solidFill>
                <a:srgbClr val="000000"/>
              </a:solidFill>
              <a:effectLst/>
              <a:latin typeface="Garamond"/>
              <a:ea typeface="ＭＳ 明朝"/>
              <a:cs typeface="Times New Roman"/>
            </a:rPr>
            <a:t> LLC</a:t>
          </a:r>
          <a:endParaRPr lang="en-US" sz="1800">
            <a:effectLst/>
            <a:ea typeface="ＭＳ 明朝"/>
            <a:cs typeface="Times New Roman"/>
          </a:endParaRPr>
        </a:p>
      </xdr:txBody>
    </xdr:sp>
    <xdr:clientData/>
  </xdr:twoCellAnchor>
  <xdr:twoCellAnchor>
    <xdr:from>
      <xdr:col>14</xdr:col>
      <xdr:colOff>395112</xdr:colOff>
      <xdr:row>79</xdr:row>
      <xdr:rowOff>183445</xdr:rowOff>
    </xdr:from>
    <xdr:to>
      <xdr:col>16</xdr:col>
      <xdr:colOff>183445</xdr:colOff>
      <xdr:row>81</xdr:row>
      <xdr:rowOff>135467</xdr:rowOff>
    </xdr:to>
    <xdr:sp macro="" textlink="">
      <xdr:nvSpPr>
        <xdr:cNvPr id="13" name="TextBox 12"/>
        <xdr:cNvSpPr txBox="1"/>
      </xdr:nvSpPr>
      <xdr:spPr>
        <a:xfrm>
          <a:off x="12764912" y="18573045"/>
          <a:ext cx="1769533" cy="3838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1300" b="1" baseline="0">
              <a:solidFill>
                <a:schemeClr val="bg2">
                  <a:lumMod val="75000"/>
                </a:schemeClr>
              </a:solidFill>
              <a:latin typeface="Arial Narrow"/>
              <a:cs typeface="Arial Narrow"/>
            </a:rPr>
            <a:t>Trust You Can Bank On </a:t>
          </a:r>
          <a:endParaRPr lang="en-US" sz="1300" b="0" baseline="0">
            <a:solidFill>
              <a:schemeClr val="tx1">
                <a:lumMod val="75000"/>
                <a:lumOff val="25000"/>
              </a:schemeClr>
            </a:solidFill>
            <a:latin typeface="Garamond"/>
            <a:cs typeface="Garamond"/>
          </a:endParaRPr>
        </a:p>
      </xdr:txBody>
    </xdr:sp>
    <xdr:clientData/>
  </xdr:twoCellAnchor>
  <xdr:twoCellAnchor>
    <xdr:from>
      <xdr:col>15</xdr:col>
      <xdr:colOff>318911</xdr:colOff>
      <xdr:row>3</xdr:row>
      <xdr:rowOff>26811</xdr:rowOff>
    </xdr:from>
    <xdr:to>
      <xdr:col>15</xdr:col>
      <xdr:colOff>808096</xdr:colOff>
      <xdr:row>4</xdr:row>
      <xdr:rowOff>205551</xdr:rowOff>
    </xdr:to>
    <xdr:sp macro="" textlink="">
      <xdr:nvSpPr>
        <xdr:cNvPr id="14" name="TextBox 13"/>
        <xdr:cNvSpPr txBox="1"/>
      </xdr:nvSpPr>
      <xdr:spPr>
        <a:xfrm>
          <a:off x="13679311" y="712611"/>
          <a:ext cx="489185" cy="407340"/>
        </a:xfrm>
        <a:prstGeom prst="rect">
          <a:avLst/>
        </a:prstGeom>
        <a:solidFill>
          <a:schemeClr val="lt1"/>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0">
              <a:solidFill>
                <a:schemeClr val="accent1"/>
              </a:solidFill>
            </a:rPr>
            <a:t>™</a:t>
          </a:r>
        </a:p>
      </xdr:txBody>
    </xdr:sp>
    <xdr:clientData/>
  </xdr:twoCellAnchor>
  <xdr:twoCellAnchor>
    <xdr:from>
      <xdr:col>1</xdr:col>
      <xdr:colOff>169333</xdr:colOff>
      <xdr:row>19</xdr:row>
      <xdr:rowOff>0</xdr:rowOff>
    </xdr:from>
    <xdr:to>
      <xdr:col>9</xdr:col>
      <xdr:colOff>520700</xdr:colOff>
      <xdr:row>38</xdr:row>
      <xdr:rowOff>14110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28222</xdr:colOff>
      <xdr:row>18</xdr:row>
      <xdr:rowOff>310444</xdr:rowOff>
    </xdr:from>
    <xdr:to>
      <xdr:col>16</xdr:col>
      <xdr:colOff>958144</xdr:colOff>
      <xdr:row>37</xdr:row>
      <xdr:rowOff>197554</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2</xdr:col>
      <xdr:colOff>578554</xdr:colOff>
      <xdr:row>56</xdr:row>
      <xdr:rowOff>143925</xdr:rowOff>
    </xdr:from>
    <xdr:to>
      <xdr:col>16</xdr:col>
      <xdr:colOff>973666</xdr:colOff>
      <xdr:row>75</xdr:row>
      <xdr:rowOff>112889</xdr:rowOff>
    </xdr:to>
    <xdr:sp macro="" textlink="">
      <xdr:nvSpPr>
        <xdr:cNvPr id="3" name="TextBox 2"/>
        <xdr:cNvSpPr txBox="1"/>
      </xdr:nvSpPr>
      <xdr:spPr>
        <a:xfrm>
          <a:off x="1670754" y="13351925"/>
          <a:ext cx="13653912" cy="43377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latin typeface="Helvetica"/>
              <a:cs typeface="Helvetica"/>
            </a:rPr>
            <a:t>(November</a:t>
          </a:r>
          <a:r>
            <a:rPr lang="en-US" sz="1600" b="1" baseline="0">
              <a:latin typeface="Helvetica"/>
              <a:cs typeface="Helvetica"/>
            </a:rPr>
            <a:t> </a:t>
          </a:r>
          <a:r>
            <a:rPr lang="en-US" sz="1600" b="1">
              <a:latin typeface="Helvetica"/>
              <a:cs typeface="Helvetica"/>
            </a:rPr>
            <a:t>2018)...... </a:t>
          </a:r>
          <a:r>
            <a:rPr lang="en-US" sz="1700">
              <a:latin typeface="Helvetica"/>
              <a:cs typeface="Helvetica"/>
            </a:rPr>
            <a:t>The</a:t>
          </a:r>
          <a:r>
            <a:rPr lang="en-US" sz="1700" baseline="0">
              <a:latin typeface="Helvetica"/>
              <a:cs typeface="Helvetica"/>
            </a:rPr>
            <a:t> Labor Department reports non-farm payrolls increased by 250 thousand in October while, in a separate survey, the nation's unemployment rate remained 3.7 percent. Approximately 712 thousand people joined the labor force while the civilian population increased 224 thousand. The number of employed increased by 600 thousand. </a:t>
          </a:r>
        </a:p>
        <a:p>
          <a:endParaRPr lang="en-US" sz="1000" baseline="0">
            <a:latin typeface="Helvetica"/>
            <a:cs typeface="Helvetica"/>
          </a:endParaRPr>
        </a:p>
        <a:p>
          <a:r>
            <a:rPr lang="en-US" sz="1700" baseline="0">
              <a:latin typeface="Helvetica"/>
              <a:cs typeface="Helvetica"/>
            </a:rPr>
            <a:t>The number of long-term unemployed (&gt;27 weeks) decreased 11 thousand to 1.37 million people, or 22.6 percent of the unemployed. Approximately 62.9 percent of the civilian population made up the labor force and about 60.6 percent of the population was employed.</a:t>
          </a:r>
        </a:p>
        <a:p>
          <a:endParaRPr lang="en-US" sz="1000" baseline="0">
            <a:latin typeface="Helvetica"/>
            <a:cs typeface="Helvetica"/>
          </a:endParaRPr>
        </a:p>
        <a:p>
          <a:r>
            <a:rPr lang="en-US" sz="1700" baseline="0">
              <a:latin typeface="Helvetica"/>
              <a:cs typeface="Helvetica"/>
            </a:rPr>
            <a:t>The nation's underemployment rate (jobless, part-time desiring full-time and those deferring search over past 60 days) decreased to 7.4 percent, or about 12.0 million people. Over the past year, employment has increased over 2.7 million people while average hourly earnings has increased by $0.83, or 3.1 percent.</a:t>
          </a:r>
        </a:p>
        <a:p>
          <a:endParaRPr lang="en-US" sz="1600" baseline="0">
            <a:latin typeface="Helvetica"/>
            <a:cs typeface="Helvetica"/>
          </a:endParaRPr>
        </a:p>
        <a:p>
          <a:r>
            <a:rPr lang="en-US" sz="1700" b="1" baseline="0">
              <a:solidFill>
                <a:schemeClr val="accent2">
                  <a:lumMod val="75000"/>
                </a:schemeClr>
              </a:solidFill>
              <a:latin typeface="Helvetica"/>
              <a:cs typeface="Helvetica"/>
            </a:rPr>
            <a:t>Strategically...</a:t>
          </a:r>
          <a:r>
            <a:rPr lang="en-US" sz="1700" baseline="0">
              <a:latin typeface="Helvetica"/>
              <a:cs typeface="Helvetica"/>
            </a:rPr>
            <a:t> The data reflects a growing and stabilized employment sector. Average wages are on the rise for the first time in 20 years which should help to sustain the current pace of demand for products and services. The employment sector is keeping pace with population growth so, with low unemployment, job security and opportunity for advancement should improve. This should help to retain a strong member spending behavior. </a:t>
          </a:r>
        </a:p>
        <a:p>
          <a:endParaRPr lang="en-US" sz="1000" baseline="0">
            <a:latin typeface="Helvetica"/>
            <a:cs typeface="Helvetica"/>
          </a:endParaRPr>
        </a:p>
        <a:p>
          <a:r>
            <a:rPr lang="en-US" sz="1700" baseline="0">
              <a:latin typeface="Helvetica"/>
              <a:cs typeface="Helvetica"/>
            </a:rPr>
            <a:t>As a result, share growth and, while slowing,  the current trend in vehicle and home financing will continue.</a:t>
          </a:r>
        </a:p>
        <a:p>
          <a:endParaRPr lang="en-US" sz="1700" baseline="0">
            <a:latin typeface="Helvetica"/>
            <a:cs typeface="Helvetica"/>
          </a:endParaRPr>
        </a:p>
      </xdr:txBody>
    </xdr:sp>
    <xdr:clientData/>
  </xdr:twoCellAnchor>
  <xdr:twoCellAnchor>
    <xdr:from>
      <xdr:col>12</xdr:col>
      <xdr:colOff>959556</xdr:colOff>
      <xdr:row>1</xdr:row>
      <xdr:rowOff>60675</xdr:rowOff>
    </xdr:from>
    <xdr:to>
      <xdr:col>16</xdr:col>
      <xdr:colOff>98778</xdr:colOff>
      <xdr:row>5</xdr:row>
      <xdr:rowOff>169333</xdr:rowOff>
    </xdr:to>
    <xdr:sp macro="" textlink="">
      <xdr:nvSpPr>
        <xdr:cNvPr id="4" name="TextBox 3"/>
        <xdr:cNvSpPr txBox="1"/>
      </xdr:nvSpPr>
      <xdr:spPr>
        <a:xfrm>
          <a:off x="11348156" y="289275"/>
          <a:ext cx="3101622" cy="9341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5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I</a:t>
          </a:r>
          <a:r>
            <a:rPr lang="en-US" sz="4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N</a:t>
          </a:r>
          <a:r>
            <a:rPr lang="en-US" sz="5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SIGHT</a:t>
          </a:r>
        </a:p>
      </xdr:txBody>
    </xdr:sp>
    <xdr:clientData/>
  </xdr:twoCellAnchor>
  <xdr:twoCellAnchor>
    <xdr:from>
      <xdr:col>2</xdr:col>
      <xdr:colOff>753533</xdr:colOff>
      <xdr:row>1</xdr:row>
      <xdr:rowOff>32454</xdr:rowOff>
    </xdr:from>
    <xdr:to>
      <xdr:col>8</xdr:col>
      <xdr:colOff>347133</xdr:colOff>
      <xdr:row>4</xdr:row>
      <xdr:rowOff>84665</xdr:rowOff>
    </xdr:to>
    <xdr:sp macro="" textlink="">
      <xdr:nvSpPr>
        <xdr:cNvPr id="5" name="TextBox 4"/>
        <xdr:cNvSpPr txBox="1"/>
      </xdr:nvSpPr>
      <xdr:spPr>
        <a:xfrm>
          <a:off x="1845733" y="261054"/>
          <a:ext cx="4927600" cy="6491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3600" b="0">
              <a:solidFill>
                <a:schemeClr val="tx1">
                  <a:lumMod val="75000"/>
                  <a:lumOff val="25000"/>
                </a:schemeClr>
              </a:solidFill>
              <a:latin typeface="Garamond"/>
              <a:cs typeface="Garamond"/>
            </a:rPr>
            <a:t>M</a:t>
          </a:r>
          <a:r>
            <a:rPr lang="en-US" sz="2800" b="0">
              <a:solidFill>
                <a:schemeClr val="tx1">
                  <a:lumMod val="75000"/>
                  <a:lumOff val="25000"/>
                </a:schemeClr>
              </a:solidFill>
              <a:latin typeface="Garamond"/>
              <a:cs typeface="Garamond"/>
            </a:rPr>
            <a:t>ERIDIAN</a:t>
          </a:r>
          <a:r>
            <a:rPr lang="en-US" sz="2400" b="0" baseline="0">
              <a:solidFill>
                <a:schemeClr val="tx1">
                  <a:lumMod val="75000"/>
                  <a:lumOff val="25000"/>
                </a:schemeClr>
              </a:solidFill>
              <a:latin typeface="Garamond"/>
              <a:cs typeface="Garamond"/>
            </a:rPr>
            <a:t> </a:t>
          </a:r>
          <a:r>
            <a:rPr lang="en-US" sz="3600" b="0">
              <a:solidFill>
                <a:schemeClr val="tx1">
                  <a:lumMod val="75000"/>
                  <a:lumOff val="25000"/>
                </a:schemeClr>
              </a:solidFill>
              <a:latin typeface="Garamond"/>
              <a:cs typeface="Garamond"/>
            </a:rPr>
            <a:t>E</a:t>
          </a:r>
          <a:r>
            <a:rPr lang="en-US" sz="2800" b="0">
              <a:solidFill>
                <a:schemeClr val="tx1">
                  <a:lumMod val="75000"/>
                  <a:lumOff val="25000"/>
                </a:schemeClr>
              </a:solidFill>
              <a:latin typeface="Garamond"/>
              <a:cs typeface="Garamond"/>
            </a:rPr>
            <a:t>CONOMICS</a:t>
          </a:r>
        </a:p>
      </xdr:txBody>
    </xdr:sp>
    <xdr:clientData/>
  </xdr:twoCellAnchor>
  <xdr:twoCellAnchor>
    <xdr:from>
      <xdr:col>4</xdr:col>
      <xdr:colOff>139700</xdr:colOff>
      <xdr:row>3</xdr:row>
      <xdr:rowOff>200375</xdr:rowOff>
    </xdr:from>
    <xdr:to>
      <xdr:col>8</xdr:col>
      <xdr:colOff>330200</xdr:colOff>
      <xdr:row>5</xdr:row>
      <xdr:rowOff>172435</xdr:rowOff>
    </xdr:to>
    <xdr:sp macro="" textlink="">
      <xdr:nvSpPr>
        <xdr:cNvPr id="6" name="TextBox 5"/>
        <xdr:cNvSpPr txBox="1"/>
      </xdr:nvSpPr>
      <xdr:spPr>
        <a:xfrm>
          <a:off x="2806700" y="797275"/>
          <a:ext cx="3949700" cy="429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1800" b="1" baseline="0">
              <a:solidFill>
                <a:schemeClr val="bg2">
                  <a:lumMod val="75000"/>
                </a:schemeClr>
              </a:solidFill>
              <a:latin typeface="Arial Narrow"/>
              <a:cs typeface="Arial Narrow"/>
            </a:rPr>
            <a:t>Trusted Insight, Effective Solutions</a:t>
          </a:r>
        </a:p>
        <a:p>
          <a:pPr algn="l"/>
          <a:endParaRPr lang="en-US" sz="1800" b="0" baseline="0">
            <a:solidFill>
              <a:schemeClr val="tx1">
                <a:lumMod val="75000"/>
                <a:lumOff val="25000"/>
              </a:schemeClr>
            </a:solidFill>
            <a:latin typeface="Garamond"/>
            <a:cs typeface="Garamond"/>
          </a:endParaRPr>
        </a:p>
      </xdr:txBody>
    </xdr:sp>
    <xdr:clientData/>
  </xdr:twoCellAnchor>
  <xdr:twoCellAnchor>
    <xdr:from>
      <xdr:col>15</xdr:col>
      <xdr:colOff>318911</xdr:colOff>
      <xdr:row>1</xdr:row>
      <xdr:rowOff>196143</xdr:rowOff>
    </xdr:from>
    <xdr:to>
      <xdr:col>15</xdr:col>
      <xdr:colOff>808096</xdr:colOff>
      <xdr:row>3</xdr:row>
      <xdr:rowOff>149106</xdr:rowOff>
    </xdr:to>
    <xdr:sp macro="" textlink="">
      <xdr:nvSpPr>
        <xdr:cNvPr id="8" name="TextBox 7"/>
        <xdr:cNvSpPr txBox="1"/>
      </xdr:nvSpPr>
      <xdr:spPr>
        <a:xfrm>
          <a:off x="13679311" y="373943"/>
          <a:ext cx="489185" cy="372063"/>
        </a:xfrm>
        <a:prstGeom prst="rect">
          <a:avLst/>
        </a:prstGeom>
        <a:solidFill>
          <a:schemeClr val="lt1"/>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0">
              <a:solidFill>
                <a:schemeClr val="accent1"/>
              </a:solidFill>
            </a:rPr>
            <a:t>™</a:t>
          </a:r>
        </a:p>
      </xdr:txBody>
    </xdr:sp>
    <xdr:clientData/>
  </xdr:twoCellAnchor>
  <xdr:twoCellAnchor>
    <xdr:from>
      <xdr:col>2</xdr:col>
      <xdr:colOff>95955</xdr:colOff>
      <xdr:row>11</xdr:row>
      <xdr:rowOff>98778</xdr:rowOff>
    </xdr:from>
    <xdr:to>
      <xdr:col>9</xdr:col>
      <xdr:colOff>606778</xdr:colOff>
      <xdr:row>29</xdr:row>
      <xdr:rowOff>88900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7055</xdr:colOff>
      <xdr:row>56</xdr:row>
      <xdr:rowOff>0</xdr:rowOff>
    </xdr:from>
    <xdr:to>
      <xdr:col>2</xdr:col>
      <xdr:colOff>402165</xdr:colOff>
      <xdr:row>75</xdr:row>
      <xdr:rowOff>268110</xdr:rowOff>
    </xdr:to>
    <xdr:sp macro="" textlink="">
      <xdr:nvSpPr>
        <xdr:cNvPr id="10" name="TextBox 9"/>
        <xdr:cNvSpPr txBox="1"/>
      </xdr:nvSpPr>
      <xdr:spPr>
        <a:xfrm rot="16200000">
          <a:off x="-1072445" y="15247056"/>
          <a:ext cx="4586110" cy="395110"/>
        </a:xfrm>
        <a:prstGeom prst="rect">
          <a:avLst/>
        </a:prstGeom>
        <a:solidFill>
          <a:schemeClr val="tx2"/>
        </a:solidFill>
        <a:ln w="25400" cmpd="sng">
          <a:solidFill>
            <a:schemeClr val="tx1"/>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solidFill>
                <a:srgbClr val="EEE68B"/>
              </a:solidFill>
            </a:rPr>
            <a:t>HOUSEHOLD</a:t>
          </a:r>
          <a:r>
            <a:rPr lang="en-US" sz="1600" b="1" baseline="0">
              <a:solidFill>
                <a:srgbClr val="EEE68B"/>
              </a:solidFill>
            </a:rPr>
            <a:t> DEBT </a:t>
          </a:r>
          <a:r>
            <a:rPr lang="en-US" sz="1600" b="1">
              <a:solidFill>
                <a:srgbClr val="EEE68B"/>
              </a:solidFill>
            </a:rPr>
            <a:t> REPORT  AND  CU STRATEGY</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0.00959</cdr:x>
      <cdr:y>0.01444</cdr:y>
    </cdr:from>
    <cdr:to>
      <cdr:x>0.41055</cdr:x>
      <cdr:y>0.12024</cdr:y>
    </cdr:to>
    <cdr:sp macro="" textlink="">
      <cdr:nvSpPr>
        <cdr:cNvPr id="2" name="TextBox 1"/>
        <cdr:cNvSpPr txBox="1"/>
      </cdr:nvSpPr>
      <cdr:spPr>
        <a:xfrm xmlns:a="http://schemas.openxmlformats.org/drawingml/2006/main">
          <a:off x="50800" y="50800"/>
          <a:ext cx="2123419" cy="37220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100" b="0">
              <a:solidFill>
                <a:schemeClr val="tx2"/>
              </a:solidFill>
              <a:latin typeface="Palatino"/>
              <a:cs typeface="Palatino"/>
            </a:rPr>
            <a:t>M</a:t>
          </a:r>
          <a:r>
            <a:rPr lang="en-US" sz="1000" b="0">
              <a:solidFill>
                <a:schemeClr val="tx2"/>
              </a:solidFill>
              <a:latin typeface="Palatino"/>
              <a:cs typeface="Palatino"/>
            </a:rPr>
            <a:t>ERIDIAN</a:t>
          </a:r>
          <a:r>
            <a:rPr lang="en-US" sz="1100" b="0">
              <a:solidFill>
                <a:schemeClr val="tx2"/>
              </a:solidFill>
              <a:latin typeface="Palatino"/>
              <a:cs typeface="Palatino"/>
            </a:rPr>
            <a:t> E</a:t>
          </a:r>
          <a:r>
            <a:rPr lang="en-US" sz="1000" b="0">
              <a:solidFill>
                <a:schemeClr val="tx2"/>
              </a:solidFill>
              <a:latin typeface="Palatino"/>
              <a:cs typeface="Palatino"/>
            </a:rPr>
            <a:t>CONOMICS</a:t>
          </a:r>
        </a:p>
        <a:p xmlns:a="http://schemas.openxmlformats.org/drawingml/2006/main">
          <a:pPr algn="l"/>
          <a:r>
            <a:rPr lang="en-US" sz="800" b="0">
              <a:solidFill>
                <a:schemeClr val="tx1"/>
              </a:solidFill>
              <a:latin typeface="Palatino"/>
              <a:cs typeface="Palatino"/>
            </a:rPr>
            <a:t>     </a:t>
          </a:r>
          <a:r>
            <a:rPr lang="en-US" sz="700" b="0">
              <a:solidFill>
                <a:schemeClr val="tx1"/>
              </a:solidFill>
              <a:latin typeface="Palatino"/>
              <a:cs typeface="Palatino"/>
            </a:rPr>
            <a:t>Trusted Insight,</a:t>
          </a:r>
          <a:r>
            <a:rPr lang="en-US" sz="700" b="0" baseline="0">
              <a:solidFill>
                <a:schemeClr val="tx1"/>
              </a:solidFill>
              <a:latin typeface="Palatino"/>
              <a:cs typeface="Palatino"/>
            </a:rPr>
            <a:t> Effective Solutions</a:t>
          </a:r>
          <a:endParaRPr lang="en-US" sz="700" b="0">
            <a:solidFill>
              <a:schemeClr val="tx1"/>
            </a:solidFill>
            <a:latin typeface="Palatino"/>
            <a:cs typeface="Palatino"/>
          </a:endParaRPr>
        </a:p>
      </cdr:txBody>
    </cdr:sp>
  </cdr:relSizeAnchor>
  <cdr:relSizeAnchor xmlns:cdr="http://schemas.openxmlformats.org/drawingml/2006/chartDrawing">
    <cdr:from>
      <cdr:x>0.33094</cdr:x>
      <cdr:y>0.19856</cdr:y>
    </cdr:from>
    <cdr:to>
      <cdr:x>0.9765</cdr:x>
      <cdr:y>0.25631</cdr:y>
    </cdr:to>
    <cdr:sp macro="" textlink="">
      <cdr:nvSpPr>
        <cdr:cNvPr id="3" name="TextBox 2"/>
        <cdr:cNvSpPr txBox="1"/>
      </cdr:nvSpPr>
      <cdr:spPr>
        <a:xfrm xmlns:a="http://schemas.openxmlformats.org/drawingml/2006/main">
          <a:off x="1752600" y="698500"/>
          <a:ext cx="3418826" cy="203190"/>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000" b="1" baseline="0">
              <a:solidFill>
                <a:schemeClr val="accent1">
                  <a:lumMod val="75000"/>
                </a:schemeClr>
              </a:solidFill>
            </a:rPr>
            <a:t>COMPOSITE FINANCIAL &amp; CREDIT CONDITIONS</a:t>
          </a:r>
          <a:endParaRPr lang="en-US" sz="1000" b="1">
            <a:solidFill>
              <a:schemeClr val="accent1">
                <a:lumMod val="75000"/>
              </a:schemeClr>
            </a:solidFill>
          </a:endParaRPr>
        </a:p>
      </cdr:txBody>
    </cdr:sp>
  </cdr:relSizeAnchor>
</c:userShapes>
</file>

<file path=xl/drawings/drawing40.xml><?xml version="1.0" encoding="utf-8"?>
<c:userShapes xmlns:c="http://schemas.openxmlformats.org/drawingml/2006/chart">
  <cdr:relSizeAnchor xmlns:cdr="http://schemas.openxmlformats.org/drawingml/2006/chartDrawing">
    <cdr:from>
      <cdr:x>0.00932</cdr:x>
      <cdr:y>0.01227</cdr:y>
    </cdr:from>
    <cdr:to>
      <cdr:x>0.32879</cdr:x>
      <cdr:y>0.11486</cdr:y>
    </cdr:to>
    <cdr:sp macro="" textlink="">
      <cdr:nvSpPr>
        <cdr:cNvPr id="2" name="TextBox 1"/>
        <cdr:cNvSpPr txBox="1"/>
      </cdr:nvSpPr>
      <cdr:spPr>
        <a:xfrm xmlns:a="http://schemas.openxmlformats.org/drawingml/2006/main">
          <a:off x="50800" y="50800"/>
          <a:ext cx="1740530" cy="42459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100" b="0">
              <a:solidFill>
                <a:schemeClr val="tx2"/>
              </a:solidFill>
              <a:latin typeface="Palatino"/>
              <a:cs typeface="Palatino"/>
            </a:rPr>
            <a:t>M</a:t>
          </a:r>
          <a:r>
            <a:rPr lang="en-US" sz="1000" b="0">
              <a:solidFill>
                <a:schemeClr val="tx2"/>
              </a:solidFill>
              <a:latin typeface="Palatino"/>
              <a:cs typeface="Palatino"/>
            </a:rPr>
            <a:t>ERIDIAN</a:t>
          </a:r>
          <a:r>
            <a:rPr lang="en-US" sz="1100" b="0">
              <a:solidFill>
                <a:schemeClr val="tx2"/>
              </a:solidFill>
              <a:latin typeface="Palatino"/>
              <a:cs typeface="Palatino"/>
            </a:rPr>
            <a:t> E</a:t>
          </a:r>
          <a:r>
            <a:rPr lang="en-US" sz="1000" b="0">
              <a:solidFill>
                <a:schemeClr val="tx2"/>
              </a:solidFill>
              <a:latin typeface="Palatino"/>
              <a:cs typeface="Palatino"/>
            </a:rPr>
            <a:t>CONOMICS</a:t>
          </a:r>
        </a:p>
        <a:p xmlns:a="http://schemas.openxmlformats.org/drawingml/2006/main">
          <a:pPr algn="l"/>
          <a:r>
            <a:rPr lang="en-US" sz="800" b="0">
              <a:solidFill>
                <a:schemeClr val="tx1"/>
              </a:solidFill>
              <a:latin typeface="Palatino"/>
              <a:cs typeface="Palatino"/>
            </a:rPr>
            <a:t>     </a:t>
          </a:r>
          <a:r>
            <a:rPr lang="en-US" sz="700" b="0">
              <a:solidFill>
                <a:schemeClr val="tx1"/>
              </a:solidFill>
              <a:latin typeface="Palatino"/>
              <a:cs typeface="Palatino"/>
            </a:rPr>
            <a:t>Trusted Insight,</a:t>
          </a:r>
          <a:r>
            <a:rPr lang="en-US" sz="700" b="0" baseline="0">
              <a:solidFill>
                <a:schemeClr val="tx1"/>
              </a:solidFill>
              <a:latin typeface="Palatino"/>
              <a:cs typeface="Palatino"/>
            </a:rPr>
            <a:t> Effective Solutions</a:t>
          </a:r>
          <a:endParaRPr lang="en-US" sz="700" b="0">
            <a:solidFill>
              <a:schemeClr val="tx1"/>
            </a:solidFill>
            <a:latin typeface="Palatino"/>
            <a:cs typeface="Palatino"/>
          </a:endParaRPr>
        </a:p>
      </cdr:txBody>
    </cdr:sp>
  </cdr:relSizeAnchor>
  <cdr:relSizeAnchor xmlns:cdr="http://schemas.openxmlformats.org/drawingml/2006/chartDrawing">
    <cdr:from>
      <cdr:x>0.38013</cdr:x>
      <cdr:y>0.08074</cdr:y>
    </cdr:from>
    <cdr:to>
      <cdr:x>0.6798</cdr:x>
      <cdr:y>0.16974</cdr:y>
    </cdr:to>
    <cdr:sp macro="" textlink="">
      <cdr:nvSpPr>
        <cdr:cNvPr id="3" name="TextBox 2"/>
        <cdr:cNvSpPr txBox="1"/>
      </cdr:nvSpPr>
      <cdr:spPr>
        <a:xfrm xmlns:a="http://schemas.openxmlformats.org/drawingml/2006/main">
          <a:off x="2613377" y="338716"/>
          <a:ext cx="2060223" cy="373376"/>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800" b="0">
              <a:solidFill>
                <a:schemeClr val="tx1"/>
              </a:solidFill>
              <a:latin typeface="Garamond"/>
              <a:cs typeface="Garamond"/>
            </a:rPr>
            <a:t>H</a:t>
          </a:r>
          <a:r>
            <a:rPr lang="en-US" sz="1500" b="0">
              <a:solidFill>
                <a:schemeClr val="tx1"/>
              </a:solidFill>
              <a:latin typeface="Garamond"/>
              <a:cs typeface="Garamond"/>
            </a:rPr>
            <a:t>OUSEHOLD </a:t>
          </a:r>
          <a:r>
            <a:rPr lang="en-US" sz="1800" b="0">
              <a:solidFill>
                <a:schemeClr val="tx1"/>
              </a:solidFill>
              <a:latin typeface="Garamond"/>
              <a:cs typeface="Garamond"/>
            </a:rPr>
            <a:t>D</a:t>
          </a:r>
          <a:r>
            <a:rPr lang="en-US" sz="1500" b="0">
              <a:solidFill>
                <a:schemeClr val="tx1"/>
              </a:solidFill>
              <a:latin typeface="Garamond"/>
              <a:cs typeface="Garamond"/>
            </a:rPr>
            <a:t>EBT</a:t>
          </a:r>
        </a:p>
        <a:p xmlns:a="http://schemas.openxmlformats.org/drawingml/2006/main">
          <a:pPr algn="l"/>
          <a:r>
            <a:rPr lang="en-US" sz="800" b="0">
              <a:solidFill>
                <a:schemeClr val="tx1"/>
              </a:solidFill>
              <a:latin typeface="Palatino"/>
              <a:cs typeface="Palatino"/>
            </a:rPr>
            <a:t>    </a:t>
          </a:r>
          <a:endParaRPr lang="en-US" sz="700" b="0">
            <a:solidFill>
              <a:schemeClr val="tx1"/>
            </a:solidFill>
            <a:latin typeface="Palatino"/>
            <a:cs typeface="Palatino"/>
          </a:endParaRPr>
        </a:p>
      </cdr:txBody>
    </cdr:sp>
  </cdr:relSizeAnchor>
  <cdr:relSizeAnchor xmlns:cdr="http://schemas.openxmlformats.org/drawingml/2006/chartDrawing">
    <cdr:from>
      <cdr:x>0.12767</cdr:x>
      <cdr:y>0.15584</cdr:y>
    </cdr:from>
    <cdr:to>
      <cdr:x>0.9569</cdr:x>
      <cdr:y>0.23671</cdr:y>
    </cdr:to>
    <cdr:sp macro="" textlink="">
      <cdr:nvSpPr>
        <cdr:cNvPr id="4" name="TextBox 3"/>
        <cdr:cNvSpPr txBox="1"/>
      </cdr:nvSpPr>
      <cdr:spPr>
        <a:xfrm xmlns:a="http://schemas.openxmlformats.org/drawingml/2006/main">
          <a:off x="877740" y="653790"/>
          <a:ext cx="5700860" cy="339244"/>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000" b="1" baseline="0">
              <a:solidFill>
                <a:schemeClr val="accent3">
                  <a:lumMod val="75000"/>
                </a:schemeClr>
              </a:solidFill>
            </a:rPr>
            <a:t>TOTAL HOUSEHOLD DEBT ($B)                   </a:t>
          </a:r>
          <a:r>
            <a:rPr lang="en-US" sz="1000" b="1" baseline="0">
              <a:solidFill>
                <a:schemeClr val="tx2">
                  <a:lumMod val="60000"/>
                  <a:lumOff val="40000"/>
                </a:schemeClr>
              </a:solidFill>
            </a:rPr>
            <a:t>MORTGAGE DEBT ($T</a:t>
          </a:r>
          <a:r>
            <a:rPr lang="en-US" sz="1000" b="1" baseline="0">
              <a:solidFill>
                <a:schemeClr val="accent3">
                  <a:lumMod val="75000"/>
                </a:schemeClr>
              </a:solidFill>
            </a:rPr>
            <a:t>)                    </a:t>
          </a:r>
          <a:r>
            <a:rPr lang="en-US" sz="1000" b="1" baseline="0">
              <a:solidFill>
                <a:srgbClr val="FF0000"/>
              </a:solidFill>
            </a:rPr>
            <a:t>CONSUMER DEBT ($T)</a:t>
          </a:r>
          <a:endParaRPr lang="en-US" sz="1000" b="1">
            <a:solidFill>
              <a:srgbClr val="FF0000"/>
            </a:solidFill>
          </a:endParaRPr>
        </a:p>
      </cdr:txBody>
    </cdr:sp>
  </cdr:relSizeAnchor>
</c:userShapes>
</file>

<file path=xl/drawings/drawing41.xml><?xml version="1.0" encoding="utf-8"?>
<xdr:wsDr xmlns:xdr="http://schemas.openxmlformats.org/drawingml/2006/spreadsheetDrawing" xmlns:a="http://schemas.openxmlformats.org/drawingml/2006/main">
  <xdr:twoCellAnchor>
    <xdr:from>
      <xdr:col>2</xdr:col>
      <xdr:colOff>215900</xdr:colOff>
      <xdr:row>18</xdr:row>
      <xdr:rowOff>101600</xdr:rowOff>
    </xdr:from>
    <xdr:to>
      <xdr:col>9</xdr:col>
      <xdr:colOff>228600</xdr:colOff>
      <xdr:row>32</xdr:row>
      <xdr:rowOff>171450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677337</xdr:colOff>
      <xdr:row>3</xdr:row>
      <xdr:rowOff>4231</xdr:rowOff>
    </xdr:from>
    <xdr:to>
      <xdr:col>15</xdr:col>
      <xdr:colOff>112893</xdr:colOff>
      <xdr:row>7</xdr:row>
      <xdr:rowOff>165098</xdr:rowOff>
    </xdr:to>
    <xdr:sp macro="" textlink="">
      <xdr:nvSpPr>
        <xdr:cNvPr id="8" name="TextBox 7"/>
        <xdr:cNvSpPr txBox="1"/>
      </xdr:nvSpPr>
      <xdr:spPr>
        <a:xfrm>
          <a:off x="12248448" y="681564"/>
          <a:ext cx="3005667" cy="10639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5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I</a:t>
          </a:r>
          <a:r>
            <a:rPr lang="en-US" sz="4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N</a:t>
          </a:r>
          <a:r>
            <a:rPr lang="en-US" sz="5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SIGHT</a:t>
          </a:r>
        </a:p>
      </xdr:txBody>
    </xdr:sp>
    <xdr:clientData/>
  </xdr:twoCellAnchor>
  <xdr:twoCellAnchor>
    <xdr:from>
      <xdr:col>2</xdr:col>
      <xdr:colOff>753533</xdr:colOff>
      <xdr:row>2</xdr:row>
      <xdr:rowOff>228597</xdr:rowOff>
    </xdr:from>
    <xdr:to>
      <xdr:col>8</xdr:col>
      <xdr:colOff>347133</xdr:colOff>
      <xdr:row>6</xdr:row>
      <xdr:rowOff>42330</xdr:rowOff>
    </xdr:to>
    <xdr:sp macro="" textlink="">
      <xdr:nvSpPr>
        <xdr:cNvPr id="9" name="TextBox 8"/>
        <xdr:cNvSpPr txBox="1"/>
      </xdr:nvSpPr>
      <xdr:spPr>
        <a:xfrm>
          <a:off x="11993033" y="1600197"/>
          <a:ext cx="4927600" cy="72813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3600" b="0">
              <a:solidFill>
                <a:schemeClr val="tx1">
                  <a:lumMod val="75000"/>
                  <a:lumOff val="25000"/>
                </a:schemeClr>
              </a:solidFill>
              <a:latin typeface="Garamond"/>
              <a:cs typeface="Garamond"/>
            </a:rPr>
            <a:t>M</a:t>
          </a:r>
          <a:r>
            <a:rPr lang="en-US" sz="2800" b="0">
              <a:solidFill>
                <a:schemeClr val="tx1">
                  <a:lumMod val="75000"/>
                  <a:lumOff val="25000"/>
                </a:schemeClr>
              </a:solidFill>
              <a:latin typeface="Garamond"/>
              <a:cs typeface="Garamond"/>
            </a:rPr>
            <a:t>ERIDIAN</a:t>
          </a:r>
          <a:r>
            <a:rPr lang="en-US" sz="2400" b="0" baseline="0">
              <a:solidFill>
                <a:schemeClr val="tx1">
                  <a:lumMod val="75000"/>
                  <a:lumOff val="25000"/>
                </a:schemeClr>
              </a:solidFill>
              <a:latin typeface="Garamond"/>
              <a:cs typeface="Garamond"/>
            </a:rPr>
            <a:t> </a:t>
          </a:r>
          <a:r>
            <a:rPr lang="en-US" sz="3600" b="0">
              <a:solidFill>
                <a:schemeClr val="tx1">
                  <a:lumMod val="75000"/>
                  <a:lumOff val="25000"/>
                </a:schemeClr>
              </a:solidFill>
              <a:latin typeface="Garamond"/>
              <a:cs typeface="Garamond"/>
            </a:rPr>
            <a:t>E</a:t>
          </a:r>
          <a:r>
            <a:rPr lang="en-US" sz="2800" b="0">
              <a:solidFill>
                <a:schemeClr val="tx1">
                  <a:lumMod val="75000"/>
                  <a:lumOff val="25000"/>
                </a:schemeClr>
              </a:solidFill>
              <a:latin typeface="Garamond"/>
              <a:cs typeface="Garamond"/>
            </a:rPr>
            <a:t>CONOMICS</a:t>
          </a:r>
        </a:p>
      </xdr:txBody>
    </xdr:sp>
    <xdr:clientData/>
  </xdr:twoCellAnchor>
  <xdr:twoCellAnchor>
    <xdr:from>
      <xdr:col>4</xdr:col>
      <xdr:colOff>139700</xdr:colOff>
      <xdr:row>5</xdr:row>
      <xdr:rowOff>59264</xdr:rowOff>
    </xdr:from>
    <xdr:to>
      <xdr:col>8</xdr:col>
      <xdr:colOff>330200</xdr:colOff>
      <xdr:row>7</xdr:row>
      <xdr:rowOff>31325</xdr:rowOff>
    </xdr:to>
    <xdr:sp macro="" textlink="">
      <xdr:nvSpPr>
        <xdr:cNvPr id="10" name="TextBox 9"/>
        <xdr:cNvSpPr txBox="1"/>
      </xdr:nvSpPr>
      <xdr:spPr>
        <a:xfrm>
          <a:off x="12954000" y="2116664"/>
          <a:ext cx="3949700" cy="4292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1800" b="1" baseline="0">
              <a:solidFill>
                <a:schemeClr val="bg2">
                  <a:lumMod val="75000"/>
                </a:schemeClr>
              </a:solidFill>
              <a:latin typeface="Arial Narrow"/>
              <a:cs typeface="Arial Narrow"/>
            </a:rPr>
            <a:t>Trusted Insight, Effective Solutions</a:t>
          </a:r>
        </a:p>
        <a:p>
          <a:pPr algn="l"/>
          <a:endParaRPr lang="en-US" sz="1800" b="0" baseline="0">
            <a:solidFill>
              <a:schemeClr val="tx1">
                <a:lumMod val="75000"/>
                <a:lumOff val="25000"/>
              </a:schemeClr>
            </a:solidFill>
            <a:latin typeface="Garamond"/>
            <a:cs typeface="Garamond"/>
          </a:endParaRPr>
        </a:p>
      </xdr:txBody>
    </xdr:sp>
    <xdr:clientData/>
  </xdr:twoCellAnchor>
  <xdr:twoCellAnchor>
    <xdr:from>
      <xdr:col>9</xdr:col>
      <xdr:colOff>520700</xdr:colOff>
      <xdr:row>18</xdr:row>
      <xdr:rowOff>101600</xdr:rowOff>
    </xdr:from>
    <xdr:to>
      <xdr:col>15</xdr:col>
      <xdr:colOff>812800</xdr:colOff>
      <xdr:row>32</xdr:row>
      <xdr:rowOff>171450</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635000</xdr:colOff>
      <xdr:row>62</xdr:row>
      <xdr:rowOff>134065</xdr:rowOff>
    </xdr:from>
    <xdr:to>
      <xdr:col>15</xdr:col>
      <xdr:colOff>70556</xdr:colOff>
      <xdr:row>73</xdr:row>
      <xdr:rowOff>0</xdr:rowOff>
    </xdr:to>
    <xdr:sp macro="" textlink="">
      <xdr:nvSpPr>
        <xdr:cNvPr id="16" name="TextBox 15"/>
        <xdr:cNvSpPr txBox="1"/>
      </xdr:nvSpPr>
      <xdr:spPr>
        <a:xfrm>
          <a:off x="1312333" y="15289398"/>
          <a:ext cx="13899445" cy="29986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t>(APRIL 2018)...... </a:t>
          </a:r>
          <a:r>
            <a:rPr lang="en-US" sz="2000" b="0"/>
            <a:t>Monthly</a:t>
          </a:r>
          <a:r>
            <a:rPr lang="en-US" sz="2000" b="0" baseline="0"/>
            <a:t> domestic sales of cars and light weight trucks in the United States totaled 1.653 million units in March. General Motors showed the the largest total sales at 296 thousand, a 3.8 percent year-over-year increase. Toyota experienced the highest monthly car sales at 91 thousand while General Motors has the greatest number of truck sales at 233 thousand.</a:t>
          </a:r>
        </a:p>
        <a:p>
          <a:endParaRPr lang="en-US" sz="2000" b="0" baseline="0"/>
        </a:p>
        <a:p>
          <a:r>
            <a:rPr lang="en-US" sz="2000" b="0" baseline="0"/>
            <a:t>The top 5 vehicles sold during the month (in thousands) were Ford F-Series (87.0), Chevrolet Silverado (52.5), Nissan Rogue (42.1), Dodge Ram (41.3) and Toyota RAV4 (35.3). </a:t>
          </a:r>
        </a:p>
        <a:p>
          <a:endParaRPr lang="en-US" sz="2000" b="0" baseline="0"/>
        </a:p>
        <a:p>
          <a:endParaRPr lang="en-US" sz="2000" baseline="0"/>
        </a:p>
        <a:p>
          <a:endParaRPr lang="en-US" sz="1000" baseline="0"/>
        </a:p>
        <a:p>
          <a:endParaRPr lang="en-US" sz="1200"/>
        </a:p>
        <a:p>
          <a:endParaRPr lang="en-US" sz="2000" baseline="0"/>
        </a:p>
      </xdr:txBody>
    </xdr:sp>
    <xdr:clientData/>
  </xdr:twoCellAnchor>
  <xdr:twoCellAnchor>
    <xdr:from>
      <xdr:col>1</xdr:col>
      <xdr:colOff>864198</xdr:colOff>
      <xdr:row>79</xdr:row>
      <xdr:rowOff>84665</xdr:rowOff>
    </xdr:from>
    <xdr:to>
      <xdr:col>6</xdr:col>
      <xdr:colOff>107843</xdr:colOff>
      <xdr:row>81</xdr:row>
      <xdr:rowOff>149576</xdr:rowOff>
    </xdr:to>
    <xdr:sp macro="" textlink="">
      <xdr:nvSpPr>
        <xdr:cNvPr id="17" name="Text Box 1"/>
        <xdr:cNvSpPr txBox="1"/>
      </xdr:nvSpPr>
      <xdr:spPr>
        <a:xfrm>
          <a:off x="1273420" y="19670887"/>
          <a:ext cx="3970867" cy="389467"/>
        </a:xfrm>
        <a:prstGeom prst="rect">
          <a:avLst/>
        </a:prstGeom>
        <a:noFill/>
        <a:ln>
          <a:noFill/>
        </a:ln>
        <a:effectLst/>
        <a:extLst>
          <a:ext uri="{C572A759-6A51-4108-AA02-DFA0A04FC94B}">
            <ma14:wrappingTextBoxFlag xmlns:ma14="http://schemas.microsoft.com/office/mac/drawingml/2011/main"/>
          </a:ext>
        </a:ex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a:spcBef>
              <a:spcPts val="0"/>
            </a:spcBef>
            <a:spcAft>
              <a:spcPts val="0"/>
            </a:spcAft>
          </a:pPr>
          <a:r>
            <a:rPr lang="en-US" sz="2000">
              <a:solidFill>
                <a:srgbClr val="000000"/>
              </a:solidFill>
              <a:effectLst/>
              <a:latin typeface="Garamond"/>
              <a:ea typeface="ＭＳ 明朝"/>
              <a:cs typeface="Times New Roman"/>
            </a:rPr>
            <a:t>M</a:t>
          </a:r>
          <a:r>
            <a:rPr lang="en-US" sz="1800">
              <a:solidFill>
                <a:srgbClr val="000000"/>
              </a:solidFill>
              <a:effectLst/>
              <a:latin typeface="Garamond"/>
              <a:ea typeface="ＭＳ 明朝"/>
              <a:cs typeface="Times New Roman"/>
            </a:rPr>
            <a:t>ERIDIAN </a:t>
          </a:r>
          <a:r>
            <a:rPr lang="en-US" sz="2000">
              <a:solidFill>
                <a:srgbClr val="000000"/>
              </a:solidFill>
              <a:effectLst/>
              <a:latin typeface="Garamond"/>
              <a:ea typeface="ＭＳ 明朝"/>
              <a:cs typeface="Times New Roman"/>
            </a:rPr>
            <a:t>E</a:t>
          </a:r>
          <a:r>
            <a:rPr lang="en-US" sz="1800">
              <a:solidFill>
                <a:srgbClr val="000000"/>
              </a:solidFill>
              <a:effectLst/>
              <a:latin typeface="Garamond"/>
              <a:ea typeface="ＭＳ 明朝"/>
              <a:cs typeface="Times New Roman"/>
            </a:rPr>
            <a:t>CONOMICS  LLC</a:t>
          </a:r>
          <a:endParaRPr lang="en-US" sz="1800">
            <a:effectLst/>
            <a:ea typeface="ＭＳ 明朝"/>
            <a:cs typeface="Times New Roman"/>
          </a:endParaRPr>
        </a:p>
      </xdr:txBody>
    </xdr:sp>
    <xdr:clientData/>
  </xdr:twoCellAnchor>
  <xdr:twoCellAnchor>
    <xdr:from>
      <xdr:col>2</xdr:col>
      <xdr:colOff>776119</xdr:colOff>
      <xdr:row>81</xdr:row>
      <xdr:rowOff>55033</xdr:rowOff>
    </xdr:from>
    <xdr:to>
      <xdr:col>6</xdr:col>
      <xdr:colOff>256830</xdr:colOff>
      <xdr:row>82</xdr:row>
      <xdr:rowOff>169333</xdr:rowOff>
    </xdr:to>
    <xdr:sp macro="" textlink="">
      <xdr:nvSpPr>
        <xdr:cNvPr id="18" name="TextBox 17"/>
        <xdr:cNvSpPr txBox="1"/>
      </xdr:nvSpPr>
      <xdr:spPr>
        <a:xfrm>
          <a:off x="2130786" y="19965811"/>
          <a:ext cx="3262488" cy="3400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1300" b="1" baseline="0">
              <a:solidFill>
                <a:schemeClr val="bg2">
                  <a:lumMod val="75000"/>
                </a:schemeClr>
              </a:solidFill>
              <a:latin typeface="Arial Narrow"/>
              <a:cs typeface="Arial Narrow"/>
            </a:rPr>
            <a:t>Trusted Insight, Effective Solutions</a:t>
          </a:r>
          <a:endParaRPr lang="en-US" sz="1300" b="0" baseline="0">
            <a:solidFill>
              <a:schemeClr val="tx1">
                <a:lumMod val="75000"/>
                <a:lumOff val="25000"/>
              </a:schemeClr>
            </a:solidFill>
            <a:latin typeface="Garamond"/>
            <a:cs typeface="Garamond"/>
          </a:endParaRPr>
        </a:p>
      </xdr:txBody>
    </xdr:sp>
    <xdr:clientData/>
  </xdr:twoCellAnchor>
  <xdr:twoCellAnchor>
    <xdr:from>
      <xdr:col>7</xdr:col>
      <xdr:colOff>578561</xdr:colOff>
      <xdr:row>79</xdr:row>
      <xdr:rowOff>70557</xdr:rowOff>
    </xdr:from>
    <xdr:to>
      <xdr:col>10</xdr:col>
      <xdr:colOff>677336</xdr:colOff>
      <xdr:row>81</xdr:row>
      <xdr:rowOff>97368</xdr:rowOff>
    </xdr:to>
    <xdr:sp macro="" textlink="">
      <xdr:nvSpPr>
        <xdr:cNvPr id="19" name="Text Box 1"/>
        <xdr:cNvSpPr txBox="1"/>
      </xdr:nvSpPr>
      <xdr:spPr>
        <a:xfrm>
          <a:off x="6660450" y="19656779"/>
          <a:ext cx="3287886" cy="351367"/>
        </a:xfrm>
        <a:prstGeom prst="rect">
          <a:avLst/>
        </a:prstGeom>
        <a:noFill/>
        <a:ln>
          <a:noFill/>
        </a:ln>
        <a:effectLst/>
        <a:extLst>
          <a:ext uri="{C572A759-6A51-4108-AA02-DFA0A04FC94B}">
            <ma14:wrappingTextBoxFlag xmlns:ma14="http://schemas.microsoft.com/office/mac/drawingml/2011/main"/>
          </a:ext>
        </a:ex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a:spcBef>
              <a:spcPts val="0"/>
            </a:spcBef>
            <a:spcAft>
              <a:spcPts val="0"/>
            </a:spcAft>
          </a:pPr>
          <a:r>
            <a:rPr lang="en-US" sz="2000">
              <a:solidFill>
                <a:srgbClr val="000000"/>
              </a:solidFill>
              <a:effectLst/>
              <a:latin typeface="Garamond"/>
              <a:ea typeface="ＭＳ 明朝"/>
              <a:cs typeface="Times New Roman"/>
            </a:rPr>
            <a:t>M</a:t>
          </a:r>
          <a:r>
            <a:rPr lang="en-US" sz="1800">
              <a:solidFill>
                <a:srgbClr val="000000"/>
              </a:solidFill>
              <a:effectLst/>
              <a:latin typeface="Garamond"/>
              <a:ea typeface="ＭＳ 明朝"/>
              <a:cs typeface="Times New Roman"/>
            </a:rPr>
            <a:t>ERIDIAN </a:t>
          </a:r>
          <a:r>
            <a:rPr lang="en-US" sz="2000">
              <a:solidFill>
                <a:srgbClr val="000000"/>
              </a:solidFill>
              <a:effectLst/>
              <a:latin typeface="Garamond"/>
              <a:ea typeface="ＭＳ 明朝"/>
              <a:cs typeface="Times New Roman"/>
            </a:rPr>
            <a:t>A</a:t>
          </a:r>
          <a:r>
            <a:rPr lang="en-US" sz="1800">
              <a:solidFill>
                <a:srgbClr val="000000"/>
              </a:solidFill>
              <a:effectLst/>
              <a:latin typeface="Garamond"/>
              <a:ea typeface="ＭＳ 明朝"/>
              <a:cs typeface="Times New Roman"/>
            </a:rPr>
            <a:t>LLIANCE LLC</a:t>
          </a:r>
          <a:endParaRPr lang="en-US" sz="1800">
            <a:effectLst/>
            <a:ea typeface="ＭＳ 明朝"/>
            <a:cs typeface="Times New Roman"/>
          </a:endParaRPr>
        </a:p>
      </xdr:txBody>
    </xdr:sp>
    <xdr:clientData/>
  </xdr:twoCellAnchor>
  <xdr:twoCellAnchor>
    <xdr:from>
      <xdr:col>8</xdr:col>
      <xdr:colOff>45202</xdr:colOff>
      <xdr:row>81</xdr:row>
      <xdr:rowOff>29640</xdr:rowOff>
    </xdr:from>
    <xdr:to>
      <xdr:col>10</xdr:col>
      <xdr:colOff>874891</xdr:colOff>
      <xdr:row>82</xdr:row>
      <xdr:rowOff>156640</xdr:rowOff>
    </xdr:to>
    <xdr:sp macro="" textlink="">
      <xdr:nvSpPr>
        <xdr:cNvPr id="20" name="TextBox 19"/>
        <xdr:cNvSpPr txBox="1"/>
      </xdr:nvSpPr>
      <xdr:spPr>
        <a:xfrm>
          <a:off x="7185424" y="19940418"/>
          <a:ext cx="2960467" cy="3527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1300" b="1" baseline="0">
              <a:solidFill>
                <a:schemeClr val="bg2">
                  <a:lumMod val="75000"/>
                </a:schemeClr>
              </a:solidFill>
              <a:latin typeface="Arial Narrow"/>
              <a:cs typeface="Arial Narrow"/>
            </a:rPr>
            <a:t>Working Together for Your Success</a:t>
          </a:r>
          <a:endParaRPr lang="en-US" sz="1300" b="0" baseline="0">
            <a:solidFill>
              <a:schemeClr val="tx1">
                <a:lumMod val="75000"/>
                <a:lumOff val="25000"/>
              </a:schemeClr>
            </a:solidFill>
            <a:latin typeface="Garamond"/>
            <a:cs typeface="Garamond"/>
          </a:endParaRPr>
        </a:p>
      </xdr:txBody>
    </xdr:sp>
    <xdr:clientData/>
  </xdr:twoCellAnchor>
  <xdr:twoCellAnchor>
    <xdr:from>
      <xdr:col>12</xdr:col>
      <xdr:colOff>84671</xdr:colOff>
      <xdr:row>79</xdr:row>
      <xdr:rowOff>70555</xdr:rowOff>
    </xdr:from>
    <xdr:to>
      <xdr:col>15</xdr:col>
      <xdr:colOff>714027</xdr:colOff>
      <xdr:row>81</xdr:row>
      <xdr:rowOff>110066</xdr:rowOff>
    </xdr:to>
    <xdr:sp macro="" textlink="">
      <xdr:nvSpPr>
        <xdr:cNvPr id="21" name="Text Box 1"/>
        <xdr:cNvSpPr txBox="1"/>
      </xdr:nvSpPr>
      <xdr:spPr>
        <a:xfrm>
          <a:off x="11655782" y="19656777"/>
          <a:ext cx="4030134" cy="364067"/>
        </a:xfrm>
        <a:prstGeom prst="rect">
          <a:avLst/>
        </a:prstGeom>
        <a:noFill/>
        <a:ln>
          <a:noFill/>
        </a:ln>
        <a:effectLst/>
        <a:extLst>
          <a:ext uri="{C572A759-6A51-4108-AA02-DFA0A04FC94B}">
            <ma14:wrappingTextBoxFlag xmlns:ma14="http://schemas.microsoft.com/office/mac/drawingml/2011/main"/>
          </a:ext>
        </a:ex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a:spcBef>
              <a:spcPts val="0"/>
            </a:spcBef>
            <a:spcAft>
              <a:spcPts val="0"/>
            </a:spcAft>
          </a:pPr>
          <a:r>
            <a:rPr lang="en-US" sz="2000">
              <a:solidFill>
                <a:srgbClr val="000000"/>
              </a:solidFill>
              <a:effectLst/>
              <a:latin typeface="Garamond"/>
              <a:ea typeface="ＭＳ 明朝"/>
              <a:cs typeface="Times New Roman"/>
            </a:rPr>
            <a:t>M</a:t>
          </a:r>
          <a:r>
            <a:rPr lang="en-US" sz="1800">
              <a:solidFill>
                <a:srgbClr val="000000"/>
              </a:solidFill>
              <a:effectLst/>
              <a:latin typeface="Garamond"/>
              <a:ea typeface="ＭＳ 明朝"/>
              <a:cs typeface="Times New Roman"/>
            </a:rPr>
            <a:t>ERIDIAN </a:t>
          </a:r>
          <a:r>
            <a:rPr lang="en-US" sz="2000">
              <a:solidFill>
                <a:srgbClr val="000000"/>
              </a:solidFill>
              <a:effectLst/>
              <a:latin typeface="Garamond"/>
              <a:ea typeface="ＭＳ 明朝"/>
              <a:cs typeface="Times New Roman"/>
            </a:rPr>
            <a:t>B</a:t>
          </a:r>
          <a:r>
            <a:rPr lang="en-US" sz="1800">
              <a:solidFill>
                <a:srgbClr val="000000"/>
              </a:solidFill>
              <a:effectLst/>
              <a:latin typeface="Garamond"/>
              <a:ea typeface="ＭＳ 明朝"/>
              <a:cs typeface="Times New Roman"/>
            </a:rPr>
            <a:t>ANK</a:t>
          </a:r>
          <a:r>
            <a:rPr lang="en-US" sz="1800" baseline="0">
              <a:solidFill>
                <a:srgbClr val="000000"/>
              </a:solidFill>
              <a:effectLst/>
              <a:latin typeface="Garamond"/>
              <a:ea typeface="ＭＳ 明朝"/>
              <a:cs typeface="Times New Roman"/>
            </a:rPr>
            <a:t> </a:t>
          </a:r>
          <a:r>
            <a:rPr lang="en-US" sz="2000" baseline="0">
              <a:solidFill>
                <a:srgbClr val="000000"/>
              </a:solidFill>
              <a:effectLst/>
              <a:latin typeface="Garamond"/>
              <a:ea typeface="ＭＳ 明朝"/>
              <a:cs typeface="Times New Roman"/>
            </a:rPr>
            <a:t>G</a:t>
          </a:r>
          <a:r>
            <a:rPr lang="en-US" sz="1800" baseline="0">
              <a:solidFill>
                <a:srgbClr val="000000"/>
              </a:solidFill>
              <a:effectLst/>
              <a:latin typeface="Garamond"/>
              <a:ea typeface="ＭＳ 明朝"/>
              <a:cs typeface="Times New Roman"/>
            </a:rPr>
            <a:t>ROUP</a:t>
          </a:r>
          <a:r>
            <a:rPr lang="en-US" sz="1800">
              <a:solidFill>
                <a:srgbClr val="000000"/>
              </a:solidFill>
              <a:effectLst/>
              <a:latin typeface="Garamond"/>
              <a:ea typeface="ＭＳ 明朝"/>
              <a:cs typeface="Times New Roman"/>
            </a:rPr>
            <a:t> LLC</a:t>
          </a:r>
          <a:endParaRPr lang="en-US" sz="1800">
            <a:effectLst/>
            <a:ea typeface="ＭＳ 明朝"/>
            <a:cs typeface="Times New Roman"/>
          </a:endParaRPr>
        </a:p>
      </xdr:txBody>
    </xdr:sp>
    <xdr:clientData/>
  </xdr:twoCellAnchor>
  <xdr:twoCellAnchor>
    <xdr:from>
      <xdr:col>13</xdr:col>
      <xdr:colOff>606779</xdr:colOff>
      <xdr:row>81</xdr:row>
      <xdr:rowOff>36688</xdr:rowOff>
    </xdr:from>
    <xdr:to>
      <xdr:col>15</xdr:col>
      <xdr:colOff>352778</xdr:colOff>
      <xdr:row>82</xdr:row>
      <xdr:rowOff>183443</xdr:rowOff>
    </xdr:to>
    <xdr:sp macro="" textlink="">
      <xdr:nvSpPr>
        <xdr:cNvPr id="22" name="TextBox 21"/>
        <xdr:cNvSpPr txBox="1"/>
      </xdr:nvSpPr>
      <xdr:spPr>
        <a:xfrm>
          <a:off x="13363223" y="19947466"/>
          <a:ext cx="1961444" cy="3725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1300" b="1" baseline="0">
              <a:solidFill>
                <a:schemeClr val="bg2">
                  <a:lumMod val="75000"/>
                </a:schemeClr>
              </a:solidFill>
              <a:latin typeface="Arial Narrow"/>
              <a:cs typeface="Arial Narrow"/>
            </a:rPr>
            <a:t>Trust You Can Bank On </a:t>
          </a:r>
          <a:endParaRPr lang="en-US" sz="1300" b="0" baseline="0">
            <a:solidFill>
              <a:schemeClr val="tx1">
                <a:lumMod val="75000"/>
                <a:lumOff val="25000"/>
              </a:schemeClr>
            </a:solidFill>
            <a:latin typeface="Garamond"/>
            <a:cs typeface="Garamond"/>
          </a:endParaRPr>
        </a:p>
      </xdr:txBody>
    </xdr:sp>
    <xdr:clientData/>
  </xdr:twoCellAnchor>
  <xdr:twoCellAnchor>
    <xdr:from>
      <xdr:col>14</xdr:col>
      <xdr:colOff>649106</xdr:colOff>
      <xdr:row>3</xdr:row>
      <xdr:rowOff>84663</xdr:rowOff>
    </xdr:from>
    <xdr:to>
      <xdr:col>14</xdr:col>
      <xdr:colOff>1138291</xdr:colOff>
      <xdr:row>5</xdr:row>
      <xdr:rowOff>37625</xdr:rowOff>
    </xdr:to>
    <xdr:sp macro="" textlink="">
      <xdr:nvSpPr>
        <xdr:cNvPr id="14" name="TextBox 13"/>
        <xdr:cNvSpPr txBox="1"/>
      </xdr:nvSpPr>
      <xdr:spPr>
        <a:xfrm>
          <a:off x="14604995" y="761996"/>
          <a:ext cx="489185" cy="404518"/>
        </a:xfrm>
        <a:prstGeom prst="rect">
          <a:avLst/>
        </a:prstGeom>
        <a:solidFill>
          <a:schemeClr val="lt1"/>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0">
              <a:solidFill>
                <a:schemeClr val="accent1"/>
              </a:solidFill>
            </a:rPr>
            <a:t>™</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2</xdr:col>
      <xdr:colOff>592665</xdr:colOff>
      <xdr:row>55</xdr:row>
      <xdr:rowOff>84662</xdr:rowOff>
    </xdr:from>
    <xdr:to>
      <xdr:col>16</xdr:col>
      <xdr:colOff>28222</xdr:colOff>
      <xdr:row>73</xdr:row>
      <xdr:rowOff>28221</xdr:rowOff>
    </xdr:to>
    <xdr:sp macro="" textlink="">
      <xdr:nvSpPr>
        <xdr:cNvPr id="5" name="TextBox 4"/>
        <xdr:cNvSpPr txBox="1"/>
      </xdr:nvSpPr>
      <xdr:spPr>
        <a:xfrm>
          <a:off x="2102554" y="13363218"/>
          <a:ext cx="12671779" cy="403578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latin typeface="Helvetica"/>
              <a:cs typeface="Helvetica"/>
            </a:rPr>
            <a:t>(October 2019)...... </a:t>
          </a:r>
          <a:r>
            <a:rPr lang="en-US" sz="1800">
              <a:latin typeface="Helvetica"/>
              <a:cs typeface="Helvetica"/>
            </a:rPr>
            <a:t>The</a:t>
          </a:r>
          <a:r>
            <a:rPr lang="en-US" sz="1800" baseline="0">
              <a:latin typeface="Helvetica"/>
              <a:cs typeface="Helvetica"/>
            </a:rPr>
            <a:t> aggregate of new and existing home sales in February decreased by 125 thousand units to annualized pace of 6.081 million homes. New home sales totaled 701 thousand and Existing Home Sales fell to 5.38 million. The average sales price for a new home sold was $299 thousand and $272 thousand for an existing home. </a:t>
          </a:r>
        </a:p>
        <a:p>
          <a:endParaRPr lang="en-US" sz="1200" baseline="0">
            <a:latin typeface="Helvetica"/>
            <a:cs typeface="Helvetica"/>
          </a:endParaRPr>
        </a:p>
        <a:p>
          <a:r>
            <a:rPr lang="en-US" sz="1800" baseline="0">
              <a:latin typeface="Helvetica"/>
              <a:cs typeface="Helvetica"/>
            </a:rPr>
            <a:t>With the number of homes on the market, based on the current pace of sales, the housing market has an inventory capacity of about 5.5 months.</a:t>
          </a:r>
        </a:p>
        <a:p>
          <a:endParaRPr lang="en-US" sz="1800" baseline="0">
            <a:latin typeface="Helvetica"/>
            <a:cs typeface="Helvetica"/>
          </a:endParaRPr>
        </a:p>
        <a:p>
          <a:r>
            <a:rPr lang="en-US" sz="1800" baseline="0">
              <a:latin typeface="Helvetica"/>
              <a:cs typeface="Helvetica"/>
            </a:rPr>
            <a:t>Recent declines in financing rates and steady price appreciation of residence homes has not led to an increase in home sales - and ultimately in reducing demand in financing. Moreover, the decrease in average fixed rate mortgage rates has not increased the demand for refinancing. This is expected to retain refinancing share of originations to about 22%. So while the relative spread derived from mortgage financing has widened, the lack of demand will be a stubbling block for many credit unions.</a:t>
          </a:r>
        </a:p>
        <a:p>
          <a:endParaRPr lang="en-US" sz="1800" baseline="0">
            <a:latin typeface="Helvetica"/>
            <a:cs typeface="Helvetica"/>
          </a:endParaRPr>
        </a:p>
        <a:p>
          <a:endParaRPr lang="en-US" sz="1800" baseline="0">
            <a:latin typeface="Helvetica"/>
            <a:cs typeface="Helvetica"/>
          </a:endParaRPr>
        </a:p>
      </xdr:txBody>
    </xdr:sp>
    <xdr:clientData/>
  </xdr:twoCellAnchor>
  <xdr:twoCellAnchor>
    <xdr:from>
      <xdr:col>13</xdr:col>
      <xdr:colOff>0</xdr:colOff>
      <xdr:row>2</xdr:row>
      <xdr:rowOff>4231</xdr:rowOff>
    </xdr:from>
    <xdr:to>
      <xdr:col>16</xdr:col>
      <xdr:colOff>0</xdr:colOff>
      <xdr:row>6</xdr:row>
      <xdr:rowOff>0</xdr:rowOff>
    </xdr:to>
    <xdr:sp macro="" textlink="">
      <xdr:nvSpPr>
        <xdr:cNvPr id="6" name="TextBox 5"/>
        <xdr:cNvSpPr txBox="1"/>
      </xdr:nvSpPr>
      <xdr:spPr>
        <a:xfrm>
          <a:off x="21526500" y="1604431"/>
          <a:ext cx="3098800" cy="10752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5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I</a:t>
          </a:r>
          <a:r>
            <a:rPr lang="en-US" sz="4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N</a:t>
          </a:r>
          <a:r>
            <a:rPr lang="en-US" sz="5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SIGHT</a:t>
          </a:r>
        </a:p>
      </xdr:txBody>
    </xdr:sp>
    <xdr:clientData/>
  </xdr:twoCellAnchor>
  <xdr:twoCellAnchor>
    <xdr:from>
      <xdr:col>2</xdr:col>
      <xdr:colOff>753533</xdr:colOff>
      <xdr:row>2</xdr:row>
      <xdr:rowOff>0</xdr:rowOff>
    </xdr:from>
    <xdr:to>
      <xdr:col>8</xdr:col>
      <xdr:colOff>347133</xdr:colOff>
      <xdr:row>5</xdr:row>
      <xdr:rowOff>42330</xdr:rowOff>
    </xdr:to>
    <xdr:sp macro="" textlink="">
      <xdr:nvSpPr>
        <xdr:cNvPr id="7" name="TextBox 6"/>
        <xdr:cNvSpPr txBox="1"/>
      </xdr:nvSpPr>
      <xdr:spPr>
        <a:xfrm>
          <a:off x="11993033" y="1600197"/>
          <a:ext cx="4927600" cy="72813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3600" b="0">
              <a:solidFill>
                <a:schemeClr val="tx1">
                  <a:lumMod val="75000"/>
                  <a:lumOff val="25000"/>
                </a:schemeClr>
              </a:solidFill>
              <a:latin typeface="Garamond"/>
              <a:cs typeface="Garamond"/>
            </a:rPr>
            <a:t>M</a:t>
          </a:r>
          <a:r>
            <a:rPr lang="en-US" sz="2800" b="0">
              <a:solidFill>
                <a:schemeClr val="tx1">
                  <a:lumMod val="75000"/>
                  <a:lumOff val="25000"/>
                </a:schemeClr>
              </a:solidFill>
              <a:latin typeface="Garamond"/>
              <a:cs typeface="Garamond"/>
            </a:rPr>
            <a:t>ERIDIAN</a:t>
          </a:r>
          <a:r>
            <a:rPr lang="en-US" sz="2400" b="0" baseline="0">
              <a:solidFill>
                <a:schemeClr val="tx1">
                  <a:lumMod val="75000"/>
                  <a:lumOff val="25000"/>
                </a:schemeClr>
              </a:solidFill>
              <a:latin typeface="Garamond"/>
              <a:cs typeface="Garamond"/>
            </a:rPr>
            <a:t> </a:t>
          </a:r>
          <a:r>
            <a:rPr lang="en-US" sz="3600" b="0">
              <a:solidFill>
                <a:schemeClr val="tx1">
                  <a:lumMod val="75000"/>
                  <a:lumOff val="25000"/>
                </a:schemeClr>
              </a:solidFill>
              <a:latin typeface="Garamond"/>
              <a:cs typeface="Garamond"/>
            </a:rPr>
            <a:t>E</a:t>
          </a:r>
          <a:r>
            <a:rPr lang="en-US" sz="2800" b="0">
              <a:solidFill>
                <a:schemeClr val="tx1">
                  <a:lumMod val="75000"/>
                  <a:lumOff val="25000"/>
                </a:schemeClr>
              </a:solidFill>
              <a:latin typeface="Garamond"/>
              <a:cs typeface="Garamond"/>
            </a:rPr>
            <a:t>CONOMICS</a:t>
          </a:r>
        </a:p>
      </xdr:txBody>
    </xdr:sp>
    <xdr:clientData/>
  </xdr:twoCellAnchor>
  <xdr:twoCellAnchor>
    <xdr:from>
      <xdr:col>4</xdr:col>
      <xdr:colOff>139700</xdr:colOff>
      <xdr:row>4</xdr:row>
      <xdr:rowOff>59264</xdr:rowOff>
    </xdr:from>
    <xdr:to>
      <xdr:col>8</xdr:col>
      <xdr:colOff>330200</xdr:colOff>
      <xdr:row>6</xdr:row>
      <xdr:rowOff>0</xdr:rowOff>
    </xdr:to>
    <xdr:sp macro="" textlink="">
      <xdr:nvSpPr>
        <xdr:cNvPr id="8" name="TextBox 7"/>
        <xdr:cNvSpPr txBox="1"/>
      </xdr:nvSpPr>
      <xdr:spPr>
        <a:xfrm>
          <a:off x="12954000" y="2116664"/>
          <a:ext cx="3949700" cy="4292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1800" b="1" baseline="0">
              <a:solidFill>
                <a:schemeClr val="bg2">
                  <a:lumMod val="75000"/>
                </a:schemeClr>
              </a:solidFill>
              <a:latin typeface="Arial Narrow"/>
              <a:cs typeface="Arial Narrow"/>
            </a:rPr>
            <a:t>Trusted Insight, Effective Solutions</a:t>
          </a:r>
        </a:p>
        <a:p>
          <a:pPr algn="l"/>
          <a:endParaRPr lang="en-US" sz="1800" b="0" baseline="0">
            <a:solidFill>
              <a:schemeClr val="tx1">
                <a:lumMod val="75000"/>
                <a:lumOff val="25000"/>
              </a:schemeClr>
            </a:solidFill>
            <a:latin typeface="Garamond"/>
            <a:cs typeface="Garamond"/>
          </a:endParaRPr>
        </a:p>
      </xdr:txBody>
    </xdr:sp>
    <xdr:clientData/>
  </xdr:twoCellAnchor>
  <xdr:twoCellAnchor>
    <xdr:from>
      <xdr:col>24</xdr:col>
      <xdr:colOff>232833</xdr:colOff>
      <xdr:row>6</xdr:row>
      <xdr:rowOff>0</xdr:rowOff>
    </xdr:from>
    <xdr:to>
      <xdr:col>24</xdr:col>
      <xdr:colOff>722018</xdr:colOff>
      <xdr:row>6</xdr:row>
      <xdr:rowOff>202727</xdr:rowOff>
    </xdr:to>
    <xdr:sp macro="" textlink="">
      <xdr:nvSpPr>
        <xdr:cNvPr id="13" name="TextBox 12"/>
        <xdr:cNvSpPr txBox="1"/>
      </xdr:nvSpPr>
      <xdr:spPr>
        <a:xfrm>
          <a:off x="21526500" y="1604431"/>
          <a:ext cx="489185" cy="404518"/>
        </a:xfrm>
        <a:prstGeom prst="rect">
          <a:avLst/>
        </a:prstGeom>
        <a:solidFill>
          <a:schemeClr val="lt1"/>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0">
              <a:solidFill>
                <a:schemeClr val="accent1"/>
              </a:solidFill>
            </a:rPr>
            <a:t>™</a:t>
          </a:r>
        </a:p>
      </xdr:txBody>
    </xdr:sp>
    <xdr:clientData/>
  </xdr:twoCellAnchor>
  <xdr:twoCellAnchor>
    <xdr:from>
      <xdr:col>15</xdr:col>
      <xdr:colOff>395108</xdr:colOff>
      <xdr:row>2</xdr:row>
      <xdr:rowOff>84665</xdr:rowOff>
    </xdr:from>
    <xdr:to>
      <xdr:col>15</xdr:col>
      <xdr:colOff>917220</xdr:colOff>
      <xdr:row>3</xdr:row>
      <xdr:rowOff>225775</xdr:rowOff>
    </xdr:to>
    <xdr:sp macro="" textlink="">
      <xdr:nvSpPr>
        <xdr:cNvPr id="14" name="TextBox 13"/>
        <xdr:cNvSpPr txBox="1"/>
      </xdr:nvSpPr>
      <xdr:spPr>
        <a:xfrm>
          <a:off x="13659552" y="761998"/>
          <a:ext cx="522112" cy="366888"/>
        </a:xfrm>
        <a:prstGeom prst="rect">
          <a:avLst/>
        </a:prstGeom>
        <a:solidFill>
          <a:schemeClr val="lt1"/>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0">
              <a:solidFill>
                <a:schemeClr val="accent1"/>
              </a:solidFill>
            </a:rPr>
            <a:t>™</a:t>
          </a:r>
        </a:p>
      </xdr:txBody>
    </xdr:sp>
    <xdr:clientData/>
  </xdr:twoCellAnchor>
  <xdr:twoCellAnchor>
    <xdr:from>
      <xdr:col>2</xdr:col>
      <xdr:colOff>28223</xdr:colOff>
      <xdr:row>13</xdr:row>
      <xdr:rowOff>84669</xdr:rowOff>
    </xdr:from>
    <xdr:to>
      <xdr:col>8</xdr:col>
      <xdr:colOff>860778</xdr:colOff>
      <xdr:row>32</xdr:row>
      <xdr:rowOff>70558</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126999</xdr:colOff>
      <xdr:row>13</xdr:row>
      <xdr:rowOff>127000</xdr:rowOff>
    </xdr:from>
    <xdr:to>
      <xdr:col>16</xdr:col>
      <xdr:colOff>14110</xdr:colOff>
      <xdr:row>32</xdr:row>
      <xdr:rowOff>84667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7055</xdr:colOff>
      <xdr:row>54</xdr:row>
      <xdr:rowOff>0</xdr:rowOff>
    </xdr:from>
    <xdr:to>
      <xdr:col>2</xdr:col>
      <xdr:colOff>402165</xdr:colOff>
      <xdr:row>74</xdr:row>
      <xdr:rowOff>3</xdr:rowOff>
    </xdr:to>
    <xdr:sp macro="" textlink="">
      <xdr:nvSpPr>
        <xdr:cNvPr id="15" name="TextBox 14"/>
        <xdr:cNvSpPr txBox="1"/>
      </xdr:nvSpPr>
      <xdr:spPr>
        <a:xfrm rot="16200000">
          <a:off x="-564447" y="15007169"/>
          <a:ext cx="4557892" cy="395110"/>
        </a:xfrm>
        <a:prstGeom prst="rect">
          <a:avLst/>
        </a:prstGeom>
        <a:solidFill>
          <a:schemeClr val="tx2"/>
        </a:solidFill>
        <a:ln w="25400" cmpd="sng">
          <a:solidFill>
            <a:schemeClr val="tx1"/>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solidFill>
                <a:srgbClr val="EEE68B"/>
              </a:solidFill>
            </a:rPr>
            <a:t>HOME</a:t>
          </a:r>
          <a:r>
            <a:rPr lang="en-US" sz="1600" b="1" baseline="0">
              <a:solidFill>
                <a:srgbClr val="EEE68B"/>
              </a:solidFill>
            </a:rPr>
            <a:t> SALES </a:t>
          </a:r>
          <a:r>
            <a:rPr lang="en-US" sz="1600" b="1">
              <a:solidFill>
                <a:srgbClr val="EEE68B"/>
              </a:solidFill>
            </a:rPr>
            <a:t> REPORT  AND  CU STRATEGY</a:t>
          </a:r>
        </a:p>
      </xdr:txBody>
    </xdr:sp>
    <xdr:clientData/>
  </xdr:twoCellAnchor>
</xdr:wsDr>
</file>

<file path=xl/drawings/drawing43.xml><?xml version="1.0" encoding="utf-8"?>
<c:userShapes xmlns:c="http://schemas.openxmlformats.org/drawingml/2006/chart">
  <cdr:relSizeAnchor xmlns:cdr="http://schemas.openxmlformats.org/drawingml/2006/chartDrawing">
    <cdr:from>
      <cdr:x>0.00781</cdr:x>
      <cdr:y>0.01132</cdr:y>
    </cdr:from>
    <cdr:to>
      <cdr:x>0.42444</cdr:x>
      <cdr:y>0.10433</cdr:y>
    </cdr:to>
    <cdr:sp macro="" textlink="">
      <cdr:nvSpPr>
        <cdr:cNvPr id="2" name="TextBox 1"/>
        <cdr:cNvSpPr txBox="1"/>
      </cdr:nvSpPr>
      <cdr:spPr>
        <a:xfrm xmlns:a="http://schemas.openxmlformats.org/drawingml/2006/main">
          <a:off x="50800" y="50800"/>
          <a:ext cx="2710256" cy="41736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100" b="0">
              <a:solidFill>
                <a:schemeClr val="tx2"/>
              </a:solidFill>
              <a:latin typeface="Palatino"/>
              <a:cs typeface="Palatino"/>
            </a:rPr>
            <a:t>M</a:t>
          </a:r>
          <a:r>
            <a:rPr lang="en-US" sz="1000" b="0">
              <a:solidFill>
                <a:schemeClr val="tx2"/>
              </a:solidFill>
              <a:latin typeface="Palatino"/>
              <a:cs typeface="Palatino"/>
            </a:rPr>
            <a:t>ERIDIAN</a:t>
          </a:r>
          <a:r>
            <a:rPr lang="en-US" sz="1100" b="0">
              <a:solidFill>
                <a:schemeClr val="tx2"/>
              </a:solidFill>
              <a:latin typeface="Palatino"/>
              <a:cs typeface="Palatino"/>
            </a:rPr>
            <a:t> E</a:t>
          </a:r>
          <a:r>
            <a:rPr lang="en-US" sz="1000" b="0">
              <a:solidFill>
                <a:schemeClr val="tx2"/>
              </a:solidFill>
              <a:latin typeface="Palatino"/>
              <a:cs typeface="Palatino"/>
            </a:rPr>
            <a:t>CONOMICS</a:t>
          </a:r>
        </a:p>
        <a:p xmlns:a="http://schemas.openxmlformats.org/drawingml/2006/main">
          <a:pPr algn="l"/>
          <a:r>
            <a:rPr lang="en-US" sz="800" b="0">
              <a:solidFill>
                <a:schemeClr val="tx1"/>
              </a:solidFill>
              <a:latin typeface="Palatino"/>
              <a:cs typeface="Palatino"/>
            </a:rPr>
            <a:t>     </a:t>
          </a:r>
          <a:r>
            <a:rPr lang="en-US" sz="700" b="0">
              <a:solidFill>
                <a:schemeClr val="tx1"/>
              </a:solidFill>
              <a:latin typeface="Palatino"/>
              <a:cs typeface="Palatino"/>
            </a:rPr>
            <a:t>Trusted Insight,</a:t>
          </a:r>
          <a:r>
            <a:rPr lang="en-US" sz="700" b="0" baseline="0">
              <a:solidFill>
                <a:schemeClr val="tx1"/>
              </a:solidFill>
              <a:latin typeface="Palatino"/>
              <a:cs typeface="Palatino"/>
            </a:rPr>
            <a:t> Effective Solutions</a:t>
          </a:r>
          <a:endParaRPr lang="en-US" sz="700" b="0">
            <a:solidFill>
              <a:schemeClr val="tx1"/>
            </a:solidFill>
            <a:latin typeface="Palatino"/>
            <a:cs typeface="Palatino"/>
          </a:endParaRPr>
        </a:p>
      </cdr:txBody>
    </cdr:sp>
  </cdr:relSizeAnchor>
  <cdr:relSizeAnchor xmlns:cdr="http://schemas.openxmlformats.org/drawingml/2006/chartDrawing">
    <cdr:from>
      <cdr:x>0.35054</cdr:x>
      <cdr:y>0.07107</cdr:y>
    </cdr:from>
    <cdr:to>
      <cdr:x>0.67245</cdr:x>
      <cdr:y>0.15176</cdr:y>
    </cdr:to>
    <cdr:sp macro="" textlink="">
      <cdr:nvSpPr>
        <cdr:cNvPr id="3" name="TextBox 2"/>
        <cdr:cNvSpPr txBox="1"/>
      </cdr:nvSpPr>
      <cdr:spPr>
        <a:xfrm xmlns:a="http://schemas.openxmlformats.org/drawingml/2006/main">
          <a:off x="2280356" y="318911"/>
          <a:ext cx="2094087" cy="362073"/>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800" b="0">
              <a:solidFill>
                <a:schemeClr val="tx1"/>
              </a:solidFill>
              <a:latin typeface="Garamond"/>
              <a:cs typeface="Garamond"/>
            </a:rPr>
            <a:t>N</a:t>
          </a:r>
          <a:r>
            <a:rPr lang="en-US" sz="1500" b="0">
              <a:solidFill>
                <a:schemeClr val="tx1"/>
              </a:solidFill>
              <a:latin typeface="Garamond"/>
              <a:cs typeface="Garamond"/>
            </a:rPr>
            <a:t>EW </a:t>
          </a:r>
          <a:r>
            <a:rPr lang="en-US" sz="1800" b="0">
              <a:solidFill>
                <a:schemeClr val="tx1"/>
              </a:solidFill>
              <a:latin typeface="Garamond"/>
              <a:cs typeface="Garamond"/>
            </a:rPr>
            <a:t>H</a:t>
          </a:r>
          <a:r>
            <a:rPr lang="en-US" sz="1500" b="0">
              <a:solidFill>
                <a:schemeClr val="tx1"/>
              </a:solidFill>
              <a:latin typeface="Garamond"/>
              <a:cs typeface="Garamond"/>
            </a:rPr>
            <a:t>OME</a:t>
          </a:r>
          <a:r>
            <a:rPr lang="en-US" sz="1500" b="0" baseline="0">
              <a:solidFill>
                <a:schemeClr val="tx1"/>
              </a:solidFill>
              <a:latin typeface="Garamond"/>
              <a:cs typeface="Garamond"/>
            </a:rPr>
            <a:t> </a:t>
          </a:r>
          <a:r>
            <a:rPr lang="en-US" sz="1800" b="0" baseline="0">
              <a:solidFill>
                <a:schemeClr val="tx1"/>
              </a:solidFill>
              <a:latin typeface="Garamond"/>
              <a:cs typeface="Garamond"/>
            </a:rPr>
            <a:t>S</a:t>
          </a:r>
          <a:r>
            <a:rPr lang="en-US" sz="1500" b="0" baseline="0">
              <a:solidFill>
                <a:schemeClr val="tx1"/>
              </a:solidFill>
              <a:latin typeface="Garamond"/>
              <a:cs typeface="Garamond"/>
            </a:rPr>
            <a:t>ALES</a:t>
          </a:r>
          <a:endParaRPr lang="en-US" sz="1500" b="0">
            <a:solidFill>
              <a:schemeClr val="tx1"/>
            </a:solidFill>
            <a:latin typeface="Garamond"/>
            <a:cs typeface="Garamond"/>
          </a:endParaRPr>
        </a:p>
        <a:p xmlns:a="http://schemas.openxmlformats.org/drawingml/2006/main">
          <a:pPr algn="l"/>
          <a:r>
            <a:rPr lang="en-US" sz="800" b="0">
              <a:solidFill>
                <a:schemeClr val="tx1"/>
              </a:solidFill>
              <a:latin typeface="Palatino"/>
              <a:cs typeface="Palatino"/>
            </a:rPr>
            <a:t>    </a:t>
          </a:r>
          <a:endParaRPr lang="en-US" sz="700" b="0">
            <a:solidFill>
              <a:schemeClr val="tx1"/>
            </a:solidFill>
            <a:latin typeface="Palatino"/>
            <a:cs typeface="Palatino"/>
          </a:endParaRPr>
        </a:p>
      </cdr:txBody>
    </cdr:sp>
  </cdr:relSizeAnchor>
  <cdr:relSizeAnchor xmlns:cdr="http://schemas.openxmlformats.org/drawingml/2006/chartDrawing">
    <cdr:from>
      <cdr:x>0.23124</cdr:x>
      <cdr:y>0.15283</cdr:y>
    </cdr:from>
    <cdr:to>
      <cdr:x>0.7744</cdr:x>
      <cdr:y>0.21384</cdr:y>
    </cdr:to>
    <cdr:sp macro="" textlink="">
      <cdr:nvSpPr>
        <cdr:cNvPr id="4" name="TextBox 3"/>
        <cdr:cNvSpPr txBox="1"/>
      </cdr:nvSpPr>
      <cdr:spPr>
        <a:xfrm xmlns:a="http://schemas.openxmlformats.org/drawingml/2006/main">
          <a:off x="1504244" y="685801"/>
          <a:ext cx="3533422" cy="273754"/>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000" b="1" baseline="0">
              <a:solidFill>
                <a:srgbClr val="000000"/>
              </a:solidFill>
            </a:rPr>
            <a:t>MONTHLY SALES (L)                                 MEDIAN SALES PRICE (R) </a:t>
          </a:r>
          <a:endParaRPr lang="en-US" sz="1000" b="1">
            <a:solidFill>
              <a:srgbClr val="000000"/>
            </a:solidFill>
          </a:endParaRPr>
        </a:p>
      </cdr:txBody>
    </cdr:sp>
  </cdr:relSizeAnchor>
</c:userShapes>
</file>

<file path=xl/drawings/drawing44.xml><?xml version="1.0" encoding="utf-8"?>
<c:userShapes xmlns:c="http://schemas.openxmlformats.org/drawingml/2006/chart">
  <cdr:relSizeAnchor xmlns:cdr="http://schemas.openxmlformats.org/drawingml/2006/chartDrawing">
    <cdr:from>
      <cdr:x>0.00781</cdr:x>
      <cdr:y>0.01091</cdr:y>
    </cdr:from>
    <cdr:to>
      <cdr:x>0.42444</cdr:x>
      <cdr:y>0.10054</cdr:y>
    </cdr:to>
    <cdr:sp macro="" textlink="">
      <cdr:nvSpPr>
        <cdr:cNvPr id="2" name="TextBox 1"/>
        <cdr:cNvSpPr txBox="1"/>
      </cdr:nvSpPr>
      <cdr:spPr>
        <a:xfrm xmlns:a="http://schemas.openxmlformats.org/drawingml/2006/main">
          <a:off x="50800" y="50800"/>
          <a:ext cx="2710256" cy="41736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100" b="0">
              <a:solidFill>
                <a:schemeClr val="tx2"/>
              </a:solidFill>
              <a:latin typeface="Palatino"/>
              <a:cs typeface="Palatino"/>
            </a:rPr>
            <a:t>M</a:t>
          </a:r>
          <a:r>
            <a:rPr lang="en-US" sz="1000" b="0">
              <a:solidFill>
                <a:schemeClr val="tx2"/>
              </a:solidFill>
              <a:latin typeface="Palatino"/>
              <a:cs typeface="Palatino"/>
            </a:rPr>
            <a:t>ERIDIAN</a:t>
          </a:r>
          <a:r>
            <a:rPr lang="en-US" sz="1100" b="0">
              <a:solidFill>
                <a:schemeClr val="tx2"/>
              </a:solidFill>
              <a:latin typeface="Palatino"/>
              <a:cs typeface="Palatino"/>
            </a:rPr>
            <a:t> E</a:t>
          </a:r>
          <a:r>
            <a:rPr lang="en-US" sz="1000" b="0">
              <a:solidFill>
                <a:schemeClr val="tx2"/>
              </a:solidFill>
              <a:latin typeface="Palatino"/>
              <a:cs typeface="Palatino"/>
            </a:rPr>
            <a:t>CONOMICS</a:t>
          </a:r>
        </a:p>
        <a:p xmlns:a="http://schemas.openxmlformats.org/drawingml/2006/main">
          <a:pPr algn="l"/>
          <a:r>
            <a:rPr lang="en-US" sz="800" b="0">
              <a:solidFill>
                <a:schemeClr val="tx1"/>
              </a:solidFill>
              <a:latin typeface="Palatino"/>
              <a:cs typeface="Palatino"/>
            </a:rPr>
            <a:t>     </a:t>
          </a:r>
          <a:r>
            <a:rPr lang="en-US" sz="700" b="0">
              <a:solidFill>
                <a:schemeClr val="tx1"/>
              </a:solidFill>
              <a:latin typeface="Palatino"/>
              <a:cs typeface="Palatino"/>
            </a:rPr>
            <a:t>Trusted Insight,</a:t>
          </a:r>
          <a:r>
            <a:rPr lang="en-US" sz="700" b="0" baseline="0">
              <a:solidFill>
                <a:schemeClr val="tx1"/>
              </a:solidFill>
              <a:latin typeface="Palatino"/>
              <a:cs typeface="Palatino"/>
            </a:rPr>
            <a:t> Effective Solutions</a:t>
          </a:r>
          <a:endParaRPr lang="en-US" sz="700" b="0">
            <a:solidFill>
              <a:schemeClr val="tx1"/>
            </a:solidFill>
            <a:latin typeface="Palatino"/>
            <a:cs typeface="Palatino"/>
          </a:endParaRPr>
        </a:p>
      </cdr:txBody>
    </cdr:sp>
  </cdr:relSizeAnchor>
  <cdr:relSizeAnchor xmlns:cdr="http://schemas.openxmlformats.org/drawingml/2006/chartDrawing">
    <cdr:from>
      <cdr:x>0.31367</cdr:x>
      <cdr:y>0.06481</cdr:y>
    </cdr:from>
    <cdr:to>
      <cdr:x>0.7115</cdr:x>
      <cdr:y>0.14428</cdr:y>
    </cdr:to>
    <cdr:sp macro="" textlink="">
      <cdr:nvSpPr>
        <cdr:cNvPr id="3" name="TextBox 2"/>
        <cdr:cNvSpPr txBox="1"/>
      </cdr:nvSpPr>
      <cdr:spPr>
        <a:xfrm xmlns:a="http://schemas.openxmlformats.org/drawingml/2006/main">
          <a:off x="2040466" y="286236"/>
          <a:ext cx="2587979" cy="351026"/>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800" b="0">
              <a:solidFill>
                <a:schemeClr val="tx1"/>
              </a:solidFill>
              <a:latin typeface="Garamond"/>
              <a:cs typeface="Garamond"/>
            </a:rPr>
            <a:t>E</a:t>
          </a:r>
          <a:r>
            <a:rPr lang="en-US" sz="1500" b="0">
              <a:solidFill>
                <a:schemeClr val="tx1"/>
              </a:solidFill>
              <a:latin typeface="Garamond"/>
              <a:cs typeface="Garamond"/>
            </a:rPr>
            <a:t>XISTING </a:t>
          </a:r>
          <a:r>
            <a:rPr lang="en-US" sz="1800" b="0">
              <a:solidFill>
                <a:schemeClr val="tx1"/>
              </a:solidFill>
              <a:latin typeface="Garamond"/>
              <a:cs typeface="Garamond"/>
            </a:rPr>
            <a:t>H</a:t>
          </a:r>
          <a:r>
            <a:rPr lang="en-US" sz="1500" b="0">
              <a:solidFill>
                <a:schemeClr val="tx1"/>
              </a:solidFill>
              <a:latin typeface="Garamond"/>
              <a:cs typeface="Garamond"/>
            </a:rPr>
            <a:t>OME</a:t>
          </a:r>
          <a:r>
            <a:rPr lang="en-US" sz="1500" b="0" baseline="0">
              <a:solidFill>
                <a:schemeClr val="tx1"/>
              </a:solidFill>
              <a:latin typeface="Garamond"/>
              <a:cs typeface="Garamond"/>
            </a:rPr>
            <a:t> </a:t>
          </a:r>
          <a:r>
            <a:rPr lang="en-US" sz="1800" b="0" baseline="0">
              <a:solidFill>
                <a:schemeClr val="tx1"/>
              </a:solidFill>
              <a:latin typeface="Garamond"/>
              <a:cs typeface="Garamond"/>
            </a:rPr>
            <a:t>S</a:t>
          </a:r>
          <a:r>
            <a:rPr lang="en-US" sz="1500" b="0" baseline="0">
              <a:solidFill>
                <a:schemeClr val="tx1"/>
              </a:solidFill>
              <a:latin typeface="Garamond"/>
              <a:cs typeface="Garamond"/>
            </a:rPr>
            <a:t>ALES</a:t>
          </a:r>
          <a:endParaRPr lang="en-US" sz="1500" b="0">
            <a:solidFill>
              <a:schemeClr val="tx1"/>
            </a:solidFill>
            <a:latin typeface="Garamond"/>
            <a:cs typeface="Garamond"/>
          </a:endParaRPr>
        </a:p>
        <a:p xmlns:a="http://schemas.openxmlformats.org/drawingml/2006/main">
          <a:pPr algn="l"/>
          <a:r>
            <a:rPr lang="en-US" sz="800" b="0">
              <a:solidFill>
                <a:schemeClr val="tx1"/>
              </a:solidFill>
              <a:latin typeface="Palatino"/>
              <a:cs typeface="Palatino"/>
            </a:rPr>
            <a:t>    </a:t>
          </a:r>
          <a:endParaRPr lang="en-US" sz="700" b="0">
            <a:solidFill>
              <a:schemeClr val="tx1"/>
            </a:solidFill>
            <a:latin typeface="Palatino"/>
            <a:cs typeface="Palatino"/>
          </a:endParaRPr>
        </a:p>
      </cdr:txBody>
    </cdr:sp>
  </cdr:relSizeAnchor>
  <cdr:relSizeAnchor xmlns:cdr="http://schemas.openxmlformats.org/drawingml/2006/chartDrawing">
    <cdr:from>
      <cdr:x>0.22039</cdr:x>
      <cdr:y>0.14326</cdr:y>
    </cdr:from>
    <cdr:to>
      <cdr:x>0.76356</cdr:x>
      <cdr:y>0.20204</cdr:y>
    </cdr:to>
    <cdr:sp macro="" textlink="">
      <cdr:nvSpPr>
        <cdr:cNvPr id="4" name="TextBox 3"/>
        <cdr:cNvSpPr txBox="1"/>
      </cdr:nvSpPr>
      <cdr:spPr>
        <a:xfrm xmlns:a="http://schemas.openxmlformats.org/drawingml/2006/main">
          <a:off x="1433689" y="632726"/>
          <a:ext cx="3533422" cy="259651"/>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000" b="1" baseline="0">
              <a:solidFill>
                <a:srgbClr val="000000"/>
              </a:solidFill>
            </a:rPr>
            <a:t>MONTHLY SALES (L)                                 MEDIAN SALES PRICE (R) </a:t>
          </a:r>
          <a:endParaRPr lang="en-US" sz="1000" b="1">
            <a:solidFill>
              <a:srgbClr val="000000"/>
            </a:solidFill>
          </a:endParaRPr>
        </a:p>
      </cdr:txBody>
    </cdr:sp>
  </cdr:relSizeAnchor>
</c:userShapes>
</file>

<file path=xl/drawings/drawing45.xml><?xml version="1.0" encoding="utf-8"?>
<xdr:wsDr xmlns:xdr="http://schemas.openxmlformats.org/drawingml/2006/spreadsheetDrawing" xmlns:a="http://schemas.openxmlformats.org/drawingml/2006/main">
  <xdr:twoCellAnchor>
    <xdr:from>
      <xdr:col>10</xdr:col>
      <xdr:colOff>215900</xdr:colOff>
      <xdr:row>13</xdr:row>
      <xdr:rowOff>266701</xdr:rowOff>
    </xdr:from>
    <xdr:to>
      <xdr:col>18</xdr:col>
      <xdr:colOff>50800</xdr:colOff>
      <xdr:row>31</xdr:row>
      <xdr:rowOff>84667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581379</xdr:colOff>
      <xdr:row>58</xdr:row>
      <xdr:rowOff>152400</xdr:rowOff>
    </xdr:from>
    <xdr:to>
      <xdr:col>17</xdr:col>
      <xdr:colOff>776112</xdr:colOff>
      <xdr:row>81</xdr:row>
      <xdr:rowOff>70556</xdr:rowOff>
    </xdr:to>
    <xdr:sp macro="" textlink="">
      <xdr:nvSpPr>
        <xdr:cNvPr id="8" name="TextBox 7"/>
        <xdr:cNvSpPr txBox="1"/>
      </xdr:nvSpPr>
      <xdr:spPr>
        <a:xfrm>
          <a:off x="1484490" y="12965289"/>
          <a:ext cx="12683066" cy="38974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latin typeface="Arial"/>
              <a:cs typeface="Arial"/>
            </a:rPr>
            <a:t>(October</a:t>
          </a:r>
          <a:r>
            <a:rPr lang="en-US" sz="1600" b="1" baseline="0">
              <a:latin typeface="Arial"/>
              <a:cs typeface="Arial"/>
            </a:rPr>
            <a:t> </a:t>
          </a:r>
          <a:r>
            <a:rPr lang="en-US" sz="1600" b="1">
              <a:latin typeface="Arial"/>
              <a:cs typeface="Arial"/>
            </a:rPr>
            <a:t>2019)</a:t>
          </a:r>
          <a:r>
            <a:rPr lang="en-US" sz="1600" b="1" baseline="0">
              <a:latin typeface="Arial"/>
              <a:cs typeface="Arial"/>
            </a:rPr>
            <a:t> </a:t>
          </a:r>
          <a:r>
            <a:rPr lang="en-US" sz="1600">
              <a:latin typeface="Arial"/>
              <a:cs typeface="Arial"/>
            </a:rPr>
            <a:t>...</a:t>
          </a:r>
          <a:r>
            <a:rPr lang="en-US" sz="1600" baseline="0">
              <a:latin typeface="Arial"/>
              <a:cs typeface="Arial"/>
            </a:rPr>
            <a:t> The Federal Reserve reports consumer credit increased at a rate of 5.2 percent in Augustl. Revolving credit decreased at an annual rate of -2.2 percent, while nonrevolving credit increased 7.8 percent. Consumer borrowing totaled $4.06 trillion with revolving credit totaling $1.03 trillion (25%) and non-revolving credit $3.1 trillion (75%).</a:t>
          </a:r>
        </a:p>
        <a:p>
          <a:endParaRPr lang="en-US" sz="1600" baseline="0">
            <a:latin typeface="Arial"/>
            <a:cs typeface="Arial"/>
          </a:endParaRPr>
        </a:p>
        <a:p>
          <a:r>
            <a:rPr lang="en-US" sz="1600" baseline="0">
              <a:latin typeface="Arial"/>
              <a:cs typeface="Arial"/>
            </a:rPr>
            <a:t>Credit union outstandings totaled $476 billion with revolving credit at $64.3 billion and nonrevolving credit at $421.6 billion. This reflects a growing overall market share of 11.8% with a 6.2% share of revolving and 13.7% share of nonrevolving credit.</a:t>
          </a:r>
        </a:p>
        <a:p>
          <a:endParaRPr lang="en-US" sz="1600" baseline="0">
            <a:latin typeface="Arial"/>
            <a:cs typeface="Arial"/>
          </a:endParaRPr>
        </a:p>
        <a:p>
          <a:endParaRPr lang="en-US" sz="1600" baseline="0">
            <a:latin typeface="Arial"/>
            <a:cs typeface="Arial"/>
          </a:endParaRPr>
        </a:p>
        <a:p>
          <a:r>
            <a:rPr lang="en-US" sz="1600" b="1" baseline="0">
              <a:solidFill>
                <a:srgbClr val="953735"/>
              </a:solidFill>
              <a:latin typeface="Arial"/>
              <a:cs typeface="Arial"/>
            </a:rPr>
            <a:t>Strategically...</a:t>
          </a:r>
          <a:r>
            <a:rPr lang="en-US" sz="1600" baseline="0">
              <a:latin typeface="Arial"/>
              <a:cs typeface="Arial"/>
            </a:rPr>
            <a:t>  Growth in consumer credit over the year reflects a more stabilized economy which should help to support member demand for products and services going into the second half of 2019. However, the growth trend in recent months could suggest that pent up demand that was experienced during the early year, may impact growth trends during the first part of the new year.</a:t>
          </a:r>
        </a:p>
        <a:p>
          <a:endParaRPr lang="en-US" sz="1600" baseline="0">
            <a:latin typeface="Arial"/>
            <a:cs typeface="Arial"/>
          </a:endParaRPr>
        </a:p>
        <a:p>
          <a:r>
            <a:rPr lang="en-US" sz="1600" baseline="0">
              <a:latin typeface="Arial"/>
              <a:cs typeface="Arial"/>
            </a:rPr>
            <a:t>With mortgage originations expected to continue their decline next year, this may challenge credit union's loan growth - especially should market rates start to catch up with recent upticks in benchmark rates.</a:t>
          </a:r>
        </a:p>
        <a:p>
          <a:endParaRPr lang="en-US" sz="2000" baseline="0"/>
        </a:p>
        <a:p>
          <a:endParaRPr lang="en-US" sz="2000" baseline="0"/>
        </a:p>
      </xdr:txBody>
    </xdr:sp>
    <xdr:clientData/>
  </xdr:twoCellAnchor>
  <xdr:twoCellAnchor>
    <xdr:from>
      <xdr:col>2</xdr:col>
      <xdr:colOff>431800</xdr:colOff>
      <xdr:row>1</xdr:row>
      <xdr:rowOff>139700</xdr:rowOff>
    </xdr:from>
    <xdr:to>
      <xdr:col>7</xdr:col>
      <xdr:colOff>800100</xdr:colOff>
      <xdr:row>5</xdr:row>
      <xdr:rowOff>50800</xdr:rowOff>
    </xdr:to>
    <xdr:sp macro="" textlink="">
      <xdr:nvSpPr>
        <xdr:cNvPr id="10" name="TextBox 9"/>
        <xdr:cNvSpPr txBox="1"/>
      </xdr:nvSpPr>
      <xdr:spPr>
        <a:xfrm>
          <a:off x="1333500" y="304800"/>
          <a:ext cx="4495800" cy="5461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3600" b="0">
              <a:solidFill>
                <a:schemeClr val="tx1">
                  <a:lumMod val="75000"/>
                  <a:lumOff val="25000"/>
                </a:schemeClr>
              </a:solidFill>
              <a:latin typeface="Garamond"/>
              <a:cs typeface="Garamond"/>
            </a:rPr>
            <a:t>M</a:t>
          </a:r>
          <a:r>
            <a:rPr lang="en-US" sz="2800" b="0">
              <a:solidFill>
                <a:schemeClr val="tx1">
                  <a:lumMod val="75000"/>
                  <a:lumOff val="25000"/>
                </a:schemeClr>
              </a:solidFill>
              <a:latin typeface="Garamond"/>
              <a:cs typeface="Garamond"/>
            </a:rPr>
            <a:t>ERIDIAN</a:t>
          </a:r>
          <a:r>
            <a:rPr lang="en-US" sz="2400" b="0" baseline="0">
              <a:solidFill>
                <a:schemeClr val="tx1">
                  <a:lumMod val="75000"/>
                  <a:lumOff val="25000"/>
                </a:schemeClr>
              </a:solidFill>
              <a:latin typeface="Garamond"/>
              <a:cs typeface="Garamond"/>
            </a:rPr>
            <a:t> </a:t>
          </a:r>
          <a:r>
            <a:rPr lang="en-US" sz="3600" b="0">
              <a:solidFill>
                <a:schemeClr val="tx1">
                  <a:lumMod val="75000"/>
                  <a:lumOff val="25000"/>
                </a:schemeClr>
              </a:solidFill>
              <a:latin typeface="Garamond"/>
              <a:cs typeface="Garamond"/>
            </a:rPr>
            <a:t>E</a:t>
          </a:r>
          <a:r>
            <a:rPr lang="en-US" sz="2800" b="0">
              <a:solidFill>
                <a:schemeClr val="tx1">
                  <a:lumMod val="75000"/>
                  <a:lumOff val="25000"/>
                </a:schemeClr>
              </a:solidFill>
              <a:latin typeface="Garamond"/>
              <a:cs typeface="Garamond"/>
            </a:rPr>
            <a:t>CONOMICS</a:t>
          </a:r>
        </a:p>
      </xdr:txBody>
    </xdr:sp>
    <xdr:clientData/>
  </xdr:twoCellAnchor>
  <xdr:twoCellAnchor>
    <xdr:from>
      <xdr:col>3</xdr:col>
      <xdr:colOff>584200</xdr:colOff>
      <xdr:row>5</xdr:row>
      <xdr:rowOff>25400</xdr:rowOff>
    </xdr:from>
    <xdr:to>
      <xdr:col>8</xdr:col>
      <xdr:colOff>152400</xdr:colOff>
      <xdr:row>6</xdr:row>
      <xdr:rowOff>111760</xdr:rowOff>
    </xdr:to>
    <xdr:sp macro="" textlink="">
      <xdr:nvSpPr>
        <xdr:cNvPr id="11" name="TextBox 10"/>
        <xdr:cNvSpPr txBox="1"/>
      </xdr:nvSpPr>
      <xdr:spPr>
        <a:xfrm>
          <a:off x="2311400" y="825500"/>
          <a:ext cx="3695700" cy="2768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1800" b="1" baseline="0">
              <a:solidFill>
                <a:schemeClr val="bg2">
                  <a:lumMod val="75000"/>
                </a:schemeClr>
              </a:solidFill>
              <a:latin typeface="Arial Narrow"/>
              <a:cs typeface="Arial Narrow"/>
            </a:rPr>
            <a:t>Trusted Insight, Effective Solutions</a:t>
          </a:r>
        </a:p>
        <a:p>
          <a:pPr algn="l"/>
          <a:endParaRPr lang="en-US" sz="1800" b="0" baseline="0">
            <a:solidFill>
              <a:schemeClr val="tx1">
                <a:lumMod val="75000"/>
                <a:lumOff val="25000"/>
              </a:schemeClr>
            </a:solidFill>
            <a:latin typeface="Garamond"/>
            <a:cs typeface="Garamond"/>
          </a:endParaRPr>
        </a:p>
      </xdr:txBody>
    </xdr:sp>
    <xdr:clientData/>
  </xdr:twoCellAnchor>
  <xdr:twoCellAnchor>
    <xdr:from>
      <xdr:col>13</xdr:col>
      <xdr:colOff>646289</xdr:colOff>
      <xdr:row>1</xdr:row>
      <xdr:rowOff>141111</xdr:rowOff>
    </xdr:from>
    <xdr:to>
      <xdr:col>16</xdr:col>
      <xdr:colOff>773289</xdr:colOff>
      <xdr:row>6</xdr:row>
      <xdr:rowOff>79022</xdr:rowOff>
    </xdr:to>
    <xdr:sp macro="" textlink="">
      <xdr:nvSpPr>
        <xdr:cNvPr id="12" name="TextBox 11"/>
        <xdr:cNvSpPr txBox="1"/>
      </xdr:nvSpPr>
      <xdr:spPr>
        <a:xfrm>
          <a:off x="10707511" y="310444"/>
          <a:ext cx="2624667" cy="7845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5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I</a:t>
          </a:r>
          <a:r>
            <a:rPr lang="en-US" sz="4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N</a:t>
          </a:r>
          <a:r>
            <a:rPr lang="en-US" sz="5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SIGHT</a:t>
          </a:r>
        </a:p>
      </xdr:txBody>
    </xdr:sp>
    <xdr:clientData/>
  </xdr:twoCellAnchor>
  <xdr:twoCellAnchor>
    <xdr:from>
      <xdr:col>2</xdr:col>
      <xdr:colOff>50800</xdr:colOff>
      <xdr:row>13</xdr:row>
      <xdr:rowOff>266700</xdr:rowOff>
    </xdr:from>
    <xdr:to>
      <xdr:col>10</xdr:col>
      <xdr:colOff>0</xdr:colOff>
      <xdr:row>31</xdr:row>
      <xdr:rowOff>112889</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xdr:col>
      <xdr:colOff>342900</xdr:colOff>
      <xdr:row>3</xdr:row>
      <xdr:rowOff>63500</xdr:rowOff>
    </xdr:from>
    <xdr:to>
      <xdr:col>26</xdr:col>
      <xdr:colOff>158985</xdr:colOff>
      <xdr:row>5</xdr:row>
      <xdr:rowOff>137818</xdr:rowOff>
    </xdr:to>
    <xdr:sp macro="" textlink="">
      <xdr:nvSpPr>
        <xdr:cNvPr id="14" name="TextBox 13"/>
        <xdr:cNvSpPr txBox="1"/>
      </xdr:nvSpPr>
      <xdr:spPr>
        <a:xfrm>
          <a:off x="18656300" y="533400"/>
          <a:ext cx="489185" cy="404518"/>
        </a:xfrm>
        <a:prstGeom prst="rect">
          <a:avLst/>
        </a:prstGeom>
        <a:solidFill>
          <a:schemeClr val="lt1"/>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0">
              <a:solidFill>
                <a:schemeClr val="accent1"/>
              </a:solidFill>
            </a:rPr>
            <a:t>™</a:t>
          </a:r>
        </a:p>
      </xdr:txBody>
    </xdr:sp>
    <xdr:clientData/>
  </xdr:twoCellAnchor>
  <xdr:twoCellAnchor>
    <xdr:from>
      <xdr:col>16</xdr:col>
      <xdr:colOff>495300</xdr:colOff>
      <xdr:row>2</xdr:row>
      <xdr:rowOff>38099</xdr:rowOff>
    </xdr:from>
    <xdr:to>
      <xdr:col>17</xdr:col>
      <xdr:colOff>88901</xdr:colOff>
      <xdr:row>4</xdr:row>
      <xdr:rowOff>182032</xdr:rowOff>
    </xdr:to>
    <xdr:sp macro="" textlink="">
      <xdr:nvSpPr>
        <xdr:cNvPr id="15" name="TextBox 14"/>
        <xdr:cNvSpPr txBox="1"/>
      </xdr:nvSpPr>
      <xdr:spPr>
        <a:xfrm>
          <a:off x="13054189" y="362655"/>
          <a:ext cx="426156" cy="440266"/>
        </a:xfrm>
        <a:prstGeom prst="rect">
          <a:avLst/>
        </a:prstGeom>
        <a:solidFill>
          <a:schemeClr val="lt1"/>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0">
              <a:solidFill>
                <a:schemeClr val="accent1"/>
              </a:solidFill>
            </a:rPr>
            <a:t>™</a:t>
          </a:r>
        </a:p>
      </xdr:txBody>
    </xdr:sp>
    <xdr:clientData/>
  </xdr:twoCellAnchor>
  <xdr:twoCellAnchor>
    <xdr:from>
      <xdr:col>2</xdr:col>
      <xdr:colOff>14111</xdr:colOff>
      <xdr:row>58</xdr:row>
      <xdr:rowOff>14110</xdr:rowOff>
    </xdr:from>
    <xdr:to>
      <xdr:col>2</xdr:col>
      <xdr:colOff>409221</xdr:colOff>
      <xdr:row>82</xdr:row>
      <xdr:rowOff>0</xdr:rowOff>
    </xdr:to>
    <xdr:sp macro="" textlink="">
      <xdr:nvSpPr>
        <xdr:cNvPr id="13" name="TextBox 12"/>
        <xdr:cNvSpPr txBox="1"/>
      </xdr:nvSpPr>
      <xdr:spPr>
        <a:xfrm rot="16200000">
          <a:off x="-952502" y="14696723"/>
          <a:ext cx="4134557" cy="395110"/>
        </a:xfrm>
        <a:prstGeom prst="rect">
          <a:avLst/>
        </a:prstGeom>
        <a:solidFill>
          <a:schemeClr val="tx2"/>
        </a:solidFill>
        <a:ln w="25400" cmpd="sng">
          <a:solidFill>
            <a:schemeClr val="tx1"/>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solidFill>
                <a:srgbClr val="EEE68B"/>
              </a:solidFill>
            </a:rPr>
            <a:t>CONSUMER CREDIT </a:t>
          </a:r>
          <a:r>
            <a:rPr lang="en-US" sz="1600" b="1" baseline="0">
              <a:solidFill>
                <a:srgbClr val="EEE68B"/>
              </a:solidFill>
            </a:rPr>
            <a:t> </a:t>
          </a:r>
          <a:r>
            <a:rPr lang="en-US" sz="1600" b="1">
              <a:solidFill>
                <a:srgbClr val="EEE68B"/>
              </a:solidFill>
            </a:rPr>
            <a:t>AND  CU STRATEGY</a:t>
          </a:r>
        </a:p>
      </xdr:txBody>
    </xdr:sp>
    <xdr:clientData/>
  </xdr:twoCellAnchor>
</xdr:wsDr>
</file>

<file path=xl/drawings/drawing46.xml><?xml version="1.0" encoding="utf-8"?>
<c:userShapes xmlns:c="http://schemas.openxmlformats.org/drawingml/2006/chart">
  <cdr:relSizeAnchor xmlns:cdr="http://schemas.openxmlformats.org/drawingml/2006/chartDrawing">
    <cdr:from>
      <cdr:x>0.00789</cdr:x>
      <cdr:y>0.01258</cdr:y>
    </cdr:from>
    <cdr:to>
      <cdr:x>0.2782</cdr:x>
      <cdr:y>0.11771</cdr:y>
    </cdr:to>
    <cdr:sp macro="" textlink="">
      <cdr:nvSpPr>
        <cdr:cNvPr id="2" name="TextBox 1"/>
        <cdr:cNvSpPr txBox="1"/>
      </cdr:nvSpPr>
      <cdr:spPr>
        <a:xfrm xmlns:a="http://schemas.openxmlformats.org/drawingml/2006/main">
          <a:off x="50800" y="50800"/>
          <a:ext cx="1740530" cy="42459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100" b="0">
              <a:solidFill>
                <a:schemeClr val="tx2"/>
              </a:solidFill>
              <a:latin typeface="Palatino"/>
              <a:cs typeface="Palatino"/>
            </a:rPr>
            <a:t>M</a:t>
          </a:r>
          <a:r>
            <a:rPr lang="en-US" sz="1000" b="0">
              <a:solidFill>
                <a:schemeClr val="tx2"/>
              </a:solidFill>
              <a:latin typeface="Palatino"/>
              <a:cs typeface="Palatino"/>
            </a:rPr>
            <a:t>ERIDIAN</a:t>
          </a:r>
          <a:r>
            <a:rPr lang="en-US" sz="1100" b="0">
              <a:solidFill>
                <a:schemeClr val="tx2"/>
              </a:solidFill>
              <a:latin typeface="Palatino"/>
              <a:cs typeface="Palatino"/>
            </a:rPr>
            <a:t> E</a:t>
          </a:r>
          <a:r>
            <a:rPr lang="en-US" sz="1000" b="0">
              <a:solidFill>
                <a:schemeClr val="tx2"/>
              </a:solidFill>
              <a:latin typeface="Palatino"/>
              <a:cs typeface="Palatino"/>
            </a:rPr>
            <a:t>CONOMICS</a:t>
          </a:r>
        </a:p>
        <a:p xmlns:a="http://schemas.openxmlformats.org/drawingml/2006/main">
          <a:pPr algn="l"/>
          <a:r>
            <a:rPr lang="en-US" sz="800" b="0">
              <a:solidFill>
                <a:schemeClr val="tx1"/>
              </a:solidFill>
              <a:latin typeface="Palatino"/>
              <a:cs typeface="Palatino"/>
            </a:rPr>
            <a:t>     </a:t>
          </a:r>
          <a:r>
            <a:rPr lang="en-US" sz="700" b="0">
              <a:solidFill>
                <a:schemeClr val="tx1"/>
              </a:solidFill>
              <a:latin typeface="Palatino"/>
              <a:cs typeface="Palatino"/>
            </a:rPr>
            <a:t>Trusted Insight,</a:t>
          </a:r>
          <a:r>
            <a:rPr lang="en-US" sz="700" b="0" baseline="0">
              <a:solidFill>
                <a:schemeClr val="tx1"/>
              </a:solidFill>
              <a:latin typeface="Palatino"/>
              <a:cs typeface="Palatino"/>
            </a:rPr>
            <a:t> Effective Solutions</a:t>
          </a:r>
          <a:endParaRPr lang="en-US" sz="700" b="0">
            <a:solidFill>
              <a:schemeClr val="tx1"/>
            </a:solidFill>
            <a:latin typeface="Palatino"/>
            <a:cs typeface="Palatino"/>
          </a:endParaRPr>
        </a:p>
      </cdr:txBody>
    </cdr:sp>
  </cdr:relSizeAnchor>
  <cdr:relSizeAnchor xmlns:cdr="http://schemas.openxmlformats.org/drawingml/2006/chartDrawing">
    <cdr:from>
      <cdr:x>0.24655</cdr:x>
      <cdr:y>0.11006</cdr:y>
    </cdr:from>
    <cdr:to>
      <cdr:x>0.8284</cdr:x>
      <cdr:y>0.20127</cdr:y>
    </cdr:to>
    <cdr:sp macro="" textlink="">
      <cdr:nvSpPr>
        <cdr:cNvPr id="3" name="TextBox 2"/>
        <cdr:cNvSpPr txBox="1"/>
      </cdr:nvSpPr>
      <cdr:spPr>
        <a:xfrm xmlns:a="http://schemas.openxmlformats.org/drawingml/2006/main">
          <a:off x="1587500" y="444500"/>
          <a:ext cx="3746500" cy="368332"/>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800" b="0">
              <a:solidFill>
                <a:schemeClr val="tx1"/>
              </a:solidFill>
              <a:latin typeface="Garamond"/>
              <a:cs typeface="Garamond"/>
            </a:rPr>
            <a:t>C</a:t>
          </a:r>
          <a:r>
            <a:rPr lang="en-US" sz="1500" b="0">
              <a:solidFill>
                <a:schemeClr val="tx1"/>
              </a:solidFill>
              <a:latin typeface="Garamond"/>
              <a:cs typeface="Garamond"/>
            </a:rPr>
            <a:t>HANGE IN </a:t>
          </a:r>
          <a:r>
            <a:rPr lang="en-US" sz="1800" b="0">
              <a:solidFill>
                <a:schemeClr val="tx1"/>
              </a:solidFill>
              <a:latin typeface="Garamond"/>
              <a:cs typeface="Garamond"/>
            </a:rPr>
            <a:t>C</a:t>
          </a:r>
          <a:r>
            <a:rPr lang="en-US" sz="1500" b="0">
              <a:solidFill>
                <a:schemeClr val="tx1"/>
              </a:solidFill>
              <a:latin typeface="Garamond"/>
              <a:cs typeface="Garamond"/>
            </a:rPr>
            <a:t>ONSUMER </a:t>
          </a:r>
          <a:r>
            <a:rPr lang="en-US" sz="1800" b="0">
              <a:solidFill>
                <a:schemeClr val="tx1"/>
              </a:solidFill>
              <a:latin typeface="Garamond"/>
              <a:cs typeface="Garamond"/>
            </a:rPr>
            <a:t>S</a:t>
          </a:r>
          <a:r>
            <a:rPr lang="en-US" sz="1500" b="0">
              <a:solidFill>
                <a:schemeClr val="tx1"/>
              </a:solidFill>
              <a:latin typeface="Garamond"/>
              <a:cs typeface="Garamond"/>
            </a:rPr>
            <a:t>PENDING</a:t>
          </a:r>
        </a:p>
        <a:p xmlns:a="http://schemas.openxmlformats.org/drawingml/2006/main">
          <a:pPr algn="l"/>
          <a:r>
            <a:rPr lang="en-US" sz="800" b="0">
              <a:solidFill>
                <a:schemeClr val="tx1"/>
              </a:solidFill>
              <a:latin typeface="Palatino"/>
              <a:cs typeface="Palatino"/>
            </a:rPr>
            <a:t>    </a:t>
          </a:r>
          <a:endParaRPr lang="en-US" sz="700" b="0">
            <a:solidFill>
              <a:schemeClr val="tx1"/>
            </a:solidFill>
            <a:latin typeface="Palatino"/>
            <a:cs typeface="Palatino"/>
          </a:endParaRPr>
        </a:p>
      </cdr:txBody>
    </cdr:sp>
  </cdr:relSizeAnchor>
  <cdr:relSizeAnchor xmlns:cdr="http://schemas.openxmlformats.org/drawingml/2006/chartDrawing">
    <cdr:from>
      <cdr:x>0.34517</cdr:x>
      <cdr:y>0.19182</cdr:y>
    </cdr:from>
    <cdr:to>
      <cdr:x>0.71795</cdr:x>
      <cdr:y>0.25472</cdr:y>
    </cdr:to>
    <cdr:sp macro="" textlink="">
      <cdr:nvSpPr>
        <cdr:cNvPr id="4" name="TextBox 3"/>
        <cdr:cNvSpPr txBox="1"/>
      </cdr:nvSpPr>
      <cdr:spPr>
        <a:xfrm xmlns:a="http://schemas.openxmlformats.org/drawingml/2006/main">
          <a:off x="2222500" y="774700"/>
          <a:ext cx="2400300" cy="254000"/>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000" b="1" baseline="0">
              <a:solidFill>
                <a:srgbClr val="000000"/>
              </a:solidFill>
            </a:rPr>
            <a:t>MONTHLY CHANGE, Year-over-Year</a:t>
          </a:r>
          <a:endParaRPr lang="en-US" sz="1000" b="1">
            <a:solidFill>
              <a:srgbClr val="000000"/>
            </a:solidFill>
          </a:endParaRPr>
        </a:p>
      </cdr:txBody>
    </cdr:sp>
  </cdr:relSizeAnchor>
</c:userShapes>
</file>

<file path=xl/drawings/drawing47.xml><?xml version="1.0" encoding="utf-8"?>
<c:userShapes xmlns:c="http://schemas.openxmlformats.org/drawingml/2006/chart">
  <cdr:relSizeAnchor xmlns:cdr="http://schemas.openxmlformats.org/drawingml/2006/chartDrawing">
    <cdr:from>
      <cdr:x>0.00775</cdr:x>
      <cdr:y>0.01266</cdr:y>
    </cdr:from>
    <cdr:to>
      <cdr:x>0.33272</cdr:x>
      <cdr:y>0.10667</cdr:y>
    </cdr:to>
    <cdr:sp macro="" textlink="">
      <cdr:nvSpPr>
        <cdr:cNvPr id="3" name="TextBox 2"/>
        <cdr:cNvSpPr txBox="1"/>
      </cdr:nvSpPr>
      <cdr:spPr>
        <a:xfrm xmlns:a="http://schemas.openxmlformats.org/drawingml/2006/main">
          <a:off x="50800" y="50800"/>
          <a:ext cx="2129555" cy="3773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100" b="0">
              <a:solidFill>
                <a:schemeClr val="tx2"/>
              </a:solidFill>
              <a:latin typeface="Palatino"/>
              <a:cs typeface="Palatino"/>
            </a:rPr>
            <a:t>M</a:t>
          </a:r>
          <a:r>
            <a:rPr lang="en-US" sz="1000" b="0">
              <a:solidFill>
                <a:schemeClr val="tx2"/>
              </a:solidFill>
              <a:latin typeface="Palatino"/>
              <a:cs typeface="Palatino"/>
            </a:rPr>
            <a:t>ERIDIAN</a:t>
          </a:r>
          <a:r>
            <a:rPr lang="en-US" sz="1100" b="0">
              <a:solidFill>
                <a:schemeClr val="tx2"/>
              </a:solidFill>
              <a:latin typeface="Palatino"/>
              <a:cs typeface="Palatino"/>
            </a:rPr>
            <a:t> E</a:t>
          </a:r>
          <a:r>
            <a:rPr lang="en-US" sz="1000" b="0">
              <a:solidFill>
                <a:schemeClr val="tx2"/>
              </a:solidFill>
              <a:latin typeface="Palatino"/>
              <a:cs typeface="Palatino"/>
            </a:rPr>
            <a:t>CONOMICS</a:t>
          </a:r>
        </a:p>
        <a:p xmlns:a="http://schemas.openxmlformats.org/drawingml/2006/main">
          <a:pPr algn="l"/>
          <a:r>
            <a:rPr lang="en-US" sz="800" b="0">
              <a:solidFill>
                <a:schemeClr val="tx1"/>
              </a:solidFill>
              <a:latin typeface="Palatino"/>
              <a:cs typeface="Palatino"/>
            </a:rPr>
            <a:t>     </a:t>
          </a:r>
          <a:r>
            <a:rPr lang="en-US" sz="700" b="0">
              <a:solidFill>
                <a:schemeClr val="tx1"/>
              </a:solidFill>
              <a:latin typeface="Palatino"/>
              <a:cs typeface="Palatino"/>
            </a:rPr>
            <a:t>Trusted Insight,</a:t>
          </a:r>
          <a:r>
            <a:rPr lang="en-US" sz="700" b="0" baseline="0">
              <a:solidFill>
                <a:schemeClr val="tx1"/>
              </a:solidFill>
              <a:latin typeface="Palatino"/>
              <a:cs typeface="Palatino"/>
            </a:rPr>
            <a:t> Effective Solutions</a:t>
          </a:r>
          <a:endParaRPr lang="en-US" sz="700" b="0">
            <a:solidFill>
              <a:schemeClr val="tx1"/>
            </a:solidFill>
            <a:latin typeface="Palatino"/>
            <a:cs typeface="Palatino"/>
          </a:endParaRPr>
        </a:p>
      </cdr:txBody>
    </cdr:sp>
  </cdr:relSizeAnchor>
  <cdr:relSizeAnchor xmlns:cdr="http://schemas.openxmlformats.org/drawingml/2006/chartDrawing">
    <cdr:from>
      <cdr:x>0.00959</cdr:x>
      <cdr:y>0.01444</cdr:y>
    </cdr:from>
    <cdr:to>
      <cdr:x>0.41055</cdr:x>
      <cdr:y>0.12024</cdr:y>
    </cdr:to>
    <cdr:sp macro="" textlink="">
      <cdr:nvSpPr>
        <cdr:cNvPr id="4" name="TextBox 1"/>
        <cdr:cNvSpPr txBox="1"/>
      </cdr:nvSpPr>
      <cdr:spPr>
        <a:xfrm xmlns:a="http://schemas.openxmlformats.org/drawingml/2006/main">
          <a:off x="50800" y="50800"/>
          <a:ext cx="2123419" cy="37220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100" b="0">
              <a:solidFill>
                <a:schemeClr val="tx2"/>
              </a:solidFill>
              <a:latin typeface="Palatino"/>
              <a:cs typeface="Palatino"/>
            </a:rPr>
            <a:t>M</a:t>
          </a:r>
          <a:r>
            <a:rPr lang="en-US" sz="1000" b="0">
              <a:solidFill>
                <a:schemeClr val="tx2"/>
              </a:solidFill>
              <a:latin typeface="Palatino"/>
              <a:cs typeface="Palatino"/>
            </a:rPr>
            <a:t>ERIDIAN</a:t>
          </a:r>
          <a:r>
            <a:rPr lang="en-US" sz="1100" b="0">
              <a:solidFill>
                <a:schemeClr val="tx2"/>
              </a:solidFill>
              <a:latin typeface="Palatino"/>
              <a:cs typeface="Palatino"/>
            </a:rPr>
            <a:t> E</a:t>
          </a:r>
          <a:r>
            <a:rPr lang="en-US" sz="1000" b="0">
              <a:solidFill>
                <a:schemeClr val="tx2"/>
              </a:solidFill>
              <a:latin typeface="Palatino"/>
              <a:cs typeface="Palatino"/>
            </a:rPr>
            <a:t>CONOMICS</a:t>
          </a:r>
        </a:p>
        <a:p xmlns:a="http://schemas.openxmlformats.org/drawingml/2006/main">
          <a:pPr algn="l"/>
          <a:r>
            <a:rPr lang="en-US" sz="800" b="0">
              <a:solidFill>
                <a:schemeClr val="tx1"/>
              </a:solidFill>
              <a:latin typeface="Palatino"/>
              <a:cs typeface="Palatino"/>
            </a:rPr>
            <a:t>     </a:t>
          </a:r>
          <a:r>
            <a:rPr lang="en-US" sz="700" b="0">
              <a:solidFill>
                <a:schemeClr val="tx1"/>
              </a:solidFill>
              <a:latin typeface="Palatino"/>
              <a:cs typeface="Palatino"/>
            </a:rPr>
            <a:t>Trusted Insight,</a:t>
          </a:r>
          <a:r>
            <a:rPr lang="en-US" sz="700" b="0" baseline="0">
              <a:solidFill>
                <a:schemeClr val="tx1"/>
              </a:solidFill>
              <a:latin typeface="Palatino"/>
              <a:cs typeface="Palatino"/>
            </a:rPr>
            <a:t> Effective Solutions</a:t>
          </a:r>
          <a:endParaRPr lang="en-US" sz="700" b="0">
            <a:solidFill>
              <a:schemeClr val="tx1"/>
            </a:solidFill>
            <a:latin typeface="Palatino"/>
            <a:cs typeface="Palatino"/>
          </a:endParaRPr>
        </a:p>
      </cdr:txBody>
    </cdr:sp>
  </cdr:relSizeAnchor>
  <cdr:relSizeAnchor xmlns:cdr="http://schemas.openxmlformats.org/drawingml/2006/chartDrawing">
    <cdr:from>
      <cdr:x>0.45736</cdr:x>
      <cdr:y>0.18907</cdr:y>
    </cdr:from>
    <cdr:to>
      <cdr:x>0.77301</cdr:x>
      <cdr:y>0.25633</cdr:y>
    </cdr:to>
    <cdr:sp macro="" textlink="">
      <cdr:nvSpPr>
        <cdr:cNvPr id="5" name="TextBox 2"/>
        <cdr:cNvSpPr txBox="1"/>
      </cdr:nvSpPr>
      <cdr:spPr>
        <a:xfrm xmlns:a="http://schemas.openxmlformats.org/drawingml/2006/main">
          <a:off x="2997200" y="758760"/>
          <a:ext cx="2068500" cy="269939"/>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000" b="1" baseline="0">
              <a:solidFill>
                <a:srgbClr val="000000"/>
              </a:solidFill>
            </a:rPr>
            <a:t>CREDIT UNION MARKET SHARE</a:t>
          </a:r>
          <a:endParaRPr lang="en-US" sz="1000" b="1">
            <a:solidFill>
              <a:srgbClr val="000000"/>
            </a:solidFill>
          </a:endParaRPr>
        </a:p>
      </cdr:txBody>
    </cdr:sp>
  </cdr:relSizeAnchor>
  <cdr:relSizeAnchor xmlns:cdr="http://schemas.openxmlformats.org/drawingml/2006/chartDrawing">
    <cdr:from>
      <cdr:x>0.00959</cdr:x>
      <cdr:y>0.01444</cdr:y>
    </cdr:from>
    <cdr:to>
      <cdr:x>0.27519</cdr:x>
      <cdr:y>0.12024</cdr:y>
    </cdr:to>
    <cdr:sp macro="" textlink="">
      <cdr:nvSpPr>
        <cdr:cNvPr id="6" name="TextBox 1"/>
        <cdr:cNvSpPr txBox="1"/>
      </cdr:nvSpPr>
      <cdr:spPr>
        <a:xfrm xmlns:a="http://schemas.openxmlformats.org/drawingml/2006/main">
          <a:off x="62845" y="57951"/>
          <a:ext cx="1740555" cy="42459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100" b="0">
              <a:solidFill>
                <a:schemeClr val="tx2"/>
              </a:solidFill>
              <a:latin typeface="Palatino"/>
              <a:cs typeface="Palatino"/>
            </a:rPr>
            <a:t>M</a:t>
          </a:r>
          <a:r>
            <a:rPr lang="en-US" sz="1000" b="0">
              <a:solidFill>
                <a:schemeClr val="tx2"/>
              </a:solidFill>
              <a:latin typeface="Palatino"/>
              <a:cs typeface="Palatino"/>
            </a:rPr>
            <a:t>ERIDIAN</a:t>
          </a:r>
          <a:r>
            <a:rPr lang="en-US" sz="1100" b="0">
              <a:solidFill>
                <a:schemeClr val="tx2"/>
              </a:solidFill>
              <a:latin typeface="Palatino"/>
              <a:cs typeface="Palatino"/>
            </a:rPr>
            <a:t> E</a:t>
          </a:r>
          <a:r>
            <a:rPr lang="en-US" sz="1000" b="0">
              <a:solidFill>
                <a:schemeClr val="tx2"/>
              </a:solidFill>
              <a:latin typeface="Palatino"/>
              <a:cs typeface="Palatino"/>
            </a:rPr>
            <a:t>CONOMICS</a:t>
          </a:r>
        </a:p>
        <a:p xmlns:a="http://schemas.openxmlformats.org/drawingml/2006/main">
          <a:pPr algn="l"/>
          <a:r>
            <a:rPr lang="en-US" sz="800" b="0">
              <a:solidFill>
                <a:schemeClr val="tx1"/>
              </a:solidFill>
              <a:latin typeface="Palatino"/>
              <a:cs typeface="Palatino"/>
            </a:rPr>
            <a:t>     </a:t>
          </a:r>
          <a:r>
            <a:rPr lang="en-US" sz="700" b="0">
              <a:solidFill>
                <a:schemeClr val="tx1"/>
              </a:solidFill>
              <a:latin typeface="Palatino"/>
              <a:cs typeface="Palatino"/>
            </a:rPr>
            <a:t>Trusted Insight,</a:t>
          </a:r>
          <a:r>
            <a:rPr lang="en-US" sz="700" b="0" baseline="0">
              <a:solidFill>
                <a:schemeClr val="tx1"/>
              </a:solidFill>
              <a:latin typeface="Palatino"/>
              <a:cs typeface="Palatino"/>
            </a:rPr>
            <a:t> Effective Solutions</a:t>
          </a:r>
          <a:endParaRPr lang="en-US" sz="700" b="0">
            <a:solidFill>
              <a:schemeClr val="tx1"/>
            </a:solidFill>
            <a:latin typeface="Palatino"/>
            <a:cs typeface="Palatino"/>
          </a:endParaRPr>
        </a:p>
      </cdr:txBody>
    </cdr:sp>
  </cdr:relSizeAnchor>
  <cdr:relSizeAnchor xmlns:cdr="http://schemas.openxmlformats.org/drawingml/2006/chartDrawing">
    <cdr:from>
      <cdr:x>0.20349</cdr:x>
      <cdr:y>0.18907</cdr:y>
    </cdr:from>
    <cdr:to>
      <cdr:x>0.45324</cdr:x>
      <cdr:y>0.25633</cdr:y>
    </cdr:to>
    <cdr:sp macro="" textlink="">
      <cdr:nvSpPr>
        <cdr:cNvPr id="7" name="TextBox 2"/>
        <cdr:cNvSpPr txBox="1"/>
      </cdr:nvSpPr>
      <cdr:spPr>
        <a:xfrm xmlns:a="http://schemas.openxmlformats.org/drawingml/2006/main">
          <a:off x="1333500" y="758761"/>
          <a:ext cx="1636700" cy="269939"/>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000" b="1" baseline="0">
              <a:solidFill>
                <a:schemeClr val="accent1">
                  <a:lumMod val="75000"/>
                </a:schemeClr>
              </a:solidFill>
            </a:rPr>
            <a:t>CHANGE IN BALANCE ($B) </a:t>
          </a:r>
          <a:endParaRPr lang="en-US" sz="1000" b="1">
            <a:solidFill>
              <a:schemeClr val="accent1">
                <a:lumMod val="75000"/>
              </a:schemeClr>
            </a:solidFill>
          </a:endParaRPr>
        </a:p>
      </cdr:txBody>
    </cdr:sp>
  </cdr:relSizeAnchor>
  <cdr:relSizeAnchor xmlns:cdr="http://schemas.openxmlformats.org/drawingml/2006/chartDrawing">
    <cdr:from>
      <cdr:x>0.25</cdr:x>
      <cdr:y>0.10759</cdr:y>
    </cdr:from>
    <cdr:to>
      <cdr:x>0.74622</cdr:x>
      <cdr:y>0.19937</cdr:y>
    </cdr:to>
    <cdr:sp macro="" textlink="">
      <cdr:nvSpPr>
        <cdr:cNvPr id="8" name="TextBox 7"/>
        <cdr:cNvSpPr txBox="1"/>
      </cdr:nvSpPr>
      <cdr:spPr>
        <a:xfrm xmlns:a="http://schemas.openxmlformats.org/drawingml/2006/main">
          <a:off x="1638300" y="431800"/>
          <a:ext cx="3251855" cy="368300"/>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800" b="0">
              <a:solidFill>
                <a:schemeClr val="tx1"/>
              </a:solidFill>
              <a:latin typeface="Garamond"/>
              <a:cs typeface="Garamond"/>
            </a:rPr>
            <a:t>C</a:t>
          </a:r>
          <a:r>
            <a:rPr lang="en-US" sz="1500" b="0">
              <a:solidFill>
                <a:schemeClr val="tx1"/>
              </a:solidFill>
              <a:latin typeface="Garamond"/>
              <a:cs typeface="Garamond"/>
            </a:rPr>
            <a:t>HANGE IN </a:t>
          </a:r>
          <a:r>
            <a:rPr lang="en-US" sz="1800" b="0">
              <a:solidFill>
                <a:schemeClr val="tx1"/>
              </a:solidFill>
              <a:latin typeface="Garamond"/>
              <a:cs typeface="Garamond"/>
            </a:rPr>
            <a:t>C</a:t>
          </a:r>
          <a:r>
            <a:rPr lang="en-US" sz="1500" b="0">
              <a:solidFill>
                <a:schemeClr val="tx1"/>
              </a:solidFill>
              <a:latin typeface="Garamond"/>
              <a:cs typeface="Garamond"/>
            </a:rPr>
            <a:t>ONSUMER </a:t>
          </a:r>
          <a:r>
            <a:rPr lang="en-US" sz="1800" b="0">
              <a:solidFill>
                <a:schemeClr val="tx1"/>
              </a:solidFill>
              <a:latin typeface="Garamond"/>
              <a:cs typeface="Garamond"/>
            </a:rPr>
            <a:t>C</a:t>
          </a:r>
          <a:r>
            <a:rPr lang="en-US" sz="1500" b="0">
              <a:solidFill>
                <a:schemeClr val="tx1"/>
              </a:solidFill>
              <a:latin typeface="Garamond"/>
              <a:cs typeface="Garamond"/>
            </a:rPr>
            <a:t>REDIT</a:t>
          </a:r>
        </a:p>
        <a:p xmlns:a="http://schemas.openxmlformats.org/drawingml/2006/main">
          <a:pPr algn="l"/>
          <a:r>
            <a:rPr lang="en-US" sz="800" b="0">
              <a:solidFill>
                <a:schemeClr val="tx1"/>
              </a:solidFill>
              <a:latin typeface="Palatino"/>
              <a:cs typeface="Palatino"/>
            </a:rPr>
            <a:t>    </a:t>
          </a:r>
          <a:endParaRPr lang="en-US" sz="700" b="0">
            <a:solidFill>
              <a:schemeClr val="tx1"/>
            </a:solidFill>
            <a:latin typeface="Palatino"/>
            <a:cs typeface="Palatino"/>
          </a:endParaRPr>
        </a:p>
      </cdr:txBody>
    </cdr:sp>
  </cdr:relSizeAnchor>
</c:userShapes>
</file>

<file path=xl/drawings/drawing48.xml><?xml version="1.0" encoding="utf-8"?>
<xdr:wsDr xmlns:xdr="http://schemas.openxmlformats.org/drawingml/2006/spreadsheetDrawing" xmlns:a="http://schemas.openxmlformats.org/drawingml/2006/main">
  <xdr:twoCellAnchor>
    <xdr:from>
      <xdr:col>13</xdr:col>
      <xdr:colOff>0</xdr:colOff>
      <xdr:row>3</xdr:row>
      <xdr:rowOff>4231</xdr:rowOff>
    </xdr:from>
    <xdr:to>
      <xdr:col>15</xdr:col>
      <xdr:colOff>578556</xdr:colOff>
      <xdr:row>7</xdr:row>
      <xdr:rowOff>165098</xdr:rowOff>
    </xdr:to>
    <xdr:sp macro="" textlink="">
      <xdr:nvSpPr>
        <xdr:cNvPr id="6" name="TextBox 5"/>
        <xdr:cNvSpPr txBox="1"/>
      </xdr:nvSpPr>
      <xdr:spPr>
        <a:xfrm>
          <a:off x="11754556" y="681564"/>
          <a:ext cx="2554111" cy="10639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5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I</a:t>
          </a:r>
          <a:r>
            <a:rPr lang="en-US" sz="4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N</a:t>
          </a:r>
          <a:r>
            <a:rPr lang="en-US" sz="5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SIGHT</a:t>
          </a:r>
        </a:p>
      </xdr:txBody>
    </xdr:sp>
    <xdr:clientData/>
  </xdr:twoCellAnchor>
  <xdr:twoCellAnchor>
    <xdr:from>
      <xdr:col>2</xdr:col>
      <xdr:colOff>753533</xdr:colOff>
      <xdr:row>2</xdr:row>
      <xdr:rowOff>228597</xdr:rowOff>
    </xdr:from>
    <xdr:to>
      <xdr:col>8</xdr:col>
      <xdr:colOff>347133</xdr:colOff>
      <xdr:row>6</xdr:row>
      <xdr:rowOff>42330</xdr:rowOff>
    </xdr:to>
    <xdr:sp macro="" textlink="">
      <xdr:nvSpPr>
        <xdr:cNvPr id="7" name="TextBox 6"/>
        <xdr:cNvSpPr txBox="1"/>
      </xdr:nvSpPr>
      <xdr:spPr>
        <a:xfrm>
          <a:off x="11993033" y="1600197"/>
          <a:ext cx="4927600" cy="72813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3600" b="0">
              <a:solidFill>
                <a:schemeClr val="tx1">
                  <a:lumMod val="75000"/>
                  <a:lumOff val="25000"/>
                </a:schemeClr>
              </a:solidFill>
              <a:latin typeface="Garamond"/>
              <a:cs typeface="Garamond"/>
            </a:rPr>
            <a:t>M</a:t>
          </a:r>
          <a:r>
            <a:rPr lang="en-US" sz="2800" b="0">
              <a:solidFill>
                <a:schemeClr val="tx1">
                  <a:lumMod val="75000"/>
                  <a:lumOff val="25000"/>
                </a:schemeClr>
              </a:solidFill>
              <a:latin typeface="Garamond"/>
              <a:cs typeface="Garamond"/>
            </a:rPr>
            <a:t>ERIDIAN</a:t>
          </a:r>
          <a:r>
            <a:rPr lang="en-US" sz="2400" b="0" baseline="0">
              <a:solidFill>
                <a:schemeClr val="tx1">
                  <a:lumMod val="75000"/>
                  <a:lumOff val="25000"/>
                </a:schemeClr>
              </a:solidFill>
              <a:latin typeface="Garamond"/>
              <a:cs typeface="Garamond"/>
            </a:rPr>
            <a:t> </a:t>
          </a:r>
          <a:r>
            <a:rPr lang="en-US" sz="3600" b="0">
              <a:solidFill>
                <a:schemeClr val="tx1">
                  <a:lumMod val="75000"/>
                  <a:lumOff val="25000"/>
                </a:schemeClr>
              </a:solidFill>
              <a:latin typeface="Garamond"/>
              <a:cs typeface="Garamond"/>
            </a:rPr>
            <a:t>E</a:t>
          </a:r>
          <a:r>
            <a:rPr lang="en-US" sz="2800" b="0">
              <a:solidFill>
                <a:schemeClr val="tx1">
                  <a:lumMod val="75000"/>
                  <a:lumOff val="25000"/>
                </a:schemeClr>
              </a:solidFill>
              <a:latin typeface="Garamond"/>
              <a:cs typeface="Garamond"/>
            </a:rPr>
            <a:t>CONOMICS</a:t>
          </a:r>
        </a:p>
      </xdr:txBody>
    </xdr:sp>
    <xdr:clientData/>
  </xdr:twoCellAnchor>
  <xdr:twoCellAnchor>
    <xdr:from>
      <xdr:col>4</xdr:col>
      <xdr:colOff>139700</xdr:colOff>
      <xdr:row>5</xdr:row>
      <xdr:rowOff>59264</xdr:rowOff>
    </xdr:from>
    <xdr:to>
      <xdr:col>8</xdr:col>
      <xdr:colOff>330200</xdr:colOff>
      <xdr:row>7</xdr:row>
      <xdr:rowOff>31325</xdr:rowOff>
    </xdr:to>
    <xdr:sp macro="" textlink="">
      <xdr:nvSpPr>
        <xdr:cNvPr id="8" name="TextBox 7"/>
        <xdr:cNvSpPr txBox="1"/>
      </xdr:nvSpPr>
      <xdr:spPr>
        <a:xfrm>
          <a:off x="12954000" y="2116664"/>
          <a:ext cx="3949700" cy="4292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1800" b="1" baseline="0">
              <a:solidFill>
                <a:schemeClr val="bg2">
                  <a:lumMod val="75000"/>
                </a:schemeClr>
              </a:solidFill>
              <a:latin typeface="Arial Narrow"/>
              <a:cs typeface="Arial Narrow"/>
            </a:rPr>
            <a:t>Trusted Insight, Effective Solutions</a:t>
          </a:r>
        </a:p>
        <a:p>
          <a:pPr algn="l"/>
          <a:endParaRPr lang="en-US" sz="1800" b="0" baseline="0">
            <a:solidFill>
              <a:schemeClr val="tx1">
                <a:lumMod val="75000"/>
                <a:lumOff val="25000"/>
              </a:schemeClr>
            </a:solidFill>
            <a:latin typeface="Garamond"/>
            <a:cs typeface="Garamond"/>
          </a:endParaRPr>
        </a:p>
      </xdr:txBody>
    </xdr:sp>
    <xdr:clientData/>
  </xdr:twoCellAnchor>
  <xdr:twoCellAnchor>
    <xdr:from>
      <xdr:col>2</xdr:col>
      <xdr:colOff>437444</xdr:colOff>
      <xdr:row>15</xdr:row>
      <xdr:rowOff>98780</xdr:rowOff>
    </xdr:from>
    <xdr:to>
      <xdr:col>9</xdr:col>
      <xdr:colOff>818445</xdr:colOff>
      <xdr:row>36</xdr:row>
      <xdr:rowOff>28224</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633590</xdr:colOff>
      <xdr:row>61</xdr:row>
      <xdr:rowOff>352777</xdr:rowOff>
    </xdr:from>
    <xdr:to>
      <xdr:col>16</xdr:col>
      <xdr:colOff>818444</xdr:colOff>
      <xdr:row>76</xdr:row>
      <xdr:rowOff>169333</xdr:rowOff>
    </xdr:to>
    <xdr:sp macro="" textlink="">
      <xdr:nvSpPr>
        <xdr:cNvPr id="14" name="TextBox 13"/>
        <xdr:cNvSpPr txBox="1"/>
      </xdr:nvSpPr>
      <xdr:spPr>
        <a:xfrm>
          <a:off x="1494368" y="14873110"/>
          <a:ext cx="13802076" cy="348544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t>(October 2019)...... </a:t>
          </a:r>
          <a:r>
            <a:rPr lang="en-US" sz="2000"/>
            <a:t>The</a:t>
          </a:r>
          <a:r>
            <a:rPr lang="en-US" sz="2000" baseline="0"/>
            <a:t> Commerce Department reports US retail sales increased on a year-over-year basis by 3.3 percent in September. Excluding auto sales, retail sales increased also at a slower pace of 3.3 percent. A 12.4 percent increase in e-commerce establishments and a 4.1 percent increase at food services continue to reflect strong annualized growth contribution.</a:t>
          </a:r>
        </a:p>
        <a:p>
          <a:endParaRPr lang="en-US" sz="1600" baseline="0"/>
        </a:p>
        <a:p>
          <a:r>
            <a:rPr lang="en-US" sz="2000" baseline="0"/>
            <a:t>Consumer confidence continued its upward trend, reflecting a satisfied consumer despite fears of a slowing economy. </a:t>
          </a:r>
        </a:p>
        <a:p>
          <a:endParaRPr lang="en-US" sz="2000" baseline="0"/>
        </a:p>
        <a:p>
          <a:r>
            <a:rPr lang="en-US" sz="2000" baseline="0">
              <a:solidFill>
                <a:schemeClr val="accent2"/>
              </a:solidFill>
            </a:rPr>
            <a:t>Strategically... </a:t>
          </a:r>
          <a:r>
            <a:rPr lang="en-US" sz="2000" baseline="0"/>
            <a:t>The relatively prevailing level of retail sales together with the confident outlook of the consumer, should help to retain the current level of consumer spending and demand for products and services. Consumer loan rates are starting to catch up with relative benchmarks and relative pricing spreads have widened over the past few quarters. This means that credit unions are once again receiving value from taking on the associated credit risk - something that has been ;acking over the past few years.</a:t>
          </a:r>
        </a:p>
        <a:p>
          <a:endParaRPr lang="en-US" sz="2000" baseline="0"/>
        </a:p>
      </xdr:txBody>
    </xdr:sp>
    <xdr:clientData/>
  </xdr:twoCellAnchor>
  <xdr:twoCellAnchor>
    <xdr:from>
      <xdr:col>13</xdr:col>
      <xdr:colOff>0</xdr:colOff>
      <xdr:row>3</xdr:row>
      <xdr:rowOff>4231</xdr:rowOff>
    </xdr:from>
    <xdr:to>
      <xdr:col>16</xdr:col>
      <xdr:colOff>127000</xdr:colOff>
      <xdr:row>7</xdr:row>
      <xdr:rowOff>165098</xdr:rowOff>
    </xdr:to>
    <xdr:sp macro="" textlink="">
      <xdr:nvSpPr>
        <xdr:cNvPr id="15" name="TextBox 14"/>
        <xdr:cNvSpPr txBox="1"/>
      </xdr:nvSpPr>
      <xdr:spPr>
        <a:xfrm>
          <a:off x="14084300" y="1604431"/>
          <a:ext cx="3098800" cy="10752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5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I</a:t>
          </a:r>
          <a:r>
            <a:rPr lang="en-US" sz="4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N</a:t>
          </a:r>
          <a:r>
            <a:rPr lang="en-US" sz="5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SIGHT</a:t>
          </a:r>
        </a:p>
      </xdr:txBody>
    </xdr:sp>
    <xdr:clientData/>
  </xdr:twoCellAnchor>
  <xdr:twoCellAnchor>
    <xdr:from>
      <xdr:col>2</xdr:col>
      <xdr:colOff>753533</xdr:colOff>
      <xdr:row>2</xdr:row>
      <xdr:rowOff>228597</xdr:rowOff>
    </xdr:from>
    <xdr:to>
      <xdr:col>8</xdr:col>
      <xdr:colOff>347133</xdr:colOff>
      <xdr:row>6</xdr:row>
      <xdr:rowOff>42330</xdr:rowOff>
    </xdr:to>
    <xdr:sp macro="" textlink="">
      <xdr:nvSpPr>
        <xdr:cNvPr id="16" name="TextBox 15"/>
        <xdr:cNvSpPr txBox="1"/>
      </xdr:nvSpPr>
      <xdr:spPr>
        <a:xfrm>
          <a:off x="4550833" y="1600197"/>
          <a:ext cx="4927600" cy="72813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3600" b="0">
              <a:solidFill>
                <a:schemeClr val="tx1">
                  <a:lumMod val="75000"/>
                  <a:lumOff val="25000"/>
                </a:schemeClr>
              </a:solidFill>
              <a:latin typeface="Garamond"/>
              <a:cs typeface="Garamond"/>
            </a:rPr>
            <a:t>M</a:t>
          </a:r>
          <a:r>
            <a:rPr lang="en-US" sz="2800" b="0">
              <a:solidFill>
                <a:schemeClr val="tx1">
                  <a:lumMod val="75000"/>
                  <a:lumOff val="25000"/>
                </a:schemeClr>
              </a:solidFill>
              <a:latin typeface="Garamond"/>
              <a:cs typeface="Garamond"/>
            </a:rPr>
            <a:t>ERIDIAN</a:t>
          </a:r>
          <a:r>
            <a:rPr lang="en-US" sz="2400" b="0" baseline="0">
              <a:solidFill>
                <a:schemeClr val="tx1">
                  <a:lumMod val="75000"/>
                  <a:lumOff val="25000"/>
                </a:schemeClr>
              </a:solidFill>
              <a:latin typeface="Garamond"/>
              <a:cs typeface="Garamond"/>
            </a:rPr>
            <a:t> </a:t>
          </a:r>
          <a:r>
            <a:rPr lang="en-US" sz="3600" b="0">
              <a:solidFill>
                <a:schemeClr val="tx1">
                  <a:lumMod val="75000"/>
                  <a:lumOff val="25000"/>
                </a:schemeClr>
              </a:solidFill>
              <a:latin typeface="Garamond"/>
              <a:cs typeface="Garamond"/>
            </a:rPr>
            <a:t>E</a:t>
          </a:r>
          <a:r>
            <a:rPr lang="en-US" sz="2800" b="0">
              <a:solidFill>
                <a:schemeClr val="tx1">
                  <a:lumMod val="75000"/>
                  <a:lumOff val="25000"/>
                </a:schemeClr>
              </a:solidFill>
              <a:latin typeface="Garamond"/>
              <a:cs typeface="Garamond"/>
            </a:rPr>
            <a:t>CONOMICS</a:t>
          </a:r>
        </a:p>
      </xdr:txBody>
    </xdr:sp>
    <xdr:clientData/>
  </xdr:twoCellAnchor>
  <xdr:twoCellAnchor>
    <xdr:from>
      <xdr:col>4</xdr:col>
      <xdr:colOff>139700</xdr:colOff>
      <xdr:row>5</xdr:row>
      <xdr:rowOff>59264</xdr:rowOff>
    </xdr:from>
    <xdr:to>
      <xdr:col>8</xdr:col>
      <xdr:colOff>330200</xdr:colOff>
      <xdr:row>7</xdr:row>
      <xdr:rowOff>31325</xdr:rowOff>
    </xdr:to>
    <xdr:sp macro="" textlink="">
      <xdr:nvSpPr>
        <xdr:cNvPr id="17" name="TextBox 16"/>
        <xdr:cNvSpPr txBox="1"/>
      </xdr:nvSpPr>
      <xdr:spPr>
        <a:xfrm>
          <a:off x="5511800" y="2116664"/>
          <a:ext cx="3949700" cy="4292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1800" b="1" baseline="0">
              <a:solidFill>
                <a:schemeClr val="bg2">
                  <a:lumMod val="75000"/>
                </a:schemeClr>
              </a:solidFill>
              <a:latin typeface="Arial Narrow"/>
              <a:cs typeface="Arial Narrow"/>
            </a:rPr>
            <a:t>Trusted Insight, Effective Solutions</a:t>
          </a:r>
        </a:p>
        <a:p>
          <a:pPr algn="l"/>
          <a:endParaRPr lang="en-US" sz="1800" b="0" baseline="0">
            <a:solidFill>
              <a:schemeClr val="tx1">
                <a:lumMod val="75000"/>
                <a:lumOff val="25000"/>
              </a:schemeClr>
            </a:solidFill>
            <a:latin typeface="Garamond"/>
            <a:cs typeface="Garamond"/>
          </a:endParaRPr>
        </a:p>
      </xdr:txBody>
    </xdr:sp>
    <xdr:clientData/>
  </xdr:twoCellAnchor>
  <xdr:twoCellAnchor>
    <xdr:from>
      <xdr:col>9</xdr:col>
      <xdr:colOff>917221</xdr:colOff>
      <xdr:row>15</xdr:row>
      <xdr:rowOff>98779</xdr:rowOff>
    </xdr:from>
    <xdr:to>
      <xdr:col>16</xdr:col>
      <xdr:colOff>832555</xdr:colOff>
      <xdr:row>35</xdr:row>
      <xdr:rowOff>141111</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324555</xdr:colOff>
      <xdr:row>3</xdr:row>
      <xdr:rowOff>112889</xdr:rowOff>
    </xdr:from>
    <xdr:to>
      <xdr:col>15</xdr:col>
      <xdr:colOff>813740</xdr:colOff>
      <xdr:row>5</xdr:row>
      <xdr:rowOff>65851</xdr:rowOff>
    </xdr:to>
    <xdr:sp macro="" textlink="">
      <xdr:nvSpPr>
        <xdr:cNvPr id="19" name="TextBox 18"/>
        <xdr:cNvSpPr txBox="1"/>
      </xdr:nvSpPr>
      <xdr:spPr>
        <a:xfrm>
          <a:off x="14054666" y="790222"/>
          <a:ext cx="489185" cy="404518"/>
        </a:xfrm>
        <a:prstGeom prst="rect">
          <a:avLst/>
        </a:prstGeom>
        <a:solidFill>
          <a:schemeClr val="lt1"/>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0">
              <a:solidFill>
                <a:schemeClr val="accent1"/>
              </a:solidFill>
            </a:rPr>
            <a:t>™</a:t>
          </a:r>
        </a:p>
      </xdr:txBody>
    </xdr:sp>
    <xdr:clientData/>
  </xdr:twoCellAnchor>
  <xdr:twoCellAnchor>
    <xdr:from>
      <xdr:col>2</xdr:col>
      <xdr:colOff>14856</xdr:colOff>
      <xdr:row>61</xdr:row>
      <xdr:rowOff>0</xdr:rowOff>
    </xdr:from>
    <xdr:to>
      <xdr:col>2</xdr:col>
      <xdr:colOff>409966</xdr:colOff>
      <xdr:row>77</xdr:row>
      <xdr:rowOff>239888</xdr:rowOff>
    </xdr:to>
    <xdr:sp macro="" textlink="">
      <xdr:nvSpPr>
        <xdr:cNvPr id="21" name="TextBox 20"/>
        <xdr:cNvSpPr txBox="1"/>
      </xdr:nvSpPr>
      <xdr:spPr>
        <a:xfrm rot="16200000">
          <a:off x="-994089" y="16390056"/>
          <a:ext cx="4134555" cy="395110"/>
        </a:xfrm>
        <a:prstGeom prst="rect">
          <a:avLst/>
        </a:prstGeom>
        <a:solidFill>
          <a:schemeClr val="tx2"/>
        </a:solidFill>
        <a:ln w="25400" cmpd="sng">
          <a:solidFill>
            <a:schemeClr val="tx1"/>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solidFill>
                <a:srgbClr val="EEE68B"/>
              </a:solidFill>
            </a:rPr>
            <a:t>RETAIL SALES  REPORT  AND  CU STRATEGY</a:t>
          </a:r>
        </a:p>
      </xdr:txBody>
    </xdr:sp>
    <xdr:clientData/>
  </xdr:twoCellAnchor>
</xdr:wsDr>
</file>

<file path=xl/drawings/drawing49.xml><?xml version="1.0" encoding="utf-8"?>
<c:userShapes xmlns:c="http://schemas.openxmlformats.org/drawingml/2006/chart">
  <cdr:relSizeAnchor xmlns:cdr="http://schemas.openxmlformats.org/drawingml/2006/chartDrawing">
    <cdr:from>
      <cdr:x>0.00717</cdr:x>
      <cdr:y>0.01068</cdr:y>
    </cdr:from>
    <cdr:to>
      <cdr:x>0.25288</cdr:x>
      <cdr:y>0.09997</cdr:y>
    </cdr:to>
    <cdr:sp macro="" textlink="">
      <cdr:nvSpPr>
        <cdr:cNvPr id="2" name="TextBox 1"/>
        <cdr:cNvSpPr txBox="1"/>
      </cdr:nvSpPr>
      <cdr:spPr>
        <a:xfrm xmlns:a="http://schemas.openxmlformats.org/drawingml/2006/main">
          <a:off x="50800" y="50800"/>
          <a:ext cx="1740530" cy="42459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100" b="0">
              <a:solidFill>
                <a:schemeClr val="tx2"/>
              </a:solidFill>
              <a:latin typeface="Palatino"/>
              <a:cs typeface="Palatino"/>
            </a:rPr>
            <a:t>M</a:t>
          </a:r>
          <a:r>
            <a:rPr lang="en-US" sz="1000" b="0">
              <a:solidFill>
                <a:schemeClr val="tx2"/>
              </a:solidFill>
              <a:latin typeface="Palatino"/>
              <a:cs typeface="Palatino"/>
            </a:rPr>
            <a:t>ERIDIAN</a:t>
          </a:r>
          <a:r>
            <a:rPr lang="en-US" sz="1100" b="0">
              <a:solidFill>
                <a:schemeClr val="tx2"/>
              </a:solidFill>
              <a:latin typeface="Palatino"/>
              <a:cs typeface="Palatino"/>
            </a:rPr>
            <a:t> E</a:t>
          </a:r>
          <a:r>
            <a:rPr lang="en-US" sz="1000" b="0">
              <a:solidFill>
                <a:schemeClr val="tx2"/>
              </a:solidFill>
              <a:latin typeface="Palatino"/>
              <a:cs typeface="Palatino"/>
            </a:rPr>
            <a:t>CONOMICS</a:t>
          </a:r>
        </a:p>
        <a:p xmlns:a="http://schemas.openxmlformats.org/drawingml/2006/main">
          <a:pPr algn="l"/>
          <a:r>
            <a:rPr lang="en-US" sz="800" b="0">
              <a:solidFill>
                <a:schemeClr val="tx1"/>
              </a:solidFill>
              <a:latin typeface="Palatino"/>
              <a:cs typeface="Palatino"/>
            </a:rPr>
            <a:t>     </a:t>
          </a:r>
          <a:r>
            <a:rPr lang="en-US" sz="700" b="0">
              <a:solidFill>
                <a:schemeClr val="tx1"/>
              </a:solidFill>
              <a:latin typeface="Palatino"/>
              <a:cs typeface="Palatino"/>
            </a:rPr>
            <a:t>Trusted Insight,</a:t>
          </a:r>
          <a:r>
            <a:rPr lang="en-US" sz="700" b="0" baseline="0">
              <a:solidFill>
                <a:schemeClr val="tx1"/>
              </a:solidFill>
              <a:latin typeface="Palatino"/>
              <a:cs typeface="Palatino"/>
            </a:rPr>
            <a:t> Effective Solutions</a:t>
          </a:r>
          <a:endParaRPr lang="en-US" sz="700" b="0">
            <a:solidFill>
              <a:schemeClr val="tx1"/>
            </a:solidFill>
            <a:latin typeface="Palatino"/>
            <a:cs typeface="Palatino"/>
          </a:endParaRPr>
        </a:p>
      </cdr:txBody>
    </cdr:sp>
  </cdr:relSizeAnchor>
  <cdr:relSizeAnchor xmlns:cdr="http://schemas.openxmlformats.org/drawingml/2006/chartDrawing">
    <cdr:from>
      <cdr:x>0.38964</cdr:x>
      <cdr:y>0.08783</cdr:y>
    </cdr:from>
    <cdr:to>
      <cdr:x>0.62151</cdr:x>
      <cdr:y>0.16529</cdr:y>
    </cdr:to>
    <cdr:sp macro="" textlink="">
      <cdr:nvSpPr>
        <cdr:cNvPr id="3" name="TextBox 2"/>
        <cdr:cNvSpPr txBox="1"/>
      </cdr:nvSpPr>
      <cdr:spPr>
        <a:xfrm xmlns:a="http://schemas.openxmlformats.org/drawingml/2006/main">
          <a:off x="2760133" y="417688"/>
          <a:ext cx="1642533" cy="368332"/>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800" b="0">
              <a:solidFill>
                <a:schemeClr val="tx1"/>
              </a:solidFill>
              <a:latin typeface="Garamond"/>
              <a:cs typeface="Garamond"/>
            </a:rPr>
            <a:t>R</a:t>
          </a:r>
          <a:r>
            <a:rPr lang="en-US" sz="1500" b="0">
              <a:solidFill>
                <a:schemeClr val="tx1"/>
              </a:solidFill>
              <a:latin typeface="Garamond"/>
              <a:cs typeface="Garamond"/>
            </a:rPr>
            <a:t>ETAIL </a:t>
          </a:r>
          <a:r>
            <a:rPr lang="en-US" sz="1800" b="0">
              <a:solidFill>
                <a:schemeClr val="tx1"/>
              </a:solidFill>
              <a:latin typeface="Garamond"/>
              <a:cs typeface="Garamond"/>
            </a:rPr>
            <a:t>S</a:t>
          </a:r>
          <a:r>
            <a:rPr lang="en-US" sz="1500" b="0">
              <a:solidFill>
                <a:schemeClr val="tx1"/>
              </a:solidFill>
              <a:latin typeface="Garamond"/>
              <a:cs typeface="Garamond"/>
            </a:rPr>
            <a:t>ALES</a:t>
          </a:r>
        </a:p>
        <a:p xmlns:a="http://schemas.openxmlformats.org/drawingml/2006/main">
          <a:pPr algn="l"/>
          <a:r>
            <a:rPr lang="en-US" sz="800" b="0">
              <a:solidFill>
                <a:schemeClr val="tx1"/>
              </a:solidFill>
              <a:latin typeface="Palatino"/>
              <a:cs typeface="Palatino"/>
            </a:rPr>
            <a:t>    </a:t>
          </a:r>
          <a:endParaRPr lang="en-US" sz="700" b="0">
            <a:solidFill>
              <a:schemeClr val="tx1"/>
            </a:solidFill>
            <a:latin typeface="Palatino"/>
            <a:cs typeface="Palatino"/>
          </a:endParaRPr>
        </a:p>
      </cdr:txBody>
    </cdr:sp>
  </cdr:relSizeAnchor>
  <cdr:relSizeAnchor xmlns:cdr="http://schemas.openxmlformats.org/drawingml/2006/chartDrawing">
    <cdr:from>
      <cdr:x>0.22311</cdr:x>
      <cdr:y>0.15608</cdr:y>
    </cdr:from>
    <cdr:to>
      <cdr:x>0.80478</cdr:x>
      <cdr:y>0.19881</cdr:y>
    </cdr:to>
    <cdr:sp macro="" textlink="">
      <cdr:nvSpPr>
        <cdr:cNvPr id="4" name="TextBox 3"/>
        <cdr:cNvSpPr txBox="1"/>
      </cdr:nvSpPr>
      <cdr:spPr>
        <a:xfrm xmlns:a="http://schemas.openxmlformats.org/drawingml/2006/main">
          <a:off x="1580444" y="742244"/>
          <a:ext cx="4120444" cy="203199"/>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000" b="1" baseline="0">
              <a:solidFill>
                <a:srgbClr val="000000"/>
              </a:solidFill>
            </a:rPr>
            <a:t>TOTAL SALES versus TOTAL (EXCLUSING AUTOS) - YEAR-over-YEAR</a:t>
          </a:r>
          <a:endParaRPr lang="en-US" sz="1000" b="1">
            <a:solidFill>
              <a:srgbClr val="000000"/>
            </a:solidFill>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0.54167</cdr:x>
      <cdr:y>0.19932</cdr:y>
    </cdr:from>
    <cdr:to>
      <cdr:x>0.97795</cdr:x>
      <cdr:y>0.26712</cdr:y>
    </cdr:to>
    <cdr:sp macro="" textlink="">
      <cdr:nvSpPr>
        <cdr:cNvPr id="2" name="TextBox 1"/>
        <cdr:cNvSpPr txBox="1"/>
      </cdr:nvSpPr>
      <cdr:spPr>
        <a:xfrm xmlns:a="http://schemas.openxmlformats.org/drawingml/2006/main">
          <a:off x="2806692" y="713861"/>
          <a:ext cx="2260628" cy="242820"/>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000" b="1">
              <a:solidFill>
                <a:schemeClr val="accent1">
                  <a:lumMod val="75000"/>
                </a:schemeClr>
              </a:solidFill>
            </a:rPr>
            <a:t>CONSUMER</a:t>
          </a:r>
          <a:r>
            <a:rPr lang="en-US" sz="1000" b="1" baseline="0">
              <a:solidFill>
                <a:schemeClr val="accent1">
                  <a:lumMod val="75000"/>
                </a:schemeClr>
              </a:solidFill>
            </a:rPr>
            <a:t> AND MORTGAGE DEBT</a:t>
          </a:r>
          <a:endParaRPr lang="en-US" sz="1000" b="1">
            <a:solidFill>
              <a:schemeClr val="accent1">
                <a:lumMod val="75000"/>
              </a:schemeClr>
            </a:solidFill>
          </a:endParaRPr>
        </a:p>
      </cdr:txBody>
    </cdr:sp>
  </cdr:relSizeAnchor>
  <cdr:relSizeAnchor xmlns:cdr="http://schemas.openxmlformats.org/drawingml/2006/chartDrawing">
    <cdr:from>
      <cdr:x>0.0098</cdr:x>
      <cdr:y>0.01361</cdr:y>
    </cdr:from>
    <cdr:to>
      <cdr:x>0.4196</cdr:x>
      <cdr:y>0.11329</cdr:y>
    </cdr:to>
    <cdr:sp macro="" textlink="">
      <cdr:nvSpPr>
        <cdr:cNvPr id="3" name="TextBox 2"/>
        <cdr:cNvSpPr txBox="1"/>
      </cdr:nvSpPr>
      <cdr:spPr>
        <a:xfrm xmlns:a="http://schemas.openxmlformats.org/drawingml/2006/main">
          <a:off x="50800" y="50800"/>
          <a:ext cx="2123419" cy="37220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100" b="0">
              <a:solidFill>
                <a:schemeClr val="tx2"/>
              </a:solidFill>
              <a:latin typeface="Palatino"/>
              <a:cs typeface="Palatino"/>
            </a:rPr>
            <a:t>M</a:t>
          </a:r>
          <a:r>
            <a:rPr lang="en-US" sz="1000" b="0">
              <a:solidFill>
                <a:schemeClr val="tx2"/>
              </a:solidFill>
              <a:latin typeface="Palatino"/>
              <a:cs typeface="Palatino"/>
            </a:rPr>
            <a:t>ERIDIAN</a:t>
          </a:r>
          <a:r>
            <a:rPr lang="en-US" sz="1100" b="0">
              <a:solidFill>
                <a:schemeClr val="tx2"/>
              </a:solidFill>
              <a:latin typeface="Palatino"/>
              <a:cs typeface="Palatino"/>
            </a:rPr>
            <a:t> E</a:t>
          </a:r>
          <a:r>
            <a:rPr lang="en-US" sz="1000" b="0">
              <a:solidFill>
                <a:schemeClr val="tx2"/>
              </a:solidFill>
              <a:latin typeface="Palatino"/>
              <a:cs typeface="Palatino"/>
            </a:rPr>
            <a:t>CONOMICS</a:t>
          </a:r>
        </a:p>
        <a:p xmlns:a="http://schemas.openxmlformats.org/drawingml/2006/main">
          <a:pPr algn="l"/>
          <a:r>
            <a:rPr lang="en-US" sz="800" b="0">
              <a:solidFill>
                <a:schemeClr val="tx1"/>
              </a:solidFill>
              <a:latin typeface="Palatino"/>
              <a:cs typeface="Palatino"/>
            </a:rPr>
            <a:t>     </a:t>
          </a:r>
          <a:r>
            <a:rPr lang="en-US" sz="700" b="0">
              <a:solidFill>
                <a:schemeClr val="tx1"/>
              </a:solidFill>
              <a:latin typeface="Palatino"/>
              <a:cs typeface="Palatino"/>
            </a:rPr>
            <a:t>Trusted Insight,</a:t>
          </a:r>
          <a:r>
            <a:rPr lang="en-US" sz="700" b="0" baseline="0">
              <a:solidFill>
                <a:schemeClr val="tx1"/>
              </a:solidFill>
              <a:latin typeface="Palatino"/>
              <a:cs typeface="Palatino"/>
            </a:rPr>
            <a:t> Effective Solutions</a:t>
          </a:r>
          <a:endParaRPr lang="en-US" sz="700" b="0">
            <a:solidFill>
              <a:schemeClr val="tx1"/>
            </a:solidFill>
            <a:latin typeface="Palatino"/>
            <a:cs typeface="Palatino"/>
          </a:endParaRPr>
        </a:p>
      </cdr:txBody>
    </cdr:sp>
  </cdr:relSizeAnchor>
</c:userShapes>
</file>

<file path=xl/drawings/drawing50.xml><?xml version="1.0" encoding="utf-8"?>
<c:userShapes xmlns:c="http://schemas.openxmlformats.org/drawingml/2006/chart">
  <cdr:relSizeAnchor xmlns:cdr="http://schemas.openxmlformats.org/drawingml/2006/chartDrawing">
    <cdr:from>
      <cdr:x>0.00744</cdr:x>
      <cdr:y>0.01094</cdr:y>
    </cdr:from>
    <cdr:to>
      <cdr:x>0.26228</cdr:x>
      <cdr:y>0.1024</cdr:y>
    </cdr:to>
    <cdr:sp macro="" textlink="">
      <cdr:nvSpPr>
        <cdr:cNvPr id="2" name="TextBox 1"/>
        <cdr:cNvSpPr txBox="1"/>
      </cdr:nvSpPr>
      <cdr:spPr>
        <a:xfrm xmlns:a="http://schemas.openxmlformats.org/drawingml/2006/main">
          <a:off x="50800" y="50800"/>
          <a:ext cx="1740530" cy="42459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100" b="0">
              <a:solidFill>
                <a:schemeClr val="tx2"/>
              </a:solidFill>
              <a:latin typeface="Palatino"/>
              <a:cs typeface="Palatino"/>
            </a:rPr>
            <a:t>M</a:t>
          </a:r>
          <a:r>
            <a:rPr lang="en-US" sz="1000" b="0">
              <a:solidFill>
                <a:schemeClr val="tx2"/>
              </a:solidFill>
              <a:latin typeface="Palatino"/>
              <a:cs typeface="Palatino"/>
            </a:rPr>
            <a:t>ERIDIAN</a:t>
          </a:r>
          <a:r>
            <a:rPr lang="en-US" sz="1100" b="0">
              <a:solidFill>
                <a:schemeClr val="tx2"/>
              </a:solidFill>
              <a:latin typeface="Palatino"/>
              <a:cs typeface="Palatino"/>
            </a:rPr>
            <a:t> E</a:t>
          </a:r>
          <a:r>
            <a:rPr lang="en-US" sz="1000" b="0">
              <a:solidFill>
                <a:schemeClr val="tx2"/>
              </a:solidFill>
              <a:latin typeface="Palatino"/>
              <a:cs typeface="Palatino"/>
            </a:rPr>
            <a:t>CONOMICS</a:t>
          </a:r>
        </a:p>
        <a:p xmlns:a="http://schemas.openxmlformats.org/drawingml/2006/main">
          <a:pPr algn="l"/>
          <a:r>
            <a:rPr lang="en-US" sz="800" b="0">
              <a:solidFill>
                <a:schemeClr val="tx1"/>
              </a:solidFill>
              <a:latin typeface="Palatino"/>
              <a:cs typeface="Palatino"/>
            </a:rPr>
            <a:t>     </a:t>
          </a:r>
          <a:r>
            <a:rPr lang="en-US" sz="700" b="0">
              <a:solidFill>
                <a:schemeClr val="tx1"/>
              </a:solidFill>
              <a:latin typeface="Palatino"/>
              <a:cs typeface="Palatino"/>
            </a:rPr>
            <a:t>Trusted Insight,</a:t>
          </a:r>
          <a:r>
            <a:rPr lang="en-US" sz="700" b="0" baseline="0">
              <a:solidFill>
                <a:schemeClr val="tx1"/>
              </a:solidFill>
              <a:latin typeface="Palatino"/>
              <a:cs typeface="Palatino"/>
            </a:rPr>
            <a:t> Effective Solutions</a:t>
          </a:r>
          <a:endParaRPr lang="en-US" sz="700" b="0">
            <a:solidFill>
              <a:schemeClr val="tx1"/>
            </a:solidFill>
            <a:latin typeface="Palatino"/>
            <a:cs typeface="Palatino"/>
          </a:endParaRPr>
        </a:p>
      </cdr:txBody>
    </cdr:sp>
  </cdr:relSizeAnchor>
  <cdr:relSizeAnchor xmlns:cdr="http://schemas.openxmlformats.org/drawingml/2006/chartDrawing">
    <cdr:from>
      <cdr:x>0.30702</cdr:x>
      <cdr:y>0.07173</cdr:y>
    </cdr:from>
    <cdr:to>
      <cdr:x>0.74587</cdr:x>
      <cdr:y>0.15107</cdr:y>
    </cdr:to>
    <cdr:sp macro="" textlink="">
      <cdr:nvSpPr>
        <cdr:cNvPr id="3" name="TextBox 2"/>
        <cdr:cNvSpPr txBox="1"/>
      </cdr:nvSpPr>
      <cdr:spPr>
        <a:xfrm xmlns:a="http://schemas.openxmlformats.org/drawingml/2006/main">
          <a:off x="2096910" y="333022"/>
          <a:ext cx="2997202" cy="368332"/>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800" b="0">
              <a:solidFill>
                <a:schemeClr val="tx1"/>
              </a:solidFill>
              <a:latin typeface="Garamond"/>
              <a:cs typeface="Garamond"/>
            </a:rPr>
            <a:t>C</a:t>
          </a:r>
          <a:r>
            <a:rPr lang="en-US" sz="1500" b="0">
              <a:solidFill>
                <a:schemeClr val="tx1"/>
              </a:solidFill>
              <a:latin typeface="Garamond"/>
              <a:cs typeface="Garamond"/>
            </a:rPr>
            <a:t>ONSUMER </a:t>
          </a:r>
          <a:r>
            <a:rPr lang="en-US" sz="1800" b="0">
              <a:solidFill>
                <a:schemeClr val="tx1"/>
              </a:solidFill>
              <a:latin typeface="Garamond"/>
              <a:cs typeface="Garamond"/>
            </a:rPr>
            <a:t>C</a:t>
          </a:r>
          <a:r>
            <a:rPr lang="en-US" sz="1500" b="0">
              <a:solidFill>
                <a:schemeClr val="tx1"/>
              </a:solidFill>
              <a:latin typeface="Garamond"/>
              <a:cs typeface="Garamond"/>
            </a:rPr>
            <a:t>ONFIDENCE</a:t>
          </a:r>
        </a:p>
        <a:p xmlns:a="http://schemas.openxmlformats.org/drawingml/2006/main">
          <a:pPr algn="l"/>
          <a:r>
            <a:rPr lang="en-US" sz="800" b="0">
              <a:solidFill>
                <a:schemeClr val="tx1"/>
              </a:solidFill>
              <a:latin typeface="Palatino"/>
              <a:cs typeface="Palatino"/>
            </a:rPr>
            <a:t>    </a:t>
          </a:r>
          <a:endParaRPr lang="en-US" sz="700" b="0">
            <a:solidFill>
              <a:schemeClr val="tx1"/>
            </a:solidFill>
            <a:latin typeface="Palatino"/>
            <a:cs typeface="Palatino"/>
          </a:endParaRPr>
        </a:p>
      </cdr:txBody>
    </cdr:sp>
  </cdr:relSizeAnchor>
  <cdr:relSizeAnchor xmlns:cdr="http://schemas.openxmlformats.org/drawingml/2006/chartDrawing">
    <cdr:from>
      <cdr:x>0.42273</cdr:x>
      <cdr:y>0.13556</cdr:y>
    </cdr:from>
    <cdr:to>
      <cdr:x>0.61777</cdr:x>
      <cdr:y>0.17933</cdr:y>
    </cdr:to>
    <cdr:sp macro="" textlink="">
      <cdr:nvSpPr>
        <cdr:cNvPr id="4" name="TextBox 3"/>
        <cdr:cNvSpPr txBox="1"/>
      </cdr:nvSpPr>
      <cdr:spPr>
        <a:xfrm xmlns:a="http://schemas.openxmlformats.org/drawingml/2006/main">
          <a:off x="2887133" y="629354"/>
          <a:ext cx="1332089" cy="203201"/>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000" b="1" baseline="0">
              <a:solidFill>
                <a:srgbClr val="000000"/>
              </a:solidFill>
            </a:rPr>
            <a:t>INDEX  100 = 1985</a:t>
          </a:r>
          <a:endParaRPr lang="en-US" sz="1000" b="1">
            <a:solidFill>
              <a:srgbClr val="000000"/>
            </a:solidFill>
          </a:endParaRPr>
        </a:p>
      </cdr:txBody>
    </cdr:sp>
  </cdr:relSizeAnchor>
</c:userShapes>
</file>

<file path=xl/drawings/drawing51.xml><?xml version="1.0" encoding="utf-8"?>
<xdr:wsDr xmlns:xdr="http://schemas.openxmlformats.org/drawingml/2006/spreadsheetDrawing" xmlns:a="http://schemas.openxmlformats.org/drawingml/2006/main">
  <xdr:twoCellAnchor>
    <xdr:from>
      <xdr:col>2</xdr:col>
      <xdr:colOff>216568</xdr:colOff>
      <xdr:row>14</xdr:row>
      <xdr:rowOff>0</xdr:rowOff>
    </xdr:from>
    <xdr:to>
      <xdr:col>10</xdr:col>
      <xdr:colOff>216568</xdr:colOff>
      <xdr:row>34</xdr:row>
      <xdr:rowOff>133685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406400</xdr:colOff>
      <xdr:row>14</xdr:row>
      <xdr:rowOff>66842</xdr:rowOff>
    </xdr:from>
    <xdr:to>
      <xdr:col>17</xdr:col>
      <xdr:colOff>723900</xdr:colOff>
      <xdr:row>34</xdr:row>
      <xdr:rowOff>131012</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603804</xdr:colOff>
      <xdr:row>59</xdr:row>
      <xdr:rowOff>85523</xdr:rowOff>
    </xdr:from>
    <xdr:to>
      <xdr:col>18</xdr:col>
      <xdr:colOff>70555</xdr:colOff>
      <xdr:row>78</xdr:row>
      <xdr:rowOff>98777</xdr:rowOff>
    </xdr:to>
    <xdr:sp macro="" textlink="">
      <xdr:nvSpPr>
        <xdr:cNvPr id="7" name="TextBox 6"/>
        <xdr:cNvSpPr txBox="1"/>
      </xdr:nvSpPr>
      <xdr:spPr>
        <a:xfrm>
          <a:off x="1718582" y="13575745"/>
          <a:ext cx="12787640" cy="37668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700" b="1">
              <a:latin typeface="Helvetica"/>
              <a:cs typeface="Helvetica"/>
            </a:rPr>
            <a:t>(August</a:t>
          </a:r>
          <a:r>
            <a:rPr lang="en-US" sz="1700" b="1" baseline="0">
              <a:latin typeface="Helvetica"/>
              <a:cs typeface="Helvetica"/>
            </a:rPr>
            <a:t> </a:t>
          </a:r>
          <a:r>
            <a:rPr lang="en-US" sz="1700" b="1">
              <a:latin typeface="Helvetica"/>
              <a:cs typeface="Helvetica"/>
            </a:rPr>
            <a:t>2019)</a:t>
          </a:r>
          <a:r>
            <a:rPr lang="en-US" sz="1700" b="0" baseline="0">
              <a:latin typeface="Helvetica"/>
              <a:cs typeface="Helvetica"/>
            </a:rPr>
            <a:t> ... </a:t>
          </a:r>
          <a:r>
            <a:rPr lang="en-US" sz="1700" baseline="0">
              <a:latin typeface="Helvetica"/>
              <a:cs typeface="Helvetica"/>
            </a:rPr>
            <a:t>U.S. consumer prices are increasing at a 1.8 percent annualized pace while core consumer inflation, which excludes commodity driven food and energy prices, increasing 2.2 percent. Overall inflation was impacted by a 1.8 percent increase in food costs, fueled by a 3.2 percent increase in food away from home prices.  Wholesale inflation advanced 1.7 percent pace reflecting both the lagging effect and oftentimes inability, for producers to pass higher costs to the consumer to avoid adversely impacting the current pace of consumer demand.</a:t>
          </a:r>
        </a:p>
        <a:p>
          <a:endParaRPr lang="en-US" sz="1700" baseline="0">
            <a:latin typeface="Helvetica"/>
            <a:cs typeface="Helvetica"/>
          </a:endParaRPr>
        </a:p>
        <a:p>
          <a:r>
            <a:rPr lang="en-US" sz="1700" baseline="0">
              <a:latin typeface="Helvetica"/>
              <a:cs typeface="Helvetica"/>
            </a:rPr>
            <a:t>A certain level of inflation is needed in a growing economy to increase the value of goods and services produced - contributing to the nation's GDP growth profile. </a:t>
          </a:r>
        </a:p>
        <a:p>
          <a:endParaRPr lang="en-US" sz="1700" baseline="0">
            <a:latin typeface="Helvetica"/>
            <a:cs typeface="Helvetica"/>
          </a:endParaRPr>
        </a:p>
        <a:p>
          <a:r>
            <a:rPr lang="en-US" sz="1700" b="1" baseline="0">
              <a:solidFill>
                <a:schemeClr val="accent2"/>
              </a:solidFill>
              <a:latin typeface="Helvetica"/>
              <a:cs typeface="Helvetica"/>
            </a:rPr>
            <a:t>Strategically...</a:t>
          </a:r>
          <a:r>
            <a:rPr lang="en-US" sz="1700" baseline="0">
              <a:latin typeface="Helvetica"/>
              <a:cs typeface="Helvetica"/>
            </a:rPr>
            <a:t> During this rate cycle, the current pace of inflation is also putting upward pressure on long-term treasury rates - benchmarks to real estate and long-term capital investment financing. In conjunction with the Federal Reserve's prevailing monetary policy, this could either help drag short-term rates upward or, depending on consumer spending behavior, steepen the yield curve. Competitive loan rates have been compromised by larger credit unions. As a result, market pricing spreads have dropped both in terms of mortgage and consumer A-paper rates.</a:t>
          </a:r>
        </a:p>
      </xdr:txBody>
    </xdr:sp>
    <xdr:clientData/>
  </xdr:twoCellAnchor>
  <xdr:twoCellAnchor>
    <xdr:from>
      <xdr:col>2</xdr:col>
      <xdr:colOff>444500</xdr:colOff>
      <xdr:row>2</xdr:row>
      <xdr:rowOff>40110</xdr:rowOff>
    </xdr:from>
    <xdr:to>
      <xdr:col>7</xdr:col>
      <xdr:colOff>812800</xdr:colOff>
      <xdr:row>5</xdr:row>
      <xdr:rowOff>65510</xdr:rowOff>
    </xdr:to>
    <xdr:sp macro="" textlink="">
      <xdr:nvSpPr>
        <xdr:cNvPr id="8" name="TextBox 7"/>
        <xdr:cNvSpPr txBox="1"/>
      </xdr:nvSpPr>
      <xdr:spPr>
        <a:xfrm>
          <a:off x="1554079" y="414426"/>
          <a:ext cx="4512510" cy="58687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3600" b="0">
              <a:solidFill>
                <a:schemeClr val="tx1">
                  <a:lumMod val="75000"/>
                  <a:lumOff val="25000"/>
                </a:schemeClr>
              </a:solidFill>
              <a:latin typeface="Garamond"/>
              <a:cs typeface="Garamond"/>
            </a:rPr>
            <a:t>M</a:t>
          </a:r>
          <a:r>
            <a:rPr lang="en-US" sz="2800" b="0">
              <a:solidFill>
                <a:schemeClr val="tx1">
                  <a:lumMod val="75000"/>
                  <a:lumOff val="25000"/>
                </a:schemeClr>
              </a:solidFill>
              <a:latin typeface="Garamond"/>
              <a:cs typeface="Garamond"/>
            </a:rPr>
            <a:t>ERIDIAN</a:t>
          </a:r>
          <a:r>
            <a:rPr lang="en-US" sz="2400" b="0" baseline="0">
              <a:solidFill>
                <a:schemeClr val="tx1">
                  <a:lumMod val="75000"/>
                  <a:lumOff val="25000"/>
                </a:schemeClr>
              </a:solidFill>
              <a:latin typeface="Garamond"/>
              <a:cs typeface="Garamond"/>
            </a:rPr>
            <a:t> </a:t>
          </a:r>
          <a:r>
            <a:rPr lang="en-US" sz="3600" b="0">
              <a:solidFill>
                <a:schemeClr val="tx1">
                  <a:lumMod val="75000"/>
                  <a:lumOff val="25000"/>
                </a:schemeClr>
              </a:solidFill>
              <a:latin typeface="Garamond"/>
              <a:cs typeface="Garamond"/>
            </a:rPr>
            <a:t>E</a:t>
          </a:r>
          <a:r>
            <a:rPr lang="en-US" sz="2800" b="0">
              <a:solidFill>
                <a:schemeClr val="tx1">
                  <a:lumMod val="75000"/>
                  <a:lumOff val="25000"/>
                </a:schemeClr>
              </a:solidFill>
              <a:latin typeface="Garamond"/>
              <a:cs typeface="Garamond"/>
            </a:rPr>
            <a:t>CONOMICS</a:t>
          </a:r>
        </a:p>
      </xdr:txBody>
    </xdr:sp>
    <xdr:clientData/>
  </xdr:twoCellAnchor>
  <xdr:twoCellAnchor>
    <xdr:from>
      <xdr:col>3</xdr:col>
      <xdr:colOff>584200</xdr:colOff>
      <xdr:row>4</xdr:row>
      <xdr:rowOff>152405</xdr:rowOff>
    </xdr:from>
    <xdr:to>
      <xdr:col>8</xdr:col>
      <xdr:colOff>152400</xdr:colOff>
      <xdr:row>6</xdr:row>
      <xdr:rowOff>120318</xdr:rowOff>
    </xdr:to>
    <xdr:sp macro="" textlink="">
      <xdr:nvSpPr>
        <xdr:cNvPr id="9" name="TextBox 8"/>
        <xdr:cNvSpPr txBox="1"/>
      </xdr:nvSpPr>
      <xdr:spPr>
        <a:xfrm>
          <a:off x="2522621" y="901037"/>
          <a:ext cx="3712411" cy="3422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1800" b="1" baseline="0">
              <a:solidFill>
                <a:schemeClr val="bg2">
                  <a:lumMod val="75000"/>
                </a:schemeClr>
              </a:solidFill>
              <a:latin typeface="Arial Narrow"/>
              <a:cs typeface="Arial Narrow"/>
            </a:rPr>
            <a:t>Trusted Insight, Effective Solutions</a:t>
          </a:r>
        </a:p>
        <a:p>
          <a:pPr algn="l"/>
          <a:endParaRPr lang="en-US" sz="1800" b="0" baseline="0">
            <a:solidFill>
              <a:schemeClr val="tx1">
                <a:lumMod val="75000"/>
                <a:lumOff val="25000"/>
              </a:schemeClr>
            </a:solidFill>
            <a:latin typeface="Garamond"/>
            <a:cs typeface="Garamond"/>
          </a:endParaRPr>
        </a:p>
      </xdr:txBody>
    </xdr:sp>
    <xdr:clientData/>
  </xdr:twoCellAnchor>
  <xdr:twoCellAnchor>
    <xdr:from>
      <xdr:col>13</xdr:col>
      <xdr:colOff>660400</xdr:colOff>
      <xdr:row>2</xdr:row>
      <xdr:rowOff>40110</xdr:rowOff>
    </xdr:from>
    <xdr:to>
      <xdr:col>16</xdr:col>
      <xdr:colOff>628316</xdr:colOff>
      <xdr:row>6</xdr:row>
      <xdr:rowOff>90910</xdr:rowOff>
    </xdr:to>
    <xdr:sp macro="" textlink="">
      <xdr:nvSpPr>
        <xdr:cNvPr id="10" name="TextBox 9"/>
        <xdr:cNvSpPr txBox="1"/>
      </xdr:nvSpPr>
      <xdr:spPr>
        <a:xfrm>
          <a:off x="10887242" y="414426"/>
          <a:ext cx="2454442" cy="7994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5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I</a:t>
          </a:r>
          <a:r>
            <a:rPr lang="en-US" sz="4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N</a:t>
          </a:r>
          <a:r>
            <a:rPr lang="en-US" sz="5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SIGHT</a:t>
          </a:r>
        </a:p>
      </xdr:txBody>
    </xdr:sp>
    <xdr:clientData/>
  </xdr:twoCellAnchor>
  <xdr:twoCellAnchor>
    <xdr:from>
      <xdr:col>16</xdr:col>
      <xdr:colOff>467900</xdr:colOff>
      <xdr:row>2</xdr:row>
      <xdr:rowOff>133692</xdr:rowOff>
    </xdr:from>
    <xdr:to>
      <xdr:col>17</xdr:col>
      <xdr:colOff>128242</xdr:colOff>
      <xdr:row>4</xdr:row>
      <xdr:rowOff>163894</xdr:rowOff>
    </xdr:to>
    <xdr:sp macro="" textlink="">
      <xdr:nvSpPr>
        <xdr:cNvPr id="14" name="TextBox 13"/>
        <xdr:cNvSpPr txBox="1"/>
      </xdr:nvSpPr>
      <xdr:spPr>
        <a:xfrm>
          <a:off x="13181268" y="508008"/>
          <a:ext cx="489185" cy="404518"/>
        </a:xfrm>
        <a:prstGeom prst="rect">
          <a:avLst/>
        </a:prstGeom>
        <a:solidFill>
          <a:schemeClr val="lt1"/>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0">
              <a:solidFill>
                <a:schemeClr val="accent1"/>
              </a:solidFill>
            </a:rPr>
            <a:t>™</a:t>
          </a:r>
        </a:p>
      </xdr:txBody>
    </xdr:sp>
    <xdr:clientData/>
  </xdr:twoCellAnchor>
  <xdr:twoCellAnchor>
    <xdr:from>
      <xdr:col>2</xdr:col>
      <xdr:colOff>13370</xdr:colOff>
      <xdr:row>58</xdr:row>
      <xdr:rowOff>26737</xdr:rowOff>
    </xdr:from>
    <xdr:to>
      <xdr:col>2</xdr:col>
      <xdr:colOff>408480</xdr:colOff>
      <xdr:row>80</xdr:row>
      <xdr:rowOff>2</xdr:rowOff>
    </xdr:to>
    <xdr:sp macro="" textlink="">
      <xdr:nvSpPr>
        <xdr:cNvPr id="12" name="TextBox 11"/>
        <xdr:cNvSpPr txBox="1"/>
      </xdr:nvSpPr>
      <xdr:spPr>
        <a:xfrm rot="16200000">
          <a:off x="-731550" y="14875341"/>
          <a:ext cx="4104107" cy="395110"/>
        </a:xfrm>
        <a:prstGeom prst="rect">
          <a:avLst/>
        </a:prstGeom>
        <a:solidFill>
          <a:schemeClr val="tx2"/>
        </a:solidFill>
        <a:ln w="25400" cmpd="sng">
          <a:solidFill>
            <a:schemeClr val="tx1"/>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solidFill>
                <a:srgbClr val="EEE68B"/>
              </a:solidFill>
            </a:rPr>
            <a:t>INFLATION  REPORT  AND  CU STRATEGY</a:t>
          </a:r>
        </a:p>
      </xdr:txBody>
    </xdr:sp>
    <xdr:clientData/>
  </xdr:twoCellAnchor>
</xdr:wsDr>
</file>

<file path=xl/drawings/drawing52.xml><?xml version="1.0" encoding="utf-8"?>
<c:userShapes xmlns:c="http://schemas.openxmlformats.org/drawingml/2006/chart">
  <cdr:relSizeAnchor xmlns:cdr="http://schemas.openxmlformats.org/drawingml/2006/chartDrawing">
    <cdr:from>
      <cdr:x>0.00766</cdr:x>
      <cdr:y>0.0117</cdr:y>
    </cdr:from>
    <cdr:to>
      <cdr:x>0.27016</cdr:x>
      <cdr:y>0.10949</cdr:y>
    </cdr:to>
    <cdr:sp macro="" textlink="">
      <cdr:nvSpPr>
        <cdr:cNvPr id="2" name="TextBox 1"/>
        <cdr:cNvSpPr txBox="1"/>
      </cdr:nvSpPr>
      <cdr:spPr>
        <a:xfrm xmlns:a="http://schemas.openxmlformats.org/drawingml/2006/main">
          <a:off x="50800" y="50800"/>
          <a:ext cx="1740530" cy="42459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100" b="0">
              <a:solidFill>
                <a:schemeClr val="tx2"/>
              </a:solidFill>
              <a:latin typeface="Palatino"/>
              <a:cs typeface="Palatino"/>
            </a:rPr>
            <a:t>M</a:t>
          </a:r>
          <a:r>
            <a:rPr lang="en-US" sz="1000" b="0">
              <a:solidFill>
                <a:schemeClr val="tx2"/>
              </a:solidFill>
              <a:latin typeface="Palatino"/>
              <a:cs typeface="Palatino"/>
            </a:rPr>
            <a:t>ERIDIAN</a:t>
          </a:r>
          <a:r>
            <a:rPr lang="en-US" sz="1100" b="0">
              <a:solidFill>
                <a:schemeClr val="tx2"/>
              </a:solidFill>
              <a:latin typeface="Palatino"/>
              <a:cs typeface="Palatino"/>
            </a:rPr>
            <a:t> E</a:t>
          </a:r>
          <a:r>
            <a:rPr lang="en-US" sz="1000" b="0">
              <a:solidFill>
                <a:schemeClr val="tx2"/>
              </a:solidFill>
              <a:latin typeface="Palatino"/>
              <a:cs typeface="Palatino"/>
            </a:rPr>
            <a:t>CONOMICS</a:t>
          </a:r>
        </a:p>
        <a:p xmlns:a="http://schemas.openxmlformats.org/drawingml/2006/main">
          <a:pPr algn="l"/>
          <a:r>
            <a:rPr lang="en-US" sz="800" b="0">
              <a:solidFill>
                <a:schemeClr val="tx1"/>
              </a:solidFill>
              <a:latin typeface="Palatino"/>
              <a:cs typeface="Palatino"/>
            </a:rPr>
            <a:t>     </a:t>
          </a:r>
          <a:r>
            <a:rPr lang="en-US" sz="700" b="0">
              <a:solidFill>
                <a:schemeClr val="tx1"/>
              </a:solidFill>
              <a:latin typeface="Palatino"/>
              <a:cs typeface="Palatino"/>
            </a:rPr>
            <a:t>Trusted Insight,</a:t>
          </a:r>
          <a:r>
            <a:rPr lang="en-US" sz="700" b="0" baseline="0">
              <a:solidFill>
                <a:schemeClr val="tx1"/>
              </a:solidFill>
              <a:latin typeface="Palatino"/>
              <a:cs typeface="Palatino"/>
            </a:rPr>
            <a:t> Effective Solutions</a:t>
          </a:r>
          <a:endParaRPr lang="en-US" sz="700" b="0">
            <a:solidFill>
              <a:schemeClr val="tx1"/>
            </a:solidFill>
            <a:latin typeface="Palatino"/>
            <a:cs typeface="Palatino"/>
          </a:endParaRPr>
        </a:p>
      </cdr:txBody>
    </cdr:sp>
  </cdr:relSizeAnchor>
  <cdr:relSizeAnchor xmlns:cdr="http://schemas.openxmlformats.org/drawingml/2006/chartDrawing">
    <cdr:from>
      <cdr:x>0.35847</cdr:x>
      <cdr:y>0.114</cdr:y>
    </cdr:from>
    <cdr:to>
      <cdr:x>0.68508</cdr:x>
      <cdr:y>0.19883</cdr:y>
    </cdr:to>
    <cdr:sp macro="" textlink="">
      <cdr:nvSpPr>
        <cdr:cNvPr id="3" name="TextBox 2"/>
        <cdr:cNvSpPr txBox="1"/>
      </cdr:nvSpPr>
      <cdr:spPr>
        <a:xfrm xmlns:a="http://schemas.openxmlformats.org/drawingml/2006/main">
          <a:off x="2376906" y="476999"/>
          <a:ext cx="2165684" cy="354951"/>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800" b="0">
              <a:solidFill>
                <a:schemeClr val="tx1"/>
              </a:solidFill>
              <a:latin typeface="Garamond"/>
              <a:cs typeface="Garamond"/>
            </a:rPr>
            <a:t>I</a:t>
          </a:r>
          <a:r>
            <a:rPr lang="en-US" sz="1500" b="0">
              <a:solidFill>
                <a:schemeClr val="tx1"/>
              </a:solidFill>
              <a:latin typeface="Garamond"/>
              <a:cs typeface="Garamond"/>
            </a:rPr>
            <a:t>NFLATION </a:t>
          </a:r>
          <a:r>
            <a:rPr lang="en-US" sz="1800" b="0">
              <a:solidFill>
                <a:schemeClr val="tx1"/>
              </a:solidFill>
              <a:latin typeface="Garamond"/>
              <a:cs typeface="Garamond"/>
            </a:rPr>
            <a:t>P</a:t>
          </a:r>
          <a:r>
            <a:rPr lang="en-US" sz="1500" b="0">
              <a:solidFill>
                <a:schemeClr val="tx1"/>
              </a:solidFill>
              <a:latin typeface="Garamond"/>
              <a:cs typeface="Garamond"/>
            </a:rPr>
            <a:t>ROFILE</a:t>
          </a:r>
        </a:p>
      </cdr:txBody>
    </cdr:sp>
  </cdr:relSizeAnchor>
  <cdr:relSizeAnchor xmlns:cdr="http://schemas.openxmlformats.org/drawingml/2006/chartDrawing">
    <cdr:from>
      <cdr:x>0.2254</cdr:x>
      <cdr:y>0.19747</cdr:y>
    </cdr:from>
    <cdr:to>
      <cdr:x>0.84682</cdr:x>
      <cdr:y>0.26518</cdr:y>
    </cdr:to>
    <cdr:sp macro="" textlink="">
      <cdr:nvSpPr>
        <cdr:cNvPr id="4" name="TextBox 3"/>
        <cdr:cNvSpPr txBox="1"/>
      </cdr:nvSpPr>
      <cdr:spPr>
        <a:xfrm xmlns:a="http://schemas.openxmlformats.org/drawingml/2006/main">
          <a:off x="1494589" y="826289"/>
          <a:ext cx="4120444" cy="283290"/>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000" b="1">
              <a:solidFill>
                <a:srgbClr val="000000"/>
              </a:solidFill>
            </a:rPr>
            <a:t>WHOLESALE</a:t>
          </a:r>
          <a:r>
            <a:rPr lang="en-US" sz="1000" b="1" baseline="0">
              <a:solidFill>
                <a:srgbClr val="000000"/>
              </a:solidFill>
            </a:rPr>
            <a:t> versus CONSUMER INFLATION, Monthly Year-over-Year</a:t>
          </a:r>
          <a:endParaRPr lang="en-US" sz="1000" b="1">
            <a:solidFill>
              <a:srgbClr val="000000"/>
            </a:solidFill>
          </a:endParaRPr>
        </a:p>
      </cdr:txBody>
    </cdr:sp>
  </cdr:relSizeAnchor>
</c:userShapes>
</file>

<file path=xl/drawings/drawing53.xml><?xml version="1.0" encoding="utf-8"?>
<c:userShapes xmlns:c="http://schemas.openxmlformats.org/drawingml/2006/chart">
  <cdr:relSizeAnchor xmlns:cdr="http://schemas.openxmlformats.org/drawingml/2006/chartDrawing">
    <cdr:from>
      <cdr:x>0.0083</cdr:x>
      <cdr:y>0.01188</cdr:y>
    </cdr:from>
    <cdr:to>
      <cdr:x>0.29273</cdr:x>
      <cdr:y>0.10453</cdr:y>
    </cdr:to>
    <cdr:sp macro="" textlink="">
      <cdr:nvSpPr>
        <cdr:cNvPr id="2" name="TextBox 1"/>
        <cdr:cNvSpPr txBox="1"/>
      </cdr:nvSpPr>
      <cdr:spPr>
        <a:xfrm xmlns:a="http://schemas.openxmlformats.org/drawingml/2006/main">
          <a:off x="50800" y="50800"/>
          <a:ext cx="1740530" cy="39609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100" b="0">
              <a:solidFill>
                <a:schemeClr val="tx2"/>
              </a:solidFill>
              <a:latin typeface="Palatino"/>
              <a:cs typeface="Palatino"/>
            </a:rPr>
            <a:t>M</a:t>
          </a:r>
          <a:r>
            <a:rPr lang="en-US" sz="1000" b="0">
              <a:solidFill>
                <a:schemeClr val="tx2"/>
              </a:solidFill>
              <a:latin typeface="Palatino"/>
              <a:cs typeface="Palatino"/>
            </a:rPr>
            <a:t>ERIDIAN</a:t>
          </a:r>
          <a:r>
            <a:rPr lang="en-US" sz="1100" b="0">
              <a:solidFill>
                <a:schemeClr val="tx2"/>
              </a:solidFill>
              <a:latin typeface="Palatino"/>
              <a:cs typeface="Palatino"/>
            </a:rPr>
            <a:t> E</a:t>
          </a:r>
          <a:r>
            <a:rPr lang="en-US" sz="1000" b="0">
              <a:solidFill>
                <a:schemeClr val="tx2"/>
              </a:solidFill>
              <a:latin typeface="Palatino"/>
              <a:cs typeface="Palatino"/>
            </a:rPr>
            <a:t>CONOMICS</a:t>
          </a:r>
        </a:p>
        <a:p xmlns:a="http://schemas.openxmlformats.org/drawingml/2006/main">
          <a:pPr algn="l"/>
          <a:r>
            <a:rPr lang="en-US" sz="800" b="0">
              <a:solidFill>
                <a:schemeClr val="tx1"/>
              </a:solidFill>
              <a:latin typeface="Palatino"/>
              <a:cs typeface="Palatino"/>
            </a:rPr>
            <a:t>     </a:t>
          </a:r>
          <a:r>
            <a:rPr lang="en-US" sz="700" b="0">
              <a:solidFill>
                <a:schemeClr val="tx1"/>
              </a:solidFill>
              <a:latin typeface="Palatino"/>
              <a:cs typeface="Palatino"/>
            </a:rPr>
            <a:t>Trusted Insight,</a:t>
          </a:r>
          <a:r>
            <a:rPr lang="en-US" sz="700" b="0" baseline="0">
              <a:solidFill>
                <a:schemeClr val="tx1"/>
              </a:solidFill>
              <a:latin typeface="Palatino"/>
              <a:cs typeface="Palatino"/>
            </a:rPr>
            <a:t> Effective Solutions</a:t>
          </a:r>
          <a:endParaRPr lang="en-US" sz="700" b="0">
            <a:solidFill>
              <a:schemeClr val="tx1"/>
            </a:solidFill>
            <a:latin typeface="Palatino"/>
            <a:cs typeface="Palatino"/>
          </a:endParaRPr>
        </a:p>
      </cdr:txBody>
    </cdr:sp>
  </cdr:relSizeAnchor>
  <cdr:relSizeAnchor xmlns:cdr="http://schemas.openxmlformats.org/drawingml/2006/chartDrawing">
    <cdr:from>
      <cdr:x>0.27045</cdr:x>
      <cdr:y>0.10656</cdr:y>
    </cdr:from>
    <cdr:to>
      <cdr:x>0.77247</cdr:x>
      <cdr:y>0.19007</cdr:y>
    </cdr:to>
    <cdr:sp macro="" textlink="">
      <cdr:nvSpPr>
        <cdr:cNvPr id="3" name="TextBox 2"/>
        <cdr:cNvSpPr txBox="1"/>
      </cdr:nvSpPr>
      <cdr:spPr>
        <a:xfrm xmlns:a="http://schemas.openxmlformats.org/drawingml/2006/main">
          <a:off x="1655010" y="438485"/>
          <a:ext cx="3072064" cy="343611"/>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800" b="0">
              <a:solidFill>
                <a:schemeClr val="tx1"/>
              </a:solidFill>
              <a:latin typeface="Garamond"/>
              <a:cs typeface="Garamond"/>
            </a:rPr>
            <a:t>C</a:t>
          </a:r>
          <a:r>
            <a:rPr lang="en-US" sz="1500" b="0">
              <a:solidFill>
                <a:schemeClr val="tx1"/>
              </a:solidFill>
              <a:latin typeface="Garamond"/>
              <a:cs typeface="Garamond"/>
            </a:rPr>
            <a:t>ORE </a:t>
          </a:r>
          <a:r>
            <a:rPr lang="en-US" sz="1800" b="0">
              <a:solidFill>
                <a:schemeClr val="tx1"/>
              </a:solidFill>
              <a:latin typeface="Garamond"/>
              <a:cs typeface="Garamond"/>
            </a:rPr>
            <a:t>C</a:t>
          </a:r>
          <a:r>
            <a:rPr lang="en-US" sz="1500" b="0">
              <a:solidFill>
                <a:schemeClr val="tx1"/>
              </a:solidFill>
              <a:latin typeface="Garamond"/>
              <a:cs typeface="Garamond"/>
            </a:rPr>
            <a:t>ONSUMER </a:t>
          </a:r>
          <a:r>
            <a:rPr lang="en-US" sz="1800" b="0">
              <a:solidFill>
                <a:schemeClr val="tx1"/>
              </a:solidFill>
              <a:latin typeface="Garamond"/>
              <a:cs typeface="Garamond"/>
            </a:rPr>
            <a:t>I</a:t>
          </a:r>
          <a:r>
            <a:rPr lang="en-US" sz="1500" b="0">
              <a:solidFill>
                <a:schemeClr val="tx1"/>
              </a:solidFill>
              <a:latin typeface="Garamond"/>
              <a:cs typeface="Garamond"/>
            </a:rPr>
            <a:t>NFLATION</a:t>
          </a:r>
        </a:p>
      </cdr:txBody>
    </cdr:sp>
  </cdr:relSizeAnchor>
  <cdr:relSizeAnchor xmlns:cdr="http://schemas.openxmlformats.org/drawingml/2006/chartDrawing">
    <cdr:from>
      <cdr:x>0.21147</cdr:x>
      <cdr:y>0.18778</cdr:y>
    </cdr:from>
    <cdr:to>
      <cdr:x>0.88481</cdr:x>
      <cdr:y>0.23385</cdr:y>
    </cdr:to>
    <cdr:sp macro="" textlink="">
      <cdr:nvSpPr>
        <cdr:cNvPr id="4" name="TextBox 3"/>
        <cdr:cNvSpPr txBox="1"/>
      </cdr:nvSpPr>
      <cdr:spPr>
        <a:xfrm xmlns:a="http://schemas.openxmlformats.org/drawingml/2006/main">
          <a:off x="1294064" y="772694"/>
          <a:ext cx="4120444" cy="189561"/>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000" b="1">
              <a:solidFill>
                <a:srgbClr val="000000"/>
              </a:solidFill>
            </a:rPr>
            <a:t>CORE INFLATION</a:t>
          </a:r>
          <a:r>
            <a:rPr lang="en-US" sz="1000" b="1" baseline="0">
              <a:solidFill>
                <a:srgbClr val="000000"/>
              </a:solidFill>
            </a:rPr>
            <a:t> versus FOMC TARGET, Monthly Year-over-Year</a:t>
          </a:r>
          <a:endParaRPr lang="en-US" sz="1000" b="1">
            <a:solidFill>
              <a:srgbClr val="000000"/>
            </a:solidFill>
          </a:endParaRPr>
        </a:p>
      </cdr:txBody>
    </cdr:sp>
  </cdr:relSizeAnchor>
</c:userShapes>
</file>

<file path=xl/drawings/drawing54.xml><?xml version="1.0" encoding="utf-8"?>
<xdr:wsDr xmlns:xdr="http://schemas.openxmlformats.org/drawingml/2006/spreadsheetDrawing" xmlns:a="http://schemas.openxmlformats.org/drawingml/2006/main">
  <xdr:twoCellAnchor>
    <xdr:from>
      <xdr:col>2</xdr:col>
      <xdr:colOff>9877</xdr:colOff>
      <xdr:row>12</xdr:row>
      <xdr:rowOff>169334</xdr:rowOff>
    </xdr:from>
    <xdr:to>
      <xdr:col>9</xdr:col>
      <xdr:colOff>739422</xdr:colOff>
      <xdr:row>32</xdr:row>
      <xdr:rowOff>197555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165099</xdr:colOff>
      <xdr:row>13</xdr:row>
      <xdr:rowOff>42334</xdr:rowOff>
    </xdr:from>
    <xdr:to>
      <xdr:col>18</xdr:col>
      <xdr:colOff>63499</xdr:colOff>
      <xdr:row>33</xdr:row>
      <xdr:rowOff>141112</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516465</xdr:colOff>
      <xdr:row>52</xdr:row>
      <xdr:rowOff>148164</xdr:rowOff>
    </xdr:from>
    <xdr:to>
      <xdr:col>11</xdr:col>
      <xdr:colOff>84666</xdr:colOff>
      <xdr:row>74</xdr:row>
      <xdr:rowOff>423334</xdr:rowOff>
    </xdr:to>
    <xdr:sp macro="" textlink="">
      <xdr:nvSpPr>
        <xdr:cNvPr id="11" name="TextBox 10"/>
        <xdr:cNvSpPr txBox="1"/>
      </xdr:nvSpPr>
      <xdr:spPr>
        <a:xfrm>
          <a:off x="1250243" y="12876386"/>
          <a:ext cx="7061201" cy="48753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latin typeface="Helvetica"/>
              <a:cs typeface="Helvetica"/>
            </a:rPr>
            <a:t>(April</a:t>
          </a:r>
          <a:r>
            <a:rPr lang="en-US" sz="1600" b="1" baseline="0">
              <a:latin typeface="Helvetica"/>
              <a:cs typeface="Helvetica"/>
            </a:rPr>
            <a:t> 2019</a:t>
          </a:r>
          <a:r>
            <a:rPr lang="en-US" sz="1600" b="1">
              <a:latin typeface="Helvetica"/>
              <a:cs typeface="Helvetica"/>
            </a:rPr>
            <a:t>)</a:t>
          </a:r>
          <a:r>
            <a:rPr lang="en-US" sz="1600">
              <a:latin typeface="Helvetica"/>
              <a:cs typeface="Helvetica"/>
            </a:rPr>
            <a:t>......S&amp;P</a:t>
          </a:r>
          <a:r>
            <a:rPr lang="en-US" sz="1600" baseline="0">
              <a:latin typeface="Helvetica"/>
              <a:cs typeface="Helvetica"/>
            </a:rPr>
            <a:t> Dow Jones Indices reported their S&amp;P CoreLogic Case-Shiller Home Price Index, a leading measure of U.S. home prices, indicates home prices continued their rise across the country as its 20-city composite index, rose 3.0 percent over a 12 month period </a:t>
          </a:r>
          <a:r>
            <a:rPr lang="en-US" sz="1600" u="sng" baseline="0">
              <a:latin typeface="Helvetica"/>
              <a:cs typeface="Helvetica"/>
            </a:rPr>
            <a:t>ended February, 2019</a:t>
          </a:r>
          <a:r>
            <a:rPr lang="en-US" sz="1600" baseline="0">
              <a:latin typeface="Helvetica"/>
              <a:cs typeface="Helvetica"/>
            </a:rPr>
            <a:t>. Las Vegas, Phoenix and Tampa reported the highest year-over-year gains among those surveyed. Overall, only 1 city reported greater price increases. San Diego, San Francisco and Los Angeles reported the least amount of price increase.</a:t>
          </a:r>
        </a:p>
        <a:p>
          <a:endParaRPr lang="en-US" sz="1600" baseline="0">
            <a:latin typeface="Helvetica"/>
            <a:cs typeface="Helvetica"/>
          </a:endParaRPr>
        </a:p>
        <a:p>
          <a:r>
            <a:rPr lang="en-US" sz="1600" baseline="0">
              <a:latin typeface="Helvetica"/>
              <a:cs typeface="Helvetica"/>
            </a:rPr>
            <a:t>As of </a:t>
          </a:r>
          <a:r>
            <a:rPr lang="en-US" sz="1600" u="sng" baseline="0">
              <a:latin typeface="Helvetica"/>
              <a:cs typeface="Helvetica"/>
            </a:rPr>
            <a:t>February 2019</a:t>
          </a:r>
          <a:r>
            <a:rPr lang="en-US" sz="1600" baseline="0">
              <a:latin typeface="Helvetica"/>
              <a:cs typeface="Helvetica"/>
            </a:rPr>
            <a:t>, average national home prices have recovered 53.0 percent since their 2012 low and are currently 11.1 percent above their previous 2006 peak - this after having declined 27.4 percent between 2006 and 2012.</a:t>
          </a:r>
        </a:p>
        <a:p>
          <a:endParaRPr lang="en-US" sz="1600" baseline="0">
            <a:latin typeface="Helvetica"/>
            <a:cs typeface="Helvetica"/>
          </a:endParaRPr>
        </a:p>
        <a:p>
          <a:r>
            <a:rPr lang="en-US" sz="1600" b="1" baseline="0">
              <a:solidFill>
                <a:schemeClr val="accent2"/>
              </a:solidFill>
              <a:latin typeface="Helvetica"/>
              <a:cs typeface="Helvetica"/>
            </a:rPr>
            <a:t>Strategically... </a:t>
          </a:r>
          <a:r>
            <a:rPr lang="en-US" sz="1600" baseline="0">
              <a:latin typeface="Helvetica"/>
              <a:cs typeface="Helvetica"/>
            </a:rPr>
            <a:t>The nation's strong economic expansion continues to serve the housing sector quite well. Single-family homes continue to be the largest investment for most members' and the rebound in the housing sector boosts household wealth. It also increases the collateral value of credit union assets and enhance loans-to-value metrics.</a:t>
          </a:r>
        </a:p>
      </xdr:txBody>
    </xdr:sp>
    <xdr:clientData/>
  </xdr:twoCellAnchor>
  <xdr:twoCellAnchor>
    <xdr:from>
      <xdr:col>2</xdr:col>
      <xdr:colOff>7764</xdr:colOff>
      <xdr:row>52</xdr:row>
      <xdr:rowOff>0</xdr:rowOff>
    </xdr:from>
    <xdr:to>
      <xdr:col>2</xdr:col>
      <xdr:colOff>402874</xdr:colOff>
      <xdr:row>75</xdr:row>
      <xdr:rowOff>2</xdr:rowOff>
    </xdr:to>
    <xdr:sp macro="" textlink="">
      <xdr:nvSpPr>
        <xdr:cNvPr id="10" name="TextBox 9"/>
        <xdr:cNvSpPr txBox="1"/>
      </xdr:nvSpPr>
      <xdr:spPr>
        <a:xfrm rot="16200000">
          <a:off x="-1332793" y="15014224"/>
          <a:ext cx="4543780" cy="395110"/>
        </a:xfrm>
        <a:prstGeom prst="rect">
          <a:avLst/>
        </a:prstGeom>
        <a:solidFill>
          <a:schemeClr val="tx2"/>
        </a:solidFill>
        <a:ln w="25400" cmpd="sng">
          <a:solidFill>
            <a:schemeClr val="tx1"/>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solidFill>
                <a:srgbClr val="EEE68B"/>
              </a:solidFill>
            </a:rPr>
            <a:t>HOME</a:t>
          </a:r>
          <a:r>
            <a:rPr lang="en-US" sz="1600" b="1" baseline="0">
              <a:solidFill>
                <a:srgbClr val="EEE68B"/>
              </a:solidFill>
            </a:rPr>
            <a:t> PRICES </a:t>
          </a:r>
          <a:r>
            <a:rPr lang="en-US" sz="1600" b="1">
              <a:solidFill>
                <a:srgbClr val="EEE68B"/>
              </a:solidFill>
            </a:rPr>
            <a:t> REPORT  AND  CU STRATEGY</a:t>
          </a:r>
        </a:p>
      </xdr:txBody>
    </xdr:sp>
    <xdr:clientData/>
  </xdr:twoCellAnchor>
  <xdr:twoCellAnchor>
    <xdr:from>
      <xdr:col>11</xdr:col>
      <xdr:colOff>296335</xdr:colOff>
      <xdr:row>52</xdr:row>
      <xdr:rowOff>70556</xdr:rowOff>
    </xdr:from>
    <xdr:to>
      <xdr:col>18</xdr:col>
      <xdr:colOff>98777</xdr:colOff>
      <xdr:row>74</xdr:row>
      <xdr:rowOff>423334</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15516</xdr:colOff>
      <xdr:row>1</xdr:row>
      <xdr:rowOff>159452</xdr:rowOff>
    </xdr:from>
    <xdr:to>
      <xdr:col>17</xdr:col>
      <xdr:colOff>114294</xdr:colOff>
      <xdr:row>6</xdr:row>
      <xdr:rowOff>42333</xdr:rowOff>
    </xdr:to>
    <xdr:sp macro="" textlink="">
      <xdr:nvSpPr>
        <xdr:cNvPr id="15" name="TextBox 14"/>
        <xdr:cNvSpPr txBox="1"/>
      </xdr:nvSpPr>
      <xdr:spPr>
        <a:xfrm>
          <a:off x="10739960" y="357008"/>
          <a:ext cx="2596445" cy="10117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5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I</a:t>
          </a:r>
          <a:r>
            <a:rPr lang="en-US" sz="4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N</a:t>
          </a:r>
          <a:r>
            <a:rPr lang="en-US" sz="5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SIGHT</a:t>
          </a:r>
        </a:p>
      </xdr:txBody>
    </xdr:sp>
    <xdr:clientData/>
  </xdr:twoCellAnchor>
  <xdr:twoCellAnchor>
    <xdr:from>
      <xdr:col>2</xdr:col>
      <xdr:colOff>753533</xdr:colOff>
      <xdr:row>1</xdr:row>
      <xdr:rowOff>158042</xdr:rowOff>
    </xdr:from>
    <xdr:to>
      <xdr:col>8</xdr:col>
      <xdr:colOff>347133</xdr:colOff>
      <xdr:row>4</xdr:row>
      <xdr:rowOff>197553</xdr:rowOff>
    </xdr:to>
    <xdr:sp macro="" textlink="">
      <xdr:nvSpPr>
        <xdr:cNvPr id="17" name="TextBox 16"/>
        <xdr:cNvSpPr txBox="1"/>
      </xdr:nvSpPr>
      <xdr:spPr>
        <a:xfrm>
          <a:off x="1845733" y="386642"/>
          <a:ext cx="4927600" cy="7253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3600" b="0">
              <a:solidFill>
                <a:schemeClr val="tx1">
                  <a:lumMod val="75000"/>
                  <a:lumOff val="25000"/>
                </a:schemeClr>
              </a:solidFill>
              <a:latin typeface="Garamond"/>
              <a:cs typeface="Garamond"/>
            </a:rPr>
            <a:t>M</a:t>
          </a:r>
          <a:r>
            <a:rPr lang="en-US" sz="2800" b="0">
              <a:solidFill>
                <a:schemeClr val="tx1">
                  <a:lumMod val="75000"/>
                  <a:lumOff val="25000"/>
                </a:schemeClr>
              </a:solidFill>
              <a:latin typeface="Garamond"/>
              <a:cs typeface="Garamond"/>
            </a:rPr>
            <a:t>ERIDIAN</a:t>
          </a:r>
          <a:r>
            <a:rPr lang="en-US" sz="2400" b="0" baseline="0">
              <a:solidFill>
                <a:schemeClr val="tx1">
                  <a:lumMod val="75000"/>
                  <a:lumOff val="25000"/>
                </a:schemeClr>
              </a:solidFill>
              <a:latin typeface="Garamond"/>
              <a:cs typeface="Garamond"/>
            </a:rPr>
            <a:t> </a:t>
          </a:r>
          <a:r>
            <a:rPr lang="en-US" sz="3600" b="0">
              <a:solidFill>
                <a:schemeClr val="tx1">
                  <a:lumMod val="75000"/>
                  <a:lumOff val="25000"/>
                </a:schemeClr>
              </a:solidFill>
              <a:latin typeface="Garamond"/>
              <a:cs typeface="Garamond"/>
            </a:rPr>
            <a:t>E</a:t>
          </a:r>
          <a:r>
            <a:rPr lang="en-US" sz="2800" b="0">
              <a:solidFill>
                <a:schemeClr val="tx1">
                  <a:lumMod val="75000"/>
                  <a:lumOff val="25000"/>
                </a:schemeClr>
              </a:solidFill>
              <a:latin typeface="Garamond"/>
              <a:cs typeface="Garamond"/>
            </a:rPr>
            <a:t>CONOMICS</a:t>
          </a:r>
        </a:p>
      </xdr:txBody>
    </xdr:sp>
    <xdr:clientData/>
  </xdr:twoCellAnchor>
  <xdr:twoCellAnchor>
    <xdr:from>
      <xdr:col>4</xdr:col>
      <xdr:colOff>139700</xdr:colOff>
      <xdr:row>3</xdr:row>
      <xdr:rowOff>200375</xdr:rowOff>
    </xdr:from>
    <xdr:to>
      <xdr:col>8</xdr:col>
      <xdr:colOff>330200</xdr:colOff>
      <xdr:row>5</xdr:row>
      <xdr:rowOff>172435</xdr:rowOff>
    </xdr:to>
    <xdr:sp macro="" textlink="">
      <xdr:nvSpPr>
        <xdr:cNvPr id="18" name="TextBox 17"/>
        <xdr:cNvSpPr txBox="1"/>
      </xdr:nvSpPr>
      <xdr:spPr>
        <a:xfrm>
          <a:off x="2806700" y="886175"/>
          <a:ext cx="3949700" cy="429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1800" b="1" baseline="0">
              <a:solidFill>
                <a:schemeClr val="bg2">
                  <a:lumMod val="75000"/>
                </a:schemeClr>
              </a:solidFill>
              <a:latin typeface="Arial Narrow"/>
              <a:cs typeface="Arial Narrow"/>
            </a:rPr>
            <a:t>Trusted Insight, Effective Solutions</a:t>
          </a:r>
        </a:p>
        <a:p>
          <a:pPr algn="l"/>
          <a:endParaRPr lang="en-US" sz="1800" b="0" baseline="0">
            <a:solidFill>
              <a:schemeClr val="tx1">
                <a:lumMod val="75000"/>
                <a:lumOff val="25000"/>
              </a:schemeClr>
            </a:solidFill>
            <a:latin typeface="Garamond"/>
            <a:cs typeface="Garamond"/>
          </a:endParaRPr>
        </a:p>
      </xdr:txBody>
    </xdr:sp>
    <xdr:clientData/>
  </xdr:twoCellAnchor>
  <xdr:twoCellAnchor>
    <xdr:from>
      <xdr:col>16</xdr:col>
      <xdr:colOff>601133</xdr:colOff>
      <xdr:row>1</xdr:row>
      <xdr:rowOff>224366</xdr:rowOff>
    </xdr:from>
    <xdr:to>
      <xdr:col>17</xdr:col>
      <xdr:colOff>257762</xdr:colOff>
      <xdr:row>3</xdr:row>
      <xdr:rowOff>177329</xdr:rowOff>
    </xdr:to>
    <xdr:sp macro="" textlink="">
      <xdr:nvSpPr>
        <xdr:cNvPr id="21" name="TextBox 20"/>
        <xdr:cNvSpPr txBox="1"/>
      </xdr:nvSpPr>
      <xdr:spPr>
        <a:xfrm>
          <a:off x="12158133" y="421922"/>
          <a:ext cx="489185" cy="404518"/>
        </a:xfrm>
        <a:prstGeom prst="rect">
          <a:avLst/>
        </a:prstGeom>
        <a:solidFill>
          <a:schemeClr val="lt1"/>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0">
              <a:solidFill>
                <a:schemeClr val="accent1"/>
              </a:solidFill>
            </a:rPr>
            <a:t>™</a:t>
          </a:r>
        </a:p>
      </xdr:txBody>
    </xdr:sp>
    <xdr:clientData/>
  </xdr:twoCellAnchor>
</xdr:wsDr>
</file>

<file path=xl/drawings/drawing55.xml><?xml version="1.0" encoding="utf-8"?>
<c:userShapes xmlns:c="http://schemas.openxmlformats.org/drawingml/2006/chart">
  <cdr:relSizeAnchor xmlns:cdr="http://schemas.openxmlformats.org/drawingml/2006/chartDrawing">
    <cdr:from>
      <cdr:x>0.00775</cdr:x>
      <cdr:y>0.00961</cdr:y>
    </cdr:from>
    <cdr:to>
      <cdr:x>0.27318</cdr:x>
      <cdr:y>0.08699</cdr:y>
    </cdr:to>
    <cdr:sp macro="" textlink="">
      <cdr:nvSpPr>
        <cdr:cNvPr id="2" name="TextBox 1"/>
        <cdr:cNvSpPr txBox="1"/>
      </cdr:nvSpPr>
      <cdr:spPr>
        <a:xfrm xmlns:a="http://schemas.openxmlformats.org/drawingml/2006/main">
          <a:off x="50800" y="50800"/>
          <a:ext cx="1740530" cy="40917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100" b="0">
              <a:solidFill>
                <a:schemeClr val="tx2"/>
              </a:solidFill>
              <a:latin typeface="Palatino"/>
              <a:cs typeface="Palatino"/>
            </a:rPr>
            <a:t>M</a:t>
          </a:r>
          <a:r>
            <a:rPr lang="en-US" sz="1000" b="0">
              <a:solidFill>
                <a:schemeClr val="tx2"/>
              </a:solidFill>
              <a:latin typeface="Palatino"/>
              <a:cs typeface="Palatino"/>
            </a:rPr>
            <a:t>ERIDIAN</a:t>
          </a:r>
          <a:r>
            <a:rPr lang="en-US" sz="1100" b="0">
              <a:solidFill>
                <a:schemeClr val="tx2"/>
              </a:solidFill>
              <a:latin typeface="Palatino"/>
              <a:cs typeface="Palatino"/>
            </a:rPr>
            <a:t> E</a:t>
          </a:r>
          <a:r>
            <a:rPr lang="en-US" sz="1000" b="0">
              <a:solidFill>
                <a:schemeClr val="tx2"/>
              </a:solidFill>
              <a:latin typeface="Palatino"/>
              <a:cs typeface="Palatino"/>
            </a:rPr>
            <a:t>CONOMICS</a:t>
          </a:r>
        </a:p>
        <a:p xmlns:a="http://schemas.openxmlformats.org/drawingml/2006/main">
          <a:pPr algn="l"/>
          <a:r>
            <a:rPr lang="en-US" sz="800" b="0">
              <a:solidFill>
                <a:schemeClr val="tx1"/>
              </a:solidFill>
              <a:latin typeface="Palatino"/>
              <a:cs typeface="Palatino"/>
            </a:rPr>
            <a:t>     </a:t>
          </a:r>
          <a:r>
            <a:rPr lang="en-US" sz="700" b="0">
              <a:solidFill>
                <a:schemeClr val="tx1"/>
              </a:solidFill>
              <a:latin typeface="Palatino"/>
              <a:cs typeface="Palatino"/>
            </a:rPr>
            <a:t>Trusted Insight,</a:t>
          </a:r>
          <a:r>
            <a:rPr lang="en-US" sz="700" b="0" baseline="0">
              <a:solidFill>
                <a:schemeClr val="tx1"/>
              </a:solidFill>
              <a:latin typeface="Palatino"/>
              <a:cs typeface="Palatino"/>
            </a:rPr>
            <a:t> Effective Solutions</a:t>
          </a:r>
          <a:endParaRPr lang="en-US" sz="700" b="0">
            <a:solidFill>
              <a:schemeClr val="tx1"/>
            </a:solidFill>
            <a:latin typeface="Palatino"/>
            <a:cs typeface="Palatino"/>
          </a:endParaRPr>
        </a:p>
      </cdr:txBody>
    </cdr:sp>
  </cdr:relSizeAnchor>
  <cdr:relSizeAnchor xmlns:cdr="http://schemas.openxmlformats.org/drawingml/2006/chartDrawing">
    <cdr:from>
      <cdr:x>0.10394</cdr:x>
      <cdr:y>0.11211</cdr:y>
    </cdr:from>
    <cdr:to>
      <cdr:x>0.90661</cdr:x>
      <cdr:y>0.17924</cdr:y>
    </cdr:to>
    <cdr:sp macro="" textlink="">
      <cdr:nvSpPr>
        <cdr:cNvPr id="3" name="TextBox 2"/>
        <cdr:cNvSpPr txBox="1"/>
      </cdr:nvSpPr>
      <cdr:spPr>
        <a:xfrm xmlns:a="http://schemas.openxmlformats.org/drawingml/2006/main">
          <a:off x="681580" y="471579"/>
          <a:ext cx="5263455" cy="282384"/>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800" b="0">
              <a:solidFill>
                <a:schemeClr val="tx1"/>
              </a:solidFill>
              <a:latin typeface="Garamond"/>
              <a:cs typeface="Garamond"/>
            </a:rPr>
            <a:t>S&amp;P C</a:t>
          </a:r>
          <a:r>
            <a:rPr lang="en-US" sz="1500" b="0">
              <a:solidFill>
                <a:schemeClr val="tx1"/>
              </a:solidFill>
              <a:latin typeface="Garamond"/>
              <a:cs typeface="Garamond"/>
            </a:rPr>
            <a:t>ORE</a:t>
          </a:r>
          <a:r>
            <a:rPr lang="en-US" sz="1800" b="0">
              <a:solidFill>
                <a:schemeClr val="tx1"/>
              </a:solidFill>
              <a:latin typeface="Garamond"/>
              <a:cs typeface="Garamond"/>
            </a:rPr>
            <a:t>L</a:t>
          </a:r>
          <a:r>
            <a:rPr lang="en-US" sz="1500" b="0">
              <a:solidFill>
                <a:schemeClr val="tx1"/>
              </a:solidFill>
              <a:latin typeface="Garamond"/>
              <a:cs typeface="Garamond"/>
            </a:rPr>
            <a:t>OGIC</a:t>
          </a:r>
          <a:r>
            <a:rPr lang="en-US" sz="1800" b="0" baseline="0">
              <a:solidFill>
                <a:schemeClr val="tx1"/>
              </a:solidFill>
              <a:latin typeface="Garamond"/>
              <a:cs typeface="Garamond"/>
            </a:rPr>
            <a:t> C</a:t>
          </a:r>
          <a:r>
            <a:rPr lang="en-US" sz="1500" b="0" baseline="0">
              <a:solidFill>
                <a:schemeClr val="tx1"/>
              </a:solidFill>
              <a:latin typeface="Garamond"/>
              <a:cs typeface="Garamond"/>
            </a:rPr>
            <a:t>ASE</a:t>
          </a:r>
          <a:r>
            <a:rPr lang="en-US" sz="1800" b="0" baseline="0">
              <a:solidFill>
                <a:schemeClr val="tx1"/>
              </a:solidFill>
              <a:latin typeface="Garamond"/>
              <a:cs typeface="Garamond"/>
            </a:rPr>
            <a:t>-S</a:t>
          </a:r>
          <a:r>
            <a:rPr lang="en-US" sz="1500" b="0" baseline="0">
              <a:solidFill>
                <a:schemeClr val="tx1"/>
              </a:solidFill>
              <a:latin typeface="Garamond"/>
              <a:cs typeface="Garamond"/>
            </a:rPr>
            <a:t>HILLER</a:t>
          </a:r>
          <a:r>
            <a:rPr lang="en-US" sz="1800" b="0" baseline="0">
              <a:solidFill>
                <a:schemeClr val="tx1"/>
              </a:solidFill>
              <a:latin typeface="Garamond"/>
              <a:cs typeface="Garamond"/>
            </a:rPr>
            <a:t> H</a:t>
          </a:r>
          <a:r>
            <a:rPr lang="en-US" sz="1500" b="0" baseline="0">
              <a:solidFill>
                <a:schemeClr val="tx1"/>
              </a:solidFill>
              <a:latin typeface="Garamond"/>
              <a:cs typeface="Garamond"/>
            </a:rPr>
            <a:t>OME</a:t>
          </a:r>
          <a:r>
            <a:rPr lang="en-US" sz="1800" b="0" baseline="0">
              <a:solidFill>
                <a:schemeClr val="tx1"/>
              </a:solidFill>
              <a:latin typeface="Garamond"/>
              <a:cs typeface="Garamond"/>
            </a:rPr>
            <a:t> P</a:t>
          </a:r>
          <a:r>
            <a:rPr lang="en-US" sz="1500" b="0" baseline="0">
              <a:solidFill>
                <a:schemeClr val="tx1"/>
              </a:solidFill>
              <a:latin typeface="Garamond"/>
              <a:cs typeface="Garamond"/>
            </a:rPr>
            <a:t>RICE</a:t>
          </a:r>
          <a:r>
            <a:rPr lang="en-US" sz="1800" b="0" baseline="0">
              <a:solidFill>
                <a:schemeClr val="tx1"/>
              </a:solidFill>
              <a:latin typeface="Garamond"/>
              <a:cs typeface="Garamond"/>
            </a:rPr>
            <a:t> I</a:t>
          </a:r>
          <a:r>
            <a:rPr lang="en-US" sz="1500" b="0" baseline="0">
              <a:solidFill>
                <a:schemeClr val="tx1"/>
              </a:solidFill>
              <a:latin typeface="Garamond"/>
              <a:cs typeface="Garamond"/>
            </a:rPr>
            <a:t>NDEX</a:t>
          </a:r>
          <a:endParaRPr lang="en-US" sz="1500" b="0">
            <a:solidFill>
              <a:schemeClr val="tx1"/>
            </a:solidFill>
            <a:latin typeface="Garamond"/>
            <a:cs typeface="Garamond"/>
          </a:endParaRPr>
        </a:p>
      </cdr:txBody>
    </cdr:sp>
  </cdr:relSizeAnchor>
  <cdr:relSizeAnchor xmlns:cdr="http://schemas.openxmlformats.org/drawingml/2006/chartDrawing">
    <cdr:from>
      <cdr:x>0.24231</cdr:x>
      <cdr:y>0.1834</cdr:y>
    </cdr:from>
    <cdr:to>
      <cdr:x>0.73015</cdr:x>
      <cdr:y>0.23518</cdr:y>
    </cdr:to>
    <cdr:sp macro="" textlink="">
      <cdr:nvSpPr>
        <cdr:cNvPr id="4" name="TextBox 3"/>
        <cdr:cNvSpPr txBox="1"/>
      </cdr:nvSpPr>
      <cdr:spPr>
        <a:xfrm xmlns:a="http://schemas.openxmlformats.org/drawingml/2006/main">
          <a:off x="1588932" y="771496"/>
          <a:ext cx="3198978" cy="217814"/>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000" b="1">
              <a:solidFill>
                <a:srgbClr val="000000"/>
              </a:solidFill>
            </a:rPr>
            <a:t>20-CITY METROPOLITAN SURVEY</a:t>
          </a:r>
          <a:r>
            <a:rPr lang="en-US" sz="1000" b="1" baseline="0">
              <a:solidFill>
                <a:srgbClr val="000000"/>
              </a:solidFill>
            </a:rPr>
            <a:t> AREAS, Year-over-Year </a:t>
          </a:r>
          <a:endParaRPr lang="en-US" sz="1000" b="1">
            <a:solidFill>
              <a:srgbClr val="000000"/>
            </a:solidFill>
          </a:endParaRPr>
        </a:p>
      </cdr:txBody>
    </cdr:sp>
  </cdr:relSizeAnchor>
</c:userShapes>
</file>

<file path=xl/drawings/drawing56.xml><?xml version="1.0" encoding="utf-8"?>
<c:userShapes xmlns:c="http://schemas.openxmlformats.org/drawingml/2006/chart">
  <cdr:relSizeAnchor xmlns:cdr="http://schemas.openxmlformats.org/drawingml/2006/chartDrawing">
    <cdr:from>
      <cdr:x>0.00775</cdr:x>
      <cdr:y>0.00922</cdr:y>
    </cdr:from>
    <cdr:to>
      <cdr:x>0.27312</cdr:x>
      <cdr:y>0.08906</cdr:y>
    </cdr:to>
    <cdr:sp macro="" textlink="">
      <cdr:nvSpPr>
        <cdr:cNvPr id="2" name="TextBox 1"/>
        <cdr:cNvSpPr txBox="1"/>
      </cdr:nvSpPr>
      <cdr:spPr>
        <a:xfrm xmlns:a="http://schemas.openxmlformats.org/drawingml/2006/main">
          <a:off x="50800" y="50800"/>
          <a:ext cx="1740530" cy="4400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100" b="0">
              <a:solidFill>
                <a:schemeClr val="tx2"/>
              </a:solidFill>
              <a:latin typeface="Palatino"/>
              <a:cs typeface="Palatino"/>
            </a:rPr>
            <a:t>M</a:t>
          </a:r>
          <a:r>
            <a:rPr lang="en-US" sz="1000" b="0">
              <a:solidFill>
                <a:schemeClr val="tx2"/>
              </a:solidFill>
              <a:latin typeface="Palatino"/>
              <a:cs typeface="Palatino"/>
            </a:rPr>
            <a:t>ERIDIAN</a:t>
          </a:r>
          <a:r>
            <a:rPr lang="en-US" sz="1100" b="0">
              <a:solidFill>
                <a:schemeClr val="tx2"/>
              </a:solidFill>
              <a:latin typeface="Palatino"/>
              <a:cs typeface="Palatino"/>
            </a:rPr>
            <a:t> E</a:t>
          </a:r>
          <a:r>
            <a:rPr lang="en-US" sz="1000" b="0">
              <a:solidFill>
                <a:schemeClr val="tx2"/>
              </a:solidFill>
              <a:latin typeface="Palatino"/>
              <a:cs typeface="Palatino"/>
            </a:rPr>
            <a:t>CONOMICS</a:t>
          </a:r>
        </a:p>
        <a:p xmlns:a="http://schemas.openxmlformats.org/drawingml/2006/main">
          <a:pPr algn="l"/>
          <a:r>
            <a:rPr lang="en-US" sz="800" b="0">
              <a:solidFill>
                <a:schemeClr val="tx1"/>
              </a:solidFill>
              <a:latin typeface="Palatino"/>
              <a:cs typeface="Palatino"/>
            </a:rPr>
            <a:t>     </a:t>
          </a:r>
          <a:r>
            <a:rPr lang="en-US" sz="700" b="0">
              <a:solidFill>
                <a:schemeClr val="tx1"/>
              </a:solidFill>
              <a:latin typeface="Palatino"/>
              <a:cs typeface="Palatino"/>
            </a:rPr>
            <a:t>Trusted Insight,</a:t>
          </a:r>
          <a:r>
            <a:rPr lang="en-US" sz="700" b="0" baseline="0">
              <a:solidFill>
                <a:schemeClr val="tx1"/>
              </a:solidFill>
              <a:latin typeface="Palatino"/>
              <a:cs typeface="Palatino"/>
            </a:rPr>
            <a:t> Effective Solutions</a:t>
          </a:r>
          <a:endParaRPr lang="en-US" sz="700" b="0">
            <a:solidFill>
              <a:schemeClr val="tx1"/>
            </a:solidFill>
            <a:latin typeface="Palatino"/>
            <a:cs typeface="Palatino"/>
          </a:endParaRPr>
        </a:p>
      </cdr:txBody>
    </cdr:sp>
  </cdr:relSizeAnchor>
  <cdr:relSizeAnchor xmlns:cdr="http://schemas.openxmlformats.org/drawingml/2006/chartDrawing">
    <cdr:from>
      <cdr:x>0.13683</cdr:x>
      <cdr:y>0.08894</cdr:y>
    </cdr:from>
    <cdr:to>
      <cdr:x>0.93933</cdr:x>
      <cdr:y>0.1582</cdr:y>
    </cdr:to>
    <cdr:sp macro="" textlink="">
      <cdr:nvSpPr>
        <cdr:cNvPr id="3" name="TextBox 2"/>
        <cdr:cNvSpPr txBox="1"/>
      </cdr:nvSpPr>
      <cdr:spPr>
        <a:xfrm xmlns:a="http://schemas.openxmlformats.org/drawingml/2006/main">
          <a:off x="897447" y="381524"/>
          <a:ext cx="5263473" cy="297110"/>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800" b="0">
              <a:solidFill>
                <a:schemeClr val="tx1"/>
              </a:solidFill>
              <a:latin typeface="Garamond"/>
              <a:cs typeface="Garamond"/>
            </a:rPr>
            <a:t>S&amp;P C</a:t>
          </a:r>
          <a:r>
            <a:rPr lang="en-US" sz="1500" b="0">
              <a:solidFill>
                <a:schemeClr val="tx1"/>
              </a:solidFill>
              <a:latin typeface="Garamond"/>
              <a:cs typeface="Garamond"/>
            </a:rPr>
            <a:t>ORE</a:t>
          </a:r>
          <a:r>
            <a:rPr lang="en-US" sz="1800" b="0">
              <a:solidFill>
                <a:schemeClr val="tx1"/>
              </a:solidFill>
              <a:latin typeface="Garamond"/>
              <a:cs typeface="Garamond"/>
            </a:rPr>
            <a:t>L</a:t>
          </a:r>
          <a:r>
            <a:rPr lang="en-US" sz="1500" b="0">
              <a:solidFill>
                <a:schemeClr val="tx1"/>
              </a:solidFill>
              <a:latin typeface="Garamond"/>
              <a:cs typeface="Garamond"/>
            </a:rPr>
            <a:t>OGIC</a:t>
          </a:r>
          <a:r>
            <a:rPr lang="en-US" sz="1800" b="0" baseline="0">
              <a:solidFill>
                <a:schemeClr val="tx1"/>
              </a:solidFill>
              <a:latin typeface="Garamond"/>
              <a:cs typeface="Garamond"/>
            </a:rPr>
            <a:t> C</a:t>
          </a:r>
          <a:r>
            <a:rPr lang="en-US" sz="1500" b="0" baseline="0">
              <a:solidFill>
                <a:schemeClr val="tx1"/>
              </a:solidFill>
              <a:latin typeface="Garamond"/>
              <a:cs typeface="Garamond"/>
            </a:rPr>
            <a:t>ASE</a:t>
          </a:r>
          <a:r>
            <a:rPr lang="en-US" sz="1800" b="0" baseline="0">
              <a:solidFill>
                <a:schemeClr val="tx1"/>
              </a:solidFill>
              <a:latin typeface="Garamond"/>
              <a:cs typeface="Garamond"/>
            </a:rPr>
            <a:t>-S</a:t>
          </a:r>
          <a:r>
            <a:rPr lang="en-US" sz="1500" b="0" baseline="0">
              <a:solidFill>
                <a:schemeClr val="tx1"/>
              </a:solidFill>
              <a:latin typeface="Garamond"/>
              <a:cs typeface="Garamond"/>
            </a:rPr>
            <a:t>HILLER</a:t>
          </a:r>
          <a:r>
            <a:rPr lang="en-US" sz="1800" b="0" baseline="0">
              <a:solidFill>
                <a:schemeClr val="tx1"/>
              </a:solidFill>
              <a:latin typeface="Garamond"/>
              <a:cs typeface="Garamond"/>
            </a:rPr>
            <a:t> H</a:t>
          </a:r>
          <a:r>
            <a:rPr lang="en-US" sz="1500" b="0" baseline="0">
              <a:solidFill>
                <a:schemeClr val="tx1"/>
              </a:solidFill>
              <a:latin typeface="Garamond"/>
              <a:cs typeface="Garamond"/>
            </a:rPr>
            <a:t>OME</a:t>
          </a:r>
          <a:r>
            <a:rPr lang="en-US" sz="1800" b="0" baseline="0">
              <a:solidFill>
                <a:schemeClr val="tx1"/>
              </a:solidFill>
              <a:latin typeface="Garamond"/>
              <a:cs typeface="Garamond"/>
            </a:rPr>
            <a:t> P</a:t>
          </a:r>
          <a:r>
            <a:rPr lang="en-US" sz="1500" b="0" baseline="0">
              <a:solidFill>
                <a:schemeClr val="tx1"/>
              </a:solidFill>
              <a:latin typeface="Garamond"/>
              <a:cs typeface="Garamond"/>
            </a:rPr>
            <a:t>RICE</a:t>
          </a:r>
          <a:r>
            <a:rPr lang="en-US" sz="1800" b="0" baseline="0">
              <a:solidFill>
                <a:schemeClr val="tx1"/>
              </a:solidFill>
              <a:latin typeface="Garamond"/>
              <a:cs typeface="Garamond"/>
            </a:rPr>
            <a:t> I</a:t>
          </a:r>
          <a:r>
            <a:rPr lang="en-US" sz="1500" b="0" baseline="0">
              <a:solidFill>
                <a:schemeClr val="tx1"/>
              </a:solidFill>
              <a:latin typeface="Garamond"/>
              <a:cs typeface="Garamond"/>
            </a:rPr>
            <a:t>NDEX</a:t>
          </a:r>
          <a:endParaRPr lang="en-US" sz="1500" b="0">
            <a:solidFill>
              <a:schemeClr val="tx1"/>
            </a:solidFill>
            <a:latin typeface="Garamond"/>
            <a:cs typeface="Garamond"/>
          </a:endParaRPr>
        </a:p>
      </cdr:txBody>
    </cdr:sp>
  </cdr:relSizeAnchor>
  <cdr:relSizeAnchor xmlns:cdr="http://schemas.openxmlformats.org/drawingml/2006/chartDrawing">
    <cdr:from>
      <cdr:x>0.23515</cdr:x>
      <cdr:y>0.16755</cdr:y>
    </cdr:from>
    <cdr:to>
      <cdr:x>0.85047</cdr:x>
      <cdr:y>0.21722</cdr:y>
    </cdr:to>
    <cdr:sp macro="" textlink="">
      <cdr:nvSpPr>
        <cdr:cNvPr id="4" name="TextBox 3"/>
        <cdr:cNvSpPr txBox="1"/>
      </cdr:nvSpPr>
      <cdr:spPr>
        <a:xfrm xmlns:a="http://schemas.openxmlformats.org/drawingml/2006/main">
          <a:off x="1542312" y="718773"/>
          <a:ext cx="4035789" cy="213073"/>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000" b="1">
              <a:solidFill>
                <a:srgbClr val="000000"/>
              </a:solidFill>
            </a:rPr>
            <a:t>NATIONAL</a:t>
          </a:r>
          <a:r>
            <a:rPr lang="en-US" sz="1000" b="1" baseline="0">
              <a:solidFill>
                <a:srgbClr val="000000"/>
              </a:solidFill>
            </a:rPr>
            <a:t> &amp; </a:t>
          </a:r>
          <a:r>
            <a:rPr lang="en-US" sz="1000" b="1">
              <a:solidFill>
                <a:srgbClr val="000000"/>
              </a:solidFill>
            </a:rPr>
            <a:t>20-CITY METROPOLITAN SURVEY</a:t>
          </a:r>
          <a:r>
            <a:rPr lang="en-US" sz="1000" b="1" baseline="0">
              <a:solidFill>
                <a:srgbClr val="000000"/>
              </a:solidFill>
            </a:rPr>
            <a:t> AREAS, Year-over-Year </a:t>
          </a:r>
          <a:endParaRPr lang="en-US" sz="1000" b="1">
            <a:solidFill>
              <a:srgbClr val="000000"/>
            </a:solidFill>
          </a:endParaRPr>
        </a:p>
      </cdr:txBody>
    </cdr:sp>
  </cdr:relSizeAnchor>
</c:userShapes>
</file>

<file path=xl/drawings/drawing57.xml><?xml version="1.0" encoding="utf-8"?>
<c:userShapes xmlns:c="http://schemas.openxmlformats.org/drawingml/2006/chart">
  <cdr:relSizeAnchor xmlns:cdr="http://schemas.openxmlformats.org/drawingml/2006/chartDrawing">
    <cdr:from>
      <cdr:x>0.00775</cdr:x>
      <cdr:y>0.00922</cdr:y>
    </cdr:from>
    <cdr:to>
      <cdr:x>0.36932</cdr:x>
      <cdr:y>0.09539</cdr:y>
    </cdr:to>
    <cdr:sp macro="" textlink="">
      <cdr:nvSpPr>
        <cdr:cNvPr id="2" name="TextBox 1"/>
        <cdr:cNvSpPr txBox="1"/>
      </cdr:nvSpPr>
      <cdr:spPr>
        <a:xfrm xmlns:a="http://schemas.openxmlformats.org/drawingml/2006/main">
          <a:off x="38495" y="39552"/>
          <a:ext cx="1795950" cy="3696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100" b="0">
              <a:solidFill>
                <a:schemeClr val="tx2"/>
              </a:solidFill>
              <a:latin typeface="Palatino"/>
              <a:cs typeface="Palatino"/>
            </a:rPr>
            <a:t>M</a:t>
          </a:r>
          <a:r>
            <a:rPr lang="en-US" sz="1000" b="0">
              <a:solidFill>
                <a:schemeClr val="tx2"/>
              </a:solidFill>
              <a:latin typeface="Palatino"/>
              <a:cs typeface="Palatino"/>
            </a:rPr>
            <a:t>ERIDIAN</a:t>
          </a:r>
          <a:r>
            <a:rPr lang="en-US" sz="1100" b="0">
              <a:solidFill>
                <a:schemeClr val="tx2"/>
              </a:solidFill>
              <a:latin typeface="Palatino"/>
              <a:cs typeface="Palatino"/>
            </a:rPr>
            <a:t> E</a:t>
          </a:r>
          <a:r>
            <a:rPr lang="en-US" sz="1000" b="0">
              <a:solidFill>
                <a:schemeClr val="tx2"/>
              </a:solidFill>
              <a:latin typeface="Palatino"/>
              <a:cs typeface="Palatino"/>
            </a:rPr>
            <a:t>CONOMICS</a:t>
          </a:r>
        </a:p>
        <a:p xmlns:a="http://schemas.openxmlformats.org/drawingml/2006/main">
          <a:pPr algn="l"/>
          <a:r>
            <a:rPr lang="en-US" sz="800" b="0">
              <a:solidFill>
                <a:schemeClr val="tx1"/>
              </a:solidFill>
              <a:latin typeface="Palatino"/>
              <a:cs typeface="Palatino"/>
            </a:rPr>
            <a:t>     </a:t>
          </a:r>
          <a:r>
            <a:rPr lang="en-US" sz="700" b="0">
              <a:solidFill>
                <a:schemeClr val="tx1"/>
              </a:solidFill>
              <a:latin typeface="Palatino"/>
              <a:cs typeface="Palatino"/>
            </a:rPr>
            <a:t>Trusted Insight,</a:t>
          </a:r>
          <a:r>
            <a:rPr lang="en-US" sz="700" b="0" baseline="0">
              <a:solidFill>
                <a:schemeClr val="tx1"/>
              </a:solidFill>
              <a:latin typeface="Palatino"/>
              <a:cs typeface="Palatino"/>
            </a:rPr>
            <a:t> Effective Solutions</a:t>
          </a:r>
          <a:endParaRPr lang="en-US" sz="700" b="0">
            <a:solidFill>
              <a:schemeClr val="tx1"/>
            </a:solidFill>
            <a:latin typeface="Palatino"/>
            <a:cs typeface="Palatino"/>
          </a:endParaRPr>
        </a:p>
      </cdr:txBody>
    </cdr:sp>
  </cdr:relSizeAnchor>
  <cdr:relSizeAnchor xmlns:cdr="http://schemas.openxmlformats.org/drawingml/2006/chartDrawing">
    <cdr:from>
      <cdr:x>0.08791</cdr:x>
      <cdr:y>0.08561</cdr:y>
    </cdr:from>
    <cdr:to>
      <cdr:x>0.9478</cdr:x>
      <cdr:y>0.17333</cdr:y>
    </cdr:to>
    <cdr:sp macro="" textlink="">
      <cdr:nvSpPr>
        <cdr:cNvPr id="3" name="TextBox 2"/>
        <cdr:cNvSpPr txBox="1"/>
      </cdr:nvSpPr>
      <cdr:spPr>
        <a:xfrm xmlns:a="http://schemas.openxmlformats.org/drawingml/2006/main">
          <a:off x="451555" y="362400"/>
          <a:ext cx="4416777" cy="371377"/>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800" b="0">
              <a:solidFill>
                <a:schemeClr val="tx1"/>
              </a:solidFill>
              <a:latin typeface="Garamond"/>
              <a:cs typeface="Garamond"/>
            </a:rPr>
            <a:t>S&amp;P CL</a:t>
          </a:r>
          <a:r>
            <a:rPr lang="en-US" sz="1800" b="0" baseline="0">
              <a:solidFill>
                <a:schemeClr val="tx1"/>
              </a:solidFill>
              <a:latin typeface="Garamond"/>
              <a:cs typeface="Garamond"/>
            </a:rPr>
            <a:t> C</a:t>
          </a:r>
          <a:r>
            <a:rPr lang="en-US" sz="1500" b="0" baseline="0">
              <a:solidFill>
                <a:schemeClr val="tx1"/>
              </a:solidFill>
              <a:latin typeface="Garamond"/>
              <a:cs typeface="Garamond"/>
            </a:rPr>
            <a:t>ASE</a:t>
          </a:r>
          <a:r>
            <a:rPr lang="en-US" sz="1800" b="0" baseline="0">
              <a:solidFill>
                <a:schemeClr val="tx1"/>
              </a:solidFill>
              <a:latin typeface="Garamond"/>
              <a:cs typeface="Garamond"/>
            </a:rPr>
            <a:t>-S</a:t>
          </a:r>
          <a:r>
            <a:rPr lang="en-US" sz="1500" b="0" baseline="0">
              <a:solidFill>
                <a:schemeClr val="tx1"/>
              </a:solidFill>
              <a:latin typeface="Garamond"/>
              <a:cs typeface="Garamond"/>
            </a:rPr>
            <a:t>HILLER</a:t>
          </a:r>
          <a:r>
            <a:rPr lang="en-US" sz="1800" b="0" baseline="0">
              <a:solidFill>
                <a:schemeClr val="tx1"/>
              </a:solidFill>
              <a:latin typeface="Garamond"/>
              <a:cs typeface="Garamond"/>
            </a:rPr>
            <a:t> H</a:t>
          </a:r>
          <a:r>
            <a:rPr lang="en-US" sz="1500" b="0" baseline="0">
              <a:solidFill>
                <a:schemeClr val="tx1"/>
              </a:solidFill>
              <a:latin typeface="Garamond"/>
              <a:cs typeface="Garamond"/>
            </a:rPr>
            <a:t>OME</a:t>
          </a:r>
          <a:r>
            <a:rPr lang="en-US" sz="1800" b="0" baseline="0">
              <a:solidFill>
                <a:schemeClr val="tx1"/>
              </a:solidFill>
              <a:latin typeface="Garamond"/>
              <a:cs typeface="Garamond"/>
            </a:rPr>
            <a:t> P</a:t>
          </a:r>
          <a:r>
            <a:rPr lang="en-US" sz="1500" b="0" baseline="0">
              <a:solidFill>
                <a:schemeClr val="tx1"/>
              </a:solidFill>
              <a:latin typeface="Garamond"/>
              <a:cs typeface="Garamond"/>
            </a:rPr>
            <a:t>RICE</a:t>
          </a:r>
          <a:r>
            <a:rPr lang="en-US" sz="1800" b="0" baseline="0">
              <a:solidFill>
                <a:schemeClr val="tx1"/>
              </a:solidFill>
              <a:latin typeface="Garamond"/>
              <a:cs typeface="Garamond"/>
            </a:rPr>
            <a:t> I</a:t>
          </a:r>
          <a:r>
            <a:rPr lang="en-US" sz="1500" b="0" baseline="0">
              <a:solidFill>
                <a:schemeClr val="tx1"/>
              </a:solidFill>
              <a:latin typeface="Garamond"/>
              <a:cs typeface="Garamond"/>
            </a:rPr>
            <a:t>NDEX</a:t>
          </a:r>
          <a:endParaRPr lang="en-US" sz="1500" b="0">
            <a:solidFill>
              <a:schemeClr val="tx1"/>
            </a:solidFill>
            <a:latin typeface="Garamond"/>
            <a:cs typeface="Garamond"/>
          </a:endParaRPr>
        </a:p>
      </cdr:txBody>
    </cdr:sp>
  </cdr:relSizeAnchor>
  <cdr:relSizeAnchor xmlns:cdr="http://schemas.openxmlformats.org/drawingml/2006/chartDrawing">
    <cdr:from>
      <cdr:x>0.16462</cdr:x>
      <cdr:y>0.14761</cdr:y>
    </cdr:from>
    <cdr:to>
      <cdr:x>0.90172</cdr:x>
      <cdr:y>0.19943</cdr:y>
    </cdr:to>
    <cdr:sp macro="" textlink="">
      <cdr:nvSpPr>
        <cdr:cNvPr id="4" name="TextBox 3"/>
        <cdr:cNvSpPr txBox="1"/>
      </cdr:nvSpPr>
      <cdr:spPr>
        <a:xfrm xmlns:a="http://schemas.openxmlformats.org/drawingml/2006/main">
          <a:off x="1005841" y="731099"/>
          <a:ext cx="4503768" cy="256678"/>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000" b="1">
              <a:solidFill>
                <a:schemeClr val="accent1"/>
              </a:solidFill>
            </a:rPr>
            <a:t>NATIONAL</a:t>
          </a:r>
          <a:r>
            <a:rPr lang="en-US" sz="1000" b="1" baseline="0">
              <a:solidFill>
                <a:schemeClr val="accent1"/>
              </a:solidFill>
            </a:rPr>
            <a:t>  PRICE INDEX  (100=2000)            </a:t>
          </a:r>
          <a:r>
            <a:rPr lang="en-US" sz="1000" b="1" baseline="0">
              <a:solidFill>
                <a:schemeClr val="accent2"/>
              </a:solidFill>
            </a:rPr>
            <a:t>Year-over-Year Change (R)</a:t>
          </a:r>
          <a:endParaRPr lang="en-US" sz="1000" b="1">
            <a:solidFill>
              <a:schemeClr val="accent2"/>
            </a:solidFill>
          </a:endParaRPr>
        </a:p>
      </cdr:txBody>
    </cdr:sp>
  </cdr:relSizeAnchor>
</c:userShapes>
</file>

<file path=xl/drawings/drawing58.xml><?xml version="1.0" encoding="utf-8"?>
<xdr:wsDr xmlns:xdr="http://schemas.openxmlformats.org/drawingml/2006/spreadsheetDrawing" xmlns:a="http://schemas.openxmlformats.org/drawingml/2006/main">
  <xdr:twoCellAnchor>
    <xdr:from>
      <xdr:col>1</xdr:col>
      <xdr:colOff>508000</xdr:colOff>
      <xdr:row>14</xdr:row>
      <xdr:rowOff>16935</xdr:rowOff>
    </xdr:from>
    <xdr:to>
      <xdr:col>17</xdr:col>
      <xdr:colOff>409223</xdr:colOff>
      <xdr:row>29</xdr:row>
      <xdr:rowOff>141111</xdr:rowOff>
    </xdr:to>
    <xdr:sp macro="" textlink="">
      <xdr:nvSpPr>
        <xdr:cNvPr id="3" name="TextBox 2"/>
        <xdr:cNvSpPr txBox="1"/>
      </xdr:nvSpPr>
      <xdr:spPr>
        <a:xfrm>
          <a:off x="1340556" y="3121379"/>
          <a:ext cx="13222111" cy="308751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accent1">
                  <a:lumMod val="75000"/>
                </a:schemeClr>
              </a:solidFill>
              <a:latin typeface="Helvetica"/>
              <a:cs typeface="Helvetica"/>
            </a:rPr>
            <a:t>FED POLICY</a:t>
          </a:r>
          <a:r>
            <a:rPr lang="en-US" sz="2400" b="1" baseline="0">
              <a:solidFill>
                <a:schemeClr val="accent1">
                  <a:lumMod val="75000"/>
                </a:schemeClr>
              </a:solidFill>
              <a:latin typeface="Helvetica"/>
              <a:cs typeface="Helvetica"/>
            </a:rPr>
            <a:t>-MAKERS BOOST BENCHMARK TO 2.00%; REVISE ECONOMIC OUTLOOK AND POSSIBLE PACE OF FUTURE RATE HIKES </a:t>
          </a:r>
        </a:p>
        <a:p>
          <a:endParaRPr lang="en-US" sz="900" b="1" baseline="0">
            <a:solidFill>
              <a:schemeClr val="accent1">
                <a:lumMod val="75000"/>
              </a:schemeClr>
            </a:solidFill>
            <a:latin typeface="Helvetica"/>
            <a:cs typeface="Helvetica"/>
          </a:endParaRPr>
        </a:p>
        <a:p>
          <a:r>
            <a:rPr lang="en-US" sz="1400" b="1">
              <a:latin typeface="Helvetica"/>
              <a:cs typeface="Helvetica"/>
            </a:rPr>
            <a:t>BRIAN TURNER - President &amp; Chief Economist - Meridian Economics LLC</a:t>
          </a:r>
        </a:p>
        <a:p>
          <a:r>
            <a:rPr lang="en-US" sz="1400" b="1">
              <a:latin typeface="Helvetica"/>
              <a:cs typeface="Helvetica"/>
            </a:rPr>
            <a:t>bturner008@tx.rr.com      972.740.9531     www.Meridian-ally.com</a:t>
          </a:r>
        </a:p>
        <a:p>
          <a:endParaRPr lang="en-US" sz="1400">
            <a:latin typeface="Helvetica"/>
            <a:cs typeface="Helvetica"/>
          </a:endParaRPr>
        </a:p>
        <a:p>
          <a:endParaRPr lang="en-US" sz="1400">
            <a:latin typeface="Helvetica"/>
            <a:cs typeface="Helvetica"/>
          </a:endParaRPr>
        </a:p>
        <a:p>
          <a:endParaRPr lang="en-US" sz="1400">
            <a:latin typeface="Helvetica"/>
            <a:cs typeface="Helvetica"/>
          </a:endParaRPr>
        </a:p>
        <a:p>
          <a:r>
            <a:rPr lang="en-US" sz="1600" b="1">
              <a:latin typeface="Helvetica"/>
              <a:cs typeface="Helvetica"/>
            </a:rPr>
            <a:t>(13 JUNE 2018) … </a:t>
          </a:r>
          <a:r>
            <a:rPr lang="en-US" sz="1600" b="0">
              <a:latin typeface="Helvetica"/>
              <a:cs typeface="Helvetica"/>
            </a:rPr>
            <a:t>The</a:t>
          </a:r>
          <a:r>
            <a:rPr lang="en-US" sz="1600" b="0" baseline="0">
              <a:latin typeface="Helvetica"/>
              <a:cs typeface="Helvetica"/>
            </a:rPr>
            <a:t> Federal Reserve's Free Open Markets Committee raised its benchmark overnight benchmark rate a quarter of a percentage point to 2.00 percent and indicated the potential for two more hikes by the end of 2018. The committee also revised their economic outlook that core inflation will come closer to its 2.00 percent target by the end of the year and now expect to see economic growth hitting 2.8 percent for the full year.</a:t>
          </a:r>
        </a:p>
      </xdr:txBody>
    </xdr:sp>
    <xdr:clientData/>
  </xdr:twoCellAnchor>
  <xdr:twoCellAnchor>
    <xdr:from>
      <xdr:col>13</xdr:col>
      <xdr:colOff>0</xdr:colOff>
      <xdr:row>3</xdr:row>
      <xdr:rowOff>4231</xdr:rowOff>
    </xdr:from>
    <xdr:to>
      <xdr:col>16</xdr:col>
      <xdr:colOff>127000</xdr:colOff>
      <xdr:row>7</xdr:row>
      <xdr:rowOff>165098</xdr:rowOff>
    </xdr:to>
    <xdr:sp macro="" textlink="">
      <xdr:nvSpPr>
        <xdr:cNvPr id="4" name="TextBox 3"/>
        <xdr:cNvSpPr txBox="1"/>
      </xdr:nvSpPr>
      <xdr:spPr>
        <a:xfrm>
          <a:off x="11315700" y="651931"/>
          <a:ext cx="3098800" cy="10752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5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I</a:t>
          </a:r>
          <a:r>
            <a:rPr lang="en-US" sz="4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N</a:t>
          </a:r>
          <a:r>
            <a:rPr lang="en-US" sz="5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SIGHT</a:t>
          </a:r>
        </a:p>
      </xdr:txBody>
    </xdr:sp>
    <xdr:clientData/>
  </xdr:twoCellAnchor>
  <xdr:twoCellAnchor>
    <xdr:from>
      <xdr:col>2</xdr:col>
      <xdr:colOff>753533</xdr:colOff>
      <xdr:row>2</xdr:row>
      <xdr:rowOff>228597</xdr:rowOff>
    </xdr:from>
    <xdr:to>
      <xdr:col>8</xdr:col>
      <xdr:colOff>347133</xdr:colOff>
      <xdr:row>6</xdr:row>
      <xdr:rowOff>42330</xdr:rowOff>
    </xdr:to>
    <xdr:sp macro="" textlink="">
      <xdr:nvSpPr>
        <xdr:cNvPr id="5" name="TextBox 4"/>
        <xdr:cNvSpPr txBox="1"/>
      </xdr:nvSpPr>
      <xdr:spPr>
        <a:xfrm>
          <a:off x="1248833" y="647697"/>
          <a:ext cx="5461000" cy="72813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3600" b="0">
              <a:solidFill>
                <a:schemeClr val="tx1">
                  <a:lumMod val="75000"/>
                  <a:lumOff val="25000"/>
                </a:schemeClr>
              </a:solidFill>
              <a:latin typeface="Garamond"/>
              <a:cs typeface="Garamond"/>
            </a:rPr>
            <a:t>M</a:t>
          </a:r>
          <a:r>
            <a:rPr lang="en-US" sz="2800" b="0">
              <a:solidFill>
                <a:schemeClr val="tx1">
                  <a:lumMod val="75000"/>
                  <a:lumOff val="25000"/>
                </a:schemeClr>
              </a:solidFill>
              <a:latin typeface="Garamond"/>
              <a:cs typeface="Garamond"/>
            </a:rPr>
            <a:t>ERIDIAN</a:t>
          </a:r>
          <a:r>
            <a:rPr lang="en-US" sz="2400" b="0" baseline="0">
              <a:solidFill>
                <a:schemeClr val="tx1">
                  <a:lumMod val="75000"/>
                  <a:lumOff val="25000"/>
                </a:schemeClr>
              </a:solidFill>
              <a:latin typeface="Garamond"/>
              <a:cs typeface="Garamond"/>
            </a:rPr>
            <a:t> </a:t>
          </a:r>
          <a:r>
            <a:rPr lang="en-US" sz="3600" b="0">
              <a:solidFill>
                <a:schemeClr val="tx1">
                  <a:lumMod val="75000"/>
                  <a:lumOff val="25000"/>
                </a:schemeClr>
              </a:solidFill>
              <a:latin typeface="Garamond"/>
              <a:cs typeface="Garamond"/>
            </a:rPr>
            <a:t>E</a:t>
          </a:r>
          <a:r>
            <a:rPr lang="en-US" sz="2800" b="0">
              <a:solidFill>
                <a:schemeClr val="tx1">
                  <a:lumMod val="75000"/>
                  <a:lumOff val="25000"/>
                </a:schemeClr>
              </a:solidFill>
              <a:latin typeface="Garamond"/>
              <a:cs typeface="Garamond"/>
            </a:rPr>
            <a:t>CONOMICS</a:t>
          </a:r>
        </a:p>
      </xdr:txBody>
    </xdr:sp>
    <xdr:clientData/>
  </xdr:twoCellAnchor>
  <xdr:twoCellAnchor>
    <xdr:from>
      <xdr:col>4</xdr:col>
      <xdr:colOff>139700</xdr:colOff>
      <xdr:row>5</xdr:row>
      <xdr:rowOff>59264</xdr:rowOff>
    </xdr:from>
    <xdr:to>
      <xdr:col>8</xdr:col>
      <xdr:colOff>330200</xdr:colOff>
      <xdr:row>7</xdr:row>
      <xdr:rowOff>31325</xdr:rowOff>
    </xdr:to>
    <xdr:sp macro="" textlink="">
      <xdr:nvSpPr>
        <xdr:cNvPr id="6" name="TextBox 5"/>
        <xdr:cNvSpPr txBox="1"/>
      </xdr:nvSpPr>
      <xdr:spPr>
        <a:xfrm>
          <a:off x="2540000" y="1164164"/>
          <a:ext cx="4152900" cy="4292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1800" b="1" baseline="0">
              <a:solidFill>
                <a:schemeClr val="bg2">
                  <a:lumMod val="75000"/>
                </a:schemeClr>
              </a:solidFill>
              <a:latin typeface="Arial Narrow"/>
              <a:cs typeface="Arial Narrow"/>
            </a:rPr>
            <a:t>Trusted Insight, Effective Solutions</a:t>
          </a:r>
        </a:p>
        <a:p>
          <a:pPr algn="l"/>
          <a:endParaRPr lang="en-US" sz="1800" b="0" baseline="0">
            <a:solidFill>
              <a:schemeClr val="tx1">
                <a:lumMod val="75000"/>
                <a:lumOff val="25000"/>
              </a:schemeClr>
            </a:solidFill>
            <a:latin typeface="Garamond"/>
            <a:cs typeface="Garamond"/>
          </a:endParaRPr>
        </a:p>
      </xdr:txBody>
    </xdr:sp>
    <xdr:clientData/>
  </xdr:twoCellAnchor>
  <xdr:twoCellAnchor>
    <xdr:from>
      <xdr:col>15</xdr:col>
      <xdr:colOff>699908</xdr:colOff>
      <xdr:row>3</xdr:row>
      <xdr:rowOff>125588</xdr:rowOff>
    </xdr:from>
    <xdr:to>
      <xdr:col>16</xdr:col>
      <xdr:colOff>356537</xdr:colOff>
      <xdr:row>5</xdr:row>
      <xdr:rowOff>78550</xdr:rowOff>
    </xdr:to>
    <xdr:sp macro="" textlink="">
      <xdr:nvSpPr>
        <xdr:cNvPr id="7" name="TextBox 6"/>
        <xdr:cNvSpPr txBox="1"/>
      </xdr:nvSpPr>
      <xdr:spPr>
        <a:xfrm>
          <a:off x="13188241" y="774699"/>
          <a:ext cx="489185" cy="404518"/>
        </a:xfrm>
        <a:prstGeom prst="rect">
          <a:avLst/>
        </a:prstGeom>
        <a:solidFill>
          <a:schemeClr val="lt1"/>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0">
              <a:solidFill>
                <a:schemeClr val="accent1"/>
              </a:solidFill>
            </a:rPr>
            <a:t>™</a:t>
          </a:r>
        </a:p>
      </xdr:txBody>
    </xdr:sp>
    <xdr:clientData/>
  </xdr:twoCellAnchor>
  <xdr:twoCellAnchor>
    <xdr:from>
      <xdr:col>1</xdr:col>
      <xdr:colOff>508000</xdr:colOff>
      <xdr:row>30</xdr:row>
      <xdr:rowOff>70556</xdr:rowOff>
    </xdr:from>
    <xdr:to>
      <xdr:col>9</xdr:col>
      <xdr:colOff>719667</xdr:colOff>
      <xdr:row>55</xdr:row>
      <xdr:rowOff>0</xdr:rowOff>
    </xdr:to>
    <xdr:sp macro="" textlink="">
      <xdr:nvSpPr>
        <xdr:cNvPr id="8" name="TextBox 7"/>
        <xdr:cNvSpPr txBox="1"/>
      </xdr:nvSpPr>
      <xdr:spPr>
        <a:xfrm>
          <a:off x="1340556" y="6335889"/>
          <a:ext cx="6872111" cy="499533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0">
              <a:latin typeface="Helvetica"/>
              <a:cs typeface="Helvetica"/>
            </a:rPr>
            <a:t>"The Committee</a:t>
          </a:r>
          <a:r>
            <a:rPr lang="en-US" sz="1600" b="0" baseline="0">
              <a:latin typeface="Helvetica"/>
              <a:cs typeface="Helvetica"/>
            </a:rPr>
            <a:t> expects that further gradual increases in the target range for the federal funds rate will be consistent with sustained expansion of economic activity, strong labor market conditions, and inflation near the Committee's symmetric 2 percent objective over the medium term," their statement said.</a:t>
          </a:r>
        </a:p>
        <a:p>
          <a:endParaRPr lang="en-US" sz="1600" b="0" baseline="0">
            <a:latin typeface="Helvetica"/>
            <a:cs typeface="Helvetica"/>
          </a:endParaRPr>
        </a:p>
        <a:p>
          <a:r>
            <a:rPr lang="en-US" sz="1600" b="0" baseline="0">
              <a:latin typeface="Helvetica"/>
              <a:cs typeface="Helvetica"/>
            </a:rPr>
            <a:t>Meaning:	We'll see.</a:t>
          </a:r>
        </a:p>
        <a:p>
          <a:endParaRPr lang="en-US" sz="1600" b="0" baseline="0">
            <a:latin typeface="Helvetica"/>
            <a:cs typeface="Helvetica"/>
          </a:endParaRPr>
        </a:p>
        <a:p>
          <a:r>
            <a:rPr lang="en-US" sz="1600" b="0" baseline="0">
              <a:latin typeface="Helvetica"/>
              <a:cs typeface="Helvetica"/>
            </a:rPr>
            <a:t>The committee previously had characterized the past outlook on rate hikes as "gradual adjustment" rather than "increases ... sustained expansion." Moreover, using the FedSpeak term "symmetric" most likely means the FOMC is still allowing a certain pace of inflation to continue before they decide to put on the brakes.</a:t>
          </a:r>
        </a:p>
        <a:p>
          <a:endParaRPr lang="en-US" sz="1600" b="0" baseline="0">
            <a:latin typeface="Helvetica"/>
            <a:cs typeface="Helvetica"/>
          </a:endParaRPr>
        </a:p>
        <a:p>
          <a:r>
            <a:rPr lang="en-US" sz="1600" b="0" baseline="0">
              <a:latin typeface="Helvetica"/>
              <a:cs typeface="Helvetica"/>
            </a:rPr>
            <a:t>Today's move was the second 25 basis point increase this year and the seventh since November 2015. It reflects a 150 basis point increase since July 2016 - the point which we have called the end of the protracted low rate environment and the beginning of a new, and rising rate cycle.</a:t>
          </a:r>
        </a:p>
      </xdr:txBody>
    </xdr:sp>
    <xdr:clientData/>
  </xdr:twoCellAnchor>
  <xdr:twoCellAnchor>
    <xdr:from>
      <xdr:col>10</xdr:col>
      <xdr:colOff>70555</xdr:colOff>
      <xdr:row>33</xdr:row>
      <xdr:rowOff>139702</xdr:rowOff>
    </xdr:from>
    <xdr:to>
      <xdr:col>17</xdr:col>
      <xdr:colOff>56445</xdr:colOff>
      <xdr:row>52</xdr:row>
      <xdr:rowOff>112891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508000</xdr:colOff>
      <xdr:row>55</xdr:row>
      <xdr:rowOff>184855</xdr:rowOff>
    </xdr:from>
    <xdr:to>
      <xdr:col>17</xdr:col>
      <xdr:colOff>282223</xdr:colOff>
      <xdr:row>96</xdr:row>
      <xdr:rowOff>98778</xdr:rowOff>
    </xdr:to>
    <xdr:sp macro="" textlink="">
      <xdr:nvSpPr>
        <xdr:cNvPr id="9" name="TextBox 8"/>
        <xdr:cNvSpPr txBox="1"/>
      </xdr:nvSpPr>
      <xdr:spPr>
        <a:xfrm>
          <a:off x="1340556" y="11516077"/>
          <a:ext cx="13095111" cy="8013701"/>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latin typeface="Helvetica"/>
              <a:cs typeface="Helvetica"/>
            </a:rPr>
            <a:t>More Optimistic Economic Outlook</a:t>
          </a:r>
        </a:p>
        <a:p>
          <a:endParaRPr lang="en-US" sz="1600" b="0" baseline="0">
            <a:latin typeface="Helvetica"/>
            <a:cs typeface="Helvetica"/>
          </a:endParaRPr>
        </a:p>
        <a:p>
          <a:r>
            <a:rPr lang="en-US" sz="1600" b="0" baseline="0">
              <a:latin typeface="Helvetica"/>
              <a:cs typeface="Helvetica"/>
            </a:rPr>
            <a:t>Both the expectations for gross domestic product and personal consumption reflected a 0.1 percentage point increase from March's  estimates and were enough to push rate expectations to a more aggressive position. Three committee members moved their expectations higher for rates. They also cut their forecast for unemployment in which they now see a 3.6 percent rate by year's end, compared with the current 3.8 percent.</a:t>
          </a:r>
        </a:p>
        <a:p>
          <a:endParaRPr lang="en-US" sz="1600" b="0" baseline="0">
            <a:latin typeface="Helvetica"/>
            <a:cs typeface="Helvetica"/>
          </a:endParaRPr>
        </a:p>
        <a:p>
          <a:r>
            <a:rPr lang="en-US" sz="1600" b="0" baseline="0">
              <a:latin typeface="Helvetica"/>
              <a:cs typeface="Helvetica"/>
            </a:rPr>
            <a:t>The committee also indicated it continues to expect three more rate hikes in 2019. </a:t>
          </a:r>
          <a:r>
            <a:rPr lang="en-US" sz="1600" b="1" baseline="0">
              <a:latin typeface="Helvetica"/>
              <a:cs typeface="Helvetica"/>
            </a:rPr>
            <a:t>This pushes our expectation for a long-run upward trend to 2.9 percent after the funds rate peaks at 3.4 percent sometime in 2020</a:t>
          </a:r>
          <a:r>
            <a:rPr lang="en-US" sz="1600" b="0" baseline="0">
              <a:latin typeface="Helvetica"/>
              <a:cs typeface="Helvetica"/>
            </a:rPr>
            <a:t>. The extra hike, though, pushes the rate past "neutral" in 2019, a little sooner than anticipated. They still see GDP rising 2.4 percent in 2019 and 2 percent the year after, and longer-range growth at 1.8 percent.</a:t>
          </a:r>
        </a:p>
        <a:p>
          <a:endParaRPr lang="en-US" sz="1600" b="0" baseline="0">
            <a:latin typeface="Helvetica"/>
            <a:cs typeface="Helvetica"/>
          </a:endParaRPr>
        </a:p>
        <a:p>
          <a:endParaRPr lang="en-US" sz="1600" b="0" baseline="0">
            <a:latin typeface="Helvetica"/>
            <a:cs typeface="Helvetica"/>
          </a:endParaRPr>
        </a:p>
        <a:p>
          <a:r>
            <a:rPr lang="en-US" sz="1600" b="1" baseline="0">
              <a:latin typeface="Helvetica"/>
              <a:cs typeface="Helvetica"/>
            </a:rPr>
            <a:t>Implication on Monetary Policy and Market Rates</a:t>
          </a:r>
        </a:p>
        <a:p>
          <a:endParaRPr lang="en-US" sz="1600" b="0" baseline="0">
            <a:latin typeface="Helvetica"/>
            <a:cs typeface="Helvetica"/>
          </a:endParaRPr>
        </a:p>
        <a:p>
          <a:r>
            <a:rPr lang="en-US" sz="1600" b="0" baseline="0">
              <a:latin typeface="Helvetica"/>
              <a:cs typeface="Helvetica"/>
            </a:rPr>
            <a:t>Most markets had already priced in today's action but many of the nation's banks immediately raise their prime rate from 4.75 to 5.00 percent, its highest level since August 2008. This will primarily impact business financing which has a greater number of indexed loans and some consumer credit card accounts. But most adjustable-rate consumer loans are more closely tied to treasury and other indices which, given the Fed's new outlook, could continue to trend higher through 2020. They, in addition to term certificate rates will most likely trend upward relative to any increase in short-term treasury yields. Of course, this depends on how the market's future competition becomes for liquidity.</a:t>
          </a:r>
        </a:p>
        <a:p>
          <a:endParaRPr lang="en-US" sz="1600" b="0" baseline="0">
            <a:latin typeface="Helvetica"/>
            <a:cs typeface="Helvetica"/>
          </a:endParaRPr>
        </a:p>
        <a:p>
          <a:r>
            <a:rPr lang="en-US" sz="1600" b="0" baseline="0">
              <a:latin typeface="Helvetica"/>
              <a:cs typeface="Helvetica"/>
            </a:rPr>
            <a:t>It is doubtful that today's move with have any near term impact on A-paper vehicle or mortgage loan rates. Since the summer of 2016, the average 5-year A-paper vehicle loan rate has increased 50 basis points from 2.68 percent to 3.18 percent, despite a 184 basis point increase in the three-year US treasury rate -  a rate sensitivity of 27 percent and a relative narrowing in pricing spread by 134 bps from 189 bps to 55 bps. The 15-year FLM rate has increased 118 bps from 3.13 percent to 4.31 percent - a rate sensitivity of 75 percent and a modest 41 bp narrowing in pricing spread. </a:t>
          </a:r>
        </a:p>
        <a:p>
          <a:endParaRPr lang="en-US" sz="1600" b="0" baseline="0">
            <a:latin typeface="Helvetica"/>
            <a:cs typeface="Helvetica"/>
          </a:endParaRPr>
        </a:p>
        <a:p>
          <a:r>
            <a:rPr lang="en-US" sz="1600" b="0" baseline="0">
              <a:latin typeface="Helvetica"/>
              <a:cs typeface="Helvetica"/>
            </a:rPr>
            <a:t>Non-term funding rates have increased only 2 bps but term rates are 50 basis points higher. This portends the spread between A-paper consumer loans and term funding has not changed in 1.5 years. It also represents a widening in the relative value comparison between consumer and mortgage loans. Today, the relative spread between 5-year vehicle and 15-year FLM rates is 113bps, significantly wider than the 45bp spread in mid-2016 - despite little change in 2.7 and 8.2-year respective average life expectation.</a:t>
          </a:r>
        </a:p>
        <a:p>
          <a:endParaRPr lang="en-US" sz="1600" b="0" baseline="0">
            <a:latin typeface="Helvetica"/>
            <a:cs typeface="Helvetica"/>
          </a:endParaRPr>
        </a:p>
        <a:p>
          <a:endParaRPr lang="en-US" sz="1600" b="0" baseline="0">
            <a:latin typeface="Helvetica"/>
            <a:cs typeface="Helvetica"/>
          </a:endParaRPr>
        </a:p>
        <a:p>
          <a:endParaRPr lang="en-US" sz="1600" b="0" baseline="0">
            <a:latin typeface="Helvetica"/>
            <a:cs typeface="Helvetica"/>
          </a:endParaRPr>
        </a:p>
      </xdr:txBody>
    </xdr:sp>
    <xdr:clientData/>
  </xdr:twoCellAnchor>
  <xdr:twoCellAnchor>
    <xdr:from>
      <xdr:col>13</xdr:col>
      <xdr:colOff>0</xdr:colOff>
      <xdr:row>101</xdr:row>
      <xdr:rowOff>4231</xdr:rowOff>
    </xdr:from>
    <xdr:to>
      <xdr:col>16</xdr:col>
      <xdr:colOff>127000</xdr:colOff>
      <xdr:row>105</xdr:row>
      <xdr:rowOff>165098</xdr:rowOff>
    </xdr:to>
    <xdr:sp macro="" textlink="">
      <xdr:nvSpPr>
        <xdr:cNvPr id="11" name="TextBox 10"/>
        <xdr:cNvSpPr txBox="1"/>
      </xdr:nvSpPr>
      <xdr:spPr>
        <a:xfrm>
          <a:off x="10823222" y="653342"/>
          <a:ext cx="2624667" cy="10639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5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I</a:t>
          </a:r>
          <a:r>
            <a:rPr lang="en-US" sz="4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N</a:t>
          </a:r>
          <a:r>
            <a:rPr lang="en-US" sz="5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SIGHT</a:t>
          </a:r>
        </a:p>
      </xdr:txBody>
    </xdr:sp>
    <xdr:clientData/>
  </xdr:twoCellAnchor>
  <xdr:twoCellAnchor>
    <xdr:from>
      <xdr:col>2</xdr:col>
      <xdr:colOff>753533</xdr:colOff>
      <xdr:row>100</xdr:row>
      <xdr:rowOff>228597</xdr:rowOff>
    </xdr:from>
    <xdr:to>
      <xdr:col>8</xdr:col>
      <xdr:colOff>347133</xdr:colOff>
      <xdr:row>104</xdr:row>
      <xdr:rowOff>42330</xdr:rowOff>
    </xdr:to>
    <xdr:sp macro="" textlink="">
      <xdr:nvSpPr>
        <xdr:cNvPr id="12" name="TextBox 11"/>
        <xdr:cNvSpPr txBox="1"/>
      </xdr:nvSpPr>
      <xdr:spPr>
        <a:xfrm>
          <a:off x="2418644" y="651930"/>
          <a:ext cx="4588933" cy="7168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3600" b="0">
              <a:solidFill>
                <a:schemeClr val="tx1">
                  <a:lumMod val="75000"/>
                  <a:lumOff val="25000"/>
                </a:schemeClr>
              </a:solidFill>
              <a:latin typeface="Garamond"/>
              <a:cs typeface="Garamond"/>
            </a:rPr>
            <a:t>M</a:t>
          </a:r>
          <a:r>
            <a:rPr lang="en-US" sz="2800" b="0">
              <a:solidFill>
                <a:schemeClr val="tx1">
                  <a:lumMod val="75000"/>
                  <a:lumOff val="25000"/>
                </a:schemeClr>
              </a:solidFill>
              <a:latin typeface="Garamond"/>
              <a:cs typeface="Garamond"/>
            </a:rPr>
            <a:t>ERIDIAN</a:t>
          </a:r>
          <a:r>
            <a:rPr lang="en-US" sz="2400" b="0" baseline="0">
              <a:solidFill>
                <a:schemeClr val="tx1">
                  <a:lumMod val="75000"/>
                  <a:lumOff val="25000"/>
                </a:schemeClr>
              </a:solidFill>
              <a:latin typeface="Garamond"/>
              <a:cs typeface="Garamond"/>
            </a:rPr>
            <a:t> </a:t>
          </a:r>
          <a:r>
            <a:rPr lang="en-US" sz="3600" b="0">
              <a:solidFill>
                <a:schemeClr val="tx1">
                  <a:lumMod val="75000"/>
                  <a:lumOff val="25000"/>
                </a:schemeClr>
              </a:solidFill>
              <a:latin typeface="Garamond"/>
              <a:cs typeface="Garamond"/>
            </a:rPr>
            <a:t>E</a:t>
          </a:r>
          <a:r>
            <a:rPr lang="en-US" sz="2800" b="0">
              <a:solidFill>
                <a:schemeClr val="tx1">
                  <a:lumMod val="75000"/>
                  <a:lumOff val="25000"/>
                </a:schemeClr>
              </a:solidFill>
              <a:latin typeface="Garamond"/>
              <a:cs typeface="Garamond"/>
            </a:rPr>
            <a:t>CONOMICS</a:t>
          </a:r>
        </a:p>
      </xdr:txBody>
    </xdr:sp>
    <xdr:clientData/>
  </xdr:twoCellAnchor>
  <xdr:twoCellAnchor>
    <xdr:from>
      <xdr:col>4</xdr:col>
      <xdr:colOff>139700</xdr:colOff>
      <xdr:row>103</xdr:row>
      <xdr:rowOff>59264</xdr:rowOff>
    </xdr:from>
    <xdr:to>
      <xdr:col>8</xdr:col>
      <xdr:colOff>330200</xdr:colOff>
      <xdr:row>105</xdr:row>
      <xdr:rowOff>31325</xdr:rowOff>
    </xdr:to>
    <xdr:sp macro="" textlink="">
      <xdr:nvSpPr>
        <xdr:cNvPr id="13" name="TextBox 12"/>
        <xdr:cNvSpPr txBox="1"/>
      </xdr:nvSpPr>
      <xdr:spPr>
        <a:xfrm>
          <a:off x="3469922" y="1159931"/>
          <a:ext cx="3520722" cy="4236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1800" b="1" baseline="0">
              <a:solidFill>
                <a:schemeClr val="bg2">
                  <a:lumMod val="75000"/>
                </a:schemeClr>
              </a:solidFill>
              <a:latin typeface="Arial Narrow"/>
              <a:cs typeface="Arial Narrow"/>
            </a:rPr>
            <a:t>Trusted Insight, Effective Solutions</a:t>
          </a:r>
        </a:p>
        <a:p>
          <a:pPr algn="l"/>
          <a:endParaRPr lang="en-US" sz="1800" b="0" baseline="0">
            <a:solidFill>
              <a:schemeClr val="tx1">
                <a:lumMod val="75000"/>
                <a:lumOff val="25000"/>
              </a:schemeClr>
            </a:solidFill>
            <a:latin typeface="Garamond"/>
            <a:cs typeface="Garamond"/>
          </a:endParaRPr>
        </a:p>
      </xdr:txBody>
    </xdr:sp>
    <xdr:clientData/>
  </xdr:twoCellAnchor>
  <xdr:twoCellAnchor>
    <xdr:from>
      <xdr:col>15</xdr:col>
      <xdr:colOff>699908</xdr:colOff>
      <xdr:row>101</xdr:row>
      <xdr:rowOff>125588</xdr:rowOff>
    </xdr:from>
    <xdr:to>
      <xdr:col>16</xdr:col>
      <xdr:colOff>356537</xdr:colOff>
      <xdr:row>103</xdr:row>
      <xdr:rowOff>78550</xdr:rowOff>
    </xdr:to>
    <xdr:sp macro="" textlink="">
      <xdr:nvSpPr>
        <xdr:cNvPr id="14" name="TextBox 13"/>
        <xdr:cNvSpPr txBox="1"/>
      </xdr:nvSpPr>
      <xdr:spPr>
        <a:xfrm>
          <a:off x="13188241" y="774699"/>
          <a:ext cx="489185" cy="404518"/>
        </a:xfrm>
        <a:prstGeom prst="rect">
          <a:avLst/>
        </a:prstGeom>
        <a:solidFill>
          <a:schemeClr val="lt1"/>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0">
              <a:solidFill>
                <a:schemeClr val="accent1"/>
              </a:solidFill>
            </a:rPr>
            <a:t>™</a:t>
          </a:r>
        </a:p>
      </xdr:txBody>
    </xdr:sp>
    <xdr:clientData/>
  </xdr:twoCellAnchor>
  <xdr:twoCellAnchor>
    <xdr:from>
      <xdr:col>1</xdr:col>
      <xdr:colOff>620887</xdr:colOff>
      <xdr:row>139</xdr:row>
      <xdr:rowOff>29636</xdr:rowOff>
    </xdr:from>
    <xdr:to>
      <xdr:col>17</xdr:col>
      <xdr:colOff>395110</xdr:colOff>
      <xdr:row>150</xdr:row>
      <xdr:rowOff>183447</xdr:rowOff>
    </xdr:to>
    <xdr:sp macro="" textlink="">
      <xdr:nvSpPr>
        <xdr:cNvPr id="17" name="TextBox 16"/>
        <xdr:cNvSpPr txBox="1"/>
      </xdr:nvSpPr>
      <xdr:spPr>
        <a:xfrm>
          <a:off x="1453443" y="28421192"/>
          <a:ext cx="13095111" cy="2326922"/>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latin typeface="Helvetica"/>
              <a:cs typeface="Helvetica"/>
            </a:rPr>
            <a:t>Current Market Rate</a:t>
          </a:r>
          <a:r>
            <a:rPr lang="en-US" sz="1600" b="1" baseline="0">
              <a:latin typeface="Helvetica"/>
              <a:cs typeface="Helvetica"/>
            </a:rPr>
            <a:t> Sensitivities </a:t>
          </a:r>
          <a:endParaRPr lang="en-US" sz="1600" b="1">
            <a:latin typeface="Helvetica"/>
            <a:cs typeface="Helvetica"/>
          </a:endParaRPr>
        </a:p>
        <a:p>
          <a:endParaRPr lang="en-US" sz="1600" b="0" baseline="0">
            <a:latin typeface="Helvetica"/>
            <a:cs typeface="Helvetica"/>
          </a:endParaRPr>
        </a:p>
        <a:p>
          <a:r>
            <a:rPr lang="en-US" sz="1600" b="0" baseline="0">
              <a:latin typeface="Helvetica"/>
              <a:cs typeface="Helvetica"/>
            </a:rPr>
            <a:t>Generally, non-term share rates increase at a slower pace than term rates and credit union’s allocation of non-term shares is more than 70% of total shares. Historically, non-term share rate rise about 40% of the total increase in fed funds during a rising rate cycle but with very little change for the first 200 to 250 basis point shift in fed funds. Money market rates then catch up (faster sensitivity) the closer we get to the cycle’s peak. Whereas with loans, the allocation shifts from credit to non-credit risk assets as rates rise, its funding allocation shifts from term to non-term in preparation for the pending transition into a falling rate environment.</a:t>
          </a:r>
        </a:p>
        <a:p>
          <a:endParaRPr lang="en-US" sz="1600" b="0" baseline="0">
            <a:latin typeface="Helvetica"/>
            <a:cs typeface="Helvetica"/>
          </a:endParaRPr>
        </a:p>
        <a:p>
          <a:r>
            <a:rPr lang="en-US" sz="1600" b="0" baseline="0">
              <a:latin typeface="Helvetica"/>
              <a:cs typeface="Helvetica"/>
            </a:rPr>
            <a:t>The following summarizes the rate sensitivity profile of the  current and last rising rate environment:</a:t>
          </a:r>
        </a:p>
      </xdr:txBody>
    </xdr:sp>
    <xdr:clientData/>
  </xdr:twoCellAnchor>
  <xdr:twoCellAnchor>
    <xdr:from>
      <xdr:col>2</xdr:col>
      <xdr:colOff>0</xdr:colOff>
      <xdr:row>114</xdr:row>
      <xdr:rowOff>0</xdr:rowOff>
    </xdr:from>
    <xdr:to>
      <xdr:col>9</xdr:col>
      <xdr:colOff>465666</xdr:colOff>
      <xdr:row>134</xdr:row>
      <xdr:rowOff>125588</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578556</xdr:colOff>
      <xdr:row>114</xdr:row>
      <xdr:rowOff>14112</xdr:rowOff>
    </xdr:from>
    <xdr:to>
      <xdr:col>17</xdr:col>
      <xdr:colOff>254000</xdr:colOff>
      <xdr:row>134</xdr:row>
      <xdr:rowOff>112889</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0.67209</cdr:x>
      <cdr:y>0.1013</cdr:y>
    </cdr:from>
    <cdr:to>
      <cdr:x>0.93954</cdr:x>
      <cdr:y>0.26183</cdr:y>
    </cdr:to>
    <cdr:sp macro="" textlink="">
      <cdr:nvSpPr>
        <cdr:cNvPr id="2" name="TextBox 1"/>
        <cdr:cNvSpPr txBox="1"/>
      </cdr:nvSpPr>
      <cdr:spPr>
        <a:xfrm xmlns:a="http://schemas.openxmlformats.org/drawingml/2006/main">
          <a:off x="4078111" y="425835"/>
          <a:ext cx="1622778" cy="674832"/>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solidFill>
                <a:schemeClr val="accent1"/>
              </a:solidFill>
            </a:rPr>
            <a:t>-----</a:t>
          </a:r>
          <a:r>
            <a:rPr lang="en-US" sz="1400" b="1" baseline="0">
              <a:solidFill>
                <a:schemeClr val="accent1"/>
              </a:solidFill>
            </a:rPr>
            <a:t> </a:t>
          </a:r>
          <a:r>
            <a:rPr lang="en-US" sz="1400" b="1">
              <a:solidFill>
                <a:schemeClr val="accent1"/>
              </a:solidFill>
            </a:rPr>
            <a:t>30yr FLM</a:t>
          </a:r>
          <a:r>
            <a:rPr lang="en-US" sz="1400" b="1" baseline="0">
              <a:solidFill>
                <a:schemeClr val="accent1"/>
              </a:solidFill>
            </a:rPr>
            <a:t>     </a:t>
          </a:r>
        </a:p>
        <a:p xmlns:a="http://schemas.openxmlformats.org/drawingml/2006/main">
          <a:r>
            <a:rPr lang="en-US" sz="1400" b="1">
              <a:solidFill>
                <a:schemeClr val="accent2">
                  <a:lumMod val="75000"/>
                </a:schemeClr>
              </a:solidFill>
            </a:rPr>
            <a:t>----- 15yr FLM</a:t>
          </a:r>
          <a:r>
            <a:rPr lang="en-US" sz="1400" b="1" baseline="0">
              <a:solidFill>
                <a:schemeClr val="accent2">
                  <a:lumMod val="75000"/>
                </a:schemeClr>
              </a:solidFill>
            </a:rPr>
            <a:t>      </a:t>
          </a:r>
        </a:p>
        <a:p xmlns:a="http://schemas.openxmlformats.org/drawingml/2006/main">
          <a:r>
            <a:rPr lang="en-US" sz="1400" b="1">
              <a:solidFill>
                <a:schemeClr val="accent3">
                  <a:lumMod val="75000"/>
                </a:schemeClr>
              </a:solidFill>
            </a:rPr>
            <a:t>----- 5yr Auto Loan</a:t>
          </a:r>
        </a:p>
      </cdr:txBody>
    </cdr:sp>
  </cdr:relSizeAnchor>
  <cdr:relSizeAnchor xmlns:cdr="http://schemas.openxmlformats.org/drawingml/2006/chartDrawing">
    <cdr:from>
      <cdr:x>0.11883</cdr:x>
      <cdr:y>0.72201</cdr:y>
    </cdr:from>
    <cdr:to>
      <cdr:x>0.32287</cdr:x>
      <cdr:y>0.87613</cdr:y>
    </cdr:to>
    <cdr:sp macro="" textlink="">
      <cdr:nvSpPr>
        <cdr:cNvPr id="3" name="TextBox 2"/>
        <cdr:cNvSpPr txBox="1"/>
      </cdr:nvSpPr>
      <cdr:spPr>
        <a:xfrm xmlns:a="http://schemas.openxmlformats.org/drawingml/2006/main">
          <a:off x="747889" y="3035098"/>
          <a:ext cx="1284110" cy="647902"/>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400" b="1">
              <a:solidFill>
                <a:schemeClr val="accent6"/>
              </a:solidFill>
            </a:rPr>
            <a:t>----- 7yr UST</a:t>
          </a:r>
          <a:endParaRPr lang="en-US" sz="1400" b="1">
            <a:solidFill>
              <a:schemeClr val="accent1"/>
            </a:solidFill>
          </a:endParaRPr>
        </a:p>
        <a:p xmlns:a="http://schemas.openxmlformats.org/drawingml/2006/main">
          <a:pPr algn="l"/>
          <a:r>
            <a:rPr lang="en-US" sz="1400" b="1">
              <a:solidFill>
                <a:schemeClr val="accent5">
                  <a:lumMod val="75000"/>
                </a:schemeClr>
              </a:solidFill>
            </a:rPr>
            <a:t>-----</a:t>
          </a:r>
          <a:r>
            <a:rPr lang="en-US" sz="1400" b="1" baseline="0">
              <a:solidFill>
                <a:schemeClr val="accent5">
                  <a:lumMod val="75000"/>
                </a:schemeClr>
              </a:solidFill>
            </a:rPr>
            <a:t> </a:t>
          </a:r>
          <a:r>
            <a:rPr lang="en-US" sz="1400" b="1">
              <a:solidFill>
                <a:schemeClr val="accent5">
                  <a:lumMod val="75000"/>
                </a:schemeClr>
              </a:solidFill>
            </a:rPr>
            <a:t>3yr UST</a:t>
          </a:r>
        </a:p>
        <a:p xmlns:a="http://schemas.openxmlformats.org/drawingml/2006/main">
          <a:pPr algn="l"/>
          <a:r>
            <a:rPr lang="en-US" sz="1400" b="1">
              <a:solidFill>
                <a:schemeClr val="tx1"/>
              </a:solidFill>
            </a:rPr>
            <a:t>----- Fed</a:t>
          </a:r>
          <a:r>
            <a:rPr lang="en-US" sz="1400" b="1" baseline="0">
              <a:solidFill>
                <a:schemeClr val="tx1"/>
              </a:solidFill>
            </a:rPr>
            <a:t> Funds</a:t>
          </a:r>
          <a:endParaRPr lang="en-US" sz="1400" b="1">
            <a:solidFill>
              <a:schemeClr val="tx1"/>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0.0098</cdr:x>
      <cdr:y>0.0146</cdr:y>
    </cdr:from>
    <cdr:to>
      <cdr:x>0.4196</cdr:x>
      <cdr:y>0.12156</cdr:y>
    </cdr:to>
    <cdr:sp macro="" textlink="">
      <cdr:nvSpPr>
        <cdr:cNvPr id="2" name="TextBox 1"/>
        <cdr:cNvSpPr txBox="1"/>
      </cdr:nvSpPr>
      <cdr:spPr>
        <a:xfrm xmlns:a="http://schemas.openxmlformats.org/drawingml/2006/main">
          <a:off x="50800" y="50800"/>
          <a:ext cx="2123419" cy="37220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100" b="0">
              <a:solidFill>
                <a:schemeClr val="tx2"/>
              </a:solidFill>
              <a:latin typeface="Palatino"/>
              <a:cs typeface="Palatino"/>
            </a:rPr>
            <a:t>M</a:t>
          </a:r>
          <a:r>
            <a:rPr lang="en-US" sz="1000" b="0">
              <a:solidFill>
                <a:schemeClr val="tx2"/>
              </a:solidFill>
              <a:latin typeface="Palatino"/>
              <a:cs typeface="Palatino"/>
            </a:rPr>
            <a:t>ERIDIAN</a:t>
          </a:r>
          <a:r>
            <a:rPr lang="en-US" sz="1100" b="0">
              <a:solidFill>
                <a:schemeClr val="tx2"/>
              </a:solidFill>
              <a:latin typeface="Palatino"/>
              <a:cs typeface="Palatino"/>
            </a:rPr>
            <a:t> E</a:t>
          </a:r>
          <a:r>
            <a:rPr lang="en-US" sz="1000" b="0">
              <a:solidFill>
                <a:schemeClr val="tx2"/>
              </a:solidFill>
              <a:latin typeface="Palatino"/>
              <a:cs typeface="Palatino"/>
            </a:rPr>
            <a:t>CONOMICS</a:t>
          </a:r>
        </a:p>
        <a:p xmlns:a="http://schemas.openxmlformats.org/drawingml/2006/main">
          <a:pPr algn="l"/>
          <a:r>
            <a:rPr lang="en-US" sz="800" b="0">
              <a:solidFill>
                <a:schemeClr val="tx1"/>
              </a:solidFill>
              <a:latin typeface="Palatino"/>
              <a:cs typeface="Palatino"/>
            </a:rPr>
            <a:t>     </a:t>
          </a:r>
          <a:r>
            <a:rPr lang="en-US" sz="700" b="0">
              <a:solidFill>
                <a:schemeClr val="tx1"/>
              </a:solidFill>
              <a:latin typeface="Palatino"/>
              <a:cs typeface="Palatino"/>
            </a:rPr>
            <a:t>Trusted Insight,</a:t>
          </a:r>
          <a:r>
            <a:rPr lang="en-US" sz="700" b="0" baseline="0">
              <a:solidFill>
                <a:schemeClr val="tx1"/>
              </a:solidFill>
              <a:latin typeface="Palatino"/>
              <a:cs typeface="Palatino"/>
            </a:rPr>
            <a:t> Effective Solutions</a:t>
          </a:r>
          <a:endParaRPr lang="en-US" sz="700" b="0">
            <a:solidFill>
              <a:schemeClr val="tx1"/>
            </a:solidFill>
            <a:latin typeface="Palatino"/>
            <a:cs typeface="Palatino"/>
          </a:endParaRPr>
        </a:p>
      </cdr:txBody>
    </cdr:sp>
  </cdr:relSizeAnchor>
  <cdr:relSizeAnchor xmlns:cdr="http://schemas.openxmlformats.org/drawingml/2006/chartDrawing">
    <cdr:from>
      <cdr:x>0.79412</cdr:x>
      <cdr:y>0.17832</cdr:y>
    </cdr:from>
    <cdr:to>
      <cdr:x>0.97794</cdr:x>
      <cdr:y>0.25153</cdr:y>
    </cdr:to>
    <cdr:sp macro="" textlink="">
      <cdr:nvSpPr>
        <cdr:cNvPr id="3" name="TextBox 2"/>
        <cdr:cNvSpPr txBox="1"/>
      </cdr:nvSpPr>
      <cdr:spPr>
        <a:xfrm xmlns:a="http://schemas.openxmlformats.org/drawingml/2006/main">
          <a:off x="4114800" y="647700"/>
          <a:ext cx="952482" cy="265913"/>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000" b="1">
              <a:solidFill>
                <a:schemeClr val="accent1">
                  <a:lumMod val="75000"/>
                </a:schemeClr>
              </a:solidFill>
            </a:rPr>
            <a:t>ANNUALIZED</a:t>
          </a:r>
        </a:p>
      </cdr:txBody>
    </cdr:sp>
  </cdr:relSizeAnchor>
</c:userShapes>
</file>

<file path=xl/drawings/drawing60.xml><?xml version="1.0" encoding="utf-8"?>
<c:userShapes xmlns:c="http://schemas.openxmlformats.org/drawingml/2006/chart">
  <cdr:relSizeAnchor xmlns:cdr="http://schemas.openxmlformats.org/drawingml/2006/chartDrawing">
    <cdr:from>
      <cdr:x>0.57906</cdr:x>
      <cdr:y>0.07794</cdr:y>
    </cdr:from>
    <cdr:to>
      <cdr:x>0.96221</cdr:x>
      <cdr:y>0.26827</cdr:y>
    </cdr:to>
    <cdr:sp macro="" textlink="">
      <cdr:nvSpPr>
        <cdr:cNvPr id="2" name="TextBox 1"/>
        <cdr:cNvSpPr txBox="1"/>
      </cdr:nvSpPr>
      <cdr:spPr>
        <a:xfrm xmlns:a="http://schemas.openxmlformats.org/drawingml/2006/main">
          <a:off x="3668890" y="329932"/>
          <a:ext cx="2427539" cy="805730"/>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solidFill>
                <a:schemeClr val="accent1"/>
              </a:solidFill>
            </a:rPr>
            <a:t>-----</a:t>
          </a:r>
          <a:r>
            <a:rPr lang="en-US" sz="1400" b="1" baseline="0">
              <a:solidFill>
                <a:schemeClr val="accent1"/>
              </a:solidFill>
            </a:rPr>
            <a:t> </a:t>
          </a:r>
          <a:r>
            <a:rPr lang="en-US" sz="1400" b="1">
              <a:solidFill>
                <a:schemeClr val="accent1"/>
              </a:solidFill>
            </a:rPr>
            <a:t>30yr FLM vs 10Y UST</a:t>
          </a:r>
          <a:r>
            <a:rPr lang="en-US" sz="1400" b="1" baseline="0">
              <a:solidFill>
                <a:schemeClr val="accent1"/>
              </a:solidFill>
            </a:rPr>
            <a:t>      </a:t>
          </a:r>
        </a:p>
        <a:p xmlns:a="http://schemas.openxmlformats.org/drawingml/2006/main">
          <a:r>
            <a:rPr lang="en-US" sz="1400" b="1">
              <a:solidFill>
                <a:schemeClr val="accent2">
                  <a:lumMod val="75000"/>
                </a:schemeClr>
              </a:solidFill>
            </a:rPr>
            <a:t>----- 15yr FLM</a:t>
          </a:r>
          <a:r>
            <a:rPr lang="en-US" sz="1400" b="1" baseline="0">
              <a:solidFill>
                <a:schemeClr val="accent2">
                  <a:lumMod val="75000"/>
                </a:schemeClr>
              </a:solidFill>
            </a:rPr>
            <a:t> vs 7Y UST    </a:t>
          </a:r>
        </a:p>
        <a:p xmlns:a="http://schemas.openxmlformats.org/drawingml/2006/main">
          <a:r>
            <a:rPr lang="en-US" sz="1400" b="1">
              <a:solidFill>
                <a:schemeClr val="accent3">
                  <a:lumMod val="75000"/>
                </a:schemeClr>
              </a:solidFill>
            </a:rPr>
            <a:t>----- 5yr Auto Loan vs 3Y UST</a:t>
          </a:r>
        </a:p>
      </cdr:txBody>
    </cdr:sp>
  </cdr:relSizeAnchor>
</c:userShapes>
</file>

<file path=xl/drawings/drawing61.xml><?xml version="1.0" encoding="utf-8"?>
<xdr:wsDr xmlns:xdr="http://schemas.openxmlformats.org/drawingml/2006/spreadsheetDrawing" xmlns:a="http://schemas.openxmlformats.org/drawingml/2006/main">
  <xdr:twoCellAnchor>
    <xdr:from>
      <xdr:col>2</xdr:col>
      <xdr:colOff>684387</xdr:colOff>
      <xdr:row>60</xdr:row>
      <xdr:rowOff>193321</xdr:rowOff>
    </xdr:from>
    <xdr:to>
      <xdr:col>18</xdr:col>
      <xdr:colOff>0</xdr:colOff>
      <xdr:row>79</xdr:row>
      <xdr:rowOff>70555</xdr:rowOff>
    </xdr:to>
    <xdr:sp macro="" textlink="">
      <xdr:nvSpPr>
        <xdr:cNvPr id="4" name="TextBox 3"/>
        <xdr:cNvSpPr txBox="1"/>
      </xdr:nvSpPr>
      <xdr:spPr>
        <a:xfrm>
          <a:off x="2024943" y="13048543"/>
          <a:ext cx="12777613" cy="36872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700" b="1">
              <a:latin typeface="Helvetica"/>
              <a:cs typeface="Helvetica"/>
            </a:rPr>
            <a:t>(April</a:t>
          </a:r>
          <a:r>
            <a:rPr lang="en-US" sz="1700" b="1" baseline="0">
              <a:latin typeface="Helvetica"/>
              <a:cs typeface="Helvetica"/>
            </a:rPr>
            <a:t> 2019</a:t>
          </a:r>
          <a:r>
            <a:rPr lang="en-US" sz="1700" b="1">
              <a:latin typeface="Helvetica"/>
              <a:cs typeface="Helvetica"/>
            </a:rPr>
            <a:t>)</a:t>
          </a:r>
          <a:r>
            <a:rPr lang="en-US" sz="1700">
              <a:latin typeface="Helvetica"/>
              <a:cs typeface="Helvetica"/>
            </a:rPr>
            <a:t>......</a:t>
          </a:r>
          <a:r>
            <a:rPr lang="en-US" sz="1700" baseline="0">
              <a:latin typeface="Helvetica"/>
              <a:cs typeface="Helvetica"/>
            </a:rPr>
            <a:t> The US leading economic index improved in March, suggesting the US business cycle remains on a strong growth trajectory heading into 2019. However, the LEI's growth has slowed somewhat in recent months, suggesting the economy may be facing capacity constraints and increasingly tight labor markets. After expanding 3 percent in 2019, economic growth could slow to  1.5 percent in 2019, a function of the growth experienced last year than any fundamental weakness or sustainability in 2019. </a:t>
          </a:r>
        </a:p>
        <a:p>
          <a:endParaRPr lang="en-US" sz="1700" baseline="0">
            <a:latin typeface="Helvetica"/>
            <a:cs typeface="Helvetica"/>
          </a:endParaRPr>
        </a:p>
        <a:p>
          <a:r>
            <a:rPr lang="en-US" sz="1700" baseline="0">
              <a:latin typeface="Helvetica"/>
              <a:cs typeface="Helvetica"/>
            </a:rPr>
            <a:t>Most of the areas of the economy covered by the report held steady in March.</a:t>
          </a:r>
        </a:p>
        <a:p>
          <a:endParaRPr lang="en-US" sz="1700" baseline="0">
            <a:latin typeface="Helvetica"/>
            <a:cs typeface="Helvetica"/>
          </a:endParaRPr>
        </a:p>
        <a:p>
          <a:r>
            <a:rPr lang="en-US" sz="1700" b="0" baseline="0">
              <a:solidFill>
                <a:schemeClr val="accent2"/>
              </a:solidFill>
              <a:latin typeface="Helvetica"/>
              <a:cs typeface="Helvetica"/>
            </a:rPr>
            <a:t>Strategically... </a:t>
          </a:r>
          <a:r>
            <a:rPr lang="en-US" sz="1700" b="0" baseline="0">
              <a:solidFill>
                <a:srgbClr val="000000"/>
              </a:solidFill>
              <a:latin typeface="Helvetica"/>
              <a:cs typeface="Helvetica"/>
            </a:rPr>
            <a:t>The indices, consumer confidence and retail sales figures point to continued brisk transactional volume at the retail level. With consumer spending accounting for about two-thirds of the nation's GDP, current metrics suggest the economy continues to show stability. This will help support demand for products and services albeit weaker real estate financing. Share growth will retain its current pace of growth as average wages are keeping up with the current rate of consumer inflation.</a:t>
          </a:r>
        </a:p>
        <a:p>
          <a:endParaRPr lang="en-US" sz="1700" b="0" baseline="0">
            <a:solidFill>
              <a:srgbClr val="000000"/>
            </a:solidFill>
            <a:latin typeface="Helvetica"/>
            <a:cs typeface="Helvetica"/>
          </a:endParaRPr>
        </a:p>
        <a:p>
          <a:r>
            <a:rPr lang="en-US" sz="1700" b="0" baseline="0">
              <a:solidFill>
                <a:srgbClr val="000000"/>
              </a:solidFill>
              <a:latin typeface="Helvetica"/>
              <a:cs typeface="Helvetica"/>
            </a:rPr>
            <a:t>Credit unions are encouraged to retain strong underwriting standards and keep marginal loan origination quality held in portfolio where B- or higher applications constituting at least 85% of holdings.</a:t>
          </a:r>
          <a:endParaRPr lang="en-US" sz="1700" b="0" baseline="0">
            <a:solidFill>
              <a:schemeClr val="accent2"/>
            </a:solidFill>
            <a:latin typeface="Helvetica"/>
            <a:cs typeface="Helvetica"/>
          </a:endParaRPr>
        </a:p>
      </xdr:txBody>
    </xdr:sp>
    <xdr:clientData/>
  </xdr:twoCellAnchor>
  <xdr:twoCellAnchor>
    <xdr:from>
      <xdr:col>14</xdr:col>
      <xdr:colOff>0</xdr:colOff>
      <xdr:row>2</xdr:row>
      <xdr:rowOff>139700</xdr:rowOff>
    </xdr:from>
    <xdr:to>
      <xdr:col>17</xdr:col>
      <xdr:colOff>127000</xdr:colOff>
      <xdr:row>7</xdr:row>
      <xdr:rowOff>63500</xdr:rowOff>
    </xdr:to>
    <xdr:sp macro="" textlink="">
      <xdr:nvSpPr>
        <xdr:cNvPr id="5" name="TextBox 4"/>
        <xdr:cNvSpPr txBox="1"/>
      </xdr:nvSpPr>
      <xdr:spPr>
        <a:xfrm>
          <a:off x="10629900" y="520700"/>
          <a:ext cx="2603500" cy="876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5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I</a:t>
          </a:r>
          <a:r>
            <a:rPr lang="en-US" sz="4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N</a:t>
          </a:r>
          <a:r>
            <a:rPr lang="en-US" sz="5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SIGHT</a:t>
          </a:r>
        </a:p>
      </xdr:txBody>
    </xdr:sp>
    <xdr:clientData/>
  </xdr:twoCellAnchor>
  <xdr:twoCellAnchor>
    <xdr:from>
      <xdr:col>3</xdr:col>
      <xdr:colOff>0</xdr:colOff>
      <xdr:row>2</xdr:row>
      <xdr:rowOff>76200</xdr:rowOff>
    </xdr:from>
    <xdr:to>
      <xdr:col>8</xdr:col>
      <xdr:colOff>368300</xdr:colOff>
      <xdr:row>5</xdr:row>
      <xdr:rowOff>127000</xdr:rowOff>
    </xdr:to>
    <xdr:sp macro="" textlink="">
      <xdr:nvSpPr>
        <xdr:cNvPr id="6" name="TextBox 5"/>
        <xdr:cNvSpPr txBox="1"/>
      </xdr:nvSpPr>
      <xdr:spPr>
        <a:xfrm>
          <a:off x="1549400" y="457200"/>
          <a:ext cx="4495800" cy="6223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3600" b="0">
              <a:solidFill>
                <a:schemeClr val="tx1">
                  <a:lumMod val="75000"/>
                  <a:lumOff val="25000"/>
                </a:schemeClr>
              </a:solidFill>
              <a:latin typeface="Garamond"/>
              <a:cs typeface="Garamond"/>
            </a:rPr>
            <a:t>M</a:t>
          </a:r>
          <a:r>
            <a:rPr lang="en-US" sz="2800" b="0">
              <a:solidFill>
                <a:schemeClr val="tx1">
                  <a:lumMod val="75000"/>
                  <a:lumOff val="25000"/>
                </a:schemeClr>
              </a:solidFill>
              <a:latin typeface="Garamond"/>
              <a:cs typeface="Garamond"/>
            </a:rPr>
            <a:t>ERIDIAN</a:t>
          </a:r>
          <a:r>
            <a:rPr lang="en-US" sz="2400" b="0" baseline="0">
              <a:solidFill>
                <a:schemeClr val="tx1">
                  <a:lumMod val="75000"/>
                  <a:lumOff val="25000"/>
                </a:schemeClr>
              </a:solidFill>
              <a:latin typeface="Garamond"/>
              <a:cs typeface="Garamond"/>
            </a:rPr>
            <a:t> </a:t>
          </a:r>
          <a:r>
            <a:rPr lang="en-US" sz="3600" b="0">
              <a:solidFill>
                <a:schemeClr val="tx1">
                  <a:lumMod val="75000"/>
                  <a:lumOff val="25000"/>
                </a:schemeClr>
              </a:solidFill>
              <a:latin typeface="Garamond"/>
              <a:cs typeface="Garamond"/>
            </a:rPr>
            <a:t>E</a:t>
          </a:r>
          <a:r>
            <a:rPr lang="en-US" sz="2800" b="0">
              <a:solidFill>
                <a:schemeClr val="tx1">
                  <a:lumMod val="75000"/>
                  <a:lumOff val="25000"/>
                </a:schemeClr>
              </a:solidFill>
              <a:latin typeface="Garamond"/>
              <a:cs typeface="Garamond"/>
            </a:rPr>
            <a:t>CONOMICS</a:t>
          </a:r>
        </a:p>
      </xdr:txBody>
    </xdr:sp>
    <xdr:clientData/>
  </xdr:twoCellAnchor>
  <xdr:twoCellAnchor>
    <xdr:from>
      <xdr:col>4</xdr:col>
      <xdr:colOff>139700</xdr:colOff>
      <xdr:row>4</xdr:row>
      <xdr:rowOff>177800</xdr:rowOff>
    </xdr:from>
    <xdr:to>
      <xdr:col>8</xdr:col>
      <xdr:colOff>533400</xdr:colOff>
      <xdr:row>6</xdr:row>
      <xdr:rowOff>149860</xdr:rowOff>
    </xdr:to>
    <xdr:sp macro="" textlink="">
      <xdr:nvSpPr>
        <xdr:cNvPr id="7" name="TextBox 6"/>
        <xdr:cNvSpPr txBox="1"/>
      </xdr:nvSpPr>
      <xdr:spPr>
        <a:xfrm>
          <a:off x="2514600" y="939800"/>
          <a:ext cx="3695700" cy="353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1800" b="1" baseline="0">
              <a:solidFill>
                <a:schemeClr val="bg2">
                  <a:lumMod val="75000"/>
                </a:schemeClr>
              </a:solidFill>
              <a:latin typeface="Arial Narrow"/>
              <a:cs typeface="Arial Narrow"/>
            </a:rPr>
            <a:t>Trusted Insight, Effective Solutions</a:t>
          </a:r>
        </a:p>
        <a:p>
          <a:pPr algn="l"/>
          <a:endParaRPr lang="en-US" sz="1800" b="0" baseline="0">
            <a:solidFill>
              <a:schemeClr val="tx1">
                <a:lumMod val="75000"/>
                <a:lumOff val="25000"/>
              </a:schemeClr>
            </a:solidFill>
            <a:latin typeface="Garamond"/>
            <a:cs typeface="Garamond"/>
          </a:endParaRPr>
        </a:p>
      </xdr:txBody>
    </xdr:sp>
    <xdr:clientData/>
  </xdr:twoCellAnchor>
  <xdr:twoCellAnchor>
    <xdr:from>
      <xdr:col>16</xdr:col>
      <xdr:colOff>673100</xdr:colOff>
      <xdr:row>3</xdr:row>
      <xdr:rowOff>25400</xdr:rowOff>
    </xdr:from>
    <xdr:to>
      <xdr:col>17</xdr:col>
      <xdr:colOff>336785</xdr:colOff>
      <xdr:row>5</xdr:row>
      <xdr:rowOff>48918</xdr:rowOff>
    </xdr:to>
    <xdr:sp macro="" textlink="">
      <xdr:nvSpPr>
        <xdr:cNvPr id="14" name="TextBox 13"/>
        <xdr:cNvSpPr txBox="1"/>
      </xdr:nvSpPr>
      <xdr:spPr>
        <a:xfrm>
          <a:off x="12954000" y="596900"/>
          <a:ext cx="489185" cy="404518"/>
        </a:xfrm>
        <a:prstGeom prst="rect">
          <a:avLst/>
        </a:prstGeom>
        <a:solidFill>
          <a:schemeClr val="lt1"/>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0">
              <a:solidFill>
                <a:schemeClr val="accent1"/>
              </a:solidFill>
            </a:rPr>
            <a:t>™</a:t>
          </a:r>
        </a:p>
      </xdr:txBody>
    </xdr:sp>
    <xdr:clientData/>
  </xdr:twoCellAnchor>
  <xdr:twoCellAnchor>
    <xdr:from>
      <xdr:col>10</xdr:col>
      <xdr:colOff>39512</xdr:colOff>
      <xdr:row>16</xdr:row>
      <xdr:rowOff>1</xdr:rowOff>
    </xdr:from>
    <xdr:to>
      <xdr:col>17</xdr:col>
      <xdr:colOff>763412</xdr:colOff>
      <xdr:row>35</xdr:row>
      <xdr:rowOff>112889</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431800</xdr:colOff>
      <xdr:row>27</xdr:row>
      <xdr:rowOff>139700</xdr:rowOff>
    </xdr:from>
    <xdr:to>
      <xdr:col>17</xdr:col>
      <xdr:colOff>254000</xdr:colOff>
      <xdr:row>29</xdr:row>
      <xdr:rowOff>38100</xdr:rowOff>
    </xdr:to>
    <xdr:sp macro="" textlink="">
      <xdr:nvSpPr>
        <xdr:cNvPr id="17" name="TextBox 16"/>
        <xdr:cNvSpPr txBox="1"/>
      </xdr:nvSpPr>
      <xdr:spPr>
        <a:xfrm>
          <a:off x="12903200" y="6019800"/>
          <a:ext cx="647700" cy="279400"/>
        </a:xfrm>
        <a:prstGeom prst="rect">
          <a:avLst/>
        </a:prstGeom>
        <a:solidFill>
          <a:schemeClr val="bg1">
            <a:lumMod val="9500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1"/>
        <a:lstStyle/>
        <a:p>
          <a:r>
            <a:rPr lang="en-US" sz="1600" b="1">
              <a:solidFill>
                <a:schemeClr val="accent1"/>
              </a:solidFill>
            </a:rPr>
            <a:t>1985</a:t>
          </a:r>
        </a:p>
      </xdr:txBody>
    </xdr:sp>
    <xdr:clientData/>
  </xdr:twoCellAnchor>
  <xdr:twoCellAnchor>
    <xdr:from>
      <xdr:col>2</xdr:col>
      <xdr:colOff>84666</xdr:colOff>
      <xdr:row>15</xdr:row>
      <xdr:rowOff>127000</xdr:rowOff>
    </xdr:from>
    <xdr:to>
      <xdr:col>9</xdr:col>
      <xdr:colOff>677333</xdr:colOff>
      <xdr:row>35</xdr:row>
      <xdr:rowOff>66322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7061</xdr:colOff>
      <xdr:row>60</xdr:row>
      <xdr:rowOff>0</xdr:rowOff>
    </xdr:from>
    <xdr:to>
      <xdr:col>2</xdr:col>
      <xdr:colOff>402171</xdr:colOff>
      <xdr:row>81</xdr:row>
      <xdr:rowOff>0</xdr:rowOff>
    </xdr:to>
    <xdr:sp macro="" textlink="">
      <xdr:nvSpPr>
        <xdr:cNvPr id="10" name="TextBox 9"/>
        <xdr:cNvSpPr txBox="1"/>
      </xdr:nvSpPr>
      <xdr:spPr>
        <a:xfrm rot="16200000">
          <a:off x="-557384" y="14760223"/>
          <a:ext cx="4205111" cy="395110"/>
        </a:xfrm>
        <a:prstGeom prst="rect">
          <a:avLst/>
        </a:prstGeom>
        <a:solidFill>
          <a:schemeClr val="tx2"/>
        </a:solidFill>
        <a:ln w="25400" cmpd="sng">
          <a:solidFill>
            <a:schemeClr val="tx1"/>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solidFill>
                <a:srgbClr val="EEE68B"/>
              </a:solidFill>
            </a:rPr>
            <a:t>INDICATORS REPORT  AND  CU STRATEGY</a:t>
          </a:r>
        </a:p>
      </xdr:txBody>
    </xdr:sp>
    <xdr:clientData/>
  </xdr:twoCellAnchor>
</xdr:wsDr>
</file>

<file path=xl/drawings/drawing62.xml><?xml version="1.0" encoding="utf-8"?>
<c:userShapes xmlns:c="http://schemas.openxmlformats.org/drawingml/2006/chart">
  <cdr:relSizeAnchor xmlns:cdr="http://schemas.openxmlformats.org/drawingml/2006/chartDrawing">
    <cdr:from>
      <cdr:x>0.00775</cdr:x>
      <cdr:y>0.01218</cdr:y>
    </cdr:from>
    <cdr:to>
      <cdr:x>0.26671</cdr:x>
      <cdr:y>0.11397</cdr:y>
    </cdr:to>
    <cdr:sp macro="" textlink="">
      <cdr:nvSpPr>
        <cdr:cNvPr id="2" name="TextBox 1"/>
        <cdr:cNvSpPr txBox="1"/>
      </cdr:nvSpPr>
      <cdr:spPr>
        <a:xfrm xmlns:a="http://schemas.openxmlformats.org/drawingml/2006/main">
          <a:off x="50800" y="50800"/>
          <a:ext cx="1696604" cy="42459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100" b="0">
              <a:solidFill>
                <a:schemeClr val="tx2"/>
              </a:solidFill>
              <a:latin typeface="Palatino"/>
              <a:cs typeface="Palatino"/>
            </a:rPr>
            <a:t>M</a:t>
          </a:r>
          <a:r>
            <a:rPr lang="en-US" sz="1000" b="0">
              <a:solidFill>
                <a:schemeClr val="tx2"/>
              </a:solidFill>
              <a:latin typeface="Palatino"/>
              <a:cs typeface="Palatino"/>
            </a:rPr>
            <a:t>ERIDIAN</a:t>
          </a:r>
          <a:r>
            <a:rPr lang="en-US" sz="1100" b="0">
              <a:solidFill>
                <a:schemeClr val="tx2"/>
              </a:solidFill>
              <a:latin typeface="Palatino"/>
              <a:cs typeface="Palatino"/>
            </a:rPr>
            <a:t> E</a:t>
          </a:r>
          <a:r>
            <a:rPr lang="en-US" sz="1000" b="0">
              <a:solidFill>
                <a:schemeClr val="tx2"/>
              </a:solidFill>
              <a:latin typeface="Palatino"/>
              <a:cs typeface="Palatino"/>
            </a:rPr>
            <a:t>CONOMICS</a:t>
          </a:r>
        </a:p>
        <a:p xmlns:a="http://schemas.openxmlformats.org/drawingml/2006/main">
          <a:pPr algn="l"/>
          <a:r>
            <a:rPr lang="en-US" sz="800" b="0">
              <a:solidFill>
                <a:schemeClr val="tx1"/>
              </a:solidFill>
              <a:latin typeface="Palatino"/>
              <a:cs typeface="Palatino"/>
            </a:rPr>
            <a:t>     </a:t>
          </a:r>
          <a:r>
            <a:rPr lang="en-US" sz="700" b="0">
              <a:solidFill>
                <a:schemeClr val="tx1"/>
              </a:solidFill>
              <a:latin typeface="Palatino"/>
              <a:cs typeface="Palatino"/>
            </a:rPr>
            <a:t>Trusted Insight,</a:t>
          </a:r>
          <a:r>
            <a:rPr lang="en-US" sz="700" b="0" baseline="0">
              <a:solidFill>
                <a:schemeClr val="tx1"/>
              </a:solidFill>
              <a:latin typeface="Palatino"/>
              <a:cs typeface="Palatino"/>
            </a:rPr>
            <a:t> Effective Solutions</a:t>
          </a:r>
          <a:endParaRPr lang="en-US" sz="700" b="0">
            <a:solidFill>
              <a:schemeClr val="tx1"/>
            </a:solidFill>
            <a:latin typeface="Palatino"/>
            <a:cs typeface="Palatino"/>
          </a:endParaRPr>
        </a:p>
      </cdr:txBody>
    </cdr:sp>
  </cdr:relSizeAnchor>
  <cdr:relSizeAnchor xmlns:cdr="http://schemas.openxmlformats.org/drawingml/2006/chartDrawing">
    <cdr:from>
      <cdr:x>0.08012</cdr:x>
      <cdr:y>0.10352</cdr:y>
    </cdr:from>
    <cdr:to>
      <cdr:x>0.93517</cdr:x>
      <cdr:y>0.19182</cdr:y>
    </cdr:to>
    <cdr:sp macro="" textlink="">
      <cdr:nvSpPr>
        <cdr:cNvPr id="3" name="TextBox 2"/>
        <cdr:cNvSpPr txBox="1"/>
      </cdr:nvSpPr>
      <cdr:spPr>
        <a:xfrm xmlns:a="http://schemas.openxmlformats.org/drawingml/2006/main">
          <a:off x="524933" y="431800"/>
          <a:ext cx="5602111" cy="368342"/>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800" b="0">
              <a:solidFill>
                <a:schemeClr val="tx1"/>
              </a:solidFill>
              <a:latin typeface="Garamond"/>
              <a:cs typeface="Garamond"/>
            </a:rPr>
            <a:t>C</a:t>
          </a:r>
          <a:r>
            <a:rPr lang="en-US" sz="1500" b="0">
              <a:solidFill>
                <a:schemeClr val="tx1"/>
              </a:solidFill>
              <a:latin typeface="Garamond"/>
              <a:cs typeface="Garamond"/>
            </a:rPr>
            <a:t>ONSUMER </a:t>
          </a:r>
          <a:r>
            <a:rPr lang="en-US" sz="1800" b="0">
              <a:solidFill>
                <a:schemeClr val="tx1"/>
              </a:solidFill>
              <a:latin typeface="Garamond"/>
              <a:cs typeface="Garamond"/>
            </a:rPr>
            <a:t>C</a:t>
          </a:r>
          <a:r>
            <a:rPr lang="en-US" sz="1500" b="0">
              <a:solidFill>
                <a:schemeClr val="tx1"/>
              </a:solidFill>
              <a:latin typeface="Garamond"/>
              <a:cs typeface="Garamond"/>
            </a:rPr>
            <a:t>ONFIDENCE</a:t>
          </a:r>
          <a:endParaRPr lang="en-US" sz="700" b="0">
            <a:solidFill>
              <a:schemeClr val="tx1"/>
            </a:solidFill>
            <a:latin typeface="Palatino"/>
            <a:cs typeface="Palatino"/>
          </a:endParaRPr>
        </a:p>
      </cdr:txBody>
    </cdr:sp>
  </cdr:relSizeAnchor>
  <cdr:relSizeAnchor xmlns:cdr="http://schemas.openxmlformats.org/drawingml/2006/chartDrawing">
    <cdr:from>
      <cdr:x>0.07883</cdr:x>
      <cdr:y>0.18133</cdr:y>
    </cdr:from>
    <cdr:to>
      <cdr:x>0.93302</cdr:x>
      <cdr:y>0.24357</cdr:y>
    </cdr:to>
    <cdr:sp macro="" textlink="">
      <cdr:nvSpPr>
        <cdr:cNvPr id="4" name="TextBox 3"/>
        <cdr:cNvSpPr txBox="1"/>
      </cdr:nvSpPr>
      <cdr:spPr>
        <a:xfrm xmlns:a="http://schemas.openxmlformats.org/drawingml/2006/main">
          <a:off x="516466" y="756355"/>
          <a:ext cx="5596467" cy="259644"/>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000" b="1">
              <a:solidFill>
                <a:srgbClr val="000000"/>
              </a:solidFill>
            </a:rPr>
            <a:t>                   </a:t>
          </a:r>
          <a:r>
            <a:rPr lang="en-US" sz="1000" b="1">
              <a:solidFill>
                <a:schemeClr val="accent1"/>
              </a:solidFill>
            </a:rPr>
            <a:t>-</a:t>
          </a:r>
          <a:r>
            <a:rPr lang="en-US" sz="1000" b="1" baseline="0">
              <a:solidFill>
                <a:schemeClr val="accent1"/>
              </a:solidFill>
            </a:rPr>
            <a:t> - - CONSUMER CONFIDENCE INDEX                  </a:t>
          </a:r>
          <a:r>
            <a:rPr lang="en-US" sz="1000" b="1" baseline="0">
              <a:solidFill>
                <a:schemeClr val="accent3">
                  <a:lumMod val="50000"/>
                </a:schemeClr>
              </a:solidFill>
            </a:rPr>
            <a:t>CHANGE IN RETAIL SALES YoY </a:t>
          </a:r>
          <a:endParaRPr lang="en-US" sz="1000" b="1">
            <a:solidFill>
              <a:schemeClr val="accent3">
                <a:lumMod val="50000"/>
              </a:schemeClr>
            </a:solidFill>
          </a:endParaRPr>
        </a:p>
      </cdr:txBody>
    </cdr:sp>
  </cdr:relSizeAnchor>
</c:userShapes>
</file>

<file path=xl/drawings/drawing63.xml><?xml version="1.0" encoding="utf-8"?>
<c:userShapes xmlns:c="http://schemas.openxmlformats.org/drawingml/2006/chart">
  <cdr:relSizeAnchor xmlns:cdr="http://schemas.openxmlformats.org/drawingml/2006/chartDrawing">
    <cdr:from>
      <cdr:x>0.00758</cdr:x>
      <cdr:y>0.0123</cdr:y>
    </cdr:from>
    <cdr:to>
      <cdr:x>0.26726</cdr:x>
      <cdr:y>0.1151</cdr:y>
    </cdr:to>
    <cdr:sp macro="" textlink="">
      <cdr:nvSpPr>
        <cdr:cNvPr id="2" name="TextBox 1"/>
        <cdr:cNvSpPr txBox="1"/>
      </cdr:nvSpPr>
      <cdr:spPr>
        <a:xfrm xmlns:a="http://schemas.openxmlformats.org/drawingml/2006/main">
          <a:off x="50800" y="50800"/>
          <a:ext cx="1740555" cy="42461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100" b="0">
              <a:solidFill>
                <a:schemeClr val="tx2"/>
              </a:solidFill>
              <a:latin typeface="Palatino"/>
              <a:cs typeface="Palatino"/>
            </a:rPr>
            <a:t>M</a:t>
          </a:r>
          <a:r>
            <a:rPr lang="en-US" sz="1000" b="0">
              <a:solidFill>
                <a:schemeClr val="tx2"/>
              </a:solidFill>
              <a:latin typeface="Palatino"/>
              <a:cs typeface="Palatino"/>
            </a:rPr>
            <a:t>ERIDIAN</a:t>
          </a:r>
          <a:r>
            <a:rPr lang="en-US" sz="1100" b="0">
              <a:solidFill>
                <a:schemeClr val="tx2"/>
              </a:solidFill>
              <a:latin typeface="Palatino"/>
              <a:cs typeface="Palatino"/>
            </a:rPr>
            <a:t> E</a:t>
          </a:r>
          <a:r>
            <a:rPr lang="en-US" sz="1000" b="0">
              <a:solidFill>
                <a:schemeClr val="tx2"/>
              </a:solidFill>
              <a:latin typeface="Palatino"/>
              <a:cs typeface="Palatino"/>
            </a:rPr>
            <a:t>CONOMICS</a:t>
          </a:r>
        </a:p>
        <a:p xmlns:a="http://schemas.openxmlformats.org/drawingml/2006/main">
          <a:pPr algn="l"/>
          <a:r>
            <a:rPr lang="en-US" sz="800" b="0">
              <a:solidFill>
                <a:schemeClr val="tx1"/>
              </a:solidFill>
              <a:latin typeface="Palatino"/>
              <a:cs typeface="Palatino"/>
            </a:rPr>
            <a:t>     </a:t>
          </a:r>
          <a:r>
            <a:rPr lang="en-US" sz="700" b="0">
              <a:solidFill>
                <a:schemeClr val="tx1"/>
              </a:solidFill>
              <a:latin typeface="Palatino"/>
              <a:cs typeface="Palatino"/>
            </a:rPr>
            <a:t>Trusted Insight,</a:t>
          </a:r>
          <a:r>
            <a:rPr lang="en-US" sz="700" b="0" baseline="0">
              <a:solidFill>
                <a:schemeClr val="tx1"/>
              </a:solidFill>
              <a:latin typeface="Palatino"/>
              <a:cs typeface="Palatino"/>
            </a:rPr>
            <a:t> Effective Solutions</a:t>
          </a:r>
          <a:endParaRPr lang="en-US" sz="700" b="0">
            <a:solidFill>
              <a:schemeClr val="tx1"/>
            </a:solidFill>
            <a:latin typeface="Palatino"/>
            <a:cs typeface="Palatino"/>
          </a:endParaRPr>
        </a:p>
      </cdr:txBody>
    </cdr:sp>
  </cdr:relSizeAnchor>
  <cdr:relSizeAnchor xmlns:cdr="http://schemas.openxmlformats.org/drawingml/2006/chartDrawing">
    <cdr:from>
      <cdr:x>0.26021</cdr:x>
      <cdr:y>0.10796</cdr:y>
    </cdr:from>
    <cdr:to>
      <cdr:x>0.79158</cdr:x>
      <cdr:y>0.19714</cdr:y>
    </cdr:to>
    <cdr:sp macro="" textlink="">
      <cdr:nvSpPr>
        <cdr:cNvPr id="3" name="TextBox 2"/>
        <cdr:cNvSpPr txBox="1"/>
      </cdr:nvSpPr>
      <cdr:spPr>
        <a:xfrm xmlns:a="http://schemas.openxmlformats.org/drawingml/2006/main">
          <a:off x="1744133" y="445911"/>
          <a:ext cx="3561645" cy="368332"/>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800" b="0">
              <a:solidFill>
                <a:schemeClr val="tx1"/>
              </a:solidFill>
              <a:latin typeface="Garamond"/>
              <a:cs typeface="Garamond"/>
            </a:rPr>
            <a:t>L</a:t>
          </a:r>
          <a:r>
            <a:rPr lang="en-US" sz="1500" b="0">
              <a:solidFill>
                <a:schemeClr val="tx1"/>
              </a:solidFill>
              <a:latin typeface="Garamond"/>
              <a:cs typeface="Garamond"/>
            </a:rPr>
            <a:t>EADING </a:t>
          </a:r>
          <a:r>
            <a:rPr lang="en-US" sz="1800" b="0">
              <a:solidFill>
                <a:schemeClr val="tx1"/>
              </a:solidFill>
              <a:latin typeface="Garamond"/>
              <a:cs typeface="Garamond"/>
            </a:rPr>
            <a:t>E</a:t>
          </a:r>
          <a:r>
            <a:rPr lang="en-US" sz="1500" b="0">
              <a:solidFill>
                <a:schemeClr val="tx1"/>
              </a:solidFill>
              <a:latin typeface="Garamond"/>
              <a:cs typeface="Garamond"/>
            </a:rPr>
            <a:t>CONOMIC </a:t>
          </a:r>
          <a:r>
            <a:rPr lang="en-US" sz="1800" b="0">
              <a:solidFill>
                <a:schemeClr val="tx1"/>
              </a:solidFill>
              <a:latin typeface="Garamond"/>
              <a:cs typeface="Garamond"/>
            </a:rPr>
            <a:t>I</a:t>
          </a:r>
          <a:r>
            <a:rPr lang="en-US" sz="1500" b="0">
              <a:solidFill>
                <a:schemeClr val="tx1"/>
              </a:solidFill>
              <a:latin typeface="Garamond"/>
              <a:cs typeface="Garamond"/>
            </a:rPr>
            <a:t>NDICATORS </a:t>
          </a:r>
          <a:r>
            <a:rPr lang="en-US" sz="800" b="0">
              <a:solidFill>
                <a:schemeClr val="tx1"/>
              </a:solidFill>
              <a:latin typeface="Palatino"/>
              <a:cs typeface="Palatino"/>
            </a:rPr>
            <a:t>    </a:t>
          </a:r>
          <a:endParaRPr lang="en-US" sz="700" b="0">
            <a:solidFill>
              <a:schemeClr val="tx1"/>
            </a:solidFill>
            <a:latin typeface="Palatino"/>
            <a:cs typeface="Palatino"/>
          </a:endParaRPr>
        </a:p>
      </cdr:txBody>
    </cdr:sp>
  </cdr:relSizeAnchor>
  <cdr:relSizeAnchor xmlns:cdr="http://schemas.openxmlformats.org/drawingml/2006/chartDrawing">
    <cdr:from>
      <cdr:x>0.40337</cdr:x>
      <cdr:y>0.18996</cdr:y>
    </cdr:from>
    <cdr:to>
      <cdr:x>0.58737</cdr:x>
      <cdr:y>0.2494</cdr:y>
    </cdr:to>
    <cdr:sp macro="" textlink="">
      <cdr:nvSpPr>
        <cdr:cNvPr id="4" name="TextBox 3"/>
        <cdr:cNvSpPr txBox="1"/>
      </cdr:nvSpPr>
      <cdr:spPr>
        <a:xfrm xmlns:a="http://schemas.openxmlformats.org/drawingml/2006/main">
          <a:off x="2703689" y="784578"/>
          <a:ext cx="1233311" cy="245533"/>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000" b="1">
              <a:solidFill>
                <a:srgbClr val="000000"/>
              </a:solidFill>
            </a:rPr>
            <a:t>MONTHLY CHANGE</a:t>
          </a:r>
        </a:p>
      </cdr:txBody>
    </cdr:sp>
  </cdr:relSizeAnchor>
</c:userShapes>
</file>

<file path=xl/drawings/drawing64.xml><?xml version="1.0" encoding="utf-8"?>
<xdr:wsDr xmlns:xdr="http://schemas.openxmlformats.org/drawingml/2006/spreadsheetDrawing" xmlns:a="http://schemas.openxmlformats.org/drawingml/2006/main">
  <xdr:twoCellAnchor>
    <xdr:from>
      <xdr:col>2</xdr:col>
      <xdr:colOff>103604</xdr:colOff>
      <xdr:row>15</xdr:row>
      <xdr:rowOff>93578</xdr:rowOff>
    </xdr:from>
    <xdr:to>
      <xdr:col>9</xdr:col>
      <xdr:colOff>762000</xdr:colOff>
      <xdr:row>32</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2</xdr:row>
      <xdr:rowOff>139700</xdr:rowOff>
    </xdr:from>
    <xdr:to>
      <xdr:col>17</xdr:col>
      <xdr:colOff>127000</xdr:colOff>
      <xdr:row>7</xdr:row>
      <xdr:rowOff>63500</xdr:rowOff>
    </xdr:to>
    <xdr:sp macro="" textlink="">
      <xdr:nvSpPr>
        <xdr:cNvPr id="5" name="TextBox 4"/>
        <xdr:cNvSpPr txBox="1"/>
      </xdr:nvSpPr>
      <xdr:spPr>
        <a:xfrm>
          <a:off x="10820400" y="520700"/>
          <a:ext cx="2603500" cy="876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5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I</a:t>
          </a:r>
          <a:r>
            <a:rPr lang="en-US" sz="4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N</a:t>
          </a:r>
          <a:r>
            <a:rPr lang="en-US" sz="5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SIGHT</a:t>
          </a:r>
        </a:p>
      </xdr:txBody>
    </xdr:sp>
    <xdr:clientData/>
  </xdr:twoCellAnchor>
  <xdr:twoCellAnchor>
    <xdr:from>
      <xdr:col>3</xdr:col>
      <xdr:colOff>0</xdr:colOff>
      <xdr:row>2</xdr:row>
      <xdr:rowOff>76200</xdr:rowOff>
    </xdr:from>
    <xdr:to>
      <xdr:col>8</xdr:col>
      <xdr:colOff>368300</xdr:colOff>
      <xdr:row>5</xdr:row>
      <xdr:rowOff>127000</xdr:rowOff>
    </xdr:to>
    <xdr:sp macro="" textlink="">
      <xdr:nvSpPr>
        <xdr:cNvPr id="6" name="TextBox 5"/>
        <xdr:cNvSpPr txBox="1"/>
      </xdr:nvSpPr>
      <xdr:spPr>
        <a:xfrm>
          <a:off x="1549400" y="457200"/>
          <a:ext cx="4610100" cy="6223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3600" b="0">
              <a:solidFill>
                <a:schemeClr val="tx1">
                  <a:lumMod val="75000"/>
                  <a:lumOff val="25000"/>
                </a:schemeClr>
              </a:solidFill>
              <a:latin typeface="Garamond"/>
              <a:cs typeface="Garamond"/>
            </a:rPr>
            <a:t>M</a:t>
          </a:r>
          <a:r>
            <a:rPr lang="en-US" sz="2800" b="0">
              <a:solidFill>
                <a:schemeClr val="tx1">
                  <a:lumMod val="75000"/>
                  <a:lumOff val="25000"/>
                </a:schemeClr>
              </a:solidFill>
              <a:latin typeface="Garamond"/>
              <a:cs typeface="Garamond"/>
            </a:rPr>
            <a:t>ERIDIAN</a:t>
          </a:r>
          <a:r>
            <a:rPr lang="en-US" sz="2400" b="0" baseline="0">
              <a:solidFill>
                <a:schemeClr val="tx1">
                  <a:lumMod val="75000"/>
                  <a:lumOff val="25000"/>
                </a:schemeClr>
              </a:solidFill>
              <a:latin typeface="Garamond"/>
              <a:cs typeface="Garamond"/>
            </a:rPr>
            <a:t> </a:t>
          </a:r>
          <a:r>
            <a:rPr lang="en-US" sz="3600" b="0">
              <a:solidFill>
                <a:schemeClr val="tx1">
                  <a:lumMod val="75000"/>
                  <a:lumOff val="25000"/>
                </a:schemeClr>
              </a:solidFill>
              <a:latin typeface="Garamond"/>
              <a:cs typeface="Garamond"/>
            </a:rPr>
            <a:t>E</a:t>
          </a:r>
          <a:r>
            <a:rPr lang="en-US" sz="2800" b="0">
              <a:solidFill>
                <a:schemeClr val="tx1">
                  <a:lumMod val="75000"/>
                  <a:lumOff val="25000"/>
                </a:schemeClr>
              </a:solidFill>
              <a:latin typeface="Garamond"/>
              <a:cs typeface="Garamond"/>
            </a:rPr>
            <a:t>CONOMICS</a:t>
          </a:r>
        </a:p>
      </xdr:txBody>
    </xdr:sp>
    <xdr:clientData/>
  </xdr:twoCellAnchor>
  <xdr:twoCellAnchor>
    <xdr:from>
      <xdr:col>4</xdr:col>
      <xdr:colOff>139700</xdr:colOff>
      <xdr:row>4</xdr:row>
      <xdr:rowOff>177800</xdr:rowOff>
    </xdr:from>
    <xdr:to>
      <xdr:col>8</xdr:col>
      <xdr:colOff>533400</xdr:colOff>
      <xdr:row>6</xdr:row>
      <xdr:rowOff>149860</xdr:rowOff>
    </xdr:to>
    <xdr:sp macro="" textlink="">
      <xdr:nvSpPr>
        <xdr:cNvPr id="7" name="TextBox 6"/>
        <xdr:cNvSpPr txBox="1"/>
      </xdr:nvSpPr>
      <xdr:spPr>
        <a:xfrm>
          <a:off x="2514600" y="939800"/>
          <a:ext cx="3810000" cy="353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1800" b="1" baseline="0">
              <a:solidFill>
                <a:schemeClr val="bg2">
                  <a:lumMod val="75000"/>
                </a:schemeClr>
              </a:solidFill>
              <a:latin typeface="Arial Narrow"/>
              <a:cs typeface="Arial Narrow"/>
            </a:rPr>
            <a:t>Trusted Insight, Effective Solutions</a:t>
          </a:r>
        </a:p>
        <a:p>
          <a:pPr algn="l"/>
          <a:endParaRPr lang="en-US" sz="1800" b="0" baseline="0">
            <a:solidFill>
              <a:schemeClr val="tx1">
                <a:lumMod val="75000"/>
                <a:lumOff val="25000"/>
              </a:schemeClr>
            </a:solidFill>
            <a:latin typeface="Garamond"/>
            <a:cs typeface="Garamond"/>
          </a:endParaRPr>
        </a:p>
      </xdr:txBody>
    </xdr:sp>
    <xdr:clientData/>
  </xdr:twoCellAnchor>
  <xdr:twoCellAnchor>
    <xdr:from>
      <xdr:col>16</xdr:col>
      <xdr:colOff>673100</xdr:colOff>
      <xdr:row>3</xdr:row>
      <xdr:rowOff>25400</xdr:rowOff>
    </xdr:from>
    <xdr:to>
      <xdr:col>17</xdr:col>
      <xdr:colOff>336785</xdr:colOff>
      <xdr:row>5</xdr:row>
      <xdr:rowOff>48918</xdr:rowOff>
    </xdr:to>
    <xdr:sp macro="" textlink="">
      <xdr:nvSpPr>
        <xdr:cNvPr id="14" name="TextBox 13"/>
        <xdr:cNvSpPr txBox="1"/>
      </xdr:nvSpPr>
      <xdr:spPr>
        <a:xfrm>
          <a:off x="13144500" y="596900"/>
          <a:ext cx="489185" cy="404518"/>
        </a:xfrm>
        <a:prstGeom prst="rect">
          <a:avLst/>
        </a:prstGeom>
        <a:solidFill>
          <a:schemeClr val="lt1"/>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0">
              <a:solidFill>
                <a:schemeClr val="accent1"/>
              </a:solidFill>
            </a:rPr>
            <a:t>™</a:t>
          </a:r>
        </a:p>
      </xdr:txBody>
    </xdr:sp>
    <xdr:clientData/>
  </xdr:twoCellAnchor>
  <xdr:twoCellAnchor>
    <xdr:from>
      <xdr:col>10</xdr:col>
      <xdr:colOff>225927</xdr:colOff>
      <xdr:row>15</xdr:row>
      <xdr:rowOff>160421</xdr:rowOff>
    </xdr:from>
    <xdr:to>
      <xdr:col>17</xdr:col>
      <xdr:colOff>797427</xdr:colOff>
      <xdr:row>31</xdr:row>
      <xdr:rowOff>173790</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409964</xdr:colOff>
      <xdr:row>32</xdr:row>
      <xdr:rowOff>68327</xdr:rowOff>
    </xdr:from>
    <xdr:to>
      <xdr:col>9</xdr:col>
      <xdr:colOff>721894</xdr:colOff>
      <xdr:row>50</xdr:row>
      <xdr:rowOff>93578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387687</xdr:colOff>
      <xdr:row>36</xdr:row>
      <xdr:rowOff>120317</xdr:rowOff>
    </xdr:from>
    <xdr:to>
      <xdr:col>13</xdr:col>
      <xdr:colOff>467899</xdr:colOff>
      <xdr:row>49</xdr:row>
      <xdr:rowOff>173788</xdr:rowOff>
    </xdr:to>
    <xdr:pic>
      <xdr:nvPicPr>
        <xdr:cNvPr id="21" name="Picture 20" descr="oil-barrel-breakdown_d6.png"/>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4837" t="25679" r="44761" b="36580"/>
        <a:stretch/>
      </xdr:blipFill>
      <xdr:spPr>
        <a:xfrm>
          <a:off x="8435476" y="7954212"/>
          <a:ext cx="2646949" cy="2553366"/>
        </a:xfrm>
        <a:prstGeom prst="rect">
          <a:avLst/>
        </a:prstGeom>
      </xdr:spPr>
    </xdr:pic>
    <xdr:clientData/>
  </xdr:twoCellAnchor>
  <xdr:twoCellAnchor editAs="oneCell">
    <xdr:from>
      <xdr:col>17</xdr:col>
      <xdr:colOff>17753</xdr:colOff>
      <xdr:row>38</xdr:row>
      <xdr:rowOff>14598</xdr:rowOff>
    </xdr:from>
    <xdr:to>
      <xdr:col>17</xdr:col>
      <xdr:colOff>538961</xdr:colOff>
      <xdr:row>48</xdr:row>
      <xdr:rowOff>127267</xdr:rowOff>
    </xdr:to>
    <xdr:pic>
      <xdr:nvPicPr>
        <xdr:cNvPr id="22" name="Picture 21" descr="gas.png"/>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80295" t="22489" r="-164" b="6526"/>
        <a:stretch/>
      </xdr:blipFill>
      <xdr:spPr>
        <a:xfrm>
          <a:off x="14054595" y="8730809"/>
          <a:ext cx="521208" cy="1984248"/>
        </a:xfrm>
        <a:prstGeom prst="rect">
          <a:avLst/>
        </a:prstGeom>
      </xdr:spPr>
    </xdr:pic>
    <xdr:clientData/>
  </xdr:twoCellAnchor>
  <xdr:twoCellAnchor>
    <xdr:from>
      <xdr:col>16</xdr:col>
      <xdr:colOff>64620</xdr:colOff>
      <xdr:row>45</xdr:row>
      <xdr:rowOff>13372</xdr:rowOff>
    </xdr:from>
    <xdr:to>
      <xdr:col>16</xdr:col>
      <xdr:colOff>735264</xdr:colOff>
      <xdr:row>47</xdr:row>
      <xdr:rowOff>26740</xdr:rowOff>
    </xdr:to>
    <xdr:sp macro="" textlink="">
      <xdr:nvSpPr>
        <xdr:cNvPr id="23" name="TextBox 22"/>
        <xdr:cNvSpPr txBox="1"/>
      </xdr:nvSpPr>
      <xdr:spPr>
        <a:xfrm>
          <a:off x="13245883" y="10146635"/>
          <a:ext cx="670644" cy="3876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500" b="1">
              <a:solidFill>
                <a:srgbClr val="000000"/>
              </a:solidFill>
            </a:rPr>
            <a:t>57%</a:t>
          </a:r>
        </a:p>
      </xdr:txBody>
    </xdr:sp>
    <xdr:clientData/>
  </xdr:twoCellAnchor>
  <xdr:twoCellAnchor>
    <xdr:from>
      <xdr:col>16</xdr:col>
      <xdr:colOff>52734</xdr:colOff>
      <xdr:row>41</xdr:row>
      <xdr:rowOff>30451</xdr:rowOff>
    </xdr:from>
    <xdr:to>
      <xdr:col>16</xdr:col>
      <xdr:colOff>735263</xdr:colOff>
      <xdr:row>43</xdr:row>
      <xdr:rowOff>3638</xdr:rowOff>
    </xdr:to>
    <xdr:sp macro="" textlink="">
      <xdr:nvSpPr>
        <xdr:cNvPr id="25" name="TextBox 24"/>
        <xdr:cNvSpPr txBox="1"/>
      </xdr:nvSpPr>
      <xdr:spPr>
        <a:xfrm>
          <a:off x="13233997" y="9308135"/>
          <a:ext cx="682529" cy="3475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500" b="1">
              <a:solidFill>
                <a:srgbClr val="FFFFFF"/>
              </a:solidFill>
            </a:rPr>
            <a:t> </a:t>
          </a:r>
          <a:r>
            <a:rPr lang="en-US" sz="1500" b="1">
              <a:solidFill>
                <a:srgbClr val="000000"/>
              </a:solidFill>
            </a:rPr>
            <a:t>16%</a:t>
          </a:r>
        </a:p>
      </xdr:txBody>
    </xdr:sp>
    <xdr:clientData/>
  </xdr:twoCellAnchor>
  <xdr:twoCellAnchor>
    <xdr:from>
      <xdr:col>15</xdr:col>
      <xdr:colOff>854842</xdr:colOff>
      <xdr:row>38</xdr:row>
      <xdr:rowOff>173795</xdr:rowOff>
    </xdr:from>
    <xdr:to>
      <xdr:col>16</xdr:col>
      <xdr:colOff>798399</xdr:colOff>
      <xdr:row>40</xdr:row>
      <xdr:rowOff>129233</xdr:rowOff>
    </xdr:to>
    <xdr:sp macro="" textlink="">
      <xdr:nvSpPr>
        <xdr:cNvPr id="26" name="TextBox 25"/>
        <xdr:cNvSpPr txBox="1"/>
      </xdr:nvSpPr>
      <xdr:spPr>
        <a:xfrm>
          <a:off x="13180526" y="8890006"/>
          <a:ext cx="799136" cy="3297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800" b="1">
              <a:solidFill>
                <a:srgbClr val="000000"/>
              </a:solidFill>
            </a:rPr>
            <a:t> </a:t>
          </a:r>
          <a:r>
            <a:rPr lang="en-US" sz="1500" b="1">
              <a:solidFill>
                <a:srgbClr val="000000"/>
              </a:solidFill>
            </a:rPr>
            <a:t>8%</a:t>
          </a:r>
        </a:p>
      </xdr:txBody>
    </xdr:sp>
    <xdr:clientData/>
  </xdr:twoCellAnchor>
  <xdr:twoCellAnchor>
    <xdr:from>
      <xdr:col>16</xdr:col>
      <xdr:colOff>133686</xdr:colOff>
      <xdr:row>37</xdr:row>
      <xdr:rowOff>26739</xdr:rowOff>
    </xdr:from>
    <xdr:to>
      <xdr:col>16</xdr:col>
      <xdr:colOff>721898</xdr:colOff>
      <xdr:row>38</xdr:row>
      <xdr:rowOff>173787</xdr:rowOff>
    </xdr:to>
    <xdr:sp macro="" textlink="">
      <xdr:nvSpPr>
        <xdr:cNvPr id="27" name="TextBox 26"/>
        <xdr:cNvSpPr txBox="1"/>
      </xdr:nvSpPr>
      <xdr:spPr>
        <a:xfrm>
          <a:off x="13314949" y="8555792"/>
          <a:ext cx="588212" cy="334206"/>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solidFill>
                <a:schemeClr val="tx1"/>
              </a:solidFill>
            </a:rPr>
            <a:t>19%</a:t>
          </a:r>
        </a:p>
      </xdr:txBody>
    </xdr:sp>
    <xdr:clientData/>
  </xdr:twoCellAnchor>
  <xdr:twoCellAnchor>
    <xdr:from>
      <xdr:col>2</xdr:col>
      <xdr:colOff>582267</xdr:colOff>
      <xdr:row>64</xdr:row>
      <xdr:rowOff>53472</xdr:rowOff>
    </xdr:from>
    <xdr:to>
      <xdr:col>18</xdr:col>
      <xdr:colOff>66842</xdr:colOff>
      <xdr:row>76</xdr:row>
      <xdr:rowOff>93579</xdr:rowOff>
    </xdr:to>
    <xdr:sp macro="" textlink="">
      <xdr:nvSpPr>
        <xdr:cNvPr id="28" name="TextBox 27"/>
        <xdr:cNvSpPr txBox="1"/>
      </xdr:nvSpPr>
      <xdr:spPr>
        <a:xfrm>
          <a:off x="1865635" y="14250735"/>
          <a:ext cx="13093628" cy="30881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700" b="1">
              <a:latin typeface="Helvetica"/>
              <a:cs typeface="Helvetica"/>
            </a:rPr>
            <a:t>(April</a:t>
          </a:r>
          <a:r>
            <a:rPr lang="en-US" sz="1700" b="1" baseline="0">
              <a:latin typeface="Helvetica"/>
              <a:cs typeface="Helvetica"/>
            </a:rPr>
            <a:t> </a:t>
          </a:r>
          <a:r>
            <a:rPr lang="en-US" sz="1700" b="1">
              <a:latin typeface="Helvetica"/>
              <a:cs typeface="Helvetica"/>
            </a:rPr>
            <a:t>2019)</a:t>
          </a:r>
          <a:r>
            <a:rPr lang="en-US" sz="1700" b="0" baseline="0">
              <a:latin typeface="Helvetica"/>
              <a:cs typeface="Helvetica"/>
            </a:rPr>
            <a:t> ... The price per barrel of crude oil (West Texas Intermediate) rose to $63.30 in April while the average retail price per gallon at the pump increased to $2.76. This represents a year-over-year decrease in crude prices of 6.8% and an annualized decrease of 3.0% in gasoline prices.</a:t>
          </a:r>
        </a:p>
        <a:p>
          <a:endParaRPr lang="en-US" sz="1700" b="0" baseline="0">
            <a:latin typeface="Helvetica"/>
            <a:cs typeface="Helvetica"/>
          </a:endParaRPr>
        </a:p>
        <a:p>
          <a:r>
            <a:rPr lang="en-US" sz="1700" b="0" baseline="0">
              <a:latin typeface="Helvetica"/>
              <a:cs typeface="Helvetica"/>
            </a:rPr>
            <a:t>The US Energy Administration reports the average daily number gallons of refinery gasoline sold in January declined to 23.2 million, a decrease of 988 thousand gallons per day in December. Sales were 4.1 percent below the previous month's sales and 1.2 million gallons below its six month average.</a:t>
          </a:r>
        </a:p>
        <a:p>
          <a:endParaRPr lang="en-US" sz="1700" b="0" baseline="0">
            <a:latin typeface="Helvetica"/>
            <a:cs typeface="Helvetica"/>
          </a:endParaRPr>
        </a:p>
        <a:p>
          <a:r>
            <a:rPr lang="en-US" sz="1700" b="0" baseline="0">
              <a:latin typeface="Helvetica"/>
              <a:cs typeface="Helvetica"/>
            </a:rPr>
            <a:t>Retail gas consumption is considered a stapel of consumer spending and expense most consumer is willing to pay any prevailing market price for gasoline. From an economic point of view, this acts similar to a consumption tax and has a potential impact on disposable and discretionary spending. </a:t>
          </a:r>
        </a:p>
        <a:p>
          <a:endParaRPr lang="en-US" sz="1700" b="0" baseline="0">
            <a:latin typeface="Helvetica"/>
            <a:cs typeface="Helvetica"/>
          </a:endParaRPr>
        </a:p>
        <a:p>
          <a:endParaRPr lang="en-US" sz="1700" b="0" baseline="0">
            <a:latin typeface="Helvetica"/>
            <a:cs typeface="Helvetica"/>
          </a:endParaRPr>
        </a:p>
      </xdr:txBody>
    </xdr:sp>
    <xdr:clientData/>
  </xdr:twoCellAnchor>
  <xdr:twoCellAnchor>
    <xdr:from>
      <xdr:col>20</xdr:col>
      <xdr:colOff>147053</xdr:colOff>
      <xdr:row>33</xdr:row>
      <xdr:rowOff>112294</xdr:rowOff>
    </xdr:from>
    <xdr:to>
      <xdr:col>27</xdr:col>
      <xdr:colOff>748631</xdr:colOff>
      <xdr:row>51</xdr:row>
      <xdr:rowOff>307473</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10027</xdr:colOff>
      <xdr:row>62</xdr:row>
      <xdr:rowOff>267367</xdr:rowOff>
    </xdr:from>
    <xdr:to>
      <xdr:col>2</xdr:col>
      <xdr:colOff>405137</xdr:colOff>
      <xdr:row>77</xdr:row>
      <xdr:rowOff>0</xdr:rowOff>
    </xdr:to>
    <xdr:sp macro="" textlink="">
      <xdr:nvSpPr>
        <xdr:cNvPr id="17" name="TextBox 16"/>
        <xdr:cNvSpPr txBox="1"/>
      </xdr:nvSpPr>
      <xdr:spPr>
        <a:xfrm rot="16200000">
          <a:off x="-260314" y="15496971"/>
          <a:ext cx="3502527" cy="395110"/>
        </a:xfrm>
        <a:prstGeom prst="rect">
          <a:avLst/>
        </a:prstGeom>
        <a:solidFill>
          <a:schemeClr val="tx2"/>
        </a:solidFill>
        <a:ln w="25400" cmpd="sng">
          <a:solidFill>
            <a:schemeClr val="tx1"/>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solidFill>
                <a:srgbClr val="EEE68B"/>
              </a:solidFill>
            </a:rPr>
            <a:t>OIL  REPORT  AND  CU  STRATEGY</a:t>
          </a:r>
        </a:p>
      </xdr:txBody>
    </xdr:sp>
    <xdr:clientData/>
  </xdr:twoCellAnchor>
</xdr:wsDr>
</file>

<file path=xl/drawings/drawing65.xml><?xml version="1.0" encoding="utf-8"?>
<c:userShapes xmlns:c="http://schemas.openxmlformats.org/drawingml/2006/chart">
  <cdr:relSizeAnchor xmlns:cdr="http://schemas.openxmlformats.org/drawingml/2006/chartDrawing">
    <cdr:from>
      <cdr:x>0.00803</cdr:x>
      <cdr:y>0.01222</cdr:y>
    </cdr:from>
    <cdr:to>
      <cdr:x>0.30052</cdr:x>
      <cdr:y>0.1126</cdr:y>
    </cdr:to>
    <cdr:sp macro="" textlink="">
      <cdr:nvSpPr>
        <cdr:cNvPr id="2" name="TextBox 1"/>
        <cdr:cNvSpPr txBox="1"/>
      </cdr:nvSpPr>
      <cdr:spPr>
        <a:xfrm xmlns:a="http://schemas.openxmlformats.org/drawingml/2006/main">
          <a:off x="50800" y="50800"/>
          <a:ext cx="1850859" cy="41736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100" b="0">
              <a:solidFill>
                <a:schemeClr val="tx2"/>
              </a:solidFill>
              <a:latin typeface="Palatino"/>
              <a:cs typeface="Palatino"/>
            </a:rPr>
            <a:t>M</a:t>
          </a:r>
          <a:r>
            <a:rPr lang="en-US" sz="1000" b="0">
              <a:solidFill>
                <a:schemeClr val="tx2"/>
              </a:solidFill>
              <a:latin typeface="Palatino"/>
              <a:cs typeface="Palatino"/>
            </a:rPr>
            <a:t>ERIDIAN</a:t>
          </a:r>
          <a:r>
            <a:rPr lang="en-US" sz="1100" b="0">
              <a:solidFill>
                <a:schemeClr val="tx2"/>
              </a:solidFill>
              <a:latin typeface="Palatino"/>
              <a:cs typeface="Palatino"/>
            </a:rPr>
            <a:t> E</a:t>
          </a:r>
          <a:r>
            <a:rPr lang="en-US" sz="1000" b="0">
              <a:solidFill>
                <a:schemeClr val="tx2"/>
              </a:solidFill>
              <a:latin typeface="Palatino"/>
              <a:cs typeface="Palatino"/>
            </a:rPr>
            <a:t>CONOMICS</a:t>
          </a:r>
        </a:p>
        <a:p xmlns:a="http://schemas.openxmlformats.org/drawingml/2006/main">
          <a:pPr algn="l"/>
          <a:r>
            <a:rPr lang="en-US" sz="800" b="0">
              <a:solidFill>
                <a:schemeClr val="tx1"/>
              </a:solidFill>
              <a:latin typeface="Palatino"/>
              <a:cs typeface="Palatino"/>
            </a:rPr>
            <a:t>     </a:t>
          </a:r>
          <a:r>
            <a:rPr lang="en-US" sz="700" b="0">
              <a:solidFill>
                <a:schemeClr val="tx1"/>
              </a:solidFill>
              <a:latin typeface="Palatino"/>
              <a:cs typeface="Palatino"/>
            </a:rPr>
            <a:t>Trusted Insight,</a:t>
          </a:r>
          <a:r>
            <a:rPr lang="en-US" sz="700" b="0" baseline="0">
              <a:solidFill>
                <a:schemeClr val="tx1"/>
              </a:solidFill>
              <a:latin typeface="Palatino"/>
              <a:cs typeface="Palatino"/>
            </a:rPr>
            <a:t> Effective Solutions</a:t>
          </a:r>
          <a:endParaRPr lang="en-US" sz="700" b="0">
            <a:solidFill>
              <a:schemeClr val="tx1"/>
            </a:solidFill>
            <a:latin typeface="Palatino"/>
            <a:cs typeface="Palatino"/>
          </a:endParaRPr>
        </a:p>
      </cdr:txBody>
    </cdr:sp>
  </cdr:relSizeAnchor>
  <cdr:relSizeAnchor xmlns:cdr="http://schemas.openxmlformats.org/drawingml/2006/chartDrawing">
    <cdr:from>
      <cdr:x>0.21718</cdr:x>
      <cdr:y>0.10115</cdr:y>
    </cdr:from>
    <cdr:to>
      <cdr:x>0.81354</cdr:x>
      <cdr:y>0.17474</cdr:y>
    </cdr:to>
    <cdr:sp macro="" textlink="">
      <cdr:nvSpPr>
        <cdr:cNvPr id="3" name="TextBox 2"/>
        <cdr:cNvSpPr txBox="1"/>
      </cdr:nvSpPr>
      <cdr:spPr>
        <a:xfrm xmlns:a="http://schemas.openxmlformats.org/drawingml/2006/main">
          <a:off x="1374274" y="377283"/>
          <a:ext cx="3773759" cy="274448"/>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800" b="0">
              <a:solidFill>
                <a:schemeClr val="tx1"/>
              </a:solidFill>
              <a:latin typeface="Garamond"/>
              <a:cs typeface="Garamond"/>
            </a:rPr>
            <a:t>C</a:t>
          </a:r>
          <a:r>
            <a:rPr lang="en-US" sz="1500" b="0">
              <a:solidFill>
                <a:schemeClr val="tx1"/>
              </a:solidFill>
              <a:latin typeface="Garamond"/>
              <a:cs typeface="Garamond"/>
            </a:rPr>
            <a:t>RUDE </a:t>
          </a:r>
          <a:r>
            <a:rPr lang="en-US" sz="1800" b="0">
              <a:solidFill>
                <a:schemeClr val="tx1"/>
              </a:solidFill>
              <a:latin typeface="Garamond"/>
              <a:cs typeface="Garamond"/>
            </a:rPr>
            <a:t>O</a:t>
          </a:r>
          <a:r>
            <a:rPr lang="en-US" sz="1500" b="0">
              <a:solidFill>
                <a:schemeClr val="tx1"/>
              </a:solidFill>
              <a:latin typeface="Garamond"/>
              <a:cs typeface="Garamond"/>
            </a:rPr>
            <a:t>IL AND </a:t>
          </a:r>
          <a:r>
            <a:rPr lang="en-US" sz="1800" b="0">
              <a:solidFill>
                <a:schemeClr val="tx1"/>
              </a:solidFill>
              <a:latin typeface="Garamond"/>
              <a:cs typeface="Garamond"/>
            </a:rPr>
            <a:t>R</a:t>
          </a:r>
          <a:r>
            <a:rPr lang="en-US" sz="1500" b="0">
              <a:solidFill>
                <a:schemeClr val="tx1"/>
              </a:solidFill>
              <a:latin typeface="Garamond"/>
              <a:cs typeface="Garamond"/>
            </a:rPr>
            <a:t>ETAIL </a:t>
          </a:r>
          <a:r>
            <a:rPr lang="en-US" sz="1800" b="0">
              <a:solidFill>
                <a:schemeClr val="tx1"/>
              </a:solidFill>
              <a:latin typeface="Garamond"/>
              <a:cs typeface="Garamond"/>
            </a:rPr>
            <a:t>G</a:t>
          </a:r>
          <a:r>
            <a:rPr lang="en-US" sz="1500" b="0">
              <a:solidFill>
                <a:schemeClr val="tx1"/>
              </a:solidFill>
              <a:latin typeface="Garamond"/>
              <a:cs typeface="Garamond"/>
            </a:rPr>
            <a:t>AS </a:t>
          </a:r>
          <a:r>
            <a:rPr lang="en-US" sz="1800" b="0">
              <a:solidFill>
                <a:schemeClr val="tx1"/>
              </a:solidFill>
              <a:latin typeface="Garamond"/>
              <a:cs typeface="Garamond"/>
            </a:rPr>
            <a:t>P</a:t>
          </a:r>
          <a:r>
            <a:rPr lang="en-US" sz="1500" b="0">
              <a:solidFill>
                <a:schemeClr val="tx1"/>
              </a:solidFill>
              <a:latin typeface="Garamond"/>
              <a:cs typeface="Garamond"/>
            </a:rPr>
            <a:t>RICE</a:t>
          </a:r>
          <a:r>
            <a:rPr lang="en-US" sz="800" b="0">
              <a:solidFill>
                <a:schemeClr val="tx1"/>
              </a:solidFill>
              <a:latin typeface="Palatino"/>
              <a:cs typeface="Palatino"/>
            </a:rPr>
            <a:t>    </a:t>
          </a:r>
          <a:endParaRPr lang="en-US" sz="700" b="0">
            <a:solidFill>
              <a:schemeClr val="tx1"/>
            </a:solidFill>
            <a:latin typeface="Palatino"/>
            <a:cs typeface="Palatino"/>
          </a:endParaRPr>
        </a:p>
      </cdr:txBody>
    </cdr:sp>
  </cdr:relSizeAnchor>
  <cdr:relSizeAnchor xmlns:cdr="http://schemas.openxmlformats.org/drawingml/2006/chartDrawing">
    <cdr:from>
      <cdr:x>0.16436</cdr:x>
      <cdr:y>0.20218</cdr:y>
    </cdr:from>
    <cdr:to>
      <cdr:x>0.85824</cdr:x>
      <cdr:y>0.26713</cdr:y>
    </cdr:to>
    <cdr:sp macro="" textlink="">
      <cdr:nvSpPr>
        <cdr:cNvPr id="4" name="TextBox 3"/>
        <cdr:cNvSpPr txBox="1"/>
      </cdr:nvSpPr>
      <cdr:spPr>
        <a:xfrm xmlns:a="http://schemas.openxmlformats.org/drawingml/2006/main">
          <a:off x="1040063" y="789235"/>
          <a:ext cx="4390859" cy="253543"/>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000" b="1" baseline="0">
              <a:solidFill>
                <a:schemeClr val="accent1"/>
              </a:solidFill>
            </a:rPr>
            <a:t>WEST TEXAS INTERMEDIATE                 </a:t>
          </a:r>
          <a:r>
            <a:rPr lang="en-US" sz="1000" b="1" baseline="0">
              <a:solidFill>
                <a:srgbClr val="FF0000"/>
              </a:solidFill>
            </a:rPr>
            <a:t>AVG RETAIL PRICE                   </a:t>
          </a:r>
          <a:r>
            <a:rPr lang="en-US" sz="1000" b="1" baseline="0">
              <a:solidFill>
                <a:srgbClr val="000000"/>
              </a:solidFill>
            </a:rPr>
            <a:t>RECESSION  </a:t>
          </a:r>
          <a:endParaRPr lang="en-US" sz="1000" b="1">
            <a:solidFill>
              <a:srgbClr val="000000"/>
            </a:solidFill>
          </a:endParaRPr>
        </a:p>
      </cdr:txBody>
    </cdr:sp>
  </cdr:relSizeAnchor>
</c:userShapes>
</file>

<file path=xl/drawings/drawing66.xml><?xml version="1.0" encoding="utf-8"?>
<c:userShapes xmlns:c="http://schemas.openxmlformats.org/drawingml/2006/chart">
  <cdr:relSizeAnchor xmlns:cdr="http://schemas.openxmlformats.org/drawingml/2006/chartDrawing">
    <cdr:from>
      <cdr:x>0.00774</cdr:x>
      <cdr:y>0.01397</cdr:y>
    </cdr:from>
    <cdr:to>
      <cdr:x>0.28986</cdr:x>
      <cdr:y>0.12174</cdr:y>
    </cdr:to>
    <cdr:sp macro="" textlink="">
      <cdr:nvSpPr>
        <cdr:cNvPr id="2" name="TextBox 1"/>
        <cdr:cNvSpPr txBox="1"/>
      </cdr:nvSpPr>
      <cdr:spPr>
        <a:xfrm xmlns:a="http://schemas.openxmlformats.org/drawingml/2006/main">
          <a:off x="50800" y="50800"/>
          <a:ext cx="1850859" cy="39186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100" b="0">
              <a:solidFill>
                <a:schemeClr val="tx2"/>
              </a:solidFill>
              <a:latin typeface="Palatino"/>
              <a:cs typeface="Palatino"/>
            </a:rPr>
            <a:t>M</a:t>
          </a:r>
          <a:r>
            <a:rPr lang="en-US" sz="1000" b="0">
              <a:solidFill>
                <a:schemeClr val="tx2"/>
              </a:solidFill>
              <a:latin typeface="Palatino"/>
              <a:cs typeface="Palatino"/>
            </a:rPr>
            <a:t>ERIDIAN</a:t>
          </a:r>
          <a:r>
            <a:rPr lang="en-US" sz="1100" b="0">
              <a:solidFill>
                <a:schemeClr val="tx2"/>
              </a:solidFill>
              <a:latin typeface="Palatino"/>
              <a:cs typeface="Palatino"/>
            </a:rPr>
            <a:t> E</a:t>
          </a:r>
          <a:r>
            <a:rPr lang="en-US" sz="1000" b="0">
              <a:solidFill>
                <a:schemeClr val="tx2"/>
              </a:solidFill>
              <a:latin typeface="Palatino"/>
              <a:cs typeface="Palatino"/>
            </a:rPr>
            <a:t>CONOMICS</a:t>
          </a:r>
        </a:p>
        <a:p xmlns:a="http://schemas.openxmlformats.org/drawingml/2006/main">
          <a:pPr algn="l"/>
          <a:r>
            <a:rPr lang="en-US" sz="800" b="0">
              <a:solidFill>
                <a:schemeClr val="tx1"/>
              </a:solidFill>
              <a:latin typeface="Palatino"/>
              <a:cs typeface="Palatino"/>
            </a:rPr>
            <a:t>     </a:t>
          </a:r>
          <a:r>
            <a:rPr lang="en-US" sz="700" b="0">
              <a:solidFill>
                <a:schemeClr val="tx1"/>
              </a:solidFill>
              <a:latin typeface="Palatino"/>
              <a:cs typeface="Palatino"/>
            </a:rPr>
            <a:t>Trusted Insight,</a:t>
          </a:r>
          <a:r>
            <a:rPr lang="en-US" sz="700" b="0" baseline="0">
              <a:solidFill>
                <a:schemeClr val="tx1"/>
              </a:solidFill>
              <a:latin typeface="Palatino"/>
              <a:cs typeface="Palatino"/>
            </a:rPr>
            <a:t> Effective Solutions</a:t>
          </a:r>
          <a:endParaRPr lang="en-US" sz="700" b="0">
            <a:solidFill>
              <a:schemeClr val="tx1"/>
            </a:solidFill>
            <a:latin typeface="Palatino"/>
            <a:cs typeface="Palatino"/>
          </a:endParaRPr>
        </a:p>
      </cdr:txBody>
    </cdr:sp>
  </cdr:relSizeAnchor>
  <cdr:relSizeAnchor xmlns:cdr="http://schemas.openxmlformats.org/drawingml/2006/chartDrawing">
    <cdr:from>
      <cdr:x>0.12654</cdr:x>
      <cdr:y>0.10662</cdr:y>
    </cdr:from>
    <cdr:to>
      <cdr:x>0.92328</cdr:x>
      <cdr:y>0.18382</cdr:y>
    </cdr:to>
    <cdr:sp macro="" textlink="">
      <cdr:nvSpPr>
        <cdr:cNvPr id="3" name="TextBox 2"/>
        <cdr:cNvSpPr txBox="1"/>
      </cdr:nvSpPr>
      <cdr:spPr>
        <a:xfrm xmlns:a="http://schemas.openxmlformats.org/drawingml/2006/main">
          <a:off x="830179" y="387684"/>
          <a:ext cx="5227052" cy="280737"/>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800" b="0">
              <a:solidFill>
                <a:schemeClr val="tx1"/>
              </a:solidFill>
              <a:latin typeface="Garamond"/>
              <a:cs typeface="Garamond"/>
            </a:rPr>
            <a:t>T</a:t>
          </a:r>
          <a:r>
            <a:rPr lang="en-US" sz="1500" b="0">
              <a:solidFill>
                <a:schemeClr val="tx1"/>
              </a:solidFill>
              <a:latin typeface="Garamond"/>
              <a:cs typeface="Garamond"/>
            </a:rPr>
            <a:t>OTAL </a:t>
          </a:r>
          <a:r>
            <a:rPr lang="en-US" sz="1800" b="0">
              <a:solidFill>
                <a:schemeClr val="tx1"/>
              </a:solidFill>
              <a:latin typeface="Garamond"/>
              <a:cs typeface="Garamond"/>
            </a:rPr>
            <a:t>G</a:t>
          </a:r>
          <a:r>
            <a:rPr lang="en-US" sz="1500" b="0">
              <a:solidFill>
                <a:schemeClr val="tx1"/>
              </a:solidFill>
              <a:latin typeface="Garamond"/>
              <a:cs typeface="Garamond"/>
            </a:rPr>
            <a:t>AS </a:t>
          </a:r>
          <a:r>
            <a:rPr lang="en-US" sz="1800" b="0">
              <a:solidFill>
                <a:schemeClr val="tx1"/>
              </a:solidFill>
              <a:latin typeface="Garamond"/>
              <a:cs typeface="Garamond"/>
            </a:rPr>
            <a:t>S</a:t>
          </a:r>
          <a:r>
            <a:rPr lang="en-US" sz="1500" b="0">
              <a:solidFill>
                <a:schemeClr val="tx1"/>
              </a:solidFill>
              <a:latin typeface="Garamond"/>
              <a:cs typeface="Garamond"/>
            </a:rPr>
            <a:t>ALES AND </a:t>
          </a:r>
          <a:r>
            <a:rPr lang="en-US" sz="1800" b="0">
              <a:solidFill>
                <a:schemeClr val="tx1"/>
              </a:solidFill>
              <a:latin typeface="Garamond"/>
              <a:cs typeface="Garamond"/>
            </a:rPr>
            <a:t>A</a:t>
          </a:r>
          <a:r>
            <a:rPr lang="en-US" sz="1500" b="0">
              <a:solidFill>
                <a:schemeClr val="tx1"/>
              </a:solidFill>
              <a:latin typeface="Garamond"/>
              <a:cs typeface="Garamond"/>
            </a:rPr>
            <a:t>VERAGE </a:t>
          </a:r>
          <a:r>
            <a:rPr lang="en-US" sz="1800" b="0">
              <a:solidFill>
                <a:schemeClr val="tx1"/>
              </a:solidFill>
              <a:latin typeface="Garamond"/>
              <a:cs typeface="Garamond"/>
            </a:rPr>
            <a:t>R</a:t>
          </a:r>
          <a:r>
            <a:rPr lang="en-US" sz="1500" b="0">
              <a:solidFill>
                <a:schemeClr val="tx1"/>
              </a:solidFill>
              <a:latin typeface="Garamond"/>
              <a:cs typeface="Garamond"/>
            </a:rPr>
            <a:t>ETAIL </a:t>
          </a:r>
          <a:r>
            <a:rPr lang="en-US" sz="1800" b="0">
              <a:solidFill>
                <a:schemeClr val="tx1"/>
              </a:solidFill>
              <a:latin typeface="Garamond"/>
              <a:cs typeface="Garamond"/>
            </a:rPr>
            <a:t>G</a:t>
          </a:r>
          <a:r>
            <a:rPr lang="en-US" sz="1500" b="0">
              <a:solidFill>
                <a:schemeClr val="tx1"/>
              </a:solidFill>
              <a:latin typeface="Garamond"/>
              <a:cs typeface="Garamond"/>
            </a:rPr>
            <a:t>AS </a:t>
          </a:r>
          <a:r>
            <a:rPr lang="en-US" sz="1800" b="0">
              <a:solidFill>
                <a:schemeClr val="tx1"/>
              </a:solidFill>
              <a:latin typeface="Garamond"/>
              <a:cs typeface="Garamond"/>
            </a:rPr>
            <a:t>P</a:t>
          </a:r>
          <a:r>
            <a:rPr lang="en-US" sz="1500" b="0">
              <a:solidFill>
                <a:schemeClr val="tx1"/>
              </a:solidFill>
              <a:latin typeface="Garamond"/>
              <a:cs typeface="Garamond"/>
            </a:rPr>
            <a:t>RICE </a:t>
          </a:r>
          <a:endParaRPr lang="en-US" sz="700" b="0">
            <a:solidFill>
              <a:schemeClr val="tx1"/>
            </a:solidFill>
            <a:latin typeface="Palatino"/>
            <a:cs typeface="Palatino"/>
          </a:endParaRPr>
        </a:p>
      </cdr:txBody>
    </cdr:sp>
  </cdr:relSizeAnchor>
  <cdr:relSizeAnchor xmlns:cdr="http://schemas.openxmlformats.org/drawingml/2006/chartDrawing">
    <cdr:from>
      <cdr:x>0.16465</cdr:x>
      <cdr:y>0.19811</cdr:y>
    </cdr:from>
    <cdr:to>
      <cdr:x>0.89068</cdr:x>
      <cdr:y>0.25399</cdr:y>
    </cdr:to>
    <cdr:sp macro="" textlink="">
      <cdr:nvSpPr>
        <cdr:cNvPr id="4" name="TextBox 3"/>
        <cdr:cNvSpPr txBox="1"/>
      </cdr:nvSpPr>
      <cdr:spPr>
        <a:xfrm xmlns:a="http://schemas.openxmlformats.org/drawingml/2006/main">
          <a:off x="1080169" y="752133"/>
          <a:ext cx="4763168" cy="212165"/>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000" b="1" baseline="0">
              <a:solidFill>
                <a:schemeClr val="accent1"/>
              </a:solidFill>
            </a:rPr>
            <a:t>TOTAL DALY RETAIL SALES ($MIL)               </a:t>
          </a:r>
          <a:r>
            <a:rPr lang="en-US" sz="1000" b="1" baseline="0">
              <a:solidFill>
                <a:srgbClr val="FF0000"/>
              </a:solidFill>
            </a:rPr>
            <a:t>AVG RETAIL PRICE                   </a:t>
          </a:r>
          <a:r>
            <a:rPr lang="en-US" sz="1000" b="1" baseline="0">
              <a:solidFill>
                <a:srgbClr val="000000"/>
              </a:solidFill>
            </a:rPr>
            <a:t>RECESSION  </a:t>
          </a:r>
          <a:endParaRPr lang="en-US" sz="1000" b="1">
            <a:solidFill>
              <a:srgbClr val="000000"/>
            </a:solidFill>
          </a:endParaRPr>
        </a:p>
      </cdr:txBody>
    </cdr:sp>
  </cdr:relSizeAnchor>
</c:userShapes>
</file>

<file path=xl/drawings/drawing67.xml><?xml version="1.0" encoding="utf-8"?>
<c:userShapes xmlns:c="http://schemas.openxmlformats.org/drawingml/2006/chart">
  <cdr:relSizeAnchor xmlns:cdr="http://schemas.openxmlformats.org/drawingml/2006/chartDrawing">
    <cdr:from>
      <cdr:x>0.00789</cdr:x>
      <cdr:y>0.01367</cdr:y>
    </cdr:from>
    <cdr:to>
      <cdr:x>0.29524</cdr:x>
      <cdr:y>0.11916</cdr:y>
    </cdr:to>
    <cdr:sp macro="" textlink="">
      <cdr:nvSpPr>
        <cdr:cNvPr id="2" name="TextBox 1"/>
        <cdr:cNvSpPr txBox="1"/>
      </cdr:nvSpPr>
      <cdr:spPr>
        <a:xfrm xmlns:a="http://schemas.openxmlformats.org/drawingml/2006/main">
          <a:off x="50800" y="50800"/>
          <a:ext cx="1850859" cy="39186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100" b="0">
              <a:solidFill>
                <a:schemeClr val="tx2"/>
              </a:solidFill>
              <a:latin typeface="Palatino"/>
              <a:cs typeface="Palatino"/>
            </a:rPr>
            <a:t>M</a:t>
          </a:r>
          <a:r>
            <a:rPr lang="en-US" sz="1000" b="0">
              <a:solidFill>
                <a:schemeClr val="tx2"/>
              </a:solidFill>
              <a:latin typeface="Palatino"/>
              <a:cs typeface="Palatino"/>
            </a:rPr>
            <a:t>ERIDIAN</a:t>
          </a:r>
          <a:r>
            <a:rPr lang="en-US" sz="1100" b="0">
              <a:solidFill>
                <a:schemeClr val="tx2"/>
              </a:solidFill>
              <a:latin typeface="Palatino"/>
              <a:cs typeface="Palatino"/>
            </a:rPr>
            <a:t> E</a:t>
          </a:r>
          <a:r>
            <a:rPr lang="en-US" sz="1000" b="0">
              <a:solidFill>
                <a:schemeClr val="tx2"/>
              </a:solidFill>
              <a:latin typeface="Palatino"/>
              <a:cs typeface="Palatino"/>
            </a:rPr>
            <a:t>CONOMICS</a:t>
          </a:r>
        </a:p>
        <a:p xmlns:a="http://schemas.openxmlformats.org/drawingml/2006/main">
          <a:pPr algn="l"/>
          <a:r>
            <a:rPr lang="en-US" sz="800" b="0">
              <a:solidFill>
                <a:schemeClr val="tx1"/>
              </a:solidFill>
              <a:latin typeface="Palatino"/>
              <a:cs typeface="Palatino"/>
            </a:rPr>
            <a:t>     </a:t>
          </a:r>
          <a:r>
            <a:rPr lang="en-US" sz="700" b="0">
              <a:solidFill>
                <a:schemeClr val="tx1"/>
              </a:solidFill>
              <a:latin typeface="Palatino"/>
              <a:cs typeface="Palatino"/>
            </a:rPr>
            <a:t>Trusted Insight,</a:t>
          </a:r>
          <a:r>
            <a:rPr lang="en-US" sz="700" b="0" baseline="0">
              <a:solidFill>
                <a:schemeClr val="tx1"/>
              </a:solidFill>
              <a:latin typeface="Palatino"/>
              <a:cs typeface="Palatino"/>
            </a:rPr>
            <a:t> Effective Solutions</a:t>
          </a:r>
          <a:endParaRPr lang="en-US" sz="700" b="0">
            <a:solidFill>
              <a:schemeClr val="tx1"/>
            </a:solidFill>
            <a:latin typeface="Palatino"/>
            <a:cs typeface="Palatino"/>
          </a:endParaRPr>
        </a:p>
      </cdr:txBody>
    </cdr:sp>
  </cdr:relSizeAnchor>
  <cdr:relSizeAnchor xmlns:cdr="http://schemas.openxmlformats.org/drawingml/2006/chartDrawing">
    <cdr:from>
      <cdr:x>0.07956</cdr:x>
      <cdr:y>0.10036</cdr:y>
    </cdr:from>
    <cdr:to>
      <cdr:x>0.94506</cdr:x>
      <cdr:y>0.17233</cdr:y>
    </cdr:to>
    <cdr:sp macro="" textlink="">
      <cdr:nvSpPr>
        <cdr:cNvPr id="3" name="TextBox 2"/>
        <cdr:cNvSpPr txBox="1"/>
      </cdr:nvSpPr>
      <cdr:spPr>
        <a:xfrm xmlns:a="http://schemas.openxmlformats.org/drawingml/2006/main">
          <a:off x="512457" y="372831"/>
          <a:ext cx="5574631" cy="267368"/>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800" b="0">
              <a:solidFill>
                <a:schemeClr val="tx1"/>
              </a:solidFill>
              <a:latin typeface="Garamond"/>
              <a:cs typeface="Garamond"/>
            </a:rPr>
            <a:t>R</a:t>
          </a:r>
          <a:r>
            <a:rPr lang="en-US" sz="1500" b="0">
              <a:solidFill>
                <a:schemeClr val="tx1"/>
              </a:solidFill>
              <a:latin typeface="Garamond"/>
              <a:cs typeface="Garamond"/>
            </a:rPr>
            <a:t>EFINERY </a:t>
          </a:r>
          <a:r>
            <a:rPr lang="en-US" sz="1800" b="0">
              <a:solidFill>
                <a:schemeClr val="tx1"/>
              </a:solidFill>
              <a:latin typeface="Garamond"/>
              <a:cs typeface="Garamond"/>
            </a:rPr>
            <a:t>S</a:t>
          </a:r>
          <a:r>
            <a:rPr lang="en-US" sz="1500" b="0">
              <a:solidFill>
                <a:schemeClr val="tx1"/>
              </a:solidFill>
              <a:latin typeface="Garamond"/>
              <a:cs typeface="Garamond"/>
            </a:rPr>
            <a:t>ALES AND</a:t>
          </a:r>
          <a:r>
            <a:rPr lang="en-US" sz="1500" b="0" baseline="0">
              <a:solidFill>
                <a:schemeClr val="tx1"/>
              </a:solidFill>
              <a:latin typeface="Garamond"/>
              <a:cs typeface="Garamond"/>
            </a:rPr>
            <a:t> AVERAGE </a:t>
          </a:r>
          <a:r>
            <a:rPr lang="en-US" sz="1500" b="0">
              <a:solidFill>
                <a:schemeClr val="tx1"/>
              </a:solidFill>
              <a:latin typeface="Garamond"/>
              <a:cs typeface="Garamond"/>
            </a:rPr>
            <a:t>AND </a:t>
          </a:r>
          <a:r>
            <a:rPr lang="en-US" sz="1800" b="0">
              <a:solidFill>
                <a:schemeClr val="tx1"/>
              </a:solidFill>
              <a:latin typeface="Garamond"/>
              <a:cs typeface="Garamond"/>
            </a:rPr>
            <a:t>R</a:t>
          </a:r>
          <a:r>
            <a:rPr lang="en-US" sz="1500" b="0">
              <a:solidFill>
                <a:schemeClr val="tx1"/>
              </a:solidFill>
              <a:latin typeface="Garamond"/>
              <a:cs typeface="Garamond"/>
            </a:rPr>
            <a:t>ETAIL </a:t>
          </a:r>
          <a:r>
            <a:rPr lang="en-US" sz="1800" b="0">
              <a:solidFill>
                <a:schemeClr val="tx1"/>
              </a:solidFill>
              <a:latin typeface="Garamond"/>
              <a:cs typeface="Garamond"/>
            </a:rPr>
            <a:t>G</a:t>
          </a:r>
          <a:r>
            <a:rPr lang="en-US" sz="1500" b="0">
              <a:solidFill>
                <a:schemeClr val="tx1"/>
              </a:solidFill>
              <a:latin typeface="Garamond"/>
              <a:cs typeface="Garamond"/>
            </a:rPr>
            <a:t>AS </a:t>
          </a:r>
          <a:r>
            <a:rPr lang="en-US" sz="1800" b="0">
              <a:solidFill>
                <a:schemeClr val="tx1"/>
              </a:solidFill>
              <a:latin typeface="Garamond"/>
              <a:cs typeface="Garamond"/>
            </a:rPr>
            <a:t>P</a:t>
          </a:r>
          <a:r>
            <a:rPr lang="en-US" sz="1500" b="0">
              <a:solidFill>
                <a:schemeClr val="tx1"/>
              </a:solidFill>
              <a:latin typeface="Garamond"/>
              <a:cs typeface="Garamond"/>
            </a:rPr>
            <a:t>RICE</a:t>
          </a:r>
          <a:r>
            <a:rPr lang="en-US" sz="800" b="0">
              <a:solidFill>
                <a:schemeClr val="tx1"/>
              </a:solidFill>
              <a:latin typeface="Palatino"/>
              <a:cs typeface="Palatino"/>
            </a:rPr>
            <a:t>    </a:t>
          </a:r>
          <a:endParaRPr lang="en-US" sz="700" b="0">
            <a:solidFill>
              <a:schemeClr val="tx1"/>
            </a:solidFill>
            <a:latin typeface="Palatino"/>
            <a:cs typeface="Palatino"/>
          </a:endParaRPr>
        </a:p>
      </cdr:txBody>
    </cdr:sp>
  </cdr:relSizeAnchor>
  <cdr:relSizeAnchor xmlns:cdr="http://schemas.openxmlformats.org/drawingml/2006/chartDrawing">
    <cdr:from>
      <cdr:x>0.1428</cdr:x>
      <cdr:y>0.1936</cdr:y>
    </cdr:from>
    <cdr:to>
      <cdr:x>0.8245</cdr:x>
      <cdr:y>0.26185</cdr:y>
    </cdr:to>
    <cdr:sp macro="" textlink="">
      <cdr:nvSpPr>
        <cdr:cNvPr id="4" name="TextBox 3"/>
        <cdr:cNvSpPr txBox="1"/>
      </cdr:nvSpPr>
      <cdr:spPr>
        <a:xfrm xmlns:a="http://schemas.openxmlformats.org/drawingml/2006/main">
          <a:off x="919748" y="719222"/>
          <a:ext cx="4390859" cy="253543"/>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000" b="1" baseline="0">
              <a:solidFill>
                <a:schemeClr val="accent1"/>
              </a:solidFill>
            </a:rPr>
            <a:t>REFINERY SALES (Mil Gallons)              </a:t>
          </a:r>
          <a:r>
            <a:rPr lang="en-US" sz="1000" b="1" baseline="0">
              <a:solidFill>
                <a:srgbClr val="FF0000"/>
              </a:solidFill>
            </a:rPr>
            <a:t>AVG RETAIL PRICE                   </a:t>
          </a:r>
          <a:r>
            <a:rPr lang="en-US" sz="1000" b="1" baseline="0">
              <a:solidFill>
                <a:srgbClr val="000000"/>
              </a:solidFill>
            </a:rPr>
            <a:t>RECESSION  </a:t>
          </a:r>
          <a:endParaRPr lang="en-US" sz="1000" b="1">
            <a:solidFill>
              <a:srgbClr val="000000"/>
            </a:solidFill>
          </a:endParaRPr>
        </a:p>
      </cdr:txBody>
    </cdr:sp>
  </cdr:relSizeAnchor>
</c:userShapes>
</file>

<file path=xl/drawings/drawing68.xml><?xml version="1.0" encoding="utf-8"?>
<c:userShapes xmlns:c="http://schemas.openxmlformats.org/drawingml/2006/chart">
  <cdr:relSizeAnchor xmlns:cdr="http://schemas.openxmlformats.org/drawingml/2006/chartDrawing">
    <cdr:from>
      <cdr:x>0.04551</cdr:x>
      <cdr:y>0.29852</cdr:y>
    </cdr:from>
    <cdr:to>
      <cdr:x>0.46576</cdr:x>
      <cdr:y>0.94183</cdr:y>
    </cdr:to>
    <cdr:pic>
      <cdr:nvPicPr>
        <cdr:cNvPr id="2" name="Picture 1" descr="oil-barrel-breakdown_d6.png"/>
        <cdr:cNvPicPr>
          <a:picLocks xmlns:a="http://schemas.openxmlformats.org/drawingml/2006/main" noChangeAspect="1"/>
        </cdr:cNvPicPr>
      </cdr:nvPicPr>
      <cdr:blipFill rotWithShape="1">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l="4837" t="25679" r="44761" b="36580"/>
        <a:stretch xmlns:a="http://schemas.openxmlformats.org/drawingml/2006/main"/>
      </cdr:blipFill>
      <cdr:spPr>
        <a:xfrm xmlns:a="http://schemas.openxmlformats.org/drawingml/2006/main">
          <a:off x="291432" y="1291390"/>
          <a:ext cx="2691028" cy="2782979"/>
        </a:xfrm>
        <a:prstGeom xmlns:a="http://schemas.openxmlformats.org/drawingml/2006/main" prst="rect">
          <a:avLst/>
        </a:prstGeom>
      </cdr:spPr>
    </cdr:pic>
  </cdr:relSizeAnchor>
  <cdr:relSizeAnchor xmlns:cdr="http://schemas.openxmlformats.org/drawingml/2006/chartDrawing">
    <cdr:from>
      <cdr:x>0.00793</cdr:x>
      <cdr:y>0.01277</cdr:y>
    </cdr:from>
    <cdr:to>
      <cdr:x>0.27974</cdr:x>
      <cdr:y>0.11949</cdr:y>
    </cdr:to>
    <cdr:sp macro="" textlink="">
      <cdr:nvSpPr>
        <cdr:cNvPr id="3" name="TextBox 2"/>
        <cdr:cNvSpPr txBox="1"/>
      </cdr:nvSpPr>
      <cdr:spPr>
        <a:xfrm xmlns:a="http://schemas.openxmlformats.org/drawingml/2006/main">
          <a:off x="50800" y="50800"/>
          <a:ext cx="1740530" cy="42459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100" b="0">
              <a:solidFill>
                <a:schemeClr val="tx2"/>
              </a:solidFill>
              <a:latin typeface="Palatino"/>
              <a:cs typeface="Palatino"/>
            </a:rPr>
            <a:t>M</a:t>
          </a:r>
          <a:r>
            <a:rPr lang="en-US" sz="1000" b="0">
              <a:solidFill>
                <a:schemeClr val="tx2"/>
              </a:solidFill>
              <a:latin typeface="Palatino"/>
              <a:cs typeface="Palatino"/>
            </a:rPr>
            <a:t>ERIDIAN</a:t>
          </a:r>
          <a:r>
            <a:rPr lang="en-US" sz="1100" b="0">
              <a:solidFill>
                <a:schemeClr val="tx2"/>
              </a:solidFill>
              <a:latin typeface="Palatino"/>
              <a:cs typeface="Palatino"/>
            </a:rPr>
            <a:t> E</a:t>
          </a:r>
          <a:r>
            <a:rPr lang="en-US" sz="1000" b="0">
              <a:solidFill>
                <a:schemeClr val="tx2"/>
              </a:solidFill>
              <a:latin typeface="Palatino"/>
              <a:cs typeface="Palatino"/>
            </a:rPr>
            <a:t>CONOMICS</a:t>
          </a:r>
        </a:p>
        <a:p xmlns:a="http://schemas.openxmlformats.org/drawingml/2006/main">
          <a:pPr algn="l"/>
          <a:r>
            <a:rPr lang="en-US" sz="800" b="0">
              <a:solidFill>
                <a:schemeClr val="tx1"/>
              </a:solidFill>
              <a:latin typeface="Palatino"/>
              <a:cs typeface="Palatino"/>
            </a:rPr>
            <a:t>     </a:t>
          </a:r>
          <a:r>
            <a:rPr lang="en-US" sz="700" b="0">
              <a:solidFill>
                <a:schemeClr val="tx1"/>
              </a:solidFill>
              <a:latin typeface="Palatino"/>
              <a:cs typeface="Palatino"/>
            </a:rPr>
            <a:t>Trusted Insight,</a:t>
          </a:r>
          <a:r>
            <a:rPr lang="en-US" sz="700" b="0" baseline="0">
              <a:solidFill>
                <a:schemeClr val="tx1"/>
              </a:solidFill>
              <a:latin typeface="Palatino"/>
              <a:cs typeface="Palatino"/>
            </a:rPr>
            <a:t> Effective Solutions</a:t>
          </a:r>
          <a:endParaRPr lang="en-US" sz="700" b="0">
            <a:solidFill>
              <a:schemeClr val="tx1"/>
            </a:solidFill>
            <a:latin typeface="Palatino"/>
            <a:cs typeface="Palatino"/>
          </a:endParaRPr>
        </a:p>
      </cdr:txBody>
    </cdr:sp>
  </cdr:relSizeAnchor>
  <cdr:relSizeAnchor xmlns:cdr="http://schemas.openxmlformats.org/drawingml/2006/chartDrawing">
    <cdr:from>
      <cdr:x>0.47453</cdr:x>
      <cdr:y>0.2775</cdr:y>
    </cdr:from>
    <cdr:to>
      <cdr:x>0.98121</cdr:x>
      <cdr:y>0.94929</cdr:y>
    </cdr:to>
    <cdr:pic>
      <cdr:nvPicPr>
        <cdr:cNvPr id="4" name="Picture 3" descr="gas.png"/>
        <cdr:cNvPicPr>
          <a:picLocks xmlns:a="http://schemas.openxmlformats.org/drawingml/2006/main" noChangeAspect="1"/>
        </cdr:cNvPicPr>
      </cdr:nvPicPr>
      <cdr:blipFill rotWithShape="1">
        <a:blip xmlns:a="http://schemas.openxmlformats.org/drawingml/2006/main" xmlns:r="http://schemas.openxmlformats.org/officeDocument/2006/relationships" r:embed="rId2">
          <a:extLst>
            <a:ext uri="{28A0092B-C50C-407E-A947-70E740481C1C}">
              <a14:useLocalDpi xmlns:a14="http://schemas.microsoft.com/office/drawing/2010/main" val="0"/>
            </a:ext>
          </a:extLst>
        </a:blip>
        <a:srcRect xmlns:a="http://schemas.openxmlformats.org/drawingml/2006/main" t="16017" b="-71"/>
        <a:stretch xmlns:a="http://schemas.openxmlformats.org/drawingml/2006/main"/>
      </cdr:blipFill>
      <cdr:spPr>
        <a:xfrm xmlns:a="http://schemas.openxmlformats.org/drawingml/2006/main">
          <a:off x="3038660" y="1200484"/>
          <a:ext cx="3244498" cy="2906145"/>
        </a:xfrm>
        <a:prstGeom xmlns:a="http://schemas.openxmlformats.org/drawingml/2006/main" prst="rect">
          <a:avLst/>
        </a:prstGeom>
      </cdr:spPr>
    </cdr:pic>
  </cdr:relSizeAnchor>
  <cdr:relSizeAnchor xmlns:cdr="http://schemas.openxmlformats.org/drawingml/2006/chartDrawing">
    <cdr:from>
      <cdr:x>0.7428</cdr:x>
      <cdr:y>0.29234</cdr:y>
    </cdr:from>
    <cdr:to>
      <cdr:x>0.87641</cdr:x>
      <cdr:y>0.35768</cdr:y>
    </cdr:to>
    <cdr:sp macro="" textlink="">
      <cdr:nvSpPr>
        <cdr:cNvPr id="5" name="TextBox 4"/>
        <cdr:cNvSpPr txBox="1"/>
      </cdr:nvSpPr>
      <cdr:spPr>
        <a:xfrm xmlns:a="http://schemas.openxmlformats.org/drawingml/2006/main">
          <a:off x="4756484" y="1264652"/>
          <a:ext cx="855579" cy="282665"/>
        </a:xfrm>
        <a:prstGeom xmlns:a="http://schemas.openxmlformats.org/drawingml/2006/main" prst="rect">
          <a:avLst/>
        </a:prstGeom>
        <a:solidFill xmlns:a="http://schemas.openxmlformats.org/drawingml/2006/main">
          <a:schemeClr val="accent5">
            <a:lumMod val="75000"/>
          </a:schemeClr>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500" b="1">
              <a:solidFill>
                <a:srgbClr val="FFFFFF"/>
              </a:solidFill>
            </a:rPr>
            <a:t>19%</a:t>
          </a:r>
        </a:p>
      </cdr:txBody>
    </cdr:sp>
  </cdr:relSizeAnchor>
  <cdr:relSizeAnchor xmlns:cdr="http://schemas.openxmlformats.org/drawingml/2006/chartDrawing">
    <cdr:from>
      <cdr:x>0.75115</cdr:x>
      <cdr:y>0.37886</cdr:y>
    </cdr:from>
    <cdr:to>
      <cdr:x>0.87595</cdr:x>
      <cdr:y>0.45612</cdr:y>
    </cdr:to>
    <cdr:sp macro="" textlink="">
      <cdr:nvSpPr>
        <cdr:cNvPr id="6" name="TextBox 5"/>
        <cdr:cNvSpPr txBox="1"/>
      </cdr:nvSpPr>
      <cdr:spPr>
        <a:xfrm xmlns:a="http://schemas.openxmlformats.org/drawingml/2006/main">
          <a:off x="4809958" y="1638969"/>
          <a:ext cx="799136" cy="334211"/>
        </a:xfrm>
        <a:prstGeom xmlns:a="http://schemas.openxmlformats.org/drawingml/2006/main" prst="rect">
          <a:avLst/>
        </a:prstGeom>
        <a:solidFill xmlns:a="http://schemas.openxmlformats.org/drawingml/2006/main">
          <a:schemeClr val="accent5">
            <a:lumMod val="50000"/>
          </a:schemeClr>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2" rtlCol="0" anchor="t" anchorCtr="0">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800" b="1">
              <a:solidFill>
                <a:srgbClr val="FFFFFF"/>
              </a:solidFill>
            </a:rPr>
            <a:t> </a:t>
          </a:r>
          <a:r>
            <a:rPr lang="en-US" sz="1500" b="1">
              <a:solidFill>
                <a:srgbClr val="FFFFFF"/>
              </a:solidFill>
            </a:rPr>
            <a:t>8%</a:t>
          </a:r>
        </a:p>
      </cdr:txBody>
    </cdr:sp>
  </cdr:relSizeAnchor>
  <cdr:relSizeAnchor xmlns:cdr="http://schemas.openxmlformats.org/drawingml/2006/chartDrawing">
    <cdr:from>
      <cdr:x>0.74906</cdr:x>
      <cdr:y>0.47219</cdr:y>
    </cdr:from>
    <cdr:to>
      <cdr:x>0.87606</cdr:x>
      <cdr:y>0.55252</cdr:y>
    </cdr:to>
    <cdr:sp macro="" textlink="">
      <cdr:nvSpPr>
        <cdr:cNvPr id="7" name="TextBox 6"/>
        <cdr:cNvSpPr txBox="1"/>
      </cdr:nvSpPr>
      <cdr:spPr>
        <a:xfrm xmlns:a="http://schemas.openxmlformats.org/drawingml/2006/main">
          <a:off x="4796590" y="2042694"/>
          <a:ext cx="813245" cy="347504"/>
        </a:xfrm>
        <a:prstGeom xmlns:a="http://schemas.openxmlformats.org/drawingml/2006/main" prst="rect">
          <a:avLst/>
        </a:prstGeom>
        <a:solidFill xmlns:a="http://schemas.openxmlformats.org/drawingml/2006/main">
          <a:schemeClr val="tx2"/>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500" b="1">
              <a:solidFill>
                <a:srgbClr val="FFFFFF"/>
              </a:solidFill>
            </a:rPr>
            <a:t> 16%</a:t>
          </a:r>
        </a:p>
      </cdr:txBody>
    </cdr:sp>
  </cdr:relSizeAnchor>
  <cdr:relSizeAnchor xmlns:cdr="http://schemas.openxmlformats.org/drawingml/2006/chartDrawing">
    <cdr:from>
      <cdr:x>0.74489</cdr:x>
      <cdr:y>0.58653</cdr:y>
    </cdr:from>
    <cdr:to>
      <cdr:x>0.8785</cdr:x>
      <cdr:y>0.88285</cdr:y>
    </cdr:to>
    <cdr:sp macro="" textlink="">
      <cdr:nvSpPr>
        <cdr:cNvPr id="8" name="TextBox 7"/>
        <cdr:cNvSpPr txBox="1"/>
      </cdr:nvSpPr>
      <cdr:spPr>
        <a:xfrm xmlns:a="http://schemas.openxmlformats.org/drawingml/2006/main">
          <a:off x="4769853" y="2537326"/>
          <a:ext cx="855578" cy="1281883"/>
        </a:xfrm>
        <a:prstGeom xmlns:a="http://schemas.openxmlformats.org/drawingml/2006/main" prst="rect">
          <a:avLst/>
        </a:prstGeom>
        <a:solidFill xmlns:a="http://schemas.openxmlformats.org/drawingml/2006/main">
          <a:schemeClr val="tx2"/>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2400" b="1"/>
            <a:t> </a:t>
          </a:r>
        </a:p>
        <a:p xmlns:a="http://schemas.openxmlformats.org/drawingml/2006/main">
          <a:pPr algn="ctr"/>
          <a:r>
            <a:rPr lang="en-US" sz="1500" b="1">
              <a:solidFill>
                <a:schemeClr val="bg1"/>
              </a:solidFill>
            </a:rPr>
            <a:t>57%</a:t>
          </a:r>
        </a:p>
      </cdr:txBody>
    </cdr:sp>
  </cdr:relSizeAnchor>
  <cdr:relSizeAnchor xmlns:cdr="http://schemas.openxmlformats.org/drawingml/2006/chartDrawing">
    <cdr:from>
      <cdr:x>0.11232</cdr:x>
      <cdr:y>0.12299</cdr:y>
    </cdr:from>
    <cdr:to>
      <cdr:x>0.40501</cdr:x>
      <cdr:y>0.27379</cdr:y>
    </cdr:to>
    <cdr:sp macro="" textlink="">
      <cdr:nvSpPr>
        <cdr:cNvPr id="9" name="TextBox 8"/>
        <cdr:cNvSpPr txBox="1"/>
      </cdr:nvSpPr>
      <cdr:spPr>
        <a:xfrm xmlns:a="http://schemas.openxmlformats.org/drawingml/2006/main">
          <a:off x="719222" y="532062"/>
          <a:ext cx="1874253" cy="652379"/>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800" b="0">
              <a:solidFill>
                <a:schemeClr val="tx1"/>
              </a:solidFill>
              <a:latin typeface="Garamond"/>
              <a:cs typeface="Garamond"/>
            </a:rPr>
            <a:t>Where a Barrel of Crude Oil Goes - </a:t>
          </a:r>
          <a:endParaRPr lang="en-US" sz="1500" b="0">
            <a:solidFill>
              <a:schemeClr val="tx1"/>
            </a:solidFill>
            <a:latin typeface="Garamond"/>
            <a:cs typeface="Garamond"/>
          </a:endParaRPr>
        </a:p>
      </cdr:txBody>
    </cdr:sp>
  </cdr:relSizeAnchor>
  <cdr:relSizeAnchor xmlns:cdr="http://schemas.openxmlformats.org/drawingml/2006/chartDrawing">
    <cdr:from>
      <cdr:x>0.55699</cdr:x>
      <cdr:y>0.12299</cdr:y>
    </cdr:from>
    <cdr:to>
      <cdr:x>0.84969</cdr:x>
      <cdr:y>0.2738</cdr:y>
    </cdr:to>
    <cdr:sp macro="" textlink="">
      <cdr:nvSpPr>
        <cdr:cNvPr id="10" name="TextBox 9"/>
        <cdr:cNvSpPr txBox="1"/>
      </cdr:nvSpPr>
      <cdr:spPr>
        <a:xfrm xmlns:a="http://schemas.openxmlformats.org/drawingml/2006/main">
          <a:off x="3566695" y="532064"/>
          <a:ext cx="1874253" cy="652379"/>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800" b="0">
              <a:solidFill>
                <a:schemeClr val="tx1"/>
              </a:solidFill>
              <a:latin typeface="Garamond"/>
              <a:cs typeface="Garamond"/>
            </a:rPr>
            <a:t>What We Pay for a Gallon of Gas</a:t>
          </a:r>
          <a:r>
            <a:rPr lang="en-US" sz="1800" b="0" baseline="0">
              <a:solidFill>
                <a:schemeClr val="tx1"/>
              </a:solidFill>
              <a:latin typeface="Garamond"/>
              <a:cs typeface="Garamond"/>
            </a:rPr>
            <a:t> - </a:t>
          </a:r>
          <a:endParaRPr lang="en-US" sz="1500" b="0">
            <a:solidFill>
              <a:schemeClr val="tx1"/>
            </a:solidFill>
            <a:latin typeface="Garamond"/>
            <a:cs typeface="Garamond"/>
          </a:endParaRPr>
        </a:p>
      </cdr:txBody>
    </cdr:sp>
  </cdr:relSizeAnchor>
</c:userShapes>
</file>

<file path=xl/drawings/drawing69.xml><?xml version="1.0" encoding="utf-8"?>
<xdr:wsDr xmlns:xdr="http://schemas.openxmlformats.org/drawingml/2006/spreadsheetDrawing" xmlns:a="http://schemas.openxmlformats.org/drawingml/2006/main">
  <xdr:twoCellAnchor>
    <xdr:from>
      <xdr:col>1</xdr:col>
      <xdr:colOff>139700</xdr:colOff>
      <xdr:row>12</xdr:row>
      <xdr:rowOff>1</xdr:rowOff>
    </xdr:from>
    <xdr:to>
      <xdr:col>9</xdr:col>
      <xdr:colOff>685800</xdr:colOff>
      <xdr:row>32</xdr:row>
      <xdr:rowOff>254000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588432</xdr:colOff>
      <xdr:row>57</xdr:row>
      <xdr:rowOff>300566</xdr:rowOff>
    </xdr:from>
    <xdr:to>
      <xdr:col>18</xdr:col>
      <xdr:colOff>38100</xdr:colOff>
      <xdr:row>70</xdr:row>
      <xdr:rowOff>165100</xdr:rowOff>
    </xdr:to>
    <xdr:sp macro="" textlink="">
      <xdr:nvSpPr>
        <xdr:cNvPr id="3" name="TextBox 2"/>
        <xdr:cNvSpPr txBox="1"/>
      </xdr:nvSpPr>
      <xdr:spPr>
        <a:xfrm>
          <a:off x="1312332" y="13483166"/>
          <a:ext cx="12810068" cy="27982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900" b="1"/>
            <a:t>(November</a:t>
          </a:r>
          <a:r>
            <a:rPr lang="en-US" sz="1900" b="1" baseline="0"/>
            <a:t> 2018</a:t>
          </a:r>
          <a:r>
            <a:rPr lang="en-US" sz="1900" b="1"/>
            <a:t>)</a:t>
          </a:r>
          <a:r>
            <a:rPr lang="en-US" sz="1900"/>
            <a:t>...</a:t>
          </a:r>
          <a:r>
            <a:rPr lang="en-US" sz="1900" baseline="0"/>
            <a:t> An increase in motor vehicle production helped to offset production declines in mining and utilities in OCtober. Overall production increased at a 2.7 percent , year-over-year, as consumer goods increased 1.8 percent and business equipment at 4.1 percent. Capacity utilization fell to 78.4 percent, down from last month's 78.5 percent. Manufacturing capacity ran at 76.2 percent with utilities at 77.3 percent and mining at 92.7 percent.</a:t>
          </a:r>
        </a:p>
        <a:p>
          <a:endParaRPr lang="en-US" sz="1900" baseline="0"/>
        </a:p>
        <a:p>
          <a:r>
            <a:rPr lang="en-US" sz="1900" baseline="0">
              <a:solidFill>
                <a:srgbClr val="C0504D"/>
              </a:solidFill>
            </a:rPr>
            <a:t>Strategically... </a:t>
          </a:r>
          <a:r>
            <a:rPr lang="en-US" sz="1900" baseline="0"/>
            <a:t>The data shows the upward pace in production is slowing with a standard capacity rate as retooling for the upcoming season has been completed. This suggests cost efficiencies remain at factories with higher production quotas. While this suggests stabile demand is being perceived for the immediate horizon, it also implies that inventories have been resupplied to support pending  holiday sales and economic growth.</a:t>
          </a:r>
        </a:p>
        <a:p>
          <a:endParaRPr lang="en-US" sz="1900" baseline="0"/>
        </a:p>
      </xdr:txBody>
    </xdr:sp>
    <xdr:clientData/>
  </xdr:twoCellAnchor>
  <xdr:twoCellAnchor>
    <xdr:from>
      <xdr:col>9</xdr:col>
      <xdr:colOff>850900</xdr:colOff>
      <xdr:row>12</xdr:row>
      <xdr:rowOff>25402</xdr:rowOff>
    </xdr:from>
    <xdr:to>
      <xdr:col>17</xdr:col>
      <xdr:colOff>711200</xdr:colOff>
      <xdr:row>32</xdr:row>
      <xdr:rowOff>268111</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12700</xdr:colOff>
      <xdr:row>57</xdr:row>
      <xdr:rowOff>12700</xdr:rowOff>
    </xdr:from>
    <xdr:to>
      <xdr:col>2</xdr:col>
      <xdr:colOff>407810</xdr:colOff>
      <xdr:row>73</xdr:row>
      <xdr:rowOff>0</xdr:rowOff>
    </xdr:to>
    <xdr:sp macro="" textlink="">
      <xdr:nvSpPr>
        <xdr:cNvPr id="10" name="TextBox 9"/>
        <xdr:cNvSpPr txBox="1"/>
      </xdr:nvSpPr>
      <xdr:spPr>
        <a:xfrm rot="16200000">
          <a:off x="-831145" y="14763045"/>
          <a:ext cx="3530600" cy="395110"/>
        </a:xfrm>
        <a:prstGeom prst="rect">
          <a:avLst/>
        </a:prstGeom>
        <a:solidFill>
          <a:schemeClr val="tx2"/>
        </a:solidFill>
        <a:ln w="25400" cmpd="sng">
          <a:solidFill>
            <a:schemeClr val="tx1"/>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solidFill>
                <a:srgbClr val="EEE68B"/>
              </a:solidFill>
            </a:rPr>
            <a:t> INDUSTRIAL  REPORT &amp;  CU STRATEGY</a:t>
          </a:r>
        </a:p>
      </xdr:txBody>
    </xdr:sp>
    <xdr:clientData/>
  </xdr:twoCellAnchor>
  <xdr:twoCellAnchor>
    <xdr:from>
      <xdr:col>14</xdr:col>
      <xdr:colOff>184856</xdr:colOff>
      <xdr:row>1</xdr:row>
      <xdr:rowOff>46564</xdr:rowOff>
    </xdr:from>
    <xdr:to>
      <xdr:col>17</xdr:col>
      <xdr:colOff>296333</xdr:colOff>
      <xdr:row>5</xdr:row>
      <xdr:rowOff>155222</xdr:rowOff>
    </xdr:to>
    <xdr:sp macro="" textlink="">
      <xdr:nvSpPr>
        <xdr:cNvPr id="11" name="TextBox 10"/>
        <xdr:cNvSpPr txBox="1"/>
      </xdr:nvSpPr>
      <xdr:spPr>
        <a:xfrm>
          <a:off x="11022189" y="244120"/>
          <a:ext cx="2609144" cy="927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5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I</a:t>
          </a:r>
          <a:r>
            <a:rPr lang="en-US" sz="4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N</a:t>
          </a:r>
          <a:r>
            <a:rPr lang="en-US" sz="5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SIGHT</a:t>
          </a:r>
        </a:p>
      </xdr:txBody>
    </xdr:sp>
    <xdr:clientData/>
  </xdr:twoCellAnchor>
  <xdr:twoCellAnchor>
    <xdr:from>
      <xdr:col>2</xdr:col>
      <xdr:colOff>753533</xdr:colOff>
      <xdr:row>1</xdr:row>
      <xdr:rowOff>32454</xdr:rowOff>
    </xdr:from>
    <xdr:to>
      <xdr:col>8</xdr:col>
      <xdr:colOff>347133</xdr:colOff>
      <xdr:row>4</xdr:row>
      <xdr:rowOff>84665</xdr:rowOff>
    </xdr:to>
    <xdr:sp macro="" textlink="">
      <xdr:nvSpPr>
        <xdr:cNvPr id="12" name="TextBox 11"/>
        <xdr:cNvSpPr txBox="1"/>
      </xdr:nvSpPr>
      <xdr:spPr>
        <a:xfrm>
          <a:off x="1845733" y="261054"/>
          <a:ext cx="4927600" cy="6491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3600" b="0">
              <a:solidFill>
                <a:schemeClr val="tx1">
                  <a:lumMod val="75000"/>
                  <a:lumOff val="25000"/>
                </a:schemeClr>
              </a:solidFill>
              <a:latin typeface="Garamond"/>
              <a:cs typeface="Garamond"/>
            </a:rPr>
            <a:t>M</a:t>
          </a:r>
          <a:r>
            <a:rPr lang="en-US" sz="2800" b="0">
              <a:solidFill>
                <a:schemeClr val="tx1">
                  <a:lumMod val="75000"/>
                  <a:lumOff val="25000"/>
                </a:schemeClr>
              </a:solidFill>
              <a:latin typeface="Garamond"/>
              <a:cs typeface="Garamond"/>
            </a:rPr>
            <a:t>ERIDIAN</a:t>
          </a:r>
          <a:r>
            <a:rPr lang="en-US" sz="2400" b="0" baseline="0">
              <a:solidFill>
                <a:schemeClr val="tx1">
                  <a:lumMod val="75000"/>
                  <a:lumOff val="25000"/>
                </a:schemeClr>
              </a:solidFill>
              <a:latin typeface="Garamond"/>
              <a:cs typeface="Garamond"/>
            </a:rPr>
            <a:t> </a:t>
          </a:r>
          <a:r>
            <a:rPr lang="en-US" sz="3600" b="0">
              <a:solidFill>
                <a:schemeClr val="tx1">
                  <a:lumMod val="75000"/>
                  <a:lumOff val="25000"/>
                </a:schemeClr>
              </a:solidFill>
              <a:latin typeface="Garamond"/>
              <a:cs typeface="Garamond"/>
            </a:rPr>
            <a:t>E</a:t>
          </a:r>
          <a:r>
            <a:rPr lang="en-US" sz="2800" b="0">
              <a:solidFill>
                <a:schemeClr val="tx1">
                  <a:lumMod val="75000"/>
                  <a:lumOff val="25000"/>
                </a:schemeClr>
              </a:solidFill>
              <a:latin typeface="Garamond"/>
              <a:cs typeface="Garamond"/>
            </a:rPr>
            <a:t>CONOMICS</a:t>
          </a:r>
        </a:p>
      </xdr:txBody>
    </xdr:sp>
    <xdr:clientData/>
  </xdr:twoCellAnchor>
  <xdr:twoCellAnchor>
    <xdr:from>
      <xdr:col>4</xdr:col>
      <xdr:colOff>139700</xdr:colOff>
      <xdr:row>3</xdr:row>
      <xdr:rowOff>200375</xdr:rowOff>
    </xdr:from>
    <xdr:to>
      <xdr:col>8</xdr:col>
      <xdr:colOff>330200</xdr:colOff>
      <xdr:row>5</xdr:row>
      <xdr:rowOff>172435</xdr:rowOff>
    </xdr:to>
    <xdr:sp macro="" textlink="">
      <xdr:nvSpPr>
        <xdr:cNvPr id="14" name="TextBox 13"/>
        <xdr:cNvSpPr txBox="1"/>
      </xdr:nvSpPr>
      <xdr:spPr>
        <a:xfrm>
          <a:off x="2806700" y="797275"/>
          <a:ext cx="3949700" cy="429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1800" b="1" baseline="0">
              <a:solidFill>
                <a:schemeClr val="bg2">
                  <a:lumMod val="75000"/>
                </a:schemeClr>
              </a:solidFill>
              <a:latin typeface="Arial Narrow"/>
              <a:cs typeface="Arial Narrow"/>
            </a:rPr>
            <a:t>Trusted Insight, Effective Solutions</a:t>
          </a:r>
        </a:p>
        <a:p>
          <a:pPr algn="l"/>
          <a:endParaRPr lang="en-US" sz="1800" b="0" baseline="0">
            <a:solidFill>
              <a:schemeClr val="tx1">
                <a:lumMod val="75000"/>
                <a:lumOff val="25000"/>
              </a:schemeClr>
            </a:solidFill>
            <a:latin typeface="Garamond"/>
            <a:cs typeface="Garamond"/>
          </a:endParaRPr>
        </a:p>
      </xdr:txBody>
    </xdr:sp>
    <xdr:clientData/>
  </xdr:twoCellAnchor>
  <xdr:twoCellAnchor>
    <xdr:from>
      <xdr:col>16</xdr:col>
      <xdr:colOff>769056</xdr:colOff>
      <xdr:row>2</xdr:row>
      <xdr:rowOff>63499</xdr:rowOff>
    </xdr:from>
    <xdr:to>
      <xdr:col>17</xdr:col>
      <xdr:colOff>432740</xdr:colOff>
      <xdr:row>3</xdr:row>
      <xdr:rowOff>208373</xdr:rowOff>
    </xdr:to>
    <xdr:sp macro="" textlink="">
      <xdr:nvSpPr>
        <xdr:cNvPr id="16" name="TextBox 15"/>
        <xdr:cNvSpPr txBox="1"/>
      </xdr:nvSpPr>
      <xdr:spPr>
        <a:xfrm>
          <a:off x="13271500" y="402166"/>
          <a:ext cx="496240" cy="370651"/>
        </a:xfrm>
        <a:prstGeom prst="rect">
          <a:avLst/>
        </a:prstGeom>
        <a:solidFill>
          <a:schemeClr val="lt1"/>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0">
              <a:solidFill>
                <a:schemeClr val="accent1"/>
              </a:solidFill>
            </a:rPr>
            <a:t>™</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0.79167</cdr:x>
      <cdr:y>0.17854</cdr:y>
    </cdr:from>
    <cdr:to>
      <cdr:x>0.97549</cdr:x>
      <cdr:y>0.25175</cdr:y>
    </cdr:to>
    <cdr:sp macro="" textlink="">
      <cdr:nvSpPr>
        <cdr:cNvPr id="2" name="TextBox 1"/>
        <cdr:cNvSpPr txBox="1"/>
      </cdr:nvSpPr>
      <cdr:spPr>
        <a:xfrm xmlns:a="http://schemas.openxmlformats.org/drawingml/2006/main">
          <a:off x="4102100" y="648509"/>
          <a:ext cx="952505" cy="265891"/>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000" b="1">
              <a:solidFill>
                <a:schemeClr val="accent1">
                  <a:lumMod val="75000"/>
                </a:schemeClr>
              </a:solidFill>
            </a:rPr>
            <a:t>ANNUALIZED</a:t>
          </a:r>
        </a:p>
      </cdr:txBody>
    </cdr:sp>
  </cdr:relSizeAnchor>
  <cdr:relSizeAnchor xmlns:cdr="http://schemas.openxmlformats.org/drawingml/2006/chartDrawing">
    <cdr:from>
      <cdr:x>0.0098</cdr:x>
      <cdr:y>0.01399</cdr:y>
    </cdr:from>
    <cdr:to>
      <cdr:x>0.4196</cdr:x>
      <cdr:y>0.12095</cdr:y>
    </cdr:to>
    <cdr:sp macro="" textlink="">
      <cdr:nvSpPr>
        <cdr:cNvPr id="3" name="TextBox 2"/>
        <cdr:cNvSpPr txBox="1"/>
      </cdr:nvSpPr>
      <cdr:spPr>
        <a:xfrm xmlns:a="http://schemas.openxmlformats.org/drawingml/2006/main">
          <a:off x="50800" y="50800"/>
          <a:ext cx="2123419" cy="38850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100" b="0">
              <a:solidFill>
                <a:schemeClr val="tx2"/>
              </a:solidFill>
              <a:latin typeface="Palatino"/>
              <a:cs typeface="Palatino"/>
            </a:rPr>
            <a:t>M</a:t>
          </a:r>
          <a:r>
            <a:rPr lang="en-US" sz="1000" b="0">
              <a:solidFill>
                <a:schemeClr val="tx2"/>
              </a:solidFill>
              <a:latin typeface="Palatino"/>
              <a:cs typeface="Palatino"/>
            </a:rPr>
            <a:t>ERIDIAN</a:t>
          </a:r>
          <a:r>
            <a:rPr lang="en-US" sz="1100" b="0">
              <a:solidFill>
                <a:schemeClr val="tx2"/>
              </a:solidFill>
              <a:latin typeface="Palatino"/>
              <a:cs typeface="Palatino"/>
            </a:rPr>
            <a:t> E</a:t>
          </a:r>
          <a:r>
            <a:rPr lang="en-US" sz="1000" b="0">
              <a:solidFill>
                <a:schemeClr val="tx2"/>
              </a:solidFill>
              <a:latin typeface="Palatino"/>
              <a:cs typeface="Palatino"/>
            </a:rPr>
            <a:t>CONOMICS</a:t>
          </a:r>
        </a:p>
        <a:p xmlns:a="http://schemas.openxmlformats.org/drawingml/2006/main">
          <a:pPr algn="l"/>
          <a:r>
            <a:rPr lang="en-US" sz="800" b="0">
              <a:solidFill>
                <a:schemeClr val="tx1"/>
              </a:solidFill>
              <a:latin typeface="Palatino"/>
              <a:cs typeface="Palatino"/>
            </a:rPr>
            <a:t>     </a:t>
          </a:r>
          <a:r>
            <a:rPr lang="en-US" sz="700" b="0">
              <a:solidFill>
                <a:schemeClr val="tx1"/>
              </a:solidFill>
              <a:latin typeface="Palatino"/>
              <a:cs typeface="Palatino"/>
            </a:rPr>
            <a:t>Trusted Insight,</a:t>
          </a:r>
          <a:r>
            <a:rPr lang="en-US" sz="700" b="0" baseline="0">
              <a:solidFill>
                <a:schemeClr val="tx1"/>
              </a:solidFill>
              <a:latin typeface="Palatino"/>
              <a:cs typeface="Palatino"/>
            </a:rPr>
            <a:t> Effective Solutions</a:t>
          </a:r>
          <a:endParaRPr lang="en-US" sz="700" b="0">
            <a:solidFill>
              <a:schemeClr val="tx1"/>
            </a:solidFill>
            <a:latin typeface="Palatino"/>
            <a:cs typeface="Palatino"/>
          </a:endParaRPr>
        </a:p>
      </cdr:txBody>
    </cdr:sp>
  </cdr:relSizeAnchor>
</c:userShapes>
</file>

<file path=xl/drawings/drawing70.xml><?xml version="1.0" encoding="utf-8"?>
<c:userShapes xmlns:c="http://schemas.openxmlformats.org/drawingml/2006/chart">
  <cdr:relSizeAnchor xmlns:cdr="http://schemas.openxmlformats.org/drawingml/2006/chartDrawing">
    <cdr:from>
      <cdr:x>0.00768</cdr:x>
      <cdr:y>0.01299</cdr:y>
    </cdr:from>
    <cdr:to>
      <cdr:x>0.28407</cdr:x>
      <cdr:y>0.11969</cdr:y>
    </cdr:to>
    <cdr:sp macro="" textlink="">
      <cdr:nvSpPr>
        <cdr:cNvPr id="2" name="TextBox 1"/>
        <cdr:cNvSpPr txBox="1"/>
      </cdr:nvSpPr>
      <cdr:spPr>
        <a:xfrm xmlns:a="http://schemas.openxmlformats.org/drawingml/2006/main">
          <a:off x="50800" y="50800"/>
          <a:ext cx="1828800" cy="41736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100" b="0">
              <a:solidFill>
                <a:schemeClr val="tx2"/>
              </a:solidFill>
              <a:latin typeface="Palatino"/>
              <a:cs typeface="Palatino"/>
            </a:rPr>
            <a:t>M</a:t>
          </a:r>
          <a:r>
            <a:rPr lang="en-US" sz="1000" b="0">
              <a:solidFill>
                <a:schemeClr val="tx2"/>
              </a:solidFill>
              <a:latin typeface="Palatino"/>
              <a:cs typeface="Palatino"/>
            </a:rPr>
            <a:t>ERIDIAN</a:t>
          </a:r>
          <a:r>
            <a:rPr lang="en-US" sz="1100" b="0">
              <a:solidFill>
                <a:schemeClr val="tx2"/>
              </a:solidFill>
              <a:latin typeface="Palatino"/>
              <a:cs typeface="Palatino"/>
            </a:rPr>
            <a:t> E</a:t>
          </a:r>
          <a:r>
            <a:rPr lang="en-US" sz="1000" b="0">
              <a:solidFill>
                <a:schemeClr val="tx2"/>
              </a:solidFill>
              <a:latin typeface="Palatino"/>
              <a:cs typeface="Palatino"/>
            </a:rPr>
            <a:t>CONOMICS</a:t>
          </a:r>
        </a:p>
        <a:p xmlns:a="http://schemas.openxmlformats.org/drawingml/2006/main">
          <a:pPr algn="l"/>
          <a:r>
            <a:rPr lang="en-US" sz="800" b="0">
              <a:solidFill>
                <a:schemeClr val="tx1"/>
              </a:solidFill>
              <a:latin typeface="Palatino"/>
              <a:cs typeface="Palatino"/>
            </a:rPr>
            <a:t>     </a:t>
          </a:r>
          <a:r>
            <a:rPr lang="en-US" sz="700" b="0">
              <a:solidFill>
                <a:schemeClr val="tx1"/>
              </a:solidFill>
              <a:latin typeface="Palatino"/>
              <a:cs typeface="Palatino"/>
            </a:rPr>
            <a:t>Trusted Insight,</a:t>
          </a:r>
          <a:r>
            <a:rPr lang="en-US" sz="700" b="0" baseline="0">
              <a:solidFill>
                <a:schemeClr val="tx1"/>
              </a:solidFill>
              <a:latin typeface="Palatino"/>
              <a:cs typeface="Palatino"/>
            </a:rPr>
            <a:t> Effective Solutions</a:t>
          </a:r>
          <a:endParaRPr lang="en-US" sz="700" b="0">
            <a:solidFill>
              <a:schemeClr val="tx1"/>
            </a:solidFill>
            <a:latin typeface="Palatino"/>
            <a:cs typeface="Palatino"/>
          </a:endParaRPr>
        </a:p>
      </cdr:txBody>
    </cdr:sp>
  </cdr:relSizeAnchor>
  <cdr:relSizeAnchor xmlns:cdr="http://schemas.openxmlformats.org/drawingml/2006/chartDrawing">
    <cdr:from>
      <cdr:x>0.119</cdr:x>
      <cdr:y>0.1039</cdr:y>
    </cdr:from>
    <cdr:to>
      <cdr:x>0.98656</cdr:x>
      <cdr:y>0.19156</cdr:y>
    </cdr:to>
    <cdr:sp macro="" textlink="">
      <cdr:nvSpPr>
        <cdr:cNvPr id="3" name="TextBox 2"/>
        <cdr:cNvSpPr txBox="1"/>
      </cdr:nvSpPr>
      <cdr:spPr>
        <a:xfrm xmlns:a="http://schemas.openxmlformats.org/drawingml/2006/main">
          <a:off x="787386" y="406415"/>
          <a:ext cx="5740414" cy="342891"/>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800" b="0">
              <a:solidFill>
                <a:schemeClr val="tx1"/>
              </a:solidFill>
              <a:latin typeface="Garamond"/>
              <a:cs typeface="Garamond"/>
            </a:rPr>
            <a:t>I</a:t>
          </a:r>
          <a:r>
            <a:rPr lang="en-US" sz="1500" b="0">
              <a:solidFill>
                <a:schemeClr val="tx1"/>
              </a:solidFill>
              <a:latin typeface="Garamond"/>
              <a:cs typeface="Garamond"/>
            </a:rPr>
            <a:t>NDUSTRIAL </a:t>
          </a:r>
          <a:r>
            <a:rPr lang="en-US" sz="1800" b="0">
              <a:solidFill>
                <a:schemeClr val="tx1"/>
              </a:solidFill>
              <a:latin typeface="Garamond"/>
              <a:cs typeface="Garamond"/>
            </a:rPr>
            <a:t>P</a:t>
          </a:r>
          <a:r>
            <a:rPr lang="en-US" sz="1500" b="0">
              <a:solidFill>
                <a:schemeClr val="tx1"/>
              </a:solidFill>
              <a:latin typeface="Garamond"/>
              <a:cs typeface="Garamond"/>
            </a:rPr>
            <a:t>RODUCTION &amp; </a:t>
          </a:r>
          <a:r>
            <a:rPr lang="en-US" sz="1800" b="0">
              <a:solidFill>
                <a:schemeClr val="tx1"/>
              </a:solidFill>
              <a:latin typeface="Garamond"/>
              <a:cs typeface="Garamond"/>
            </a:rPr>
            <a:t>C</a:t>
          </a:r>
          <a:r>
            <a:rPr lang="en-US" sz="1500" b="0">
              <a:solidFill>
                <a:schemeClr val="tx1"/>
              </a:solidFill>
              <a:latin typeface="Garamond"/>
              <a:cs typeface="Garamond"/>
            </a:rPr>
            <a:t>APACITY</a:t>
          </a:r>
          <a:r>
            <a:rPr lang="en-US" sz="800" b="0">
              <a:solidFill>
                <a:schemeClr val="tx1"/>
              </a:solidFill>
              <a:latin typeface="Palatino"/>
              <a:cs typeface="Palatino"/>
            </a:rPr>
            <a:t>  </a:t>
          </a:r>
          <a:r>
            <a:rPr lang="en-US" sz="1800" b="0">
              <a:solidFill>
                <a:schemeClr val="tx1"/>
              </a:solidFill>
              <a:latin typeface="Garamond"/>
              <a:cs typeface="Garamond"/>
            </a:rPr>
            <a:t>U</a:t>
          </a:r>
          <a:r>
            <a:rPr lang="en-US" sz="1500" b="0">
              <a:solidFill>
                <a:schemeClr val="tx1"/>
              </a:solidFill>
              <a:latin typeface="Garamond"/>
              <a:cs typeface="Garamond"/>
            </a:rPr>
            <a:t>TILIZATION   </a:t>
          </a:r>
        </a:p>
      </cdr:txBody>
    </cdr:sp>
  </cdr:relSizeAnchor>
  <cdr:relSizeAnchor xmlns:cdr="http://schemas.openxmlformats.org/drawingml/2006/chartDrawing">
    <cdr:from>
      <cdr:x>0.1382</cdr:x>
      <cdr:y>0.19156</cdr:y>
    </cdr:from>
    <cdr:to>
      <cdr:x>0.89251</cdr:x>
      <cdr:y>0.26299</cdr:y>
    </cdr:to>
    <cdr:sp macro="" textlink="">
      <cdr:nvSpPr>
        <cdr:cNvPr id="4" name="TextBox 3"/>
        <cdr:cNvSpPr txBox="1"/>
      </cdr:nvSpPr>
      <cdr:spPr>
        <a:xfrm xmlns:a="http://schemas.openxmlformats.org/drawingml/2006/main">
          <a:off x="914400" y="749300"/>
          <a:ext cx="4991100" cy="279399"/>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000" b="1" baseline="0">
              <a:solidFill>
                <a:schemeClr val="accent1"/>
              </a:solidFill>
            </a:rPr>
            <a:t>INDUSTRIAL PRODUCTION (100=2012)              </a:t>
          </a:r>
          <a:r>
            <a:rPr lang="en-US" sz="1000" b="1" baseline="0">
              <a:solidFill>
                <a:srgbClr val="FF0000"/>
              </a:solidFill>
            </a:rPr>
            <a:t>CAPACITY UTILIZATION                  </a:t>
          </a:r>
          <a:r>
            <a:rPr lang="en-US" sz="1000" b="1" baseline="0">
              <a:solidFill>
                <a:srgbClr val="000000"/>
              </a:solidFill>
            </a:rPr>
            <a:t>RECESSION </a:t>
          </a:r>
          <a:endParaRPr lang="en-US" sz="1000" b="1">
            <a:solidFill>
              <a:srgbClr val="000000"/>
            </a:solidFill>
          </a:endParaRPr>
        </a:p>
      </cdr:txBody>
    </cdr:sp>
  </cdr:relSizeAnchor>
</c:userShapes>
</file>

<file path=xl/drawings/drawing71.xml><?xml version="1.0" encoding="utf-8"?>
<c:userShapes xmlns:c="http://schemas.openxmlformats.org/drawingml/2006/chart">
  <cdr:relSizeAnchor xmlns:cdr="http://schemas.openxmlformats.org/drawingml/2006/chartDrawing">
    <cdr:from>
      <cdr:x>0.00781</cdr:x>
      <cdr:y>0.01303</cdr:y>
    </cdr:from>
    <cdr:to>
      <cdr:x>0.28906</cdr:x>
      <cdr:y>0.12007</cdr:y>
    </cdr:to>
    <cdr:sp macro="" textlink="">
      <cdr:nvSpPr>
        <cdr:cNvPr id="2" name="TextBox 1"/>
        <cdr:cNvSpPr txBox="1"/>
      </cdr:nvSpPr>
      <cdr:spPr>
        <a:xfrm xmlns:a="http://schemas.openxmlformats.org/drawingml/2006/main">
          <a:off x="50800" y="50800"/>
          <a:ext cx="1828800" cy="41736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100" b="0">
              <a:solidFill>
                <a:schemeClr val="tx2"/>
              </a:solidFill>
              <a:latin typeface="Palatino"/>
              <a:cs typeface="Palatino"/>
            </a:rPr>
            <a:t>M</a:t>
          </a:r>
          <a:r>
            <a:rPr lang="en-US" sz="1000" b="0">
              <a:solidFill>
                <a:schemeClr val="tx2"/>
              </a:solidFill>
              <a:latin typeface="Palatino"/>
              <a:cs typeface="Palatino"/>
            </a:rPr>
            <a:t>ERIDIAN</a:t>
          </a:r>
          <a:r>
            <a:rPr lang="en-US" sz="1100" b="0">
              <a:solidFill>
                <a:schemeClr val="tx2"/>
              </a:solidFill>
              <a:latin typeface="Palatino"/>
              <a:cs typeface="Palatino"/>
            </a:rPr>
            <a:t> E</a:t>
          </a:r>
          <a:r>
            <a:rPr lang="en-US" sz="1000" b="0">
              <a:solidFill>
                <a:schemeClr val="tx2"/>
              </a:solidFill>
              <a:latin typeface="Palatino"/>
              <a:cs typeface="Palatino"/>
            </a:rPr>
            <a:t>CONOMICS</a:t>
          </a:r>
        </a:p>
        <a:p xmlns:a="http://schemas.openxmlformats.org/drawingml/2006/main">
          <a:pPr algn="l"/>
          <a:r>
            <a:rPr lang="en-US" sz="800" b="0">
              <a:solidFill>
                <a:schemeClr val="tx1"/>
              </a:solidFill>
              <a:latin typeface="Palatino"/>
              <a:cs typeface="Palatino"/>
            </a:rPr>
            <a:t>     </a:t>
          </a:r>
          <a:r>
            <a:rPr lang="en-US" sz="700" b="0">
              <a:solidFill>
                <a:schemeClr val="tx1"/>
              </a:solidFill>
              <a:latin typeface="Palatino"/>
              <a:cs typeface="Palatino"/>
            </a:rPr>
            <a:t>Trusted Insight,</a:t>
          </a:r>
          <a:r>
            <a:rPr lang="en-US" sz="700" b="0" baseline="0">
              <a:solidFill>
                <a:schemeClr val="tx1"/>
              </a:solidFill>
              <a:latin typeface="Palatino"/>
              <a:cs typeface="Palatino"/>
            </a:rPr>
            <a:t> Effective Solutions</a:t>
          </a:r>
          <a:endParaRPr lang="en-US" sz="700" b="0">
            <a:solidFill>
              <a:schemeClr val="tx1"/>
            </a:solidFill>
            <a:latin typeface="Palatino"/>
            <a:cs typeface="Palatino"/>
          </a:endParaRPr>
        </a:p>
      </cdr:txBody>
    </cdr:sp>
  </cdr:relSizeAnchor>
  <cdr:relSizeAnchor xmlns:cdr="http://schemas.openxmlformats.org/drawingml/2006/chartDrawing">
    <cdr:from>
      <cdr:x>0.26367</cdr:x>
      <cdr:y>0.09446</cdr:y>
    </cdr:from>
    <cdr:to>
      <cdr:x>0.74219</cdr:x>
      <cdr:y>0.18241</cdr:y>
    </cdr:to>
    <cdr:sp macro="" textlink="">
      <cdr:nvSpPr>
        <cdr:cNvPr id="3" name="TextBox 2"/>
        <cdr:cNvSpPr txBox="1"/>
      </cdr:nvSpPr>
      <cdr:spPr>
        <a:xfrm xmlns:a="http://schemas.openxmlformats.org/drawingml/2006/main">
          <a:off x="1714500" y="368300"/>
          <a:ext cx="3111500" cy="342899"/>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800" b="0">
              <a:solidFill>
                <a:schemeClr val="tx1"/>
              </a:solidFill>
              <a:latin typeface="Garamond"/>
              <a:cs typeface="Garamond"/>
            </a:rPr>
            <a:t>M</a:t>
          </a:r>
          <a:r>
            <a:rPr lang="en-US" sz="1500" b="0">
              <a:solidFill>
                <a:schemeClr val="tx1"/>
              </a:solidFill>
              <a:latin typeface="Garamond"/>
              <a:cs typeface="Garamond"/>
            </a:rPr>
            <a:t>AJOR </a:t>
          </a:r>
          <a:r>
            <a:rPr lang="en-US" sz="1800" b="0">
              <a:solidFill>
                <a:schemeClr val="tx1"/>
              </a:solidFill>
              <a:latin typeface="Garamond"/>
              <a:cs typeface="Garamond"/>
            </a:rPr>
            <a:t>I</a:t>
          </a:r>
          <a:r>
            <a:rPr lang="en-US" sz="1500" b="0">
              <a:solidFill>
                <a:schemeClr val="tx1"/>
              </a:solidFill>
              <a:latin typeface="Garamond"/>
              <a:cs typeface="Garamond"/>
            </a:rPr>
            <a:t>NDUSTRY </a:t>
          </a:r>
          <a:r>
            <a:rPr lang="en-US" sz="1800" b="0">
              <a:solidFill>
                <a:schemeClr val="tx1"/>
              </a:solidFill>
              <a:latin typeface="Garamond"/>
              <a:cs typeface="Garamond"/>
            </a:rPr>
            <a:t>P</a:t>
          </a:r>
          <a:r>
            <a:rPr lang="en-US" sz="1500" b="0">
              <a:solidFill>
                <a:schemeClr val="tx1"/>
              </a:solidFill>
              <a:latin typeface="Garamond"/>
              <a:cs typeface="Garamond"/>
            </a:rPr>
            <a:t>RODUCTS</a:t>
          </a:r>
        </a:p>
      </cdr:txBody>
    </cdr:sp>
  </cdr:relSizeAnchor>
  <cdr:relSizeAnchor xmlns:cdr="http://schemas.openxmlformats.org/drawingml/2006/chartDrawing">
    <cdr:from>
      <cdr:x>0.13477</cdr:x>
      <cdr:y>0.17915</cdr:y>
    </cdr:from>
    <cdr:to>
      <cdr:x>0.90234</cdr:x>
      <cdr:y>0.25081</cdr:y>
    </cdr:to>
    <cdr:sp macro="" textlink="">
      <cdr:nvSpPr>
        <cdr:cNvPr id="4" name="TextBox 3"/>
        <cdr:cNvSpPr txBox="1"/>
      </cdr:nvSpPr>
      <cdr:spPr>
        <a:xfrm xmlns:a="http://schemas.openxmlformats.org/drawingml/2006/main">
          <a:off x="876300" y="698500"/>
          <a:ext cx="4991100" cy="279399"/>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000" b="1" baseline="0">
              <a:solidFill>
                <a:schemeClr val="accent1"/>
              </a:solidFill>
            </a:rPr>
            <a:t>CONSUMER GOODS (100=2012)              </a:t>
          </a:r>
          <a:r>
            <a:rPr lang="en-US" sz="1000" b="1" baseline="0">
              <a:solidFill>
                <a:srgbClr val="FF0000"/>
              </a:solidFill>
            </a:rPr>
            <a:t>CONSUMER AUTOS AND TRUCKS (100=2012) </a:t>
          </a:r>
          <a:endParaRPr lang="en-US" sz="1000" b="1">
            <a:solidFill>
              <a:srgbClr val="000000"/>
            </a:solidFill>
          </a:endParaRPr>
        </a:p>
      </cdr:txBody>
    </cdr:sp>
  </cdr:relSizeAnchor>
</c:userShapes>
</file>

<file path=xl/drawings/drawing72.xml><?xml version="1.0" encoding="utf-8"?>
<xdr:wsDr xmlns:xdr="http://schemas.openxmlformats.org/drawingml/2006/spreadsheetDrawing" xmlns:a="http://schemas.openxmlformats.org/drawingml/2006/main">
  <xdr:twoCellAnchor>
    <xdr:from>
      <xdr:col>2</xdr:col>
      <xdr:colOff>352776</xdr:colOff>
      <xdr:row>13</xdr:row>
      <xdr:rowOff>141111</xdr:rowOff>
    </xdr:from>
    <xdr:to>
      <xdr:col>10</xdr:col>
      <xdr:colOff>56444</xdr:colOff>
      <xdr:row>28</xdr:row>
      <xdr:rowOff>211667</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296334</xdr:colOff>
      <xdr:row>13</xdr:row>
      <xdr:rowOff>155221</xdr:rowOff>
    </xdr:from>
    <xdr:to>
      <xdr:col>16</xdr:col>
      <xdr:colOff>833967</xdr:colOff>
      <xdr:row>29</xdr:row>
      <xdr:rowOff>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167924</xdr:colOff>
      <xdr:row>66</xdr:row>
      <xdr:rowOff>211667</xdr:rowOff>
    </xdr:from>
    <xdr:to>
      <xdr:col>9</xdr:col>
      <xdr:colOff>973667</xdr:colOff>
      <xdr:row>81</xdr:row>
      <xdr:rowOff>38100</xdr:rowOff>
    </xdr:to>
    <xdr:sp macro="" textlink="">
      <xdr:nvSpPr>
        <xdr:cNvPr id="7" name="TextBox 6"/>
        <xdr:cNvSpPr txBox="1"/>
      </xdr:nvSpPr>
      <xdr:spPr>
        <a:xfrm>
          <a:off x="841024" y="16518467"/>
          <a:ext cx="7549443" cy="32554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700" b="1">
              <a:latin typeface="Helvetica"/>
              <a:cs typeface="Helvetica"/>
            </a:rPr>
            <a:t>(September</a:t>
          </a:r>
          <a:r>
            <a:rPr lang="en-US" sz="1700" b="1" baseline="0">
              <a:latin typeface="Helvetica"/>
              <a:cs typeface="Helvetica"/>
            </a:rPr>
            <a:t> 2018</a:t>
          </a:r>
          <a:r>
            <a:rPr lang="en-US" sz="1700" b="1">
              <a:latin typeface="Helvetica"/>
              <a:cs typeface="Helvetica"/>
            </a:rPr>
            <a:t>)...... </a:t>
          </a:r>
          <a:r>
            <a:rPr lang="en-US" sz="1700" b="0">
              <a:latin typeface="Helvetica"/>
              <a:cs typeface="Helvetica"/>
            </a:rPr>
            <a:t>Home purchase applications has</a:t>
          </a:r>
          <a:r>
            <a:rPr lang="en-US" sz="1700" b="0" baseline="0">
              <a:latin typeface="Helvetica"/>
              <a:cs typeface="Helvetica"/>
            </a:rPr>
            <a:t> been</a:t>
          </a:r>
          <a:r>
            <a:rPr lang="en-US" sz="1700" b="0">
              <a:latin typeface="Helvetica"/>
              <a:cs typeface="Helvetica"/>
            </a:rPr>
            <a:t> supported by an</a:t>
          </a:r>
          <a:r>
            <a:rPr lang="en-US" sz="1700" b="0" baseline="0">
              <a:latin typeface="Helvetica"/>
              <a:cs typeface="Helvetica"/>
            </a:rPr>
            <a:t> improved</a:t>
          </a:r>
          <a:r>
            <a:rPr lang="en-US" sz="1700" b="0">
              <a:latin typeface="Helvetica"/>
              <a:cs typeface="Helvetica"/>
            </a:rPr>
            <a:t> job market and stronger wage growth while refinance volume remained relatively low - accounting for only 26 percent of total applications - the</a:t>
          </a:r>
          <a:r>
            <a:rPr lang="en-US" sz="1700" b="0" baseline="0">
              <a:latin typeface="Helvetica"/>
              <a:cs typeface="Helvetica"/>
            </a:rPr>
            <a:t> lowest share in more than five years</a:t>
          </a:r>
          <a:r>
            <a:rPr lang="en-US" sz="1700" b="0">
              <a:latin typeface="Helvetica"/>
              <a:cs typeface="Helvetica"/>
            </a:rPr>
            <a:t>. </a:t>
          </a:r>
        </a:p>
        <a:p>
          <a:endParaRPr lang="en-US" sz="1700" b="0">
            <a:latin typeface="Helvetica"/>
            <a:cs typeface="Helvetica"/>
          </a:endParaRPr>
        </a:p>
        <a:p>
          <a:r>
            <a:rPr lang="en-US" sz="1700" b="0">
              <a:latin typeface="Helvetica"/>
              <a:cs typeface="Helvetica"/>
            </a:rPr>
            <a:t>The reduced share of refinancing</a:t>
          </a:r>
          <a:r>
            <a:rPr lang="en-US" sz="1700" b="0" baseline="0">
              <a:latin typeface="Helvetica"/>
              <a:cs typeface="Helvetica"/>
            </a:rPr>
            <a:t> applications should continue over the next few quarters as </a:t>
          </a:r>
          <a:r>
            <a:rPr lang="en-US" sz="1700" b="0">
              <a:latin typeface="Helvetica"/>
              <a:cs typeface="Helvetica"/>
            </a:rPr>
            <a:t>a large portion of borrowers have already locked into lower rates.</a:t>
          </a:r>
        </a:p>
        <a:p>
          <a:endParaRPr lang="en-US" sz="1700" b="0" baseline="0">
            <a:latin typeface="Helvetica"/>
            <a:cs typeface="Helvetica"/>
          </a:endParaRPr>
        </a:p>
        <a:p>
          <a:r>
            <a:rPr lang="en-US" sz="1700" b="0" baseline="0">
              <a:latin typeface="Helvetica"/>
              <a:cs typeface="Helvetica"/>
            </a:rPr>
            <a:t>Current pace on annualized home sales is approximately 5.971 million in August - continuing a downward pace since this past February.</a:t>
          </a:r>
        </a:p>
        <a:p>
          <a:endParaRPr lang="en-US" sz="1700" b="0" baseline="0">
            <a:latin typeface="Helvetica"/>
            <a:cs typeface="Helvetica"/>
          </a:endParaRPr>
        </a:p>
        <a:p>
          <a:endParaRPr lang="en-US" sz="2000" baseline="0"/>
        </a:p>
      </xdr:txBody>
    </xdr:sp>
    <xdr:clientData/>
  </xdr:twoCellAnchor>
  <xdr:twoCellAnchor>
    <xdr:from>
      <xdr:col>13</xdr:col>
      <xdr:colOff>0</xdr:colOff>
      <xdr:row>2</xdr:row>
      <xdr:rowOff>4231</xdr:rowOff>
    </xdr:from>
    <xdr:to>
      <xdr:col>15</xdr:col>
      <xdr:colOff>508000</xdr:colOff>
      <xdr:row>6</xdr:row>
      <xdr:rowOff>0</xdr:rowOff>
    </xdr:to>
    <xdr:sp macro="" textlink="">
      <xdr:nvSpPr>
        <xdr:cNvPr id="8" name="TextBox 7"/>
        <xdr:cNvSpPr txBox="1"/>
      </xdr:nvSpPr>
      <xdr:spPr>
        <a:xfrm>
          <a:off x="27276778" y="1796342"/>
          <a:ext cx="2483555" cy="10639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5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I</a:t>
          </a:r>
          <a:r>
            <a:rPr lang="en-US" sz="4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N</a:t>
          </a:r>
          <a:r>
            <a:rPr lang="en-US" sz="5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SIGHT</a:t>
          </a:r>
        </a:p>
      </xdr:txBody>
    </xdr:sp>
    <xdr:clientData/>
  </xdr:twoCellAnchor>
  <xdr:twoCellAnchor>
    <xdr:from>
      <xdr:col>2</xdr:col>
      <xdr:colOff>753533</xdr:colOff>
      <xdr:row>2</xdr:row>
      <xdr:rowOff>0</xdr:rowOff>
    </xdr:from>
    <xdr:to>
      <xdr:col>8</xdr:col>
      <xdr:colOff>347133</xdr:colOff>
      <xdr:row>5</xdr:row>
      <xdr:rowOff>42330</xdr:rowOff>
    </xdr:to>
    <xdr:sp macro="" textlink="">
      <xdr:nvSpPr>
        <xdr:cNvPr id="9" name="TextBox 8"/>
        <xdr:cNvSpPr txBox="1"/>
      </xdr:nvSpPr>
      <xdr:spPr>
        <a:xfrm>
          <a:off x="11993033" y="1600197"/>
          <a:ext cx="4927600" cy="72813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3600" b="0">
              <a:solidFill>
                <a:schemeClr val="tx1">
                  <a:lumMod val="75000"/>
                  <a:lumOff val="25000"/>
                </a:schemeClr>
              </a:solidFill>
              <a:latin typeface="Garamond"/>
              <a:cs typeface="Garamond"/>
            </a:rPr>
            <a:t>M</a:t>
          </a:r>
          <a:r>
            <a:rPr lang="en-US" sz="2800" b="0">
              <a:solidFill>
                <a:schemeClr val="tx1">
                  <a:lumMod val="75000"/>
                  <a:lumOff val="25000"/>
                </a:schemeClr>
              </a:solidFill>
              <a:latin typeface="Garamond"/>
              <a:cs typeface="Garamond"/>
            </a:rPr>
            <a:t>ERIDIAN</a:t>
          </a:r>
          <a:r>
            <a:rPr lang="en-US" sz="2400" b="0" baseline="0">
              <a:solidFill>
                <a:schemeClr val="tx1">
                  <a:lumMod val="75000"/>
                  <a:lumOff val="25000"/>
                </a:schemeClr>
              </a:solidFill>
              <a:latin typeface="Garamond"/>
              <a:cs typeface="Garamond"/>
            </a:rPr>
            <a:t> </a:t>
          </a:r>
          <a:r>
            <a:rPr lang="en-US" sz="3600" b="0">
              <a:solidFill>
                <a:schemeClr val="tx1">
                  <a:lumMod val="75000"/>
                  <a:lumOff val="25000"/>
                </a:schemeClr>
              </a:solidFill>
              <a:latin typeface="Garamond"/>
              <a:cs typeface="Garamond"/>
            </a:rPr>
            <a:t>E</a:t>
          </a:r>
          <a:r>
            <a:rPr lang="en-US" sz="2800" b="0">
              <a:solidFill>
                <a:schemeClr val="tx1">
                  <a:lumMod val="75000"/>
                  <a:lumOff val="25000"/>
                </a:schemeClr>
              </a:solidFill>
              <a:latin typeface="Garamond"/>
              <a:cs typeface="Garamond"/>
            </a:rPr>
            <a:t>CONOMICS</a:t>
          </a:r>
        </a:p>
      </xdr:txBody>
    </xdr:sp>
    <xdr:clientData/>
  </xdr:twoCellAnchor>
  <xdr:twoCellAnchor>
    <xdr:from>
      <xdr:col>4</xdr:col>
      <xdr:colOff>139700</xdr:colOff>
      <xdr:row>4</xdr:row>
      <xdr:rowOff>59264</xdr:rowOff>
    </xdr:from>
    <xdr:to>
      <xdr:col>8</xdr:col>
      <xdr:colOff>330200</xdr:colOff>
      <xdr:row>6</xdr:row>
      <xdr:rowOff>0</xdr:rowOff>
    </xdr:to>
    <xdr:sp macro="" textlink="">
      <xdr:nvSpPr>
        <xdr:cNvPr id="10" name="TextBox 9"/>
        <xdr:cNvSpPr txBox="1"/>
      </xdr:nvSpPr>
      <xdr:spPr>
        <a:xfrm>
          <a:off x="12954000" y="2116664"/>
          <a:ext cx="3949700" cy="4292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1800" b="1" baseline="0">
              <a:solidFill>
                <a:schemeClr val="bg2">
                  <a:lumMod val="75000"/>
                </a:schemeClr>
              </a:solidFill>
              <a:latin typeface="Arial Narrow"/>
              <a:cs typeface="Arial Narrow"/>
            </a:rPr>
            <a:t>Trusted Insight, Effective Solutions</a:t>
          </a:r>
        </a:p>
        <a:p>
          <a:pPr algn="l"/>
          <a:endParaRPr lang="en-US" sz="1800" b="0" baseline="0">
            <a:solidFill>
              <a:schemeClr val="tx1">
                <a:lumMod val="75000"/>
                <a:lumOff val="25000"/>
              </a:schemeClr>
            </a:solidFill>
            <a:latin typeface="Garamond"/>
            <a:cs typeface="Garamond"/>
          </a:endParaRPr>
        </a:p>
      </xdr:txBody>
    </xdr:sp>
    <xdr:clientData/>
  </xdr:twoCellAnchor>
  <xdr:twoCellAnchor>
    <xdr:from>
      <xdr:col>2</xdr:col>
      <xdr:colOff>310444</xdr:colOff>
      <xdr:row>32</xdr:row>
      <xdr:rowOff>70555</xdr:rowOff>
    </xdr:from>
    <xdr:to>
      <xdr:col>10</xdr:col>
      <xdr:colOff>98778</xdr:colOff>
      <xdr:row>45</xdr:row>
      <xdr:rowOff>155223</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183446</xdr:colOff>
      <xdr:row>32</xdr:row>
      <xdr:rowOff>70557</xdr:rowOff>
    </xdr:from>
    <xdr:to>
      <xdr:col>16</xdr:col>
      <xdr:colOff>818445</xdr:colOff>
      <xdr:row>45</xdr:row>
      <xdr:rowOff>155223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324556</xdr:colOff>
      <xdr:row>2</xdr:row>
      <xdr:rowOff>141111</xdr:rowOff>
    </xdr:from>
    <xdr:to>
      <xdr:col>15</xdr:col>
      <xdr:colOff>813741</xdr:colOff>
      <xdr:row>4</xdr:row>
      <xdr:rowOff>94073</xdr:rowOff>
    </xdr:to>
    <xdr:sp macro="" textlink="">
      <xdr:nvSpPr>
        <xdr:cNvPr id="16" name="TextBox 15"/>
        <xdr:cNvSpPr txBox="1"/>
      </xdr:nvSpPr>
      <xdr:spPr>
        <a:xfrm>
          <a:off x="29576889" y="1933222"/>
          <a:ext cx="489185" cy="404518"/>
        </a:xfrm>
        <a:prstGeom prst="rect">
          <a:avLst/>
        </a:prstGeom>
        <a:solidFill>
          <a:schemeClr val="lt1"/>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0">
              <a:solidFill>
                <a:schemeClr val="accent1"/>
              </a:solidFill>
            </a:rPr>
            <a:t>™</a:t>
          </a:r>
        </a:p>
      </xdr:txBody>
    </xdr:sp>
    <xdr:clientData/>
  </xdr:twoCellAnchor>
  <xdr:twoCellAnchor>
    <xdr:from>
      <xdr:col>10</xdr:col>
      <xdr:colOff>914401</xdr:colOff>
      <xdr:row>66</xdr:row>
      <xdr:rowOff>215900</xdr:rowOff>
    </xdr:from>
    <xdr:to>
      <xdr:col>17</xdr:col>
      <xdr:colOff>25401</xdr:colOff>
      <xdr:row>81</xdr:row>
      <xdr:rowOff>50800</xdr:rowOff>
    </xdr:to>
    <xdr:sp macro="" textlink="">
      <xdr:nvSpPr>
        <xdr:cNvPr id="17" name="TextBox 16"/>
        <xdr:cNvSpPr txBox="1"/>
      </xdr:nvSpPr>
      <xdr:spPr>
        <a:xfrm>
          <a:off x="9321801" y="16522700"/>
          <a:ext cx="6045200" cy="3263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700" b="0" baseline="0">
              <a:latin typeface="Helvetica"/>
              <a:cs typeface="Helvetica"/>
            </a:rPr>
            <a:t>Many credit unions turned to mortgage originations to supplant weak vehicle loan demand during the past recession. As mortgage rates have risen since July 2016, the number of refinancing applications has declined while purchase applications have stablized.</a:t>
          </a:r>
        </a:p>
        <a:p>
          <a:endParaRPr lang="en-US" sz="1700" b="0" baseline="0">
            <a:latin typeface="Helvetica"/>
            <a:cs typeface="Helvetica"/>
          </a:endParaRPr>
        </a:p>
        <a:p>
          <a:r>
            <a:rPr lang="en-US" sz="1700" b="0" baseline="0">
              <a:latin typeface="Helvetica"/>
              <a:cs typeface="Helvetica"/>
            </a:rPr>
            <a:t>With home sales on the downward trend, this suggests that mortgage loan demand will most likely continue to decline and with refinancing applications expected to fall below 25% of originations, institutions could find it challenging to cover monthly principal run-off sufficient enough to sustain their</a:t>
          </a:r>
        </a:p>
        <a:p>
          <a:r>
            <a:rPr lang="en-US" sz="1700" b="0" baseline="0">
              <a:latin typeface="Helvetica"/>
              <a:cs typeface="Helvetica"/>
            </a:rPr>
            <a:t>current balance sheet allocation.</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5</xdr:col>
      <xdr:colOff>0</xdr:colOff>
      <xdr:row>2602</xdr:row>
      <xdr:rowOff>0</xdr:rowOff>
    </xdr:from>
    <xdr:to>
      <xdr:col>12</xdr:col>
      <xdr:colOff>774700</xdr:colOff>
      <xdr:row>2624</xdr:row>
      <xdr:rowOff>92393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0.0083</cdr:x>
      <cdr:y>0.01188</cdr:y>
    </cdr:from>
    <cdr:to>
      <cdr:x>0.29273</cdr:x>
      <cdr:y>0.10453</cdr:y>
    </cdr:to>
    <cdr:sp macro="" textlink="">
      <cdr:nvSpPr>
        <cdr:cNvPr id="2" name="TextBox 1"/>
        <cdr:cNvSpPr txBox="1"/>
      </cdr:nvSpPr>
      <cdr:spPr>
        <a:xfrm xmlns:a="http://schemas.openxmlformats.org/drawingml/2006/main">
          <a:off x="50800" y="50800"/>
          <a:ext cx="1740530" cy="39609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100" b="0">
              <a:solidFill>
                <a:schemeClr val="tx2"/>
              </a:solidFill>
              <a:latin typeface="Palatino"/>
              <a:cs typeface="Palatino"/>
            </a:rPr>
            <a:t>M</a:t>
          </a:r>
          <a:r>
            <a:rPr lang="en-US" sz="1000" b="0">
              <a:solidFill>
                <a:schemeClr val="tx2"/>
              </a:solidFill>
              <a:latin typeface="Palatino"/>
              <a:cs typeface="Palatino"/>
            </a:rPr>
            <a:t>ERIDIAN</a:t>
          </a:r>
          <a:r>
            <a:rPr lang="en-US" sz="1100" b="0">
              <a:solidFill>
                <a:schemeClr val="tx2"/>
              </a:solidFill>
              <a:latin typeface="Palatino"/>
              <a:cs typeface="Palatino"/>
            </a:rPr>
            <a:t> E</a:t>
          </a:r>
          <a:r>
            <a:rPr lang="en-US" sz="1000" b="0">
              <a:solidFill>
                <a:schemeClr val="tx2"/>
              </a:solidFill>
              <a:latin typeface="Palatino"/>
              <a:cs typeface="Palatino"/>
            </a:rPr>
            <a:t>CONOMICS</a:t>
          </a:r>
        </a:p>
        <a:p xmlns:a="http://schemas.openxmlformats.org/drawingml/2006/main">
          <a:pPr algn="l"/>
          <a:r>
            <a:rPr lang="en-US" sz="800" b="0">
              <a:solidFill>
                <a:schemeClr val="tx1"/>
              </a:solidFill>
              <a:latin typeface="Palatino"/>
              <a:cs typeface="Palatino"/>
            </a:rPr>
            <a:t>     </a:t>
          </a:r>
          <a:r>
            <a:rPr lang="en-US" sz="700" b="0">
              <a:solidFill>
                <a:schemeClr val="tx1"/>
              </a:solidFill>
              <a:latin typeface="Palatino"/>
              <a:cs typeface="Palatino"/>
            </a:rPr>
            <a:t>Trusted Insight,</a:t>
          </a:r>
          <a:r>
            <a:rPr lang="en-US" sz="700" b="0" baseline="0">
              <a:solidFill>
                <a:schemeClr val="tx1"/>
              </a:solidFill>
              <a:latin typeface="Palatino"/>
              <a:cs typeface="Palatino"/>
            </a:rPr>
            <a:t> Effective Solutions</a:t>
          </a:r>
          <a:endParaRPr lang="en-US" sz="700" b="0">
            <a:solidFill>
              <a:schemeClr val="tx1"/>
            </a:solidFill>
            <a:latin typeface="Palatino"/>
            <a:cs typeface="Palatino"/>
          </a:endParaRPr>
        </a:p>
      </cdr:txBody>
    </cdr:sp>
  </cdr:relSizeAnchor>
  <cdr:relSizeAnchor xmlns:cdr="http://schemas.openxmlformats.org/drawingml/2006/chartDrawing">
    <cdr:from>
      <cdr:x>0.01033</cdr:x>
      <cdr:y>0.10656</cdr:y>
    </cdr:from>
    <cdr:to>
      <cdr:x>0.98783</cdr:x>
      <cdr:y>0.19007</cdr:y>
    </cdr:to>
    <cdr:sp macro="" textlink="">
      <cdr:nvSpPr>
        <cdr:cNvPr id="3" name="TextBox 2"/>
        <cdr:cNvSpPr txBox="1"/>
      </cdr:nvSpPr>
      <cdr:spPr>
        <a:xfrm xmlns:a="http://schemas.openxmlformats.org/drawingml/2006/main">
          <a:off x="63500" y="456438"/>
          <a:ext cx="6007100" cy="357707"/>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800" b="0">
              <a:solidFill>
                <a:schemeClr val="tx1"/>
              </a:solidFill>
              <a:latin typeface="Garamond"/>
              <a:cs typeface="Garamond"/>
            </a:rPr>
            <a:t>EQ</a:t>
          </a:r>
          <a:r>
            <a:rPr lang="en-US" sz="1500" b="0">
              <a:solidFill>
                <a:schemeClr val="tx1"/>
              </a:solidFill>
              <a:latin typeface="Garamond"/>
              <a:cs typeface="Garamond"/>
            </a:rPr>
            <a:t>UITY </a:t>
          </a:r>
          <a:r>
            <a:rPr lang="en-US" sz="1800" b="0">
              <a:solidFill>
                <a:schemeClr val="tx1"/>
              </a:solidFill>
              <a:latin typeface="Garamond"/>
              <a:cs typeface="Garamond"/>
            </a:rPr>
            <a:t>M</a:t>
          </a:r>
          <a:r>
            <a:rPr lang="en-US" sz="1500" b="0">
              <a:solidFill>
                <a:schemeClr val="tx1"/>
              </a:solidFill>
              <a:latin typeface="Garamond"/>
              <a:cs typeface="Garamond"/>
            </a:rPr>
            <a:t>ARKETS</a:t>
          </a:r>
        </a:p>
      </cdr:txBody>
    </cdr:sp>
  </cdr:relSizeAnchor>
  <cdr:relSizeAnchor xmlns:cdr="http://schemas.openxmlformats.org/drawingml/2006/chartDrawing">
    <cdr:from>
      <cdr:x>0</cdr:x>
      <cdr:y>0.18778</cdr:y>
    </cdr:from>
    <cdr:to>
      <cdr:x>0.98256</cdr:x>
      <cdr:y>0.23127</cdr:y>
    </cdr:to>
    <cdr:sp macro="" textlink="">
      <cdr:nvSpPr>
        <cdr:cNvPr id="4" name="TextBox 3"/>
        <cdr:cNvSpPr txBox="1"/>
      </cdr:nvSpPr>
      <cdr:spPr>
        <a:xfrm xmlns:a="http://schemas.openxmlformats.org/drawingml/2006/main">
          <a:off x="0" y="804336"/>
          <a:ext cx="6438900" cy="186263"/>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000" b="1">
              <a:solidFill>
                <a:schemeClr val="accent1"/>
              </a:solidFill>
            </a:rPr>
            <a:t>Dow</a:t>
          </a:r>
          <a:r>
            <a:rPr lang="en-US" sz="1000" b="1" baseline="0">
              <a:solidFill>
                <a:schemeClr val="accent1"/>
              </a:solidFill>
            </a:rPr>
            <a:t> Jones Industrial Average                                 </a:t>
          </a:r>
          <a:r>
            <a:rPr lang="en-US" sz="1000" b="1" baseline="0">
              <a:solidFill>
                <a:schemeClr val="accent2"/>
              </a:solidFill>
            </a:rPr>
            <a:t>S&amp;P500</a:t>
          </a:r>
          <a:endParaRPr lang="en-US" sz="1000" b="1">
            <a:solidFill>
              <a:schemeClr val="accent2"/>
            </a:solidFill>
          </a:endParaRPr>
        </a:p>
      </cdr:txBody>
    </cdr:sp>
  </cdr:relSizeAnchor>
</c:userShapes>
</file>

<file path=xl/drawings/drawing75.xml><?xml version="1.0" encoding="utf-8"?>
<xdr:wsDr xmlns:xdr="http://schemas.openxmlformats.org/drawingml/2006/spreadsheetDrawing" xmlns:a="http://schemas.openxmlformats.org/drawingml/2006/main">
  <xdr:twoCellAnchor>
    <xdr:from>
      <xdr:col>16</xdr:col>
      <xdr:colOff>268111</xdr:colOff>
      <xdr:row>3</xdr:row>
      <xdr:rowOff>4231</xdr:rowOff>
    </xdr:from>
    <xdr:to>
      <xdr:col>20</xdr:col>
      <xdr:colOff>127000</xdr:colOff>
      <xdr:row>7</xdr:row>
      <xdr:rowOff>165098</xdr:rowOff>
    </xdr:to>
    <xdr:sp macro="" textlink="">
      <xdr:nvSpPr>
        <xdr:cNvPr id="4" name="TextBox 3"/>
        <xdr:cNvSpPr txBox="1"/>
      </xdr:nvSpPr>
      <xdr:spPr>
        <a:xfrm>
          <a:off x="11966222" y="681564"/>
          <a:ext cx="2850445" cy="10639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5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I</a:t>
          </a:r>
          <a:r>
            <a:rPr lang="en-US" sz="4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N</a:t>
          </a:r>
          <a:r>
            <a:rPr lang="en-US" sz="5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SIGHT</a:t>
          </a:r>
        </a:p>
      </xdr:txBody>
    </xdr:sp>
    <xdr:clientData/>
  </xdr:twoCellAnchor>
  <xdr:twoCellAnchor>
    <xdr:from>
      <xdr:col>2</xdr:col>
      <xdr:colOff>753533</xdr:colOff>
      <xdr:row>3</xdr:row>
      <xdr:rowOff>2820</xdr:rowOff>
    </xdr:from>
    <xdr:to>
      <xdr:col>9</xdr:col>
      <xdr:colOff>183444</xdr:colOff>
      <xdr:row>6</xdr:row>
      <xdr:rowOff>42330</xdr:rowOff>
    </xdr:to>
    <xdr:sp macro="" textlink="">
      <xdr:nvSpPr>
        <xdr:cNvPr id="5" name="TextBox 4"/>
        <xdr:cNvSpPr txBox="1"/>
      </xdr:nvSpPr>
      <xdr:spPr>
        <a:xfrm>
          <a:off x="1854200" y="680153"/>
          <a:ext cx="4792133" cy="7168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3600" b="0">
              <a:solidFill>
                <a:schemeClr val="tx1">
                  <a:lumMod val="75000"/>
                  <a:lumOff val="25000"/>
                </a:schemeClr>
              </a:solidFill>
              <a:latin typeface="Garamond"/>
              <a:cs typeface="Garamond"/>
            </a:rPr>
            <a:t>M</a:t>
          </a:r>
          <a:r>
            <a:rPr lang="en-US" sz="2800" b="0">
              <a:solidFill>
                <a:schemeClr val="tx1">
                  <a:lumMod val="75000"/>
                  <a:lumOff val="25000"/>
                </a:schemeClr>
              </a:solidFill>
              <a:latin typeface="Garamond"/>
              <a:cs typeface="Garamond"/>
            </a:rPr>
            <a:t>ERIDIAN</a:t>
          </a:r>
          <a:r>
            <a:rPr lang="en-US" sz="2400" b="0" baseline="0">
              <a:solidFill>
                <a:schemeClr val="tx1">
                  <a:lumMod val="75000"/>
                  <a:lumOff val="25000"/>
                </a:schemeClr>
              </a:solidFill>
              <a:latin typeface="Garamond"/>
              <a:cs typeface="Garamond"/>
            </a:rPr>
            <a:t> </a:t>
          </a:r>
          <a:r>
            <a:rPr lang="en-US" sz="3600" b="0">
              <a:solidFill>
                <a:schemeClr val="tx1">
                  <a:lumMod val="75000"/>
                  <a:lumOff val="25000"/>
                </a:schemeClr>
              </a:solidFill>
              <a:latin typeface="Garamond"/>
              <a:cs typeface="Garamond"/>
            </a:rPr>
            <a:t>E</a:t>
          </a:r>
          <a:r>
            <a:rPr lang="en-US" sz="2800" b="0">
              <a:solidFill>
                <a:schemeClr val="tx1">
                  <a:lumMod val="75000"/>
                  <a:lumOff val="25000"/>
                </a:schemeClr>
              </a:solidFill>
              <a:latin typeface="Garamond"/>
              <a:cs typeface="Garamond"/>
            </a:rPr>
            <a:t>CONOMICS</a:t>
          </a:r>
        </a:p>
      </xdr:txBody>
    </xdr:sp>
    <xdr:clientData/>
  </xdr:twoCellAnchor>
  <xdr:twoCellAnchor>
    <xdr:from>
      <xdr:col>4</xdr:col>
      <xdr:colOff>139700</xdr:colOff>
      <xdr:row>5</xdr:row>
      <xdr:rowOff>59264</xdr:rowOff>
    </xdr:from>
    <xdr:to>
      <xdr:col>9</xdr:col>
      <xdr:colOff>56444</xdr:colOff>
      <xdr:row>7</xdr:row>
      <xdr:rowOff>31325</xdr:rowOff>
    </xdr:to>
    <xdr:sp macro="" textlink="">
      <xdr:nvSpPr>
        <xdr:cNvPr id="6" name="TextBox 5"/>
        <xdr:cNvSpPr txBox="1"/>
      </xdr:nvSpPr>
      <xdr:spPr>
        <a:xfrm>
          <a:off x="2820811" y="1188153"/>
          <a:ext cx="3698522" cy="4236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1800" b="1" baseline="0">
              <a:solidFill>
                <a:schemeClr val="bg2">
                  <a:lumMod val="75000"/>
                </a:schemeClr>
              </a:solidFill>
              <a:latin typeface="Arial Narrow"/>
              <a:cs typeface="Arial Narrow"/>
            </a:rPr>
            <a:t>Trusted Insight, Effective Solutions</a:t>
          </a:r>
        </a:p>
        <a:p>
          <a:pPr algn="l"/>
          <a:endParaRPr lang="en-US" sz="1800" b="0" baseline="0">
            <a:solidFill>
              <a:schemeClr val="tx1">
                <a:lumMod val="75000"/>
                <a:lumOff val="25000"/>
              </a:schemeClr>
            </a:solidFill>
            <a:latin typeface="Garamond"/>
            <a:cs typeface="Garamond"/>
          </a:endParaRPr>
        </a:p>
      </xdr:txBody>
    </xdr:sp>
    <xdr:clientData/>
  </xdr:twoCellAnchor>
  <xdr:twoCellAnchor>
    <xdr:from>
      <xdr:col>19</xdr:col>
      <xdr:colOff>318911</xdr:colOff>
      <xdr:row>3</xdr:row>
      <xdr:rowOff>26811</xdr:rowOff>
    </xdr:from>
    <xdr:to>
      <xdr:col>19</xdr:col>
      <xdr:colOff>808096</xdr:colOff>
      <xdr:row>4</xdr:row>
      <xdr:rowOff>205551</xdr:rowOff>
    </xdr:to>
    <xdr:sp macro="" textlink="">
      <xdr:nvSpPr>
        <xdr:cNvPr id="14" name="TextBox 13"/>
        <xdr:cNvSpPr txBox="1"/>
      </xdr:nvSpPr>
      <xdr:spPr>
        <a:xfrm>
          <a:off x="13679311" y="712611"/>
          <a:ext cx="489185" cy="407340"/>
        </a:xfrm>
        <a:prstGeom prst="rect">
          <a:avLst/>
        </a:prstGeom>
        <a:solidFill>
          <a:schemeClr val="lt1"/>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0">
              <a:solidFill>
                <a:schemeClr val="accent1"/>
              </a:solidFill>
            </a:rPr>
            <a:t>™</a:t>
          </a:r>
        </a:p>
      </xdr:txBody>
    </xdr:sp>
    <xdr:clientData/>
  </xdr:twoCellAnchor>
  <xdr:twoCellAnchor>
    <xdr:from>
      <xdr:col>2</xdr:col>
      <xdr:colOff>719668</xdr:colOff>
      <xdr:row>56</xdr:row>
      <xdr:rowOff>42332</xdr:rowOff>
    </xdr:from>
    <xdr:to>
      <xdr:col>11</xdr:col>
      <xdr:colOff>183444</xdr:colOff>
      <xdr:row>70</xdr:row>
      <xdr:rowOff>155222</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733778</xdr:colOff>
      <xdr:row>56</xdr:row>
      <xdr:rowOff>56444</xdr:rowOff>
    </xdr:from>
    <xdr:to>
      <xdr:col>20</xdr:col>
      <xdr:colOff>169333</xdr:colOff>
      <xdr:row>70</xdr:row>
      <xdr:rowOff>169334</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1</xdr:col>
      <xdr:colOff>183443</xdr:colOff>
      <xdr:row>14</xdr:row>
      <xdr:rowOff>112889</xdr:rowOff>
    </xdr:from>
    <xdr:to>
      <xdr:col>10</xdr:col>
      <xdr:colOff>36688</xdr:colOff>
      <xdr:row>37</xdr:row>
      <xdr:rowOff>211667</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790222</xdr:colOff>
      <xdr:row>59</xdr:row>
      <xdr:rowOff>50802</xdr:rowOff>
    </xdr:from>
    <xdr:to>
      <xdr:col>18</xdr:col>
      <xdr:colOff>141112</xdr:colOff>
      <xdr:row>80</xdr:row>
      <xdr:rowOff>14113</xdr:rowOff>
    </xdr:to>
    <xdr:sp macro="" textlink="">
      <xdr:nvSpPr>
        <xdr:cNvPr id="11" name="TextBox 10"/>
        <xdr:cNvSpPr txBox="1"/>
      </xdr:nvSpPr>
      <xdr:spPr>
        <a:xfrm>
          <a:off x="1806222" y="13174135"/>
          <a:ext cx="13574890" cy="411197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t>(</a:t>
          </a:r>
          <a:r>
            <a:rPr lang="en-US" sz="2000" b="1"/>
            <a:t>October</a:t>
          </a:r>
          <a:r>
            <a:rPr lang="en-US" sz="2000" b="1" baseline="0"/>
            <a:t> 2019</a:t>
          </a:r>
          <a:r>
            <a:rPr lang="en-US" sz="2000" b="1"/>
            <a:t>)...... </a:t>
          </a:r>
          <a:r>
            <a:rPr lang="en-US" sz="2000"/>
            <a:t>In their</a:t>
          </a:r>
          <a:r>
            <a:rPr lang="en-US" sz="2000" baseline="0"/>
            <a:t> first estimate</a:t>
          </a:r>
          <a:r>
            <a:rPr lang="en-US" sz="2000"/>
            <a:t>, the Commerce Department projects second</a:t>
          </a:r>
          <a:r>
            <a:rPr lang="en-US" sz="2000" baseline="0"/>
            <a:t> </a:t>
          </a:r>
          <a:r>
            <a:rPr lang="en-US" sz="2000"/>
            <a:t> quarter economic growth at 1.9 percent, compared</a:t>
          </a:r>
          <a:r>
            <a:rPr lang="en-US" sz="2000" baseline="0"/>
            <a:t> with second quarter growth of  2.0 percent and first quarter of 3.1 percent</a:t>
          </a:r>
          <a:r>
            <a:rPr lang="en-US" sz="2000"/>
            <a:t>. Consumer spending expanded by 2.9 percent while domestic investment decreased 1.5 percent</a:t>
          </a:r>
          <a:r>
            <a:rPr lang="en-US" sz="2000" baseline="0"/>
            <a:t>. Net exports decreased 0.5 percent. </a:t>
          </a:r>
        </a:p>
        <a:p>
          <a:endParaRPr lang="en-US" sz="1100" baseline="0"/>
        </a:p>
        <a:p>
          <a:r>
            <a:rPr lang="en-US" sz="2000" baseline="0"/>
            <a:t>Government spending increased 2.0 percent with federal spending up 3.4 percent and state spending increased 1.1 percent. Federal defense-related expenditures were up 2.2 percent while nondefense spending rose 5.2 percent. </a:t>
          </a:r>
        </a:p>
        <a:p>
          <a:endParaRPr lang="en-US" sz="1100" baseline="0"/>
        </a:p>
        <a:p>
          <a:r>
            <a:rPr lang="en-US" sz="2000"/>
            <a:t>Growth was comparable to previous third-quarter</a:t>
          </a:r>
          <a:r>
            <a:rPr lang="en-US" sz="2000" baseline="0"/>
            <a:t> growth rates. Since the end of the 2008-09 recession, economic growth has averaged  2.3 percent over a historic 10-year recovery period. This compares with the average growth rate of 2.9 percent over the previous 9 recessions since World War II. </a:t>
          </a:r>
          <a:endParaRPr lang="en-US" sz="2000"/>
        </a:p>
        <a:p>
          <a:endParaRPr lang="en-US" sz="1100"/>
        </a:p>
        <a:p>
          <a:r>
            <a:rPr lang="en-US" sz="2000" b="1">
              <a:solidFill>
                <a:schemeClr val="accent2"/>
              </a:solidFill>
            </a:rPr>
            <a:t>Strategically ...</a:t>
          </a:r>
          <a:r>
            <a:rPr lang="en-US" sz="2000">
              <a:solidFill>
                <a:schemeClr val="accent2"/>
              </a:solidFill>
            </a:rPr>
            <a:t> </a:t>
          </a:r>
          <a:r>
            <a:rPr lang="en-US" sz="2000"/>
            <a:t>With continued</a:t>
          </a:r>
          <a:r>
            <a:rPr lang="en-US" sz="2000" baseline="0"/>
            <a:t> u</a:t>
          </a:r>
          <a:r>
            <a:rPr lang="en-US" sz="2000"/>
            <a:t>pticks in household net worth and improved consumer sentiment, Federal Reserve policy-makers should continue to pursue a</a:t>
          </a:r>
          <a:r>
            <a:rPr lang="en-US" sz="2000" baseline="0"/>
            <a:t> </a:t>
          </a:r>
          <a:r>
            <a:rPr lang="en-US" sz="2000"/>
            <a:t>monetary policy that lowers their</a:t>
          </a:r>
          <a:r>
            <a:rPr lang="en-US" sz="2000" baseline="0"/>
            <a:t> overnight rate benchmark to return the yield curve from its current inverted nature to a more standard shape - something that the market is prepared to due even in FOMC absence.</a:t>
          </a:r>
        </a:p>
      </xdr:txBody>
    </xdr:sp>
    <xdr:clientData/>
  </xdr:twoCellAnchor>
  <xdr:twoCellAnchor>
    <xdr:from>
      <xdr:col>14</xdr:col>
      <xdr:colOff>0</xdr:colOff>
      <xdr:row>2</xdr:row>
      <xdr:rowOff>139700</xdr:rowOff>
    </xdr:from>
    <xdr:to>
      <xdr:col>16</xdr:col>
      <xdr:colOff>804333</xdr:colOff>
      <xdr:row>7</xdr:row>
      <xdr:rowOff>63500</xdr:rowOff>
    </xdr:to>
    <xdr:sp macro="" textlink="">
      <xdr:nvSpPr>
        <xdr:cNvPr id="12" name="TextBox 11"/>
        <xdr:cNvSpPr txBox="1"/>
      </xdr:nvSpPr>
      <xdr:spPr>
        <a:xfrm>
          <a:off x="11909778" y="534811"/>
          <a:ext cx="2469444" cy="9115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5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I</a:t>
          </a:r>
          <a:r>
            <a:rPr lang="en-US" sz="4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N</a:t>
          </a:r>
          <a:r>
            <a:rPr lang="en-US" sz="5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SIGHT</a:t>
          </a:r>
        </a:p>
      </xdr:txBody>
    </xdr:sp>
    <xdr:clientData/>
  </xdr:twoCellAnchor>
  <xdr:twoCellAnchor>
    <xdr:from>
      <xdr:col>2</xdr:col>
      <xdr:colOff>381000</xdr:colOff>
      <xdr:row>2</xdr:row>
      <xdr:rowOff>76200</xdr:rowOff>
    </xdr:from>
    <xdr:to>
      <xdr:col>7</xdr:col>
      <xdr:colOff>736600</xdr:colOff>
      <xdr:row>5</xdr:row>
      <xdr:rowOff>127000</xdr:rowOff>
    </xdr:to>
    <xdr:sp macro="" textlink="">
      <xdr:nvSpPr>
        <xdr:cNvPr id="13" name="TextBox 12"/>
        <xdr:cNvSpPr txBox="1"/>
      </xdr:nvSpPr>
      <xdr:spPr>
        <a:xfrm>
          <a:off x="17894300" y="1219200"/>
          <a:ext cx="4902200" cy="6223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3600" b="0">
              <a:solidFill>
                <a:schemeClr val="tx1">
                  <a:lumMod val="75000"/>
                  <a:lumOff val="25000"/>
                </a:schemeClr>
              </a:solidFill>
              <a:latin typeface="Garamond"/>
              <a:cs typeface="Garamond"/>
            </a:rPr>
            <a:t>M</a:t>
          </a:r>
          <a:r>
            <a:rPr lang="en-US" sz="2800" b="0">
              <a:solidFill>
                <a:schemeClr val="tx1">
                  <a:lumMod val="75000"/>
                  <a:lumOff val="25000"/>
                </a:schemeClr>
              </a:solidFill>
              <a:latin typeface="Garamond"/>
              <a:cs typeface="Garamond"/>
            </a:rPr>
            <a:t>ERIDIAN</a:t>
          </a:r>
          <a:r>
            <a:rPr lang="en-US" sz="2400" b="0" baseline="0">
              <a:solidFill>
                <a:schemeClr val="tx1">
                  <a:lumMod val="75000"/>
                  <a:lumOff val="25000"/>
                </a:schemeClr>
              </a:solidFill>
              <a:latin typeface="Garamond"/>
              <a:cs typeface="Garamond"/>
            </a:rPr>
            <a:t> </a:t>
          </a:r>
          <a:r>
            <a:rPr lang="en-US" sz="3600" b="0">
              <a:solidFill>
                <a:schemeClr val="tx1">
                  <a:lumMod val="75000"/>
                  <a:lumOff val="25000"/>
                </a:schemeClr>
              </a:solidFill>
              <a:latin typeface="Garamond"/>
              <a:cs typeface="Garamond"/>
            </a:rPr>
            <a:t>E</a:t>
          </a:r>
          <a:r>
            <a:rPr lang="en-US" sz="2800" b="0">
              <a:solidFill>
                <a:schemeClr val="tx1">
                  <a:lumMod val="75000"/>
                  <a:lumOff val="25000"/>
                </a:schemeClr>
              </a:solidFill>
              <a:latin typeface="Garamond"/>
              <a:cs typeface="Garamond"/>
            </a:rPr>
            <a:t>CONOMICS</a:t>
          </a:r>
        </a:p>
      </xdr:txBody>
    </xdr:sp>
    <xdr:clientData/>
  </xdr:twoCellAnchor>
  <xdr:twoCellAnchor>
    <xdr:from>
      <xdr:col>3</xdr:col>
      <xdr:colOff>508000</xdr:colOff>
      <xdr:row>4</xdr:row>
      <xdr:rowOff>177800</xdr:rowOff>
    </xdr:from>
    <xdr:to>
      <xdr:col>7</xdr:col>
      <xdr:colOff>495300</xdr:colOff>
      <xdr:row>6</xdr:row>
      <xdr:rowOff>149860</xdr:rowOff>
    </xdr:to>
    <xdr:sp macro="" textlink="">
      <xdr:nvSpPr>
        <xdr:cNvPr id="14" name="TextBox 13"/>
        <xdr:cNvSpPr txBox="1"/>
      </xdr:nvSpPr>
      <xdr:spPr>
        <a:xfrm>
          <a:off x="18859500" y="1701800"/>
          <a:ext cx="3695700" cy="353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1800" b="1" baseline="0">
              <a:solidFill>
                <a:schemeClr val="bg2">
                  <a:lumMod val="75000"/>
                </a:schemeClr>
              </a:solidFill>
              <a:latin typeface="Arial Narrow"/>
              <a:cs typeface="Arial Narrow"/>
            </a:rPr>
            <a:t>Trusted Insight, Effective Solutions</a:t>
          </a:r>
        </a:p>
        <a:p>
          <a:pPr algn="l"/>
          <a:endParaRPr lang="en-US" sz="1800" b="0" baseline="0">
            <a:solidFill>
              <a:schemeClr val="tx1">
                <a:lumMod val="75000"/>
                <a:lumOff val="25000"/>
              </a:schemeClr>
            </a:solidFill>
            <a:latin typeface="Garamond"/>
            <a:cs typeface="Garamond"/>
          </a:endParaRPr>
        </a:p>
      </xdr:txBody>
    </xdr:sp>
    <xdr:clientData/>
  </xdr:twoCellAnchor>
  <xdr:twoCellAnchor>
    <xdr:from>
      <xdr:col>10</xdr:col>
      <xdr:colOff>142523</xdr:colOff>
      <xdr:row>14</xdr:row>
      <xdr:rowOff>184855</xdr:rowOff>
    </xdr:from>
    <xdr:to>
      <xdr:col>18</xdr:col>
      <xdr:colOff>12700</xdr:colOff>
      <xdr:row>37</xdr:row>
      <xdr:rowOff>155222</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663222</xdr:colOff>
      <xdr:row>3</xdr:row>
      <xdr:rowOff>42334</xdr:rowOff>
    </xdr:from>
    <xdr:to>
      <xdr:col>17</xdr:col>
      <xdr:colOff>319852</xdr:colOff>
      <xdr:row>5</xdr:row>
      <xdr:rowOff>51741</xdr:rowOff>
    </xdr:to>
    <xdr:sp macro="" textlink="">
      <xdr:nvSpPr>
        <xdr:cNvPr id="16" name="TextBox 15"/>
        <xdr:cNvSpPr txBox="1"/>
      </xdr:nvSpPr>
      <xdr:spPr>
        <a:xfrm>
          <a:off x="14238111" y="635001"/>
          <a:ext cx="489185" cy="404518"/>
        </a:xfrm>
        <a:prstGeom prst="rect">
          <a:avLst/>
        </a:prstGeom>
        <a:solidFill>
          <a:schemeClr val="lt1"/>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0">
              <a:solidFill>
                <a:schemeClr val="accent1"/>
              </a:solidFill>
            </a:rPr>
            <a:t>™</a:t>
          </a:r>
        </a:p>
      </xdr:txBody>
    </xdr:sp>
    <xdr:clientData/>
  </xdr:twoCellAnchor>
  <xdr:twoCellAnchor>
    <xdr:from>
      <xdr:col>2</xdr:col>
      <xdr:colOff>7762</xdr:colOff>
      <xdr:row>57</xdr:row>
      <xdr:rowOff>1</xdr:rowOff>
    </xdr:from>
    <xdr:to>
      <xdr:col>2</xdr:col>
      <xdr:colOff>402872</xdr:colOff>
      <xdr:row>80</xdr:row>
      <xdr:rowOff>183446</xdr:rowOff>
    </xdr:to>
    <xdr:sp macro="" textlink="">
      <xdr:nvSpPr>
        <xdr:cNvPr id="9" name="TextBox 8"/>
        <xdr:cNvSpPr txBox="1"/>
      </xdr:nvSpPr>
      <xdr:spPr>
        <a:xfrm rot="16200000">
          <a:off x="-1142295" y="14894280"/>
          <a:ext cx="4727223" cy="395110"/>
        </a:xfrm>
        <a:prstGeom prst="rect">
          <a:avLst/>
        </a:prstGeom>
        <a:solidFill>
          <a:schemeClr val="tx2"/>
        </a:solidFill>
        <a:ln w="25400" cmpd="sng">
          <a:solidFill>
            <a:schemeClr val="tx1"/>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solidFill>
                <a:srgbClr val="EEE68B"/>
              </a:solidFill>
            </a:rPr>
            <a:t> GROSS DOMESTIC PRODUCT </a:t>
          </a:r>
          <a:r>
            <a:rPr lang="en-US" sz="1600" b="1" baseline="0">
              <a:solidFill>
                <a:srgbClr val="EEE68B"/>
              </a:solidFill>
            </a:rPr>
            <a:t> </a:t>
          </a:r>
          <a:r>
            <a:rPr lang="en-US" sz="1600" b="1">
              <a:solidFill>
                <a:srgbClr val="EEE68B"/>
              </a:solidFill>
            </a:rPr>
            <a:t>&amp;  CU STRATEGY</a:t>
          </a:r>
        </a:p>
      </xdr:txBody>
    </xdr:sp>
    <xdr:clientData/>
  </xdr:twoCellAnchor>
</xdr:wsDr>
</file>

<file path=xl/drawings/drawing77.xml><?xml version="1.0" encoding="utf-8"?>
<c:userShapes xmlns:c="http://schemas.openxmlformats.org/drawingml/2006/chart">
  <cdr:relSizeAnchor xmlns:cdr="http://schemas.openxmlformats.org/drawingml/2006/chartDrawing">
    <cdr:from>
      <cdr:x>0.00668</cdr:x>
      <cdr:y>0.01229</cdr:y>
    </cdr:from>
    <cdr:to>
      <cdr:x>0.31006</cdr:x>
      <cdr:y>0.11498</cdr:y>
    </cdr:to>
    <cdr:sp macro="" textlink="">
      <cdr:nvSpPr>
        <cdr:cNvPr id="2" name="TextBox 1"/>
        <cdr:cNvSpPr txBox="1"/>
      </cdr:nvSpPr>
      <cdr:spPr>
        <a:xfrm xmlns:a="http://schemas.openxmlformats.org/drawingml/2006/main">
          <a:off x="50799" y="58949"/>
          <a:ext cx="2305757" cy="49270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100" b="0">
              <a:solidFill>
                <a:schemeClr val="tx2"/>
              </a:solidFill>
              <a:latin typeface="Palatino"/>
              <a:cs typeface="Palatino"/>
            </a:rPr>
            <a:t>M</a:t>
          </a:r>
          <a:r>
            <a:rPr lang="en-US" sz="1000" b="0">
              <a:solidFill>
                <a:schemeClr val="tx2"/>
              </a:solidFill>
              <a:latin typeface="Palatino"/>
              <a:cs typeface="Palatino"/>
            </a:rPr>
            <a:t>ERIDIAN</a:t>
          </a:r>
          <a:r>
            <a:rPr lang="en-US" sz="1100" b="0">
              <a:solidFill>
                <a:schemeClr val="tx2"/>
              </a:solidFill>
              <a:latin typeface="Palatino"/>
              <a:cs typeface="Palatino"/>
            </a:rPr>
            <a:t> E</a:t>
          </a:r>
          <a:r>
            <a:rPr lang="en-US" sz="1000" b="0">
              <a:solidFill>
                <a:schemeClr val="tx2"/>
              </a:solidFill>
              <a:latin typeface="Palatino"/>
              <a:cs typeface="Palatino"/>
            </a:rPr>
            <a:t>CONOMICS</a:t>
          </a:r>
        </a:p>
        <a:p xmlns:a="http://schemas.openxmlformats.org/drawingml/2006/main">
          <a:pPr algn="l"/>
          <a:r>
            <a:rPr lang="en-US" sz="800" b="0">
              <a:solidFill>
                <a:schemeClr val="tx1"/>
              </a:solidFill>
              <a:latin typeface="Palatino"/>
              <a:cs typeface="Palatino"/>
            </a:rPr>
            <a:t>     </a:t>
          </a:r>
          <a:r>
            <a:rPr lang="en-US" sz="700" b="0">
              <a:solidFill>
                <a:schemeClr val="tx1"/>
              </a:solidFill>
              <a:latin typeface="Palatino"/>
              <a:cs typeface="Palatino"/>
            </a:rPr>
            <a:t>Trusted Insight,</a:t>
          </a:r>
          <a:r>
            <a:rPr lang="en-US" sz="700" b="0" baseline="0">
              <a:solidFill>
                <a:schemeClr val="tx1"/>
              </a:solidFill>
              <a:latin typeface="Palatino"/>
              <a:cs typeface="Palatino"/>
            </a:rPr>
            <a:t> Effective Solutions</a:t>
          </a:r>
          <a:endParaRPr lang="en-US" sz="700" b="0">
            <a:solidFill>
              <a:schemeClr val="tx1"/>
            </a:solidFill>
            <a:latin typeface="Palatino"/>
            <a:cs typeface="Palatino"/>
          </a:endParaRPr>
        </a:p>
      </cdr:txBody>
    </cdr:sp>
  </cdr:relSizeAnchor>
  <cdr:relSizeAnchor xmlns:cdr="http://schemas.openxmlformats.org/drawingml/2006/chartDrawing">
    <cdr:from>
      <cdr:x>0.33346</cdr:x>
      <cdr:y>0.09714</cdr:y>
    </cdr:from>
    <cdr:to>
      <cdr:x>0.71667</cdr:x>
      <cdr:y>0.18623</cdr:y>
    </cdr:to>
    <cdr:sp macro="" textlink="">
      <cdr:nvSpPr>
        <cdr:cNvPr id="3" name="TextBox 2"/>
        <cdr:cNvSpPr txBox="1"/>
      </cdr:nvSpPr>
      <cdr:spPr>
        <a:xfrm xmlns:a="http://schemas.openxmlformats.org/drawingml/2006/main">
          <a:off x="2534356" y="466051"/>
          <a:ext cx="2912534" cy="427428"/>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800" b="0">
              <a:solidFill>
                <a:schemeClr val="tx1"/>
              </a:solidFill>
              <a:latin typeface="Garamond"/>
              <a:cs typeface="Garamond"/>
            </a:rPr>
            <a:t>G</a:t>
          </a:r>
          <a:r>
            <a:rPr lang="en-US" sz="1500" b="0">
              <a:solidFill>
                <a:schemeClr val="tx1"/>
              </a:solidFill>
              <a:latin typeface="Garamond"/>
              <a:cs typeface="Garamond"/>
            </a:rPr>
            <a:t>ROSS </a:t>
          </a:r>
          <a:r>
            <a:rPr lang="en-US" sz="1800" b="0">
              <a:solidFill>
                <a:schemeClr val="tx1"/>
              </a:solidFill>
              <a:latin typeface="Garamond"/>
              <a:cs typeface="Garamond"/>
            </a:rPr>
            <a:t>D</a:t>
          </a:r>
          <a:r>
            <a:rPr lang="en-US" sz="1500" b="0">
              <a:solidFill>
                <a:schemeClr val="tx1"/>
              </a:solidFill>
              <a:latin typeface="Garamond"/>
              <a:cs typeface="Garamond"/>
            </a:rPr>
            <a:t>OMESTIC </a:t>
          </a:r>
          <a:r>
            <a:rPr lang="en-US" sz="1800" b="0">
              <a:solidFill>
                <a:schemeClr val="tx1"/>
              </a:solidFill>
              <a:latin typeface="Garamond"/>
              <a:cs typeface="Garamond"/>
            </a:rPr>
            <a:t>P</a:t>
          </a:r>
          <a:r>
            <a:rPr lang="en-US" sz="1500" b="0">
              <a:solidFill>
                <a:schemeClr val="tx1"/>
              </a:solidFill>
              <a:latin typeface="Garamond"/>
              <a:cs typeface="Garamond"/>
            </a:rPr>
            <a:t>RODUCT </a:t>
          </a:r>
          <a:r>
            <a:rPr lang="en-US" sz="800" b="0">
              <a:solidFill>
                <a:schemeClr val="tx1"/>
              </a:solidFill>
              <a:latin typeface="Palatino"/>
              <a:cs typeface="Palatino"/>
            </a:rPr>
            <a:t>    </a:t>
          </a:r>
          <a:endParaRPr lang="en-US" sz="700" b="0">
            <a:solidFill>
              <a:schemeClr val="tx1"/>
            </a:solidFill>
            <a:latin typeface="Palatino"/>
            <a:cs typeface="Palatino"/>
          </a:endParaRPr>
        </a:p>
      </cdr:txBody>
    </cdr:sp>
  </cdr:relSizeAnchor>
  <cdr:relSizeAnchor xmlns:cdr="http://schemas.openxmlformats.org/drawingml/2006/chartDrawing">
    <cdr:from>
      <cdr:x>0.15522</cdr:x>
      <cdr:y>0.1716</cdr:y>
    </cdr:from>
    <cdr:to>
      <cdr:x>0.92648</cdr:x>
      <cdr:y>0.22531</cdr:y>
    </cdr:to>
    <cdr:sp macro="" textlink="">
      <cdr:nvSpPr>
        <cdr:cNvPr id="4" name="TextBox 3"/>
        <cdr:cNvSpPr txBox="1"/>
      </cdr:nvSpPr>
      <cdr:spPr>
        <a:xfrm xmlns:a="http://schemas.openxmlformats.org/drawingml/2006/main">
          <a:off x="1179689" y="823322"/>
          <a:ext cx="5861756" cy="257659"/>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000" b="1">
              <a:solidFill>
                <a:srgbClr val="000000"/>
              </a:solidFill>
            </a:rPr>
            <a:t>--- SINCE END</a:t>
          </a:r>
          <a:r>
            <a:rPr lang="en-US" sz="1000" b="1" baseline="0">
              <a:solidFill>
                <a:srgbClr val="000000"/>
              </a:solidFill>
            </a:rPr>
            <a:t> OF 2009 RECESSION                                             </a:t>
          </a:r>
          <a:r>
            <a:rPr lang="en-US" sz="1000" b="1" baseline="0">
              <a:solidFill>
                <a:srgbClr val="FF0000"/>
              </a:solidFill>
            </a:rPr>
            <a:t>--- AVERAGE GROWTH SINCE WORLD WAR II</a:t>
          </a:r>
          <a:endParaRPr lang="en-US" sz="1000" b="1">
            <a:solidFill>
              <a:srgbClr val="FF0000"/>
            </a:solidFill>
          </a:endParaRPr>
        </a:p>
      </cdr:txBody>
    </cdr:sp>
  </cdr:relSizeAnchor>
</c:userShapes>
</file>

<file path=xl/drawings/drawing78.xml><?xml version="1.0" encoding="utf-8"?>
<c:userShapes xmlns:c="http://schemas.openxmlformats.org/drawingml/2006/chart">
  <cdr:relSizeAnchor xmlns:cdr="http://schemas.openxmlformats.org/drawingml/2006/chartDrawing">
    <cdr:from>
      <cdr:x>0.00778</cdr:x>
      <cdr:y>0.01078</cdr:y>
    </cdr:from>
    <cdr:to>
      <cdr:x>0.36279</cdr:x>
      <cdr:y>0.11532</cdr:y>
    </cdr:to>
    <cdr:sp macro="" textlink="">
      <cdr:nvSpPr>
        <cdr:cNvPr id="2" name="TextBox 1"/>
        <cdr:cNvSpPr txBox="1"/>
      </cdr:nvSpPr>
      <cdr:spPr>
        <a:xfrm xmlns:a="http://schemas.openxmlformats.org/drawingml/2006/main">
          <a:off x="50800" y="50329"/>
          <a:ext cx="2318454" cy="4881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100" b="0">
              <a:solidFill>
                <a:schemeClr val="tx2"/>
              </a:solidFill>
              <a:latin typeface="Palatino"/>
              <a:cs typeface="Palatino"/>
            </a:rPr>
            <a:t>M</a:t>
          </a:r>
          <a:r>
            <a:rPr lang="en-US" sz="1000" b="0">
              <a:solidFill>
                <a:schemeClr val="tx2"/>
              </a:solidFill>
              <a:latin typeface="Palatino"/>
              <a:cs typeface="Palatino"/>
            </a:rPr>
            <a:t>ERIDIAN</a:t>
          </a:r>
          <a:r>
            <a:rPr lang="en-US" sz="1100" b="0">
              <a:solidFill>
                <a:schemeClr val="tx2"/>
              </a:solidFill>
              <a:latin typeface="Palatino"/>
              <a:cs typeface="Palatino"/>
            </a:rPr>
            <a:t> E</a:t>
          </a:r>
          <a:r>
            <a:rPr lang="en-US" sz="1000" b="0">
              <a:solidFill>
                <a:schemeClr val="tx2"/>
              </a:solidFill>
              <a:latin typeface="Palatino"/>
              <a:cs typeface="Palatino"/>
            </a:rPr>
            <a:t>CONOMICS</a:t>
          </a:r>
        </a:p>
        <a:p xmlns:a="http://schemas.openxmlformats.org/drawingml/2006/main">
          <a:pPr algn="l"/>
          <a:r>
            <a:rPr lang="en-US" sz="800" b="0">
              <a:solidFill>
                <a:schemeClr val="tx1"/>
              </a:solidFill>
              <a:latin typeface="Palatino"/>
              <a:cs typeface="Palatino"/>
            </a:rPr>
            <a:t>     </a:t>
          </a:r>
          <a:r>
            <a:rPr lang="en-US" sz="700" b="0">
              <a:solidFill>
                <a:schemeClr val="tx1"/>
              </a:solidFill>
              <a:latin typeface="Palatino"/>
              <a:cs typeface="Palatino"/>
            </a:rPr>
            <a:t>Trusted Insight,</a:t>
          </a:r>
          <a:r>
            <a:rPr lang="en-US" sz="700" b="0" baseline="0">
              <a:solidFill>
                <a:schemeClr val="tx1"/>
              </a:solidFill>
              <a:latin typeface="Palatino"/>
              <a:cs typeface="Palatino"/>
            </a:rPr>
            <a:t> Effective Solutions</a:t>
          </a:r>
          <a:endParaRPr lang="en-US" sz="700" b="0">
            <a:solidFill>
              <a:schemeClr val="tx1"/>
            </a:solidFill>
            <a:latin typeface="Palatino"/>
            <a:cs typeface="Palatino"/>
          </a:endParaRPr>
        </a:p>
      </cdr:txBody>
    </cdr:sp>
  </cdr:relSizeAnchor>
  <cdr:relSizeAnchor xmlns:cdr="http://schemas.openxmlformats.org/drawingml/2006/chartDrawing">
    <cdr:from>
      <cdr:x>0.29516</cdr:x>
      <cdr:y>0.09461</cdr:y>
    </cdr:from>
    <cdr:to>
      <cdr:x>0.74114</cdr:x>
      <cdr:y>0.1853</cdr:y>
    </cdr:to>
    <cdr:sp macro="" textlink="">
      <cdr:nvSpPr>
        <cdr:cNvPr id="3" name="TextBox 2"/>
        <cdr:cNvSpPr txBox="1"/>
      </cdr:nvSpPr>
      <cdr:spPr>
        <a:xfrm xmlns:a="http://schemas.openxmlformats.org/drawingml/2006/main">
          <a:off x="1927578" y="445911"/>
          <a:ext cx="2912534" cy="427428"/>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800" b="0">
              <a:solidFill>
                <a:schemeClr val="tx1"/>
              </a:solidFill>
              <a:latin typeface="Garamond"/>
              <a:cs typeface="Garamond"/>
            </a:rPr>
            <a:t>P</a:t>
          </a:r>
          <a:r>
            <a:rPr lang="en-US" sz="1500" b="0">
              <a:solidFill>
                <a:schemeClr val="tx1"/>
              </a:solidFill>
              <a:latin typeface="Garamond"/>
              <a:cs typeface="Garamond"/>
            </a:rPr>
            <a:t>ERSONAL </a:t>
          </a:r>
          <a:r>
            <a:rPr lang="en-US" sz="1800" b="0">
              <a:solidFill>
                <a:schemeClr val="tx1"/>
              </a:solidFill>
              <a:latin typeface="Garamond"/>
              <a:cs typeface="Garamond"/>
            </a:rPr>
            <a:t>C</a:t>
          </a:r>
          <a:r>
            <a:rPr lang="en-US" sz="1500" b="0">
              <a:solidFill>
                <a:schemeClr val="tx1"/>
              </a:solidFill>
              <a:latin typeface="Garamond"/>
              <a:cs typeface="Garamond"/>
            </a:rPr>
            <a:t>ONSUMPTION </a:t>
          </a:r>
          <a:r>
            <a:rPr lang="en-US" sz="800" b="0">
              <a:solidFill>
                <a:schemeClr val="tx1"/>
              </a:solidFill>
              <a:latin typeface="Palatino"/>
              <a:cs typeface="Palatino"/>
            </a:rPr>
            <a:t>    </a:t>
          </a:r>
          <a:endParaRPr lang="en-US" sz="700" b="0">
            <a:solidFill>
              <a:schemeClr val="tx1"/>
            </a:solidFill>
            <a:latin typeface="Palatino"/>
            <a:cs typeface="Palatino"/>
          </a:endParaRPr>
        </a:p>
      </cdr:txBody>
    </cdr:sp>
  </cdr:relSizeAnchor>
  <cdr:relSizeAnchor xmlns:cdr="http://schemas.openxmlformats.org/drawingml/2006/chartDrawing">
    <cdr:from>
      <cdr:x>0.34054</cdr:x>
      <cdr:y>0.17245</cdr:y>
    </cdr:from>
    <cdr:to>
      <cdr:x>0.65017</cdr:x>
      <cdr:y>0.23653</cdr:y>
    </cdr:to>
    <cdr:sp macro="" textlink="">
      <cdr:nvSpPr>
        <cdr:cNvPr id="4" name="TextBox 3"/>
        <cdr:cNvSpPr txBox="1"/>
      </cdr:nvSpPr>
      <cdr:spPr>
        <a:xfrm xmlns:a="http://schemas.openxmlformats.org/drawingml/2006/main">
          <a:off x="2223911" y="812799"/>
          <a:ext cx="2022121" cy="301979"/>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000" b="1">
              <a:solidFill>
                <a:srgbClr val="000000"/>
              </a:solidFill>
            </a:rPr>
            <a:t>--- SINCE END</a:t>
          </a:r>
          <a:r>
            <a:rPr lang="en-US" sz="1000" b="1" baseline="0">
              <a:solidFill>
                <a:srgbClr val="000000"/>
              </a:solidFill>
            </a:rPr>
            <a:t> OF 2009 RECESSION</a:t>
          </a:r>
          <a:endParaRPr lang="en-US" sz="1000" b="1">
            <a:solidFill>
              <a:srgbClr val="FF0000"/>
            </a:solidFill>
          </a:endParaRPr>
        </a:p>
      </cdr:txBody>
    </cdr:sp>
  </cdr:relSizeAnchor>
</c:userShapes>
</file>

<file path=xl/drawings/drawing79.xml><?xml version="1.0" encoding="utf-8"?>
<xdr:wsDr xmlns:xdr="http://schemas.openxmlformats.org/drawingml/2006/spreadsheetDrawing" xmlns:a="http://schemas.openxmlformats.org/drawingml/2006/main">
  <xdr:twoCellAnchor>
    <xdr:from>
      <xdr:col>6</xdr:col>
      <xdr:colOff>1411</xdr:colOff>
      <xdr:row>57</xdr:row>
      <xdr:rowOff>177800</xdr:rowOff>
    </xdr:from>
    <xdr:to>
      <xdr:col>14</xdr:col>
      <xdr:colOff>63500</xdr:colOff>
      <xdr:row>74</xdr:row>
      <xdr:rowOff>139700</xdr:rowOff>
    </xdr:to>
    <xdr:sp macro="" textlink="">
      <xdr:nvSpPr>
        <xdr:cNvPr id="3" name="TextBox 2"/>
        <xdr:cNvSpPr txBox="1"/>
      </xdr:nvSpPr>
      <xdr:spPr>
        <a:xfrm>
          <a:off x="725311" y="14681200"/>
          <a:ext cx="6666089" cy="3390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700" b="1">
              <a:latin typeface="Helvetica"/>
              <a:cs typeface="Helvetica"/>
            </a:rPr>
            <a:t>(JULY 2018)...... </a:t>
          </a:r>
          <a:r>
            <a:rPr lang="en-US" sz="1700" b="0" baseline="0">
              <a:latin typeface="Helvetica"/>
              <a:cs typeface="Helvetica"/>
            </a:rPr>
            <a:t>Commerce Department reports personal income rose at an annualized pace of 4.7 percent for the 12-month period ended June 2018. This included a 4.9 percent increase in wages and salaries with private industry wages advancing 5.4 percent. Disposable personal income, the after-tax income available to persons for spending or saving, increased 5.1 percent.</a:t>
          </a:r>
        </a:p>
        <a:p>
          <a:endParaRPr lang="en-US" sz="1700" b="0" baseline="0">
            <a:latin typeface="Helvetica"/>
            <a:cs typeface="Helvetica"/>
          </a:endParaRPr>
        </a:p>
        <a:p>
          <a:r>
            <a:rPr lang="en-US" sz="1700" b="0" baseline="0">
              <a:latin typeface="Helvetica"/>
              <a:cs typeface="Helvetica"/>
            </a:rPr>
            <a:t>Personal outlays advanced  5.0 percent with personal consumption expenditures, a measure closely monitored by the Federal Reserve, rising 4.9 percent. </a:t>
          </a:r>
        </a:p>
        <a:p>
          <a:endParaRPr lang="en-US" sz="1700" b="0" baseline="0">
            <a:latin typeface="Helvetica"/>
            <a:cs typeface="Helvetica"/>
          </a:endParaRPr>
        </a:p>
        <a:p>
          <a:r>
            <a:rPr lang="en-US" sz="1700" b="0" baseline="0">
              <a:latin typeface="Helvetica"/>
              <a:cs typeface="Helvetica"/>
            </a:rPr>
            <a:t>As a result, personal savings fell to an annualized pace of 6.2 percent.</a:t>
          </a:r>
        </a:p>
        <a:p>
          <a:endParaRPr lang="en-US" sz="1000" baseline="0"/>
        </a:p>
        <a:p>
          <a:endParaRPr lang="en-US" sz="1200"/>
        </a:p>
        <a:p>
          <a:endParaRPr lang="en-US" sz="2000" baseline="0"/>
        </a:p>
      </xdr:txBody>
    </xdr:sp>
    <xdr:clientData/>
  </xdr:twoCellAnchor>
  <xdr:twoCellAnchor>
    <xdr:from>
      <xdr:col>17</xdr:col>
      <xdr:colOff>571500</xdr:colOff>
      <xdr:row>2</xdr:row>
      <xdr:rowOff>4231</xdr:rowOff>
    </xdr:from>
    <xdr:to>
      <xdr:col>19</xdr:col>
      <xdr:colOff>876300</xdr:colOff>
      <xdr:row>6</xdr:row>
      <xdr:rowOff>0</xdr:rowOff>
    </xdr:to>
    <xdr:sp macro="" textlink="">
      <xdr:nvSpPr>
        <xdr:cNvPr id="4" name="TextBox 3"/>
        <xdr:cNvSpPr txBox="1"/>
      </xdr:nvSpPr>
      <xdr:spPr>
        <a:xfrm>
          <a:off x="11379200" y="690031"/>
          <a:ext cx="2438400" cy="10752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5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I</a:t>
          </a:r>
          <a:r>
            <a:rPr lang="en-US" sz="4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N</a:t>
          </a:r>
          <a:r>
            <a:rPr lang="en-US" sz="5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SIGHT</a:t>
          </a:r>
        </a:p>
      </xdr:txBody>
    </xdr:sp>
    <xdr:clientData/>
  </xdr:twoCellAnchor>
  <xdr:twoCellAnchor>
    <xdr:from>
      <xdr:col>6</xdr:col>
      <xdr:colOff>753532</xdr:colOff>
      <xdr:row>2</xdr:row>
      <xdr:rowOff>0</xdr:rowOff>
    </xdr:from>
    <xdr:to>
      <xdr:col>12</xdr:col>
      <xdr:colOff>1028699</xdr:colOff>
      <xdr:row>5</xdr:row>
      <xdr:rowOff>42330</xdr:rowOff>
    </xdr:to>
    <xdr:sp macro="" textlink="">
      <xdr:nvSpPr>
        <xdr:cNvPr id="5" name="TextBox 4"/>
        <xdr:cNvSpPr txBox="1"/>
      </xdr:nvSpPr>
      <xdr:spPr>
        <a:xfrm>
          <a:off x="6227232" y="685797"/>
          <a:ext cx="4745567" cy="72813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3600" b="0">
              <a:solidFill>
                <a:schemeClr val="tx1">
                  <a:lumMod val="75000"/>
                  <a:lumOff val="25000"/>
                </a:schemeClr>
              </a:solidFill>
              <a:latin typeface="Garamond"/>
              <a:cs typeface="Garamond"/>
            </a:rPr>
            <a:t>M</a:t>
          </a:r>
          <a:r>
            <a:rPr lang="en-US" sz="2800" b="0">
              <a:solidFill>
                <a:schemeClr val="tx1">
                  <a:lumMod val="75000"/>
                  <a:lumOff val="25000"/>
                </a:schemeClr>
              </a:solidFill>
              <a:latin typeface="Garamond"/>
              <a:cs typeface="Garamond"/>
            </a:rPr>
            <a:t>ERIDIAN</a:t>
          </a:r>
          <a:r>
            <a:rPr lang="en-US" sz="2400" b="0" baseline="0">
              <a:solidFill>
                <a:schemeClr val="tx1">
                  <a:lumMod val="75000"/>
                  <a:lumOff val="25000"/>
                </a:schemeClr>
              </a:solidFill>
              <a:latin typeface="Garamond"/>
              <a:cs typeface="Garamond"/>
            </a:rPr>
            <a:t> </a:t>
          </a:r>
          <a:r>
            <a:rPr lang="en-US" sz="3600" b="0">
              <a:solidFill>
                <a:schemeClr val="tx1">
                  <a:lumMod val="75000"/>
                  <a:lumOff val="25000"/>
                </a:schemeClr>
              </a:solidFill>
              <a:latin typeface="Garamond"/>
              <a:cs typeface="Garamond"/>
            </a:rPr>
            <a:t>E</a:t>
          </a:r>
          <a:r>
            <a:rPr lang="en-US" sz="2800" b="0">
              <a:solidFill>
                <a:schemeClr val="tx1">
                  <a:lumMod val="75000"/>
                  <a:lumOff val="25000"/>
                </a:schemeClr>
              </a:solidFill>
              <a:latin typeface="Garamond"/>
              <a:cs typeface="Garamond"/>
            </a:rPr>
            <a:t>CONOMICS</a:t>
          </a:r>
        </a:p>
      </xdr:txBody>
    </xdr:sp>
    <xdr:clientData/>
  </xdr:twoCellAnchor>
  <xdr:twoCellAnchor>
    <xdr:from>
      <xdr:col>8</xdr:col>
      <xdr:colOff>139700</xdr:colOff>
      <xdr:row>4</xdr:row>
      <xdr:rowOff>59264</xdr:rowOff>
    </xdr:from>
    <xdr:to>
      <xdr:col>12</xdr:col>
      <xdr:colOff>800100</xdr:colOff>
      <xdr:row>6</xdr:row>
      <xdr:rowOff>0</xdr:rowOff>
    </xdr:to>
    <xdr:sp macro="" textlink="">
      <xdr:nvSpPr>
        <xdr:cNvPr id="6" name="TextBox 5"/>
        <xdr:cNvSpPr txBox="1"/>
      </xdr:nvSpPr>
      <xdr:spPr>
        <a:xfrm>
          <a:off x="7188200" y="1202264"/>
          <a:ext cx="3556000" cy="4292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1800" b="1" baseline="0">
              <a:solidFill>
                <a:schemeClr val="bg2">
                  <a:lumMod val="75000"/>
                </a:schemeClr>
              </a:solidFill>
              <a:latin typeface="Arial Narrow"/>
              <a:cs typeface="Arial Narrow"/>
            </a:rPr>
            <a:t>Trusted Insight, Effective Solutions</a:t>
          </a:r>
        </a:p>
        <a:p>
          <a:pPr algn="l"/>
          <a:endParaRPr lang="en-US" sz="1800" b="0" baseline="0">
            <a:solidFill>
              <a:schemeClr val="tx1">
                <a:lumMod val="75000"/>
                <a:lumOff val="25000"/>
              </a:schemeClr>
            </a:solidFill>
            <a:latin typeface="Garamond"/>
            <a:cs typeface="Garamond"/>
          </a:endParaRPr>
        </a:p>
      </xdr:txBody>
    </xdr:sp>
    <xdr:clientData/>
  </xdr:twoCellAnchor>
  <xdr:twoCellAnchor>
    <xdr:from>
      <xdr:col>6</xdr:col>
      <xdr:colOff>38100</xdr:colOff>
      <xdr:row>12</xdr:row>
      <xdr:rowOff>114300</xdr:rowOff>
    </xdr:from>
    <xdr:to>
      <xdr:col>14</xdr:col>
      <xdr:colOff>304800</xdr:colOff>
      <xdr:row>26</xdr:row>
      <xdr:rowOff>114300</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635000</xdr:colOff>
      <xdr:row>12</xdr:row>
      <xdr:rowOff>101600</xdr:rowOff>
    </xdr:from>
    <xdr:to>
      <xdr:col>21</xdr:col>
      <xdr:colOff>38100</xdr:colOff>
      <xdr:row>26</xdr:row>
      <xdr:rowOff>101600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736600</xdr:colOff>
      <xdr:row>2</xdr:row>
      <xdr:rowOff>114300</xdr:rowOff>
    </xdr:from>
    <xdr:to>
      <xdr:col>20</xdr:col>
      <xdr:colOff>158985</xdr:colOff>
      <xdr:row>4</xdr:row>
      <xdr:rowOff>61618</xdr:rowOff>
    </xdr:to>
    <xdr:sp macro="" textlink="">
      <xdr:nvSpPr>
        <xdr:cNvPr id="13" name="TextBox 12"/>
        <xdr:cNvSpPr txBox="1"/>
      </xdr:nvSpPr>
      <xdr:spPr>
        <a:xfrm>
          <a:off x="13677900" y="800100"/>
          <a:ext cx="489185" cy="404518"/>
        </a:xfrm>
        <a:prstGeom prst="rect">
          <a:avLst/>
        </a:prstGeom>
        <a:solidFill>
          <a:schemeClr val="lt1"/>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0">
              <a:solidFill>
                <a:schemeClr val="accent1"/>
              </a:solidFill>
            </a:rPr>
            <a:t>™</a:t>
          </a:r>
        </a:p>
      </xdr:txBody>
    </xdr:sp>
    <xdr:clientData/>
  </xdr:twoCellAnchor>
  <xdr:twoCellAnchor>
    <xdr:from>
      <xdr:col>15</xdr:col>
      <xdr:colOff>0</xdr:colOff>
      <xdr:row>57</xdr:row>
      <xdr:rowOff>179297</xdr:rowOff>
    </xdr:from>
    <xdr:to>
      <xdr:col>21</xdr:col>
      <xdr:colOff>104588</xdr:colOff>
      <xdr:row>74</xdr:row>
      <xdr:rowOff>141197</xdr:rowOff>
    </xdr:to>
    <xdr:sp macro="" textlink="">
      <xdr:nvSpPr>
        <xdr:cNvPr id="9" name="TextBox 8"/>
        <xdr:cNvSpPr txBox="1"/>
      </xdr:nvSpPr>
      <xdr:spPr>
        <a:xfrm>
          <a:off x="12221882" y="13940121"/>
          <a:ext cx="6469530" cy="3771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700" b="0" baseline="0">
              <a:latin typeface="Helvetica"/>
              <a:cs typeface="Helvetica"/>
            </a:rPr>
            <a:t>The Commerce report on personal income and consumption brings welcome news to the naion's credit unions. It suggests that  long-awaited wage growth has returned after two decades of stagnant performance.</a:t>
          </a:r>
        </a:p>
        <a:p>
          <a:endParaRPr lang="en-US" sz="1700" b="0" baseline="0">
            <a:latin typeface="Helvetica"/>
            <a:cs typeface="Helvetica"/>
          </a:endParaRPr>
        </a:p>
        <a:p>
          <a:r>
            <a:rPr lang="en-US" sz="1700" b="0" baseline="0">
              <a:latin typeface="Helvetica"/>
              <a:cs typeface="Helvetica"/>
            </a:rPr>
            <a:t>The news is even greater from private payrolls which expanded at a 5.4 percent year-over-year pace - nearly twice the pace of overall consumer inflation. With average home prices increasing at a 6.6 percent year-over-year pace, members are once again seeing an increase in both household wealth and household cash flow.</a:t>
          </a:r>
        </a:p>
        <a:p>
          <a:endParaRPr lang="en-US" sz="1700" b="0" baseline="0">
            <a:latin typeface="Helvetica"/>
            <a:cs typeface="Helvetica"/>
          </a:endParaRPr>
        </a:p>
        <a:p>
          <a:r>
            <a:rPr lang="en-US" sz="1700" b="0" baseline="0">
              <a:latin typeface="Helvetica"/>
              <a:cs typeface="Helvetica"/>
            </a:rPr>
            <a:t>The stability in income and consumption will help to sustain prevailing consumer spending and share growth.</a:t>
          </a:r>
        </a:p>
        <a:p>
          <a:endParaRPr lang="en-US" sz="1000" baseline="0"/>
        </a:p>
        <a:p>
          <a:endParaRPr lang="en-US" sz="1200"/>
        </a:p>
        <a:p>
          <a:endParaRPr lang="en-US" sz="2000" baseline="0"/>
        </a:p>
      </xdr:txBody>
    </xdr:sp>
    <xdr:clientData/>
  </xdr:twoCellAnchor>
</xdr:wsDr>
</file>

<file path=xl/drawings/drawing8.xml><?xml version="1.0" encoding="utf-8"?>
<c:userShapes xmlns:c="http://schemas.openxmlformats.org/drawingml/2006/chart">
  <cdr:relSizeAnchor xmlns:cdr="http://schemas.openxmlformats.org/drawingml/2006/chartDrawing">
    <cdr:from>
      <cdr:x>0.01337</cdr:x>
      <cdr:y>0.00095</cdr:y>
    </cdr:from>
    <cdr:to>
      <cdr:x>0.97887</cdr:x>
      <cdr:y>0.09829</cdr:y>
    </cdr:to>
    <cdr:sp macro="" textlink="">
      <cdr:nvSpPr>
        <cdr:cNvPr id="3" name="TextBox 2"/>
        <cdr:cNvSpPr txBox="1"/>
      </cdr:nvSpPr>
      <cdr:spPr>
        <a:xfrm xmlns:a="http://schemas.openxmlformats.org/drawingml/2006/main">
          <a:off x="50800" y="2269"/>
          <a:ext cx="3668756" cy="231412"/>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200" b="0">
              <a:solidFill>
                <a:schemeClr val="tx1"/>
              </a:solidFill>
              <a:latin typeface="Garamond"/>
              <a:cs typeface="Garamond"/>
            </a:rPr>
            <a:t>"A"-P</a:t>
          </a:r>
          <a:r>
            <a:rPr lang="en-US" sz="1000" b="0">
              <a:solidFill>
                <a:schemeClr val="tx1"/>
              </a:solidFill>
              <a:latin typeface="Garamond"/>
              <a:cs typeface="Garamond"/>
            </a:rPr>
            <a:t>APER</a:t>
          </a:r>
          <a:r>
            <a:rPr lang="en-US" sz="1200" b="0">
              <a:solidFill>
                <a:schemeClr val="tx1"/>
              </a:solidFill>
              <a:latin typeface="Garamond"/>
              <a:cs typeface="Garamond"/>
            </a:rPr>
            <a:t> M</a:t>
          </a:r>
          <a:r>
            <a:rPr lang="en-US" sz="1000" b="0">
              <a:solidFill>
                <a:schemeClr val="tx1"/>
              </a:solidFill>
              <a:latin typeface="Garamond"/>
              <a:cs typeface="Garamond"/>
            </a:rPr>
            <a:t>ARKET</a:t>
          </a:r>
          <a:r>
            <a:rPr lang="en-US" sz="1200" b="0" baseline="0">
              <a:solidFill>
                <a:schemeClr val="tx1"/>
              </a:solidFill>
              <a:latin typeface="Garamond"/>
              <a:cs typeface="Garamond"/>
            </a:rPr>
            <a:t> R</a:t>
          </a:r>
          <a:r>
            <a:rPr lang="en-US" sz="1000" b="0" baseline="0">
              <a:solidFill>
                <a:schemeClr val="tx1"/>
              </a:solidFill>
              <a:latin typeface="Garamond"/>
              <a:cs typeface="Garamond"/>
            </a:rPr>
            <a:t>ATES</a:t>
          </a:r>
          <a:endParaRPr lang="en-US" sz="1000" b="0">
            <a:solidFill>
              <a:schemeClr val="tx1"/>
            </a:solidFill>
            <a:latin typeface="Palatino"/>
            <a:cs typeface="Palatino"/>
          </a:endParaRPr>
        </a:p>
      </cdr:txBody>
    </cdr:sp>
  </cdr:relSizeAnchor>
  <cdr:relSizeAnchor xmlns:cdr="http://schemas.openxmlformats.org/drawingml/2006/chartDrawing">
    <cdr:from>
      <cdr:x>0.67086</cdr:x>
      <cdr:y>0.17094</cdr:y>
    </cdr:from>
    <cdr:to>
      <cdr:x>0.86898</cdr:x>
      <cdr:y>0.41453</cdr:y>
    </cdr:to>
    <cdr:sp macro="" textlink="">
      <cdr:nvSpPr>
        <cdr:cNvPr id="4" name="TextBox 3"/>
        <cdr:cNvSpPr txBox="1"/>
      </cdr:nvSpPr>
      <cdr:spPr>
        <a:xfrm xmlns:a="http://schemas.openxmlformats.org/drawingml/2006/main">
          <a:off x="2549164" y="406400"/>
          <a:ext cx="752836" cy="579120"/>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000" b="1">
              <a:solidFill>
                <a:schemeClr val="accent1"/>
              </a:solidFill>
              <a:latin typeface="Garamond"/>
              <a:cs typeface="Garamond"/>
            </a:rPr>
            <a:t>30yr FLM</a:t>
          </a:r>
        </a:p>
        <a:p xmlns:a="http://schemas.openxmlformats.org/drawingml/2006/main">
          <a:pPr algn="l"/>
          <a:r>
            <a:rPr lang="en-US" sz="1000" b="1">
              <a:solidFill>
                <a:srgbClr val="FF0000"/>
              </a:solidFill>
              <a:latin typeface="Garamond"/>
              <a:cs typeface="Garamond"/>
            </a:rPr>
            <a:t>15yr FLM</a:t>
          </a:r>
        </a:p>
        <a:p xmlns:a="http://schemas.openxmlformats.org/drawingml/2006/main">
          <a:pPr algn="l"/>
          <a:r>
            <a:rPr lang="en-US" sz="1000" b="1">
              <a:solidFill>
                <a:srgbClr val="008000"/>
              </a:solidFill>
              <a:latin typeface="Garamond"/>
              <a:cs typeface="Garamond"/>
            </a:rPr>
            <a:t>5yr Auto</a:t>
          </a:r>
          <a:endParaRPr lang="en-US" sz="1000" b="1">
            <a:solidFill>
              <a:srgbClr val="008000"/>
            </a:solidFill>
            <a:latin typeface="Palatino"/>
            <a:cs typeface="Palatino"/>
          </a:endParaRPr>
        </a:p>
      </cdr:txBody>
    </cdr:sp>
  </cdr:relSizeAnchor>
  <cdr:relSizeAnchor xmlns:cdr="http://schemas.openxmlformats.org/drawingml/2006/chartDrawing">
    <cdr:from>
      <cdr:x>0.14171</cdr:x>
      <cdr:y>0.65385</cdr:y>
    </cdr:from>
    <cdr:to>
      <cdr:x>0.30749</cdr:x>
      <cdr:y>0.88462</cdr:y>
    </cdr:to>
    <cdr:sp macro="" textlink="">
      <cdr:nvSpPr>
        <cdr:cNvPr id="5" name="TextBox 4"/>
        <cdr:cNvSpPr txBox="1"/>
      </cdr:nvSpPr>
      <cdr:spPr>
        <a:xfrm xmlns:a="http://schemas.openxmlformats.org/drawingml/2006/main">
          <a:off x="538480" y="1554480"/>
          <a:ext cx="629920" cy="548640"/>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800" b="1">
              <a:solidFill>
                <a:schemeClr val="tx1"/>
              </a:solidFill>
              <a:latin typeface="Garamond"/>
              <a:cs typeface="Garamond"/>
            </a:rPr>
            <a:t>10yr UST</a:t>
          </a:r>
        </a:p>
        <a:p xmlns:a="http://schemas.openxmlformats.org/drawingml/2006/main">
          <a:pPr algn="l"/>
          <a:r>
            <a:rPr lang="en-US" sz="800" b="1">
              <a:solidFill>
                <a:srgbClr val="FF0000"/>
              </a:solidFill>
              <a:latin typeface="Garamond"/>
              <a:cs typeface="Garamond"/>
            </a:rPr>
            <a:t>7yr UST</a:t>
          </a:r>
        </a:p>
        <a:p xmlns:a="http://schemas.openxmlformats.org/drawingml/2006/main">
          <a:pPr algn="l"/>
          <a:r>
            <a:rPr lang="en-US" sz="800" b="1">
              <a:solidFill>
                <a:srgbClr val="008000"/>
              </a:solidFill>
              <a:latin typeface="Garamond"/>
              <a:cs typeface="Garamond"/>
            </a:rPr>
            <a:t>3yr UST</a:t>
          </a:r>
        </a:p>
        <a:p xmlns:a="http://schemas.openxmlformats.org/drawingml/2006/main">
          <a:pPr algn="l"/>
          <a:r>
            <a:rPr lang="en-US" sz="800" b="1">
              <a:solidFill>
                <a:schemeClr val="bg1">
                  <a:lumMod val="50000"/>
                </a:schemeClr>
              </a:solidFill>
              <a:latin typeface="Garamond"/>
              <a:cs typeface="Garamond"/>
            </a:rPr>
            <a:t>FedFund</a:t>
          </a:r>
          <a:r>
            <a:rPr lang="en-US" sz="800" b="1">
              <a:solidFill>
                <a:srgbClr val="008000"/>
              </a:solidFill>
              <a:latin typeface="Garamond"/>
              <a:cs typeface="Garamond"/>
            </a:rPr>
            <a:t>s</a:t>
          </a:r>
          <a:endParaRPr lang="en-US" sz="800" b="1">
            <a:solidFill>
              <a:srgbClr val="008000"/>
            </a:solidFill>
            <a:latin typeface="Palatino"/>
            <a:cs typeface="Palatino"/>
          </a:endParaRPr>
        </a:p>
      </cdr:txBody>
    </cdr:sp>
  </cdr:relSizeAnchor>
</c:userShapes>
</file>

<file path=xl/drawings/drawing80.xml><?xml version="1.0" encoding="utf-8"?>
<xdr:wsDr xmlns:xdr="http://schemas.openxmlformats.org/drawingml/2006/spreadsheetDrawing" xmlns:a="http://schemas.openxmlformats.org/drawingml/2006/main">
  <xdr:twoCellAnchor>
    <xdr:from>
      <xdr:col>12</xdr:col>
      <xdr:colOff>409222</xdr:colOff>
      <xdr:row>3</xdr:row>
      <xdr:rowOff>4231</xdr:rowOff>
    </xdr:from>
    <xdr:to>
      <xdr:col>15</xdr:col>
      <xdr:colOff>112893</xdr:colOff>
      <xdr:row>7</xdr:row>
      <xdr:rowOff>165098</xdr:rowOff>
    </xdr:to>
    <xdr:sp macro="" textlink="">
      <xdr:nvSpPr>
        <xdr:cNvPr id="31" name="TextBox 30"/>
        <xdr:cNvSpPr txBox="1"/>
      </xdr:nvSpPr>
      <xdr:spPr>
        <a:xfrm>
          <a:off x="10597444" y="653342"/>
          <a:ext cx="2540005" cy="10639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5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I</a:t>
          </a:r>
          <a:r>
            <a:rPr lang="en-US" sz="4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N</a:t>
          </a:r>
          <a:r>
            <a:rPr lang="en-US" sz="5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SIGHT</a:t>
          </a:r>
        </a:p>
      </xdr:txBody>
    </xdr:sp>
    <xdr:clientData/>
  </xdr:twoCellAnchor>
  <xdr:twoCellAnchor>
    <xdr:from>
      <xdr:col>2</xdr:col>
      <xdr:colOff>753533</xdr:colOff>
      <xdr:row>2</xdr:row>
      <xdr:rowOff>228597</xdr:rowOff>
    </xdr:from>
    <xdr:to>
      <xdr:col>8</xdr:col>
      <xdr:colOff>347133</xdr:colOff>
      <xdr:row>6</xdr:row>
      <xdr:rowOff>42330</xdr:rowOff>
    </xdr:to>
    <xdr:sp macro="" textlink="">
      <xdr:nvSpPr>
        <xdr:cNvPr id="32" name="TextBox 31"/>
        <xdr:cNvSpPr txBox="1"/>
      </xdr:nvSpPr>
      <xdr:spPr>
        <a:xfrm>
          <a:off x="2099733" y="685797"/>
          <a:ext cx="5346700" cy="72813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3600" b="0">
              <a:solidFill>
                <a:schemeClr val="tx1">
                  <a:lumMod val="75000"/>
                  <a:lumOff val="25000"/>
                </a:schemeClr>
              </a:solidFill>
              <a:latin typeface="Garamond"/>
              <a:cs typeface="Garamond"/>
            </a:rPr>
            <a:t>M</a:t>
          </a:r>
          <a:r>
            <a:rPr lang="en-US" sz="2800" b="0">
              <a:solidFill>
                <a:schemeClr val="tx1">
                  <a:lumMod val="75000"/>
                  <a:lumOff val="25000"/>
                </a:schemeClr>
              </a:solidFill>
              <a:latin typeface="Garamond"/>
              <a:cs typeface="Garamond"/>
            </a:rPr>
            <a:t>ERIDIAN</a:t>
          </a:r>
          <a:r>
            <a:rPr lang="en-US" sz="2400" b="0" baseline="0">
              <a:solidFill>
                <a:schemeClr val="tx1">
                  <a:lumMod val="75000"/>
                  <a:lumOff val="25000"/>
                </a:schemeClr>
              </a:solidFill>
              <a:latin typeface="Garamond"/>
              <a:cs typeface="Garamond"/>
            </a:rPr>
            <a:t> </a:t>
          </a:r>
          <a:r>
            <a:rPr lang="en-US" sz="3600" b="0">
              <a:solidFill>
                <a:schemeClr val="tx1">
                  <a:lumMod val="75000"/>
                  <a:lumOff val="25000"/>
                </a:schemeClr>
              </a:solidFill>
              <a:latin typeface="Garamond"/>
              <a:cs typeface="Garamond"/>
            </a:rPr>
            <a:t>E</a:t>
          </a:r>
          <a:r>
            <a:rPr lang="en-US" sz="2800" b="0">
              <a:solidFill>
                <a:schemeClr val="tx1">
                  <a:lumMod val="75000"/>
                  <a:lumOff val="25000"/>
                </a:schemeClr>
              </a:solidFill>
              <a:latin typeface="Garamond"/>
              <a:cs typeface="Garamond"/>
            </a:rPr>
            <a:t>CONOMICS</a:t>
          </a:r>
        </a:p>
      </xdr:txBody>
    </xdr:sp>
    <xdr:clientData/>
  </xdr:twoCellAnchor>
  <xdr:twoCellAnchor>
    <xdr:from>
      <xdr:col>4</xdr:col>
      <xdr:colOff>139700</xdr:colOff>
      <xdr:row>5</xdr:row>
      <xdr:rowOff>59264</xdr:rowOff>
    </xdr:from>
    <xdr:to>
      <xdr:col>8</xdr:col>
      <xdr:colOff>330200</xdr:colOff>
      <xdr:row>7</xdr:row>
      <xdr:rowOff>31325</xdr:rowOff>
    </xdr:to>
    <xdr:sp macro="" textlink="">
      <xdr:nvSpPr>
        <xdr:cNvPr id="33" name="TextBox 32"/>
        <xdr:cNvSpPr txBox="1"/>
      </xdr:nvSpPr>
      <xdr:spPr>
        <a:xfrm>
          <a:off x="3365500" y="1202264"/>
          <a:ext cx="4064000" cy="4292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1800" b="1" baseline="0">
              <a:solidFill>
                <a:schemeClr val="bg2">
                  <a:lumMod val="75000"/>
                </a:schemeClr>
              </a:solidFill>
              <a:latin typeface="Arial Narrow"/>
              <a:cs typeface="Arial Narrow"/>
            </a:rPr>
            <a:t>Trusted Insight, Effective Solutions</a:t>
          </a:r>
        </a:p>
        <a:p>
          <a:pPr algn="l"/>
          <a:endParaRPr lang="en-US" sz="1800" b="0" baseline="0">
            <a:solidFill>
              <a:schemeClr val="tx1">
                <a:lumMod val="75000"/>
                <a:lumOff val="25000"/>
              </a:schemeClr>
            </a:solidFill>
            <a:latin typeface="Garamond"/>
            <a:cs typeface="Garamond"/>
          </a:endParaRPr>
        </a:p>
      </xdr:txBody>
    </xdr:sp>
    <xdr:clientData/>
  </xdr:twoCellAnchor>
  <xdr:twoCellAnchor>
    <xdr:from>
      <xdr:col>1</xdr:col>
      <xdr:colOff>864198</xdr:colOff>
      <xdr:row>76</xdr:row>
      <xdr:rowOff>84665</xdr:rowOff>
    </xdr:from>
    <xdr:to>
      <xdr:col>6</xdr:col>
      <xdr:colOff>107843</xdr:colOff>
      <xdr:row>78</xdr:row>
      <xdr:rowOff>149576</xdr:rowOff>
    </xdr:to>
    <xdr:sp macro="" textlink="">
      <xdr:nvSpPr>
        <xdr:cNvPr id="36" name="Text Box 1"/>
        <xdr:cNvSpPr txBox="1"/>
      </xdr:nvSpPr>
      <xdr:spPr>
        <a:xfrm>
          <a:off x="1346798" y="19083865"/>
          <a:ext cx="3866445" cy="395111"/>
        </a:xfrm>
        <a:prstGeom prst="rect">
          <a:avLst/>
        </a:prstGeom>
        <a:noFill/>
        <a:ln>
          <a:noFill/>
        </a:ln>
        <a:effectLst/>
        <a:extLst>
          <a:ext uri="{C572A759-6A51-4108-AA02-DFA0A04FC94B}">
            <ma14:wrappingTextBoxFlag xmlns:ma14="http://schemas.microsoft.com/office/mac/drawingml/2011/main"/>
          </a:ext>
        </a:ex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a:spcBef>
              <a:spcPts val="0"/>
            </a:spcBef>
            <a:spcAft>
              <a:spcPts val="0"/>
            </a:spcAft>
          </a:pPr>
          <a:r>
            <a:rPr lang="en-US" sz="2000">
              <a:solidFill>
                <a:srgbClr val="000000"/>
              </a:solidFill>
              <a:effectLst/>
              <a:latin typeface="Garamond"/>
              <a:ea typeface="ＭＳ 明朝"/>
              <a:cs typeface="Times New Roman"/>
            </a:rPr>
            <a:t>M</a:t>
          </a:r>
          <a:r>
            <a:rPr lang="en-US" sz="1800">
              <a:solidFill>
                <a:srgbClr val="000000"/>
              </a:solidFill>
              <a:effectLst/>
              <a:latin typeface="Garamond"/>
              <a:ea typeface="ＭＳ 明朝"/>
              <a:cs typeface="Times New Roman"/>
            </a:rPr>
            <a:t>ERIDIAN </a:t>
          </a:r>
          <a:r>
            <a:rPr lang="en-US" sz="2000">
              <a:solidFill>
                <a:srgbClr val="000000"/>
              </a:solidFill>
              <a:effectLst/>
              <a:latin typeface="Garamond"/>
              <a:ea typeface="ＭＳ 明朝"/>
              <a:cs typeface="Times New Roman"/>
            </a:rPr>
            <a:t>E</a:t>
          </a:r>
          <a:r>
            <a:rPr lang="en-US" sz="1800">
              <a:solidFill>
                <a:srgbClr val="000000"/>
              </a:solidFill>
              <a:effectLst/>
              <a:latin typeface="Garamond"/>
              <a:ea typeface="ＭＳ 明朝"/>
              <a:cs typeface="Times New Roman"/>
            </a:rPr>
            <a:t>CONOMICS  LLC</a:t>
          </a:r>
          <a:endParaRPr lang="en-US" sz="1800">
            <a:effectLst/>
            <a:ea typeface="ＭＳ 明朝"/>
            <a:cs typeface="Times New Roman"/>
          </a:endParaRPr>
        </a:p>
      </xdr:txBody>
    </xdr:sp>
    <xdr:clientData/>
  </xdr:twoCellAnchor>
  <xdr:twoCellAnchor>
    <xdr:from>
      <xdr:col>2</xdr:col>
      <xdr:colOff>776119</xdr:colOff>
      <xdr:row>78</xdr:row>
      <xdr:rowOff>55033</xdr:rowOff>
    </xdr:from>
    <xdr:to>
      <xdr:col>6</xdr:col>
      <xdr:colOff>256830</xdr:colOff>
      <xdr:row>79</xdr:row>
      <xdr:rowOff>169333</xdr:rowOff>
    </xdr:to>
    <xdr:sp macro="" textlink="">
      <xdr:nvSpPr>
        <xdr:cNvPr id="37" name="TextBox 36"/>
        <xdr:cNvSpPr txBox="1"/>
      </xdr:nvSpPr>
      <xdr:spPr>
        <a:xfrm>
          <a:off x="2122319" y="19384433"/>
          <a:ext cx="3239911"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1300" b="1" baseline="0">
              <a:solidFill>
                <a:schemeClr val="bg2">
                  <a:lumMod val="75000"/>
                </a:schemeClr>
              </a:solidFill>
              <a:latin typeface="Arial Narrow"/>
              <a:cs typeface="Arial Narrow"/>
            </a:rPr>
            <a:t>Trusted Insight, Effective Solutions</a:t>
          </a:r>
          <a:endParaRPr lang="en-US" sz="1300" b="0" baseline="0">
            <a:solidFill>
              <a:schemeClr val="tx1">
                <a:lumMod val="75000"/>
                <a:lumOff val="25000"/>
              </a:schemeClr>
            </a:solidFill>
            <a:latin typeface="Garamond"/>
            <a:cs typeface="Garamond"/>
          </a:endParaRPr>
        </a:p>
      </xdr:txBody>
    </xdr:sp>
    <xdr:clientData/>
  </xdr:twoCellAnchor>
  <xdr:twoCellAnchor>
    <xdr:from>
      <xdr:col>7</xdr:col>
      <xdr:colOff>349961</xdr:colOff>
      <xdr:row>76</xdr:row>
      <xdr:rowOff>70557</xdr:rowOff>
    </xdr:from>
    <xdr:to>
      <xdr:col>10</xdr:col>
      <xdr:colOff>647700</xdr:colOff>
      <xdr:row>78</xdr:row>
      <xdr:rowOff>97368</xdr:rowOff>
    </xdr:to>
    <xdr:sp macro="" textlink="">
      <xdr:nvSpPr>
        <xdr:cNvPr id="38" name="Text Box 1"/>
        <xdr:cNvSpPr txBox="1"/>
      </xdr:nvSpPr>
      <xdr:spPr>
        <a:xfrm>
          <a:off x="5785561" y="17304457"/>
          <a:ext cx="3117139" cy="357011"/>
        </a:xfrm>
        <a:prstGeom prst="rect">
          <a:avLst/>
        </a:prstGeom>
        <a:noFill/>
        <a:ln>
          <a:noFill/>
        </a:ln>
        <a:effectLst/>
        <a:extLst>
          <a:ext uri="{C572A759-6A51-4108-AA02-DFA0A04FC94B}">
            <ma14:wrappingTextBoxFlag xmlns:ma14="http://schemas.microsoft.com/office/mac/drawingml/2011/main"/>
          </a:ext>
        </a:ex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a:spcBef>
              <a:spcPts val="0"/>
            </a:spcBef>
            <a:spcAft>
              <a:spcPts val="0"/>
            </a:spcAft>
          </a:pPr>
          <a:r>
            <a:rPr lang="en-US" sz="2000">
              <a:solidFill>
                <a:srgbClr val="000000"/>
              </a:solidFill>
              <a:effectLst/>
              <a:latin typeface="Garamond"/>
              <a:ea typeface="ＭＳ 明朝"/>
              <a:cs typeface="Times New Roman"/>
            </a:rPr>
            <a:t>M</a:t>
          </a:r>
          <a:r>
            <a:rPr lang="en-US" sz="1800">
              <a:solidFill>
                <a:srgbClr val="000000"/>
              </a:solidFill>
              <a:effectLst/>
              <a:latin typeface="Garamond"/>
              <a:ea typeface="ＭＳ 明朝"/>
              <a:cs typeface="Times New Roman"/>
            </a:rPr>
            <a:t>ERIDIAN </a:t>
          </a:r>
          <a:r>
            <a:rPr lang="en-US" sz="2000">
              <a:solidFill>
                <a:srgbClr val="000000"/>
              </a:solidFill>
              <a:effectLst/>
              <a:latin typeface="Garamond"/>
              <a:ea typeface="ＭＳ 明朝"/>
              <a:cs typeface="Times New Roman"/>
            </a:rPr>
            <a:t>A</a:t>
          </a:r>
          <a:r>
            <a:rPr lang="en-US" sz="1800">
              <a:solidFill>
                <a:srgbClr val="000000"/>
              </a:solidFill>
              <a:effectLst/>
              <a:latin typeface="Garamond"/>
              <a:ea typeface="ＭＳ 明朝"/>
              <a:cs typeface="Times New Roman"/>
            </a:rPr>
            <a:t>LLIANCE LLC</a:t>
          </a:r>
          <a:endParaRPr lang="en-US" sz="1800">
            <a:effectLst/>
            <a:ea typeface="ＭＳ 明朝"/>
            <a:cs typeface="Times New Roman"/>
          </a:endParaRPr>
        </a:p>
      </xdr:txBody>
    </xdr:sp>
    <xdr:clientData/>
  </xdr:twoCellAnchor>
  <xdr:twoCellAnchor>
    <xdr:from>
      <xdr:col>7</xdr:col>
      <xdr:colOff>870702</xdr:colOff>
      <xdr:row>78</xdr:row>
      <xdr:rowOff>29640</xdr:rowOff>
    </xdr:from>
    <xdr:to>
      <xdr:col>10</xdr:col>
      <xdr:colOff>760591</xdr:colOff>
      <xdr:row>79</xdr:row>
      <xdr:rowOff>156640</xdr:rowOff>
    </xdr:to>
    <xdr:sp macro="" textlink="">
      <xdr:nvSpPr>
        <xdr:cNvPr id="39" name="TextBox 38"/>
        <xdr:cNvSpPr txBox="1"/>
      </xdr:nvSpPr>
      <xdr:spPr>
        <a:xfrm>
          <a:off x="6306302" y="17593740"/>
          <a:ext cx="2709289" cy="355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1300" b="1" baseline="0">
              <a:solidFill>
                <a:schemeClr val="bg2">
                  <a:lumMod val="75000"/>
                </a:schemeClr>
              </a:solidFill>
              <a:latin typeface="Arial Narrow"/>
              <a:cs typeface="Arial Narrow"/>
            </a:rPr>
            <a:t>Working Together for Your Success</a:t>
          </a:r>
          <a:endParaRPr lang="en-US" sz="1300" b="0" baseline="0">
            <a:solidFill>
              <a:schemeClr val="tx1">
                <a:lumMod val="75000"/>
                <a:lumOff val="25000"/>
              </a:schemeClr>
            </a:solidFill>
            <a:latin typeface="Garamond"/>
            <a:cs typeface="Garamond"/>
          </a:endParaRPr>
        </a:p>
      </xdr:txBody>
    </xdr:sp>
    <xdr:clientData/>
  </xdr:twoCellAnchor>
  <xdr:twoCellAnchor>
    <xdr:from>
      <xdr:col>12</xdr:col>
      <xdr:colOff>224371</xdr:colOff>
      <xdr:row>76</xdr:row>
      <xdr:rowOff>70555</xdr:rowOff>
    </xdr:from>
    <xdr:to>
      <xdr:col>15</xdr:col>
      <xdr:colOff>853727</xdr:colOff>
      <xdr:row>78</xdr:row>
      <xdr:rowOff>110066</xdr:rowOff>
    </xdr:to>
    <xdr:sp macro="" textlink="">
      <xdr:nvSpPr>
        <xdr:cNvPr id="40" name="Text Box 1"/>
        <xdr:cNvSpPr txBox="1"/>
      </xdr:nvSpPr>
      <xdr:spPr>
        <a:xfrm>
          <a:off x="10358971" y="17990255"/>
          <a:ext cx="3448756" cy="369711"/>
        </a:xfrm>
        <a:prstGeom prst="rect">
          <a:avLst/>
        </a:prstGeom>
        <a:noFill/>
        <a:ln>
          <a:noFill/>
        </a:ln>
        <a:effectLst/>
        <a:extLst>
          <a:ext uri="{C572A759-6A51-4108-AA02-DFA0A04FC94B}">
            <ma14:wrappingTextBoxFlag xmlns:ma14="http://schemas.microsoft.com/office/mac/drawingml/2011/main"/>
          </a:ext>
        </a:ex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a:spcBef>
              <a:spcPts val="0"/>
            </a:spcBef>
            <a:spcAft>
              <a:spcPts val="0"/>
            </a:spcAft>
          </a:pPr>
          <a:r>
            <a:rPr lang="en-US" sz="2000">
              <a:solidFill>
                <a:srgbClr val="000000"/>
              </a:solidFill>
              <a:effectLst/>
              <a:latin typeface="Garamond"/>
              <a:ea typeface="ＭＳ 明朝"/>
              <a:cs typeface="Times New Roman"/>
            </a:rPr>
            <a:t>M</a:t>
          </a:r>
          <a:r>
            <a:rPr lang="en-US" sz="1800">
              <a:solidFill>
                <a:srgbClr val="000000"/>
              </a:solidFill>
              <a:effectLst/>
              <a:latin typeface="Garamond"/>
              <a:ea typeface="ＭＳ 明朝"/>
              <a:cs typeface="Times New Roman"/>
            </a:rPr>
            <a:t>ERIDIAN </a:t>
          </a:r>
          <a:r>
            <a:rPr lang="en-US" sz="2000">
              <a:solidFill>
                <a:srgbClr val="000000"/>
              </a:solidFill>
              <a:effectLst/>
              <a:latin typeface="Garamond"/>
              <a:ea typeface="ＭＳ 明朝"/>
              <a:cs typeface="Times New Roman"/>
            </a:rPr>
            <a:t>B</a:t>
          </a:r>
          <a:r>
            <a:rPr lang="en-US" sz="1800">
              <a:solidFill>
                <a:srgbClr val="000000"/>
              </a:solidFill>
              <a:effectLst/>
              <a:latin typeface="Garamond"/>
              <a:ea typeface="ＭＳ 明朝"/>
              <a:cs typeface="Times New Roman"/>
            </a:rPr>
            <a:t>ANK</a:t>
          </a:r>
          <a:r>
            <a:rPr lang="en-US" sz="1800" baseline="0">
              <a:solidFill>
                <a:srgbClr val="000000"/>
              </a:solidFill>
              <a:effectLst/>
              <a:latin typeface="Garamond"/>
              <a:ea typeface="ＭＳ 明朝"/>
              <a:cs typeface="Times New Roman"/>
            </a:rPr>
            <a:t> </a:t>
          </a:r>
          <a:r>
            <a:rPr lang="en-US" sz="2000" baseline="0">
              <a:solidFill>
                <a:srgbClr val="000000"/>
              </a:solidFill>
              <a:effectLst/>
              <a:latin typeface="Garamond"/>
              <a:ea typeface="ＭＳ 明朝"/>
              <a:cs typeface="Times New Roman"/>
            </a:rPr>
            <a:t>G</a:t>
          </a:r>
          <a:r>
            <a:rPr lang="en-US" sz="1800" baseline="0">
              <a:solidFill>
                <a:srgbClr val="000000"/>
              </a:solidFill>
              <a:effectLst/>
              <a:latin typeface="Garamond"/>
              <a:ea typeface="ＭＳ 明朝"/>
              <a:cs typeface="Times New Roman"/>
            </a:rPr>
            <a:t>ROUP</a:t>
          </a:r>
          <a:r>
            <a:rPr lang="en-US" sz="1800">
              <a:solidFill>
                <a:srgbClr val="000000"/>
              </a:solidFill>
              <a:effectLst/>
              <a:latin typeface="Garamond"/>
              <a:ea typeface="ＭＳ 明朝"/>
              <a:cs typeface="Times New Roman"/>
            </a:rPr>
            <a:t> LLC</a:t>
          </a:r>
          <a:endParaRPr lang="en-US" sz="1800">
            <a:effectLst/>
            <a:ea typeface="ＭＳ 明朝"/>
            <a:cs typeface="Times New Roman"/>
          </a:endParaRPr>
        </a:p>
      </xdr:txBody>
    </xdr:sp>
    <xdr:clientData/>
  </xdr:twoCellAnchor>
  <xdr:twoCellAnchor>
    <xdr:from>
      <xdr:col>14</xdr:col>
      <xdr:colOff>22579</xdr:colOff>
      <xdr:row>78</xdr:row>
      <xdr:rowOff>36688</xdr:rowOff>
    </xdr:from>
    <xdr:to>
      <xdr:col>15</xdr:col>
      <xdr:colOff>901700</xdr:colOff>
      <xdr:row>79</xdr:row>
      <xdr:rowOff>183443</xdr:rowOff>
    </xdr:to>
    <xdr:sp macro="" textlink="">
      <xdr:nvSpPr>
        <xdr:cNvPr id="41" name="TextBox 40"/>
        <xdr:cNvSpPr txBox="1"/>
      </xdr:nvSpPr>
      <xdr:spPr>
        <a:xfrm>
          <a:off x="12036779" y="18286588"/>
          <a:ext cx="1818921" cy="375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1300" b="1" baseline="0">
              <a:solidFill>
                <a:schemeClr val="bg2">
                  <a:lumMod val="75000"/>
                </a:schemeClr>
              </a:solidFill>
              <a:latin typeface="Arial Narrow"/>
              <a:cs typeface="Arial Narrow"/>
            </a:rPr>
            <a:t>Trust You Can Bank On </a:t>
          </a:r>
          <a:endParaRPr lang="en-US" sz="1300" b="0" baseline="0">
            <a:solidFill>
              <a:schemeClr val="tx1">
                <a:lumMod val="75000"/>
                <a:lumOff val="25000"/>
              </a:schemeClr>
            </a:solidFill>
            <a:latin typeface="Garamond"/>
            <a:cs typeface="Garamond"/>
          </a:endParaRPr>
        </a:p>
      </xdr:txBody>
    </xdr:sp>
    <xdr:clientData/>
  </xdr:twoCellAnchor>
  <xdr:twoCellAnchor>
    <xdr:from>
      <xdr:col>14</xdr:col>
      <xdr:colOff>846660</xdr:colOff>
      <xdr:row>3</xdr:row>
      <xdr:rowOff>126996</xdr:rowOff>
    </xdr:from>
    <xdr:to>
      <xdr:col>15</xdr:col>
      <xdr:colOff>310442</xdr:colOff>
      <xdr:row>5</xdr:row>
      <xdr:rowOff>84666</xdr:rowOff>
    </xdr:to>
    <xdr:sp macro="" textlink="">
      <xdr:nvSpPr>
        <xdr:cNvPr id="42" name="TextBox 41"/>
        <xdr:cNvSpPr txBox="1"/>
      </xdr:nvSpPr>
      <xdr:spPr>
        <a:xfrm>
          <a:off x="12925771" y="776107"/>
          <a:ext cx="409227" cy="409226"/>
        </a:xfrm>
        <a:prstGeom prst="rect">
          <a:avLst/>
        </a:prstGeom>
        <a:solidFill>
          <a:schemeClr val="lt1"/>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0">
              <a:solidFill>
                <a:schemeClr val="accent1"/>
              </a:solidFill>
            </a:rPr>
            <a:t>™</a:t>
          </a:r>
        </a:p>
      </xdr:txBody>
    </xdr:sp>
    <xdr:clientData/>
  </xdr:twoCellAnchor>
  <xdr:twoCellAnchor>
    <xdr:from>
      <xdr:col>2</xdr:col>
      <xdr:colOff>139700</xdr:colOff>
      <xdr:row>19</xdr:row>
      <xdr:rowOff>63500</xdr:rowOff>
    </xdr:from>
    <xdr:to>
      <xdr:col>8</xdr:col>
      <xdr:colOff>558800</xdr:colOff>
      <xdr:row>32</xdr:row>
      <xdr:rowOff>76200</xdr:rowOff>
    </xdr:to>
    <xdr:graphicFrame macro="">
      <xdr:nvGraphicFramePr>
        <xdr:cNvPr id="43" name="Chart 4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355600</xdr:colOff>
      <xdr:row>19</xdr:row>
      <xdr:rowOff>50800</xdr:rowOff>
    </xdr:from>
    <xdr:to>
      <xdr:col>15</xdr:col>
      <xdr:colOff>508000</xdr:colOff>
      <xdr:row>32</xdr:row>
      <xdr:rowOff>114300</xdr:rowOff>
    </xdr:to>
    <xdr:graphicFrame macro="">
      <xdr:nvGraphicFramePr>
        <xdr:cNvPr id="44"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190500</xdr:colOff>
      <xdr:row>38</xdr:row>
      <xdr:rowOff>50800</xdr:rowOff>
    </xdr:from>
    <xdr:to>
      <xdr:col>8</xdr:col>
      <xdr:colOff>609600</xdr:colOff>
      <xdr:row>51</xdr:row>
      <xdr:rowOff>127000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342900</xdr:colOff>
      <xdr:row>38</xdr:row>
      <xdr:rowOff>88900</xdr:rowOff>
    </xdr:from>
    <xdr:to>
      <xdr:col>15</xdr:col>
      <xdr:colOff>558800</xdr:colOff>
      <xdr:row>51</xdr:row>
      <xdr:rowOff>127000</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165100</xdr:colOff>
      <xdr:row>57</xdr:row>
      <xdr:rowOff>63500</xdr:rowOff>
    </xdr:from>
    <xdr:to>
      <xdr:col>8</xdr:col>
      <xdr:colOff>584200</xdr:colOff>
      <xdr:row>70</xdr:row>
      <xdr:rowOff>165100</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444500</xdr:colOff>
      <xdr:row>57</xdr:row>
      <xdr:rowOff>88900</xdr:rowOff>
    </xdr:from>
    <xdr:to>
      <xdr:col>15</xdr:col>
      <xdr:colOff>685800</xdr:colOff>
      <xdr:row>70</xdr:row>
      <xdr:rowOff>190500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16</xdr:col>
      <xdr:colOff>118536</xdr:colOff>
      <xdr:row>2</xdr:row>
      <xdr:rowOff>207432</xdr:rowOff>
    </xdr:from>
    <xdr:to>
      <xdr:col>18</xdr:col>
      <xdr:colOff>609600</xdr:colOff>
      <xdr:row>7</xdr:row>
      <xdr:rowOff>131232</xdr:rowOff>
    </xdr:to>
    <xdr:sp macro="" textlink="">
      <xdr:nvSpPr>
        <xdr:cNvPr id="5" name="TextBox 4"/>
        <xdr:cNvSpPr txBox="1"/>
      </xdr:nvSpPr>
      <xdr:spPr>
        <a:xfrm>
          <a:off x="12327469" y="681565"/>
          <a:ext cx="2489198" cy="11091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5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I</a:t>
          </a:r>
          <a:r>
            <a:rPr lang="en-US" sz="4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N</a:t>
          </a:r>
          <a:r>
            <a:rPr lang="en-US" sz="5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SIGHT</a:t>
          </a:r>
        </a:p>
      </xdr:txBody>
    </xdr:sp>
    <xdr:clientData/>
  </xdr:twoCellAnchor>
  <xdr:twoCellAnchor>
    <xdr:from>
      <xdr:col>4</xdr:col>
      <xdr:colOff>0</xdr:colOff>
      <xdr:row>2</xdr:row>
      <xdr:rowOff>194730</xdr:rowOff>
    </xdr:from>
    <xdr:to>
      <xdr:col>9</xdr:col>
      <xdr:colOff>245534</xdr:colOff>
      <xdr:row>6</xdr:row>
      <xdr:rowOff>8463</xdr:rowOff>
    </xdr:to>
    <xdr:sp macro="" textlink="">
      <xdr:nvSpPr>
        <xdr:cNvPr id="6" name="TextBox 5"/>
        <xdr:cNvSpPr txBox="1"/>
      </xdr:nvSpPr>
      <xdr:spPr>
        <a:xfrm>
          <a:off x="1981200" y="1617130"/>
          <a:ext cx="4834467" cy="7620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3600" b="0">
              <a:solidFill>
                <a:schemeClr val="tx1">
                  <a:lumMod val="75000"/>
                  <a:lumOff val="25000"/>
                </a:schemeClr>
              </a:solidFill>
              <a:latin typeface="Garamond"/>
              <a:cs typeface="Garamond"/>
            </a:rPr>
            <a:t>M</a:t>
          </a:r>
          <a:r>
            <a:rPr lang="en-US" sz="2800" b="0">
              <a:solidFill>
                <a:schemeClr val="tx1">
                  <a:lumMod val="75000"/>
                  <a:lumOff val="25000"/>
                </a:schemeClr>
              </a:solidFill>
              <a:latin typeface="Garamond"/>
              <a:cs typeface="Garamond"/>
            </a:rPr>
            <a:t>ERIDIAN</a:t>
          </a:r>
          <a:r>
            <a:rPr lang="en-US" sz="2400" b="0" baseline="0">
              <a:solidFill>
                <a:schemeClr val="tx1">
                  <a:lumMod val="75000"/>
                  <a:lumOff val="25000"/>
                </a:schemeClr>
              </a:solidFill>
              <a:latin typeface="Garamond"/>
              <a:cs typeface="Garamond"/>
            </a:rPr>
            <a:t> </a:t>
          </a:r>
          <a:r>
            <a:rPr lang="en-US" sz="3600" b="0">
              <a:solidFill>
                <a:schemeClr val="tx1">
                  <a:lumMod val="75000"/>
                  <a:lumOff val="25000"/>
                </a:schemeClr>
              </a:solidFill>
              <a:latin typeface="Garamond"/>
              <a:cs typeface="Garamond"/>
            </a:rPr>
            <a:t>E</a:t>
          </a:r>
          <a:r>
            <a:rPr lang="en-US" sz="2800" b="0">
              <a:solidFill>
                <a:schemeClr val="tx1">
                  <a:lumMod val="75000"/>
                  <a:lumOff val="25000"/>
                </a:schemeClr>
              </a:solidFill>
              <a:latin typeface="Garamond"/>
              <a:cs typeface="Garamond"/>
            </a:rPr>
            <a:t>CONOMICS</a:t>
          </a:r>
        </a:p>
      </xdr:txBody>
    </xdr:sp>
    <xdr:clientData/>
  </xdr:twoCellAnchor>
  <xdr:twoCellAnchor>
    <xdr:from>
      <xdr:col>5</xdr:col>
      <xdr:colOff>376763</xdr:colOff>
      <xdr:row>5</xdr:row>
      <xdr:rowOff>59264</xdr:rowOff>
    </xdr:from>
    <xdr:to>
      <xdr:col>9</xdr:col>
      <xdr:colOff>262464</xdr:colOff>
      <xdr:row>7</xdr:row>
      <xdr:rowOff>31325</xdr:rowOff>
    </xdr:to>
    <xdr:sp macro="" textlink="">
      <xdr:nvSpPr>
        <xdr:cNvPr id="7" name="TextBox 6"/>
        <xdr:cNvSpPr txBox="1"/>
      </xdr:nvSpPr>
      <xdr:spPr>
        <a:xfrm>
          <a:off x="2950630" y="2192864"/>
          <a:ext cx="3881967" cy="446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1800" b="1" baseline="0">
              <a:solidFill>
                <a:schemeClr val="bg2">
                  <a:lumMod val="75000"/>
                </a:schemeClr>
              </a:solidFill>
              <a:latin typeface="Arial Narrow"/>
              <a:cs typeface="Arial Narrow"/>
            </a:rPr>
            <a:t>Trusted Insight, Effective Solutions</a:t>
          </a:r>
        </a:p>
        <a:p>
          <a:pPr algn="l"/>
          <a:endParaRPr lang="en-US" sz="1800" b="0" baseline="0">
            <a:solidFill>
              <a:schemeClr val="tx1">
                <a:lumMod val="75000"/>
                <a:lumOff val="25000"/>
              </a:schemeClr>
            </a:solidFill>
            <a:latin typeface="Garamond"/>
            <a:cs typeface="Garamond"/>
          </a:endParaRPr>
        </a:p>
      </xdr:txBody>
    </xdr:sp>
    <xdr:clientData/>
  </xdr:twoCellAnchor>
  <xdr:twoCellAnchor>
    <xdr:from>
      <xdr:col>2</xdr:col>
      <xdr:colOff>0</xdr:colOff>
      <xdr:row>48</xdr:row>
      <xdr:rowOff>203200</xdr:rowOff>
    </xdr:from>
    <xdr:to>
      <xdr:col>20</xdr:col>
      <xdr:colOff>33867</xdr:colOff>
      <xdr:row>69</xdr:row>
      <xdr:rowOff>84667</xdr:rowOff>
    </xdr:to>
    <xdr:sp macro="" textlink="">
      <xdr:nvSpPr>
        <xdr:cNvPr id="12" name="TextBox 11"/>
        <xdr:cNvSpPr txBox="1"/>
      </xdr:nvSpPr>
      <xdr:spPr>
        <a:xfrm>
          <a:off x="592667" y="15815733"/>
          <a:ext cx="15646400" cy="4385734"/>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latin typeface="+mn-lt"/>
              <a:cs typeface="Arial"/>
            </a:rPr>
            <a:t>(OCTOBER</a:t>
          </a:r>
          <a:r>
            <a:rPr lang="en-US" sz="2000" b="1" baseline="0">
              <a:latin typeface="+mn-lt"/>
              <a:cs typeface="Arial"/>
            </a:rPr>
            <a:t> 2016) </a:t>
          </a:r>
          <a:r>
            <a:rPr lang="en-US" sz="2000" baseline="0">
              <a:latin typeface="+mn-lt"/>
              <a:cs typeface="Arial"/>
            </a:rPr>
            <a:t>... According to TransUnion, during the second quarter of 2016, as was anticipated, the oil slump continued to impact consumer credit performance in those states with economies more reliant on the energy sector. Oil prices had dropped as low as $25 per barrel during the first quarter but have subsequently rebounded to $51 per barrel. But the fallout really hit hard during Q2-2016:</a:t>
          </a:r>
        </a:p>
        <a:p>
          <a:endParaRPr lang="en-US" sz="1000" baseline="0">
            <a:latin typeface="+mn-lt"/>
            <a:cs typeface="Arial"/>
          </a:endParaRPr>
        </a:p>
        <a:p>
          <a:pPr lvl="1"/>
          <a:r>
            <a:rPr lang="en-US" sz="2000">
              <a:latin typeface="+mn-lt"/>
              <a:cs typeface="Arial"/>
            </a:rPr>
            <a:t>-  Serious mortgage delinquency declined to 2.30%,</a:t>
          </a:r>
          <a:r>
            <a:rPr lang="en-US" sz="2000" baseline="0">
              <a:latin typeface="+mn-lt"/>
              <a:cs typeface="Arial"/>
            </a:rPr>
            <a:t> down nearly 18% from a year ago. West Virginia and Wyoming were the only two states that experienced increases. Florida had the largest year-over-year decline at -30%.</a:t>
          </a:r>
        </a:p>
        <a:p>
          <a:pPr lvl="1"/>
          <a:endParaRPr lang="en-US" sz="800" baseline="0">
            <a:latin typeface="+mn-lt"/>
            <a:cs typeface="Arial"/>
          </a:endParaRPr>
        </a:p>
        <a:p>
          <a:pPr lvl="1"/>
          <a:r>
            <a:rPr lang="en-US" sz="2000" baseline="0">
              <a:latin typeface="+mn-lt"/>
              <a:cs typeface="Arial"/>
            </a:rPr>
            <a:t>-  Serious auto loan delinquency rose to 1.11%, up from 1.00% a year ago. New Hampshire was the only state s\that experienced a year-</a:t>
          </a:r>
        </a:p>
        <a:p>
          <a:pPr lvl="1"/>
          <a:r>
            <a:rPr lang="en-US" sz="2000" baseline="0">
              <a:latin typeface="+mn-lt"/>
              <a:cs typeface="Arial"/>
            </a:rPr>
            <a:t>   over-year decline. North Dakota had the largest increase at +33%.</a:t>
          </a:r>
        </a:p>
        <a:p>
          <a:pPr lvl="1"/>
          <a:endParaRPr lang="en-US" sz="800" baseline="0">
            <a:latin typeface="+mn-lt"/>
            <a:cs typeface="Arial"/>
          </a:endParaRPr>
        </a:p>
        <a:p>
          <a:pPr lvl="1"/>
          <a:r>
            <a:rPr lang="en-US" sz="2000" baseline="0">
              <a:latin typeface="+mn-lt"/>
              <a:cs typeface="Arial"/>
            </a:rPr>
            <a:t>-  Serious credit card delinquency reached 1.29%, up from a 1.20% reading a year previously. Wyoming had the largest year-over-year increase</a:t>
          </a:r>
        </a:p>
        <a:p>
          <a:pPr lvl="1"/>
          <a:r>
            <a:rPr lang="en-US" sz="2000" baseline="0">
              <a:latin typeface="+mn-lt"/>
              <a:cs typeface="Arial"/>
            </a:rPr>
            <a:t>    at 28%, while Alabama had the only year-over-year increase (0.5%).</a:t>
          </a:r>
        </a:p>
        <a:p>
          <a:pPr lvl="0"/>
          <a:endParaRPr lang="en-US" sz="1600" baseline="0">
            <a:latin typeface="+mn-lt"/>
            <a:cs typeface="Arial"/>
          </a:endParaRPr>
        </a:p>
        <a:p>
          <a:pPr lvl="0"/>
          <a:r>
            <a:rPr lang="en-US" sz="2000" baseline="0">
              <a:latin typeface="+mn-lt"/>
              <a:cs typeface="Arial"/>
            </a:rPr>
            <a:t>The FRB New York had previously reported that household debt increased by $35 billion during the second quarter of 2016 - driven by increases in auto loan and credit card debt. Mortgage debt declined during that quarter by $7 billion after a $120 billion increase during the first quarter. For that reason, I continue to advise institutions to forsake the urge to attract yield by seeking lower quality paper and accept the lower yield but long-term safety of prime loan paper.</a:t>
          </a:r>
        </a:p>
        <a:p>
          <a:pPr lvl="1"/>
          <a:endParaRPr lang="en-US" sz="2000">
            <a:latin typeface="+mn-lt"/>
            <a:cs typeface="Arial"/>
          </a:endParaRPr>
        </a:p>
      </xdr:txBody>
    </xdr:sp>
    <xdr:clientData/>
  </xdr:twoCellAnchor>
  <xdr:twoCellAnchor>
    <xdr:from>
      <xdr:col>18</xdr:col>
      <xdr:colOff>423333</xdr:colOff>
      <xdr:row>3</xdr:row>
      <xdr:rowOff>84666</xdr:rowOff>
    </xdr:from>
    <xdr:to>
      <xdr:col>18</xdr:col>
      <xdr:colOff>912518</xdr:colOff>
      <xdr:row>5</xdr:row>
      <xdr:rowOff>15051</xdr:rowOff>
    </xdr:to>
    <xdr:sp macro="" textlink="">
      <xdr:nvSpPr>
        <xdr:cNvPr id="8" name="TextBox 7"/>
        <xdr:cNvSpPr txBox="1"/>
      </xdr:nvSpPr>
      <xdr:spPr>
        <a:xfrm>
          <a:off x="14630400" y="795866"/>
          <a:ext cx="489185" cy="404518"/>
        </a:xfrm>
        <a:prstGeom prst="rect">
          <a:avLst/>
        </a:prstGeom>
        <a:solidFill>
          <a:schemeClr val="lt1"/>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0">
              <a:solidFill>
                <a:schemeClr val="accent1"/>
              </a:solidFill>
            </a:rPr>
            <a:t>™</a:t>
          </a: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2</xdr:col>
      <xdr:colOff>86078</xdr:colOff>
      <xdr:row>36</xdr:row>
      <xdr:rowOff>115709</xdr:rowOff>
    </xdr:from>
    <xdr:to>
      <xdr:col>19</xdr:col>
      <xdr:colOff>70555</xdr:colOff>
      <xdr:row>53</xdr:row>
      <xdr:rowOff>70555</xdr:rowOff>
    </xdr:to>
    <xdr:sp macro="" textlink="">
      <xdr:nvSpPr>
        <xdr:cNvPr id="6" name="TextBox 5"/>
        <xdr:cNvSpPr txBox="1"/>
      </xdr:nvSpPr>
      <xdr:spPr>
        <a:xfrm>
          <a:off x="946856" y="9118598"/>
          <a:ext cx="13700477" cy="33132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t>(December</a:t>
          </a:r>
          <a:r>
            <a:rPr lang="en-US" sz="2000" b="1" baseline="0"/>
            <a:t> </a:t>
          </a:r>
          <a:r>
            <a:rPr lang="en-US" sz="2000" b="1"/>
            <a:t>2018)</a:t>
          </a:r>
          <a:r>
            <a:rPr lang="en-US" sz="2000"/>
            <a:t>...... Based on the gifts in the holiday classic, </a:t>
          </a:r>
          <a:r>
            <a:rPr lang="en-US" sz="2000" i="1"/>
            <a:t>"The</a:t>
          </a:r>
          <a:r>
            <a:rPr lang="en-US" sz="2000" i="1" baseline="0"/>
            <a:t> Twelve Days of Christmas," </a:t>
          </a:r>
          <a:r>
            <a:rPr lang="en-US" sz="2000" i="0" baseline="0"/>
            <a:t>true love will need to have more money on-hand to fill stockings this holiday shopping season due to high-flying Geese prices and a tight labor market for Lords-a-Leaping, Pipers Piping and Drummers Drumming. </a:t>
          </a:r>
        </a:p>
        <a:p>
          <a:endParaRPr lang="en-US" sz="1100" i="0" baseline="0"/>
        </a:p>
        <a:p>
          <a:r>
            <a:rPr lang="en-US" sz="2000" i="0" baseline="0"/>
            <a:t>The price tag for the PNC CPI in 2018 was $39,095, and increase of $447 over 2017 and the largest year-over-year gain since 2013. The "True Cost of Christmas," which accumulates the total cost of all 78 units (364 gifts), increased 0.4 percent to $170,609. The "Core" cost of Christmas - excluding the most volatile and unpredictable Swans-a-swimming - increased 1.7 percent to $25,970 - nearing the Labor Department's latest report on consumer inflation of 2.0 percent.</a:t>
          </a:r>
        </a:p>
        <a:p>
          <a:endParaRPr lang="en-US" sz="1000" i="0" baseline="0"/>
        </a:p>
        <a:p>
          <a:r>
            <a:rPr lang="en-US" sz="2000" baseline="0"/>
            <a:t>Seven of the twelve items remained virtually unchanged. Geese-a-laying rose an astonishing 8.3 percent with Lords-a-leaping, Pipers Piping and Drummers Drumming collectively gaining 3.2 percent.  </a:t>
          </a:r>
        </a:p>
      </xdr:txBody>
    </xdr:sp>
    <xdr:clientData/>
  </xdr:twoCellAnchor>
  <xdr:twoCellAnchor>
    <xdr:from>
      <xdr:col>11</xdr:col>
      <xdr:colOff>169335</xdr:colOff>
      <xdr:row>16</xdr:row>
      <xdr:rowOff>155224</xdr:rowOff>
    </xdr:from>
    <xdr:to>
      <xdr:col>18</xdr:col>
      <xdr:colOff>649112</xdr:colOff>
      <xdr:row>33</xdr:row>
      <xdr:rowOff>127000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1000479</xdr:colOff>
      <xdr:row>1</xdr:row>
      <xdr:rowOff>56446</xdr:rowOff>
    </xdr:from>
    <xdr:to>
      <xdr:col>7</xdr:col>
      <xdr:colOff>804336</xdr:colOff>
      <xdr:row>4</xdr:row>
      <xdr:rowOff>87491</xdr:rowOff>
    </xdr:to>
    <xdr:sp macro="" textlink="">
      <xdr:nvSpPr>
        <xdr:cNvPr id="9" name="TextBox 8"/>
        <xdr:cNvSpPr txBox="1"/>
      </xdr:nvSpPr>
      <xdr:spPr>
        <a:xfrm>
          <a:off x="5346701" y="254002"/>
          <a:ext cx="4629857" cy="6237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3600" b="0">
              <a:solidFill>
                <a:schemeClr val="tx1">
                  <a:lumMod val="75000"/>
                  <a:lumOff val="25000"/>
                </a:schemeClr>
              </a:solidFill>
              <a:latin typeface="Garamond"/>
              <a:cs typeface="Garamond"/>
            </a:rPr>
            <a:t>M</a:t>
          </a:r>
          <a:r>
            <a:rPr lang="en-US" sz="2800" b="0">
              <a:solidFill>
                <a:schemeClr val="tx1">
                  <a:lumMod val="75000"/>
                  <a:lumOff val="25000"/>
                </a:schemeClr>
              </a:solidFill>
              <a:latin typeface="Garamond"/>
              <a:cs typeface="Garamond"/>
            </a:rPr>
            <a:t>ERIDIAN</a:t>
          </a:r>
          <a:r>
            <a:rPr lang="en-US" sz="2400" b="0" baseline="0">
              <a:solidFill>
                <a:schemeClr val="tx1">
                  <a:lumMod val="75000"/>
                  <a:lumOff val="25000"/>
                </a:schemeClr>
              </a:solidFill>
              <a:latin typeface="Garamond"/>
              <a:cs typeface="Garamond"/>
            </a:rPr>
            <a:t> </a:t>
          </a:r>
          <a:r>
            <a:rPr lang="en-US" sz="3600" b="0">
              <a:solidFill>
                <a:schemeClr val="tx1">
                  <a:lumMod val="75000"/>
                  <a:lumOff val="25000"/>
                </a:schemeClr>
              </a:solidFill>
              <a:latin typeface="Garamond"/>
              <a:cs typeface="Garamond"/>
            </a:rPr>
            <a:t>E</a:t>
          </a:r>
          <a:r>
            <a:rPr lang="en-US" sz="2800" b="0">
              <a:solidFill>
                <a:schemeClr val="tx1">
                  <a:lumMod val="75000"/>
                  <a:lumOff val="25000"/>
                </a:schemeClr>
              </a:solidFill>
              <a:latin typeface="Garamond"/>
              <a:cs typeface="Garamond"/>
            </a:rPr>
            <a:t>CONOMICS</a:t>
          </a:r>
        </a:p>
      </xdr:txBody>
    </xdr:sp>
    <xdr:clientData/>
  </xdr:twoCellAnchor>
  <xdr:twoCellAnchor>
    <xdr:from>
      <xdr:col>3</xdr:col>
      <xdr:colOff>94547</xdr:colOff>
      <xdr:row>3</xdr:row>
      <xdr:rowOff>179212</xdr:rowOff>
    </xdr:from>
    <xdr:to>
      <xdr:col>8</xdr:col>
      <xdr:colOff>139703</xdr:colOff>
      <xdr:row>6</xdr:row>
      <xdr:rowOff>24273</xdr:rowOff>
    </xdr:to>
    <xdr:sp macro="" textlink="">
      <xdr:nvSpPr>
        <xdr:cNvPr id="10" name="TextBox 9"/>
        <xdr:cNvSpPr txBox="1"/>
      </xdr:nvSpPr>
      <xdr:spPr>
        <a:xfrm>
          <a:off x="6303436" y="771879"/>
          <a:ext cx="3968045" cy="4377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1800" b="1" baseline="0">
              <a:solidFill>
                <a:schemeClr val="bg2">
                  <a:lumMod val="75000"/>
                </a:schemeClr>
              </a:solidFill>
              <a:latin typeface="Arial Narrow"/>
              <a:cs typeface="Arial Narrow"/>
            </a:rPr>
            <a:t>Trusted Insight, Effective Solutions</a:t>
          </a:r>
        </a:p>
        <a:p>
          <a:pPr algn="l"/>
          <a:endParaRPr lang="en-US" sz="1800" b="0" baseline="0">
            <a:solidFill>
              <a:schemeClr val="tx1">
                <a:lumMod val="75000"/>
                <a:lumOff val="25000"/>
              </a:schemeClr>
            </a:solidFill>
            <a:latin typeface="Garamond"/>
            <a:cs typeface="Garamond"/>
          </a:endParaRPr>
        </a:p>
      </xdr:txBody>
    </xdr:sp>
    <xdr:clientData/>
  </xdr:twoCellAnchor>
  <xdr:twoCellAnchor>
    <xdr:from>
      <xdr:col>17</xdr:col>
      <xdr:colOff>352782</xdr:colOff>
      <xdr:row>2</xdr:row>
      <xdr:rowOff>1</xdr:rowOff>
    </xdr:from>
    <xdr:to>
      <xdr:col>17</xdr:col>
      <xdr:colOff>818448</xdr:colOff>
      <xdr:row>3</xdr:row>
      <xdr:rowOff>141111</xdr:rowOff>
    </xdr:to>
    <xdr:sp macro="" textlink="">
      <xdr:nvSpPr>
        <xdr:cNvPr id="11" name="TextBox 10"/>
        <xdr:cNvSpPr txBox="1"/>
      </xdr:nvSpPr>
      <xdr:spPr>
        <a:xfrm>
          <a:off x="17257893" y="395112"/>
          <a:ext cx="465666" cy="338666"/>
        </a:xfrm>
        <a:prstGeom prst="rect">
          <a:avLst/>
        </a:prstGeom>
        <a:solidFill>
          <a:schemeClr val="lt1"/>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0">
              <a:solidFill>
                <a:schemeClr val="accent1"/>
              </a:solidFill>
            </a:rPr>
            <a:t>™</a:t>
          </a:r>
        </a:p>
      </xdr:txBody>
    </xdr:sp>
    <xdr:clientData/>
  </xdr:twoCellAnchor>
  <xdr:twoCellAnchor>
    <xdr:from>
      <xdr:col>14</xdr:col>
      <xdr:colOff>588435</xdr:colOff>
      <xdr:row>1</xdr:row>
      <xdr:rowOff>112889</xdr:rowOff>
    </xdr:from>
    <xdr:to>
      <xdr:col>17</xdr:col>
      <xdr:colOff>740835</xdr:colOff>
      <xdr:row>6</xdr:row>
      <xdr:rowOff>42334</xdr:rowOff>
    </xdr:to>
    <xdr:sp macro="" textlink="">
      <xdr:nvSpPr>
        <xdr:cNvPr id="8" name="TextBox 7"/>
        <xdr:cNvSpPr txBox="1"/>
      </xdr:nvSpPr>
      <xdr:spPr>
        <a:xfrm>
          <a:off x="14995879" y="310445"/>
          <a:ext cx="2650067" cy="9172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5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I</a:t>
          </a:r>
          <a:r>
            <a:rPr lang="en-US" sz="4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N</a:t>
          </a:r>
          <a:r>
            <a:rPr lang="en-US" sz="5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SIGHT</a:t>
          </a:r>
        </a:p>
      </xdr:txBody>
    </xdr:sp>
    <xdr:clientData/>
  </xdr:twoCellAnchor>
  <xdr:twoCellAnchor>
    <xdr:from>
      <xdr:col>2</xdr:col>
      <xdr:colOff>70555</xdr:colOff>
      <xdr:row>57</xdr:row>
      <xdr:rowOff>14113</xdr:rowOff>
    </xdr:from>
    <xdr:to>
      <xdr:col>18</xdr:col>
      <xdr:colOff>663222</xdr:colOff>
      <xdr:row>82</xdr:row>
      <xdr:rowOff>42334</xdr:rowOff>
    </xdr:to>
    <xdr:sp macro="" textlink="">
      <xdr:nvSpPr>
        <xdr:cNvPr id="12" name="TextBox 11"/>
        <xdr:cNvSpPr txBox="1"/>
      </xdr:nvSpPr>
      <xdr:spPr>
        <a:xfrm>
          <a:off x="931333" y="13236224"/>
          <a:ext cx="13476111" cy="49671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r>
            <a:rPr lang="en-US" sz="2000" baseline="0"/>
            <a:t>Although the cost for Lords-a-leaping increased 3 percent,  the price for Ladies-Dancing were unchanged for another year -  something that certainly will fuel arguments over wage inequality. Moreover, the cost for Maids-a-Milking (the only unskilled workers in the index), hasn't changed in more than nine years, reflecting the stagnate level in federal minimum wage rates.</a:t>
          </a:r>
        </a:p>
        <a:p>
          <a:endParaRPr lang="en-US" sz="1400" baseline="0"/>
        </a:p>
        <a:p>
          <a:r>
            <a:rPr lang="en-US" sz="2000" baseline="0"/>
            <a:t>A steady supply and demand for French Hens held prices down in 2018 but possibly indicates a change in their pecking order.</a:t>
          </a:r>
        </a:p>
        <a:p>
          <a:endParaRPr lang="en-US" sz="1400" baseline="0"/>
        </a:p>
        <a:p>
          <a:r>
            <a:rPr lang="en-US" sz="2000" baseline="0"/>
            <a:t>As for the state of the Arts, musicians' wages for Pipers-Piping and Drummers Drumming each advanced 3.5 percent but stagnant wages for dancers require a confrontation with their union leaders who apparently didn't earn their dues this year.</a:t>
          </a:r>
        </a:p>
        <a:p>
          <a:endParaRPr lang="en-US" sz="1400" baseline="0"/>
        </a:p>
        <a:p>
          <a:r>
            <a:rPr lang="en-US" sz="2000" baseline="0"/>
            <a:t>Only one year after jumping 10 percent, the cost of Golden Rings fell -9.1 percent in 2018. This follows gold's declining prices in the face of a weaker inflation outlook - so beware of cheap knock-offs during a season where rings seem to have lost their bling.</a:t>
          </a:r>
        </a:p>
        <a:p>
          <a:endParaRPr lang="en-US" sz="1400" baseline="0"/>
        </a:p>
        <a:p>
          <a:r>
            <a:rPr lang="en-US" sz="2000" baseline="0"/>
            <a:t>If you think that online shopping will save you money, the alternative internet-price tag of Christmas was $45,772 - a 1.5 percent increase over last year. So you better watch out, better not cry, better not pout over those outragous FedEx and UPS shipping costs - after all, it's the holiday season.</a:t>
          </a:r>
        </a:p>
        <a:p>
          <a:endParaRPr lang="en-US" sz="1400" baseline="0"/>
        </a:p>
        <a:p>
          <a:r>
            <a:rPr lang="en-US" sz="2000" b="1" baseline="0"/>
            <a:t>Merry Christmas and Happy Holidays!!</a:t>
          </a:r>
        </a:p>
        <a:p>
          <a:endParaRPr lang="en-US" sz="2000" baseline="0"/>
        </a:p>
      </xdr:txBody>
    </xdr:sp>
    <xdr:clientData/>
  </xdr:twoCellAnchor>
  <xdr:twoCellAnchor>
    <xdr:from>
      <xdr:col>21</xdr:col>
      <xdr:colOff>409222</xdr:colOff>
      <xdr:row>13</xdr:row>
      <xdr:rowOff>42334</xdr:rowOff>
    </xdr:from>
    <xdr:to>
      <xdr:col>29</xdr:col>
      <xdr:colOff>677334</xdr:colOff>
      <xdr:row>32</xdr:row>
      <xdr:rowOff>268111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3.xml><?xml version="1.0" encoding="utf-8"?>
<c:userShapes xmlns:c="http://schemas.openxmlformats.org/drawingml/2006/chart">
  <cdr:relSizeAnchor xmlns:cdr="http://schemas.openxmlformats.org/drawingml/2006/chartDrawing">
    <cdr:from>
      <cdr:x>0</cdr:x>
      <cdr:y>0</cdr:y>
    </cdr:from>
    <cdr:to>
      <cdr:x>0.99341</cdr:x>
      <cdr:y>1</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7023100" cy="5054600"/>
        </a:xfrm>
        <a:prstGeom xmlns:a="http://schemas.openxmlformats.org/drawingml/2006/main" prst="rect">
          <a:avLst/>
        </a:prstGeom>
      </cdr:spPr>
    </cdr:pic>
  </cdr:relSizeAnchor>
</c:userShapes>
</file>

<file path=xl/drawings/drawing84.xml><?xml version="1.0" encoding="utf-8"?>
<xdr:wsDr xmlns:xdr="http://schemas.openxmlformats.org/drawingml/2006/spreadsheetDrawing" xmlns:a="http://schemas.openxmlformats.org/drawingml/2006/main">
  <xdr:twoCellAnchor>
    <xdr:from>
      <xdr:col>7</xdr:col>
      <xdr:colOff>609600</xdr:colOff>
      <xdr:row>69</xdr:row>
      <xdr:rowOff>101600</xdr:rowOff>
    </xdr:from>
    <xdr:to>
      <xdr:col>8</xdr:col>
      <xdr:colOff>142240</xdr:colOff>
      <xdr:row>70</xdr:row>
      <xdr:rowOff>111760</xdr:rowOff>
    </xdr:to>
    <xdr:sp macro="" textlink="">
      <xdr:nvSpPr>
        <xdr:cNvPr id="23" name="Connector 22"/>
        <xdr:cNvSpPr/>
      </xdr:nvSpPr>
      <xdr:spPr>
        <a:xfrm>
          <a:off x="8280400" y="12527280"/>
          <a:ext cx="223520" cy="203200"/>
        </a:xfrm>
        <a:prstGeom prst="flowChartConnector">
          <a:avLst/>
        </a:prstGeom>
        <a:solidFill>
          <a:srgbClr val="0000FF"/>
        </a:solidFill>
        <a:ln w="38100" cmpd="db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182880</xdr:colOff>
      <xdr:row>30</xdr:row>
      <xdr:rowOff>142240</xdr:rowOff>
    </xdr:from>
    <xdr:to>
      <xdr:col>3</xdr:col>
      <xdr:colOff>223520</xdr:colOff>
      <xdr:row>71</xdr:row>
      <xdr:rowOff>182880</xdr:rowOff>
    </xdr:to>
    <xdr:sp macro="" textlink="">
      <xdr:nvSpPr>
        <xdr:cNvPr id="3" name="TextBox 2"/>
        <xdr:cNvSpPr txBox="1"/>
      </xdr:nvSpPr>
      <xdr:spPr>
        <a:xfrm>
          <a:off x="843280" y="5862320"/>
          <a:ext cx="5212080" cy="748792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wrap="square" rtlCol="0" anchor="t"/>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lvl="0" algn="l"/>
          <a:r>
            <a:rPr lang="en-US" sz="1600" b="1">
              <a:solidFill>
                <a:schemeClr val="tx2"/>
              </a:solidFill>
              <a:latin typeface="Arial"/>
              <a:cs typeface="Arial"/>
            </a:rPr>
            <a:t>HOW TODAY'S</a:t>
          </a:r>
          <a:r>
            <a:rPr lang="en-US" sz="1600" b="1" baseline="0">
              <a:solidFill>
                <a:schemeClr val="tx2"/>
              </a:solidFill>
              <a:latin typeface="Arial"/>
              <a:cs typeface="Arial"/>
            </a:rPr>
            <a:t> ECONOMY COMPARES TO LAST THREE RISING RATE ENVIRONMENTS</a:t>
          </a:r>
        </a:p>
        <a:p>
          <a:pPr lvl="0" algn="l"/>
          <a:r>
            <a:rPr lang="en-US" sz="1800" b="1">
              <a:solidFill>
                <a:schemeClr val="tx2"/>
              </a:solidFill>
              <a:latin typeface="Arial"/>
              <a:cs typeface="Arial"/>
            </a:rPr>
            <a:t> </a:t>
          </a:r>
          <a:endParaRPr lang="en-US" sz="1600" b="1" baseline="0">
            <a:solidFill>
              <a:srgbClr val="000000"/>
            </a:solidFill>
            <a:latin typeface="Arial"/>
            <a:cs typeface="Arial"/>
          </a:endParaRPr>
        </a:p>
        <a:p>
          <a:pPr lvl="0" algn="l"/>
          <a:r>
            <a:rPr lang="en-US" sz="1400" b="0" i="0" baseline="0">
              <a:solidFill>
                <a:schemeClr val="tx1"/>
              </a:solidFill>
              <a:latin typeface="Times New Roman"/>
              <a:cs typeface="Times New Roman"/>
            </a:rPr>
            <a:t>As the Federal Reserve raises its benchmark overnight interest rate to regulate the economy's pace of growth and the associated rate of inflation, it does so in an environment that could be vastly different than in times past. In some cases, those differences are so great that it brings more clarity to the challenges the FOMC faces.</a:t>
          </a:r>
        </a:p>
        <a:p>
          <a:pPr lvl="0" algn="l"/>
          <a:endParaRPr lang="en-US" sz="1000" b="0" i="0" baseline="0">
            <a:solidFill>
              <a:schemeClr val="tx1"/>
            </a:solidFill>
            <a:latin typeface="Times New Roman"/>
            <a:cs typeface="Times New Roman"/>
          </a:endParaRPr>
        </a:p>
        <a:p>
          <a:pPr lvl="0" algn="l"/>
          <a:r>
            <a:rPr lang="en-US" sz="1400" b="0" i="0" baseline="0">
              <a:solidFill>
                <a:schemeClr val="tx1"/>
              </a:solidFill>
              <a:latin typeface="Times New Roman"/>
              <a:cs typeface="Times New Roman"/>
            </a:rPr>
            <a:t>After yesterday's announcement, the FOMC has increased their benchmark overnight funds rate target to a range of 2.00 to 2.25 percent - a 200 basis point increase since the beginning of the prevailing rising interest rate cycle that began in July 2016.</a:t>
          </a:r>
        </a:p>
        <a:p>
          <a:pPr lvl="0" algn="l"/>
          <a:endParaRPr lang="en-US" sz="1000" b="0" i="0" baseline="0">
            <a:solidFill>
              <a:schemeClr val="tx1"/>
            </a:solidFill>
            <a:latin typeface="Times New Roman"/>
            <a:cs typeface="Times New Roman"/>
          </a:endParaRPr>
        </a:p>
        <a:p>
          <a:pPr lvl="0" algn="l"/>
          <a:r>
            <a:rPr lang="en-US" sz="1400" b="0" i="0" baseline="0">
              <a:solidFill>
                <a:schemeClr val="tx1"/>
              </a:solidFill>
              <a:latin typeface="Times New Roman"/>
              <a:cs typeface="Times New Roman"/>
            </a:rPr>
            <a:t>In their statement, Federal Reserve policymakers stated, "In determining the timing and size of future adjustments to the target range for the federal funds rate, the Committee will assess realized and expected economic conditions relative to its maximum employment objective and it symmetric 2 percent inflation objective."  </a:t>
          </a:r>
        </a:p>
        <a:p>
          <a:pPr lvl="0" algn="l"/>
          <a:endParaRPr lang="en-US" sz="1000" b="0" i="0" baseline="0">
            <a:solidFill>
              <a:schemeClr val="tx1"/>
            </a:solidFill>
            <a:latin typeface="Times New Roman"/>
            <a:cs typeface="Times New Roman"/>
          </a:endParaRPr>
        </a:p>
        <a:p>
          <a:pPr lvl="0" algn="l"/>
          <a:r>
            <a:rPr lang="en-US" sz="1400" b="0" i="0" baseline="0">
              <a:solidFill>
                <a:schemeClr val="tx1"/>
              </a:solidFill>
              <a:latin typeface="Times New Roman"/>
              <a:cs typeface="Times New Roman"/>
            </a:rPr>
            <a:t>Many of these financial and economic variables are shown to the right. The current rate environment has many of the same variables experienced in the rising rate scenario of May 1999 to Nov 2001 - with a few exceptions - the rate of inflation is much lower, the population's labor force rate is lower and the pace of wage growth is weaker (reflecting the higher inflation rate in that cycle).</a:t>
          </a:r>
        </a:p>
        <a:p>
          <a:pPr lvl="0" algn="l"/>
          <a:endParaRPr lang="en-US" sz="1000" b="0" i="0" baseline="0">
            <a:solidFill>
              <a:schemeClr val="tx1"/>
            </a:solidFill>
            <a:latin typeface="Times New Roman"/>
            <a:cs typeface="Times New Roman"/>
          </a:endParaRPr>
        </a:p>
        <a:p>
          <a:pPr lvl="0" algn="l"/>
          <a:r>
            <a:rPr lang="en-US" sz="1400" b="0" i="0" baseline="0">
              <a:solidFill>
                <a:schemeClr val="tx1"/>
              </a:solidFill>
              <a:latin typeface="Times New Roman"/>
              <a:cs typeface="Times New Roman"/>
            </a:rPr>
            <a:t>Despite a clear indication of its vibrancy, Meridian's US Recession Index indicates the economy is getting closer to reaching a peak rather than extending. Yet, the current positive outlook should continue through 2019 after which we most likely will start to experience more indicative variables that would portend to an economic slowdown - requiring a shift in strategic balance sheet structures and cash flow profiles.</a:t>
          </a:r>
        </a:p>
        <a:p>
          <a:pPr lvl="0" algn="l"/>
          <a:r>
            <a:rPr lang="en-US" sz="1400" b="0" i="0" baseline="0">
              <a:solidFill>
                <a:schemeClr val="tx1"/>
              </a:solidFill>
              <a:latin typeface="Times New Roman"/>
              <a:cs typeface="Times New Roman"/>
            </a:rPr>
            <a:t>	</a:t>
          </a:r>
        </a:p>
        <a:p>
          <a:pPr lvl="0" algn="l"/>
          <a:r>
            <a:rPr lang="en-US" sz="1400" b="0" i="0" baseline="0">
              <a:solidFill>
                <a:schemeClr val="tx1"/>
              </a:solidFill>
              <a:latin typeface="Times New Roman"/>
              <a:cs typeface="Times New Roman"/>
            </a:rPr>
            <a:t>	</a:t>
          </a:r>
          <a:endParaRPr lang="en-US" sz="1400" b="1" i="1" baseline="0">
            <a:solidFill>
              <a:schemeClr val="accent1"/>
            </a:solidFill>
            <a:latin typeface="Times New Roman"/>
            <a:cs typeface="Times New Roman"/>
          </a:endParaRPr>
        </a:p>
      </xdr:txBody>
    </xdr:sp>
    <xdr:clientData/>
  </xdr:twoCellAnchor>
  <xdr:twoCellAnchor>
    <xdr:from>
      <xdr:col>3</xdr:col>
      <xdr:colOff>457200</xdr:colOff>
      <xdr:row>11</xdr:row>
      <xdr:rowOff>76200</xdr:rowOff>
    </xdr:from>
    <xdr:to>
      <xdr:col>11</xdr:col>
      <xdr:colOff>660400</xdr:colOff>
      <xdr:row>30</xdr:row>
      <xdr:rowOff>20320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599440</xdr:colOff>
      <xdr:row>33</xdr:row>
      <xdr:rowOff>142240</xdr:rowOff>
    </xdr:from>
    <xdr:to>
      <xdr:col>4</xdr:col>
      <xdr:colOff>731520</xdr:colOff>
      <xdr:row>34</xdr:row>
      <xdr:rowOff>60960</xdr:rowOff>
    </xdr:to>
    <xdr:sp macro="" textlink="">
      <xdr:nvSpPr>
        <xdr:cNvPr id="16" name="Connector 15"/>
        <xdr:cNvSpPr/>
      </xdr:nvSpPr>
      <xdr:spPr>
        <a:xfrm>
          <a:off x="5638800" y="6085840"/>
          <a:ext cx="132080" cy="111760"/>
        </a:xfrm>
        <a:prstGeom prst="flowChartConnector">
          <a:avLst/>
        </a:prstGeom>
        <a:solidFill>
          <a:schemeClr val="accent6"/>
        </a:solidFill>
        <a:ln>
          <a:solidFill>
            <a:schemeClr val="accent6"/>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132080</xdr:colOff>
      <xdr:row>33</xdr:row>
      <xdr:rowOff>111760</xdr:rowOff>
    </xdr:from>
    <xdr:to>
      <xdr:col>5</xdr:col>
      <xdr:colOff>355600</xdr:colOff>
      <xdr:row>34</xdr:row>
      <xdr:rowOff>121920</xdr:rowOff>
    </xdr:to>
    <xdr:sp macro="" textlink="">
      <xdr:nvSpPr>
        <xdr:cNvPr id="17" name="Connector 16"/>
        <xdr:cNvSpPr/>
      </xdr:nvSpPr>
      <xdr:spPr>
        <a:xfrm>
          <a:off x="5923280" y="6055360"/>
          <a:ext cx="223520" cy="203200"/>
        </a:xfrm>
        <a:prstGeom prst="flowChartConnector">
          <a:avLst/>
        </a:prstGeom>
        <a:solidFill>
          <a:srgbClr val="0000FF"/>
        </a:solidFill>
        <a:ln w="38100" cmpd="db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599440</xdr:colOff>
      <xdr:row>63</xdr:row>
      <xdr:rowOff>132080</xdr:rowOff>
    </xdr:from>
    <xdr:to>
      <xdr:col>8</xdr:col>
      <xdr:colOff>40640</xdr:colOff>
      <xdr:row>64</xdr:row>
      <xdr:rowOff>71120</xdr:rowOff>
    </xdr:to>
    <xdr:sp macro="" textlink="">
      <xdr:nvSpPr>
        <xdr:cNvPr id="18" name="Connector 17"/>
        <xdr:cNvSpPr/>
      </xdr:nvSpPr>
      <xdr:spPr>
        <a:xfrm>
          <a:off x="7609840" y="7274560"/>
          <a:ext cx="132080" cy="132080"/>
        </a:xfrm>
        <a:prstGeom prst="flowChartConnector">
          <a:avLst/>
        </a:prstGeom>
        <a:solidFill>
          <a:schemeClr val="accent3">
            <a:lumMod val="75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91440</xdr:colOff>
      <xdr:row>63</xdr:row>
      <xdr:rowOff>132080</xdr:rowOff>
    </xdr:from>
    <xdr:to>
      <xdr:col>8</xdr:col>
      <xdr:colOff>223520</xdr:colOff>
      <xdr:row>64</xdr:row>
      <xdr:rowOff>50800</xdr:rowOff>
    </xdr:to>
    <xdr:sp macro="" textlink="">
      <xdr:nvSpPr>
        <xdr:cNvPr id="19" name="Connector 18"/>
        <xdr:cNvSpPr/>
      </xdr:nvSpPr>
      <xdr:spPr>
        <a:xfrm>
          <a:off x="7792720" y="7274560"/>
          <a:ext cx="132080" cy="111760"/>
        </a:xfrm>
        <a:prstGeom prst="flowChartConnector">
          <a:avLst/>
        </a:prstGeom>
        <a:solidFill>
          <a:schemeClr val="accent6"/>
        </a:solidFill>
        <a:ln>
          <a:solidFill>
            <a:schemeClr val="accent6"/>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223520</xdr:colOff>
      <xdr:row>63</xdr:row>
      <xdr:rowOff>91440</xdr:rowOff>
    </xdr:from>
    <xdr:to>
      <xdr:col>6</xdr:col>
      <xdr:colOff>447040</xdr:colOff>
      <xdr:row>64</xdr:row>
      <xdr:rowOff>101600</xdr:rowOff>
    </xdr:to>
    <xdr:sp macro="" textlink="">
      <xdr:nvSpPr>
        <xdr:cNvPr id="20" name="Connector 19"/>
        <xdr:cNvSpPr/>
      </xdr:nvSpPr>
      <xdr:spPr>
        <a:xfrm>
          <a:off x="6624320" y="7233920"/>
          <a:ext cx="223520" cy="203200"/>
        </a:xfrm>
        <a:prstGeom prst="flowChartConnector">
          <a:avLst/>
        </a:prstGeom>
        <a:solidFill>
          <a:srgbClr val="0000FF"/>
        </a:solidFill>
        <a:ln w="38100" cmpd="db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40640</xdr:colOff>
      <xdr:row>69</xdr:row>
      <xdr:rowOff>121920</xdr:rowOff>
    </xdr:from>
    <xdr:to>
      <xdr:col>8</xdr:col>
      <xdr:colOff>182880</xdr:colOff>
      <xdr:row>70</xdr:row>
      <xdr:rowOff>60960</xdr:rowOff>
    </xdr:to>
    <xdr:sp macro="" textlink="">
      <xdr:nvSpPr>
        <xdr:cNvPr id="21" name="Connector 20"/>
        <xdr:cNvSpPr/>
      </xdr:nvSpPr>
      <xdr:spPr>
        <a:xfrm>
          <a:off x="7741920" y="8422640"/>
          <a:ext cx="142240" cy="132080"/>
        </a:xfrm>
        <a:prstGeom prst="flowChartConnector">
          <a:avLst/>
        </a:prstGeom>
        <a:solidFill>
          <a:schemeClr val="accent6"/>
        </a:solidFill>
        <a:ln>
          <a:solidFill>
            <a:schemeClr val="accent6"/>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172720</xdr:colOff>
      <xdr:row>69</xdr:row>
      <xdr:rowOff>132080</xdr:rowOff>
    </xdr:from>
    <xdr:to>
      <xdr:col>6</xdr:col>
      <xdr:colOff>304800</xdr:colOff>
      <xdr:row>70</xdr:row>
      <xdr:rowOff>50800</xdr:rowOff>
    </xdr:to>
    <xdr:sp macro="" textlink="">
      <xdr:nvSpPr>
        <xdr:cNvPr id="22" name="Connector 21"/>
        <xdr:cNvSpPr/>
      </xdr:nvSpPr>
      <xdr:spPr>
        <a:xfrm>
          <a:off x="6573520" y="8432800"/>
          <a:ext cx="132080" cy="111760"/>
        </a:xfrm>
        <a:prstGeom prst="flowChartConnector">
          <a:avLst/>
        </a:prstGeom>
        <a:solidFill>
          <a:schemeClr val="accent3">
            <a:lumMod val="75000"/>
          </a:schemeClr>
        </a:solidFill>
        <a:ln>
          <a:solidFill>
            <a:schemeClr val="accent3">
              <a:lumMod val="75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680720</xdr:colOff>
      <xdr:row>51</xdr:row>
      <xdr:rowOff>142240</xdr:rowOff>
    </xdr:from>
    <xdr:to>
      <xdr:col>11</xdr:col>
      <xdr:colOff>111760</xdr:colOff>
      <xdr:row>52</xdr:row>
      <xdr:rowOff>60960</xdr:rowOff>
    </xdr:to>
    <xdr:sp macro="" textlink="">
      <xdr:nvSpPr>
        <xdr:cNvPr id="25" name="Connector 24"/>
        <xdr:cNvSpPr/>
      </xdr:nvSpPr>
      <xdr:spPr>
        <a:xfrm>
          <a:off x="9326880" y="9022080"/>
          <a:ext cx="132080" cy="111760"/>
        </a:xfrm>
        <a:prstGeom prst="flowChartConnector">
          <a:avLst/>
        </a:prstGeom>
        <a:solidFill>
          <a:schemeClr val="accent3">
            <a:lumMod val="75000"/>
          </a:schemeClr>
        </a:solidFill>
        <a:ln>
          <a:solidFill>
            <a:schemeClr val="accent3">
              <a:lumMod val="75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538480</xdr:colOff>
      <xdr:row>51</xdr:row>
      <xdr:rowOff>101600</xdr:rowOff>
    </xdr:from>
    <xdr:to>
      <xdr:col>9</xdr:col>
      <xdr:colOff>20320</xdr:colOff>
      <xdr:row>52</xdr:row>
      <xdr:rowOff>111760</xdr:rowOff>
    </xdr:to>
    <xdr:sp macro="" textlink="">
      <xdr:nvSpPr>
        <xdr:cNvPr id="26" name="Connector 25"/>
        <xdr:cNvSpPr/>
      </xdr:nvSpPr>
      <xdr:spPr>
        <a:xfrm>
          <a:off x="8900160" y="11531600"/>
          <a:ext cx="223520" cy="203200"/>
        </a:xfrm>
        <a:prstGeom prst="flowChartConnector">
          <a:avLst/>
        </a:prstGeom>
        <a:solidFill>
          <a:srgbClr val="0000FF"/>
        </a:solidFill>
        <a:ln w="38100" cmpd="db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10160</xdr:colOff>
      <xdr:row>57</xdr:row>
      <xdr:rowOff>142240</xdr:rowOff>
    </xdr:from>
    <xdr:to>
      <xdr:col>9</xdr:col>
      <xdr:colOff>132080</xdr:colOff>
      <xdr:row>58</xdr:row>
      <xdr:rowOff>50800</xdr:rowOff>
    </xdr:to>
    <xdr:sp macro="" textlink="">
      <xdr:nvSpPr>
        <xdr:cNvPr id="27" name="Connector 26"/>
        <xdr:cNvSpPr/>
      </xdr:nvSpPr>
      <xdr:spPr>
        <a:xfrm>
          <a:off x="8453120" y="10759440"/>
          <a:ext cx="121920" cy="101600"/>
        </a:xfrm>
        <a:prstGeom prst="flowChartConnector">
          <a:avLst/>
        </a:prstGeom>
        <a:solidFill>
          <a:schemeClr val="accent6"/>
        </a:solidFill>
        <a:ln>
          <a:solidFill>
            <a:schemeClr val="accent6"/>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508000</xdr:colOff>
      <xdr:row>57</xdr:row>
      <xdr:rowOff>152400</xdr:rowOff>
    </xdr:from>
    <xdr:to>
      <xdr:col>7</xdr:col>
      <xdr:colOff>640080</xdr:colOff>
      <xdr:row>58</xdr:row>
      <xdr:rowOff>71120</xdr:rowOff>
    </xdr:to>
    <xdr:sp macro="" textlink="">
      <xdr:nvSpPr>
        <xdr:cNvPr id="28" name="Connector 27"/>
        <xdr:cNvSpPr/>
      </xdr:nvSpPr>
      <xdr:spPr>
        <a:xfrm>
          <a:off x="7518400" y="10190480"/>
          <a:ext cx="132080" cy="111760"/>
        </a:xfrm>
        <a:prstGeom prst="flowChartConnector">
          <a:avLst/>
        </a:prstGeom>
        <a:solidFill>
          <a:schemeClr val="accent3">
            <a:lumMod val="75000"/>
          </a:schemeClr>
        </a:solidFill>
        <a:ln>
          <a:solidFill>
            <a:schemeClr val="accent3">
              <a:lumMod val="75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40640</xdr:colOff>
      <xdr:row>57</xdr:row>
      <xdr:rowOff>121920</xdr:rowOff>
    </xdr:from>
    <xdr:to>
      <xdr:col>5</xdr:col>
      <xdr:colOff>264160</xdr:colOff>
      <xdr:row>58</xdr:row>
      <xdr:rowOff>132080</xdr:rowOff>
    </xdr:to>
    <xdr:sp macro="" textlink="">
      <xdr:nvSpPr>
        <xdr:cNvPr id="29" name="Connector 28"/>
        <xdr:cNvSpPr/>
      </xdr:nvSpPr>
      <xdr:spPr>
        <a:xfrm>
          <a:off x="6492240" y="11348720"/>
          <a:ext cx="223520" cy="203200"/>
        </a:xfrm>
        <a:prstGeom prst="flowChartConnector">
          <a:avLst/>
        </a:prstGeom>
        <a:solidFill>
          <a:srgbClr val="0000FF"/>
        </a:solidFill>
        <a:ln w="38100" cmpd="db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111760</xdr:colOff>
      <xdr:row>45</xdr:row>
      <xdr:rowOff>132080</xdr:rowOff>
    </xdr:from>
    <xdr:to>
      <xdr:col>7</xdr:col>
      <xdr:colOff>243840</xdr:colOff>
      <xdr:row>46</xdr:row>
      <xdr:rowOff>50800</xdr:rowOff>
    </xdr:to>
    <xdr:sp macro="" textlink="">
      <xdr:nvSpPr>
        <xdr:cNvPr id="31" name="Connector 30"/>
        <xdr:cNvSpPr/>
      </xdr:nvSpPr>
      <xdr:spPr>
        <a:xfrm>
          <a:off x="7122160" y="11907520"/>
          <a:ext cx="132080" cy="111760"/>
        </a:xfrm>
        <a:prstGeom prst="flowChartConnector">
          <a:avLst/>
        </a:prstGeom>
        <a:solidFill>
          <a:schemeClr val="accent6"/>
        </a:solidFill>
        <a:ln>
          <a:solidFill>
            <a:schemeClr val="accent6"/>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193040</xdr:colOff>
      <xdr:row>45</xdr:row>
      <xdr:rowOff>111760</xdr:rowOff>
    </xdr:from>
    <xdr:to>
      <xdr:col>6</xdr:col>
      <xdr:colOff>416560</xdr:colOff>
      <xdr:row>46</xdr:row>
      <xdr:rowOff>121920</xdr:rowOff>
    </xdr:to>
    <xdr:sp macro="" textlink="">
      <xdr:nvSpPr>
        <xdr:cNvPr id="32" name="Connector 31"/>
        <xdr:cNvSpPr/>
      </xdr:nvSpPr>
      <xdr:spPr>
        <a:xfrm>
          <a:off x="6593840" y="11887200"/>
          <a:ext cx="223520" cy="203200"/>
        </a:xfrm>
        <a:prstGeom prst="flowChartConnector">
          <a:avLst/>
        </a:prstGeom>
        <a:solidFill>
          <a:srgbClr val="0000FF"/>
        </a:solidFill>
        <a:ln w="38100" cmpd="db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162560</xdr:colOff>
      <xdr:row>33</xdr:row>
      <xdr:rowOff>132080</xdr:rowOff>
    </xdr:from>
    <xdr:to>
      <xdr:col>7</xdr:col>
      <xdr:colOff>294640</xdr:colOff>
      <xdr:row>34</xdr:row>
      <xdr:rowOff>71120</xdr:rowOff>
    </xdr:to>
    <xdr:sp macro="" textlink="">
      <xdr:nvSpPr>
        <xdr:cNvPr id="33" name="Connector 32"/>
        <xdr:cNvSpPr/>
      </xdr:nvSpPr>
      <xdr:spPr>
        <a:xfrm>
          <a:off x="7172960" y="6075680"/>
          <a:ext cx="132080" cy="132080"/>
        </a:xfrm>
        <a:prstGeom prst="flowChartConnector">
          <a:avLst/>
        </a:prstGeom>
        <a:solidFill>
          <a:schemeClr val="accent3">
            <a:lumMod val="75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619760</xdr:colOff>
      <xdr:row>45</xdr:row>
      <xdr:rowOff>142240</xdr:rowOff>
    </xdr:from>
    <xdr:to>
      <xdr:col>9</xdr:col>
      <xdr:colOff>10160</xdr:colOff>
      <xdr:row>46</xdr:row>
      <xdr:rowOff>60960</xdr:rowOff>
    </xdr:to>
    <xdr:sp macro="" textlink="">
      <xdr:nvSpPr>
        <xdr:cNvPr id="34" name="Connector 33"/>
        <xdr:cNvSpPr/>
      </xdr:nvSpPr>
      <xdr:spPr>
        <a:xfrm>
          <a:off x="8321040" y="11917680"/>
          <a:ext cx="132080" cy="111760"/>
        </a:xfrm>
        <a:prstGeom prst="flowChartConnector">
          <a:avLst/>
        </a:prstGeom>
        <a:solidFill>
          <a:schemeClr val="accent3">
            <a:lumMod val="75000"/>
          </a:schemeClr>
        </a:solidFill>
        <a:ln>
          <a:solidFill>
            <a:schemeClr val="accent3">
              <a:lumMod val="75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477520</xdr:colOff>
      <xdr:row>51</xdr:row>
      <xdr:rowOff>121920</xdr:rowOff>
    </xdr:from>
    <xdr:to>
      <xdr:col>8</xdr:col>
      <xdr:colOff>619760</xdr:colOff>
      <xdr:row>52</xdr:row>
      <xdr:rowOff>60960</xdr:rowOff>
    </xdr:to>
    <xdr:sp macro="" textlink="">
      <xdr:nvSpPr>
        <xdr:cNvPr id="35" name="Connector 34"/>
        <xdr:cNvSpPr/>
      </xdr:nvSpPr>
      <xdr:spPr>
        <a:xfrm>
          <a:off x="8178800" y="9580880"/>
          <a:ext cx="142240" cy="132080"/>
        </a:xfrm>
        <a:prstGeom prst="flowChartConnector">
          <a:avLst/>
        </a:prstGeom>
        <a:solidFill>
          <a:schemeClr val="accent6"/>
        </a:solidFill>
        <a:ln>
          <a:solidFill>
            <a:schemeClr val="accent6"/>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731520</xdr:colOff>
      <xdr:row>33</xdr:row>
      <xdr:rowOff>142240</xdr:rowOff>
    </xdr:from>
    <xdr:to>
      <xdr:col>5</xdr:col>
      <xdr:colOff>132080</xdr:colOff>
      <xdr:row>34</xdr:row>
      <xdr:rowOff>91440</xdr:rowOff>
    </xdr:to>
    <xdr:sp macro="" textlink="">
      <xdr:nvSpPr>
        <xdr:cNvPr id="39" name="Connector 38"/>
        <xdr:cNvSpPr/>
      </xdr:nvSpPr>
      <xdr:spPr>
        <a:xfrm>
          <a:off x="5770880" y="6085840"/>
          <a:ext cx="152400" cy="142240"/>
        </a:xfrm>
        <a:prstGeom prst="flowChartConnector">
          <a:avLst/>
        </a:prstGeom>
        <a:solidFill>
          <a:srgbClr val="FF0000"/>
        </a:solidFill>
        <a:ln>
          <a:solidFill>
            <a:srgbClr val="FF0000"/>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294640</xdr:colOff>
      <xdr:row>63</xdr:row>
      <xdr:rowOff>142240</xdr:rowOff>
    </xdr:from>
    <xdr:to>
      <xdr:col>8</xdr:col>
      <xdr:colOff>426720</xdr:colOff>
      <xdr:row>64</xdr:row>
      <xdr:rowOff>60960</xdr:rowOff>
    </xdr:to>
    <xdr:sp macro="" textlink="">
      <xdr:nvSpPr>
        <xdr:cNvPr id="40" name="Connector 39"/>
        <xdr:cNvSpPr/>
      </xdr:nvSpPr>
      <xdr:spPr>
        <a:xfrm>
          <a:off x="7995920" y="7284720"/>
          <a:ext cx="132080" cy="111760"/>
        </a:xfrm>
        <a:prstGeom prst="flowChartConnector">
          <a:avLst/>
        </a:prstGeom>
        <a:solidFill>
          <a:srgbClr val="FF0000"/>
        </a:solidFill>
        <a:ln>
          <a:solidFill>
            <a:srgbClr val="FF0000"/>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111760</xdr:colOff>
      <xdr:row>57</xdr:row>
      <xdr:rowOff>142240</xdr:rowOff>
    </xdr:from>
    <xdr:to>
      <xdr:col>5</xdr:col>
      <xdr:colOff>264160</xdr:colOff>
      <xdr:row>58</xdr:row>
      <xdr:rowOff>101600</xdr:rowOff>
    </xdr:to>
    <xdr:sp macro="" textlink="">
      <xdr:nvSpPr>
        <xdr:cNvPr id="41" name="Connector 40"/>
        <xdr:cNvSpPr/>
      </xdr:nvSpPr>
      <xdr:spPr>
        <a:xfrm>
          <a:off x="5902960" y="10759440"/>
          <a:ext cx="152400" cy="152400"/>
        </a:xfrm>
        <a:prstGeom prst="flowChartConnector">
          <a:avLst/>
        </a:prstGeom>
        <a:solidFill>
          <a:srgbClr val="FF0000"/>
        </a:solidFill>
        <a:ln>
          <a:solidFill>
            <a:srgbClr val="FF0000"/>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467360</xdr:colOff>
      <xdr:row>51</xdr:row>
      <xdr:rowOff>142240</xdr:rowOff>
    </xdr:from>
    <xdr:to>
      <xdr:col>11</xdr:col>
      <xdr:colOff>599440</xdr:colOff>
      <xdr:row>52</xdr:row>
      <xdr:rowOff>60960</xdr:rowOff>
    </xdr:to>
    <xdr:sp macro="" textlink="">
      <xdr:nvSpPr>
        <xdr:cNvPr id="42" name="Connector 41"/>
        <xdr:cNvSpPr/>
      </xdr:nvSpPr>
      <xdr:spPr>
        <a:xfrm>
          <a:off x="9814560" y="9601200"/>
          <a:ext cx="132080" cy="111760"/>
        </a:xfrm>
        <a:prstGeom prst="flowChartConnector">
          <a:avLst/>
        </a:prstGeom>
        <a:solidFill>
          <a:srgbClr val="FF0000"/>
        </a:solidFill>
        <a:ln>
          <a:solidFill>
            <a:srgbClr val="FF0000"/>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568960</xdr:colOff>
      <xdr:row>69</xdr:row>
      <xdr:rowOff>132080</xdr:rowOff>
    </xdr:from>
    <xdr:to>
      <xdr:col>8</xdr:col>
      <xdr:colOff>711200</xdr:colOff>
      <xdr:row>70</xdr:row>
      <xdr:rowOff>71120</xdr:rowOff>
    </xdr:to>
    <xdr:sp macro="" textlink="">
      <xdr:nvSpPr>
        <xdr:cNvPr id="43" name="Connector 42"/>
        <xdr:cNvSpPr/>
      </xdr:nvSpPr>
      <xdr:spPr>
        <a:xfrm>
          <a:off x="8270240" y="8432800"/>
          <a:ext cx="142240" cy="132080"/>
        </a:xfrm>
        <a:prstGeom prst="flowChartConnector">
          <a:avLst/>
        </a:prstGeom>
        <a:solidFill>
          <a:srgbClr val="FF0000"/>
        </a:solidFill>
        <a:ln>
          <a:solidFill>
            <a:srgbClr val="FF0000"/>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314960</xdr:colOff>
      <xdr:row>45</xdr:row>
      <xdr:rowOff>132080</xdr:rowOff>
    </xdr:from>
    <xdr:to>
      <xdr:col>6</xdr:col>
      <xdr:colOff>457200</xdr:colOff>
      <xdr:row>46</xdr:row>
      <xdr:rowOff>91440</xdr:rowOff>
    </xdr:to>
    <xdr:sp macro="" textlink="">
      <xdr:nvSpPr>
        <xdr:cNvPr id="44" name="Connector 43"/>
        <xdr:cNvSpPr/>
      </xdr:nvSpPr>
      <xdr:spPr>
        <a:xfrm>
          <a:off x="6715760" y="11907520"/>
          <a:ext cx="142240" cy="152400"/>
        </a:xfrm>
        <a:prstGeom prst="flowChartConnector">
          <a:avLst/>
        </a:prstGeom>
        <a:solidFill>
          <a:srgbClr val="FF0000"/>
        </a:solidFill>
        <a:ln>
          <a:solidFill>
            <a:srgbClr val="FF0000"/>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508000</xdr:colOff>
      <xdr:row>39</xdr:row>
      <xdr:rowOff>142240</xdr:rowOff>
    </xdr:from>
    <xdr:to>
      <xdr:col>7</xdr:col>
      <xdr:colOff>640080</xdr:colOff>
      <xdr:row>40</xdr:row>
      <xdr:rowOff>60960</xdr:rowOff>
    </xdr:to>
    <xdr:sp macro="" textlink="">
      <xdr:nvSpPr>
        <xdr:cNvPr id="37" name="Connector 36"/>
        <xdr:cNvSpPr/>
      </xdr:nvSpPr>
      <xdr:spPr>
        <a:xfrm>
          <a:off x="8178800" y="7162800"/>
          <a:ext cx="132080" cy="111760"/>
        </a:xfrm>
        <a:prstGeom prst="flowChartConnector">
          <a:avLst/>
        </a:prstGeom>
        <a:solidFill>
          <a:schemeClr val="accent6"/>
        </a:solidFill>
        <a:ln>
          <a:solidFill>
            <a:schemeClr val="accent6"/>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132080</xdr:colOff>
      <xdr:row>39</xdr:row>
      <xdr:rowOff>101600</xdr:rowOff>
    </xdr:from>
    <xdr:to>
      <xdr:col>5</xdr:col>
      <xdr:colOff>355600</xdr:colOff>
      <xdr:row>40</xdr:row>
      <xdr:rowOff>111760</xdr:rowOff>
    </xdr:to>
    <xdr:sp macro="" textlink="">
      <xdr:nvSpPr>
        <xdr:cNvPr id="38" name="Connector 37"/>
        <xdr:cNvSpPr/>
      </xdr:nvSpPr>
      <xdr:spPr>
        <a:xfrm>
          <a:off x="6583680" y="8097520"/>
          <a:ext cx="223520" cy="203200"/>
        </a:xfrm>
        <a:prstGeom prst="flowChartConnector">
          <a:avLst/>
        </a:prstGeom>
        <a:solidFill>
          <a:srgbClr val="0000FF"/>
        </a:solidFill>
        <a:ln w="38100" cmpd="db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640080</xdr:colOff>
      <xdr:row>39</xdr:row>
      <xdr:rowOff>121920</xdr:rowOff>
    </xdr:from>
    <xdr:to>
      <xdr:col>11</xdr:col>
      <xdr:colOff>71120</xdr:colOff>
      <xdr:row>40</xdr:row>
      <xdr:rowOff>60960</xdr:rowOff>
    </xdr:to>
    <xdr:sp macro="" textlink="">
      <xdr:nvSpPr>
        <xdr:cNvPr id="46" name="Connector 45"/>
        <xdr:cNvSpPr/>
      </xdr:nvSpPr>
      <xdr:spPr>
        <a:xfrm>
          <a:off x="9946640" y="7142480"/>
          <a:ext cx="132080" cy="132080"/>
        </a:xfrm>
        <a:prstGeom prst="flowChartConnector">
          <a:avLst/>
        </a:prstGeom>
        <a:solidFill>
          <a:schemeClr val="accent3">
            <a:lumMod val="75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467360</xdr:colOff>
      <xdr:row>39</xdr:row>
      <xdr:rowOff>132080</xdr:rowOff>
    </xdr:from>
    <xdr:to>
      <xdr:col>4</xdr:col>
      <xdr:colOff>619760</xdr:colOff>
      <xdr:row>40</xdr:row>
      <xdr:rowOff>81280</xdr:rowOff>
    </xdr:to>
    <xdr:sp macro="" textlink="">
      <xdr:nvSpPr>
        <xdr:cNvPr id="47" name="Connector 46"/>
        <xdr:cNvSpPr/>
      </xdr:nvSpPr>
      <xdr:spPr>
        <a:xfrm>
          <a:off x="6167120" y="7152640"/>
          <a:ext cx="152400" cy="142240"/>
        </a:xfrm>
        <a:prstGeom prst="flowChartConnector">
          <a:avLst/>
        </a:prstGeom>
        <a:solidFill>
          <a:srgbClr val="FF0000"/>
        </a:solidFill>
        <a:ln>
          <a:solidFill>
            <a:srgbClr val="FF0000"/>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550333</xdr:colOff>
      <xdr:row>2</xdr:row>
      <xdr:rowOff>0</xdr:rowOff>
    </xdr:from>
    <xdr:to>
      <xdr:col>2</xdr:col>
      <xdr:colOff>4155440</xdr:colOff>
      <xdr:row>4</xdr:row>
      <xdr:rowOff>71120</xdr:rowOff>
    </xdr:to>
    <xdr:sp macro="" textlink="">
      <xdr:nvSpPr>
        <xdr:cNvPr id="49" name="TextBox 48"/>
        <xdr:cNvSpPr txBox="1"/>
      </xdr:nvSpPr>
      <xdr:spPr>
        <a:xfrm>
          <a:off x="1444413" y="467360"/>
          <a:ext cx="3605107" cy="53848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2800" b="0">
              <a:solidFill>
                <a:schemeClr val="tx1">
                  <a:lumMod val="75000"/>
                  <a:lumOff val="25000"/>
                </a:schemeClr>
              </a:solidFill>
              <a:latin typeface="Garamond"/>
              <a:cs typeface="Garamond"/>
            </a:rPr>
            <a:t>M</a:t>
          </a:r>
          <a:r>
            <a:rPr lang="en-US" sz="2200" b="0">
              <a:solidFill>
                <a:schemeClr val="tx1">
                  <a:lumMod val="75000"/>
                  <a:lumOff val="25000"/>
                </a:schemeClr>
              </a:solidFill>
              <a:latin typeface="Garamond"/>
              <a:cs typeface="Garamond"/>
            </a:rPr>
            <a:t>ERIDIAN</a:t>
          </a:r>
          <a:r>
            <a:rPr lang="en-US" sz="2200" b="0" baseline="0">
              <a:solidFill>
                <a:schemeClr val="tx1">
                  <a:lumMod val="75000"/>
                  <a:lumOff val="25000"/>
                </a:schemeClr>
              </a:solidFill>
              <a:latin typeface="Garamond"/>
              <a:cs typeface="Garamond"/>
            </a:rPr>
            <a:t> </a:t>
          </a:r>
          <a:r>
            <a:rPr lang="en-US" sz="2800" b="0">
              <a:solidFill>
                <a:schemeClr val="tx1">
                  <a:lumMod val="75000"/>
                  <a:lumOff val="25000"/>
                </a:schemeClr>
              </a:solidFill>
              <a:latin typeface="Garamond"/>
              <a:cs typeface="Garamond"/>
            </a:rPr>
            <a:t>E</a:t>
          </a:r>
          <a:r>
            <a:rPr lang="en-US" sz="2200" b="0">
              <a:solidFill>
                <a:schemeClr val="tx1">
                  <a:lumMod val="75000"/>
                  <a:lumOff val="25000"/>
                </a:schemeClr>
              </a:solidFill>
              <a:latin typeface="Garamond"/>
              <a:cs typeface="Garamond"/>
            </a:rPr>
            <a:t>CONOMICS</a:t>
          </a:r>
        </a:p>
      </xdr:txBody>
    </xdr:sp>
    <xdr:clientData/>
  </xdr:twoCellAnchor>
  <xdr:twoCellAnchor>
    <xdr:from>
      <xdr:col>10</xdr:col>
      <xdr:colOff>478461</xdr:colOff>
      <xdr:row>2</xdr:row>
      <xdr:rowOff>59831</xdr:rowOff>
    </xdr:from>
    <xdr:to>
      <xdr:col>11</xdr:col>
      <xdr:colOff>142240</xdr:colOff>
      <xdr:row>4</xdr:row>
      <xdr:rowOff>12793</xdr:rowOff>
    </xdr:to>
    <xdr:sp macro="" textlink="">
      <xdr:nvSpPr>
        <xdr:cNvPr id="51" name="TextBox 50"/>
        <xdr:cNvSpPr txBox="1"/>
      </xdr:nvSpPr>
      <xdr:spPr>
        <a:xfrm flipH="1">
          <a:off x="9785021" y="720231"/>
          <a:ext cx="364819" cy="420322"/>
        </a:xfrm>
        <a:prstGeom prst="rect">
          <a:avLst/>
        </a:prstGeom>
        <a:solidFill>
          <a:schemeClr val="lt1"/>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0">
              <a:solidFill>
                <a:schemeClr val="accent1"/>
              </a:solidFill>
            </a:rPr>
            <a:t>™</a:t>
          </a:r>
        </a:p>
      </xdr:txBody>
    </xdr:sp>
    <xdr:clientData/>
  </xdr:twoCellAnchor>
  <xdr:twoCellAnchor>
    <xdr:from>
      <xdr:col>7</xdr:col>
      <xdr:colOff>274320</xdr:colOff>
      <xdr:row>2</xdr:row>
      <xdr:rowOff>44871</xdr:rowOff>
    </xdr:from>
    <xdr:to>
      <xdr:col>10</xdr:col>
      <xdr:colOff>619760</xdr:colOff>
      <xdr:row>5</xdr:row>
      <xdr:rowOff>40640</xdr:rowOff>
    </xdr:to>
    <xdr:sp macro="" textlink="">
      <xdr:nvSpPr>
        <xdr:cNvPr id="48" name="TextBox 47"/>
        <xdr:cNvSpPr txBox="1"/>
      </xdr:nvSpPr>
      <xdr:spPr>
        <a:xfrm>
          <a:off x="7945120" y="512231"/>
          <a:ext cx="1981200" cy="6968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40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I</a:t>
          </a:r>
          <a:r>
            <a:rPr lang="en-US" sz="32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N</a:t>
          </a:r>
          <a:r>
            <a:rPr lang="en-US" sz="40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SIGHT</a:t>
          </a:r>
        </a:p>
      </xdr:txBody>
    </xdr:sp>
    <xdr:clientData/>
  </xdr:twoCellAnchor>
  <xdr:twoCellAnchor>
    <xdr:from>
      <xdr:col>2</xdr:col>
      <xdr:colOff>0</xdr:colOff>
      <xdr:row>12</xdr:row>
      <xdr:rowOff>0</xdr:rowOff>
    </xdr:from>
    <xdr:to>
      <xdr:col>3</xdr:col>
      <xdr:colOff>208280</xdr:colOff>
      <xdr:row>29</xdr:row>
      <xdr:rowOff>175260</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1341120</xdr:colOff>
      <xdr:row>3</xdr:row>
      <xdr:rowOff>162560</xdr:rowOff>
    </xdr:from>
    <xdr:to>
      <xdr:col>2</xdr:col>
      <xdr:colOff>4043680</xdr:colOff>
      <xdr:row>5</xdr:row>
      <xdr:rowOff>0</xdr:rowOff>
    </xdr:to>
    <xdr:sp macro="" textlink="">
      <xdr:nvSpPr>
        <xdr:cNvPr id="54" name="TextBox 53"/>
        <xdr:cNvSpPr txBox="1"/>
      </xdr:nvSpPr>
      <xdr:spPr>
        <a:xfrm>
          <a:off x="2235200" y="863600"/>
          <a:ext cx="270256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1400" b="1" baseline="0">
              <a:solidFill>
                <a:schemeClr val="bg2">
                  <a:lumMod val="75000"/>
                </a:schemeClr>
              </a:solidFill>
              <a:latin typeface="Arial Narrow"/>
              <a:cs typeface="Arial Narrow"/>
            </a:rPr>
            <a:t>Trusted Insight, Effective Solutions</a:t>
          </a:r>
        </a:p>
        <a:p>
          <a:pPr algn="l"/>
          <a:endParaRPr lang="en-US" sz="1800" b="0" baseline="0">
            <a:solidFill>
              <a:schemeClr val="tx1">
                <a:lumMod val="75000"/>
                <a:lumOff val="25000"/>
              </a:schemeClr>
            </a:solidFill>
            <a:latin typeface="Garamond"/>
            <a:cs typeface="Garamond"/>
          </a:endParaRPr>
        </a:p>
      </xdr:txBody>
    </xdr:sp>
    <xdr:clientData/>
  </xdr:twoCellAnchor>
</xdr:wsDr>
</file>

<file path=xl/drawings/drawing85.xml><?xml version="1.0" encoding="utf-8"?>
<c:userShapes xmlns:c="http://schemas.openxmlformats.org/drawingml/2006/chart">
  <cdr:relSizeAnchor xmlns:cdr="http://schemas.openxmlformats.org/drawingml/2006/chartDrawing">
    <cdr:from>
      <cdr:x>0.0101</cdr:x>
      <cdr:y>0.01326</cdr:y>
    </cdr:from>
    <cdr:to>
      <cdr:x>0.43232</cdr:x>
      <cdr:y>0.11469</cdr:y>
    </cdr:to>
    <cdr:sp macro="" textlink="">
      <cdr:nvSpPr>
        <cdr:cNvPr id="2" name="TextBox 1"/>
        <cdr:cNvSpPr txBox="1"/>
      </cdr:nvSpPr>
      <cdr:spPr>
        <a:xfrm xmlns:a="http://schemas.openxmlformats.org/drawingml/2006/main">
          <a:off x="50800" y="50800"/>
          <a:ext cx="2123419" cy="38850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100" b="0">
              <a:solidFill>
                <a:schemeClr val="tx2"/>
              </a:solidFill>
              <a:latin typeface="Palatino"/>
              <a:cs typeface="Palatino"/>
            </a:rPr>
            <a:t>M</a:t>
          </a:r>
          <a:r>
            <a:rPr lang="en-US" sz="1000" b="0">
              <a:solidFill>
                <a:schemeClr val="tx2"/>
              </a:solidFill>
              <a:latin typeface="Palatino"/>
              <a:cs typeface="Palatino"/>
            </a:rPr>
            <a:t>ERIDIAN</a:t>
          </a:r>
          <a:r>
            <a:rPr lang="en-US" sz="1100" b="0">
              <a:solidFill>
                <a:schemeClr val="tx2"/>
              </a:solidFill>
              <a:latin typeface="Palatino"/>
              <a:cs typeface="Palatino"/>
            </a:rPr>
            <a:t> E</a:t>
          </a:r>
          <a:r>
            <a:rPr lang="en-US" sz="1000" b="0">
              <a:solidFill>
                <a:schemeClr val="tx2"/>
              </a:solidFill>
              <a:latin typeface="Palatino"/>
              <a:cs typeface="Palatino"/>
            </a:rPr>
            <a:t>CONOMICS</a:t>
          </a:r>
        </a:p>
        <a:p xmlns:a="http://schemas.openxmlformats.org/drawingml/2006/main">
          <a:pPr algn="l"/>
          <a:r>
            <a:rPr lang="en-US" sz="800" b="0">
              <a:solidFill>
                <a:schemeClr val="tx1"/>
              </a:solidFill>
              <a:latin typeface="Palatino"/>
              <a:cs typeface="Palatino"/>
            </a:rPr>
            <a:t>     </a:t>
          </a:r>
          <a:r>
            <a:rPr lang="en-US" sz="700" b="0">
              <a:solidFill>
                <a:schemeClr val="tx1"/>
              </a:solidFill>
              <a:latin typeface="Palatino"/>
              <a:cs typeface="Palatino"/>
            </a:rPr>
            <a:t>Trusted Insight,</a:t>
          </a:r>
          <a:r>
            <a:rPr lang="en-US" sz="700" b="0" baseline="0">
              <a:solidFill>
                <a:schemeClr val="tx1"/>
              </a:solidFill>
              <a:latin typeface="Palatino"/>
              <a:cs typeface="Palatino"/>
            </a:rPr>
            <a:t> Effective Solutions</a:t>
          </a:r>
          <a:endParaRPr lang="en-US" sz="700" b="0">
            <a:solidFill>
              <a:schemeClr val="tx1"/>
            </a:solidFill>
            <a:latin typeface="Palatino"/>
            <a:cs typeface="Palatino"/>
          </a:endParaRPr>
        </a:p>
      </cdr:txBody>
    </cdr:sp>
  </cdr:relSizeAnchor>
  <cdr:relSizeAnchor xmlns:cdr="http://schemas.openxmlformats.org/drawingml/2006/chartDrawing">
    <cdr:from>
      <cdr:x>0.08283</cdr:x>
      <cdr:y>0.83926</cdr:y>
    </cdr:from>
    <cdr:to>
      <cdr:x>0.2202</cdr:x>
      <cdr:y>0.9744</cdr:y>
    </cdr:to>
    <cdr:sp macro="" textlink="">
      <cdr:nvSpPr>
        <cdr:cNvPr id="3" name="TextBox 2"/>
        <cdr:cNvSpPr txBox="1"/>
      </cdr:nvSpPr>
      <cdr:spPr>
        <a:xfrm xmlns:a="http://schemas.openxmlformats.org/drawingml/2006/main">
          <a:off x="416561" y="2997201"/>
          <a:ext cx="690880" cy="482599"/>
        </a:xfrm>
        <a:prstGeom xmlns:a="http://schemas.openxmlformats.org/drawingml/2006/main" prst="rect">
          <a:avLst/>
        </a:prstGeom>
        <a:solidFill xmlns:a="http://schemas.openxmlformats.org/drawingml/2006/main">
          <a:schemeClr val="accent6">
            <a:lumMod val="60000"/>
            <a:lumOff val="40000"/>
          </a:schemeClr>
        </a:solidFill>
        <a:ln xmlns:a="http://schemas.openxmlformats.org/drawingml/2006/main" w="9525" cap="rnd" cmpd="sng">
          <a:solidFill>
            <a:schemeClr val="bg1">
              <a:lumMod val="65000"/>
            </a:schemeClr>
          </a:solidFill>
        </a:ln>
        <a:effectLst xmlns:a="http://schemas.openxmlformats.org/drawingml/2006/main">
          <a:outerShdw blurRad="50800" dist="38100" dir="2700000" algn="tl" rotWithShape="0">
            <a:srgbClr val="000000">
              <a:alpha val="43000"/>
            </a:srgb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900" b="1">
              <a:solidFill>
                <a:schemeClr val="tx1"/>
              </a:solidFill>
            </a:rPr>
            <a:t>Feb</a:t>
          </a:r>
          <a:r>
            <a:rPr lang="en-US" sz="900" b="1" baseline="0">
              <a:solidFill>
                <a:schemeClr val="tx1"/>
              </a:solidFill>
            </a:rPr>
            <a:t> 1994 </a:t>
          </a:r>
        </a:p>
        <a:p xmlns:a="http://schemas.openxmlformats.org/drawingml/2006/main">
          <a:pPr algn="ctr"/>
          <a:r>
            <a:rPr lang="en-US" sz="900" b="1" baseline="0">
              <a:solidFill>
                <a:schemeClr val="tx1"/>
              </a:solidFill>
            </a:rPr>
            <a:t>to</a:t>
          </a:r>
        </a:p>
        <a:p xmlns:a="http://schemas.openxmlformats.org/drawingml/2006/main">
          <a:pPr algn="ctr"/>
          <a:r>
            <a:rPr lang="en-US" sz="900" b="1" baseline="0">
              <a:solidFill>
                <a:schemeClr val="tx1"/>
              </a:solidFill>
            </a:rPr>
            <a:t>Feb 1995 </a:t>
          </a:r>
          <a:endParaRPr lang="en-US" sz="900" b="1">
            <a:solidFill>
              <a:schemeClr val="tx1"/>
            </a:solidFill>
          </a:endParaRPr>
        </a:p>
      </cdr:txBody>
    </cdr:sp>
  </cdr:relSizeAnchor>
  <cdr:relSizeAnchor xmlns:cdr="http://schemas.openxmlformats.org/drawingml/2006/chartDrawing">
    <cdr:from>
      <cdr:x>0.24848</cdr:x>
      <cdr:y>0.83642</cdr:y>
    </cdr:from>
    <cdr:to>
      <cdr:x>0.38586</cdr:x>
      <cdr:y>0.97724</cdr:y>
    </cdr:to>
    <cdr:sp macro="" textlink="">
      <cdr:nvSpPr>
        <cdr:cNvPr id="5" name="TextBox 4"/>
        <cdr:cNvSpPr txBox="1"/>
      </cdr:nvSpPr>
      <cdr:spPr>
        <a:xfrm xmlns:a="http://schemas.openxmlformats.org/drawingml/2006/main">
          <a:off x="1249680" y="2987040"/>
          <a:ext cx="690880" cy="502920"/>
        </a:xfrm>
        <a:prstGeom xmlns:a="http://schemas.openxmlformats.org/drawingml/2006/main" prst="rect">
          <a:avLst/>
        </a:prstGeom>
        <a:solidFill xmlns:a="http://schemas.openxmlformats.org/drawingml/2006/main">
          <a:srgbClr val="FF0000"/>
        </a:solidFill>
        <a:ln xmlns:a="http://schemas.openxmlformats.org/drawingml/2006/main" w="9525" cap="rnd" cmpd="sng">
          <a:solidFill>
            <a:schemeClr val="bg1">
              <a:lumMod val="65000"/>
            </a:schemeClr>
          </a:solidFill>
        </a:ln>
        <a:effectLst xmlns:a="http://schemas.openxmlformats.org/drawingml/2006/main">
          <a:outerShdw blurRad="50800" dist="38100" dir="2700000" algn="tl" rotWithShape="0">
            <a:srgbClr val="000000">
              <a:alpha val="43000"/>
            </a:srgb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900" b="1" baseline="0">
              <a:solidFill>
                <a:schemeClr val="tx1"/>
              </a:solidFill>
            </a:rPr>
            <a:t>May 1999</a:t>
          </a:r>
        </a:p>
        <a:p xmlns:a="http://schemas.openxmlformats.org/drawingml/2006/main">
          <a:pPr algn="ctr"/>
          <a:r>
            <a:rPr lang="en-US" sz="900" b="1" baseline="0">
              <a:solidFill>
                <a:schemeClr val="tx1"/>
              </a:solidFill>
            </a:rPr>
            <a:t>to</a:t>
          </a:r>
        </a:p>
        <a:p xmlns:a="http://schemas.openxmlformats.org/drawingml/2006/main">
          <a:pPr algn="ctr"/>
          <a:r>
            <a:rPr lang="en-US" sz="900" b="1" baseline="0">
              <a:solidFill>
                <a:schemeClr val="tx1"/>
              </a:solidFill>
            </a:rPr>
            <a:t>Nov 2001 </a:t>
          </a:r>
          <a:endParaRPr lang="en-US" sz="900" b="1">
            <a:solidFill>
              <a:schemeClr val="tx1"/>
            </a:solidFill>
          </a:endParaRPr>
        </a:p>
      </cdr:txBody>
    </cdr:sp>
  </cdr:relSizeAnchor>
  <cdr:relSizeAnchor xmlns:cdr="http://schemas.openxmlformats.org/drawingml/2006/chartDrawing">
    <cdr:from>
      <cdr:x>0.45859</cdr:x>
      <cdr:y>0.83926</cdr:y>
    </cdr:from>
    <cdr:to>
      <cdr:x>0.59596</cdr:x>
      <cdr:y>0.9744</cdr:y>
    </cdr:to>
    <cdr:sp macro="" textlink="">
      <cdr:nvSpPr>
        <cdr:cNvPr id="6" name="TextBox 5"/>
        <cdr:cNvSpPr txBox="1"/>
      </cdr:nvSpPr>
      <cdr:spPr>
        <a:xfrm xmlns:a="http://schemas.openxmlformats.org/drawingml/2006/main">
          <a:off x="2306320" y="2997200"/>
          <a:ext cx="690880" cy="482599"/>
        </a:xfrm>
        <a:prstGeom xmlns:a="http://schemas.openxmlformats.org/drawingml/2006/main" prst="rect">
          <a:avLst/>
        </a:prstGeom>
        <a:solidFill xmlns:a="http://schemas.openxmlformats.org/drawingml/2006/main">
          <a:schemeClr val="accent3">
            <a:lumMod val="75000"/>
          </a:schemeClr>
        </a:solidFill>
        <a:ln xmlns:a="http://schemas.openxmlformats.org/drawingml/2006/main" w="9525" cap="rnd" cmpd="sng">
          <a:solidFill>
            <a:schemeClr val="bg1">
              <a:lumMod val="65000"/>
            </a:schemeClr>
          </a:solidFill>
        </a:ln>
        <a:effectLst xmlns:a="http://schemas.openxmlformats.org/drawingml/2006/main">
          <a:outerShdw blurRad="50800" dist="38100" dir="2700000" algn="tl" rotWithShape="0">
            <a:srgbClr val="000000">
              <a:alpha val="43000"/>
            </a:srgb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900" b="1" baseline="0">
              <a:solidFill>
                <a:schemeClr val="tx1"/>
              </a:solidFill>
            </a:rPr>
            <a:t>Jun 2004 </a:t>
          </a:r>
        </a:p>
        <a:p xmlns:a="http://schemas.openxmlformats.org/drawingml/2006/main">
          <a:pPr algn="ctr"/>
          <a:r>
            <a:rPr lang="en-US" sz="900" b="1" baseline="0">
              <a:solidFill>
                <a:schemeClr val="tx1"/>
              </a:solidFill>
            </a:rPr>
            <a:t>to</a:t>
          </a:r>
        </a:p>
        <a:p xmlns:a="http://schemas.openxmlformats.org/drawingml/2006/main">
          <a:pPr algn="ctr"/>
          <a:r>
            <a:rPr lang="en-US" sz="900" b="1" baseline="0">
              <a:solidFill>
                <a:schemeClr val="tx1"/>
              </a:solidFill>
            </a:rPr>
            <a:t>Jun 2006 </a:t>
          </a:r>
          <a:endParaRPr lang="en-US" sz="900" b="1">
            <a:solidFill>
              <a:schemeClr val="tx1"/>
            </a:solidFill>
          </a:endParaRPr>
        </a:p>
      </cdr:txBody>
    </cdr:sp>
  </cdr:relSizeAnchor>
  <cdr:relSizeAnchor xmlns:cdr="http://schemas.openxmlformats.org/drawingml/2006/chartDrawing">
    <cdr:from>
      <cdr:x>0.8404</cdr:x>
      <cdr:y>0.84211</cdr:y>
    </cdr:from>
    <cdr:to>
      <cdr:x>0.97778</cdr:x>
      <cdr:y>0.97724</cdr:y>
    </cdr:to>
    <cdr:sp macro="" textlink="">
      <cdr:nvSpPr>
        <cdr:cNvPr id="7" name="TextBox 6"/>
        <cdr:cNvSpPr txBox="1"/>
      </cdr:nvSpPr>
      <cdr:spPr>
        <a:xfrm xmlns:a="http://schemas.openxmlformats.org/drawingml/2006/main">
          <a:off x="4226560" y="3007360"/>
          <a:ext cx="690880" cy="482599"/>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9525" cap="rnd" cmpd="sng">
          <a:solidFill>
            <a:schemeClr val="bg1">
              <a:lumMod val="65000"/>
            </a:schemeClr>
          </a:solidFill>
        </a:ln>
        <a:effectLst xmlns:a="http://schemas.openxmlformats.org/drawingml/2006/main">
          <a:outerShdw blurRad="50800" dist="38100" dir="2700000" algn="tl" rotWithShape="0">
            <a:srgbClr val="000000">
              <a:alpha val="43000"/>
            </a:srgb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900" b="1" baseline="0">
              <a:solidFill>
                <a:schemeClr val="tx1"/>
              </a:solidFill>
            </a:rPr>
            <a:t>Jul 2016 </a:t>
          </a:r>
        </a:p>
        <a:p xmlns:a="http://schemas.openxmlformats.org/drawingml/2006/main">
          <a:pPr algn="ctr"/>
          <a:r>
            <a:rPr lang="en-US" sz="900" b="1" baseline="0">
              <a:solidFill>
                <a:schemeClr val="tx1"/>
              </a:solidFill>
            </a:rPr>
            <a:t>to</a:t>
          </a:r>
        </a:p>
        <a:p xmlns:a="http://schemas.openxmlformats.org/drawingml/2006/main">
          <a:pPr algn="ctr"/>
          <a:r>
            <a:rPr lang="en-US" sz="900" b="1" baseline="0">
              <a:solidFill>
                <a:schemeClr val="tx1"/>
              </a:solidFill>
            </a:rPr>
            <a:t>Present </a:t>
          </a:r>
          <a:endParaRPr lang="en-US" sz="900" b="1">
            <a:solidFill>
              <a:schemeClr val="tx1"/>
            </a:solidFill>
          </a:endParaRPr>
        </a:p>
      </cdr:txBody>
    </cdr:sp>
  </cdr:relSizeAnchor>
</c:userShapes>
</file>

<file path=xl/drawings/drawing86.xml><?xml version="1.0" encoding="utf-8"?>
<c:userShapes xmlns:c="http://schemas.openxmlformats.org/drawingml/2006/chart">
  <cdr:relSizeAnchor xmlns:cdr="http://schemas.openxmlformats.org/drawingml/2006/chartDrawing">
    <cdr:from>
      <cdr:x>0.47631</cdr:x>
      <cdr:y>0.19454</cdr:y>
    </cdr:from>
    <cdr:to>
      <cdr:x>0.99753</cdr:x>
      <cdr:y>0.25597</cdr:y>
    </cdr:to>
    <cdr:sp macro="" textlink="">
      <cdr:nvSpPr>
        <cdr:cNvPr id="2" name="TextBox 1"/>
        <cdr:cNvSpPr txBox="1"/>
      </cdr:nvSpPr>
      <cdr:spPr>
        <a:xfrm xmlns:a="http://schemas.openxmlformats.org/drawingml/2006/main">
          <a:off x="2451121" y="723896"/>
          <a:ext cx="2682219" cy="228604"/>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000" b="1">
              <a:solidFill>
                <a:schemeClr val="accent1">
                  <a:lumMod val="75000"/>
                </a:schemeClr>
              </a:solidFill>
            </a:rPr>
            <a:t>CREDIT AND INTEREST</a:t>
          </a:r>
          <a:r>
            <a:rPr lang="en-US" sz="1000" b="1" baseline="0">
              <a:solidFill>
                <a:schemeClr val="accent1">
                  <a:lumMod val="75000"/>
                </a:schemeClr>
              </a:solidFill>
            </a:rPr>
            <a:t> RATE COMPOSITE</a:t>
          </a:r>
          <a:endParaRPr lang="en-US" sz="1000" b="1">
            <a:solidFill>
              <a:schemeClr val="accent1">
                <a:lumMod val="75000"/>
              </a:schemeClr>
            </a:solidFill>
          </a:endParaRPr>
        </a:p>
      </cdr:txBody>
    </cdr:sp>
  </cdr:relSizeAnchor>
  <cdr:relSizeAnchor xmlns:cdr="http://schemas.openxmlformats.org/drawingml/2006/chartDrawing">
    <cdr:from>
      <cdr:x>0.01481</cdr:x>
      <cdr:y>0.01024</cdr:y>
    </cdr:from>
    <cdr:to>
      <cdr:x>0.42744</cdr:x>
      <cdr:y>0.11604</cdr:y>
    </cdr:to>
    <cdr:sp macro="" textlink="">
      <cdr:nvSpPr>
        <cdr:cNvPr id="3" name="TextBox 2"/>
        <cdr:cNvSpPr txBox="1"/>
      </cdr:nvSpPr>
      <cdr:spPr>
        <a:xfrm xmlns:a="http://schemas.openxmlformats.org/drawingml/2006/main">
          <a:off x="76221" y="38100"/>
          <a:ext cx="2123419" cy="3937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100" b="0">
              <a:solidFill>
                <a:schemeClr val="tx2"/>
              </a:solidFill>
              <a:latin typeface="Palatino"/>
              <a:cs typeface="Palatino"/>
            </a:rPr>
            <a:t>M</a:t>
          </a:r>
          <a:r>
            <a:rPr lang="en-US" sz="1000" b="0">
              <a:solidFill>
                <a:schemeClr val="tx2"/>
              </a:solidFill>
              <a:latin typeface="Palatino"/>
              <a:cs typeface="Palatino"/>
            </a:rPr>
            <a:t>ERIDIAN</a:t>
          </a:r>
          <a:r>
            <a:rPr lang="en-US" sz="1100" b="0">
              <a:solidFill>
                <a:schemeClr val="tx2"/>
              </a:solidFill>
              <a:latin typeface="Palatino"/>
              <a:cs typeface="Palatino"/>
            </a:rPr>
            <a:t> E</a:t>
          </a:r>
          <a:r>
            <a:rPr lang="en-US" sz="1000" b="0">
              <a:solidFill>
                <a:schemeClr val="tx2"/>
              </a:solidFill>
              <a:latin typeface="Palatino"/>
              <a:cs typeface="Palatino"/>
            </a:rPr>
            <a:t>CONOMICS</a:t>
          </a:r>
        </a:p>
        <a:p xmlns:a="http://schemas.openxmlformats.org/drawingml/2006/main">
          <a:pPr algn="l"/>
          <a:r>
            <a:rPr lang="en-US" sz="800" b="0">
              <a:solidFill>
                <a:schemeClr val="tx1"/>
              </a:solidFill>
              <a:latin typeface="Palatino"/>
              <a:cs typeface="Palatino"/>
            </a:rPr>
            <a:t>     </a:t>
          </a:r>
          <a:r>
            <a:rPr lang="en-US" sz="700" b="0">
              <a:solidFill>
                <a:schemeClr val="tx1"/>
              </a:solidFill>
              <a:latin typeface="Palatino"/>
              <a:cs typeface="Palatino"/>
            </a:rPr>
            <a:t>Trusted Insight,</a:t>
          </a:r>
          <a:r>
            <a:rPr lang="en-US" sz="700" b="0" baseline="0">
              <a:solidFill>
                <a:schemeClr val="tx1"/>
              </a:solidFill>
              <a:latin typeface="Palatino"/>
              <a:cs typeface="Palatino"/>
            </a:rPr>
            <a:t> Effective Solutions</a:t>
          </a:r>
          <a:endParaRPr lang="en-US" sz="700" b="0">
            <a:solidFill>
              <a:schemeClr val="tx1"/>
            </a:solidFill>
            <a:latin typeface="Palatino"/>
            <a:cs typeface="Palatino"/>
          </a:endParaRPr>
        </a:p>
      </cdr:txBody>
    </cdr:sp>
  </cdr:relSizeAnchor>
</c:userShapes>
</file>

<file path=xl/drawings/drawing87.xml><?xml version="1.0" encoding="utf-8"?>
<xdr:wsDr xmlns:xdr="http://schemas.openxmlformats.org/drawingml/2006/spreadsheetDrawing" xmlns:a="http://schemas.openxmlformats.org/drawingml/2006/main">
  <xdr:twoCellAnchor>
    <xdr:from>
      <xdr:col>25</xdr:col>
      <xdr:colOff>0</xdr:colOff>
      <xdr:row>9</xdr:row>
      <xdr:rowOff>139700</xdr:rowOff>
    </xdr:from>
    <xdr:to>
      <xdr:col>28</xdr:col>
      <xdr:colOff>127000</xdr:colOff>
      <xdr:row>14</xdr:row>
      <xdr:rowOff>63500</xdr:rowOff>
    </xdr:to>
    <xdr:sp macro="" textlink="">
      <xdr:nvSpPr>
        <xdr:cNvPr id="5" name="TextBox 4"/>
        <xdr:cNvSpPr txBox="1"/>
      </xdr:nvSpPr>
      <xdr:spPr>
        <a:xfrm>
          <a:off x="27495500" y="1282700"/>
          <a:ext cx="2603500" cy="876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5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I</a:t>
          </a:r>
          <a:r>
            <a:rPr lang="en-US" sz="4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N</a:t>
          </a:r>
          <a:r>
            <a:rPr lang="en-US" sz="5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SIGHT</a:t>
          </a:r>
        </a:p>
      </xdr:txBody>
    </xdr:sp>
    <xdr:clientData/>
  </xdr:twoCellAnchor>
  <xdr:twoCellAnchor>
    <xdr:from>
      <xdr:col>13</xdr:col>
      <xdr:colOff>622300</xdr:colOff>
      <xdr:row>9</xdr:row>
      <xdr:rowOff>76200</xdr:rowOff>
    </xdr:from>
    <xdr:to>
      <xdr:col>18</xdr:col>
      <xdr:colOff>266700</xdr:colOff>
      <xdr:row>12</xdr:row>
      <xdr:rowOff>127000</xdr:rowOff>
    </xdr:to>
    <xdr:sp macro="" textlink="">
      <xdr:nvSpPr>
        <xdr:cNvPr id="6" name="TextBox 5"/>
        <xdr:cNvSpPr txBox="1"/>
      </xdr:nvSpPr>
      <xdr:spPr>
        <a:xfrm>
          <a:off x="10934700" y="1790700"/>
          <a:ext cx="4559300" cy="6223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3600" b="0">
              <a:solidFill>
                <a:schemeClr val="tx1">
                  <a:lumMod val="75000"/>
                  <a:lumOff val="25000"/>
                </a:schemeClr>
              </a:solidFill>
              <a:latin typeface="Garamond"/>
              <a:cs typeface="Garamond"/>
            </a:rPr>
            <a:t>M</a:t>
          </a:r>
          <a:r>
            <a:rPr lang="en-US" sz="2800" b="0">
              <a:solidFill>
                <a:schemeClr val="tx1">
                  <a:lumMod val="75000"/>
                  <a:lumOff val="25000"/>
                </a:schemeClr>
              </a:solidFill>
              <a:latin typeface="Garamond"/>
              <a:cs typeface="Garamond"/>
            </a:rPr>
            <a:t>ERIDIAN</a:t>
          </a:r>
          <a:r>
            <a:rPr lang="en-US" sz="2400" b="0" baseline="0">
              <a:solidFill>
                <a:schemeClr val="tx1">
                  <a:lumMod val="75000"/>
                  <a:lumOff val="25000"/>
                </a:schemeClr>
              </a:solidFill>
              <a:latin typeface="Garamond"/>
              <a:cs typeface="Garamond"/>
            </a:rPr>
            <a:t> </a:t>
          </a:r>
          <a:r>
            <a:rPr lang="en-US" sz="3600" b="0">
              <a:solidFill>
                <a:schemeClr val="tx1">
                  <a:lumMod val="75000"/>
                  <a:lumOff val="25000"/>
                </a:schemeClr>
              </a:solidFill>
              <a:latin typeface="Garamond"/>
              <a:cs typeface="Garamond"/>
            </a:rPr>
            <a:t>E</a:t>
          </a:r>
          <a:r>
            <a:rPr lang="en-US" sz="2800" b="0">
              <a:solidFill>
                <a:schemeClr val="tx1">
                  <a:lumMod val="75000"/>
                  <a:lumOff val="25000"/>
                </a:schemeClr>
              </a:solidFill>
              <a:latin typeface="Garamond"/>
              <a:cs typeface="Garamond"/>
            </a:rPr>
            <a:t>CONOMICS</a:t>
          </a:r>
        </a:p>
      </xdr:txBody>
    </xdr:sp>
    <xdr:clientData/>
  </xdr:twoCellAnchor>
  <xdr:twoCellAnchor>
    <xdr:from>
      <xdr:col>14</xdr:col>
      <xdr:colOff>38100</xdr:colOff>
      <xdr:row>11</xdr:row>
      <xdr:rowOff>177800</xdr:rowOff>
    </xdr:from>
    <xdr:to>
      <xdr:col>18</xdr:col>
      <xdr:colOff>368300</xdr:colOff>
      <xdr:row>13</xdr:row>
      <xdr:rowOff>149860</xdr:rowOff>
    </xdr:to>
    <xdr:sp macro="" textlink="">
      <xdr:nvSpPr>
        <xdr:cNvPr id="7" name="TextBox 6"/>
        <xdr:cNvSpPr txBox="1"/>
      </xdr:nvSpPr>
      <xdr:spPr>
        <a:xfrm>
          <a:off x="11899900" y="2273300"/>
          <a:ext cx="3695700" cy="353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1800" b="1" baseline="0">
              <a:solidFill>
                <a:schemeClr val="bg2">
                  <a:lumMod val="75000"/>
                </a:schemeClr>
              </a:solidFill>
              <a:latin typeface="Arial Narrow"/>
              <a:cs typeface="Arial Narrow"/>
            </a:rPr>
            <a:t>Trusted Insight, Effective Solutions</a:t>
          </a:r>
        </a:p>
        <a:p>
          <a:pPr algn="l"/>
          <a:endParaRPr lang="en-US" sz="1800" b="0" baseline="0">
            <a:solidFill>
              <a:schemeClr val="tx1">
                <a:lumMod val="75000"/>
                <a:lumOff val="25000"/>
              </a:schemeClr>
            </a:solidFill>
            <a:latin typeface="Garamond"/>
            <a:cs typeface="Garamond"/>
          </a:endParaRPr>
        </a:p>
      </xdr:txBody>
    </xdr:sp>
    <xdr:clientData/>
  </xdr:twoCellAnchor>
  <xdr:twoCellAnchor>
    <xdr:from>
      <xdr:col>13</xdr:col>
      <xdr:colOff>262466</xdr:colOff>
      <xdr:row>21</xdr:row>
      <xdr:rowOff>127001</xdr:rowOff>
    </xdr:from>
    <xdr:to>
      <xdr:col>28</xdr:col>
      <xdr:colOff>469900</xdr:colOff>
      <xdr:row>41</xdr:row>
      <xdr:rowOff>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368300</xdr:colOff>
      <xdr:row>90</xdr:row>
      <xdr:rowOff>177800</xdr:rowOff>
    </xdr:from>
    <xdr:to>
      <xdr:col>17</xdr:col>
      <xdr:colOff>647700</xdr:colOff>
      <xdr:row>92</xdr:row>
      <xdr:rowOff>76200</xdr:rowOff>
    </xdr:to>
    <xdr:sp macro="" textlink="">
      <xdr:nvSpPr>
        <xdr:cNvPr id="9" name="Text Box 1"/>
        <xdr:cNvSpPr txBox="1"/>
      </xdr:nvSpPr>
      <xdr:spPr>
        <a:xfrm>
          <a:off x="17881600" y="18796000"/>
          <a:ext cx="3657600" cy="520700"/>
        </a:xfrm>
        <a:prstGeom prst="rect">
          <a:avLst/>
        </a:prstGeom>
        <a:noFill/>
        <a:ln>
          <a:noFill/>
        </a:ln>
        <a:effectLst/>
        <a:extLst>
          <a:ext uri="{C572A759-6A51-4108-AA02-DFA0A04FC94B}">
            <ma14:wrappingTextBoxFlag xmlns:ma14="http://schemas.microsoft.com/office/mac/drawingml/2011/main"/>
          </a:ext>
        </a:ex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a:spcBef>
              <a:spcPts val="0"/>
            </a:spcBef>
            <a:spcAft>
              <a:spcPts val="0"/>
            </a:spcAft>
          </a:pPr>
          <a:r>
            <a:rPr lang="en-US" sz="2000">
              <a:solidFill>
                <a:srgbClr val="000000"/>
              </a:solidFill>
              <a:effectLst/>
              <a:latin typeface="Garamond"/>
              <a:ea typeface="ＭＳ 明朝"/>
              <a:cs typeface="Times New Roman"/>
            </a:rPr>
            <a:t>M</a:t>
          </a:r>
          <a:r>
            <a:rPr lang="en-US" sz="1800">
              <a:solidFill>
                <a:srgbClr val="000000"/>
              </a:solidFill>
              <a:effectLst/>
              <a:latin typeface="Garamond"/>
              <a:ea typeface="ＭＳ 明朝"/>
              <a:cs typeface="Times New Roman"/>
            </a:rPr>
            <a:t>ERIDIAN </a:t>
          </a:r>
          <a:r>
            <a:rPr lang="en-US" sz="2000">
              <a:solidFill>
                <a:srgbClr val="000000"/>
              </a:solidFill>
              <a:effectLst/>
              <a:latin typeface="Garamond"/>
              <a:ea typeface="ＭＳ 明朝"/>
              <a:cs typeface="Times New Roman"/>
            </a:rPr>
            <a:t>E</a:t>
          </a:r>
          <a:r>
            <a:rPr lang="en-US" sz="1800">
              <a:solidFill>
                <a:srgbClr val="000000"/>
              </a:solidFill>
              <a:effectLst/>
              <a:latin typeface="Garamond"/>
              <a:ea typeface="ＭＳ 明朝"/>
              <a:cs typeface="Times New Roman"/>
            </a:rPr>
            <a:t>CONOMICS  LLC</a:t>
          </a:r>
          <a:endParaRPr lang="en-US" sz="1800">
            <a:effectLst/>
            <a:ea typeface="ＭＳ 明朝"/>
            <a:cs typeface="Times New Roman"/>
          </a:endParaRPr>
        </a:p>
      </xdr:txBody>
    </xdr:sp>
    <xdr:clientData/>
  </xdr:twoCellAnchor>
  <xdr:twoCellAnchor>
    <xdr:from>
      <xdr:col>24</xdr:col>
      <xdr:colOff>635000</xdr:colOff>
      <xdr:row>90</xdr:row>
      <xdr:rowOff>152400</xdr:rowOff>
    </xdr:from>
    <xdr:to>
      <xdr:col>28</xdr:col>
      <xdr:colOff>711200</xdr:colOff>
      <xdr:row>92</xdr:row>
      <xdr:rowOff>63500</xdr:rowOff>
    </xdr:to>
    <xdr:sp macro="" textlink="">
      <xdr:nvSpPr>
        <xdr:cNvPr id="10" name="Text Box 1"/>
        <xdr:cNvSpPr txBox="1"/>
      </xdr:nvSpPr>
      <xdr:spPr>
        <a:xfrm>
          <a:off x="27305000" y="18770600"/>
          <a:ext cx="3378200" cy="533400"/>
        </a:xfrm>
        <a:prstGeom prst="rect">
          <a:avLst/>
        </a:prstGeom>
        <a:noFill/>
        <a:ln>
          <a:noFill/>
        </a:ln>
        <a:effectLst/>
        <a:extLst>
          <a:ext uri="{C572A759-6A51-4108-AA02-DFA0A04FC94B}">
            <ma14:wrappingTextBoxFlag xmlns:ma14="http://schemas.microsoft.com/office/mac/drawingml/2011/main"/>
          </a:ext>
        </a:ex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a:spcBef>
              <a:spcPts val="0"/>
            </a:spcBef>
            <a:spcAft>
              <a:spcPts val="0"/>
            </a:spcAft>
          </a:pPr>
          <a:r>
            <a:rPr lang="en-US" sz="2000">
              <a:solidFill>
                <a:srgbClr val="000000"/>
              </a:solidFill>
              <a:effectLst/>
              <a:latin typeface="Garamond"/>
              <a:ea typeface="ＭＳ 明朝"/>
              <a:cs typeface="Times New Roman"/>
            </a:rPr>
            <a:t>M</a:t>
          </a:r>
          <a:r>
            <a:rPr lang="en-US" sz="1800">
              <a:solidFill>
                <a:srgbClr val="000000"/>
              </a:solidFill>
              <a:effectLst/>
              <a:latin typeface="Garamond"/>
              <a:ea typeface="ＭＳ 明朝"/>
              <a:cs typeface="Times New Roman"/>
            </a:rPr>
            <a:t>ERIDIAN </a:t>
          </a:r>
          <a:r>
            <a:rPr lang="en-US" sz="2000">
              <a:solidFill>
                <a:srgbClr val="000000"/>
              </a:solidFill>
              <a:effectLst/>
              <a:latin typeface="Garamond"/>
              <a:ea typeface="ＭＳ 明朝"/>
              <a:cs typeface="Times New Roman"/>
            </a:rPr>
            <a:t>A</a:t>
          </a:r>
          <a:r>
            <a:rPr lang="en-US" sz="1800">
              <a:solidFill>
                <a:srgbClr val="000000"/>
              </a:solidFill>
              <a:effectLst/>
              <a:latin typeface="Garamond"/>
              <a:ea typeface="ＭＳ 明朝"/>
              <a:cs typeface="Times New Roman"/>
            </a:rPr>
            <a:t>LLIANCE LLC</a:t>
          </a:r>
          <a:endParaRPr lang="en-US" sz="1800">
            <a:effectLst/>
            <a:ea typeface="ＭＳ 明朝"/>
            <a:cs typeface="Times New Roman"/>
          </a:endParaRPr>
        </a:p>
      </xdr:txBody>
    </xdr:sp>
    <xdr:clientData/>
  </xdr:twoCellAnchor>
  <xdr:twoCellAnchor>
    <xdr:from>
      <xdr:col>14</xdr:col>
      <xdr:colOff>381000</xdr:colOff>
      <xdr:row>91</xdr:row>
      <xdr:rowOff>114300</xdr:rowOff>
    </xdr:from>
    <xdr:to>
      <xdr:col>17</xdr:col>
      <xdr:colOff>444500</xdr:colOff>
      <xdr:row>92</xdr:row>
      <xdr:rowOff>190500</xdr:rowOff>
    </xdr:to>
    <xdr:sp macro="" textlink="">
      <xdr:nvSpPr>
        <xdr:cNvPr id="11" name="TextBox 10"/>
        <xdr:cNvSpPr txBox="1"/>
      </xdr:nvSpPr>
      <xdr:spPr>
        <a:xfrm>
          <a:off x="18732500" y="19113500"/>
          <a:ext cx="2603500"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1300" b="1" baseline="0">
              <a:solidFill>
                <a:schemeClr val="bg2">
                  <a:lumMod val="75000"/>
                </a:schemeClr>
              </a:solidFill>
              <a:latin typeface="Arial Narrow"/>
              <a:cs typeface="Arial Narrow"/>
            </a:rPr>
            <a:t>Trusted Insight, Effective Solutions</a:t>
          </a:r>
          <a:endParaRPr lang="en-US" sz="1300" b="0" baseline="0">
            <a:solidFill>
              <a:schemeClr val="tx1">
                <a:lumMod val="75000"/>
                <a:lumOff val="25000"/>
              </a:schemeClr>
            </a:solidFill>
            <a:latin typeface="Garamond"/>
            <a:cs typeface="Garamond"/>
          </a:endParaRPr>
        </a:p>
      </xdr:txBody>
    </xdr:sp>
    <xdr:clientData/>
  </xdr:twoCellAnchor>
  <xdr:twoCellAnchor>
    <xdr:from>
      <xdr:col>25</xdr:col>
      <xdr:colOff>342900</xdr:colOff>
      <xdr:row>91</xdr:row>
      <xdr:rowOff>101600</xdr:rowOff>
    </xdr:from>
    <xdr:to>
      <xdr:col>29</xdr:col>
      <xdr:colOff>101600</xdr:colOff>
      <xdr:row>92</xdr:row>
      <xdr:rowOff>241300</xdr:rowOff>
    </xdr:to>
    <xdr:sp macro="" textlink="">
      <xdr:nvSpPr>
        <xdr:cNvPr id="12" name="TextBox 11"/>
        <xdr:cNvSpPr txBox="1"/>
      </xdr:nvSpPr>
      <xdr:spPr>
        <a:xfrm>
          <a:off x="27838400" y="19100800"/>
          <a:ext cx="306070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1300" b="1" baseline="0">
              <a:solidFill>
                <a:schemeClr val="bg2">
                  <a:lumMod val="75000"/>
                </a:schemeClr>
              </a:solidFill>
              <a:latin typeface="Arial Narrow"/>
              <a:cs typeface="Arial Narrow"/>
            </a:rPr>
            <a:t>Working Together for Your Success</a:t>
          </a:r>
          <a:endParaRPr lang="en-US" sz="1300" b="0" baseline="0">
            <a:solidFill>
              <a:schemeClr val="tx1">
                <a:lumMod val="75000"/>
                <a:lumOff val="25000"/>
              </a:schemeClr>
            </a:solidFill>
            <a:latin typeface="Garamond"/>
            <a:cs typeface="Garamond"/>
          </a:endParaRPr>
        </a:p>
      </xdr:txBody>
    </xdr:sp>
    <xdr:clientData/>
  </xdr:twoCellAnchor>
  <xdr:twoCellAnchor>
    <xdr:from>
      <xdr:col>26</xdr:col>
      <xdr:colOff>330200</xdr:colOff>
      <xdr:row>24</xdr:row>
      <xdr:rowOff>88900</xdr:rowOff>
    </xdr:from>
    <xdr:to>
      <xdr:col>27</xdr:col>
      <xdr:colOff>711200</xdr:colOff>
      <xdr:row>32</xdr:row>
      <xdr:rowOff>127000</xdr:rowOff>
    </xdr:to>
    <xdr:sp macro="" textlink="">
      <xdr:nvSpPr>
        <xdr:cNvPr id="13" name="TextBox 12"/>
        <xdr:cNvSpPr txBox="1"/>
      </xdr:nvSpPr>
      <xdr:spPr>
        <a:xfrm>
          <a:off x="21450300" y="5232400"/>
          <a:ext cx="1206500" cy="1625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800" b="1">
              <a:solidFill>
                <a:schemeClr val="accent1"/>
              </a:solidFill>
            </a:rPr>
            <a:t>Fed Funds</a:t>
          </a:r>
        </a:p>
        <a:p>
          <a:pPr algn="ctr"/>
          <a:endParaRPr lang="en-US" sz="800" b="1">
            <a:solidFill>
              <a:srgbClr val="FF0000"/>
            </a:solidFill>
          </a:endParaRPr>
        </a:p>
        <a:p>
          <a:pPr algn="ctr"/>
          <a:r>
            <a:rPr lang="en-US" sz="1800" b="1">
              <a:solidFill>
                <a:srgbClr val="FF0000"/>
              </a:solidFill>
            </a:rPr>
            <a:t>2yr UST</a:t>
          </a:r>
        </a:p>
        <a:p>
          <a:pPr algn="ctr"/>
          <a:endParaRPr lang="en-US" sz="800" b="1">
            <a:solidFill>
              <a:schemeClr val="accent3">
                <a:lumMod val="75000"/>
              </a:schemeClr>
            </a:solidFill>
          </a:endParaRPr>
        </a:p>
        <a:p>
          <a:pPr algn="ctr"/>
          <a:r>
            <a:rPr lang="en-US" sz="1800" b="1">
              <a:solidFill>
                <a:schemeClr val="accent3">
                  <a:lumMod val="75000"/>
                </a:schemeClr>
              </a:solidFill>
            </a:rPr>
            <a:t>10yr UST</a:t>
          </a:r>
        </a:p>
        <a:p>
          <a:pPr algn="ctr"/>
          <a:endParaRPr lang="en-US" sz="800" b="1">
            <a:solidFill>
              <a:schemeClr val="accent3">
                <a:lumMod val="75000"/>
              </a:schemeClr>
            </a:solidFill>
          </a:endParaRPr>
        </a:p>
        <a:p>
          <a:pPr algn="ctr"/>
          <a:r>
            <a:rPr lang="en-US" sz="1800" b="1">
              <a:solidFill>
                <a:schemeClr val="bg1">
                  <a:lumMod val="50000"/>
                </a:schemeClr>
              </a:solidFill>
            </a:rPr>
            <a:t>Recessions</a:t>
          </a: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16</xdr:col>
      <xdr:colOff>520700</xdr:colOff>
      <xdr:row>1</xdr:row>
      <xdr:rowOff>114300</xdr:rowOff>
    </xdr:from>
    <xdr:to>
      <xdr:col>23</xdr:col>
      <xdr:colOff>698500</xdr:colOff>
      <xdr:row>22</xdr:row>
      <xdr:rowOff>69850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508000</xdr:colOff>
      <xdr:row>23</xdr:row>
      <xdr:rowOff>50800</xdr:rowOff>
    </xdr:from>
    <xdr:to>
      <xdr:col>23</xdr:col>
      <xdr:colOff>685800</xdr:colOff>
      <xdr:row>44</xdr:row>
      <xdr:rowOff>6350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546100</xdr:colOff>
      <xdr:row>45</xdr:row>
      <xdr:rowOff>152400</xdr:rowOff>
    </xdr:from>
    <xdr:to>
      <xdr:col>23</xdr:col>
      <xdr:colOff>723900</xdr:colOff>
      <xdr:row>66</xdr:row>
      <xdr:rowOff>107950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14</xdr:col>
      <xdr:colOff>0</xdr:colOff>
      <xdr:row>2</xdr:row>
      <xdr:rowOff>139700</xdr:rowOff>
    </xdr:from>
    <xdr:to>
      <xdr:col>17</xdr:col>
      <xdr:colOff>127000</xdr:colOff>
      <xdr:row>7</xdr:row>
      <xdr:rowOff>63500</xdr:rowOff>
    </xdr:to>
    <xdr:sp macro="" textlink="">
      <xdr:nvSpPr>
        <xdr:cNvPr id="5" name="TextBox 4"/>
        <xdr:cNvSpPr txBox="1"/>
      </xdr:nvSpPr>
      <xdr:spPr>
        <a:xfrm>
          <a:off x="14490700" y="1282700"/>
          <a:ext cx="2603500" cy="876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5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I</a:t>
          </a:r>
          <a:r>
            <a:rPr lang="en-US" sz="4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N</a:t>
          </a:r>
          <a:r>
            <a:rPr lang="en-US" sz="5400">
              <a:solidFill>
                <a:srgbClr val="4F81BD"/>
              </a:solidFill>
              <a:effectLst>
                <a:outerShdw blurRad="73025" dist="50800" dir="12720000" sx="103000" sy="103000" algn="tl" rotWithShape="0">
                  <a:schemeClr val="bg2">
                    <a:lumMod val="75000"/>
                    <a:alpha val="43000"/>
                  </a:schemeClr>
                </a:outerShdw>
              </a:effectLst>
              <a:latin typeface="Marker Felt"/>
              <a:cs typeface="Marker Felt"/>
            </a:rPr>
            <a:t>SIGHT</a:t>
          </a:r>
        </a:p>
      </xdr:txBody>
    </xdr:sp>
    <xdr:clientData/>
  </xdr:twoCellAnchor>
  <xdr:twoCellAnchor>
    <xdr:from>
      <xdr:col>10</xdr:col>
      <xdr:colOff>546100</xdr:colOff>
      <xdr:row>21</xdr:row>
      <xdr:rowOff>152401</xdr:rowOff>
    </xdr:from>
    <xdr:to>
      <xdr:col>17</xdr:col>
      <xdr:colOff>800099</xdr:colOff>
      <xdr:row>35</xdr:row>
      <xdr:rowOff>177801</xdr:rowOff>
    </xdr:to>
    <xdr:sp macro="" textlink="">
      <xdr:nvSpPr>
        <xdr:cNvPr id="12" name="TextBox 11"/>
        <xdr:cNvSpPr txBox="1"/>
      </xdr:nvSpPr>
      <xdr:spPr>
        <a:xfrm>
          <a:off x="8153400" y="5016501"/>
          <a:ext cx="6032499" cy="2692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latin typeface="Arial"/>
              <a:cs typeface="Arial"/>
            </a:rPr>
            <a:t>The Federal Reserve Bank of Dallas recently reported, for the second consecutive year, the Austin-area gross</a:t>
          </a:r>
          <a:r>
            <a:rPr lang="en-US" sz="1600" baseline="0">
              <a:latin typeface="Arial"/>
              <a:cs typeface="Arial"/>
            </a:rPr>
            <a:t> domestic product is expanding at a slower pace. After reaching 5.6 percent in 2014, economic growth slowed to 5.1 percent in 2015 and is approaching 4.5 percent in 2016.</a:t>
          </a:r>
        </a:p>
        <a:p>
          <a:endParaRPr lang="en-US" sz="1600" baseline="0">
            <a:latin typeface="Arial"/>
            <a:cs typeface="Arial"/>
          </a:endParaRPr>
        </a:p>
        <a:p>
          <a:r>
            <a:rPr lang="en-US" sz="1600" baseline="0">
              <a:latin typeface="Arial"/>
              <a:cs typeface="Arial"/>
            </a:rPr>
            <a:t>Still, Austin remains the second-fastest growing metropolitan area in Texas, only behind San Antonio. FRB Dallas points to weakness centered around the utilities and transportation sector with continued strength contributed from wholesale trade.</a:t>
          </a:r>
          <a:endParaRPr lang="en-US" sz="1600">
            <a:latin typeface="Arial"/>
            <a:cs typeface="Arial"/>
          </a:endParaRPr>
        </a:p>
      </xdr:txBody>
    </xdr:sp>
    <xdr:clientData/>
  </xdr:twoCellAnchor>
  <xdr:twoCellAnchor>
    <xdr:from>
      <xdr:col>2</xdr:col>
      <xdr:colOff>146050</xdr:colOff>
      <xdr:row>21</xdr:row>
      <xdr:rowOff>101600</xdr:rowOff>
    </xdr:from>
    <xdr:to>
      <xdr:col>10</xdr:col>
      <xdr:colOff>279400</xdr:colOff>
      <xdr:row>37</xdr:row>
      <xdr:rowOff>25400</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317500</xdr:colOff>
      <xdr:row>47</xdr:row>
      <xdr:rowOff>76200</xdr:rowOff>
    </xdr:from>
    <xdr:to>
      <xdr:col>10</xdr:col>
      <xdr:colOff>222250</xdr:colOff>
      <xdr:row>62</xdr:row>
      <xdr:rowOff>38100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533400</xdr:colOff>
      <xdr:row>44</xdr:row>
      <xdr:rowOff>88900</xdr:rowOff>
    </xdr:from>
    <xdr:to>
      <xdr:col>18</xdr:col>
      <xdr:colOff>50800</xdr:colOff>
      <xdr:row>59</xdr:row>
      <xdr:rowOff>88900</xdr:rowOff>
    </xdr:to>
    <xdr:sp macro="" textlink="">
      <xdr:nvSpPr>
        <xdr:cNvPr id="15" name="TextBox 14"/>
        <xdr:cNvSpPr txBox="1"/>
      </xdr:nvSpPr>
      <xdr:spPr>
        <a:xfrm>
          <a:off x="7645400" y="9436100"/>
          <a:ext cx="6121400" cy="2895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latin typeface="Arial"/>
              <a:cs typeface="Arial"/>
            </a:rPr>
            <a:t>Indices signaling future</a:t>
          </a:r>
          <a:r>
            <a:rPr lang="en-US" sz="1600" baseline="0">
              <a:latin typeface="Arial"/>
              <a:cs typeface="Arial"/>
            </a:rPr>
            <a:t> directional changes in the business cycle continued to decline in August. This despite positive elements of the indices affected by the U.S. leading index, oil prices, stock prices of Texas companies and average weekly hours worked.</a:t>
          </a:r>
        </a:p>
        <a:p>
          <a:endParaRPr lang="en-US" sz="1600" baseline="0">
            <a:latin typeface="Arial"/>
            <a:cs typeface="Arial"/>
          </a:endParaRPr>
        </a:p>
        <a:p>
          <a:r>
            <a:rPr lang="en-US" sz="1600" baseline="0">
              <a:latin typeface="Arial"/>
              <a:cs typeface="Arial"/>
            </a:rPr>
            <a:t>The indices were negatively affected by the appreciating Texas value of the dollar, decreasing well permits, new unemployment claims and a slowdown in the amount of new workers.</a:t>
          </a:r>
        </a:p>
        <a:p>
          <a:endParaRPr lang="en-US" sz="1600" baseline="0">
            <a:latin typeface="Arial"/>
            <a:cs typeface="Arial"/>
          </a:endParaRPr>
        </a:p>
        <a:p>
          <a:r>
            <a:rPr lang="en-US" sz="1600" baseline="0">
              <a:latin typeface="Arial"/>
              <a:cs typeface="Arial"/>
            </a:rPr>
            <a:t>The Texas Business Cycle Index that measures current economic activity continued to grow but at a decelerated pace.</a:t>
          </a:r>
          <a:endParaRPr lang="en-US" sz="1600">
            <a:latin typeface="Arial"/>
            <a:cs typeface="Arial"/>
          </a:endParaRPr>
        </a:p>
      </xdr:txBody>
    </xdr:sp>
    <xdr:clientData/>
  </xdr:twoCellAnchor>
  <xdr:twoCellAnchor>
    <xdr:from>
      <xdr:col>2</xdr:col>
      <xdr:colOff>266700</xdr:colOff>
      <xdr:row>71</xdr:row>
      <xdr:rowOff>114300</xdr:rowOff>
    </xdr:from>
    <xdr:to>
      <xdr:col>10</xdr:col>
      <xdr:colOff>171450</xdr:colOff>
      <xdr:row>87</xdr:row>
      <xdr:rowOff>0</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457200</xdr:colOff>
      <xdr:row>69</xdr:row>
      <xdr:rowOff>0</xdr:rowOff>
    </xdr:from>
    <xdr:to>
      <xdr:col>18</xdr:col>
      <xdr:colOff>50800</xdr:colOff>
      <xdr:row>87</xdr:row>
      <xdr:rowOff>12700</xdr:rowOff>
    </xdr:to>
    <xdr:sp macro="" textlink="">
      <xdr:nvSpPr>
        <xdr:cNvPr id="17" name="TextBox 16"/>
        <xdr:cNvSpPr txBox="1"/>
      </xdr:nvSpPr>
      <xdr:spPr>
        <a:xfrm>
          <a:off x="7569200" y="14249400"/>
          <a:ext cx="6197600" cy="3568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latin typeface="Arial"/>
              <a:cs typeface="Arial"/>
            </a:rPr>
            <a:t>The</a:t>
          </a:r>
          <a:r>
            <a:rPr lang="en-US" sz="1600" baseline="0">
              <a:latin typeface="Arial"/>
              <a:cs typeface="Arial"/>
            </a:rPr>
            <a:t> unemployment rate in the Austin-area increased to 3.7 percent in September, rising sharply from 2015 year-end rate of 3.0 percent. This compared with a national rate of 5.0 percent and Texas rate of 4.5 percent.</a:t>
          </a:r>
        </a:p>
        <a:p>
          <a:endParaRPr lang="en-US" sz="1600" baseline="0">
            <a:latin typeface="Arial"/>
            <a:cs typeface="Arial"/>
          </a:endParaRPr>
        </a:p>
        <a:p>
          <a:r>
            <a:rPr lang="en-US" sz="1600" baseline="0">
              <a:latin typeface="Arial"/>
              <a:cs typeface="Arial"/>
            </a:rPr>
            <a:t>The labor force in Austin grew by 1.5 percent in September, compared with a 3.0 percent increase in nonfarm payrolls. Both of these elements helped to keep both Austin and Texas job growth above the national average and relative unemployment rates below average.</a:t>
          </a:r>
        </a:p>
        <a:p>
          <a:endParaRPr lang="en-US" sz="1600" baseline="0">
            <a:latin typeface="Arial"/>
            <a:cs typeface="Arial"/>
          </a:endParaRPr>
        </a:p>
        <a:p>
          <a:r>
            <a:rPr lang="en-US" sz="1600" baseline="0">
              <a:latin typeface="Arial"/>
              <a:cs typeface="Arial"/>
            </a:rPr>
            <a:t>Labor force participation edged downward after increasing over the past few months - continuing the current trend in the US and Texas labor markets of workers leaving the job market. </a:t>
          </a:r>
          <a:endParaRPr lang="en-US" sz="1600">
            <a:latin typeface="Arial"/>
            <a:cs typeface="Arial"/>
          </a:endParaRPr>
        </a:p>
      </xdr:txBody>
    </xdr:sp>
    <xdr:clientData/>
  </xdr:twoCellAnchor>
  <xdr:twoCellAnchor>
    <xdr:from>
      <xdr:col>2</xdr:col>
      <xdr:colOff>254000</xdr:colOff>
      <xdr:row>96</xdr:row>
      <xdr:rowOff>76200</xdr:rowOff>
    </xdr:from>
    <xdr:to>
      <xdr:col>10</xdr:col>
      <xdr:colOff>158750</xdr:colOff>
      <xdr:row>111</xdr:row>
      <xdr:rowOff>0</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444500</xdr:colOff>
      <xdr:row>95</xdr:row>
      <xdr:rowOff>76200</xdr:rowOff>
    </xdr:from>
    <xdr:to>
      <xdr:col>18</xdr:col>
      <xdr:colOff>127000</xdr:colOff>
      <xdr:row>106</xdr:row>
      <xdr:rowOff>114300</xdr:rowOff>
    </xdr:to>
    <xdr:sp macro="" textlink="">
      <xdr:nvSpPr>
        <xdr:cNvPr id="19" name="TextBox 18"/>
        <xdr:cNvSpPr txBox="1"/>
      </xdr:nvSpPr>
      <xdr:spPr>
        <a:xfrm>
          <a:off x="7556500" y="19532600"/>
          <a:ext cx="6286500" cy="2286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aseline="0">
              <a:latin typeface="Arial"/>
              <a:cs typeface="Arial"/>
            </a:rPr>
            <a:t>Historically, Austin adds jobs at a significantly faster rate than Texas. That certainly is the case for monthly metrics. But the pace of growth in the Austin market has been experiencing declines over the past six months in comparison with the state average.</a:t>
          </a:r>
        </a:p>
        <a:p>
          <a:endParaRPr lang="en-US" sz="1600" baseline="0">
            <a:latin typeface="Arial"/>
            <a:cs typeface="Arial"/>
          </a:endParaRPr>
        </a:p>
        <a:p>
          <a:r>
            <a:rPr lang="en-US" sz="1600" baseline="0">
              <a:latin typeface="Arial"/>
              <a:cs typeface="Arial"/>
            </a:rPr>
            <a:t>The significant decline in job creation that occurred at the beginning of 2016 actually pushed Austin's six-month annualized growth rate slightly below that of Texas for the first time since 2010.</a:t>
          </a:r>
        </a:p>
        <a:p>
          <a:endParaRPr lang="en-US" sz="1600" baseline="0">
            <a:latin typeface="Arial"/>
            <a:cs typeface="Arial"/>
          </a:endParaRPr>
        </a:p>
        <a:p>
          <a:endParaRPr lang="en-US" sz="1600" baseline="0">
            <a:latin typeface="Arial"/>
            <a:cs typeface="Arial"/>
          </a:endParaRPr>
        </a:p>
        <a:p>
          <a:endParaRPr lang="en-US" sz="1600" baseline="0">
            <a:latin typeface="Arial"/>
            <a:cs typeface="Arial"/>
          </a:endParaRPr>
        </a:p>
        <a:p>
          <a:endParaRPr lang="en-US" sz="1600" baseline="0">
            <a:latin typeface="Arial"/>
            <a:cs typeface="Arial"/>
          </a:endParaRPr>
        </a:p>
        <a:p>
          <a:r>
            <a:rPr lang="en-US" sz="1600" baseline="0">
              <a:latin typeface="Arial"/>
              <a:cs typeface="Arial"/>
            </a:rPr>
            <a:t> </a:t>
          </a:r>
          <a:endParaRPr lang="en-US" sz="1600">
            <a:latin typeface="Arial"/>
            <a:cs typeface="Arial"/>
          </a:endParaRPr>
        </a:p>
      </xdr:txBody>
    </xdr:sp>
    <xdr:clientData/>
  </xdr:twoCellAnchor>
  <xdr:absoluteAnchor>
    <xdr:pos x="3251200" y="23672800"/>
    <xdr:ext cx="4114800" cy="3009900"/>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absoluteAnchor>
  <xdr:twoCellAnchor>
    <xdr:from>
      <xdr:col>10</xdr:col>
      <xdr:colOff>419100</xdr:colOff>
      <xdr:row>114</xdr:row>
      <xdr:rowOff>50800</xdr:rowOff>
    </xdr:from>
    <xdr:to>
      <xdr:col>18</xdr:col>
      <xdr:colOff>101600</xdr:colOff>
      <xdr:row>127</xdr:row>
      <xdr:rowOff>50800</xdr:rowOff>
    </xdr:to>
    <xdr:sp macro="" textlink="">
      <xdr:nvSpPr>
        <xdr:cNvPr id="20" name="TextBox 19"/>
        <xdr:cNvSpPr txBox="1"/>
      </xdr:nvSpPr>
      <xdr:spPr>
        <a:xfrm>
          <a:off x="7531100" y="23456900"/>
          <a:ext cx="6286500" cy="3213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aseline="0">
              <a:latin typeface="Arial"/>
              <a:cs typeface="Arial"/>
            </a:rPr>
            <a:t>As expected, most of the annual employment growth occurred in the service sectors. Of the goods-producing industries, construction is the only sector to add jobs.</a:t>
          </a:r>
        </a:p>
        <a:p>
          <a:endParaRPr lang="en-US" sz="1600" baseline="0">
            <a:latin typeface="Arial"/>
            <a:cs typeface="Arial"/>
          </a:endParaRPr>
        </a:p>
        <a:p>
          <a:r>
            <a:rPr lang="en-US" sz="1600" baseline="0">
              <a:latin typeface="Arial"/>
              <a:cs typeface="Arial"/>
            </a:rPr>
            <a:t>But expansion was apparent in most industries. Jobs in outpatient health care services in particular experienced a sharp one-month pickup. Construction and mining employment again led overall expansion.</a:t>
          </a:r>
        </a:p>
        <a:p>
          <a:endParaRPr lang="en-US" sz="1600" baseline="0">
            <a:latin typeface="Arial"/>
            <a:cs typeface="Arial"/>
          </a:endParaRPr>
        </a:p>
        <a:p>
          <a:r>
            <a:rPr lang="en-US" sz="1600" baseline="0">
              <a:latin typeface="Arial"/>
              <a:cs typeface="Arial"/>
            </a:rPr>
            <a:t>Strong hiring in scientific and technical services buoyed growth in professional and business services. Leisure and hospitality improved after prior declines earlier in the year.</a:t>
          </a:r>
        </a:p>
        <a:p>
          <a:endParaRPr lang="en-US" sz="1600" baseline="0">
            <a:latin typeface="Arial"/>
            <a:cs typeface="Arial"/>
          </a:endParaRPr>
        </a:p>
        <a:p>
          <a:endParaRPr lang="en-US" sz="1600" baseline="0">
            <a:latin typeface="Arial"/>
            <a:cs typeface="Arial"/>
          </a:endParaRPr>
        </a:p>
        <a:p>
          <a:endParaRPr lang="en-US" sz="1600" baseline="0">
            <a:latin typeface="Arial"/>
            <a:cs typeface="Arial"/>
          </a:endParaRPr>
        </a:p>
        <a:p>
          <a:endParaRPr lang="en-US" sz="1600" baseline="0">
            <a:latin typeface="Arial"/>
            <a:cs typeface="Arial"/>
          </a:endParaRPr>
        </a:p>
        <a:p>
          <a:r>
            <a:rPr lang="en-US" sz="1600" baseline="0">
              <a:latin typeface="Arial"/>
              <a:cs typeface="Arial"/>
            </a:rPr>
            <a:t> </a:t>
          </a:r>
          <a:endParaRPr lang="en-US" sz="1600">
            <a:latin typeface="Arial"/>
            <a:cs typeface="Arial"/>
          </a:endParaRPr>
        </a:p>
      </xdr:txBody>
    </xdr:sp>
    <xdr:clientData/>
  </xdr:twoCellAnchor>
  <xdr:twoCellAnchor>
    <xdr:from>
      <xdr:col>2</xdr:col>
      <xdr:colOff>304800</xdr:colOff>
      <xdr:row>138</xdr:row>
      <xdr:rowOff>25400</xdr:rowOff>
    </xdr:from>
    <xdr:to>
      <xdr:col>10</xdr:col>
      <xdr:colOff>209550</xdr:colOff>
      <xdr:row>151</xdr:row>
      <xdr:rowOff>127000</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444500</xdr:colOff>
      <xdr:row>136</xdr:row>
      <xdr:rowOff>25400</xdr:rowOff>
    </xdr:from>
    <xdr:to>
      <xdr:col>18</xdr:col>
      <xdr:colOff>127000</xdr:colOff>
      <xdr:row>150</xdr:row>
      <xdr:rowOff>12700</xdr:rowOff>
    </xdr:to>
    <xdr:sp macro="" textlink="">
      <xdr:nvSpPr>
        <xdr:cNvPr id="24" name="TextBox 23"/>
        <xdr:cNvSpPr txBox="1"/>
      </xdr:nvSpPr>
      <xdr:spPr>
        <a:xfrm>
          <a:off x="7556500" y="28282900"/>
          <a:ext cx="6286500" cy="2743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600" baseline="0">
            <a:latin typeface="Arial"/>
            <a:cs typeface="Arial"/>
          </a:endParaRPr>
        </a:p>
        <a:p>
          <a:r>
            <a:rPr lang="en-US" sz="1600" baseline="0">
              <a:latin typeface="Arial"/>
              <a:cs typeface="Arial"/>
            </a:rPr>
            <a:t>Real earnings in Texas have not consistently remained above January 2007 levels because of the fall in the energy sector and loss of energy related jobs.</a:t>
          </a:r>
        </a:p>
        <a:p>
          <a:endParaRPr lang="en-US" sz="1600" baseline="0">
            <a:latin typeface="Arial"/>
            <a:cs typeface="Arial"/>
          </a:endParaRPr>
        </a:p>
        <a:p>
          <a:r>
            <a:rPr lang="en-US" sz="1600" baseline="0">
              <a:latin typeface="Arial"/>
              <a:cs typeface="Arial"/>
            </a:rPr>
            <a:t>Still, real personal income growth since 2010 has been greater in Texas than in the United States as regional economic growth has outpaced the country.</a:t>
          </a:r>
        </a:p>
        <a:p>
          <a:endParaRPr lang="en-US" sz="1600" baseline="0">
            <a:latin typeface="Arial"/>
            <a:cs typeface="Arial"/>
          </a:endParaRPr>
        </a:p>
        <a:p>
          <a:endParaRPr lang="en-US" sz="1600" baseline="0">
            <a:latin typeface="Arial"/>
            <a:cs typeface="Arial"/>
          </a:endParaRPr>
        </a:p>
        <a:p>
          <a:endParaRPr lang="en-US" sz="1600" baseline="0">
            <a:latin typeface="Arial"/>
            <a:cs typeface="Arial"/>
          </a:endParaRPr>
        </a:p>
        <a:p>
          <a:endParaRPr lang="en-US" sz="1600" baseline="0">
            <a:latin typeface="Arial"/>
            <a:cs typeface="Arial"/>
          </a:endParaRPr>
        </a:p>
        <a:p>
          <a:r>
            <a:rPr lang="en-US" sz="1600" baseline="0">
              <a:latin typeface="Arial"/>
              <a:cs typeface="Arial"/>
            </a:rPr>
            <a:t> </a:t>
          </a:r>
          <a:endParaRPr lang="en-US" sz="1600">
            <a:latin typeface="Arial"/>
            <a:cs typeface="Arial"/>
          </a:endParaRPr>
        </a:p>
      </xdr:txBody>
    </xdr:sp>
    <xdr:clientData/>
  </xdr:twoCellAnchor>
  <xdr:twoCellAnchor>
    <xdr:from>
      <xdr:col>2</xdr:col>
      <xdr:colOff>355600</xdr:colOff>
      <xdr:row>156</xdr:row>
      <xdr:rowOff>292100</xdr:rowOff>
    </xdr:from>
    <xdr:to>
      <xdr:col>10</xdr:col>
      <xdr:colOff>260350</xdr:colOff>
      <xdr:row>172</xdr:row>
      <xdr:rowOff>177800</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381000</xdr:colOff>
      <xdr:row>156</xdr:row>
      <xdr:rowOff>190500</xdr:rowOff>
    </xdr:from>
    <xdr:to>
      <xdr:col>18</xdr:col>
      <xdr:colOff>63500</xdr:colOff>
      <xdr:row>173</xdr:row>
      <xdr:rowOff>25400</xdr:rowOff>
    </xdr:to>
    <xdr:sp macro="" textlink="">
      <xdr:nvSpPr>
        <xdr:cNvPr id="26" name="TextBox 25"/>
        <xdr:cNvSpPr txBox="1"/>
      </xdr:nvSpPr>
      <xdr:spPr>
        <a:xfrm>
          <a:off x="7493000" y="32486600"/>
          <a:ext cx="6286500" cy="3390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aseline="0">
              <a:latin typeface="Arial"/>
              <a:cs typeface="Arial"/>
            </a:rPr>
            <a:t>Earnings growth has seen some acceleration in Texas as regional economic growth gains momentum, while at the national level modest improvement in labor market conditions have caused milder earnings growth.</a:t>
          </a:r>
        </a:p>
        <a:p>
          <a:endParaRPr lang="en-US" sz="1600" baseline="0">
            <a:latin typeface="Arial"/>
            <a:cs typeface="Arial"/>
          </a:endParaRPr>
        </a:p>
        <a:p>
          <a:r>
            <a:rPr lang="en-US" sz="1600" baseline="0">
              <a:latin typeface="Arial"/>
              <a:cs typeface="Arial"/>
            </a:rPr>
            <a:t>Private employee hourly earnings fell 0.4 percent year-over-year, registering a lower growth rate than the nation since August 2015. </a:t>
          </a:r>
        </a:p>
        <a:p>
          <a:endParaRPr lang="en-US" sz="1600" baseline="0">
            <a:latin typeface="Arial"/>
            <a:cs typeface="Arial"/>
          </a:endParaRPr>
        </a:p>
        <a:p>
          <a:r>
            <a:rPr lang="en-US" sz="1600" baseline="0">
              <a:latin typeface="Arial"/>
              <a:cs typeface="Arial"/>
            </a:rPr>
            <a:t>Additionally, nominal earnings have not kept pace with inflation. Real earnings for Austin increased above January 2007 levels while Dallas and San Antonio have not. Houston real earnings have decreased over the past year as a response to the energy decline.</a:t>
          </a:r>
        </a:p>
        <a:p>
          <a:endParaRPr lang="en-US" sz="1600" baseline="0">
            <a:latin typeface="Arial"/>
            <a:cs typeface="Arial"/>
          </a:endParaRPr>
        </a:p>
        <a:p>
          <a:endParaRPr lang="en-US" sz="1600" baseline="0">
            <a:latin typeface="Arial"/>
            <a:cs typeface="Arial"/>
          </a:endParaRPr>
        </a:p>
        <a:p>
          <a:endParaRPr lang="en-US" sz="1600" baseline="0">
            <a:latin typeface="Arial"/>
            <a:cs typeface="Arial"/>
          </a:endParaRPr>
        </a:p>
        <a:p>
          <a:endParaRPr lang="en-US" sz="1600" baseline="0">
            <a:latin typeface="Arial"/>
            <a:cs typeface="Arial"/>
          </a:endParaRPr>
        </a:p>
        <a:p>
          <a:endParaRPr lang="en-US" sz="1600" baseline="0">
            <a:latin typeface="Arial"/>
            <a:cs typeface="Arial"/>
          </a:endParaRPr>
        </a:p>
        <a:p>
          <a:endParaRPr lang="en-US" sz="1600" baseline="0">
            <a:latin typeface="Arial"/>
            <a:cs typeface="Arial"/>
          </a:endParaRPr>
        </a:p>
        <a:p>
          <a:r>
            <a:rPr lang="en-US" sz="1600" baseline="0">
              <a:latin typeface="Arial"/>
              <a:cs typeface="Arial"/>
            </a:rPr>
            <a:t> </a:t>
          </a:r>
          <a:endParaRPr lang="en-US" sz="1600">
            <a:latin typeface="Arial"/>
            <a:cs typeface="Arial"/>
          </a:endParaRPr>
        </a:p>
      </xdr:txBody>
    </xdr:sp>
    <xdr:clientData/>
  </xdr:twoCellAnchor>
  <xdr:twoCellAnchor>
    <xdr:from>
      <xdr:col>2</xdr:col>
      <xdr:colOff>419100</xdr:colOff>
      <xdr:row>184</xdr:row>
      <xdr:rowOff>76200</xdr:rowOff>
    </xdr:from>
    <xdr:to>
      <xdr:col>10</xdr:col>
      <xdr:colOff>323850</xdr:colOff>
      <xdr:row>200</xdr:row>
      <xdr:rowOff>63500</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419100</xdr:colOff>
      <xdr:row>182</xdr:row>
      <xdr:rowOff>12700</xdr:rowOff>
    </xdr:from>
    <xdr:to>
      <xdr:col>18</xdr:col>
      <xdr:colOff>101600</xdr:colOff>
      <xdr:row>199</xdr:row>
      <xdr:rowOff>38100</xdr:rowOff>
    </xdr:to>
    <xdr:sp macro="" textlink="">
      <xdr:nvSpPr>
        <xdr:cNvPr id="27" name="TextBox 26"/>
        <xdr:cNvSpPr txBox="1"/>
      </xdr:nvSpPr>
      <xdr:spPr>
        <a:xfrm>
          <a:off x="7531100" y="37731700"/>
          <a:ext cx="6286500" cy="3683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aseline="0">
              <a:latin typeface="Arial"/>
              <a:cs typeface="Arial"/>
            </a:rPr>
            <a:t>As indicated by the Consumer Price Index, consumer inflation remains very low in the U.S. as a consequence of low oil prices and a strong dollar that makes imports cheaper. </a:t>
          </a:r>
        </a:p>
        <a:p>
          <a:endParaRPr lang="en-US" sz="1600" baseline="0">
            <a:latin typeface="Arial"/>
            <a:cs typeface="Arial"/>
          </a:endParaRPr>
        </a:p>
        <a:p>
          <a:r>
            <a:rPr lang="en-US" sz="1600" baseline="0">
              <a:latin typeface="Arial"/>
              <a:cs typeface="Arial"/>
            </a:rPr>
            <a:t>The rate of inflation for Dallas continued to post a positive value of 1.3 percent year-over-year after registering negative rates during most of 2015. The inflation rate in Houston was 1.2 percent while Austin experienced a rate of 1.6 percent.</a:t>
          </a:r>
        </a:p>
        <a:p>
          <a:endParaRPr lang="en-US" sz="1600" baseline="0">
            <a:latin typeface="Arial"/>
            <a:cs typeface="Arial"/>
          </a:endParaRPr>
        </a:p>
        <a:p>
          <a:r>
            <a:rPr lang="en-US" sz="1600" baseline="0">
              <a:latin typeface="Arial"/>
              <a:cs typeface="Arial"/>
            </a:rPr>
            <a:t>Due to weak global demand, lower oil prices and a stronger dollar, US and Texas exports of all commodities and manufactured goods declined during the summer of 2016 with Texas exports falling for the fourth consecutive month.</a:t>
          </a:r>
        </a:p>
        <a:p>
          <a:endParaRPr lang="en-US" sz="1600" baseline="0">
            <a:latin typeface="Arial"/>
            <a:cs typeface="Arial"/>
          </a:endParaRPr>
        </a:p>
        <a:p>
          <a:endParaRPr lang="en-US" sz="1600" baseline="0">
            <a:latin typeface="Arial"/>
            <a:cs typeface="Arial"/>
          </a:endParaRPr>
        </a:p>
        <a:p>
          <a:endParaRPr lang="en-US" sz="1600" baseline="0">
            <a:latin typeface="Arial"/>
            <a:cs typeface="Arial"/>
          </a:endParaRPr>
        </a:p>
        <a:p>
          <a:endParaRPr lang="en-US" sz="1600" baseline="0">
            <a:latin typeface="Arial"/>
            <a:cs typeface="Arial"/>
          </a:endParaRPr>
        </a:p>
        <a:p>
          <a:endParaRPr lang="en-US" sz="1600" baseline="0">
            <a:latin typeface="Arial"/>
            <a:cs typeface="Arial"/>
          </a:endParaRPr>
        </a:p>
        <a:p>
          <a:r>
            <a:rPr lang="en-US" sz="1600" baseline="0">
              <a:latin typeface="Arial"/>
              <a:cs typeface="Arial"/>
            </a:rPr>
            <a:t> </a:t>
          </a:r>
          <a:endParaRPr lang="en-US" sz="1600">
            <a:latin typeface="Arial"/>
            <a:cs typeface="Arial"/>
          </a:endParaRPr>
        </a:p>
      </xdr:txBody>
    </xdr:sp>
    <xdr:clientData/>
  </xdr:twoCellAnchor>
  <xdr:twoCellAnchor>
    <xdr:from>
      <xdr:col>2</xdr:col>
      <xdr:colOff>469900</xdr:colOff>
      <xdr:row>211</xdr:row>
      <xdr:rowOff>152400</xdr:rowOff>
    </xdr:from>
    <xdr:to>
      <xdr:col>10</xdr:col>
      <xdr:colOff>374650</xdr:colOff>
      <xdr:row>228</xdr:row>
      <xdr:rowOff>127000</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330200</xdr:colOff>
      <xdr:row>209</xdr:row>
      <xdr:rowOff>76200</xdr:rowOff>
    </xdr:from>
    <xdr:to>
      <xdr:col>18</xdr:col>
      <xdr:colOff>12700</xdr:colOff>
      <xdr:row>228</xdr:row>
      <xdr:rowOff>25400</xdr:rowOff>
    </xdr:to>
    <xdr:sp macro="" textlink="">
      <xdr:nvSpPr>
        <xdr:cNvPr id="29" name="TextBox 28"/>
        <xdr:cNvSpPr txBox="1"/>
      </xdr:nvSpPr>
      <xdr:spPr>
        <a:xfrm>
          <a:off x="7442200" y="43611800"/>
          <a:ext cx="6286500" cy="3962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aseline="0">
              <a:latin typeface="Arial"/>
              <a:cs typeface="Arial"/>
            </a:rPr>
            <a:t>Overall, housing sales growth has slowed and is showing signs of decelerating even in the presence of strong demand. Texas housing demand declined during the summer after a long period of solid activity. Statewide housing sales declined close to 7.9 percent year-over-year as demand continued its downward pace since April.</a:t>
          </a:r>
        </a:p>
        <a:p>
          <a:endParaRPr lang="en-US" sz="1600" baseline="0">
            <a:latin typeface="Arial"/>
            <a:cs typeface="Arial"/>
          </a:endParaRPr>
        </a:p>
        <a:p>
          <a:r>
            <a:rPr lang="en-US" sz="1600" baseline="0">
              <a:latin typeface="Arial"/>
              <a:cs typeface="Arial"/>
            </a:rPr>
            <a:t>Austin experienced a 4.5 percent decline in sales, Dallas dropped 7.3 percent and Houston fell 8.8 percent. Most other Texas metropolitan areas experienced a similar decline.</a:t>
          </a:r>
        </a:p>
        <a:p>
          <a:endParaRPr lang="en-US" sz="1600" baseline="0">
            <a:latin typeface="Arial"/>
            <a:cs typeface="Arial"/>
          </a:endParaRPr>
        </a:p>
        <a:p>
          <a:r>
            <a:rPr lang="en-US" sz="1600" baseline="0">
              <a:latin typeface="Arial"/>
              <a:cs typeface="Arial"/>
            </a:rPr>
            <a:t>Months of inventory of Texas homes for sale remained at 3.7 months, based on current sales pace - compared with 4.4 months for the nation. Overall, supply has been relatively short due to fewer homes on the market and construction labor shortages.</a:t>
          </a:r>
        </a:p>
        <a:p>
          <a:endParaRPr lang="en-US" sz="1600" baseline="0">
            <a:latin typeface="Arial"/>
            <a:cs typeface="Arial"/>
          </a:endParaRPr>
        </a:p>
        <a:p>
          <a:endParaRPr lang="en-US" sz="1600" baseline="0">
            <a:latin typeface="Arial"/>
            <a:cs typeface="Arial"/>
          </a:endParaRPr>
        </a:p>
        <a:p>
          <a:endParaRPr lang="en-US" sz="1600" baseline="0">
            <a:latin typeface="Arial"/>
            <a:cs typeface="Arial"/>
          </a:endParaRPr>
        </a:p>
        <a:p>
          <a:endParaRPr lang="en-US" sz="1600" baseline="0">
            <a:latin typeface="Arial"/>
            <a:cs typeface="Arial"/>
          </a:endParaRPr>
        </a:p>
        <a:p>
          <a:endParaRPr lang="en-US" sz="1600" baseline="0">
            <a:latin typeface="Arial"/>
            <a:cs typeface="Arial"/>
          </a:endParaRPr>
        </a:p>
        <a:p>
          <a:r>
            <a:rPr lang="en-US" sz="1600" baseline="0">
              <a:latin typeface="Arial"/>
              <a:cs typeface="Arial"/>
            </a:rPr>
            <a:t> </a:t>
          </a:r>
          <a:endParaRPr lang="en-US" sz="1600">
            <a:latin typeface="Arial"/>
            <a:cs typeface="Arial"/>
          </a:endParaRPr>
        </a:p>
      </xdr:txBody>
    </xdr:sp>
    <xdr:clientData/>
  </xdr:twoCellAnchor>
  <xdr:twoCellAnchor>
    <xdr:from>
      <xdr:col>2</xdr:col>
      <xdr:colOff>508000</xdr:colOff>
      <xdr:row>236</xdr:row>
      <xdr:rowOff>50800</xdr:rowOff>
    </xdr:from>
    <xdr:to>
      <xdr:col>10</xdr:col>
      <xdr:colOff>412750</xdr:colOff>
      <xdr:row>254</xdr:row>
      <xdr:rowOff>12700</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431800</xdr:colOff>
      <xdr:row>233</xdr:row>
      <xdr:rowOff>165100</xdr:rowOff>
    </xdr:from>
    <xdr:to>
      <xdr:col>18</xdr:col>
      <xdr:colOff>114300</xdr:colOff>
      <xdr:row>256</xdr:row>
      <xdr:rowOff>165100</xdr:rowOff>
    </xdr:to>
    <xdr:sp macro="" textlink="">
      <xdr:nvSpPr>
        <xdr:cNvPr id="31" name="TextBox 30"/>
        <xdr:cNvSpPr txBox="1"/>
      </xdr:nvSpPr>
      <xdr:spPr>
        <a:xfrm>
          <a:off x="7543800" y="48729900"/>
          <a:ext cx="6286500" cy="4864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aseline="0">
              <a:latin typeface="Arial"/>
              <a:cs typeface="Arial"/>
            </a:rPr>
            <a:t>Rising Texas home prices reflect declining inventories and low mortgage rates. Since 2011, Texas home prices have increased more rapidly than the rate of increase for the U.S.</a:t>
          </a:r>
        </a:p>
        <a:p>
          <a:endParaRPr lang="en-US" sz="1600" baseline="0">
            <a:latin typeface="Arial"/>
            <a:cs typeface="Arial"/>
          </a:endParaRPr>
        </a:p>
        <a:p>
          <a:r>
            <a:rPr lang="en-US" sz="1600" baseline="0">
              <a:latin typeface="Arial"/>
              <a:cs typeface="Arial"/>
            </a:rPr>
            <a:t>The Texas market showed great stability as the economic recovery proceeded following the disastrous recession of 2008-09. Home prices began to escalate in 2012 and now each major money center in the state has experienced significant appreciation.</a:t>
          </a:r>
        </a:p>
        <a:p>
          <a:endParaRPr lang="en-US" sz="1600" baseline="0">
            <a:latin typeface="Arial"/>
            <a:cs typeface="Arial"/>
          </a:endParaRPr>
        </a:p>
        <a:p>
          <a:r>
            <a:rPr lang="en-US" sz="1600" baseline="0">
              <a:latin typeface="Arial"/>
              <a:cs typeface="Arial"/>
            </a:rPr>
            <a:t>The falling supply of new and existing homes on the market, together with historically low mortgage rates has aided in this price increase. It clearly demonstrates that the consumer is less rate sensitive and more prone to economic volatility as an influence on  their spending behavior.</a:t>
          </a:r>
        </a:p>
        <a:p>
          <a:endParaRPr lang="en-US" sz="1600" baseline="0">
            <a:latin typeface="Arial"/>
            <a:cs typeface="Arial"/>
          </a:endParaRPr>
        </a:p>
        <a:p>
          <a:r>
            <a:rPr lang="en-US" sz="1600" baseline="0">
              <a:latin typeface="Arial"/>
              <a:cs typeface="Arial"/>
            </a:rPr>
            <a:t>Although this helps to sustain the collateral value securing mortgage loans, it also puts downward pressure on future sales and potentially could create a bubble capable of sending home values south should the economic recovery weaken.</a:t>
          </a:r>
        </a:p>
        <a:p>
          <a:endParaRPr lang="en-US" sz="1600" baseline="0">
            <a:latin typeface="Arial"/>
            <a:cs typeface="Arial"/>
          </a:endParaRPr>
        </a:p>
        <a:p>
          <a:endParaRPr lang="en-US" sz="1600" baseline="0">
            <a:latin typeface="Arial"/>
            <a:cs typeface="Arial"/>
          </a:endParaRPr>
        </a:p>
        <a:p>
          <a:endParaRPr lang="en-US" sz="1600" baseline="0">
            <a:latin typeface="Arial"/>
            <a:cs typeface="Arial"/>
          </a:endParaRPr>
        </a:p>
        <a:p>
          <a:r>
            <a:rPr lang="en-US" sz="1600" baseline="0">
              <a:latin typeface="Arial"/>
              <a:cs typeface="Arial"/>
            </a:rPr>
            <a:t> </a:t>
          </a:r>
          <a:endParaRPr lang="en-US" sz="1600">
            <a:latin typeface="Arial"/>
            <a:cs typeface="Arial"/>
          </a:endParaRPr>
        </a:p>
      </xdr:txBody>
    </xdr:sp>
    <xdr:clientData/>
  </xdr:twoCellAnchor>
  <xdr:twoCellAnchor>
    <xdr:from>
      <xdr:col>2</xdr:col>
      <xdr:colOff>571500</xdr:colOff>
      <xdr:row>292</xdr:row>
      <xdr:rowOff>190500</xdr:rowOff>
    </xdr:from>
    <xdr:to>
      <xdr:col>10</xdr:col>
      <xdr:colOff>476250</xdr:colOff>
      <xdr:row>310</xdr:row>
      <xdr:rowOff>152400</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508000</xdr:colOff>
      <xdr:row>291</xdr:row>
      <xdr:rowOff>114300</xdr:rowOff>
    </xdr:from>
    <xdr:to>
      <xdr:col>18</xdr:col>
      <xdr:colOff>190500</xdr:colOff>
      <xdr:row>311</xdr:row>
      <xdr:rowOff>76200</xdr:rowOff>
    </xdr:to>
    <xdr:sp macro="" textlink="">
      <xdr:nvSpPr>
        <xdr:cNvPr id="33" name="TextBox 32"/>
        <xdr:cNvSpPr txBox="1"/>
      </xdr:nvSpPr>
      <xdr:spPr>
        <a:xfrm>
          <a:off x="7620000" y="61417200"/>
          <a:ext cx="6286500" cy="411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aseline="0">
              <a:latin typeface="Arial"/>
              <a:cs typeface="Arial"/>
            </a:rPr>
            <a:t>Of course, no economic assessment of Texas would be complete without an analysis of the oil and energy sector. Already this year we experienced the impact that volatile oil prices have on the state's key money centers. When average crude prices dropped into the $20s during the first quarter, there was another round of corporate consolidation that took place as companies were ill prepared to deal with falling revenue streams.</a:t>
          </a:r>
        </a:p>
        <a:p>
          <a:endParaRPr lang="en-US" sz="1600" baseline="0">
            <a:latin typeface="Arial"/>
            <a:cs typeface="Arial"/>
          </a:endParaRPr>
        </a:p>
        <a:p>
          <a:r>
            <a:rPr lang="en-US" sz="1600" baseline="0">
              <a:latin typeface="Arial"/>
              <a:cs typeface="Arial"/>
            </a:rPr>
            <a:t>We also saw consumer loan delinquency increase within 2 months after crude prices reached their lowest level since 2009. Mortgage delinquency was little changed.</a:t>
          </a:r>
        </a:p>
        <a:p>
          <a:endParaRPr lang="en-US" sz="1600" baseline="0">
            <a:latin typeface="Arial"/>
            <a:cs typeface="Arial"/>
          </a:endParaRPr>
        </a:p>
        <a:p>
          <a:r>
            <a:rPr lang="en-US" sz="1600" baseline="0">
              <a:latin typeface="Arial"/>
              <a:cs typeface="Arial"/>
            </a:rPr>
            <a:t>So far this year, crude oil prices have averaged close to $45 per barrel compared with $51 per barrel a year earlier. Since February, prices began to stabilize and since has been on a nice upward trend.</a:t>
          </a:r>
        </a:p>
        <a:p>
          <a:endParaRPr lang="en-US" sz="1600" baseline="0">
            <a:latin typeface="Arial"/>
            <a:cs typeface="Arial"/>
          </a:endParaRPr>
        </a:p>
        <a:p>
          <a:endParaRPr lang="en-US" sz="1600" baseline="0">
            <a:latin typeface="Arial"/>
            <a:cs typeface="Arial"/>
          </a:endParaRPr>
        </a:p>
        <a:p>
          <a:endParaRPr lang="en-US" sz="1600" baseline="0">
            <a:latin typeface="Arial"/>
            <a:cs typeface="Arial"/>
          </a:endParaRPr>
        </a:p>
        <a:p>
          <a:endParaRPr lang="en-US" sz="1600" baseline="0">
            <a:latin typeface="Arial"/>
            <a:cs typeface="Arial"/>
          </a:endParaRPr>
        </a:p>
        <a:p>
          <a:r>
            <a:rPr lang="en-US" sz="1600" baseline="0">
              <a:latin typeface="Arial"/>
              <a:cs typeface="Arial"/>
            </a:rPr>
            <a:t> </a:t>
          </a:r>
          <a:endParaRPr lang="en-US" sz="1600">
            <a:latin typeface="Arial"/>
            <a:cs typeface="Arial"/>
          </a:endParaRPr>
        </a:p>
      </xdr:txBody>
    </xdr:sp>
    <xdr:clientData/>
  </xdr:twoCellAnchor>
  <xdr:twoCellAnchor>
    <xdr:from>
      <xdr:col>2</xdr:col>
      <xdr:colOff>622300</xdr:colOff>
      <xdr:row>268</xdr:row>
      <xdr:rowOff>101600</xdr:rowOff>
    </xdr:from>
    <xdr:to>
      <xdr:col>10</xdr:col>
      <xdr:colOff>527050</xdr:colOff>
      <xdr:row>284</xdr:row>
      <xdr:rowOff>177800</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482600</xdr:colOff>
      <xdr:row>265</xdr:row>
      <xdr:rowOff>215900</xdr:rowOff>
    </xdr:from>
    <xdr:to>
      <xdr:col>18</xdr:col>
      <xdr:colOff>165100</xdr:colOff>
      <xdr:row>283</xdr:row>
      <xdr:rowOff>25400</xdr:rowOff>
    </xdr:to>
    <xdr:sp macro="" textlink="">
      <xdr:nvSpPr>
        <xdr:cNvPr id="35" name="TextBox 34"/>
        <xdr:cNvSpPr txBox="1"/>
      </xdr:nvSpPr>
      <xdr:spPr>
        <a:xfrm>
          <a:off x="7594600" y="55549800"/>
          <a:ext cx="6286500" cy="3441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aseline="0">
              <a:latin typeface="Arial"/>
              <a:cs typeface="Arial"/>
            </a:rPr>
            <a:t>The Austin market continues to see its median home price increase, now for the third consecutive month in August, to $283,667. This compares with the median price for Texas homes at $210,171.</a:t>
          </a:r>
        </a:p>
        <a:p>
          <a:endParaRPr lang="en-US" sz="1600" baseline="0">
            <a:latin typeface="Arial"/>
            <a:cs typeface="Arial"/>
          </a:endParaRPr>
        </a:p>
        <a:p>
          <a:r>
            <a:rPr lang="en-US" sz="1600" baseline="0">
              <a:latin typeface="Arial"/>
              <a:cs typeface="Arial"/>
            </a:rPr>
            <a:t>Year-over-year, home prices in Austin have appreciated at an 8.9 percent rate, compared with 6.4 percent for Texas and 5.0 percent for the U.S. This puts Austin at the top of all major metropolitan areas within the state in terms of valuation and annual increase.</a:t>
          </a:r>
        </a:p>
        <a:p>
          <a:endParaRPr lang="en-US" sz="1600" baseline="0">
            <a:latin typeface="Arial"/>
            <a:cs typeface="Arial"/>
          </a:endParaRPr>
        </a:p>
        <a:p>
          <a:r>
            <a:rPr lang="en-US" sz="1600" baseline="0">
              <a:latin typeface="Arial"/>
              <a:cs typeface="Arial"/>
            </a:rPr>
            <a:t>The Federal Reserve reports that home inventories in Austin have held at 2.4 month's supply for the last three months, well below the six month's supply generally considered to be a balanced market.</a:t>
          </a:r>
        </a:p>
        <a:p>
          <a:endParaRPr lang="en-US" sz="1600" baseline="0">
            <a:latin typeface="Arial"/>
            <a:cs typeface="Arial"/>
          </a:endParaRPr>
        </a:p>
        <a:p>
          <a:endParaRPr lang="en-US" sz="1600" baseline="0">
            <a:latin typeface="Arial"/>
            <a:cs typeface="Arial"/>
          </a:endParaRPr>
        </a:p>
        <a:p>
          <a:r>
            <a:rPr lang="en-US" sz="1600" baseline="0">
              <a:latin typeface="Arial"/>
              <a:cs typeface="Arial"/>
            </a:rPr>
            <a:t> </a:t>
          </a:r>
          <a:endParaRPr lang="en-US" sz="1600">
            <a:latin typeface="Arial"/>
            <a:cs typeface="Arial"/>
          </a:endParaRPr>
        </a:p>
      </xdr:txBody>
    </xdr:sp>
    <xdr:clientData/>
  </xdr:twoCellAnchor>
  <xdr:twoCellAnchor>
    <xdr:from>
      <xdr:col>2</xdr:col>
      <xdr:colOff>177800</xdr:colOff>
      <xdr:row>317</xdr:row>
      <xdr:rowOff>88900</xdr:rowOff>
    </xdr:from>
    <xdr:to>
      <xdr:col>17</xdr:col>
      <xdr:colOff>787400</xdr:colOff>
      <xdr:row>347</xdr:row>
      <xdr:rowOff>25400</xdr:rowOff>
    </xdr:to>
    <xdr:sp macro="" textlink="">
      <xdr:nvSpPr>
        <xdr:cNvPr id="3" name="TextBox 2"/>
        <xdr:cNvSpPr txBox="1"/>
      </xdr:nvSpPr>
      <xdr:spPr>
        <a:xfrm>
          <a:off x="685800" y="66205100"/>
          <a:ext cx="12992100" cy="5880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latin typeface="Arial"/>
              <a:cs typeface="Arial"/>
            </a:rPr>
            <a:t>The Austin economy is beginning to trend slightly slower.</a:t>
          </a:r>
          <a:r>
            <a:rPr lang="en-US" sz="1600" baseline="0">
              <a:latin typeface="Arial"/>
              <a:cs typeface="Arial"/>
            </a:rPr>
            <a:t> This is indicative in its business-cycle index measure which shows current economic activity growing at a decelerated pace. Austin gross domestic product is also trending slower for the second consecutive year, approaching 4.5 percent in 2016 after expanding 5.1 percent in 2015 and 5.6 percent in 2014. Still, Austin remains the second-fastest growing metropolitan area in Texas, only behind San Antonio.</a:t>
          </a:r>
        </a:p>
        <a:p>
          <a:endParaRPr lang="en-US" sz="1100" baseline="0">
            <a:latin typeface="Arial"/>
            <a:cs typeface="Arial"/>
          </a:endParaRPr>
        </a:p>
        <a:p>
          <a:r>
            <a:rPr lang="en-US" sz="1600" baseline="0">
              <a:latin typeface="Arial"/>
              <a:cs typeface="Arial"/>
            </a:rPr>
            <a:t>The unemployment rate in the Austin-area increased to 3.7 percent in September, rising sharply from 2015 year-end rate of 3.0 percent. This compared with a national rate of 5.0 percent and Texas rate of 4.5 percent. The labor force in Austin grew by 1.5 percent in September, compared with a 3.0 percent increase in nonfarm payrolls. Both of these elements help to keep Austin job growth above the national average. </a:t>
          </a:r>
          <a:r>
            <a:rPr lang="en-US" sz="1600">
              <a:latin typeface="Arial"/>
              <a:cs typeface="Arial"/>
            </a:rPr>
            <a:t>Earnings growth has accelerated</a:t>
          </a:r>
          <a:r>
            <a:rPr lang="en-US" sz="1600" baseline="0">
              <a:latin typeface="Arial"/>
              <a:cs typeface="Arial"/>
            </a:rPr>
            <a:t> somewhat</a:t>
          </a:r>
          <a:r>
            <a:rPr lang="en-US" sz="1600">
              <a:latin typeface="Arial"/>
              <a:cs typeface="Arial"/>
            </a:rPr>
            <a:t> in Texas as regional economic growth gains momentum. Still, private employee hourly earnings in Austin fell 0.4 percent year-over-year, registering a lower growth rate than the national average. </a:t>
          </a:r>
        </a:p>
        <a:p>
          <a:endParaRPr lang="en-US" sz="1100">
            <a:latin typeface="Arial"/>
            <a:cs typeface="Arial"/>
          </a:endParaRPr>
        </a:p>
        <a:p>
          <a:r>
            <a:rPr lang="en-US" sz="1600">
              <a:latin typeface="Arial"/>
              <a:cs typeface="Arial"/>
            </a:rPr>
            <a:t>Housing sales growth has slowed and is showing signs of decelerating even in the presence of strong demand. The Austin market continues to see its median home price increase, now for the third consecutive month in August, to $283,667. This compares with the median price for Texas homes at $210,171.</a:t>
          </a:r>
          <a:r>
            <a:rPr lang="en-US" sz="1600" baseline="0">
              <a:latin typeface="Arial"/>
              <a:cs typeface="Arial"/>
            </a:rPr>
            <a:t> </a:t>
          </a:r>
          <a:r>
            <a:rPr lang="en-US" sz="1600">
              <a:latin typeface="Arial"/>
              <a:cs typeface="Arial"/>
            </a:rPr>
            <a:t>Year-over-year, home prices in Austin have appreciated at an 8.9 percent rate, compared with 6.4 percent for Texas and 5.0 percent for the U.S. </a:t>
          </a:r>
        </a:p>
        <a:p>
          <a:endParaRPr lang="en-US" sz="1100">
            <a:latin typeface="Arial"/>
            <a:cs typeface="Arial"/>
          </a:endParaRPr>
        </a:p>
        <a:p>
          <a:r>
            <a:rPr lang="en-US" sz="1600">
              <a:latin typeface="Arial"/>
              <a:cs typeface="Arial"/>
            </a:rPr>
            <a:t>Even</a:t>
          </a:r>
          <a:r>
            <a:rPr lang="en-US" sz="1600" baseline="0">
              <a:latin typeface="Arial"/>
              <a:cs typeface="Arial"/>
            </a:rPr>
            <a:t> though the Austin economy appears to be taking a well-deserved break, it continues to be a very strong market with a positive outlook on retail sales that should garner demand for products and services. Despite the slowing pace, opportunities remain as we follow our current managed growth strategy, balance sheet allocation objectives and credit risk management goals over the next few quarters.</a:t>
          </a:r>
        </a:p>
        <a:p>
          <a:pPr algn="l"/>
          <a:endParaRPr lang="en-US" sz="2400" b="0" baseline="0">
            <a:latin typeface="Arial"/>
            <a:cs typeface="Arial"/>
          </a:endParaRPr>
        </a:p>
        <a:p>
          <a:pPr algn="l"/>
          <a:r>
            <a:rPr lang="en-US" sz="1600" b="0" baseline="0">
              <a:latin typeface="Arial"/>
              <a:cs typeface="Arial"/>
            </a:rPr>
            <a:t>									</a:t>
          </a:r>
          <a:r>
            <a:rPr lang="en-US" sz="1600" b="1" baseline="0">
              <a:latin typeface="Arial"/>
              <a:cs typeface="Arial"/>
            </a:rPr>
            <a:t>Brian Turner </a:t>
          </a:r>
        </a:p>
        <a:p>
          <a:pPr algn="l"/>
          <a:r>
            <a:rPr lang="en-US" sz="1600" b="1" baseline="0">
              <a:latin typeface="Arial"/>
              <a:cs typeface="Arial"/>
            </a:rPr>
            <a:t>									</a:t>
          </a:r>
          <a:r>
            <a:rPr lang="en-US" sz="1600" b="0" baseline="0">
              <a:latin typeface="Arial"/>
              <a:cs typeface="Arial"/>
            </a:rPr>
            <a:t>Economist and Chief Strategist     </a:t>
          </a:r>
        </a:p>
      </xdr:txBody>
    </xdr:sp>
    <xdr:clientData/>
  </xdr:twoCellAnchor>
  <xdr:twoCellAnchor>
    <xdr:from>
      <xdr:col>2</xdr:col>
      <xdr:colOff>723900</xdr:colOff>
      <xdr:row>341</xdr:row>
      <xdr:rowOff>63500</xdr:rowOff>
    </xdr:from>
    <xdr:to>
      <xdr:col>6</xdr:col>
      <xdr:colOff>393700</xdr:colOff>
      <xdr:row>343</xdr:row>
      <xdr:rowOff>177800</xdr:rowOff>
    </xdr:to>
    <xdr:sp macro="" textlink="">
      <xdr:nvSpPr>
        <xdr:cNvPr id="37" name="TextBox 36"/>
        <xdr:cNvSpPr txBox="1"/>
      </xdr:nvSpPr>
      <xdr:spPr>
        <a:xfrm>
          <a:off x="1231900" y="71018400"/>
          <a:ext cx="2971800" cy="4953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2400" b="0">
              <a:solidFill>
                <a:schemeClr val="tx1">
                  <a:lumMod val="75000"/>
                  <a:lumOff val="25000"/>
                </a:schemeClr>
              </a:solidFill>
              <a:latin typeface="Garamond"/>
              <a:cs typeface="Garamond"/>
            </a:rPr>
            <a:t>M</a:t>
          </a:r>
          <a:r>
            <a:rPr lang="en-US" sz="1800" b="0">
              <a:solidFill>
                <a:schemeClr val="tx1">
                  <a:lumMod val="75000"/>
                  <a:lumOff val="25000"/>
                </a:schemeClr>
              </a:solidFill>
              <a:latin typeface="Garamond"/>
              <a:cs typeface="Garamond"/>
            </a:rPr>
            <a:t>ERIDIAN</a:t>
          </a:r>
          <a:r>
            <a:rPr lang="en-US" sz="2400" b="0" baseline="0">
              <a:solidFill>
                <a:schemeClr val="tx1">
                  <a:lumMod val="75000"/>
                  <a:lumOff val="25000"/>
                </a:schemeClr>
              </a:solidFill>
              <a:latin typeface="Garamond"/>
              <a:cs typeface="Garamond"/>
            </a:rPr>
            <a:t> </a:t>
          </a:r>
          <a:r>
            <a:rPr lang="en-US" sz="2400" b="0">
              <a:solidFill>
                <a:schemeClr val="tx1">
                  <a:lumMod val="75000"/>
                  <a:lumOff val="25000"/>
                </a:schemeClr>
              </a:solidFill>
              <a:latin typeface="Garamond"/>
              <a:cs typeface="Garamond"/>
            </a:rPr>
            <a:t>E</a:t>
          </a:r>
          <a:r>
            <a:rPr lang="en-US" sz="1800" b="0">
              <a:solidFill>
                <a:schemeClr val="tx1">
                  <a:lumMod val="75000"/>
                  <a:lumOff val="25000"/>
                </a:schemeClr>
              </a:solidFill>
              <a:latin typeface="Garamond"/>
              <a:cs typeface="Garamond"/>
            </a:rPr>
            <a:t>CONOMICS</a:t>
          </a:r>
        </a:p>
      </xdr:txBody>
    </xdr:sp>
    <xdr:clientData/>
  </xdr:twoCellAnchor>
  <xdr:twoCellAnchor>
    <xdr:from>
      <xdr:col>3</xdr:col>
      <xdr:colOff>139700</xdr:colOff>
      <xdr:row>343</xdr:row>
      <xdr:rowOff>38100</xdr:rowOff>
    </xdr:from>
    <xdr:to>
      <xdr:col>6</xdr:col>
      <xdr:colOff>444500</xdr:colOff>
      <xdr:row>345</xdr:row>
      <xdr:rowOff>10160</xdr:rowOff>
    </xdr:to>
    <xdr:sp macro="" textlink="">
      <xdr:nvSpPr>
        <xdr:cNvPr id="38" name="TextBox 37"/>
        <xdr:cNvSpPr txBox="1"/>
      </xdr:nvSpPr>
      <xdr:spPr>
        <a:xfrm>
          <a:off x="1473200" y="71374000"/>
          <a:ext cx="2781300" cy="353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chorCtr="0"/>
        <a:lstStyle>
          <a:lvl1pPr>
            <a:defRPr>
              <a:solidFill>
                <a:schemeClr val="dk1"/>
              </a:solidFill>
              <a:latin typeface="+mn-lt"/>
              <a:ea typeface="+mn-ea"/>
              <a:cs typeface="+mn-cs"/>
            </a:defRPr>
          </a:lvl1pPr>
          <a:lvl2pPr>
            <a:defRPr>
              <a:solidFill>
                <a:schemeClr val="dk1"/>
              </a:solidFill>
              <a:latin typeface="+mn-lt"/>
              <a:ea typeface="+mn-ea"/>
              <a:cs typeface="+mn-cs"/>
            </a:defRPr>
          </a:lvl2pPr>
          <a:lvl3pPr>
            <a:defRPr>
              <a:solidFill>
                <a:schemeClr val="dk1"/>
              </a:solidFill>
              <a:latin typeface="+mn-lt"/>
              <a:ea typeface="+mn-ea"/>
              <a:cs typeface="+mn-cs"/>
            </a:defRPr>
          </a:lvl3pPr>
          <a:lvl4pPr>
            <a:defRPr>
              <a:solidFill>
                <a:schemeClr val="dk1"/>
              </a:solidFill>
              <a:latin typeface="+mn-lt"/>
              <a:ea typeface="+mn-ea"/>
              <a:cs typeface="+mn-cs"/>
            </a:defRPr>
          </a:lvl4pPr>
          <a:lvl5pPr>
            <a:defRPr>
              <a:solidFill>
                <a:schemeClr val="dk1"/>
              </a:solidFill>
              <a:latin typeface="+mn-lt"/>
              <a:ea typeface="+mn-ea"/>
              <a:cs typeface="+mn-cs"/>
            </a:defRPr>
          </a:lvl5pPr>
          <a:lvl6pPr>
            <a:defRPr>
              <a:solidFill>
                <a:schemeClr val="dk1"/>
              </a:solidFill>
              <a:latin typeface="+mn-lt"/>
              <a:ea typeface="+mn-ea"/>
              <a:cs typeface="+mn-cs"/>
            </a:defRPr>
          </a:lvl6pPr>
          <a:lvl7pPr>
            <a:defRPr>
              <a:solidFill>
                <a:schemeClr val="dk1"/>
              </a:solidFill>
              <a:latin typeface="+mn-lt"/>
              <a:ea typeface="+mn-ea"/>
              <a:cs typeface="+mn-cs"/>
            </a:defRPr>
          </a:lvl7pPr>
          <a:lvl8pPr>
            <a:defRPr>
              <a:solidFill>
                <a:schemeClr val="dk1"/>
              </a:solidFill>
              <a:latin typeface="+mn-lt"/>
              <a:ea typeface="+mn-ea"/>
              <a:cs typeface="+mn-cs"/>
            </a:defRPr>
          </a:lvl8pPr>
          <a:lvl9pPr>
            <a:defRPr>
              <a:solidFill>
                <a:schemeClr val="dk1"/>
              </a:solidFill>
              <a:latin typeface="+mn-lt"/>
              <a:ea typeface="+mn-ea"/>
              <a:cs typeface="+mn-cs"/>
            </a:defRPr>
          </a:lvl9pPr>
        </a:lstStyle>
        <a:p>
          <a:pPr algn="l"/>
          <a:r>
            <a:rPr lang="en-US" sz="1400" b="1" baseline="0">
              <a:solidFill>
                <a:schemeClr val="bg2">
                  <a:lumMod val="75000"/>
                </a:schemeClr>
              </a:solidFill>
              <a:latin typeface="Arial Narrow"/>
              <a:cs typeface="Arial Narrow"/>
            </a:rPr>
            <a:t>Trusted Insight, Effective Solutions</a:t>
          </a:r>
        </a:p>
        <a:p>
          <a:pPr algn="l"/>
          <a:endParaRPr lang="en-US" sz="1800" b="0" baseline="0">
            <a:solidFill>
              <a:schemeClr val="tx1">
                <a:lumMod val="75000"/>
                <a:lumOff val="25000"/>
              </a:schemeClr>
            </a:solidFill>
            <a:latin typeface="Garamond"/>
            <a:cs typeface="Garamond"/>
          </a:endParaRPr>
        </a:p>
      </xdr:txBody>
    </xdr:sp>
    <xdr:clientData/>
  </xdr:twoCellAnchor>
  <xdr:twoCellAnchor editAs="oneCell">
    <xdr:from>
      <xdr:col>2</xdr:col>
      <xdr:colOff>825499</xdr:colOff>
      <xdr:row>2</xdr:row>
      <xdr:rowOff>139700</xdr:rowOff>
    </xdr:from>
    <xdr:to>
      <xdr:col>8</xdr:col>
      <xdr:colOff>546100</xdr:colOff>
      <xdr:row>6</xdr:row>
      <xdr:rowOff>177811</xdr:rowOff>
    </xdr:to>
    <xdr:pic>
      <xdr:nvPicPr>
        <xdr:cNvPr id="39" name="Picture 38" descr="GTFCU.jp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333499" y="520700"/>
          <a:ext cx="4673601" cy="800111"/>
        </a:xfrm>
        <a:prstGeom prst="rect">
          <a:avLst/>
        </a:prstGeom>
      </xdr:spPr>
    </xdr:pic>
    <xdr:clientData/>
  </xdr:twoCellAnchor>
</xdr:wsDr>
</file>

<file path=xl/drawings/drawing9.xml><?xml version="1.0" encoding="utf-8"?>
<c:userShapes xmlns:c="http://schemas.openxmlformats.org/drawingml/2006/chart">
  <cdr:relSizeAnchor xmlns:cdr="http://schemas.openxmlformats.org/drawingml/2006/chartDrawing">
    <cdr:from>
      <cdr:x>0.01337</cdr:x>
      <cdr:y>0</cdr:y>
    </cdr:from>
    <cdr:to>
      <cdr:x>0.97887</cdr:x>
      <cdr:y>0.11255</cdr:y>
    </cdr:to>
    <cdr:sp macro="" textlink="">
      <cdr:nvSpPr>
        <cdr:cNvPr id="2" name="TextBox 1"/>
        <cdr:cNvSpPr txBox="1"/>
      </cdr:nvSpPr>
      <cdr:spPr>
        <a:xfrm xmlns:a="http://schemas.openxmlformats.org/drawingml/2006/main">
          <a:off x="50800" y="0"/>
          <a:ext cx="3668756" cy="264160"/>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200" b="0">
              <a:solidFill>
                <a:schemeClr val="tx1"/>
              </a:solidFill>
              <a:latin typeface="Garamond"/>
              <a:cs typeface="Garamond"/>
            </a:rPr>
            <a:t>"A"-P</a:t>
          </a:r>
          <a:r>
            <a:rPr lang="en-US" sz="1000" b="0">
              <a:solidFill>
                <a:schemeClr val="tx1"/>
              </a:solidFill>
              <a:latin typeface="Garamond"/>
              <a:cs typeface="Garamond"/>
            </a:rPr>
            <a:t>APER</a:t>
          </a:r>
          <a:r>
            <a:rPr lang="en-US" sz="1200" b="0">
              <a:solidFill>
                <a:schemeClr val="tx1"/>
              </a:solidFill>
              <a:latin typeface="Garamond"/>
              <a:cs typeface="Garamond"/>
            </a:rPr>
            <a:t> P</a:t>
          </a:r>
          <a:r>
            <a:rPr lang="en-US" sz="1000" b="0">
              <a:solidFill>
                <a:schemeClr val="tx1"/>
              </a:solidFill>
              <a:latin typeface="Garamond"/>
              <a:cs typeface="Garamond"/>
            </a:rPr>
            <a:t>RICING</a:t>
          </a:r>
          <a:r>
            <a:rPr lang="en-US" sz="1200" b="0" baseline="0">
              <a:solidFill>
                <a:schemeClr val="tx1"/>
              </a:solidFill>
              <a:latin typeface="Garamond"/>
              <a:cs typeface="Garamond"/>
            </a:rPr>
            <a:t> S</a:t>
          </a:r>
          <a:r>
            <a:rPr lang="en-US" sz="1000" b="0" baseline="0">
              <a:solidFill>
                <a:schemeClr val="tx1"/>
              </a:solidFill>
              <a:latin typeface="Garamond"/>
              <a:cs typeface="Garamond"/>
            </a:rPr>
            <a:t>PREADS</a:t>
          </a:r>
          <a:endParaRPr lang="en-US" sz="1000" b="0">
            <a:solidFill>
              <a:schemeClr val="tx1"/>
            </a:solidFill>
            <a:latin typeface="Palatino"/>
            <a:cs typeface="Palatino"/>
          </a:endParaRPr>
        </a:p>
      </cdr:txBody>
    </cdr:sp>
  </cdr:relSizeAnchor>
  <cdr:relSizeAnchor xmlns:cdr="http://schemas.openxmlformats.org/drawingml/2006/chartDrawing">
    <cdr:from>
      <cdr:x>0.55615</cdr:x>
      <cdr:y>0.17749</cdr:y>
    </cdr:from>
    <cdr:to>
      <cdr:x>0.92246</cdr:x>
      <cdr:y>0.41126</cdr:y>
    </cdr:to>
    <cdr:sp macro="" textlink="">
      <cdr:nvSpPr>
        <cdr:cNvPr id="3" name="TextBox 2"/>
        <cdr:cNvSpPr txBox="1"/>
      </cdr:nvSpPr>
      <cdr:spPr>
        <a:xfrm xmlns:a="http://schemas.openxmlformats.org/drawingml/2006/main">
          <a:off x="2113280" y="416560"/>
          <a:ext cx="1391920" cy="548640"/>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000" b="1">
              <a:solidFill>
                <a:schemeClr val="accent1"/>
              </a:solidFill>
              <a:latin typeface="Garamond"/>
              <a:cs typeface="Garamond"/>
            </a:rPr>
            <a:t>30yr FLM vs 10yr UST</a:t>
          </a:r>
        </a:p>
        <a:p xmlns:a="http://schemas.openxmlformats.org/drawingml/2006/main">
          <a:pPr algn="l"/>
          <a:r>
            <a:rPr lang="en-US" sz="1000" b="1">
              <a:solidFill>
                <a:srgbClr val="FF0000"/>
              </a:solidFill>
              <a:latin typeface="Garamond"/>
              <a:cs typeface="Garamond"/>
            </a:rPr>
            <a:t>15yr FLM vs 7yr UST</a:t>
          </a:r>
        </a:p>
        <a:p xmlns:a="http://schemas.openxmlformats.org/drawingml/2006/main">
          <a:pPr algn="l"/>
          <a:r>
            <a:rPr lang="en-US" sz="1000" b="1">
              <a:solidFill>
                <a:srgbClr val="008000"/>
              </a:solidFill>
              <a:latin typeface="Garamond"/>
              <a:cs typeface="Garamond"/>
            </a:rPr>
            <a:t>5yr Auto vs 3yr UST</a:t>
          </a:r>
          <a:endParaRPr lang="en-US" sz="1000" b="1">
            <a:solidFill>
              <a:srgbClr val="008000"/>
            </a:solidFill>
            <a:latin typeface="Palatino"/>
            <a:cs typeface="Palatino"/>
          </a:endParaRP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31.xml.rels><?xml version="1.0" encoding="UTF-8" standalone="yes"?>
<Relationships xmlns="http://schemas.openxmlformats.org/package/2006/relationships"><Relationship Id="rId1" Type="http://schemas.openxmlformats.org/officeDocument/2006/relationships/hyperlink" Target="http://www.Meridian-ally.com" TargetMode="External"/><Relationship Id="rId2" Type="http://schemas.openxmlformats.org/officeDocument/2006/relationships/drawing" Target="../drawings/drawing75.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36.xml.rels><?xml version="1.0" encoding="UTF-8" standalone="yes"?>
<Relationships xmlns="http://schemas.openxmlformats.org/package/2006/relationships"><Relationship Id="rId1" Type="http://schemas.openxmlformats.org/officeDocument/2006/relationships/hyperlink" Target="mailto:bturner008@tx.rr.com" TargetMode="External"/><Relationship Id="rId2" Type="http://schemas.openxmlformats.org/officeDocument/2006/relationships/hyperlink" Target="http://www.Meridian-ally.com" TargetMode="External"/><Relationship Id="rId3" Type="http://schemas.openxmlformats.org/officeDocument/2006/relationships/drawing" Target="../drawings/drawing82.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FF"/>
  </sheetPr>
  <dimension ref="A1:AN485"/>
  <sheetViews>
    <sheetView topLeftCell="A35" zoomScale="110" zoomScaleNormal="110" zoomScalePageLayoutView="110" workbookViewId="0">
      <selection activeCell="AD127" sqref="AD127"/>
    </sheetView>
  </sheetViews>
  <sheetFormatPr baseColWidth="10" defaultRowHeight="15" x14ac:dyDescent="0"/>
  <cols>
    <col min="1" max="1" width="13.83203125" style="2" customWidth="1"/>
    <col min="2" max="2" width="1.5" customWidth="1"/>
    <col min="3" max="3" width="3.33203125" customWidth="1"/>
    <col min="4" max="4" width="1.1640625" customWidth="1"/>
    <col min="5" max="5" width="11.1640625" customWidth="1"/>
    <col min="6" max="6" width="10.33203125" customWidth="1"/>
    <col min="7" max="7" width="9.83203125" customWidth="1"/>
    <col min="8" max="8" width="10.33203125" customWidth="1"/>
    <col min="9" max="9" width="10" customWidth="1"/>
    <col min="10" max="10" width="1.33203125" customWidth="1"/>
    <col min="11" max="11" width="9.33203125" customWidth="1"/>
    <col min="12" max="12" width="1.5" customWidth="1"/>
    <col min="13" max="13" width="9.33203125" customWidth="1"/>
    <col min="14" max="14" width="1.33203125" customWidth="1"/>
    <col min="15" max="15" width="9.33203125" customWidth="1"/>
    <col min="16" max="16" width="1.33203125" customWidth="1"/>
    <col min="17" max="17" width="11.5" customWidth="1"/>
    <col min="18" max="21" width="9.5" customWidth="1"/>
    <col min="22" max="22" width="1.33203125" customWidth="1"/>
    <col min="23" max="23" width="5.33203125" style="2" customWidth="1"/>
    <col min="24" max="24" width="13.5" style="2" bestFit="1" customWidth="1"/>
    <col min="25" max="30" width="12.5" style="2" bestFit="1" customWidth="1"/>
    <col min="31" max="31" width="11.33203125" style="2" bestFit="1" customWidth="1"/>
    <col min="32" max="33" width="12.5" style="2" bestFit="1" customWidth="1"/>
    <col min="34" max="34" width="12.5" bestFit="1" customWidth="1"/>
  </cols>
  <sheetData>
    <row r="1" spans="1:33" s="2" customFormat="1"/>
    <row r="2" spans="1:33" ht="77" customHeight="1">
      <c r="B2" s="193"/>
      <c r="C2" s="194"/>
      <c r="D2" s="194"/>
      <c r="E2" s="194"/>
      <c r="F2" s="194"/>
      <c r="G2" s="194"/>
      <c r="H2" s="194"/>
      <c r="I2" s="194"/>
      <c r="J2" s="194"/>
      <c r="K2" s="194"/>
      <c r="L2" s="194"/>
      <c r="M2" s="194"/>
      <c r="N2" s="194"/>
      <c r="O2" s="194"/>
      <c r="P2" s="194"/>
      <c r="Q2" s="194"/>
      <c r="R2" s="194"/>
      <c r="S2" s="194"/>
      <c r="T2" s="194"/>
      <c r="U2" s="194"/>
      <c r="V2" s="195"/>
    </row>
    <row r="3" spans="1:33" s="130" customFormat="1" ht="17" customHeight="1">
      <c r="A3" s="128"/>
      <c r="B3" s="822" t="s">
        <v>176</v>
      </c>
      <c r="C3" s="151"/>
      <c r="D3" s="151"/>
      <c r="E3" s="151"/>
      <c r="F3" s="151"/>
      <c r="G3" s="151"/>
      <c r="H3" s="151"/>
      <c r="I3" s="151"/>
      <c r="J3" s="151"/>
      <c r="K3" s="151"/>
      <c r="L3" s="151"/>
      <c r="M3" s="151"/>
      <c r="N3" s="151"/>
      <c r="O3" s="151"/>
      <c r="P3" s="151"/>
      <c r="Q3" s="151"/>
      <c r="R3" s="151"/>
      <c r="S3" s="151"/>
      <c r="T3" s="151"/>
      <c r="U3" s="151"/>
      <c r="V3" s="823"/>
      <c r="W3" s="129"/>
      <c r="X3" s="129"/>
      <c r="Y3" s="129"/>
      <c r="Z3" s="128"/>
      <c r="AA3" s="128"/>
      <c r="AB3" s="128"/>
      <c r="AC3" s="128"/>
      <c r="AD3" s="128"/>
      <c r="AE3" s="128"/>
      <c r="AF3" s="128"/>
      <c r="AG3" s="128"/>
    </row>
    <row r="4" spans="1:33" ht="6" customHeight="1">
      <c r="A4" s="5"/>
      <c r="B4" s="196"/>
      <c r="C4" s="196"/>
      <c r="D4" s="196"/>
      <c r="E4" s="196"/>
      <c r="F4" s="1596"/>
      <c r="G4" s="196"/>
      <c r="H4" s="196"/>
      <c r="I4" s="196"/>
      <c r="J4" s="196"/>
      <c r="K4" s="196"/>
      <c r="L4" s="196"/>
      <c r="M4" s="196"/>
      <c r="N4" s="196"/>
      <c r="O4" s="196"/>
      <c r="P4" s="196"/>
      <c r="Q4" s="196"/>
      <c r="R4" s="196"/>
      <c r="S4" s="196"/>
      <c r="T4" s="196"/>
      <c r="U4" s="196"/>
      <c r="V4" s="196"/>
      <c r="W4" s="5"/>
      <c r="X4" s="5"/>
      <c r="Y4" s="5"/>
    </row>
    <row r="5" spans="1:33" ht="38" customHeight="1">
      <c r="B5" s="5"/>
      <c r="C5" s="5"/>
      <c r="D5" s="5"/>
      <c r="E5" s="5"/>
      <c r="F5" s="5"/>
      <c r="G5" s="5"/>
      <c r="H5" s="5"/>
      <c r="I5" s="5"/>
      <c r="J5" s="5"/>
      <c r="K5" s="5"/>
      <c r="L5" s="5"/>
      <c r="M5" s="5"/>
      <c r="N5" s="5"/>
      <c r="O5" s="5"/>
      <c r="P5" s="5"/>
      <c r="Q5" s="5"/>
      <c r="R5" s="5"/>
      <c r="S5" s="5"/>
      <c r="T5" s="223"/>
      <c r="U5" s="389" t="s">
        <v>1275</v>
      </c>
      <c r="V5" s="5"/>
      <c r="W5" s="5"/>
      <c r="X5" s="5"/>
      <c r="Y5" s="5"/>
      <c r="Z5" s="5"/>
    </row>
    <row r="6" spans="1:33" ht="10" customHeight="1">
      <c r="B6" s="5"/>
      <c r="C6" s="5"/>
      <c r="D6" s="5"/>
      <c r="E6" s="5"/>
      <c r="F6" s="5"/>
      <c r="G6" s="5"/>
      <c r="H6" s="5"/>
      <c r="I6" s="5"/>
      <c r="J6" s="5"/>
      <c r="K6" s="5"/>
      <c r="L6" s="5"/>
      <c r="M6" s="5"/>
      <c r="N6" s="5"/>
      <c r="O6" s="5"/>
      <c r="P6" s="5"/>
      <c r="Q6" s="5"/>
      <c r="R6" s="5"/>
      <c r="S6" s="5"/>
      <c r="T6" s="5"/>
      <c r="U6" s="5"/>
      <c r="V6" s="5"/>
      <c r="W6" s="5"/>
      <c r="X6" s="5"/>
      <c r="Y6" s="5"/>
    </row>
    <row r="7" spans="1:33" ht="14" customHeight="1" thickBot="1">
      <c r="B7" s="22"/>
      <c r="C7" s="11"/>
      <c r="D7" s="155"/>
      <c r="E7" s="155"/>
      <c r="F7" s="155"/>
      <c r="G7" s="155"/>
      <c r="H7" s="155"/>
      <c r="I7" s="155"/>
      <c r="J7" s="155"/>
      <c r="K7" s="155"/>
      <c r="L7" s="155"/>
      <c r="M7" s="155"/>
      <c r="N7" s="155"/>
      <c r="O7" s="155"/>
      <c r="P7" s="155"/>
      <c r="Q7" s="155"/>
      <c r="R7" s="155"/>
      <c r="S7" s="155"/>
      <c r="T7" s="155"/>
      <c r="U7" s="155"/>
      <c r="V7" s="54"/>
      <c r="W7" s="5"/>
      <c r="X7" s="5"/>
      <c r="Y7" s="5"/>
    </row>
    <row r="8" spans="1:33" ht="23" customHeight="1" thickTop="1">
      <c r="B8" s="20"/>
      <c r="C8" s="658"/>
      <c r="D8" s="5"/>
      <c r="E8" s="12" t="s">
        <v>46</v>
      </c>
      <c r="F8" s="5"/>
      <c r="G8" s="5"/>
      <c r="H8" s="5"/>
      <c r="I8" s="5"/>
      <c r="J8" s="5"/>
      <c r="K8" s="5"/>
      <c r="L8" s="5"/>
      <c r="M8" s="5"/>
      <c r="N8" s="5"/>
      <c r="O8" s="5"/>
      <c r="P8" s="5"/>
      <c r="Q8" s="5"/>
      <c r="R8" s="5"/>
      <c r="S8" s="5"/>
      <c r="T8" s="5"/>
      <c r="U8" s="5"/>
      <c r="V8" s="21"/>
    </row>
    <row r="9" spans="1:33" s="1" customFormat="1" ht="18">
      <c r="A9" s="463"/>
      <c r="B9" s="156"/>
      <c r="C9" s="659"/>
      <c r="D9" s="13"/>
      <c r="E9" s="143"/>
      <c r="F9" s="144" t="s">
        <v>0</v>
      </c>
      <c r="G9" s="144" t="s">
        <v>1</v>
      </c>
      <c r="H9" s="144" t="s">
        <v>2</v>
      </c>
      <c r="I9" s="144" t="s">
        <v>3</v>
      </c>
      <c r="J9" s="13"/>
      <c r="K9" s="147"/>
      <c r="L9" s="147"/>
      <c r="M9" s="147" t="s">
        <v>700</v>
      </c>
      <c r="N9" s="147"/>
      <c r="O9" s="147"/>
      <c r="P9" s="5"/>
      <c r="Q9" s="188"/>
      <c r="R9" s="189" t="s">
        <v>653</v>
      </c>
      <c r="S9" s="188"/>
      <c r="T9" s="188"/>
      <c r="U9" s="188"/>
      <c r="V9" s="157"/>
      <c r="W9" s="463"/>
      <c r="X9" s="463"/>
      <c r="Y9" s="463"/>
      <c r="Z9" s="463"/>
      <c r="AA9" s="463"/>
      <c r="AB9" s="463"/>
      <c r="AC9" s="463"/>
      <c r="AD9" s="463"/>
      <c r="AE9" s="463"/>
      <c r="AF9" s="463"/>
      <c r="AG9" s="463"/>
    </row>
    <row r="10" spans="1:33" s="1" customFormat="1">
      <c r="A10" s="463"/>
      <c r="B10" s="156"/>
      <c r="C10" s="659"/>
      <c r="D10" s="13"/>
      <c r="E10" s="145"/>
      <c r="F10" s="146">
        <v>43769</v>
      </c>
      <c r="G10" s="146">
        <v>43738</v>
      </c>
      <c r="H10" s="146">
        <v>43465</v>
      </c>
      <c r="I10" s="146">
        <v>43404</v>
      </c>
      <c r="J10" s="13">
        <v>18</v>
      </c>
      <c r="K10" s="638" t="s">
        <v>4</v>
      </c>
      <c r="L10" s="638"/>
      <c r="M10" s="638" t="s">
        <v>701</v>
      </c>
      <c r="N10" s="638"/>
      <c r="O10" s="655" t="s">
        <v>1257</v>
      </c>
      <c r="P10" s="13"/>
      <c r="Q10" s="5"/>
      <c r="R10" s="5"/>
      <c r="S10" s="5"/>
      <c r="T10" s="5"/>
      <c r="U10" s="5"/>
      <c r="V10" s="157"/>
      <c r="W10" s="463"/>
      <c r="X10" s="463"/>
      <c r="Y10" s="463"/>
      <c r="Z10" s="463"/>
      <c r="AA10" s="463"/>
      <c r="AB10" s="463"/>
      <c r="AC10" s="463"/>
      <c r="AD10" s="463"/>
      <c r="AE10" s="463"/>
      <c r="AF10" s="463"/>
      <c r="AG10" s="463"/>
    </row>
    <row r="11" spans="1:33">
      <c r="B11" s="20"/>
      <c r="C11" s="658"/>
      <c r="D11" s="5"/>
      <c r="E11" s="148"/>
      <c r="F11" s="5"/>
      <c r="G11" s="5"/>
      <c r="H11" s="5"/>
      <c r="I11" s="5"/>
      <c r="J11" s="5"/>
      <c r="K11" s="5"/>
      <c r="L11" s="5"/>
      <c r="M11" s="5"/>
      <c r="N11" s="5"/>
      <c r="O11" s="5"/>
      <c r="P11" s="5"/>
      <c r="Q11" s="5"/>
      <c r="R11" s="5"/>
      <c r="S11" s="5"/>
      <c r="T11" s="5"/>
      <c r="U11" s="5"/>
      <c r="V11" s="21"/>
    </row>
    <row r="12" spans="1:33" ht="16">
      <c r="B12" s="20"/>
      <c r="C12" s="658"/>
      <c r="D12" s="5"/>
      <c r="E12" s="192" t="s">
        <v>167</v>
      </c>
      <c r="F12" s="197">
        <v>1.5800000000000002E-2</v>
      </c>
      <c r="G12" s="173">
        <v>1.9E-2</v>
      </c>
      <c r="H12" s="173">
        <v>2.4E-2</v>
      </c>
      <c r="I12" s="173">
        <v>2.1999999999999999E-2</v>
      </c>
      <c r="J12" s="174"/>
      <c r="K12" s="175">
        <f t="shared" ref="K12:K21" si="0">F12-H12</f>
        <v>-8.199999999999999E-3</v>
      </c>
      <c r="L12" s="175"/>
      <c r="M12" s="175">
        <f t="shared" ref="M12:M21" si="1">F12-I12</f>
        <v>-6.1999999999999972E-3</v>
      </c>
      <c r="N12" s="501"/>
      <c r="O12" s="175">
        <f>Curve!J2</f>
        <v>-8.6999999999999994E-3</v>
      </c>
      <c r="P12" s="5"/>
      <c r="Q12" s="5"/>
      <c r="R12" s="5"/>
      <c r="S12" s="5"/>
      <c r="T12" s="5"/>
      <c r="U12" s="5"/>
      <c r="V12" s="21"/>
    </row>
    <row r="13" spans="1:33" ht="16">
      <c r="B13" s="20"/>
      <c r="C13" s="658"/>
      <c r="D13" s="5"/>
      <c r="E13" s="192" t="s">
        <v>168</v>
      </c>
      <c r="F13" s="198">
        <v>1.54E-2</v>
      </c>
      <c r="G13" s="176">
        <v>1.8800000000000001E-2</v>
      </c>
      <c r="H13" s="176">
        <v>2.4500000000000001E-2</v>
      </c>
      <c r="I13" s="176">
        <v>2.3400000000000001E-2</v>
      </c>
      <c r="J13" s="174"/>
      <c r="K13" s="177">
        <f t="shared" si="0"/>
        <v>-9.1000000000000004E-3</v>
      </c>
      <c r="L13" s="177"/>
      <c r="M13" s="177">
        <f t="shared" si="1"/>
        <v>-8.0000000000000002E-3</v>
      </c>
      <c r="N13" s="5"/>
      <c r="O13" s="177">
        <f>Curve!J3</f>
        <v>-8.0999999999999996E-3</v>
      </c>
      <c r="P13" s="5"/>
      <c r="Q13" s="5"/>
      <c r="R13" s="5"/>
      <c r="S13" s="5"/>
      <c r="T13" s="5"/>
      <c r="U13" s="5"/>
      <c r="V13" s="21"/>
    </row>
    <row r="14" spans="1:33" ht="16">
      <c r="B14" s="20"/>
      <c r="C14" s="658"/>
      <c r="D14" s="5"/>
      <c r="E14" s="192" t="s">
        <v>169</v>
      </c>
      <c r="F14" s="197">
        <v>1.5699999999999999E-2</v>
      </c>
      <c r="G14" s="173">
        <v>1.83E-2</v>
      </c>
      <c r="H14" s="173">
        <v>2.5600000000000001E-2</v>
      </c>
      <c r="I14" s="173">
        <v>2.4899999999999999E-2</v>
      </c>
      <c r="J14" s="174"/>
      <c r="K14" s="175">
        <f t="shared" si="0"/>
        <v>-9.9000000000000025E-3</v>
      </c>
      <c r="L14" s="175"/>
      <c r="M14" s="175">
        <f t="shared" si="1"/>
        <v>-9.1999999999999998E-3</v>
      </c>
      <c r="N14" s="501"/>
      <c r="O14" s="175">
        <f>Curve!J4</f>
        <v>-9.5000000000000015E-3</v>
      </c>
      <c r="P14" s="5"/>
      <c r="Q14" s="5"/>
      <c r="R14" s="5"/>
      <c r="S14" s="5"/>
      <c r="T14" s="5"/>
      <c r="U14" s="5"/>
      <c r="V14" s="21"/>
    </row>
    <row r="15" spans="1:33" ht="16">
      <c r="B15" s="20"/>
      <c r="C15" s="658"/>
      <c r="D15" s="5"/>
      <c r="E15" s="192" t="s">
        <v>170</v>
      </c>
      <c r="F15" s="198">
        <v>1.5299999999999999E-2</v>
      </c>
      <c r="G15" s="176">
        <v>1.7500000000000002E-2</v>
      </c>
      <c r="H15" s="176">
        <v>2.63E-2</v>
      </c>
      <c r="I15" s="176">
        <v>2.69E-2</v>
      </c>
      <c r="J15" s="174"/>
      <c r="K15" s="177">
        <f t="shared" si="0"/>
        <v>-1.1000000000000001E-2</v>
      </c>
      <c r="L15" s="177"/>
      <c r="M15" s="177">
        <f t="shared" si="1"/>
        <v>-1.1600000000000001E-2</v>
      </c>
      <c r="N15" s="5"/>
      <c r="O15" s="177">
        <f>Curve!J6</f>
        <v>-1.2100000000000001E-2</v>
      </c>
      <c r="P15" s="5"/>
      <c r="Q15" s="5"/>
      <c r="R15" s="5"/>
      <c r="S15" s="5"/>
      <c r="T15" s="5"/>
      <c r="U15" s="5"/>
      <c r="V15" s="21"/>
    </row>
    <row r="16" spans="1:33" ht="16">
      <c r="B16" s="20"/>
      <c r="C16" s="658"/>
      <c r="D16" s="5"/>
      <c r="E16" s="192" t="s">
        <v>171</v>
      </c>
      <c r="F16" s="197">
        <v>1.52E-2</v>
      </c>
      <c r="G16" s="173">
        <v>1.6299999999999999E-2</v>
      </c>
      <c r="H16" s="173">
        <v>2.4799999999999999E-2</v>
      </c>
      <c r="I16" s="173">
        <v>2.87E-2</v>
      </c>
      <c r="J16" s="174"/>
      <c r="K16" s="175">
        <f t="shared" si="0"/>
        <v>-9.5999999999999992E-3</v>
      </c>
      <c r="L16" s="175"/>
      <c r="M16" s="175">
        <f t="shared" si="1"/>
        <v>-1.35E-2</v>
      </c>
      <c r="N16" s="501"/>
      <c r="O16" s="175">
        <f>Curve!J10</f>
        <v>-1.46E-2</v>
      </c>
      <c r="P16" s="5"/>
      <c r="Q16" s="5"/>
      <c r="R16" s="5"/>
      <c r="S16" s="5"/>
      <c r="T16" s="5"/>
      <c r="U16" s="5"/>
      <c r="V16" s="21"/>
    </row>
    <row r="17" spans="2:40" ht="16">
      <c r="B17" s="20"/>
      <c r="C17" s="658"/>
      <c r="D17" s="5"/>
      <c r="E17" s="192" t="s">
        <v>172</v>
      </c>
      <c r="F17" s="198">
        <v>1.52E-2</v>
      </c>
      <c r="G17" s="176">
        <v>1.5599999999999999E-2</v>
      </c>
      <c r="H17" s="176">
        <v>2.46E-2</v>
      </c>
      <c r="I17" s="176">
        <v>2.93E-2</v>
      </c>
      <c r="J17" s="174"/>
      <c r="K17" s="177">
        <f t="shared" si="0"/>
        <v>-9.4000000000000004E-3</v>
      </c>
      <c r="L17" s="177"/>
      <c r="M17" s="177">
        <f t="shared" si="1"/>
        <v>-1.41E-2</v>
      </c>
      <c r="N17" s="5"/>
      <c r="O17" s="177">
        <f>Curve!J14</f>
        <v>-1.5299999999999999E-2</v>
      </c>
      <c r="P17" s="5"/>
      <c r="Q17" s="5"/>
      <c r="R17" s="5"/>
      <c r="S17" s="5"/>
      <c r="T17" s="5"/>
      <c r="U17" s="5"/>
      <c r="V17" s="21"/>
    </row>
    <row r="18" spans="2:40" ht="16">
      <c r="B18" s="20"/>
      <c r="C18" s="658"/>
      <c r="D18" s="5"/>
      <c r="E18" s="192" t="s">
        <v>173</v>
      </c>
      <c r="F18" s="197">
        <v>1.5100000000000001E-2</v>
      </c>
      <c r="G18" s="173">
        <v>1.55E-2</v>
      </c>
      <c r="H18" s="173">
        <v>2.5100000000000001E-2</v>
      </c>
      <c r="I18" s="173">
        <v>2.98E-2</v>
      </c>
      <c r="J18" s="174"/>
      <c r="K18" s="175">
        <f t="shared" si="0"/>
        <v>-0.01</v>
      </c>
      <c r="L18" s="175"/>
      <c r="M18" s="175">
        <f t="shared" si="1"/>
        <v>-1.47E-2</v>
      </c>
      <c r="N18" s="501"/>
      <c r="O18" s="175">
        <f>Curve!J22</f>
        <v>-1.5800000000000002E-2</v>
      </c>
      <c r="P18" s="5"/>
      <c r="Q18" s="5"/>
      <c r="R18" s="5"/>
      <c r="S18" s="5"/>
      <c r="T18" s="5"/>
      <c r="U18" s="5"/>
      <c r="V18" s="21"/>
    </row>
    <row r="19" spans="2:40" ht="16">
      <c r="B19" s="20"/>
      <c r="C19" s="658"/>
      <c r="D19" s="5"/>
      <c r="E19" s="192" t="s">
        <v>699</v>
      </c>
      <c r="F19" s="198">
        <v>1.6E-2</v>
      </c>
      <c r="G19" s="176">
        <v>1.6199999999999999E-2</v>
      </c>
      <c r="H19" s="176">
        <v>2.5899999999999999E-2</v>
      </c>
      <c r="I19" s="176">
        <v>3.0700000000000002E-2</v>
      </c>
      <c r="J19" s="174"/>
      <c r="K19" s="177">
        <f>F19-H19</f>
        <v>-9.8999999999999991E-3</v>
      </c>
      <c r="L19" s="177"/>
      <c r="M19" s="177">
        <f>F19-I19</f>
        <v>-1.4700000000000001E-2</v>
      </c>
      <c r="N19" s="5"/>
      <c r="O19" s="177">
        <f>Curve!J30</f>
        <v>-1.5699999999999999E-2</v>
      </c>
      <c r="P19" s="5"/>
      <c r="Q19" s="5"/>
      <c r="R19" s="5"/>
      <c r="S19" s="5"/>
      <c r="T19" s="5"/>
      <c r="U19" s="5"/>
      <c r="V19" s="21"/>
    </row>
    <row r="20" spans="2:40" ht="16">
      <c r="B20" s="20"/>
      <c r="C20" s="658"/>
      <c r="D20" s="5"/>
      <c r="E20" s="192" t="s">
        <v>174</v>
      </c>
      <c r="F20" s="197">
        <v>1.6899999999999998E-2</v>
      </c>
      <c r="G20" s="173">
        <v>1.6799999999999999E-2</v>
      </c>
      <c r="H20" s="173">
        <v>2.69E-2</v>
      </c>
      <c r="I20" s="173">
        <v>3.15E-2</v>
      </c>
      <c r="J20" s="174"/>
      <c r="K20" s="175">
        <f t="shared" si="0"/>
        <v>-1.0000000000000002E-2</v>
      </c>
      <c r="L20" s="175"/>
      <c r="M20" s="175">
        <f t="shared" si="1"/>
        <v>-1.4600000000000002E-2</v>
      </c>
      <c r="N20" s="501"/>
      <c r="O20" s="175">
        <f>Curve!J42</f>
        <v>-1.55E-2</v>
      </c>
      <c r="P20" s="5"/>
      <c r="Q20" s="5"/>
      <c r="R20" s="5"/>
      <c r="S20" s="5"/>
      <c r="T20" s="5"/>
      <c r="U20" s="5"/>
      <c r="V20" s="21"/>
    </row>
    <row r="21" spans="2:40" ht="16">
      <c r="B21" s="20"/>
      <c r="C21" s="658"/>
      <c r="D21" s="5"/>
      <c r="E21" s="192" t="s">
        <v>175</v>
      </c>
      <c r="F21" s="198">
        <v>2.1700000000000001E-2</v>
      </c>
      <c r="G21" s="176">
        <v>2.12E-2</v>
      </c>
      <c r="H21" s="176">
        <v>3.0200000000000001E-2</v>
      </c>
      <c r="I21" s="176">
        <v>3.39E-2</v>
      </c>
      <c r="J21" s="174"/>
      <c r="K21" s="177">
        <f t="shared" si="0"/>
        <v>-8.5000000000000006E-3</v>
      </c>
      <c r="L21" s="177"/>
      <c r="M21" s="177">
        <f t="shared" si="1"/>
        <v>-1.2199999999999999E-2</v>
      </c>
      <c r="N21" s="5"/>
      <c r="O21" s="177">
        <f>F21-Curve!F122</f>
        <v>-9.9999999999999395E-5</v>
      </c>
      <c r="P21" s="5"/>
      <c r="Q21" s="5"/>
      <c r="R21" s="5"/>
      <c r="S21" s="5"/>
      <c r="T21" s="5"/>
      <c r="U21" s="5"/>
      <c r="V21" s="21"/>
    </row>
    <row r="22" spans="2:40" ht="8" customHeight="1">
      <c r="B22" s="20"/>
      <c r="C22" s="658"/>
      <c r="D22" s="5"/>
      <c r="E22" s="150"/>
      <c r="F22" s="178"/>
      <c r="G22" s="179"/>
      <c r="H22" s="179"/>
      <c r="I22" s="179"/>
      <c r="J22" s="174"/>
      <c r="K22" s="179"/>
      <c r="L22" s="179"/>
      <c r="M22" s="179"/>
      <c r="N22" s="4"/>
      <c r="O22" s="500"/>
      <c r="P22" s="5"/>
      <c r="Q22" s="5"/>
      <c r="R22" s="5"/>
      <c r="S22" s="5"/>
      <c r="T22" s="5"/>
      <c r="U22" s="5"/>
      <c r="V22" s="21"/>
    </row>
    <row r="23" spans="2:40" ht="21" customHeight="1">
      <c r="B23" s="20"/>
      <c r="C23" s="658"/>
      <c r="D23" s="5"/>
      <c r="E23" s="23" t="s">
        <v>5</v>
      </c>
      <c r="F23" s="174"/>
      <c r="G23" s="174"/>
      <c r="H23" s="174"/>
      <c r="I23" s="174"/>
      <c r="J23" s="174"/>
      <c r="K23" s="174"/>
      <c r="L23" s="174"/>
      <c r="M23" s="174"/>
      <c r="N23" s="5"/>
      <c r="O23" s="590"/>
      <c r="P23" s="5"/>
      <c r="Q23" s="5"/>
      <c r="R23" s="5"/>
      <c r="S23" s="5"/>
      <c r="T23" s="5"/>
      <c r="U23" s="5"/>
      <c r="V23" s="21"/>
    </row>
    <row r="24" spans="2:40" ht="19" customHeight="1">
      <c r="B24" s="20"/>
      <c r="C24" s="658"/>
      <c r="D24" s="5"/>
      <c r="E24" s="152" t="s">
        <v>6</v>
      </c>
      <c r="F24" s="175">
        <f>F16-F13</f>
        <v>-2.0000000000000052E-4</v>
      </c>
      <c r="G24" s="175">
        <f>G16-G13</f>
        <v>-2.5000000000000022E-3</v>
      </c>
      <c r="H24" s="175">
        <f>H16-H13</f>
        <v>2.9999999999999818E-4</v>
      </c>
      <c r="I24" s="175">
        <f>I16-I13</f>
        <v>5.2999999999999992E-3</v>
      </c>
      <c r="J24" s="174"/>
      <c r="K24" s="175">
        <f>F24-H24</f>
        <v>-4.9999999999999871E-4</v>
      </c>
      <c r="L24" s="175"/>
      <c r="M24" s="175">
        <f>F24-I24</f>
        <v>-5.4999999999999997E-3</v>
      </c>
      <c r="N24" s="501"/>
      <c r="O24" s="175">
        <f>(F16-F13)-(Curve!G10-Curve!G3)</f>
        <v>-6.5000000000000006E-3</v>
      </c>
      <c r="P24" s="5"/>
      <c r="Q24" s="5"/>
      <c r="R24" s="5"/>
      <c r="S24" s="5"/>
      <c r="T24" s="5"/>
      <c r="U24" s="5"/>
      <c r="V24" s="21"/>
    </row>
    <row r="25" spans="2:40" ht="16">
      <c r="B25" s="20"/>
      <c r="C25" s="658"/>
      <c r="D25" s="5"/>
      <c r="E25" s="149" t="s">
        <v>7</v>
      </c>
      <c r="F25" s="177">
        <f>F18-F16</f>
        <v>-9.9999999999999395E-5</v>
      </c>
      <c r="G25" s="177">
        <f>G18-G16</f>
        <v>-7.9999999999999863E-4</v>
      </c>
      <c r="H25" s="177">
        <f>H18-H16</f>
        <v>3.0000000000000165E-4</v>
      </c>
      <c r="I25" s="177">
        <f>I18-I16</f>
        <v>1.1000000000000003E-3</v>
      </c>
      <c r="J25" s="174"/>
      <c r="K25" s="177">
        <f>F25-H25</f>
        <v>-4.0000000000000105E-4</v>
      </c>
      <c r="L25" s="177"/>
      <c r="M25" s="177">
        <f>F25-I25</f>
        <v>-1.1999999999999997E-3</v>
      </c>
      <c r="N25" s="5"/>
      <c r="O25" s="177">
        <f>(F18-F16)-(Curve!G22-Curve!G10)</f>
        <v>-1.1999999999999997E-3</v>
      </c>
      <c r="P25" s="5"/>
      <c r="Q25" s="224"/>
      <c r="R25" s="224"/>
      <c r="S25" s="2192" t="s">
        <v>1266</v>
      </c>
      <c r="T25" s="224"/>
      <c r="U25" s="224"/>
      <c r="V25" s="21"/>
    </row>
    <row r="26" spans="2:40" ht="16">
      <c r="B26" s="20"/>
      <c r="C26" s="658"/>
      <c r="D26" s="5"/>
      <c r="E26" s="149" t="s">
        <v>8</v>
      </c>
      <c r="F26" s="175">
        <f>F20-F18</f>
        <v>1.7999999999999978E-3</v>
      </c>
      <c r="G26" s="175">
        <f>G20-G18</f>
        <v>1.2999999999999991E-3</v>
      </c>
      <c r="H26" s="175">
        <f>H20-H18</f>
        <v>1.7999999999999995E-3</v>
      </c>
      <c r="I26" s="175">
        <f>I20-I18</f>
        <v>1.7000000000000001E-3</v>
      </c>
      <c r="J26" s="174"/>
      <c r="K26" s="175">
        <f>F26-H26</f>
        <v>-1.7347234759768071E-18</v>
      </c>
      <c r="L26" s="175"/>
      <c r="M26" s="175">
        <f>F26-I26</f>
        <v>9.999999999999766E-5</v>
      </c>
      <c r="N26" s="501"/>
      <c r="O26" s="175">
        <f>(F20-F18)-(Curve!G42-Curve!G22)</f>
        <v>2.9999999999999992E-4</v>
      </c>
      <c r="P26" s="5"/>
      <c r="Q26" s="2193"/>
      <c r="R26" s="2193"/>
      <c r="S26" s="2194" t="s">
        <v>1264</v>
      </c>
      <c r="T26" s="2193"/>
      <c r="U26" s="2194" t="s">
        <v>1265</v>
      </c>
      <c r="V26" s="21"/>
    </row>
    <row r="27" spans="2:40" ht="15" customHeight="1">
      <c r="B27" s="20"/>
      <c r="C27" s="658"/>
      <c r="D27" s="5"/>
      <c r="E27" s="149" t="s">
        <v>9</v>
      </c>
      <c r="F27" s="177">
        <f>F20-F13</f>
        <v>1.4999999999999979E-3</v>
      </c>
      <c r="G27" s="177">
        <f>G20-G13</f>
        <v>-2.0000000000000018E-3</v>
      </c>
      <c r="H27" s="177">
        <f>H20-H13</f>
        <v>2.3999999999999994E-3</v>
      </c>
      <c r="I27" s="177">
        <f>I20-I13</f>
        <v>8.0999999999999996E-3</v>
      </c>
      <c r="J27" s="174"/>
      <c r="K27" s="177">
        <f>F27-H27</f>
        <v>-9.0000000000000149E-4</v>
      </c>
      <c r="L27" s="177"/>
      <c r="M27" s="177">
        <f>F27-I27</f>
        <v>-6.6000000000000017E-3</v>
      </c>
      <c r="N27" s="5"/>
      <c r="O27" s="177">
        <f>(F20-F13)-(Curve!G42-Curve!G3)</f>
        <v>-7.4000000000000003E-3</v>
      </c>
      <c r="P27" s="5"/>
      <c r="Q27" s="174" t="s">
        <v>1258</v>
      </c>
      <c r="R27" s="174"/>
      <c r="S27" s="177">
        <f>Curve!I2</f>
        <v>2.1500000000000002E-2</v>
      </c>
      <c r="T27" s="590"/>
      <c r="U27" s="177">
        <f>Curve!J2</f>
        <v>-8.6999999999999994E-3</v>
      </c>
      <c r="V27" s="21"/>
      <c r="AF27" s="44" t="s">
        <v>205</v>
      </c>
      <c r="AG27" s="44" t="s">
        <v>20</v>
      </c>
      <c r="AH27" s="201" t="s">
        <v>816</v>
      </c>
      <c r="AI27" s="201" t="s">
        <v>200</v>
      </c>
      <c r="AJ27" s="201" t="s">
        <v>201</v>
      </c>
      <c r="AK27" s="201" t="s">
        <v>202</v>
      </c>
      <c r="AL27" s="201" t="s">
        <v>203</v>
      </c>
      <c r="AM27" s="201" t="s">
        <v>702</v>
      </c>
      <c r="AN27" s="201" t="s">
        <v>204</v>
      </c>
    </row>
    <row r="28" spans="2:40" ht="7" customHeight="1">
      <c r="B28" s="20"/>
      <c r="C28" s="658"/>
      <c r="D28" s="5"/>
      <c r="E28" s="153"/>
      <c r="F28" s="178"/>
      <c r="G28" s="179"/>
      <c r="H28" s="179"/>
      <c r="I28" s="179"/>
      <c r="J28" s="174"/>
      <c r="K28" s="179"/>
      <c r="L28" s="179"/>
      <c r="M28" s="179"/>
      <c r="N28" s="4"/>
      <c r="O28" s="500"/>
      <c r="P28" s="5"/>
      <c r="Q28" s="174"/>
      <c r="R28" s="174"/>
      <c r="S28" s="590"/>
      <c r="T28" s="590"/>
      <c r="U28" s="590"/>
      <c r="V28" s="21"/>
    </row>
    <row r="29" spans="2:40" ht="18" customHeight="1">
      <c r="B29" s="20"/>
      <c r="C29" s="658"/>
      <c r="D29" s="5"/>
      <c r="E29" s="12" t="s">
        <v>19</v>
      </c>
      <c r="F29" s="174"/>
      <c r="G29" s="174"/>
      <c r="H29" s="174"/>
      <c r="I29" s="174"/>
      <c r="J29" s="174"/>
      <c r="K29" s="174"/>
      <c r="L29" s="174"/>
      <c r="M29" s="174"/>
      <c r="N29" s="5"/>
      <c r="O29" s="590"/>
      <c r="P29" s="5"/>
      <c r="Q29" s="174" t="s">
        <v>1259</v>
      </c>
      <c r="R29" s="174"/>
      <c r="S29" s="177">
        <f>Curve!I6</f>
        <v>2.24E-2</v>
      </c>
      <c r="T29" s="590"/>
      <c r="U29" s="177">
        <f>Curve!J6</f>
        <v>-1.2100000000000001E-2</v>
      </c>
      <c r="V29" s="21"/>
      <c r="AD29" s="2" t="s">
        <v>198</v>
      </c>
      <c r="AF29" s="1646">
        <f>K12</f>
        <v>-8.199999999999999E-3</v>
      </c>
      <c r="AG29" s="1646">
        <f>K13</f>
        <v>-9.1000000000000004E-3</v>
      </c>
      <c r="AH29" s="202">
        <f>Curve!C4-Curve!D4</f>
        <v>-9.9000000000000025E-3</v>
      </c>
      <c r="AI29" s="202">
        <f>K15</f>
        <v>-1.1000000000000001E-2</v>
      </c>
      <c r="AJ29" s="202">
        <f>K16</f>
        <v>-9.5999999999999992E-3</v>
      </c>
      <c r="AK29" s="202">
        <f>K17</f>
        <v>-9.4000000000000004E-3</v>
      </c>
      <c r="AL29" s="202">
        <f>K18</f>
        <v>-0.01</v>
      </c>
      <c r="AM29" s="202">
        <f>K19</f>
        <v>-9.8999999999999991E-3</v>
      </c>
      <c r="AN29" s="202">
        <f>K20</f>
        <v>-1.0000000000000002E-2</v>
      </c>
    </row>
    <row r="30" spans="2:40" ht="18" customHeight="1">
      <c r="B30" s="20"/>
      <c r="C30" s="658"/>
      <c r="D30" s="5"/>
      <c r="E30" s="152" t="s">
        <v>15</v>
      </c>
      <c r="F30" s="173">
        <v>4.7500000000000001E-2</v>
      </c>
      <c r="G30" s="173">
        <v>0.05</v>
      </c>
      <c r="H30" s="173">
        <v>5.5E-2</v>
      </c>
      <c r="I30" s="173">
        <v>5.2499999999999998E-2</v>
      </c>
      <c r="J30" s="176"/>
      <c r="K30" s="175">
        <f>F30-H30</f>
        <v>-7.4999999999999997E-3</v>
      </c>
      <c r="L30" s="175"/>
      <c r="M30" s="175">
        <f>F30-I30</f>
        <v>-4.9999999999999975E-3</v>
      </c>
      <c r="N30" s="501"/>
      <c r="O30" s="175">
        <f>F30-0.055</f>
        <v>-7.4999999999999997E-3</v>
      </c>
      <c r="P30" s="5"/>
      <c r="Q30" s="174" t="s">
        <v>1260</v>
      </c>
      <c r="R30" s="174"/>
      <c r="S30" s="177">
        <f>Curve!I10</f>
        <v>2.3199999999999998E-2</v>
      </c>
      <c r="T30" s="590"/>
      <c r="U30" s="177">
        <f>Curve!J10</f>
        <v>-1.46E-2</v>
      </c>
      <c r="V30" s="21"/>
      <c r="AD30" s="2" t="s">
        <v>199</v>
      </c>
      <c r="AF30" s="1646">
        <f>M12</f>
        <v>-6.1999999999999972E-3</v>
      </c>
      <c r="AG30" s="1646">
        <f>M13</f>
        <v>-8.0000000000000002E-3</v>
      </c>
      <c r="AH30" s="202">
        <f>Curve!C4-Curve!E4</f>
        <v>-9.1999999999999998E-3</v>
      </c>
      <c r="AI30" s="202">
        <f>M15</f>
        <v>-1.1600000000000001E-2</v>
      </c>
      <c r="AJ30" s="202">
        <f>M16</f>
        <v>-1.35E-2</v>
      </c>
      <c r="AK30" s="202">
        <f>M17</f>
        <v>-1.41E-2</v>
      </c>
      <c r="AL30" s="202">
        <f>M18</f>
        <v>-1.47E-2</v>
      </c>
      <c r="AM30" s="202">
        <f>M19</f>
        <v>-1.4700000000000001E-2</v>
      </c>
      <c r="AN30" s="202">
        <f>M20</f>
        <v>-1.4600000000000002E-2</v>
      </c>
    </row>
    <row r="31" spans="2:40" ht="16">
      <c r="B31" s="20"/>
      <c r="C31" s="658"/>
      <c r="D31" s="5"/>
      <c r="E31" s="149" t="s">
        <v>16</v>
      </c>
      <c r="F31" s="176">
        <v>1.78E-2</v>
      </c>
      <c r="G31" s="176">
        <v>2.0199999999999999E-2</v>
      </c>
      <c r="H31" s="176">
        <v>2.52E-2</v>
      </c>
      <c r="I31" s="176">
        <v>2.4E-2</v>
      </c>
      <c r="J31" s="176"/>
      <c r="K31" s="177">
        <f>F31-H31</f>
        <v>-7.4000000000000003E-3</v>
      </c>
      <c r="L31" s="177"/>
      <c r="M31" s="177">
        <f>F31-I31</f>
        <v>-6.2000000000000006E-3</v>
      </c>
      <c r="N31" s="5"/>
      <c r="O31" s="177">
        <f>F31-0.0252</f>
        <v>-7.4000000000000003E-3</v>
      </c>
      <c r="P31" s="5"/>
      <c r="Q31" s="174" t="s">
        <v>1261</v>
      </c>
      <c r="R31" s="174"/>
      <c r="S31" s="177">
        <f>Curve!I14</f>
        <v>2.2800000000000001E-2</v>
      </c>
      <c r="T31" s="590"/>
      <c r="U31" s="177">
        <f>Curve!J14</f>
        <v>-1.5299999999999999E-2</v>
      </c>
      <c r="V31" s="21"/>
      <c r="AD31" s="2" t="s">
        <v>556</v>
      </c>
      <c r="AF31" s="1084">
        <f>Curve!C2-Curve!F2</f>
        <v>1.2800000000000002E-2</v>
      </c>
      <c r="AG31" s="1084">
        <f>Curve!C3-Curve!F3</f>
        <v>1.23E-2</v>
      </c>
      <c r="AH31" s="36">
        <f>Curve!C4-Curve!F4</f>
        <v>1.1699999999999999E-2</v>
      </c>
      <c r="AI31" s="36">
        <f>Curve!C6-Curve!F6</f>
        <v>1.03E-2</v>
      </c>
      <c r="AJ31" s="36">
        <f>Curve!C10-Curve!F10</f>
        <v>8.6E-3</v>
      </c>
      <c r="AK31" s="36">
        <f>Curve!C14-Curve!F14</f>
        <v>7.4999999999999997E-3</v>
      </c>
      <c r="AL31" s="36">
        <f>Curve!C22-Curve!F22</f>
        <v>4.8000000000000004E-3</v>
      </c>
      <c r="AM31" s="36">
        <f>O19</f>
        <v>-1.5699999999999999E-2</v>
      </c>
      <c r="AN31" s="36">
        <f>Curve!C42-Curve!F42</f>
        <v>2.5999999999999981E-3</v>
      </c>
    </row>
    <row r="32" spans="2:40" ht="16">
      <c r="B32" s="20"/>
      <c r="C32" s="658"/>
      <c r="D32" s="5"/>
      <c r="E32" s="149" t="s">
        <v>17</v>
      </c>
      <c r="F32" s="173">
        <v>1.9199999999999998E-2</v>
      </c>
      <c r="G32" s="173">
        <v>2.06E-2</v>
      </c>
      <c r="H32" s="173">
        <v>2.87E-2</v>
      </c>
      <c r="I32" s="173">
        <v>2.8000000000000001E-2</v>
      </c>
      <c r="J32" s="176"/>
      <c r="K32" s="175">
        <f>F32-H32</f>
        <v>-9.5000000000000015E-3</v>
      </c>
      <c r="L32" s="175"/>
      <c r="M32" s="175">
        <f>F32-I32</f>
        <v>-8.8000000000000023E-3</v>
      </c>
      <c r="N32" s="501"/>
      <c r="O32" s="175">
        <f>F32-0.0291</f>
        <v>-9.9000000000000025E-3</v>
      </c>
      <c r="P32" s="5"/>
      <c r="Q32" s="174" t="s">
        <v>1262</v>
      </c>
      <c r="R32" s="174"/>
      <c r="S32" s="177">
        <f>Curve!I22</f>
        <v>2.06E-2</v>
      </c>
      <c r="T32" s="590"/>
      <c r="U32" s="177">
        <f>Curve!J22</f>
        <v>-1.5800000000000002E-2</v>
      </c>
      <c r="V32" s="21"/>
    </row>
    <row r="33" spans="2:22" ht="16">
      <c r="B33" s="20"/>
      <c r="C33" s="658"/>
      <c r="D33" s="5"/>
      <c r="E33" s="149" t="s">
        <v>18</v>
      </c>
      <c r="F33" s="176">
        <v>1.9599999999999999E-2</v>
      </c>
      <c r="G33" s="176">
        <v>2.0299999999999999E-2</v>
      </c>
      <c r="H33" s="176">
        <v>3.0099999999999998E-2</v>
      </c>
      <c r="I33" s="176">
        <v>3.09E-2</v>
      </c>
      <c r="J33" s="176"/>
      <c r="K33" s="177">
        <f>F33-H33</f>
        <v>-1.0499999999999999E-2</v>
      </c>
      <c r="L33" s="177"/>
      <c r="M33" s="177">
        <f>F33-I33</f>
        <v>-1.1300000000000001E-2</v>
      </c>
      <c r="N33" s="5"/>
      <c r="O33" s="177">
        <f>F33-0.0313</f>
        <v>-1.1700000000000002E-2</v>
      </c>
      <c r="P33" s="5"/>
      <c r="Q33" s="174" t="s">
        <v>1263</v>
      </c>
      <c r="R33" s="174"/>
      <c r="S33" s="177">
        <f>Curve!I42</f>
        <v>1.8099999999999998E-2</v>
      </c>
      <c r="T33" s="590"/>
      <c r="U33" s="177">
        <f>Curve!J42</f>
        <v>-1.55E-2</v>
      </c>
      <c r="V33" s="21"/>
    </row>
    <row r="34" spans="2:22" ht="6" customHeight="1" thickBot="1">
      <c r="B34" s="20"/>
      <c r="C34" s="660"/>
      <c r="D34" s="5"/>
      <c r="E34" s="154"/>
      <c r="F34" s="6"/>
      <c r="G34" s="7"/>
      <c r="H34" s="7"/>
      <c r="I34" s="7"/>
      <c r="J34" s="17"/>
      <c r="K34" s="7"/>
      <c r="L34" s="7"/>
      <c r="M34" s="7"/>
      <c r="N34" s="4"/>
      <c r="O34" s="4"/>
      <c r="P34" s="5"/>
      <c r="Q34" s="4"/>
      <c r="R34" s="4"/>
      <c r="S34" s="4"/>
      <c r="T34" s="4"/>
      <c r="U34" s="4"/>
      <c r="V34" s="21"/>
    </row>
    <row r="35" spans="2:22" ht="7" customHeight="1" thickTop="1">
      <c r="B35" s="20"/>
      <c r="C35" s="5"/>
      <c r="D35" s="5"/>
      <c r="E35" s="5"/>
      <c r="F35" s="5"/>
      <c r="G35" s="5"/>
      <c r="H35" s="5"/>
      <c r="I35" s="5"/>
      <c r="J35" s="5"/>
      <c r="K35" s="5"/>
      <c r="L35" s="5"/>
      <c r="M35" s="5"/>
      <c r="N35" s="5"/>
      <c r="O35" s="5"/>
      <c r="P35" s="5"/>
      <c r="Q35" s="5"/>
      <c r="R35" s="5"/>
      <c r="S35" s="5"/>
      <c r="T35" s="5"/>
      <c r="U35" s="5"/>
      <c r="V35" s="21"/>
    </row>
    <row r="36" spans="2:22" ht="12" customHeight="1">
      <c r="B36" s="3"/>
      <c r="C36" s="4"/>
      <c r="D36" s="4"/>
      <c r="E36" s="4"/>
      <c r="F36" s="4"/>
      <c r="G36" s="4"/>
      <c r="H36" s="4"/>
      <c r="I36" s="4"/>
      <c r="J36" s="4"/>
      <c r="K36" s="4"/>
      <c r="L36" s="4"/>
      <c r="M36" s="4"/>
      <c r="N36" s="4"/>
      <c r="O36" s="4"/>
      <c r="P36" s="4"/>
      <c r="Q36" s="4"/>
      <c r="R36" s="4"/>
      <c r="S36" s="4"/>
      <c r="T36" s="4"/>
      <c r="U36" s="4"/>
      <c r="V36" s="160"/>
    </row>
    <row r="37" spans="2:22" ht="18" customHeight="1">
      <c r="B37" s="5"/>
      <c r="C37" s="18"/>
      <c r="D37" s="18"/>
      <c r="E37" s="18"/>
      <c r="F37" s="18"/>
      <c r="G37" s="18"/>
      <c r="H37" s="5"/>
      <c r="I37" s="5"/>
      <c r="J37" s="5"/>
      <c r="K37" s="5"/>
      <c r="L37" s="5"/>
      <c r="M37" s="5"/>
      <c r="N37" s="5"/>
      <c r="O37" s="5"/>
      <c r="P37" s="5"/>
      <c r="Q37" s="5"/>
      <c r="R37" s="5"/>
      <c r="S37" s="5"/>
      <c r="T37" s="5"/>
      <c r="U37" s="5"/>
      <c r="V37" s="5"/>
    </row>
    <row r="38" spans="2:22" ht="11" customHeight="1" thickBot="1">
      <c r="B38" s="22"/>
      <c r="C38" s="190"/>
      <c r="D38" s="172"/>
      <c r="E38" s="172"/>
      <c r="F38" s="172"/>
      <c r="G38" s="172"/>
      <c r="H38" s="155"/>
      <c r="I38" s="155"/>
      <c r="J38" s="155"/>
      <c r="K38" s="155"/>
      <c r="L38" s="155"/>
      <c r="M38" s="155"/>
      <c r="N38" s="155"/>
      <c r="O38" s="155"/>
      <c r="P38" s="155"/>
      <c r="Q38" s="155"/>
      <c r="R38" s="155"/>
      <c r="S38" s="155"/>
      <c r="T38" s="155"/>
      <c r="U38" s="155"/>
      <c r="V38" s="54"/>
    </row>
    <row r="39" spans="2:22" ht="16" thickTop="1">
      <c r="B39" s="20"/>
      <c r="C39" s="661"/>
      <c r="D39" s="18"/>
      <c r="E39" s="18"/>
      <c r="F39" s="18"/>
      <c r="G39" s="18"/>
      <c r="H39" s="5"/>
      <c r="I39" s="5"/>
      <c r="J39" s="5"/>
      <c r="K39" s="5"/>
      <c r="L39" s="5"/>
      <c r="M39" s="5"/>
      <c r="N39" s="5"/>
      <c r="O39" s="12" t="s">
        <v>197</v>
      </c>
      <c r="P39" s="12"/>
      <c r="Q39" s="5"/>
      <c r="R39" s="5"/>
      <c r="S39" s="5"/>
      <c r="T39" s="5"/>
      <c r="U39" s="10"/>
      <c r="V39" s="21"/>
    </row>
    <row r="40" spans="2:22">
      <c r="B40" s="20"/>
      <c r="C40" s="661"/>
      <c r="D40" s="18"/>
      <c r="E40" s="18"/>
      <c r="F40" s="18"/>
      <c r="G40" s="18"/>
      <c r="H40" s="5"/>
      <c r="I40" s="5"/>
      <c r="J40" s="5"/>
      <c r="K40" s="5"/>
      <c r="L40" s="5"/>
      <c r="M40" s="5"/>
      <c r="N40" s="5"/>
      <c r="O40" s="143"/>
      <c r="P40" s="147"/>
      <c r="Q40" s="147"/>
      <c r="R40" s="147"/>
      <c r="S40" s="64" t="s">
        <v>14</v>
      </c>
      <c r="T40" s="64" t="s">
        <v>47</v>
      </c>
      <c r="U40" s="64" t="s">
        <v>177</v>
      </c>
      <c r="V40" s="21"/>
    </row>
    <row r="41" spans="2:22" ht="6" customHeight="1">
      <c r="B41" s="20"/>
      <c r="C41" s="661"/>
      <c r="D41" s="18"/>
      <c r="E41" s="18"/>
      <c r="F41" s="18"/>
      <c r="G41" s="18"/>
      <c r="H41" s="5"/>
      <c r="I41" s="5"/>
      <c r="J41" s="5"/>
      <c r="K41" s="5"/>
      <c r="L41" s="5"/>
      <c r="M41" s="5"/>
      <c r="N41" s="5"/>
      <c r="O41" s="161"/>
      <c r="P41" s="162"/>
      <c r="Q41" s="162"/>
      <c r="R41" s="163"/>
      <c r="S41" s="699"/>
      <c r="T41" s="501"/>
      <c r="U41" s="501"/>
      <c r="V41" s="21"/>
    </row>
    <row r="42" spans="2:22" ht="15" customHeight="1">
      <c r="B42" s="20"/>
      <c r="C42" s="661"/>
      <c r="D42" s="18"/>
      <c r="E42" s="18"/>
      <c r="F42" s="18"/>
      <c r="G42" s="18"/>
      <c r="H42" s="5"/>
      <c r="I42" s="5"/>
      <c r="J42" s="5"/>
      <c r="K42" s="5"/>
      <c r="L42" s="5"/>
      <c r="M42" s="5"/>
      <c r="N42" s="5"/>
      <c r="O42" s="161" t="s">
        <v>181</v>
      </c>
      <c r="P42" s="162"/>
      <c r="Q42" s="162"/>
      <c r="R42" s="169" t="s">
        <v>178</v>
      </c>
      <c r="S42" s="46" t="s">
        <v>1231</v>
      </c>
      <c r="T42" s="180">
        <v>1.9E-2</v>
      </c>
      <c r="U42" s="180">
        <v>0.02</v>
      </c>
      <c r="V42" s="21"/>
    </row>
    <row r="43" spans="2:22" ht="15" customHeight="1">
      <c r="B43" s="20"/>
      <c r="C43" s="661"/>
      <c r="D43" s="18"/>
      <c r="E43" s="18"/>
      <c r="F43" s="18"/>
      <c r="G43" s="18"/>
      <c r="H43" s="5"/>
      <c r="I43" s="5"/>
      <c r="J43" s="5"/>
      <c r="K43" s="5"/>
      <c r="L43" s="5"/>
      <c r="M43" s="5"/>
      <c r="N43" s="5"/>
      <c r="O43" s="161" t="s">
        <v>194</v>
      </c>
      <c r="P43" s="162"/>
      <c r="Q43" s="162"/>
      <c r="R43" s="169" t="s">
        <v>195</v>
      </c>
      <c r="S43" s="46" t="str">
        <f>S42</f>
        <v>Q2-Final</v>
      </c>
      <c r="T43" s="180">
        <f>(0.031+0.02+0.019)/3</f>
        <v>2.3333333333333334E-2</v>
      </c>
      <c r="U43" s="180">
        <f>(0.031+0.02)/2</f>
        <v>2.5500000000000002E-2</v>
      </c>
      <c r="V43" s="21"/>
    </row>
    <row r="44" spans="2:22" ht="15" customHeight="1">
      <c r="B44" s="20"/>
      <c r="C44" s="661"/>
      <c r="D44" s="18"/>
      <c r="E44" s="18"/>
      <c r="F44" s="18"/>
      <c r="G44" s="18"/>
      <c r="H44" s="5"/>
      <c r="I44" s="5"/>
      <c r="J44" s="5"/>
      <c r="K44" s="5"/>
      <c r="L44" s="5"/>
      <c r="M44" s="5"/>
      <c r="N44" s="5"/>
      <c r="O44" s="161" t="s">
        <v>652</v>
      </c>
      <c r="P44" s="162"/>
      <c r="Q44" s="162"/>
      <c r="R44" s="169" t="s">
        <v>178</v>
      </c>
      <c r="S44" s="46" t="str">
        <f>S43</f>
        <v>Q2-Final</v>
      </c>
      <c r="T44" s="180">
        <v>0.02</v>
      </c>
      <c r="U44" s="180">
        <v>4.5999999999999999E-2</v>
      </c>
      <c r="V44" s="21"/>
    </row>
    <row r="45" spans="2:22" ht="16">
      <c r="B45" s="20"/>
      <c r="C45" s="661"/>
      <c r="D45" s="18"/>
      <c r="E45" s="18"/>
      <c r="F45" s="18"/>
      <c r="G45" s="18"/>
      <c r="H45" s="5"/>
      <c r="I45" s="5"/>
      <c r="J45" s="5"/>
      <c r="K45" s="5"/>
      <c r="L45" s="5"/>
      <c r="M45" s="5"/>
      <c r="N45" s="5"/>
      <c r="O45" s="161" t="s">
        <v>652</v>
      </c>
      <c r="P45" s="162"/>
      <c r="Q45" s="162"/>
      <c r="R45" s="2120" t="s">
        <v>1229</v>
      </c>
      <c r="S45" s="46" t="str">
        <f>S44</f>
        <v>Q2-Final</v>
      </c>
      <c r="T45" s="180">
        <f>(0.011+0.046+0.029)/3</f>
        <v>2.8666666666666663E-2</v>
      </c>
      <c r="U45" s="180">
        <f>(0.011+0.046)/2</f>
        <v>2.8499999999999998E-2</v>
      </c>
      <c r="V45" s="21"/>
    </row>
    <row r="46" spans="2:22" ht="7" customHeight="1">
      <c r="B46" s="20"/>
      <c r="C46" s="661"/>
      <c r="D46" s="18"/>
      <c r="E46" s="18"/>
      <c r="F46" s="18"/>
      <c r="G46" s="18"/>
      <c r="H46" s="5"/>
      <c r="I46" s="5"/>
      <c r="J46" s="5"/>
      <c r="K46" s="5"/>
      <c r="L46" s="5"/>
      <c r="M46" s="5"/>
      <c r="N46" s="5"/>
      <c r="O46" s="161"/>
      <c r="P46" s="162"/>
      <c r="Q46" s="162"/>
      <c r="R46" s="169"/>
      <c r="S46" s="46"/>
      <c r="T46" s="180"/>
      <c r="U46" s="180"/>
      <c r="V46" s="21"/>
    </row>
    <row r="47" spans="2:22" ht="16">
      <c r="B47" s="20"/>
      <c r="C47" s="661"/>
      <c r="D47" s="18"/>
      <c r="E47" s="18"/>
      <c r="F47" s="18"/>
      <c r="G47" s="18"/>
      <c r="H47" s="5"/>
      <c r="I47" s="5"/>
      <c r="J47" s="5"/>
      <c r="K47" s="5"/>
      <c r="L47" s="5"/>
      <c r="M47" s="5"/>
      <c r="N47" s="5"/>
      <c r="O47" s="161" t="s">
        <v>182</v>
      </c>
      <c r="P47" s="162"/>
      <c r="Q47" s="162"/>
      <c r="R47" s="169" t="s">
        <v>179</v>
      </c>
      <c r="S47" s="46" t="s">
        <v>123</v>
      </c>
      <c r="T47" s="180">
        <v>3.5999999999999997E-2</v>
      </c>
      <c r="U47" s="180">
        <v>3.5000000000000003E-2</v>
      </c>
      <c r="V47" s="21"/>
    </row>
    <row r="48" spans="2:22" ht="16">
      <c r="B48" s="20"/>
      <c r="C48" s="661"/>
      <c r="D48" s="18"/>
      <c r="E48" s="18"/>
      <c r="F48" s="18"/>
      <c r="G48" s="18"/>
      <c r="H48" s="5"/>
      <c r="I48" s="5"/>
      <c r="J48" s="5"/>
      <c r="K48" s="5"/>
      <c r="L48" s="5"/>
      <c r="M48" s="5"/>
      <c r="N48" s="5"/>
      <c r="O48" s="161" t="s">
        <v>183</v>
      </c>
      <c r="P48" s="162"/>
      <c r="Q48" s="162"/>
      <c r="R48" s="169" t="s">
        <v>180</v>
      </c>
      <c r="S48" s="46" t="s">
        <v>122</v>
      </c>
      <c r="T48" s="180">
        <v>1.7000000000000001E-2</v>
      </c>
      <c r="U48" s="180">
        <v>1.7000000000000001E-2</v>
      </c>
      <c r="V48" s="21"/>
    </row>
    <row r="49" spans="2:31" ht="15" customHeight="1">
      <c r="B49" s="20"/>
      <c r="C49" s="661"/>
      <c r="D49" s="18"/>
      <c r="E49" s="18"/>
      <c r="F49" s="18"/>
      <c r="G49" s="18"/>
      <c r="H49" s="5"/>
      <c r="I49" s="5"/>
      <c r="J49" s="5"/>
      <c r="K49" s="5"/>
      <c r="L49" s="5"/>
      <c r="M49" s="5"/>
      <c r="N49" s="5"/>
      <c r="O49" s="161" t="s">
        <v>184</v>
      </c>
      <c r="P49" s="162"/>
      <c r="Q49" s="162"/>
      <c r="R49" s="169" t="s">
        <v>180</v>
      </c>
      <c r="S49" s="46" t="s">
        <v>122</v>
      </c>
      <c r="T49" s="180">
        <v>2.4E-2</v>
      </c>
      <c r="U49" s="180">
        <v>2.4E-2</v>
      </c>
      <c r="V49" s="21"/>
    </row>
    <row r="50" spans="2:31" ht="6" customHeight="1">
      <c r="B50" s="20"/>
      <c r="C50" s="661"/>
      <c r="D50" s="18"/>
      <c r="E50" s="18"/>
      <c r="F50" s="18"/>
      <c r="G50" s="18"/>
      <c r="H50" s="5"/>
      <c r="I50" s="5"/>
      <c r="J50" s="5"/>
      <c r="K50" s="5"/>
      <c r="L50" s="5"/>
      <c r="M50" s="5"/>
      <c r="N50" s="5"/>
      <c r="O50" s="161"/>
      <c r="P50" s="162"/>
      <c r="Q50" s="162"/>
      <c r="R50" s="169"/>
      <c r="S50" s="168"/>
      <c r="T50" s="174"/>
      <c r="U50" s="174"/>
      <c r="V50" s="21"/>
    </row>
    <row r="51" spans="2:31" ht="16">
      <c r="B51" s="20"/>
      <c r="C51" s="661"/>
      <c r="D51" s="18"/>
      <c r="E51" s="18"/>
      <c r="F51" s="18"/>
      <c r="G51" s="18"/>
      <c r="H51" s="5"/>
      <c r="I51" s="5"/>
      <c r="J51" s="5"/>
      <c r="K51" s="5"/>
      <c r="L51" s="5"/>
      <c r="M51" s="5"/>
      <c r="N51" s="5"/>
      <c r="O51" s="161" t="s">
        <v>185</v>
      </c>
      <c r="P51" s="162"/>
      <c r="Q51" s="162"/>
      <c r="R51" s="169" t="s">
        <v>642</v>
      </c>
      <c r="S51" s="46" t="s">
        <v>55</v>
      </c>
      <c r="T51" s="180">
        <v>5.1999999999999998E-2</v>
      </c>
      <c r="U51" s="180">
        <v>6.7000000000000004E-2</v>
      </c>
      <c r="V51" s="21"/>
    </row>
    <row r="52" spans="2:31" ht="16">
      <c r="B52" s="20"/>
      <c r="C52" s="661"/>
      <c r="D52" s="18"/>
      <c r="E52" s="18"/>
      <c r="F52" s="18"/>
      <c r="G52" s="18"/>
      <c r="H52" s="5"/>
      <c r="I52" s="5"/>
      <c r="J52" s="5"/>
      <c r="K52" s="5"/>
      <c r="L52" s="5"/>
      <c r="M52" s="5"/>
      <c r="N52" s="5"/>
      <c r="O52" s="161" t="s">
        <v>186</v>
      </c>
      <c r="P52" s="162"/>
      <c r="Q52" s="162"/>
      <c r="R52" s="169" t="s">
        <v>180</v>
      </c>
      <c r="S52" s="46" t="s">
        <v>122</v>
      </c>
      <c r="T52" s="180">
        <v>3.4000000000000002E-2</v>
      </c>
      <c r="U52" s="180">
        <v>3.3000000000000002E-2</v>
      </c>
      <c r="V52" s="21"/>
    </row>
    <row r="53" spans="2:31" ht="16">
      <c r="B53" s="20"/>
      <c r="C53" s="661"/>
      <c r="D53" s="18"/>
      <c r="E53" s="18"/>
      <c r="F53" s="18"/>
      <c r="G53" s="18"/>
      <c r="H53" s="5"/>
      <c r="I53" s="5"/>
      <c r="J53" s="5"/>
      <c r="K53" s="5"/>
      <c r="L53" s="5"/>
      <c r="M53" s="5"/>
      <c r="N53" s="5"/>
      <c r="O53" s="161" t="s">
        <v>187</v>
      </c>
      <c r="P53" s="162"/>
      <c r="Q53" s="162"/>
      <c r="R53" s="169" t="s">
        <v>196</v>
      </c>
      <c r="S53" s="46" t="s">
        <v>122</v>
      </c>
      <c r="T53" s="182">
        <v>17.7</v>
      </c>
      <c r="U53" s="182">
        <v>17.5</v>
      </c>
      <c r="V53" s="21"/>
    </row>
    <row r="54" spans="2:31" ht="15" customHeight="1">
      <c r="B54" s="20"/>
      <c r="C54" s="661"/>
      <c r="D54" s="18"/>
      <c r="E54" s="18"/>
      <c r="F54" s="18"/>
      <c r="G54" s="18"/>
      <c r="H54" s="5"/>
      <c r="I54" s="5"/>
      <c r="J54" s="5"/>
      <c r="K54" s="5"/>
      <c r="L54" s="5"/>
      <c r="M54" s="5"/>
      <c r="N54" s="5"/>
      <c r="O54" s="161" t="s">
        <v>188</v>
      </c>
      <c r="P54" s="162"/>
      <c r="Q54" s="162"/>
      <c r="R54" s="169" t="s">
        <v>196</v>
      </c>
      <c r="S54" s="46" t="s">
        <v>122</v>
      </c>
      <c r="T54" s="693">
        <f>5.39+0.713</f>
        <v>6.1029999999999998</v>
      </c>
      <c r="U54" s="693">
        <f>5.42+0.646</f>
        <v>6.0659999999999998</v>
      </c>
      <c r="V54" s="21"/>
    </row>
    <row r="55" spans="2:31" ht="7" customHeight="1">
      <c r="B55" s="20"/>
      <c r="C55" s="661"/>
      <c r="D55" s="18"/>
      <c r="E55" s="18"/>
      <c r="F55" s="18"/>
      <c r="G55" s="18"/>
      <c r="H55" s="5"/>
      <c r="I55" s="5"/>
      <c r="J55" s="5"/>
      <c r="K55" s="5"/>
      <c r="L55" s="5"/>
      <c r="M55" s="5"/>
      <c r="N55" s="5"/>
      <c r="O55" s="161"/>
      <c r="P55" s="162"/>
      <c r="Q55" s="162"/>
      <c r="R55" s="169"/>
      <c r="S55" s="167"/>
      <c r="T55" s="183"/>
      <c r="U55" s="183"/>
      <c r="V55" s="21"/>
    </row>
    <row r="56" spans="2:31" ht="14" customHeight="1">
      <c r="B56" s="20"/>
      <c r="C56" s="661"/>
      <c r="D56" s="18"/>
      <c r="E56" s="18"/>
      <c r="F56" s="18"/>
      <c r="G56" s="18"/>
      <c r="H56" s="5"/>
      <c r="I56" s="5"/>
      <c r="J56" s="5"/>
      <c r="K56" s="5"/>
      <c r="L56" s="5"/>
      <c r="M56" s="5"/>
      <c r="N56" s="5"/>
      <c r="O56" s="161" t="s">
        <v>226</v>
      </c>
      <c r="P56" s="162"/>
      <c r="Q56" s="162"/>
      <c r="R56" s="169" t="s">
        <v>180</v>
      </c>
      <c r="S56" s="46" t="s">
        <v>55</v>
      </c>
      <c r="T56" s="180">
        <v>0.02</v>
      </c>
      <c r="U56" s="180">
        <v>0.02</v>
      </c>
      <c r="V56" s="21"/>
    </row>
    <row r="57" spans="2:31" ht="7" customHeight="1">
      <c r="B57" s="20"/>
      <c r="C57" s="661"/>
      <c r="D57" s="18"/>
      <c r="E57" s="18"/>
      <c r="F57" s="18"/>
      <c r="G57" s="18"/>
      <c r="H57" s="5"/>
      <c r="I57" s="5"/>
      <c r="J57" s="5"/>
      <c r="K57" s="5"/>
      <c r="L57" s="5"/>
      <c r="M57" s="5"/>
      <c r="N57" s="5"/>
      <c r="O57" s="164"/>
      <c r="P57" s="43"/>
      <c r="Q57" s="43"/>
      <c r="R57" s="165"/>
      <c r="S57" s="694"/>
      <c r="T57" s="695"/>
      <c r="U57" s="695"/>
      <c r="V57" s="21"/>
    </row>
    <row r="58" spans="2:31">
      <c r="B58" s="20"/>
      <c r="C58" s="661"/>
      <c r="D58" s="18"/>
      <c r="E58" s="18"/>
      <c r="F58" s="18"/>
      <c r="G58" s="18"/>
      <c r="H58" s="5"/>
      <c r="I58" s="5"/>
      <c r="J58" s="5"/>
      <c r="K58" s="5"/>
      <c r="L58" s="5"/>
      <c r="M58" s="5"/>
      <c r="N58" s="5"/>
      <c r="O58" s="2"/>
      <c r="P58" s="2"/>
      <c r="Q58" s="2"/>
      <c r="R58" s="2"/>
      <c r="S58" s="2"/>
      <c r="T58" s="2"/>
      <c r="U58" s="2"/>
      <c r="W58" s="20"/>
    </row>
    <row r="59" spans="2:31">
      <c r="B59" s="20"/>
      <c r="C59" s="661"/>
      <c r="D59" s="18"/>
      <c r="E59" s="18"/>
      <c r="F59" s="18"/>
      <c r="G59" s="18"/>
      <c r="H59" s="5"/>
      <c r="I59" s="5"/>
      <c r="J59" s="5"/>
      <c r="K59" s="5"/>
      <c r="L59" s="5"/>
      <c r="M59" s="5"/>
      <c r="N59" s="5"/>
      <c r="O59" s="12" t="s">
        <v>48</v>
      </c>
      <c r="P59" s="12"/>
      <c r="Q59" s="5"/>
      <c r="R59" s="5"/>
      <c r="S59" s="5"/>
      <c r="T59" s="5"/>
      <c r="U59" s="5"/>
      <c r="V59" s="21"/>
      <c r="AC59" s="5"/>
      <c r="AD59" s="5"/>
      <c r="AE59" s="5"/>
    </row>
    <row r="60" spans="2:31">
      <c r="B60" s="20"/>
      <c r="C60" s="661"/>
      <c r="D60" s="18"/>
      <c r="E60" s="18"/>
      <c r="F60" s="18"/>
      <c r="G60" s="18"/>
      <c r="H60" s="5"/>
      <c r="I60" s="5"/>
      <c r="J60" s="5"/>
      <c r="K60" s="5"/>
      <c r="L60" s="5"/>
      <c r="M60" s="5"/>
      <c r="N60" s="5"/>
      <c r="O60" s="2088"/>
      <c r="P60" s="224"/>
      <c r="Q60" s="224"/>
      <c r="R60" s="2089" t="s">
        <v>0</v>
      </c>
      <c r="S60" s="2089" t="s">
        <v>2</v>
      </c>
      <c r="T60" s="147" t="s">
        <v>23</v>
      </c>
      <c r="U60" s="147"/>
      <c r="V60" s="21"/>
    </row>
    <row r="61" spans="2:31" ht="14" customHeight="1">
      <c r="B61" s="20"/>
      <c r="C61" s="661"/>
      <c r="D61" s="18"/>
      <c r="E61" s="18"/>
      <c r="F61" s="18"/>
      <c r="G61" s="18"/>
      <c r="H61" s="5"/>
      <c r="I61" s="5"/>
      <c r="J61" s="5"/>
      <c r="K61" s="5"/>
      <c r="L61" s="5"/>
      <c r="M61" s="5"/>
      <c r="N61" s="5"/>
      <c r="O61" s="170"/>
      <c r="P61" s="171"/>
      <c r="Q61" s="171"/>
      <c r="R61" s="146">
        <f>F10</f>
        <v>43769</v>
      </c>
      <c r="S61" s="146">
        <v>43465</v>
      </c>
      <c r="T61" s="35" t="s">
        <v>13</v>
      </c>
      <c r="U61" s="25" t="s">
        <v>45</v>
      </c>
      <c r="V61" s="21"/>
    </row>
    <row r="62" spans="2:31" ht="6" customHeight="1">
      <c r="B62" s="20"/>
      <c r="C62" s="661"/>
      <c r="D62" s="18"/>
      <c r="E62" s="18"/>
      <c r="F62" s="18"/>
      <c r="G62" s="18"/>
      <c r="H62" s="5"/>
      <c r="I62" s="5"/>
      <c r="J62" s="5"/>
      <c r="K62" s="5"/>
      <c r="L62" s="5"/>
      <c r="M62" s="5"/>
      <c r="N62" s="5"/>
      <c r="O62" s="170"/>
      <c r="P62" s="171"/>
      <c r="Q62" s="171"/>
      <c r="R62" s="698"/>
      <c r="S62" s="501"/>
      <c r="T62" s="698"/>
      <c r="U62" s="501"/>
      <c r="V62" s="21"/>
    </row>
    <row r="63" spans="2:31" ht="16">
      <c r="B63" s="20"/>
      <c r="C63" s="661"/>
      <c r="D63" s="18"/>
      <c r="E63" s="18"/>
      <c r="F63" s="18"/>
      <c r="G63" s="18"/>
      <c r="H63" s="5"/>
      <c r="I63" s="5"/>
      <c r="J63" s="5"/>
      <c r="K63" s="5"/>
      <c r="L63" s="5"/>
      <c r="M63" s="5"/>
      <c r="N63" s="5"/>
      <c r="O63" s="161" t="s">
        <v>189</v>
      </c>
      <c r="P63" s="162"/>
      <c r="Q63" s="171"/>
      <c r="R63" s="203">
        <v>27046</v>
      </c>
      <c r="S63" s="186">
        <v>23327</v>
      </c>
      <c r="T63" s="184">
        <f t="shared" ref="T63:T69" si="2">(R63-S63)/S63</f>
        <v>0.15942898786813564</v>
      </c>
      <c r="U63" s="180">
        <v>0.08</v>
      </c>
      <c r="V63" s="21"/>
    </row>
    <row r="64" spans="2:31" ht="15" customHeight="1">
      <c r="B64" s="20"/>
      <c r="C64" s="661"/>
      <c r="D64" s="18"/>
      <c r="E64" s="18"/>
      <c r="F64" s="18"/>
      <c r="G64" s="18"/>
      <c r="H64" s="5"/>
      <c r="I64" s="5"/>
      <c r="J64" s="5"/>
      <c r="K64" s="5"/>
      <c r="L64" s="5"/>
      <c r="M64" s="5"/>
      <c r="N64" s="5"/>
      <c r="O64" s="161" t="s">
        <v>191</v>
      </c>
      <c r="P64" s="162"/>
      <c r="Q64" s="171"/>
      <c r="R64" s="203">
        <v>3037</v>
      </c>
      <c r="S64" s="186">
        <v>2506</v>
      </c>
      <c r="T64" s="184">
        <f>(R64-S64)/S64</f>
        <v>0.21189146049481244</v>
      </c>
      <c r="U64" s="180">
        <v>0.124</v>
      </c>
      <c r="V64" s="21"/>
    </row>
    <row r="65" spans="1:33" ht="15" customHeight="1">
      <c r="B65" s="20"/>
      <c r="C65" s="661"/>
      <c r="D65" s="18"/>
      <c r="E65" s="18"/>
      <c r="F65" s="18"/>
      <c r="G65" s="18"/>
      <c r="H65" s="5"/>
      <c r="I65" s="5"/>
      <c r="J65" s="5"/>
      <c r="K65" s="5"/>
      <c r="L65" s="5"/>
      <c r="M65" s="5"/>
      <c r="N65" s="5"/>
      <c r="O65" s="161" t="s">
        <v>190</v>
      </c>
      <c r="P65" s="162"/>
      <c r="Q65" s="171"/>
      <c r="R65" s="203">
        <v>8292</v>
      </c>
      <c r="S65" s="186">
        <v>6635</v>
      </c>
      <c r="T65" s="184">
        <f>(R65-S65)/S65</f>
        <v>0.24973624717407686</v>
      </c>
      <c r="U65" s="180">
        <v>0.13600000000000001</v>
      </c>
      <c r="V65" s="21"/>
    </row>
    <row r="66" spans="1:33" ht="8" customHeight="1">
      <c r="B66" s="20"/>
      <c r="C66" s="661"/>
      <c r="D66" s="18"/>
      <c r="E66" s="18"/>
      <c r="F66" s="18"/>
      <c r="G66" s="18"/>
      <c r="H66" s="5"/>
      <c r="I66" s="5"/>
      <c r="J66" s="5"/>
      <c r="K66" s="5"/>
      <c r="L66" s="5"/>
      <c r="M66" s="5"/>
      <c r="N66" s="5"/>
      <c r="O66" s="161"/>
      <c r="P66" s="162"/>
      <c r="Q66" s="171"/>
      <c r="R66" s="204"/>
      <c r="S66" s="187"/>
      <c r="T66" s="185"/>
      <c r="U66" s="181"/>
      <c r="V66" s="21"/>
    </row>
    <row r="67" spans="1:33" ht="16">
      <c r="B67" s="20"/>
      <c r="C67" s="661"/>
      <c r="D67" s="18"/>
      <c r="E67" s="18"/>
      <c r="F67" s="18"/>
      <c r="G67" s="18"/>
      <c r="H67" s="5"/>
      <c r="I67" s="5"/>
      <c r="J67" s="5"/>
      <c r="K67" s="5"/>
      <c r="L67" s="5"/>
      <c r="M67" s="5"/>
      <c r="N67" s="5"/>
      <c r="O67" s="161" t="s">
        <v>192</v>
      </c>
      <c r="P67" s="162"/>
      <c r="Q67" s="171"/>
      <c r="R67" s="220">
        <v>54.18</v>
      </c>
      <c r="S67" s="221">
        <v>45.41</v>
      </c>
      <c r="T67" s="184">
        <f t="shared" si="2"/>
        <v>0.19312926668134781</v>
      </c>
      <c r="U67" s="180">
        <v>-0.123</v>
      </c>
      <c r="V67" s="21"/>
      <c r="X67" s="2080"/>
    </row>
    <row r="68" spans="1:33" ht="17" customHeight="1">
      <c r="B68" s="20"/>
      <c r="C68" s="661"/>
      <c r="D68" s="18"/>
      <c r="E68" s="18"/>
      <c r="F68" s="18"/>
      <c r="G68" s="18"/>
      <c r="H68" s="5"/>
      <c r="I68" s="5"/>
      <c r="J68" s="5"/>
      <c r="K68" s="5"/>
      <c r="L68" s="5"/>
      <c r="M68" s="5"/>
      <c r="N68" s="5"/>
      <c r="O68" s="161" t="s">
        <v>227</v>
      </c>
      <c r="P68" s="162"/>
      <c r="Q68" s="171"/>
      <c r="R68" s="220">
        <v>2.5960000000000001</v>
      </c>
      <c r="S68" s="221">
        <v>2.266</v>
      </c>
      <c r="T68" s="184">
        <f t="shared" si="2"/>
        <v>0.14563106796116507</v>
      </c>
      <c r="U68" s="180">
        <f>X68/S68</f>
        <v>-9.4880847308031771E-2</v>
      </c>
      <c r="V68" s="21">
        <v>-6.4000000000000001E-2</v>
      </c>
      <c r="X68" s="2006">
        <v>-0.215</v>
      </c>
    </row>
    <row r="69" spans="1:33" ht="15" customHeight="1">
      <c r="B69" s="20"/>
      <c r="C69" s="661"/>
      <c r="D69" s="18"/>
      <c r="E69" s="18"/>
      <c r="F69" s="18"/>
      <c r="G69" s="18"/>
      <c r="H69" s="5"/>
      <c r="I69" s="5"/>
      <c r="J69" s="5"/>
      <c r="K69" s="5"/>
      <c r="L69" s="5"/>
      <c r="M69" s="5"/>
      <c r="N69" s="5"/>
      <c r="O69" s="161" t="s">
        <v>193</v>
      </c>
      <c r="P69" s="162"/>
      <c r="Q69" s="171"/>
      <c r="R69" s="696">
        <v>1514.8</v>
      </c>
      <c r="S69" s="697">
        <v>1281.3</v>
      </c>
      <c r="T69" s="184">
        <f t="shared" si="2"/>
        <v>0.18223679075938501</v>
      </c>
      <c r="U69" s="180">
        <v>0.22500000000000001</v>
      </c>
      <c r="V69" s="21"/>
      <c r="AC69" s="5"/>
      <c r="AD69" s="20"/>
      <c r="AE69" s="5"/>
    </row>
    <row r="70" spans="1:33" ht="9" customHeight="1">
      <c r="B70" s="20"/>
      <c r="C70" s="661"/>
      <c r="D70" s="18"/>
      <c r="E70" s="18"/>
      <c r="F70" s="18"/>
      <c r="G70" s="18"/>
      <c r="H70" s="5"/>
      <c r="I70" s="5"/>
      <c r="J70" s="5"/>
      <c r="K70" s="5"/>
      <c r="L70" s="5"/>
      <c r="M70" s="5"/>
      <c r="N70" s="5"/>
      <c r="O70" s="164"/>
      <c r="P70" s="43"/>
      <c r="Q70" s="208"/>
      <c r="R70" s="696"/>
      <c r="S70" s="697"/>
      <c r="T70" s="184"/>
      <c r="U70" s="180"/>
      <c r="V70" s="21"/>
      <c r="AC70" s="5"/>
      <c r="AD70" s="5"/>
      <c r="AE70" s="5"/>
    </row>
    <row r="71" spans="1:33" ht="25" customHeight="1" thickBot="1">
      <c r="B71" s="20"/>
      <c r="C71" s="662"/>
      <c r="D71" s="18"/>
      <c r="E71" s="18"/>
      <c r="F71" s="18"/>
      <c r="G71" s="18"/>
      <c r="H71" s="5"/>
      <c r="I71" s="5"/>
      <c r="J71" s="5"/>
      <c r="K71" s="5"/>
      <c r="L71" s="5"/>
      <c r="M71" s="5"/>
      <c r="N71" s="5"/>
      <c r="O71" s="2"/>
      <c r="P71" s="2"/>
      <c r="Q71" s="2"/>
      <c r="R71" s="2"/>
      <c r="S71" s="2"/>
      <c r="T71" s="2"/>
      <c r="U71" s="2"/>
      <c r="V71" s="21"/>
    </row>
    <row r="72" spans="1:33" ht="10" customHeight="1" thickTop="1">
      <c r="B72" s="3"/>
      <c r="C72" s="159"/>
      <c r="D72" s="159"/>
      <c r="E72" s="159"/>
      <c r="F72" s="159"/>
      <c r="G72" s="159"/>
      <c r="H72" s="4"/>
      <c r="I72" s="4"/>
      <c r="J72" s="4"/>
      <c r="K72" s="4"/>
      <c r="L72" s="4"/>
      <c r="M72" s="4"/>
      <c r="N72" s="4"/>
      <c r="O72" s="4"/>
      <c r="P72" s="4"/>
      <c r="Q72" s="4"/>
      <c r="R72" s="4"/>
      <c r="S72" s="4"/>
      <c r="T72" s="4"/>
      <c r="U72" s="4"/>
      <c r="V72" s="160"/>
    </row>
    <row r="73" spans="1:33" ht="7" customHeight="1">
      <c r="B73" s="2"/>
      <c r="C73" s="2"/>
      <c r="D73" s="2"/>
      <c r="E73" s="2"/>
      <c r="F73" s="2"/>
      <c r="G73" s="2"/>
      <c r="H73" s="2"/>
      <c r="I73" s="2"/>
      <c r="J73" s="2"/>
      <c r="K73" s="2"/>
      <c r="L73" s="2"/>
      <c r="M73" s="2"/>
      <c r="N73" s="2"/>
      <c r="O73" s="2"/>
      <c r="P73" s="2"/>
      <c r="Q73" s="2"/>
      <c r="R73" s="2"/>
      <c r="S73" s="2"/>
      <c r="T73" s="2"/>
      <c r="U73" s="2"/>
      <c r="V73" s="2"/>
    </row>
    <row r="74" spans="1:33" ht="8" customHeight="1">
      <c r="B74" s="5"/>
      <c r="C74" s="5"/>
      <c r="D74" s="5"/>
      <c r="E74" s="5"/>
      <c r="F74" s="5"/>
      <c r="G74" s="5"/>
      <c r="H74" s="5"/>
      <c r="I74" s="5"/>
      <c r="J74" s="5"/>
      <c r="K74" s="5"/>
      <c r="L74" s="5"/>
      <c r="M74" s="5"/>
      <c r="N74" s="5"/>
      <c r="O74" s="5"/>
      <c r="P74" s="5"/>
      <c r="Q74" s="5"/>
      <c r="R74" s="5"/>
      <c r="S74" s="5"/>
      <c r="T74" s="5"/>
      <c r="U74" s="5"/>
      <c r="V74" s="5"/>
    </row>
    <row r="75" spans="1:33" ht="77" customHeight="1">
      <c r="B75" s="193"/>
      <c r="C75" s="194"/>
      <c r="D75" s="194"/>
      <c r="E75" s="194"/>
      <c r="F75" s="194"/>
      <c r="G75" s="194"/>
      <c r="H75" s="194"/>
      <c r="I75" s="194"/>
      <c r="J75" s="194"/>
      <c r="K75" s="194"/>
      <c r="L75" s="194"/>
      <c r="M75" s="194"/>
      <c r="N75" s="194"/>
      <c r="O75" s="194"/>
      <c r="P75" s="194"/>
      <c r="Q75" s="194"/>
      <c r="R75" s="194"/>
      <c r="S75" s="194"/>
      <c r="T75" s="194"/>
      <c r="U75" s="194"/>
      <c r="V75" s="195"/>
    </row>
    <row r="76" spans="1:33" s="130" customFormat="1" ht="17" customHeight="1">
      <c r="A76" s="128"/>
      <c r="B76" s="151" t="s">
        <v>176</v>
      </c>
      <c r="C76" s="151"/>
      <c r="D76" s="151"/>
      <c r="E76" s="151"/>
      <c r="F76" s="151"/>
      <c r="G76" s="151"/>
      <c r="H76" s="151"/>
      <c r="I76" s="151"/>
      <c r="J76" s="151"/>
      <c r="K76" s="151"/>
      <c r="L76" s="151"/>
      <c r="M76" s="151"/>
      <c r="N76" s="151"/>
      <c r="O76" s="151"/>
      <c r="P76" s="151"/>
      <c r="Q76" s="151"/>
      <c r="R76" s="151"/>
      <c r="S76" s="151"/>
      <c r="T76" s="151"/>
      <c r="U76" s="151"/>
      <c r="V76" s="151"/>
      <c r="W76" s="129"/>
      <c r="X76" s="129"/>
      <c r="Y76" s="129"/>
      <c r="Z76" s="128"/>
      <c r="AA76" s="128"/>
      <c r="AB76" s="128"/>
      <c r="AC76" s="128"/>
      <c r="AD76" s="128"/>
      <c r="AE76" s="128"/>
      <c r="AF76" s="128"/>
      <c r="AG76" s="128"/>
    </row>
    <row r="77" spans="1:33" ht="6" customHeight="1">
      <c r="B77" s="196"/>
      <c r="C77" s="196"/>
      <c r="D77" s="196"/>
      <c r="E77" s="196"/>
      <c r="F77" s="196"/>
      <c r="G77" s="196"/>
      <c r="H77" s="196"/>
      <c r="I77" s="196"/>
      <c r="J77" s="196"/>
      <c r="K77" s="196"/>
      <c r="L77" s="196"/>
      <c r="M77" s="196"/>
      <c r="N77" s="196"/>
      <c r="O77" s="196"/>
      <c r="P77" s="196"/>
      <c r="Q77" s="196"/>
      <c r="R77" s="196"/>
      <c r="S77" s="196"/>
      <c r="T77" s="196"/>
      <c r="U77" s="196"/>
      <c r="V77" s="196"/>
      <c r="W77" s="5"/>
      <c r="X77" s="5"/>
      <c r="Y77" s="5"/>
    </row>
    <row r="78" spans="1:33" ht="20" customHeight="1">
      <c r="B78" s="5"/>
      <c r="C78" s="5"/>
      <c r="D78" s="5"/>
      <c r="E78" s="5"/>
      <c r="F78" s="5"/>
      <c r="G78" s="5"/>
      <c r="H78" s="5"/>
      <c r="I78" s="5"/>
      <c r="J78" s="5"/>
      <c r="K78" s="5"/>
      <c r="L78" s="5"/>
      <c r="M78" s="5"/>
      <c r="N78" s="5"/>
      <c r="O78" s="5"/>
      <c r="P78" s="5"/>
      <c r="Q78" s="5"/>
      <c r="R78" s="5"/>
      <c r="S78" s="5"/>
      <c r="T78" s="5"/>
      <c r="U78" s="5"/>
      <c r="V78" s="5"/>
      <c r="W78" s="5"/>
      <c r="X78" s="5"/>
      <c r="Y78" s="5"/>
    </row>
    <row r="79" spans="1:33" ht="11" customHeight="1">
      <c r="B79" s="22"/>
      <c r="C79" s="155"/>
      <c r="D79" s="155"/>
      <c r="E79" s="155"/>
      <c r="F79" s="155"/>
      <c r="G79" s="155"/>
      <c r="H79" s="155"/>
      <c r="I79" s="155"/>
      <c r="J79" s="155"/>
      <c r="K79" s="155"/>
      <c r="L79" s="155"/>
      <c r="M79" s="155"/>
      <c r="N79" s="155"/>
      <c r="O79" s="155"/>
      <c r="P79" s="155"/>
      <c r="Q79" s="155"/>
      <c r="R79" s="155"/>
      <c r="S79" s="155"/>
      <c r="T79" s="155"/>
      <c r="U79" s="155"/>
      <c r="V79" s="54"/>
      <c r="W79" s="5"/>
      <c r="X79" s="5"/>
      <c r="Y79" s="5"/>
    </row>
    <row r="80" spans="1:33" ht="21" customHeight="1">
      <c r="B80" s="20"/>
      <c r="C80" s="637"/>
      <c r="D80" s="637"/>
      <c r="E80" s="637"/>
      <c r="F80" s="637"/>
      <c r="G80" s="637"/>
      <c r="H80" s="637"/>
      <c r="I80" s="637"/>
      <c r="J80" s="637"/>
      <c r="K80" s="637"/>
      <c r="L80" s="637"/>
      <c r="M80" s="637"/>
      <c r="N80" s="637"/>
      <c r="O80" s="637"/>
      <c r="P80" s="5"/>
      <c r="Q80" s="637"/>
      <c r="R80" s="637"/>
      <c r="S80" s="637"/>
      <c r="T80" s="637"/>
      <c r="U80" s="637"/>
      <c r="V80" s="21"/>
      <c r="W80" s="5"/>
      <c r="X80" s="5"/>
      <c r="Y80" s="5"/>
    </row>
    <row r="81" spans="2:31" ht="11" customHeight="1">
      <c r="B81" s="20"/>
      <c r="C81" s="5"/>
      <c r="D81" s="5"/>
      <c r="E81" s="5"/>
      <c r="F81" s="5"/>
      <c r="G81" s="5"/>
      <c r="H81" s="5"/>
      <c r="I81" s="5"/>
      <c r="J81" s="5"/>
      <c r="K81" s="5"/>
      <c r="L81" s="5"/>
      <c r="M81" s="5"/>
      <c r="N81" s="5"/>
      <c r="O81" s="5"/>
      <c r="P81" s="5"/>
      <c r="Q81" s="5"/>
      <c r="R81" s="5"/>
      <c r="S81" s="5"/>
      <c r="T81" s="5"/>
      <c r="U81" s="5"/>
      <c r="V81" s="21"/>
      <c r="W81" s="5"/>
      <c r="X81" s="5"/>
      <c r="Y81" s="5"/>
    </row>
    <row r="82" spans="2:31">
      <c r="B82" s="20"/>
      <c r="C82" s="143"/>
      <c r="D82" s="147"/>
      <c r="E82" s="224"/>
      <c r="F82" s="147" t="s">
        <v>0</v>
      </c>
      <c r="G82" s="491" t="s">
        <v>557</v>
      </c>
      <c r="H82" s="490"/>
      <c r="I82" s="491" t="s">
        <v>559</v>
      </c>
      <c r="J82" s="490"/>
      <c r="K82" s="490"/>
      <c r="L82" s="631"/>
      <c r="M82" s="2021" t="s">
        <v>688</v>
      </c>
      <c r="N82" s="630"/>
      <c r="O82" s="630"/>
      <c r="P82" s="2"/>
      <c r="Q82" s="5"/>
      <c r="R82" s="5"/>
      <c r="S82" s="5"/>
      <c r="T82" s="5"/>
      <c r="U82" s="5"/>
      <c r="V82" s="21"/>
      <c r="Z82" s="2010" t="s">
        <v>558</v>
      </c>
      <c r="AA82" s="2010" t="s">
        <v>527</v>
      </c>
      <c r="AB82" s="2010" t="s">
        <v>558</v>
      </c>
      <c r="AC82" s="2011" t="s">
        <v>527</v>
      </c>
      <c r="AD82" s="2010" t="s">
        <v>558</v>
      </c>
      <c r="AE82" s="2011" t="s">
        <v>527</v>
      </c>
    </row>
    <row r="83" spans="2:31" ht="16" customHeight="1">
      <c r="B83" s="20"/>
      <c r="C83" s="225"/>
      <c r="D83" s="166"/>
      <c r="E83" s="171"/>
      <c r="F83" s="146">
        <f>F10</f>
        <v>43769</v>
      </c>
      <c r="G83" s="493" t="s">
        <v>528</v>
      </c>
      <c r="H83" s="494" t="s">
        <v>527</v>
      </c>
      <c r="I83" s="495" t="s">
        <v>528</v>
      </c>
      <c r="J83" s="494"/>
      <c r="K83" s="494" t="s">
        <v>527</v>
      </c>
      <c r="L83" s="632"/>
      <c r="M83" s="633" t="s">
        <v>13</v>
      </c>
      <c r="N83" s="633"/>
      <c r="O83" s="633" t="s">
        <v>654</v>
      </c>
      <c r="P83" s="2"/>
      <c r="Q83" s="5"/>
      <c r="R83" s="5"/>
      <c r="S83" s="5"/>
      <c r="T83" s="5"/>
      <c r="U83" s="5"/>
      <c r="V83" s="21"/>
      <c r="Z83" s="2012">
        <v>43465</v>
      </c>
      <c r="AA83" s="2012">
        <v>43465</v>
      </c>
      <c r="AB83" s="2013">
        <v>42552</v>
      </c>
      <c r="AC83" s="2014">
        <v>42552</v>
      </c>
      <c r="AD83" s="2013">
        <v>43412</v>
      </c>
      <c r="AE83" s="2013">
        <v>43412</v>
      </c>
    </row>
    <row r="84" spans="2:31" ht="6" customHeight="1">
      <c r="B84" s="20"/>
      <c r="C84" s="161"/>
      <c r="D84" s="162"/>
      <c r="E84" s="171"/>
      <c r="F84" s="20"/>
      <c r="G84" s="5"/>
      <c r="H84" s="5"/>
      <c r="I84" s="5"/>
      <c r="J84" s="5"/>
      <c r="K84" s="5"/>
      <c r="L84" s="2"/>
      <c r="M84" s="2"/>
      <c r="N84" s="2"/>
      <c r="O84" s="2"/>
      <c r="P84" s="2"/>
      <c r="Q84" s="5"/>
      <c r="R84" s="5"/>
      <c r="S84" s="5"/>
      <c r="T84" s="5"/>
      <c r="U84" s="5"/>
      <c r="V84" s="21"/>
      <c r="Z84" s="5"/>
      <c r="AA84" s="5"/>
    </row>
    <row r="85" spans="2:31" ht="16">
      <c r="B85" s="20"/>
      <c r="C85" s="149" t="s">
        <v>208</v>
      </c>
      <c r="D85" s="191"/>
      <c r="E85" s="171"/>
      <c r="F85" s="197">
        <v>0.1148</v>
      </c>
      <c r="G85" s="197">
        <f>F85-Z85</f>
        <v>-1.2999999999999956E-3</v>
      </c>
      <c r="H85" s="175">
        <f>F30-AA85</f>
        <v>-7.4999999999999997E-3</v>
      </c>
      <c r="I85" s="829">
        <f>F85-AD85</f>
        <v>-2.1000000000000046E-3</v>
      </c>
      <c r="J85" s="830"/>
      <c r="K85" s="831">
        <f>F30-AE85</f>
        <v>-7.4999999999999997E-3</v>
      </c>
      <c r="L85" s="832"/>
      <c r="M85" s="928">
        <f>IF(H85=0,0,G85/H85)</f>
        <v>0.17333333333333276</v>
      </c>
      <c r="N85" s="634"/>
      <c r="O85" s="925">
        <f>I85/K85</f>
        <v>0.28000000000000064</v>
      </c>
      <c r="P85" s="2"/>
      <c r="Q85" s="5"/>
      <c r="R85" s="5"/>
      <c r="S85" s="5"/>
      <c r="T85" s="5"/>
      <c r="U85" s="5"/>
      <c r="V85" s="21"/>
      <c r="Z85" s="173">
        <v>0.11609999999999999</v>
      </c>
      <c r="AA85" s="173">
        <f>H30</f>
        <v>5.5E-2</v>
      </c>
      <c r="AB85" s="2195">
        <v>0.1139</v>
      </c>
      <c r="AC85" s="2195">
        <v>3.5000000000000003E-2</v>
      </c>
      <c r="AD85" s="173">
        <v>0.1169</v>
      </c>
      <c r="AE85" s="173">
        <v>5.5E-2</v>
      </c>
    </row>
    <row r="86" spans="2:31" ht="16">
      <c r="B86" s="20"/>
      <c r="C86" s="149" t="s">
        <v>209</v>
      </c>
      <c r="D86" s="191"/>
      <c r="E86" s="171"/>
      <c r="F86" s="197">
        <v>0.10059999999999999</v>
      </c>
      <c r="G86" s="197">
        <f>F86-Z86</f>
        <v>-1.1000000000000038E-3</v>
      </c>
      <c r="H86" s="175">
        <f>F30-AA86</f>
        <v>-7.4999999999999997E-3</v>
      </c>
      <c r="I86" s="829">
        <f>F86-AD86</f>
        <v>-2.1000000000000046E-3</v>
      </c>
      <c r="J86" s="830"/>
      <c r="K86" s="831">
        <f>F30-AE86</f>
        <v>-7.4999999999999997E-3</v>
      </c>
      <c r="L86" s="832"/>
      <c r="M86" s="928">
        <f t="shared" ref="M86:M96" si="3">IF(H86=0,0,G86/H86)</f>
        <v>0.14666666666666717</v>
      </c>
      <c r="N86" s="634"/>
      <c r="O86" s="925">
        <f t="shared" ref="O86:O96" si="4">I86/K86</f>
        <v>0.28000000000000064</v>
      </c>
      <c r="P86" s="2"/>
      <c r="Q86" s="5"/>
      <c r="R86" s="5"/>
      <c r="S86" s="5"/>
      <c r="T86" s="5"/>
      <c r="U86" s="5"/>
      <c r="V86" s="21"/>
      <c r="Z86" s="173">
        <v>0.1017</v>
      </c>
      <c r="AA86" s="173">
        <f>AA85</f>
        <v>5.5E-2</v>
      </c>
      <c r="AB86" s="2195">
        <v>9.0899999999999995E-2</v>
      </c>
      <c r="AC86" s="2195">
        <v>3.5000000000000003E-2</v>
      </c>
      <c r="AD86" s="173">
        <v>0.1027</v>
      </c>
      <c r="AE86" s="173">
        <v>5.5E-2</v>
      </c>
    </row>
    <row r="87" spans="2:31" ht="5" customHeight="1">
      <c r="B87" s="20"/>
      <c r="C87" s="192"/>
      <c r="D87" s="191"/>
      <c r="E87" s="402"/>
      <c r="F87" s="176"/>
      <c r="G87" s="176"/>
      <c r="H87" s="177"/>
      <c r="I87" s="16"/>
      <c r="J87" s="77"/>
      <c r="K87" s="16"/>
      <c r="L87" s="16"/>
      <c r="M87" s="926"/>
      <c r="N87" s="833"/>
      <c r="O87" s="926"/>
      <c r="P87" s="2"/>
      <c r="Q87" s="5"/>
      <c r="R87" s="5"/>
      <c r="S87" s="5"/>
      <c r="T87" s="5"/>
      <c r="U87" s="5"/>
      <c r="V87" s="21"/>
      <c r="Z87" s="176"/>
      <c r="AA87" s="176"/>
      <c r="AB87" s="2195"/>
      <c r="AC87" s="2195"/>
      <c r="AD87" s="176"/>
      <c r="AE87" s="176"/>
    </row>
    <row r="88" spans="2:31" ht="16">
      <c r="B88" s="20"/>
      <c r="C88" s="149" t="s">
        <v>210</v>
      </c>
      <c r="D88" s="191"/>
      <c r="E88" s="171"/>
      <c r="F88" s="197">
        <v>3.5200000000000002E-2</v>
      </c>
      <c r="G88" s="197">
        <f>F88-Z88</f>
        <v>-1.9999999999999879E-4</v>
      </c>
      <c r="H88" s="175">
        <f>F16-AA88</f>
        <v>-9.5999999999999992E-3</v>
      </c>
      <c r="I88" s="829">
        <f t="shared" ref="I88:I90" si="5">F88-AD88</f>
        <v>-1.3999999999999985E-3</v>
      </c>
      <c r="J88" s="830"/>
      <c r="K88" s="831">
        <f>F16-AE88</f>
        <v>-1.46E-2</v>
      </c>
      <c r="L88" s="832"/>
      <c r="M88" s="928">
        <f t="shared" si="3"/>
        <v>2.0833333333333211E-2</v>
      </c>
      <c r="N88" s="634"/>
      <c r="O88" s="925">
        <f t="shared" si="4"/>
        <v>9.5890410958904007E-2</v>
      </c>
      <c r="P88" s="2"/>
      <c r="Q88" s="5"/>
      <c r="R88" s="5"/>
      <c r="S88" s="5"/>
      <c r="T88" s="5"/>
      <c r="U88" s="5"/>
      <c r="V88" s="21"/>
      <c r="Z88" s="173">
        <v>3.5400000000000001E-2</v>
      </c>
      <c r="AA88" s="173">
        <f>H16</f>
        <v>2.4799999999999999E-2</v>
      </c>
      <c r="AB88" s="2195">
        <v>2.58E-2</v>
      </c>
      <c r="AC88" s="2195">
        <v>7.1999999999999998E-3</v>
      </c>
      <c r="AD88" s="173">
        <v>3.6600000000000001E-2</v>
      </c>
      <c r="AE88" s="173">
        <f>Curve!G10</f>
        <v>2.98E-2</v>
      </c>
    </row>
    <row r="89" spans="2:31" ht="16">
      <c r="B89" s="20"/>
      <c r="C89" s="149" t="s">
        <v>211</v>
      </c>
      <c r="D89" s="191"/>
      <c r="E89" s="171"/>
      <c r="F89" s="197">
        <v>3.8100000000000002E-2</v>
      </c>
      <c r="G89" s="197">
        <f>F89-Z89</f>
        <v>1.5000000000000013E-3</v>
      </c>
      <c r="H89" s="175">
        <f>F17-AA89</f>
        <v>-9.4000000000000004E-3</v>
      </c>
      <c r="I89" s="829">
        <f t="shared" si="5"/>
        <v>4.0000000000000452E-4</v>
      </c>
      <c r="J89" s="830"/>
      <c r="K89" s="831">
        <f>F17-AE89</f>
        <v>-1.5299999999999999E-2</v>
      </c>
      <c r="L89" s="832"/>
      <c r="M89" s="928">
        <f t="shared" si="3"/>
        <v>-0.15957446808510653</v>
      </c>
      <c r="N89" s="634"/>
      <c r="O89" s="925">
        <f t="shared" si="4"/>
        <v>-2.6143790849673498E-2</v>
      </c>
      <c r="P89" s="2"/>
      <c r="Q89" s="5"/>
      <c r="R89" s="5"/>
      <c r="S89" s="5"/>
      <c r="T89" s="5"/>
      <c r="U89" s="5"/>
      <c r="V89" s="21"/>
      <c r="Z89" s="173">
        <v>3.6600000000000001E-2</v>
      </c>
      <c r="AA89" s="173">
        <f>H17</f>
        <v>2.46E-2</v>
      </c>
      <c r="AB89" s="2195">
        <v>2.6800000000000001E-2</v>
      </c>
      <c r="AC89" s="2195">
        <v>8.2000000000000007E-3</v>
      </c>
      <c r="AD89" s="173">
        <v>3.7699999999999997E-2</v>
      </c>
      <c r="AE89" s="173">
        <f>Curve!G14</f>
        <v>3.0499999999999999E-2</v>
      </c>
    </row>
    <row r="90" spans="2:31" ht="16">
      <c r="B90" s="20"/>
      <c r="C90" s="149" t="s">
        <v>212</v>
      </c>
      <c r="D90" s="191"/>
      <c r="E90" s="171"/>
      <c r="F90" s="197">
        <v>3.9600000000000003E-2</v>
      </c>
      <c r="G90" s="197">
        <f>F90-Z90</f>
        <v>-4.9999999999999351E-4</v>
      </c>
      <c r="H90" s="173">
        <f>((F17+F18)/2)-AA90</f>
        <v>-9.7000000000000003E-3</v>
      </c>
      <c r="I90" s="829">
        <f t="shared" si="5"/>
        <v>-1.5999999999999973E-3</v>
      </c>
      <c r="J90" s="830"/>
      <c r="K90" s="834">
        <f>((F18+F17)/2)-AE90</f>
        <v>-1.5549999999999998E-2</v>
      </c>
      <c r="L90" s="835"/>
      <c r="M90" s="928">
        <f t="shared" si="3"/>
        <v>5.1546391752576651E-2</v>
      </c>
      <c r="N90" s="634"/>
      <c r="O90" s="925">
        <f t="shared" si="4"/>
        <v>0.10289389067524099</v>
      </c>
      <c r="P90" s="2"/>
      <c r="Q90" s="5"/>
      <c r="R90" s="5"/>
      <c r="S90" s="5"/>
      <c r="T90" s="5"/>
      <c r="U90" s="5"/>
      <c r="V90" s="21"/>
      <c r="Z90" s="173">
        <v>4.0099999999999997E-2</v>
      </c>
      <c r="AA90" s="173">
        <f>(H17+H18)/2</f>
        <v>2.4850000000000001E-2</v>
      </c>
      <c r="AB90" s="2195">
        <v>3.0499999999999999E-2</v>
      </c>
      <c r="AC90" s="2195">
        <f>(0.0109+0.0082)/2</f>
        <v>9.5499999999999995E-3</v>
      </c>
      <c r="AD90" s="173">
        <v>4.1200000000000001E-2</v>
      </c>
      <c r="AE90" s="173">
        <f>(Curve!G22+Curve!G14)/2</f>
        <v>3.0699999999999998E-2</v>
      </c>
    </row>
    <row r="91" spans="2:31" ht="5" customHeight="1">
      <c r="B91" s="20"/>
      <c r="C91" s="192"/>
      <c r="D91" s="191"/>
      <c r="E91" s="402"/>
      <c r="F91" s="176"/>
      <c r="G91" s="176"/>
      <c r="H91" s="176"/>
      <c r="I91" s="16"/>
      <c r="J91" s="77"/>
      <c r="K91" s="15"/>
      <c r="L91" s="15"/>
      <c r="M91" s="926"/>
      <c r="N91" s="833"/>
      <c r="O91" s="926"/>
      <c r="P91" s="2"/>
      <c r="Q91" s="5"/>
      <c r="R91" s="5"/>
      <c r="S91" s="5"/>
      <c r="T91" s="5"/>
      <c r="U91" s="5"/>
      <c r="V91" s="21"/>
      <c r="Z91" s="176"/>
      <c r="AA91" s="176"/>
      <c r="AB91" s="2195"/>
      <c r="AC91" s="2195"/>
      <c r="AD91" s="176"/>
      <c r="AE91" s="176"/>
    </row>
    <row r="92" spans="2:31" ht="16">
      <c r="B92" s="20"/>
      <c r="C92" s="149" t="s">
        <v>213</v>
      </c>
      <c r="D92" s="191"/>
      <c r="E92" s="171"/>
      <c r="F92" s="197">
        <v>5.2299999999999999E-2</v>
      </c>
      <c r="G92" s="197">
        <f>F92-Z92</f>
        <v>-1.800000000000003E-3</v>
      </c>
      <c r="H92" s="175">
        <f>F30-AA92</f>
        <v>-7.4999999999999997E-3</v>
      </c>
      <c r="I92" s="829">
        <f t="shared" ref="I92:I93" si="6">F92-AD92</f>
        <v>-3.2999999999999974E-3</v>
      </c>
      <c r="J92" s="830"/>
      <c r="K92" s="831">
        <f>F30-AE92</f>
        <v>-7.4999999999999997E-3</v>
      </c>
      <c r="L92" s="832"/>
      <c r="M92" s="928">
        <f t="shared" si="3"/>
        <v>0.24000000000000041</v>
      </c>
      <c r="N92" s="634"/>
      <c r="O92" s="925">
        <f t="shared" si="4"/>
        <v>0.43999999999999967</v>
      </c>
      <c r="P92" s="2"/>
      <c r="Q92" s="5"/>
      <c r="R92" s="5"/>
      <c r="S92" s="5"/>
      <c r="T92" s="5"/>
      <c r="U92" s="5"/>
      <c r="V92" s="21"/>
      <c r="Z92" s="173">
        <v>5.4100000000000002E-2</v>
      </c>
      <c r="AA92" s="173">
        <f>H30</f>
        <v>5.5E-2</v>
      </c>
      <c r="AB92" s="2195">
        <v>4.0099999999999997E-2</v>
      </c>
      <c r="AC92" s="2195">
        <v>3.5000000000000003E-2</v>
      </c>
      <c r="AD92" s="173">
        <v>5.5599999999999997E-2</v>
      </c>
      <c r="AE92" s="173">
        <v>5.5E-2</v>
      </c>
    </row>
    <row r="93" spans="2:31" ht="16">
      <c r="B93" s="20"/>
      <c r="C93" s="149" t="s">
        <v>687</v>
      </c>
      <c r="D93" s="191"/>
      <c r="E93" s="171"/>
      <c r="F93" s="197">
        <v>5.33E-2</v>
      </c>
      <c r="G93" s="197">
        <f>F93-Z93</f>
        <v>-1.3999999999999985E-3</v>
      </c>
      <c r="H93" s="173">
        <f>(F18)-AA93</f>
        <v>-0.01</v>
      </c>
      <c r="I93" s="829">
        <f t="shared" si="6"/>
        <v>-1.8999999999999989E-3</v>
      </c>
      <c r="J93" s="830"/>
      <c r="K93" s="831">
        <f>((F17+F18)/2)-AE93</f>
        <v>-1.575E-2</v>
      </c>
      <c r="L93" s="832"/>
      <c r="M93" s="928">
        <f t="shared" si="3"/>
        <v>0.13999999999999985</v>
      </c>
      <c r="N93" s="634"/>
      <c r="O93" s="925">
        <f t="shared" si="4"/>
        <v>0.12063492063492057</v>
      </c>
      <c r="P93" s="2"/>
      <c r="Q93" s="2"/>
      <c r="R93" s="2"/>
      <c r="S93" s="2"/>
      <c r="T93" s="2"/>
      <c r="U93" s="2"/>
      <c r="V93" s="21"/>
      <c r="Z93" s="173">
        <v>5.4699999999999999E-2</v>
      </c>
      <c r="AA93" s="173">
        <f>H18</f>
        <v>2.5100000000000001E-2</v>
      </c>
      <c r="AB93" s="2195">
        <v>4.4499999999999998E-2</v>
      </c>
      <c r="AC93" s="2195">
        <f>Curve!F22</f>
        <v>1.03E-2</v>
      </c>
      <c r="AD93" s="173">
        <v>5.5199999999999999E-2</v>
      </c>
      <c r="AE93" s="173">
        <f>Curve!G22</f>
        <v>3.09E-2</v>
      </c>
    </row>
    <row r="94" spans="2:31" ht="4" customHeight="1">
      <c r="B94" s="20"/>
      <c r="C94" s="192"/>
      <c r="D94" s="191"/>
      <c r="E94" s="402"/>
      <c r="F94" s="176"/>
      <c r="G94" s="176"/>
      <c r="H94" s="176"/>
      <c r="I94" s="16"/>
      <c r="J94" s="77"/>
      <c r="K94" s="16"/>
      <c r="L94" s="16"/>
      <c r="M94" s="926"/>
      <c r="N94" s="833"/>
      <c r="O94" s="926"/>
      <c r="P94" s="2"/>
      <c r="Q94" s="76"/>
      <c r="R94" s="1852"/>
      <c r="S94" s="176"/>
      <c r="T94" s="176"/>
      <c r="U94" s="176"/>
      <c r="V94" s="21"/>
      <c r="Z94" s="176">
        <v>5.4399999999999997E-2</v>
      </c>
      <c r="AA94" s="176"/>
      <c r="AB94" s="2195"/>
      <c r="AC94" s="2195"/>
      <c r="AD94" s="176">
        <v>5.0599999999999999E-2</v>
      </c>
      <c r="AE94" s="176"/>
    </row>
    <row r="95" spans="2:31" ht="16">
      <c r="B95" s="20"/>
      <c r="C95" s="149" t="s">
        <v>214</v>
      </c>
      <c r="D95" s="191"/>
      <c r="E95" s="171"/>
      <c r="F95" s="197">
        <v>3.56E-2</v>
      </c>
      <c r="G95" s="197">
        <f>F95-Z95</f>
        <v>-8.6999999999999994E-3</v>
      </c>
      <c r="H95" s="173">
        <f>((F18+F20)/2)-AA95</f>
        <v>-1.0000000000000002E-2</v>
      </c>
      <c r="I95" s="829">
        <f t="shared" ref="I95:I96" si="7">F95-AD95</f>
        <v>-1.0200000000000001E-2</v>
      </c>
      <c r="J95" s="830"/>
      <c r="K95" s="831">
        <f>((F18+F20)/2)-AE95</f>
        <v>-1.6049999999999995E-2</v>
      </c>
      <c r="L95" s="832"/>
      <c r="M95" s="928">
        <f t="shared" si="3"/>
        <v>0.86999999999999977</v>
      </c>
      <c r="N95" s="634"/>
      <c r="O95" s="925">
        <f t="shared" si="4"/>
        <v>0.63551401869158908</v>
      </c>
      <c r="P95" s="181"/>
      <c r="Q95" s="76"/>
      <c r="R95" s="1852"/>
      <c r="S95" s="176"/>
      <c r="T95" s="176"/>
      <c r="U95" s="176"/>
      <c r="V95" s="21"/>
      <c r="Z95" s="173">
        <v>4.4299999999999999E-2</v>
      </c>
      <c r="AA95" s="173">
        <f>(H18+H20)/2</f>
        <v>2.6000000000000002E-2</v>
      </c>
      <c r="AB95" s="2195">
        <v>3.1399999999999997E-2</v>
      </c>
      <c r="AC95" s="2195">
        <f>(0.0109+0.0152)/2</f>
        <v>1.3049999999999999E-2</v>
      </c>
      <c r="AD95" s="173">
        <v>4.58E-2</v>
      </c>
      <c r="AE95" s="173">
        <f>(Curve!G42+Curve!G30)/2</f>
        <v>3.2049999999999995E-2</v>
      </c>
    </row>
    <row r="96" spans="2:31" ht="16">
      <c r="B96" s="20"/>
      <c r="C96" s="149" t="s">
        <v>215</v>
      </c>
      <c r="D96" s="191"/>
      <c r="E96" s="171"/>
      <c r="F96" s="197">
        <v>4.02E-2</v>
      </c>
      <c r="G96" s="197">
        <f>F96-Z96</f>
        <v>-8.3999999999999977E-3</v>
      </c>
      <c r="H96" s="175">
        <f>F20-AA96</f>
        <v>-1.0000000000000002E-2</v>
      </c>
      <c r="I96" s="829">
        <f t="shared" si="7"/>
        <v>-1.04E-2</v>
      </c>
      <c r="J96" s="830"/>
      <c r="K96" s="831">
        <f>F20-AE96</f>
        <v>-1.55E-2</v>
      </c>
      <c r="L96" s="832"/>
      <c r="M96" s="928">
        <f t="shared" si="3"/>
        <v>0.83999999999999964</v>
      </c>
      <c r="N96" s="634"/>
      <c r="O96" s="925">
        <f t="shared" si="4"/>
        <v>0.67096774193548381</v>
      </c>
      <c r="P96" s="181"/>
      <c r="Q96" s="76"/>
      <c r="R96" s="1852"/>
      <c r="S96" s="176"/>
      <c r="T96" s="176"/>
      <c r="U96" s="176"/>
      <c r="V96" s="21"/>
      <c r="Z96" s="173">
        <v>4.8599999999999997E-2</v>
      </c>
      <c r="AA96" s="173">
        <f>H20</f>
        <v>2.69E-2</v>
      </c>
      <c r="AB96" s="2195">
        <v>3.6900000000000002E-2</v>
      </c>
      <c r="AC96" s="2195">
        <v>1.52E-2</v>
      </c>
      <c r="AD96" s="173">
        <v>5.0599999999999999E-2</v>
      </c>
      <c r="AE96" s="173">
        <f>Curve!G42</f>
        <v>3.2399999999999998E-2</v>
      </c>
    </row>
    <row r="97" spans="1:33" ht="16">
      <c r="B97" s="20"/>
      <c r="C97" s="192"/>
      <c r="D97" s="191"/>
      <c r="E97" s="171"/>
      <c r="F97" s="199"/>
      <c r="G97" s="176"/>
      <c r="H97" s="177"/>
      <c r="I97" s="492"/>
      <c r="J97" s="44"/>
      <c r="K97" s="44"/>
      <c r="L97" s="44"/>
      <c r="M97" s="927"/>
      <c r="N97" s="181"/>
      <c r="O97" s="927"/>
      <c r="P97" s="181"/>
      <c r="Q97" s="76"/>
      <c r="R97" s="1852"/>
      <c r="S97" s="176"/>
      <c r="T97" s="176"/>
      <c r="U97" s="176"/>
      <c r="V97" s="21"/>
      <c r="Z97" s="174"/>
      <c r="AA97" s="174"/>
      <c r="AB97" s="2195"/>
      <c r="AC97" s="2195"/>
      <c r="AD97" s="174"/>
      <c r="AE97" s="174"/>
    </row>
    <row r="98" spans="1:33" ht="16">
      <c r="B98" s="20"/>
      <c r="C98" s="192" t="s">
        <v>216</v>
      </c>
      <c r="D98" s="191"/>
      <c r="E98" s="171"/>
      <c r="F98" s="197">
        <v>1.4E-3</v>
      </c>
      <c r="G98" s="197">
        <f>F98-Z98</f>
        <v>1.0000000000000005E-4</v>
      </c>
      <c r="H98" s="175">
        <f>F12-AA98</f>
        <v>-8.199999999999999E-3</v>
      </c>
      <c r="I98" s="829">
        <f t="shared" ref="I98:I101" si="8">F98-AD98</f>
        <v>0</v>
      </c>
      <c r="J98" s="830"/>
      <c r="K98" s="831">
        <f>F12-AE98</f>
        <v>-8.6999999999999994E-3</v>
      </c>
      <c r="L98" s="832"/>
      <c r="M98" s="928">
        <f t="shared" ref="M98" si="9">IF(H98=0,0,G98/H98)</f>
        <v>-1.219512195121952E-2</v>
      </c>
      <c r="N98" s="634"/>
      <c r="O98" s="925">
        <f t="shared" ref="O98" si="10">I98/K98</f>
        <v>0</v>
      </c>
      <c r="P98" s="181"/>
      <c r="Q98" s="76"/>
      <c r="R98" s="1852"/>
      <c r="S98" s="176"/>
      <c r="T98" s="176"/>
      <c r="U98" s="176"/>
      <c r="V98" s="21"/>
      <c r="Z98" s="173">
        <v>1.2999999999999999E-3</v>
      </c>
      <c r="AA98" s="173">
        <f>H12</f>
        <v>2.4E-2</v>
      </c>
      <c r="AB98" s="2195">
        <v>1.1000000000000001E-3</v>
      </c>
      <c r="AC98" s="2195">
        <v>4.0000000000000001E-3</v>
      </c>
      <c r="AD98" s="173">
        <v>1.4E-3</v>
      </c>
      <c r="AE98" s="173">
        <f>Curve!G2</f>
        <v>2.4500000000000001E-2</v>
      </c>
    </row>
    <row r="99" spans="1:33" ht="16">
      <c r="B99" s="20"/>
      <c r="C99" s="192" t="s">
        <v>217</v>
      </c>
      <c r="D99" s="191"/>
      <c r="E99" s="171"/>
      <c r="F99" s="197">
        <v>1.8E-3</v>
      </c>
      <c r="G99" s="197">
        <f>F99-Z99</f>
        <v>0</v>
      </c>
      <c r="H99" s="175">
        <f>H98</f>
        <v>-8.199999999999999E-3</v>
      </c>
      <c r="I99" s="829">
        <f t="shared" si="8"/>
        <v>-1.0000000000000005E-4</v>
      </c>
      <c r="J99" s="830"/>
      <c r="K99" s="831">
        <f>K98</f>
        <v>-8.6999999999999994E-3</v>
      </c>
      <c r="L99" s="832"/>
      <c r="M99" s="928">
        <f t="shared" ref="M99:M101" si="11">IF(H99=0,0,G99/H99)</f>
        <v>0</v>
      </c>
      <c r="N99" s="634"/>
      <c r="O99" s="925">
        <f t="shared" ref="O99:O101" si="12">I99/K99</f>
        <v>1.1494252873563225E-2</v>
      </c>
      <c r="P99" s="181"/>
      <c r="Q99" s="76"/>
      <c r="R99" s="1852"/>
      <c r="S99" s="176"/>
      <c r="T99" s="176"/>
      <c r="U99" s="176"/>
      <c r="V99" s="21"/>
      <c r="Z99" s="173">
        <v>1.8E-3</v>
      </c>
      <c r="AA99" s="173">
        <f>AA98</f>
        <v>2.4E-2</v>
      </c>
      <c r="AB99" s="2195">
        <v>1.4E-3</v>
      </c>
      <c r="AC99" s="2195">
        <v>4.0000000000000001E-3</v>
      </c>
      <c r="AD99" s="173">
        <v>1.9E-3</v>
      </c>
      <c r="AE99" s="173">
        <f>AE98</f>
        <v>2.4500000000000001E-2</v>
      </c>
    </row>
    <row r="100" spans="1:33" ht="16">
      <c r="B100" s="20"/>
      <c r="C100" s="192" t="s">
        <v>218</v>
      </c>
      <c r="D100" s="191"/>
      <c r="E100" s="171"/>
      <c r="F100" s="197">
        <v>4.7000000000000002E-3</v>
      </c>
      <c r="G100" s="197">
        <f>F100-Z100</f>
        <v>2.9999999999999992E-4</v>
      </c>
      <c r="H100" s="175">
        <f>H99</f>
        <v>-8.199999999999999E-3</v>
      </c>
      <c r="I100" s="829">
        <f t="shared" si="8"/>
        <v>-9.9999999999999395E-5</v>
      </c>
      <c r="J100" s="830"/>
      <c r="K100" s="831">
        <f>K99</f>
        <v>-8.6999999999999994E-3</v>
      </c>
      <c r="L100" s="832"/>
      <c r="M100" s="928">
        <f t="shared" si="11"/>
        <v>-3.6585365853658534E-2</v>
      </c>
      <c r="N100" s="634"/>
      <c r="O100" s="925">
        <f t="shared" si="12"/>
        <v>1.1494252873563149E-2</v>
      </c>
      <c r="P100" s="181"/>
      <c r="Q100" s="76"/>
      <c r="R100" s="1852"/>
      <c r="S100" s="176"/>
      <c r="T100" s="176"/>
      <c r="U100" s="176"/>
      <c r="V100" s="21"/>
      <c r="Z100" s="173">
        <v>4.4000000000000003E-3</v>
      </c>
      <c r="AA100" s="173">
        <f>AA99</f>
        <v>2.4E-2</v>
      </c>
      <c r="AB100" s="2195">
        <v>2.2000000000000001E-3</v>
      </c>
      <c r="AC100" s="2195">
        <v>4.0000000000000001E-3</v>
      </c>
      <c r="AD100" s="173">
        <v>4.7999999999999996E-3</v>
      </c>
      <c r="AE100" s="173">
        <f>AE99</f>
        <v>2.4500000000000001E-2</v>
      </c>
    </row>
    <row r="101" spans="1:33" ht="16">
      <c r="B101" s="20"/>
      <c r="C101" s="192" t="s">
        <v>219</v>
      </c>
      <c r="D101" s="191"/>
      <c r="E101" s="171"/>
      <c r="F101" s="197">
        <v>6.4000000000000003E-3</v>
      </c>
      <c r="G101" s="197">
        <f>F101-Z101</f>
        <v>2.9999999999999992E-4</v>
      </c>
      <c r="H101" s="175">
        <f>H100</f>
        <v>-8.199999999999999E-3</v>
      </c>
      <c r="I101" s="829">
        <f t="shared" si="8"/>
        <v>-9.9999999999999395E-5</v>
      </c>
      <c r="J101" s="830"/>
      <c r="K101" s="831">
        <f>K100</f>
        <v>-8.6999999999999994E-3</v>
      </c>
      <c r="L101" s="832"/>
      <c r="M101" s="928">
        <f t="shared" si="11"/>
        <v>-3.6585365853658534E-2</v>
      </c>
      <c r="N101" s="634"/>
      <c r="O101" s="925">
        <f t="shared" si="12"/>
        <v>1.1494252873563149E-2</v>
      </c>
      <c r="P101" s="181"/>
      <c r="Q101" s="76"/>
      <c r="R101" s="1852"/>
      <c r="S101" s="176"/>
      <c r="T101" s="176"/>
      <c r="U101" s="176"/>
      <c r="V101" s="21"/>
      <c r="Z101" s="173">
        <v>6.1000000000000004E-3</v>
      </c>
      <c r="AA101" s="173">
        <f>AA100</f>
        <v>2.4E-2</v>
      </c>
      <c r="AB101" s="2195">
        <v>3.0999999999999999E-3</v>
      </c>
      <c r="AC101" s="2195">
        <v>4.0000000000000001E-3</v>
      </c>
      <c r="AD101" s="173">
        <v>6.4999999999999997E-3</v>
      </c>
      <c r="AE101" s="173">
        <f>AE100</f>
        <v>2.4500000000000001E-2</v>
      </c>
    </row>
    <row r="102" spans="1:33" ht="16">
      <c r="B102" s="20"/>
      <c r="C102" s="192"/>
      <c r="D102" s="191"/>
      <c r="E102" s="171"/>
      <c r="F102" s="198"/>
      <c r="G102" s="176"/>
      <c r="H102" s="177"/>
      <c r="I102" s="492"/>
      <c r="J102" s="44"/>
      <c r="K102" s="44"/>
      <c r="L102" s="44"/>
      <c r="M102" s="927"/>
      <c r="N102" s="181"/>
      <c r="O102" s="927"/>
      <c r="P102" s="181"/>
      <c r="Q102" s="76"/>
      <c r="R102" s="1852"/>
      <c r="S102" s="176"/>
      <c r="T102" s="176"/>
      <c r="U102" s="176"/>
      <c r="V102" s="21"/>
      <c r="Z102" s="176"/>
      <c r="AA102" s="176"/>
      <c r="AB102" s="2195"/>
      <c r="AC102" s="2195"/>
      <c r="AD102" s="176"/>
      <c r="AE102" s="176"/>
    </row>
    <row r="103" spans="1:33" ht="17" customHeight="1">
      <c r="B103" s="20"/>
      <c r="C103" s="192" t="s">
        <v>220</v>
      </c>
      <c r="D103" s="191"/>
      <c r="E103" s="171"/>
      <c r="F103" s="197">
        <v>1.01E-2</v>
      </c>
      <c r="G103" s="197">
        <f>F103-Z103</f>
        <v>8.0000000000000036E-4</v>
      </c>
      <c r="H103" s="175">
        <f>F14-AA103</f>
        <v>-9.9000000000000025E-3</v>
      </c>
      <c r="I103" s="829">
        <f t="shared" ref="I103:I106" si="13">F103-AD103</f>
        <v>-2.0000000000000052E-4</v>
      </c>
      <c r="J103" s="830"/>
      <c r="K103" s="831">
        <f>F14-AE103</f>
        <v>-9.5000000000000015E-3</v>
      </c>
      <c r="L103" s="832"/>
      <c r="M103" s="928">
        <f t="shared" ref="M103" si="14">IF(H103=0,0,G103/H103)</f>
        <v>-8.0808080808080829E-2</v>
      </c>
      <c r="N103" s="634"/>
      <c r="O103" s="925">
        <f t="shared" ref="O103" si="15">I103/K103</f>
        <v>2.105263157894742E-2</v>
      </c>
      <c r="P103" s="181"/>
      <c r="Q103" s="76"/>
      <c r="R103" s="1852"/>
      <c r="S103" s="176"/>
      <c r="T103" s="176"/>
      <c r="U103" s="176"/>
      <c r="V103" s="21"/>
      <c r="Z103" s="173">
        <v>9.2999999999999992E-3</v>
      </c>
      <c r="AA103" s="173">
        <f>H14</f>
        <v>2.5600000000000001E-2</v>
      </c>
      <c r="AB103" s="2195">
        <v>3.3999999999999998E-3</v>
      </c>
      <c r="AC103" s="2195">
        <v>3.8999999999999998E-3</v>
      </c>
      <c r="AD103" s="173">
        <v>1.03E-2</v>
      </c>
      <c r="AE103" s="173">
        <f>Curve!G4</f>
        <v>2.52E-2</v>
      </c>
    </row>
    <row r="104" spans="1:33" ht="16" customHeight="1">
      <c r="B104" s="20"/>
      <c r="C104" s="192" t="s">
        <v>221</v>
      </c>
      <c r="D104" s="191"/>
      <c r="E104" s="171"/>
      <c r="F104" s="197">
        <v>1.44E-2</v>
      </c>
      <c r="G104" s="197">
        <f>F104-Z104</f>
        <v>1.9999999999999879E-4</v>
      </c>
      <c r="H104" s="175">
        <f>F15-AA104</f>
        <v>-1.1000000000000001E-2</v>
      </c>
      <c r="I104" s="829">
        <f t="shared" si="13"/>
        <v>-7.0000000000000097E-4</v>
      </c>
      <c r="J104" s="830"/>
      <c r="K104" s="831">
        <f>F15-AE104</f>
        <v>-1.2100000000000001E-2</v>
      </c>
      <c r="L104" s="832"/>
      <c r="M104" s="928">
        <f t="shared" ref="M104:M106" si="16">IF(H104=0,0,G104/H104)</f>
        <v>-1.818181818181807E-2</v>
      </c>
      <c r="N104" s="634"/>
      <c r="O104" s="925">
        <f t="shared" ref="O104:O106" si="17">I104/K104</f>
        <v>5.7851239669421559E-2</v>
      </c>
      <c r="P104" s="181"/>
      <c r="Q104" s="76"/>
      <c r="R104" s="1852"/>
      <c r="S104" s="176"/>
      <c r="T104" s="176"/>
      <c r="U104" s="176"/>
      <c r="V104" s="21"/>
      <c r="Z104" s="173">
        <v>1.4200000000000001E-2</v>
      </c>
      <c r="AA104" s="173">
        <f>H15</f>
        <v>2.63E-2</v>
      </c>
      <c r="AB104" s="2195">
        <v>5.3E-3</v>
      </c>
      <c r="AC104" s="2195">
        <v>5.3E-3</v>
      </c>
      <c r="AD104" s="173">
        <v>1.5100000000000001E-2</v>
      </c>
      <c r="AE104" s="173">
        <f>Curve!G6</f>
        <v>2.7400000000000001E-2</v>
      </c>
    </row>
    <row r="105" spans="1:33" ht="16" customHeight="1">
      <c r="B105" s="20"/>
      <c r="C105" s="192" t="s">
        <v>222</v>
      </c>
      <c r="D105" s="191"/>
      <c r="E105" s="171"/>
      <c r="F105" s="197">
        <v>1.6899999999999998E-2</v>
      </c>
      <c r="G105" s="197">
        <f>F105-Z105</f>
        <v>-7.000000000000027E-4</v>
      </c>
      <c r="H105" s="175">
        <f>F16-AA105</f>
        <v>-9.5999999999999992E-3</v>
      </c>
      <c r="I105" s="829">
        <f t="shared" si="13"/>
        <v>-1.6000000000000007E-3</v>
      </c>
      <c r="J105" s="830"/>
      <c r="K105" s="831">
        <f>F16-AE105</f>
        <v>-1.46E-2</v>
      </c>
      <c r="L105" s="832"/>
      <c r="M105" s="928">
        <f t="shared" si="16"/>
        <v>7.2916666666666949E-2</v>
      </c>
      <c r="N105" s="634"/>
      <c r="O105" s="925">
        <f t="shared" si="17"/>
        <v>0.10958904109589046</v>
      </c>
      <c r="P105" s="181"/>
      <c r="Q105" s="76"/>
      <c r="R105" s="1852"/>
      <c r="S105" s="176"/>
      <c r="T105" s="176"/>
      <c r="U105" s="176"/>
      <c r="V105" s="21"/>
      <c r="Z105" s="173">
        <v>1.7600000000000001E-2</v>
      </c>
      <c r="AA105" s="173">
        <f>H16</f>
        <v>2.4799999999999999E-2</v>
      </c>
      <c r="AB105" s="2195">
        <v>7.7999999999999996E-3</v>
      </c>
      <c r="AC105" s="2195">
        <v>7.1999999999999998E-3</v>
      </c>
      <c r="AD105" s="173">
        <v>1.8499999999999999E-2</v>
      </c>
      <c r="AE105" s="173">
        <f>Curve!G10</f>
        <v>2.98E-2</v>
      </c>
    </row>
    <row r="106" spans="1:33" ht="16" customHeight="1">
      <c r="B106" s="20"/>
      <c r="C106" s="192" t="s">
        <v>223</v>
      </c>
      <c r="D106" s="191"/>
      <c r="E106" s="171"/>
      <c r="F106" s="197">
        <v>1.8599999999999998E-2</v>
      </c>
      <c r="G106" s="197">
        <f>F106-Z106</f>
        <v>-1.3000000000000025E-3</v>
      </c>
      <c r="H106" s="175">
        <f>F17-AA106</f>
        <v>-9.4000000000000004E-3</v>
      </c>
      <c r="I106" s="829">
        <f t="shared" si="13"/>
        <v>-2.0000000000000018E-3</v>
      </c>
      <c r="J106" s="830"/>
      <c r="K106" s="831">
        <f>F17-AE106</f>
        <v>-1.5299999999999999E-2</v>
      </c>
      <c r="L106" s="832"/>
      <c r="M106" s="928">
        <f t="shared" si="16"/>
        <v>0.13829787234042579</v>
      </c>
      <c r="N106" s="634"/>
      <c r="O106" s="925">
        <f t="shared" si="17"/>
        <v>0.13071895424836613</v>
      </c>
      <c r="P106" s="181"/>
      <c r="Q106" s="76"/>
      <c r="R106" s="1852"/>
      <c r="S106" s="176"/>
      <c r="T106" s="176"/>
      <c r="U106" s="176"/>
      <c r="V106" s="21"/>
      <c r="Z106" s="173">
        <v>1.9900000000000001E-2</v>
      </c>
      <c r="AA106" s="173">
        <f>H17</f>
        <v>2.46E-2</v>
      </c>
      <c r="AB106" s="2195">
        <v>1.04E-2</v>
      </c>
      <c r="AC106" s="2195">
        <v>8.2000000000000007E-3</v>
      </c>
      <c r="AD106" s="173">
        <v>2.06E-2</v>
      </c>
      <c r="AE106" s="173">
        <f>Curve!G14</f>
        <v>3.0499999999999999E-2</v>
      </c>
    </row>
    <row r="107" spans="1:33" ht="7" customHeight="1">
      <c r="B107" s="20"/>
      <c r="C107" s="164"/>
      <c r="D107" s="43"/>
      <c r="E107" s="208"/>
      <c r="F107" s="3"/>
      <c r="G107" s="207"/>
      <c r="H107" s="205"/>
      <c r="I107" s="4"/>
      <c r="J107" s="4"/>
      <c r="K107" s="4"/>
      <c r="L107" s="4"/>
      <c r="M107" s="207"/>
      <c r="N107" s="4"/>
      <c r="O107" s="4"/>
      <c r="P107" s="5"/>
      <c r="Q107" s="76"/>
      <c r="R107" s="1852"/>
      <c r="S107" s="176"/>
      <c r="T107" s="176"/>
      <c r="U107" s="176"/>
      <c r="V107" s="21"/>
      <c r="AB107" s="1533"/>
      <c r="AC107" s="1533"/>
    </row>
    <row r="108" spans="1:33" s="206" customFormat="1" ht="15" customHeight="1">
      <c r="A108" s="401"/>
      <c r="B108" s="1421"/>
      <c r="C108" s="1432" t="s">
        <v>1285</v>
      </c>
      <c r="D108" s="1422"/>
      <c r="E108" s="1422"/>
      <c r="F108" s="1422"/>
      <c r="G108" s="1422"/>
      <c r="H108" s="1422"/>
      <c r="I108" s="1422"/>
      <c r="J108" s="1422"/>
      <c r="K108" s="1422"/>
      <c r="L108" s="1422"/>
      <c r="M108" s="2023"/>
      <c r="N108" s="654"/>
      <c r="O108" s="654"/>
      <c r="P108" s="654"/>
      <c r="Q108" s="76"/>
      <c r="R108" s="1852"/>
      <c r="S108" s="176"/>
      <c r="T108" s="176"/>
      <c r="U108" s="176"/>
      <c r="V108" s="1423"/>
      <c r="W108" s="401"/>
      <c r="X108" s="401"/>
      <c r="Y108" s="2"/>
      <c r="Z108" s="401"/>
      <c r="AA108" s="401"/>
      <c r="AB108" s="401"/>
      <c r="AC108" s="401"/>
      <c r="AD108" s="401"/>
      <c r="AE108" s="401"/>
      <c r="AF108" s="401"/>
      <c r="AG108" s="401"/>
    </row>
    <row r="109" spans="1:33">
      <c r="B109" s="20"/>
      <c r="C109" s="5"/>
      <c r="D109" s="5"/>
      <c r="E109" s="5"/>
      <c r="F109" s="5"/>
      <c r="G109" s="5"/>
      <c r="H109" s="5"/>
      <c r="I109" s="5"/>
      <c r="J109" s="10"/>
      <c r="K109" s="5"/>
      <c r="L109" s="5"/>
      <c r="M109" s="5"/>
      <c r="N109" s="5"/>
      <c r="O109" s="5"/>
      <c r="P109" s="5"/>
      <c r="Q109" s="5"/>
      <c r="R109" s="5"/>
      <c r="S109" s="5"/>
      <c r="T109" s="5"/>
      <c r="U109" s="5"/>
      <c r="V109" s="21"/>
    </row>
    <row r="110" spans="1:33" ht="19" customHeight="1">
      <c r="B110" s="20"/>
      <c r="C110" s="637"/>
      <c r="D110" s="637"/>
      <c r="E110" s="637"/>
      <c r="F110" s="637"/>
      <c r="G110" s="637"/>
      <c r="H110" s="637"/>
      <c r="I110" s="637"/>
      <c r="J110" s="637"/>
      <c r="K110" s="637"/>
      <c r="L110" s="637"/>
      <c r="M110" s="637"/>
      <c r="N110" s="5"/>
      <c r="O110" s="1433" t="s">
        <v>1025</v>
      </c>
      <c r="P110" s="209"/>
      <c r="Q110" s="209"/>
      <c r="R110" s="209"/>
      <c r="S110" s="209"/>
      <c r="T110" s="639"/>
      <c r="U110" s="639"/>
      <c r="V110" s="21"/>
    </row>
    <row r="111" spans="1:33" ht="7" customHeight="1">
      <c r="B111" s="20"/>
      <c r="C111" s="5"/>
      <c r="D111" s="5"/>
      <c r="E111" s="5"/>
      <c r="F111" s="5"/>
      <c r="G111" s="5"/>
      <c r="H111" s="5"/>
      <c r="I111" s="5"/>
      <c r="J111" s="5"/>
      <c r="K111" s="5"/>
      <c r="L111" s="5"/>
      <c r="M111" s="5"/>
      <c r="N111" s="5"/>
      <c r="O111" s="5"/>
      <c r="P111" s="5"/>
      <c r="Q111" s="5"/>
      <c r="R111" s="5"/>
      <c r="S111" s="5"/>
      <c r="T111" s="5"/>
      <c r="U111" s="5"/>
      <c r="V111" s="21"/>
    </row>
    <row r="112" spans="1:33" ht="15" customHeight="1">
      <c r="B112" s="20"/>
      <c r="C112" s="5"/>
      <c r="D112" s="5"/>
      <c r="E112" s="5"/>
      <c r="F112" s="5"/>
      <c r="G112" s="5"/>
      <c r="H112" s="5"/>
      <c r="I112" s="5"/>
      <c r="J112" s="5"/>
      <c r="K112" s="5"/>
      <c r="L112" s="5"/>
      <c r="M112" s="5"/>
      <c r="N112" s="5"/>
      <c r="O112" s="888" t="s">
        <v>529</v>
      </c>
      <c r="P112" s="889"/>
      <c r="Q112" s="890"/>
      <c r="R112" s="890"/>
      <c r="S112" s="890"/>
      <c r="T112" s="887" t="s">
        <v>127</v>
      </c>
      <c r="U112" s="887" t="s">
        <v>689</v>
      </c>
      <c r="V112" s="21"/>
    </row>
    <row r="113" spans="2:26">
      <c r="B113" s="20"/>
      <c r="C113" s="5"/>
      <c r="D113" s="5"/>
      <c r="E113" s="5"/>
      <c r="F113" s="5"/>
      <c r="G113" s="5"/>
      <c r="H113" s="5"/>
      <c r="I113" s="5"/>
      <c r="J113" s="5"/>
      <c r="K113" s="5"/>
      <c r="L113" s="5"/>
      <c r="M113" s="5"/>
      <c r="N113" s="5"/>
      <c r="O113" s="2" t="s">
        <v>1267</v>
      </c>
      <c r="P113" s="2"/>
      <c r="Q113" s="2"/>
      <c r="R113" s="2"/>
      <c r="S113" s="2"/>
      <c r="T113" s="2181"/>
      <c r="U113" s="2200" t="s">
        <v>1268</v>
      </c>
      <c r="V113" s="21"/>
    </row>
    <row r="114" spans="2:26">
      <c r="B114" s="20"/>
      <c r="C114" s="5"/>
      <c r="D114" s="5"/>
      <c r="E114" s="5"/>
      <c r="F114" s="5"/>
      <c r="G114" s="5"/>
      <c r="H114" s="5"/>
      <c r="I114" s="5"/>
      <c r="J114" s="5"/>
      <c r="K114" s="5"/>
      <c r="L114" s="5"/>
      <c r="M114" s="5"/>
      <c r="N114" s="5"/>
      <c r="O114" s="2" t="s">
        <v>1269</v>
      </c>
      <c r="P114" s="2"/>
      <c r="Q114" s="2"/>
      <c r="R114" s="2"/>
      <c r="S114" s="2"/>
      <c r="T114" s="2201">
        <v>0.02</v>
      </c>
      <c r="U114" s="2131">
        <v>0.02</v>
      </c>
      <c r="V114" s="21"/>
    </row>
    <row r="115" spans="2:26">
      <c r="B115" s="20"/>
      <c r="C115" s="5"/>
      <c r="D115" s="5"/>
      <c r="E115" s="5"/>
      <c r="F115" s="5"/>
      <c r="G115" s="5"/>
      <c r="H115" s="5"/>
      <c r="I115" s="5"/>
      <c r="J115" s="5"/>
      <c r="K115" s="5"/>
      <c r="L115" s="5"/>
      <c r="M115" s="5"/>
      <c r="N115" s="5"/>
      <c r="O115" s="2" t="s">
        <v>1271</v>
      </c>
      <c r="P115" s="2"/>
      <c r="Q115" s="2"/>
      <c r="R115" s="2"/>
      <c r="S115" s="2"/>
      <c r="T115" s="2201">
        <v>1.9E-2</v>
      </c>
      <c r="U115" s="2131">
        <v>0.02</v>
      </c>
      <c r="V115" s="21"/>
    </row>
    <row r="116" spans="2:26">
      <c r="B116" s="20"/>
      <c r="C116" s="5"/>
      <c r="D116" s="5"/>
      <c r="E116" s="5"/>
      <c r="F116" s="5"/>
      <c r="G116" s="5"/>
      <c r="H116" s="5"/>
      <c r="I116" s="5"/>
      <c r="J116" s="5"/>
      <c r="K116" s="5"/>
      <c r="L116" s="5"/>
      <c r="M116" s="5"/>
      <c r="N116" s="5"/>
      <c r="O116" s="2" t="s">
        <v>1270</v>
      </c>
      <c r="P116" s="2"/>
      <c r="Q116" s="2"/>
      <c r="R116" s="2"/>
      <c r="S116" s="2"/>
      <c r="T116" s="2201">
        <v>3.5999999999999997E-2</v>
      </c>
      <c r="U116" s="85">
        <v>3.5000000000000003E-2</v>
      </c>
      <c r="V116" s="21"/>
    </row>
    <row r="117" spans="2:26" ht="15" customHeight="1">
      <c r="B117" s="20"/>
      <c r="C117" s="5"/>
      <c r="D117" s="5"/>
      <c r="E117" s="5"/>
      <c r="F117" s="5"/>
      <c r="G117" s="5"/>
      <c r="H117" s="5"/>
      <c r="I117" s="5"/>
      <c r="J117" s="5"/>
      <c r="K117" s="5"/>
      <c r="L117" s="5"/>
      <c r="M117" s="5"/>
      <c r="N117" s="5"/>
      <c r="O117" s="2"/>
      <c r="P117" s="2"/>
      <c r="Q117" s="2"/>
      <c r="R117" s="2"/>
      <c r="S117" s="2"/>
      <c r="T117" s="2"/>
      <c r="U117" s="2"/>
      <c r="V117" s="21"/>
    </row>
    <row r="118" spans="2:26">
      <c r="B118" s="20"/>
      <c r="C118" s="5"/>
      <c r="D118" s="5"/>
      <c r="E118" s="5"/>
      <c r="F118" s="5"/>
      <c r="G118" s="5"/>
      <c r="H118" s="5"/>
      <c r="I118" s="5"/>
      <c r="J118" s="5"/>
      <c r="K118" s="5"/>
      <c r="L118" s="5"/>
      <c r="M118" s="5"/>
      <c r="N118" s="5"/>
      <c r="O118" s="888" t="s">
        <v>126</v>
      </c>
      <c r="P118" s="4"/>
      <c r="Q118" s="4"/>
      <c r="R118" s="4"/>
      <c r="S118" s="4"/>
      <c r="T118" s="891" t="s">
        <v>817</v>
      </c>
      <c r="U118" s="887" t="s">
        <v>689</v>
      </c>
      <c r="V118" s="21"/>
    </row>
    <row r="119" spans="2:26">
      <c r="B119" s="20"/>
      <c r="C119" s="5"/>
      <c r="D119" s="5"/>
      <c r="E119" s="5"/>
      <c r="F119" s="5"/>
      <c r="G119" s="5"/>
      <c r="H119" s="5"/>
      <c r="I119" s="5"/>
      <c r="J119" s="5"/>
      <c r="K119" s="5"/>
      <c r="L119" s="5"/>
      <c r="M119" s="5"/>
      <c r="N119" s="5"/>
      <c r="O119" s="2" t="s">
        <v>1276</v>
      </c>
      <c r="P119" s="2"/>
      <c r="Q119" s="2"/>
      <c r="R119" s="2"/>
      <c r="S119" s="2"/>
      <c r="T119" s="2081">
        <v>4.2999999999999997E-2</v>
      </c>
      <c r="U119" s="2131">
        <v>5.1999999999999998E-2</v>
      </c>
      <c r="V119" s="21"/>
    </row>
    <row r="120" spans="2:26">
      <c r="B120" s="20"/>
      <c r="C120" s="5"/>
      <c r="D120" s="5"/>
      <c r="E120" s="5"/>
      <c r="F120" s="5"/>
      <c r="G120" s="5"/>
      <c r="H120" s="5"/>
      <c r="I120" s="5"/>
      <c r="J120" s="5"/>
      <c r="K120" s="5"/>
      <c r="L120" s="5"/>
      <c r="M120" s="5"/>
      <c r="N120" s="2"/>
      <c r="O120" s="2"/>
      <c r="P120" s="2"/>
      <c r="Q120" s="2"/>
      <c r="R120" s="2"/>
      <c r="S120" s="2"/>
      <c r="T120" s="2081"/>
      <c r="U120" s="2131"/>
      <c r="V120" s="21"/>
    </row>
    <row r="121" spans="2:26" ht="15" customHeight="1" thickBot="1">
      <c r="B121" s="20"/>
      <c r="C121" s="5"/>
      <c r="D121" s="5"/>
      <c r="E121" s="5"/>
      <c r="F121" s="5"/>
      <c r="G121" s="5"/>
      <c r="H121" s="5"/>
      <c r="I121" s="5"/>
      <c r="J121" s="5"/>
      <c r="K121" s="5"/>
      <c r="L121" s="5"/>
      <c r="M121" s="5"/>
      <c r="N121" s="9"/>
      <c r="O121" s="9"/>
      <c r="P121" s="9"/>
      <c r="Q121" s="9"/>
      <c r="R121" s="9"/>
      <c r="S121" s="9"/>
      <c r="T121" s="9"/>
      <c r="U121" s="9"/>
      <c r="V121" s="21"/>
    </row>
    <row r="122" spans="2:26" ht="29" customHeight="1" thickTop="1">
      <c r="B122" s="20"/>
      <c r="C122" s="5"/>
      <c r="D122" s="5"/>
      <c r="E122" s="5"/>
      <c r="F122" s="5"/>
      <c r="G122" s="5"/>
      <c r="H122" s="5"/>
      <c r="I122" s="5"/>
      <c r="J122" s="5"/>
      <c r="K122" s="5"/>
      <c r="L122" s="5"/>
      <c r="M122" s="5"/>
      <c r="N122" s="1839"/>
      <c r="O122" s="5"/>
      <c r="P122" s="5"/>
      <c r="Q122" s="5"/>
      <c r="R122" s="5"/>
      <c r="S122" s="5"/>
      <c r="T122" s="5"/>
      <c r="U122" s="5"/>
      <c r="V122" s="21"/>
    </row>
    <row r="123" spans="2:26" ht="17" customHeight="1">
      <c r="B123" s="20"/>
      <c r="C123" s="5"/>
      <c r="D123" s="5"/>
      <c r="E123" s="839"/>
      <c r="F123" s="839"/>
      <c r="G123" s="839"/>
      <c r="H123" s="839"/>
      <c r="I123" s="839"/>
      <c r="J123" s="5"/>
      <c r="K123" s="5"/>
      <c r="L123" s="5"/>
      <c r="M123" s="5"/>
      <c r="N123" s="1840"/>
      <c r="O123" s="5"/>
      <c r="P123" s="246"/>
      <c r="Q123" s="2"/>
      <c r="R123" s="5"/>
      <c r="S123" s="5"/>
      <c r="T123" s="5"/>
      <c r="U123" s="5"/>
      <c r="V123" s="21"/>
    </row>
    <row r="124" spans="2:26" ht="15" customHeight="1">
      <c r="B124" s="20"/>
      <c r="C124" s="5"/>
      <c r="D124" s="5"/>
      <c r="E124" s="839"/>
      <c r="F124" s="839"/>
      <c r="G124" s="839"/>
      <c r="H124" s="839"/>
      <c r="I124" s="839"/>
      <c r="J124" s="5"/>
      <c r="K124" s="5"/>
      <c r="L124" s="5"/>
      <c r="M124" s="5"/>
      <c r="N124" s="5"/>
      <c r="O124" s="671"/>
      <c r="P124" s="1841"/>
      <c r="Q124" s="671"/>
      <c r="R124" s="671"/>
      <c r="S124" s="1842"/>
      <c r="T124" s="671"/>
      <c r="U124" s="1832"/>
      <c r="V124" s="1531"/>
      <c r="W124" s="931"/>
      <c r="Y124" s="931"/>
      <c r="Z124" s="931"/>
    </row>
    <row r="125" spans="2:26" ht="15" customHeight="1">
      <c r="B125" s="20"/>
      <c r="C125" s="5"/>
      <c r="D125" s="5"/>
      <c r="E125" s="839"/>
      <c r="F125" s="839"/>
      <c r="G125" s="839"/>
      <c r="H125" s="839"/>
      <c r="I125" s="839"/>
      <c r="J125" s="5"/>
      <c r="K125" s="5"/>
      <c r="L125" s="5"/>
      <c r="M125" s="5"/>
      <c r="N125" s="5"/>
      <c r="P125" s="671"/>
      <c r="Q125" s="671"/>
      <c r="S125" s="1830"/>
      <c r="T125" s="1831"/>
      <c r="U125" s="5"/>
      <c r="V125" s="21"/>
    </row>
    <row r="126" spans="2:26" ht="15" customHeight="1">
      <c r="B126" s="20"/>
      <c r="C126" s="5"/>
      <c r="D126" s="5"/>
      <c r="E126" s="839"/>
      <c r="F126" s="839"/>
      <c r="G126" s="839"/>
      <c r="H126" s="839"/>
      <c r="I126" s="839"/>
      <c r="J126" s="5"/>
      <c r="K126" s="5"/>
      <c r="L126" s="5"/>
      <c r="M126" s="5"/>
      <c r="N126" s="5"/>
      <c r="O126" s="5"/>
      <c r="P126" s="5"/>
      <c r="Q126" s="5"/>
      <c r="R126" s="5"/>
      <c r="S126" s="5"/>
      <c r="T126" s="5"/>
      <c r="U126" s="5"/>
      <c r="V126" s="21"/>
    </row>
    <row r="127" spans="2:26" ht="15" customHeight="1">
      <c r="B127" s="20"/>
      <c r="C127" s="5"/>
      <c r="D127" s="5"/>
      <c r="E127" s="839"/>
      <c r="F127" s="839"/>
      <c r="G127" s="839"/>
      <c r="H127" s="839"/>
      <c r="I127" s="839"/>
      <c r="J127" s="5"/>
      <c r="K127" s="5"/>
      <c r="L127" s="5"/>
      <c r="M127" s="5"/>
      <c r="N127" s="5"/>
      <c r="O127" s="5"/>
      <c r="P127" s="5"/>
      <c r="Q127" s="5"/>
      <c r="R127" s="5"/>
      <c r="S127" s="5"/>
      <c r="T127" s="5"/>
      <c r="U127" s="5"/>
      <c r="V127" s="21"/>
    </row>
    <row r="128" spans="2:26" ht="15" customHeight="1">
      <c r="B128" s="20"/>
      <c r="C128" s="5"/>
      <c r="D128" s="5"/>
      <c r="E128" s="839"/>
      <c r="F128" s="839"/>
      <c r="G128" s="839"/>
      <c r="H128" s="839"/>
      <c r="I128" s="839"/>
      <c r="J128" s="5"/>
      <c r="K128" s="5"/>
      <c r="L128" s="5"/>
      <c r="M128" s="5"/>
      <c r="N128" s="5"/>
      <c r="O128" s="5"/>
      <c r="P128" s="5"/>
      <c r="Q128" s="5"/>
      <c r="R128" s="5"/>
      <c r="S128" s="5"/>
      <c r="T128" s="5"/>
      <c r="U128" s="5"/>
      <c r="V128" s="21"/>
    </row>
    <row r="129" spans="1:33" ht="15" customHeight="1">
      <c r="B129" s="20"/>
      <c r="C129" s="5"/>
      <c r="D129" s="5"/>
      <c r="E129" s="839"/>
      <c r="F129" s="839"/>
      <c r="G129" s="839"/>
      <c r="H129" s="839"/>
      <c r="I129" s="839"/>
      <c r="J129" s="5"/>
      <c r="K129" s="5"/>
      <c r="L129" s="5"/>
      <c r="M129" s="5"/>
      <c r="N129" s="5"/>
      <c r="O129" s="5"/>
      <c r="P129" s="5"/>
      <c r="Q129" s="5"/>
      <c r="R129" s="5"/>
      <c r="S129" s="5"/>
      <c r="T129" s="5"/>
      <c r="U129" s="5"/>
      <c r="V129" s="21"/>
    </row>
    <row r="130" spans="1:33" ht="15" customHeight="1">
      <c r="B130" s="20"/>
      <c r="C130" s="839"/>
      <c r="D130" s="839"/>
      <c r="E130" s="839"/>
      <c r="F130" s="839"/>
      <c r="G130" s="839"/>
      <c r="H130" s="839"/>
      <c r="I130" s="839"/>
      <c r="J130" s="839"/>
      <c r="K130" s="839"/>
      <c r="L130" s="839"/>
      <c r="M130" s="839"/>
      <c r="N130" s="5"/>
      <c r="O130" s="5"/>
      <c r="P130" s="5"/>
      <c r="Q130" s="5"/>
      <c r="R130" s="5"/>
      <c r="S130" s="5"/>
      <c r="T130" s="5"/>
      <c r="U130" s="5"/>
      <c r="V130" s="21"/>
    </row>
    <row r="131" spans="1:33" ht="15" customHeight="1">
      <c r="B131" s="20"/>
      <c r="C131" s="839"/>
      <c r="D131" s="839"/>
      <c r="E131" s="839"/>
      <c r="F131" s="839"/>
      <c r="G131" s="839"/>
      <c r="H131" s="839"/>
      <c r="I131" s="839"/>
      <c r="J131" s="839"/>
      <c r="K131" s="839"/>
      <c r="L131" s="839"/>
      <c r="M131" s="839"/>
      <c r="N131" s="5"/>
      <c r="O131" s="5"/>
      <c r="P131" s="5"/>
      <c r="Q131" s="5"/>
      <c r="R131" s="5"/>
      <c r="S131" s="5"/>
      <c r="T131" s="5"/>
      <c r="U131" s="5"/>
      <c r="V131" s="21"/>
    </row>
    <row r="132" spans="1:33" ht="15" customHeight="1">
      <c r="B132" s="20"/>
      <c r="C132" s="839"/>
      <c r="D132" s="839"/>
      <c r="E132" s="839"/>
      <c r="F132" s="839"/>
      <c r="G132" s="839"/>
      <c r="H132" s="839"/>
      <c r="I132" s="839"/>
      <c r="J132" s="839"/>
      <c r="K132" s="839"/>
      <c r="L132" s="839"/>
      <c r="M132" s="839"/>
      <c r="N132" s="5"/>
      <c r="O132" s="5"/>
      <c r="P132" s="5"/>
      <c r="Q132" s="5"/>
      <c r="R132" s="5"/>
      <c r="S132" s="5"/>
      <c r="T132" s="5"/>
      <c r="U132" s="5"/>
      <c r="V132" s="21"/>
    </row>
    <row r="133" spans="1:33" ht="12" customHeight="1">
      <c r="B133" s="20"/>
      <c r="C133" s="839"/>
      <c r="D133" s="839"/>
      <c r="E133" s="839"/>
      <c r="F133" s="839"/>
      <c r="G133" s="839"/>
      <c r="H133" s="839"/>
      <c r="I133" s="839"/>
      <c r="J133" s="839"/>
      <c r="K133" s="839"/>
      <c r="L133" s="839"/>
      <c r="M133" s="839"/>
      <c r="N133" s="5"/>
      <c r="O133" s="5"/>
      <c r="P133" s="5"/>
      <c r="Q133" s="5"/>
      <c r="R133" s="5"/>
      <c r="S133" s="5"/>
      <c r="T133" s="5"/>
      <c r="U133" s="5"/>
      <c r="V133" s="21"/>
    </row>
    <row r="134" spans="1:33" ht="12" customHeight="1">
      <c r="B134" s="20"/>
      <c r="C134" s="839"/>
      <c r="D134" s="839"/>
      <c r="E134" s="839"/>
      <c r="F134" s="839"/>
      <c r="G134" s="839"/>
      <c r="H134" s="839"/>
      <c r="I134" s="839"/>
      <c r="J134" s="839"/>
      <c r="K134" s="839"/>
      <c r="L134" s="839"/>
      <c r="M134" s="839"/>
      <c r="N134" s="5"/>
      <c r="O134" s="5"/>
      <c r="P134" s="5"/>
      <c r="Q134" s="5"/>
      <c r="R134" s="5"/>
      <c r="S134" s="5"/>
      <c r="T134" s="5"/>
      <c r="U134" s="5"/>
      <c r="V134" s="21"/>
    </row>
    <row r="135" spans="1:33" ht="12" customHeight="1">
      <c r="B135" s="20"/>
      <c r="C135" s="839"/>
      <c r="D135" s="839"/>
      <c r="E135" s="839"/>
      <c r="F135" s="839"/>
      <c r="G135" s="839"/>
      <c r="H135" s="839"/>
      <c r="I135" s="839"/>
      <c r="J135" s="839"/>
      <c r="K135" s="839"/>
      <c r="L135" s="839"/>
      <c r="M135" s="839"/>
      <c r="N135" s="5"/>
      <c r="O135" s="5"/>
      <c r="P135" s="5"/>
      <c r="Q135" s="5"/>
      <c r="R135" s="5"/>
      <c r="S135" s="5"/>
      <c r="T135" s="5"/>
      <c r="U135" s="5"/>
      <c r="V135" s="21"/>
    </row>
    <row r="136" spans="1:33" s="752" customFormat="1" ht="20" customHeight="1">
      <c r="A136" s="749"/>
      <c r="B136" s="750"/>
      <c r="C136" s="836"/>
      <c r="D136" s="836"/>
      <c r="E136" s="749"/>
      <c r="F136" s="749"/>
      <c r="G136" s="749"/>
      <c r="H136" s="749"/>
      <c r="I136" s="749"/>
      <c r="J136" s="749"/>
      <c r="K136" s="749"/>
      <c r="L136" s="836"/>
      <c r="M136" s="836"/>
      <c r="N136" s="5"/>
      <c r="O136" s="5"/>
      <c r="P136" s="5"/>
      <c r="Q136" s="5"/>
      <c r="R136" s="5"/>
      <c r="S136" s="5"/>
      <c r="T136" s="5"/>
      <c r="U136" s="5"/>
      <c r="V136" s="838"/>
      <c r="W136" s="749"/>
      <c r="X136" s="749"/>
      <c r="Y136" s="749"/>
      <c r="Z136" s="749"/>
      <c r="AA136" s="749"/>
      <c r="AB136" s="749"/>
      <c r="AC136" s="749"/>
      <c r="AD136" s="749"/>
      <c r="AE136" s="749"/>
      <c r="AF136" s="749"/>
      <c r="AG136" s="749"/>
    </row>
    <row r="137" spans="1:33" ht="15" customHeight="1">
      <c r="B137" s="20"/>
      <c r="C137" s="5"/>
      <c r="D137" s="5"/>
      <c r="E137" s="2"/>
      <c r="F137" s="2"/>
      <c r="G137" s="2"/>
      <c r="H137" s="2"/>
      <c r="I137" s="2"/>
      <c r="J137" s="2"/>
      <c r="K137" s="2"/>
      <c r="L137" s="5"/>
      <c r="M137" s="5"/>
      <c r="N137" s="5"/>
      <c r="O137" s="5"/>
      <c r="P137" s="5"/>
      <c r="Q137" s="5"/>
      <c r="R137" s="5"/>
      <c r="S137" s="5"/>
      <c r="T137" s="5"/>
      <c r="U137" s="5"/>
      <c r="V137" s="21"/>
    </row>
    <row r="138" spans="1:33" ht="15" customHeight="1">
      <c r="B138" s="20"/>
      <c r="C138" s="5"/>
      <c r="D138" s="5"/>
      <c r="E138" s="837" t="s">
        <v>228</v>
      </c>
      <c r="F138" s="836"/>
      <c r="G138" s="836"/>
      <c r="H138" s="836"/>
      <c r="I138" s="836"/>
      <c r="J138" s="836"/>
      <c r="K138" s="836"/>
      <c r="L138" s="5"/>
      <c r="M138" s="5"/>
      <c r="N138" s="5"/>
      <c r="O138" s="5"/>
      <c r="P138" s="5"/>
      <c r="Q138" s="5"/>
      <c r="R138" s="5"/>
      <c r="S138" s="5"/>
      <c r="T138" s="5"/>
      <c r="U138" s="5"/>
      <c r="V138" s="21"/>
    </row>
    <row r="139" spans="1:33" ht="15" customHeight="1">
      <c r="B139" s="20"/>
      <c r="C139" s="5"/>
      <c r="D139" s="5"/>
      <c r="E139" s="5"/>
      <c r="F139" s="60" t="s">
        <v>229</v>
      </c>
      <c r="G139" s="5"/>
      <c r="H139" s="5"/>
      <c r="I139" s="5"/>
      <c r="J139" s="5"/>
      <c r="K139" s="5"/>
      <c r="L139" s="5"/>
      <c r="M139" s="5"/>
      <c r="N139" s="5"/>
      <c r="O139" s="5"/>
      <c r="P139" s="5"/>
      <c r="Q139" s="5"/>
      <c r="R139" s="5"/>
      <c r="S139" s="5"/>
      <c r="T139" s="5"/>
      <c r="U139" s="5"/>
      <c r="V139" s="21"/>
    </row>
    <row r="140" spans="1:33" ht="15" customHeight="1">
      <c r="B140" s="3"/>
      <c r="C140" s="4"/>
      <c r="D140" s="4"/>
      <c r="E140" s="4"/>
      <c r="F140" s="1595"/>
      <c r="G140" s="4"/>
      <c r="H140" s="4"/>
      <c r="I140" s="4"/>
      <c r="J140" s="4"/>
      <c r="K140" s="4"/>
      <c r="L140" s="4"/>
      <c r="M140" s="4"/>
      <c r="N140" s="4"/>
      <c r="O140" s="4"/>
      <c r="P140" s="4"/>
      <c r="Q140" s="4"/>
      <c r="R140" s="4"/>
      <c r="S140" s="4"/>
      <c r="T140" s="4"/>
      <c r="U140" s="4"/>
      <c r="V140" s="160"/>
    </row>
    <row r="141" spans="1:33" ht="15" customHeight="1">
      <c r="B141" s="5"/>
      <c r="C141" s="5"/>
      <c r="D141" s="5"/>
      <c r="E141" s="5"/>
      <c r="F141" s="60"/>
      <c r="G141" s="5"/>
      <c r="H141" s="5"/>
      <c r="I141" s="5"/>
      <c r="J141" s="5"/>
      <c r="K141" s="5"/>
      <c r="L141" s="5"/>
      <c r="M141" s="5"/>
      <c r="N141" s="5"/>
      <c r="O141" s="5"/>
      <c r="P141" s="5"/>
      <c r="Q141" s="5"/>
      <c r="R141" s="5"/>
      <c r="S141" s="5"/>
      <c r="T141" s="5"/>
      <c r="U141" s="5"/>
      <c r="V141" s="5"/>
    </row>
    <row r="142" spans="1:33" ht="3" customHeight="1">
      <c r="B142" s="5"/>
      <c r="C142" s="171"/>
      <c r="D142" s="171"/>
      <c r="E142" s="171"/>
      <c r="F142" s="1420"/>
      <c r="G142" s="171"/>
      <c r="H142" s="171"/>
      <c r="I142" s="171"/>
      <c r="J142" s="171"/>
      <c r="K142" s="171"/>
      <c r="L142" s="171"/>
      <c r="M142" s="171"/>
      <c r="N142" s="625"/>
      <c r="O142" s="625"/>
      <c r="P142" s="625"/>
      <c r="Q142" s="625"/>
      <c r="R142" s="625"/>
      <c r="S142" s="625"/>
      <c r="T142" s="625"/>
      <c r="U142" s="586"/>
      <c r="V142" s="5"/>
    </row>
    <row r="143" spans="1:33" ht="9" customHeight="1">
      <c r="B143" s="5"/>
      <c r="C143" s="635"/>
      <c r="D143" s="635"/>
      <c r="E143" s="635"/>
      <c r="F143" s="1424"/>
      <c r="G143" s="635"/>
      <c r="H143" s="635"/>
      <c r="I143" s="635"/>
      <c r="J143" s="635"/>
      <c r="K143" s="635"/>
      <c r="L143" s="635"/>
      <c r="M143" s="635"/>
      <c r="N143" s="1425"/>
      <c r="O143" s="1425"/>
      <c r="P143" s="1425"/>
      <c r="Q143" s="1425"/>
      <c r="R143" s="1425"/>
      <c r="S143" s="1425"/>
      <c r="T143" s="1425"/>
      <c r="U143" s="636"/>
      <c r="V143" s="5"/>
    </row>
    <row r="144" spans="1:33" ht="15" customHeight="1">
      <c r="B144" s="5"/>
      <c r="C144" s="635"/>
      <c r="D144" s="1429" t="s">
        <v>1215</v>
      </c>
      <c r="E144" s="1430"/>
      <c r="F144" s="1430"/>
      <c r="G144" s="1430"/>
      <c r="H144" s="1430"/>
      <c r="I144" s="1430"/>
      <c r="J144" s="635"/>
      <c r="K144" s="635"/>
      <c r="L144" s="635"/>
      <c r="M144" s="635"/>
      <c r="N144" s="1425"/>
      <c r="O144" s="1425"/>
      <c r="P144" s="1425"/>
      <c r="Q144" s="1425"/>
      <c r="R144" s="1425"/>
      <c r="S144" s="1425"/>
      <c r="T144" s="1425"/>
      <c r="U144" s="636"/>
      <c r="V144" s="5"/>
    </row>
    <row r="145" spans="1:33" s="206" customFormat="1" ht="8" customHeight="1">
      <c r="A145" s="401"/>
      <c r="B145" s="1422"/>
      <c r="C145" s="1426"/>
      <c r="D145" s="1431"/>
      <c r="E145" s="1431"/>
      <c r="F145" s="1431"/>
      <c r="G145" s="1431"/>
      <c r="H145" s="1431"/>
      <c r="I145" s="1431"/>
      <c r="J145" s="1426"/>
      <c r="K145" s="1426"/>
      <c r="L145" s="1426"/>
      <c r="M145" s="1426"/>
      <c r="N145" s="1427"/>
      <c r="O145" s="1427"/>
      <c r="P145" s="1427"/>
      <c r="Q145" s="1427"/>
      <c r="R145" s="1427"/>
      <c r="S145" s="1427"/>
      <c r="T145" s="1427"/>
      <c r="U145" s="1428"/>
      <c r="V145" s="1422"/>
      <c r="W145" s="401"/>
      <c r="X145" s="401"/>
      <c r="Y145" s="401"/>
      <c r="Z145" s="401"/>
      <c r="AA145" s="401"/>
      <c r="AB145" s="401"/>
      <c r="AC145" s="401"/>
      <c r="AD145" s="401"/>
      <c r="AE145" s="401"/>
      <c r="AF145" s="401"/>
      <c r="AG145" s="401"/>
    </row>
    <row r="146" spans="1:33" ht="3" customHeight="1">
      <c r="B146" s="5"/>
      <c r="C146" s="171"/>
      <c r="D146" s="171"/>
      <c r="E146" s="171"/>
      <c r="F146" s="1420"/>
      <c r="G146" s="171"/>
      <c r="H146" s="171"/>
      <c r="I146" s="171"/>
      <c r="J146" s="171"/>
      <c r="K146" s="171"/>
      <c r="L146" s="171"/>
      <c r="M146" s="171"/>
      <c r="N146" s="625"/>
      <c r="O146" s="625"/>
      <c r="P146" s="625"/>
      <c r="Q146" s="625"/>
      <c r="R146" s="625"/>
      <c r="S146" s="625"/>
      <c r="T146" s="625"/>
      <c r="U146" s="586"/>
      <c r="V146" s="5"/>
    </row>
    <row r="147" spans="1:33" ht="6" customHeight="1">
      <c r="B147" s="5"/>
      <c r="C147" s="5"/>
      <c r="D147" s="5"/>
      <c r="E147" s="5"/>
      <c r="F147" s="5"/>
      <c r="G147" s="5"/>
      <c r="H147" s="5"/>
      <c r="I147" s="5"/>
      <c r="J147" s="5"/>
      <c r="K147" s="5"/>
      <c r="L147" s="5"/>
      <c r="M147" s="5"/>
      <c r="N147" s="5"/>
      <c r="O147" s="5"/>
      <c r="P147" s="5"/>
      <c r="Q147" s="5"/>
      <c r="R147" s="5"/>
      <c r="S147" s="5"/>
      <c r="T147" s="5"/>
      <c r="U147" s="5"/>
      <c r="V147" s="5"/>
    </row>
    <row r="148" spans="1:33" ht="77" customHeight="1">
      <c r="B148" s="193"/>
      <c r="C148" s="194"/>
      <c r="D148" s="194"/>
      <c r="E148" s="194"/>
      <c r="F148" s="194"/>
      <c r="G148" s="194"/>
      <c r="H148" s="194"/>
      <c r="I148" s="194"/>
      <c r="J148" s="194"/>
      <c r="K148" s="194"/>
      <c r="L148" s="194"/>
      <c r="M148" s="194"/>
      <c r="N148" s="194"/>
      <c r="O148" s="194"/>
      <c r="P148" s="194"/>
      <c r="Q148" s="194"/>
      <c r="R148" s="194"/>
      <c r="S148" s="194"/>
      <c r="T148" s="194"/>
      <c r="U148" s="194"/>
      <c r="V148" s="195"/>
    </row>
    <row r="149" spans="1:33" s="130" customFormat="1" ht="17" customHeight="1">
      <c r="A149" s="128"/>
      <c r="B149" s="151" t="s">
        <v>176</v>
      </c>
      <c r="C149" s="151"/>
      <c r="D149" s="151"/>
      <c r="E149" s="151"/>
      <c r="F149" s="151"/>
      <c r="G149" s="151"/>
      <c r="H149" s="151"/>
      <c r="I149" s="151"/>
      <c r="J149" s="151"/>
      <c r="K149" s="151"/>
      <c r="L149" s="151"/>
      <c r="M149" s="151"/>
      <c r="N149" s="151"/>
      <c r="O149" s="151"/>
      <c r="P149" s="151"/>
      <c r="Q149" s="151"/>
      <c r="R149" s="151"/>
      <c r="S149" s="151"/>
      <c r="T149" s="151"/>
      <c r="U149" s="151"/>
      <c r="V149" s="151"/>
      <c r="W149" s="129"/>
      <c r="X149" s="129"/>
      <c r="Y149" s="129"/>
      <c r="Z149" s="128"/>
      <c r="AA149" s="128"/>
      <c r="AB149" s="128"/>
      <c r="AC149" s="128"/>
      <c r="AD149" s="128"/>
      <c r="AE149" s="128"/>
      <c r="AF149" s="128"/>
      <c r="AG149" s="128"/>
    </row>
    <row r="150" spans="1:33" ht="6" customHeight="1">
      <c r="B150" s="196"/>
      <c r="C150" s="196"/>
      <c r="D150" s="196"/>
      <c r="E150" s="196"/>
      <c r="F150" s="196"/>
      <c r="G150" s="196"/>
      <c r="H150" s="196"/>
      <c r="I150" s="196"/>
      <c r="J150" s="196"/>
      <c r="K150" s="196"/>
      <c r="L150" s="196"/>
      <c r="M150" s="196"/>
      <c r="N150" s="196"/>
      <c r="O150" s="196"/>
      <c r="P150" s="196"/>
      <c r="Q150" s="196"/>
      <c r="R150" s="196"/>
      <c r="S150" s="196"/>
      <c r="T150" s="196"/>
      <c r="U150" s="196"/>
      <c r="V150" s="196"/>
      <c r="W150" s="5"/>
      <c r="X150" s="5"/>
      <c r="Y150" s="5"/>
    </row>
    <row r="151" spans="1:33" ht="26" customHeight="1">
      <c r="B151" s="5"/>
      <c r="C151" s="5"/>
      <c r="D151" s="5"/>
      <c r="E151" s="5"/>
      <c r="F151" s="5"/>
      <c r="G151" s="5"/>
      <c r="H151" s="5"/>
      <c r="I151" s="5"/>
      <c r="J151" s="5"/>
      <c r="K151" s="5"/>
      <c r="L151" s="5"/>
      <c r="M151" s="5"/>
      <c r="N151" s="5"/>
      <c r="O151" s="5"/>
      <c r="P151" s="5"/>
      <c r="Q151" s="5"/>
      <c r="R151" s="5"/>
      <c r="S151" s="5"/>
      <c r="T151" s="5"/>
      <c r="U151" s="5"/>
      <c r="V151" s="5"/>
      <c r="W151" s="5"/>
      <c r="X151" s="5"/>
      <c r="Y151" s="5"/>
    </row>
    <row r="152" spans="1:33" ht="18" customHeight="1">
      <c r="B152" s="22"/>
      <c r="C152" s="155"/>
      <c r="D152" s="155"/>
      <c r="E152" s="155"/>
      <c r="F152" s="155"/>
      <c r="G152" s="155"/>
      <c r="H152" s="155"/>
      <c r="I152" s="155"/>
      <c r="J152" s="155"/>
      <c r="K152" s="155"/>
      <c r="L152" s="155"/>
      <c r="M152" s="155"/>
      <c r="N152" s="155"/>
      <c r="O152" s="155"/>
      <c r="P152" s="155"/>
      <c r="Q152" s="155"/>
      <c r="R152" s="155"/>
      <c r="S152" s="155"/>
      <c r="T152" s="155"/>
      <c r="U152" s="155"/>
      <c r="V152" s="54"/>
      <c r="W152" s="5"/>
      <c r="X152" s="5"/>
      <c r="Y152" s="5"/>
    </row>
    <row r="153" spans="1:33" s="130" customFormat="1" ht="19" customHeight="1">
      <c r="A153" s="128"/>
      <c r="B153" s="452"/>
      <c r="C153" s="675"/>
      <c r="D153" s="675"/>
      <c r="E153" s="675"/>
      <c r="F153" s="675"/>
      <c r="G153" s="675"/>
      <c r="H153" s="675"/>
      <c r="I153" s="676" t="s">
        <v>708</v>
      </c>
      <c r="J153" s="676"/>
      <c r="K153" s="677"/>
      <c r="L153" s="675"/>
      <c r="M153" s="675"/>
      <c r="N153" s="675"/>
      <c r="O153" s="675"/>
      <c r="P153" s="675"/>
      <c r="Q153" s="675"/>
      <c r="R153" s="675"/>
      <c r="S153" s="675"/>
      <c r="T153" s="675"/>
      <c r="U153" s="675"/>
      <c r="V153" s="453"/>
      <c r="W153" s="129"/>
      <c r="X153" s="129"/>
      <c r="Y153" s="129"/>
      <c r="Z153" s="128"/>
      <c r="AA153" s="128"/>
      <c r="AB153" s="128"/>
      <c r="AC153" s="128"/>
      <c r="AD153" s="128"/>
      <c r="AE153" s="128"/>
      <c r="AF153" s="128"/>
      <c r="AG153" s="128"/>
    </row>
    <row r="154" spans="1:33" ht="15" customHeight="1">
      <c r="B154" s="20"/>
      <c r="C154" s="5"/>
      <c r="D154" s="5"/>
      <c r="E154" s="5"/>
      <c r="F154" s="5"/>
      <c r="G154" s="5"/>
      <c r="H154" s="5"/>
      <c r="I154" s="5"/>
      <c r="J154" s="5"/>
      <c r="K154" s="5"/>
      <c r="L154" s="5"/>
      <c r="M154" s="5"/>
      <c r="N154" s="5"/>
      <c r="O154" s="5"/>
      <c r="P154" s="5"/>
      <c r="Q154" s="5"/>
      <c r="R154" s="5"/>
      <c r="S154" s="5"/>
      <c r="T154" s="5"/>
      <c r="U154" s="5"/>
      <c r="V154" s="21"/>
      <c r="W154" s="5"/>
      <c r="X154" s="5"/>
      <c r="Y154" s="5"/>
    </row>
    <row r="155" spans="1:33" ht="2" customHeight="1">
      <c r="B155" s="20"/>
      <c r="C155" s="586"/>
      <c r="D155" s="586"/>
      <c r="E155" s="586"/>
      <c r="F155" s="171"/>
      <c r="G155" s="171"/>
      <c r="H155" s="586"/>
      <c r="I155" s="586"/>
      <c r="J155" s="586"/>
      <c r="K155" s="586"/>
      <c r="L155" s="586"/>
      <c r="M155" s="586"/>
      <c r="N155" s="586"/>
      <c r="O155" s="586"/>
      <c r="P155" s="586"/>
      <c r="Q155" s="586"/>
      <c r="R155" s="586"/>
      <c r="S155" s="586"/>
      <c r="T155" s="171"/>
      <c r="U155" s="171"/>
      <c r="V155" s="21"/>
    </row>
    <row r="156" spans="1:33" ht="19" customHeight="1" thickBot="1">
      <c r="B156" s="20"/>
      <c r="C156" s="5"/>
      <c r="D156" s="5"/>
      <c r="E156" s="5"/>
      <c r="F156" s="5"/>
      <c r="G156" s="5"/>
      <c r="H156" s="5"/>
      <c r="I156" s="5"/>
      <c r="J156" s="5"/>
      <c r="K156" s="5"/>
      <c r="L156" s="5"/>
      <c r="M156" s="5"/>
      <c r="N156" s="5"/>
      <c r="O156" s="5"/>
      <c r="P156" s="5"/>
      <c r="Q156" s="8"/>
      <c r="R156" s="5"/>
      <c r="S156" s="8"/>
      <c r="T156" s="5"/>
      <c r="U156" s="5"/>
      <c r="V156" s="21"/>
      <c r="W156" s="5"/>
      <c r="X156" s="5"/>
      <c r="Y156" s="5"/>
    </row>
    <row r="157" spans="1:33">
      <c r="B157" s="20"/>
      <c r="C157" s="678"/>
      <c r="D157" s="673"/>
      <c r="E157" s="663"/>
      <c r="F157" s="664"/>
      <c r="G157" s="663"/>
      <c r="H157" s="665"/>
      <c r="I157" s="663"/>
      <c r="J157" s="664"/>
      <c r="K157" s="665"/>
      <c r="L157" s="663"/>
      <c r="M157" s="664"/>
      <c r="N157" s="664"/>
      <c r="O157" s="665"/>
      <c r="P157" s="664"/>
      <c r="Q157" s="586"/>
      <c r="R157" s="665"/>
      <c r="S157" s="1260"/>
      <c r="T157" s="1261"/>
      <c r="U157" s="5"/>
      <c r="V157" s="21"/>
    </row>
    <row r="158" spans="1:33">
      <c r="B158" s="20"/>
      <c r="C158" s="678"/>
      <c r="D158" s="673"/>
      <c r="E158" s="666" t="s">
        <v>712</v>
      </c>
      <c r="F158" s="191"/>
      <c r="G158" s="666" t="s">
        <v>711</v>
      </c>
      <c r="H158" s="667"/>
      <c r="I158" s="191" t="s">
        <v>713</v>
      </c>
      <c r="J158" s="586"/>
      <c r="K158" s="667"/>
      <c r="L158" s="666" t="s">
        <v>709</v>
      </c>
      <c r="M158" s="171"/>
      <c r="N158" s="171"/>
      <c r="O158" s="667"/>
      <c r="P158" s="191" t="s">
        <v>710</v>
      </c>
      <c r="Q158" s="586"/>
      <c r="R158" s="667"/>
      <c r="S158" s="1265" t="s">
        <v>966</v>
      </c>
      <c r="T158" s="1262"/>
      <c r="U158" s="5"/>
      <c r="V158" s="21"/>
    </row>
    <row r="159" spans="1:33" ht="16" thickBot="1">
      <c r="B159" s="20"/>
      <c r="C159" s="678"/>
      <c r="D159" s="673"/>
      <c r="E159" s="668"/>
      <c r="F159" s="669"/>
      <c r="G159" s="668"/>
      <c r="H159" s="670"/>
      <c r="I159" s="668"/>
      <c r="J159" s="669"/>
      <c r="K159" s="670"/>
      <c r="L159" s="668"/>
      <c r="M159" s="669"/>
      <c r="N159" s="669"/>
      <c r="O159" s="670"/>
      <c r="P159" s="669"/>
      <c r="Q159" s="669"/>
      <c r="R159" s="670"/>
      <c r="S159" s="1263"/>
      <c r="T159" s="1264"/>
      <c r="U159" s="5"/>
      <c r="V159" s="21"/>
    </row>
    <row r="160" spans="1:33" ht="27" customHeight="1">
      <c r="B160" s="20"/>
      <c r="C160" s="678"/>
      <c r="D160" s="673"/>
      <c r="E160" s="1884"/>
      <c r="F160" s="1884"/>
      <c r="G160" s="2"/>
      <c r="H160" s="2"/>
      <c r="I160" s="2"/>
      <c r="J160" s="2"/>
      <c r="K160" s="2"/>
      <c r="L160" s="2"/>
      <c r="M160" s="1884"/>
      <c r="N160" s="1884"/>
      <c r="O160" s="5"/>
      <c r="P160" s="5"/>
      <c r="Q160" s="5"/>
      <c r="R160" s="1884"/>
      <c r="S160" s="840"/>
      <c r="T160" s="2191"/>
      <c r="U160" s="5"/>
      <c r="V160" s="21"/>
    </row>
    <row r="161" spans="1:33">
      <c r="B161" s="20"/>
      <c r="C161" s="678"/>
      <c r="D161" s="673"/>
      <c r="E161" s="2214"/>
      <c r="F161" s="2215" t="s">
        <v>1277</v>
      </c>
      <c r="G161" s="2197"/>
      <c r="H161" s="2198">
        <v>8</v>
      </c>
      <c r="I161" s="2197"/>
      <c r="J161" s="2197"/>
      <c r="K161" s="2198">
        <v>9</v>
      </c>
      <c r="L161" s="2197"/>
      <c r="M161" s="2197"/>
      <c r="N161" s="2197"/>
      <c r="O161" s="2198">
        <v>10</v>
      </c>
      <c r="P161" s="2197"/>
      <c r="Q161" s="2197"/>
      <c r="R161" s="2197">
        <v>11</v>
      </c>
      <c r="S161" s="2199"/>
      <c r="T161" s="2198">
        <v>12</v>
      </c>
      <c r="U161" s="5"/>
      <c r="V161" s="21"/>
    </row>
    <row r="162" spans="1:33">
      <c r="B162" s="20"/>
      <c r="C162" s="678"/>
      <c r="D162" s="673"/>
      <c r="E162" s="2163"/>
      <c r="F162" s="2176" t="s">
        <v>1240</v>
      </c>
      <c r="G162" s="2177"/>
      <c r="H162" s="2178" t="s">
        <v>1241</v>
      </c>
      <c r="I162" s="2177"/>
      <c r="J162" s="2177"/>
      <c r="K162" s="2178" t="s">
        <v>1204</v>
      </c>
      <c r="L162" s="2177"/>
      <c r="M162" s="2177"/>
      <c r="N162" s="2177"/>
      <c r="O162" s="2178" t="s">
        <v>1242</v>
      </c>
      <c r="P162" s="2152"/>
      <c r="Q162" s="2152"/>
      <c r="R162" s="2152"/>
      <c r="S162" s="2154"/>
      <c r="T162" s="2153"/>
      <c r="U162" s="5"/>
      <c r="V162" s="21"/>
    </row>
    <row r="163" spans="1:33" s="683" customFormat="1">
      <c r="A163" s="679"/>
      <c r="B163" s="681"/>
      <c r="C163" s="678"/>
      <c r="D163" s="680"/>
      <c r="E163" s="2157"/>
      <c r="F163" s="2178"/>
      <c r="G163" s="2179"/>
      <c r="H163" s="2178"/>
      <c r="I163" s="2179"/>
      <c r="J163" s="2179"/>
      <c r="K163" s="2178"/>
      <c r="L163" s="2179"/>
      <c r="M163" s="2179"/>
      <c r="N163" s="2179"/>
      <c r="O163" s="2176" t="s">
        <v>1230</v>
      </c>
      <c r="P163" s="2155"/>
      <c r="Q163" s="2155"/>
      <c r="R163" s="2152"/>
      <c r="S163" s="2157"/>
      <c r="T163" s="2153"/>
      <c r="U163" s="5"/>
      <c r="V163" s="682"/>
      <c r="W163" s="679"/>
      <c r="X163" s="679"/>
      <c r="Y163" s="679"/>
      <c r="Z163" s="679"/>
      <c r="AA163" s="679"/>
      <c r="AB163" s="679"/>
      <c r="AC163" s="679"/>
      <c r="AD163" s="679"/>
      <c r="AE163" s="679"/>
      <c r="AF163" s="679"/>
      <c r="AG163" s="679"/>
    </row>
    <row r="164" spans="1:33" s="683" customFormat="1">
      <c r="A164" s="679"/>
      <c r="B164" s="681"/>
      <c r="C164" s="678"/>
      <c r="D164" s="680"/>
      <c r="E164" s="2157"/>
      <c r="F164" s="2158"/>
      <c r="G164" s="2155"/>
      <c r="H164" s="2153"/>
      <c r="I164" s="2155"/>
      <c r="J164" s="2155"/>
      <c r="K164" s="2153"/>
      <c r="L164" s="2155"/>
      <c r="M164" s="2155"/>
      <c r="N164" s="2155"/>
      <c r="O164" s="2153"/>
      <c r="P164" s="2155"/>
      <c r="Q164" s="2155"/>
      <c r="R164" s="2152"/>
      <c r="S164" s="2157"/>
      <c r="T164" s="2153"/>
      <c r="U164" s="5"/>
      <c r="V164" s="682"/>
      <c r="W164" s="679"/>
      <c r="X164" s="679"/>
      <c r="Y164" s="679"/>
      <c r="Z164" s="679"/>
      <c r="AA164" s="679"/>
      <c r="AB164" s="679"/>
      <c r="AC164" s="679"/>
      <c r="AD164" s="679"/>
      <c r="AE164" s="679"/>
      <c r="AF164" s="679"/>
      <c r="AG164" s="679"/>
    </row>
    <row r="165" spans="1:33" s="683" customFormat="1">
      <c r="A165" s="679"/>
      <c r="B165" s="681"/>
      <c r="C165" s="678"/>
      <c r="D165" s="680"/>
      <c r="E165" s="2157"/>
      <c r="F165" s="2158"/>
      <c r="G165" s="2155"/>
      <c r="H165" s="2153"/>
      <c r="I165" s="2155"/>
      <c r="J165" s="2155"/>
      <c r="K165" s="2153"/>
      <c r="L165" s="2155"/>
      <c r="M165" s="2155"/>
      <c r="N165" s="2155"/>
      <c r="O165" s="2153"/>
      <c r="P165" s="2155"/>
      <c r="Q165" s="2155"/>
      <c r="R165" s="2152"/>
      <c r="S165" s="2157"/>
      <c r="T165" s="2153"/>
      <c r="U165" s="5"/>
      <c r="V165" s="682"/>
      <c r="W165" s="679"/>
      <c r="X165" s="679"/>
      <c r="Y165" s="679"/>
      <c r="Z165" s="679"/>
      <c r="AA165" s="679"/>
      <c r="AB165" s="679"/>
      <c r="AC165" s="679"/>
      <c r="AD165" s="679"/>
      <c r="AE165" s="679"/>
      <c r="AF165" s="679"/>
      <c r="AG165" s="679"/>
    </row>
    <row r="166" spans="1:33" s="683" customFormat="1">
      <c r="A166" s="679"/>
      <c r="B166" s="681"/>
      <c r="C166" s="678"/>
      <c r="D166" s="678"/>
      <c r="E166" s="2157"/>
      <c r="F166" s="2158"/>
      <c r="G166" s="2155"/>
      <c r="H166" s="2158"/>
      <c r="I166" s="2155"/>
      <c r="J166" s="2155"/>
      <c r="K166" s="2158"/>
      <c r="L166" s="2155"/>
      <c r="M166" s="2155"/>
      <c r="N166" s="2155"/>
      <c r="O166" s="2153"/>
      <c r="P166" s="2155"/>
      <c r="Q166" s="2155"/>
      <c r="R166" s="2152"/>
      <c r="S166" s="2157"/>
      <c r="T166" s="2153"/>
      <c r="U166" s="5"/>
      <c r="V166" s="682"/>
      <c r="W166" s="679"/>
      <c r="X166" s="679"/>
      <c r="Y166" s="679"/>
      <c r="Z166" s="679"/>
      <c r="AA166" s="679"/>
      <c r="AB166" s="679"/>
      <c r="AC166" s="679"/>
      <c r="AD166" s="679"/>
      <c r="AE166" s="679"/>
      <c r="AF166" s="679"/>
      <c r="AG166" s="679"/>
    </row>
    <row r="167" spans="1:33" s="683" customFormat="1" ht="9" customHeight="1">
      <c r="A167" s="679"/>
      <c r="B167" s="681"/>
      <c r="C167" s="678"/>
      <c r="D167" s="678"/>
      <c r="E167" s="2162"/>
      <c r="F167" s="2160"/>
      <c r="G167" s="2159"/>
      <c r="H167" s="2160"/>
      <c r="I167" s="2159"/>
      <c r="J167" s="2159"/>
      <c r="K167" s="2160"/>
      <c r="L167" s="2159"/>
      <c r="M167" s="2159"/>
      <c r="N167" s="2159"/>
      <c r="O167" s="2161"/>
      <c r="P167" s="2159"/>
      <c r="Q167" s="2159"/>
      <c r="R167" s="2159"/>
      <c r="S167" s="2162"/>
      <c r="T167" s="2160"/>
      <c r="U167" s="5"/>
      <c r="V167" s="682"/>
      <c r="W167" s="679"/>
      <c r="X167" s="679"/>
      <c r="Y167" s="679"/>
      <c r="Z167" s="679"/>
      <c r="AA167" s="679"/>
      <c r="AB167" s="679"/>
      <c r="AC167" s="679"/>
      <c r="AD167" s="679"/>
      <c r="AE167" s="679"/>
      <c r="AF167" s="679"/>
      <c r="AG167" s="679"/>
    </row>
    <row r="168" spans="1:33">
      <c r="B168" s="20"/>
      <c r="C168" s="678"/>
      <c r="D168" s="672"/>
      <c r="E168" s="2166"/>
      <c r="F168" s="2167">
        <v>14</v>
      </c>
      <c r="G168" s="2149"/>
      <c r="H168" s="2150">
        <v>15</v>
      </c>
      <c r="I168" s="2149"/>
      <c r="J168" s="2149"/>
      <c r="K168" s="2150">
        <v>16</v>
      </c>
      <c r="L168" s="2149"/>
      <c r="M168" s="2149"/>
      <c r="N168" s="2149"/>
      <c r="O168" s="2150">
        <v>17</v>
      </c>
      <c r="P168" s="2149"/>
      <c r="Q168" s="2149"/>
      <c r="R168" s="2149">
        <v>18</v>
      </c>
      <c r="S168" s="2151"/>
      <c r="T168" s="2150">
        <v>19</v>
      </c>
      <c r="U168" s="5"/>
      <c r="V168" s="21"/>
    </row>
    <row r="169" spans="1:33">
      <c r="B169" s="20"/>
      <c r="C169" s="678"/>
      <c r="D169" s="672"/>
      <c r="E169" s="2168" t="s">
        <v>1251</v>
      </c>
      <c r="F169" s="2169"/>
      <c r="G169" s="2152"/>
      <c r="H169" s="2153"/>
      <c r="I169" s="2152"/>
      <c r="J169" s="2152"/>
      <c r="K169" s="2178" t="s">
        <v>1245</v>
      </c>
      <c r="L169" s="2177"/>
      <c r="M169" s="2177"/>
      <c r="N169" s="2177"/>
      <c r="O169" s="2178" t="s">
        <v>1246</v>
      </c>
      <c r="P169" s="2177"/>
      <c r="Q169" s="2177"/>
      <c r="R169" s="2177" t="s">
        <v>1248</v>
      </c>
      <c r="S169" s="2154"/>
      <c r="T169" s="2153"/>
      <c r="U169" s="5"/>
      <c r="V169" s="21"/>
    </row>
    <row r="170" spans="1:33" s="686" customFormat="1">
      <c r="A170" s="674"/>
      <c r="B170" s="684"/>
      <c r="C170" s="678"/>
      <c r="D170" s="678"/>
      <c r="E170" s="2168" t="s">
        <v>1252</v>
      </c>
      <c r="F170" s="2170"/>
      <c r="G170" s="2155"/>
      <c r="H170" s="2153"/>
      <c r="I170" s="2155"/>
      <c r="J170" s="2155"/>
      <c r="K170" s="2178" t="s">
        <v>1234</v>
      </c>
      <c r="L170" s="2179"/>
      <c r="M170" s="2179"/>
      <c r="N170" s="2179"/>
      <c r="O170" s="2176" t="s">
        <v>1247</v>
      </c>
      <c r="P170" s="2179"/>
      <c r="Q170" s="2179"/>
      <c r="R170" s="2177"/>
      <c r="S170" s="2157"/>
      <c r="T170" s="2153"/>
      <c r="U170" s="5"/>
      <c r="V170" s="685"/>
      <c r="W170" s="674"/>
      <c r="X170" s="674"/>
      <c r="Y170" s="674"/>
      <c r="Z170" s="674"/>
      <c r="AA170" s="674"/>
      <c r="AB170" s="674"/>
      <c r="AC170" s="674"/>
      <c r="AD170" s="674"/>
      <c r="AE170" s="674"/>
      <c r="AF170" s="674"/>
      <c r="AG170" s="674"/>
    </row>
    <row r="171" spans="1:33" s="686" customFormat="1">
      <c r="A171" s="674"/>
      <c r="B171" s="684"/>
      <c r="C171" s="678"/>
      <c r="D171" s="678"/>
      <c r="E171" s="2171"/>
      <c r="F171" s="2172"/>
      <c r="G171" s="2155"/>
      <c r="H171" s="2153"/>
      <c r="I171" s="2155"/>
      <c r="J171" s="2155"/>
      <c r="K171" s="2153"/>
      <c r="L171" s="2155"/>
      <c r="M171" s="2155"/>
      <c r="N171" s="2155"/>
      <c r="O171" s="2153"/>
      <c r="P171" s="2155"/>
      <c r="Q171" s="2155"/>
      <c r="R171" s="2152"/>
      <c r="S171" s="2157"/>
      <c r="T171" s="2153"/>
      <c r="U171" s="5"/>
      <c r="V171" s="685"/>
      <c r="W171" s="674"/>
      <c r="X171" s="674"/>
      <c r="Y171" s="674"/>
      <c r="Z171" s="674"/>
      <c r="AA171" s="674"/>
      <c r="AB171" s="674"/>
      <c r="AC171" s="674"/>
      <c r="AD171" s="674"/>
      <c r="AE171" s="674"/>
      <c r="AF171" s="674"/>
      <c r="AG171" s="674"/>
    </row>
    <row r="172" spans="1:33" s="686" customFormat="1">
      <c r="A172" s="674"/>
      <c r="B172" s="684"/>
      <c r="C172" s="678"/>
      <c r="D172" s="678"/>
      <c r="E172" s="2171"/>
      <c r="F172" s="2172"/>
      <c r="G172" s="2155"/>
      <c r="H172" s="2153"/>
      <c r="I172" s="2155"/>
      <c r="J172" s="2155"/>
      <c r="K172" s="2153"/>
      <c r="L172" s="2155"/>
      <c r="M172" s="2155"/>
      <c r="N172" s="2155"/>
      <c r="O172" s="2153"/>
      <c r="P172" s="2155"/>
      <c r="Q172" s="2155"/>
      <c r="R172" s="2152"/>
      <c r="S172" s="2157"/>
      <c r="T172" s="2153"/>
      <c r="U172" s="5"/>
      <c r="V172" s="685"/>
      <c r="W172" s="674"/>
      <c r="X172" s="674"/>
      <c r="Y172" s="674"/>
      <c r="Z172" s="674"/>
      <c r="AA172" s="674"/>
      <c r="AB172" s="674"/>
      <c r="AC172" s="674"/>
      <c r="AD172" s="674"/>
      <c r="AE172" s="674"/>
      <c r="AF172" s="674"/>
      <c r="AG172" s="674"/>
    </row>
    <row r="173" spans="1:33" s="686" customFormat="1">
      <c r="A173" s="674"/>
      <c r="B173" s="684"/>
      <c r="C173" s="678"/>
      <c r="D173" s="678"/>
      <c r="E173" s="2171"/>
      <c r="F173" s="2172"/>
      <c r="G173" s="2155"/>
      <c r="H173" s="2158"/>
      <c r="I173" s="2155"/>
      <c r="J173" s="2155"/>
      <c r="K173" s="2158"/>
      <c r="L173" s="2155"/>
      <c r="M173" s="2155"/>
      <c r="N173" s="2155"/>
      <c r="O173" s="2153"/>
      <c r="P173" s="2155"/>
      <c r="Q173" s="2155"/>
      <c r="R173" s="2152"/>
      <c r="S173" s="2157"/>
      <c r="T173" s="2153"/>
      <c r="U173" s="5"/>
      <c r="V173" s="685"/>
      <c r="W173" s="674"/>
      <c r="X173" s="674"/>
      <c r="Y173" s="674"/>
      <c r="Z173" s="674"/>
      <c r="AA173" s="674"/>
      <c r="AB173" s="674"/>
      <c r="AC173" s="674"/>
      <c r="AD173" s="674"/>
      <c r="AE173" s="674"/>
      <c r="AF173" s="674"/>
      <c r="AG173" s="674"/>
    </row>
    <row r="174" spans="1:33" s="686" customFormat="1" ht="9" customHeight="1">
      <c r="A174" s="674"/>
      <c r="B174" s="684"/>
      <c r="C174" s="678"/>
      <c r="D174" s="678"/>
      <c r="E174" s="2173"/>
      <c r="F174" s="2174"/>
      <c r="G174" s="2159"/>
      <c r="H174" s="2160"/>
      <c r="I174" s="2159"/>
      <c r="J174" s="2159"/>
      <c r="K174" s="2160"/>
      <c r="L174" s="2159"/>
      <c r="M174" s="2159"/>
      <c r="N174" s="2159"/>
      <c r="O174" s="2161"/>
      <c r="P174" s="2159"/>
      <c r="Q174" s="2159"/>
      <c r="R174" s="2159"/>
      <c r="S174" s="2162"/>
      <c r="T174" s="2160"/>
      <c r="U174" s="5"/>
      <c r="V174" s="685"/>
      <c r="W174" s="674"/>
      <c r="X174" s="674"/>
      <c r="Y174" s="674"/>
      <c r="Z174" s="674"/>
      <c r="AA174" s="674"/>
      <c r="AB174" s="674"/>
      <c r="AC174" s="674"/>
      <c r="AD174" s="674"/>
      <c r="AE174" s="674"/>
      <c r="AF174" s="674"/>
      <c r="AG174" s="674"/>
    </row>
    <row r="175" spans="1:33">
      <c r="B175" s="20"/>
      <c r="C175" s="678"/>
      <c r="D175" s="673"/>
      <c r="E175" s="2163"/>
      <c r="F175" s="2164">
        <v>21</v>
      </c>
      <c r="G175" s="2149"/>
      <c r="H175" s="2150">
        <v>22</v>
      </c>
      <c r="I175" s="2149"/>
      <c r="J175" s="2149"/>
      <c r="K175" s="2150">
        <v>23</v>
      </c>
      <c r="L175" s="2149"/>
      <c r="M175" s="2149"/>
      <c r="N175" s="2149"/>
      <c r="O175" s="2150">
        <v>24</v>
      </c>
      <c r="P175" s="2149"/>
      <c r="Q175" s="2149"/>
      <c r="R175" s="2149">
        <v>25</v>
      </c>
      <c r="S175" s="2151"/>
      <c r="T175" s="2150">
        <v>26</v>
      </c>
      <c r="U175" s="5"/>
      <c r="V175" s="21"/>
    </row>
    <row r="176" spans="1:33">
      <c r="B176" s="20"/>
      <c r="C176" s="678"/>
      <c r="D176" s="673"/>
      <c r="E176" s="2163"/>
      <c r="F176" s="2156"/>
      <c r="G176" s="2152"/>
      <c r="H176" s="2178" t="s">
        <v>1272</v>
      </c>
      <c r="I176" s="2177"/>
      <c r="J176" s="2177"/>
      <c r="K176" s="2178"/>
      <c r="L176" s="2177"/>
      <c r="M176" s="2177"/>
      <c r="N176" s="2177"/>
      <c r="O176" s="2178" t="s">
        <v>1274</v>
      </c>
      <c r="P176" s="2177"/>
      <c r="Q176" s="2177"/>
      <c r="R176" s="2177" t="s">
        <v>1273</v>
      </c>
      <c r="S176" s="2154"/>
      <c r="T176" s="2153"/>
      <c r="U176" s="5"/>
      <c r="V176" s="21"/>
    </row>
    <row r="177" spans="1:33" s="686" customFormat="1">
      <c r="A177" s="674"/>
      <c r="B177" s="684"/>
      <c r="C177" s="678"/>
      <c r="D177" s="678"/>
      <c r="E177" s="2157"/>
      <c r="F177" s="2165"/>
      <c r="G177" s="2155"/>
      <c r="H177" s="2178"/>
      <c r="I177" s="2179"/>
      <c r="J177" s="2179"/>
      <c r="K177" s="2178"/>
      <c r="L177" s="2179"/>
      <c r="M177" s="2179"/>
      <c r="N177" s="2179"/>
      <c r="O177" s="2176" t="s">
        <v>1232</v>
      </c>
      <c r="P177" s="2179"/>
      <c r="Q177" s="2179"/>
      <c r="R177" s="2177"/>
      <c r="S177" s="2157"/>
      <c r="T177" s="2153"/>
      <c r="U177" s="5"/>
      <c r="V177" s="685"/>
      <c r="W177" s="674"/>
      <c r="X177" s="674"/>
      <c r="Y177" s="674"/>
      <c r="Z177" s="674"/>
      <c r="AA177" s="674"/>
      <c r="AB177" s="674"/>
      <c r="AC177" s="674"/>
      <c r="AD177" s="674"/>
      <c r="AE177" s="674"/>
      <c r="AF177" s="674"/>
      <c r="AG177" s="674"/>
    </row>
    <row r="178" spans="1:33" s="686" customFormat="1">
      <c r="A178" s="674"/>
      <c r="B178" s="684"/>
      <c r="C178" s="678"/>
      <c r="D178" s="678"/>
      <c r="E178" s="2157"/>
      <c r="F178" s="2158"/>
      <c r="G178" s="2155"/>
      <c r="H178" s="2153"/>
      <c r="I178" s="2155"/>
      <c r="J178" s="2155"/>
      <c r="K178" s="2153"/>
      <c r="L178" s="2155"/>
      <c r="M178" s="2155"/>
      <c r="N178" s="2155"/>
      <c r="O178" s="2153"/>
      <c r="P178" s="2155"/>
      <c r="Q178" s="2155"/>
      <c r="R178" s="2152"/>
      <c r="S178" s="2157"/>
      <c r="T178" s="2153"/>
      <c r="U178" s="5"/>
      <c r="V178" s="685"/>
      <c r="W178" s="674"/>
      <c r="X178" s="674"/>
      <c r="Y178" s="674"/>
      <c r="Z178" s="674"/>
      <c r="AA178" s="674"/>
      <c r="AB178" s="674"/>
      <c r="AC178" s="674"/>
      <c r="AD178" s="674"/>
      <c r="AE178" s="674"/>
      <c r="AF178" s="674"/>
      <c r="AG178" s="674"/>
    </row>
    <row r="179" spans="1:33" s="686" customFormat="1">
      <c r="A179" s="674"/>
      <c r="B179" s="684"/>
      <c r="C179" s="678"/>
      <c r="D179" s="678"/>
      <c r="E179" s="2157"/>
      <c r="F179" s="2158"/>
      <c r="G179" s="2155"/>
      <c r="H179" s="2153"/>
      <c r="I179" s="2155"/>
      <c r="J179" s="2155"/>
      <c r="K179" s="2153"/>
      <c r="L179" s="2155"/>
      <c r="M179" s="2155"/>
      <c r="N179" s="2155"/>
      <c r="O179" s="2153"/>
      <c r="P179" s="2155"/>
      <c r="Q179" s="2155"/>
      <c r="R179" s="2152"/>
      <c r="S179" s="2157"/>
      <c r="T179" s="2153"/>
      <c r="U179" s="5"/>
      <c r="V179" s="685"/>
      <c r="W179" s="674"/>
      <c r="X179" s="674"/>
      <c r="Y179" s="674"/>
      <c r="Z179" s="674"/>
      <c r="AA179" s="674"/>
      <c r="AB179" s="674"/>
      <c r="AC179" s="674"/>
      <c r="AD179" s="674"/>
      <c r="AE179" s="674"/>
      <c r="AF179" s="674"/>
      <c r="AG179" s="674"/>
    </row>
    <row r="180" spans="1:33" s="686" customFormat="1">
      <c r="A180" s="674"/>
      <c r="B180" s="684"/>
      <c r="C180" s="678"/>
      <c r="D180" s="678"/>
      <c r="E180" s="2157"/>
      <c r="F180" s="2158"/>
      <c r="G180" s="2155"/>
      <c r="H180" s="2158"/>
      <c r="I180" s="2155"/>
      <c r="J180" s="2155"/>
      <c r="K180" s="2158"/>
      <c r="L180" s="2155"/>
      <c r="M180" s="2155"/>
      <c r="N180" s="2155"/>
      <c r="O180" s="2153"/>
      <c r="P180" s="2155"/>
      <c r="Q180" s="2155"/>
      <c r="R180" s="2152"/>
      <c r="S180" s="2157"/>
      <c r="T180" s="2153"/>
      <c r="U180" s="5"/>
      <c r="V180" s="685"/>
      <c r="W180" s="674"/>
      <c r="X180" s="674"/>
      <c r="Y180" s="674"/>
      <c r="Z180" s="674"/>
      <c r="AA180" s="674"/>
      <c r="AB180" s="674"/>
      <c r="AC180" s="674"/>
      <c r="AD180" s="674"/>
      <c r="AE180" s="674"/>
      <c r="AF180" s="674"/>
      <c r="AG180" s="674"/>
    </row>
    <row r="181" spans="1:33" s="686" customFormat="1" ht="9" customHeight="1">
      <c r="A181" s="674"/>
      <c r="B181" s="684"/>
      <c r="C181" s="678"/>
      <c r="D181" s="678"/>
      <c r="E181" s="2162"/>
      <c r="F181" s="2160"/>
      <c r="G181" s="2159"/>
      <c r="H181" s="2160"/>
      <c r="I181" s="2159"/>
      <c r="J181" s="2159"/>
      <c r="K181" s="2160"/>
      <c r="L181" s="2159"/>
      <c r="M181" s="2159"/>
      <c r="N181" s="2159"/>
      <c r="O181" s="2161"/>
      <c r="P181" s="2159"/>
      <c r="Q181" s="2159"/>
      <c r="R181" s="2159"/>
      <c r="S181" s="2162"/>
      <c r="T181" s="2160"/>
      <c r="U181" s="5"/>
      <c r="V181" s="685"/>
      <c r="W181" s="674"/>
      <c r="X181" s="674"/>
      <c r="Y181" s="674"/>
      <c r="Z181" s="674"/>
      <c r="AA181" s="674"/>
      <c r="AB181" s="674"/>
      <c r="AC181" s="674"/>
      <c r="AD181" s="674"/>
      <c r="AE181" s="674"/>
      <c r="AF181" s="674"/>
      <c r="AG181" s="674"/>
    </row>
    <row r="182" spans="1:33">
      <c r="B182" s="20"/>
      <c r="C182" s="671"/>
      <c r="D182" s="671"/>
      <c r="E182" s="2163"/>
      <c r="F182" s="2164">
        <v>28</v>
      </c>
      <c r="G182" s="2149"/>
      <c r="H182" s="2150">
        <v>29</v>
      </c>
      <c r="I182" s="2149"/>
      <c r="J182" s="2149"/>
      <c r="K182" s="2150">
        <v>30</v>
      </c>
      <c r="L182" s="2149"/>
      <c r="M182" s="2149"/>
      <c r="N182" s="2149"/>
      <c r="O182" s="2150">
        <v>31</v>
      </c>
      <c r="P182" s="2146"/>
      <c r="Q182" s="2146"/>
      <c r="R182" s="2180" t="s">
        <v>1237</v>
      </c>
      <c r="S182" s="2147"/>
      <c r="T182" s="2148">
        <v>2</v>
      </c>
      <c r="U182" s="5"/>
      <c r="V182" s="21"/>
      <c r="X182" s="674"/>
    </row>
    <row r="183" spans="1:33">
      <c r="B183" s="20"/>
      <c r="C183" s="671"/>
      <c r="D183" s="671"/>
      <c r="E183" s="2163"/>
      <c r="F183" s="2156"/>
      <c r="G183" s="2152"/>
      <c r="H183" s="2178" t="s">
        <v>1278</v>
      </c>
      <c r="I183" s="2177"/>
      <c r="J183" s="2177"/>
      <c r="K183" s="2178" t="s">
        <v>1279</v>
      </c>
      <c r="L183" s="2177"/>
      <c r="M183" s="2177"/>
      <c r="N183" s="2177"/>
      <c r="O183" s="2178" t="s">
        <v>1238</v>
      </c>
      <c r="P183" s="2202"/>
      <c r="Q183" s="2202"/>
      <c r="R183" s="2202" t="s">
        <v>1280</v>
      </c>
      <c r="S183" s="2139"/>
      <c r="T183" s="2140"/>
      <c r="U183" s="5"/>
      <c r="V183" s="21"/>
      <c r="X183" s="674"/>
    </row>
    <row r="184" spans="1:33" s="686" customFormat="1">
      <c r="A184" s="674"/>
      <c r="B184" s="684"/>
      <c r="C184" s="678"/>
      <c r="D184" s="678"/>
      <c r="E184" s="2157"/>
      <c r="F184" s="2165"/>
      <c r="G184" s="2155"/>
      <c r="H184" s="2178"/>
      <c r="I184" s="2179"/>
      <c r="J184" s="2179"/>
      <c r="K184" s="2178" t="s">
        <v>1228</v>
      </c>
      <c r="L184" s="2179"/>
      <c r="M184" s="2179"/>
      <c r="N184" s="2179"/>
      <c r="O184" s="2176"/>
      <c r="P184" s="2203"/>
      <c r="Q184" s="2203"/>
      <c r="R184" s="2202"/>
      <c r="S184" s="2141"/>
      <c r="T184" s="2140"/>
      <c r="U184" s="5"/>
      <c r="V184" s="685"/>
      <c r="W184" s="674"/>
      <c r="X184" s="674"/>
      <c r="Y184" s="674"/>
      <c r="Z184" s="674"/>
      <c r="AA184" s="674"/>
      <c r="AB184" s="674"/>
      <c r="AC184" s="674"/>
      <c r="AD184" s="674"/>
      <c r="AE184" s="674"/>
      <c r="AF184" s="674"/>
      <c r="AG184" s="674"/>
    </row>
    <row r="185" spans="1:33" s="686" customFormat="1">
      <c r="A185" s="674"/>
      <c r="B185" s="684"/>
      <c r="C185" s="678"/>
      <c r="D185" s="678"/>
      <c r="E185" s="2157"/>
      <c r="F185" s="2158"/>
      <c r="G185" s="2155"/>
      <c r="H185" s="2153"/>
      <c r="I185" s="2155"/>
      <c r="J185" s="2155"/>
      <c r="K185" s="2153"/>
      <c r="L185" s="2155"/>
      <c r="M185" s="2155"/>
      <c r="N185" s="2155"/>
      <c r="O185" s="2153"/>
      <c r="P185" s="2142"/>
      <c r="Q185" s="2142"/>
      <c r="R185" s="2138"/>
      <c r="S185" s="2141"/>
      <c r="T185" s="2140"/>
      <c r="U185" s="5"/>
      <c r="V185" s="685"/>
      <c r="W185" s="674"/>
      <c r="X185" s="674"/>
      <c r="Y185" s="674"/>
      <c r="Z185" s="674"/>
      <c r="AA185" s="674"/>
      <c r="AB185" s="674"/>
      <c r="AC185" s="674"/>
      <c r="AD185" s="674"/>
      <c r="AE185" s="674"/>
      <c r="AF185" s="674"/>
      <c r="AG185" s="674"/>
    </row>
    <row r="186" spans="1:33" s="686" customFormat="1">
      <c r="A186" s="674"/>
      <c r="B186" s="684"/>
      <c r="C186" s="678"/>
      <c r="D186" s="678"/>
      <c r="E186" s="2157"/>
      <c r="F186" s="2158"/>
      <c r="G186" s="2155"/>
      <c r="H186" s="2153"/>
      <c r="I186" s="2155"/>
      <c r="J186" s="2155"/>
      <c r="K186" s="2153"/>
      <c r="L186" s="2155"/>
      <c r="M186" s="2155"/>
      <c r="N186" s="2155"/>
      <c r="O186" s="2153"/>
      <c r="P186" s="2142"/>
      <c r="Q186" s="2142"/>
      <c r="R186" s="2138"/>
      <c r="S186" s="2141"/>
      <c r="T186" s="2140"/>
      <c r="U186" s="5"/>
      <c r="V186" s="685"/>
      <c r="W186" s="674"/>
      <c r="X186" s="674"/>
      <c r="Y186" s="674"/>
      <c r="Z186" s="674"/>
      <c r="AA186" s="674"/>
      <c r="AB186" s="674"/>
      <c r="AC186" s="674"/>
      <c r="AD186" s="674"/>
      <c r="AE186" s="674"/>
      <c r="AF186" s="674"/>
      <c r="AG186" s="674"/>
    </row>
    <row r="187" spans="1:33" s="686" customFormat="1">
      <c r="A187" s="674"/>
      <c r="B187" s="684"/>
      <c r="C187" s="678"/>
      <c r="D187" s="678"/>
      <c r="E187" s="2157"/>
      <c r="F187" s="2158"/>
      <c r="G187" s="2155"/>
      <c r="H187" s="2158"/>
      <c r="I187" s="2155"/>
      <c r="J187" s="2155"/>
      <c r="K187" s="2158"/>
      <c r="L187" s="2155"/>
      <c r="M187" s="2155"/>
      <c r="N187" s="2155"/>
      <c r="O187" s="2153"/>
      <c r="P187" s="2142"/>
      <c r="Q187" s="2142"/>
      <c r="R187" s="2138"/>
      <c r="S187" s="2141"/>
      <c r="T187" s="2140"/>
      <c r="U187" s="5"/>
      <c r="V187" s="685"/>
      <c r="W187" s="674"/>
      <c r="X187" s="674"/>
      <c r="Y187" s="674"/>
      <c r="Z187" s="674"/>
      <c r="AA187" s="674"/>
      <c r="AB187" s="674"/>
      <c r="AC187" s="674"/>
      <c r="AD187" s="674"/>
      <c r="AE187" s="674"/>
      <c r="AF187" s="674"/>
      <c r="AG187" s="674"/>
    </row>
    <row r="188" spans="1:33" s="686" customFormat="1" ht="9" customHeight="1">
      <c r="A188" s="674"/>
      <c r="B188" s="684"/>
      <c r="C188" s="678"/>
      <c r="D188" s="678"/>
      <c r="E188" s="2162"/>
      <c r="F188" s="2160"/>
      <c r="G188" s="2159"/>
      <c r="H188" s="2160"/>
      <c r="I188" s="2159"/>
      <c r="J188" s="2159"/>
      <c r="K188" s="2160"/>
      <c r="L188" s="2159"/>
      <c r="M188" s="2159"/>
      <c r="N188" s="2159"/>
      <c r="O188" s="2161"/>
      <c r="P188" s="2145"/>
      <c r="Q188" s="2145"/>
      <c r="R188" s="2145"/>
      <c r="S188" s="2143"/>
      <c r="T188" s="2144"/>
      <c r="U188" s="5"/>
      <c r="V188" s="685"/>
      <c r="W188" s="674"/>
      <c r="X188" s="674"/>
      <c r="Y188" s="674"/>
      <c r="Z188" s="674"/>
      <c r="AA188" s="674"/>
      <c r="AB188" s="674"/>
      <c r="AC188" s="674"/>
      <c r="AD188" s="674"/>
      <c r="AE188" s="674"/>
      <c r="AF188" s="674"/>
      <c r="AG188" s="674"/>
    </row>
    <row r="189" spans="1:33">
      <c r="B189" s="20"/>
      <c r="C189" s="671"/>
      <c r="D189" s="671"/>
      <c r="E189" s="1434"/>
      <c r="F189" s="2029">
        <v>4</v>
      </c>
      <c r="G189" s="1436"/>
      <c r="H189" s="1435">
        <v>5</v>
      </c>
      <c r="I189" s="1437"/>
      <c r="J189" s="1436"/>
      <c r="K189" s="1435">
        <v>6</v>
      </c>
      <c r="L189" s="1437"/>
      <c r="M189" s="1436"/>
      <c r="N189" s="1436"/>
      <c r="O189" s="1435">
        <v>7</v>
      </c>
      <c r="P189" s="1436"/>
      <c r="Q189" s="1436"/>
      <c r="R189" s="2132">
        <v>8</v>
      </c>
      <c r="S189" s="1529"/>
      <c r="T189" s="2087">
        <v>9</v>
      </c>
      <c r="U189" s="5"/>
      <c r="V189" s="21"/>
    </row>
    <row r="190" spans="1:33">
      <c r="B190" s="20"/>
      <c r="C190" s="671"/>
      <c r="D190" s="671"/>
      <c r="E190" s="1438"/>
      <c r="F190" s="1833"/>
      <c r="G190" s="1439"/>
      <c r="H190" s="1441"/>
      <c r="I190" s="2175"/>
      <c r="J190" s="1439"/>
      <c r="K190" s="1441"/>
      <c r="L190" s="2175"/>
      <c r="M190" s="1439"/>
      <c r="N190" s="1439"/>
      <c r="O190" s="1441" t="s">
        <v>811</v>
      </c>
      <c r="P190" s="1439"/>
      <c r="Q190" s="1439"/>
      <c r="R190" s="1439"/>
      <c r="S190" s="1524"/>
      <c r="T190" s="1525"/>
      <c r="U190" s="5"/>
      <c r="V190" s="21"/>
    </row>
    <row r="191" spans="1:33" s="691" customFormat="1">
      <c r="A191" s="687"/>
      <c r="B191" s="688"/>
      <c r="C191" s="689"/>
      <c r="D191" s="689"/>
      <c r="E191" s="1440"/>
      <c r="F191" s="2078"/>
      <c r="G191" s="1440"/>
      <c r="H191" s="1441"/>
      <c r="I191" s="1440"/>
      <c r="J191" s="1442"/>
      <c r="K191" s="1441"/>
      <c r="L191" s="1440"/>
      <c r="M191" s="1442"/>
      <c r="N191" s="1442"/>
      <c r="O191" s="1833" t="s">
        <v>1227</v>
      </c>
      <c r="P191" s="1442"/>
      <c r="Q191" s="1442"/>
      <c r="R191" s="1439"/>
      <c r="S191" s="1526"/>
      <c r="T191" s="1525"/>
      <c r="U191" s="5"/>
      <c r="V191" s="690"/>
      <c r="W191" s="687"/>
      <c r="X191" s="687"/>
      <c r="Y191" s="687"/>
      <c r="Z191" s="687"/>
      <c r="AA191" s="687"/>
      <c r="AB191" s="687"/>
      <c r="AC191" s="687"/>
      <c r="AD191" s="687"/>
      <c r="AE191" s="687"/>
      <c r="AF191" s="687"/>
      <c r="AG191" s="687"/>
    </row>
    <row r="192" spans="1:33" s="691" customFormat="1">
      <c r="A192" s="687"/>
      <c r="B192" s="688"/>
      <c r="C192" s="689"/>
      <c r="D192" s="689"/>
      <c r="E192" s="1440"/>
      <c r="F192" s="1443"/>
      <c r="G192" s="1440"/>
      <c r="H192" s="1441"/>
      <c r="I192" s="1440"/>
      <c r="J192" s="1442"/>
      <c r="K192" s="1441"/>
      <c r="L192" s="1440"/>
      <c r="M192" s="1442"/>
      <c r="N192" s="1442"/>
      <c r="O192" s="1441"/>
      <c r="P192" s="1442"/>
      <c r="Q192" s="1442"/>
      <c r="R192" s="1439"/>
      <c r="S192" s="1526"/>
      <c r="T192" s="1525"/>
      <c r="U192" s="5"/>
      <c r="V192" s="690"/>
      <c r="W192" s="687"/>
      <c r="X192" s="687"/>
      <c r="Y192" s="687"/>
      <c r="Z192" s="687"/>
      <c r="AA192" s="687"/>
      <c r="AB192" s="687"/>
      <c r="AC192" s="687"/>
      <c r="AD192" s="687"/>
      <c r="AE192" s="687"/>
      <c r="AF192" s="687"/>
      <c r="AG192" s="687"/>
    </row>
    <row r="193" spans="1:33" s="691" customFormat="1">
      <c r="A193" s="687"/>
      <c r="B193" s="688"/>
      <c r="C193" s="689"/>
      <c r="D193" s="689"/>
      <c r="E193" s="1440"/>
      <c r="F193" s="1443"/>
      <c r="G193" s="1440"/>
      <c r="H193" s="1441"/>
      <c r="I193" s="1440"/>
      <c r="J193" s="1442"/>
      <c r="K193" s="1441"/>
      <c r="L193" s="1440"/>
      <c r="M193" s="1442"/>
      <c r="N193" s="1442"/>
      <c r="O193" s="1441"/>
      <c r="P193" s="1442"/>
      <c r="Q193" s="1442"/>
      <c r="R193" s="1439"/>
      <c r="S193" s="1526"/>
      <c r="T193" s="1525"/>
      <c r="U193" s="5"/>
      <c r="V193" s="690"/>
      <c r="W193" s="687"/>
      <c r="X193" s="687"/>
      <c r="Y193" s="687"/>
      <c r="Z193" s="687"/>
      <c r="AA193" s="687"/>
      <c r="AB193" s="687"/>
      <c r="AC193" s="687"/>
      <c r="AD193" s="687"/>
      <c r="AE193" s="687"/>
      <c r="AF193" s="687"/>
      <c r="AG193" s="687"/>
    </row>
    <row r="194" spans="1:33" s="691" customFormat="1">
      <c r="A194" s="687"/>
      <c r="B194" s="688"/>
      <c r="C194" s="689"/>
      <c r="D194" s="689"/>
      <c r="E194" s="1440"/>
      <c r="F194" s="1443"/>
      <c r="G194" s="1440"/>
      <c r="H194" s="1443"/>
      <c r="I194" s="1440"/>
      <c r="J194" s="1442"/>
      <c r="K194" s="1443"/>
      <c r="L194" s="1440"/>
      <c r="M194" s="1442"/>
      <c r="N194" s="1442"/>
      <c r="O194" s="1441"/>
      <c r="P194" s="1442"/>
      <c r="Q194" s="1442"/>
      <c r="R194" s="1439"/>
      <c r="S194" s="1526"/>
      <c r="T194" s="1525"/>
      <c r="U194" s="5"/>
      <c r="V194" s="690"/>
      <c r="W194" s="687"/>
      <c r="X194" s="687"/>
      <c r="Y194" s="687"/>
      <c r="Z194" s="687"/>
      <c r="AA194" s="687"/>
      <c r="AB194" s="687"/>
      <c r="AC194" s="687"/>
      <c r="AD194" s="687"/>
      <c r="AE194" s="687"/>
      <c r="AF194" s="687"/>
      <c r="AG194" s="687"/>
    </row>
    <row r="195" spans="1:33" s="691" customFormat="1" ht="9" customHeight="1">
      <c r="A195" s="687"/>
      <c r="B195" s="688"/>
      <c r="C195" s="689"/>
      <c r="D195" s="689"/>
      <c r="E195" s="1444"/>
      <c r="F195" s="1445"/>
      <c r="G195" s="1444"/>
      <c r="H195" s="1445"/>
      <c r="I195" s="1444"/>
      <c r="J195" s="1446"/>
      <c r="K195" s="1445"/>
      <c r="L195" s="1444"/>
      <c r="M195" s="1446"/>
      <c r="N195" s="1446"/>
      <c r="O195" s="1447"/>
      <c r="P195" s="1446"/>
      <c r="Q195" s="1446"/>
      <c r="R195" s="1446"/>
      <c r="S195" s="1527"/>
      <c r="T195" s="1528"/>
      <c r="U195" s="5"/>
      <c r="V195" s="690"/>
      <c r="W195" s="687"/>
      <c r="X195" s="687"/>
      <c r="Y195" s="687"/>
      <c r="Z195" s="687"/>
      <c r="AA195" s="687"/>
      <c r="AB195" s="687"/>
      <c r="AC195" s="687"/>
      <c r="AD195" s="687"/>
      <c r="AE195" s="687"/>
      <c r="AF195" s="687"/>
      <c r="AG195" s="687"/>
    </row>
    <row r="196" spans="1:33">
      <c r="B196" s="20"/>
      <c r="C196" s="671"/>
      <c r="D196" s="671"/>
      <c r="E196" s="2182"/>
      <c r="F196" s="2183">
        <v>11</v>
      </c>
      <c r="G196" s="1436"/>
      <c r="H196" s="1435">
        <v>12</v>
      </c>
      <c r="I196" s="1437"/>
      <c r="J196" s="1436"/>
      <c r="K196" s="1435">
        <v>13</v>
      </c>
      <c r="L196" s="1437"/>
      <c r="M196" s="1436"/>
      <c r="N196" s="1436"/>
      <c r="O196" s="1435">
        <v>14</v>
      </c>
      <c r="P196" s="1436"/>
      <c r="Q196" s="1436"/>
      <c r="R196" s="2132">
        <v>15</v>
      </c>
      <c r="S196" s="1529"/>
      <c r="T196" s="2087">
        <v>16</v>
      </c>
      <c r="U196" s="5"/>
      <c r="V196" s="21"/>
    </row>
    <row r="197" spans="1:33">
      <c r="B197" s="20"/>
      <c r="C197" s="671"/>
      <c r="D197" s="671"/>
      <c r="E197" s="2190" t="s">
        <v>1284</v>
      </c>
      <c r="F197" s="2184"/>
      <c r="G197" s="1439"/>
      <c r="H197" s="1441"/>
      <c r="I197" s="2175"/>
      <c r="J197" s="1439"/>
      <c r="K197" s="1441" t="s">
        <v>1249</v>
      </c>
      <c r="L197" s="2175"/>
      <c r="M197" s="1439"/>
      <c r="N197" s="1439"/>
      <c r="O197" s="1441" t="s">
        <v>811</v>
      </c>
      <c r="P197" s="1439"/>
      <c r="Q197" s="1439"/>
      <c r="R197" s="1439" t="s">
        <v>1233</v>
      </c>
      <c r="S197" s="1524"/>
      <c r="T197" s="1525"/>
      <c r="U197" s="5"/>
      <c r="V197" s="21"/>
    </row>
    <row r="198" spans="1:33" s="691" customFormat="1">
      <c r="A198" s="687"/>
      <c r="B198" s="688"/>
      <c r="C198" s="689"/>
      <c r="D198" s="689"/>
      <c r="E198" s="2185"/>
      <c r="F198" s="2186"/>
      <c r="G198" s="1440"/>
      <c r="H198" s="1441"/>
      <c r="I198" s="1440"/>
      <c r="J198" s="1442"/>
      <c r="K198" s="1441"/>
      <c r="L198" s="1440"/>
      <c r="M198" s="1442"/>
      <c r="N198" s="1442"/>
      <c r="O198" s="1833" t="s">
        <v>1250</v>
      </c>
      <c r="P198" s="1442"/>
      <c r="Q198" s="1442"/>
      <c r="R198" s="1439"/>
      <c r="S198" s="1526"/>
      <c r="T198" s="1525"/>
      <c r="U198" s="5"/>
      <c r="V198" s="690"/>
      <c r="W198" s="687"/>
      <c r="X198" s="687"/>
      <c r="Y198" s="687"/>
      <c r="Z198" s="687"/>
      <c r="AA198" s="687"/>
      <c r="AB198" s="687"/>
      <c r="AC198" s="687"/>
      <c r="AD198" s="687"/>
      <c r="AE198" s="687"/>
      <c r="AF198" s="687"/>
      <c r="AG198" s="687"/>
    </row>
    <row r="199" spans="1:33" s="691" customFormat="1">
      <c r="A199" s="687"/>
      <c r="B199" s="688"/>
      <c r="C199" s="689"/>
      <c r="D199" s="689"/>
      <c r="E199" s="2185"/>
      <c r="F199" s="2187"/>
      <c r="G199" s="1440"/>
      <c r="H199" s="1441"/>
      <c r="I199" s="1440"/>
      <c r="J199" s="1442"/>
      <c r="K199" s="1441"/>
      <c r="L199" s="1440"/>
      <c r="M199" s="1442"/>
      <c r="N199" s="1442"/>
      <c r="O199" s="1441"/>
      <c r="P199" s="1442"/>
      <c r="Q199" s="1442"/>
      <c r="R199" s="1439"/>
      <c r="S199" s="1526"/>
      <c r="T199" s="1525"/>
      <c r="U199" s="5"/>
      <c r="V199" s="690"/>
      <c r="W199" s="687"/>
      <c r="X199" s="687"/>
      <c r="Y199" s="687"/>
      <c r="Z199" s="687"/>
      <c r="AA199" s="687"/>
      <c r="AB199" s="687"/>
      <c r="AC199" s="687"/>
      <c r="AD199" s="687"/>
      <c r="AE199" s="687"/>
      <c r="AF199" s="687"/>
      <c r="AG199" s="687"/>
    </row>
    <row r="200" spans="1:33" s="691" customFormat="1">
      <c r="A200" s="687"/>
      <c r="B200" s="688"/>
      <c r="C200" s="689"/>
      <c r="D200" s="689"/>
      <c r="E200" s="2185"/>
      <c r="F200" s="2187"/>
      <c r="G200" s="1440"/>
      <c r="H200" s="1441"/>
      <c r="I200" s="1440"/>
      <c r="J200" s="1442"/>
      <c r="K200" s="1441"/>
      <c r="L200" s="1440"/>
      <c r="M200" s="1442"/>
      <c r="N200" s="1442"/>
      <c r="O200" s="1441"/>
      <c r="P200" s="1442"/>
      <c r="Q200" s="1442"/>
      <c r="R200" s="1439"/>
      <c r="S200" s="1526"/>
      <c r="T200" s="1525"/>
      <c r="U200" s="5"/>
      <c r="V200" s="690"/>
      <c r="W200" s="687"/>
      <c r="X200" s="687"/>
      <c r="Y200" s="687"/>
      <c r="Z200" s="687"/>
      <c r="AA200" s="687"/>
      <c r="AB200" s="687"/>
      <c r="AC200" s="687"/>
      <c r="AD200" s="687"/>
      <c r="AE200" s="687"/>
      <c r="AF200" s="687"/>
      <c r="AG200" s="687"/>
    </row>
    <row r="201" spans="1:33" s="691" customFormat="1">
      <c r="A201" s="687"/>
      <c r="B201" s="688"/>
      <c r="C201" s="689"/>
      <c r="D201" s="689"/>
      <c r="E201" s="2185"/>
      <c r="F201" s="2187"/>
      <c r="G201" s="1440"/>
      <c r="H201" s="1443"/>
      <c r="I201" s="1440"/>
      <c r="J201" s="1442"/>
      <c r="K201" s="1443"/>
      <c r="L201" s="1440"/>
      <c r="M201" s="1442"/>
      <c r="N201" s="1442"/>
      <c r="O201" s="1441"/>
      <c r="P201" s="1442"/>
      <c r="Q201" s="1442"/>
      <c r="R201" s="1439"/>
      <c r="S201" s="1526"/>
      <c r="T201" s="1525"/>
      <c r="U201" s="5"/>
      <c r="V201" s="690"/>
      <c r="W201" s="687"/>
      <c r="X201" s="687"/>
      <c r="Y201" s="687"/>
      <c r="Z201" s="687"/>
      <c r="AA201" s="687"/>
      <c r="AB201" s="687"/>
      <c r="AC201" s="687"/>
      <c r="AD201" s="687"/>
      <c r="AE201" s="687"/>
      <c r="AF201" s="687"/>
      <c r="AG201" s="687"/>
    </row>
    <row r="202" spans="1:33" s="691" customFormat="1" ht="9" customHeight="1">
      <c r="A202" s="687"/>
      <c r="B202" s="688"/>
      <c r="C202" s="689"/>
      <c r="D202" s="689"/>
      <c r="E202" s="2188"/>
      <c r="F202" s="2189"/>
      <c r="G202" s="1444"/>
      <c r="H202" s="1445"/>
      <c r="I202" s="1444"/>
      <c r="J202" s="1446"/>
      <c r="K202" s="1445"/>
      <c r="L202" s="1444"/>
      <c r="M202" s="1446"/>
      <c r="N202" s="1446"/>
      <c r="O202" s="1447"/>
      <c r="P202" s="1446"/>
      <c r="Q202" s="1446"/>
      <c r="R202" s="1446"/>
      <c r="S202" s="1527"/>
      <c r="T202" s="1528"/>
      <c r="U202" s="5"/>
      <c r="V202" s="690"/>
      <c r="W202" s="687"/>
      <c r="X202" s="687"/>
      <c r="Y202" s="687"/>
      <c r="Z202" s="687"/>
      <c r="AA202" s="687"/>
      <c r="AB202" s="687"/>
      <c r="AC202" s="687"/>
      <c r="AD202" s="687"/>
      <c r="AE202" s="687"/>
      <c r="AF202" s="687"/>
      <c r="AG202" s="687"/>
    </row>
    <row r="203" spans="1:33">
      <c r="B203" s="20"/>
      <c r="C203" s="671"/>
      <c r="D203" s="671"/>
      <c r="E203" s="1434"/>
      <c r="F203" s="2029">
        <v>18</v>
      </c>
      <c r="G203" s="1436"/>
      <c r="H203" s="1435">
        <v>19</v>
      </c>
      <c r="I203" s="1437"/>
      <c r="J203" s="1436"/>
      <c r="K203" s="1435">
        <v>20</v>
      </c>
      <c r="L203" s="1437"/>
      <c r="M203" s="1436"/>
      <c r="N203" s="1436"/>
      <c r="O203" s="1435">
        <v>21</v>
      </c>
      <c r="P203" s="1436"/>
      <c r="Q203" s="1436"/>
      <c r="R203" s="2132">
        <v>22</v>
      </c>
      <c r="S203" s="1529"/>
      <c r="T203" s="2087">
        <v>23</v>
      </c>
      <c r="U203" s="5"/>
      <c r="V203" s="21"/>
    </row>
    <row r="204" spans="1:33">
      <c r="B204" s="20"/>
      <c r="C204" s="671"/>
      <c r="D204" s="671"/>
      <c r="E204" s="2196"/>
      <c r="F204" s="1833"/>
      <c r="G204" s="1439"/>
      <c r="H204" s="1441"/>
      <c r="I204" s="2175"/>
      <c r="J204" s="1439"/>
      <c r="K204" s="1441" t="s">
        <v>1204</v>
      </c>
      <c r="L204" s="2175"/>
      <c r="M204" s="1439"/>
      <c r="N204" s="1439"/>
      <c r="O204" s="1441" t="s">
        <v>811</v>
      </c>
      <c r="P204" s="1439"/>
      <c r="Q204" s="1439"/>
      <c r="R204" s="1439"/>
      <c r="S204" s="1524"/>
      <c r="T204" s="1525"/>
      <c r="U204" s="5"/>
      <c r="V204" s="21"/>
    </row>
    <row r="205" spans="1:33" s="691" customFormat="1">
      <c r="A205" s="687"/>
      <c r="B205" s="688"/>
      <c r="C205" s="689"/>
      <c r="D205" s="689"/>
      <c r="E205" s="1440"/>
      <c r="F205" s="2078"/>
      <c r="G205" s="1440"/>
      <c r="H205" s="1441"/>
      <c r="I205" s="1440"/>
      <c r="J205" s="1442"/>
      <c r="K205" s="1441"/>
      <c r="L205" s="1440"/>
      <c r="M205" s="1442"/>
      <c r="N205" s="1442"/>
      <c r="O205" s="1833" t="s">
        <v>1226</v>
      </c>
      <c r="P205" s="1442"/>
      <c r="Q205" s="1442"/>
      <c r="R205" s="1439"/>
      <c r="S205" s="1526"/>
      <c r="T205" s="1525"/>
      <c r="U205" s="5"/>
      <c r="V205" s="690"/>
      <c r="W205" s="687"/>
      <c r="X205" s="687"/>
      <c r="Y205" s="687"/>
      <c r="Z205" s="687"/>
      <c r="AA205" s="687"/>
      <c r="AB205" s="687"/>
      <c r="AC205" s="687"/>
      <c r="AD205" s="687"/>
      <c r="AE205" s="687"/>
      <c r="AF205" s="687"/>
      <c r="AG205" s="687"/>
    </row>
    <row r="206" spans="1:33" s="691" customFormat="1">
      <c r="A206" s="687"/>
      <c r="B206" s="688"/>
      <c r="C206" s="689"/>
      <c r="D206" s="689"/>
      <c r="E206" s="1440"/>
      <c r="F206" s="1443"/>
      <c r="G206" s="1440"/>
      <c r="H206" s="1441"/>
      <c r="I206" s="1440"/>
      <c r="J206" s="1442"/>
      <c r="K206" s="1441"/>
      <c r="L206" s="1440"/>
      <c r="M206" s="1442"/>
      <c r="N206" s="1442"/>
      <c r="O206" s="1441"/>
      <c r="P206" s="1442"/>
      <c r="Q206" s="1442"/>
      <c r="R206" s="1439"/>
      <c r="S206" s="1526"/>
      <c r="T206" s="1525"/>
      <c r="U206" s="5"/>
      <c r="V206" s="690"/>
      <c r="W206" s="687"/>
      <c r="X206" s="687"/>
      <c r="Y206" s="687"/>
      <c r="Z206" s="687"/>
      <c r="AA206" s="687"/>
      <c r="AB206" s="687"/>
      <c r="AC206" s="687"/>
      <c r="AD206" s="687"/>
      <c r="AE206" s="687"/>
      <c r="AF206" s="687"/>
      <c r="AG206" s="687"/>
    </row>
    <row r="207" spans="1:33" s="691" customFormat="1">
      <c r="A207" s="687"/>
      <c r="B207" s="688"/>
      <c r="C207" s="689"/>
      <c r="D207" s="689"/>
      <c r="E207" s="1440"/>
      <c r="F207" s="1443"/>
      <c r="G207" s="1440"/>
      <c r="H207" s="1441"/>
      <c r="I207" s="1440"/>
      <c r="J207" s="1442"/>
      <c r="K207" s="1441"/>
      <c r="L207" s="1440"/>
      <c r="M207" s="1442"/>
      <c r="N207" s="1442"/>
      <c r="O207" s="1441"/>
      <c r="P207" s="1442"/>
      <c r="Q207" s="1442"/>
      <c r="R207" s="1439"/>
      <c r="S207" s="1526"/>
      <c r="T207" s="1525"/>
      <c r="U207" s="5"/>
      <c r="V207" s="690"/>
      <c r="W207" s="687"/>
      <c r="X207" s="687"/>
      <c r="Y207" s="687"/>
      <c r="Z207" s="687"/>
      <c r="AA207" s="687"/>
      <c r="AB207" s="687"/>
      <c r="AC207" s="687"/>
      <c r="AD207" s="687"/>
      <c r="AE207" s="687"/>
      <c r="AF207" s="687"/>
      <c r="AG207" s="687"/>
    </row>
    <row r="208" spans="1:33" s="691" customFormat="1">
      <c r="A208" s="687"/>
      <c r="B208" s="688"/>
      <c r="C208" s="689"/>
      <c r="D208" s="689"/>
      <c r="E208" s="1440"/>
      <c r="F208" s="1443"/>
      <c r="G208" s="1440"/>
      <c r="H208" s="1443"/>
      <c r="I208" s="1440"/>
      <c r="J208" s="1442"/>
      <c r="K208" s="1443"/>
      <c r="L208" s="1440"/>
      <c r="M208" s="1442"/>
      <c r="N208" s="1442"/>
      <c r="O208" s="1441"/>
      <c r="P208" s="1442"/>
      <c r="Q208" s="1442"/>
      <c r="R208" s="1439"/>
      <c r="S208" s="1526"/>
      <c r="T208" s="1525"/>
      <c r="U208" s="5"/>
      <c r="V208" s="690"/>
      <c r="W208" s="687"/>
      <c r="X208" s="687"/>
      <c r="Y208" s="687"/>
      <c r="Z208" s="687"/>
      <c r="AA208" s="687"/>
      <c r="AB208" s="687"/>
      <c r="AC208" s="687"/>
      <c r="AD208" s="687"/>
      <c r="AE208" s="687"/>
      <c r="AF208" s="687"/>
      <c r="AG208" s="687"/>
    </row>
    <row r="209" spans="1:33" s="691" customFormat="1" ht="10" customHeight="1">
      <c r="A209" s="687"/>
      <c r="B209" s="688"/>
      <c r="C209" s="689"/>
      <c r="D209" s="689"/>
      <c r="E209" s="1444"/>
      <c r="F209" s="1445"/>
      <c r="G209" s="1444"/>
      <c r="H209" s="1445"/>
      <c r="I209" s="1444"/>
      <c r="J209" s="1446"/>
      <c r="K209" s="1445"/>
      <c r="L209" s="1444"/>
      <c r="M209" s="1446"/>
      <c r="N209" s="1446"/>
      <c r="O209" s="1447"/>
      <c r="P209" s="1446"/>
      <c r="Q209" s="1446"/>
      <c r="R209" s="1446"/>
      <c r="S209" s="1527"/>
      <c r="T209" s="1528"/>
      <c r="U209" s="5"/>
      <c r="V209" s="690"/>
      <c r="W209" s="687"/>
      <c r="X209" s="687"/>
      <c r="Y209" s="687"/>
      <c r="Z209" s="687"/>
      <c r="AA209" s="687"/>
      <c r="AB209" s="687"/>
      <c r="AC209" s="687"/>
      <c r="AD209" s="687"/>
      <c r="AE209" s="687"/>
      <c r="AF209" s="687"/>
      <c r="AG209" s="687"/>
    </row>
    <row r="210" spans="1:33">
      <c r="B210" s="20"/>
      <c r="C210" s="671"/>
      <c r="D210" s="671"/>
      <c r="E210" s="1434"/>
      <c r="F210" s="2029">
        <v>25</v>
      </c>
      <c r="G210" s="1436"/>
      <c r="H210" s="1435">
        <v>26</v>
      </c>
      <c r="I210" s="1437"/>
      <c r="J210" s="1436"/>
      <c r="K210" s="1435">
        <v>27</v>
      </c>
      <c r="L210" s="2204"/>
      <c r="M210" s="2205"/>
      <c r="N210" s="2205"/>
      <c r="O210" s="2206">
        <v>28</v>
      </c>
      <c r="P210" s="1436"/>
      <c r="Q210" s="1436"/>
      <c r="R210" s="2132">
        <v>29</v>
      </c>
      <c r="S210" s="1529"/>
      <c r="T210" s="2087">
        <v>30</v>
      </c>
      <c r="U210" s="5"/>
      <c r="V210" s="21"/>
    </row>
    <row r="211" spans="1:33">
      <c r="B211" s="20"/>
      <c r="C211" s="671"/>
      <c r="D211" s="671"/>
      <c r="E211" s="2196"/>
      <c r="F211" s="1833"/>
      <c r="G211" s="1439"/>
      <c r="H211" s="1441" t="s">
        <v>1239</v>
      </c>
      <c r="I211" s="2175"/>
      <c r="J211" s="1439"/>
      <c r="K211" s="1441" t="s">
        <v>1282</v>
      </c>
      <c r="L211" s="2207"/>
      <c r="M211" s="2208"/>
      <c r="N211" s="2208"/>
      <c r="O211" s="2213" t="s">
        <v>1283</v>
      </c>
      <c r="P211" s="1439"/>
      <c r="Q211" s="1439"/>
      <c r="R211" s="1439"/>
      <c r="S211" s="1524"/>
      <c r="T211" s="1525"/>
      <c r="U211" s="5"/>
      <c r="V211" s="21"/>
    </row>
    <row r="212" spans="1:33" s="691" customFormat="1">
      <c r="A212" s="687"/>
      <c r="B212" s="688"/>
      <c r="C212" s="689"/>
      <c r="D212" s="689"/>
      <c r="E212" s="1440"/>
      <c r="F212" s="2078"/>
      <c r="G212" s="1440"/>
      <c r="H212" s="1441" t="s">
        <v>1281</v>
      </c>
      <c r="I212" s="1440"/>
      <c r="J212" s="1442"/>
      <c r="K212" s="1441" t="s">
        <v>1234</v>
      </c>
      <c r="L212" s="2185"/>
      <c r="M212" s="2210"/>
      <c r="N212" s="2210"/>
      <c r="O212" s="2184"/>
      <c r="P212" s="1442"/>
      <c r="Q212" s="1442"/>
      <c r="R212" s="1439"/>
      <c r="S212" s="1526"/>
      <c r="T212" s="1525"/>
      <c r="U212" s="5"/>
      <c r="V212" s="690"/>
      <c r="W212" s="687"/>
      <c r="X212" s="687"/>
      <c r="Y212" s="687"/>
      <c r="Z212" s="687"/>
      <c r="AA212" s="687"/>
      <c r="AB212" s="687"/>
      <c r="AC212" s="687"/>
      <c r="AD212" s="687"/>
      <c r="AE212" s="687"/>
      <c r="AF212" s="687"/>
      <c r="AG212" s="687"/>
    </row>
    <row r="213" spans="1:33" s="691" customFormat="1">
      <c r="A213" s="687"/>
      <c r="B213" s="688"/>
      <c r="C213" s="689"/>
      <c r="D213" s="689"/>
      <c r="E213" s="1440"/>
      <c r="F213" s="1443"/>
      <c r="G213" s="1440"/>
      <c r="H213" s="1441"/>
      <c r="I213" s="1440"/>
      <c r="J213" s="1442"/>
      <c r="K213" s="1441" t="s">
        <v>811</v>
      </c>
      <c r="L213" s="2185"/>
      <c r="M213" s="2210"/>
      <c r="N213" s="2210"/>
      <c r="O213" s="2209"/>
      <c r="P213" s="1442"/>
      <c r="Q213" s="1442"/>
      <c r="R213" s="1439"/>
      <c r="S213" s="1526"/>
      <c r="T213" s="1525"/>
      <c r="U213" s="5"/>
      <c r="V213" s="690"/>
      <c r="W213" s="687"/>
      <c r="X213" s="687"/>
      <c r="Y213" s="687"/>
      <c r="Z213" s="687"/>
      <c r="AA213" s="687"/>
      <c r="AB213" s="687"/>
      <c r="AC213" s="687"/>
      <c r="AD213" s="687"/>
      <c r="AE213" s="687"/>
      <c r="AF213" s="687"/>
      <c r="AG213" s="687"/>
    </row>
    <row r="214" spans="1:33" s="691" customFormat="1">
      <c r="A214" s="687"/>
      <c r="B214" s="688"/>
      <c r="C214" s="689"/>
      <c r="D214" s="689"/>
      <c r="E214" s="1440"/>
      <c r="F214" s="1443"/>
      <c r="G214" s="1440"/>
      <c r="H214" s="1441"/>
      <c r="I214" s="1440"/>
      <c r="J214" s="1442"/>
      <c r="K214" s="1441"/>
      <c r="L214" s="2185"/>
      <c r="M214" s="2210"/>
      <c r="N214" s="2210"/>
      <c r="O214" s="2209"/>
      <c r="P214" s="1442"/>
      <c r="Q214" s="1442"/>
      <c r="R214" s="1439"/>
      <c r="S214" s="1526"/>
      <c r="T214" s="1525"/>
      <c r="U214" s="5"/>
      <c r="V214" s="690"/>
      <c r="W214" s="687"/>
      <c r="X214" s="687"/>
      <c r="Y214" s="687"/>
      <c r="Z214" s="687"/>
      <c r="AA214" s="687"/>
      <c r="AB214" s="687"/>
      <c r="AC214" s="687"/>
      <c r="AD214" s="687"/>
      <c r="AE214" s="687"/>
      <c r="AF214" s="687"/>
      <c r="AG214" s="687"/>
    </row>
    <row r="215" spans="1:33" s="691" customFormat="1">
      <c r="A215" s="687"/>
      <c r="B215" s="688"/>
      <c r="C215" s="689"/>
      <c r="D215" s="689"/>
      <c r="E215" s="1440"/>
      <c r="F215" s="1443"/>
      <c r="G215" s="1440"/>
      <c r="H215" s="1443"/>
      <c r="I215" s="1440"/>
      <c r="J215" s="1442"/>
      <c r="K215" s="1443"/>
      <c r="L215" s="2185"/>
      <c r="M215" s="2210"/>
      <c r="N215" s="2210"/>
      <c r="O215" s="2209"/>
      <c r="P215" s="1442"/>
      <c r="Q215" s="1442"/>
      <c r="R215" s="1439"/>
      <c r="S215" s="1526"/>
      <c r="T215" s="1525"/>
      <c r="U215" s="5"/>
      <c r="V215" s="690"/>
      <c r="W215" s="687"/>
      <c r="X215" s="687"/>
      <c r="Y215" s="687"/>
      <c r="Z215" s="687"/>
      <c r="AA215" s="687"/>
      <c r="AB215" s="687"/>
      <c r="AC215" s="687"/>
      <c r="AD215" s="687"/>
      <c r="AE215" s="687"/>
      <c r="AF215" s="687"/>
      <c r="AG215" s="687"/>
    </row>
    <row r="216" spans="1:33" s="691" customFormat="1" ht="9" customHeight="1">
      <c r="A216" s="687"/>
      <c r="B216" s="688"/>
      <c r="C216" s="689"/>
      <c r="D216" s="689"/>
      <c r="E216" s="1444"/>
      <c r="F216" s="1445"/>
      <c r="G216" s="1444"/>
      <c r="H216" s="1445"/>
      <c r="I216" s="1444"/>
      <c r="J216" s="1446"/>
      <c r="K216" s="1445"/>
      <c r="L216" s="2188"/>
      <c r="M216" s="2211"/>
      <c r="N216" s="2211"/>
      <c r="O216" s="2212"/>
      <c r="P216" s="1446"/>
      <c r="Q216" s="1446"/>
      <c r="R216" s="1446"/>
      <c r="S216" s="1527"/>
      <c r="T216" s="1528"/>
      <c r="U216" s="5"/>
      <c r="V216" s="690"/>
      <c r="W216" s="687"/>
      <c r="X216" s="687"/>
      <c r="Y216" s="687"/>
      <c r="Z216" s="687"/>
      <c r="AA216" s="687"/>
      <c r="AB216" s="687"/>
      <c r="AC216" s="687"/>
      <c r="AD216" s="687"/>
      <c r="AE216" s="687"/>
      <c r="AF216" s="687"/>
      <c r="AG216" s="687"/>
    </row>
    <row r="217" spans="1:33" ht="19" customHeight="1">
      <c r="B217" s="3"/>
      <c r="C217" s="4"/>
      <c r="D217" s="4"/>
      <c r="E217" s="4"/>
      <c r="F217" s="4"/>
      <c r="G217" s="4"/>
      <c r="H217" s="4"/>
      <c r="I217" s="4"/>
      <c r="J217" s="4"/>
      <c r="K217" s="4"/>
      <c r="L217" s="4"/>
      <c r="M217" s="4"/>
      <c r="N217" s="4"/>
      <c r="O217" s="4"/>
      <c r="P217" s="4"/>
      <c r="Q217" s="4"/>
      <c r="R217" s="4"/>
      <c r="S217" s="4"/>
      <c r="T217" s="4"/>
      <c r="U217" s="4"/>
      <c r="V217" s="160"/>
    </row>
    <row r="218" spans="1:33" ht="18" customHeight="1">
      <c r="B218" s="5"/>
      <c r="C218" s="5"/>
      <c r="D218" s="5"/>
      <c r="E218" s="5"/>
      <c r="F218" s="5"/>
      <c r="G218" s="5"/>
      <c r="H218" s="5"/>
      <c r="I218" s="5"/>
      <c r="J218" s="5"/>
      <c r="K218" s="5"/>
      <c r="L218" s="5"/>
      <c r="M218" s="5"/>
      <c r="N218" s="5"/>
      <c r="O218" s="5"/>
      <c r="P218" s="5"/>
      <c r="Q218" s="5"/>
      <c r="R218" s="5"/>
      <c r="S218" s="5"/>
      <c r="T218" s="5"/>
      <c r="U218" s="5"/>
      <c r="V218" s="5"/>
    </row>
    <row r="219" spans="1:33" ht="19" hidden="1" customHeight="1">
      <c r="B219" s="193"/>
      <c r="C219" s="194"/>
      <c r="D219" s="194"/>
      <c r="E219" s="194"/>
      <c r="F219" s="194"/>
      <c r="G219" s="194"/>
      <c r="H219" s="194"/>
      <c r="I219" s="194"/>
      <c r="J219" s="194"/>
      <c r="K219" s="194"/>
      <c r="L219" s="194"/>
      <c r="M219" s="194"/>
      <c r="N219" s="194"/>
      <c r="O219" s="194"/>
      <c r="P219" s="194"/>
      <c r="Q219" s="194"/>
      <c r="R219" s="194"/>
      <c r="S219" s="194"/>
      <c r="T219" s="194"/>
      <c r="U219" s="194"/>
      <c r="V219" s="195"/>
    </row>
    <row r="220" spans="1:33" s="130" customFormat="1" ht="19" hidden="1" customHeight="1">
      <c r="A220" s="128"/>
      <c r="B220" s="151" t="s">
        <v>176</v>
      </c>
      <c r="C220" s="151"/>
      <c r="D220" s="151"/>
      <c r="E220" s="151"/>
      <c r="F220" s="151"/>
      <c r="G220" s="151"/>
      <c r="H220" s="151"/>
      <c r="I220" s="151"/>
      <c r="J220" s="151"/>
      <c r="K220" s="151"/>
      <c r="L220" s="151"/>
      <c r="M220" s="151"/>
      <c r="N220" s="151"/>
      <c r="O220" s="151"/>
      <c r="P220" s="151"/>
      <c r="Q220" s="151"/>
      <c r="R220" s="151"/>
      <c r="S220" s="151"/>
      <c r="T220" s="151"/>
      <c r="U220" s="151"/>
      <c r="V220" s="151"/>
      <c r="W220" s="129"/>
      <c r="X220" s="129"/>
      <c r="Y220" s="129"/>
      <c r="Z220" s="128"/>
      <c r="AA220" s="128"/>
      <c r="AB220" s="128"/>
      <c r="AC220" s="128"/>
      <c r="AD220" s="128"/>
      <c r="AE220" s="128"/>
      <c r="AF220" s="128"/>
      <c r="AG220" s="128"/>
    </row>
    <row r="221" spans="1:33" ht="19" hidden="1" customHeight="1">
      <c r="B221" s="196"/>
      <c r="C221" s="196"/>
      <c r="D221" s="196"/>
      <c r="E221" s="196"/>
      <c r="F221" s="196"/>
      <c r="G221" s="196"/>
      <c r="H221" s="196"/>
      <c r="I221" s="196"/>
      <c r="J221" s="196"/>
      <c r="K221" s="196"/>
      <c r="L221" s="196"/>
      <c r="M221" s="196"/>
      <c r="N221" s="196"/>
      <c r="O221" s="196"/>
      <c r="P221" s="196"/>
      <c r="Q221" s="196"/>
      <c r="R221" s="196"/>
      <c r="S221" s="196"/>
      <c r="T221" s="196"/>
      <c r="U221" s="196"/>
      <c r="V221" s="196"/>
      <c r="W221" s="5"/>
      <c r="X221" s="5"/>
      <c r="Y221" s="5"/>
    </row>
    <row r="222" spans="1:33" ht="19" hidden="1" customHeight="1">
      <c r="B222" s="5"/>
      <c r="C222" s="5"/>
      <c r="D222" s="5"/>
      <c r="E222" s="5"/>
      <c r="F222" s="5"/>
      <c r="G222" s="5"/>
      <c r="H222" s="5"/>
      <c r="I222" s="5"/>
      <c r="J222" s="5"/>
      <c r="K222" s="5"/>
      <c r="L222" s="5"/>
      <c r="M222" s="5"/>
      <c r="N222" s="5"/>
      <c r="O222" s="5"/>
      <c r="P222" s="5"/>
      <c r="Q222" s="5"/>
      <c r="R222" s="5"/>
      <c r="S222" s="5"/>
      <c r="T222" s="5"/>
      <c r="U222" s="5"/>
      <c r="V222" s="5"/>
      <c r="W222" s="5"/>
      <c r="X222" s="5"/>
      <c r="Y222" s="5"/>
    </row>
    <row r="223" spans="1:33" ht="19" hidden="1" customHeight="1">
      <c r="B223" s="22"/>
      <c r="C223" s="155"/>
      <c r="D223" s="155"/>
      <c r="E223" s="155"/>
      <c r="F223" s="155"/>
      <c r="G223" s="155"/>
      <c r="H223" s="155"/>
      <c r="I223" s="155"/>
      <c r="J223" s="155"/>
      <c r="K223" s="155"/>
      <c r="L223" s="155"/>
      <c r="M223" s="155"/>
      <c r="N223" s="155"/>
      <c r="O223" s="155"/>
      <c r="P223" s="155"/>
      <c r="Q223" s="155"/>
      <c r="R223" s="155"/>
      <c r="S223" s="155"/>
      <c r="T223" s="155"/>
      <c r="U223" s="155"/>
      <c r="V223" s="54"/>
      <c r="W223" s="5"/>
      <c r="X223" s="5"/>
      <c r="Y223" s="5"/>
    </row>
    <row r="224" spans="1:33" s="2" customFormat="1" ht="19" hidden="1" customHeight="1">
      <c r="B224" s="20"/>
      <c r="C224" s="5"/>
      <c r="D224" s="5"/>
      <c r="E224" s="5"/>
      <c r="F224" s="5"/>
      <c r="G224" s="5"/>
      <c r="H224" s="5"/>
      <c r="I224" s="5"/>
      <c r="J224" s="5"/>
      <c r="K224" s="5"/>
      <c r="L224" s="5"/>
      <c r="M224" s="5"/>
      <c r="N224" s="5"/>
      <c r="O224" s="5"/>
      <c r="P224" s="5"/>
      <c r="Q224" s="5"/>
      <c r="R224" s="5"/>
      <c r="S224" s="5"/>
      <c r="T224" s="5"/>
      <c r="U224" s="5"/>
      <c r="V224" s="21"/>
    </row>
    <row r="225" spans="2:24" s="2" customFormat="1" ht="18" hidden="1" customHeight="1">
      <c r="B225" s="20"/>
      <c r="C225" s="5"/>
      <c r="D225" s="5"/>
      <c r="E225" s="5"/>
      <c r="F225" s="5"/>
      <c r="G225" s="5"/>
      <c r="H225" s="5"/>
      <c r="I225" s="5"/>
      <c r="J225" s="5"/>
      <c r="K225" s="5"/>
      <c r="L225" s="5"/>
      <c r="M225" s="5"/>
      <c r="N225" s="5"/>
      <c r="O225" s="5"/>
      <c r="P225" s="5"/>
      <c r="Q225" s="5"/>
      <c r="R225" s="5"/>
      <c r="S225" s="5"/>
      <c r="T225" s="5"/>
      <c r="U225" s="5"/>
      <c r="V225" s="21"/>
    </row>
    <row r="226" spans="2:24" s="2" customFormat="1" ht="18" hidden="1" customHeight="1">
      <c r="B226" s="20"/>
      <c r="C226" s="5"/>
      <c r="D226" s="5"/>
      <c r="E226" s="5"/>
      <c r="F226" s="5"/>
      <c r="G226" s="5"/>
      <c r="H226" s="5"/>
      <c r="I226" s="5"/>
      <c r="J226" s="5"/>
      <c r="K226" s="5"/>
      <c r="L226" s="5"/>
      <c r="M226" s="5"/>
      <c r="N226" s="5"/>
      <c r="O226" s="5"/>
      <c r="P226" s="5"/>
      <c r="Q226" s="5"/>
      <c r="R226" s="5"/>
      <c r="S226" s="5"/>
      <c r="T226" s="5"/>
      <c r="U226" s="5"/>
      <c r="V226" s="21"/>
    </row>
    <row r="227" spans="2:24" s="2" customFormat="1" ht="18" hidden="1" customHeight="1">
      <c r="B227" s="20"/>
      <c r="C227" s="5"/>
      <c r="D227" s="5"/>
      <c r="E227" s="5"/>
      <c r="F227" s="5"/>
      <c r="G227" s="5"/>
      <c r="H227" s="5"/>
      <c r="I227" s="5"/>
      <c r="J227" s="5"/>
      <c r="K227" s="5"/>
      <c r="L227" s="5"/>
      <c r="M227" s="5"/>
      <c r="N227" s="5"/>
      <c r="O227" s="5"/>
      <c r="P227" s="5"/>
      <c r="Q227" s="5"/>
      <c r="R227" s="5"/>
      <c r="S227" s="5"/>
      <c r="T227" s="5"/>
      <c r="U227" s="5"/>
      <c r="V227" s="21"/>
    </row>
    <row r="228" spans="2:24" s="2" customFormat="1" ht="18" hidden="1" customHeight="1">
      <c r="B228" s="20"/>
      <c r="C228" s="5"/>
      <c r="D228" s="5"/>
      <c r="E228" s="5"/>
      <c r="F228" s="5"/>
      <c r="G228" s="5"/>
      <c r="H228" s="5"/>
      <c r="I228" s="5"/>
      <c r="J228" s="5"/>
      <c r="K228" s="5"/>
      <c r="L228" s="5"/>
      <c r="M228" s="5"/>
      <c r="N228" s="5"/>
      <c r="O228" s="5"/>
      <c r="P228" s="5"/>
      <c r="Q228" s="5"/>
      <c r="R228" s="5"/>
      <c r="S228" s="5"/>
      <c r="T228" s="5"/>
      <c r="U228" s="5"/>
      <c r="V228" s="21"/>
    </row>
    <row r="229" spans="2:24" s="2" customFormat="1" ht="18" hidden="1" customHeight="1">
      <c r="B229" s="20"/>
      <c r="C229" s="5"/>
      <c r="D229" s="5"/>
      <c r="E229" s="5"/>
      <c r="F229" s="5"/>
      <c r="G229" s="5"/>
      <c r="H229" s="5"/>
      <c r="I229" s="5"/>
      <c r="J229" s="5"/>
      <c r="K229" s="5"/>
      <c r="L229" s="5"/>
      <c r="M229" s="5"/>
      <c r="N229" s="5"/>
      <c r="O229" s="5"/>
      <c r="P229" s="5"/>
      <c r="Q229" s="5"/>
      <c r="R229" s="5"/>
      <c r="S229" s="5"/>
      <c r="T229" s="5"/>
      <c r="U229" s="5"/>
      <c r="V229" s="21"/>
    </row>
    <row r="230" spans="2:24" s="2" customFormat="1" ht="18" hidden="1" customHeight="1">
      <c r="B230" s="20"/>
      <c r="C230" s="5"/>
      <c r="D230" s="5"/>
      <c r="E230" s="5"/>
      <c r="F230" s="5"/>
      <c r="G230" s="5"/>
      <c r="H230" s="5"/>
      <c r="I230" s="5"/>
      <c r="J230" s="5"/>
      <c r="K230" s="5"/>
      <c r="L230" s="5"/>
      <c r="M230" s="5"/>
      <c r="N230" s="5"/>
      <c r="O230" s="5"/>
      <c r="P230" s="5"/>
      <c r="Q230" s="5"/>
      <c r="R230" s="5"/>
      <c r="S230" s="5"/>
      <c r="T230" s="5"/>
      <c r="U230" s="5"/>
      <c r="V230" s="21"/>
    </row>
    <row r="231" spans="2:24" s="2" customFormat="1" ht="18" hidden="1" customHeight="1">
      <c r="B231" s="20"/>
      <c r="C231" s="5"/>
      <c r="D231" s="5"/>
      <c r="E231" s="5"/>
      <c r="F231" s="5"/>
      <c r="G231" s="5"/>
      <c r="H231" s="5"/>
      <c r="I231" s="5"/>
      <c r="J231" s="5"/>
      <c r="K231" s="5"/>
      <c r="L231" s="5"/>
      <c r="M231" s="5"/>
      <c r="N231" s="5"/>
      <c r="O231" s="5"/>
      <c r="P231" s="5"/>
      <c r="Q231" s="5"/>
      <c r="R231" s="5"/>
      <c r="S231" s="5"/>
      <c r="T231" s="5"/>
      <c r="U231" s="5"/>
      <c r="V231" s="21"/>
    </row>
    <row r="232" spans="2:24" s="2" customFormat="1" ht="18" hidden="1" customHeight="1">
      <c r="B232" s="20"/>
      <c r="C232" s="5"/>
      <c r="D232" s="5"/>
      <c r="E232" s="5"/>
      <c r="F232" s="5"/>
      <c r="G232" s="5"/>
      <c r="H232" s="5"/>
      <c r="I232" s="5"/>
      <c r="J232" s="5"/>
      <c r="K232" s="5"/>
      <c r="L232" s="5"/>
      <c r="M232" s="5"/>
      <c r="N232" s="5"/>
      <c r="O232" s="5"/>
      <c r="P232" s="5"/>
      <c r="Q232" s="5"/>
      <c r="R232" s="5"/>
      <c r="S232" s="5"/>
      <c r="T232" s="5"/>
      <c r="U232" s="5"/>
      <c r="V232" s="21"/>
    </row>
    <row r="233" spans="2:24" s="2" customFormat="1" ht="18" hidden="1" customHeight="1">
      <c r="B233" s="20"/>
      <c r="C233" s="5"/>
      <c r="D233" s="5"/>
      <c r="E233" s="5"/>
      <c r="F233" s="5"/>
      <c r="G233" s="5"/>
      <c r="H233" s="5"/>
      <c r="I233" s="5"/>
      <c r="J233" s="5"/>
      <c r="K233" s="5"/>
      <c r="L233" s="5"/>
      <c r="M233" s="5"/>
      <c r="N233" s="5"/>
      <c r="O233" s="5"/>
      <c r="P233" s="5"/>
      <c r="Q233" s="5"/>
      <c r="R233" s="5"/>
      <c r="S233" s="5"/>
      <c r="T233" s="5"/>
      <c r="U233" s="5"/>
      <c r="V233" s="21"/>
    </row>
    <row r="234" spans="2:24" s="2" customFormat="1" ht="18" hidden="1" customHeight="1">
      <c r="B234" s="20"/>
      <c r="C234" s="5"/>
      <c r="D234" s="5"/>
      <c r="E234" s="5"/>
      <c r="F234" s="5"/>
      <c r="G234" s="5"/>
      <c r="H234" s="5"/>
      <c r="I234" s="5"/>
      <c r="J234" s="5"/>
      <c r="K234" s="5"/>
      <c r="L234" s="5"/>
      <c r="M234" s="5"/>
      <c r="N234" s="5"/>
      <c r="O234" s="5"/>
      <c r="P234" s="5"/>
      <c r="Q234" s="5"/>
      <c r="R234" s="5"/>
      <c r="S234" s="5"/>
      <c r="T234" s="5"/>
      <c r="U234" s="5"/>
      <c r="V234" s="21"/>
    </row>
    <row r="235" spans="2:24" s="2" customFormat="1" ht="18" hidden="1" customHeight="1">
      <c r="B235" s="20"/>
      <c r="C235" s="5"/>
      <c r="D235" s="5"/>
      <c r="E235" s="5"/>
      <c r="F235" s="5"/>
      <c r="G235" s="5"/>
      <c r="H235" s="5"/>
      <c r="I235" s="5"/>
      <c r="J235" s="5"/>
      <c r="K235" s="5"/>
      <c r="L235" s="5"/>
      <c r="M235" s="5"/>
      <c r="N235" s="5"/>
      <c r="O235" s="5"/>
      <c r="P235" s="5"/>
      <c r="Q235" s="5"/>
      <c r="R235" s="5"/>
      <c r="S235" s="5"/>
      <c r="T235" s="5"/>
      <c r="U235" s="5"/>
      <c r="V235" s="21"/>
      <c r="X235" s="2" t="s">
        <v>1117</v>
      </c>
    </row>
    <row r="236" spans="2:24" s="2" customFormat="1" ht="18" hidden="1" customHeight="1">
      <c r="B236" s="20"/>
      <c r="C236" s="5"/>
      <c r="D236" s="5"/>
      <c r="E236" s="5"/>
      <c r="F236" s="5"/>
      <c r="G236" s="5"/>
      <c r="H236" s="5"/>
      <c r="I236" s="5"/>
      <c r="J236" s="5"/>
      <c r="K236" s="5"/>
      <c r="L236" s="5"/>
      <c r="M236" s="5"/>
      <c r="N236" s="5"/>
      <c r="O236" s="5"/>
      <c r="P236" s="5"/>
      <c r="Q236" s="5"/>
      <c r="R236" s="5"/>
      <c r="S236" s="5"/>
      <c r="T236" s="5"/>
      <c r="U236" s="5"/>
      <c r="V236" s="21"/>
    </row>
    <row r="237" spans="2:24" s="2" customFormat="1" ht="18" hidden="1" customHeight="1">
      <c r="B237" s="20"/>
      <c r="C237" s="5"/>
      <c r="D237" s="5"/>
      <c r="E237" s="5"/>
      <c r="F237" s="5"/>
      <c r="G237" s="5"/>
      <c r="H237" s="5"/>
      <c r="I237" s="5"/>
      <c r="J237" s="5"/>
      <c r="K237" s="5"/>
      <c r="L237" s="5"/>
      <c r="M237" s="5"/>
      <c r="N237" s="5"/>
      <c r="O237" s="5"/>
      <c r="P237" s="5"/>
      <c r="Q237" s="5"/>
      <c r="R237" s="5"/>
      <c r="S237" s="5"/>
      <c r="T237" s="5"/>
      <c r="U237" s="5"/>
      <c r="V237" s="21"/>
    </row>
    <row r="238" spans="2:24" s="2" customFormat="1" ht="18" hidden="1" customHeight="1">
      <c r="B238" s="20"/>
      <c r="C238" s="5"/>
      <c r="D238" s="5"/>
      <c r="E238" s="5"/>
      <c r="F238" s="5"/>
      <c r="G238" s="5"/>
      <c r="H238" s="5"/>
      <c r="I238" s="5"/>
      <c r="J238" s="5"/>
      <c r="K238" s="5"/>
      <c r="L238" s="5"/>
      <c r="M238" s="5"/>
      <c r="N238" s="5"/>
      <c r="O238" s="5"/>
      <c r="P238" s="5"/>
      <c r="Q238" s="5"/>
      <c r="R238" s="5"/>
      <c r="S238" s="5"/>
      <c r="T238" s="5"/>
      <c r="U238" s="5"/>
      <c r="V238" s="21"/>
    </row>
    <row r="239" spans="2:24" s="2" customFormat="1" ht="18" hidden="1" customHeight="1">
      <c r="B239" s="20"/>
      <c r="C239" s="5"/>
      <c r="D239" s="5"/>
      <c r="E239" s="5"/>
      <c r="F239" s="5"/>
      <c r="G239" s="5"/>
      <c r="H239" s="5"/>
      <c r="I239" s="5"/>
      <c r="J239" s="5"/>
      <c r="K239" s="5"/>
      <c r="L239" s="5"/>
      <c r="M239" s="5"/>
      <c r="N239" s="5"/>
      <c r="O239" s="5"/>
      <c r="P239" s="5"/>
      <c r="Q239" s="5"/>
      <c r="R239" s="5"/>
      <c r="S239" s="5"/>
      <c r="T239" s="5"/>
      <c r="U239" s="5"/>
      <c r="V239" s="21"/>
    </row>
    <row r="240" spans="2:24" s="2" customFormat="1" ht="18" hidden="1" customHeight="1">
      <c r="B240" s="20"/>
      <c r="C240" s="5"/>
      <c r="D240" s="5"/>
      <c r="E240" s="5"/>
      <c r="F240" s="5"/>
      <c r="G240" s="5"/>
      <c r="H240" s="5"/>
      <c r="I240" s="5"/>
      <c r="J240" s="5"/>
      <c r="K240" s="5"/>
      <c r="L240" s="5"/>
      <c r="M240" s="5"/>
      <c r="N240" s="5"/>
      <c r="O240" s="5"/>
      <c r="P240" s="5"/>
      <c r="Q240" s="5"/>
      <c r="R240" s="5"/>
      <c r="S240" s="5"/>
      <c r="T240" s="5"/>
      <c r="U240" s="5"/>
      <c r="V240" s="21"/>
    </row>
    <row r="241" spans="2:24" s="2" customFormat="1" ht="18" hidden="1" customHeight="1">
      <c r="B241" s="20"/>
      <c r="C241" s="5"/>
      <c r="D241" s="5"/>
      <c r="E241" s="5"/>
      <c r="F241" s="5"/>
      <c r="G241" s="5"/>
      <c r="H241" s="5"/>
      <c r="I241" s="5"/>
      <c r="J241" s="5"/>
      <c r="K241" s="5"/>
      <c r="L241" s="5"/>
      <c r="M241" s="5"/>
      <c r="N241" s="5"/>
      <c r="O241" s="5"/>
      <c r="P241" s="5"/>
      <c r="Q241" s="5"/>
      <c r="R241" s="5"/>
      <c r="S241" s="5"/>
      <c r="T241" s="5"/>
      <c r="U241" s="5"/>
      <c r="V241" s="21"/>
    </row>
    <row r="242" spans="2:24" s="2" customFormat="1" ht="18" hidden="1" customHeight="1">
      <c r="B242" s="20"/>
      <c r="C242" s="5"/>
      <c r="D242" s="5"/>
      <c r="E242" s="5"/>
      <c r="F242" s="5"/>
      <c r="G242" s="5"/>
      <c r="H242" s="5"/>
      <c r="I242" s="5"/>
      <c r="J242" s="5"/>
      <c r="K242" s="5"/>
      <c r="L242" s="5"/>
      <c r="M242" s="5"/>
      <c r="N242" s="5"/>
      <c r="O242" s="5"/>
      <c r="P242" s="5"/>
      <c r="Q242" s="5"/>
      <c r="R242" s="5"/>
      <c r="S242" s="5"/>
      <c r="T242" s="5"/>
      <c r="U242" s="5"/>
      <c r="V242" s="21"/>
    </row>
    <row r="243" spans="2:24" s="2" customFormat="1" ht="18" hidden="1" customHeight="1">
      <c r="B243" s="20"/>
      <c r="C243" s="5"/>
      <c r="D243" s="5"/>
      <c r="E243" s="5"/>
      <c r="F243" s="5"/>
      <c r="G243" s="5"/>
      <c r="H243" s="5"/>
      <c r="I243" s="5"/>
      <c r="J243" s="5"/>
      <c r="K243" s="5"/>
      <c r="L243" s="5"/>
      <c r="M243" s="5"/>
      <c r="N243" s="5"/>
      <c r="O243" s="5"/>
      <c r="P243" s="5"/>
      <c r="Q243" s="5"/>
      <c r="R243" s="5"/>
      <c r="S243" s="5"/>
      <c r="T243" s="5"/>
      <c r="U243" s="5"/>
      <c r="V243" s="21"/>
    </row>
    <row r="244" spans="2:24" s="2" customFormat="1" ht="18" hidden="1" customHeight="1">
      <c r="B244" s="20"/>
      <c r="C244" s="5"/>
      <c r="D244" s="5"/>
      <c r="E244" s="5"/>
      <c r="F244" s="5"/>
      <c r="G244" s="5"/>
      <c r="H244" s="5"/>
      <c r="I244" s="5"/>
      <c r="J244" s="5"/>
      <c r="K244" s="5"/>
      <c r="L244" s="5"/>
      <c r="M244" s="5"/>
      <c r="N244" s="5"/>
      <c r="O244" s="5"/>
      <c r="P244" s="5"/>
      <c r="Q244" s="5"/>
      <c r="R244" s="5"/>
      <c r="S244" s="5"/>
      <c r="T244" s="5"/>
      <c r="U244" s="5"/>
      <c r="V244" s="21"/>
    </row>
    <row r="245" spans="2:24" s="2" customFormat="1" ht="18" hidden="1" customHeight="1">
      <c r="B245" s="20"/>
      <c r="C245" s="5"/>
      <c r="D245" s="5"/>
      <c r="E245" s="5"/>
      <c r="F245" s="5"/>
      <c r="G245" s="5"/>
      <c r="H245" s="5"/>
      <c r="I245" s="5"/>
      <c r="J245" s="5"/>
      <c r="K245" s="5"/>
      <c r="L245" s="5"/>
      <c r="M245" s="5"/>
      <c r="N245" s="5"/>
      <c r="O245" s="5"/>
      <c r="P245" s="5"/>
      <c r="Q245" s="5"/>
      <c r="R245" s="5"/>
      <c r="S245" s="5"/>
      <c r="T245" s="5"/>
      <c r="U245" s="5"/>
      <c r="V245" s="21"/>
      <c r="X245" s="2" t="s">
        <v>1117</v>
      </c>
    </row>
    <row r="246" spans="2:24" s="2" customFormat="1" ht="18" hidden="1" customHeight="1">
      <c r="B246" s="20"/>
      <c r="C246" s="5"/>
      <c r="D246" s="5"/>
      <c r="E246" s="5"/>
      <c r="F246" s="5"/>
      <c r="G246" s="5"/>
      <c r="H246" s="5"/>
      <c r="I246" s="5"/>
      <c r="J246" s="5"/>
      <c r="K246" s="5"/>
      <c r="L246" s="5"/>
      <c r="M246" s="5"/>
      <c r="N246" s="5"/>
      <c r="O246" s="5"/>
      <c r="P246" s="5"/>
      <c r="Q246" s="5"/>
      <c r="R246" s="5"/>
      <c r="S246" s="5"/>
      <c r="T246" s="5"/>
      <c r="U246" s="5"/>
      <c r="V246" s="21"/>
    </row>
    <row r="247" spans="2:24" s="2" customFormat="1" ht="18" hidden="1" customHeight="1">
      <c r="B247" s="20"/>
      <c r="C247" s="5"/>
      <c r="D247" s="5"/>
      <c r="E247" s="5"/>
      <c r="F247" s="5"/>
      <c r="G247" s="5"/>
      <c r="H247" s="5"/>
      <c r="I247" s="5"/>
      <c r="J247" s="5"/>
      <c r="K247" s="5"/>
      <c r="L247" s="5"/>
      <c r="M247" s="5"/>
      <c r="N247" s="5"/>
      <c r="O247" s="5"/>
      <c r="P247" s="5"/>
      <c r="Q247" s="5"/>
      <c r="R247" s="5"/>
      <c r="S247" s="5"/>
      <c r="T247" s="5"/>
      <c r="U247" s="5"/>
      <c r="V247" s="21"/>
    </row>
    <row r="248" spans="2:24" ht="18" hidden="1" customHeight="1">
      <c r="B248" s="20"/>
      <c r="C248" s="5"/>
      <c r="D248" s="5"/>
      <c r="E248" s="5"/>
      <c r="F248" s="5"/>
      <c r="G248" s="5"/>
      <c r="H248" s="5"/>
      <c r="I248" s="5"/>
      <c r="J248" s="5"/>
      <c r="K248" s="5"/>
      <c r="L248" s="5"/>
      <c r="M248" s="5"/>
      <c r="N248" s="5"/>
      <c r="O248" s="5"/>
      <c r="P248" s="5"/>
      <c r="Q248" s="5"/>
      <c r="R248" s="5"/>
      <c r="S248" s="5"/>
      <c r="T248" s="5"/>
      <c r="U248" s="5"/>
      <c r="V248" s="21"/>
    </row>
    <row r="249" spans="2:24" ht="18" hidden="1" customHeight="1">
      <c r="B249" s="20"/>
      <c r="C249" s="5"/>
      <c r="D249" s="5"/>
      <c r="E249" s="5"/>
      <c r="F249" s="5"/>
      <c r="G249" s="5"/>
      <c r="H249" s="5"/>
      <c r="I249" s="5"/>
      <c r="J249" s="5"/>
      <c r="K249" s="5"/>
      <c r="L249" s="5"/>
      <c r="M249" s="5"/>
      <c r="N249" s="5"/>
      <c r="O249" s="5"/>
      <c r="P249" s="5"/>
      <c r="Q249" s="5"/>
      <c r="R249" s="5"/>
      <c r="S249" s="5"/>
      <c r="T249" s="5"/>
      <c r="U249" s="5"/>
      <c r="V249" s="21"/>
    </row>
    <row r="250" spans="2:24" ht="18" hidden="1" customHeight="1">
      <c r="B250" s="20"/>
      <c r="C250" s="5"/>
      <c r="D250" s="5"/>
      <c r="E250" s="5"/>
      <c r="F250" s="5"/>
      <c r="G250" s="5"/>
      <c r="H250" s="5"/>
      <c r="I250" s="5"/>
      <c r="J250" s="5"/>
      <c r="K250" s="5"/>
      <c r="L250" s="5"/>
      <c r="M250" s="5"/>
      <c r="N250" s="5"/>
      <c r="O250" s="5"/>
      <c r="P250" s="5"/>
      <c r="Q250" s="5"/>
      <c r="R250" s="5"/>
      <c r="S250" s="5"/>
      <c r="T250" s="5"/>
      <c r="U250" s="5"/>
      <c r="V250" s="21"/>
    </row>
    <row r="251" spans="2:24" ht="18" hidden="1" customHeight="1">
      <c r="B251" s="20"/>
      <c r="C251" s="5"/>
      <c r="D251" s="5"/>
      <c r="E251" s="5"/>
      <c r="F251" s="5"/>
      <c r="G251" s="5"/>
      <c r="H251" s="5"/>
      <c r="I251" s="5"/>
      <c r="J251" s="5"/>
      <c r="K251" s="5"/>
      <c r="L251" s="5"/>
      <c r="M251" s="5"/>
      <c r="N251" s="5"/>
      <c r="O251" s="5"/>
      <c r="P251" s="5"/>
      <c r="Q251" s="5"/>
      <c r="R251" s="5"/>
      <c r="S251" s="5"/>
      <c r="T251" s="5"/>
      <c r="U251" s="5"/>
      <c r="V251" s="21"/>
    </row>
    <row r="252" spans="2:24" ht="18" hidden="1" customHeight="1">
      <c r="B252" s="20"/>
      <c r="C252" s="5"/>
      <c r="D252" s="5"/>
      <c r="E252" s="5"/>
      <c r="F252" s="5"/>
      <c r="G252" s="5"/>
      <c r="H252" s="5"/>
      <c r="I252" s="5"/>
      <c r="J252" s="5"/>
      <c r="K252" s="5"/>
      <c r="L252" s="5"/>
      <c r="M252" s="5"/>
      <c r="N252" s="5"/>
      <c r="O252" s="5"/>
      <c r="P252" s="5"/>
      <c r="Q252" s="5"/>
      <c r="R252" s="5"/>
      <c r="S252" s="5"/>
      <c r="T252" s="5"/>
      <c r="U252" s="5"/>
      <c r="V252" s="21"/>
    </row>
    <row r="253" spans="2:24" ht="18" hidden="1" customHeight="1">
      <c r="B253" s="20"/>
      <c r="C253" s="5"/>
      <c r="D253" s="5"/>
      <c r="E253" s="5"/>
      <c r="F253" s="5"/>
      <c r="G253" s="5"/>
      <c r="H253" s="5"/>
      <c r="I253" s="5"/>
      <c r="J253" s="5"/>
      <c r="K253" s="5"/>
      <c r="L253" s="5"/>
      <c r="M253" s="5"/>
      <c r="N253" s="5"/>
      <c r="O253" s="5"/>
      <c r="P253" s="5"/>
      <c r="Q253" s="5"/>
      <c r="R253" s="5"/>
      <c r="S253" s="5"/>
      <c r="T253" s="5"/>
      <c r="U253" s="5"/>
      <c r="V253" s="21"/>
    </row>
    <row r="254" spans="2:24" ht="18" hidden="1" customHeight="1">
      <c r="B254" s="20"/>
      <c r="C254" s="5"/>
      <c r="D254" s="5"/>
      <c r="E254" s="5"/>
      <c r="F254" s="5"/>
      <c r="G254" s="5"/>
      <c r="H254" s="5"/>
      <c r="I254" s="5"/>
      <c r="J254" s="5"/>
      <c r="K254" s="5"/>
      <c r="L254" s="5"/>
      <c r="M254" s="5"/>
      <c r="N254" s="5"/>
      <c r="O254" s="5"/>
      <c r="P254" s="5"/>
      <c r="Q254" s="5"/>
      <c r="R254" s="5"/>
      <c r="S254" s="5"/>
      <c r="T254" s="5"/>
      <c r="U254" s="5"/>
      <c r="V254" s="21"/>
    </row>
    <row r="255" spans="2:24" ht="18" hidden="1" customHeight="1">
      <c r="B255" s="20"/>
      <c r="C255" s="5"/>
      <c r="D255" s="5"/>
      <c r="E255" s="5"/>
      <c r="F255" s="5"/>
      <c r="G255" s="5"/>
      <c r="H255" s="5"/>
      <c r="I255" s="5"/>
      <c r="J255" s="5"/>
      <c r="K255" s="5"/>
      <c r="L255" s="5"/>
      <c r="M255" s="5"/>
      <c r="N255" s="5"/>
      <c r="O255" s="5"/>
      <c r="P255" s="5"/>
      <c r="Q255" s="5"/>
      <c r="R255" s="5"/>
      <c r="S255" s="5"/>
      <c r="T255" s="5"/>
      <c r="U255" s="5"/>
      <c r="V255" s="21"/>
    </row>
    <row r="256" spans="2:24" ht="18" hidden="1" customHeight="1">
      <c r="B256" s="20"/>
      <c r="C256" s="5"/>
      <c r="D256" s="5"/>
      <c r="E256" s="5"/>
      <c r="F256" s="5"/>
      <c r="G256" s="5"/>
      <c r="H256" s="5"/>
      <c r="I256" s="5"/>
      <c r="J256" s="5"/>
      <c r="K256" s="5"/>
      <c r="L256" s="5"/>
      <c r="M256" s="5"/>
      <c r="N256" s="5"/>
      <c r="O256" s="5"/>
      <c r="P256" s="5"/>
      <c r="Q256" s="5"/>
      <c r="R256" s="5"/>
      <c r="S256" s="5"/>
      <c r="T256" s="5"/>
      <c r="U256" s="5"/>
      <c r="V256" s="21"/>
    </row>
    <row r="257" spans="2:22" ht="18" hidden="1" customHeight="1">
      <c r="B257" s="20"/>
      <c r="C257" s="5"/>
      <c r="D257" s="5"/>
      <c r="E257" s="5"/>
      <c r="F257" s="5"/>
      <c r="G257" s="5"/>
      <c r="H257" s="5"/>
      <c r="I257" s="5"/>
      <c r="J257" s="5"/>
      <c r="K257" s="5"/>
      <c r="L257" s="5"/>
      <c r="M257" s="5"/>
      <c r="N257" s="5"/>
      <c r="O257" s="5"/>
      <c r="P257" s="5"/>
      <c r="Q257" s="5"/>
      <c r="R257" s="5"/>
      <c r="S257" s="5"/>
      <c r="T257" s="5"/>
      <c r="U257" s="5"/>
      <c r="V257" s="21"/>
    </row>
    <row r="258" spans="2:22" ht="18" hidden="1" customHeight="1">
      <c r="B258" s="20"/>
      <c r="C258" s="5"/>
      <c r="D258" s="5"/>
      <c r="E258" s="5"/>
      <c r="F258" s="5"/>
      <c r="G258" s="5"/>
      <c r="H258" s="5"/>
      <c r="I258" s="5"/>
      <c r="J258" s="5"/>
      <c r="K258" s="5"/>
      <c r="L258" s="5"/>
      <c r="M258" s="5"/>
      <c r="N258" s="5"/>
      <c r="O258" s="5"/>
      <c r="P258" s="5"/>
      <c r="Q258" s="5"/>
      <c r="R258" s="5"/>
      <c r="S258" s="5"/>
      <c r="T258" s="5"/>
      <c r="U258" s="5"/>
      <c r="V258" s="21"/>
    </row>
    <row r="259" spans="2:22" ht="18" hidden="1" customHeight="1">
      <c r="B259" s="20"/>
      <c r="C259" s="5"/>
      <c r="D259" s="5"/>
      <c r="E259" s="5"/>
      <c r="F259" s="5"/>
      <c r="G259" s="5"/>
      <c r="H259" s="5"/>
      <c r="I259" s="5"/>
      <c r="J259" s="5"/>
      <c r="K259" s="5"/>
      <c r="L259" s="5"/>
      <c r="M259" s="5"/>
      <c r="N259" s="5"/>
      <c r="O259" s="5"/>
      <c r="P259" s="5"/>
      <c r="Q259" s="5"/>
      <c r="R259" s="5"/>
      <c r="S259" s="5"/>
      <c r="T259" s="5"/>
      <c r="U259" s="5"/>
      <c r="V259" s="21"/>
    </row>
    <row r="260" spans="2:22" ht="18" hidden="1" customHeight="1">
      <c r="B260" s="20"/>
      <c r="C260" s="5"/>
      <c r="D260" s="5"/>
      <c r="E260" s="5"/>
      <c r="F260" s="5"/>
      <c r="G260" s="5"/>
      <c r="H260" s="5"/>
      <c r="I260" s="5"/>
      <c r="J260" s="5"/>
      <c r="K260" s="5"/>
      <c r="L260" s="5"/>
      <c r="M260" s="5"/>
      <c r="N260" s="5"/>
      <c r="O260" s="5"/>
      <c r="P260" s="5"/>
      <c r="Q260" s="5"/>
      <c r="R260" s="5"/>
      <c r="S260" s="5"/>
      <c r="T260" s="5"/>
      <c r="U260" s="5"/>
      <c r="V260" s="21"/>
    </row>
    <row r="261" spans="2:22" ht="18" hidden="1" customHeight="1">
      <c r="B261" s="20"/>
      <c r="C261" s="5"/>
      <c r="D261" s="5"/>
      <c r="E261" s="5"/>
      <c r="F261" s="5"/>
      <c r="G261" s="5"/>
      <c r="H261" s="5"/>
      <c r="I261" s="5"/>
      <c r="J261" s="5"/>
      <c r="K261" s="5"/>
      <c r="L261" s="5"/>
      <c r="M261" s="5"/>
      <c r="N261" s="5"/>
      <c r="O261" s="5"/>
      <c r="P261" s="5"/>
      <c r="Q261" s="5"/>
      <c r="R261" s="5"/>
      <c r="S261" s="5"/>
      <c r="T261" s="5"/>
      <c r="U261" s="5"/>
      <c r="V261" s="21"/>
    </row>
    <row r="262" spans="2:22" ht="18" hidden="1" customHeight="1">
      <c r="B262" s="20"/>
      <c r="C262" s="5"/>
      <c r="D262" s="5"/>
      <c r="E262" s="5"/>
      <c r="F262" s="5"/>
      <c r="G262" s="5"/>
      <c r="H262" s="5"/>
      <c r="I262" s="5"/>
      <c r="J262" s="5"/>
      <c r="K262" s="5"/>
      <c r="L262" s="5"/>
      <c r="M262" s="5"/>
      <c r="N262" s="5"/>
      <c r="O262" s="5"/>
      <c r="P262" s="5"/>
      <c r="Q262" s="5"/>
      <c r="R262" s="5"/>
      <c r="S262" s="5"/>
      <c r="T262" s="5"/>
      <c r="U262" s="5"/>
      <c r="V262" s="21"/>
    </row>
    <row r="263" spans="2:22" ht="18" hidden="1" customHeight="1">
      <c r="B263" s="20"/>
      <c r="C263" s="5"/>
      <c r="D263" s="5"/>
      <c r="E263" s="5"/>
      <c r="F263" s="5"/>
      <c r="G263" s="5"/>
      <c r="H263" s="5"/>
      <c r="I263" s="5"/>
      <c r="J263" s="5"/>
      <c r="K263" s="5"/>
      <c r="L263" s="5"/>
      <c r="M263" s="5"/>
      <c r="N263" s="5"/>
      <c r="O263" s="5"/>
      <c r="P263" s="5"/>
      <c r="Q263" s="5"/>
      <c r="R263" s="5"/>
      <c r="S263" s="5"/>
      <c r="T263" s="5"/>
      <c r="U263" s="5"/>
      <c r="V263" s="21"/>
    </row>
    <row r="264" spans="2:22" ht="18" hidden="1" customHeight="1">
      <c r="B264" s="20"/>
      <c r="C264" s="5"/>
      <c r="D264" s="5"/>
      <c r="E264" s="5"/>
      <c r="F264" s="5"/>
      <c r="G264" s="5"/>
      <c r="H264" s="5"/>
      <c r="I264" s="5"/>
      <c r="J264" s="5"/>
      <c r="K264" s="5"/>
      <c r="L264" s="5"/>
      <c r="M264" s="5"/>
      <c r="N264" s="5"/>
      <c r="O264" s="5"/>
      <c r="P264" s="5"/>
      <c r="Q264" s="5"/>
      <c r="R264" s="5"/>
      <c r="S264" s="5"/>
      <c r="T264" s="5"/>
      <c r="U264" s="5"/>
      <c r="V264" s="21"/>
    </row>
    <row r="265" spans="2:22" ht="18" hidden="1" customHeight="1">
      <c r="B265" s="20"/>
      <c r="C265" s="5"/>
      <c r="D265" s="5"/>
      <c r="E265" s="5"/>
      <c r="F265" s="5"/>
      <c r="G265" s="5"/>
      <c r="H265" s="5"/>
      <c r="I265" s="5"/>
      <c r="J265" s="5"/>
      <c r="K265" s="5"/>
      <c r="L265" s="5"/>
      <c r="M265" s="5"/>
      <c r="N265" s="5"/>
      <c r="O265" s="5"/>
      <c r="P265" s="5"/>
      <c r="Q265" s="5"/>
      <c r="R265" s="5"/>
      <c r="S265" s="5"/>
      <c r="T265" s="5"/>
      <c r="U265" s="5"/>
      <c r="V265" s="21"/>
    </row>
    <row r="266" spans="2:22" ht="18" hidden="1" customHeight="1">
      <c r="B266" s="20"/>
      <c r="C266" s="5"/>
      <c r="D266" s="5"/>
      <c r="E266" s="5"/>
      <c r="F266" s="5"/>
      <c r="G266" s="5"/>
      <c r="H266" s="5"/>
      <c r="I266" s="5"/>
      <c r="J266" s="5"/>
      <c r="K266" s="5"/>
      <c r="L266" s="5"/>
      <c r="M266" s="5"/>
      <c r="N266" s="5"/>
      <c r="O266" s="5"/>
      <c r="P266" s="5"/>
      <c r="Q266" s="5"/>
      <c r="R266" s="5"/>
      <c r="S266" s="5"/>
      <c r="T266" s="5"/>
      <c r="U266" s="5"/>
      <c r="V266" s="21"/>
    </row>
    <row r="267" spans="2:22" ht="18" hidden="1" customHeight="1">
      <c r="B267" s="20"/>
      <c r="C267" s="5"/>
      <c r="D267" s="5"/>
      <c r="E267" s="5"/>
      <c r="F267" s="5"/>
      <c r="G267" s="5"/>
      <c r="H267" s="5"/>
      <c r="I267" s="5"/>
      <c r="J267" s="5"/>
      <c r="K267" s="5"/>
      <c r="L267" s="5"/>
      <c r="M267" s="5"/>
      <c r="N267" s="5"/>
      <c r="O267" s="5"/>
      <c r="P267" s="5"/>
      <c r="Q267" s="5"/>
      <c r="R267" s="5"/>
      <c r="S267" s="5"/>
      <c r="T267" s="5"/>
      <c r="U267" s="5"/>
      <c r="V267" s="21"/>
    </row>
    <row r="268" spans="2:22" ht="18" hidden="1" customHeight="1">
      <c r="B268" s="20"/>
      <c r="C268" s="5"/>
      <c r="D268" s="5"/>
      <c r="E268" s="5"/>
      <c r="F268" s="5"/>
      <c r="G268" s="5"/>
      <c r="H268" s="5"/>
      <c r="I268" s="5"/>
      <c r="J268" s="5"/>
      <c r="K268" s="5"/>
      <c r="L268" s="5"/>
      <c r="M268" s="5"/>
      <c r="N268" s="5"/>
      <c r="O268" s="5"/>
      <c r="P268" s="5"/>
      <c r="Q268" s="5"/>
      <c r="R268" s="5"/>
      <c r="S268" s="5"/>
      <c r="T268" s="5"/>
      <c r="U268" s="5"/>
      <c r="V268" s="21"/>
    </row>
    <row r="269" spans="2:22" ht="18" hidden="1" customHeight="1">
      <c r="B269" s="20"/>
      <c r="C269" s="5"/>
      <c r="D269" s="5"/>
      <c r="E269" s="5"/>
      <c r="F269" s="5"/>
      <c r="G269" s="5"/>
      <c r="H269" s="5"/>
      <c r="I269" s="5"/>
      <c r="J269" s="5"/>
      <c r="K269" s="5"/>
      <c r="L269" s="5"/>
      <c r="M269" s="5"/>
      <c r="N269" s="5"/>
      <c r="O269" s="5"/>
      <c r="P269" s="5"/>
      <c r="Q269" s="5"/>
      <c r="R269" s="5"/>
      <c r="S269" s="5"/>
      <c r="T269" s="5"/>
      <c r="U269" s="5"/>
      <c r="V269" s="21"/>
    </row>
    <row r="270" spans="2:22" ht="18" hidden="1" customHeight="1">
      <c r="B270" s="20"/>
      <c r="C270" s="5"/>
      <c r="D270" s="5"/>
      <c r="E270" s="5"/>
      <c r="F270" s="5"/>
      <c r="G270" s="5"/>
      <c r="H270" s="5"/>
      <c r="I270" s="5"/>
      <c r="J270" s="5"/>
      <c r="K270" s="5"/>
      <c r="L270" s="5"/>
      <c r="M270" s="5"/>
      <c r="N270" s="5"/>
      <c r="O270" s="5"/>
      <c r="P270" s="5"/>
      <c r="Q270" s="5"/>
      <c r="R270" s="5"/>
      <c r="S270" s="5"/>
      <c r="T270" s="5"/>
      <c r="U270" s="5"/>
      <c r="V270" s="21"/>
    </row>
    <row r="271" spans="2:22" ht="18" hidden="1" customHeight="1">
      <c r="B271" s="20"/>
      <c r="C271" s="5"/>
      <c r="D271" s="5"/>
      <c r="E271" s="5"/>
      <c r="F271" s="5"/>
      <c r="G271" s="5"/>
      <c r="H271" s="5"/>
      <c r="I271" s="5"/>
      <c r="J271" s="5"/>
      <c r="K271" s="5"/>
      <c r="L271" s="5"/>
      <c r="M271" s="5"/>
      <c r="N271" s="5"/>
      <c r="O271" s="5"/>
      <c r="P271" s="5"/>
      <c r="Q271" s="5"/>
      <c r="R271" s="5"/>
      <c r="S271" s="5"/>
      <c r="T271" s="5"/>
      <c r="U271" s="5"/>
      <c r="V271" s="21"/>
    </row>
    <row r="272" spans="2:22" ht="18" hidden="1" customHeight="1">
      <c r="B272" s="20"/>
      <c r="C272" s="5"/>
      <c r="D272" s="5"/>
      <c r="E272" s="5"/>
      <c r="F272" s="5"/>
      <c r="G272" s="5"/>
      <c r="H272" s="5"/>
      <c r="I272" s="5"/>
      <c r="J272" s="5"/>
      <c r="K272" s="5"/>
      <c r="L272" s="5"/>
      <c r="M272" s="5"/>
      <c r="N272" s="5"/>
      <c r="O272" s="5"/>
      <c r="P272" s="5"/>
      <c r="Q272" s="5"/>
      <c r="R272" s="5"/>
      <c r="S272" s="5"/>
      <c r="T272" s="5"/>
      <c r="U272" s="5"/>
      <c r="V272" s="21"/>
    </row>
    <row r="273" spans="2:22" ht="18" hidden="1" customHeight="1">
      <c r="B273" s="20"/>
      <c r="C273" s="5"/>
      <c r="D273" s="5"/>
      <c r="E273" s="5"/>
      <c r="F273" s="5"/>
      <c r="G273" s="5"/>
      <c r="H273" s="5"/>
      <c r="I273" s="5"/>
      <c r="J273" s="5"/>
      <c r="K273" s="5"/>
      <c r="L273" s="5"/>
      <c r="M273" s="5"/>
      <c r="N273" s="5"/>
      <c r="O273" s="5"/>
      <c r="P273" s="5"/>
      <c r="Q273" s="5"/>
      <c r="R273" s="5"/>
      <c r="S273" s="5"/>
      <c r="T273" s="5"/>
      <c r="U273" s="5"/>
      <c r="V273" s="21"/>
    </row>
    <row r="274" spans="2:22" ht="18" hidden="1" customHeight="1">
      <c r="B274" s="20"/>
      <c r="C274" s="5"/>
      <c r="D274" s="5"/>
      <c r="E274" s="5"/>
      <c r="F274" s="5"/>
      <c r="G274" s="5"/>
      <c r="H274" s="5"/>
      <c r="I274" s="5"/>
      <c r="J274" s="5"/>
      <c r="K274" s="5"/>
      <c r="L274" s="5"/>
      <c r="M274" s="5"/>
      <c r="N274" s="5"/>
      <c r="O274" s="5"/>
      <c r="P274" s="5"/>
      <c r="Q274" s="5"/>
      <c r="R274" s="5"/>
      <c r="S274" s="5"/>
      <c r="T274" s="5"/>
      <c r="U274" s="5"/>
      <c r="V274" s="21"/>
    </row>
    <row r="275" spans="2:22" ht="18" hidden="1" customHeight="1">
      <c r="B275" s="20"/>
      <c r="C275" s="5"/>
      <c r="D275" s="5"/>
      <c r="E275" s="5"/>
      <c r="F275" s="5"/>
      <c r="G275" s="5"/>
      <c r="H275" s="5"/>
      <c r="I275" s="5"/>
      <c r="J275" s="5"/>
      <c r="K275" s="5"/>
      <c r="L275" s="5"/>
      <c r="M275" s="5"/>
      <c r="N275" s="5"/>
      <c r="O275" s="5"/>
      <c r="P275" s="5"/>
      <c r="Q275" s="5"/>
      <c r="R275" s="5"/>
      <c r="S275" s="5"/>
      <c r="T275" s="5"/>
      <c r="U275" s="5"/>
      <c r="V275" s="21"/>
    </row>
    <row r="276" spans="2:22" ht="18" hidden="1" customHeight="1">
      <c r="B276" s="20"/>
      <c r="C276" s="5"/>
      <c r="D276" s="5"/>
      <c r="E276" s="5"/>
      <c r="F276" s="5"/>
      <c r="G276" s="5"/>
      <c r="H276" s="5"/>
      <c r="I276" s="5"/>
      <c r="J276" s="5"/>
      <c r="K276" s="5"/>
      <c r="L276" s="5"/>
      <c r="M276" s="5"/>
      <c r="N276" s="5"/>
      <c r="O276" s="5"/>
      <c r="P276" s="5"/>
      <c r="Q276" s="5"/>
      <c r="R276" s="5"/>
      <c r="S276" s="5"/>
      <c r="T276" s="5"/>
      <c r="U276" s="5"/>
      <c r="V276" s="21"/>
    </row>
    <row r="277" spans="2:22" ht="18" hidden="1" customHeight="1">
      <c r="B277" s="20"/>
      <c r="C277" s="5"/>
      <c r="D277" s="5"/>
      <c r="E277" s="5"/>
      <c r="F277" s="5"/>
      <c r="G277" s="5"/>
      <c r="H277" s="5"/>
      <c r="I277" s="5"/>
      <c r="J277" s="5"/>
      <c r="K277" s="5"/>
      <c r="L277" s="5"/>
      <c r="M277" s="5"/>
      <c r="N277" s="5"/>
      <c r="O277" s="5"/>
      <c r="P277" s="5"/>
      <c r="Q277" s="5"/>
      <c r="R277" s="5"/>
      <c r="S277" s="5"/>
      <c r="T277" s="5"/>
      <c r="U277" s="5"/>
      <c r="V277" s="21"/>
    </row>
    <row r="278" spans="2:22" ht="18" hidden="1" customHeight="1">
      <c r="B278" s="20"/>
      <c r="C278" s="5"/>
      <c r="D278" s="5"/>
      <c r="E278" s="5"/>
      <c r="F278" s="5"/>
      <c r="G278" s="5"/>
      <c r="H278" s="5"/>
      <c r="I278" s="5"/>
      <c r="J278" s="5"/>
      <c r="K278" s="5"/>
      <c r="L278" s="5"/>
      <c r="M278" s="5"/>
      <c r="N278" s="5"/>
      <c r="O278" s="5"/>
      <c r="P278" s="5"/>
      <c r="Q278" s="5"/>
      <c r="R278" s="5"/>
      <c r="S278" s="5"/>
      <c r="T278" s="5"/>
      <c r="U278" s="5"/>
      <c r="V278" s="21"/>
    </row>
    <row r="279" spans="2:22" ht="18" hidden="1" customHeight="1">
      <c r="B279" s="20"/>
      <c r="C279" s="5"/>
      <c r="D279" s="5"/>
      <c r="E279" s="5"/>
      <c r="F279" s="5"/>
      <c r="G279" s="5"/>
      <c r="H279" s="5"/>
      <c r="I279" s="5"/>
      <c r="J279" s="5"/>
      <c r="K279" s="5"/>
      <c r="L279" s="5"/>
      <c r="M279" s="5"/>
      <c r="N279" s="5"/>
      <c r="O279" s="5"/>
      <c r="P279" s="5"/>
      <c r="Q279" s="5"/>
      <c r="R279" s="5"/>
      <c r="S279" s="5"/>
      <c r="T279" s="5"/>
      <c r="U279" s="5"/>
      <c r="V279" s="21"/>
    </row>
    <row r="280" spans="2:22" ht="18" hidden="1" customHeight="1">
      <c r="B280" s="20"/>
      <c r="C280" s="5"/>
      <c r="D280" s="5"/>
      <c r="E280" s="5"/>
      <c r="F280" s="5"/>
      <c r="G280" s="5"/>
      <c r="H280" s="5"/>
      <c r="I280" s="5"/>
      <c r="J280" s="5"/>
      <c r="K280" s="5"/>
      <c r="L280" s="5"/>
      <c r="M280" s="5"/>
      <c r="N280" s="5"/>
      <c r="O280" s="5"/>
      <c r="P280" s="5"/>
      <c r="Q280" s="5"/>
      <c r="R280" s="5"/>
      <c r="S280" s="5"/>
      <c r="T280" s="5"/>
      <c r="U280" s="5"/>
      <c r="V280" s="21"/>
    </row>
    <row r="281" spans="2:22" ht="18" hidden="1" customHeight="1">
      <c r="B281" s="20"/>
      <c r="C281" s="5"/>
      <c r="D281" s="5"/>
      <c r="E281" s="5"/>
      <c r="F281" s="5"/>
      <c r="G281" s="5"/>
      <c r="H281" s="5"/>
      <c r="I281" s="5"/>
      <c r="J281" s="5"/>
      <c r="K281" s="5"/>
      <c r="L281" s="5"/>
      <c r="M281" s="5"/>
      <c r="N281" s="5"/>
      <c r="O281" s="5"/>
      <c r="P281" s="5"/>
      <c r="Q281" s="5"/>
      <c r="R281" s="5"/>
      <c r="S281" s="5"/>
      <c r="T281" s="5"/>
      <c r="U281" s="5"/>
      <c r="V281" s="21"/>
    </row>
    <row r="282" spans="2:22" ht="18" hidden="1" customHeight="1">
      <c r="B282" s="20"/>
      <c r="C282" s="5"/>
      <c r="D282" s="5"/>
      <c r="E282" s="5"/>
      <c r="F282" s="5"/>
      <c r="G282" s="5"/>
      <c r="H282" s="5"/>
      <c r="I282" s="5"/>
      <c r="J282" s="5"/>
      <c r="K282" s="5"/>
      <c r="L282" s="5"/>
      <c r="M282" s="5"/>
      <c r="N282" s="5"/>
      <c r="O282" s="5"/>
      <c r="P282" s="5"/>
      <c r="Q282" s="5"/>
      <c r="R282" s="5"/>
      <c r="S282" s="5"/>
      <c r="T282" s="5"/>
      <c r="U282" s="5"/>
      <c r="V282" s="21"/>
    </row>
    <row r="283" spans="2:22" ht="18" hidden="1" customHeight="1">
      <c r="B283" s="20"/>
      <c r="C283" s="5"/>
      <c r="D283" s="5"/>
      <c r="E283" s="5"/>
      <c r="F283" s="5"/>
      <c r="G283" s="5"/>
      <c r="H283" s="5"/>
      <c r="I283" s="5"/>
      <c r="J283" s="5"/>
      <c r="K283" s="5"/>
      <c r="L283" s="5"/>
      <c r="M283" s="5"/>
      <c r="N283" s="5"/>
      <c r="O283" s="5"/>
      <c r="P283" s="5"/>
      <c r="Q283" s="5"/>
      <c r="R283" s="5"/>
      <c r="S283" s="5"/>
      <c r="T283" s="5"/>
      <c r="U283" s="5"/>
      <c r="V283" s="21"/>
    </row>
    <row r="284" spans="2:22" ht="18" hidden="1" customHeight="1">
      <c r="B284" s="20"/>
      <c r="C284" s="5"/>
      <c r="D284" s="5"/>
      <c r="E284" s="5"/>
      <c r="F284" s="5"/>
      <c r="G284" s="5"/>
      <c r="H284" s="5"/>
      <c r="I284" s="5"/>
      <c r="J284" s="5"/>
      <c r="K284" s="5"/>
      <c r="L284" s="5"/>
      <c r="M284" s="5"/>
      <c r="N284" s="5"/>
      <c r="O284" s="5"/>
      <c r="P284" s="5"/>
      <c r="Q284" s="5"/>
      <c r="R284" s="5"/>
      <c r="S284" s="5"/>
      <c r="T284" s="5"/>
      <c r="U284" s="5"/>
      <c r="V284" s="21"/>
    </row>
    <row r="285" spans="2:22" ht="18" hidden="1" customHeight="1">
      <c r="B285" s="20"/>
      <c r="C285" s="5"/>
      <c r="D285" s="5"/>
      <c r="E285" s="5"/>
      <c r="F285" s="5"/>
      <c r="G285" s="5"/>
      <c r="H285" s="5"/>
      <c r="I285" s="5"/>
      <c r="J285" s="5"/>
      <c r="K285" s="5"/>
      <c r="L285" s="5"/>
      <c r="M285" s="5"/>
      <c r="N285" s="5"/>
      <c r="O285" s="5"/>
      <c r="P285" s="5"/>
      <c r="Q285" s="5"/>
      <c r="R285" s="5"/>
      <c r="S285" s="5"/>
      <c r="T285" s="5"/>
      <c r="U285" s="5"/>
      <c r="V285" s="21"/>
    </row>
    <row r="286" spans="2:22" ht="18" hidden="1" customHeight="1">
      <c r="B286" s="3"/>
      <c r="C286" s="4"/>
      <c r="D286" s="4"/>
      <c r="E286" s="4"/>
      <c r="F286" s="4"/>
      <c r="G286" s="4"/>
      <c r="H286" s="4"/>
      <c r="I286" s="4"/>
      <c r="J286" s="4"/>
      <c r="K286" s="4"/>
      <c r="L286" s="4"/>
      <c r="M286" s="4"/>
      <c r="N286" s="4"/>
      <c r="O286" s="4"/>
      <c r="P286" s="4"/>
      <c r="Q286" s="4"/>
      <c r="R286" s="4"/>
      <c r="S286" s="4"/>
      <c r="T286" s="4"/>
      <c r="U286" s="4"/>
      <c r="V286" s="160"/>
    </row>
    <row r="287" spans="2:22" ht="18" hidden="1" customHeight="1">
      <c r="B287" s="5"/>
      <c r="C287" s="5"/>
      <c r="D287" s="5"/>
      <c r="E287" s="5"/>
      <c r="F287" s="5"/>
      <c r="G287" s="5"/>
      <c r="H287" s="5"/>
      <c r="I287" s="5"/>
      <c r="J287" s="5"/>
      <c r="K287" s="5"/>
      <c r="L287" s="5"/>
      <c r="M287" s="5"/>
      <c r="N287" s="5"/>
      <c r="O287" s="5"/>
      <c r="P287" s="5"/>
      <c r="Q287" s="5"/>
      <c r="R287" s="5"/>
      <c r="S287" s="5"/>
      <c r="T287" s="5"/>
      <c r="U287" s="5"/>
      <c r="V287" s="5"/>
    </row>
    <row r="288" spans="2:22" ht="18" hidden="1" customHeight="1">
      <c r="B288" s="2"/>
      <c r="C288" s="2"/>
      <c r="D288" s="2"/>
      <c r="E288" s="2"/>
      <c r="F288" s="2"/>
      <c r="G288" s="2"/>
      <c r="H288" s="2"/>
      <c r="I288" s="2"/>
      <c r="J288" s="2"/>
      <c r="K288" s="2"/>
      <c r="L288" s="2"/>
      <c r="M288" s="2"/>
      <c r="N288" s="2"/>
      <c r="O288" s="2"/>
      <c r="P288" s="2"/>
      <c r="Q288" s="2"/>
      <c r="R288" s="2"/>
      <c r="S288" s="2"/>
      <c r="T288" s="2"/>
      <c r="U288" s="2"/>
      <c r="V288" s="2"/>
    </row>
    <row r="289" spans="1:34" ht="77" customHeight="1">
      <c r="B289" s="193"/>
      <c r="C289" s="194"/>
      <c r="D289" s="194"/>
      <c r="E289" s="194"/>
      <c r="F289" s="194"/>
      <c r="G289" s="194"/>
      <c r="H289" s="194"/>
      <c r="I289" s="194"/>
      <c r="J289" s="194"/>
      <c r="K289" s="194"/>
      <c r="L289" s="194"/>
      <c r="M289" s="194"/>
      <c r="N289" s="194"/>
      <c r="O289" s="194"/>
      <c r="P289" s="194"/>
      <c r="Q289" s="194"/>
      <c r="R289" s="194"/>
      <c r="S289" s="194"/>
      <c r="T289" s="194"/>
      <c r="U289" s="194"/>
      <c r="V289" s="195"/>
    </row>
    <row r="290" spans="1:34" s="130" customFormat="1" ht="17" customHeight="1">
      <c r="A290" s="128"/>
      <c r="B290" s="822" t="s">
        <v>176</v>
      </c>
      <c r="C290" s="151"/>
      <c r="D290" s="151"/>
      <c r="E290" s="151"/>
      <c r="F290" s="151"/>
      <c r="G290" s="151"/>
      <c r="H290" s="151"/>
      <c r="I290" s="151"/>
      <c r="J290" s="151"/>
      <c r="K290" s="151"/>
      <c r="L290" s="151"/>
      <c r="M290" s="151"/>
      <c r="N290" s="151"/>
      <c r="O290" s="151"/>
      <c r="P290" s="151"/>
      <c r="Q290" s="151"/>
      <c r="R290" s="151"/>
      <c r="S290" s="151"/>
      <c r="T290" s="151"/>
      <c r="U290" s="151"/>
      <c r="V290" s="823"/>
      <c r="W290" s="129"/>
      <c r="X290" s="129"/>
      <c r="Y290" s="129"/>
      <c r="Z290" s="128"/>
      <c r="AA290" s="128"/>
      <c r="AB290" s="128"/>
      <c r="AC290" s="128"/>
      <c r="AD290" s="128"/>
      <c r="AE290" s="128"/>
      <c r="AF290" s="128"/>
      <c r="AG290" s="128"/>
    </row>
    <row r="291" spans="1:34" ht="6" customHeight="1">
      <c r="B291" s="824"/>
      <c r="C291" s="196"/>
      <c r="D291" s="196"/>
      <c r="E291" s="196"/>
      <c r="F291" s="196"/>
      <c r="G291" s="196"/>
      <c r="H291" s="196"/>
      <c r="I291" s="196"/>
      <c r="J291" s="196"/>
      <c r="K291" s="196"/>
      <c r="L291" s="196"/>
      <c r="M291" s="196"/>
      <c r="N291" s="196"/>
      <c r="O291" s="196"/>
      <c r="P291" s="196"/>
      <c r="Q291" s="196"/>
      <c r="R291" s="196"/>
      <c r="S291" s="196"/>
      <c r="T291" s="196"/>
      <c r="U291" s="196"/>
      <c r="V291" s="825"/>
      <c r="W291" s="5"/>
      <c r="X291" s="5"/>
      <c r="Y291" s="5"/>
    </row>
    <row r="292" spans="1:34" ht="2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row>
    <row r="293" spans="1:34" ht="18" customHeight="1">
      <c r="B293" s="22"/>
      <c r="C293" s="155"/>
      <c r="D293" s="155"/>
      <c r="E293" s="155"/>
      <c r="F293" s="155"/>
      <c r="G293" s="155"/>
      <c r="H293" s="155"/>
      <c r="I293" s="155"/>
      <c r="J293" s="155"/>
      <c r="K293" s="155"/>
      <c r="L293" s="155"/>
      <c r="M293" s="155"/>
      <c r="N293" s="155"/>
      <c r="O293" s="155"/>
      <c r="P293" s="155"/>
      <c r="Q293" s="155"/>
      <c r="R293" s="155"/>
      <c r="S293" s="155"/>
      <c r="T293" s="155"/>
      <c r="U293" s="155"/>
      <c r="V293" s="54"/>
      <c r="W293" s="5"/>
      <c r="X293" s="5"/>
      <c r="Y293" s="5"/>
    </row>
    <row r="294" spans="1:34" ht="16">
      <c r="B294" s="20"/>
      <c r="C294" s="1365"/>
      <c r="D294" s="1365"/>
      <c r="E294" s="1365"/>
      <c r="F294" s="1365"/>
      <c r="G294" s="1366" t="s">
        <v>769</v>
      </c>
      <c r="H294" s="1366" t="s">
        <v>770</v>
      </c>
      <c r="I294" s="1366" t="s">
        <v>771</v>
      </c>
      <c r="J294" s="1366"/>
      <c r="K294" s="1366" t="s">
        <v>773</v>
      </c>
      <c r="L294" s="1366"/>
      <c r="M294" s="1366" t="s">
        <v>774</v>
      </c>
      <c r="N294" s="1366"/>
      <c r="O294" s="1366" t="s">
        <v>775</v>
      </c>
      <c r="P294" s="1366"/>
      <c r="Q294" s="1366"/>
      <c r="R294" s="1367" t="s">
        <v>777</v>
      </c>
      <c r="S294" s="1367" t="s">
        <v>768</v>
      </c>
      <c r="T294" s="1367" t="s">
        <v>767</v>
      </c>
      <c r="U294" s="1367" t="s">
        <v>765</v>
      </c>
      <c r="V294" s="21"/>
    </row>
    <row r="295" spans="1:34" ht="16">
      <c r="B295" s="20"/>
      <c r="C295" s="1368"/>
      <c r="D295" s="1368" t="s">
        <v>1235</v>
      </c>
      <c r="E295" s="1368"/>
      <c r="F295" s="1368"/>
      <c r="G295" s="1369" t="s">
        <v>766</v>
      </c>
      <c r="H295" s="1369" t="s">
        <v>766</v>
      </c>
      <c r="I295" s="1369" t="s">
        <v>772</v>
      </c>
      <c r="J295" s="1369"/>
      <c r="K295" s="1369" t="s">
        <v>766</v>
      </c>
      <c r="L295" s="1369"/>
      <c r="M295" s="1369" t="s">
        <v>766</v>
      </c>
      <c r="N295" s="1369"/>
      <c r="O295" s="1369" t="s">
        <v>766</v>
      </c>
      <c r="P295" s="1369"/>
      <c r="Q295" s="1369" t="s">
        <v>776</v>
      </c>
      <c r="R295" s="1370" t="s">
        <v>766</v>
      </c>
      <c r="S295" s="1370" t="s">
        <v>766</v>
      </c>
      <c r="T295" s="1370" t="s">
        <v>766</v>
      </c>
      <c r="U295" s="1370" t="s">
        <v>766</v>
      </c>
      <c r="V295" s="21"/>
    </row>
    <row r="296" spans="1:34" ht="16">
      <c r="B296" s="20"/>
      <c r="C296" s="174"/>
      <c r="D296" s="174"/>
      <c r="E296" s="174"/>
      <c r="F296" s="174"/>
      <c r="G296" s="174"/>
      <c r="H296" s="174"/>
      <c r="I296" s="174"/>
      <c r="J296" s="174"/>
      <c r="K296" s="174"/>
      <c r="L296" s="174"/>
      <c r="M296" s="174"/>
      <c r="N296" s="174"/>
      <c r="O296" s="174"/>
      <c r="P296" s="174"/>
      <c r="Q296" s="174"/>
      <c r="R296" s="174"/>
      <c r="S296" s="174"/>
      <c r="T296" s="174"/>
      <c r="U296" s="174"/>
      <c r="V296" s="21"/>
    </row>
    <row r="297" spans="1:34" s="130" customFormat="1" ht="16">
      <c r="A297" s="128"/>
      <c r="B297" s="452"/>
      <c r="C297" s="1371" t="s">
        <v>778</v>
      </c>
      <c r="D297" s="1372"/>
      <c r="E297" s="1372"/>
      <c r="F297" s="1372"/>
      <c r="G297" s="1372"/>
      <c r="H297" s="1372"/>
      <c r="I297" s="1372"/>
      <c r="J297" s="1372"/>
      <c r="K297" s="1372"/>
      <c r="L297" s="1372"/>
      <c r="M297" s="1372"/>
      <c r="N297" s="1372"/>
      <c r="O297" s="1372"/>
      <c r="P297" s="1372"/>
      <c r="Q297" s="1372"/>
      <c r="R297" s="1372"/>
      <c r="S297" s="1372"/>
      <c r="T297" s="1372"/>
      <c r="U297" s="1372"/>
      <c r="V297" s="453"/>
      <c r="W297" s="128"/>
      <c r="X297" s="2"/>
      <c r="Y297" s="2"/>
      <c r="Z297" s="2"/>
      <c r="AA297" s="2"/>
      <c r="AB297" s="2"/>
      <c r="AC297" s="2"/>
      <c r="AD297" s="2"/>
      <c r="AE297" s="2"/>
      <c r="AF297" s="2"/>
      <c r="AG297" s="2"/>
    </row>
    <row r="298" spans="1:34" ht="6" customHeight="1">
      <c r="B298" s="20"/>
      <c r="C298" s="174"/>
      <c r="D298" s="174"/>
      <c r="E298" s="174"/>
      <c r="F298" s="1373"/>
      <c r="G298" s="1374"/>
      <c r="H298" s="1375"/>
      <c r="I298" s="1375"/>
      <c r="J298" s="1375"/>
      <c r="K298" s="1375"/>
      <c r="L298" s="1375"/>
      <c r="M298" s="1375"/>
      <c r="N298" s="1375"/>
      <c r="O298" s="1375"/>
      <c r="P298" s="1376"/>
      <c r="Q298" s="1377"/>
      <c r="R298" s="1378"/>
      <c r="S298" s="1378"/>
      <c r="T298" s="1378"/>
      <c r="U298" s="1378"/>
      <c r="V298" s="21"/>
    </row>
    <row r="299" spans="1:34" ht="16">
      <c r="B299" s="20"/>
      <c r="C299" s="174" t="s">
        <v>779</v>
      </c>
      <c r="D299" s="174"/>
      <c r="E299" s="174"/>
      <c r="F299" s="1379"/>
      <c r="G299" s="1380">
        <f>X299</f>
        <v>423</v>
      </c>
      <c r="H299" s="1381">
        <f t="shared" ref="H299:I299" si="18">Y299</f>
        <v>940</v>
      </c>
      <c r="I299" s="1381">
        <f t="shared" si="18"/>
        <v>1677</v>
      </c>
      <c r="J299" s="1381">
        <f>AA299</f>
        <v>680</v>
      </c>
      <c r="K299" s="1381">
        <f>AA299</f>
        <v>680</v>
      </c>
      <c r="L299" s="1381" t="e">
        <f>#REF!</f>
        <v>#REF!</v>
      </c>
      <c r="M299" s="1381">
        <f>AB299</f>
        <v>1012</v>
      </c>
      <c r="N299" s="1381">
        <f>AC299</f>
        <v>576</v>
      </c>
      <c r="O299" s="1381">
        <f>AC299</f>
        <v>576</v>
      </c>
      <c r="P299" s="1381">
        <f>AD299</f>
        <v>5308</v>
      </c>
      <c r="Q299" s="1382">
        <f>AD299</f>
        <v>5308</v>
      </c>
      <c r="R299" s="1383">
        <f>AE299</f>
        <v>1363</v>
      </c>
      <c r="S299" s="1383">
        <f t="shared" ref="S299:U299" si="19">AF299</f>
        <v>3040</v>
      </c>
      <c r="T299" s="1383">
        <f t="shared" si="19"/>
        <v>3720</v>
      </c>
      <c r="U299" s="1383">
        <f t="shared" si="19"/>
        <v>4732</v>
      </c>
      <c r="V299" s="21"/>
      <c r="X299" s="843">
        <v>423</v>
      </c>
      <c r="Y299" s="843">
        <v>940</v>
      </c>
      <c r="Z299" s="843">
        <v>1677</v>
      </c>
      <c r="AA299" s="843">
        <v>680</v>
      </c>
      <c r="AB299" s="843">
        <v>1012</v>
      </c>
      <c r="AC299" s="843">
        <v>576</v>
      </c>
      <c r="AD299" s="844">
        <v>5308</v>
      </c>
      <c r="AE299" s="845">
        <v>1363</v>
      </c>
      <c r="AF299" s="845">
        <v>3040</v>
      </c>
      <c r="AG299" s="845">
        <v>3720</v>
      </c>
      <c r="AH299" s="845">
        <v>4732</v>
      </c>
    </row>
    <row r="300" spans="1:34" ht="16">
      <c r="B300" s="20"/>
      <c r="C300" s="174" t="s">
        <v>782</v>
      </c>
      <c r="D300" s="174"/>
      <c r="E300" s="174"/>
      <c r="F300" s="1379"/>
      <c r="G300" s="2025">
        <f t="shared" ref="G300:G302" si="20">X300</f>
        <v>0.90803782505910169</v>
      </c>
      <c r="H300" s="1384">
        <f t="shared" ref="H300:H302" si="21">Y300</f>
        <v>5.941914893617021</v>
      </c>
      <c r="I300" s="1384">
        <f t="shared" ref="I300:I302" si="22">Z300</f>
        <v>25.446571258199167</v>
      </c>
      <c r="J300" s="1384">
        <f t="shared" ref="J300:J302" si="23">AA300</f>
        <v>72.509117647058815</v>
      </c>
      <c r="K300" s="1384">
        <f t="shared" ref="K300:K302" si="24">AA300</f>
        <v>72.509117647058815</v>
      </c>
      <c r="L300" s="1384" t="e">
        <f>#REF!</f>
        <v>#REF!</v>
      </c>
      <c r="M300" s="1384">
        <f t="shared" ref="M300:M302" si="25">AB300</f>
        <v>228.16175889328065</v>
      </c>
      <c r="N300" s="1384">
        <f t="shared" ref="N300:N302" si="26">AC300</f>
        <v>1952.401215277778</v>
      </c>
      <c r="O300" s="1384">
        <f t="shared" ref="O300:O302" si="27">AC300</f>
        <v>1952.401215277778</v>
      </c>
      <c r="P300" s="1384">
        <f t="shared" ref="P300:P302" si="28">AD300</f>
        <v>273.81921627731725</v>
      </c>
      <c r="Q300" s="1385">
        <f t="shared" ref="Q300:Q302" si="29">AD300</f>
        <v>273.81921627731725</v>
      </c>
      <c r="R300" s="1386">
        <f t="shared" ref="R300:R302" si="30">AE300</f>
        <v>4.3796771826852527</v>
      </c>
      <c r="S300" s="1386">
        <f t="shared" ref="S300:S302" si="31">AF300</f>
        <v>16.001118421052631</v>
      </c>
      <c r="T300" s="1386">
        <f t="shared" ref="T300:T302" si="32">AG300</f>
        <v>26.330537634408604</v>
      </c>
      <c r="U300" s="1386">
        <f t="shared" ref="U300:U302" si="33">AH300</f>
        <v>69.494780219780225</v>
      </c>
      <c r="V300" s="21"/>
      <c r="X300" s="846">
        <v>0.90803782505910169</v>
      </c>
      <c r="Y300" s="846">
        <v>5.941914893617021</v>
      </c>
      <c r="Z300" s="846">
        <v>25.446571258199167</v>
      </c>
      <c r="AA300" s="846">
        <v>72.509117647058815</v>
      </c>
      <c r="AB300" s="846">
        <v>228.16175889328065</v>
      </c>
      <c r="AC300" s="846">
        <v>1952.401215277778</v>
      </c>
      <c r="AD300" s="847">
        <v>273.81921627731725</v>
      </c>
      <c r="AE300" s="848">
        <v>4.3796771826852527</v>
      </c>
      <c r="AF300" s="848">
        <v>16.001118421052631</v>
      </c>
      <c r="AG300" s="848">
        <v>26.330537634408604</v>
      </c>
      <c r="AH300" s="848">
        <v>69.494780219780225</v>
      </c>
    </row>
    <row r="301" spans="1:34" ht="16">
      <c r="B301" s="20"/>
      <c r="C301" s="174" t="s">
        <v>780</v>
      </c>
      <c r="D301" s="174"/>
      <c r="E301" s="174"/>
      <c r="F301" s="1379"/>
      <c r="G301" s="1387">
        <f t="shared" si="20"/>
        <v>7.9691032403918616E-2</v>
      </c>
      <c r="H301" s="1388">
        <f t="shared" si="21"/>
        <v>0.17709118311981914</v>
      </c>
      <c r="I301" s="1388">
        <f t="shared" si="22"/>
        <v>0.31593820648078375</v>
      </c>
      <c r="J301" s="1388">
        <f t="shared" si="23"/>
        <v>0.12810851544837981</v>
      </c>
      <c r="K301" s="1388">
        <f t="shared" si="24"/>
        <v>0.12810851544837981</v>
      </c>
      <c r="L301" s="1388" t="e">
        <f>#REF!</f>
        <v>#REF!</v>
      </c>
      <c r="M301" s="1388">
        <f t="shared" si="25"/>
        <v>0.19065561416729465</v>
      </c>
      <c r="N301" s="1388">
        <f t="shared" si="26"/>
        <v>0.10851544837980406</v>
      </c>
      <c r="O301" s="1388">
        <f t="shared" si="27"/>
        <v>0.10851544837980406</v>
      </c>
      <c r="P301" s="1388">
        <f t="shared" si="28"/>
        <v>1</v>
      </c>
      <c r="Q301" s="1389">
        <f t="shared" si="29"/>
        <v>1</v>
      </c>
      <c r="R301" s="1390">
        <f t="shared" si="30"/>
        <v>0.25678221552373776</v>
      </c>
      <c r="S301" s="1390">
        <f t="shared" si="31"/>
        <v>0.57272042200452145</v>
      </c>
      <c r="T301" s="1390">
        <f t="shared" si="32"/>
        <v>0.70082893745290131</v>
      </c>
      <c r="U301" s="1390">
        <f t="shared" si="33"/>
        <v>0.89148455162019591</v>
      </c>
      <c r="V301" s="21"/>
      <c r="X301" s="849">
        <v>7.9691032403918616E-2</v>
      </c>
      <c r="Y301" s="849">
        <v>0.17709118311981914</v>
      </c>
      <c r="Z301" s="849">
        <v>0.31593820648078375</v>
      </c>
      <c r="AA301" s="849">
        <v>0.12810851544837981</v>
      </c>
      <c r="AB301" s="849">
        <v>0.19065561416729465</v>
      </c>
      <c r="AC301" s="849">
        <v>0.10851544837980406</v>
      </c>
      <c r="AD301" s="850">
        <v>1</v>
      </c>
      <c r="AE301" s="851">
        <v>0.25678221552373776</v>
      </c>
      <c r="AF301" s="851">
        <v>0.57272042200452145</v>
      </c>
      <c r="AG301" s="851">
        <v>0.70082893745290131</v>
      </c>
      <c r="AH301" s="851">
        <v>0.89148455162019591</v>
      </c>
    </row>
    <row r="302" spans="1:34" ht="16">
      <c r="B302" s="20"/>
      <c r="C302" s="174" t="s">
        <v>781</v>
      </c>
      <c r="D302" s="174"/>
      <c r="E302" s="174"/>
      <c r="F302" s="1379"/>
      <c r="G302" s="1387">
        <f t="shared" si="20"/>
        <v>2.449341529838801E-4</v>
      </c>
      <c r="H302" s="1388">
        <f t="shared" si="21"/>
        <v>3.4649019495763237E-3</v>
      </c>
      <c r="I302" s="1388">
        <f t="shared" si="22"/>
        <v>2.7841298860685568E-2</v>
      </c>
      <c r="J302" s="1388">
        <f t="shared" si="23"/>
        <v>3.221965462934015E-2</v>
      </c>
      <c r="K302" s="1388">
        <f t="shared" si="24"/>
        <v>3.221965462934015E-2</v>
      </c>
      <c r="L302" s="1388" t="e">
        <f>#REF!</f>
        <v>#REF!</v>
      </c>
      <c r="M302" s="1388">
        <f t="shared" si="25"/>
        <v>0.14743238044144547</v>
      </c>
      <c r="N302" s="1388">
        <f t="shared" si="26"/>
        <v>0.78879687403697463</v>
      </c>
      <c r="O302" s="1388">
        <f t="shared" si="27"/>
        <v>0.78879687403697463</v>
      </c>
      <c r="P302" s="1388">
        <f t="shared" si="28"/>
        <v>1.000000044071006</v>
      </c>
      <c r="Q302" s="1389">
        <f t="shared" si="29"/>
        <v>1.000000044071006</v>
      </c>
      <c r="R302" s="1390">
        <f t="shared" si="30"/>
        <v>3.7098361025602036E-3</v>
      </c>
      <c r="S302" s="1390">
        <f t="shared" si="31"/>
        <v>3.1551134963245769E-2</v>
      </c>
      <c r="T302" s="1390">
        <f t="shared" si="32"/>
        <v>6.3770789592585919E-2</v>
      </c>
      <c r="U302" s="1390">
        <f t="shared" si="33"/>
        <v>0.21120317003403138</v>
      </c>
      <c r="V302" s="21"/>
      <c r="X302" s="180">
        <v>2.449341529838801E-4</v>
      </c>
      <c r="Y302" s="180">
        <v>3.4649019495763237E-3</v>
      </c>
      <c r="Z302" s="849">
        <v>2.7841298860685568E-2</v>
      </c>
      <c r="AA302" s="849">
        <v>3.221965462934015E-2</v>
      </c>
      <c r="AB302" s="849">
        <v>0.14743238044144547</v>
      </c>
      <c r="AC302" s="849">
        <v>0.78879687403697463</v>
      </c>
      <c r="AD302" s="850">
        <v>1.000000044071006</v>
      </c>
      <c r="AE302" s="851">
        <v>3.7098361025602036E-3</v>
      </c>
      <c r="AF302" s="851">
        <v>3.1551134963245769E-2</v>
      </c>
      <c r="AG302" s="851">
        <v>6.3770789592585919E-2</v>
      </c>
      <c r="AH302" s="851">
        <v>0.21120317003403138</v>
      </c>
    </row>
    <row r="303" spans="1:34" ht="16">
      <c r="B303" s="20"/>
      <c r="C303" s="174"/>
      <c r="D303" s="174"/>
      <c r="E303" s="174"/>
      <c r="F303" s="174"/>
      <c r="G303" s="174"/>
      <c r="H303" s="174"/>
      <c r="I303" s="174"/>
      <c r="J303" s="174"/>
      <c r="K303" s="174"/>
      <c r="L303" s="174"/>
      <c r="M303" s="174"/>
      <c r="N303" s="174"/>
      <c r="O303" s="174"/>
      <c r="P303" s="174"/>
      <c r="Q303" s="590"/>
      <c r="R303" s="174"/>
      <c r="S303" s="174"/>
      <c r="T303" s="174"/>
      <c r="U303" s="174"/>
      <c r="V303" s="21"/>
      <c r="X303" s="590"/>
      <c r="Y303" s="590"/>
      <c r="Z303" s="590"/>
      <c r="AA303" s="590"/>
      <c r="AB303" s="590"/>
      <c r="AC303" s="590"/>
      <c r="AD303" s="590"/>
      <c r="AE303" s="590"/>
      <c r="AF303" s="590"/>
      <c r="AG303" s="590"/>
      <c r="AH303" s="590"/>
    </row>
    <row r="304" spans="1:34" s="130" customFormat="1" ht="16">
      <c r="A304" s="128"/>
      <c r="B304" s="452"/>
      <c r="C304" s="1371" t="s">
        <v>786</v>
      </c>
      <c r="D304" s="1372"/>
      <c r="E304" s="1372"/>
      <c r="F304" s="1372"/>
      <c r="G304" s="1372"/>
      <c r="H304" s="1372"/>
      <c r="I304" s="1372"/>
      <c r="J304" s="1372"/>
      <c r="K304" s="1372"/>
      <c r="L304" s="1372"/>
      <c r="M304" s="1372"/>
      <c r="N304" s="1372"/>
      <c r="O304" s="1372"/>
      <c r="P304" s="1372"/>
      <c r="Q304" s="1391"/>
      <c r="R304" s="1372"/>
      <c r="S304" s="1372"/>
      <c r="T304" s="1372"/>
      <c r="U304" s="1372"/>
      <c r="V304" s="453"/>
      <c r="W304" s="128"/>
      <c r="X304" s="852"/>
      <c r="Y304" s="852"/>
      <c r="Z304" s="852"/>
      <c r="AA304" s="852"/>
      <c r="AB304" s="852"/>
      <c r="AC304" s="852"/>
      <c r="AD304" s="852"/>
      <c r="AE304" s="853"/>
      <c r="AF304" s="853"/>
      <c r="AG304" s="853"/>
      <c r="AH304" s="853"/>
    </row>
    <row r="305" spans="1:34" ht="20" customHeight="1">
      <c r="B305" s="20"/>
      <c r="C305" s="174" t="s">
        <v>783</v>
      </c>
      <c r="D305" s="174"/>
      <c r="E305" s="174"/>
      <c r="F305" s="1379"/>
      <c r="G305" s="1392">
        <f>X305</f>
        <v>-6.1093465243426209E-2</v>
      </c>
      <c r="H305" s="1393">
        <f t="shared" ref="H305" si="34">Y305</f>
        <v>-0.11379668421241068</v>
      </c>
      <c r="I305" s="1393">
        <f t="shared" ref="I305" si="35">Z305</f>
        <v>-1.6286301462955108E-2</v>
      </c>
      <c r="J305" s="1393">
        <f>AA305</f>
        <v>-1.3122082009970349E-2</v>
      </c>
      <c r="K305" s="1393">
        <f>AA305</f>
        <v>-1.3122082009970349E-2</v>
      </c>
      <c r="L305" s="1393" t="e">
        <f>#REF!</f>
        <v>#REF!</v>
      </c>
      <c r="M305" s="1393">
        <f>AB305</f>
        <v>-5.857175215039262E-2</v>
      </c>
      <c r="N305" s="1393">
        <f>AC305</f>
        <v>0.13267885672477195</v>
      </c>
      <c r="O305" s="1393">
        <f>AC305</f>
        <v>0.13267885672477195</v>
      </c>
      <c r="P305" s="1393">
        <f>AD305</f>
        <v>9.1977445941070268E-2</v>
      </c>
      <c r="Q305" s="1394">
        <f>AD305</f>
        <v>9.1977445941070268E-2</v>
      </c>
      <c r="R305" s="1395">
        <f>AE305</f>
        <v>-0.11040556160482434</v>
      </c>
      <c r="S305" s="1395">
        <f t="shared" ref="S305" si="36">AF305</f>
        <v>-2.7836582146807298E-2</v>
      </c>
      <c r="T305" s="1395">
        <f t="shared" ref="T305" si="37">AG305</f>
        <v>-2.0429547440724827E-2</v>
      </c>
      <c r="U305" s="1395">
        <f t="shared" ref="U305" si="38">AH305</f>
        <v>-4.7210883526284102E-2</v>
      </c>
      <c r="V305" s="21"/>
      <c r="X305" s="180">
        <v>-6.1093465243426209E-2</v>
      </c>
      <c r="Y305" s="180">
        <v>-0.11379668421241068</v>
      </c>
      <c r="Z305" s="180">
        <v>-1.6286301462955108E-2</v>
      </c>
      <c r="AA305" s="180">
        <v>-1.3122082009970349E-2</v>
      </c>
      <c r="AB305" s="180">
        <v>-5.857175215039262E-2</v>
      </c>
      <c r="AC305" s="180">
        <v>0.13267885672477195</v>
      </c>
      <c r="AD305" s="854">
        <v>9.1977445941070268E-2</v>
      </c>
      <c r="AE305" s="855">
        <v>-0.11040556160482434</v>
      </c>
      <c r="AF305" s="855">
        <v>-2.7836582146807298E-2</v>
      </c>
      <c r="AG305" s="855">
        <v>-2.0429547440724827E-2</v>
      </c>
      <c r="AH305" s="855">
        <v>-4.7210883526284102E-2</v>
      </c>
    </row>
    <row r="306" spans="1:34" ht="16">
      <c r="B306" s="20"/>
      <c r="C306" s="174" t="s">
        <v>761</v>
      </c>
      <c r="D306" s="174"/>
      <c r="E306" s="174"/>
      <c r="F306" s="1379"/>
      <c r="G306" s="1392">
        <f t="shared" ref="G306:G308" si="39">X306</f>
        <v>-0.11846318036286013</v>
      </c>
      <c r="H306" s="1393">
        <f t="shared" ref="H306:H308" si="40">Y306</f>
        <v>-0.11536347395904911</v>
      </c>
      <c r="I306" s="1393">
        <f t="shared" ref="I306:I308" si="41">Z306</f>
        <v>-3.3722268731686961E-2</v>
      </c>
      <c r="J306" s="1393">
        <f t="shared" ref="J306:J308" si="42">AA306</f>
        <v>-5.0446965878347003E-2</v>
      </c>
      <c r="K306" s="1393">
        <f t="shared" ref="K306:K308" si="43">AA306</f>
        <v>-5.0446965878347003E-2</v>
      </c>
      <c r="L306" s="1393" t="e">
        <f>#REF!</f>
        <v>#REF!</v>
      </c>
      <c r="M306" s="1393">
        <f t="shared" ref="M306:M308" si="44">AB306</f>
        <v>-0.10745060138945503</v>
      </c>
      <c r="N306" s="1393">
        <f t="shared" ref="N306:N308" si="45">AC306</f>
        <v>7.8647124249526079E-2</v>
      </c>
      <c r="O306" s="1393">
        <f t="shared" ref="O306:O308" si="46">AC306</f>
        <v>7.8647124249526079E-2</v>
      </c>
      <c r="P306" s="1393">
        <f t="shared" ref="P306:P308" si="47">AD306</f>
        <v>4.3690103714504019E-2</v>
      </c>
      <c r="Q306" s="1396">
        <f t="shared" ref="Q306:Q308" si="48">AD306</f>
        <v>4.3690103714504019E-2</v>
      </c>
      <c r="R306" s="1395">
        <f t="shared" ref="R306:R308" si="49">AE306</f>
        <v>-0.11555096507649602</v>
      </c>
      <c r="S306" s="1395">
        <f t="shared" ref="S306:S308" si="50">AF306</f>
        <v>-4.3460891343930358E-2</v>
      </c>
      <c r="T306" s="1395">
        <f t="shared" ref="T306:T308" si="51">AG306</f>
        <v>-4.7152052960455236E-2</v>
      </c>
      <c r="U306" s="1395">
        <f t="shared" ref="U306:U308" si="52">AH306</f>
        <v>-9.1892296185489789E-2</v>
      </c>
      <c r="V306" s="21"/>
      <c r="X306" s="180">
        <v>-0.11846318036286013</v>
      </c>
      <c r="Y306" s="180">
        <v>-0.11536347395904911</v>
      </c>
      <c r="Z306" s="180">
        <v>-3.3722268731686961E-2</v>
      </c>
      <c r="AA306" s="180">
        <v>-5.0446965878347003E-2</v>
      </c>
      <c r="AB306" s="180">
        <v>-0.10745060138945503</v>
      </c>
      <c r="AC306" s="180">
        <v>7.8647124249526079E-2</v>
      </c>
      <c r="AD306" s="854">
        <v>4.3690103714504019E-2</v>
      </c>
      <c r="AE306" s="855">
        <v>-0.11555096507649602</v>
      </c>
      <c r="AF306" s="855">
        <v>-4.3460891343930358E-2</v>
      </c>
      <c r="AG306" s="855">
        <v>-4.7152052960455236E-2</v>
      </c>
      <c r="AH306" s="855">
        <v>-9.1892296185489789E-2</v>
      </c>
    </row>
    <row r="307" spans="1:34" ht="16">
      <c r="B307" s="20"/>
      <c r="C307" s="174" t="s">
        <v>784</v>
      </c>
      <c r="D307" s="174"/>
      <c r="E307" s="174"/>
      <c r="F307" s="1379"/>
      <c r="G307" s="1392">
        <f t="shared" si="39"/>
        <v>-5.0507680291590668E-2</v>
      </c>
      <c r="H307" s="1393">
        <f t="shared" si="40"/>
        <v>-9.4961864861961814E-2</v>
      </c>
      <c r="I307" s="1393">
        <f t="shared" si="41"/>
        <v>-1.6923693405102348E-2</v>
      </c>
      <c r="J307" s="1393">
        <f t="shared" si="42"/>
        <v>-1.3036900024743399E-2</v>
      </c>
      <c r="K307" s="1393">
        <f t="shared" si="43"/>
        <v>-1.3036900024743399E-2</v>
      </c>
      <c r="L307" s="1393" t="e">
        <f>#REF!</f>
        <v>#REF!</v>
      </c>
      <c r="M307" s="1393">
        <f t="shared" si="44"/>
        <v>-4.9970181858183596E-2</v>
      </c>
      <c r="N307" s="1393">
        <f t="shared" si="45"/>
        <v>0.11877112505069655</v>
      </c>
      <c r="O307" s="1393">
        <f t="shared" si="46"/>
        <v>0.11877112505069655</v>
      </c>
      <c r="P307" s="1393">
        <f t="shared" si="47"/>
        <v>8.2642852877092748E-2</v>
      </c>
      <c r="Q307" s="1396">
        <f t="shared" si="48"/>
        <v>8.2642852877092748E-2</v>
      </c>
      <c r="R307" s="1395">
        <f t="shared" si="49"/>
        <v>-9.2101516039869519E-2</v>
      </c>
      <c r="S307" s="1395">
        <f t="shared" si="50"/>
        <v>-2.6149487905861843E-2</v>
      </c>
      <c r="T307" s="1395">
        <f t="shared" si="51"/>
        <v>-1.9548829193789637E-2</v>
      </c>
      <c r="U307" s="1395">
        <f t="shared" si="52"/>
        <v>-4.090901212196596E-2</v>
      </c>
      <c r="V307" s="21"/>
      <c r="X307" s="180">
        <v>-5.0507680291590668E-2</v>
      </c>
      <c r="Y307" s="180">
        <v>-9.4961864861961814E-2</v>
      </c>
      <c r="Z307" s="180">
        <v>-1.6923693405102348E-2</v>
      </c>
      <c r="AA307" s="180">
        <v>-1.3036900024743399E-2</v>
      </c>
      <c r="AB307" s="180">
        <v>-4.9970181858183596E-2</v>
      </c>
      <c r="AC307" s="180">
        <v>0.11877112505069655</v>
      </c>
      <c r="AD307" s="854">
        <v>8.2642852877092748E-2</v>
      </c>
      <c r="AE307" s="855">
        <v>-9.2101516039869519E-2</v>
      </c>
      <c r="AF307" s="855">
        <v>-2.6149487905861843E-2</v>
      </c>
      <c r="AG307" s="855">
        <v>-1.9548829193789637E-2</v>
      </c>
      <c r="AH307" s="855">
        <v>-4.090901212196596E-2</v>
      </c>
    </row>
    <row r="308" spans="1:34" ht="16">
      <c r="B308" s="20"/>
      <c r="C308" s="174" t="s">
        <v>785</v>
      </c>
      <c r="D308" s="174"/>
      <c r="E308" s="174"/>
      <c r="F308" s="1379"/>
      <c r="G308" s="1392">
        <f t="shared" si="39"/>
        <v>-3.6111111111111031E-2</v>
      </c>
      <c r="H308" s="1393">
        <f t="shared" si="40"/>
        <v>-0.11181696923111686</v>
      </c>
      <c r="I308" s="1393">
        <f t="shared" si="41"/>
        <v>-5.4468208722175818E-3</v>
      </c>
      <c r="J308" s="1393">
        <f t="shared" si="42"/>
        <v>-1.5157410383502844E-2</v>
      </c>
      <c r="K308" s="1393">
        <f t="shared" si="43"/>
        <v>-1.5157410383502844E-2</v>
      </c>
      <c r="L308" s="1393" t="e">
        <f>#REF!</f>
        <v>#REF!</v>
      </c>
      <c r="M308" s="1393">
        <f t="shared" si="44"/>
        <v>-5.580619155234235E-2</v>
      </c>
      <c r="N308" s="1393">
        <f t="shared" si="45"/>
        <v>0.12647140949036723</v>
      </c>
      <c r="O308" s="1393">
        <f t="shared" si="46"/>
        <v>0.12647140949036723</v>
      </c>
      <c r="P308" s="1393">
        <f t="shared" si="47"/>
        <v>8.6508336467801095E-2</v>
      </c>
      <c r="Q308" s="1396">
        <f t="shared" si="48"/>
        <v>8.6508336467801095E-2</v>
      </c>
      <c r="R308" s="1395">
        <f t="shared" si="49"/>
        <v>-0.1061192064056193</v>
      </c>
      <c r="S308" s="1395">
        <f t="shared" si="50"/>
        <v>-2.0345086828597998E-2</v>
      </c>
      <c r="T308" s="1395">
        <f t="shared" si="51"/>
        <v>-1.7867185530423907E-2</v>
      </c>
      <c r="U308" s="1395">
        <f t="shared" si="52"/>
        <v>-4.3641707303550666E-2</v>
      </c>
      <c r="V308" s="21"/>
      <c r="X308" s="180">
        <v>-3.6111111111111031E-2</v>
      </c>
      <c r="Y308" s="180">
        <v>-0.11181696923111686</v>
      </c>
      <c r="Z308" s="180">
        <v>-5.4468208722175818E-3</v>
      </c>
      <c r="AA308" s="180">
        <v>-1.5157410383502844E-2</v>
      </c>
      <c r="AB308" s="180">
        <v>-5.580619155234235E-2</v>
      </c>
      <c r="AC308" s="180">
        <v>0.12647140949036723</v>
      </c>
      <c r="AD308" s="854">
        <v>8.6508336467801095E-2</v>
      </c>
      <c r="AE308" s="855">
        <v>-0.1061192064056193</v>
      </c>
      <c r="AF308" s="855">
        <v>-2.0345086828597998E-2</v>
      </c>
      <c r="AG308" s="855">
        <v>-1.7867185530423907E-2</v>
      </c>
      <c r="AH308" s="855">
        <v>-4.3641707303550666E-2</v>
      </c>
    </row>
    <row r="309" spans="1:34" ht="16">
      <c r="B309" s="20"/>
      <c r="C309" s="174"/>
      <c r="D309" s="174"/>
      <c r="E309" s="174"/>
      <c r="F309" s="174"/>
      <c r="G309" s="174"/>
      <c r="H309" s="174"/>
      <c r="I309" s="174"/>
      <c r="J309" s="174"/>
      <c r="K309" s="174"/>
      <c r="L309" s="174"/>
      <c r="M309" s="174"/>
      <c r="N309" s="174"/>
      <c r="O309" s="174"/>
      <c r="P309" s="174"/>
      <c r="Q309" s="590"/>
      <c r="R309" s="174"/>
      <c r="S309" s="174"/>
      <c r="T309" s="174"/>
      <c r="U309" s="174"/>
      <c r="V309" s="21"/>
      <c r="X309" s="590"/>
      <c r="Y309" s="590"/>
      <c r="Z309" s="590"/>
      <c r="AA309" s="590"/>
      <c r="AB309" s="590"/>
      <c r="AC309" s="590"/>
      <c r="AD309" s="590"/>
      <c r="AE309" s="590"/>
      <c r="AF309" s="590"/>
      <c r="AG309" s="590"/>
      <c r="AH309" s="590"/>
    </row>
    <row r="310" spans="1:34" s="130" customFormat="1" ht="16">
      <c r="A310" s="128"/>
      <c r="B310" s="452"/>
      <c r="C310" s="1371" t="s">
        <v>787</v>
      </c>
      <c r="D310" s="1372"/>
      <c r="E310" s="1372"/>
      <c r="F310" s="1372"/>
      <c r="G310" s="1372"/>
      <c r="H310" s="1372"/>
      <c r="I310" s="1372"/>
      <c r="J310" s="1372"/>
      <c r="K310" s="1372"/>
      <c r="L310" s="1372"/>
      <c r="M310" s="1372"/>
      <c r="N310" s="1372"/>
      <c r="O310" s="1372"/>
      <c r="P310" s="1372"/>
      <c r="Q310" s="1391"/>
      <c r="R310" s="1372"/>
      <c r="S310" s="1372"/>
      <c r="T310" s="1372"/>
      <c r="U310" s="1372"/>
      <c r="V310" s="453"/>
      <c r="W310" s="128"/>
      <c r="X310" s="856"/>
      <c r="Y310" s="856"/>
      <c r="Z310" s="856"/>
      <c r="AA310" s="856"/>
      <c r="AB310" s="856"/>
      <c r="AC310" s="852"/>
      <c r="AD310" s="856"/>
      <c r="AE310" s="856"/>
      <c r="AF310" s="856"/>
      <c r="AG310" s="856"/>
      <c r="AH310" s="856"/>
    </row>
    <row r="311" spans="1:34" ht="20" customHeight="1">
      <c r="B311" s="20"/>
      <c r="C311" s="174" t="s">
        <v>788</v>
      </c>
      <c r="D311" s="174"/>
      <c r="E311" s="174"/>
      <c r="F311" s="1379"/>
      <c r="G311" s="1392">
        <f t="shared" ref="G311" si="53">X311</f>
        <v>0.18986644896029992</v>
      </c>
      <c r="H311" s="1393">
        <f t="shared" ref="H311" si="54">Y311</f>
        <v>0.15855418027185056</v>
      </c>
      <c r="I311" s="1393">
        <f t="shared" ref="I311" si="55">Z311</f>
        <v>0.12977243517048462</v>
      </c>
      <c r="J311" s="1393">
        <f t="shared" ref="J311" si="56">AA311</f>
        <v>0.11976677480008248</v>
      </c>
      <c r="K311" s="1393">
        <f t="shared" ref="K311" si="57">AA311</f>
        <v>0.11976677480008248</v>
      </c>
      <c r="L311" s="1393" t="e">
        <f>#REF!</f>
        <v>#REF!</v>
      </c>
      <c r="M311" s="1393">
        <f t="shared" ref="M311" si="58">AB311</f>
        <v>0.11372701411989777</v>
      </c>
      <c r="N311" s="1393">
        <f t="shared" ref="N311" si="59">AC311</f>
        <v>0.11145323170116961</v>
      </c>
      <c r="O311" s="1393">
        <f t="shared" ref="O311" si="60">AC311</f>
        <v>0.11145323170116961</v>
      </c>
      <c r="P311" s="1393">
        <f t="shared" ref="P311" si="61">AD311</f>
        <v>0.11274873231724888</v>
      </c>
      <c r="Q311" s="1394">
        <f t="shared" ref="Q311" si="62">AD311</f>
        <v>0.11274873231724888</v>
      </c>
      <c r="R311" s="1395">
        <f t="shared" ref="R311" si="63">AE311</f>
        <v>0.16062150718257748</v>
      </c>
      <c r="S311" s="1395">
        <f t="shared" ref="S311" si="64">AF311</f>
        <v>0.13339972151737073</v>
      </c>
      <c r="T311" s="1395">
        <f t="shared" ref="T311" si="65">AG311</f>
        <v>0.12651178994842727</v>
      </c>
      <c r="U311" s="1395">
        <f t="shared" ref="U311" si="66">AH311</f>
        <v>0.1175872556551842</v>
      </c>
      <c r="V311" s="21"/>
      <c r="X311" s="180">
        <v>0.18986644896029992</v>
      </c>
      <c r="Y311" s="180">
        <v>0.15855418027185056</v>
      </c>
      <c r="Z311" s="180">
        <v>0.12977243517048462</v>
      </c>
      <c r="AA311" s="180">
        <v>0.11976677480008248</v>
      </c>
      <c r="AB311" s="180">
        <v>0.11372701411989777</v>
      </c>
      <c r="AC311" s="2121">
        <v>0.11145323170116961</v>
      </c>
      <c r="AD311" s="857">
        <v>0.11274873231724888</v>
      </c>
      <c r="AE311" s="855">
        <v>0.16062150718257748</v>
      </c>
      <c r="AF311" s="855">
        <v>0.13339972151737073</v>
      </c>
      <c r="AG311" s="855">
        <v>0.12651178994842727</v>
      </c>
      <c r="AH311" s="855">
        <v>0.1175872556551842</v>
      </c>
    </row>
    <row r="312" spans="1:34" s="2" customFormat="1" ht="9" customHeight="1">
      <c r="B312" s="20"/>
      <c r="C312" s="174"/>
      <c r="D312" s="174"/>
      <c r="E312" s="174"/>
      <c r="F312" s="174"/>
      <c r="G312" s="174"/>
      <c r="H312" s="174"/>
      <c r="I312" s="174"/>
      <c r="J312" s="174"/>
      <c r="K312" s="174"/>
      <c r="L312" s="174"/>
      <c r="M312" s="174"/>
      <c r="N312" s="174"/>
      <c r="O312" s="174"/>
      <c r="P312" s="174"/>
      <c r="Q312" s="590"/>
      <c r="R312" s="174"/>
      <c r="S312" s="174"/>
      <c r="T312" s="174"/>
      <c r="U312" s="174"/>
      <c r="V312" s="21"/>
      <c r="X312" s="200"/>
      <c r="Y312" s="200"/>
      <c r="Z312" s="200"/>
      <c r="AA312" s="200"/>
      <c r="AB312" s="200"/>
      <c r="AC312" s="200"/>
      <c r="AD312" s="200"/>
      <c r="AE312" s="200"/>
      <c r="AF312" s="200"/>
      <c r="AG312" s="200"/>
      <c r="AH312" s="200"/>
    </row>
    <row r="313" spans="1:34" ht="16">
      <c r="B313" s="20"/>
      <c r="C313" s="174" t="s">
        <v>1024</v>
      </c>
      <c r="D313" s="174"/>
      <c r="E313" s="174"/>
      <c r="F313" s="1379"/>
      <c r="G313" s="1387">
        <f t="shared" ref="G313" si="67">X313</f>
        <v>0.52125993979058294</v>
      </c>
      <c r="H313" s="1388">
        <f t="shared" ref="H313" si="68">Y313</f>
        <v>0.46419621839167735</v>
      </c>
      <c r="I313" s="1388">
        <f t="shared" ref="I313" si="69">Z313</f>
        <v>0.43341862289256822</v>
      </c>
      <c r="J313" s="1388">
        <f t="shared" ref="J313" si="70">AA313</f>
        <v>0.37397897625079879</v>
      </c>
      <c r="K313" s="1388">
        <f t="shared" ref="K313" si="71">AA313</f>
        <v>0.37397897625079879</v>
      </c>
      <c r="L313" s="1388" t="e">
        <f>#REF!</f>
        <v>#REF!</v>
      </c>
      <c r="M313" s="1388">
        <f t="shared" ref="M313" si="72">AB313</f>
        <v>0.27735596347957681</v>
      </c>
      <c r="N313" s="1388">
        <f t="shared" ref="N313" si="73">AC313</f>
        <v>0.23856481802300608</v>
      </c>
      <c r="O313" s="1388">
        <f t="shared" ref="O313" si="74">AC313</f>
        <v>0.23856481802300608</v>
      </c>
      <c r="P313" s="1388">
        <f t="shared" ref="P313" si="75">AD313</f>
        <v>0.25492248469173878</v>
      </c>
      <c r="Q313" s="1389">
        <f t="shared" ref="Q313" si="76">AD313</f>
        <v>0.25492248469173878</v>
      </c>
      <c r="R313" s="1390">
        <f t="shared" ref="R313" si="77">AE313</f>
        <v>0.46796373099346145</v>
      </c>
      <c r="S313" s="1390">
        <f t="shared" ref="S313" si="78">AF313</f>
        <v>0.43748049544798751</v>
      </c>
      <c r="T313" s="1390">
        <f t="shared" ref="T313" si="79">AG313</f>
        <v>0.40539688741924673</v>
      </c>
      <c r="U313" s="1390">
        <f t="shared" ref="U313" si="80">AH313</f>
        <v>0.31601670336563675</v>
      </c>
      <c r="V313" s="21"/>
      <c r="X313" s="858">
        <v>0.52125993979058294</v>
      </c>
      <c r="Y313" s="858">
        <v>0.46419621839167735</v>
      </c>
      <c r="Z313" s="858">
        <v>0.43341862289256822</v>
      </c>
      <c r="AA313" s="858">
        <v>0.37397897625079879</v>
      </c>
      <c r="AB313" s="858">
        <v>0.27735596347957681</v>
      </c>
      <c r="AC313" s="858">
        <v>0.23856481802300608</v>
      </c>
      <c r="AD313" s="850">
        <v>0.25492248469173878</v>
      </c>
      <c r="AE313" s="851">
        <v>0.46796373099346145</v>
      </c>
      <c r="AF313" s="851">
        <v>0.43748049544798751</v>
      </c>
      <c r="AG313" s="851">
        <v>0.40539688741924673</v>
      </c>
      <c r="AH313" s="851">
        <v>0.31601670336563675</v>
      </c>
    </row>
    <row r="314" spans="1:34" ht="16">
      <c r="B314" s="20"/>
      <c r="C314" s="174" t="s">
        <v>789</v>
      </c>
      <c r="D314" s="174"/>
      <c r="E314" s="174"/>
      <c r="F314" s="1379"/>
      <c r="G314" s="1387">
        <f t="shared" ref="G314:G318" si="81">X314</f>
        <v>0.47345763722349188</v>
      </c>
      <c r="H314" s="1388">
        <f t="shared" ref="H314:H318" si="82">Y314</f>
        <v>0.52071151947756089</v>
      </c>
      <c r="I314" s="1388">
        <f t="shared" ref="I314:I318" si="83">Z314</f>
        <v>0.53271008165116807</v>
      </c>
      <c r="J314" s="1388">
        <f t="shared" ref="J314:J318" si="84">AA314</f>
        <v>0.58036204619181875</v>
      </c>
      <c r="K314" s="1388">
        <f t="shared" ref="K314:K318" si="85">AA314</f>
        <v>0.58036204619181875</v>
      </c>
      <c r="L314" s="1388" t="e">
        <f>#REF!</f>
        <v>#REF!</v>
      </c>
      <c r="M314" s="1388">
        <f t="shared" ref="M314:M318" si="86">AB314</f>
        <v>0.67010889739160229</v>
      </c>
      <c r="N314" s="1388">
        <f t="shared" ref="N314:N318" si="87">AC314</f>
        <v>0.71907149116739311</v>
      </c>
      <c r="O314" s="1388">
        <f t="shared" ref="O314:O318" si="88">AC314</f>
        <v>0.71907149116739311</v>
      </c>
      <c r="P314" s="1388">
        <f t="shared" ref="P314:P318" si="89">AD314</f>
        <v>0.70144794303184455</v>
      </c>
      <c r="Q314" s="1389">
        <f t="shared" ref="Q314:Q318" si="90">AD314</f>
        <v>0.70144794303184455</v>
      </c>
      <c r="R314" s="1390">
        <f t="shared" ref="R314:R318" si="91">AE314</f>
        <v>0.51759168094423247</v>
      </c>
      <c r="S314" s="1390">
        <f t="shared" ref="S314:S318" si="92">AF314</f>
        <v>0.53093243438678606</v>
      </c>
      <c r="T314" s="1390">
        <f t="shared" ref="T314:T318" si="93">AG314</f>
        <v>0.55590632966070741</v>
      </c>
      <c r="U314" s="1390">
        <f t="shared" ref="U314:U318" si="94">AH314</f>
        <v>0.63562651762179834</v>
      </c>
      <c r="V314" s="21"/>
      <c r="X314" s="858">
        <v>0.47345763722349188</v>
      </c>
      <c r="Y314" s="858">
        <v>0.52071151947756089</v>
      </c>
      <c r="Z314" s="858">
        <v>0.53271008165116807</v>
      </c>
      <c r="AA314" s="858">
        <v>0.58036204619181875</v>
      </c>
      <c r="AB314" s="858">
        <v>0.67010889739160229</v>
      </c>
      <c r="AC314" s="858">
        <v>0.71907149116739311</v>
      </c>
      <c r="AD314" s="2100">
        <v>0.70144794303184455</v>
      </c>
      <c r="AE314" s="851">
        <v>0.51759168094423247</v>
      </c>
      <c r="AF314" s="851">
        <v>0.53093243438678606</v>
      </c>
      <c r="AG314" s="851">
        <v>0.55590632966070741</v>
      </c>
      <c r="AH314" s="851">
        <v>0.63562651762179834</v>
      </c>
    </row>
    <row r="315" spans="1:34" ht="16">
      <c r="B315" s="20"/>
      <c r="C315" s="174" t="s">
        <v>1026</v>
      </c>
      <c r="D315" s="2"/>
      <c r="E315" s="174"/>
      <c r="F315" s="1379"/>
      <c r="G315" s="1387">
        <f t="shared" si="81"/>
        <v>0.59273964832671577</v>
      </c>
      <c r="H315" s="1388">
        <f t="shared" si="82"/>
        <v>0.62317255459550103</v>
      </c>
      <c r="I315" s="1388">
        <f t="shared" si="83"/>
        <v>0.48619593129232686</v>
      </c>
      <c r="J315" s="1388">
        <f t="shared" si="84"/>
        <v>0.4304780196779901</v>
      </c>
      <c r="K315" s="1388">
        <f t="shared" si="85"/>
        <v>0.4304780196779901</v>
      </c>
      <c r="L315" s="1388" t="e">
        <f>#REF!</f>
        <v>#REF!</v>
      </c>
      <c r="M315" s="1388">
        <f t="shared" si="86"/>
        <v>0.39613013876479225</v>
      </c>
      <c r="N315" s="1388">
        <f t="shared" si="87"/>
        <v>0.33163357962772644</v>
      </c>
      <c r="O315" s="1388">
        <f t="shared" si="88"/>
        <v>0.33163357962772644</v>
      </c>
      <c r="P315" s="1388">
        <f t="shared" si="89"/>
        <v>0.34742351084450102</v>
      </c>
      <c r="Q315" s="1389">
        <f t="shared" si="90"/>
        <v>0.34742351084450102</v>
      </c>
      <c r="R315" s="1390">
        <f t="shared" si="91"/>
        <v>0.62133461222252662</v>
      </c>
      <c r="S315" s="1390">
        <f t="shared" si="92"/>
        <v>0.50168650287235572</v>
      </c>
      <c r="T315" s="1390">
        <f t="shared" si="93"/>
        <v>0.46412627610187285</v>
      </c>
      <c r="U315" s="1390">
        <f t="shared" si="94"/>
        <v>0.41408595765030526</v>
      </c>
      <c r="V315" s="21"/>
      <c r="X315" s="858">
        <v>0.59273964832671577</v>
      </c>
      <c r="Y315" s="858">
        <v>0.62317255459550103</v>
      </c>
      <c r="Z315" s="858">
        <v>0.48619593129232686</v>
      </c>
      <c r="AA315" s="858">
        <v>0.4304780196779901</v>
      </c>
      <c r="AB315" s="858">
        <v>0.39613013876479225</v>
      </c>
      <c r="AC315" s="858">
        <v>0.33163357962772644</v>
      </c>
      <c r="AD315" s="850">
        <v>0.34742351084450102</v>
      </c>
      <c r="AE315" s="851">
        <v>0.62133461222252662</v>
      </c>
      <c r="AF315" s="851">
        <v>0.50168650287235572</v>
      </c>
      <c r="AG315" s="851">
        <v>0.46412627610187285</v>
      </c>
      <c r="AH315" s="851">
        <v>0.41408595765030526</v>
      </c>
    </row>
    <row r="316" spans="1:34" ht="16">
      <c r="B316" s="20"/>
      <c r="C316" s="174" t="s">
        <v>1027</v>
      </c>
      <c r="D316" s="2"/>
      <c r="E316" s="174"/>
      <c r="F316" s="1379"/>
      <c r="G316" s="1387">
        <f t="shared" si="81"/>
        <v>1.4747589336358479E-2</v>
      </c>
      <c r="H316" s="1388">
        <f t="shared" si="82"/>
        <v>8.4290349629953687E-2</v>
      </c>
      <c r="I316" s="1388">
        <f t="shared" si="83"/>
        <v>0.31692678188906187</v>
      </c>
      <c r="J316" s="1388">
        <f t="shared" si="84"/>
        <v>0.38333386098769856</v>
      </c>
      <c r="K316" s="1388">
        <f t="shared" si="85"/>
        <v>0.38333386098769856</v>
      </c>
      <c r="L316" s="1388" t="e">
        <f>#REF!</f>
        <v>#REF!</v>
      </c>
      <c r="M316" s="1388">
        <f t="shared" si="86"/>
        <v>0.44368381175073202</v>
      </c>
      <c r="N316" s="1388">
        <f t="shared" si="87"/>
        <v>0.514760384246158</v>
      </c>
      <c r="O316" s="1388">
        <f t="shared" si="88"/>
        <v>0.514760384246158</v>
      </c>
      <c r="P316" s="1388">
        <f t="shared" si="89"/>
        <v>0.49587253479720889</v>
      </c>
      <c r="Q316" s="1389">
        <f t="shared" si="90"/>
        <v>0.49587253479720889</v>
      </c>
      <c r="R316" s="1390">
        <f t="shared" si="91"/>
        <v>8.0090435735818019E-2</v>
      </c>
      <c r="S316" s="1390">
        <f t="shared" si="92"/>
        <v>0.28977888946043689</v>
      </c>
      <c r="T316" s="1390">
        <f t="shared" si="93"/>
        <v>0.33912618332819983</v>
      </c>
      <c r="U316" s="1390">
        <f t="shared" si="94"/>
        <v>0.41607315749037682</v>
      </c>
      <c r="V316" s="21"/>
      <c r="X316" s="858">
        <v>1.4747589336358479E-2</v>
      </c>
      <c r="Y316" s="858">
        <v>8.4290349629953687E-2</v>
      </c>
      <c r="Z316" s="858">
        <v>0.31692678188906187</v>
      </c>
      <c r="AA316" s="858">
        <v>0.38333386098769856</v>
      </c>
      <c r="AB316" s="858">
        <v>0.44368381175073202</v>
      </c>
      <c r="AC316" s="858">
        <v>0.514760384246158</v>
      </c>
      <c r="AD316" s="850">
        <v>0.49587253479720889</v>
      </c>
      <c r="AE316" s="851">
        <v>8.0090435735818019E-2</v>
      </c>
      <c r="AF316" s="851">
        <v>0.28977888946043689</v>
      </c>
      <c r="AG316" s="851">
        <v>0.33912618332819983</v>
      </c>
      <c r="AH316" s="851">
        <v>0.41607315749037682</v>
      </c>
    </row>
    <row r="317" spans="1:34" ht="16">
      <c r="B317" s="20"/>
      <c r="C317" s="174" t="s">
        <v>1028</v>
      </c>
      <c r="D317" s="2"/>
      <c r="E317" s="174"/>
      <c r="F317" s="1379"/>
      <c r="G317" s="1387">
        <f t="shared" si="81"/>
        <v>3.6775106082036775E-2</v>
      </c>
      <c r="H317" s="1388">
        <f t="shared" si="82"/>
        <v>0.27681992337164746</v>
      </c>
      <c r="I317" s="1388">
        <f t="shared" si="83"/>
        <v>1.3009703612001164</v>
      </c>
      <c r="J317" s="1388">
        <f t="shared" si="84"/>
        <v>1.8575470894059489</v>
      </c>
      <c r="K317" s="1388">
        <f t="shared" si="85"/>
        <v>1.8575470894059489</v>
      </c>
      <c r="L317" s="1388" t="e">
        <f>#REF!</f>
        <v>#REF!</v>
      </c>
      <c r="M317" s="1388">
        <f t="shared" si="86"/>
        <v>2.614299444891234</v>
      </c>
      <c r="N317" s="1388">
        <f t="shared" si="87"/>
        <v>3.3211196431363836</v>
      </c>
      <c r="O317" s="1388">
        <f t="shared" si="88"/>
        <v>3.3211196431363836</v>
      </c>
      <c r="P317" s="1388">
        <f t="shared" si="89"/>
        <v>3.0849905128935653</v>
      </c>
      <c r="Q317" s="1389">
        <f t="shared" si="90"/>
        <v>3.0849905128935653</v>
      </c>
      <c r="R317" s="1390">
        <f t="shared" si="91"/>
        <v>0.25808588144386796</v>
      </c>
      <c r="S317" s="1390">
        <f t="shared" si="92"/>
        <v>1.1533233313016706</v>
      </c>
      <c r="T317" s="1390">
        <f t="shared" si="93"/>
        <v>1.490156703518899</v>
      </c>
      <c r="U317" s="1390">
        <f t="shared" si="94"/>
        <v>2.2491139086283662</v>
      </c>
      <c r="V317" s="21"/>
      <c r="X317" s="858">
        <v>3.6775106082036775E-2</v>
      </c>
      <c r="Y317" s="858">
        <v>0.27681992337164746</v>
      </c>
      <c r="Z317" s="858">
        <v>1.3009703612001164</v>
      </c>
      <c r="AA317" s="858">
        <v>1.8575470894059489</v>
      </c>
      <c r="AB317" s="858">
        <v>2.614299444891234</v>
      </c>
      <c r="AC317" s="858">
        <v>3.3211196431363836</v>
      </c>
      <c r="AD317" s="850">
        <v>3.0849905128935653</v>
      </c>
      <c r="AE317" s="851">
        <v>0.25808588144386796</v>
      </c>
      <c r="AF317" s="851">
        <v>1.1533233313016706</v>
      </c>
      <c r="AG317" s="851">
        <v>1.490156703518899</v>
      </c>
      <c r="AH317" s="851">
        <v>2.2491139086283662</v>
      </c>
    </row>
    <row r="318" spans="1:34" ht="16">
      <c r="B318" s="20"/>
      <c r="C318" s="174" t="s">
        <v>1029</v>
      </c>
      <c r="D318" s="2"/>
      <c r="E318" s="174"/>
      <c r="F318" s="1379"/>
      <c r="G318" s="1387">
        <f t="shared" si="81"/>
        <v>0</v>
      </c>
      <c r="H318" s="1388">
        <f t="shared" si="82"/>
        <v>5.0676291516278393E-3</v>
      </c>
      <c r="I318" s="1388">
        <f t="shared" si="83"/>
        <v>4.9011650855741377E-2</v>
      </c>
      <c r="J318" s="1388">
        <f t="shared" si="84"/>
        <v>0.12405505897416956</v>
      </c>
      <c r="K318" s="1388">
        <f t="shared" si="85"/>
        <v>0.12405505897416956</v>
      </c>
      <c r="L318" s="1388" t="e">
        <f>#REF!</f>
        <v>#REF!</v>
      </c>
      <c r="M318" s="1388">
        <f t="shared" si="86"/>
        <v>0.19398907831468887</v>
      </c>
      <c r="N318" s="1388">
        <f t="shared" si="87"/>
        <v>0.22236969579314148</v>
      </c>
      <c r="O318" s="1388">
        <f t="shared" si="88"/>
        <v>0.22236969579314148</v>
      </c>
      <c r="P318" s="1388">
        <f t="shared" si="89"/>
        <v>0.21148929147134313</v>
      </c>
      <c r="Q318" s="1389">
        <f t="shared" si="90"/>
        <v>0.21148929147134313</v>
      </c>
      <c r="R318" s="1390">
        <f t="shared" si="91"/>
        <v>4.761578514661551E-3</v>
      </c>
      <c r="S318" s="1390">
        <f t="shared" si="92"/>
        <v>4.3939387989900616E-2</v>
      </c>
      <c r="T318" s="1390">
        <f t="shared" si="93"/>
        <v>8.6197875111792277E-2</v>
      </c>
      <c r="U318" s="1390">
        <f t="shared" si="94"/>
        <v>0.16552453021002372</v>
      </c>
      <c r="V318" s="21"/>
      <c r="X318" s="858">
        <v>0</v>
      </c>
      <c r="Y318" s="858">
        <v>5.0676291516278393E-3</v>
      </c>
      <c r="Z318" s="858">
        <v>4.9011650855741377E-2</v>
      </c>
      <c r="AA318" s="858">
        <v>0.12405505897416956</v>
      </c>
      <c r="AB318" s="858">
        <v>0.19398907831468887</v>
      </c>
      <c r="AC318" s="858">
        <v>0.22236969579314148</v>
      </c>
      <c r="AD318" s="850">
        <v>0.21148929147134313</v>
      </c>
      <c r="AE318" s="851">
        <v>4.761578514661551E-3</v>
      </c>
      <c r="AF318" s="851">
        <v>4.3939387989900616E-2</v>
      </c>
      <c r="AG318" s="851">
        <v>8.6197875111792277E-2</v>
      </c>
      <c r="AH318" s="851">
        <v>0.16552453021002372</v>
      </c>
    </row>
    <row r="319" spans="1:34" ht="9" customHeight="1">
      <c r="B319" s="20"/>
      <c r="C319" s="174"/>
      <c r="D319" s="174"/>
      <c r="E319" s="174"/>
      <c r="F319" s="174"/>
      <c r="G319" s="1397"/>
      <c r="H319" s="1397"/>
      <c r="I319" s="1397"/>
      <c r="J319" s="1397"/>
      <c r="K319" s="1397"/>
      <c r="L319" s="1397"/>
      <c r="M319" s="1397"/>
      <c r="N319" s="1397"/>
      <c r="O319" s="1397"/>
      <c r="P319" s="1397"/>
      <c r="Q319" s="200"/>
      <c r="R319" s="1397"/>
      <c r="S319" s="1397"/>
      <c r="T319" s="1397"/>
      <c r="U319" s="1397"/>
      <c r="V319" s="21"/>
      <c r="X319" s="859"/>
      <c r="Y319" s="859"/>
      <c r="Z319" s="859"/>
      <c r="AA319" s="859"/>
      <c r="AB319" s="859"/>
      <c r="AC319" s="859"/>
      <c r="AD319" s="859"/>
      <c r="AE319" s="859"/>
      <c r="AF319" s="859"/>
      <c r="AG319" s="859"/>
      <c r="AH319" s="859"/>
    </row>
    <row r="320" spans="1:34" ht="16">
      <c r="B320" s="20"/>
      <c r="C320" s="174" t="s">
        <v>790</v>
      </c>
      <c r="D320" s="174"/>
      <c r="E320" s="174"/>
      <c r="F320" s="1379"/>
      <c r="G320" s="1387">
        <f t="shared" ref="G320:G321" si="95">X320</f>
        <v>0.58864774624373961</v>
      </c>
      <c r="H320" s="1388">
        <f t="shared" ref="H320:H321" si="96">Y320</f>
        <v>0.62262223634630232</v>
      </c>
      <c r="I320" s="1388">
        <f t="shared" ref="I320:I321" si="97">Z320</f>
        <v>0.61709429779547598</v>
      </c>
      <c r="J320" s="1388">
        <f t="shared" ref="J320:J321" si="98">AA320</f>
        <v>0.66783580669487319</v>
      </c>
      <c r="K320" s="1388">
        <f t="shared" ref="K320:K321" si="99">AA320</f>
        <v>0.66783580669487319</v>
      </c>
      <c r="L320" s="1388" t="e">
        <f>#REF!</f>
        <v>#REF!</v>
      </c>
      <c r="M320" s="1388">
        <f t="shared" ref="M320:M321" si="100">AB320</f>
        <v>0.77416179110662808</v>
      </c>
      <c r="N320" s="1388">
        <f t="shared" ref="N320:N321" si="101">AC320</f>
        <v>0.86061339289118322</v>
      </c>
      <c r="O320" s="1388">
        <f t="shared" ref="O320:O321" si="102">AC320</f>
        <v>0.86061339289118322</v>
      </c>
      <c r="P320" s="1388">
        <f t="shared" ref="P320:P321" si="103">AD320</f>
        <v>0.83326014389928305</v>
      </c>
      <c r="Q320" s="1389">
        <f t="shared" ref="Q320:Q321" si="104">AD320</f>
        <v>0.83326014389928305</v>
      </c>
      <c r="R320" s="1390">
        <f t="shared" ref="R320:R321" si="105">AE320</f>
        <v>0.62045952092499324</v>
      </c>
      <c r="S320" s="1390">
        <f t="shared" ref="S320:S321" si="106">AF320</f>
        <v>0.61747819044986596</v>
      </c>
      <c r="T320" s="1390">
        <f t="shared" ref="T320:T321" si="107">AG320</f>
        <v>0.64305461261921271</v>
      </c>
      <c r="U320" s="1390">
        <f t="shared" ref="U320:U321" si="108">AH320</f>
        <v>0.73461084103430185</v>
      </c>
      <c r="V320" s="21"/>
      <c r="X320" s="860">
        <v>0.58864774624373961</v>
      </c>
      <c r="Y320" s="860">
        <v>0.62262223634630232</v>
      </c>
      <c r="Z320" s="860">
        <v>0.61709429779547598</v>
      </c>
      <c r="AA320" s="860">
        <v>0.66783580669487319</v>
      </c>
      <c r="AB320" s="860">
        <v>0.77416179110662808</v>
      </c>
      <c r="AC320" s="860">
        <v>0.86061339289118322</v>
      </c>
      <c r="AD320" s="861">
        <v>0.83326014389928305</v>
      </c>
      <c r="AE320" s="862">
        <v>0.62045952092499324</v>
      </c>
      <c r="AF320" s="862">
        <v>0.61747819044986596</v>
      </c>
      <c r="AG320" s="862">
        <v>0.64305461261921271</v>
      </c>
      <c r="AH320" s="862">
        <v>0.73461084103430185</v>
      </c>
    </row>
    <row r="321" spans="1:34" ht="16">
      <c r="B321" s="20"/>
      <c r="C321" s="174" t="s">
        <v>1030</v>
      </c>
      <c r="D321" s="2"/>
      <c r="E321" s="174"/>
      <c r="F321" s="1379"/>
      <c r="G321" s="1387">
        <f t="shared" si="95"/>
        <v>0.91185308848080127</v>
      </c>
      <c r="H321" s="1388">
        <f t="shared" si="96"/>
        <v>0.84627956598719756</v>
      </c>
      <c r="I321" s="1388">
        <f t="shared" si="97"/>
        <v>0.80779999178948225</v>
      </c>
      <c r="J321" s="1388">
        <f t="shared" si="98"/>
        <v>0.78010144032100059</v>
      </c>
      <c r="K321" s="1388">
        <f t="shared" si="99"/>
        <v>0.78010144032100059</v>
      </c>
      <c r="L321" s="1388" t="e">
        <f>#REF!</f>
        <v>#REF!</v>
      </c>
      <c r="M321" s="1388">
        <f t="shared" si="100"/>
        <v>0.74634545612923742</v>
      </c>
      <c r="N321" s="1388">
        <f t="shared" si="101"/>
        <v>0.69872102857455387</v>
      </c>
      <c r="O321" s="1388">
        <f t="shared" si="102"/>
        <v>0.69872102857455387</v>
      </c>
      <c r="P321" s="1388">
        <f t="shared" si="103"/>
        <v>0.71231864127071443</v>
      </c>
      <c r="Q321" s="1389">
        <f t="shared" si="104"/>
        <v>0.71231864127071443</v>
      </c>
      <c r="R321" s="1390">
        <f t="shared" si="105"/>
        <v>0.85045378222704004</v>
      </c>
      <c r="S321" s="1390">
        <f t="shared" si="106"/>
        <v>0.81266578410121371</v>
      </c>
      <c r="T321" s="1390">
        <f t="shared" si="107"/>
        <v>0.7961264904194354</v>
      </c>
      <c r="U321" s="1390">
        <f t="shared" si="108"/>
        <v>0.76136284285417077</v>
      </c>
      <c r="V321" s="21"/>
      <c r="X321" s="860">
        <v>0.91185308848080127</v>
      </c>
      <c r="Y321" s="860">
        <v>0.84627956598719756</v>
      </c>
      <c r="Z321" s="860">
        <v>0.80779999178948225</v>
      </c>
      <c r="AA321" s="860">
        <v>0.78010144032100059</v>
      </c>
      <c r="AB321" s="860">
        <v>0.74634545612923742</v>
      </c>
      <c r="AC321" s="860">
        <v>0.69872102857455387</v>
      </c>
      <c r="AD321" s="861">
        <v>0.71231864127071443</v>
      </c>
      <c r="AE321" s="862">
        <v>0.85045378222704004</v>
      </c>
      <c r="AF321" s="862">
        <v>0.81266578410121371</v>
      </c>
      <c r="AG321" s="862">
        <v>0.7961264904194354</v>
      </c>
      <c r="AH321" s="862">
        <v>0.76136284285417077</v>
      </c>
    </row>
    <row r="322" spans="1:34" ht="9" customHeight="1">
      <c r="B322" s="20"/>
      <c r="C322" s="174"/>
      <c r="D322" s="174"/>
      <c r="E322" s="174"/>
      <c r="F322" s="174"/>
      <c r="G322" s="1397"/>
      <c r="H322" s="1397"/>
      <c r="I322" s="1397"/>
      <c r="J322" s="1397"/>
      <c r="K322" s="1397"/>
      <c r="L322" s="1397"/>
      <c r="M322" s="1397"/>
      <c r="N322" s="1397"/>
      <c r="O322" s="1397"/>
      <c r="P322" s="1397"/>
      <c r="Q322" s="200"/>
      <c r="R322" s="1397"/>
      <c r="S322" s="1397"/>
      <c r="T322" s="1397"/>
      <c r="U322" s="1397"/>
      <c r="V322" s="21"/>
      <c r="X322" s="859"/>
      <c r="Y322" s="859"/>
      <c r="Z322" s="859"/>
      <c r="AA322" s="859"/>
      <c r="AB322" s="859"/>
      <c r="AC322" s="859"/>
      <c r="AD322" s="859"/>
      <c r="AE322" s="859"/>
      <c r="AF322" s="859"/>
      <c r="AG322" s="859"/>
      <c r="AH322" s="859"/>
    </row>
    <row r="323" spans="1:34" ht="16">
      <c r="B323" s="20"/>
      <c r="C323" s="174" t="s">
        <v>791</v>
      </c>
      <c r="D323" s="174"/>
      <c r="E323" s="174"/>
      <c r="F323" s="1379"/>
      <c r="G323" s="1392">
        <f t="shared" ref="G323:G324" si="109">X323</f>
        <v>0.40460000000000002</v>
      </c>
      <c r="H323" s="1393">
        <f t="shared" ref="H323:H324" si="110">Y323</f>
        <v>0.2989</v>
      </c>
      <c r="I323" s="1393">
        <f t="shared" ref="I323:I324" si="111">Z323</f>
        <v>0.23749999999999999</v>
      </c>
      <c r="J323" s="1393">
        <f t="shared" ref="J323:J324" si="112">AA323</f>
        <v>0.19900000000000001</v>
      </c>
      <c r="K323" s="1393">
        <f t="shared" ref="K323:K324" si="113">AA323</f>
        <v>0.19900000000000001</v>
      </c>
      <c r="L323" s="1393" t="e">
        <f>#REF!</f>
        <v>#REF!</v>
      </c>
      <c r="M323" s="1393">
        <f t="shared" ref="M323:M324" si="114">AB323</f>
        <v>0.1497</v>
      </c>
      <c r="N323" s="1393">
        <f t="shared" ref="N323:N324" si="115">AC323</f>
        <v>0.1195</v>
      </c>
      <c r="O323" s="1393">
        <f t="shared" ref="O323:O324" si="116">AC323</f>
        <v>0.1195</v>
      </c>
      <c r="P323" s="1393">
        <f t="shared" ref="P323:P324" si="117">AD323</f>
        <v>0.1305</v>
      </c>
      <c r="Q323" s="1396">
        <f t="shared" ref="Q323:Q324" si="118">AD323</f>
        <v>0.1305</v>
      </c>
      <c r="R323" s="1395">
        <f t="shared" ref="R323:R324" si="119">AE323</f>
        <v>0.24460626884351824</v>
      </c>
      <c r="S323" s="1395">
        <f t="shared" ref="S323:S324" si="120">AF323</f>
        <v>0.2215584516043069</v>
      </c>
      <c r="T323" s="1395">
        <f t="shared" ref="T323:T324" si="121">AG323</f>
        <v>0.17104444001982555</v>
      </c>
      <c r="U323" s="1395">
        <f t="shared" ref="U323:U324" si="122">AH323</f>
        <v>0.13115174949793479</v>
      </c>
      <c r="V323" s="21"/>
      <c r="X323" s="863">
        <v>0.40460000000000002</v>
      </c>
      <c r="Y323" s="863">
        <v>0.2989</v>
      </c>
      <c r="Z323" s="863">
        <v>0.23749999999999999</v>
      </c>
      <c r="AA323" s="863">
        <v>0.19900000000000001</v>
      </c>
      <c r="AB323" s="863">
        <v>0.1497</v>
      </c>
      <c r="AC323" s="863">
        <v>0.1195</v>
      </c>
      <c r="AD323" s="864">
        <v>0.1305</v>
      </c>
      <c r="AE323" s="865">
        <v>0.24460626884351824</v>
      </c>
      <c r="AF323" s="865">
        <v>0.2215584516043069</v>
      </c>
      <c r="AG323" s="865">
        <v>0.17104444001982555</v>
      </c>
      <c r="AH323" s="865">
        <v>0.13115174949793479</v>
      </c>
    </row>
    <row r="324" spans="1:34" ht="16">
      <c r="B324" s="20"/>
      <c r="C324" s="174" t="s">
        <v>792</v>
      </c>
      <c r="D324" s="174"/>
      <c r="E324" s="174"/>
      <c r="F324" s="1379"/>
      <c r="G324" s="1392">
        <f t="shared" si="109"/>
        <v>3.5299999999999998E-2</v>
      </c>
      <c r="H324" s="1393">
        <f t="shared" si="110"/>
        <v>7.7600000000000002E-2</v>
      </c>
      <c r="I324" s="1393">
        <f t="shared" si="111"/>
        <v>0.18709999999999999</v>
      </c>
      <c r="J324" s="1393">
        <f t="shared" si="112"/>
        <v>0.24030000000000001</v>
      </c>
      <c r="K324" s="1393">
        <f t="shared" si="113"/>
        <v>0.24030000000000001</v>
      </c>
      <c r="L324" s="1393" t="e">
        <f>#REF!</f>
        <v>#REF!</v>
      </c>
      <c r="M324" s="1393">
        <f t="shared" si="114"/>
        <v>0.29849999999999999</v>
      </c>
      <c r="N324" s="1393">
        <f t="shared" si="115"/>
        <v>0.34649999999999997</v>
      </c>
      <c r="O324" s="1393">
        <f t="shared" si="116"/>
        <v>0.34649999999999997</v>
      </c>
      <c r="P324" s="1393">
        <f t="shared" si="117"/>
        <v>0.3306</v>
      </c>
      <c r="Q324" s="1396">
        <f t="shared" si="118"/>
        <v>0.3306</v>
      </c>
      <c r="R324" s="1395">
        <f t="shared" si="119"/>
        <v>0.17442676810480051</v>
      </c>
      <c r="S324" s="1395">
        <f t="shared" si="120"/>
        <v>0.20771680143083363</v>
      </c>
      <c r="T324" s="1395">
        <f t="shared" si="121"/>
        <v>0.27153425702327066</v>
      </c>
      <c r="U324" s="1395">
        <f t="shared" si="122"/>
        <v>0.32955380642887094</v>
      </c>
      <c r="V324" s="21"/>
      <c r="X324" s="180">
        <v>3.5299999999999998E-2</v>
      </c>
      <c r="Y324" s="180">
        <v>7.7600000000000002E-2</v>
      </c>
      <c r="Z324" s="180">
        <v>0.18709999999999999</v>
      </c>
      <c r="AA324" s="180">
        <v>0.24030000000000001</v>
      </c>
      <c r="AB324" s="180">
        <v>0.29849999999999999</v>
      </c>
      <c r="AC324" s="180">
        <v>0.34649999999999997</v>
      </c>
      <c r="AD324" s="854">
        <v>0.3306</v>
      </c>
      <c r="AE324" s="855">
        <v>0.17442676810480051</v>
      </c>
      <c r="AF324" s="855">
        <v>0.20771680143083363</v>
      </c>
      <c r="AG324" s="855">
        <v>0.27153425702327066</v>
      </c>
      <c r="AH324" s="855">
        <v>0.32955380642887094</v>
      </c>
    </row>
    <row r="325" spans="1:34" ht="16">
      <c r="B325" s="20"/>
      <c r="C325" s="174"/>
      <c r="D325" s="174"/>
      <c r="E325" s="174"/>
      <c r="F325" s="174"/>
      <c r="G325" s="174"/>
      <c r="H325" s="174"/>
      <c r="I325" s="174"/>
      <c r="J325" s="174"/>
      <c r="K325" s="174"/>
      <c r="L325" s="174"/>
      <c r="M325" s="174"/>
      <c r="N325" s="174"/>
      <c r="O325" s="174"/>
      <c r="P325" s="174"/>
      <c r="Q325" s="590"/>
      <c r="R325" s="174"/>
      <c r="S325" s="174"/>
      <c r="T325" s="174"/>
      <c r="U325" s="174"/>
      <c r="V325" s="21"/>
      <c r="X325" s="590"/>
      <c r="Y325" s="590"/>
      <c r="Z325" s="590"/>
      <c r="AA325" s="590"/>
      <c r="AB325" s="590"/>
      <c r="AC325" s="590"/>
      <c r="AD325" s="590"/>
      <c r="AE325" s="590"/>
      <c r="AF325" s="590"/>
      <c r="AG325" s="590"/>
      <c r="AH325" s="590"/>
    </row>
    <row r="326" spans="1:34" s="130" customFormat="1" ht="16">
      <c r="A326" s="128"/>
      <c r="B326" s="452"/>
      <c r="C326" s="1371" t="s">
        <v>793</v>
      </c>
      <c r="D326" s="1372"/>
      <c r="E326" s="1372"/>
      <c r="F326" s="1372"/>
      <c r="G326" s="1372"/>
      <c r="H326" s="1372"/>
      <c r="I326" s="1372"/>
      <c r="J326" s="1372"/>
      <c r="K326" s="1372"/>
      <c r="L326" s="1372"/>
      <c r="M326" s="1372"/>
      <c r="N326" s="1372"/>
      <c r="O326" s="1372"/>
      <c r="P326" s="1372"/>
      <c r="Q326" s="1391"/>
      <c r="R326" s="1372"/>
      <c r="S326" s="1372"/>
      <c r="T326" s="1372"/>
      <c r="U326" s="1372"/>
      <c r="V326" s="453"/>
      <c r="W326" s="128"/>
      <c r="X326" s="856"/>
      <c r="Y326" s="856"/>
      <c r="Z326" s="856"/>
      <c r="AA326" s="856"/>
      <c r="AB326" s="856"/>
      <c r="AC326" s="856"/>
      <c r="AD326" s="856"/>
      <c r="AE326" s="856"/>
      <c r="AF326" s="856"/>
      <c r="AG326" s="856"/>
      <c r="AH326" s="856"/>
    </row>
    <row r="327" spans="1:34" ht="20" customHeight="1">
      <c r="B327" s="20"/>
      <c r="C327" s="174" t="s">
        <v>795</v>
      </c>
      <c r="D327" s="174"/>
      <c r="E327" s="174"/>
      <c r="F327" s="1379"/>
      <c r="G327" s="1398">
        <f t="shared" ref="G327:G329" si="123">X327</f>
        <v>3.3599999999999998E-2</v>
      </c>
      <c r="H327" s="1399">
        <f t="shared" ref="H327:H329" si="124">Y327</f>
        <v>1.6799999999999999E-2</v>
      </c>
      <c r="I327" s="1399">
        <f t="shared" ref="I327:I329" si="125">Z327</f>
        <v>9.4000000000000004E-3</v>
      </c>
      <c r="J327" s="1399">
        <f t="shared" ref="J327:J329" si="126">AA327</f>
        <v>8.0999999999999996E-3</v>
      </c>
      <c r="K327" s="1399">
        <f t="shared" ref="K327:K329" si="127">AA327</f>
        <v>8.0999999999999996E-3</v>
      </c>
      <c r="L327" s="1399" t="e">
        <f>#REF!</f>
        <v>#REF!</v>
      </c>
      <c r="M327" s="1399">
        <f t="shared" ref="M327:M329" si="128">AB327</f>
        <v>6.7999999999999996E-3</v>
      </c>
      <c r="N327" s="1399">
        <f t="shared" ref="N327:N329" si="129">AC327</f>
        <v>6.1000000000000004E-3</v>
      </c>
      <c r="O327" s="1399">
        <f t="shared" ref="O327:O329" si="130">AC327</f>
        <v>6.1000000000000004E-3</v>
      </c>
      <c r="P327" s="1399">
        <f t="shared" ref="P327:P329" si="131">AD327</f>
        <v>6.3E-3</v>
      </c>
      <c r="Q327" s="1400">
        <f t="shared" ref="Q327:Q329" si="132">AD327</f>
        <v>6.3E-3</v>
      </c>
      <c r="R327" s="1401">
        <f t="shared" ref="R327:R329" si="133">AE327</f>
        <v>1.0233420519090585E-2</v>
      </c>
      <c r="S327" s="1401">
        <f t="shared" ref="S327:S329" si="134">AF327</f>
        <v>9.1023665433523915E-3</v>
      </c>
      <c r="T327" s="1401">
        <f t="shared" ref="T327:T329" si="135">AG327</f>
        <v>7.3925615933180056E-3</v>
      </c>
      <c r="U327" s="1401">
        <f t="shared" ref="U327:U329" si="136">AH327</f>
        <v>6.3647693874746237E-3</v>
      </c>
      <c r="V327" s="21"/>
      <c r="X327" s="175">
        <v>3.3599999999999998E-2</v>
      </c>
      <c r="Y327" s="175">
        <v>1.6799999999999999E-2</v>
      </c>
      <c r="Z327" s="175">
        <v>9.4000000000000004E-3</v>
      </c>
      <c r="AA327" s="175">
        <v>8.0999999999999996E-3</v>
      </c>
      <c r="AB327" s="175">
        <v>6.7999999999999996E-3</v>
      </c>
      <c r="AC327" s="175">
        <v>6.1000000000000004E-3</v>
      </c>
      <c r="AD327" s="866">
        <v>6.3E-3</v>
      </c>
      <c r="AE327" s="867">
        <v>1.0233420519090585E-2</v>
      </c>
      <c r="AF327" s="867">
        <v>9.1023665433523915E-3</v>
      </c>
      <c r="AG327" s="867">
        <v>7.3925615933180056E-3</v>
      </c>
      <c r="AH327" s="867">
        <v>6.3647693874746237E-3</v>
      </c>
    </row>
    <row r="328" spans="1:34" ht="16">
      <c r="B328" s="20"/>
      <c r="C328" s="174" t="s">
        <v>794</v>
      </c>
      <c r="D328" s="174"/>
      <c r="E328" s="174"/>
      <c r="F328" s="1379"/>
      <c r="G328" s="1398">
        <f t="shared" si="123"/>
        <v>9.9000000000000008E-3</v>
      </c>
      <c r="H328" s="1399">
        <f t="shared" si="124"/>
        <v>6.7000000000000002E-3</v>
      </c>
      <c r="I328" s="1399">
        <f t="shared" si="125"/>
        <v>4.5999999999999999E-3</v>
      </c>
      <c r="J328" s="1399">
        <f t="shared" si="126"/>
        <v>4.4999999999999997E-3</v>
      </c>
      <c r="K328" s="1399">
        <f t="shared" si="127"/>
        <v>4.4999999999999997E-3</v>
      </c>
      <c r="L328" s="1399" t="e">
        <f>#REF!</f>
        <v>#REF!</v>
      </c>
      <c r="M328" s="1399">
        <f t="shared" si="128"/>
        <v>4.7000000000000002E-3</v>
      </c>
      <c r="N328" s="1399">
        <f t="shared" si="129"/>
        <v>5.7999999999999996E-3</v>
      </c>
      <c r="O328" s="1399">
        <f t="shared" si="130"/>
        <v>5.7999999999999996E-3</v>
      </c>
      <c r="P328" s="1399">
        <f t="shared" si="131"/>
        <v>5.5999999999999999E-3</v>
      </c>
      <c r="Q328" s="1402">
        <f t="shared" si="132"/>
        <v>5.5999999999999999E-3</v>
      </c>
      <c r="R328" s="1401">
        <f t="shared" si="133"/>
        <v>4.836511228390572E-3</v>
      </c>
      <c r="S328" s="1401">
        <f t="shared" si="134"/>
        <v>4.6581064744539479E-3</v>
      </c>
      <c r="T328" s="1401">
        <f t="shared" si="135"/>
        <v>4.6892178357442896E-3</v>
      </c>
      <c r="U328" s="1401">
        <f t="shared" si="136"/>
        <v>5.572466461352326E-3</v>
      </c>
      <c r="V328" s="21"/>
      <c r="X328" s="175">
        <v>9.9000000000000008E-3</v>
      </c>
      <c r="Y328" s="175">
        <v>6.7000000000000002E-3</v>
      </c>
      <c r="Z328" s="175">
        <v>4.5999999999999999E-3</v>
      </c>
      <c r="AA328" s="175">
        <v>4.4999999999999997E-3</v>
      </c>
      <c r="AB328" s="175">
        <v>4.7000000000000002E-3</v>
      </c>
      <c r="AC328" s="175">
        <v>5.7999999999999996E-3</v>
      </c>
      <c r="AD328" s="868">
        <v>5.5999999999999999E-3</v>
      </c>
      <c r="AE328" s="867">
        <v>4.836511228390572E-3</v>
      </c>
      <c r="AF328" s="867">
        <v>4.6581064744539479E-3</v>
      </c>
      <c r="AG328" s="867">
        <v>4.6892178357442896E-3</v>
      </c>
      <c r="AH328" s="867">
        <v>5.572466461352326E-3</v>
      </c>
    </row>
    <row r="329" spans="1:34" ht="16">
      <c r="B329" s="20"/>
      <c r="C329" s="174" t="s">
        <v>796</v>
      </c>
      <c r="D329" s="174"/>
      <c r="E329" s="174"/>
      <c r="F329" s="1379"/>
      <c r="G329" s="1398">
        <f t="shared" si="123"/>
        <v>4.3499999999999997E-2</v>
      </c>
      <c r="H329" s="1399">
        <f t="shared" si="124"/>
        <v>2.35E-2</v>
      </c>
      <c r="I329" s="1399">
        <f t="shared" si="125"/>
        <v>1.4E-2</v>
      </c>
      <c r="J329" s="1399">
        <f t="shared" si="126"/>
        <v>1.26E-2</v>
      </c>
      <c r="K329" s="1399">
        <f t="shared" si="127"/>
        <v>1.26E-2</v>
      </c>
      <c r="L329" s="1399" t="e">
        <f>#REF!</f>
        <v>#REF!</v>
      </c>
      <c r="M329" s="1399">
        <f t="shared" si="128"/>
        <v>1.15E-2</v>
      </c>
      <c r="N329" s="1399">
        <f t="shared" si="129"/>
        <v>1.1900000000000001E-2</v>
      </c>
      <c r="O329" s="1399">
        <f t="shared" si="130"/>
        <v>1.1900000000000001E-2</v>
      </c>
      <c r="P329" s="1399">
        <f t="shared" si="131"/>
        <v>1.1900000000000001E-2</v>
      </c>
      <c r="Q329" s="1402">
        <f t="shared" si="132"/>
        <v>1.1900000000000001E-2</v>
      </c>
      <c r="R329" s="1401">
        <f t="shared" si="133"/>
        <v>1.5069931747481157E-2</v>
      </c>
      <c r="S329" s="1401">
        <f t="shared" si="134"/>
        <v>1.3760473017806338E-2</v>
      </c>
      <c r="T329" s="1401">
        <f t="shared" si="135"/>
        <v>1.2081779429062295E-2</v>
      </c>
      <c r="U329" s="1401">
        <f t="shared" si="136"/>
        <v>1.1937235848826951E-2</v>
      </c>
      <c r="V329" s="21"/>
      <c r="X329" s="175">
        <v>4.3499999999999997E-2</v>
      </c>
      <c r="Y329" s="175">
        <v>2.35E-2</v>
      </c>
      <c r="Z329" s="175">
        <v>1.4E-2</v>
      </c>
      <c r="AA329" s="175">
        <v>1.26E-2</v>
      </c>
      <c r="AB329" s="175">
        <v>1.15E-2</v>
      </c>
      <c r="AC329" s="175">
        <v>1.1900000000000001E-2</v>
      </c>
      <c r="AD329" s="868">
        <v>1.1900000000000001E-2</v>
      </c>
      <c r="AE329" s="867">
        <v>1.5069931747481157E-2</v>
      </c>
      <c r="AF329" s="867">
        <v>1.3760473017806338E-2</v>
      </c>
      <c r="AG329" s="867">
        <v>1.2081779429062295E-2</v>
      </c>
      <c r="AH329" s="867">
        <v>1.1937235848826951E-2</v>
      </c>
    </row>
    <row r="330" spans="1:34" ht="9" customHeight="1">
      <c r="A330" s="821"/>
      <c r="B330" s="826"/>
      <c r="C330" s="1403"/>
      <c r="D330" s="1403"/>
      <c r="E330" s="1403"/>
      <c r="F330" s="1403"/>
      <c r="G330" s="1403"/>
      <c r="H330" s="1403"/>
      <c r="I330" s="1403"/>
      <c r="J330" s="1403"/>
      <c r="K330" s="1403"/>
      <c r="L330" s="1403"/>
      <c r="M330" s="1403"/>
      <c r="N330" s="1403"/>
      <c r="O330" s="1403"/>
      <c r="P330" s="1403"/>
      <c r="Q330" s="176"/>
      <c r="R330" s="1403"/>
      <c r="S330" s="1403"/>
      <c r="T330" s="1403"/>
      <c r="U330" s="1403"/>
      <c r="V330" s="21"/>
      <c r="X330" s="177"/>
      <c r="Y330" s="177"/>
      <c r="Z330" s="177"/>
      <c r="AA330" s="177"/>
      <c r="AB330" s="177"/>
      <c r="AC330" s="177"/>
      <c r="AD330" s="177"/>
      <c r="AE330" s="177"/>
      <c r="AF330" s="177"/>
      <c r="AG330" s="177"/>
      <c r="AH330" s="177"/>
    </row>
    <row r="331" spans="1:34" ht="17" customHeight="1">
      <c r="B331" s="20"/>
      <c r="C331" s="174" t="s">
        <v>797</v>
      </c>
      <c r="D331" s="174"/>
      <c r="E331" s="174"/>
      <c r="F331" s="1379"/>
      <c r="G331" s="1398">
        <f t="shared" ref="G331:G334" si="137">X331</f>
        <v>0.03</v>
      </c>
      <c r="H331" s="1399">
        <f t="shared" ref="H331:H334" si="138">Y331</f>
        <v>2.18E-2</v>
      </c>
      <c r="I331" s="1399">
        <f t="shared" ref="I331:I334" si="139">Z331</f>
        <v>8.9999999999999993E-3</v>
      </c>
      <c r="J331" s="1399">
        <f t="shared" ref="J331:J334" si="140">AA331</f>
        <v>7.4999999999999997E-3</v>
      </c>
      <c r="K331" s="1399">
        <f t="shared" ref="K331:K334" si="141">AA331</f>
        <v>7.4999999999999997E-3</v>
      </c>
      <c r="L331" s="1399" t="e">
        <f>#REF!</f>
        <v>#REF!</v>
      </c>
      <c r="M331" s="1399">
        <f t="shared" ref="M331:M334" si="142">AB331</f>
        <v>6.1999999999999998E-3</v>
      </c>
      <c r="N331" s="1399">
        <f t="shared" ref="N331:N334" si="143">AC331</f>
        <v>4.8999999999999998E-3</v>
      </c>
      <c r="O331" s="1399">
        <f t="shared" ref="O331:O334" si="144">AC331</f>
        <v>4.8999999999999998E-3</v>
      </c>
      <c r="P331" s="1399">
        <f t="shared" ref="P331:P334" si="145">AD331</f>
        <v>5.1999999999999998E-3</v>
      </c>
      <c r="Q331" s="1402">
        <f t="shared" ref="Q331:Q334" si="146">AD331</f>
        <v>5.1999999999999998E-3</v>
      </c>
      <c r="R331" s="1401">
        <f t="shared" ref="R331:R334" si="147">AE331</f>
        <v>2.1891189050470487E-2</v>
      </c>
      <c r="S331" s="1401">
        <f t="shared" ref="S331:S334" si="148">AF331</f>
        <v>9.408408392131461E-3</v>
      </c>
      <c r="T331" s="1401">
        <f t="shared" ref="T331:T334" si="149">AG331</f>
        <v>8.2705619664421044E-3</v>
      </c>
      <c r="U331" s="1401">
        <f t="shared" ref="U331:U334" si="150">AH331</f>
        <v>6.6456570997023325E-3</v>
      </c>
      <c r="V331" s="21"/>
      <c r="X331" s="175">
        <v>0.03</v>
      </c>
      <c r="Y331" s="175">
        <v>2.18E-2</v>
      </c>
      <c r="Z331" s="175">
        <v>8.9999999999999993E-3</v>
      </c>
      <c r="AA331" s="175">
        <v>7.4999999999999997E-3</v>
      </c>
      <c r="AB331" s="175">
        <v>6.1999999999999998E-3</v>
      </c>
      <c r="AC331" s="175">
        <v>4.8999999999999998E-3</v>
      </c>
      <c r="AD331" s="868">
        <v>5.1999999999999998E-3</v>
      </c>
      <c r="AE331" s="867">
        <v>2.1891189050470487E-2</v>
      </c>
      <c r="AF331" s="867">
        <v>9.408408392131461E-3</v>
      </c>
      <c r="AG331" s="867">
        <v>8.2705619664421044E-3</v>
      </c>
      <c r="AH331" s="867">
        <v>6.6456570997023325E-3</v>
      </c>
    </row>
    <row r="332" spans="1:34" ht="24" customHeight="1">
      <c r="B332" s="20"/>
      <c r="C332" s="174" t="s">
        <v>798</v>
      </c>
      <c r="D332" s="174"/>
      <c r="E332" s="174"/>
      <c r="F332" s="1379"/>
      <c r="G332" s="1398">
        <f t="shared" si="137"/>
        <v>2.8299999999999999E-2</v>
      </c>
      <c r="H332" s="1399">
        <f t="shared" si="138"/>
        <v>1.52E-2</v>
      </c>
      <c r="I332" s="1399">
        <f t="shared" si="139"/>
        <v>8.5000000000000006E-3</v>
      </c>
      <c r="J332" s="1399">
        <f t="shared" si="140"/>
        <v>7.3000000000000001E-3</v>
      </c>
      <c r="K332" s="1399">
        <f t="shared" si="141"/>
        <v>7.3000000000000001E-3</v>
      </c>
      <c r="L332" s="1399" t="e">
        <f>#REF!</f>
        <v>#REF!</v>
      </c>
      <c r="M332" s="1399">
        <f t="shared" si="142"/>
        <v>6.1000000000000004E-3</v>
      </c>
      <c r="N332" s="1399">
        <f t="shared" si="143"/>
        <v>5.1000000000000004E-3</v>
      </c>
      <c r="O332" s="1399">
        <f t="shared" si="144"/>
        <v>5.1000000000000004E-3</v>
      </c>
      <c r="P332" s="1399">
        <f t="shared" si="145"/>
        <v>5.4999999999999997E-3</v>
      </c>
      <c r="Q332" s="1402">
        <f t="shared" si="146"/>
        <v>5.4999999999999997E-3</v>
      </c>
      <c r="R332" s="1401">
        <f t="shared" si="147"/>
        <v>1.595474142683868E-2</v>
      </c>
      <c r="S332" s="1401">
        <f t="shared" si="148"/>
        <v>9.5583114179268042E-3</v>
      </c>
      <c r="T332" s="1401">
        <f t="shared" si="149"/>
        <v>8.4534822638612939E-3</v>
      </c>
      <c r="U332" s="1401">
        <f t="shared" si="150"/>
        <v>6.7965905151145473E-3</v>
      </c>
      <c r="V332" s="21"/>
      <c r="X332" s="175">
        <v>2.8299999999999999E-2</v>
      </c>
      <c r="Y332" s="175">
        <v>1.52E-2</v>
      </c>
      <c r="Z332" s="175">
        <v>8.5000000000000006E-3</v>
      </c>
      <c r="AA332" s="175">
        <v>7.3000000000000001E-3</v>
      </c>
      <c r="AB332" s="175">
        <v>6.1000000000000004E-3</v>
      </c>
      <c r="AC332" s="175">
        <v>5.1000000000000004E-3</v>
      </c>
      <c r="AD332" s="868">
        <v>5.4999999999999997E-3</v>
      </c>
      <c r="AE332" s="867">
        <v>1.595474142683868E-2</v>
      </c>
      <c r="AF332" s="867">
        <v>9.5583114179268042E-3</v>
      </c>
      <c r="AG332" s="867">
        <v>8.4534822638612939E-3</v>
      </c>
      <c r="AH332" s="867">
        <v>6.7965905151145473E-3</v>
      </c>
    </row>
    <row r="333" spans="1:34" ht="16">
      <c r="B333" s="20"/>
      <c r="C333" s="174" t="s">
        <v>1031</v>
      </c>
      <c r="D333" s="2"/>
      <c r="E333" s="174"/>
      <c r="F333" s="1379"/>
      <c r="G333" s="1398">
        <f t="shared" si="137"/>
        <v>2.8299999999999999E-2</v>
      </c>
      <c r="H333" s="1399">
        <f t="shared" si="138"/>
        <v>1.5212297982776927E-2</v>
      </c>
      <c r="I333" s="1399">
        <f t="shared" si="139"/>
        <v>8.1860989094598036E-3</v>
      </c>
      <c r="J333" s="1399">
        <f t="shared" si="140"/>
        <v>6.9761207223134232E-3</v>
      </c>
      <c r="K333" s="1399">
        <f t="shared" si="141"/>
        <v>6.9761207223134232E-3</v>
      </c>
      <c r="L333" s="1399" t="e">
        <f>#REF!</f>
        <v>#REF!</v>
      </c>
      <c r="M333" s="1399">
        <f t="shared" si="142"/>
        <v>5.6201640926323015E-3</v>
      </c>
      <c r="N333" s="1399">
        <f t="shared" si="143"/>
        <v>4.6929676156674295E-3</v>
      </c>
      <c r="O333" s="1399">
        <f t="shared" si="144"/>
        <v>4.6929676156674295E-3</v>
      </c>
      <c r="P333" s="1399">
        <f t="shared" si="145"/>
        <v>5.4999999999999997E-3</v>
      </c>
      <c r="Q333" s="1402">
        <f t="shared" si="146"/>
        <v>5.4999999999999997E-3</v>
      </c>
      <c r="R333" s="1401">
        <f t="shared" si="147"/>
        <v>1.597215400855603E-2</v>
      </c>
      <c r="S333" s="1401">
        <f t="shared" si="148"/>
        <v>9.3882641069192117E-3</v>
      </c>
      <c r="T333" s="1401">
        <f t="shared" si="149"/>
        <v>8.3566640318534224E-3</v>
      </c>
      <c r="U333" s="1401">
        <f t="shared" si="150"/>
        <v>6.7188972031886965E-3</v>
      </c>
      <c r="V333" s="21"/>
      <c r="X333" s="175">
        <v>2.8299999999999999E-2</v>
      </c>
      <c r="Y333" s="175">
        <v>1.5212297982776927E-2</v>
      </c>
      <c r="Z333" s="175">
        <v>8.1860989094598036E-3</v>
      </c>
      <c r="AA333" s="175">
        <v>6.9761207223134232E-3</v>
      </c>
      <c r="AB333" s="175">
        <v>5.6201640926323015E-3</v>
      </c>
      <c r="AC333" s="175">
        <v>4.6929676156674295E-3</v>
      </c>
      <c r="AD333" s="868">
        <v>5.4999999999999997E-3</v>
      </c>
      <c r="AE333" s="867">
        <v>1.597215400855603E-2</v>
      </c>
      <c r="AF333" s="867">
        <v>9.3882641069192117E-3</v>
      </c>
      <c r="AG333" s="867">
        <v>8.3566640318534224E-3</v>
      </c>
      <c r="AH333" s="867">
        <v>6.7188972031886965E-3</v>
      </c>
    </row>
    <row r="334" spans="1:34" ht="16">
      <c r="B334" s="20"/>
      <c r="C334" s="174" t="s">
        <v>1032</v>
      </c>
      <c r="D334" s="2"/>
      <c r="E334" s="174"/>
      <c r="F334" s="1379"/>
      <c r="G334" s="1398">
        <f t="shared" si="137"/>
        <v>0</v>
      </c>
      <c r="H334" s="1399">
        <f t="shared" si="138"/>
        <v>1.37E-2</v>
      </c>
      <c r="I334" s="1399">
        <f t="shared" si="139"/>
        <v>1.1299999999999999E-2</v>
      </c>
      <c r="J334" s="1399">
        <f t="shared" si="140"/>
        <v>8.0999999999999996E-3</v>
      </c>
      <c r="K334" s="1399">
        <f t="shared" si="141"/>
        <v>8.0999999999999996E-3</v>
      </c>
      <c r="L334" s="1399" t="e">
        <f>#REF!</f>
        <v>#REF!</v>
      </c>
      <c r="M334" s="1399">
        <f t="shared" si="142"/>
        <v>6.6E-3</v>
      </c>
      <c r="N334" s="1399">
        <f t="shared" si="143"/>
        <v>5.3E-3</v>
      </c>
      <c r="O334" s="1399">
        <f t="shared" si="144"/>
        <v>5.3E-3</v>
      </c>
      <c r="P334" s="1399">
        <f t="shared" si="145"/>
        <v>5.4999999999999997E-3</v>
      </c>
      <c r="Q334" s="1402">
        <f t="shared" si="146"/>
        <v>5.4999999999999997E-3</v>
      </c>
      <c r="R334" s="1401">
        <f t="shared" si="147"/>
        <v>1.37E-2</v>
      </c>
      <c r="S334" s="1401">
        <f t="shared" si="148"/>
        <v>1.1329812332439675E-2</v>
      </c>
      <c r="T334" s="1401">
        <f t="shared" si="149"/>
        <v>8.8779748579300832E-3</v>
      </c>
      <c r="U334" s="1401">
        <f t="shared" si="150"/>
        <v>6.9132593888479405E-3</v>
      </c>
      <c r="V334" s="21"/>
      <c r="X334" s="173">
        <v>0</v>
      </c>
      <c r="Y334" s="173">
        <v>1.37E-2</v>
      </c>
      <c r="Z334" s="173">
        <v>1.1299999999999999E-2</v>
      </c>
      <c r="AA334" s="173">
        <v>8.0999999999999996E-3</v>
      </c>
      <c r="AB334" s="173">
        <v>6.6E-3</v>
      </c>
      <c r="AC334" s="173">
        <v>5.3E-3</v>
      </c>
      <c r="AD334" s="869">
        <v>5.4999999999999997E-3</v>
      </c>
      <c r="AE334" s="870">
        <v>1.37E-2</v>
      </c>
      <c r="AF334" s="870">
        <v>1.1329812332439675E-2</v>
      </c>
      <c r="AG334" s="870">
        <v>8.8779748579300832E-3</v>
      </c>
      <c r="AH334" s="870">
        <v>6.9132593888479405E-3</v>
      </c>
    </row>
    <row r="335" spans="1:34" ht="8" customHeight="1">
      <c r="B335" s="20"/>
      <c r="C335" s="174"/>
      <c r="D335" s="174"/>
      <c r="E335" s="174"/>
      <c r="F335" s="174"/>
      <c r="G335" s="1403"/>
      <c r="H335" s="1403"/>
      <c r="I335" s="1403"/>
      <c r="J335" s="1403"/>
      <c r="K335" s="1403"/>
      <c r="L335" s="1403"/>
      <c r="M335" s="1403"/>
      <c r="N335" s="1403"/>
      <c r="O335" s="1403"/>
      <c r="P335" s="1403"/>
      <c r="Q335" s="176"/>
      <c r="R335" s="1403"/>
      <c r="S335" s="1403"/>
      <c r="T335" s="1403"/>
      <c r="U335" s="1403"/>
      <c r="V335" s="21"/>
      <c r="X335" s="176"/>
      <c r="Y335" s="176"/>
      <c r="Z335" s="176"/>
      <c r="AA335" s="176"/>
      <c r="AB335" s="176"/>
      <c r="AC335" s="176"/>
      <c r="AD335" s="176"/>
      <c r="AE335" s="176"/>
      <c r="AF335" s="176"/>
      <c r="AG335" s="176"/>
      <c r="AH335" s="176"/>
    </row>
    <row r="336" spans="1:34" ht="15" customHeight="1">
      <c r="B336" s="20"/>
      <c r="C336" s="174" t="s">
        <v>1033</v>
      </c>
      <c r="D336" s="174"/>
      <c r="E336" s="174"/>
      <c r="F336" s="1379"/>
      <c r="G336" s="1398">
        <f t="shared" ref="G336" si="151">X336</f>
        <v>2.7753828701077704E-2</v>
      </c>
      <c r="H336" s="1399">
        <f t="shared" ref="H336" si="152">Y336</f>
        <v>1.2723759524590761E-2</v>
      </c>
      <c r="I336" s="1399">
        <f t="shared" ref="I336" si="153">Z336</f>
        <v>9.0031355748036376E-3</v>
      </c>
      <c r="J336" s="1399">
        <f t="shared" ref="J336" si="154">AA336</f>
        <v>8.2205032415566502E-3</v>
      </c>
      <c r="K336" s="1399">
        <f t="shared" ref="K336" si="155">AA336</f>
        <v>8.2205032415566502E-3</v>
      </c>
      <c r="L336" s="1399" t="e">
        <f>#REF!</f>
        <v>#REF!</v>
      </c>
      <c r="M336" s="1399">
        <f t="shared" ref="M336" si="156">AB336</f>
        <v>8.2045798639915936E-3</v>
      </c>
      <c r="N336" s="1399">
        <f t="shared" ref="N336" si="157">AC336</f>
        <v>8.9269250867504094E-3</v>
      </c>
      <c r="O336" s="1399">
        <f t="shared" ref="O336" si="158">AC336</f>
        <v>8.9269250867504094E-3</v>
      </c>
      <c r="P336" s="1399">
        <f t="shared" ref="P336" si="159">AD336</f>
        <v>8.8208568510858565E-3</v>
      </c>
      <c r="Q336" s="1402">
        <f t="shared" ref="Q336" si="160">AD336</f>
        <v>8.8208568510858565E-3</v>
      </c>
      <c r="R336" s="1401">
        <f t="shared" ref="R336" si="161">AE336</f>
        <v>1.3631474376541516E-2</v>
      </c>
      <c r="S336" s="1401">
        <f t="shared" ref="S336" si="162">AF336</f>
        <v>9.5336691941304199E-3</v>
      </c>
      <c r="T336" s="1401">
        <f t="shared" ref="T336" si="163">AG336</f>
        <v>8.8410156119537019E-3</v>
      </c>
      <c r="U336" s="1401">
        <f t="shared" ref="U336" si="164">AH336</f>
        <v>8.3726441904403513E-3</v>
      </c>
      <c r="V336" s="1075"/>
      <c r="W336" s="1076"/>
      <c r="X336" s="173">
        <v>2.7753828701077704E-2</v>
      </c>
      <c r="Y336" s="173">
        <v>1.2723759524590761E-2</v>
      </c>
      <c r="Z336" s="173">
        <v>9.0031355748036376E-3</v>
      </c>
      <c r="AA336" s="173">
        <v>8.2205032415566502E-3</v>
      </c>
      <c r="AB336" s="173">
        <v>8.2045798639915936E-3</v>
      </c>
      <c r="AC336" s="173">
        <v>8.9269250867504094E-3</v>
      </c>
      <c r="AD336" s="869">
        <v>8.8208568510858565E-3</v>
      </c>
      <c r="AE336" s="870">
        <v>1.3631474376541516E-2</v>
      </c>
      <c r="AF336" s="870">
        <v>9.5336691941304199E-3</v>
      </c>
      <c r="AG336" s="870">
        <v>8.8410156119537019E-3</v>
      </c>
      <c r="AH336" s="870">
        <v>8.3726441904403513E-3</v>
      </c>
    </row>
    <row r="337" spans="1:34" ht="15" customHeight="1">
      <c r="B337" s="20"/>
      <c r="C337" s="174" t="s">
        <v>1072</v>
      </c>
      <c r="D337" s="174"/>
      <c r="E337" s="174"/>
      <c r="F337" s="174"/>
      <c r="G337" s="1398">
        <f t="shared" ref="G337" si="165">X337</f>
        <v>1.5123482699943279E-2</v>
      </c>
      <c r="H337" s="1399">
        <f t="shared" ref="H337" si="166">Y337</f>
        <v>8.2996099019286163E-3</v>
      </c>
      <c r="I337" s="1399">
        <f t="shared" ref="I337" si="167">Z337</f>
        <v>5.2284711966187241E-3</v>
      </c>
      <c r="J337" s="1399">
        <f t="shared" ref="J337" si="168">AA337</f>
        <v>4.905778518839019E-3</v>
      </c>
      <c r="K337" s="1399">
        <f t="shared" ref="K337" si="169">AA337</f>
        <v>4.905778518839019E-3</v>
      </c>
      <c r="L337" s="1399" t="e">
        <f>#REF!</f>
        <v>#REF!</v>
      </c>
      <c r="M337" s="1399">
        <f t="shared" ref="M337" si="170">AB337</f>
        <v>4.2941451404359355E-3</v>
      </c>
      <c r="N337" s="1399">
        <f t="shared" ref="N337" si="171">AC337</f>
        <v>3.5943232841788263E-3</v>
      </c>
      <c r="O337" s="1399">
        <f t="shared" ref="O337" si="172">AC337</f>
        <v>3.5943232841788263E-3</v>
      </c>
      <c r="P337" s="1399">
        <f t="shared" ref="P337" si="173">AD337</f>
        <v>3.7764407680845619E-3</v>
      </c>
      <c r="Q337" s="1402">
        <f t="shared" ref="Q337" si="174">AD337</f>
        <v>3.7764407680845619E-3</v>
      </c>
      <c r="R337" s="1401">
        <f t="shared" ref="R337" si="175">AE337</f>
        <v>8.7117258152918601E-3</v>
      </c>
      <c r="S337" s="1401">
        <f t="shared" ref="S337" si="176">AF337</f>
        <v>5.6277469970824872E-3</v>
      </c>
      <c r="T337" s="1401">
        <f t="shared" ref="T337" si="177">AG337</f>
        <v>5.2469314179899281E-3</v>
      </c>
      <c r="U337" s="1401">
        <f t="shared" ref="U337" si="178">AH337</f>
        <v>4.545748518309461E-3</v>
      </c>
      <c r="V337" s="1075"/>
      <c r="W337" s="1076"/>
      <c r="X337" s="173">
        <v>1.5123482699943279E-2</v>
      </c>
      <c r="Y337" s="173">
        <v>8.2996099019286163E-3</v>
      </c>
      <c r="Z337" s="173">
        <v>5.2284711966187241E-3</v>
      </c>
      <c r="AA337" s="173">
        <v>4.905778518839019E-3</v>
      </c>
      <c r="AB337" s="173">
        <v>4.2941451404359355E-3</v>
      </c>
      <c r="AC337" s="173">
        <v>3.5943232841788263E-3</v>
      </c>
      <c r="AD337" s="869">
        <v>3.7764407680845619E-3</v>
      </c>
      <c r="AE337" s="870">
        <v>8.7117258152918601E-3</v>
      </c>
      <c r="AF337" s="870">
        <v>5.6277469970824872E-3</v>
      </c>
      <c r="AG337" s="870">
        <v>5.2469314179899281E-3</v>
      </c>
      <c r="AH337" s="870">
        <v>4.545748518309461E-3</v>
      </c>
    </row>
    <row r="338" spans="1:34" ht="16">
      <c r="B338" s="20"/>
      <c r="C338" s="174"/>
      <c r="D338" s="174"/>
      <c r="E338" s="174"/>
      <c r="F338" s="174"/>
      <c r="G338" s="174"/>
      <c r="H338" s="174"/>
      <c r="I338" s="174"/>
      <c r="J338" s="174"/>
      <c r="K338" s="174"/>
      <c r="L338" s="174"/>
      <c r="M338" s="174"/>
      <c r="N338" s="174"/>
      <c r="O338" s="174"/>
      <c r="P338" s="174"/>
      <c r="Q338" s="590"/>
      <c r="R338" s="174"/>
      <c r="S338" s="174"/>
      <c r="T338" s="174"/>
      <c r="U338" s="174"/>
      <c r="V338" s="21"/>
      <c r="X338" s="590"/>
      <c r="Y338" s="590"/>
      <c r="Z338" s="590"/>
      <c r="AA338" s="590"/>
      <c r="AB338" s="590"/>
      <c r="AC338" s="590"/>
      <c r="AD338" s="590"/>
      <c r="AE338" s="590"/>
      <c r="AF338" s="590"/>
      <c r="AG338" s="590"/>
      <c r="AH338" s="590"/>
    </row>
    <row r="339" spans="1:34" s="130" customFormat="1" ht="16">
      <c r="A339" s="128"/>
      <c r="B339" s="452"/>
      <c r="C339" s="1371" t="s">
        <v>799</v>
      </c>
      <c r="D339" s="1372"/>
      <c r="E339" s="1372"/>
      <c r="F339" s="1372"/>
      <c r="G339" s="1372"/>
      <c r="H339" s="1372"/>
      <c r="I339" s="1372"/>
      <c r="J339" s="1372"/>
      <c r="K339" s="1372"/>
      <c r="L339" s="1372"/>
      <c r="M339" s="1372"/>
      <c r="N339" s="1372"/>
      <c r="O339" s="1372"/>
      <c r="P339" s="1372"/>
      <c r="Q339" s="1391"/>
      <c r="R339" s="1372"/>
      <c r="S339" s="1372"/>
      <c r="T339" s="1372"/>
      <c r="U339" s="1372"/>
      <c r="V339" s="453"/>
      <c r="W339" s="128"/>
      <c r="X339" s="856"/>
      <c r="Y339" s="856"/>
      <c r="Z339" s="856"/>
      <c r="AA339" s="856"/>
      <c r="AB339" s="856"/>
      <c r="AC339" s="856"/>
      <c r="AD339" s="856"/>
      <c r="AE339" s="856"/>
      <c r="AF339" s="856"/>
      <c r="AG339" s="856"/>
      <c r="AH339" s="856"/>
    </row>
    <row r="340" spans="1:34" ht="20" customHeight="1">
      <c r="B340" s="20"/>
      <c r="C340" s="174" t="s">
        <v>800</v>
      </c>
      <c r="D340" s="174"/>
      <c r="E340" s="174"/>
      <c r="F340" s="1379"/>
      <c r="G340" s="1404">
        <f t="shared" ref="G340:G350" si="179">X340</f>
        <v>4.1128033344481646E-2</v>
      </c>
      <c r="H340" s="1403">
        <f t="shared" ref="H340:H350" si="180">Y340</f>
        <v>3.987837464295587E-2</v>
      </c>
      <c r="I340" s="1403">
        <f t="shared" ref="I340:I350" si="181">Z340</f>
        <v>3.7716102178462899E-2</v>
      </c>
      <c r="J340" s="1403">
        <f t="shared" ref="J340:J350" si="182">AA340</f>
        <v>3.7855749733693232E-2</v>
      </c>
      <c r="K340" s="1403">
        <f t="shared" ref="K340:K350" si="183">AA340</f>
        <v>3.7855749733693232E-2</v>
      </c>
      <c r="L340" s="1403" t="e">
        <f>#REF!</f>
        <v>#REF!</v>
      </c>
      <c r="M340" s="1403">
        <f t="shared" ref="M340:M350" si="184">AB340</f>
        <v>3.8208735855280437E-2</v>
      </c>
      <c r="N340" s="1403">
        <f t="shared" ref="N340:N350" si="185">AC340</f>
        <v>4.0969279925417754E-2</v>
      </c>
      <c r="O340" s="1403">
        <f t="shared" ref="O340:O350" si="186">AC340</f>
        <v>4.0969279925417754E-2</v>
      </c>
      <c r="P340" s="1403">
        <f t="shared" ref="P340:P350" si="187">AD340</f>
        <v>4.0347158695530898E-2</v>
      </c>
      <c r="Q340" s="871">
        <f t="shared" ref="Q340:Q350" si="188">AD340</f>
        <v>4.0347158695530898E-2</v>
      </c>
      <c r="R340" s="1403">
        <f t="shared" ref="R340:R350" si="189">AE340</f>
        <v>3.9959801772122702E-2</v>
      </c>
      <c r="S340" s="1403">
        <f t="shared" ref="S340:S350" si="190">AF340</f>
        <v>3.7985724569649368E-2</v>
      </c>
      <c r="T340" s="1403">
        <f t="shared" ref="T340:T350" si="191">AG340</f>
        <v>3.7920177258062009E-2</v>
      </c>
      <c r="U340" s="1403">
        <f t="shared" ref="U340:U350" si="192">AH340</f>
        <v>3.8122204737132209E-2</v>
      </c>
      <c r="V340" s="21"/>
      <c r="X340" s="176">
        <v>4.1128033344481646E-2</v>
      </c>
      <c r="Y340" s="176">
        <v>3.987837464295587E-2</v>
      </c>
      <c r="Z340" s="176">
        <v>3.7716102178462899E-2</v>
      </c>
      <c r="AA340" s="176">
        <v>3.7855749733693232E-2</v>
      </c>
      <c r="AB340" s="176">
        <v>3.8208735855280437E-2</v>
      </c>
      <c r="AC340" s="176">
        <v>4.0969279925417754E-2</v>
      </c>
      <c r="AD340" s="871">
        <v>4.0347158695530898E-2</v>
      </c>
      <c r="AE340" s="176">
        <v>3.9959801772122702E-2</v>
      </c>
      <c r="AF340" s="176">
        <v>3.7985724569649368E-2</v>
      </c>
      <c r="AG340" s="176">
        <v>3.7920177258062009E-2</v>
      </c>
      <c r="AH340" s="176">
        <v>3.8122204737132209E-2</v>
      </c>
    </row>
    <row r="341" spans="1:34" ht="16">
      <c r="B341" s="20"/>
      <c r="C341" s="174" t="s">
        <v>801</v>
      </c>
      <c r="D341" s="174"/>
      <c r="E341" s="174"/>
      <c r="F341" s="1379"/>
      <c r="G341" s="1404">
        <f t="shared" si="179"/>
        <v>3.5057709060672838E-3</v>
      </c>
      <c r="H341" s="1403">
        <f t="shared" si="180"/>
        <v>4.164747074541602E-3</v>
      </c>
      <c r="I341" s="1403">
        <f t="shared" si="181"/>
        <v>4.0588092042028083E-3</v>
      </c>
      <c r="J341" s="1403">
        <f t="shared" si="182"/>
        <v>4.5620614331831977E-3</v>
      </c>
      <c r="K341" s="1403">
        <f t="shared" si="183"/>
        <v>4.5620614331831977E-3</v>
      </c>
      <c r="L341" s="1403" t="e">
        <f>#REF!</f>
        <v>#REF!</v>
      </c>
      <c r="M341" s="1403">
        <f t="shared" si="184"/>
        <v>5.7982059932229725E-3</v>
      </c>
      <c r="N341" s="1403">
        <f t="shared" si="185"/>
        <v>9.4260603371141994E-3</v>
      </c>
      <c r="O341" s="1403">
        <f t="shared" si="186"/>
        <v>9.4260603371141994E-3</v>
      </c>
      <c r="P341" s="1403">
        <f t="shared" si="187"/>
        <v>8.5361489801464262E-3</v>
      </c>
      <c r="Q341" s="869">
        <f t="shared" si="188"/>
        <v>8.5361489801464262E-3</v>
      </c>
      <c r="R341" s="1403">
        <f t="shared" si="189"/>
        <v>4.1218085205806604E-3</v>
      </c>
      <c r="S341" s="1403">
        <f t="shared" si="190"/>
        <v>4.0663797481262946E-3</v>
      </c>
      <c r="T341" s="1403">
        <f t="shared" si="191"/>
        <v>4.3163558424953201E-3</v>
      </c>
      <c r="U341" s="1403">
        <f t="shared" si="192"/>
        <v>5.3538381881856984E-3</v>
      </c>
      <c r="V341" s="21"/>
      <c r="X341" s="176">
        <v>3.5057709060672838E-3</v>
      </c>
      <c r="Y341" s="176">
        <v>4.164747074541602E-3</v>
      </c>
      <c r="Z341" s="176">
        <v>4.0588092042028083E-3</v>
      </c>
      <c r="AA341" s="176">
        <v>4.5620614331831977E-3</v>
      </c>
      <c r="AB341" s="176">
        <v>5.7982059932229725E-3</v>
      </c>
      <c r="AC341" s="176">
        <v>9.4260603371141994E-3</v>
      </c>
      <c r="AD341" s="869">
        <v>8.5361489801464262E-3</v>
      </c>
      <c r="AE341" s="176">
        <v>4.1218085205806604E-3</v>
      </c>
      <c r="AF341" s="176">
        <v>4.0663797481262946E-3</v>
      </c>
      <c r="AG341" s="176">
        <v>4.3163558424953201E-3</v>
      </c>
      <c r="AH341" s="176">
        <v>5.3538381881856984E-3</v>
      </c>
    </row>
    <row r="342" spans="1:34" s="608" customFormat="1" ht="16">
      <c r="A342" s="652"/>
      <c r="B342" s="827"/>
      <c r="C342" s="2133"/>
      <c r="D342" s="2133" t="s">
        <v>802</v>
      </c>
      <c r="E342" s="2133"/>
      <c r="F342" s="2134"/>
      <c r="G342" s="2135">
        <f t="shared" si="179"/>
        <v>3.7622262438414364E-2</v>
      </c>
      <c r="H342" s="2136">
        <f t="shared" si="180"/>
        <v>3.5713627568414272E-2</v>
      </c>
      <c r="I342" s="2136">
        <f t="shared" si="181"/>
        <v>3.3657292974260088E-2</v>
      </c>
      <c r="J342" s="2136">
        <f t="shared" si="182"/>
        <v>3.3293688300510035E-2</v>
      </c>
      <c r="K342" s="2136">
        <f t="shared" si="183"/>
        <v>3.3293688300510035E-2</v>
      </c>
      <c r="L342" s="2136" t="e">
        <f>#REF!</f>
        <v>#REF!</v>
      </c>
      <c r="M342" s="2136">
        <f t="shared" si="184"/>
        <v>3.2410529862057467E-2</v>
      </c>
      <c r="N342" s="2136">
        <f t="shared" si="185"/>
        <v>3.1543219588303556E-2</v>
      </c>
      <c r="O342" s="2136">
        <f t="shared" si="186"/>
        <v>3.1543219588303556E-2</v>
      </c>
      <c r="P342" s="2136">
        <f t="shared" si="187"/>
        <v>3.1811009715384475E-2</v>
      </c>
      <c r="Q342" s="1400">
        <f t="shared" si="188"/>
        <v>3.1811009715384475E-2</v>
      </c>
      <c r="R342" s="2137">
        <f t="shared" si="189"/>
        <v>3.5837993251542043E-2</v>
      </c>
      <c r="S342" s="2137">
        <f t="shared" si="190"/>
        <v>3.3919344821523076E-2</v>
      </c>
      <c r="T342" s="2137">
        <f t="shared" si="191"/>
        <v>3.3603821415566691E-2</v>
      </c>
      <c r="U342" s="2137">
        <f t="shared" si="192"/>
        <v>3.2768366548946513E-2</v>
      </c>
      <c r="V342" s="828"/>
      <c r="W342" s="652"/>
      <c r="X342" s="2122">
        <v>3.7622262438414364E-2</v>
      </c>
      <c r="Y342" s="2122">
        <v>3.5713627568414272E-2</v>
      </c>
      <c r="Z342" s="2122">
        <v>3.3657292974260088E-2</v>
      </c>
      <c r="AA342" s="2122">
        <v>3.3293688300510035E-2</v>
      </c>
      <c r="AB342" s="2122">
        <v>3.2410529862057467E-2</v>
      </c>
      <c r="AC342" s="2122">
        <v>3.1543219588303556E-2</v>
      </c>
      <c r="AD342" s="866">
        <v>3.1811009715384475E-2</v>
      </c>
      <c r="AE342" s="2123">
        <v>3.5837993251542043E-2</v>
      </c>
      <c r="AF342" s="2123">
        <v>3.3919344821523076E-2</v>
      </c>
      <c r="AG342" s="2123">
        <v>3.3603821415566691E-2</v>
      </c>
      <c r="AH342" s="2123">
        <v>3.2768366548946513E-2</v>
      </c>
    </row>
    <row r="343" spans="1:34" ht="18" customHeight="1">
      <c r="B343" s="20"/>
      <c r="C343" s="174" t="s">
        <v>803</v>
      </c>
      <c r="D343" s="174"/>
      <c r="E343" s="174"/>
      <c r="F343" s="1379"/>
      <c r="G343" s="1404">
        <f t="shared" si="179"/>
        <v>3.9235022809983771E-3</v>
      </c>
      <c r="H343" s="1403">
        <f t="shared" si="180"/>
        <v>3.4239380816364134E-3</v>
      </c>
      <c r="I343" s="1403">
        <f t="shared" si="181"/>
        <v>2.3399446825481791E-3</v>
      </c>
      <c r="J343" s="1403">
        <f t="shared" si="182"/>
        <v>2.6635764567514747E-3</v>
      </c>
      <c r="K343" s="1403">
        <f t="shared" si="183"/>
        <v>2.6635764567514747E-3</v>
      </c>
      <c r="L343" s="1403" t="e">
        <f>#REF!</f>
        <v>#REF!</v>
      </c>
      <c r="M343" s="1403">
        <f t="shared" si="184"/>
        <v>3.073154662266148E-3</v>
      </c>
      <c r="N343" s="1403">
        <f t="shared" si="185"/>
        <v>4.7080382812346687E-3</v>
      </c>
      <c r="O343" s="1403">
        <f t="shared" si="186"/>
        <v>4.7080382812346687E-3</v>
      </c>
      <c r="P343" s="1403">
        <f t="shared" si="187"/>
        <v>4.3177095195984895E-3</v>
      </c>
      <c r="Q343" s="869">
        <f t="shared" si="188"/>
        <v>4.3177095195984895E-3</v>
      </c>
      <c r="R343" s="1403">
        <f t="shared" si="189"/>
        <v>3.4564894322883211E-3</v>
      </c>
      <c r="S343" s="1403">
        <f t="shared" si="190"/>
        <v>2.4741183776998449E-3</v>
      </c>
      <c r="T343" s="1403">
        <f t="shared" si="191"/>
        <v>2.5696635472627427E-3</v>
      </c>
      <c r="U343" s="1403">
        <f t="shared" si="192"/>
        <v>2.9221709467265105E-3</v>
      </c>
      <c r="V343" s="21"/>
      <c r="X343" s="176">
        <v>3.9235022809983771E-3</v>
      </c>
      <c r="Y343" s="176">
        <v>3.4239380816364134E-3</v>
      </c>
      <c r="Z343" s="176">
        <v>2.3399446825481791E-3</v>
      </c>
      <c r="AA343" s="176">
        <v>2.6635764567514747E-3</v>
      </c>
      <c r="AB343" s="176">
        <v>3.073154662266148E-3</v>
      </c>
      <c r="AC343" s="176">
        <v>4.7080382812346687E-3</v>
      </c>
      <c r="AD343" s="869">
        <v>4.3177095195984895E-3</v>
      </c>
      <c r="AE343" s="176">
        <v>3.4564894322883211E-3</v>
      </c>
      <c r="AF343" s="176">
        <v>2.4741183776998449E-3</v>
      </c>
      <c r="AG343" s="176">
        <v>2.5696635472627427E-3</v>
      </c>
      <c r="AH343" s="176">
        <v>2.9221709467265105E-3</v>
      </c>
    </row>
    <row r="344" spans="1:34" s="608" customFormat="1" ht="16">
      <c r="A344" s="652"/>
      <c r="B344" s="827"/>
      <c r="C344" s="2133"/>
      <c r="D344" s="2133" t="s">
        <v>804</v>
      </c>
      <c r="E344" s="2133"/>
      <c r="F344" s="2134"/>
      <c r="G344" s="2135">
        <f t="shared" si="179"/>
        <v>3.3698760157415984E-2</v>
      </c>
      <c r="H344" s="2136">
        <f t="shared" si="180"/>
        <v>3.2289689486777857E-2</v>
      </c>
      <c r="I344" s="2136">
        <f t="shared" si="181"/>
        <v>3.1317348291711906E-2</v>
      </c>
      <c r="J344" s="2136">
        <f t="shared" si="182"/>
        <v>3.0630111843758561E-2</v>
      </c>
      <c r="K344" s="2136">
        <f t="shared" si="183"/>
        <v>3.0630111843758561E-2</v>
      </c>
      <c r="L344" s="2136" t="e">
        <f>#REF!</f>
        <v>#REF!</v>
      </c>
      <c r="M344" s="2136">
        <f t="shared" si="184"/>
        <v>2.9337375199791321E-2</v>
      </c>
      <c r="N344" s="2136">
        <f t="shared" si="185"/>
        <v>2.6835181307068887E-2</v>
      </c>
      <c r="O344" s="2136">
        <f t="shared" si="186"/>
        <v>2.6835181307068887E-2</v>
      </c>
      <c r="P344" s="2136">
        <f t="shared" si="187"/>
        <v>2.7493300195785986E-2</v>
      </c>
      <c r="Q344" s="1400">
        <f t="shared" si="188"/>
        <v>2.7493300195785986E-2</v>
      </c>
      <c r="R344" s="2137">
        <f t="shared" si="189"/>
        <v>3.2381503819253719E-2</v>
      </c>
      <c r="S344" s="2137">
        <f t="shared" si="190"/>
        <v>3.1445226443823228E-2</v>
      </c>
      <c r="T344" s="2137">
        <f t="shared" si="191"/>
        <v>3.1034157868303949E-2</v>
      </c>
      <c r="U344" s="2137">
        <f t="shared" si="192"/>
        <v>2.9846195602220002E-2</v>
      </c>
      <c r="V344" s="828"/>
      <c r="W344" s="652"/>
      <c r="X344" s="2122">
        <v>3.3698760157415984E-2</v>
      </c>
      <c r="Y344" s="2122">
        <v>3.2289689486777857E-2</v>
      </c>
      <c r="Z344" s="2122">
        <v>3.1317348291711906E-2</v>
      </c>
      <c r="AA344" s="2122">
        <v>3.0630111843758561E-2</v>
      </c>
      <c r="AB344" s="2122">
        <v>2.9337375199791321E-2</v>
      </c>
      <c r="AC344" s="2122">
        <v>2.6835181307068887E-2</v>
      </c>
      <c r="AD344" s="866">
        <v>2.7493300195785986E-2</v>
      </c>
      <c r="AE344" s="2123">
        <v>3.2381503819253719E-2</v>
      </c>
      <c r="AF344" s="2123">
        <v>3.1445226443823228E-2</v>
      </c>
      <c r="AG344" s="2123">
        <v>3.1034157868303949E-2</v>
      </c>
      <c r="AH344" s="2123">
        <v>2.9846195602220002E-2</v>
      </c>
    </row>
    <row r="345" spans="1:34" ht="20" customHeight="1">
      <c r="B345" s="20"/>
      <c r="C345" s="174" t="s">
        <v>805</v>
      </c>
      <c r="D345" s="174"/>
      <c r="E345" s="174"/>
      <c r="F345" s="1379"/>
      <c r="G345" s="1404">
        <f t="shared" si="179"/>
        <v>5.1766964057916604E-3</v>
      </c>
      <c r="H345" s="1403">
        <f t="shared" si="180"/>
        <v>6.4848429005804845E-3</v>
      </c>
      <c r="I345" s="1403">
        <f t="shared" si="181"/>
        <v>1.0145846544071019E-2</v>
      </c>
      <c r="J345" s="1403">
        <f t="shared" si="182"/>
        <v>1.2457154368397654E-2</v>
      </c>
      <c r="K345" s="1403">
        <f t="shared" si="183"/>
        <v>1.2457154368397654E-2</v>
      </c>
      <c r="L345" s="1403" t="e">
        <f>#REF!</f>
        <v>#REF!</v>
      </c>
      <c r="M345" s="1403">
        <f t="shared" si="184"/>
        <v>1.3926770398822251E-2</v>
      </c>
      <c r="N345" s="1403">
        <f t="shared" si="185"/>
        <v>1.3210943731790369E-2</v>
      </c>
      <c r="O345" s="1403">
        <f t="shared" si="186"/>
        <v>1.3210943731790369E-2</v>
      </c>
      <c r="P345" s="1403">
        <f t="shared" si="187"/>
        <v>1.3181099962696384E-2</v>
      </c>
      <c r="Q345" s="869">
        <f t="shared" si="188"/>
        <v>1.3181099962696384E-2</v>
      </c>
      <c r="R345" s="1403">
        <f t="shared" si="189"/>
        <v>6.3996047363759244E-3</v>
      </c>
      <c r="S345" s="1403">
        <f t="shared" si="190"/>
        <v>9.6956656566618161E-3</v>
      </c>
      <c r="T345" s="1403">
        <f t="shared" si="191"/>
        <v>1.1088305698878894E-2</v>
      </c>
      <c r="U345" s="1403">
        <f t="shared" si="192"/>
        <v>1.3075589644971901E-2</v>
      </c>
      <c r="V345" s="21"/>
      <c r="X345" s="176">
        <v>5.1766964057916604E-3</v>
      </c>
      <c r="Y345" s="176">
        <v>6.4848429005804845E-3</v>
      </c>
      <c r="Z345" s="176">
        <v>1.0145846544071019E-2</v>
      </c>
      <c r="AA345" s="176">
        <v>1.2457154368397654E-2</v>
      </c>
      <c r="AB345" s="176">
        <v>1.3926770398822251E-2</v>
      </c>
      <c r="AC345" s="176">
        <v>1.3210943731790369E-2</v>
      </c>
      <c r="AD345" s="869">
        <v>1.3181099962696384E-2</v>
      </c>
      <c r="AE345" s="176">
        <v>6.3996047363759244E-3</v>
      </c>
      <c r="AF345" s="176">
        <v>9.6956656566618161E-3</v>
      </c>
      <c r="AG345" s="176">
        <v>1.1088305698878894E-2</v>
      </c>
      <c r="AH345" s="176">
        <v>1.3075589644971901E-2</v>
      </c>
    </row>
    <row r="346" spans="1:34" ht="16">
      <c r="B346" s="20"/>
      <c r="C346" s="174" t="s">
        <v>806</v>
      </c>
      <c r="D346" s="174"/>
      <c r="E346" s="174"/>
      <c r="F346" s="1379"/>
      <c r="G346" s="1404">
        <f t="shared" si="179"/>
        <v>4.2904713622669594E-2</v>
      </c>
      <c r="H346" s="1403">
        <f t="shared" si="180"/>
        <v>3.6483552934672439E-2</v>
      </c>
      <c r="I346" s="1403">
        <f t="shared" si="181"/>
        <v>3.5802226580376774E-2</v>
      </c>
      <c r="J346" s="1403">
        <f t="shared" si="182"/>
        <v>3.6813923037087616E-2</v>
      </c>
      <c r="K346" s="1403">
        <f t="shared" si="183"/>
        <v>3.6813923037087616E-2</v>
      </c>
      <c r="L346" s="1403" t="e">
        <f>#REF!</f>
        <v>#REF!</v>
      </c>
      <c r="M346" s="1403">
        <f t="shared" si="184"/>
        <v>3.6355700950229795E-2</v>
      </c>
      <c r="N346" s="1403">
        <f t="shared" si="185"/>
        <v>3.0326404019949644E-2</v>
      </c>
      <c r="O346" s="1403">
        <f t="shared" si="186"/>
        <v>3.0326404019949644E-2</v>
      </c>
      <c r="P346" s="1403">
        <f t="shared" si="187"/>
        <v>3.1645626873104453E-2</v>
      </c>
      <c r="Q346" s="869">
        <f t="shared" si="188"/>
        <v>3.1645626873104453E-2</v>
      </c>
      <c r="R346" s="1403">
        <f t="shared" si="189"/>
        <v>3.6901952518578161E-2</v>
      </c>
      <c r="S346" s="1403">
        <f t="shared" si="190"/>
        <v>3.5934379181351304E-2</v>
      </c>
      <c r="T346" s="1403">
        <f t="shared" si="191"/>
        <v>3.6377939927110942E-2</v>
      </c>
      <c r="U346" s="1403">
        <f t="shared" si="192"/>
        <v>3.6362369833273123E-2</v>
      </c>
      <c r="V346" s="21"/>
      <c r="X346" s="176">
        <v>4.2904713622669594E-2</v>
      </c>
      <c r="Y346" s="176">
        <v>3.6483552934672439E-2</v>
      </c>
      <c r="Z346" s="176">
        <v>3.5802226580376774E-2</v>
      </c>
      <c r="AA346" s="176">
        <v>3.6813923037087616E-2</v>
      </c>
      <c r="AB346" s="176">
        <v>3.6355700950229795E-2</v>
      </c>
      <c r="AC346" s="176">
        <v>3.0326404019949644E-2</v>
      </c>
      <c r="AD346" s="869">
        <v>3.1645626873104453E-2</v>
      </c>
      <c r="AE346" s="176">
        <v>3.6901952518578161E-2</v>
      </c>
      <c r="AF346" s="176">
        <v>3.5934379181351304E-2</v>
      </c>
      <c r="AG346" s="176">
        <v>3.6377939927110942E-2</v>
      </c>
      <c r="AH346" s="176">
        <v>3.6362369833273123E-2</v>
      </c>
    </row>
    <row r="347" spans="1:34" s="608" customFormat="1" ht="16">
      <c r="A347" s="652"/>
      <c r="B347" s="827"/>
      <c r="C347" s="2133"/>
      <c r="D347" s="2133" t="s">
        <v>807</v>
      </c>
      <c r="E347" s="2133"/>
      <c r="F347" s="2134"/>
      <c r="G347" s="2135">
        <f t="shared" si="179"/>
        <v>3.7728017216877935E-2</v>
      </c>
      <c r="H347" s="2136">
        <f t="shared" si="180"/>
        <v>2.9998710034091956E-2</v>
      </c>
      <c r="I347" s="2136">
        <f t="shared" si="181"/>
        <v>2.5656380036305756E-2</v>
      </c>
      <c r="J347" s="2136">
        <f t="shared" si="182"/>
        <v>2.4356768668689962E-2</v>
      </c>
      <c r="K347" s="2136">
        <f t="shared" si="183"/>
        <v>2.4356768668689962E-2</v>
      </c>
      <c r="L347" s="2136" t="e">
        <f>#REF!</f>
        <v>#REF!</v>
      </c>
      <c r="M347" s="2136">
        <f t="shared" si="184"/>
        <v>2.2428930551407544E-2</v>
      </c>
      <c r="N347" s="2136">
        <f t="shared" si="185"/>
        <v>1.7115460288159273E-2</v>
      </c>
      <c r="O347" s="2136">
        <f t="shared" si="186"/>
        <v>1.7115460288159273E-2</v>
      </c>
      <c r="P347" s="2136">
        <f t="shared" si="187"/>
        <v>1.846452691040807E-2</v>
      </c>
      <c r="Q347" s="1400">
        <f t="shared" si="188"/>
        <v>1.846452691040807E-2</v>
      </c>
      <c r="R347" s="2137">
        <f t="shared" si="189"/>
        <v>3.0502347782202236E-2</v>
      </c>
      <c r="S347" s="2137">
        <f t="shared" si="190"/>
        <v>2.623871352468949E-2</v>
      </c>
      <c r="T347" s="2137">
        <f t="shared" si="191"/>
        <v>2.528963422823205E-2</v>
      </c>
      <c r="U347" s="2137">
        <f t="shared" si="192"/>
        <v>2.3286780188301222E-2</v>
      </c>
      <c r="V347" s="828"/>
      <c r="W347" s="652"/>
      <c r="X347" s="2124">
        <v>3.7728017216877935E-2</v>
      </c>
      <c r="Y347" s="2124">
        <v>2.9998710034091956E-2</v>
      </c>
      <c r="Z347" s="2124">
        <v>2.5656380036305756E-2</v>
      </c>
      <c r="AA347" s="2124">
        <v>2.4356768668689962E-2</v>
      </c>
      <c r="AB347" s="2124">
        <v>2.2428930551407544E-2</v>
      </c>
      <c r="AC347" s="2124">
        <v>1.7115460288159273E-2</v>
      </c>
      <c r="AD347" s="871">
        <v>1.846452691040807E-2</v>
      </c>
      <c r="AE347" s="2125">
        <v>3.0502347782202236E-2</v>
      </c>
      <c r="AF347" s="2125">
        <v>2.623871352468949E-2</v>
      </c>
      <c r="AG347" s="2125">
        <v>2.528963422823205E-2</v>
      </c>
      <c r="AH347" s="2125">
        <v>2.3286780188301222E-2</v>
      </c>
    </row>
    <row r="348" spans="1:34" s="608" customFormat="1" ht="22" customHeight="1">
      <c r="A348" s="652"/>
      <c r="B348" s="827"/>
      <c r="C348" s="1405" t="s">
        <v>1218</v>
      </c>
      <c r="D348" s="1405"/>
      <c r="E348" s="1405"/>
      <c r="F348" s="1406"/>
      <c r="G348" s="1407">
        <f t="shared" ref="G348" si="193">X348</f>
        <v>-4.0292570594619506E-3</v>
      </c>
      <c r="H348" s="1408">
        <f t="shared" ref="H348" si="194">Y348</f>
        <v>2.2909794526859012E-3</v>
      </c>
      <c r="I348" s="1408">
        <f t="shared" ref="I348" si="195">Z348</f>
        <v>5.66096825540615E-3</v>
      </c>
      <c r="J348" s="1408">
        <f t="shared" ref="J348" si="196">AA348</f>
        <v>6.2733431750685992E-3</v>
      </c>
      <c r="K348" s="1408">
        <f t="shared" ref="K348" si="197">AA348</f>
        <v>6.2733431750685992E-3</v>
      </c>
      <c r="L348" s="1408" t="e">
        <f>#REF!</f>
        <v>#REF!</v>
      </c>
      <c r="M348" s="1408">
        <f t="shared" ref="M348" si="198">AB348</f>
        <v>6.9084446483837769E-3</v>
      </c>
      <c r="N348" s="1408">
        <f t="shared" ref="N348" si="199">AC348</f>
        <v>9.7197210189096141E-3</v>
      </c>
      <c r="O348" s="1408">
        <f t="shared" ref="O348" si="200">AC348</f>
        <v>9.7197210189096141E-3</v>
      </c>
      <c r="P348" s="1408">
        <f t="shared" ref="P348" si="201">AD348</f>
        <v>9.0287732853779161E-3</v>
      </c>
      <c r="Q348" s="872">
        <f t="shared" ref="Q348" si="202">AD348</f>
        <v>9.0287732853779161E-3</v>
      </c>
      <c r="R348" s="1409">
        <f t="shared" ref="R348" si="203">AE348</f>
        <v>1.8791560370514833E-3</v>
      </c>
      <c r="S348" s="1409">
        <f t="shared" ref="S348" si="204">AF348</f>
        <v>5.2065129191337378E-3</v>
      </c>
      <c r="T348" s="1409">
        <f t="shared" ref="T348" si="205">AG348</f>
        <v>5.7445236400718996E-3</v>
      </c>
      <c r="U348" s="1409">
        <f t="shared" ref="U348" si="206">AH348</f>
        <v>6.5594154139187802E-3</v>
      </c>
      <c r="V348" s="828"/>
      <c r="W348" s="652"/>
      <c r="X348" s="2124">
        <v>-4.0292570594619506E-3</v>
      </c>
      <c r="Y348" s="2124">
        <v>2.2909794526859012E-3</v>
      </c>
      <c r="Z348" s="2124">
        <v>5.66096825540615E-3</v>
      </c>
      <c r="AA348" s="2124">
        <v>6.2733431750685992E-3</v>
      </c>
      <c r="AB348" s="2124">
        <v>6.9084446483837769E-3</v>
      </c>
      <c r="AC348" s="2124">
        <v>9.7197210189096141E-3</v>
      </c>
      <c r="AD348" s="871">
        <v>9.0287732853779161E-3</v>
      </c>
      <c r="AE348" s="2125">
        <v>1.8791560370514833E-3</v>
      </c>
      <c r="AF348" s="2125">
        <v>5.2065129191337378E-3</v>
      </c>
      <c r="AG348" s="2125">
        <v>5.7445236400718996E-3</v>
      </c>
      <c r="AH348" s="2125">
        <v>6.5594154139187802E-3</v>
      </c>
    </row>
    <row r="349" spans="1:34" ht="14" customHeight="1">
      <c r="B349" s="20"/>
      <c r="C349" s="174" t="s">
        <v>808</v>
      </c>
      <c r="D349" s="174"/>
      <c r="E349" s="174"/>
      <c r="F349" s="1379"/>
      <c r="G349" s="1404">
        <f t="shared" si="179"/>
        <v>1.3219347307946016E-3</v>
      </c>
      <c r="H349" s="1403">
        <f t="shared" si="180"/>
        <v>6.6341103842255597E-4</v>
      </c>
      <c r="I349" s="1403">
        <f t="shared" si="181"/>
        <v>2.2588155571215629E-4</v>
      </c>
      <c r="J349" s="1403">
        <f t="shared" si="182"/>
        <v>8.1392710672313975E-5</v>
      </c>
      <c r="K349" s="1403">
        <f t="shared" si="183"/>
        <v>8.1392710672313975E-5</v>
      </c>
      <c r="L349" s="1403" t="e">
        <f>#REF!</f>
        <v>#REF!</v>
      </c>
      <c r="M349" s="1403">
        <f t="shared" si="184"/>
        <v>2.12290289169701E-4</v>
      </c>
      <c r="N349" s="1403">
        <f t="shared" si="185"/>
        <v>3.5494040202939148E-4</v>
      </c>
      <c r="O349" s="1403">
        <f t="shared" si="186"/>
        <v>3.5494040202939148E-4</v>
      </c>
      <c r="P349" s="1403">
        <f t="shared" si="187"/>
        <v>3.2188787440104628E-4</v>
      </c>
      <c r="Q349" s="869">
        <f t="shared" si="188"/>
        <v>3.2188787440104628E-4</v>
      </c>
      <c r="R349" s="1403">
        <f t="shared" si="189"/>
        <v>7.0632010926944351E-4</v>
      </c>
      <c r="S349" s="1403">
        <f t="shared" si="190"/>
        <v>2.8361521666851757E-4</v>
      </c>
      <c r="T349" s="1403">
        <f t="shared" si="191"/>
        <v>1.8163284821234819E-4</v>
      </c>
      <c r="U349" s="1403">
        <f t="shared" si="192"/>
        <v>2.0309693062424408E-4</v>
      </c>
      <c r="V349" s="21"/>
      <c r="X349" s="176">
        <v>1.3219347307946016E-3</v>
      </c>
      <c r="Y349" s="176">
        <v>6.6341103842255597E-4</v>
      </c>
      <c r="Z349" s="176">
        <v>2.2588155571215629E-4</v>
      </c>
      <c r="AA349" s="176">
        <v>8.1392710672313975E-5</v>
      </c>
      <c r="AB349" s="176">
        <v>2.12290289169701E-4</v>
      </c>
      <c r="AC349" s="176">
        <v>3.5494040202939148E-4</v>
      </c>
      <c r="AD349" s="869">
        <v>3.2188787440104628E-4</v>
      </c>
      <c r="AE349" s="176">
        <v>7.0632010926944351E-4</v>
      </c>
      <c r="AF349" s="176">
        <v>2.8361521666851757E-4</v>
      </c>
      <c r="AG349" s="176">
        <v>1.8163284821234819E-4</v>
      </c>
      <c r="AH349" s="176">
        <v>2.0309693062424408E-4</v>
      </c>
    </row>
    <row r="350" spans="1:34" s="608" customFormat="1" ht="21" customHeight="1" thickBot="1">
      <c r="A350" s="652"/>
      <c r="B350" s="827"/>
      <c r="C350" s="1410" t="s">
        <v>809</v>
      </c>
      <c r="D350" s="1410"/>
      <c r="E350" s="1410"/>
      <c r="F350" s="1411"/>
      <c r="G350" s="1412">
        <f t="shared" si="179"/>
        <v>-2.7073223286673493E-3</v>
      </c>
      <c r="H350" s="1413">
        <f t="shared" si="180"/>
        <v>2.9543904911084572E-3</v>
      </c>
      <c r="I350" s="1413">
        <f t="shared" si="181"/>
        <v>5.8868498111183066E-3</v>
      </c>
      <c r="J350" s="1413">
        <f t="shared" si="182"/>
        <v>6.3547358857409132E-3</v>
      </c>
      <c r="K350" s="1413">
        <f t="shared" si="183"/>
        <v>6.3547358857409132E-3</v>
      </c>
      <c r="L350" s="1413" t="e">
        <f>#REF!</f>
        <v>#REF!</v>
      </c>
      <c r="M350" s="1413">
        <f t="shared" si="184"/>
        <v>7.1207349375534777E-3</v>
      </c>
      <c r="N350" s="1413">
        <f t="shared" si="185"/>
        <v>1.0074661420939006E-2</v>
      </c>
      <c r="O350" s="1413">
        <f t="shared" si="186"/>
        <v>1.0074661420939006E-2</v>
      </c>
      <c r="P350" s="1413">
        <f t="shared" si="187"/>
        <v>9.3506611597789623E-3</v>
      </c>
      <c r="Q350" s="1414">
        <f t="shared" si="188"/>
        <v>9.3506611597789623E-3</v>
      </c>
      <c r="R350" s="1415">
        <f t="shared" si="189"/>
        <v>2.5854761463209269E-3</v>
      </c>
      <c r="S350" s="1415">
        <f t="shared" si="190"/>
        <v>5.4901281358022552E-3</v>
      </c>
      <c r="T350" s="1415">
        <f t="shared" si="191"/>
        <v>5.9261564882842482E-3</v>
      </c>
      <c r="U350" s="1415">
        <f t="shared" si="192"/>
        <v>6.7625123445430244E-3</v>
      </c>
      <c r="V350" s="828"/>
      <c r="W350" s="652"/>
      <c r="X350" s="2126">
        <v>-2.7073223286673493E-3</v>
      </c>
      <c r="Y350" s="2126">
        <v>2.9543904911084572E-3</v>
      </c>
      <c r="Z350" s="2126">
        <v>5.8868498111183066E-3</v>
      </c>
      <c r="AA350" s="2126">
        <v>6.3547358857409132E-3</v>
      </c>
      <c r="AB350" s="2126">
        <v>7.1207349375534777E-3</v>
      </c>
      <c r="AC350" s="2126">
        <v>1.0074661420939006E-2</v>
      </c>
      <c r="AD350" s="2127">
        <v>9.3506611597789623E-3</v>
      </c>
      <c r="AE350" s="2126">
        <v>2.5854761463209269E-3</v>
      </c>
      <c r="AF350" s="2126">
        <v>5.4901281358022552E-3</v>
      </c>
      <c r="AG350" s="2126">
        <v>5.9261564882842482E-3</v>
      </c>
      <c r="AH350" s="2126">
        <v>6.7625123445430244E-3</v>
      </c>
    </row>
    <row r="351" spans="1:34" ht="14" customHeight="1" thickTop="1">
      <c r="B351" s="20"/>
      <c r="C351" s="174"/>
      <c r="D351" s="174"/>
      <c r="E351" s="174"/>
      <c r="F351" s="174"/>
      <c r="G351" s="174"/>
      <c r="H351" s="174"/>
      <c r="I351" s="174"/>
      <c r="J351" s="174"/>
      <c r="K351" s="174"/>
      <c r="L351" s="174"/>
      <c r="M351" s="174"/>
      <c r="N351" s="174"/>
      <c r="O351" s="174"/>
      <c r="P351" s="174"/>
      <c r="Q351" s="590"/>
      <c r="R351" s="174"/>
      <c r="S351" s="174"/>
      <c r="T351" s="174"/>
      <c r="U351" s="174"/>
      <c r="V351" s="21"/>
      <c r="X351" s="177"/>
      <c r="Y351" s="177"/>
      <c r="Z351" s="177"/>
      <c r="AA351" s="177"/>
      <c r="AB351" s="177"/>
      <c r="AC351" s="177"/>
      <c r="AD351" s="177"/>
      <c r="AE351" s="177"/>
      <c r="AF351" s="177"/>
      <c r="AG351" s="177"/>
      <c r="AH351" s="177"/>
    </row>
    <row r="352" spans="1:34" s="608" customFormat="1" ht="21" customHeight="1" thickBot="1">
      <c r="A352" s="652"/>
      <c r="B352" s="827"/>
      <c r="C352" s="1410" t="s">
        <v>810</v>
      </c>
      <c r="D352" s="1410"/>
      <c r="E352" s="1410"/>
      <c r="F352" s="1411"/>
      <c r="G352" s="1416">
        <f t="shared" ref="G352" si="207">X352</f>
        <v>-7.411598302687449E-3</v>
      </c>
      <c r="H352" s="1417">
        <f t="shared" ref="H352" si="208">Y352</f>
        <v>2.3505747126436799E-2</v>
      </c>
      <c r="I352" s="1417">
        <f t="shared" ref="I352" si="209">Z352</f>
        <v>4.7296824934459671E-2</v>
      </c>
      <c r="J352" s="1417">
        <f t="shared" ref="J352" si="210">AA352</f>
        <v>5.391630444046705E-2</v>
      </c>
      <c r="K352" s="1417">
        <f t="shared" ref="K352" si="211">AA352</f>
        <v>5.391630444046705E-2</v>
      </c>
      <c r="L352" s="1417" t="e">
        <f>#REF!</f>
        <v>#REF!</v>
      </c>
      <c r="M352" s="1417">
        <f t="shared" ref="M352" si="212">AB352</f>
        <v>6.5451834997351993E-2</v>
      </c>
      <c r="N352" s="1417">
        <f t="shared" ref="N352" si="213">AC352</f>
        <v>9.066742085679888E-2</v>
      </c>
      <c r="O352" s="1417">
        <f t="shared" ref="O352" si="214">AC352</f>
        <v>9.066742085679888E-2</v>
      </c>
      <c r="P352" s="1417">
        <f t="shared" ref="P352" si="215">AD352</f>
        <v>8.390261757327673E-2</v>
      </c>
      <c r="Q352" s="1418">
        <f t="shared" ref="Q352" si="216">AD352</f>
        <v>8.390261757327673E-2</v>
      </c>
      <c r="R352" s="1419">
        <f t="shared" ref="R352" si="217">AE352</f>
        <v>2.1092835853847015E-2</v>
      </c>
      <c r="S352" s="1419">
        <f t="shared" ref="S352" si="218">AF352</f>
        <v>4.3586978605029157E-2</v>
      </c>
      <c r="T352" s="1419">
        <f t="shared" ref="T352" si="219">AG352</f>
        <v>4.8527541336464142E-2</v>
      </c>
      <c r="U352" s="1419">
        <f t="shared" ref="U352" si="220">AH352</f>
        <v>5.9953861271278282E-2</v>
      </c>
      <c r="V352" s="828"/>
      <c r="W352" s="652"/>
      <c r="X352" s="2128">
        <v>-7.411598302687449E-3</v>
      </c>
      <c r="Y352" s="2128">
        <v>2.3505747126436799E-2</v>
      </c>
      <c r="Z352" s="2128">
        <v>4.7296824934459671E-2</v>
      </c>
      <c r="AA352" s="2128">
        <v>5.391630444046705E-2</v>
      </c>
      <c r="AB352" s="2128">
        <v>6.5451834997351993E-2</v>
      </c>
      <c r="AC352" s="2128">
        <v>9.066742085679888E-2</v>
      </c>
      <c r="AD352" s="2129">
        <v>8.390261757327673E-2</v>
      </c>
      <c r="AE352" s="2130">
        <v>2.1092835853847015E-2</v>
      </c>
      <c r="AF352" s="2130">
        <v>4.3586978605029157E-2</v>
      </c>
      <c r="AG352" s="2130">
        <v>4.8527541336464142E-2</v>
      </c>
      <c r="AH352" s="2130">
        <v>5.9953861271278282E-2</v>
      </c>
    </row>
    <row r="353" spans="1:37" ht="10" customHeight="1" thickTop="1">
      <c r="B353" s="3"/>
      <c r="C353" s="4"/>
      <c r="D353" s="4"/>
      <c r="E353" s="4"/>
      <c r="F353" s="4"/>
      <c r="G353" s="4"/>
      <c r="H353" s="4"/>
      <c r="I353" s="4"/>
      <c r="J353" s="4"/>
      <c r="K353" s="4"/>
      <c r="L353" s="4"/>
      <c r="M353" s="4"/>
      <c r="N353" s="4"/>
      <c r="O353" s="4"/>
      <c r="P353" s="4"/>
      <c r="Q353" s="4"/>
      <c r="R353" s="4"/>
      <c r="S353" s="4"/>
      <c r="T353" s="4"/>
      <c r="U353" s="4"/>
      <c r="V353" s="160"/>
      <c r="AH353" s="2"/>
    </row>
    <row r="354" spans="1:37" ht="10" customHeight="1">
      <c r="B354" s="2"/>
      <c r="C354" s="2"/>
      <c r="D354" s="2"/>
      <c r="E354" s="2"/>
      <c r="F354" s="2"/>
      <c r="G354" s="2"/>
      <c r="H354" s="2"/>
      <c r="I354" s="2"/>
      <c r="J354" s="2"/>
      <c r="K354" s="2"/>
      <c r="L354" s="2"/>
      <c r="M354" s="2"/>
      <c r="N354" s="2"/>
      <c r="O354" s="2"/>
      <c r="P354" s="2"/>
      <c r="Q354" s="2"/>
      <c r="R354" s="2"/>
      <c r="S354" s="2"/>
      <c r="T354" s="2"/>
      <c r="U354" s="2"/>
      <c r="V354" s="2"/>
      <c r="AH354" s="2"/>
    </row>
    <row r="355" spans="1:37" ht="77" customHeight="1">
      <c r="B355" s="193"/>
      <c r="C355" s="194"/>
      <c r="D355" s="194"/>
      <c r="E355" s="194"/>
      <c r="F355" s="194"/>
      <c r="G355" s="194"/>
      <c r="H355" s="194"/>
      <c r="I355" s="194"/>
      <c r="J355" s="194"/>
      <c r="K355" s="194"/>
      <c r="L355" s="194"/>
      <c r="M355" s="194"/>
      <c r="N355" s="194"/>
      <c r="O355" s="194"/>
      <c r="P355" s="194"/>
      <c r="Q355" s="194"/>
      <c r="R355" s="194"/>
      <c r="S355" s="194"/>
      <c r="T355" s="194"/>
      <c r="U355" s="194"/>
      <c r="V355" s="195"/>
      <c r="AH355" s="2"/>
    </row>
    <row r="356" spans="1:37" s="130" customFormat="1" ht="17" customHeight="1">
      <c r="A356" s="128"/>
      <c r="B356" s="822" t="s">
        <v>176</v>
      </c>
      <c r="C356" s="151"/>
      <c r="D356" s="151"/>
      <c r="E356" s="151"/>
      <c r="F356" s="151"/>
      <c r="G356" s="151"/>
      <c r="H356" s="151"/>
      <c r="I356" s="151"/>
      <c r="J356" s="151"/>
      <c r="K356" s="151"/>
      <c r="L356" s="151"/>
      <c r="M356" s="151"/>
      <c r="N356" s="151"/>
      <c r="O356" s="151"/>
      <c r="P356" s="151"/>
      <c r="Q356" s="151"/>
      <c r="R356" s="151"/>
      <c r="S356" s="151"/>
      <c r="T356" s="151"/>
      <c r="U356" s="151"/>
      <c r="V356" s="823"/>
      <c r="W356" s="129"/>
      <c r="X356" s="129"/>
      <c r="Y356" s="129"/>
      <c r="Z356" s="128"/>
      <c r="AA356" s="128"/>
      <c r="AB356" s="128"/>
      <c r="AC356" s="128"/>
      <c r="AD356" s="128"/>
      <c r="AE356" s="128"/>
      <c r="AF356" s="128"/>
      <c r="AG356" s="128"/>
      <c r="AH356" s="128"/>
    </row>
    <row r="357" spans="1:37" ht="6" customHeight="1">
      <c r="B357" s="1328"/>
      <c r="C357" s="1329"/>
      <c r="D357" s="1329"/>
      <c r="E357" s="1329"/>
      <c r="F357" s="1329"/>
      <c r="G357" s="1329"/>
      <c r="H357" s="1329"/>
      <c r="I357" s="1329"/>
      <c r="J357" s="1329"/>
      <c r="K357" s="1329"/>
      <c r="L357" s="1329"/>
      <c r="M357" s="1329"/>
      <c r="N357" s="1329"/>
      <c r="O357" s="1329"/>
      <c r="P357" s="1329"/>
      <c r="Q357" s="1329"/>
      <c r="R357" s="1329"/>
      <c r="S357" s="1329"/>
      <c r="T357" s="1329"/>
      <c r="U357" s="1329"/>
      <c r="V357" s="1330"/>
      <c r="W357" s="5"/>
      <c r="X357" s="5"/>
      <c r="Y357" s="5"/>
      <c r="AH357" s="2"/>
    </row>
    <row r="358" spans="1:37" ht="2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AH358" s="2"/>
    </row>
    <row r="359" spans="1:37" ht="18" customHeight="1">
      <c r="B359" s="22"/>
      <c r="C359" s="155"/>
      <c r="D359" s="155"/>
      <c r="E359" s="155"/>
      <c r="F359" s="155"/>
      <c r="G359" s="155"/>
      <c r="H359" s="155"/>
      <c r="I359" s="155"/>
      <c r="J359" s="155"/>
      <c r="K359" s="155"/>
      <c r="L359" s="155"/>
      <c r="M359" s="155"/>
      <c r="N359" s="155"/>
      <c r="O359" s="155"/>
      <c r="P359" s="155"/>
      <c r="Q359" s="155"/>
      <c r="R359" s="155"/>
      <c r="S359" s="155"/>
      <c r="T359" s="155"/>
      <c r="U359" s="155"/>
      <c r="V359" s="54"/>
      <c r="W359" s="5"/>
      <c r="X359" s="5"/>
      <c r="Y359" s="5"/>
      <c r="AH359" s="2"/>
    </row>
    <row r="360" spans="1:37" ht="16">
      <c r="B360" s="20"/>
      <c r="C360" s="1365"/>
      <c r="D360" s="1365"/>
      <c r="E360" s="1365"/>
      <c r="F360" s="1365"/>
      <c r="G360" s="1366" t="s">
        <v>769</v>
      </c>
      <c r="H360" s="1366" t="s">
        <v>770</v>
      </c>
      <c r="I360" s="1366" t="s">
        <v>771</v>
      </c>
      <c r="J360" s="1366"/>
      <c r="K360" s="1366" t="s">
        <v>773</v>
      </c>
      <c r="L360" s="1366"/>
      <c r="M360" s="1366" t="s">
        <v>774</v>
      </c>
      <c r="N360" s="1366"/>
      <c r="O360" s="1366" t="s">
        <v>775</v>
      </c>
      <c r="P360" s="1366"/>
      <c r="Q360" s="1366"/>
      <c r="R360" s="1367" t="s">
        <v>777</v>
      </c>
      <c r="S360" s="1367" t="s">
        <v>768</v>
      </c>
      <c r="T360" s="1367" t="s">
        <v>767</v>
      </c>
      <c r="U360" s="1367" t="s">
        <v>765</v>
      </c>
      <c r="V360" s="21"/>
      <c r="W360" s="5"/>
      <c r="AH360" s="2"/>
    </row>
    <row r="361" spans="1:37" ht="16">
      <c r="B361" s="20"/>
      <c r="C361" s="1368"/>
      <c r="D361" s="1368" t="str">
        <f>D295</f>
        <v>Q2-2019</v>
      </c>
      <c r="E361" s="1368"/>
      <c r="F361" s="1368"/>
      <c r="G361" s="1369" t="s">
        <v>766</v>
      </c>
      <c r="H361" s="1369" t="s">
        <v>766</v>
      </c>
      <c r="I361" s="1369" t="s">
        <v>772</v>
      </c>
      <c r="J361" s="1369"/>
      <c r="K361" s="1369" t="s">
        <v>766</v>
      </c>
      <c r="L361" s="1369"/>
      <c r="M361" s="1369" t="s">
        <v>766</v>
      </c>
      <c r="N361" s="1369"/>
      <c r="O361" s="1369" t="s">
        <v>766</v>
      </c>
      <c r="P361" s="1369"/>
      <c r="Q361" s="1369" t="s">
        <v>776</v>
      </c>
      <c r="R361" s="1370" t="s">
        <v>766</v>
      </c>
      <c r="S361" s="1370" t="s">
        <v>766</v>
      </c>
      <c r="T361" s="1370" t="s">
        <v>766</v>
      </c>
      <c r="U361" s="1370" t="s">
        <v>766</v>
      </c>
      <c r="V361" s="21"/>
      <c r="W361" s="5"/>
      <c r="AH361" s="2"/>
    </row>
    <row r="362" spans="1:37" ht="16">
      <c r="B362" s="20"/>
      <c r="C362" s="174"/>
      <c r="D362" s="174"/>
      <c r="E362" s="174"/>
      <c r="F362" s="174"/>
      <c r="G362" s="174"/>
      <c r="H362" s="174"/>
      <c r="I362" s="174"/>
      <c r="J362" s="174"/>
      <c r="K362" s="174"/>
      <c r="L362" s="174"/>
      <c r="M362" s="174"/>
      <c r="N362" s="174"/>
      <c r="O362" s="174"/>
      <c r="P362" s="174"/>
      <c r="Q362" s="174"/>
      <c r="R362" s="174"/>
      <c r="S362" s="174"/>
      <c r="T362" s="174"/>
      <c r="U362" s="174"/>
      <c r="V362" s="21"/>
      <c r="W362" s="5"/>
      <c r="AH362" s="2"/>
    </row>
    <row r="363" spans="1:37" s="1534" customFormat="1" ht="16">
      <c r="A363" s="1532"/>
      <c r="B363" s="199"/>
      <c r="C363" s="1562" t="s">
        <v>1074</v>
      </c>
      <c r="D363" s="1562"/>
      <c r="E363" s="1563"/>
      <c r="F363" s="1563"/>
      <c r="G363" s="1563"/>
      <c r="H363" s="1563"/>
      <c r="I363" s="1563"/>
      <c r="J363" s="1563"/>
      <c r="K363" s="1563"/>
      <c r="L363" s="1563"/>
      <c r="M363" s="1563"/>
      <c r="N363" s="1563"/>
      <c r="O363" s="1563"/>
      <c r="P363" s="1563"/>
      <c r="Q363" s="1563"/>
      <c r="R363" s="1563"/>
      <c r="S363" s="1563"/>
      <c r="T363" s="1563"/>
      <c r="U363" s="1563"/>
      <c r="V363" s="1555"/>
      <c r="W363" s="1554"/>
      <c r="Z363" s="1532"/>
      <c r="AA363" s="1532"/>
      <c r="AB363" s="1532"/>
      <c r="AC363" s="1532"/>
      <c r="AD363" s="1532"/>
      <c r="AE363" s="1532"/>
      <c r="AF363" s="1532"/>
      <c r="AG363" s="1532"/>
      <c r="AH363" s="1532"/>
      <c r="AI363" s="1532"/>
      <c r="AJ363" s="1532"/>
      <c r="AK363" s="1532"/>
    </row>
    <row r="364" spans="1:37" s="1533" customFormat="1" ht="34" customHeight="1">
      <c r="B364" s="199"/>
      <c r="C364" s="1535" t="s">
        <v>1075</v>
      </c>
      <c r="D364" s="179"/>
      <c r="E364" s="179"/>
      <c r="F364" s="1536"/>
      <c r="G364" s="1536"/>
      <c r="H364" s="1536"/>
      <c r="I364" s="1536"/>
      <c r="J364" s="1536"/>
      <c r="K364" s="1536"/>
      <c r="L364" s="1536"/>
      <c r="M364" s="1536"/>
      <c r="N364" s="1536"/>
      <c r="O364" s="1536"/>
      <c r="P364" s="1536"/>
      <c r="Q364" s="1536"/>
      <c r="R364" s="179"/>
      <c r="S364" s="179"/>
      <c r="T364" s="179"/>
      <c r="U364" s="179"/>
      <c r="V364" s="1379"/>
      <c r="W364" s="174"/>
    </row>
    <row r="365" spans="1:37" s="1533" customFormat="1" ht="21" customHeight="1">
      <c r="B365" s="199"/>
      <c r="C365" s="174" t="s">
        <v>1076</v>
      </c>
      <c r="D365" s="174"/>
      <c r="E365" s="174"/>
      <c r="F365" s="1573"/>
      <c r="G365" s="1537">
        <f>X365</f>
        <v>4579</v>
      </c>
      <c r="H365" s="1537">
        <f t="shared" ref="H365:I367" si="221">Y365</f>
        <v>7480</v>
      </c>
      <c r="I365" s="1537">
        <f t="shared" si="221"/>
        <v>8648</v>
      </c>
      <c r="J365" s="1566"/>
      <c r="K365" s="1537">
        <f>AA365</f>
        <v>10300</v>
      </c>
      <c r="L365" s="1566"/>
      <c r="M365" s="1537">
        <f>AB365</f>
        <v>13310</v>
      </c>
      <c r="N365" s="1566"/>
      <c r="O365" s="1537">
        <f>AC365</f>
        <v>16604</v>
      </c>
      <c r="P365" s="1566"/>
      <c r="Q365" s="1589">
        <f>AD365</f>
        <v>15457</v>
      </c>
      <c r="R365" s="1538">
        <f t="shared" ref="R365:T367" si="222">AE365</f>
        <v>7304.5279839907043</v>
      </c>
      <c r="S365" s="1538">
        <f t="shared" si="222"/>
        <v>8488.1102847967541</v>
      </c>
      <c r="T365" s="1538">
        <f t="shared" si="222"/>
        <v>9445.4401468224987</v>
      </c>
      <c r="U365" s="1538">
        <f>AH365</f>
        <v>12312.861540762902</v>
      </c>
      <c r="V365" s="1379"/>
      <c r="W365" s="174"/>
      <c r="X365" s="1537">
        <v>4579</v>
      </c>
      <c r="Y365" s="1537">
        <v>7480</v>
      </c>
      <c r="Z365" s="1537">
        <v>8648</v>
      </c>
      <c r="AA365" s="1537">
        <v>10300</v>
      </c>
      <c r="AB365" s="1537">
        <v>13310</v>
      </c>
      <c r="AC365" s="1537">
        <v>16604</v>
      </c>
      <c r="AD365" s="2090">
        <v>15457</v>
      </c>
      <c r="AE365" s="1538">
        <v>7304.5279839907043</v>
      </c>
      <c r="AF365" s="1538">
        <v>8488.1102847967541</v>
      </c>
      <c r="AG365" s="1538">
        <v>9445.4401468224987</v>
      </c>
      <c r="AH365" s="1538">
        <v>12312.861540762902</v>
      </c>
    </row>
    <row r="366" spans="1:37" s="1533" customFormat="1" ht="16" customHeight="1">
      <c r="B366" s="199"/>
      <c r="C366" s="174" t="s">
        <v>1077</v>
      </c>
      <c r="D366" s="174"/>
      <c r="E366" s="174"/>
      <c r="F366" s="1574"/>
      <c r="G366" s="858">
        <f t="shared" ref="G366:G408" si="223">X366</f>
        <v>7.0387682155622758E-2</v>
      </c>
      <c r="H366" s="858">
        <f t="shared" si="221"/>
        <v>6.0122043971204686E-2</v>
      </c>
      <c r="I366" s="858">
        <f t="shared" si="221"/>
        <v>5.4008060313837744E-2</v>
      </c>
      <c r="J366" s="1566"/>
      <c r="K366" s="858">
        <f>AA366</f>
        <v>5.1320518831067349E-2</v>
      </c>
      <c r="L366" s="1566"/>
      <c r="M366" s="858">
        <f>AB366</f>
        <v>4.7683434616068138E-2</v>
      </c>
      <c r="N366" s="1566"/>
      <c r="O366" s="858">
        <f>AC366</f>
        <v>4.8718392744109405E-2</v>
      </c>
      <c r="P366" s="1566"/>
      <c r="Q366" s="1389">
        <f>AD366</f>
        <v>4.8786803871831347E-2</v>
      </c>
      <c r="R366" s="851">
        <f t="shared" si="222"/>
        <v>6.0742513377870837E-2</v>
      </c>
      <c r="S366" s="851">
        <f t="shared" si="222"/>
        <v>5.4794939756696671E-2</v>
      </c>
      <c r="T366" s="851">
        <f t="shared" si="222"/>
        <v>5.296072526938643E-2</v>
      </c>
      <c r="U366" s="851">
        <f>AH366</f>
        <v>4.9060675886196357E-2</v>
      </c>
      <c r="V366" s="1379"/>
      <c r="W366" s="174"/>
      <c r="X366" s="173">
        <v>7.0387682155622758E-2</v>
      </c>
      <c r="Y366" s="173">
        <v>6.0122043971204686E-2</v>
      </c>
      <c r="Z366" s="173">
        <v>5.4008060313837744E-2</v>
      </c>
      <c r="AA366" s="173">
        <v>5.1320518831067349E-2</v>
      </c>
      <c r="AB366" s="173">
        <v>4.7683434616068138E-2</v>
      </c>
      <c r="AC366" s="173">
        <v>4.8718392744109405E-2</v>
      </c>
      <c r="AD366" s="869">
        <v>4.8786803871831347E-2</v>
      </c>
      <c r="AE366" s="870">
        <v>6.0742513377870837E-2</v>
      </c>
      <c r="AF366" s="870">
        <v>5.4794939756696671E-2</v>
      </c>
      <c r="AG366" s="870">
        <v>5.296072526938643E-2</v>
      </c>
      <c r="AH366" s="870">
        <v>4.9060675886196357E-2</v>
      </c>
    </row>
    <row r="367" spans="1:37" s="1533" customFormat="1" ht="16" customHeight="1">
      <c r="B367" s="199"/>
      <c r="C367" s="174" t="s">
        <v>1078</v>
      </c>
      <c r="D367" s="174"/>
      <c r="E367" s="174"/>
      <c r="F367" s="1574"/>
      <c r="G367" s="858">
        <f t="shared" si="223"/>
        <v>6.6464179874624385E-2</v>
      </c>
      <c r="H367" s="858">
        <f t="shared" si="221"/>
        <v>5.6698105889568272E-2</v>
      </c>
      <c r="I367" s="858">
        <f t="shared" si="221"/>
        <v>5.1668115631289563E-2</v>
      </c>
      <c r="J367" s="1566"/>
      <c r="K367" s="858">
        <f>AA367</f>
        <v>4.8656942374315872E-2</v>
      </c>
      <c r="L367" s="1566"/>
      <c r="M367" s="858">
        <f>AB367</f>
        <v>4.4610279953801991E-2</v>
      </c>
      <c r="N367" s="1566"/>
      <c r="O367" s="858">
        <f>AC367</f>
        <v>4.401035446287474E-2</v>
      </c>
      <c r="P367" s="1566"/>
      <c r="Q367" s="1389">
        <f>AD367</f>
        <v>4.4469094352232855E-2</v>
      </c>
      <c r="R367" s="851">
        <f t="shared" si="222"/>
        <v>5.7286023945582513E-2</v>
      </c>
      <c r="S367" s="851">
        <f t="shared" si="222"/>
        <v>5.2320821378996824E-2</v>
      </c>
      <c r="T367" s="851">
        <f t="shared" si="222"/>
        <v>5.0391061722123688E-2</v>
      </c>
      <c r="U367" s="851">
        <f>AH367</f>
        <v>4.6138504939469846E-2</v>
      </c>
      <c r="V367" s="1379"/>
      <c r="W367" s="174"/>
      <c r="X367" s="173">
        <v>6.6464179874624385E-2</v>
      </c>
      <c r="Y367" s="173">
        <v>5.6698105889568272E-2</v>
      </c>
      <c r="Z367" s="173">
        <v>5.1668115631289563E-2</v>
      </c>
      <c r="AA367" s="173">
        <v>4.8656942374315872E-2</v>
      </c>
      <c r="AB367" s="173">
        <v>4.4610279953801991E-2</v>
      </c>
      <c r="AC367" s="173">
        <v>4.401035446287474E-2</v>
      </c>
      <c r="AD367" s="869">
        <v>4.4469094352232855E-2</v>
      </c>
      <c r="AE367" s="870">
        <v>5.7286023945582513E-2</v>
      </c>
      <c r="AF367" s="870">
        <v>5.2320821378996824E-2</v>
      </c>
      <c r="AG367" s="870">
        <v>5.0391061722123688E-2</v>
      </c>
      <c r="AH367" s="870">
        <v>4.6138504939469846E-2</v>
      </c>
    </row>
    <row r="368" spans="1:37" s="1533" customFormat="1" ht="9" customHeight="1">
      <c r="B368" s="199"/>
      <c r="C368" s="174"/>
      <c r="D368" s="174"/>
      <c r="E368" s="174"/>
      <c r="F368" s="176"/>
      <c r="G368" s="1551"/>
      <c r="H368" s="1551"/>
      <c r="I368" s="1551"/>
      <c r="K368" s="1551"/>
      <c r="M368" s="1551"/>
      <c r="O368" s="1551"/>
      <c r="Q368" s="1551"/>
      <c r="R368" s="1551"/>
      <c r="S368" s="1551"/>
      <c r="T368" s="1551"/>
      <c r="U368" s="1551"/>
      <c r="V368" s="1379"/>
      <c r="W368" s="174"/>
      <c r="X368" s="176"/>
      <c r="Y368" s="176"/>
      <c r="Z368" s="176"/>
      <c r="AA368" s="176"/>
      <c r="AB368" s="176"/>
      <c r="AC368" s="176"/>
      <c r="AD368" s="176"/>
      <c r="AE368" s="176"/>
      <c r="AF368" s="176"/>
      <c r="AG368" s="176"/>
      <c r="AH368" s="176"/>
    </row>
    <row r="369" spans="1:37" s="1533" customFormat="1" ht="16">
      <c r="B369" s="199"/>
      <c r="C369" s="174" t="s">
        <v>1079</v>
      </c>
      <c r="D369" s="174"/>
      <c r="E369" s="174"/>
      <c r="F369" s="1575"/>
      <c r="G369" s="1537">
        <f t="shared" si="223"/>
        <v>2238</v>
      </c>
      <c r="H369" s="1537">
        <f t="shared" ref="H369:H371" si="224">Y369</f>
        <v>4767</v>
      </c>
      <c r="I369" s="1537">
        <f t="shared" ref="I369:I371" si="225">Z369</f>
        <v>7285</v>
      </c>
      <c r="J369" s="1566"/>
      <c r="K369" s="1537">
        <f>AA369</f>
        <v>8280</v>
      </c>
      <c r="L369" s="1566"/>
      <c r="M369" s="1537">
        <f>AB369</f>
        <v>9430</v>
      </c>
      <c r="N369" s="1566"/>
      <c r="O369" s="1537">
        <f>AC369</f>
        <v>11580</v>
      </c>
      <c r="P369" s="1566"/>
      <c r="Q369" s="1590">
        <f>AD369</f>
        <v>10817</v>
      </c>
      <c r="R369" s="1538">
        <f t="shared" ref="R369:T371" si="226">AE369</f>
        <v>4447.1699432892256</v>
      </c>
      <c r="S369" s="1538">
        <f t="shared" si="226"/>
        <v>6790.6517329381732</v>
      </c>
      <c r="T369" s="1538">
        <f t="shared" si="226"/>
        <v>7473.3836831873869</v>
      </c>
      <c r="U369" s="1538">
        <f>AH369</f>
        <v>8739.7474314368228</v>
      </c>
      <c r="V369" s="1379"/>
      <c r="W369" s="174"/>
      <c r="X369" s="1537">
        <v>2238</v>
      </c>
      <c r="Y369" s="1537">
        <v>4767</v>
      </c>
      <c r="Z369" s="1537">
        <v>7285</v>
      </c>
      <c r="AA369" s="1537">
        <v>8280</v>
      </c>
      <c r="AB369" s="1537">
        <v>9430</v>
      </c>
      <c r="AC369" s="1537">
        <v>11580</v>
      </c>
      <c r="AD369" s="2090">
        <v>10817</v>
      </c>
      <c r="AE369" s="1538">
        <v>4447.1699432892256</v>
      </c>
      <c r="AF369" s="1538">
        <v>6790.6517329381732</v>
      </c>
      <c r="AG369" s="1538">
        <v>7473.3836831873869</v>
      </c>
      <c r="AH369" s="1538">
        <v>8739.7474314368228</v>
      </c>
    </row>
    <row r="370" spans="1:37" s="1533" customFormat="1" ht="16">
      <c r="B370" s="199"/>
      <c r="C370" s="174" t="s">
        <v>1080</v>
      </c>
      <c r="D370" s="174"/>
      <c r="E370" s="174"/>
      <c r="F370" s="1574"/>
      <c r="G370" s="173">
        <f t="shared" si="223"/>
        <v>4.3568260226712662E-3</v>
      </c>
      <c r="H370" s="173">
        <f t="shared" si="224"/>
        <v>4.9801674746584399E-3</v>
      </c>
      <c r="I370" s="173">
        <f t="shared" si="225"/>
        <v>4.6978339581225546E-3</v>
      </c>
      <c r="J370" s="1566"/>
      <c r="K370" s="173">
        <f>AA370</f>
        <v>5.2471938512811383E-3</v>
      </c>
      <c r="L370" s="1566"/>
      <c r="M370" s="173">
        <f>AB370</f>
        <v>6.6999692858821592E-3</v>
      </c>
      <c r="N370" s="1566"/>
      <c r="O370" s="173">
        <f>AC370</f>
        <v>1.1307398313430096E-2</v>
      </c>
      <c r="P370" s="1566"/>
      <c r="Q370" s="1402">
        <f>AD370</f>
        <v>1.0155590089433925E-2</v>
      </c>
      <c r="R370" s="870">
        <f t="shared" si="226"/>
        <v>4.9409893956446765E-3</v>
      </c>
      <c r="S370" s="870">
        <f t="shared" si="226"/>
        <v>4.7261641811873513E-3</v>
      </c>
      <c r="T370" s="870">
        <f t="shared" si="226"/>
        <v>4.9902834296290145E-3</v>
      </c>
      <c r="U370" s="870">
        <f>AH370</f>
        <v>6.1874686428003856E-3</v>
      </c>
      <c r="V370" s="1379"/>
      <c r="W370" s="174"/>
      <c r="X370" s="173">
        <v>4.3568260226712662E-3</v>
      </c>
      <c r="Y370" s="173">
        <v>4.9801674746584399E-3</v>
      </c>
      <c r="Z370" s="173">
        <v>4.6978339581225546E-3</v>
      </c>
      <c r="AA370" s="173">
        <v>5.2471938512811383E-3</v>
      </c>
      <c r="AB370" s="173">
        <v>6.6999692858821592E-3</v>
      </c>
      <c r="AC370" s="173">
        <v>1.1307398313430096E-2</v>
      </c>
      <c r="AD370" s="869">
        <v>1.0155590089433925E-2</v>
      </c>
      <c r="AE370" s="870">
        <v>4.9409893956446765E-3</v>
      </c>
      <c r="AF370" s="870">
        <v>4.7261641811873513E-3</v>
      </c>
      <c r="AG370" s="870">
        <v>4.9902834296290145E-3</v>
      </c>
      <c r="AH370" s="870">
        <v>6.1874686428003856E-3</v>
      </c>
    </row>
    <row r="371" spans="1:37" s="1533" customFormat="1" ht="23" customHeight="1">
      <c r="B371" s="199"/>
      <c r="C371" s="174" t="s">
        <v>1081</v>
      </c>
      <c r="D371" s="174"/>
      <c r="E371" s="174"/>
      <c r="F371" s="629"/>
      <c r="G371" s="180">
        <f t="shared" si="223"/>
        <v>1.9031719532554257E-2</v>
      </c>
      <c r="H371" s="180">
        <f t="shared" si="224"/>
        <v>1.1281608934489491E-2</v>
      </c>
      <c r="I371" s="180">
        <f t="shared" si="225"/>
        <v>9.5460952146366167E-3</v>
      </c>
      <c r="J371" s="1566"/>
      <c r="K371" s="180">
        <f>AA371</f>
        <v>9.0774756912060765E-3</v>
      </c>
      <c r="L371" s="1566"/>
      <c r="M371" s="180">
        <f>AB371</f>
        <v>1.127972047075463E-2</v>
      </c>
      <c r="N371" s="1566"/>
      <c r="O371" s="180">
        <f>AC371</f>
        <v>9.2042467903454151E-3</v>
      </c>
      <c r="P371" s="1566"/>
      <c r="Q371" s="1396">
        <f>AD371</f>
        <v>9.5336400517587339E-3</v>
      </c>
      <c r="R371" s="855">
        <f t="shared" si="226"/>
        <v>1.1774958022487196E-2</v>
      </c>
      <c r="S371" s="855">
        <f t="shared" si="226"/>
        <v>9.800355935737597E-3</v>
      </c>
      <c r="T371" s="855">
        <f t="shared" si="226"/>
        <v>9.4332080901750742E-3</v>
      </c>
      <c r="U371" s="855">
        <f>AH371</f>
        <v>1.0722685228178309E-2</v>
      </c>
      <c r="V371" s="1379"/>
      <c r="W371" s="174"/>
      <c r="X371" s="180">
        <v>1.9031719532554257E-2</v>
      </c>
      <c r="Y371" s="180">
        <v>1.1281608934489491E-2</v>
      </c>
      <c r="Z371" s="180">
        <v>9.5460952146366167E-3</v>
      </c>
      <c r="AA371" s="180">
        <v>9.0774756912060765E-3</v>
      </c>
      <c r="AB371" s="180">
        <v>1.127972047075463E-2</v>
      </c>
      <c r="AC371" s="180">
        <v>9.2042467903454151E-3</v>
      </c>
      <c r="AD371" s="854">
        <v>9.5336400517587339E-3</v>
      </c>
      <c r="AE371" s="855">
        <v>1.1774958022487196E-2</v>
      </c>
      <c r="AF371" s="855">
        <v>9.800355935737597E-3</v>
      </c>
      <c r="AG371" s="855">
        <v>9.4332080901750742E-3</v>
      </c>
      <c r="AH371" s="855">
        <v>1.0722685228178309E-2</v>
      </c>
    </row>
    <row r="372" spans="1:37" s="1542" customFormat="1" ht="31" customHeight="1">
      <c r="A372" s="1539"/>
      <c r="B372" s="1556"/>
      <c r="C372" s="1540" t="s">
        <v>1082</v>
      </c>
      <c r="D372" s="1541"/>
      <c r="E372" s="1565"/>
      <c r="F372" s="1536"/>
      <c r="G372" s="1559"/>
      <c r="H372" s="1559"/>
      <c r="I372" s="1559"/>
      <c r="J372" s="1565"/>
      <c r="K372" s="1559"/>
      <c r="L372" s="1565"/>
      <c r="M372" s="1559"/>
      <c r="N372" s="1565"/>
      <c r="O372" s="1559"/>
      <c r="P372" s="1565"/>
      <c r="Q372" s="1559"/>
      <c r="R372" s="1559"/>
      <c r="S372" s="1559"/>
      <c r="T372" s="1559"/>
      <c r="U372" s="1559"/>
      <c r="V372" s="1561"/>
      <c r="W372" s="1553"/>
      <c r="X372" s="1536"/>
      <c r="Y372" s="1536"/>
      <c r="Z372" s="1536"/>
      <c r="AA372" s="1536"/>
      <c r="AB372" s="1536"/>
      <c r="AC372" s="1536"/>
      <c r="AD372" s="1536"/>
      <c r="AE372" s="1536"/>
      <c r="AF372" s="1536"/>
      <c r="AG372" s="1536"/>
      <c r="AH372" s="1536"/>
      <c r="AI372" s="1539"/>
      <c r="AJ372" s="1539"/>
      <c r="AK372" s="1539"/>
    </row>
    <row r="373" spans="1:37" s="1542" customFormat="1" ht="22" customHeight="1">
      <c r="A373" s="1539"/>
      <c r="B373" s="1556"/>
      <c r="C373" s="1543" t="s">
        <v>1083</v>
      </c>
      <c r="D373" s="1564"/>
      <c r="E373" s="1557"/>
      <c r="F373" s="1576"/>
      <c r="G373" s="858">
        <f t="shared" si="223"/>
        <v>1.2354903268845896</v>
      </c>
      <c r="H373" s="858">
        <f t="shared" ref="H373:H377" si="227">Y373</f>
        <v>1.1762532024395222</v>
      </c>
      <c r="I373" s="858">
        <f t="shared" ref="I373:I377" si="228">Z373</f>
        <v>1.1174561751082812</v>
      </c>
      <c r="J373" s="1567"/>
      <c r="K373" s="858">
        <f t="shared" ref="K373:K378" si="229">AA373</f>
        <v>1.093066704703024</v>
      </c>
      <c r="L373" s="1567"/>
      <c r="M373" s="858">
        <f t="shared" ref="M373:M378" si="230">AB373</f>
        <v>1.0795621206059427</v>
      </c>
      <c r="N373" s="1567"/>
      <c r="O373" s="858">
        <f t="shared" ref="O373:O378" si="231">AC373</f>
        <v>1.0924700603815285</v>
      </c>
      <c r="P373" s="1567"/>
      <c r="Q373" s="1591">
        <f t="shared" ref="Q373:Q378" si="232">AD373</f>
        <v>1.0915784912162896</v>
      </c>
      <c r="R373" s="851">
        <f t="shared" ref="R373:T377" si="233">AE373</f>
        <v>1.1800233520857659</v>
      </c>
      <c r="S373" s="851">
        <f t="shared" si="233"/>
        <v>1.1245914538191502</v>
      </c>
      <c r="T373" s="851">
        <f t="shared" si="233"/>
        <v>1.1085551396377591</v>
      </c>
      <c r="U373" s="851">
        <f t="shared" ref="U373:U378" si="234">AH373</f>
        <v>1.0882431188805013</v>
      </c>
      <c r="V373" s="1561"/>
      <c r="W373" s="1553"/>
      <c r="X373" s="858">
        <v>1.2354903268845896</v>
      </c>
      <c r="Y373" s="858">
        <v>1.1762532024395222</v>
      </c>
      <c r="Z373" s="858">
        <v>1.1174561751082812</v>
      </c>
      <c r="AA373" s="858">
        <v>1.093066704703024</v>
      </c>
      <c r="AB373" s="858">
        <v>1.0795621206059427</v>
      </c>
      <c r="AC373" s="858">
        <v>1.0924700603815285</v>
      </c>
      <c r="AD373" s="2091">
        <v>1.0915784912162896</v>
      </c>
      <c r="AE373" s="2092">
        <v>1.1800233520857659</v>
      </c>
      <c r="AF373" s="851">
        <v>1.1245914538191502</v>
      </c>
      <c r="AG373" s="851">
        <v>1.1085551396377591</v>
      </c>
      <c r="AH373" s="851">
        <v>1.0882431188805013</v>
      </c>
      <c r="AI373" s="1539"/>
      <c r="AJ373" s="1539"/>
      <c r="AK373" s="1539"/>
    </row>
    <row r="374" spans="1:37" s="1533" customFormat="1" ht="16" customHeight="1">
      <c r="B374" s="199"/>
      <c r="C374" s="174" t="s">
        <v>1084</v>
      </c>
      <c r="D374" s="174"/>
      <c r="E374" s="174"/>
      <c r="F374" s="1575"/>
      <c r="G374" s="1537">
        <f t="shared" si="223"/>
        <v>48115.384615384617</v>
      </c>
      <c r="H374" s="1537">
        <f t="shared" si="227"/>
        <v>109744.82006543074</v>
      </c>
      <c r="I374" s="1537">
        <f t="shared" si="228"/>
        <v>163984.03805070743</v>
      </c>
      <c r="J374" s="1566"/>
      <c r="K374" s="1537">
        <f t="shared" si="229"/>
        <v>177942.49937029977</v>
      </c>
      <c r="L374" s="1566"/>
      <c r="M374" s="1537">
        <f t="shared" si="230"/>
        <v>195786.12044135976</v>
      </c>
      <c r="N374" s="1566"/>
      <c r="O374" s="1537">
        <f t="shared" si="231"/>
        <v>290898.67261237738</v>
      </c>
      <c r="P374" s="1566"/>
      <c r="Q374" s="1590">
        <f t="shared" si="232"/>
        <v>260140.84253843428</v>
      </c>
      <c r="R374" s="1538">
        <f t="shared" si="233"/>
        <v>101300.20703933749</v>
      </c>
      <c r="S374" s="1538">
        <f t="shared" si="233"/>
        <v>152927.69404422017</v>
      </c>
      <c r="T374" s="1538">
        <f t="shared" si="233"/>
        <v>164931.67337212717</v>
      </c>
      <c r="U374" s="1538">
        <f t="shared" si="234"/>
        <v>185808.26874539323</v>
      </c>
      <c r="V374" s="1379"/>
      <c r="W374" s="174"/>
      <c r="X374" s="1537">
        <v>48115.384615384617</v>
      </c>
      <c r="Y374" s="1537">
        <v>109744.82006543074</v>
      </c>
      <c r="Z374" s="1537">
        <v>163984.03805070743</v>
      </c>
      <c r="AA374" s="1537">
        <v>177942.49937029977</v>
      </c>
      <c r="AB374" s="1537">
        <v>195786.12044135976</v>
      </c>
      <c r="AC374" s="1537">
        <v>290898.67261237738</v>
      </c>
      <c r="AD374" s="2090">
        <v>260140.84253843428</v>
      </c>
      <c r="AE374" s="1538">
        <v>101300.20703933749</v>
      </c>
      <c r="AF374" s="1538">
        <v>152927.69404422017</v>
      </c>
      <c r="AG374" s="1538">
        <v>164931.67337212717</v>
      </c>
      <c r="AH374" s="1538">
        <v>185808.26874539323</v>
      </c>
    </row>
    <row r="375" spans="1:37" s="1533" customFormat="1" ht="25" customHeight="1">
      <c r="B375" s="199"/>
      <c r="C375" s="174" t="s">
        <v>1085</v>
      </c>
      <c r="D375" s="174"/>
      <c r="E375" s="174"/>
      <c r="F375" s="1577"/>
      <c r="G375" s="1537">
        <f t="shared" si="223"/>
        <v>44582.417582417591</v>
      </c>
      <c r="H375" s="1537">
        <f t="shared" si="227"/>
        <v>86358.996728462371</v>
      </c>
      <c r="I375" s="1537">
        <f t="shared" si="228"/>
        <v>122665.16183643033</v>
      </c>
      <c r="J375" s="1566"/>
      <c r="K375" s="1537">
        <f t="shared" si="229"/>
        <v>130200.4245978914</v>
      </c>
      <c r="L375" s="1566"/>
      <c r="M375" s="1537">
        <f t="shared" si="230"/>
        <v>136527.71702800176</v>
      </c>
      <c r="N375" s="1566"/>
      <c r="O375" s="1537">
        <f t="shared" si="231"/>
        <v>162825.29083536466</v>
      </c>
      <c r="P375" s="1566"/>
      <c r="Q375" s="1590">
        <f t="shared" si="232"/>
        <v>153793.90706484346</v>
      </c>
      <c r="R375" s="1538">
        <f t="shared" si="233"/>
        <v>80634.669678147955</v>
      </c>
      <c r="S375" s="1538">
        <f t="shared" si="233"/>
        <v>115251.70971383042</v>
      </c>
      <c r="T375" s="1538">
        <f t="shared" si="233"/>
        <v>122425.224042961</v>
      </c>
      <c r="U375" s="1538">
        <f t="shared" si="234"/>
        <v>131967.18858189453</v>
      </c>
      <c r="V375" s="1379"/>
      <c r="W375" s="174"/>
      <c r="X375" s="186">
        <v>44582.417582417591</v>
      </c>
      <c r="Y375" s="186">
        <v>86358.996728462371</v>
      </c>
      <c r="Z375" s="186">
        <v>122665.16183643033</v>
      </c>
      <c r="AA375" s="186">
        <v>130200.4245978914</v>
      </c>
      <c r="AB375" s="186">
        <v>136527.71702800176</v>
      </c>
      <c r="AC375" s="186">
        <v>162825.29083536466</v>
      </c>
      <c r="AD375" s="2093">
        <v>153793.90706484346</v>
      </c>
      <c r="AE375" s="2094">
        <v>80634.669678147955</v>
      </c>
      <c r="AF375" s="2094">
        <v>115251.70971383042</v>
      </c>
      <c r="AG375" s="2094">
        <v>122425.224042961</v>
      </c>
      <c r="AH375" s="2094">
        <v>131967.18858189453</v>
      </c>
    </row>
    <row r="376" spans="1:37" s="1533" customFormat="1" ht="16" customHeight="1">
      <c r="B376" s="199"/>
      <c r="C376" s="174" t="s">
        <v>1236</v>
      </c>
      <c r="D376" s="174"/>
      <c r="E376" s="174"/>
      <c r="F376" s="1577"/>
      <c r="G376" s="1537">
        <f t="shared" ref="G376" si="235">X376</f>
        <v>7719.7802197802193</v>
      </c>
      <c r="H376" s="1537">
        <f t="shared" ref="H376" si="236">Y376</f>
        <v>17962.922573609598</v>
      </c>
      <c r="I376" s="1537">
        <f t="shared" ref="I376" si="237">Z376</f>
        <v>21923.33427385223</v>
      </c>
      <c r="J376" s="1566"/>
      <c r="K376" s="1537">
        <f t="shared" si="229"/>
        <v>25555.035802957791</v>
      </c>
      <c r="L376" s="1566"/>
      <c r="M376" s="1537">
        <f t="shared" si="230"/>
        <v>33314.902080530817</v>
      </c>
      <c r="N376" s="1566"/>
      <c r="O376" s="1537">
        <f t="shared" si="231"/>
        <v>75887.293353819856</v>
      </c>
      <c r="P376" s="1566"/>
      <c r="Q376" s="1590">
        <f t="shared" si="232"/>
        <v>62468.192760451653</v>
      </c>
      <c r="R376" s="1538">
        <f t="shared" ref="R376" si="238">AE376</f>
        <v>16559.382646339167</v>
      </c>
      <c r="S376" s="1538">
        <f t="shared" ref="S376" si="239">AF376</f>
        <v>20977.225947812229</v>
      </c>
      <c r="T376" s="1538">
        <f t="shared" ref="T376" si="240">AG376</f>
        <v>23174.002382884672</v>
      </c>
      <c r="U376" s="1538">
        <f t="shared" si="234"/>
        <v>30035.491724553842</v>
      </c>
      <c r="V376" s="1379"/>
      <c r="W376" s="174"/>
      <c r="X376" s="186">
        <v>7719.7802197802193</v>
      </c>
      <c r="Y376" s="186">
        <v>17962.922573609598</v>
      </c>
      <c r="Z376" s="186">
        <v>21923.33427385223</v>
      </c>
      <c r="AA376" s="186">
        <v>25555.035802957791</v>
      </c>
      <c r="AB376" s="186">
        <v>33314.902080530817</v>
      </c>
      <c r="AC376" s="186">
        <v>75887.293353819856</v>
      </c>
      <c r="AD376" s="2093">
        <v>62468.192760451653</v>
      </c>
      <c r="AE376" s="2094">
        <v>16559.382646339167</v>
      </c>
      <c r="AF376" s="2094">
        <v>20977.225947812229</v>
      </c>
      <c r="AG376" s="2094">
        <v>23174.002382884672</v>
      </c>
      <c r="AH376" s="2094">
        <v>30035.491724553842</v>
      </c>
    </row>
    <row r="377" spans="1:37" s="1533" customFormat="1" ht="25" customHeight="1">
      <c r="B377" s="199"/>
      <c r="C377" s="174" t="s">
        <v>1086</v>
      </c>
      <c r="D377" s="174"/>
      <c r="E377" s="174"/>
      <c r="F377" s="1578"/>
      <c r="G377" s="1537">
        <f t="shared" si="223"/>
        <v>-4186.8131868131932</v>
      </c>
      <c r="H377" s="1537">
        <f t="shared" si="227"/>
        <v>5422.9007633587753</v>
      </c>
      <c r="I377" s="1537">
        <f t="shared" si="228"/>
        <v>19395.541940424871</v>
      </c>
      <c r="J377" s="1566"/>
      <c r="K377" s="1537">
        <f t="shared" si="229"/>
        <v>22187.038969450587</v>
      </c>
      <c r="L377" s="1566"/>
      <c r="M377" s="1537">
        <f t="shared" si="230"/>
        <v>25943.501332827182</v>
      </c>
      <c r="N377" s="1566"/>
      <c r="O377" s="1537">
        <f t="shared" si="231"/>
        <v>52186.088423192865</v>
      </c>
      <c r="P377" s="1566"/>
      <c r="Q377" s="1590">
        <f t="shared" si="232"/>
        <v>43878.742713139174</v>
      </c>
      <c r="R377" s="1538">
        <f t="shared" si="233"/>
        <v>4106.1547148503669</v>
      </c>
      <c r="S377" s="1538">
        <f t="shared" si="233"/>
        <v>16698.758382577522</v>
      </c>
      <c r="T377" s="1538">
        <f t="shared" si="233"/>
        <v>19332.446946281507</v>
      </c>
      <c r="U377" s="1538">
        <f t="shared" si="234"/>
        <v>23805.588438944858</v>
      </c>
      <c r="V377" s="1379"/>
      <c r="W377" s="174"/>
      <c r="X377" s="2095">
        <v>-4186.8131868131932</v>
      </c>
      <c r="Y377" s="2095">
        <v>5422.9007633587753</v>
      </c>
      <c r="Z377" s="2095">
        <v>19395.541940424871</v>
      </c>
      <c r="AA377" s="2095">
        <v>22187.038969450587</v>
      </c>
      <c r="AB377" s="2095">
        <v>25943.501332827182</v>
      </c>
      <c r="AC377" s="2095">
        <v>52186.088423192865</v>
      </c>
      <c r="AD377" s="2096">
        <v>43878.742713139174</v>
      </c>
      <c r="AE377" s="2097">
        <v>4106.1547148503669</v>
      </c>
      <c r="AF377" s="2098">
        <v>16698.758382577522</v>
      </c>
      <c r="AG377" s="2098">
        <v>19332.446946281507</v>
      </c>
      <c r="AH377" s="2098">
        <v>23805.588438944858</v>
      </c>
    </row>
    <row r="378" spans="1:37" s="1533" customFormat="1" ht="16">
      <c r="B378" s="199"/>
      <c r="C378" s="174" t="s">
        <v>1205</v>
      </c>
      <c r="D378" s="174"/>
      <c r="E378" s="174"/>
      <c r="F378" s="1578"/>
      <c r="G378" s="858">
        <f t="shared" ref="G378" si="241">X378</f>
        <v>0.87934434311067289</v>
      </c>
      <c r="H378" s="858">
        <f t="shared" ref="H378" si="242">Y378</f>
        <v>0.82225297760357219</v>
      </c>
      <c r="I378" s="858">
        <f t="shared" ref="I378" si="243">Z378</f>
        <v>0.71661409043112512</v>
      </c>
      <c r="J378" s="2024"/>
      <c r="K378" s="858">
        <f t="shared" si="229"/>
        <v>0.6616183948706611</v>
      </c>
      <c r="L378" s="2024"/>
      <c r="M378" s="858">
        <f t="shared" si="230"/>
        <v>0.61693021906281731</v>
      </c>
      <c r="N378" s="2024"/>
      <c r="O378" s="858">
        <f t="shared" si="231"/>
        <v>0.56437486874145049</v>
      </c>
      <c r="P378" s="2024"/>
      <c r="Q378" s="1389">
        <f t="shared" si="232"/>
        <v>0.58347799474628281</v>
      </c>
      <c r="R378" s="851">
        <f t="shared" ref="R378" si="244">AE378</f>
        <v>0.82657815373985788</v>
      </c>
      <c r="S378" s="851">
        <f t="shared" ref="S378" si="245">AF378</f>
        <v>0.73018413348035438</v>
      </c>
      <c r="T378" s="851">
        <f t="shared" ref="T378" si="246">AG378</f>
        <v>0.69519148909762085</v>
      </c>
      <c r="U378" s="851">
        <f t="shared" si="234"/>
        <v>0.64040876034963001</v>
      </c>
      <c r="V378" s="1379"/>
      <c r="W378" s="174"/>
      <c r="X378" s="858">
        <v>0.87934434311067289</v>
      </c>
      <c r="Y378" s="858">
        <v>0.82225297760357219</v>
      </c>
      <c r="Z378" s="858">
        <v>0.71661409043112512</v>
      </c>
      <c r="AA378" s="858">
        <v>0.6616183948706611</v>
      </c>
      <c r="AB378" s="858">
        <v>0.61693021906281731</v>
      </c>
      <c r="AC378" s="858">
        <v>0.56437486874145049</v>
      </c>
      <c r="AD378" s="850">
        <v>0.58347799474628281</v>
      </c>
      <c r="AE378" s="851">
        <v>0.82657815373985788</v>
      </c>
      <c r="AF378" s="851">
        <v>0.73018413348035438</v>
      </c>
      <c r="AG378" s="851">
        <v>0.69519148909762085</v>
      </c>
      <c r="AH378" s="851">
        <v>0.64040876034963001</v>
      </c>
    </row>
    <row r="379" spans="1:37" s="1533" customFormat="1" ht="10" customHeight="1">
      <c r="B379" s="199"/>
      <c r="C379" s="174"/>
      <c r="D379" s="174"/>
      <c r="E379" s="174"/>
      <c r="F379" s="174"/>
      <c r="G379" s="1551"/>
      <c r="H379" s="1551"/>
      <c r="I379" s="1551"/>
      <c r="K379" s="1551"/>
      <c r="M379" s="1551"/>
      <c r="O379" s="1551"/>
      <c r="Q379" s="1551"/>
      <c r="R379" s="1551"/>
      <c r="S379" s="1551"/>
      <c r="T379" s="1551"/>
      <c r="U379" s="1551"/>
      <c r="V379" s="1379"/>
      <c r="W379" s="174"/>
      <c r="X379" s="174"/>
      <c r="Y379" s="174"/>
      <c r="Z379" s="174"/>
      <c r="AA379" s="174"/>
      <c r="AB379" s="174"/>
      <c r="AC379" s="174"/>
      <c r="AD379" s="174"/>
      <c r="AE379" s="174"/>
      <c r="AF379" s="174"/>
      <c r="AG379" s="174"/>
      <c r="AH379" s="174"/>
    </row>
    <row r="380" spans="1:37" s="1533" customFormat="1" ht="19" customHeight="1">
      <c r="B380" s="199"/>
      <c r="C380" s="1544" t="s">
        <v>1087</v>
      </c>
      <c r="D380" s="179"/>
      <c r="E380" s="179"/>
      <c r="F380" s="179"/>
      <c r="G380" s="1559"/>
      <c r="H380" s="1559"/>
      <c r="I380" s="1559"/>
      <c r="J380" s="179"/>
      <c r="K380" s="1559"/>
      <c r="L380" s="179"/>
      <c r="M380" s="1559"/>
      <c r="N380" s="179"/>
      <c r="O380" s="1559"/>
      <c r="P380" s="179"/>
      <c r="Q380" s="1559"/>
      <c r="R380" s="1559"/>
      <c r="S380" s="1559"/>
      <c r="T380" s="1559"/>
      <c r="U380" s="1559"/>
      <c r="V380" s="1379"/>
      <c r="W380" s="174"/>
      <c r="X380" s="179"/>
      <c r="Y380" s="179"/>
      <c r="Z380" s="179"/>
      <c r="AA380" s="179"/>
      <c r="AB380" s="179"/>
      <c r="AC380" s="179"/>
      <c r="AD380" s="179"/>
      <c r="AE380" s="179"/>
      <c r="AF380" s="179"/>
      <c r="AG380" s="179"/>
      <c r="AH380" s="179"/>
    </row>
    <row r="381" spans="1:37" s="1533" customFormat="1" ht="21" customHeight="1">
      <c r="B381" s="199"/>
      <c r="C381" s="174" t="s">
        <v>1088</v>
      </c>
      <c r="D381" s="174"/>
      <c r="E381" s="174"/>
      <c r="F381" s="1576"/>
      <c r="G381" s="858">
        <f t="shared" si="223"/>
        <v>0.11179627726390318</v>
      </c>
      <c r="H381" s="858">
        <f t="shared" ref="H381:H383" si="247">Y381</f>
        <v>0.13987042410270678</v>
      </c>
      <c r="I381" s="858">
        <f t="shared" ref="I381:I383" si="248">Z381</f>
        <v>0.21198147620124475</v>
      </c>
      <c r="J381" s="1566"/>
      <c r="K381" s="858">
        <f>AA381</f>
        <v>0.24759362614252203</v>
      </c>
      <c r="L381" s="1566"/>
      <c r="M381" s="858">
        <f>AB381</f>
        <v>0.26712640577315411</v>
      </c>
      <c r="N381" s="1566"/>
      <c r="O381" s="858">
        <f>AC381</f>
        <v>0.24383331850703405</v>
      </c>
      <c r="P381" s="1566"/>
      <c r="Q381" s="1591">
        <f>AD381</f>
        <v>0.24624563348597653</v>
      </c>
      <c r="R381" s="851">
        <f t="shared" ref="R381:T383" si="249">AE381</f>
        <v>0.13804328438075983</v>
      </c>
      <c r="S381" s="851">
        <f t="shared" si="249"/>
        <v>0.20334276351094366</v>
      </c>
      <c r="T381" s="851">
        <f t="shared" si="249"/>
        <v>0.22625278380114594</v>
      </c>
      <c r="U381" s="851">
        <f>AH381</f>
        <v>0.25539361222057644</v>
      </c>
      <c r="V381" s="1379"/>
      <c r="W381" s="174"/>
      <c r="X381" s="858">
        <v>0.11179627726390318</v>
      </c>
      <c r="Y381" s="858">
        <v>0.13987042410270678</v>
      </c>
      <c r="Z381" s="858">
        <v>0.21198147620124475</v>
      </c>
      <c r="AA381" s="858">
        <v>0.24759362614252203</v>
      </c>
      <c r="AB381" s="858">
        <v>0.26712640577315411</v>
      </c>
      <c r="AC381" s="858">
        <v>0.24383331850703405</v>
      </c>
      <c r="AD381" s="850">
        <v>0.24624563348597653</v>
      </c>
      <c r="AE381" s="851">
        <v>0.13804328438075983</v>
      </c>
      <c r="AF381" s="851">
        <v>0.20334276351094366</v>
      </c>
      <c r="AG381" s="851">
        <v>0.22625278380114594</v>
      </c>
      <c r="AH381" s="851">
        <v>0.25539361222057644</v>
      </c>
    </row>
    <row r="382" spans="1:37" s="1533" customFormat="1" ht="16">
      <c r="B382" s="199"/>
      <c r="C382" s="174" t="s">
        <v>1089</v>
      </c>
      <c r="D382" s="174"/>
      <c r="E382" s="174"/>
      <c r="F382" s="1579"/>
      <c r="G382" s="1537">
        <f t="shared" si="223"/>
        <v>35016.483516483509</v>
      </c>
      <c r="H382" s="1537">
        <f t="shared" si="247"/>
        <v>76431.842966194119</v>
      </c>
      <c r="I382" s="1537">
        <f t="shared" si="248"/>
        <v>107299.12531742512</v>
      </c>
      <c r="J382" s="1566"/>
      <c r="K382" s="1537">
        <f>AA382</f>
        <v>108330.03490338598</v>
      </c>
      <c r="L382" s="1566"/>
      <c r="M382" s="1537">
        <f>AB382</f>
        <v>110171.57570705864</v>
      </c>
      <c r="N382" s="1566"/>
      <c r="O382" s="1537">
        <f>AC382</f>
        <v>144080.59056619034</v>
      </c>
      <c r="P382" s="1566"/>
      <c r="Q382" s="1590">
        <f>AD382</f>
        <v>133614.10321153019</v>
      </c>
      <c r="R382" s="1538">
        <f t="shared" si="249"/>
        <v>70757.011104837205</v>
      </c>
      <c r="S382" s="1538">
        <f t="shared" si="249"/>
        <v>100853.72817210015</v>
      </c>
      <c r="T382" s="1538">
        <f t="shared" si="249"/>
        <v>104441.42075181739</v>
      </c>
      <c r="U382" s="1538">
        <f>AH382</f>
        <v>108318.53208550178</v>
      </c>
      <c r="V382" s="1379"/>
      <c r="W382" s="174"/>
      <c r="X382" s="1381">
        <v>35016.483516483509</v>
      </c>
      <c r="Y382" s="1381">
        <v>76431.842966194119</v>
      </c>
      <c r="Z382" s="1381">
        <v>107299.12531742512</v>
      </c>
      <c r="AA382" s="1381">
        <v>108330.03490338598</v>
      </c>
      <c r="AB382" s="1381">
        <v>110171.57570705864</v>
      </c>
      <c r="AC382" s="1381">
        <v>144080.59056619034</v>
      </c>
      <c r="AD382" s="2099">
        <v>133614.10321153019</v>
      </c>
      <c r="AE382" s="1383">
        <v>70757.011104837205</v>
      </c>
      <c r="AF382" s="1383">
        <v>100853.72817210015</v>
      </c>
      <c r="AG382" s="1383">
        <v>104441.42075181739</v>
      </c>
      <c r="AH382" s="1383">
        <v>108318.53208550178</v>
      </c>
    </row>
    <row r="383" spans="1:37" s="1533" customFormat="1" ht="16">
      <c r="B383" s="199"/>
      <c r="C383" s="174" t="s">
        <v>1090</v>
      </c>
      <c r="D383" s="174"/>
      <c r="E383" s="174"/>
      <c r="F383" s="1580"/>
      <c r="G383" s="1537">
        <f t="shared" si="223"/>
        <v>5379.1208791208801</v>
      </c>
      <c r="H383" s="1537">
        <f t="shared" si="247"/>
        <v>15350.054525627043</v>
      </c>
      <c r="I383" s="1537">
        <f t="shared" si="248"/>
        <v>34761.578459430035</v>
      </c>
      <c r="J383" s="1566"/>
      <c r="K383" s="1537">
        <f>AA383</f>
        <v>44057.428663955965</v>
      </c>
      <c r="L383" s="1566"/>
      <c r="M383" s="1537">
        <f>AB383</f>
        <v>52299.642653770294</v>
      </c>
      <c r="N383" s="1566"/>
      <c r="O383" s="1537">
        <f>AC383</f>
        <v>70930.788692367249</v>
      </c>
      <c r="P383" s="1566"/>
      <c r="Q383" s="1590">
        <f>AD383</f>
        <v>64058.546566452424</v>
      </c>
      <c r="R383" s="1538">
        <f t="shared" si="249"/>
        <v>13983.813288161113</v>
      </c>
      <c r="S383" s="1538">
        <f t="shared" si="249"/>
        <v>31096.739924307814</v>
      </c>
      <c r="T383" s="1538">
        <f t="shared" si="249"/>
        <v>37316.250237425105</v>
      </c>
      <c r="U383" s="1538">
        <f>AH383</f>
        <v>47454.244935337607</v>
      </c>
      <c r="V383" s="1379"/>
      <c r="W383" s="174"/>
      <c r="X383" s="2095">
        <v>5379.1208791208801</v>
      </c>
      <c r="Y383" s="2095">
        <v>15350.054525627043</v>
      </c>
      <c r="Z383" s="2095">
        <v>34761.578459430035</v>
      </c>
      <c r="AA383" s="2095">
        <v>44057.428663955965</v>
      </c>
      <c r="AB383" s="2095">
        <v>52299.642653770294</v>
      </c>
      <c r="AC383" s="2095">
        <v>70930.788692367249</v>
      </c>
      <c r="AD383" s="2096">
        <v>64058.546566452424</v>
      </c>
      <c r="AE383" s="2097">
        <v>13983.813288161113</v>
      </c>
      <c r="AF383" s="2098">
        <v>31096.739924307814</v>
      </c>
      <c r="AG383" s="2098">
        <v>37316.250237425105</v>
      </c>
      <c r="AH383" s="2098">
        <v>47454.244935337607</v>
      </c>
    </row>
    <row r="384" spans="1:37" s="1533" customFormat="1" ht="29" customHeight="1">
      <c r="B384" s="199"/>
      <c r="C384" s="1544" t="s">
        <v>1091</v>
      </c>
      <c r="D384" s="179"/>
      <c r="E384" s="179"/>
      <c r="F384" s="1545"/>
      <c r="G384" s="1559"/>
      <c r="H384" s="1559"/>
      <c r="I384" s="1559"/>
      <c r="J384" s="179"/>
      <c r="K384" s="1559"/>
      <c r="L384" s="179"/>
      <c r="M384" s="1559"/>
      <c r="N384" s="179"/>
      <c r="O384" s="1559"/>
      <c r="P384" s="179"/>
      <c r="Q384" s="1559"/>
      <c r="R384" s="1559"/>
      <c r="S384" s="1559"/>
      <c r="T384" s="1559"/>
      <c r="U384" s="1559"/>
      <c r="V384" s="1379"/>
      <c r="W384" s="174"/>
      <c r="X384" s="1545"/>
      <c r="Y384" s="1545"/>
      <c r="Z384" s="1545"/>
      <c r="AA384" s="1545"/>
      <c r="AB384" s="1545"/>
      <c r="AC384" s="1545"/>
      <c r="AD384" s="1545"/>
      <c r="AE384" s="1545"/>
      <c r="AF384" s="1545"/>
      <c r="AG384" s="1545"/>
      <c r="AH384" s="500"/>
    </row>
    <row r="385" spans="2:34" s="1533" customFormat="1" ht="21" customHeight="1">
      <c r="B385" s="199"/>
      <c r="C385" s="174" t="s">
        <v>1092</v>
      </c>
      <c r="D385" s="174"/>
      <c r="E385" s="174"/>
      <c r="F385" s="1581"/>
      <c r="G385" s="173">
        <f t="shared" si="223"/>
        <v>2.1124516998097732E-2</v>
      </c>
      <c r="H385" s="173">
        <f t="shared" ref="H385:H387" si="250">Y385</f>
        <v>1.8980926932645352E-2</v>
      </c>
      <c r="I385" s="173">
        <f t="shared" ref="I385:I387" si="251">Z385</f>
        <v>1.7143468905403862E-2</v>
      </c>
      <c r="J385" s="1568"/>
      <c r="K385" s="173">
        <f>AA385</f>
        <v>1.7629661131623207E-2</v>
      </c>
      <c r="L385" s="1568"/>
      <c r="M385" s="173">
        <f>AB385</f>
        <v>1.8261360112676477E-2</v>
      </c>
      <c r="N385" s="1568"/>
      <c r="O385" s="173">
        <f>AC385</f>
        <v>1.5859914559545125E-2</v>
      </c>
      <c r="P385" s="1568"/>
      <c r="Q385" s="1400">
        <f>AD385</f>
        <v>1.6335237948683769E-2</v>
      </c>
      <c r="R385" s="870">
        <f t="shared" ref="R385:T387" si="252">AE385</f>
        <v>1.9120602177515985E-2</v>
      </c>
      <c r="S385" s="870">
        <f t="shared" si="252"/>
        <v>1.7381058376840928E-2</v>
      </c>
      <c r="T385" s="870">
        <f t="shared" si="252"/>
        <v>1.7506430662247677E-2</v>
      </c>
      <c r="U385" s="870">
        <f>AH385</f>
        <v>1.8034976667170657E-2</v>
      </c>
      <c r="V385" s="1379"/>
      <c r="W385" s="174"/>
      <c r="X385" s="173">
        <v>2.1124516998097732E-2</v>
      </c>
      <c r="Y385" s="173">
        <v>1.8980926932645352E-2</v>
      </c>
      <c r="Z385" s="173">
        <v>1.7143468905403862E-2</v>
      </c>
      <c r="AA385" s="173">
        <v>1.7629661131623207E-2</v>
      </c>
      <c r="AB385" s="173">
        <v>1.8261360112676477E-2</v>
      </c>
      <c r="AC385" s="173">
        <v>1.5859914559545125E-2</v>
      </c>
      <c r="AD385" s="869">
        <v>1.6335237948683769E-2</v>
      </c>
      <c r="AE385" s="870">
        <v>1.9120602177515985E-2</v>
      </c>
      <c r="AF385" s="870">
        <v>1.7381058376840928E-2</v>
      </c>
      <c r="AG385" s="870">
        <v>1.7506430662247677E-2</v>
      </c>
      <c r="AH385" s="870">
        <v>1.8034976667170657E-2</v>
      </c>
    </row>
    <row r="386" spans="2:34" s="1533" customFormat="1" ht="16">
      <c r="B386" s="199"/>
      <c r="C386" s="174" t="s">
        <v>1093</v>
      </c>
      <c r="D386" s="174"/>
      <c r="E386" s="174"/>
      <c r="F386" s="1582"/>
      <c r="G386" s="849">
        <f t="shared" si="223"/>
        <v>0.4923588858762632</v>
      </c>
      <c r="H386" s="849">
        <f t="shared" si="250"/>
        <v>0.52025982684944794</v>
      </c>
      <c r="I386" s="849">
        <f t="shared" si="251"/>
        <v>0.47883806519453209</v>
      </c>
      <c r="J386" s="1569"/>
      <c r="K386" s="849">
        <f>AA386</f>
        <v>0.47888569533495468</v>
      </c>
      <c r="L386" s="1569"/>
      <c r="M386" s="849">
        <f>AB386</f>
        <v>0.50229701629672618</v>
      </c>
      <c r="N386" s="1569"/>
      <c r="O386" s="849">
        <f>AC386</f>
        <v>0.52297379369845443</v>
      </c>
      <c r="P386" s="1569"/>
      <c r="Q386" s="1592">
        <f>AD386</f>
        <v>0.5161925852878918</v>
      </c>
      <c r="R386" s="1546">
        <f t="shared" si="252"/>
        <v>0.51814608367646087</v>
      </c>
      <c r="S386" s="1546">
        <f t="shared" si="252"/>
        <v>0.48368884541244817</v>
      </c>
      <c r="T386" s="1546">
        <f t="shared" si="252"/>
        <v>0.4812375493863762</v>
      </c>
      <c r="U386" s="1546">
        <f>AH386</f>
        <v>0.49597913309456204</v>
      </c>
      <c r="V386" s="1379"/>
      <c r="W386" s="174"/>
      <c r="X386" s="849">
        <v>0.4923588858762632</v>
      </c>
      <c r="Y386" s="849">
        <v>0.52025982684944794</v>
      </c>
      <c r="Z386" s="849">
        <v>0.47883806519453209</v>
      </c>
      <c r="AA386" s="849">
        <v>0.47888569533495468</v>
      </c>
      <c r="AB386" s="849">
        <v>0.50229701629672618</v>
      </c>
      <c r="AC386" s="849">
        <v>0.52297379369845443</v>
      </c>
      <c r="AD386" s="2100">
        <v>0.5161925852878918</v>
      </c>
      <c r="AE386" s="1546">
        <v>0.51814608367646087</v>
      </c>
      <c r="AF386" s="1546">
        <v>0.48368884541244817</v>
      </c>
      <c r="AG386" s="1546">
        <v>0.4812375493863762</v>
      </c>
      <c r="AH386" s="1546">
        <v>0.49597913309456204</v>
      </c>
    </row>
    <row r="387" spans="2:34" s="1533" customFormat="1" ht="16">
      <c r="B387" s="199"/>
      <c r="C387" s="174" t="s">
        <v>1094</v>
      </c>
      <c r="D387" s="174"/>
      <c r="E387" s="174"/>
      <c r="F387" s="1575"/>
      <c r="G387" s="1537">
        <f t="shared" si="223"/>
        <v>21950.549450549453</v>
      </c>
      <c r="H387" s="1537">
        <f t="shared" si="250"/>
        <v>44929.116684841872</v>
      </c>
      <c r="I387" s="1537">
        <f t="shared" si="251"/>
        <v>58736.748760530456</v>
      </c>
      <c r="J387" s="1566"/>
      <c r="K387" s="1537">
        <f>AA387</f>
        <v>62351.120866467565</v>
      </c>
      <c r="L387" s="1566"/>
      <c r="M387" s="1537">
        <f>AB387</f>
        <v>68577.464904969005</v>
      </c>
      <c r="N387" s="1566"/>
      <c r="O387" s="1537">
        <f>AC387</f>
        <v>85153.360058224833</v>
      </c>
      <c r="P387" s="1566"/>
      <c r="Q387" s="1590">
        <f>AD387</f>
        <v>79387.274489327305</v>
      </c>
      <c r="R387" s="1538">
        <f t="shared" si="252"/>
        <v>41780.538302277426</v>
      </c>
      <c r="S387" s="1538">
        <f t="shared" si="252"/>
        <v>55745.966403293278</v>
      </c>
      <c r="T387" s="1538">
        <f t="shared" si="252"/>
        <v>58915.614801512602</v>
      </c>
      <c r="U387" s="1538">
        <f>AH387</f>
        <v>65452.97178977463</v>
      </c>
      <c r="V387" s="1379"/>
      <c r="W387" s="174"/>
      <c r="X387" s="1537">
        <v>21950.549450549453</v>
      </c>
      <c r="Y387" s="1537">
        <v>44929.116684841872</v>
      </c>
      <c r="Z387" s="1537">
        <v>58736.748760530456</v>
      </c>
      <c r="AA387" s="1537">
        <v>62351.120866467565</v>
      </c>
      <c r="AB387" s="1537">
        <v>68577.464904969005</v>
      </c>
      <c r="AC387" s="1537">
        <v>85153.360058224833</v>
      </c>
      <c r="AD387" s="2090">
        <v>79387.274489327305</v>
      </c>
      <c r="AE387" s="1538">
        <v>41780.538302277426</v>
      </c>
      <c r="AF387" s="1538">
        <v>55745.966403293278</v>
      </c>
      <c r="AG387" s="1538">
        <v>58915.614801512602</v>
      </c>
      <c r="AH387" s="1538">
        <v>65452.97178977463</v>
      </c>
    </row>
    <row r="388" spans="2:34" s="1533" customFormat="1" ht="10" customHeight="1">
      <c r="B388" s="199"/>
      <c r="C388" s="174"/>
      <c r="D388" s="174"/>
      <c r="E388" s="174"/>
      <c r="F388" s="590"/>
      <c r="G388" s="1551"/>
      <c r="H388" s="1551"/>
      <c r="I388" s="1551"/>
      <c r="K388" s="1551"/>
      <c r="M388" s="1551"/>
      <c r="O388" s="1551"/>
      <c r="Q388" s="1551"/>
      <c r="R388" s="1551"/>
      <c r="S388" s="1551"/>
      <c r="T388" s="1551"/>
      <c r="U388" s="1551"/>
      <c r="V388" s="1379"/>
      <c r="W388" s="174"/>
      <c r="X388" s="590"/>
      <c r="Y388" s="590"/>
      <c r="Z388" s="590"/>
      <c r="AA388" s="590"/>
      <c r="AB388" s="590"/>
      <c r="AC388" s="590"/>
      <c r="AD388" s="590"/>
      <c r="AE388" s="590"/>
      <c r="AF388" s="590"/>
      <c r="AG388" s="590"/>
      <c r="AH388" s="590"/>
    </row>
    <row r="389" spans="2:34" s="1533" customFormat="1" ht="16">
      <c r="B389" s="199"/>
      <c r="C389" s="174" t="s">
        <v>1095</v>
      </c>
      <c r="D389" s="174"/>
      <c r="E389" s="174"/>
      <c r="F389" s="1574"/>
      <c r="G389" s="173">
        <f t="shared" si="223"/>
        <v>1.2907370711478489E-2</v>
      </c>
      <c r="H389" s="173">
        <f t="shared" ref="H389:H391" si="253">Y389</f>
        <v>9.6931723947295701E-3</v>
      </c>
      <c r="I389" s="173">
        <f t="shared" ref="I389:I391" si="254">Z389</f>
        <v>9.5434957288386048E-3</v>
      </c>
      <c r="J389" s="1566"/>
      <c r="K389" s="173">
        <f>AA389</f>
        <v>9.2624904745093276E-3</v>
      </c>
      <c r="L389" s="1566"/>
      <c r="M389" s="173">
        <f>AB389</f>
        <v>9.3231917471380907E-3</v>
      </c>
      <c r="N389" s="1566"/>
      <c r="O389" s="173">
        <f>AC389</f>
        <v>7.448756555294791E-3</v>
      </c>
      <c r="P389" s="1566"/>
      <c r="Q389" s="1402">
        <f>AD389</f>
        <v>7.8649327272165385E-3</v>
      </c>
      <c r="R389" s="870">
        <f t="shared" ref="R389:T391" si="255">AE389</f>
        <v>9.9026079319575987E-3</v>
      </c>
      <c r="S389" s="870">
        <f t="shared" si="255"/>
        <v>9.5866497638898152E-3</v>
      </c>
      <c r="T389" s="870">
        <f t="shared" si="255"/>
        <v>9.4231737357136445E-3</v>
      </c>
      <c r="U389" s="870">
        <f>AH389</f>
        <v>9.3531737104187666E-3</v>
      </c>
      <c r="V389" s="1379"/>
      <c r="W389" s="174"/>
      <c r="X389" s="173">
        <v>1.2907370711478489E-2</v>
      </c>
      <c r="Y389" s="173">
        <v>9.6931723947295701E-3</v>
      </c>
      <c r="Z389" s="173">
        <v>9.5434957288386048E-3</v>
      </c>
      <c r="AA389" s="173">
        <v>9.2624904745093276E-3</v>
      </c>
      <c r="AB389" s="173">
        <v>9.3231917471380907E-3</v>
      </c>
      <c r="AC389" s="173">
        <v>7.448756555294791E-3</v>
      </c>
      <c r="AD389" s="869">
        <v>7.8649327272165385E-3</v>
      </c>
      <c r="AE389" s="870">
        <v>9.9026079319575987E-3</v>
      </c>
      <c r="AF389" s="870">
        <v>9.5866497638898152E-3</v>
      </c>
      <c r="AG389" s="870">
        <v>9.4231737357136445E-3</v>
      </c>
      <c r="AH389" s="870">
        <v>9.3531737104187666E-3</v>
      </c>
    </row>
    <row r="390" spans="2:34" s="1533" customFormat="1" ht="16">
      <c r="B390" s="199"/>
      <c r="C390" s="174" t="s">
        <v>1093</v>
      </c>
      <c r="D390" s="174"/>
      <c r="E390" s="174"/>
      <c r="F390" s="1583"/>
      <c r="G390" s="849">
        <f t="shared" si="223"/>
        <v>0.30083805767808719</v>
      </c>
      <c r="H390" s="849">
        <f t="shared" si="253"/>
        <v>0.26568608633282487</v>
      </c>
      <c r="I390" s="849">
        <f t="shared" si="254"/>
        <v>0.2665615141955836</v>
      </c>
      <c r="J390" s="1566"/>
      <c r="K390" s="849">
        <f>AA390</f>
        <v>0.25160291841697985</v>
      </c>
      <c r="L390" s="1566"/>
      <c r="M390" s="849">
        <f>AB390</f>
        <v>0.25644373519028962</v>
      </c>
      <c r="N390" s="1566"/>
      <c r="O390" s="849">
        <f>AC390</f>
        <v>0.24561951197361773</v>
      </c>
      <c r="P390" s="1566"/>
      <c r="Q390" s="1592">
        <f>AD390</f>
        <v>0.24853142453944962</v>
      </c>
      <c r="R390" s="1546">
        <f t="shared" si="255"/>
        <v>0.26834915922056335</v>
      </c>
      <c r="S390" s="1546">
        <f t="shared" si="255"/>
        <v>0.2667821173564327</v>
      </c>
      <c r="T390" s="1546">
        <f t="shared" si="255"/>
        <v>0.2590353866819971</v>
      </c>
      <c r="U390" s="1546">
        <f>AH390</f>
        <v>0.25722123594541446</v>
      </c>
      <c r="V390" s="1379"/>
      <c r="W390" s="174"/>
      <c r="X390" s="858">
        <v>0.30083805767808719</v>
      </c>
      <c r="Y390" s="858">
        <v>0.26568608633282487</v>
      </c>
      <c r="Z390" s="858">
        <v>0.2665615141955836</v>
      </c>
      <c r="AA390" s="858">
        <v>0.25160291841697985</v>
      </c>
      <c r="AB390" s="858">
        <v>0.25644373519028962</v>
      </c>
      <c r="AC390" s="858">
        <v>0.24561951197361773</v>
      </c>
      <c r="AD390" s="850">
        <v>0.24853142453944962</v>
      </c>
      <c r="AE390" s="851">
        <v>0.26834915922056335</v>
      </c>
      <c r="AF390" s="851">
        <v>0.2667821173564327</v>
      </c>
      <c r="AG390" s="851">
        <v>0.2590353866819971</v>
      </c>
      <c r="AH390" s="851">
        <v>0.25722123594541446</v>
      </c>
    </row>
    <row r="391" spans="2:34" s="1533" customFormat="1" ht="16">
      <c r="B391" s="199"/>
      <c r="C391" s="174" t="s">
        <v>1096</v>
      </c>
      <c r="D391" s="174"/>
      <c r="E391" s="174"/>
      <c r="F391" s="1575"/>
      <c r="G391" s="1537">
        <f t="shared" si="223"/>
        <v>13412.087912087913</v>
      </c>
      <c r="H391" s="1537">
        <f t="shared" si="253"/>
        <v>22944.383860414397</v>
      </c>
      <c r="I391" s="1537">
        <f t="shared" si="254"/>
        <v>32697.811278165187</v>
      </c>
      <c r="J391" s="1566"/>
      <c r="K391" s="1537">
        <f>AA391</f>
        <v>32758.806807959409</v>
      </c>
      <c r="L391" s="1566"/>
      <c r="M391" s="1537">
        <f>AB391</f>
        <v>35011.67771166368</v>
      </c>
      <c r="N391" s="1566"/>
      <c r="O391" s="1537">
        <f>AC391</f>
        <v>39993.068471944644</v>
      </c>
      <c r="P391" s="1566"/>
      <c r="Q391" s="1590">
        <f>AD391</f>
        <v>38222.618808313273</v>
      </c>
      <c r="R391" s="1538">
        <f t="shared" si="255"/>
        <v>21638.245812158853</v>
      </c>
      <c r="S391" s="1538">
        <f t="shared" si="255"/>
        <v>30747.095146404619</v>
      </c>
      <c r="T391" s="1538">
        <f t="shared" si="255"/>
        <v>31712.465249598532</v>
      </c>
      <c r="U391" s="1538">
        <f>AH391</f>
        <v>33944.763351276495</v>
      </c>
      <c r="V391" s="1379"/>
      <c r="W391" s="174"/>
      <c r="X391" s="1537">
        <v>13412.087912087913</v>
      </c>
      <c r="Y391" s="1537">
        <v>22944.383860414397</v>
      </c>
      <c r="Z391" s="1537">
        <v>32697.811278165187</v>
      </c>
      <c r="AA391" s="1537">
        <v>32758.806807959409</v>
      </c>
      <c r="AB391" s="1537">
        <v>35011.67771166368</v>
      </c>
      <c r="AC391" s="1537">
        <v>39993.068471944644</v>
      </c>
      <c r="AD391" s="2090">
        <v>38222.618808313273</v>
      </c>
      <c r="AE391" s="1538">
        <v>21638.245812158853</v>
      </c>
      <c r="AF391" s="1538">
        <v>30747.095146404619</v>
      </c>
      <c r="AG391" s="1538">
        <v>31712.465249598532</v>
      </c>
      <c r="AH391" s="1538">
        <v>33944.763351276495</v>
      </c>
    </row>
    <row r="392" spans="2:34" s="1533" customFormat="1" ht="11" customHeight="1">
      <c r="B392" s="199"/>
      <c r="C392" s="174"/>
      <c r="D392" s="174"/>
      <c r="E392" s="174"/>
      <c r="F392" s="174"/>
      <c r="G392" s="1551"/>
      <c r="H392" s="1551"/>
      <c r="I392" s="1551"/>
      <c r="K392" s="1551"/>
      <c r="M392" s="1551"/>
      <c r="O392" s="1551"/>
      <c r="Q392" s="1551"/>
      <c r="R392" s="1551"/>
      <c r="S392" s="1551"/>
      <c r="T392" s="1551"/>
      <c r="U392" s="1551"/>
      <c r="V392" s="1379"/>
      <c r="W392" s="174"/>
      <c r="X392" s="174"/>
      <c r="Y392" s="174"/>
      <c r="Z392" s="174"/>
      <c r="AA392" s="174"/>
      <c r="AB392" s="174"/>
      <c r="AC392" s="174"/>
      <c r="AD392" s="174"/>
      <c r="AE392" s="174"/>
      <c r="AF392" s="174"/>
      <c r="AG392" s="174"/>
      <c r="AH392" s="174"/>
    </row>
    <row r="393" spans="2:34" s="1533" customFormat="1" ht="16">
      <c r="B393" s="199"/>
      <c r="C393" s="174" t="s">
        <v>1097</v>
      </c>
      <c r="D393" s="174"/>
      <c r="E393" s="174"/>
      <c r="F393" s="1574"/>
      <c r="G393" s="173">
        <f t="shared" si="223"/>
        <v>3.1144782257520836E-3</v>
      </c>
      <c r="H393" s="173">
        <f t="shared" ref="H393:H395" si="256">Y393</f>
        <v>3.241315765226206E-3</v>
      </c>
      <c r="I393" s="173">
        <f t="shared" ref="I393:I395" si="257">Z393</f>
        <v>4.3317494173549971E-3</v>
      </c>
      <c r="J393" s="1566"/>
      <c r="K393" s="173">
        <f>AA393</f>
        <v>4.8794930048052226E-3</v>
      </c>
      <c r="L393" s="1566"/>
      <c r="M393" s="173">
        <f>AB393</f>
        <v>4.1732842560379124E-3</v>
      </c>
      <c r="N393" s="1566"/>
      <c r="O393" s="173">
        <f>AC393</f>
        <v>3.1539260505254745E-3</v>
      </c>
      <c r="P393" s="1566"/>
      <c r="Q393" s="1402">
        <f>AD393</f>
        <v>3.4008402242010258E-3</v>
      </c>
      <c r="R393" s="870">
        <f t="shared" ref="R393:T395" si="258">AE393</f>
        <v>3.2330510952828426E-3</v>
      </c>
      <c r="S393" s="870">
        <f t="shared" si="258"/>
        <v>4.199720303641765E-3</v>
      </c>
      <c r="T393" s="870">
        <f t="shared" si="258"/>
        <v>4.5425349163624607E-3</v>
      </c>
      <c r="U393" s="870">
        <f>AH393</f>
        <v>4.2840127972176055E-3</v>
      </c>
      <c r="V393" s="1379"/>
      <c r="W393" s="174"/>
      <c r="X393" s="173">
        <v>3.1144782257520836E-3</v>
      </c>
      <c r="Y393" s="173">
        <v>3.241315765226206E-3</v>
      </c>
      <c r="Z393" s="173">
        <v>4.3317494173549971E-3</v>
      </c>
      <c r="AA393" s="173">
        <v>4.8794930048052226E-3</v>
      </c>
      <c r="AB393" s="173">
        <v>4.1732842560379124E-3</v>
      </c>
      <c r="AC393" s="173">
        <v>3.1539260505254745E-3</v>
      </c>
      <c r="AD393" s="869">
        <v>3.4008402242010258E-3</v>
      </c>
      <c r="AE393" s="870">
        <v>3.2330510952828426E-3</v>
      </c>
      <c r="AF393" s="870">
        <v>4.199720303641765E-3</v>
      </c>
      <c r="AG393" s="870">
        <v>4.5425349163624607E-3</v>
      </c>
      <c r="AH393" s="870">
        <v>4.2840127972176055E-3</v>
      </c>
    </row>
    <row r="394" spans="2:34" s="1533" customFormat="1" ht="16">
      <c r="B394" s="199"/>
      <c r="C394" s="174" t="s">
        <v>1093</v>
      </c>
      <c r="D394" s="174"/>
      <c r="E394" s="174"/>
      <c r="F394" s="1583"/>
      <c r="G394" s="849">
        <f t="shared" si="223"/>
        <v>0.14518116835099837</v>
      </c>
      <c r="H394" s="849">
        <f t="shared" si="256"/>
        <v>0.17768640960106682</v>
      </c>
      <c r="I394" s="849">
        <f t="shared" si="257"/>
        <v>0.24198212407991587</v>
      </c>
      <c r="J394" s="1566"/>
      <c r="K394" s="849">
        <f>AA394</f>
        <v>0.26508954233915544</v>
      </c>
      <c r="L394" s="1566"/>
      <c r="M394" s="849">
        <f>AB394</f>
        <v>0.22958073407805024</v>
      </c>
      <c r="N394" s="1566"/>
      <c r="O394" s="849">
        <f>AC394</f>
        <v>0.20799868315747058</v>
      </c>
      <c r="P394" s="1566"/>
      <c r="Q394" s="1592">
        <f>AD394</f>
        <v>0.21493271331536759</v>
      </c>
      <c r="R394" s="1546">
        <f t="shared" si="258"/>
        <v>0.17522384993884399</v>
      </c>
      <c r="S394" s="1546">
        <f t="shared" si="258"/>
        <v>0.23374386308147346</v>
      </c>
      <c r="T394" s="1546">
        <f t="shared" si="258"/>
        <v>0.24974118520532831</v>
      </c>
      <c r="U394" s="1546">
        <f>AH394</f>
        <v>0.23562891070413958</v>
      </c>
      <c r="V394" s="1379"/>
      <c r="W394" s="174"/>
      <c r="X394" s="858">
        <v>0.14518116835099837</v>
      </c>
      <c r="Y394" s="858">
        <v>0.17768640960106682</v>
      </c>
      <c r="Z394" s="858">
        <v>0.24198212407991587</v>
      </c>
      <c r="AA394" s="858">
        <v>0.26508954233915544</v>
      </c>
      <c r="AB394" s="858">
        <v>0.22958073407805024</v>
      </c>
      <c r="AC394" s="858">
        <v>0.20799868315747058</v>
      </c>
      <c r="AD394" s="850">
        <v>0.21493271331536759</v>
      </c>
      <c r="AE394" s="851">
        <v>0.17522384993884399</v>
      </c>
      <c r="AF394" s="851">
        <v>0.23374386308147346</v>
      </c>
      <c r="AG394" s="851">
        <v>0.24974118520532831</v>
      </c>
      <c r="AH394" s="851">
        <v>0.23562891070413958</v>
      </c>
    </row>
    <row r="395" spans="2:34" s="1533" customFormat="1" ht="16">
      <c r="B395" s="199"/>
      <c r="C395" s="174" t="s">
        <v>1098</v>
      </c>
      <c r="D395" s="174"/>
      <c r="E395" s="174"/>
      <c r="F395" s="1575"/>
      <c r="G395" s="1537">
        <f t="shared" si="223"/>
        <v>9219.780219780223</v>
      </c>
      <c r="H395" s="1537">
        <f t="shared" si="256"/>
        <v>18485.496183206113</v>
      </c>
      <c r="I395" s="1537">
        <f t="shared" si="257"/>
        <v>31230.601797734693</v>
      </c>
      <c r="J395" s="1566"/>
      <c r="K395" s="1537">
        <f>AA395</f>
        <v>35090.496923464438</v>
      </c>
      <c r="L395" s="1566"/>
      <c r="M395" s="1537">
        <f>AB395</f>
        <v>32938.57441136906</v>
      </c>
      <c r="N395" s="1566"/>
      <c r="O395" s="1537">
        <f>AC395</f>
        <v>37678.862305195194</v>
      </c>
      <c r="P395" s="1566"/>
      <c r="Q395" s="1590">
        <f>AD395</f>
        <v>36184.013767202887</v>
      </c>
      <c r="R395" s="1538">
        <f t="shared" si="258"/>
        <v>17215.885563711661</v>
      </c>
      <c r="S395" s="1538">
        <f t="shared" si="258"/>
        <v>28758.648164132534</v>
      </c>
      <c r="T395" s="1538">
        <f t="shared" si="258"/>
        <v>31797.143991849851</v>
      </c>
      <c r="U395" s="1538">
        <f>AH395</f>
        <v>32569.453440843401</v>
      </c>
      <c r="V395" s="1379"/>
      <c r="W395" s="174"/>
      <c r="X395" s="1537">
        <v>9219.780219780223</v>
      </c>
      <c r="Y395" s="1537">
        <v>18485.496183206113</v>
      </c>
      <c r="Z395" s="1537">
        <v>31230.601797734693</v>
      </c>
      <c r="AA395" s="1537">
        <v>35090.496923464438</v>
      </c>
      <c r="AB395" s="1537">
        <v>32938.57441136906</v>
      </c>
      <c r="AC395" s="1537">
        <v>37678.862305195194</v>
      </c>
      <c r="AD395" s="2090">
        <v>36184.013767202887</v>
      </c>
      <c r="AE395" s="1538">
        <v>17215.885563711661</v>
      </c>
      <c r="AF395" s="1538">
        <v>28758.648164132534</v>
      </c>
      <c r="AG395" s="1538">
        <v>31797.143991849851</v>
      </c>
      <c r="AH395" s="1538">
        <v>32569.453440843401</v>
      </c>
    </row>
    <row r="396" spans="2:34" s="1533" customFormat="1" ht="30" customHeight="1">
      <c r="B396" s="199"/>
      <c r="C396" s="1547" t="s">
        <v>1099</v>
      </c>
      <c r="D396" s="179"/>
      <c r="E396" s="179"/>
      <c r="F396" s="1548"/>
      <c r="G396" s="1559"/>
      <c r="H396" s="1559"/>
      <c r="I396" s="1559"/>
      <c r="J396" s="179"/>
      <c r="K396" s="1559"/>
      <c r="L396" s="179"/>
      <c r="M396" s="1559"/>
      <c r="N396" s="179"/>
      <c r="O396" s="1559"/>
      <c r="P396" s="179"/>
      <c r="Q396" s="1559"/>
      <c r="R396" s="1559"/>
      <c r="S396" s="1559"/>
      <c r="T396" s="1559"/>
      <c r="U396" s="1559"/>
      <c r="V396" s="1558"/>
      <c r="W396" s="1552"/>
      <c r="X396" s="1548"/>
      <c r="Y396" s="1548"/>
      <c r="Z396" s="1548"/>
      <c r="AA396" s="1548"/>
      <c r="AB396" s="1548"/>
      <c r="AC396" s="1548"/>
      <c r="AD396" s="1548"/>
      <c r="AE396" s="1548"/>
      <c r="AF396" s="1548"/>
      <c r="AG396" s="1548"/>
      <c r="AH396" s="1548"/>
    </row>
    <row r="397" spans="2:34" s="1533" customFormat="1" ht="24" customHeight="1">
      <c r="B397" s="199"/>
      <c r="C397" s="174" t="s">
        <v>1153</v>
      </c>
      <c r="D397" s="174"/>
      <c r="E397" s="174"/>
      <c r="F397" s="1584"/>
      <c r="G397" s="1537">
        <f t="shared" si="223"/>
        <v>304.33947964590504</v>
      </c>
      <c r="H397" s="1537">
        <f t="shared" ref="H397:H399" si="259">Y397</f>
        <v>424.10183205397067</v>
      </c>
      <c r="I397" s="1537">
        <f t="shared" ref="I397:I399" si="260">Z397</f>
        <v>446.82586397939212</v>
      </c>
      <c r="J397" s="1566"/>
      <c r="K397" s="1537">
        <f>AA397</f>
        <v>501.16650645545349</v>
      </c>
      <c r="L397" s="1566"/>
      <c r="M397" s="1537">
        <f>AB397</f>
        <v>593.76282618510447</v>
      </c>
      <c r="N397" s="1566"/>
      <c r="O397" s="1537">
        <f>AC397</f>
        <v>730.74792550157224</v>
      </c>
      <c r="P397" s="1566"/>
      <c r="Q397" s="1589">
        <f>AD397</f>
        <v>687.35879140246323</v>
      </c>
      <c r="R397" s="1538">
        <f t="shared" ref="R397:T399" si="261">AE397</f>
        <v>418.44736500206903</v>
      </c>
      <c r="S397" s="1538">
        <f t="shared" si="261"/>
        <v>444.10490205607681</v>
      </c>
      <c r="T397" s="1538">
        <f t="shared" si="261"/>
        <v>475.96575743115756</v>
      </c>
      <c r="U397" s="1538">
        <f>AH397</f>
        <v>568.09702301749746</v>
      </c>
      <c r="V397" s="1558"/>
      <c r="W397" s="1552"/>
      <c r="X397" s="2101">
        <v>304.33947964590504</v>
      </c>
      <c r="Y397" s="2101">
        <v>424.10183205397067</v>
      </c>
      <c r="Z397" s="2101">
        <v>446.82586397939212</v>
      </c>
      <c r="AA397" s="2101">
        <v>501.16650645545349</v>
      </c>
      <c r="AB397" s="2101">
        <v>593.76282618510447</v>
      </c>
      <c r="AC397" s="2101">
        <v>730.74792550157224</v>
      </c>
      <c r="AD397" s="2102">
        <v>687.35879140246323</v>
      </c>
      <c r="AE397" s="2101">
        <v>418.44736500206903</v>
      </c>
      <c r="AF397" s="2101">
        <v>444.10490205607681</v>
      </c>
      <c r="AG397" s="2101">
        <v>475.96575743115756</v>
      </c>
      <c r="AH397" s="2101">
        <v>568.09702301749746</v>
      </c>
    </row>
    <row r="398" spans="2:34" s="1533" customFormat="1" ht="16">
      <c r="B398" s="199"/>
      <c r="C398" s="174" t="s">
        <v>1100</v>
      </c>
      <c r="D398" s="174"/>
      <c r="E398" s="174"/>
      <c r="F398" s="1558"/>
      <c r="G398" s="1537">
        <f t="shared" si="223"/>
        <v>9.7505766387382931</v>
      </c>
      <c r="H398" s="1537">
        <f t="shared" si="259"/>
        <v>23.740458351696784</v>
      </c>
      <c r="I398" s="1537">
        <f t="shared" si="260"/>
        <v>34.223720384922814</v>
      </c>
      <c r="J398" s="1566"/>
      <c r="K398" s="1537">
        <f>AA398</f>
        <v>43.446765088607826</v>
      </c>
      <c r="L398" s="1566"/>
      <c r="M398" s="1537">
        <f>AB398</f>
        <v>63.180710365868762</v>
      </c>
      <c r="N398" s="1566"/>
      <c r="O398" s="1537">
        <f>AC398</f>
        <v>130.9396724695205</v>
      </c>
      <c r="P398" s="1566"/>
      <c r="Q398" s="1590">
        <f>AD398</f>
        <v>109.85301799740677</v>
      </c>
      <c r="R398" s="1538">
        <f t="shared" si="261"/>
        <v>21.973419530421801</v>
      </c>
      <c r="S398" s="1538">
        <f t="shared" si="261"/>
        <v>32.093734987130212</v>
      </c>
      <c r="T398" s="1538">
        <f t="shared" si="261"/>
        <v>37.294302757469872</v>
      </c>
      <c r="U398" s="1538">
        <f>AH398</f>
        <v>54.076913178010557</v>
      </c>
      <c r="V398" s="1558"/>
      <c r="W398" s="1552"/>
      <c r="X398" s="2101">
        <v>9.7505766387382931</v>
      </c>
      <c r="Y398" s="2101">
        <v>23.740458351696784</v>
      </c>
      <c r="Z398" s="2101">
        <v>34.223720384922814</v>
      </c>
      <c r="AA398" s="2101">
        <v>43.446765088607826</v>
      </c>
      <c r="AB398" s="2101">
        <v>63.180710365868762</v>
      </c>
      <c r="AC398" s="2101">
        <v>130.9396724695205</v>
      </c>
      <c r="AD398" s="2103">
        <v>109.85301799740677</v>
      </c>
      <c r="AE398" s="2101">
        <v>21.973419530421801</v>
      </c>
      <c r="AF398" s="2101">
        <v>32.093734987130212</v>
      </c>
      <c r="AG398" s="2101">
        <v>37.294302757469872</v>
      </c>
      <c r="AH398" s="2101">
        <v>54.076913178010557</v>
      </c>
    </row>
    <row r="399" spans="2:34" s="1533" customFormat="1" ht="16">
      <c r="B399" s="199"/>
      <c r="C399" s="174" t="s">
        <v>1101</v>
      </c>
      <c r="D399" s="174"/>
      <c r="E399" s="174"/>
      <c r="F399" s="1558"/>
      <c r="G399" s="1537">
        <f t="shared" si="223"/>
        <v>294.58890300716678</v>
      </c>
      <c r="H399" s="1537">
        <f t="shared" si="259"/>
        <v>400.36137370227391</v>
      </c>
      <c r="I399" s="1537">
        <f t="shared" si="260"/>
        <v>412.60214359446934</v>
      </c>
      <c r="J399" s="1566"/>
      <c r="K399" s="1537">
        <f>AA399</f>
        <v>457.71974136684565</v>
      </c>
      <c r="L399" s="1566"/>
      <c r="M399" s="1537">
        <f>AB399</f>
        <v>530.5821158192357</v>
      </c>
      <c r="N399" s="1566"/>
      <c r="O399" s="1537">
        <f>AC399</f>
        <v>599.80825303205177</v>
      </c>
      <c r="P399" s="1566"/>
      <c r="Q399" s="1590">
        <f>AD399</f>
        <v>577.50577340505652</v>
      </c>
      <c r="R399" s="1538">
        <f t="shared" si="261"/>
        <v>396.47394547164726</v>
      </c>
      <c r="S399" s="1538">
        <f t="shared" si="261"/>
        <v>412.01116706894658</v>
      </c>
      <c r="T399" s="1538">
        <f t="shared" si="261"/>
        <v>438.67145467368766</v>
      </c>
      <c r="U399" s="1538">
        <f>AH399</f>
        <v>514.02010983948685</v>
      </c>
      <c r="V399" s="1558"/>
      <c r="W399" s="1552"/>
      <c r="X399" s="2101">
        <v>294.58890300716678</v>
      </c>
      <c r="Y399" s="2101">
        <v>400.36137370227391</v>
      </c>
      <c r="Z399" s="2101">
        <v>412.60214359446934</v>
      </c>
      <c r="AA399" s="2101">
        <v>457.71974136684565</v>
      </c>
      <c r="AB399" s="2101">
        <v>530.5821158192357</v>
      </c>
      <c r="AC399" s="2101">
        <v>599.80825303205177</v>
      </c>
      <c r="AD399" s="2103">
        <v>577.50577340505652</v>
      </c>
      <c r="AE399" s="2101">
        <v>396.47394547164726</v>
      </c>
      <c r="AF399" s="2101">
        <v>412.01116706894658</v>
      </c>
      <c r="AG399" s="2101">
        <v>438.67145467368766</v>
      </c>
      <c r="AH399" s="2101">
        <v>514.02010983948685</v>
      </c>
    </row>
    <row r="400" spans="2:34" s="1533" customFormat="1" ht="28" customHeight="1">
      <c r="B400" s="199"/>
      <c r="C400" s="1535" t="s">
        <v>1102</v>
      </c>
      <c r="D400" s="179"/>
      <c r="E400" s="179"/>
      <c r="F400" s="500"/>
      <c r="G400" s="1559"/>
      <c r="H400" s="1559"/>
      <c r="I400" s="1559"/>
      <c r="J400" s="179"/>
      <c r="K400" s="1559"/>
      <c r="L400" s="179"/>
      <c r="M400" s="1559"/>
      <c r="N400" s="179"/>
      <c r="O400" s="1559"/>
      <c r="P400" s="179"/>
      <c r="Q400" s="1559"/>
      <c r="R400" s="1559"/>
      <c r="S400" s="1559"/>
      <c r="T400" s="1559"/>
      <c r="U400" s="1559"/>
      <c r="V400" s="1379"/>
      <c r="W400" s="174"/>
      <c r="X400" s="500"/>
      <c r="Y400" s="500"/>
      <c r="Z400" s="500"/>
      <c r="AA400" s="500"/>
      <c r="AB400" s="500"/>
      <c r="AC400" s="500"/>
      <c r="AD400" s="500"/>
      <c r="AE400" s="500"/>
      <c r="AF400" s="500"/>
      <c r="AG400" s="500"/>
      <c r="AH400" s="500"/>
    </row>
    <row r="401" spans="2:34" s="1533" customFormat="1" ht="21" customHeight="1">
      <c r="B401" s="199"/>
      <c r="C401" s="174" t="s">
        <v>1103</v>
      </c>
      <c r="D401" s="174"/>
      <c r="E401" s="174"/>
      <c r="F401" s="1585"/>
      <c r="G401" s="1570">
        <f t="shared" si="223"/>
        <v>364</v>
      </c>
      <c r="H401" s="1571">
        <f t="shared" ref="H401:H403" si="262">Y401</f>
        <v>2292.5</v>
      </c>
      <c r="I401" s="1571">
        <f t="shared" ref="I401:I403" si="263">Z401</f>
        <v>12404.5</v>
      </c>
      <c r="J401" s="1571"/>
      <c r="K401" s="1571">
        <f>AA401</f>
        <v>13895.5</v>
      </c>
      <c r="L401" s="1571"/>
      <c r="M401" s="1571">
        <f>AB401</f>
        <v>60585.5</v>
      </c>
      <c r="N401" s="1571"/>
      <c r="O401" s="1571">
        <f>AC401</f>
        <v>216402.5</v>
      </c>
      <c r="P401" s="1571"/>
      <c r="Q401" s="1593">
        <f>AD401</f>
        <v>305944.5</v>
      </c>
      <c r="R401" s="1572">
        <f t="shared" ref="R401:T403" si="264">AE401</f>
        <v>2656.5</v>
      </c>
      <c r="S401" s="1572">
        <f t="shared" si="264"/>
        <v>15061</v>
      </c>
      <c r="T401" s="1572">
        <f t="shared" si="264"/>
        <v>28956.5</v>
      </c>
      <c r="U401" s="1572">
        <f>AH401</f>
        <v>89542</v>
      </c>
      <c r="V401" s="1379"/>
      <c r="W401" s="174"/>
      <c r="X401" s="843">
        <v>364</v>
      </c>
      <c r="Y401" s="843">
        <v>2292.5</v>
      </c>
      <c r="Z401" s="843">
        <v>12404.5</v>
      </c>
      <c r="AA401" s="843">
        <v>13895.5</v>
      </c>
      <c r="AB401" s="843">
        <v>60585.5</v>
      </c>
      <c r="AC401" s="843">
        <v>216402.5</v>
      </c>
      <c r="AD401" s="844">
        <v>305944.5</v>
      </c>
      <c r="AE401" s="845">
        <v>2656.5</v>
      </c>
      <c r="AF401" s="845">
        <v>15061</v>
      </c>
      <c r="AG401" s="845">
        <v>28956.5</v>
      </c>
      <c r="AH401" s="845">
        <v>89542</v>
      </c>
    </row>
    <row r="402" spans="2:34" s="1533" customFormat="1" ht="16">
      <c r="B402" s="199"/>
      <c r="C402" s="174" t="s">
        <v>1104</v>
      </c>
      <c r="D402" s="174"/>
      <c r="E402" s="174"/>
      <c r="F402" s="1583"/>
      <c r="G402" s="858">
        <f t="shared" si="223"/>
        <v>0.77647058823529413</v>
      </c>
      <c r="H402" s="858">
        <f t="shared" si="262"/>
        <v>0.41459197786998619</v>
      </c>
      <c r="I402" s="858">
        <f t="shared" si="263"/>
        <v>0.15573892358013677</v>
      </c>
      <c r="J402" s="1566"/>
      <c r="K402" s="858">
        <f>AA402</f>
        <v>0.1186704576225291</v>
      </c>
      <c r="L402" s="1566"/>
      <c r="M402" s="858">
        <f>AB402</f>
        <v>8.2949673295679274E-2</v>
      </c>
      <c r="N402" s="1566"/>
      <c r="O402" s="858">
        <f>AC402</f>
        <v>6.2064271737719008E-2</v>
      </c>
      <c r="P402" s="1566"/>
      <c r="Q402" s="1389">
        <f>AD402</f>
        <v>7.7338327295122397E-2</v>
      </c>
      <c r="R402" s="851">
        <f t="shared" si="264"/>
        <v>0.47634069400630913</v>
      </c>
      <c r="S402" s="851">
        <f t="shared" si="264"/>
        <v>0.22173682035539288</v>
      </c>
      <c r="T402" s="851">
        <f t="shared" si="264"/>
        <v>0.17372520576456119</v>
      </c>
      <c r="U402" s="851">
        <f>AH402</f>
        <v>0.11327672306622559</v>
      </c>
      <c r="V402" s="1379"/>
      <c r="W402" s="174"/>
      <c r="X402" s="858">
        <v>0.77647058823529413</v>
      </c>
      <c r="Y402" s="858">
        <v>0.41459197786998619</v>
      </c>
      <c r="Z402" s="858">
        <v>0.15573892358013677</v>
      </c>
      <c r="AA402" s="858">
        <v>0.1186704576225291</v>
      </c>
      <c r="AB402" s="858">
        <v>8.2949673295679274E-2</v>
      </c>
      <c r="AC402" s="858">
        <v>6.2064271737719008E-2</v>
      </c>
      <c r="AD402" s="850">
        <v>7.7338327295122397E-2</v>
      </c>
      <c r="AE402" s="851">
        <v>0.47634069400630913</v>
      </c>
      <c r="AF402" s="851">
        <v>0.22173682035539288</v>
      </c>
      <c r="AG402" s="851">
        <v>0.17372520576456119</v>
      </c>
      <c r="AH402" s="851">
        <v>0.11327672306622559</v>
      </c>
    </row>
    <row r="403" spans="2:34" s="1533" customFormat="1" ht="16">
      <c r="B403" s="199"/>
      <c r="C403" s="174" t="s">
        <v>1105</v>
      </c>
      <c r="D403" s="174"/>
      <c r="E403" s="174"/>
      <c r="F403" s="1586"/>
      <c r="G403" s="1549">
        <f t="shared" si="223"/>
        <v>2.0392156862745097</v>
      </c>
      <c r="H403" s="1549">
        <f t="shared" si="262"/>
        <v>0.75250287214836697</v>
      </c>
      <c r="I403" s="1549">
        <f t="shared" si="263"/>
        <v>0.4416974971246666</v>
      </c>
      <c r="J403" s="1566"/>
      <c r="K403" s="1549">
        <f>AA403</f>
        <v>0.38468246497979069</v>
      </c>
      <c r="L403" s="1566"/>
      <c r="M403" s="1549">
        <f>AB403</f>
        <v>0.32269361323850476</v>
      </c>
      <c r="N403" s="1566"/>
      <c r="O403" s="1549">
        <f>AC403</f>
        <v>0.21660420183274665</v>
      </c>
      <c r="P403" s="1566"/>
      <c r="Q403" s="1594">
        <f>AD403</f>
        <v>0.24392644522738308</v>
      </c>
      <c r="R403" s="1550">
        <f t="shared" si="264"/>
        <v>0.82372093023255799</v>
      </c>
      <c r="S403" s="1550">
        <f t="shared" si="264"/>
        <v>0.48104839868790461</v>
      </c>
      <c r="T403" s="1550">
        <f t="shared" si="264"/>
        <v>0.42942606260946414</v>
      </c>
      <c r="U403" s="1550">
        <f>AH403</f>
        <v>0.35089740575280193</v>
      </c>
      <c r="V403" s="1379"/>
      <c r="W403" s="174"/>
      <c r="X403" s="1549">
        <v>2.0392156862745097</v>
      </c>
      <c r="Y403" s="1549">
        <v>0.75250287214836697</v>
      </c>
      <c r="Z403" s="1549">
        <v>0.4416974971246666</v>
      </c>
      <c r="AA403" s="1549">
        <v>0.38468246497979069</v>
      </c>
      <c r="AB403" s="1549">
        <v>0.32269361323850476</v>
      </c>
      <c r="AC403" s="1549">
        <v>0.21660420183274665</v>
      </c>
      <c r="AD403" s="2104">
        <v>0.24392644522738308</v>
      </c>
      <c r="AE403" s="1550">
        <v>0.82372093023255799</v>
      </c>
      <c r="AF403" s="1550">
        <v>0.48104839868790461</v>
      </c>
      <c r="AG403" s="1550">
        <v>0.42942606260946414</v>
      </c>
      <c r="AH403" s="1550">
        <v>0.35089740575280193</v>
      </c>
    </row>
    <row r="404" spans="2:34" s="1533" customFormat="1" ht="36" customHeight="1">
      <c r="B404" s="199"/>
      <c r="C404" s="1535" t="s">
        <v>1106</v>
      </c>
      <c r="D404" s="179"/>
      <c r="E404" s="179"/>
      <c r="F404" s="500"/>
      <c r="G404" s="1559"/>
      <c r="H404" s="1559"/>
      <c r="I404" s="1559"/>
      <c r="J404" s="179"/>
      <c r="K404" s="1559"/>
      <c r="L404" s="179"/>
      <c r="M404" s="1559"/>
      <c r="N404" s="179"/>
      <c r="O404" s="1559"/>
      <c r="P404" s="179"/>
      <c r="Q404" s="1559"/>
      <c r="R404" s="1559"/>
      <c r="S404" s="1559"/>
      <c r="T404" s="1559"/>
      <c r="U404" s="1559"/>
      <c r="V404" s="1379"/>
      <c r="W404" s="174"/>
      <c r="X404" s="500"/>
      <c r="Y404" s="500"/>
      <c r="Z404" s="500"/>
      <c r="AA404" s="500"/>
      <c r="AB404" s="500"/>
      <c r="AC404" s="500"/>
      <c r="AD404" s="500"/>
      <c r="AE404" s="500"/>
      <c r="AF404" s="500"/>
      <c r="AG404" s="500"/>
      <c r="AH404" s="500"/>
    </row>
    <row r="405" spans="2:34" s="1533" customFormat="1" ht="21" customHeight="1">
      <c r="B405" s="199"/>
      <c r="C405" s="174" t="s">
        <v>1107</v>
      </c>
      <c r="D405" s="174"/>
      <c r="E405" s="174"/>
      <c r="F405" s="1587"/>
      <c r="G405" s="180">
        <f t="shared" si="223"/>
        <v>8.5989717223650397E-2</v>
      </c>
      <c r="H405" s="180">
        <f t="shared" ref="H405:H408" si="265">Y405</f>
        <v>7.7490001425373323E-2</v>
      </c>
      <c r="I405" s="180">
        <f t="shared" ref="I405:I408" si="266">Z405</f>
        <v>2.8960928874661049E-2</v>
      </c>
      <c r="J405" s="1566"/>
      <c r="K405" s="180">
        <f>AA405</f>
        <v>2.6671183894043691E-2</v>
      </c>
      <c r="L405" s="1566"/>
      <c r="M405" s="180">
        <f>AB405</f>
        <v>2.7347016411798698E-2</v>
      </c>
      <c r="N405" s="1566"/>
      <c r="O405" s="180">
        <f>AC405</f>
        <v>3.1188654211895768E-2</v>
      </c>
      <c r="P405" s="1566"/>
      <c r="Q405" s="1394">
        <f>AD405</f>
        <v>3.0290174913976734E-2</v>
      </c>
      <c r="R405" s="855">
        <f t="shared" ref="R405:T408" si="267">AE405</f>
        <v>7.8470929413248083E-2</v>
      </c>
      <c r="S405" s="855">
        <f t="shared" si="267"/>
        <v>3.2537019665785046E-2</v>
      </c>
      <c r="T405" s="855">
        <f t="shared" si="267"/>
        <v>2.9557107271619806E-2</v>
      </c>
      <c r="U405" s="855">
        <f>AH405</f>
        <v>2.8087934793423145E-2</v>
      </c>
      <c r="V405" s="1379"/>
      <c r="W405" s="174"/>
      <c r="X405" s="180">
        <v>8.5989717223650397E-2</v>
      </c>
      <c r="Y405" s="180">
        <v>7.7490001425373323E-2</v>
      </c>
      <c r="Z405" s="180">
        <v>2.8960928874661049E-2</v>
      </c>
      <c r="AA405" s="180">
        <v>2.6671183894043691E-2</v>
      </c>
      <c r="AB405" s="180">
        <v>2.7347016411798698E-2</v>
      </c>
      <c r="AC405" s="2105">
        <v>3.1188654211895768E-2</v>
      </c>
      <c r="AD405" s="181">
        <v>3.0290174913976734E-2</v>
      </c>
      <c r="AE405" s="2106">
        <v>7.8470929413248083E-2</v>
      </c>
      <c r="AF405" s="855">
        <v>3.2537019665785046E-2</v>
      </c>
      <c r="AG405" s="855">
        <v>2.9557107271619806E-2</v>
      </c>
      <c r="AH405" s="855">
        <v>2.8087934793423145E-2</v>
      </c>
    </row>
    <row r="406" spans="2:34" s="1533" customFormat="1" ht="16">
      <c r="B406" s="199"/>
      <c r="C406" s="174" t="s">
        <v>1108</v>
      </c>
      <c r="D406" s="174"/>
      <c r="E406" s="174"/>
      <c r="F406" s="1588"/>
      <c r="G406" s="843">
        <f t="shared" si="223"/>
        <v>367.58241758241763</v>
      </c>
      <c r="H406" s="843">
        <f t="shared" si="265"/>
        <v>403.1406761177754</v>
      </c>
      <c r="I406" s="843">
        <f t="shared" si="266"/>
        <v>404.32907412632511</v>
      </c>
      <c r="J406" s="1566"/>
      <c r="K406" s="843">
        <f>AA406</f>
        <v>369.95430175236589</v>
      </c>
      <c r="L406" s="1566"/>
      <c r="M406" s="843">
        <f>AB406</f>
        <v>339.58620461991728</v>
      </c>
      <c r="N406" s="1566"/>
      <c r="O406" s="843">
        <f>AC406</f>
        <v>399.82440128926424</v>
      </c>
      <c r="P406" s="1566"/>
      <c r="Q406" s="1382">
        <f>AD406</f>
        <v>386.70739300755531</v>
      </c>
      <c r="R406" s="845">
        <f t="shared" si="267"/>
        <v>398.26839826839824</v>
      </c>
      <c r="S406" s="845">
        <f t="shared" si="267"/>
        <v>403.26007569218513</v>
      </c>
      <c r="T406" s="845">
        <f t="shared" si="267"/>
        <v>387.27746792602704</v>
      </c>
      <c r="U406" s="845">
        <f>AH406</f>
        <v>355.00882267539259</v>
      </c>
      <c r="V406" s="1379"/>
      <c r="W406" s="174"/>
      <c r="X406" s="843">
        <v>367.58241758241763</v>
      </c>
      <c r="Y406" s="843">
        <v>403.1406761177754</v>
      </c>
      <c r="Z406" s="843">
        <v>404.32907412632511</v>
      </c>
      <c r="AA406" s="843">
        <v>369.95430175236589</v>
      </c>
      <c r="AB406" s="843">
        <v>339.58620461991728</v>
      </c>
      <c r="AC406" s="2107">
        <v>399.82440128926424</v>
      </c>
      <c r="AD406" s="1647">
        <v>386.70739300755531</v>
      </c>
      <c r="AE406" s="2108">
        <v>398.26839826839824</v>
      </c>
      <c r="AF406" s="845">
        <v>403.26007569218513</v>
      </c>
      <c r="AG406" s="845">
        <v>387.27746792602704</v>
      </c>
      <c r="AH406" s="845">
        <v>355.00882267539259</v>
      </c>
    </row>
    <row r="407" spans="2:34" s="1533" customFormat="1" ht="23" customHeight="1">
      <c r="B407" s="199"/>
      <c r="C407" s="174" t="s">
        <v>1109</v>
      </c>
      <c r="D407" s="174"/>
      <c r="E407" s="174"/>
      <c r="F407" s="1588"/>
      <c r="G407" s="843">
        <f t="shared" si="223"/>
        <v>413.89</v>
      </c>
      <c r="H407" s="843">
        <f t="shared" si="265"/>
        <v>970.79</v>
      </c>
      <c r="I407" s="843">
        <f t="shared" si="266"/>
        <v>2463.4699999999998</v>
      </c>
      <c r="J407" s="1566"/>
      <c r="K407" s="843">
        <f>AA407</f>
        <v>1781.68</v>
      </c>
      <c r="L407" s="1566"/>
      <c r="M407" s="843">
        <f>AB407</f>
        <v>5135.01</v>
      </c>
      <c r="N407" s="1566"/>
      <c r="O407" s="843">
        <f>AC407</f>
        <v>10246.459999999999</v>
      </c>
      <c r="P407" s="1566"/>
      <c r="Q407" s="1382">
        <f>AD407</f>
        <v>21011.3</v>
      </c>
      <c r="R407" s="845">
        <f t="shared" si="267"/>
        <v>1384.68</v>
      </c>
      <c r="S407" s="845">
        <f t="shared" si="267"/>
        <v>3848.15</v>
      </c>
      <c r="T407" s="845">
        <f t="shared" si="267"/>
        <v>5629.83</v>
      </c>
      <c r="U407" s="845">
        <f>AH407</f>
        <v>10764.84</v>
      </c>
      <c r="V407" s="1379"/>
      <c r="W407" s="174"/>
      <c r="X407" s="843">
        <v>413.89</v>
      </c>
      <c r="Y407" s="843">
        <v>970.79</v>
      </c>
      <c r="Z407" s="843">
        <v>2463.4699999999998</v>
      </c>
      <c r="AA407" s="843">
        <v>1781.68</v>
      </c>
      <c r="AB407" s="843">
        <v>5135.01</v>
      </c>
      <c r="AC407" s="843">
        <v>10246.459999999999</v>
      </c>
      <c r="AD407" s="2109">
        <v>21011.3</v>
      </c>
      <c r="AE407" s="2108">
        <v>1384.68</v>
      </c>
      <c r="AF407" s="845">
        <v>3848.15</v>
      </c>
      <c r="AG407" s="845">
        <v>5629.83</v>
      </c>
      <c r="AH407" s="845">
        <v>10764.84</v>
      </c>
    </row>
    <row r="408" spans="2:34" s="1533" customFormat="1" ht="16">
      <c r="B408" s="199"/>
      <c r="C408" s="174" t="s">
        <v>1110</v>
      </c>
      <c r="D408" s="174"/>
      <c r="E408" s="174"/>
      <c r="F408" s="1588"/>
      <c r="G408" s="843">
        <f t="shared" si="223"/>
        <v>323.27429993476528</v>
      </c>
      <c r="H408" s="843">
        <f t="shared" si="265"/>
        <v>952.00815830406168</v>
      </c>
      <c r="I408" s="843">
        <f t="shared" si="266"/>
        <v>2035.9492910406866</v>
      </c>
      <c r="J408" s="1566"/>
      <c r="K408" s="843">
        <f>AA408</f>
        <v>2885.3104934668404</v>
      </c>
      <c r="L408" s="1566"/>
      <c r="M408" s="843">
        <f>AB408</f>
        <v>4006.613424316603</v>
      </c>
      <c r="N408" s="1566"/>
      <c r="O408" s="843">
        <f>AC408</f>
        <v>8444.1846257146371</v>
      </c>
      <c r="P408" s="1566"/>
      <c r="Q408" s="1382">
        <f>AD408</f>
        <v>5630.8272215426941</v>
      </c>
      <c r="R408" s="845">
        <f t="shared" si="267"/>
        <v>764.07545425657906</v>
      </c>
      <c r="S408" s="845">
        <f t="shared" si="267"/>
        <v>1578.2908670400061</v>
      </c>
      <c r="T408" s="845">
        <f t="shared" si="267"/>
        <v>1991.9251558217566</v>
      </c>
      <c r="U408" s="845">
        <f>AH408</f>
        <v>2952.9653947480874</v>
      </c>
      <c r="V408" s="1379"/>
      <c r="W408" s="174"/>
      <c r="X408" s="843">
        <v>323.27429993476528</v>
      </c>
      <c r="Y408" s="843">
        <v>952.00815830406168</v>
      </c>
      <c r="Z408" s="843">
        <v>2035.9492910406866</v>
      </c>
      <c r="AA408" s="843">
        <v>2885.3104934668404</v>
      </c>
      <c r="AB408" s="843">
        <v>4006.613424316603</v>
      </c>
      <c r="AC408" s="843">
        <v>8444.1846257146371</v>
      </c>
      <c r="AD408" s="2109">
        <v>5630.8272215426941</v>
      </c>
      <c r="AE408" s="2108">
        <v>764.07545425657906</v>
      </c>
      <c r="AF408" s="845">
        <v>1578.2908670400061</v>
      </c>
      <c r="AG408" s="845">
        <v>1991.9251558217566</v>
      </c>
      <c r="AH408" s="845">
        <v>2952.9653947480874</v>
      </c>
    </row>
    <row r="409" spans="2:34" s="1533" customFormat="1" ht="11" customHeight="1">
      <c r="B409" s="199"/>
      <c r="C409" s="174"/>
      <c r="D409" s="174"/>
      <c r="E409" s="174"/>
      <c r="F409" s="174"/>
      <c r="G409" s="174"/>
      <c r="H409" s="174"/>
      <c r="I409" s="174"/>
      <c r="J409" s="174"/>
      <c r="K409" s="174"/>
      <c r="L409" s="174"/>
      <c r="M409" s="174"/>
      <c r="N409" s="174"/>
      <c r="O409" s="174"/>
      <c r="P409" s="174"/>
      <c r="Q409" s="1551"/>
      <c r="R409" s="174"/>
      <c r="S409" s="174"/>
      <c r="T409" s="174"/>
      <c r="U409" s="174"/>
      <c r="V409" s="1379"/>
      <c r="W409" s="174"/>
    </row>
    <row r="410" spans="2:34" s="1533" customFormat="1" ht="9" customHeight="1">
      <c r="B410" s="178"/>
      <c r="C410" s="179"/>
      <c r="D410" s="179"/>
      <c r="E410" s="179"/>
      <c r="F410" s="500"/>
      <c r="G410" s="500"/>
      <c r="H410" s="500"/>
      <c r="I410" s="500"/>
      <c r="J410" s="500"/>
      <c r="K410" s="500"/>
      <c r="L410" s="500"/>
      <c r="M410" s="500"/>
      <c r="N410" s="500"/>
      <c r="O410" s="500"/>
      <c r="P410" s="500"/>
      <c r="Q410" s="1559"/>
      <c r="R410" s="179"/>
      <c r="S410" s="179"/>
      <c r="T410" s="179"/>
      <c r="U410" s="179"/>
      <c r="V410" s="1560"/>
      <c r="W410" s="174"/>
    </row>
    <row r="478" s="2" customFormat="1"/>
    <row r="479" s="2" customFormat="1"/>
    <row r="480" s="2" customFormat="1"/>
    <row r="481" s="2" customFormat="1"/>
    <row r="482" s="2" customFormat="1"/>
    <row r="483" s="2" customFormat="1"/>
    <row r="484" s="2" customFormat="1"/>
    <row r="485" s="2" customFormat="1"/>
  </sheetData>
  <phoneticPr fontId="11" type="noConversion"/>
  <pageMargins left="0.5" right="0" top="0.25" bottom="0" header="0" footer="0"/>
  <pageSetup scale="65" orientation="portrait" horizontalDpi="4294967292" verticalDpi="4294967292"/>
  <headerFooter>
    <oddFooter>&amp;C&amp;"Calibri,Regular"&amp;K000000ReSOURCES is a registered trademark of MERIDIAN ECONOMICS LLC. All rights reserved.</oddFooter>
  </headerFooter>
  <rowBreaks count="5" manualBreakCount="5">
    <brk id="73" max="16383" man="1"/>
    <brk id="147" max="16383" man="1"/>
    <brk id="287" max="16383" man="1"/>
    <brk id="354" max="16383" man="1"/>
    <brk id="218" max="16383" man="1"/>
  </rowBreaks>
  <drawing r:id="rId1"/>
  <extLst>
    <ext xmlns:mx="http://schemas.microsoft.com/office/mac/excel/2008/main" uri="{64002731-A6B0-56B0-2670-7721B7C09600}">
      <mx:PLV Mode="0" OnePage="0" WScale="10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S181"/>
  <sheetViews>
    <sheetView topLeftCell="A143" workbookViewId="0">
      <selection activeCell="O150" sqref="O150"/>
    </sheetView>
  </sheetViews>
  <sheetFormatPr baseColWidth="10" defaultRowHeight="15" x14ac:dyDescent="0"/>
  <cols>
    <col min="1" max="1" width="10.83203125" style="651"/>
    <col min="4" max="4" width="13.83203125" customWidth="1"/>
    <col min="5" max="5" width="13.83203125" style="1642" customWidth="1"/>
    <col min="6" max="19" width="10.83203125" style="2"/>
  </cols>
  <sheetData>
    <row r="1" spans="1:19" s="2" customFormat="1">
      <c r="A1" s="44"/>
      <c r="E1" s="571"/>
    </row>
    <row r="2" spans="1:19" s="651" customFormat="1">
      <c r="A2" s="1793" t="s">
        <v>50</v>
      </c>
      <c r="B2" s="1793" t="s">
        <v>892</v>
      </c>
      <c r="C2" s="1793" t="s">
        <v>236</v>
      </c>
      <c r="D2" s="1793" t="s">
        <v>236</v>
      </c>
      <c r="E2" s="1794" t="s">
        <v>1128</v>
      </c>
      <c r="F2" s="1606" t="s">
        <v>570</v>
      </c>
      <c r="G2" s="1606" t="s">
        <v>570</v>
      </c>
      <c r="H2" s="44"/>
      <c r="I2" s="44"/>
      <c r="J2" s="44"/>
      <c r="K2" s="44"/>
      <c r="L2" s="44"/>
      <c r="M2" s="44"/>
      <c r="N2" s="44"/>
      <c r="O2" s="44"/>
      <c r="P2" s="44"/>
      <c r="Q2" s="44"/>
      <c r="R2" s="44"/>
      <c r="S2" s="44"/>
    </row>
    <row r="3" spans="1:19">
      <c r="F3" s="1604"/>
      <c r="G3" s="1604"/>
    </row>
    <row r="4" spans="1:19">
      <c r="B4" s="502">
        <v>27395</v>
      </c>
      <c r="C4" s="1294">
        <v>985.19</v>
      </c>
      <c r="D4" s="1294"/>
      <c r="F4" s="1604"/>
      <c r="G4" s="1604"/>
    </row>
    <row r="5" spans="1:19">
      <c r="B5" s="502">
        <v>27485</v>
      </c>
      <c r="C5" s="1294">
        <v>1013.582</v>
      </c>
      <c r="D5" s="1294"/>
      <c r="F5" s="1604"/>
      <c r="G5" s="1604"/>
    </row>
    <row r="6" spans="1:19">
      <c r="B6" s="502">
        <v>27576</v>
      </c>
      <c r="C6" s="1294">
        <v>1047.192</v>
      </c>
      <c r="D6" s="1294"/>
      <c r="F6" s="1604"/>
      <c r="G6" s="1604"/>
    </row>
    <row r="7" spans="1:19">
      <c r="B7" s="502">
        <v>27668</v>
      </c>
      <c r="C7" s="1294">
        <v>1076.223</v>
      </c>
      <c r="D7" s="1294"/>
      <c r="F7" s="1604"/>
      <c r="G7" s="1604"/>
    </row>
    <row r="8" spans="1:19">
      <c r="A8" s="651">
        <v>1976</v>
      </c>
      <c r="B8" s="502">
        <v>27760</v>
      </c>
      <c r="C8" s="1294">
        <v>1109.9079999999999</v>
      </c>
      <c r="D8" s="1792">
        <f>(C8-C4)/C4</f>
        <v>0.12659283995980455</v>
      </c>
      <c r="E8" s="1792">
        <v>6.3E-2</v>
      </c>
      <c r="F8" s="1604"/>
      <c r="G8" s="1604"/>
    </row>
    <row r="9" spans="1:19">
      <c r="B9" s="502">
        <v>27851</v>
      </c>
      <c r="C9" s="1294">
        <v>1129.54</v>
      </c>
      <c r="D9" s="1792">
        <f t="shared" ref="D9:D72" si="0">(C9-C5)/C5</f>
        <v>0.11440416266271497</v>
      </c>
      <c r="E9" s="1792">
        <v>0.06</v>
      </c>
      <c r="F9" s="1604"/>
      <c r="G9" s="1604"/>
    </row>
    <row r="10" spans="1:19">
      <c r="B10" s="502">
        <v>27942</v>
      </c>
      <c r="C10" s="1294">
        <v>1158.806</v>
      </c>
      <c r="D10" s="1792">
        <f t="shared" si="0"/>
        <v>0.1065840839120238</v>
      </c>
      <c r="E10" s="1792">
        <v>0.06</v>
      </c>
      <c r="F10" s="1604"/>
      <c r="G10" s="1604"/>
    </row>
    <row r="11" spans="1:19">
      <c r="B11" s="502">
        <v>28034</v>
      </c>
      <c r="C11" s="1294">
        <v>1192.4079999999999</v>
      </c>
      <c r="D11" s="1792">
        <f t="shared" si="0"/>
        <v>0.1079562507026889</v>
      </c>
      <c r="E11" s="1792">
        <v>0.06</v>
      </c>
      <c r="F11" s="1604"/>
      <c r="G11" s="1604"/>
    </row>
    <row r="12" spans="1:19">
      <c r="A12" s="651">
        <f>A8+1</f>
        <v>1977</v>
      </c>
      <c r="B12" s="502">
        <v>28126</v>
      </c>
      <c r="C12" s="1294">
        <v>1228.212</v>
      </c>
      <c r="D12" s="1792">
        <f t="shared" si="0"/>
        <v>0.10658901458499272</v>
      </c>
      <c r="E12" s="1792">
        <v>6.2E-2</v>
      </c>
      <c r="F12" s="1604"/>
      <c r="G12" s="1604"/>
    </row>
    <row r="13" spans="1:19">
      <c r="B13" s="502">
        <v>28216</v>
      </c>
      <c r="C13" s="1294">
        <v>1255.98</v>
      </c>
      <c r="D13" s="1792">
        <f t="shared" si="0"/>
        <v>0.11193937355029486</v>
      </c>
      <c r="E13" s="1792">
        <v>6.5000000000000002E-2</v>
      </c>
      <c r="F13" s="1604"/>
      <c r="G13" s="1604"/>
    </row>
    <row r="14" spans="1:19">
      <c r="B14" s="502">
        <v>28307</v>
      </c>
      <c r="C14" s="1294">
        <v>1286.905</v>
      </c>
      <c r="D14" s="1792">
        <f t="shared" si="0"/>
        <v>0.11054395645172697</v>
      </c>
      <c r="E14" s="1792">
        <v>6.6000000000000003E-2</v>
      </c>
      <c r="F14" s="1604"/>
      <c r="G14" s="1604"/>
    </row>
    <row r="15" spans="1:19">
      <c r="B15" s="502">
        <v>28399</v>
      </c>
      <c r="C15" s="1294">
        <v>1324.8040000000001</v>
      </c>
      <c r="D15" s="1792">
        <f t="shared" si="0"/>
        <v>0.11103246539774993</v>
      </c>
      <c r="E15" s="1792">
        <v>6.5000000000000002E-2</v>
      </c>
      <c r="F15" s="1604"/>
      <c r="G15" s="1604"/>
    </row>
    <row r="16" spans="1:19">
      <c r="A16" s="651">
        <f>A12+1</f>
        <v>1978</v>
      </c>
      <c r="B16" s="502">
        <v>28491</v>
      </c>
      <c r="C16" s="1294">
        <v>1354.0530000000001</v>
      </c>
      <c r="D16" s="1792">
        <f t="shared" si="0"/>
        <v>0.10245869605572989</v>
      </c>
      <c r="E16" s="1792">
        <v>6.4000000000000001E-2</v>
      </c>
      <c r="F16" s="1604"/>
      <c r="G16" s="1604"/>
    </row>
    <row r="17" spans="1:7">
      <c r="B17" s="502">
        <v>28581</v>
      </c>
      <c r="C17" s="1294">
        <v>1411.385</v>
      </c>
      <c r="D17" s="1792">
        <f t="shared" si="0"/>
        <v>0.12373206579722605</v>
      </c>
      <c r="E17" s="1792">
        <v>6.6000000000000003E-2</v>
      </c>
      <c r="F17" s="1604"/>
      <c r="G17" s="1604"/>
    </row>
    <row r="18" spans="1:7">
      <c r="B18" s="502">
        <v>28672</v>
      </c>
      <c r="C18" s="1294">
        <v>1442.2170000000001</v>
      </c>
      <c r="D18" s="1792">
        <f t="shared" si="0"/>
        <v>0.12068645315699304</v>
      </c>
      <c r="E18" s="1792">
        <v>6.6000000000000003E-2</v>
      </c>
      <c r="F18" s="1604"/>
      <c r="G18" s="1604"/>
    </row>
    <row r="19" spans="1:7">
      <c r="B19" s="502">
        <v>28764</v>
      </c>
      <c r="C19" s="1294">
        <v>1481.354</v>
      </c>
      <c r="D19" s="1792">
        <f t="shared" si="0"/>
        <v>0.11816842340451866</v>
      </c>
      <c r="E19" s="1792">
        <v>7.0000000000000007E-2</v>
      </c>
      <c r="F19" s="1604"/>
      <c r="G19" s="1604"/>
    </row>
    <row r="20" spans="1:7">
      <c r="A20" s="651">
        <f>A16+1</f>
        <v>1979</v>
      </c>
      <c r="B20" s="502">
        <v>28856</v>
      </c>
      <c r="C20" s="1294">
        <v>1517.1410000000001</v>
      </c>
      <c r="D20" s="1792">
        <f t="shared" si="0"/>
        <v>0.12044432529598173</v>
      </c>
      <c r="E20" s="1792">
        <v>6.8000000000000005E-2</v>
      </c>
      <c r="F20" s="1604"/>
      <c r="G20" s="1604"/>
    </row>
    <row r="21" spans="1:7">
      <c r="B21" s="502">
        <v>28946</v>
      </c>
      <c r="C21" s="1294">
        <v>1557.635</v>
      </c>
      <c r="D21" s="1792">
        <f t="shared" si="0"/>
        <v>0.10362161989818512</v>
      </c>
      <c r="E21" s="1792">
        <v>7.2999999999999995E-2</v>
      </c>
      <c r="F21" s="1604"/>
      <c r="G21" s="1604"/>
    </row>
    <row r="22" spans="1:7">
      <c r="B22" s="502">
        <v>29037</v>
      </c>
      <c r="C22" s="1294">
        <v>1611.867</v>
      </c>
      <c r="D22" s="1792">
        <f t="shared" si="0"/>
        <v>0.11763139666222201</v>
      </c>
      <c r="E22" s="1792">
        <v>7.400000000000001E-2</v>
      </c>
      <c r="F22" s="1604"/>
      <c r="G22" s="1604"/>
    </row>
    <row r="23" spans="1:7">
      <c r="B23" s="502">
        <v>29129</v>
      </c>
      <c r="C23" s="1294">
        <v>1655.0350000000001</v>
      </c>
      <c r="D23" s="1792">
        <f t="shared" si="0"/>
        <v>0.11724476391193464</v>
      </c>
      <c r="E23" s="1792">
        <v>7.6999999999999999E-2</v>
      </c>
      <c r="F23" s="1604"/>
      <c r="G23" s="1604"/>
    </row>
    <row r="24" spans="1:7">
      <c r="A24" s="651">
        <f>A20+1</f>
        <v>1980</v>
      </c>
      <c r="B24" s="502">
        <v>29221</v>
      </c>
      <c r="C24" s="1294">
        <v>1702.3019999999999</v>
      </c>
      <c r="D24" s="1792">
        <f t="shared" si="0"/>
        <v>0.12204600627100567</v>
      </c>
      <c r="E24" s="1792">
        <v>8.900000000000001E-2</v>
      </c>
      <c r="F24" s="1604"/>
      <c r="G24" s="1604"/>
    </row>
    <row r="25" spans="1:7">
      <c r="B25" s="502">
        <v>29312</v>
      </c>
      <c r="C25" s="1294">
        <v>1704.723</v>
      </c>
      <c r="D25" s="1792">
        <f t="shared" si="0"/>
        <v>9.4430338301335015E-2</v>
      </c>
      <c r="E25" s="1792">
        <v>8.900000000000001E-2</v>
      </c>
      <c r="F25" s="1604"/>
      <c r="G25" s="1604"/>
    </row>
    <row r="26" spans="1:7">
      <c r="B26" s="502">
        <v>29403</v>
      </c>
      <c r="C26" s="1294">
        <v>1763.771</v>
      </c>
      <c r="D26" s="1792">
        <f t="shared" si="0"/>
        <v>9.4241026089621538E-2</v>
      </c>
      <c r="E26" s="1792">
        <v>9.3000000000000013E-2</v>
      </c>
      <c r="F26" s="1604"/>
      <c r="G26" s="1604"/>
    </row>
    <row r="27" spans="1:7">
      <c r="B27" s="502">
        <v>29495</v>
      </c>
      <c r="C27" s="1294">
        <v>1831.874</v>
      </c>
      <c r="D27" s="1792">
        <f t="shared" si="0"/>
        <v>0.10684909986797858</v>
      </c>
      <c r="E27" s="1792">
        <v>9.6999999999999989E-2</v>
      </c>
      <c r="F27" s="1604"/>
      <c r="G27" s="1604"/>
    </row>
    <row r="28" spans="1:7">
      <c r="A28" s="651">
        <f>A24+1</f>
        <v>1981</v>
      </c>
      <c r="B28" s="502">
        <v>29587</v>
      </c>
      <c r="C28" s="1294">
        <v>1885.7339999999999</v>
      </c>
      <c r="D28" s="1792">
        <f t="shared" si="0"/>
        <v>0.10775526316717011</v>
      </c>
      <c r="E28" s="1792">
        <v>9.4E-2</v>
      </c>
      <c r="F28" s="1604"/>
      <c r="G28" s="1604"/>
    </row>
    <row r="29" spans="1:7">
      <c r="B29" s="502">
        <v>29677</v>
      </c>
      <c r="C29" s="1294">
        <v>1917.5239999999999</v>
      </c>
      <c r="D29" s="1792">
        <f t="shared" si="0"/>
        <v>0.12483025101438763</v>
      </c>
      <c r="E29" s="1792">
        <v>9.0999999999999998E-2</v>
      </c>
      <c r="F29" s="1604"/>
      <c r="G29" s="1604"/>
    </row>
    <row r="30" spans="1:7">
      <c r="B30" s="502">
        <v>29768</v>
      </c>
      <c r="C30" s="1294">
        <v>1958.0989999999999</v>
      </c>
      <c r="D30" s="1792">
        <f t="shared" si="0"/>
        <v>0.11017756840315436</v>
      </c>
      <c r="E30" s="1792">
        <v>8.6999999999999994E-2</v>
      </c>
      <c r="F30" s="1607">
        <v>0.14000000000000001</v>
      </c>
      <c r="G30" s="1607">
        <v>-0.04</v>
      </c>
    </row>
    <row r="31" spans="1:7">
      <c r="B31" s="502">
        <v>29860</v>
      </c>
      <c r="C31" s="1294">
        <v>1974.4469999999999</v>
      </c>
      <c r="D31" s="1792">
        <f t="shared" si="0"/>
        <v>7.7829042827181269E-2</v>
      </c>
      <c r="E31" s="1792">
        <v>0.08</v>
      </c>
      <c r="F31" s="1607">
        <v>0.14000000000000001</v>
      </c>
      <c r="G31" s="1607">
        <v>-0.04</v>
      </c>
    </row>
    <row r="32" spans="1:7">
      <c r="A32" s="651">
        <f>A28+1</f>
        <v>1982</v>
      </c>
      <c r="B32" s="502">
        <v>29952</v>
      </c>
      <c r="C32" s="1294">
        <v>2014.155</v>
      </c>
      <c r="D32" s="1792">
        <f t="shared" si="0"/>
        <v>6.810133348605904E-2</v>
      </c>
      <c r="E32" s="1792">
        <v>7.2000000000000008E-2</v>
      </c>
      <c r="F32" s="1607">
        <v>0.14000000000000001</v>
      </c>
      <c r="G32" s="1607">
        <v>-0.04</v>
      </c>
    </row>
    <row r="33" spans="1:7">
      <c r="B33" s="502">
        <v>30042</v>
      </c>
      <c r="C33" s="1294">
        <v>2039.645</v>
      </c>
      <c r="D33" s="1792">
        <f t="shared" si="0"/>
        <v>6.3686816957701758E-2</v>
      </c>
      <c r="E33" s="1792">
        <v>6.6000000000000003E-2</v>
      </c>
      <c r="F33" s="1607">
        <v>0.14000000000000001</v>
      </c>
      <c r="G33" s="1607">
        <v>-0.04</v>
      </c>
    </row>
    <row r="34" spans="1:7">
      <c r="B34" s="502">
        <v>30133</v>
      </c>
      <c r="C34" s="1294">
        <v>2085.6709999999998</v>
      </c>
      <c r="D34" s="1792">
        <f t="shared" si="0"/>
        <v>6.5150944870509556E-2</v>
      </c>
      <c r="E34" s="1792">
        <v>6.3E-2</v>
      </c>
      <c r="F34" s="1607">
        <v>0.14000000000000001</v>
      </c>
      <c r="G34" s="1607">
        <v>-0.04</v>
      </c>
    </row>
    <row r="35" spans="1:7">
      <c r="B35" s="502">
        <v>30225</v>
      </c>
      <c r="C35" s="1294">
        <v>2145.5540000000001</v>
      </c>
      <c r="D35" s="1792">
        <f t="shared" si="0"/>
        <v>8.6660720697998073E-2</v>
      </c>
      <c r="E35" s="1792">
        <v>5.9000000000000004E-2</v>
      </c>
      <c r="F35" s="1607">
        <v>0.14000000000000001</v>
      </c>
      <c r="G35" s="1607">
        <v>-0.04</v>
      </c>
    </row>
    <row r="36" spans="1:7">
      <c r="A36" s="651">
        <f>A32+1</f>
        <v>1983</v>
      </c>
      <c r="B36" s="502">
        <v>30317</v>
      </c>
      <c r="C36" s="1294">
        <v>2184.5889999999999</v>
      </c>
      <c r="D36" s="1792">
        <f t="shared" si="0"/>
        <v>8.4618115289041798E-2</v>
      </c>
      <c r="E36" s="1792">
        <v>5.7999999999999996E-2</v>
      </c>
      <c r="F36" s="1604"/>
      <c r="G36" s="1604"/>
    </row>
    <row r="37" spans="1:7">
      <c r="B37" s="502">
        <v>30407</v>
      </c>
      <c r="C37" s="1294">
        <v>2249.4380000000001</v>
      </c>
      <c r="D37" s="1792">
        <f t="shared" si="0"/>
        <v>0.1028576051224601</v>
      </c>
      <c r="E37" s="1792">
        <v>5.2000000000000005E-2</v>
      </c>
      <c r="F37" s="1604"/>
      <c r="G37" s="1604"/>
    </row>
    <row r="38" spans="1:7">
      <c r="B38" s="502">
        <v>30498</v>
      </c>
      <c r="C38" s="1294">
        <v>2319.895</v>
      </c>
      <c r="D38" s="1792">
        <f t="shared" si="0"/>
        <v>0.11230150872309208</v>
      </c>
      <c r="E38" s="1792">
        <v>5.0999999999999997E-2</v>
      </c>
      <c r="F38" s="1604"/>
      <c r="G38" s="1604"/>
    </row>
    <row r="39" spans="1:7">
      <c r="B39" s="502">
        <v>30590</v>
      </c>
      <c r="C39" s="1294">
        <v>2372.4960000000001</v>
      </c>
      <c r="D39" s="1792">
        <f t="shared" si="0"/>
        <v>0.10577314763459694</v>
      </c>
      <c r="E39" s="1792">
        <v>4.4999999999999998E-2</v>
      </c>
      <c r="F39" s="1604"/>
      <c r="G39" s="1604"/>
    </row>
    <row r="40" spans="1:7">
      <c r="A40" s="651">
        <f>A36+1</f>
        <v>1984</v>
      </c>
      <c r="B40" s="502">
        <v>30682</v>
      </c>
      <c r="C40" s="1294">
        <v>2418.165</v>
      </c>
      <c r="D40" s="1792">
        <f t="shared" si="0"/>
        <v>0.10691988287041637</v>
      </c>
      <c r="E40" s="1792">
        <v>4.2000000000000003E-2</v>
      </c>
      <c r="F40" s="1604"/>
      <c r="G40" s="1604"/>
    </row>
    <row r="41" spans="1:7">
      <c r="B41" s="502">
        <v>30773</v>
      </c>
      <c r="C41" s="1294">
        <v>2475.8760000000002</v>
      </c>
      <c r="D41" s="1792">
        <f t="shared" si="0"/>
        <v>0.100664254804978</v>
      </c>
      <c r="E41" s="1792">
        <v>4.5999999999999999E-2</v>
      </c>
      <c r="F41" s="1604"/>
      <c r="G41" s="1604"/>
    </row>
    <row r="42" spans="1:7">
      <c r="B42" s="502">
        <v>30864</v>
      </c>
      <c r="C42" s="1294">
        <v>2513.5230000000001</v>
      </c>
      <c r="D42" s="1792">
        <f t="shared" si="0"/>
        <v>8.3464122298638588E-2</v>
      </c>
      <c r="E42" s="1792">
        <v>0.04</v>
      </c>
      <c r="F42" s="1604"/>
      <c r="G42" s="1604"/>
    </row>
    <row r="43" spans="1:7">
      <c r="B43" s="502">
        <v>30956</v>
      </c>
      <c r="C43" s="1294">
        <v>2561.797</v>
      </c>
      <c r="D43" s="1792">
        <f t="shared" si="0"/>
        <v>7.978980786479721E-2</v>
      </c>
      <c r="E43" s="1792">
        <v>3.9E-2</v>
      </c>
      <c r="F43" s="1604"/>
      <c r="G43" s="1604"/>
    </row>
    <row r="44" spans="1:7">
      <c r="A44" s="651">
        <f>A40+1</f>
        <v>1985</v>
      </c>
      <c r="B44" s="502">
        <v>31048</v>
      </c>
      <c r="C44" s="1294">
        <v>2636.0079999999998</v>
      </c>
      <c r="D44" s="1792">
        <f t="shared" si="0"/>
        <v>9.0086077666329575E-2</v>
      </c>
      <c r="E44" s="1792">
        <v>4.2999999999999997E-2</v>
      </c>
      <c r="F44" s="1604"/>
      <c r="G44" s="1604"/>
    </row>
    <row r="45" spans="1:7">
      <c r="B45" s="502">
        <v>31138</v>
      </c>
      <c r="C45" s="1294">
        <v>2681.7640000000001</v>
      </c>
      <c r="D45" s="1792">
        <f t="shared" si="0"/>
        <v>8.3157637943095664E-2</v>
      </c>
      <c r="E45" s="1792">
        <v>3.9E-2</v>
      </c>
      <c r="F45" s="1604"/>
      <c r="G45" s="1604"/>
    </row>
    <row r="46" spans="1:7">
      <c r="B46" s="502">
        <v>31229</v>
      </c>
      <c r="C46" s="1294">
        <v>2754.1480000000001</v>
      </c>
      <c r="D46" s="1792">
        <f t="shared" si="0"/>
        <v>9.5732165569998751E-2</v>
      </c>
      <c r="E46" s="1792">
        <v>0.04</v>
      </c>
      <c r="F46" s="1604"/>
      <c r="G46" s="1604"/>
    </row>
    <row r="47" spans="1:7">
      <c r="B47" s="502">
        <v>31321</v>
      </c>
      <c r="C47" s="1294">
        <v>2779.4</v>
      </c>
      <c r="D47" s="1792">
        <f t="shared" si="0"/>
        <v>8.4941546890717756E-2</v>
      </c>
      <c r="E47" s="1792">
        <v>0.04</v>
      </c>
      <c r="F47" s="1604"/>
      <c r="G47" s="1604"/>
    </row>
    <row r="48" spans="1:7">
      <c r="A48" s="651">
        <f>A44+1</f>
        <v>1986</v>
      </c>
      <c r="B48" s="502">
        <v>31413</v>
      </c>
      <c r="C48" s="1294">
        <v>2823.6480000000001</v>
      </c>
      <c r="D48" s="1792">
        <f t="shared" si="0"/>
        <v>7.1183395498041105E-2</v>
      </c>
      <c r="E48" s="1792">
        <v>3.7000000000000005E-2</v>
      </c>
      <c r="F48" s="1604"/>
      <c r="G48" s="1604"/>
    </row>
    <row r="49" spans="1:7">
      <c r="B49" s="502">
        <v>31503</v>
      </c>
      <c r="C49" s="1294">
        <v>2851.4560000000001</v>
      </c>
      <c r="D49" s="1792">
        <f t="shared" si="0"/>
        <v>6.3276261445824461E-2</v>
      </c>
      <c r="E49" s="1792">
        <v>3.6000000000000004E-2</v>
      </c>
      <c r="F49" s="1604"/>
      <c r="G49" s="1604"/>
    </row>
    <row r="50" spans="1:7">
      <c r="B50" s="502">
        <v>31594</v>
      </c>
      <c r="C50" s="1294">
        <v>2917.201</v>
      </c>
      <c r="D50" s="1792">
        <f t="shared" si="0"/>
        <v>5.9202700798940314E-2</v>
      </c>
      <c r="E50" s="1792">
        <v>3.2000000000000001E-2</v>
      </c>
      <c r="F50" s="1604"/>
      <c r="G50" s="1604"/>
    </row>
    <row r="51" spans="1:7">
      <c r="B51" s="502">
        <v>31686</v>
      </c>
      <c r="C51" s="1294">
        <v>2952.8069999999998</v>
      </c>
      <c r="D51" s="1792">
        <f t="shared" si="0"/>
        <v>6.2390084190832445E-2</v>
      </c>
      <c r="E51" s="1792">
        <v>3.3000000000000002E-2</v>
      </c>
      <c r="F51" s="1604"/>
      <c r="G51" s="1604"/>
    </row>
    <row r="52" spans="1:7">
      <c r="A52" s="651">
        <f>A48+1</f>
        <v>1987</v>
      </c>
      <c r="B52" s="502">
        <v>31778</v>
      </c>
      <c r="C52" s="1294">
        <v>2983.5129999999999</v>
      </c>
      <c r="D52" s="1792">
        <f t="shared" si="0"/>
        <v>5.6616476274663048E-2</v>
      </c>
      <c r="E52" s="1792">
        <v>2.7999999999999997E-2</v>
      </c>
      <c r="F52" s="1604"/>
      <c r="G52" s="1604"/>
    </row>
    <row r="53" spans="1:7">
      <c r="B53" s="502">
        <v>31868</v>
      </c>
      <c r="C53" s="1294">
        <v>3053.33</v>
      </c>
      <c r="D53" s="1792">
        <f t="shared" si="0"/>
        <v>7.0796813978542816E-2</v>
      </c>
      <c r="E53" s="1792">
        <v>3.1E-2</v>
      </c>
      <c r="F53" s="1604"/>
      <c r="G53" s="1604"/>
    </row>
    <row r="54" spans="1:7">
      <c r="B54" s="502">
        <v>31959</v>
      </c>
      <c r="C54" s="1294">
        <v>3117.3580000000002</v>
      </c>
      <c r="D54" s="1792">
        <f t="shared" si="0"/>
        <v>6.8612687298544098E-2</v>
      </c>
      <c r="E54" s="1792">
        <v>3.3000000000000002E-2</v>
      </c>
      <c r="F54" s="1604"/>
      <c r="G54" s="1604"/>
    </row>
    <row r="55" spans="1:7">
      <c r="B55" s="502">
        <v>32051</v>
      </c>
      <c r="C55" s="1294">
        <v>3150.9160000000002</v>
      </c>
      <c r="D55" s="1792">
        <f t="shared" si="0"/>
        <v>6.7091753710960586E-2</v>
      </c>
      <c r="E55" s="1792">
        <v>3.6000000000000004E-2</v>
      </c>
      <c r="F55" s="1604"/>
      <c r="G55" s="1604"/>
    </row>
    <row r="56" spans="1:7">
      <c r="A56" s="651">
        <f>A52+1</f>
        <v>1988</v>
      </c>
      <c r="B56" s="502">
        <v>32143</v>
      </c>
      <c r="C56" s="1294">
        <v>3231.8960000000002</v>
      </c>
      <c r="D56" s="1792">
        <f t="shared" si="0"/>
        <v>8.3251857793145284E-2</v>
      </c>
      <c r="E56" s="1792">
        <v>3.9E-2</v>
      </c>
      <c r="F56" s="1604"/>
      <c r="G56" s="1604"/>
    </row>
    <row r="57" spans="1:7">
      <c r="B57" s="502">
        <v>32234</v>
      </c>
      <c r="C57" s="1294">
        <v>3291.7159999999999</v>
      </c>
      <c r="D57" s="1792">
        <f t="shared" si="0"/>
        <v>7.807410270098547E-2</v>
      </c>
      <c r="E57" s="1792">
        <v>4.2000000000000003E-2</v>
      </c>
      <c r="F57" s="1604"/>
      <c r="G57" s="1604"/>
    </row>
    <row r="58" spans="1:7">
      <c r="B58" s="502">
        <v>32325</v>
      </c>
      <c r="C58" s="1294">
        <v>3361.8989999999999</v>
      </c>
      <c r="D58" s="1792">
        <f t="shared" si="0"/>
        <v>7.8444952424456774E-2</v>
      </c>
      <c r="E58" s="1792">
        <v>4.4000000000000004E-2</v>
      </c>
      <c r="F58" s="1604"/>
      <c r="G58" s="1604"/>
    </row>
    <row r="59" spans="1:7">
      <c r="B59" s="502">
        <v>32417</v>
      </c>
      <c r="C59" s="1294">
        <v>3434.5390000000002</v>
      </c>
      <c r="D59" s="1792">
        <f t="shared" si="0"/>
        <v>9.0012872447250272E-2</v>
      </c>
      <c r="E59" s="1792">
        <v>4.4999999999999998E-2</v>
      </c>
      <c r="F59" s="1604"/>
      <c r="G59" s="1604"/>
    </row>
    <row r="60" spans="1:7">
      <c r="A60" s="651">
        <f>A56+1</f>
        <v>1989</v>
      </c>
      <c r="B60" s="502">
        <v>32509</v>
      </c>
      <c r="C60" s="1294">
        <v>3490.172</v>
      </c>
      <c r="D60" s="1792">
        <f t="shared" si="0"/>
        <v>7.9914700225502247E-2</v>
      </c>
      <c r="E60" s="1792">
        <v>4.7E-2</v>
      </c>
      <c r="F60" s="1604"/>
      <c r="G60" s="1604"/>
    </row>
    <row r="61" spans="1:7">
      <c r="B61" s="502">
        <v>32599</v>
      </c>
      <c r="C61" s="1294">
        <v>3553.7669999999998</v>
      </c>
      <c r="D61" s="1792">
        <f t="shared" si="0"/>
        <v>7.9609237248899942E-2</v>
      </c>
      <c r="E61" s="1792">
        <v>4.2999999999999997E-2</v>
      </c>
      <c r="F61" s="1604"/>
      <c r="G61" s="1604"/>
    </row>
    <row r="62" spans="1:7">
      <c r="B62" s="502">
        <v>32690</v>
      </c>
      <c r="C62" s="1294">
        <v>3609.3989999999999</v>
      </c>
      <c r="D62" s="1792">
        <f t="shared" si="0"/>
        <v>7.3619106344360738E-2</v>
      </c>
      <c r="E62" s="1792">
        <v>3.9E-2</v>
      </c>
      <c r="F62" s="1604"/>
      <c r="G62" s="1604"/>
    </row>
    <row r="63" spans="1:7">
      <c r="B63" s="502">
        <v>32782</v>
      </c>
      <c r="C63" s="1294">
        <v>3653.692</v>
      </c>
      <c r="D63" s="1792">
        <f t="shared" si="0"/>
        <v>6.3808563536474558E-2</v>
      </c>
      <c r="E63" s="1792">
        <v>3.7000000000000005E-2</v>
      </c>
      <c r="F63" s="1604"/>
      <c r="G63" s="1604"/>
    </row>
    <row r="64" spans="1:7">
      <c r="A64" s="651">
        <f>A60+1</f>
        <v>1990</v>
      </c>
      <c r="B64" s="502">
        <v>32874</v>
      </c>
      <c r="C64" s="1294">
        <v>3737.9479999999999</v>
      </c>
      <c r="D64" s="1792">
        <f t="shared" si="0"/>
        <v>7.099248976841252E-2</v>
      </c>
      <c r="E64" s="1792">
        <v>3.7999999999999999E-2</v>
      </c>
      <c r="F64" s="1604"/>
      <c r="G64" s="1604"/>
    </row>
    <row r="65" spans="1:7">
      <c r="B65" s="502">
        <v>32964</v>
      </c>
      <c r="C65" s="1294">
        <v>3783.4209999999998</v>
      </c>
      <c r="D65" s="1792">
        <f t="shared" si="0"/>
        <v>6.4622694734910877E-2</v>
      </c>
      <c r="E65" s="1792">
        <v>0.04</v>
      </c>
      <c r="F65" s="1604"/>
      <c r="G65" s="1604"/>
    </row>
    <row r="66" spans="1:7">
      <c r="B66" s="502">
        <v>33055</v>
      </c>
      <c r="C66" s="1294">
        <v>3846.7</v>
      </c>
      <c r="D66" s="1792">
        <f t="shared" si="0"/>
        <v>6.5745294438215321E-2</v>
      </c>
      <c r="E66" s="1792">
        <v>4.2999999999999997E-2</v>
      </c>
      <c r="F66" s="1607">
        <v>0.14000000000000001</v>
      </c>
      <c r="G66" s="1607">
        <v>-0.04</v>
      </c>
    </row>
    <row r="67" spans="1:7">
      <c r="B67" s="502">
        <v>33147</v>
      </c>
      <c r="C67" s="1294">
        <v>3867.9090000000001</v>
      </c>
      <c r="D67" s="1792">
        <f t="shared" si="0"/>
        <v>5.863028410714425E-2</v>
      </c>
      <c r="E67" s="1792">
        <v>4.2000000000000003E-2</v>
      </c>
      <c r="F67" s="1607">
        <v>0.14000000000000001</v>
      </c>
      <c r="G67" s="1607">
        <v>-0.04</v>
      </c>
    </row>
    <row r="68" spans="1:7">
      <c r="A68" s="651">
        <f>A64+1</f>
        <v>1991</v>
      </c>
      <c r="B68" s="502">
        <v>33239</v>
      </c>
      <c r="C68" s="1294">
        <v>3873.5619999999999</v>
      </c>
      <c r="D68" s="1792">
        <f t="shared" si="0"/>
        <v>3.6280333487785289E-2</v>
      </c>
      <c r="E68" s="1792">
        <v>3.9E-2</v>
      </c>
      <c r="F68" s="1607">
        <v>0.14000000000000001</v>
      </c>
      <c r="G68" s="1607">
        <v>-0.04</v>
      </c>
    </row>
    <row r="69" spans="1:7">
      <c r="B69" s="502">
        <v>33329</v>
      </c>
      <c r="C69" s="1294">
        <v>3926.9319999999998</v>
      </c>
      <c r="D69" s="1792">
        <f t="shared" si="0"/>
        <v>3.7931543965104592E-2</v>
      </c>
      <c r="E69" s="1792">
        <v>3.6000000000000004E-2</v>
      </c>
      <c r="F69" s="1607">
        <v>0.14000000000000001</v>
      </c>
      <c r="G69" s="1607">
        <v>-0.04</v>
      </c>
    </row>
    <row r="70" spans="1:7">
      <c r="B70" s="502">
        <v>33420</v>
      </c>
      <c r="C70" s="1294">
        <v>3973.2689999999998</v>
      </c>
      <c r="D70" s="1792">
        <f t="shared" si="0"/>
        <v>3.2903267735981484E-2</v>
      </c>
      <c r="E70" s="1792">
        <v>3.4000000000000002E-2</v>
      </c>
      <c r="F70" s="1604"/>
      <c r="G70" s="1604"/>
    </row>
    <row r="71" spans="1:7">
      <c r="B71" s="502">
        <v>33512</v>
      </c>
      <c r="C71" s="1294">
        <v>4000.0320000000002</v>
      </c>
      <c r="D71" s="1792">
        <f t="shared" si="0"/>
        <v>3.4158766403242696E-2</v>
      </c>
      <c r="E71" s="1792">
        <v>3.4000000000000002E-2</v>
      </c>
      <c r="F71" s="1604"/>
      <c r="G71" s="1604"/>
    </row>
    <row r="72" spans="1:7">
      <c r="A72" s="651">
        <f>A68+1</f>
        <v>1992</v>
      </c>
      <c r="B72" s="502">
        <v>33604</v>
      </c>
      <c r="C72" s="1294">
        <v>4100.4009999999998</v>
      </c>
      <c r="D72" s="1792">
        <f t="shared" si="0"/>
        <v>5.8560828508747234E-2</v>
      </c>
      <c r="E72" s="1792">
        <v>3.3000000000000002E-2</v>
      </c>
      <c r="F72" s="1604"/>
      <c r="G72" s="1604"/>
    </row>
    <row r="73" spans="1:7">
      <c r="B73" s="502">
        <v>33695</v>
      </c>
      <c r="C73" s="1294">
        <v>4155.66</v>
      </c>
      <c r="D73" s="1792">
        <f t="shared" ref="D73:D136" si="1">(C73-C69)/C69</f>
        <v>5.8245979303945185E-2</v>
      </c>
      <c r="E73" s="1792">
        <v>3.2000000000000001E-2</v>
      </c>
      <c r="F73" s="1604"/>
      <c r="G73" s="1604"/>
    </row>
    <row r="74" spans="1:7">
      <c r="B74" s="502">
        <v>33786</v>
      </c>
      <c r="C74" s="1294">
        <v>4226.9709999999995</v>
      </c>
      <c r="D74" s="1792">
        <f t="shared" si="1"/>
        <v>6.3852208345319628E-2</v>
      </c>
      <c r="E74" s="1792">
        <v>2.8999999999999998E-2</v>
      </c>
      <c r="F74" s="1604"/>
      <c r="G74" s="1604"/>
    </row>
    <row r="75" spans="1:7">
      <c r="B75" s="502">
        <v>33878</v>
      </c>
      <c r="C75" s="1294">
        <v>4307.2049999999999</v>
      </c>
      <c r="D75" s="1792">
        <f t="shared" si="1"/>
        <v>7.6792635658914671E-2</v>
      </c>
      <c r="E75" s="1792">
        <v>2.7999999999999997E-2</v>
      </c>
      <c r="F75" s="1604"/>
      <c r="G75" s="1604"/>
    </row>
    <row r="76" spans="1:7">
      <c r="A76" s="651">
        <f>A72+1</f>
        <v>1993</v>
      </c>
      <c r="B76" s="502">
        <v>33970</v>
      </c>
      <c r="C76" s="1294">
        <v>4349.5150000000003</v>
      </c>
      <c r="D76" s="1792">
        <f t="shared" si="1"/>
        <v>6.0753570199597672E-2</v>
      </c>
      <c r="E76" s="1792">
        <v>2.7000000000000003E-2</v>
      </c>
      <c r="F76" s="1604"/>
      <c r="G76" s="1604"/>
    </row>
    <row r="77" spans="1:7">
      <c r="B77" s="502">
        <v>34060</v>
      </c>
      <c r="C77" s="1294">
        <v>4418.5810000000001</v>
      </c>
      <c r="D77" s="1792">
        <f t="shared" si="1"/>
        <v>6.3268169195747556E-2</v>
      </c>
      <c r="E77" s="1792">
        <v>2.7999999999999997E-2</v>
      </c>
      <c r="F77" s="1604"/>
      <c r="G77" s="1604"/>
    </row>
    <row r="78" spans="1:7">
      <c r="B78" s="502">
        <v>34151</v>
      </c>
      <c r="C78" s="1294">
        <v>4487.1890000000003</v>
      </c>
      <c r="D78" s="1792">
        <f t="shared" si="1"/>
        <v>6.1561340259964119E-2</v>
      </c>
      <c r="E78" s="1792">
        <v>2.7999999999999997E-2</v>
      </c>
      <c r="F78" s="1604"/>
      <c r="G78" s="1604"/>
    </row>
    <row r="79" spans="1:7">
      <c r="B79" s="502">
        <v>34243</v>
      </c>
      <c r="C79" s="1294">
        <v>4552.6509999999998</v>
      </c>
      <c r="D79" s="1792">
        <f t="shared" si="1"/>
        <v>5.6984982140390328E-2</v>
      </c>
      <c r="E79" s="1792">
        <v>2.5000000000000001E-2</v>
      </c>
      <c r="F79" s="1604"/>
      <c r="G79" s="1604"/>
    </row>
    <row r="80" spans="1:7">
      <c r="A80" s="651">
        <f>A76+1</f>
        <v>1994</v>
      </c>
      <c r="B80" s="502">
        <v>34335</v>
      </c>
      <c r="C80" s="1294">
        <v>4621.223</v>
      </c>
      <c r="D80" s="1792">
        <f t="shared" si="1"/>
        <v>6.2468574082397602E-2</v>
      </c>
      <c r="E80" s="1792">
        <v>2.3E-2</v>
      </c>
      <c r="F80" s="1604"/>
      <c r="G80" s="1604"/>
    </row>
    <row r="81" spans="1:7">
      <c r="B81" s="502">
        <v>34425</v>
      </c>
      <c r="C81" s="1294">
        <v>4683.1629999999996</v>
      </c>
      <c r="D81" s="1792">
        <f t="shared" si="1"/>
        <v>5.9879404722918833E-2</v>
      </c>
      <c r="E81" s="1792">
        <v>2.2000000000000002E-2</v>
      </c>
      <c r="F81" s="1604"/>
      <c r="G81" s="1604"/>
    </row>
    <row r="82" spans="1:7">
      <c r="B82" s="502">
        <v>34516</v>
      </c>
      <c r="C82" s="1294">
        <v>4752.7610000000004</v>
      </c>
      <c r="D82" s="1792">
        <f t="shared" si="1"/>
        <v>5.9184491671734819E-2</v>
      </c>
      <c r="E82" s="1792">
        <v>2.2000000000000002E-2</v>
      </c>
      <c r="F82" s="1604"/>
      <c r="G82" s="1604"/>
    </row>
    <row r="83" spans="1:7">
      <c r="B83" s="502">
        <v>34608</v>
      </c>
      <c r="C83" s="1294">
        <v>4826.7129999999997</v>
      </c>
      <c r="D83" s="1792">
        <f t="shared" si="1"/>
        <v>6.019833279555141E-2</v>
      </c>
      <c r="E83" s="1792">
        <v>2.2000000000000002E-2</v>
      </c>
      <c r="F83" s="1604"/>
      <c r="G83" s="1604"/>
    </row>
    <row r="84" spans="1:7">
      <c r="A84" s="651">
        <f>A80+1</f>
        <v>1995</v>
      </c>
      <c r="B84" s="502">
        <v>34700</v>
      </c>
      <c r="C84" s="1294">
        <v>4862.4359999999997</v>
      </c>
      <c r="D84" s="1792">
        <f t="shared" si="1"/>
        <v>5.2196788599035308E-2</v>
      </c>
      <c r="E84" s="1792">
        <v>2.3E-2</v>
      </c>
      <c r="F84" s="1604"/>
      <c r="G84" s="1604"/>
    </row>
    <row r="85" spans="1:7">
      <c r="B85" s="502">
        <v>34790</v>
      </c>
      <c r="C85" s="1294">
        <v>4933.6090000000004</v>
      </c>
      <c r="D85" s="1792">
        <f t="shared" si="1"/>
        <v>5.3477959233962355E-2</v>
      </c>
      <c r="E85" s="1792">
        <v>2.2000000000000002E-2</v>
      </c>
      <c r="F85" s="1604"/>
      <c r="G85" s="1604"/>
    </row>
    <row r="86" spans="1:7">
      <c r="B86" s="502">
        <v>34881</v>
      </c>
      <c r="C86" s="1294">
        <v>4998.6620000000003</v>
      </c>
      <c r="D86" s="1792">
        <f t="shared" si="1"/>
        <v>5.1738557861419884E-2</v>
      </c>
      <c r="E86" s="1792">
        <v>2.1000000000000001E-2</v>
      </c>
      <c r="F86" s="1604"/>
      <c r="G86" s="1604"/>
    </row>
    <row r="87" spans="1:7">
      <c r="B87" s="502">
        <v>34973</v>
      </c>
      <c r="C87" s="1294">
        <v>5055.6549999999997</v>
      </c>
      <c r="D87" s="1792">
        <f t="shared" si="1"/>
        <v>4.7432279482952484E-2</v>
      </c>
      <c r="E87" s="1792">
        <v>2.1000000000000001E-2</v>
      </c>
      <c r="F87" s="1604"/>
      <c r="G87" s="1604"/>
    </row>
    <row r="88" spans="1:7">
      <c r="A88" s="651">
        <f>A84+1</f>
        <v>1996</v>
      </c>
      <c r="B88" s="502">
        <v>35065</v>
      </c>
      <c r="C88" s="1294">
        <v>5130.6149999999998</v>
      </c>
      <c r="D88" s="1792">
        <f t="shared" si="1"/>
        <v>5.5153219497387752E-2</v>
      </c>
      <c r="E88" s="1792">
        <v>0.02</v>
      </c>
      <c r="F88" s="1604"/>
      <c r="G88" s="1604"/>
    </row>
    <row r="89" spans="1:7">
      <c r="B89" s="502">
        <v>35156</v>
      </c>
      <c r="C89" s="1294">
        <v>5220.4989999999998</v>
      </c>
      <c r="D89" s="1792">
        <f t="shared" si="1"/>
        <v>5.8150129043464817E-2</v>
      </c>
      <c r="E89" s="1792">
        <v>1.9E-2</v>
      </c>
      <c r="F89" s="1604"/>
      <c r="G89" s="1604"/>
    </row>
    <row r="90" spans="1:7">
      <c r="B90" s="502">
        <v>35247</v>
      </c>
      <c r="C90" s="1294">
        <v>5274.5050000000001</v>
      </c>
      <c r="D90" s="1792">
        <f t="shared" si="1"/>
        <v>5.5183367069027642E-2</v>
      </c>
      <c r="E90" s="1792">
        <v>1.8000000000000002E-2</v>
      </c>
      <c r="F90" s="1604"/>
      <c r="G90" s="1604"/>
    </row>
    <row r="91" spans="1:7">
      <c r="B91" s="502">
        <v>35339</v>
      </c>
      <c r="C91" s="1294">
        <v>5352.7629999999999</v>
      </c>
      <c r="D91" s="1792">
        <f t="shared" si="1"/>
        <v>5.8767459409314951E-2</v>
      </c>
      <c r="E91" s="1792">
        <v>1.9E-2</v>
      </c>
      <c r="F91" s="1604"/>
      <c r="G91" s="1604"/>
    </row>
    <row r="92" spans="1:7">
      <c r="A92" s="651">
        <f>A88+1</f>
        <v>1997</v>
      </c>
      <c r="B92" s="502">
        <v>35431</v>
      </c>
      <c r="C92" s="1294">
        <v>5433.1049999999996</v>
      </c>
      <c r="D92" s="1792">
        <f t="shared" si="1"/>
        <v>5.8957844235047803E-2</v>
      </c>
      <c r="E92" s="1792">
        <v>1.9E-2</v>
      </c>
      <c r="F92" s="1604"/>
      <c r="G92" s="1604"/>
    </row>
    <row r="93" spans="1:7">
      <c r="B93" s="502">
        <v>35521</v>
      </c>
      <c r="C93" s="1294">
        <v>5471.2669999999998</v>
      </c>
      <c r="D93" s="1792">
        <f t="shared" si="1"/>
        <v>4.8035254867398701E-2</v>
      </c>
      <c r="E93" s="1792">
        <v>0.02</v>
      </c>
      <c r="F93" s="1604"/>
      <c r="G93" s="1604"/>
    </row>
    <row r="94" spans="1:7">
      <c r="B94" s="502">
        <v>35612</v>
      </c>
      <c r="C94" s="1294">
        <v>5579.1790000000001</v>
      </c>
      <c r="D94" s="1792">
        <f t="shared" si="1"/>
        <v>5.7763524728860809E-2</v>
      </c>
      <c r="E94" s="1792">
        <v>1.7000000000000001E-2</v>
      </c>
      <c r="F94" s="1604"/>
      <c r="G94" s="1604"/>
    </row>
    <row r="95" spans="1:7">
      <c r="B95" s="502">
        <v>35704</v>
      </c>
      <c r="C95" s="1294">
        <v>5663.61</v>
      </c>
      <c r="D95" s="1792">
        <f t="shared" si="1"/>
        <v>5.8072251657695244E-2</v>
      </c>
      <c r="E95" s="1792">
        <v>1.4999999999999999E-2</v>
      </c>
      <c r="F95" s="1604"/>
      <c r="G95" s="1604"/>
    </row>
    <row r="96" spans="1:7">
      <c r="A96" s="651">
        <f>A92+1</f>
        <v>1998</v>
      </c>
      <c r="B96" s="502">
        <v>35796</v>
      </c>
      <c r="C96" s="1294">
        <v>5721.3419999999996</v>
      </c>
      <c r="D96" s="1792">
        <f t="shared" si="1"/>
        <v>5.3051984086447825E-2</v>
      </c>
      <c r="E96" s="1792">
        <v>1.3999999999999999E-2</v>
      </c>
      <c r="F96" s="1604"/>
      <c r="G96" s="1604"/>
    </row>
    <row r="97" spans="1:7">
      <c r="B97" s="502">
        <v>35886</v>
      </c>
      <c r="C97" s="1294">
        <v>5832.5659999999998</v>
      </c>
      <c r="D97" s="1792">
        <f t="shared" si="1"/>
        <v>6.6035709827358083E-2</v>
      </c>
      <c r="E97" s="1792">
        <v>1.2E-2</v>
      </c>
      <c r="F97" s="1604"/>
      <c r="G97" s="1604"/>
    </row>
    <row r="98" spans="1:7">
      <c r="B98" s="502">
        <v>35977</v>
      </c>
      <c r="C98" s="1294">
        <v>5926.8459999999995</v>
      </c>
      <c r="D98" s="1792">
        <f t="shared" si="1"/>
        <v>6.2315082559638156E-2</v>
      </c>
      <c r="E98" s="1792">
        <v>1.3000000000000001E-2</v>
      </c>
      <c r="F98" s="1604"/>
      <c r="G98" s="1604"/>
    </row>
    <row r="99" spans="1:7">
      <c r="B99" s="502">
        <v>36069</v>
      </c>
      <c r="C99" s="1294">
        <v>6028.2380000000003</v>
      </c>
      <c r="D99" s="1792">
        <f t="shared" si="1"/>
        <v>6.4380845432506939E-2</v>
      </c>
      <c r="E99" s="1792">
        <v>1.3000000000000001E-2</v>
      </c>
      <c r="F99" s="1604"/>
      <c r="G99" s="1604"/>
    </row>
    <row r="100" spans="1:7">
      <c r="A100" s="651">
        <f>A96+1</f>
        <v>1999</v>
      </c>
      <c r="B100" s="502">
        <v>36161</v>
      </c>
      <c r="C100" s="1294">
        <v>6102.5320000000002</v>
      </c>
      <c r="D100" s="1792">
        <f t="shared" si="1"/>
        <v>6.6625976912409804E-2</v>
      </c>
      <c r="E100" s="1792">
        <v>1.3000000000000001E-2</v>
      </c>
      <c r="F100" s="1604"/>
      <c r="G100" s="1604"/>
    </row>
    <row r="101" spans="1:7">
      <c r="B101" s="502">
        <v>36251</v>
      </c>
      <c r="C101" s="1294">
        <v>6225.3</v>
      </c>
      <c r="D101" s="1792">
        <f t="shared" si="1"/>
        <v>6.7334685968405736E-2</v>
      </c>
      <c r="E101" s="1792">
        <v>1.3000000000000001E-2</v>
      </c>
      <c r="F101" s="1604"/>
      <c r="G101" s="1604"/>
    </row>
    <row r="102" spans="1:7">
      <c r="B102" s="502">
        <v>36342</v>
      </c>
      <c r="C102" s="1294">
        <v>6328.9080000000004</v>
      </c>
      <c r="D102" s="1792">
        <f t="shared" si="1"/>
        <v>6.783742989104169E-2</v>
      </c>
      <c r="E102" s="1792">
        <v>1.3000000000000001E-2</v>
      </c>
      <c r="F102" s="1604"/>
      <c r="G102" s="1604"/>
    </row>
    <row r="103" spans="1:7">
      <c r="B103" s="502">
        <v>36434</v>
      </c>
      <c r="C103" s="1294">
        <v>6459.5730000000003</v>
      </c>
      <c r="D103" s="1792">
        <f t="shared" si="1"/>
        <v>7.1552417140796368E-2</v>
      </c>
      <c r="E103" s="1792">
        <v>1.4999999999999999E-2</v>
      </c>
      <c r="F103" s="1604"/>
      <c r="G103" s="1604"/>
    </row>
    <row r="104" spans="1:7">
      <c r="A104" s="651">
        <f>A100+1</f>
        <v>2000</v>
      </c>
      <c r="B104" s="502">
        <v>36526</v>
      </c>
      <c r="C104" s="1294">
        <v>6613.5969999999998</v>
      </c>
      <c r="D104" s="1792">
        <f t="shared" si="1"/>
        <v>8.374638592636624E-2</v>
      </c>
      <c r="E104" s="1792">
        <v>1.7000000000000001E-2</v>
      </c>
      <c r="F104" s="1604"/>
      <c r="G104" s="1604"/>
    </row>
    <row r="105" spans="1:7">
      <c r="B105" s="502">
        <v>36617</v>
      </c>
      <c r="C105" s="1294">
        <v>6707.5140000000001</v>
      </c>
      <c r="D105" s="1792">
        <f t="shared" si="1"/>
        <v>7.7460363355982831E-2</v>
      </c>
      <c r="E105" s="1792">
        <v>1.7000000000000001E-2</v>
      </c>
      <c r="F105" s="1604"/>
      <c r="G105" s="1604"/>
    </row>
    <row r="106" spans="1:7">
      <c r="B106" s="502">
        <v>36708</v>
      </c>
      <c r="C106" s="1294">
        <v>6815.3689999999997</v>
      </c>
      <c r="D106" s="1792">
        <f t="shared" si="1"/>
        <v>7.6863338825591918E-2</v>
      </c>
      <c r="E106" s="1792">
        <v>1.8000000000000002E-2</v>
      </c>
      <c r="F106" s="1604"/>
      <c r="G106" s="1604"/>
    </row>
    <row r="107" spans="1:7">
      <c r="B107" s="502">
        <v>36800</v>
      </c>
      <c r="C107" s="1294">
        <v>6912.0950000000003</v>
      </c>
      <c r="D107" s="1792">
        <f t="shared" si="1"/>
        <v>7.0054475737018521E-2</v>
      </c>
      <c r="E107" s="1792">
        <v>1.8000000000000002E-2</v>
      </c>
      <c r="F107" s="1604"/>
      <c r="G107" s="1604"/>
    </row>
    <row r="108" spans="1:7">
      <c r="A108" s="651">
        <f>A104+1</f>
        <v>2001</v>
      </c>
      <c r="B108" s="502">
        <v>36892</v>
      </c>
      <c r="C108" s="1294">
        <v>6986.8890000000001</v>
      </c>
      <c r="D108" s="1792">
        <f t="shared" si="1"/>
        <v>5.6443112575501712E-2</v>
      </c>
      <c r="E108" s="1792">
        <v>1.8000000000000002E-2</v>
      </c>
      <c r="F108" s="1604"/>
      <c r="G108" s="1604"/>
    </row>
    <row r="109" spans="1:7">
      <c r="B109" s="502">
        <v>36982</v>
      </c>
      <c r="C109" s="1294">
        <v>7036.3370000000004</v>
      </c>
      <c r="D109" s="1792">
        <f t="shared" si="1"/>
        <v>4.9023080682351214E-2</v>
      </c>
      <c r="E109" s="1792">
        <v>1.9E-2</v>
      </c>
      <c r="F109" s="1607">
        <v>0.14000000000000001</v>
      </c>
      <c r="G109" s="1607">
        <v>-0.04</v>
      </c>
    </row>
    <row r="110" spans="1:7">
      <c r="B110" s="502">
        <v>37073</v>
      </c>
      <c r="C110" s="1294">
        <v>7064.6549999999997</v>
      </c>
      <c r="D110" s="1792">
        <f t="shared" si="1"/>
        <v>3.6577036401110499E-2</v>
      </c>
      <c r="E110" s="1792">
        <v>1.7000000000000001E-2</v>
      </c>
      <c r="F110" s="1607">
        <v>0.14000000000000001</v>
      </c>
      <c r="G110" s="1607">
        <v>-0.04</v>
      </c>
    </row>
    <row r="111" spans="1:7">
      <c r="B111" s="502">
        <v>37165</v>
      </c>
      <c r="C111" s="1294">
        <v>7174.6559999999999</v>
      </c>
      <c r="D111" s="1792">
        <f t="shared" si="1"/>
        <v>3.7985733703023425E-2</v>
      </c>
      <c r="E111" s="1792">
        <v>1.7000000000000001E-2</v>
      </c>
      <c r="F111" s="1607">
        <v>0.14000000000000001</v>
      </c>
      <c r="G111" s="1607">
        <v>-0.04</v>
      </c>
    </row>
    <row r="112" spans="1:7">
      <c r="A112" s="651">
        <f>A108+1</f>
        <v>2002</v>
      </c>
      <c r="B112" s="502">
        <v>37257</v>
      </c>
      <c r="C112" s="1294">
        <v>7209.94</v>
      </c>
      <c r="D112" s="1792">
        <f t="shared" si="1"/>
        <v>3.1924222640434027E-2</v>
      </c>
      <c r="E112" s="1792">
        <v>1.4999999999999999E-2</v>
      </c>
      <c r="F112" s="1604"/>
      <c r="G112" s="1604"/>
    </row>
    <row r="113" spans="1:7">
      <c r="B113" s="502">
        <v>37347</v>
      </c>
      <c r="C113" s="1294">
        <v>7302.1120000000001</v>
      </c>
      <c r="D113" s="1792">
        <f t="shared" si="1"/>
        <v>3.7771783813083375E-2</v>
      </c>
      <c r="E113" s="1792">
        <v>1.6E-2</v>
      </c>
      <c r="F113" s="1604"/>
      <c r="G113" s="1604"/>
    </row>
    <row r="114" spans="1:7">
      <c r="B114" s="502">
        <v>37438</v>
      </c>
      <c r="C114" s="1294">
        <v>7390.9430000000002</v>
      </c>
      <c r="D114" s="1792">
        <f t="shared" si="1"/>
        <v>4.6185977942305813E-2</v>
      </c>
      <c r="E114" s="1792">
        <v>1.9E-2</v>
      </c>
      <c r="F114" s="1604"/>
      <c r="G114" s="1604"/>
    </row>
    <row r="115" spans="1:7">
      <c r="B115" s="502">
        <v>37530</v>
      </c>
      <c r="C115" s="1294">
        <v>7467.7489999999998</v>
      </c>
      <c r="D115" s="1792">
        <f t="shared" si="1"/>
        <v>4.0851157184400182E-2</v>
      </c>
      <c r="E115" s="1792">
        <v>1.7000000000000001E-2</v>
      </c>
      <c r="F115" s="1604"/>
      <c r="G115" s="1604"/>
    </row>
    <row r="116" spans="1:7">
      <c r="A116" s="651">
        <f>A112+1</f>
        <v>2003</v>
      </c>
      <c r="B116" s="502">
        <v>37622</v>
      </c>
      <c r="C116" s="1294">
        <v>7555.7780000000002</v>
      </c>
      <c r="D116" s="1792">
        <f t="shared" si="1"/>
        <v>4.7966834675462026E-2</v>
      </c>
      <c r="E116" s="1792">
        <v>1.7000000000000001E-2</v>
      </c>
      <c r="F116" s="1604"/>
      <c r="G116" s="1604"/>
    </row>
    <row r="117" spans="1:7">
      <c r="B117" s="502">
        <v>37712</v>
      </c>
      <c r="C117" s="1294">
        <v>7642.6</v>
      </c>
      <c r="D117" s="1792">
        <f t="shared" si="1"/>
        <v>4.6628701394884148E-2</v>
      </c>
      <c r="E117" s="1792">
        <v>1.3999999999999999E-2</v>
      </c>
      <c r="F117" s="1604"/>
      <c r="G117" s="1604"/>
    </row>
    <row r="118" spans="1:7">
      <c r="B118" s="502">
        <v>37803</v>
      </c>
      <c r="C118" s="1294">
        <v>7802.5730000000003</v>
      </c>
      <c r="D118" s="1792">
        <f t="shared" si="1"/>
        <v>5.5693840420633751E-2</v>
      </c>
      <c r="E118" s="1792">
        <v>1.3000000000000001E-2</v>
      </c>
      <c r="F118" s="1604"/>
      <c r="G118" s="1604"/>
    </row>
    <row r="119" spans="1:7">
      <c r="B119" s="502">
        <v>37895</v>
      </c>
      <c r="C119" s="1294">
        <v>7891.4849999999997</v>
      </c>
      <c r="D119" s="1792">
        <f t="shared" si="1"/>
        <v>5.6742132066838334E-2</v>
      </c>
      <c r="E119" s="1792">
        <v>1.3999999999999999E-2</v>
      </c>
      <c r="F119" s="1604"/>
      <c r="G119" s="1604"/>
    </row>
    <row r="120" spans="1:7">
      <c r="A120" s="651">
        <f>A116+1</f>
        <v>2004</v>
      </c>
      <c r="B120" s="502">
        <v>37987</v>
      </c>
      <c r="C120" s="1294">
        <v>8027.7449999999999</v>
      </c>
      <c r="D120" s="1792">
        <f t="shared" si="1"/>
        <v>6.2464381563354515E-2</v>
      </c>
      <c r="E120" s="1792">
        <v>1.7000000000000001E-2</v>
      </c>
      <c r="F120" s="1604"/>
      <c r="G120" s="1604"/>
    </row>
    <row r="121" spans="1:7">
      <c r="B121" s="502">
        <v>38078</v>
      </c>
      <c r="C121" s="1294">
        <v>8133.0050000000001</v>
      </c>
      <c r="D121" s="1792">
        <f t="shared" si="1"/>
        <v>6.4167299086698201E-2</v>
      </c>
      <c r="E121" s="1792">
        <v>0.02</v>
      </c>
      <c r="F121" s="1604"/>
      <c r="G121" s="1604"/>
    </row>
    <row r="122" spans="1:7">
      <c r="B122" s="502">
        <v>38169</v>
      </c>
      <c r="C122" s="1294">
        <v>8264.3420000000006</v>
      </c>
      <c r="D122" s="1792">
        <f t="shared" si="1"/>
        <v>5.9181631495149128E-2</v>
      </c>
      <c r="E122" s="1792">
        <v>0.02</v>
      </c>
      <c r="F122" s="1604"/>
      <c r="G122" s="1604"/>
    </row>
    <row r="123" spans="1:7">
      <c r="B123" s="502">
        <v>38261</v>
      </c>
      <c r="C123" s="1294">
        <v>8425.5570000000007</v>
      </c>
      <c r="D123" s="1792">
        <f t="shared" si="1"/>
        <v>6.7676996154716257E-2</v>
      </c>
      <c r="E123" s="1792">
        <v>2.1000000000000001E-2</v>
      </c>
      <c r="F123" s="1604"/>
      <c r="G123" s="1604"/>
    </row>
    <row r="124" spans="1:7">
      <c r="A124" s="651">
        <f>A120+1</f>
        <v>2005</v>
      </c>
      <c r="B124" s="502">
        <v>38353</v>
      </c>
      <c r="C124" s="1294">
        <v>8522.9549999999999</v>
      </c>
      <c r="D124" s="1792">
        <f t="shared" si="1"/>
        <v>6.1687310695593849E-2</v>
      </c>
      <c r="E124" s="1792">
        <v>2.2000000000000002E-2</v>
      </c>
      <c r="F124" s="1604"/>
      <c r="G124" s="1604"/>
    </row>
    <row r="125" spans="1:7">
      <c r="B125" s="502">
        <v>38443</v>
      </c>
      <c r="C125" s="1294">
        <v>8671.4279999999999</v>
      </c>
      <c r="D125" s="1792">
        <f t="shared" si="1"/>
        <v>6.6202221688047624E-2</v>
      </c>
      <c r="E125" s="1792">
        <v>2.1000000000000001E-2</v>
      </c>
      <c r="F125" s="1604"/>
      <c r="G125" s="1604"/>
    </row>
    <row r="126" spans="1:7">
      <c r="B126" s="502">
        <v>38534</v>
      </c>
      <c r="C126" s="1294">
        <v>8849.2029999999995</v>
      </c>
      <c r="D126" s="1792">
        <f t="shared" si="1"/>
        <v>7.0769215504392108E-2</v>
      </c>
      <c r="E126" s="1792">
        <v>2.1000000000000001E-2</v>
      </c>
      <c r="F126" s="1604"/>
      <c r="G126" s="1604"/>
    </row>
    <row r="127" spans="1:7">
      <c r="B127" s="502">
        <v>38626</v>
      </c>
      <c r="C127" s="1294">
        <v>8944.8850000000002</v>
      </c>
      <c r="D127" s="1792">
        <f t="shared" si="1"/>
        <v>6.1637230630568335E-2</v>
      </c>
      <c r="E127" s="1792">
        <v>2.2000000000000002E-2</v>
      </c>
      <c r="F127" s="1604"/>
      <c r="G127" s="1604"/>
    </row>
    <row r="128" spans="1:7">
      <c r="A128" s="651">
        <f>A124+1</f>
        <v>2006</v>
      </c>
      <c r="B128" s="502">
        <v>38718</v>
      </c>
      <c r="C128" s="1294">
        <v>9090.652</v>
      </c>
      <c r="D128" s="1792">
        <f t="shared" si="1"/>
        <v>6.6608001567531466E-2</v>
      </c>
      <c r="E128" s="1792">
        <v>2.1000000000000001E-2</v>
      </c>
      <c r="F128" s="1604"/>
      <c r="G128" s="1604"/>
    </row>
    <row r="129" spans="1:7">
      <c r="B129" s="502">
        <v>38808</v>
      </c>
      <c r="C129" s="1294">
        <v>9210.2450000000008</v>
      </c>
      <c r="D129" s="1792">
        <f t="shared" si="1"/>
        <v>6.2137055165539162E-2</v>
      </c>
      <c r="E129" s="1792">
        <v>2.3E-2</v>
      </c>
      <c r="F129" s="1604"/>
      <c r="G129" s="1604"/>
    </row>
    <row r="130" spans="1:7">
      <c r="B130" s="502">
        <v>38899</v>
      </c>
      <c r="C130" s="1294">
        <v>9333.0290000000005</v>
      </c>
      <c r="D130" s="1792">
        <f t="shared" si="1"/>
        <v>5.4674528316278989E-2</v>
      </c>
      <c r="E130" s="1792">
        <v>2.5000000000000001E-2</v>
      </c>
      <c r="F130" s="1604"/>
      <c r="G130" s="1604"/>
    </row>
    <row r="131" spans="1:7">
      <c r="B131" s="502">
        <v>38991</v>
      </c>
      <c r="C131" s="1294">
        <v>9407.4529999999995</v>
      </c>
      <c r="D131" s="1792">
        <f t="shared" si="1"/>
        <v>5.1713129906085911E-2</v>
      </c>
      <c r="E131" s="1792">
        <v>2.3E-2</v>
      </c>
      <c r="F131" s="1604"/>
      <c r="G131" s="1604"/>
    </row>
    <row r="132" spans="1:7">
      <c r="A132" s="651">
        <f>A128+1</f>
        <v>2007</v>
      </c>
      <c r="B132" s="502">
        <v>39083</v>
      </c>
      <c r="C132" s="1294">
        <v>9549.4310000000005</v>
      </c>
      <c r="D132" s="1792">
        <f t="shared" si="1"/>
        <v>5.0467117210074748E-2</v>
      </c>
      <c r="E132" s="1792">
        <v>2.4E-2</v>
      </c>
      <c r="F132" s="1604"/>
      <c r="G132" s="1604"/>
    </row>
    <row r="133" spans="1:7">
      <c r="B133" s="502">
        <v>39173</v>
      </c>
      <c r="C133" s="1294">
        <v>9644.74</v>
      </c>
      <c r="D133" s="1792">
        <f t="shared" si="1"/>
        <v>4.7175183722039854E-2</v>
      </c>
      <c r="E133" s="1792">
        <v>2.1000000000000001E-2</v>
      </c>
      <c r="F133" s="1604"/>
      <c r="G133" s="1604"/>
    </row>
    <row r="134" spans="1:7">
      <c r="B134" s="502">
        <v>39264</v>
      </c>
      <c r="C134" s="1294">
        <v>9753.7990000000009</v>
      </c>
      <c r="D134" s="1792">
        <f t="shared" si="1"/>
        <v>4.508397005945234E-2</v>
      </c>
      <c r="E134" s="1792">
        <v>0.02</v>
      </c>
      <c r="F134" s="1604"/>
      <c r="G134" s="1604"/>
    </row>
    <row r="135" spans="1:7">
      <c r="B135" s="502">
        <v>39356</v>
      </c>
      <c r="C135" s="1294">
        <v>9877.7520000000004</v>
      </c>
      <c r="D135" s="1792">
        <f t="shared" si="1"/>
        <v>4.9992171100934645E-2</v>
      </c>
      <c r="E135" s="1792">
        <v>2.3E-2</v>
      </c>
      <c r="F135" s="1604"/>
      <c r="G135" s="1604"/>
    </row>
    <row r="136" spans="1:7">
      <c r="A136" s="651">
        <f>A132+1</f>
        <v>2008</v>
      </c>
      <c r="B136" s="502">
        <v>39448</v>
      </c>
      <c r="C136" s="1294">
        <v>9934.2530000000006</v>
      </c>
      <c r="D136" s="1792">
        <f t="shared" si="1"/>
        <v>4.0297898377400714E-2</v>
      </c>
      <c r="E136" s="1792">
        <v>2.1000000000000001E-2</v>
      </c>
      <c r="F136" s="1607">
        <v>0.14000000000000001</v>
      </c>
      <c r="G136" s="1607">
        <v>-0.04</v>
      </c>
    </row>
    <row r="137" spans="1:7">
      <c r="B137" s="502">
        <v>39539</v>
      </c>
      <c r="C137" s="1294">
        <v>10052.843000000001</v>
      </c>
      <c r="D137" s="1792">
        <f t="shared" ref="D137:D177" si="2">(C137-C133)/C133</f>
        <v>4.2313530483973752E-2</v>
      </c>
      <c r="E137" s="1792">
        <v>2.2000000000000002E-2</v>
      </c>
      <c r="F137" s="1607">
        <v>0.14000000000000001</v>
      </c>
      <c r="G137" s="1607">
        <v>-0.04</v>
      </c>
    </row>
    <row r="138" spans="1:7">
      <c r="B138" s="502">
        <v>39630</v>
      </c>
      <c r="C138" s="1294">
        <v>10080.964</v>
      </c>
      <c r="D138" s="1792">
        <f t="shared" si="2"/>
        <v>3.3542315153305809E-2</v>
      </c>
      <c r="E138" s="1792">
        <v>2.2000000000000002E-2</v>
      </c>
      <c r="F138" s="1607">
        <v>0.14000000000000001</v>
      </c>
      <c r="G138" s="1607">
        <v>-0.04</v>
      </c>
    </row>
    <row r="139" spans="1:7">
      <c r="B139" s="502">
        <v>39722</v>
      </c>
      <c r="C139" s="1294">
        <v>9837.2610000000004</v>
      </c>
      <c r="D139" s="1792">
        <f t="shared" si="2"/>
        <v>-4.0992120474375128E-3</v>
      </c>
      <c r="E139" s="1792">
        <v>1.6E-2</v>
      </c>
      <c r="F139" s="1607">
        <v>0.14000000000000001</v>
      </c>
      <c r="G139" s="1607">
        <v>-0.04</v>
      </c>
    </row>
    <row r="140" spans="1:7">
      <c r="A140" s="651">
        <f>A136+1</f>
        <v>2009</v>
      </c>
      <c r="B140" s="502">
        <v>39814</v>
      </c>
      <c r="C140" s="1294">
        <v>9756.1260000000002</v>
      </c>
      <c r="D140" s="1792">
        <f t="shared" si="2"/>
        <v>-1.7930588238491651E-2</v>
      </c>
      <c r="E140" s="1792">
        <v>1.1000000000000001E-2</v>
      </c>
      <c r="F140" s="1607">
        <v>0.14000000000000001</v>
      </c>
      <c r="G140" s="1607">
        <v>-0.04</v>
      </c>
    </row>
    <row r="141" spans="1:7">
      <c r="B141" s="502">
        <v>39904</v>
      </c>
      <c r="C141" s="1294">
        <v>9760.2160000000003</v>
      </c>
      <c r="D141" s="1792">
        <f t="shared" si="2"/>
        <v>-2.9108879945702961E-2</v>
      </c>
      <c r="E141" s="1792">
        <v>1.1000000000000001E-2</v>
      </c>
      <c r="F141" s="1607">
        <v>0.14000000000000001</v>
      </c>
      <c r="G141" s="1607">
        <v>-0.04</v>
      </c>
    </row>
    <row r="142" spans="1:7">
      <c r="B142" s="502">
        <v>39995</v>
      </c>
      <c r="C142" s="1294">
        <v>9895.4009999999998</v>
      </c>
      <c r="D142" s="1792">
        <f t="shared" si="2"/>
        <v>-1.8407267400220861E-2</v>
      </c>
      <c r="E142" s="1792">
        <v>9.0000000000000011E-3</v>
      </c>
      <c r="F142" s="1607">
        <v>0.14000000000000001</v>
      </c>
      <c r="G142" s="1607">
        <v>-0.04</v>
      </c>
    </row>
    <row r="143" spans="1:7">
      <c r="B143" s="502">
        <v>40087</v>
      </c>
      <c r="C143" s="1294">
        <v>9957.0920000000006</v>
      </c>
      <c r="D143" s="1792">
        <f t="shared" si="2"/>
        <v>1.2181337874434777E-2</v>
      </c>
      <c r="E143" s="1792">
        <v>1.4999999999999999E-2</v>
      </c>
      <c r="F143" s="1604"/>
      <c r="G143" s="1604"/>
    </row>
    <row r="144" spans="1:7">
      <c r="A144" s="651">
        <f>A140+1</f>
        <v>2010</v>
      </c>
      <c r="B144" s="502">
        <v>40179</v>
      </c>
      <c r="C144" s="1294">
        <v>10040.485000000001</v>
      </c>
      <c r="D144" s="1792">
        <f t="shared" si="2"/>
        <v>2.9146712537332992E-2</v>
      </c>
      <c r="E144" s="1792">
        <v>1.7000000000000001E-2</v>
      </c>
      <c r="F144" s="1604"/>
      <c r="G144" s="1604"/>
    </row>
    <row r="145" spans="1:7">
      <c r="B145" s="502">
        <v>40269</v>
      </c>
      <c r="C145" s="1294">
        <v>10131.767</v>
      </c>
      <c r="D145" s="1792">
        <f t="shared" si="2"/>
        <v>3.8067907513522188E-2</v>
      </c>
      <c r="E145" s="1792">
        <v>1.4999999999999999E-2</v>
      </c>
      <c r="F145" s="1604"/>
      <c r="G145" s="1604"/>
    </row>
    <row r="146" spans="1:7">
      <c r="B146" s="502">
        <v>40360</v>
      </c>
      <c r="C146" s="1294">
        <v>10220.606</v>
      </c>
      <c r="D146" s="1792">
        <f t="shared" si="2"/>
        <v>3.2864256840121987E-2</v>
      </c>
      <c r="E146" s="1792">
        <v>1.3000000000000001E-2</v>
      </c>
      <c r="F146" s="1604"/>
      <c r="G146" s="1604"/>
    </row>
    <row r="147" spans="1:7">
      <c r="B147" s="502">
        <v>40452</v>
      </c>
      <c r="C147" s="1294">
        <v>10350.484</v>
      </c>
      <c r="D147" s="1792">
        <f t="shared" si="2"/>
        <v>3.9508724033081123E-2</v>
      </c>
      <c r="E147" s="1792">
        <v>9.0000000000000011E-3</v>
      </c>
      <c r="F147" s="1604"/>
      <c r="G147" s="1604"/>
    </row>
    <row r="148" spans="1:7">
      <c r="A148" s="651">
        <f>A144+1</f>
        <v>2011</v>
      </c>
      <c r="B148" s="502">
        <v>40544</v>
      </c>
      <c r="C148" s="1294">
        <v>10485.358</v>
      </c>
      <c r="D148" s="1792">
        <f t="shared" si="2"/>
        <v>4.4307919388356196E-2</v>
      </c>
      <c r="E148" s="1792">
        <v>1.1000000000000001E-2</v>
      </c>
      <c r="F148" s="1604"/>
      <c r="G148" s="1604"/>
    </row>
    <row r="149" spans="1:7">
      <c r="B149" s="502">
        <v>40634</v>
      </c>
      <c r="C149" s="1294">
        <v>10612.125</v>
      </c>
      <c r="D149" s="1792">
        <f t="shared" si="2"/>
        <v>4.7411078442684301E-2</v>
      </c>
      <c r="E149" s="1792">
        <v>1.4999999999999999E-2</v>
      </c>
      <c r="F149" s="1604"/>
      <c r="G149" s="1604"/>
    </row>
    <row r="150" spans="1:7">
      <c r="B150" s="502">
        <v>40725</v>
      </c>
      <c r="C150" s="1294">
        <v>10705.367</v>
      </c>
      <c r="D150" s="1792">
        <f t="shared" si="2"/>
        <v>4.7429770798326484E-2</v>
      </c>
      <c r="E150" s="1792">
        <v>1.8000000000000002E-2</v>
      </c>
      <c r="F150" s="1604"/>
      <c r="G150" s="1604"/>
    </row>
    <row r="151" spans="1:7">
      <c r="B151" s="502">
        <v>40817</v>
      </c>
      <c r="C151" s="1294">
        <v>10761.585999999999</v>
      </c>
      <c r="D151" s="1792">
        <f t="shared" si="2"/>
        <v>3.9718142649174566E-2</v>
      </c>
      <c r="E151" s="1792">
        <v>1.9E-2</v>
      </c>
      <c r="F151" s="1604"/>
      <c r="G151" s="1604"/>
    </row>
    <row r="152" spans="1:7">
      <c r="A152" s="651">
        <f>A148+1</f>
        <v>2012</v>
      </c>
      <c r="B152" s="502">
        <v>40909</v>
      </c>
      <c r="C152" s="1294">
        <v>10922.441999999999</v>
      </c>
      <c r="D152" s="1792">
        <f t="shared" si="2"/>
        <v>4.1685176605319431E-2</v>
      </c>
      <c r="E152" s="1792">
        <v>2.1000000000000001E-2</v>
      </c>
      <c r="F152" s="1604"/>
      <c r="G152" s="1604"/>
    </row>
    <row r="153" spans="1:7">
      <c r="B153" s="502">
        <v>41000</v>
      </c>
      <c r="C153" s="1294">
        <v>10964.858</v>
      </c>
      <c r="D153" s="1792">
        <f t="shared" si="2"/>
        <v>3.323867745621166E-2</v>
      </c>
      <c r="E153" s="1792">
        <v>1.9E-2</v>
      </c>
      <c r="F153" s="1604"/>
      <c r="G153" s="1604"/>
    </row>
    <row r="154" spans="1:7">
      <c r="B154" s="502">
        <v>41091</v>
      </c>
      <c r="C154" s="1294">
        <v>11014.245000000001</v>
      </c>
      <c r="D154" s="1792">
        <f t="shared" si="2"/>
        <v>2.885263064778635E-2</v>
      </c>
      <c r="E154" s="1792">
        <v>1.7000000000000001E-2</v>
      </c>
      <c r="F154" s="1604"/>
      <c r="G154" s="1604"/>
    </row>
    <row r="155" spans="1:7">
      <c r="B155" s="502">
        <v>41183</v>
      </c>
      <c r="C155" s="1294">
        <v>11125.710999999999</v>
      </c>
      <c r="D155" s="1792">
        <f t="shared" si="2"/>
        <v>3.3835626087084195E-2</v>
      </c>
      <c r="E155" s="1792">
        <v>1.8000000000000002E-2</v>
      </c>
      <c r="F155" s="1604"/>
      <c r="G155" s="1604"/>
    </row>
    <row r="156" spans="1:7">
      <c r="A156" s="651">
        <f>A152+1</f>
        <v>2013</v>
      </c>
      <c r="B156" s="502">
        <v>41275</v>
      </c>
      <c r="C156" s="1294">
        <v>11223.18</v>
      </c>
      <c r="D156" s="1792">
        <f t="shared" si="2"/>
        <v>2.7533952572144693E-2</v>
      </c>
      <c r="E156" s="1792">
        <v>1.4999999999999999E-2</v>
      </c>
      <c r="F156" s="1604"/>
      <c r="G156" s="1604"/>
    </row>
    <row r="157" spans="1:7">
      <c r="B157" s="502">
        <v>41365</v>
      </c>
      <c r="C157" s="1294">
        <v>11239.592000000001</v>
      </c>
      <c r="D157" s="1792">
        <f t="shared" si="2"/>
        <v>2.505586483655332E-2</v>
      </c>
      <c r="E157" s="1792">
        <v>1.3999999999999999E-2</v>
      </c>
      <c r="F157" s="1604"/>
      <c r="G157" s="1604"/>
    </row>
    <row r="158" spans="1:7">
      <c r="B158" s="502">
        <v>41456</v>
      </c>
      <c r="C158" s="1294">
        <v>11330.946</v>
      </c>
      <c r="D158" s="1792">
        <f t="shared" si="2"/>
        <v>2.8753763875780779E-2</v>
      </c>
      <c r="E158" s="1792">
        <v>1.4999999999999999E-2</v>
      </c>
      <c r="F158" s="1604"/>
      <c r="G158" s="1604"/>
    </row>
    <row r="159" spans="1:7">
      <c r="B159" s="502">
        <v>41548</v>
      </c>
      <c r="C159" s="1294">
        <v>11475.123</v>
      </c>
      <c r="D159" s="1792">
        <f t="shared" si="2"/>
        <v>3.140581307567672E-2</v>
      </c>
      <c r="E159" s="1792">
        <v>1.6E-2</v>
      </c>
      <c r="F159" s="1604"/>
      <c r="G159" s="1604"/>
    </row>
    <row r="160" spans="1:7">
      <c r="A160" s="651">
        <f>A156+1</f>
        <v>2014</v>
      </c>
      <c r="B160" s="502">
        <v>41640</v>
      </c>
      <c r="C160" s="1294">
        <v>11573.880999999999</v>
      </c>
      <c r="D160" s="1792">
        <f t="shared" si="2"/>
        <v>3.1247917256962743E-2</v>
      </c>
      <c r="E160" s="1792">
        <v>1.4999999999999999E-2</v>
      </c>
      <c r="F160" s="1604"/>
      <c r="G160" s="1604"/>
    </row>
    <row r="161" spans="1:7">
      <c r="B161" s="502">
        <v>41730</v>
      </c>
      <c r="C161" s="1294">
        <v>11756.022000000001</v>
      </c>
      <c r="D161" s="1792">
        <f t="shared" si="2"/>
        <v>4.5947397378837261E-2</v>
      </c>
      <c r="E161" s="1792">
        <v>1.7000000000000001E-2</v>
      </c>
      <c r="F161" s="1604"/>
      <c r="G161" s="1604"/>
    </row>
    <row r="162" spans="1:7">
      <c r="B162" s="502">
        <v>41821</v>
      </c>
      <c r="C162" s="1294">
        <v>11920.734</v>
      </c>
      <c r="D162" s="1792">
        <f t="shared" si="2"/>
        <v>5.205108205440221E-2</v>
      </c>
      <c r="E162" s="1792">
        <v>1.7000000000000001E-2</v>
      </c>
      <c r="F162" s="1604"/>
      <c r="G162" s="1604"/>
    </row>
    <row r="163" spans="1:7">
      <c r="B163" s="502">
        <v>41913</v>
      </c>
      <c r="C163" s="1294">
        <v>12045.492</v>
      </c>
      <c r="D163" s="1792">
        <f t="shared" si="2"/>
        <v>4.9704826693360987E-2</v>
      </c>
      <c r="E163" s="1792">
        <v>1.4999999999999999E-2</v>
      </c>
      <c r="F163" s="1604"/>
      <c r="G163" s="1604"/>
    </row>
    <row r="164" spans="1:7">
      <c r="A164" s="651">
        <f>A160+1</f>
        <v>2015</v>
      </c>
      <c r="B164" s="502">
        <v>42005</v>
      </c>
      <c r="C164" s="1294">
        <v>12095.550999999999</v>
      </c>
      <c r="D164" s="1792">
        <f t="shared" si="2"/>
        <v>4.5073039890422245E-2</v>
      </c>
      <c r="E164" s="1792">
        <v>1.3999999999999999E-2</v>
      </c>
      <c r="F164" s="1604"/>
      <c r="G164" s="1604"/>
    </row>
    <row r="165" spans="1:7">
      <c r="B165" s="502">
        <v>42095</v>
      </c>
      <c r="C165" s="1294">
        <v>12256.743</v>
      </c>
      <c r="D165" s="1792">
        <f t="shared" si="2"/>
        <v>4.2592723967341969E-2</v>
      </c>
      <c r="E165" s="1792">
        <v>1.3000000000000001E-2</v>
      </c>
      <c r="F165" s="1604"/>
      <c r="G165" s="1604"/>
    </row>
    <row r="166" spans="1:7">
      <c r="B166" s="502">
        <v>42186</v>
      </c>
      <c r="C166" s="1294">
        <v>12380.74</v>
      </c>
      <c r="D166" s="1792">
        <f t="shared" si="2"/>
        <v>3.8588731197256761E-2</v>
      </c>
      <c r="E166" s="1792">
        <v>1.3000000000000001E-2</v>
      </c>
      <c r="F166" s="1604"/>
      <c r="G166" s="1604"/>
    </row>
    <row r="167" spans="1:7">
      <c r="B167" s="502">
        <v>42278</v>
      </c>
      <c r="C167" s="1294">
        <v>12445.084999999999</v>
      </c>
      <c r="D167" s="1792">
        <f t="shared" si="2"/>
        <v>3.3173655339275382E-2</v>
      </c>
      <c r="E167" s="1792">
        <v>1.2E-2</v>
      </c>
      <c r="F167" s="1604"/>
      <c r="G167" s="1604"/>
    </row>
    <row r="168" spans="1:7">
      <c r="A168" s="651">
        <f>A164+1</f>
        <v>2016</v>
      </c>
      <c r="B168" s="502">
        <v>42370</v>
      </c>
      <c r="C168" s="1294">
        <v>12526.508</v>
      </c>
      <c r="D168" s="1792">
        <f t="shared" si="2"/>
        <v>3.5629381414703669E-2</v>
      </c>
      <c r="E168" s="1792">
        <v>1.4999999999999999E-2</v>
      </c>
      <c r="F168" s="1604"/>
      <c r="G168" s="1604"/>
    </row>
    <row r="169" spans="1:7">
      <c r="B169" s="502">
        <v>42461</v>
      </c>
      <c r="C169" s="1294">
        <v>12706.504999999999</v>
      </c>
      <c r="D169" s="1792">
        <f t="shared" si="2"/>
        <v>3.6695066544187048E-2</v>
      </c>
      <c r="E169" s="1792">
        <v>1.6E-2</v>
      </c>
      <c r="F169" s="1604"/>
      <c r="G169" s="1604"/>
    </row>
    <row r="170" spans="1:7">
      <c r="B170" s="502">
        <v>42552</v>
      </c>
      <c r="C170" s="1294">
        <v>12845.15</v>
      </c>
      <c r="D170" s="1792">
        <f t="shared" si="2"/>
        <v>3.7510681914005133E-2</v>
      </c>
      <c r="E170" s="1792">
        <v>1.7000000000000001E-2</v>
      </c>
      <c r="F170" s="1604"/>
      <c r="G170" s="1604"/>
    </row>
    <row r="171" spans="1:7">
      <c r="B171" s="502">
        <v>42644</v>
      </c>
      <c r="C171" s="1294">
        <v>12989.406000000001</v>
      </c>
      <c r="D171" s="1792">
        <f t="shared" si="2"/>
        <v>4.3737829030496923E-2</v>
      </c>
      <c r="E171" s="1792">
        <v>1.8000000000000002E-2</v>
      </c>
      <c r="F171" s="1604"/>
      <c r="G171" s="1604"/>
    </row>
    <row r="172" spans="1:7">
      <c r="A172" s="651">
        <f>A168+1</f>
        <v>2017</v>
      </c>
      <c r="B172" s="502">
        <v>42736</v>
      </c>
      <c r="C172" s="1294">
        <v>13114.118</v>
      </c>
      <c r="D172" s="1792">
        <f t="shared" si="2"/>
        <v>4.6909322214938161E-2</v>
      </c>
      <c r="E172" s="1792">
        <v>1.8000000000000002E-2</v>
      </c>
      <c r="F172" s="1604"/>
      <c r="G172" s="1604"/>
    </row>
    <row r="173" spans="1:7">
      <c r="B173" s="502">
        <v>42826</v>
      </c>
      <c r="C173" s="1294">
        <v>13233.186</v>
      </c>
      <c r="D173" s="1792">
        <f t="shared" si="2"/>
        <v>4.1449714142480602E-2</v>
      </c>
      <c r="E173" s="1792">
        <v>1.6E-2</v>
      </c>
      <c r="F173" s="1604"/>
      <c r="G173" s="1604"/>
    </row>
    <row r="174" spans="1:7">
      <c r="B174" s="502">
        <v>42917</v>
      </c>
      <c r="C174" s="1294">
        <v>13359.111000000001</v>
      </c>
      <c r="D174" s="1792">
        <f t="shared" si="2"/>
        <v>4.0012066811208988E-2</v>
      </c>
      <c r="E174" s="1792">
        <v>1.4999999999999999E-2</v>
      </c>
      <c r="F174" s="1604"/>
      <c r="G174" s="1604"/>
    </row>
    <row r="175" spans="1:7">
      <c r="B175" s="502">
        <v>43009</v>
      </c>
      <c r="C175" s="1294">
        <v>13579.213</v>
      </c>
      <c r="D175" s="1792">
        <f t="shared" si="2"/>
        <v>4.5406772257330232E-2</v>
      </c>
      <c r="E175" s="1792">
        <v>1.6E-2</v>
      </c>
      <c r="F175" s="1604"/>
      <c r="G175" s="1604"/>
    </row>
    <row r="176" spans="1:7">
      <c r="A176" s="651">
        <f>A172+1</f>
        <v>2018</v>
      </c>
      <c r="B176" s="502">
        <v>43101</v>
      </c>
      <c r="C176" s="1294">
        <v>13679.6</v>
      </c>
      <c r="D176" s="1792">
        <f t="shared" si="2"/>
        <v>4.3120093932355948E-2</v>
      </c>
      <c r="E176" s="1792">
        <v>1.7000000000000001E-2</v>
      </c>
      <c r="F176" s="1604"/>
      <c r="G176" s="1604"/>
    </row>
    <row r="177" spans="1:19">
      <c r="B177" s="502">
        <v>43191</v>
      </c>
      <c r="C177" s="1294">
        <v>13871.623</v>
      </c>
      <c r="D177" s="1792">
        <f t="shared" si="2"/>
        <v>4.8245146709190057E-2</v>
      </c>
      <c r="E177" s="1792">
        <v>1.9E-2</v>
      </c>
    </row>
    <row r="181" spans="1:19" s="651" customFormat="1">
      <c r="A181" s="1793" t="s">
        <v>50</v>
      </c>
      <c r="B181" s="1793" t="s">
        <v>892</v>
      </c>
      <c r="C181" s="1793" t="s">
        <v>236</v>
      </c>
      <c r="D181" s="1793" t="s">
        <v>236</v>
      </c>
      <c r="E181" s="1794" t="s">
        <v>1129</v>
      </c>
      <c r="F181" s="1794" t="s">
        <v>570</v>
      </c>
      <c r="G181" s="1794" t="s">
        <v>570</v>
      </c>
      <c r="H181" s="44"/>
      <c r="I181" s="44"/>
      <c r="J181" s="44"/>
      <c r="K181" s="44"/>
      <c r="L181" s="44"/>
      <c r="M181" s="44"/>
      <c r="N181" s="44"/>
      <c r="O181" s="44"/>
      <c r="P181" s="44"/>
      <c r="Q181" s="44"/>
      <c r="R181" s="44"/>
      <c r="S181" s="44"/>
    </row>
  </sheetData>
  <pageMargins left="0.75" right="0.75" top="1" bottom="1" header="0.5" footer="0.5"/>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T42"/>
  <sheetViews>
    <sheetView workbookViewId="0">
      <selection activeCell="J47" sqref="J47"/>
    </sheetView>
  </sheetViews>
  <sheetFormatPr baseColWidth="10" defaultRowHeight="15" x14ac:dyDescent="0"/>
  <cols>
    <col min="1" max="1" width="10.83203125" style="651"/>
    <col min="2" max="2" width="14.1640625" style="45" bestFit="1" customWidth="1"/>
    <col min="3" max="3" width="15.1640625" style="45" bestFit="1" customWidth="1"/>
    <col min="4" max="4" width="12.5" style="45" bestFit="1" customWidth="1"/>
    <col min="5" max="7" width="10.83203125" style="1642"/>
    <col min="8" max="8" width="10.83203125" style="2"/>
    <col min="9" max="9" width="10.83203125" style="651"/>
    <col min="10" max="10" width="14.1640625" style="45" bestFit="1" customWidth="1"/>
    <col min="11" max="12" width="12.5" style="45" bestFit="1" customWidth="1"/>
    <col min="13" max="15" width="10.83203125" style="1642"/>
    <col min="16" max="20" width="10.83203125" style="2"/>
  </cols>
  <sheetData>
    <row r="1" spans="1:18" s="2" customFormat="1">
      <c r="A1" s="44"/>
      <c r="B1" s="1083"/>
      <c r="C1" s="1083"/>
      <c r="D1" s="1083"/>
      <c r="E1" s="571"/>
      <c r="F1" s="571"/>
      <c r="G1" s="571"/>
      <c r="I1" s="44"/>
      <c r="J1" s="1083"/>
      <c r="K1" s="1083"/>
      <c r="L1" s="1083"/>
      <c r="M1" s="571"/>
      <c r="N1" s="571"/>
      <c r="O1" s="571"/>
    </row>
    <row r="2" spans="1:18">
      <c r="A2" s="1609"/>
      <c r="B2" s="1637" t="s">
        <v>776</v>
      </c>
      <c r="C2" s="1637"/>
      <c r="D2" s="1637"/>
      <c r="E2" s="1639" t="s">
        <v>1122</v>
      </c>
      <c r="F2" s="1639" t="s">
        <v>1122</v>
      </c>
      <c r="G2" s="1639" t="s">
        <v>1122</v>
      </c>
      <c r="I2" s="1609"/>
      <c r="J2" s="1637" t="s">
        <v>776</v>
      </c>
      <c r="K2" s="1637"/>
      <c r="L2" s="1637"/>
      <c r="M2" s="1639" t="s">
        <v>1122</v>
      </c>
      <c r="N2" s="1639" t="s">
        <v>1122</v>
      </c>
      <c r="O2" s="1639" t="s">
        <v>1122</v>
      </c>
      <c r="Q2" s="1644"/>
      <c r="R2" s="1644"/>
    </row>
    <row r="3" spans="1:18">
      <c r="A3" s="1610"/>
      <c r="B3" s="1638" t="s">
        <v>1118</v>
      </c>
      <c r="C3" s="1638" t="s">
        <v>1119</v>
      </c>
      <c r="D3" s="1638" t="s">
        <v>1120</v>
      </c>
      <c r="E3" s="1640" t="s">
        <v>138</v>
      </c>
      <c r="F3" s="1640" t="s">
        <v>1119</v>
      </c>
      <c r="G3" s="1640" t="s">
        <v>1120</v>
      </c>
      <c r="I3" s="1610"/>
      <c r="J3" s="1638" t="s">
        <v>1121</v>
      </c>
      <c r="K3" s="1638" t="s">
        <v>1119</v>
      </c>
      <c r="L3" s="1638" t="s">
        <v>1120</v>
      </c>
      <c r="M3" s="1640" t="s">
        <v>138</v>
      </c>
      <c r="N3" s="1640" t="s">
        <v>1119</v>
      </c>
      <c r="O3" s="1640" t="s">
        <v>1120</v>
      </c>
      <c r="Q3" s="1645" t="s">
        <v>570</v>
      </c>
      <c r="R3" s="1645" t="s">
        <v>570</v>
      </c>
    </row>
    <row r="4" spans="1:18">
      <c r="A4" s="651">
        <v>2000</v>
      </c>
      <c r="B4" s="45">
        <v>301343298</v>
      </c>
      <c r="C4" s="45">
        <v>101605117</v>
      </c>
      <c r="D4" s="45">
        <f>B4-C4</f>
        <v>199738181</v>
      </c>
      <c r="E4" s="1641"/>
      <c r="I4" s="651">
        <v>2000</v>
      </c>
      <c r="J4" s="45">
        <v>379232702</v>
      </c>
      <c r="K4" s="45">
        <v>128317082</v>
      </c>
      <c r="L4" s="45">
        <f>J4-K4</f>
        <v>250915620</v>
      </c>
      <c r="M4" s="1643"/>
      <c r="Q4" s="1120"/>
      <c r="R4" s="1120"/>
    </row>
    <row r="5" spans="1:18">
      <c r="A5" s="651">
        <f>A4+1</f>
        <v>2001</v>
      </c>
      <c r="B5" s="45">
        <v>322460676</v>
      </c>
      <c r="C5" s="45">
        <v>125294830</v>
      </c>
      <c r="D5" s="45">
        <f t="shared" ref="D5:D22" si="0">B5-C5</f>
        <v>197165846</v>
      </c>
      <c r="E5" s="1641">
        <f>(B5-B4)/B4</f>
        <v>7.0077476884851775E-2</v>
      </c>
      <c r="F5" s="1641">
        <f t="shared" ref="F5:G5" si="1">(C5-C4)/C4</f>
        <v>0.23315472389053005</v>
      </c>
      <c r="G5" s="1641">
        <f t="shared" si="1"/>
        <v>-1.2878534224760964E-2</v>
      </c>
      <c r="I5" s="651">
        <f>I4+1</f>
        <v>2001</v>
      </c>
      <c r="J5" s="45">
        <v>437120673</v>
      </c>
      <c r="K5" s="45">
        <v>167046244</v>
      </c>
      <c r="L5" s="45">
        <f t="shared" ref="L5:L22" si="2">J5-K5</f>
        <v>270074429</v>
      </c>
      <c r="M5" s="1641">
        <f>(J5-J4)/J4</f>
        <v>0.15264498735132814</v>
      </c>
      <c r="N5" s="1641">
        <f t="shared" ref="N5:N21" si="3">(K5-K4)/K4</f>
        <v>0.30182389901915008</v>
      </c>
      <c r="O5" s="1641">
        <f t="shared" ref="O5:O21" si="4">(L5-L4)/L4</f>
        <v>7.635558519633015E-2</v>
      </c>
      <c r="Q5" s="1607">
        <v>0.35</v>
      </c>
      <c r="R5" s="1607">
        <v>-0.1</v>
      </c>
    </row>
    <row r="6" spans="1:18">
      <c r="A6" s="651">
        <f t="shared" ref="A6:A22" si="5">A5+1</f>
        <v>2002</v>
      </c>
      <c r="B6" s="45">
        <v>342724608</v>
      </c>
      <c r="C6" s="45">
        <v>147639166</v>
      </c>
      <c r="D6" s="45">
        <f t="shared" si="0"/>
        <v>195085442</v>
      </c>
      <c r="E6" s="1641">
        <f t="shared" ref="E6:E21" si="6">(B6-B5)/B5</f>
        <v>6.2841560252760872E-2</v>
      </c>
      <c r="F6" s="1641">
        <f t="shared" ref="F6:F21" si="7">(C6-C5)/C5</f>
        <v>0.17833406214765604</v>
      </c>
      <c r="G6" s="1641">
        <f t="shared" ref="G6:G21" si="8">(D6-D5)/D5</f>
        <v>-1.0551543496027197E-2</v>
      </c>
      <c r="I6" s="651">
        <f t="shared" ref="I6:I22" si="9">I5+1</f>
        <v>2002</v>
      </c>
      <c r="J6" s="45">
        <v>484209780</v>
      </c>
      <c r="K6" s="45">
        <v>206937039</v>
      </c>
      <c r="L6" s="45">
        <f t="shared" si="2"/>
        <v>277272741</v>
      </c>
      <c r="M6" s="1641">
        <f t="shared" ref="M6:M21" si="10">(J6-J5)/J5</f>
        <v>0.10772564627708651</v>
      </c>
      <c r="N6" s="1641">
        <f t="shared" si="3"/>
        <v>0.23880090952538868</v>
      </c>
      <c r="O6" s="1641">
        <f t="shared" si="4"/>
        <v>2.6653067551241586E-2</v>
      </c>
      <c r="Q6" s="1120"/>
      <c r="R6" s="1120"/>
    </row>
    <row r="7" spans="1:18">
      <c r="A7" s="651">
        <f t="shared" si="5"/>
        <v>2003</v>
      </c>
      <c r="B7" s="45">
        <v>376141574</v>
      </c>
      <c r="C7" s="45">
        <v>176917393</v>
      </c>
      <c r="D7" s="45">
        <f t="shared" si="0"/>
        <v>199224181</v>
      </c>
      <c r="E7" s="1641">
        <f t="shared" si="6"/>
        <v>9.7503841918465339E-2</v>
      </c>
      <c r="F7" s="1641">
        <f t="shared" si="7"/>
        <v>0.19830934970196187</v>
      </c>
      <c r="G7" s="1641">
        <f t="shared" si="8"/>
        <v>2.1215006909639112E-2</v>
      </c>
      <c r="I7" s="651">
        <f t="shared" si="9"/>
        <v>2003</v>
      </c>
      <c r="J7" s="1092">
        <v>528341787</v>
      </c>
      <c r="K7" s="45">
        <v>242445733</v>
      </c>
      <c r="L7" s="45">
        <f t="shared" si="2"/>
        <v>285896054</v>
      </c>
      <c r="M7" s="1641">
        <f t="shared" si="10"/>
        <v>9.1142328847632945E-2</v>
      </c>
      <c r="N7" s="1641">
        <f t="shared" si="3"/>
        <v>0.17159177579611545</v>
      </c>
      <c r="O7" s="1641">
        <f t="shared" si="4"/>
        <v>3.1100471575025834E-2</v>
      </c>
      <c r="Q7" s="1120"/>
      <c r="R7" s="1120"/>
    </row>
    <row r="8" spans="1:18">
      <c r="A8" s="651">
        <f t="shared" si="5"/>
        <v>2004</v>
      </c>
      <c r="B8" s="45">
        <v>414269264</v>
      </c>
      <c r="C8" s="45">
        <v>204241098</v>
      </c>
      <c r="D8" s="45">
        <f t="shared" si="0"/>
        <v>210028166</v>
      </c>
      <c r="E8" s="1641">
        <f t="shared" si="6"/>
        <v>0.10136526413323298</v>
      </c>
      <c r="F8" s="1641">
        <f t="shared" si="7"/>
        <v>0.15444329433454856</v>
      </c>
      <c r="G8" s="1641">
        <f t="shared" si="8"/>
        <v>5.4230289444633227E-2</v>
      </c>
      <c r="I8" s="651">
        <f t="shared" si="9"/>
        <v>2004</v>
      </c>
      <c r="J8" s="45">
        <v>556261224</v>
      </c>
      <c r="K8" s="45">
        <v>267214699</v>
      </c>
      <c r="L8" s="45">
        <f t="shared" si="2"/>
        <v>289046525</v>
      </c>
      <c r="M8" s="1641">
        <f t="shared" si="10"/>
        <v>5.2843514722790606E-2</v>
      </c>
      <c r="N8" s="1641">
        <f t="shared" si="3"/>
        <v>0.1021629281468938</v>
      </c>
      <c r="O8" s="1641">
        <f t="shared" si="4"/>
        <v>1.10196379275665E-2</v>
      </c>
      <c r="Q8" s="1120"/>
      <c r="R8" s="1120"/>
    </row>
    <row r="9" spans="1:18">
      <c r="A9" s="651">
        <f t="shared" si="5"/>
        <v>2005</v>
      </c>
      <c r="B9" s="45">
        <v>458561330</v>
      </c>
      <c r="C9" s="45">
        <v>240823955</v>
      </c>
      <c r="D9" s="45">
        <f t="shared" si="0"/>
        <v>217737375</v>
      </c>
      <c r="E9" s="1641">
        <f t="shared" si="6"/>
        <v>0.10691612882967827</v>
      </c>
      <c r="F9" s="1641">
        <f t="shared" si="7"/>
        <v>0.17911604157161357</v>
      </c>
      <c r="G9" s="1641">
        <f t="shared" si="8"/>
        <v>3.6705595953258952E-2</v>
      </c>
      <c r="I9" s="651">
        <f t="shared" si="9"/>
        <v>2005</v>
      </c>
      <c r="J9" s="45">
        <v>577623282</v>
      </c>
      <c r="K9" s="45">
        <v>293203064</v>
      </c>
      <c r="L9" s="45">
        <f t="shared" si="2"/>
        <v>284420218</v>
      </c>
      <c r="M9" s="1641">
        <f t="shared" si="10"/>
        <v>3.8402924881925621E-2</v>
      </c>
      <c r="N9" s="1641">
        <f t="shared" si="3"/>
        <v>9.7256494860711237E-2</v>
      </c>
      <c r="O9" s="1641">
        <f t="shared" si="4"/>
        <v>-1.6005406050115981E-2</v>
      </c>
      <c r="Q9" s="1120"/>
      <c r="R9" s="1120"/>
    </row>
    <row r="10" spans="1:18">
      <c r="A10" s="651">
        <f t="shared" si="5"/>
        <v>2006</v>
      </c>
      <c r="B10" s="45">
        <v>495551992</v>
      </c>
      <c r="C10" s="45">
        <v>275879751</v>
      </c>
      <c r="D10" s="45">
        <f t="shared" si="0"/>
        <v>219672241</v>
      </c>
      <c r="E10" s="1641">
        <f t="shared" si="6"/>
        <v>8.0666771443636556E-2</v>
      </c>
      <c r="F10" s="1641">
        <f t="shared" si="7"/>
        <v>0.1455660671298252</v>
      </c>
      <c r="G10" s="1641">
        <f t="shared" si="8"/>
        <v>8.8862373765643127E-3</v>
      </c>
      <c r="I10" s="651">
        <f t="shared" si="9"/>
        <v>2006</v>
      </c>
      <c r="J10" s="45">
        <v>601189779</v>
      </c>
      <c r="K10" s="45">
        <v>323793893</v>
      </c>
      <c r="L10" s="45">
        <f t="shared" si="2"/>
        <v>277395886</v>
      </c>
      <c r="M10" s="1641">
        <f t="shared" si="10"/>
        <v>4.0799077416689034E-2</v>
      </c>
      <c r="N10" s="1641">
        <f t="shared" si="3"/>
        <v>0.10433325144242013</v>
      </c>
      <c r="O10" s="1641">
        <f t="shared" si="4"/>
        <v>-2.4697020659761957E-2</v>
      </c>
      <c r="Q10" s="1120"/>
      <c r="R10" s="1120"/>
    </row>
    <row r="11" spans="1:18">
      <c r="A11" s="651">
        <f t="shared" si="5"/>
        <v>2007</v>
      </c>
      <c r="B11" s="45">
        <v>528555433</v>
      </c>
      <c r="C11" s="45">
        <v>310059661</v>
      </c>
      <c r="D11" s="45">
        <f t="shared" si="0"/>
        <v>218495772</v>
      </c>
      <c r="E11" s="1641">
        <f t="shared" si="6"/>
        <v>6.6599350891116987E-2</v>
      </c>
      <c r="F11" s="1641">
        <f t="shared" si="7"/>
        <v>0.123894232454922</v>
      </c>
      <c r="G11" s="1641">
        <f t="shared" si="8"/>
        <v>-5.3555651576386474E-3</v>
      </c>
      <c r="I11" s="651">
        <f t="shared" si="9"/>
        <v>2007</v>
      </c>
      <c r="J11" s="45">
        <v>632391241</v>
      </c>
      <c r="K11" s="45">
        <v>356048512</v>
      </c>
      <c r="L11" s="45">
        <f t="shared" si="2"/>
        <v>276342729</v>
      </c>
      <c r="M11" s="1641">
        <f t="shared" si="10"/>
        <v>5.189952173155625E-2</v>
      </c>
      <c r="N11" s="1641">
        <f t="shared" si="3"/>
        <v>9.9614661354962622E-2</v>
      </c>
      <c r="O11" s="1641">
        <f t="shared" si="4"/>
        <v>-3.7965847842458631E-3</v>
      </c>
      <c r="Q11" s="1120"/>
      <c r="R11" s="1120"/>
    </row>
    <row r="12" spans="1:18">
      <c r="A12" s="651">
        <f t="shared" si="5"/>
        <v>2008</v>
      </c>
      <c r="B12" s="45">
        <v>565995160</v>
      </c>
      <c r="C12" s="45">
        <v>348373650</v>
      </c>
      <c r="D12" s="45">
        <f t="shared" si="0"/>
        <v>217621510</v>
      </c>
      <c r="E12" s="1641">
        <f t="shared" si="6"/>
        <v>7.0834059518597364E-2</v>
      </c>
      <c r="F12" s="1641">
        <f t="shared" si="7"/>
        <v>0.12356973131051704</v>
      </c>
      <c r="G12" s="1641">
        <f t="shared" si="8"/>
        <v>-4.001276509826469E-3</v>
      </c>
      <c r="I12" s="651">
        <f t="shared" si="9"/>
        <v>2008</v>
      </c>
      <c r="J12" s="45">
        <v>681127241</v>
      </c>
      <c r="K12" s="45">
        <v>398798810</v>
      </c>
      <c r="L12" s="45">
        <f t="shared" si="2"/>
        <v>282328431</v>
      </c>
      <c r="M12" s="1641">
        <f t="shared" si="10"/>
        <v>7.7066216038877741E-2</v>
      </c>
      <c r="N12" s="1641">
        <f t="shared" si="3"/>
        <v>0.12006874501416256</v>
      </c>
      <c r="O12" s="1641">
        <f t="shared" si="4"/>
        <v>2.1660428778641758E-2</v>
      </c>
      <c r="Q12" s="1607">
        <v>0.35</v>
      </c>
      <c r="R12" s="1607">
        <v>-0.1</v>
      </c>
    </row>
    <row r="13" spans="1:18">
      <c r="A13" s="651">
        <f t="shared" si="5"/>
        <v>2009</v>
      </c>
      <c r="B13" s="45">
        <v>572443318</v>
      </c>
      <c r="C13" s="45">
        <v>360304605</v>
      </c>
      <c r="D13" s="45">
        <f t="shared" si="0"/>
        <v>212138713</v>
      </c>
      <c r="E13" s="1641">
        <f t="shared" si="6"/>
        <v>1.1392602721196415E-2</v>
      </c>
      <c r="F13" s="1641">
        <f t="shared" si="7"/>
        <v>3.4247581583739181E-2</v>
      </c>
      <c r="G13" s="1641">
        <f t="shared" si="8"/>
        <v>-2.5194186916541475E-2</v>
      </c>
      <c r="I13" s="651">
        <f t="shared" si="9"/>
        <v>2009</v>
      </c>
      <c r="J13" s="45">
        <v>752671309</v>
      </c>
      <c r="K13" s="45">
        <v>453917900</v>
      </c>
      <c r="L13" s="45">
        <f t="shared" si="2"/>
        <v>298753409</v>
      </c>
      <c r="M13" s="1641">
        <f t="shared" si="10"/>
        <v>0.10503774286719506</v>
      </c>
      <c r="N13" s="1641">
        <f t="shared" si="3"/>
        <v>0.13821277450652372</v>
      </c>
      <c r="O13" s="1641">
        <f t="shared" si="4"/>
        <v>5.8176847233639035E-2</v>
      </c>
      <c r="Q13" s="1607">
        <v>0.35</v>
      </c>
      <c r="R13" s="1607">
        <v>-0.1</v>
      </c>
    </row>
    <row r="14" spans="1:18">
      <c r="A14" s="651">
        <f t="shared" si="5"/>
        <v>2010</v>
      </c>
      <c r="B14" s="45">
        <v>564707627</v>
      </c>
      <c r="C14" s="45">
        <v>361411301</v>
      </c>
      <c r="D14" s="45">
        <f t="shared" si="0"/>
        <v>203296326</v>
      </c>
      <c r="E14" s="1641">
        <f t="shared" si="6"/>
        <v>-1.3513461956420286E-2</v>
      </c>
      <c r="F14" s="1641">
        <f t="shared" si="7"/>
        <v>3.0715566346980216E-3</v>
      </c>
      <c r="G14" s="1641">
        <f t="shared" si="8"/>
        <v>-4.1682099768371839E-2</v>
      </c>
      <c r="I14" s="651">
        <f t="shared" si="9"/>
        <v>2010</v>
      </c>
      <c r="J14" s="45">
        <v>786403751</v>
      </c>
      <c r="K14" s="45">
        <v>484994910</v>
      </c>
      <c r="L14" s="45">
        <f t="shared" si="2"/>
        <v>301408841</v>
      </c>
      <c r="M14" s="1641">
        <f t="shared" si="10"/>
        <v>4.4816962725491641E-2</v>
      </c>
      <c r="N14" s="1641">
        <f t="shared" si="3"/>
        <v>6.8463944691319736E-2</v>
      </c>
      <c r="O14" s="1641">
        <f t="shared" si="4"/>
        <v>8.8883738896515813E-3</v>
      </c>
      <c r="Q14" s="1120"/>
      <c r="R14" s="1120"/>
    </row>
    <row r="15" spans="1:18">
      <c r="A15" s="651">
        <f t="shared" si="5"/>
        <v>2011</v>
      </c>
      <c r="B15" s="45">
        <v>571494487</v>
      </c>
      <c r="C15" s="45">
        <v>376050585</v>
      </c>
      <c r="D15" s="45">
        <f t="shared" si="0"/>
        <v>195443902</v>
      </c>
      <c r="E15" s="1641">
        <f t="shared" si="6"/>
        <v>1.2018360786191401E-2</v>
      </c>
      <c r="F15" s="1641">
        <f t="shared" si="7"/>
        <v>4.0505883350891676E-2</v>
      </c>
      <c r="G15" s="1641">
        <f t="shared" si="8"/>
        <v>-3.8625508657741309E-2</v>
      </c>
      <c r="I15" s="651">
        <f t="shared" si="9"/>
        <v>2011</v>
      </c>
      <c r="J15" s="45">
        <v>827409691</v>
      </c>
      <c r="K15" s="45">
        <v>524913376</v>
      </c>
      <c r="L15" s="45">
        <f t="shared" si="2"/>
        <v>302496315</v>
      </c>
      <c r="M15" s="1641">
        <f t="shared" si="10"/>
        <v>5.214362208707217E-2</v>
      </c>
      <c r="N15" s="1641">
        <f t="shared" si="3"/>
        <v>8.2306979262937008E-2</v>
      </c>
      <c r="O15" s="1641">
        <f t="shared" si="4"/>
        <v>3.6079698139975928E-3</v>
      </c>
      <c r="Q15" s="1120"/>
      <c r="R15" s="1120"/>
    </row>
    <row r="16" spans="1:18">
      <c r="A16" s="651">
        <f t="shared" si="5"/>
        <v>2012</v>
      </c>
      <c r="B16" s="45">
        <v>597497624</v>
      </c>
      <c r="C16" s="45">
        <v>402832834</v>
      </c>
      <c r="D16" s="45">
        <f t="shared" si="0"/>
        <v>194664790</v>
      </c>
      <c r="E16" s="1641">
        <f t="shared" si="6"/>
        <v>4.5500241194802636E-2</v>
      </c>
      <c r="F16" s="1641">
        <f t="shared" si="7"/>
        <v>7.1219804112257923E-2</v>
      </c>
      <c r="G16" s="1641">
        <f t="shared" si="8"/>
        <v>-3.9863714960009346E-3</v>
      </c>
      <c r="I16" s="651">
        <f t="shared" si="9"/>
        <v>2012</v>
      </c>
      <c r="J16" s="45">
        <v>877903927</v>
      </c>
      <c r="K16" s="45">
        <v>571160969</v>
      </c>
      <c r="L16" s="45">
        <f t="shared" si="2"/>
        <v>306742958</v>
      </c>
      <c r="M16" s="1641">
        <f t="shared" si="10"/>
        <v>6.1026884926828832E-2</v>
      </c>
      <c r="N16" s="1641">
        <f t="shared" si="3"/>
        <v>8.8105190521950039E-2</v>
      </c>
      <c r="O16" s="1641">
        <f t="shared" si="4"/>
        <v>1.4038660272605304E-2</v>
      </c>
      <c r="Q16" s="1120"/>
      <c r="R16" s="1120"/>
    </row>
    <row r="17" spans="1:18">
      <c r="A17" s="651">
        <f t="shared" si="5"/>
        <v>2013</v>
      </c>
      <c r="B17" s="45">
        <v>645121924</v>
      </c>
      <c r="C17" s="45">
        <v>448262283</v>
      </c>
      <c r="D17" s="45">
        <f t="shared" si="0"/>
        <v>196859641</v>
      </c>
      <c r="E17" s="1641">
        <f t="shared" si="6"/>
        <v>7.9706258380033326E-2</v>
      </c>
      <c r="F17" s="1641">
        <f t="shared" si="7"/>
        <v>0.11277494078350128</v>
      </c>
      <c r="G17" s="1641">
        <f t="shared" si="8"/>
        <v>1.1275028216453525E-2</v>
      </c>
      <c r="I17" s="651">
        <f t="shared" si="9"/>
        <v>2013</v>
      </c>
      <c r="J17" s="45">
        <v>910093647</v>
      </c>
      <c r="K17" s="45">
        <v>607525161</v>
      </c>
      <c r="L17" s="45">
        <f t="shared" si="2"/>
        <v>302568486</v>
      </c>
      <c r="M17" s="1641">
        <f t="shared" si="10"/>
        <v>3.6666563401760478E-2</v>
      </c>
      <c r="N17" s="1641">
        <f t="shared" si="3"/>
        <v>6.3667151597678592E-2</v>
      </c>
      <c r="O17" s="1641">
        <f t="shared" si="4"/>
        <v>-1.3609023096139015E-2</v>
      </c>
      <c r="Q17" s="1120"/>
      <c r="R17" s="1120"/>
    </row>
    <row r="18" spans="1:18">
      <c r="A18" s="651">
        <f t="shared" si="5"/>
        <v>2014</v>
      </c>
      <c r="B18" s="45">
        <v>712325438</v>
      </c>
      <c r="C18" s="45">
        <v>512898517</v>
      </c>
      <c r="D18" s="45">
        <f t="shared" si="0"/>
        <v>199426921</v>
      </c>
      <c r="E18" s="1641">
        <f t="shared" si="6"/>
        <v>0.10417180303424318</v>
      </c>
      <c r="F18" s="1641">
        <f t="shared" si="7"/>
        <v>0.14419288985774428</v>
      </c>
      <c r="G18" s="1641">
        <f t="shared" si="8"/>
        <v>1.3041169774357153E-2</v>
      </c>
      <c r="I18" s="651">
        <f t="shared" si="9"/>
        <v>2014</v>
      </c>
      <c r="J18" s="45">
        <v>950789552</v>
      </c>
      <c r="K18" s="45">
        <v>653650198</v>
      </c>
      <c r="L18" s="45">
        <f t="shared" si="2"/>
        <v>297139354</v>
      </c>
      <c r="M18" s="1641">
        <f t="shared" si="10"/>
        <v>4.4716173037959904E-2</v>
      </c>
      <c r="N18" s="1641">
        <f t="shared" si="3"/>
        <v>7.5922842313357289E-2</v>
      </c>
      <c r="O18" s="1641">
        <f t="shared" si="4"/>
        <v>-1.7943481397464506E-2</v>
      </c>
      <c r="Q18" s="1120"/>
      <c r="R18" s="1120"/>
    </row>
    <row r="19" spans="1:18">
      <c r="A19" s="651">
        <f t="shared" si="5"/>
        <v>2015</v>
      </c>
      <c r="B19" s="45">
        <v>787017094</v>
      </c>
      <c r="C19" s="45">
        <v>586199550</v>
      </c>
      <c r="D19" s="45">
        <f t="shared" si="0"/>
        <v>200817544</v>
      </c>
      <c r="E19" s="1641">
        <f t="shared" si="6"/>
        <v>0.10485608405297467</v>
      </c>
      <c r="F19" s="1641">
        <f t="shared" si="7"/>
        <v>0.14291527577179561</v>
      </c>
      <c r="G19" s="1641">
        <f t="shared" si="8"/>
        <v>6.9730956734773038E-3</v>
      </c>
      <c r="I19" s="651">
        <f t="shared" si="9"/>
        <v>2015</v>
      </c>
      <c r="J19" s="45">
        <v>1016000537</v>
      </c>
      <c r="K19" s="45">
        <v>722694394</v>
      </c>
      <c r="L19" s="45">
        <f t="shared" si="2"/>
        <v>293306143</v>
      </c>
      <c r="M19" s="1641">
        <f t="shared" si="10"/>
        <v>6.8586139659220821E-2</v>
      </c>
      <c r="N19" s="1641">
        <f t="shared" si="3"/>
        <v>0.10562866225889218</v>
      </c>
      <c r="O19" s="1641">
        <f t="shared" si="4"/>
        <v>-1.2900381414977432E-2</v>
      </c>
      <c r="Q19" s="1120"/>
      <c r="R19" s="1120"/>
    </row>
    <row r="20" spans="1:18">
      <c r="A20" s="651">
        <f t="shared" si="5"/>
        <v>2016</v>
      </c>
      <c r="B20" s="45">
        <v>869106783</v>
      </c>
      <c r="C20" s="45">
        <v>663904734</v>
      </c>
      <c r="D20" s="45">
        <f t="shared" si="0"/>
        <v>205202049</v>
      </c>
      <c r="E20" s="1641">
        <f t="shared" si="6"/>
        <v>0.10430483610308977</v>
      </c>
      <c r="F20" s="1641">
        <f t="shared" si="7"/>
        <v>0.13255756337581631</v>
      </c>
      <c r="G20" s="1641">
        <f t="shared" si="8"/>
        <v>2.1833276678256755E-2</v>
      </c>
      <c r="I20" s="651">
        <f t="shared" si="9"/>
        <v>2016</v>
      </c>
      <c r="J20" s="45">
        <v>1092583189</v>
      </c>
      <c r="K20" s="45">
        <v>798315696</v>
      </c>
      <c r="L20" s="45">
        <f t="shared" si="2"/>
        <v>294267493</v>
      </c>
      <c r="M20" s="1641">
        <f t="shared" si="10"/>
        <v>7.5376586144461855E-2</v>
      </c>
      <c r="N20" s="1641">
        <f t="shared" si="3"/>
        <v>0.10463800830313345</v>
      </c>
      <c r="O20" s="1641">
        <f t="shared" si="4"/>
        <v>3.2776333634444198E-3</v>
      </c>
      <c r="Q20" s="1120"/>
      <c r="R20" s="1120"/>
    </row>
    <row r="21" spans="1:18">
      <c r="A21" s="651">
        <f t="shared" si="5"/>
        <v>2017</v>
      </c>
      <c r="B21" s="45">
        <v>957307854</v>
      </c>
      <c r="C21" s="45">
        <v>751015488</v>
      </c>
      <c r="D21" s="45">
        <f t="shared" si="0"/>
        <v>206292366</v>
      </c>
      <c r="E21" s="1641">
        <f t="shared" si="6"/>
        <v>0.10148473435628451</v>
      </c>
      <c r="F21" s="1641">
        <f t="shared" si="7"/>
        <v>0.13120971961618819</v>
      </c>
      <c r="G21" s="1641">
        <f t="shared" si="8"/>
        <v>5.3133826163694886E-3</v>
      </c>
      <c r="I21" s="651">
        <f t="shared" si="9"/>
        <v>2017</v>
      </c>
      <c r="J21" s="45">
        <v>1159468409</v>
      </c>
      <c r="K21" s="45">
        <v>872337208</v>
      </c>
      <c r="L21" s="45">
        <f t="shared" si="2"/>
        <v>287131201</v>
      </c>
      <c r="M21" s="1641">
        <f t="shared" si="10"/>
        <v>6.1217507896325504E-2</v>
      </c>
      <c r="N21" s="1641">
        <f t="shared" si="3"/>
        <v>9.27221052659849E-2</v>
      </c>
      <c r="O21" s="1641">
        <f t="shared" si="4"/>
        <v>-2.4251037473581902E-2</v>
      </c>
      <c r="Q21" s="1120"/>
      <c r="R21" s="1120"/>
    </row>
    <row r="22" spans="1:18">
      <c r="A22" s="651">
        <f t="shared" si="5"/>
        <v>2018</v>
      </c>
      <c r="B22" s="45">
        <v>1002141352</v>
      </c>
      <c r="C22" s="45">
        <v>792709766</v>
      </c>
      <c r="D22" s="45">
        <f t="shared" si="0"/>
        <v>209431586</v>
      </c>
      <c r="E22" s="1641">
        <f>(B22-B21)/P22*4/B21</f>
        <v>9.366578956323908E-2</v>
      </c>
      <c r="F22" s="1641">
        <f>(C22-C21)/P22*4/C21</f>
        <v>0.1110344025288597</v>
      </c>
      <c r="G22" s="1641">
        <f>(D22-D21)/P22*4/D21</f>
        <v>3.0434669598971006E-2</v>
      </c>
      <c r="I22" s="651">
        <f t="shared" si="9"/>
        <v>2018</v>
      </c>
      <c r="J22" s="45">
        <v>1207687216</v>
      </c>
      <c r="K22" s="45">
        <v>917387556</v>
      </c>
      <c r="L22" s="45">
        <f t="shared" si="2"/>
        <v>290299660</v>
      </c>
      <c r="M22" s="1641">
        <f>(J22-J21)/P22*4/J21</f>
        <v>8.3173990124641675E-2</v>
      </c>
      <c r="N22" s="1641">
        <f>(K22-K21)/P22*4/K21</f>
        <v>0.10328654466840076</v>
      </c>
      <c r="O22" s="1641">
        <f>(L22-L21)/P22*4/L21</f>
        <v>2.2069764546417233E-2</v>
      </c>
      <c r="P22" s="44">
        <v>2</v>
      </c>
      <c r="Q22" s="1120"/>
      <c r="R22" s="1120"/>
    </row>
    <row r="23" spans="1:18" s="2" customFormat="1">
      <c r="A23" s="44"/>
      <c r="B23" s="1083"/>
      <c r="C23" s="1083"/>
      <c r="D23" s="1083"/>
      <c r="E23" s="571"/>
      <c r="F23" s="571"/>
      <c r="G23" s="571"/>
      <c r="I23" s="44"/>
      <c r="J23" s="1083"/>
      <c r="K23" s="1083"/>
      <c r="L23" s="1083"/>
      <c r="M23" s="571"/>
      <c r="N23" s="571"/>
      <c r="O23" s="571"/>
    </row>
    <row r="24" spans="1:18" s="2" customFormat="1">
      <c r="A24" s="44"/>
      <c r="B24" s="1083"/>
      <c r="C24" s="1083"/>
      <c r="D24" s="1083"/>
      <c r="E24" s="571"/>
      <c r="F24" s="571"/>
      <c r="G24" s="571"/>
      <c r="I24" s="44"/>
      <c r="J24" s="1083"/>
      <c r="K24" s="1083"/>
      <c r="L24" s="1083"/>
      <c r="M24" s="571"/>
      <c r="N24" s="571"/>
      <c r="O24" s="571"/>
    </row>
    <row r="25" spans="1:18" s="2" customFormat="1">
      <c r="A25" s="44"/>
      <c r="B25" s="1083"/>
      <c r="C25" s="1083"/>
      <c r="D25" s="1083"/>
      <c r="E25" s="571"/>
      <c r="F25" s="571"/>
      <c r="G25" s="571"/>
      <c r="I25" s="44"/>
      <c r="J25" s="1083"/>
      <c r="K25" s="1083"/>
      <c r="L25" s="1083"/>
      <c r="M25" s="571"/>
      <c r="N25" s="571"/>
      <c r="O25" s="571"/>
    </row>
    <row r="26" spans="1:18" s="2" customFormat="1">
      <c r="A26" s="44"/>
      <c r="B26" s="1083"/>
      <c r="C26" s="1083"/>
      <c r="D26" s="1083"/>
      <c r="E26" s="571"/>
      <c r="F26" s="571"/>
      <c r="G26" s="571"/>
      <c r="I26" s="44"/>
      <c r="J26" s="1083"/>
      <c r="K26" s="1083"/>
      <c r="L26" s="1083"/>
      <c r="M26" s="571"/>
      <c r="N26" s="571"/>
      <c r="O26" s="571"/>
    </row>
    <row r="27" spans="1:18" s="2" customFormat="1">
      <c r="A27" s="44"/>
      <c r="B27" s="1083"/>
      <c r="C27" s="1083"/>
      <c r="D27" s="1083"/>
      <c r="E27" s="571"/>
      <c r="F27" s="571"/>
      <c r="G27" s="571"/>
      <c r="I27" s="44"/>
      <c r="J27" s="1083"/>
      <c r="K27" s="1083"/>
      <c r="L27" s="1083"/>
      <c r="M27" s="571"/>
      <c r="N27" s="571"/>
      <c r="O27" s="571"/>
    </row>
    <row r="28" spans="1:18" s="2" customFormat="1">
      <c r="A28" s="44"/>
      <c r="B28" s="1083"/>
      <c r="C28" s="1083"/>
      <c r="D28" s="1083"/>
      <c r="E28" s="571"/>
      <c r="F28" s="571"/>
      <c r="G28" s="571"/>
      <c r="I28" s="44"/>
      <c r="J28" s="1083"/>
      <c r="K28" s="1083"/>
      <c r="L28" s="1083"/>
      <c r="M28" s="571"/>
      <c r="N28" s="571"/>
      <c r="O28" s="571"/>
    </row>
    <row r="29" spans="1:18" s="2" customFormat="1">
      <c r="A29" s="44"/>
      <c r="B29" s="1083"/>
      <c r="C29" s="1083"/>
      <c r="D29" s="1083"/>
      <c r="E29" s="571"/>
      <c r="F29" s="571"/>
      <c r="G29" s="571"/>
      <c r="I29" s="44"/>
      <c r="J29" s="1083"/>
      <c r="K29" s="1083"/>
      <c r="L29" s="1083"/>
      <c r="M29" s="571"/>
      <c r="N29" s="571"/>
      <c r="O29" s="571"/>
    </row>
    <row r="30" spans="1:18" s="2" customFormat="1">
      <c r="A30" s="44"/>
      <c r="B30" s="1083"/>
      <c r="C30" s="1083"/>
      <c r="D30" s="1083"/>
      <c r="E30" s="571"/>
      <c r="F30" s="571"/>
      <c r="G30" s="571"/>
      <c r="I30" s="44"/>
      <c r="J30" s="1083"/>
      <c r="K30" s="1083"/>
      <c r="L30" s="1083"/>
      <c r="M30" s="571"/>
      <c r="N30" s="571"/>
      <c r="O30" s="571"/>
    </row>
    <row r="31" spans="1:18" s="2" customFormat="1">
      <c r="A31" s="44"/>
      <c r="B31" s="1083"/>
      <c r="C31" s="1083"/>
      <c r="D31" s="1083"/>
      <c r="E31" s="571"/>
      <c r="F31" s="571"/>
      <c r="G31" s="571"/>
      <c r="I31" s="44"/>
      <c r="J31" s="1083"/>
      <c r="K31" s="1083"/>
      <c r="L31" s="1083"/>
      <c r="M31" s="571"/>
      <c r="N31" s="571"/>
      <c r="O31" s="571"/>
    </row>
    <row r="32" spans="1:18" s="2" customFormat="1">
      <c r="A32" s="44"/>
      <c r="B32" s="1083"/>
      <c r="C32" s="1083"/>
      <c r="D32" s="1083"/>
      <c r="E32" s="571"/>
      <c r="F32" s="571"/>
      <c r="G32" s="571"/>
      <c r="I32" s="44"/>
      <c r="J32" s="1083"/>
      <c r="K32" s="1083"/>
      <c r="L32" s="1083"/>
      <c r="M32" s="571"/>
      <c r="N32" s="571"/>
      <c r="O32" s="571"/>
    </row>
    <row r="33" spans="1:15" s="2" customFormat="1">
      <c r="A33" s="44"/>
      <c r="B33" s="1083"/>
      <c r="C33" s="1083"/>
      <c r="D33" s="1083"/>
      <c r="E33" s="571"/>
      <c r="F33" s="571"/>
      <c r="G33" s="571"/>
      <c r="I33" s="44"/>
      <c r="J33" s="1083"/>
      <c r="K33" s="1083"/>
      <c r="L33" s="1083"/>
      <c r="M33" s="571"/>
      <c r="N33" s="571"/>
      <c r="O33" s="571"/>
    </row>
    <row r="34" spans="1:15" s="2" customFormat="1">
      <c r="A34" s="44"/>
      <c r="B34" s="1083"/>
      <c r="C34" s="1083"/>
      <c r="D34" s="1083"/>
      <c r="E34" s="571"/>
      <c r="F34" s="571"/>
      <c r="G34" s="571"/>
      <c r="I34" s="44"/>
      <c r="J34" s="1083"/>
      <c r="K34" s="1083"/>
      <c r="L34" s="1083"/>
      <c r="M34" s="571"/>
      <c r="N34" s="571"/>
      <c r="O34" s="571"/>
    </row>
    <row r="35" spans="1:15" s="2" customFormat="1">
      <c r="A35" s="44"/>
      <c r="B35" s="1083"/>
      <c r="C35" s="1083"/>
      <c r="D35" s="1083"/>
      <c r="E35" s="571"/>
      <c r="F35" s="571"/>
      <c r="G35" s="571"/>
      <c r="I35" s="44"/>
      <c r="J35" s="1083"/>
      <c r="K35" s="1083"/>
      <c r="L35" s="1083"/>
      <c r="M35" s="571"/>
      <c r="N35" s="571"/>
      <c r="O35" s="571"/>
    </row>
    <row r="36" spans="1:15" s="2" customFormat="1">
      <c r="A36" s="44"/>
      <c r="B36" s="1083"/>
      <c r="C36" s="1083"/>
      <c r="D36" s="1083"/>
      <c r="E36" s="571"/>
      <c r="F36" s="571"/>
      <c r="G36" s="571"/>
      <c r="I36" s="44"/>
      <c r="J36" s="1083"/>
      <c r="K36" s="1083"/>
      <c r="L36" s="1083"/>
      <c r="M36" s="571"/>
      <c r="N36" s="571"/>
      <c r="O36" s="571"/>
    </row>
    <row r="37" spans="1:15" s="2" customFormat="1">
      <c r="A37" s="44"/>
      <c r="B37" s="1083"/>
      <c r="C37" s="1083"/>
      <c r="D37" s="1083"/>
      <c r="E37" s="571"/>
      <c r="F37" s="571"/>
      <c r="G37" s="571"/>
      <c r="I37" s="44"/>
      <c r="J37" s="1083"/>
      <c r="K37" s="1083"/>
      <c r="L37" s="1083"/>
      <c r="M37" s="571"/>
      <c r="N37" s="571"/>
      <c r="O37" s="571"/>
    </row>
    <row r="38" spans="1:15" s="2" customFormat="1">
      <c r="A38" s="44"/>
      <c r="B38" s="1083"/>
      <c r="C38" s="1083"/>
      <c r="D38" s="1083"/>
      <c r="E38" s="571"/>
      <c r="F38" s="571"/>
      <c r="G38" s="571"/>
      <c r="I38" s="44"/>
      <c r="J38" s="1083"/>
      <c r="K38" s="1083"/>
      <c r="L38" s="1083"/>
      <c r="M38" s="571"/>
      <c r="N38" s="571"/>
      <c r="O38" s="571"/>
    </row>
    <row r="39" spans="1:15" s="2" customFormat="1">
      <c r="A39" s="44"/>
      <c r="B39" s="1083"/>
      <c r="C39" s="1083"/>
      <c r="D39" s="1083"/>
      <c r="E39" s="571"/>
      <c r="F39" s="571"/>
      <c r="G39" s="571"/>
      <c r="I39" s="44"/>
      <c r="J39" s="1083"/>
      <c r="K39" s="1083"/>
      <c r="L39" s="1083"/>
      <c r="M39" s="571"/>
      <c r="N39" s="571"/>
      <c r="O39" s="571"/>
    </row>
    <row r="40" spans="1:15" s="2" customFormat="1">
      <c r="A40" s="44"/>
      <c r="B40" s="1083"/>
      <c r="C40" s="1083"/>
      <c r="D40" s="1083"/>
      <c r="E40" s="571"/>
      <c r="F40" s="571"/>
      <c r="G40" s="571"/>
      <c r="I40" s="44"/>
      <c r="J40" s="1083"/>
      <c r="K40" s="1083"/>
      <c r="L40" s="1083"/>
      <c r="M40" s="571"/>
      <c r="N40" s="571"/>
      <c r="O40" s="571"/>
    </row>
    <row r="41" spans="1:15" s="2" customFormat="1">
      <c r="A41" s="44"/>
      <c r="B41" s="1083"/>
      <c r="C41" s="1083"/>
      <c r="D41" s="1083"/>
      <c r="E41" s="571"/>
      <c r="F41" s="571"/>
      <c r="G41" s="571"/>
      <c r="I41" s="44"/>
      <c r="J41" s="1083"/>
      <c r="K41" s="1083"/>
      <c r="L41" s="1083"/>
      <c r="M41" s="571"/>
      <c r="N41" s="571"/>
      <c r="O41" s="571"/>
    </row>
    <row r="42" spans="1:15" s="2" customFormat="1">
      <c r="A42" s="44"/>
      <c r="B42" s="1083"/>
      <c r="C42" s="1083"/>
      <c r="D42" s="1083"/>
      <c r="E42" s="571"/>
      <c r="F42" s="571"/>
      <c r="G42" s="571"/>
      <c r="I42" s="44"/>
      <c r="J42" s="1083"/>
      <c r="K42" s="1083"/>
      <c r="L42" s="1083"/>
      <c r="M42" s="571"/>
      <c r="N42" s="571"/>
      <c r="O42" s="571"/>
    </row>
  </sheetData>
  <pageMargins left="0.75" right="0.75" top="1" bottom="1" header="0.5" footer="0.5"/>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pageSetUpPr fitToPage="1"/>
  </sheetPr>
  <dimension ref="A2:W425"/>
  <sheetViews>
    <sheetView topLeftCell="B1" zoomScale="90" zoomScaleNormal="90" zoomScalePageLayoutView="90" workbookViewId="0">
      <selection activeCell="L37" sqref="L37"/>
    </sheetView>
  </sheetViews>
  <sheetFormatPr baseColWidth="10" defaultColWidth="8.83203125" defaultRowHeight="18" x14ac:dyDescent="0"/>
  <cols>
    <col min="1" max="1" width="12" style="111" customWidth="1"/>
    <col min="2" max="2" width="2.33203125" style="251" customWidth="1"/>
    <col min="3" max="5" width="10.33203125" style="251" customWidth="1"/>
    <col min="6" max="17" width="13" style="251" customWidth="1"/>
    <col min="18" max="18" width="1.6640625" style="251" customWidth="1"/>
    <col min="19" max="19" width="2.5" style="111" customWidth="1"/>
    <col min="20" max="20" width="8.83203125" style="111"/>
    <col min="21" max="21" width="9" style="111" bestFit="1" customWidth="1"/>
    <col min="22" max="23" width="8.83203125" style="111"/>
    <col min="24" max="16384" width="8.83203125" style="104"/>
  </cols>
  <sheetData>
    <row r="2" spans="2:23" ht="11" customHeight="1">
      <c r="B2" s="255"/>
      <c r="C2" s="256"/>
      <c r="D2" s="256"/>
      <c r="E2" s="256"/>
      <c r="F2" s="256"/>
      <c r="G2" s="256"/>
      <c r="H2" s="256"/>
      <c r="I2" s="256"/>
      <c r="J2" s="256"/>
      <c r="K2" s="256"/>
      <c r="L2" s="256"/>
      <c r="M2" s="256"/>
      <c r="N2" s="256"/>
      <c r="O2" s="256"/>
      <c r="P2" s="256"/>
      <c r="Q2" s="256"/>
      <c r="R2" s="257"/>
      <c r="V2" s="104"/>
      <c r="W2" s="104"/>
    </row>
    <row r="3" spans="2:23">
      <c r="B3" s="258"/>
      <c r="C3" s="94"/>
      <c r="D3" s="94"/>
      <c r="E3" s="94"/>
      <c r="F3" s="94"/>
      <c r="G3" s="94"/>
      <c r="H3" s="94"/>
      <c r="I3" s="94"/>
      <c r="J3" s="94"/>
      <c r="K3" s="94"/>
      <c r="L3" s="94"/>
      <c r="M3" s="94"/>
      <c r="N3" s="94"/>
      <c r="O3" s="94"/>
      <c r="P3" s="94"/>
      <c r="Q3" s="94"/>
      <c r="R3" s="259"/>
      <c r="V3" s="104"/>
      <c r="W3" s="104"/>
    </row>
    <row r="4" spans="2:23">
      <c r="B4" s="258"/>
      <c r="C4" s="94"/>
      <c r="D4" s="94"/>
      <c r="E4" s="94"/>
      <c r="F4" s="94"/>
      <c r="G4" s="94"/>
      <c r="H4" s="94"/>
      <c r="I4" s="94"/>
      <c r="J4" s="94"/>
      <c r="K4" s="94"/>
      <c r="L4" s="94"/>
      <c r="M4" s="94"/>
      <c r="N4" s="94"/>
      <c r="O4" s="94"/>
      <c r="P4" s="94"/>
      <c r="Q4" s="94"/>
      <c r="R4" s="259"/>
      <c r="V4" s="104"/>
      <c r="W4" s="104"/>
    </row>
    <row r="5" spans="2:23">
      <c r="B5" s="258"/>
      <c r="C5" s="94"/>
      <c r="D5" s="94"/>
      <c r="E5" s="94"/>
      <c r="F5" s="94"/>
      <c r="G5" s="94"/>
      <c r="H5" s="94"/>
      <c r="I5" s="94"/>
      <c r="J5" s="94"/>
      <c r="K5" s="94"/>
      <c r="L5" s="94"/>
      <c r="M5" s="94"/>
      <c r="N5" s="94"/>
      <c r="O5" s="94"/>
      <c r="P5" s="94"/>
      <c r="Q5" s="94"/>
      <c r="R5" s="259"/>
      <c r="V5" s="104"/>
      <c r="W5" s="104"/>
    </row>
    <row r="6" spans="2:23">
      <c r="B6" s="258"/>
      <c r="C6" s="94"/>
      <c r="D6" s="94"/>
      <c r="E6" s="94"/>
      <c r="F6" s="94"/>
      <c r="G6" s="94"/>
      <c r="H6" s="94"/>
      <c r="I6" s="94"/>
      <c r="J6" s="94"/>
      <c r="K6" s="94"/>
      <c r="L6" s="94"/>
      <c r="M6" s="94"/>
      <c r="N6" s="94"/>
      <c r="O6" s="94"/>
      <c r="P6" s="94"/>
      <c r="Q6" s="94"/>
      <c r="R6" s="259"/>
      <c r="V6" s="104"/>
      <c r="W6" s="104"/>
    </row>
    <row r="7" spans="2:23" ht="20">
      <c r="B7" s="1018" t="s">
        <v>225</v>
      </c>
      <c r="C7" s="263"/>
      <c r="D7" s="263"/>
      <c r="E7" s="263"/>
      <c r="F7" s="263"/>
      <c r="G7" s="263"/>
      <c r="H7" s="263"/>
      <c r="I7" s="263"/>
      <c r="J7" s="263"/>
      <c r="K7" s="263"/>
      <c r="L7" s="263"/>
      <c r="M7" s="263"/>
      <c r="N7" s="263"/>
      <c r="O7" s="263"/>
      <c r="P7" s="263"/>
      <c r="Q7" s="263"/>
      <c r="R7" s="1019"/>
      <c r="V7" s="104"/>
      <c r="W7" s="104"/>
    </row>
    <row r="8" spans="2:23" ht="9" customHeight="1">
      <c r="B8" s="487"/>
      <c r="C8" s="488"/>
      <c r="D8" s="488"/>
      <c r="E8" s="488"/>
      <c r="F8" s="488"/>
      <c r="G8" s="488"/>
      <c r="H8" s="488"/>
      <c r="I8" s="488"/>
      <c r="J8" s="488"/>
      <c r="K8" s="488"/>
      <c r="L8" s="488"/>
      <c r="M8" s="488"/>
      <c r="N8" s="488"/>
      <c r="O8" s="488"/>
      <c r="P8" s="488"/>
      <c r="Q8" s="488"/>
      <c r="R8" s="489"/>
      <c r="V8" s="104"/>
      <c r="W8" s="104"/>
    </row>
    <row r="9" spans="2:23">
      <c r="B9" s="94"/>
      <c r="C9" s="94"/>
      <c r="D9" s="94"/>
      <c r="E9" s="94"/>
      <c r="F9" s="94"/>
      <c r="G9" s="94"/>
      <c r="H9" s="94"/>
      <c r="I9" s="94"/>
      <c r="J9" s="94"/>
      <c r="K9" s="94"/>
      <c r="L9" s="94"/>
      <c r="M9" s="94"/>
      <c r="N9" s="94"/>
      <c r="O9" s="94"/>
      <c r="P9" s="94"/>
      <c r="Q9" s="94"/>
      <c r="R9" s="94"/>
      <c r="V9" s="104"/>
      <c r="W9" s="104"/>
    </row>
    <row r="10" spans="2:23" ht="26" customHeight="1">
      <c r="B10" s="255"/>
      <c r="C10" s="256"/>
      <c r="D10" s="256"/>
      <c r="E10" s="256"/>
      <c r="F10" s="256"/>
      <c r="G10" s="256"/>
      <c r="H10" s="256"/>
      <c r="I10" s="256"/>
      <c r="J10" s="256"/>
      <c r="K10" s="256"/>
      <c r="L10" s="256"/>
      <c r="M10" s="256"/>
      <c r="N10" s="256"/>
      <c r="O10" s="256"/>
      <c r="P10" s="266"/>
      <c r="Q10" s="256"/>
      <c r="R10" s="257"/>
      <c r="V10" s="104"/>
      <c r="W10" s="104"/>
    </row>
    <row r="11" spans="2:23" ht="45">
      <c r="B11" s="258"/>
      <c r="C11" s="1307"/>
      <c r="D11" s="1307"/>
      <c r="E11" s="1307"/>
      <c r="F11" s="1307"/>
      <c r="G11" s="1307"/>
      <c r="H11" s="1946" t="s">
        <v>237</v>
      </c>
      <c r="I11" s="1307"/>
      <c r="J11" s="1307"/>
      <c r="K11" s="1307"/>
      <c r="L11" s="1307"/>
      <c r="M11" s="1307"/>
      <c r="N11" s="1307"/>
      <c r="O11" s="1307"/>
      <c r="P11" s="1307"/>
      <c r="Q11" s="1307"/>
      <c r="R11" s="259"/>
      <c r="V11" s="104"/>
      <c r="W11" s="104"/>
    </row>
    <row r="12" spans="2:23">
      <c r="B12" s="258"/>
      <c r="C12" s="94"/>
      <c r="D12" s="94"/>
      <c r="E12" s="94"/>
      <c r="F12" s="94"/>
      <c r="G12" s="94"/>
      <c r="H12" s="94"/>
      <c r="I12" s="94"/>
      <c r="J12" s="94"/>
      <c r="K12" s="94"/>
      <c r="L12" s="94"/>
      <c r="M12" s="94"/>
      <c r="N12" s="94"/>
      <c r="O12" s="94"/>
      <c r="P12" s="94"/>
      <c r="Q12" s="94"/>
      <c r="R12" s="259"/>
      <c r="V12" s="104"/>
      <c r="W12" s="104"/>
    </row>
    <row r="13" spans="2:23" ht="30">
      <c r="B13" s="258"/>
      <c r="C13" s="709"/>
      <c r="D13" s="94"/>
      <c r="E13" s="94"/>
      <c r="F13" s="94"/>
      <c r="G13" s="94"/>
      <c r="H13" s="94"/>
      <c r="I13" s="709"/>
      <c r="J13" s="94"/>
      <c r="K13" s="94"/>
      <c r="L13" s="709"/>
      <c r="M13" s="94"/>
      <c r="N13" s="94"/>
      <c r="O13" s="94"/>
      <c r="P13" s="94"/>
      <c r="Q13" s="94"/>
      <c r="R13" s="259"/>
      <c r="V13" s="104"/>
      <c r="W13" s="104"/>
    </row>
    <row r="14" spans="2:23" ht="17" customHeight="1">
      <c r="B14" s="258"/>
      <c r="C14" s="246"/>
      <c r="D14" s="94"/>
      <c r="F14" s="94"/>
      <c r="G14" s="94"/>
      <c r="H14" s="94"/>
      <c r="I14" s="246"/>
      <c r="J14" s="94"/>
      <c r="K14" s="94"/>
      <c r="L14" s="246"/>
      <c r="M14" s="242"/>
      <c r="N14" s="94"/>
      <c r="O14" s="94"/>
      <c r="P14" s="94"/>
      <c r="Q14" s="94"/>
      <c r="R14" s="259"/>
      <c r="V14" s="104"/>
      <c r="W14" s="104"/>
    </row>
    <row r="15" spans="2:23">
      <c r="B15" s="258"/>
      <c r="C15" s="94"/>
      <c r="D15" s="94"/>
      <c r="G15" s="94"/>
      <c r="H15" s="94"/>
      <c r="I15" s="94"/>
      <c r="J15" s="94"/>
      <c r="K15" s="94"/>
      <c r="L15" s="94"/>
      <c r="M15" s="94"/>
      <c r="N15" s="94"/>
      <c r="O15" s="94"/>
      <c r="P15" s="94"/>
      <c r="Q15" s="94"/>
      <c r="R15" s="259"/>
      <c r="V15" s="104"/>
      <c r="W15" s="104"/>
    </row>
    <row r="16" spans="2:23">
      <c r="B16" s="258"/>
      <c r="C16" s="94"/>
      <c r="D16" s="94"/>
      <c r="E16" s="94"/>
      <c r="F16" s="94"/>
      <c r="G16" s="94"/>
      <c r="H16" s="94"/>
      <c r="I16" s="94"/>
      <c r="J16" s="94"/>
      <c r="K16" s="94"/>
      <c r="L16" s="94"/>
      <c r="M16" s="94"/>
      <c r="N16" s="94"/>
      <c r="O16" s="94"/>
      <c r="P16" s="94"/>
      <c r="Q16" s="94"/>
      <c r="R16" s="259"/>
      <c r="V16" s="104"/>
      <c r="W16" s="104"/>
    </row>
    <row r="17" spans="2:23">
      <c r="B17" s="258"/>
      <c r="C17" s="94"/>
      <c r="D17" s="94"/>
      <c r="E17" s="94"/>
      <c r="F17" s="94"/>
      <c r="G17" s="94"/>
      <c r="H17" s="94"/>
      <c r="I17" s="94"/>
      <c r="J17" s="94"/>
      <c r="K17" s="94"/>
      <c r="L17" s="94"/>
      <c r="M17" s="94"/>
      <c r="N17" s="94"/>
      <c r="O17" s="94"/>
      <c r="P17" s="94"/>
      <c r="Q17" s="94"/>
      <c r="R17" s="259"/>
      <c r="V17" s="104"/>
      <c r="W17" s="104"/>
    </row>
    <row r="18" spans="2:23">
      <c r="B18" s="258"/>
      <c r="C18" s="94"/>
      <c r="D18" s="94"/>
      <c r="E18" s="94"/>
      <c r="F18" s="94"/>
      <c r="G18" s="94"/>
      <c r="H18" s="94"/>
      <c r="I18" s="94"/>
      <c r="J18" s="94"/>
      <c r="K18" s="94"/>
      <c r="L18" s="94"/>
      <c r="M18" s="94"/>
      <c r="N18" s="94"/>
      <c r="O18" s="94"/>
      <c r="P18" s="94"/>
      <c r="Q18" s="94"/>
      <c r="R18" s="259"/>
      <c r="V18" s="104"/>
      <c r="W18" s="104"/>
    </row>
    <row r="19" spans="2:23">
      <c r="B19" s="258"/>
      <c r="C19" s="94"/>
      <c r="D19" s="94"/>
      <c r="E19" s="94"/>
      <c r="F19" s="94"/>
      <c r="G19" s="94"/>
      <c r="H19" s="94"/>
      <c r="I19" s="94"/>
      <c r="J19" s="94"/>
      <c r="K19" s="94"/>
      <c r="L19" s="94"/>
      <c r="M19" s="94"/>
      <c r="N19" s="94"/>
      <c r="O19" s="94"/>
      <c r="P19" s="94"/>
      <c r="Q19" s="94"/>
      <c r="R19" s="259"/>
      <c r="V19" s="104"/>
      <c r="W19" s="104"/>
    </row>
    <row r="20" spans="2:23">
      <c r="B20" s="258"/>
      <c r="C20" s="94"/>
      <c r="D20" s="94"/>
      <c r="E20" s="94"/>
      <c r="F20" s="94"/>
      <c r="G20" s="94"/>
      <c r="H20" s="94"/>
      <c r="I20" s="94"/>
      <c r="J20" s="94"/>
      <c r="K20" s="94"/>
      <c r="L20" s="94"/>
      <c r="M20" s="94"/>
      <c r="N20" s="94"/>
      <c r="O20" s="94"/>
      <c r="P20" s="94"/>
      <c r="Q20" s="94"/>
      <c r="R20" s="259"/>
      <c r="V20" s="104"/>
      <c r="W20" s="104"/>
    </row>
    <row r="21" spans="2:23">
      <c r="B21" s="258"/>
      <c r="C21" s="94"/>
      <c r="D21" s="94"/>
      <c r="E21" s="94"/>
      <c r="F21" s="94"/>
      <c r="G21" s="94"/>
      <c r="H21" s="94"/>
      <c r="I21" s="94"/>
      <c r="J21" s="94"/>
      <c r="K21" s="94"/>
      <c r="L21" s="94"/>
      <c r="M21" s="94"/>
      <c r="N21" s="94"/>
      <c r="O21" s="94"/>
      <c r="P21" s="94"/>
      <c r="Q21" s="94"/>
      <c r="R21" s="259"/>
      <c r="V21" s="104"/>
      <c r="W21" s="104"/>
    </row>
    <row r="22" spans="2:23">
      <c r="B22" s="258"/>
      <c r="C22" s="94"/>
      <c r="D22" s="94"/>
      <c r="E22" s="94"/>
      <c r="F22" s="94"/>
      <c r="G22" s="94"/>
      <c r="H22" s="94"/>
      <c r="I22" s="94"/>
      <c r="J22" s="94"/>
      <c r="K22" s="94"/>
      <c r="L22" s="94"/>
      <c r="M22" s="94"/>
      <c r="N22" s="94"/>
      <c r="O22" s="94"/>
      <c r="P22" s="94"/>
      <c r="Q22" s="94"/>
      <c r="R22" s="259"/>
      <c r="V22" s="104"/>
      <c r="W22" s="104"/>
    </row>
    <row r="23" spans="2:23">
      <c r="B23" s="258"/>
      <c r="C23" s="94"/>
      <c r="D23" s="94"/>
      <c r="E23" s="94"/>
      <c r="F23" s="94"/>
      <c r="G23" s="94"/>
      <c r="H23" s="94"/>
      <c r="I23" s="94"/>
      <c r="J23" s="94"/>
      <c r="K23" s="94"/>
      <c r="L23" s="94"/>
      <c r="M23" s="94"/>
      <c r="N23" s="94"/>
      <c r="O23" s="94"/>
      <c r="P23" s="94"/>
      <c r="Q23" s="94"/>
      <c r="R23" s="259"/>
      <c r="V23" s="104"/>
      <c r="W23" s="104"/>
    </row>
    <row r="24" spans="2:23">
      <c r="B24" s="258"/>
      <c r="C24" s="94"/>
      <c r="D24" s="94"/>
      <c r="E24" s="94"/>
      <c r="F24" s="94"/>
      <c r="G24" s="94"/>
      <c r="H24" s="94"/>
      <c r="I24" s="94"/>
      <c r="J24" s="94"/>
      <c r="K24" s="94"/>
      <c r="L24" s="94"/>
      <c r="M24" s="94"/>
      <c r="N24" s="94"/>
      <c r="O24" s="94"/>
      <c r="P24" s="94"/>
      <c r="Q24" s="94"/>
      <c r="R24" s="259"/>
      <c r="V24" s="104"/>
      <c r="W24" s="104"/>
    </row>
    <row r="25" spans="2:23">
      <c r="B25" s="258"/>
      <c r="C25" s="94"/>
      <c r="D25" s="94"/>
      <c r="E25" s="94"/>
      <c r="F25" s="94"/>
      <c r="G25" s="94"/>
      <c r="H25" s="94"/>
      <c r="I25" s="94"/>
      <c r="J25" s="94"/>
      <c r="K25" s="94"/>
      <c r="L25" s="94"/>
      <c r="M25" s="94"/>
      <c r="N25" s="94"/>
      <c r="O25" s="94"/>
      <c r="P25" s="94"/>
      <c r="Q25" s="94"/>
      <c r="R25" s="259"/>
      <c r="V25" s="104"/>
      <c r="W25" s="104"/>
    </row>
    <row r="26" spans="2:23">
      <c r="B26" s="258"/>
      <c r="C26" s="94"/>
      <c r="D26" s="94"/>
      <c r="E26" s="94"/>
      <c r="F26" s="94"/>
      <c r="G26" s="94"/>
      <c r="H26" s="94"/>
      <c r="I26" s="94"/>
      <c r="J26" s="94"/>
      <c r="K26" s="94"/>
      <c r="L26" s="94"/>
      <c r="M26" s="94"/>
      <c r="N26" s="94"/>
      <c r="O26" s="94"/>
      <c r="P26" s="94"/>
      <c r="Q26" s="94"/>
      <c r="R26" s="259"/>
      <c r="V26" s="104"/>
      <c r="W26" s="104"/>
    </row>
    <row r="27" spans="2:23">
      <c r="B27" s="258"/>
      <c r="C27" s="94"/>
      <c r="D27" s="94"/>
      <c r="E27" s="94"/>
      <c r="F27" s="94"/>
      <c r="G27" s="94"/>
      <c r="H27" s="94"/>
      <c r="I27" s="94"/>
      <c r="J27" s="94"/>
      <c r="K27" s="94"/>
      <c r="L27" s="94"/>
      <c r="M27" s="94"/>
      <c r="N27" s="94"/>
      <c r="O27" s="94"/>
      <c r="P27" s="94"/>
      <c r="Q27" s="94"/>
      <c r="R27" s="259"/>
      <c r="V27" s="104"/>
      <c r="W27" s="104"/>
    </row>
    <row r="28" spans="2:23">
      <c r="B28" s="258"/>
      <c r="C28" s="94"/>
      <c r="D28" s="94"/>
      <c r="E28" s="94"/>
      <c r="F28" s="94"/>
      <c r="G28" s="94"/>
      <c r="H28" s="94"/>
      <c r="I28" s="94"/>
      <c r="J28" s="94"/>
      <c r="K28" s="94"/>
      <c r="L28" s="94"/>
      <c r="M28" s="94"/>
      <c r="N28" s="94"/>
      <c r="O28" s="94"/>
      <c r="P28" s="94"/>
      <c r="Q28" s="94"/>
      <c r="R28" s="259"/>
      <c r="V28" s="104"/>
      <c r="W28" s="104"/>
    </row>
    <row r="29" spans="2:23">
      <c r="B29" s="258"/>
      <c r="C29" s="94"/>
      <c r="D29" s="94"/>
      <c r="E29" s="94"/>
      <c r="F29" s="94"/>
      <c r="G29" s="94"/>
      <c r="H29" s="94"/>
      <c r="I29" s="94"/>
      <c r="J29" s="94"/>
      <c r="K29" s="94"/>
      <c r="L29" s="94"/>
      <c r="M29" s="94"/>
      <c r="N29" s="94"/>
      <c r="O29" s="94"/>
      <c r="P29" s="94"/>
      <c r="Q29" s="94"/>
      <c r="R29" s="259"/>
    </row>
    <row r="30" spans="2:23" ht="12" customHeight="1">
      <c r="B30" s="258"/>
      <c r="C30" s="94"/>
      <c r="D30" s="94"/>
      <c r="E30" s="94"/>
      <c r="F30" s="94"/>
      <c r="G30" s="94"/>
      <c r="H30" s="94"/>
      <c r="I30" s="94"/>
      <c r="J30" s="94"/>
      <c r="K30" s="94"/>
      <c r="L30" s="94"/>
      <c r="M30" s="94"/>
      <c r="N30" s="94"/>
      <c r="O30" s="94"/>
      <c r="P30" s="94"/>
      <c r="Q30" s="94"/>
      <c r="R30" s="259"/>
    </row>
    <row r="31" spans="2:23" ht="12" customHeight="1">
      <c r="B31" s="258"/>
      <c r="R31" s="259"/>
    </row>
    <row r="32" spans="2:23" ht="20">
      <c r="B32" s="258"/>
      <c r="C32" s="276"/>
      <c r="D32" s="276"/>
      <c r="E32" s="276"/>
      <c r="F32" s="288" t="s">
        <v>123</v>
      </c>
      <c r="G32" s="276"/>
      <c r="H32" s="276"/>
      <c r="I32" s="284" t="s">
        <v>251</v>
      </c>
      <c r="J32" s="276"/>
      <c r="K32" s="276"/>
      <c r="L32" s="276"/>
      <c r="M32" s="874" t="s">
        <v>812</v>
      </c>
      <c r="N32" s="875"/>
      <c r="O32" s="276"/>
      <c r="P32" s="277" t="s">
        <v>243</v>
      </c>
      <c r="Q32" s="276"/>
      <c r="R32" s="259"/>
    </row>
    <row r="33" spans="1:23" ht="20">
      <c r="B33" s="258"/>
      <c r="C33" s="498" t="s">
        <v>242</v>
      </c>
      <c r="D33" s="279"/>
      <c r="E33" s="279"/>
      <c r="F33" s="289">
        <v>2018</v>
      </c>
      <c r="G33" s="280" t="s">
        <v>119</v>
      </c>
      <c r="H33" s="280" t="s">
        <v>120</v>
      </c>
      <c r="I33" s="280" t="s">
        <v>121</v>
      </c>
      <c r="J33" s="280" t="s">
        <v>55</v>
      </c>
      <c r="K33" s="280" t="s">
        <v>122</v>
      </c>
      <c r="L33" s="280" t="s">
        <v>123</v>
      </c>
      <c r="M33" s="876" t="s">
        <v>113</v>
      </c>
      <c r="N33" s="877" t="s">
        <v>12</v>
      </c>
      <c r="O33" s="280">
        <v>2016</v>
      </c>
      <c r="P33" s="280">
        <v>2017</v>
      </c>
      <c r="Q33" s="280">
        <v>2018</v>
      </c>
      <c r="R33" s="259"/>
    </row>
    <row r="34" spans="1:23" ht="20">
      <c r="B34" s="258"/>
      <c r="C34" s="95"/>
      <c r="D34" s="95"/>
      <c r="E34" s="95"/>
      <c r="F34" s="95"/>
      <c r="G34" s="95"/>
      <c r="H34" s="95"/>
      <c r="I34" s="95"/>
      <c r="J34" s="95"/>
      <c r="K34" s="95"/>
      <c r="L34" s="95"/>
      <c r="M34" s="95"/>
      <c r="N34" s="95"/>
      <c r="O34" s="95"/>
      <c r="P34" s="95"/>
      <c r="Q34" s="95"/>
      <c r="R34" s="259"/>
    </row>
    <row r="35" spans="1:23" ht="19" customHeight="1">
      <c r="B35" s="258"/>
      <c r="C35" s="229" t="s">
        <v>1211</v>
      </c>
      <c r="D35" s="229"/>
      <c r="E35" s="229"/>
      <c r="F35" s="2015">
        <v>149852</v>
      </c>
      <c r="G35" s="282">
        <v>151095</v>
      </c>
      <c r="H35" s="282">
        <v>151267</v>
      </c>
      <c r="I35" s="282">
        <v>151411</v>
      </c>
      <c r="J35" s="282">
        <v>151637</v>
      </c>
      <c r="K35" s="282">
        <v>151817</v>
      </c>
      <c r="L35" s="282">
        <v>151945</v>
      </c>
      <c r="M35" s="878">
        <f>L35-K35</f>
        <v>128</v>
      </c>
      <c r="N35" s="879">
        <f>L35-F35</f>
        <v>2093</v>
      </c>
      <c r="O35" s="1506">
        <v>145437</v>
      </c>
      <c r="P35" s="1506">
        <v>147625</v>
      </c>
      <c r="Q35" s="1506">
        <v>150263</v>
      </c>
      <c r="R35" s="803"/>
      <c r="S35" s="121"/>
      <c r="U35" s="121"/>
    </row>
    <row r="36" spans="1:23" ht="19" customHeight="1">
      <c r="B36" s="258"/>
      <c r="C36" s="123" t="s">
        <v>814</v>
      </c>
      <c r="D36" s="123"/>
      <c r="E36" s="123"/>
      <c r="F36" s="2015">
        <v>127356</v>
      </c>
      <c r="G36" s="282">
        <v>128581</v>
      </c>
      <c r="H36" s="282">
        <v>128741</v>
      </c>
      <c r="I36" s="282">
        <v>128889</v>
      </c>
      <c r="J36" s="282">
        <v>129008</v>
      </c>
      <c r="K36" s="282">
        <v>129175</v>
      </c>
      <c r="L36" s="282">
        <v>129306</v>
      </c>
      <c r="M36" s="878">
        <f>L36-K36</f>
        <v>131</v>
      </c>
      <c r="N36" s="879">
        <f>L36-F36</f>
        <v>1950</v>
      </c>
      <c r="O36" s="1506">
        <v>123131</v>
      </c>
      <c r="P36" s="1506">
        <v>125294</v>
      </c>
      <c r="Q36" s="1506">
        <v>127858</v>
      </c>
      <c r="R36" s="803"/>
      <c r="S36" s="121"/>
      <c r="U36" s="121"/>
    </row>
    <row r="37" spans="1:23" ht="10" customHeight="1">
      <c r="B37" s="258"/>
      <c r="C37" s="95"/>
      <c r="D37" s="95"/>
      <c r="E37" s="95"/>
      <c r="F37" s="95"/>
      <c r="G37" s="95"/>
      <c r="H37" s="95"/>
      <c r="I37" s="95"/>
      <c r="J37" s="95"/>
      <c r="K37" s="95"/>
      <c r="L37" s="95"/>
      <c r="M37" s="95"/>
      <c r="N37" s="95"/>
      <c r="O37" s="95"/>
      <c r="P37" s="95"/>
      <c r="Q37" s="95"/>
      <c r="R37" s="259"/>
    </row>
    <row r="38" spans="1:23" ht="23" customHeight="1">
      <c r="B38" s="258"/>
      <c r="C38" s="229" t="s">
        <v>238</v>
      </c>
      <c r="D38" s="229"/>
      <c r="E38" s="229"/>
      <c r="F38" s="2015">
        <v>258514</v>
      </c>
      <c r="G38" s="282">
        <v>258861</v>
      </c>
      <c r="H38" s="282">
        <v>259037</v>
      </c>
      <c r="I38" s="282">
        <v>259225</v>
      </c>
      <c r="J38" s="282">
        <v>259432</v>
      </c>
      <c r="K38" s="282">
        <v>259638</v>
      </c>
      <c r="L38" s="282">
        <v>259845</v>
      </c>
      <c r="M38" s="878">
        <f>L38-K38</f>
        <v>207</v>
      </c>
      <c r="N38" s="879">
        <f t="shared" ref="N38:N42" si="0">L38-F38</f>
        <v>1331</v>
      </c>
      <c r="O38" s="1506">
        <v>254742</v>
      </c>
      <c r="P38" s="1506">
        <v>256109</v>
      </c>
      <c r="Q38" s="1506">
        <v>258888</v>
      </c>
      <c r="R38" s="627"/>
    </row>
    <row r="39" spans="1:23" ht="20">
      <c r="B39" s="258"/>
      <c r="C39" s="229" t="s">
        <v>239</v>
      </c>
      <c r="D39" s="229"/>
      <c r="E39" s="229"/>
      <c r="F39" s="2015">
        <v>162694</v>
      </c>
      <c r="G39" s="282">
        <v>162646</v>
      </c>
      <c r="H39" s="282">
        <v>162981</v>
      </c>
      <c r="I39" s="282">
        <v>163351</v>
      </c>
      <c r="J39" s="282">
        <v>163922</v>
      </c>
      <c r="K39" s="282">
        <v>164039</v>
      </c>
      <c r="L39" s="282">
        <v>164364</v>
      </c>
      <c r="M39" s="878">
        <f>L39-K39</f>
        <v>325</v>
      </c>
      <c r="N39" s="879">
        <f t="shared" si="0"/>
        <v>1670</v>
      </c>
      <c r="O39" s="1506">
        <v>159736</v>
      </c>
      <c r="P39" s="1506">
        <v>160597</v>
      </c>
      <c r="Q39" s="1506">
        <v>163240</v>
      </c>
      <c r="R39" s="627"/>
    </row>
    <row r="40" spans="1:23" ht="20">
      <c r="B40" s="258"/>
      <c r="C40" s="229" t="s">
        <v>28</v>
      </c>
      <c r="D40" s="229"/>
      <c r="E40" s="229"/>
      <c r="F40" s="2015">
        <v>156582</v>
      </c>
      <c r="G40" s="282">
        <v>156758</v>
      </c>
      <c r="H40" s="282">
        <v>157005</v>
      </c>
      <c r="I40" s="282">
        <v>157288</v>
      </c>
      <c r="J40" s="282">
        <v>157878</v>
      </c>
      <c r="K40" s="282">
        <v>158269</v>
      </c>
      <c r="L40" s="282">
        <v>158510</v>
      </c>
      <c r="M40" s="878">
        <f>L40-K40</f>
        <v>241</v>
      </c>
      <c r="N40" s="879">
        <f t="shared" si="0"/>
        <v>1928</v>
      </c>
      <c r="O40" s="1506">
        <v>152233</v>
      </c>
      <c r="P40" s="1506">
        <v>154021</v>
      </c>
      <c r="Q40" s="1506">
        <v>156945</v>
      </c>
      <c r="R40" s="627"/>
    </row>
    <row r="41" spans="1:23" ht="19" customHeight="1">
      <c r="B41" s="258"/>
      <c r="C41" s="229" t="s">
        <v>240</v>
      </c>
      <c r="D41" s="229"/>
      <c r="E41" s="229"/>
      <c r="F41" s="2015">
        <v>6112</v>
      </c>
      <c r="G41" s="282">
        <v>5888</v>
      </c>
      <c r="H41" s="282">
        <v>5975</v>
      </c>
      <c r="I41" s="282">
        <v>6063</v>
      </c>
      <c r="J41" s="282">
        <v>6044</v>
      </c>
      <c r="K41" s="282">
        <v>5769</v>
      </c>
      <c r="L41" s="282">
        <v>5855</v>
      </c>
      <c r="M41" s="878">
        <f>L41-K41</f>
        <v>86</v>
      </c>
      <c r="N41" s="879">
        <f t="shared" si="0"/>
        <v>-257</v>
      </c>
      <c r="O41" s="1506">
        <v>7502</v>
      </c>
      <c r="P41" s="1506">
        <v>6576</v>
      </c>
      <c r="Q41" s="1506">
        <v>6294</v>
      </c>
      <c r="R41" s="627"/>
    </row>
    <row r="42" spans="1:23" ht="19" customHeight="1">
      <c r="B42" s="258"/>
      <c r="C42" s="229" t="s">
        <v>1020</v>
      </c>
      <c r="D42" s="229"/>
      <c r="E42" s="229"/>
      <c r="F42" s="2016">
        <v>27.35</v>
      </c>
      <c r="G42" s="1336">
        <v>27.83</v>
      </c>
      <c r="H42" s="1336">
        <v>27.9</v>
      </c>
      <c r="I42" s="1336">
        <v>27.98</v>
      </c>
      <c r="J42" s="1336">
        <v>28.11</v>
      </c>
      <c r="K42" s="1336">
        <v>28.12</v>
      </c>
      <c r="L42" s="1336">
        <v>28.18</v>
      </c>
      <c r="M42" s="1337">
        <f>L42-K42</f>
        <v>5.9999999999998721E-2</v>
      </c>
      <c r="N42" s="1338">
        <f t="shared" si="0"/>
        <v>0.82999999999999829</v>
      </c>
      <c r="O42" s="2018">
        <v>25.95</v>
      </c>
      <c r="P42" s="2018">
        <v>26.64</v>
      </c>
      <c r="Q42" s="2019">
        <v>27.48</v>
      </c>
      <c r="R42" s="259"/>
      <c r="T42" s="274">
        <f>N42/F42</f>
        <v>3.0347349177330833E-2</v>
      </c>
    </row>
    <row r="43" spans="1:23" ht="9" customHeight="1">
      <c r="B43" s="258"/>
      <c r="C43" s="121"/>
      <c r="D43" s="121"/>
      <c r="E43" s="121"/>
      <c r="F43" s="235"/>
      <c r="G43" s="235"/>
      <c r="H43" s="235"/>
      <c r="I43" s="235"/>
      <c r="J43" s="235"/>
      <c r="K43" s="235"/>
      <c r="L43" s="235"/>
      <c r="M43" s="235"/>
      <c r="N43" s="121"/>
      <c r="O43" s="235"/>
      <c r="P43" s="235"/>
      <c r="Q43" s="235"/>
      <c r="R43" s="287"/>
      <c r="S43" s="121"/>
      <c r="U43" s="121"/>
    </row>
    <row r="44" spans="1:23" ht="20">
      <c r="B44" s="258"/>
      <c r="C44" s="123" t="s">
        <v>248</v>
      </c>
      <c r="D44" s="123"/>
      <c r="E44" s="123"/>
      <c r="F44" s="2015">
        <v>1370</v>
      </c>
      <c r="G44" s="282">
        <v>1298</v>
      </c>
      <c r="H44" s="282">
        <v>1414</v>
      </c>
      <c r="I44" s="282">
        <v>1166</v>
      </c>
      <c r="J44" s="282">
        <v>1243</v>
      </c>
      <c r="K44" s="282">
        <v>1314</v>
      </c>
      <c r="L44" s="282">
        <v>1264</v>
      </c>
      <c r="M44" s="878">
        <f>L44-K44</f>
        <v>-50</v>
      </c>
      <c r="N44" s="879">
        <f t="shared" ref="N44:N46" si="1">L44-F44</f>
        <v>-106</v>
      </c>
      <c r="O44" s="1506">
        <v>1831</v>
      </c>
      <c r="P44" s="1506">
        <v>1515</v>
      </c>
      <c r="Q44" s="1506">
        <v>1306</v>
      </c>
      <c r="R44" s="627"/>
    </row>
    <row r="45" spans="1:23" s="118" customFormat="1" ht="18" customHeight="1">
      <c r="A45" s="121"/>
      <c r="B45" s="258"/>
      <c r="C45" s="229" t="s">
        <v>241</v>
      </c>
      <c r="D45" s="229"/>
      <c r="E45" s="229"/>
      <c r="F45" s="2015">
        <v>95821</v>
      </c>
      <c r="G45" s="282">
        <v>96215</v>
      </c>
      <c r="H45" s="282">
        <v>96057</v>
      </c>
      <c r="I45" s="282">
        <v>95874</v>
      </c>
      <c r="J45" s="282">
        <v>95510</v>
      </c>
      <c r="K45" s="282">
        <v>95599</v>
      </c>
      <c r="L45" s="282">
        <v>95481</v>
      </c>
      <c r="M45" s="878">
        <f>L45-K45</f>
        <v>-118</v>
      </c>
      <c r="N45" s="879">
        <f t="shared" si="1"/>
        <v>-340</v>
      </c>
      <c r="O45" s="1506">
        <v>95102</v>
      </c>
      <c r="P45" s="1506">
        <v>95512</v>
      </c>
      <c r="Q45" s="1506">
        <v>95649</v>
      </c>
      <c r="R45" s="803"/>
      <c r="S45" s="121"/>
      <c r="T45" s="111"/>
      <c r="U45" s="111"/>
      <c r="V45" s="121"/>
      <c r="W45" s="121"/>
    </row>
    <row r="46" spans="1:23" ht="19" customHeight="1">
      <c r="B46" s="258"/>
      <c r="C46" s="123" t="s">
        <v>249</v>
      </c>
      <c r="D46" s="123"/>
      <c r="E46" s="234"/>
      <c r="F46" s="2015">
        <f t="shared" ref="F46:L46" si="2">F39*F53</f>
        <v>11388.580000000002</v>
      </c>
      <c r="G46" s="282">
        <f t="shared" si="2"/>
        <v>11547.865999999998</v>
      </c>
      <c r="H46" s="282">
        <f t="shared" si="2"/>
        <v>11734.632</v>
      </c>
      <c r="I46" s="282">
        <f t="shared" si="2"/>
        <v>11434.570000000002</v>
      </c>
      <c r="J46" s="282">
        <f t="shared" si="2"/>
        <v>11802.384</v>
      </c>
      <c r="K46" s="282">
        <f t="shared" si="2"/>
        <v>11318.691000000001</v>
      </c>
      <c r="L46" s="282">
        <f t="shared" si="2"/>
        <v>11505.480000000001</v>
      </c>
      <c r="M46" s="878">
        <f>L46-K46</f>
        <v>186.78900000000067</v>
      </c>
      <c r="N46" s="879">
        <f t="shared" si="1"/>
        <v>116.89999999999964</v>
      </c>
      <c r="O46" s="1506">
        <f>O39*O53</f>
        <v>15174.92</v>
      </c>
      <c r="P46" s="1506">
        <f>P39*P53</f>
        <v>13008.357</v>
      </c>
      <c r="Q46" s="1506">
        <f>Q39*Q53</f>
        <v>12406.24</v>
      </c>
      <c r="R46" s="627"/>
    </row>
    <row r="47" spans="1:23" s="118" customFormat="1" ht="12" customHeight="1">
      <c r="A47" s="121"/>
      <c r="B47" s="286"/>
      <c r="C47" s="251"/>
      <c r="D47" s="251"/>
      <c r="E47" s="251"/>
      <c r="F47" s="94"/>
      <c r="G47" s="94"/>
      <c r="H47" s="94"/>
      <c r="I47" s="94"/>
      <c r="J47" s="94"/>
      <c r="K47" s="94"/>
      <c r="L47" s="94"/>
      <c r="M47" s="94"/>
      <c r="N47" s="94"/>
      <c r="O47" s="94"/>
      <c r="P47" s="94"/>
      <c r="Q47" s="94"/>
      <c r="R47" s="259"/>
      <c r="S47" s="111"/>
      <c r="T47" s="111"/>
      <c r="U47" s="111"/>
      <c r="V47" s="121"/>
      <c r="W47" s="121"/>
    </row>
    <row r="48" spans="1:23" ht="20">
      <c r="B48" s="258"/>
      <c r="C48" s="229" t="s">
        <v>244</v>
      </c>
      <c r="D48" s="229"/>
      <c r="E48" s="229"/>
      <c r="F48" s="2017">
        <f t="shared" ref="F48" si="3">F39/F38</f>
        <v>0.62934309167008362</v>
      </c>
      <c r="G48" s="231">
        <f t="shared" ref="G48:J48" si="4">G39/G38</f>
        <v>0.62831403726324164</v>
      </c>
      <c r="H48" s="231">
        <f t="shared" si="4"/>
        <v>0.62918038735779058</v>
      </c>
      <c r="I48" s="231">
        <f t="shared" si="4"/>
        <v>0.63015141286527143</v>
      </c>
      <c r="J48" s="231">
        <f t="shared" si="4"/>
        <v>0.63184957908045269</v>
      </c>
      <c r="K48" s="231">
        <f t="shared" ref="K48:L48" si="5">K39/K38</f>
        <v>0.63179888922268701</v>
      </c>
      <c r="L48" s="231">
        <f t="shared" si="5"/>
        <v>0.6325463256941638</v>
      </c>
      <c r="M48" s="880">
        <f>L48-K48</f>
        <v>7.4743647147679226E-4</v>
      </c>
      <c r="N48" s="881">
        <f>L48-F48</f>
        <v>3.2032340240801815E-3</v>
      </c>
      <c r="O48" s="819">
        <f>O39/O38</f>
        <v>0.62705011344811612</v>
      </c>
      <c r="P48" s="819">
        <f>P39/P38</f>
        <v>0.62706503871398511</v>
      </c>
      <c r="Q48" s="819">
        <f>Q39/Q38</f>
        <v>0.6305429374864806</v>
      </c>
      <c r="R48" s="627"/>
    </row>
    <row r="49" spans="2:23" ht="19" customHeight="1">
      <c r="B49" s="286"/>
      <c r="C49" s="229" t="s">
        <v>245</v>
      </c>
      <c r="D49" s="229"/>
      <c r="E49" s="229"/>
      <c r="F49" s="2017">
        <f t="shared" ref="F49" si="6">F40/F38</f>
        <v>0.60570027155202422</v>
      </c>
      <c r="G49" s="231">
        <f t="shared" ref="G49:J49" si="7">G40/G38</f>
        <v>0.6055682393253522</v>
      </c>
      <c r="H49" s="231">
        <f t="shared" si="7"/>
        <v>0.60611032400776721</v>
      </c>
      <c r="I49" s="231">
        <f t="shared" si="7"/>
        <v>0.60676246504002318</v>
      </c>
      <c r="J49" s="231">
        <f t="shared" si="7"/>
        <v>0.60855253014277344</v>
      </c>
      <c r="K49" s="231">
        <f t="shared" ref="K49:L49" si="8">K40/K38</f>
        <v>0.60957563992944019</v>
      </c>
      <c r="L49" s="231">
        <f t="shared" si="8"/>
        <v>0.6100175104389155</v>
      </c>
      <c r="M49" s="880">
        <f>L49-K49</f>
        <v>4.4187050947530615E-4</v>
      </c>
      <c r="N49" s="881">
        <f>L49-F49</f>
        <v>4.3172388868912837E-3</v>
      </c>
      <c r="O49" s="819">
        <f>O40/O38</f>
        <v>0.59759678419734474</v>
      </c>
      <c r="P49" s="819">
        <f>P40/P38</f>
        <v>0.60138847131494788</v>
      </c>
      <c r="Q49" s="819">
        <f>Q40/Q38</f>
        <v>0.60622740335589131</v>
      </c>
      <c r="R49" s="627"/>
    </row>
    <row r="50" spans="2:23" ht="12" customHeight="1">
      <c r="B50" s="258"/>
      <c r="F50" s="94"/>
      <c r="G50" s="94"/>
      <c r="H50" s="94"/>
      <c r="I50" s="94"/>
      <c r="J50" s="94"/>
      <c r="K50" s="94"/>
      <c r="L50" s="94"/>
      <c r="M50" s="873"/>
      <c r="N50" s="581"/>
      <c r="O50" s="94"/>
      <c r="P50" s="94"/>
      <c r="Q50" s="94"/>
      <c r="R50" s="259"/>
    </row>
    <row r="51" spans="2:23" ht="20">
      <c r="B51" s="258"/>
      <c r="C51" s="229" t="s">
        <v>246</v>
      </c>
      <c r="D51" s="229"/>
      <c r="E51" s="229"/>
      <c r="F51" s="2017">
        <f t="shared" ref="F51" si="9">F41/F39</f>
        <v>3.7567457927151583E-2</v>
      </c>
      <c r="G51" s="231">
        <f t="shared" ref="G51:J51" si="10">G41/G39</f>
        <v>3.6201320659591994E-2</v>
      </c>
      <c r="H51" s="231">
        <f t="shared" si="10"/>
        <v>3.6660715052674854E-2</v>
      </c>
      <c r="I51" s="231">
        <f t="shared" si="10"/>
        <v>3.7116393532944394E-2</v>
      </c>
      <c r="J51" s="231">
        <f t="shared" si="10"/>
        <v>3.6871194836568609E-2</v>
      </c>
      <c r="K51" s="231">
        <f t="shared" ref="K51:L51" si="11">K41/K39</f>
        <v>3.5168466035515947E-2</v>
      </c>
      <c r="L51" s="231">
        <f t="shared" si="11"/>
        <v>3.5622155703195345E-2</v>
      </c>
      <c r="M51" s="880">
        <f>L51-K51</f>
        <v>4.5368966767939806E-4</v>
      </c>
      <c r="N51" s="881">
        <f t="shared" ref="N51:N54" si="12">L51-F51</f>
        <v>-1.9453022239562384E-3</v>
      </c>
      <c r="O51" s="819">
        <f>O41/O39</f>
        <v>4.6964992237191368E-2</v>
      </c>
      <c r="P51" s="819">
        <f>P41/P39</f>
        <v>4.0947215701414096E-2</v>
      </c>
      <c r="Q51" s="819">
        <f>Q41/Q39</f>
        <v>3.8556726292575352E-2</v>
      </c>
      <c r="R51" s="627"/>
    </row>
    <row r="52" spans="2:23" ht="19" customHeight="1">
      <c r="B52" s="258"/>
      <c r="C52" s="229" t="s">
        <v>250</v>
      </c>
      <c r="D52" s="229"/>
      <c r="E52" s="229"/>
      <c r="F52" s="2017">
        <f t="shared" ref="F52" si="13">F44/F41</f>
        <v>0.22414921465968587</v>
      </c>
      <c r="G52" s="231">
        <f t="shared" ref="G52:J52" si="14">G44/G41</f>
        <v>0.22044836956521738</v>
      </c>
      <c r="H52" s="231">
        <f t="shared" si="14"/>
        <v>0.23665271966527196</v>
      </c>
      <c r="I52" s="231">
        <f t="shared" si="14"/>
        <v>0.19231403595579746</v>
      </c>
      <c r="J52" s="231">
        <f t="shared" si="14"/>
        <v>0.20565850430178689</v>
      </c>
      <c r="K52" s="231">
        <f t="shared" ref="K52:L52" si="15">K44/K41</f>
        <v>0.22776911076443057</v>
      </c>
      <c r="L52" s="231">
        <f t="shared" si="15"/>
        <v>0.21588385994876175</v>
      </c>
      <c r="M52" s="880">
        <f>L52-K52</f>
        <v>-1.1885250815668824E-2</v>
      </c>
      <c r="N52" s="881">
        <f t="shared" si="12"/>
        <v>-8.2653547109241277E-3</v>
      </c>
      <c r="O52" s="819">
        <f>O44/O41</f>
        <v>0.24406824846707545</v>
      </c>
      <c r="P52" s="819">
        <f>P44/P41</f>
        <v>0.23038321167883211</v>
      </c>
      <c r="Q52" s="819">
        <f>Q44/Q41</f>
        <v>0.20749920559262791</v>
      </c>
      <c r="R52" s="627"/>
    </row>
    <row r="53" spans="2:23" ht="20">
      <c r="B53" s="258"/>
      <c r="C53" s="229" t="s">
        <v>247</v>
      </c>
      <c r="D53" s="229"/>
      <c r="E53" s="229"/>
      <c r="F53" s="2017">
        <v>7.0000000000000007E-2</v>
      </c>
      <c r="G53" s="231">
        <v>7.0999999999999994E-2</v>
      </c>
      <c r="H53" s="231">
        <v>7.1999999999999995E-2</v>
      </c>
      <c r="I53" s="231">
        <v>7.0000000000000007E-2</v>
      </c>
      <c r="J53" s="231">
        <v>7.1999999999999995E-2</v>
      </c>
      <c r="K53" s="231">
        <v>6.9000000000000006E-2</v>
      </c>
      <c r="L53" s="231">
        <v>7.0000000000000007E-2</v>
      </c>
      <c r="M53" s="880">
        <f>L53-K53</f>
        <v>1.0000000000000009E-3</v>
      </c>
      <c r="N53" s="881">
        <f t="shared" si="12"/>
        <v>0</v>
      </c>
      <c r="O53" s="819">
        <v>9.5000000000000001E-2</v>
      </c>
      <c r="P53" s="819">
        <v>8.1000000000000003E-2</v>
      </c>
      <c r="Q53" s="819">
        <v>7.5999999999999998E-2</v>
      </c>
      <c r="R53" s="627"/>
    </row>
    <row r="54" spans="2:23" ht="20">
      <c r="B54" s="258"/>
      <c r="C54" s="229" t="s">
        <v>655</v>
      </c>
      <c r="D54" s="229"/>
      <c r="E54" s="229"/>
      <c r="F54" s="2216">
        <f t="shared" ref="F54" si="16">F45/F38</f>
        <v>0.37066077659237023</v>
      </c>
      <c r="G54" s="1332">
        <f t="shared" ref="G54:J54" si="17">G45/G38</f>
        <v>0.37168596273675836</v>
      </c>
      <c r="H54" s="1332">
        <f t="shared" si="17"/>
        <v>0.37082347309457725</v>
      </c>
      <c r="I54" s="1332">
        <f t="shared" si="17"/>
        <v>0.36984858713472851</v>
      </c>
      <c r="J54" s="1332">
        <f t="shared" si="17"/>
        <v>0.36815042091954731</v>
      </c>
      <c r="K54" s="1332">
        <f t="shared" ref="K54:L54" si="18">K45/K38</f>
        <v>0.36820111077731305</v>
      </c>
      <c r="L54" s="1332">
        <f t="shared" si="18"/>
        <v>0.3674536743058362</v>
      </c>
      <c r="M54" s="1333">
        <f>L54-K54</f>
        <v>-7.4743647147684777E-4</v>
      </c>
      <c r="N54" s="881">
        <f t="shared" si="12"/>
        <v>-3.207102286534036E-3</v>
      </c>
      <c r="O54" s="2020">
        <f>O45/O38</f>
        <v>0.37332673842554426</v>
      </c>
      <c r="P54" s="2020">
        <f>P45/P38</f>
        <v>0.37293496128601494</v>
      </c>
      <c r="Q54" s="2020">
        <f>Q45/Q38</f>
        <v>0.36946092518772594</v>
      </c>
      <c r="R54" s="627"/>
    </row>
    <row r="55" spans="2:23" ht="12" customHeight="1">
      <c r="B55" s="258"/>
      <c r="C55" s="95"/>
      <c r="D55" s="95"/>
      <c r="E55" s="95"/>
      <c r="F55" s="232"/>
      <c r="G55" s="232"/>
      <c r="H55" s="232"/>
      <c r="I55" s="232"/>
      <c r="J55" s="232"/>
      <c r="K55" s="232"/>
      <c r="L55" s="232"/>
      <c r="M55" s="1854"/>
      <c r="N55" s="117"/>
      <c r="O55" s="232"/>
      <c r="P55" s="232"/>
      <c r="Q55" s="232"/>
      <c r="R55" s="259"/>
    </row>
    <row r="56" spans="2:23" ht="33" customHeight="1" thickBot="1">
      <c r="B56" s="258"/>
      <c r="C56" s="1270"/>
      <c r="D56" s="1270"/>
      <c r="E56" s="1270"/>
      <c r="F56" s="1853"/>
      <c r="G56" s="1270"/>
      <c r="H56" s="1270"/>
      <c r="I56" s="1270"/>
      <c r="J56" s="1270"/>
      <c r="K56" s="1270"/>
      <c r="L56" s="1270"/>
      <c r="M56" s="1853"/>
      <c r="N56" s="1853"/>
      <c r="O56" s="1270"/>
      <c r="P56" s="1270"/>
      <c r="Q56" s="1270"/>
      <c r="R56" s="259"/>
    </row>
    <row r="57" spans="2:23" ht="20">
      <c r="B57" s="258"/>
      <c r="C57" s="94"/>
      <c r="D57" s="94"/>
      <c r="E57" s="94"/>
      <c r="F57" s="246"/>
      <c r="G57" s="94"/>
      <c r="H57" s="94"/>
      <c r="I57" s="94"/>
      <c r="J57" s="94"/>
      <c r="K57" s="94"/>
      <c r="L57" s="94"/>
      <c r="M57" s="246"/>
      <c r="N57" s="246"/>
      <c r="O57" s="94"/>
      <c r="P57" s="94"/>
      <c r="Q57" s="94"/>
      <c r="R57" s="259"/>
    </row>
    <row r="58" spans="2:23">
      <c r="B58" s="258"/>
      <c r="C58" s="94"/>
      <c r="D58" s="94"/>
      <c r="E58" s="94"/>
      <c r="F58" s="94"/>
      <c r="G58" s="94"/>
      <c r="H58" s="94"/>
      <c r="I58" s="94"/>
      <c r="J58" s="94"/>
      <c r="K58" s="94"/>
      <c r="L58" s="94"/>
      <c r="M58" s="94"/>
      <c r="N58" s="94"/>
      <c r="O58" s="94"/>
      <c r="P58" s="94"/>
      <c r="Q58" s="94"/>
      <c r="R58" s="259"/>
    </row>
    <row r="59" spans="2:23">
      <c r="B59" s="258"/>
      <c r="C59" s="94"/>
      <c r="D59" s="94"/>
      <c r="E59" s="94"/>
      <c r="F59" s="94"/>
      <c r="G59" s="94"/>
      <c r="H59" s="94"/>
      <c r="I59" s="94"/>
      <c r="J59" s="94"/>
      <c r="K59" s="94"/>
      <c r="L59" s="94"/>
      <c r="M59" s="94"/>
      <c r="N59" s="94"/>
      <c r="O59" s="94"/>
      <c r="P59" s="94"/>
      <c r="Q59" s="94"/>
      <c r="R59" s="259"/>
    </row>
    <row r="60" spans="2:23">
      <c r="B60" s="258"/>
      <c r="C60" s="94"/>
      <c r="D60" s="94"/>
      <c r="E60" s="94"/>
      <c r="F60" s="94"/>
      <c r="G60" s="94"/>
      <c r="H60" s="94"/>
      <c r="I60" s="94"/>
      <c r="J60" s="94"/>
      <c r="K60" s="94"/>
      <c r="L60" s="94"/>
      <c r="M60" s="94"/>
      <c r="N60" s="94"/>
      <c r="O60" s="94"/>
      <c r="P60" s="94"/>
      <c r="Q60" s="94"/>
      <c r="R60" s="259"/>
    </row>
    <row r="61" spans="2:23">
      <c r="B61" s="258"/>
      <c r="C61" s="94"/>
      <c r="D61" s="94"/>
      <c r="E61" s="94"/>
      <c r="F61" s="94"/>
      <c r="G61" s="94"/>
      <c r="H61" s="94"/>
      <c r="I61" s="94"/>
      <c r="J61" s="94"/>
      <c r="K61" s="94"/>
      <c r="L61" s="94"/>
      <c r="M61" s="94"/>
      <c r="N61" s="94"/>
      <c r="O61" s="94"/>
      <c r="P61" s="94"/>
      <c r="Q61" s="94"/>
      <c r="R61" s="259"/>
    </row>
    <row r="62" spans="2:23">
      <c r="B62" s="258"/>
      <c r="C62" s="94"/>
      <c r="D62" s="94"/>
      <c r="E62" s="94"/>
      <c r="F62" s="94"/>
      <c r="G62" s="94"/>
      <c r="H62" s="94"/>
      <c r="I62" s="94"/>
      <c r="J62" s="94"/>
      <c r="K62" s="94"/>
      <c r="L62" s="94"/>
      <c r="M62" s="94"/>
      <c r="N62" s="94"/>
      <c r="O62" s="94"/>
      <c r="P62" s="94"/>
      <c r="Q62" s="94"/>
      <c r="R62" s="259"/>
    </row>
    <row r="63" spans="2:23">
      <c r="B63" s="258"/>
      <c r="C63" s="94"/>
      <c r="D63" s="94"/>
      <c r="E63" s="94"/>
      <c r="F63" s="94"/>
      <c r="G63" s="94"/>
      <c r="H63" s="94"/>
      <c r="I63" s="94"/>
      <c r="J63" s="94"/>
      <c r="K63" s="94"/>
      <c r="L63" s="94"/>
      <c r="M63" s="94"/>
      <c r="N63" s="94"/>
      <c r="O63" s="94"/>
      <c r="P63" s="94"/>
      <c r="Q63" s="94"/>
      <c r="R63" s="259"/>
      <c r="V63" s="104"/>
      <c r="W63" s="104"/>
    </row>
    <row r="64" spans="2:23">
      <c r="B64" s="258"/>
      <c r="C64" s="94"/>
      <c r="D64" s="94"/>
      <c r="E64" s="94"/>
      <c r="F64" s="94"/>
      <c r="G64" s="94"/>
      <c r="H64" s="94"/>
      <c r="I64" s="94"/>
      <c r="J64" s="94"/>
      <c r="K64" s="94"/>
      <c r="L64" s="94"/>
      <c r="M64" s="94"/>
      <c r="N64" s="94"/>
      <c r="O64" s="94"/>
      <c r="P64" s="94"/>
      <c r="Q64" s="94"/>
      <c r="R64" s="259"/>
      <c r="V64" s="104"/>
      <c r="W64" s="104"/>
    </row>
    <row r="65" spans="2:23">
      <c r="B65" s="258"/>
      <c r="C65" s="94"/>
      <c r="D65" s="94"/>
      <c r="E65" s="94"/>
      <c r="F65" s="94"/>
      <c r="G65" s="94"/>
      <c r="H65" s="94"/>
      <c r="I65" s="94"/>
      <c r="J65" s="94"/>
      <c r="K65" s="94"/>
      <c r="L65" s="94"/>
      <c r="M65" s="94"/>
      <c r="N65" s="94"/>
      <c r="O65" s="94"/>
      <c r="P65" s="94"/>
      <c r="Q65" s="94"/>
      <c r="R65" s="259"/>
      <c r="V65" s="104"/>
      <c r="W65" s="104"/>
    </row>
    <row r="66" spans="2:23">
      <c r="B66" s="258"/>
      <c r="C66" s="94"/>
      <c r="D66" s="94"/>
      <c r="E66" s="94"/>
      <c r="F66" s="94"/>
      <c r="G66" s="94"/>
      <c r="H66" s="94"/>
      <c r="I66" s="94"/>
      <c r="J66" s="94"/>
      <c r="K66" s="94"/>
      <c r="L66" s="94"/>
      <c r="M66" s="94"/>
      <c r="N66" s="94"/>
      <c r="O66" s="94"/>
      <c r="P66" s="94"/>
      <c r="Q66" s="94"/>
      <c r="R66" s="259"/>
      <c r="V66" s="104"/>
      <c r="W66" s="104"/>
    </row>
    <row r="67" spans="2:23">
      <c r="B67" s="258"/>
      <c r="C67" s="94"/>
      <c r="D67" s="94"/>
      <c r="E67" s="94"/>
      <c r="F67" s="94"/>
      <c r="G67" s="94"/>
      <c r="H67" s="94"/>
      <c r="I67" s="94"/>
      <c r="J67" s="94"/>
      <c r="K67" s="94"/>
      <c r="L67" s="94"/>
      <c r="M67" s="94"/>
      <c r="N67" s="94"/>
      <c r="O67" s="94"/>
      <c r="P67" s="94"/>
      <c r="Q67" s="94"/>
      <c r="R67" s="259"/>
      <c r="V67" s="104"/>
      <c r="W67" s="104"/>
    </row>
    <row r="68" spans="2:23">
      <c r="B68" s="258"/>
      <c r="C68" s="94"/>
      <c r="D68" s="94"/>
      <c r="E68" s="94"/>
      <c r="F68" s="94"/>
      <c r="G68" s="94"/>
      <c r="H68" s="94"/>
      <c r="I68" s="94"/>
      <c r="J68" s="94"/>
      <c r="K68" s="94"/>
      <c r="L68" s="94"/>
      <c r="M68" s="94"/>
      <c r="N68" s="94"/>
      <c r="O68" s="94"/>
      <c r="P68" s="94"/>
      <c r="Q68" s="94"/>
      <c r="R68" s="259"/>
      <c r="V68" s="104"/>
      <c r="W68" s="104"/>
    </row>
    <row r="69" spans="2:23">
      <c r="B69" s="258"/>
      <c r="C69" s="94"/>
      <c r="D69" s="94"/>
      <c r="E69" s="94"/>
      <c r="F69" s="94"/>
      <c r="G69" s="94"/>
      <c r="H69" s="94"/>
      <c r="I69" s="94"/>
      <c r="J69" s="94"/>
      <c r="K69" s="94"/>
      <c r="L69" s="94"/>
      <c r="M69" s="94"/>
      <c r="N69" s="94"/>
      <c r="O69" s="94"/>
      <c r="P69" s="94"/>
      <c r="Q69" s="94"/>
      <c r="R69" s="259"/>
      <c r="V69" s="104"/>
      <c r="W69" s="104"/>
    </row>
    <row r="70" spans="2:23">
      <c r="B70" s="258"/>
      <c r="C70" s="94"/>
      <c r="D70" s="94"/>
      <c r="E70" s="94"/>
      <c r="F70" s="94"/>
      <c r="G70" s="94"/>
      <c r="H70" s="94"/>
      <c r="I70" s="94"/>
      <c r="J70" s="94"/>
      <c r="K70" s="94"/>
      <c r="L70" s="94"/>
      <c r="M70" s="94"/>
      <c r="N70" s="94"/>
      <c r="O70" s="94"/>
      <c r="P70" s="94"/>
      <c r="Q70" s="94"/>
      <c r="R70" s="259"/>
      <c r="V70" s="104"/>
      <c r="W70" s="104"/>
    </row>
    <row r="71" spans="2:23">
      <c r="B71" s="258"/>
      <c r="C71" s="94"/>
      <c r="D71" s="94"/>
      <c r="E71" s="94"/>
      <c r="F71" s="94"/>
      <c r="G71" s="94"/>
      <c r="H71" s="94"/>
      <c r="I71" s="94"/>
      <c r="J71" s="94"/>
      <c r="K71" s="94"/>
      <c r="L71" s="94"/>
      <c r="M71" s="94"/>
      <c r="N71" s="94"/>
      <c r="O71" s="94"/>
      <c r="P71" s="94"/>
      <c r="Q71" s="94"/>
      <c r="R71" s="259"/>
      <c r="V71" s="104"/>
      <c r="W71" s="104"/>
    </row>
    <row r="72" spans="2:23">
      <c r="B72" s="258"/>
      <c r="C72" s="94"/>
      <c r="D72" s="94"/>
      <c r="E72" s="94"/>
      <c r="F72" s="94"/>
      <c r="G72" s="94"/>
      <c r="H72" s="94"/>
      <c r="I72" s="94"/>
      <c r="J72" s="94"/>
      <c r="K72" s="94"/>
      <c r="L72" s="94"/>
      <c r="M72" s="94"/>
      <c r="N72" s="94"/>
      <c r="O72" s="94"/>
      <c r="P72" s="94"/>
      <c r="Q72" s="94"/>
      <c r="R72" s="259"/>
      <c r="V72" s="104"/>
      <c r="W72" s="104"/>
    </row>
    <row r="73" spans="2:23">
      <c r="B73" s="258"/>
      <c r="C73" s="94"/>
      <c r="D73" s="94"/>
      <c r="E73" s="94"/>
      <c r="F73" s="94"/>
      <c r="G73" s="94"/>
      <c r="H73" s="94"/>
      <c r="I73" s="94"/>
      <c r="J73" s="94"/>
      <c r="K73" s="94"/>
      <c r="L73" s="94"/>
      <c r="M73" s="94"/>
      <c r="N73" s="94"/>
      <c r="O73" s="94"/>
      <c r="P73" s="94"/>
      <c r="Q73" s="94"/>
      <c r="R73" s="259"/>
      <c r="V73" s="104"/>
      <c r="W73" s="104"/>
    </row>
    <row r="74" spans="2:23">
      <c r="B74" s="258"/>
      <c r="C74" s="94"/>
      <c r="D74" s="94"/>
      <c r="E74" s="94"/>
      <c r="F74" s="94"/>
      <c r="G74" s="94"/>
      <c r="H74" s="94"/>
      <c r="I74" s="94"/>
      <c r="J74" s="94"/>
      <c r="K74" s="94"/>
      <c r="L74" s="94"/>
      <c r="M74" s="94"/>
      <c r="N74" s="94"/>
      <c r="O74" s="94"/>
      <c r="P74" s="94"/>
      <c r="Q74" s="94"/>
      <c r="R74" s="259"/>
      <c r="V74" s="104"/>
      <c r="W74" s="104"/>
    </row>
    <row r="75" spans="2:23">
      <c r="B75" s="258"/>
      <c r="C75" s="94"/>
      <c r="D75" s="94"/>
      <c r="E75" s="94"/>
      <c r="F75" s="94"/>
      <c r="G75" s="94"/>
      <c r="H75" s="94"/>
      <c r="I75" s="94"/>
      <c r="J75" s="94"/>
      <c r="K75" s="94"/>
      <c r="L75" s="94"/>
      <c r="M75" s="94"/>
      <c r="N75" s="94"/>
      <c r="O75" s="94"/>
      <c r="P75" s="94"/>
      <c r="Q75" s="94"/>
      <c r="R75" s="259"/>
      <c r="V75" s="104"/>
      <c r="W75" s="104"/>
    </row>
    <row r="76" spans="2:23" ht="21" customHeight="1" thickBot="1">
      <c r="B76" s="258"/>
      <c r="C76" s="1270"/>
      <c r="D76" s="1270"/>
      <c r="E76" s="1270"/>
      <c r="F76" s="1270"/>
      <c r="G76" s="1270"/>
      <c r="H76" s="1270"/>
      <c r="I76" s="1270"/>
      <c r="J76" s="1270"/>
      <c r="K76" s="1270"/>
      <c r="L76" s="1270"/>
      <c r="M76" s="1270"/>
      <c r="N76" s="1270"/>
      <c r="O76" s="1270"/>
      <c r="P76" s="1270"/>
      <c r="Q76" s="1270"/>
      <c r="R76" s="259"/>
      <c r="V76" s="104"/>
      <c r="W76" s="104"/>
    </row>
    <row r="77" spans="2:23" ht="30" customHeight="1">
      <c r="B77" s="260"/>
      <c r="C77" s="261"/>
      <c r="D77" s="261"/>
      <c r="E77" s="261"/>
      <c r="F77" s="261"/>
      <c r="G77" s="261"/>
      <c r="H77" s="261"/>
      <c r="I77" s="261"/>
      <c r="J77" s="261"/>
      <c r="K77" s="261"/>
      <c r="L77" s="261"/>
      <c r="M77" s="261"/>
      <c r="N77" s="261"/>
      <c r="O77" s="261"/>
      <c r="P77" s="261"/>
      <c r="Q77" s="261"/>
      <c r="R77" s="262"/>
      <c r="V77" s="104"/>
      <c r="W77" s="104"/>
    </row>
    <row r="78" spans="2:23">
      <c r="B78" s="94"/>
      <c r="C78" s="94"/>
      <c r="D78" s="94"/>
      <c r="E78" s="94"/>
      <c r="F78" s="94"/>
      <c r="G78" s="94"/>
      <c r="H78" s="94"/>
      <c r="I78" s="94"/>
      <c r="J78" s="94"/>
      <c r="K78" s="94"/>
      <c r="L78" s="94"/>
      <c r="M78" s="94"/>
      <c r="N78" s="94"/>
      <c r="O78" s="94"/>
      <c r="P78" s="94"/>
      <c r="Q78" s="94"/>
      <c r="R78" s="94"/>
      <c r="V78" s="104"/>
      <c r="W78" s="104"/>
    </row>
    <row r="79" spans="2:23" ht="8" customHeight="1">
      <c r="B79" s="446"/>
      <c r="C79" s="447"/>
      <c r="D79" s="447"/>
      <c r="E79" s="447"/>
      <c r="F79" s="447"/>
      <c r="G79" s="447"/>
      <c r="H79" s="447"/>
      <c r="I79" s="447"/>
      <c r="J79" s="447"/>
      <c r="K79" s="447"/>
      <c r="L79" s="447"/>
      <c r="M79" s="447"/>
      <c r="N79" s="449"/>
      <c r="O79" s="447"/>
      <c r="P79" s="486"/>
      <c r="Q79" s="447"/>
      <c r="R79" s="450"/>
      <c r="V79" s="104"/>
      <c r="W79" s="104"/>
    </row>
    <row r="80" spans="2:23" ht="11" customHeight="1">
      <c r="B80" s="258"/>
      <c r="C80" s="94"/>
      <c r="D80" s="94"/>
      <c r="E80" s="94"/>
      <c r="F80" s="94"/>
      <c r="G80" s="94"/>
      <c r="H80" s="94"/>
      <c r="I80" s="94"/>
      <c r="J80" s="94"/>
      <c r="K80" s="94"/>
      <c r="L80" s="94"/>
      <c r="M80" s="94"/>
      <c r="N80" s="270"/>
      <c r="O80" s="94"/>
      <c r="P80" s="94"/>
      <c r="Q80" s="94"/>
      <c r="R80" s="259"/>
      <c r="V80" s="104"/>
      <c r="W80" s="104"/>
    </row>
    <row r="81" spans="2:23" ht="17" customHeight="1">
      <c r="B81" s="258"/>
      <c r="C81" s="94"/>
      <c r="D81" s="641" t="s">
        <v>206</v>
      </c>
      <c r="E81" s="641"/>
      <c r="F81" s="641"/>
      <c r="G81" s="641" t="s">
        <v>1044</v>
      </c>
      <c r="H81" s="641"/>
      <c r="I81" s="641"/>
      <c r="J81" s="641"/>
      <c r="K81" s="641"/>
      <c r="L81" s="645" t="s">
        <v>224</v>
      </c>
      <c r="M81" s="641"/>
      <c r="N81" s="646" t="s">
        <v>207</v>
      </c>
      <c r="O81" s="641"/>
      <c r="P81" s="646" t="s">
        <v>698</v>
      </c>
      <c r="Q81" s="94"/>
      <c r="R81" s="259"/>
      <c r="V81" s="104"/>
      <c r="W81" s="104"/>
    </row>
    <row r="82" spans="2:23" ht="13" customHeight="1">
      <c r="B82" s="258"/>
      <c r="C82" s="94"/>
      <c r="D82" s="94"/>
      <c r="E82" s="94"/>
      <c r="F82" s="94"/>
      <c r="G82" s="94"/>
      <c r="H82" s="94"/>
      <c r="I82" s="94"/>
      <c r="J82" s="94"/>
      <c r="K82" s="94"/>
      <c r="L82" s="94"/>
      <c r="M82" s="94"/>
      <c r="N82" s="222"/>
      <c r="O82" s="94"/>
      <c r="P82" s="94"/>
      <c r="Q82" s="94"/>
      <c r="R82" s="259"/>
      <c r="V82" s="104"/>
      <c r="W82" s="104"/>
    </row>
    <row r="83" spans="2:23" ht="7" customHeight="1">
      <c r="B83" s="487"/>
      <c r="C83" s="488"/>
      <c r="D83" s="488"/>
      <c r="E83" s="488"/>
      <c r="F83" s="488"/>
      <c r="G83" s="488"/>
      <c r="H83" s="488"/>
      <c r="I83" s="488"/>
      <c r="J83" s="488"/>
      <c r="K83" s="488"/>
      <c r="L83" s="488"/>
      <c r="M83" s="488"/>
      <c r="N83" s="488"/>
      <c r="O83" s="488"/>
      <c r="P83" s="488"/>
      <c r="Q83" s="488"/>
      <c r="R83" s="489"/>
      <c r="V83" s="104"/>
      <c r="W83" s="104"/>
    </row>
    <row r="84" spans="2:23" ht="13" customHeight="1">
      <c r="V84" s="104"/>
      <c r="W84" s="104"/>
    </row>
    <row r="85" spans="2:23" ht="17" customHeight="1">
      <c r="V85" s="104"/>
      <c r="W85" s="104"/>
    </row>
    <row r="86" spans="2:23" ht="17" customHeight="1">
      <c r="V86" s="104"/>
      <c r="W86" s="104"/>
    </row>
    <row r="87" spans="2:23" ht="17" customHeight="1" thickBot="1">
      <c r="V87" s="104"/>
      <c r="W87" s="104"/>
    </row>
    <row r="88" spans="2:23">
      <c r="B88" s="111"/>
      <c r="C88" s="703" t="s">
        <v>693</v>
      </c>
      <c r="D88" s="704"/>
      <c r="E88" s="700">
        <v>3.2000000000000001E-2</v>
      </c>
      <c r="F88" s="274"/>
      <c r="G88" s="703" t="s">
        <v>690</v>
      </c>
      <c r="H88" s="704"/>
      <c r="I88" s="700">
        <v>5.6000000000000001E-2</v>
      </c>
      <c r="J88" s="111"/>
      <c r="K88" s="111"/>
      <c r="L88" s="111"/>
      <c r="M88" s="111"/>
      <c r="N88" s="111"/>
      <c r="O88" s="111"/>
      <c r="P88" s="111"/>
      <c r="Q88" s="111"/>
      <c r="R88" s="111"/>
      <c r="V88" s="104"/>
      <c r="W88" s="104"/>
    </row>
    <row r="89" spans="2:23">
      <c r="C89" s="705" t="s">
        <v>694</v>
      </c>
      <c r="D89" s="706"/>
      <c r="E89" s="701">
        <v>3.2000000000000001E-2</v>
      </c>
      <c r="F89" s="274"/>
      <c r="G89" s="705" t="s">
        <v>691</v>
      </c>
      <c r="H89" s="706"/>
      <c r="I89" s="701">
        <v>3.6999999999999998E-2</v>
      </c>
      <c r="V89" s="104"/>
      <c r="W89" s="104"/>
    </row>
    <row r="90" spans="2:23">
      <c r="C90" s="705" t="s">
        <v>692</v>
      </c>
      <c r="D90" s="706"/>
      <c r="E90" s="701">
        <v>0.123</v>
      </c>
      <c r="F90" s="274"/>
      <c r="G90" s="705" t="s">
        <v>129</v>
      </c>
      <c r="H90" s="706"/>
      <c r="I90" s="701">
        <v>2.9000000000000001E-2</v>
      </c>
      <c r="O90" s="251" t="s">
        <v>1117</v>
      </c>
      <c r="V90" s="104"/>
      <c r="W90" s="104"/>
    </row>
    <row r="91" spans="2:23">
      <c r="C91" s="705" t="s">
        <v>613</v>
      </c>
      <c r="D91" s="706"/>
      <c r="E91" s="701">
        <v>3.2000000000000001E-2</v>
      </c>
      <c r="F91" s="274"/>
      <c r="G91" s="705" t="s">
        <v>696</v>
      </c>
      <c r="H91" s="706"/>
      <c r="I91" s="701">
        <v>2.1000000000000001E-2</v>
      </c>
      <c r="V91" s="104"/>
      <c r="W91" s="104"/>
    </row>
    <row r="92" spans="2:23" ht="19" thickBot="1">
      <c r="C92" s="705" t="s">
        <v>614</v>
      </c>
      <c r="D92" s="706"/>
      <c r="E92" s="701">
        <v>5.3999999999999999E-2</v>
      </c>
      <c r="F92" s="274"/>
      <c r="G92" s="707" t="s">
        <v>130</v>
      </c>
      <c r="H92" s="708"/>
      <c r="I92" s="702">
        <v>3.5999999999999997E-2</v>
      </c>
      <c r="V92" s="104"/>
      <c r="W92" s="104"/>
    </row>
    <row r="93" spans="2:23">
      <c r="C93" s="705" t="s">
        <v>615</v>
      </c>
      <c r="D93" s="706"/>
      <c r="E93" s="701">
        <v>2.9000000000000001E-2</v>
      </c>
      <c r="F93" s="274"/>
      <c r="G93" s="273"/>
      <c r="H93" s="111"/>
      <c r="I93" s="272"/>
      <c r="V93" s="104"/>
      <c r="W93" s="104"/>
    </row>
    <row r="94" spans="2:23" ht="19" thickBot="1">
      <c r="C94" s="707" t="s">
        <v>695</v>
      </c>
      <c r="D94" s="708"/>
      <c r="E94" s="702">
        <v>4.1000000000000002E-2</v>
      </c>
      <c r="F94" s="274"/>
      <c r="G94" s="273"/>
      <c r="H94" s="111"/>
      <c r="I94" s="272"/>
      <c r="V94" s="104"/>
      <c r="W94" s="104"/>
    </row>
    <row r="96" spans="2:23">
      <c r="B96" s="271"/>
      <c r="J96" s="104"/>
      <c r="K96" s="111"/>
      <c r="L96" s="111"/>
      <c r="M96" s="111"/>
      <c r="N96" s="111"/>
      <c r="O96" s="111"/>
      <c r="P96" s="111"/>
      <c r="Q96" s="111"/>
      <c r="R96" s="111"/>
      <c r="V96" s="104"/>
      <c r="W96" s="104"/>
    </row>
    <row r="97" spans="2:23">
      <c r="C97" s="247" t="s">
        <v>24</v>
      </c>
      <c r="D97" s="247" t="s">
        <v>24</v>
      </c>
      <c r="E97" s="248" t="s">
        <v>1073</v>
      </c>
      <c r="F97" s="247" t="s">
        <v>25</v>
      </c>
      <c r="G97" s="247" t="s">
        <v>26</v>
      </c>
      <c r="H97" s="248" t="s">
        <v>27</v>
      </c>
      <c r="I97" s="248" t="s">
        <v>28</v>
      </c>
      <c r="J97" s="248" t="s">
        <v>570</v>
      </c>
      <c r="K97" s="248" t="s">
        <v>1152</v>
      </c>
      <c r="L97" s="104"/>
      <c r="M97" s="104"/>
      <c r="N97" s="104"/>
      <c r="O97" s="104"/>
      <c r="P97" s="104"/>
      <c r="Q97" s="104"/>
      <c r="R97" s="104"/>
      <c r="V97" s="104"/>
      <c r="W97" s="104"/>
    </row>
    <row r="98" spans="2:23">
      <c r="C98" s="252">
        <v>36540</v>
      </c>
      <c r="D98" s="617" t="s">
        <v>29</v>
      </c>
      <c r="E98" s="253">
        <v>142267</v>
      </c>
      <c r="F98" s="250">
        <v>0.04</v>
      </c>
      <c r="G98" s="106">
        <v>0.64600000000000002</v>
      </c>
      <c r="H98" s="254">
        <v>69142</v>
      </c>
      <c r="I98" s="254">
        <v>136559</v>
      </c>
      <c r="J98" s="916"/>
      <c r="K98" s="250">
        <v>7.0999999999999994E-2</v>
      </c>
      <c r="L98" s="104"/>
      <c r="M98" s="104"/>
      <c r="N98" s="104"/>
      <c r="O98" s="104"/>
      <c r="P98" s="104"/>
      <c r="Q98" s="104"/>
      <c r="R98" s="104"/>
      <c r="V98" s="104"/>
      <c r="W98" s="104"/>
    </row>
    <row r="99" spans="2:23">
      <c r="C99" s="252">
        <f t="shared" ref="C99:C130" si="19">+C98+30.46667</f>
        <v>36570.466670000002</v>
      </c>
      <c r="D99" s="784"/>
      <c r="E99" s="253">
        <v>142456</v>
      </c>
      <c r="F99" s="250">
        <v>4.1000000000000002E-2</v>
      </c>
      <c r="G99" s="106">
        <v>0.64600000000000002</v>
      </c>
      <c r="H99" s="254">
        <v>69120</v>
      </c>
      <c r="I99" s="254">
        <v>136598</v>
      </c>
      <c r="J99" s="916"/>
      <c r="K99" s="250">
        <v>7.2000000000000008E-2</v>
      </c>
      <c r="L99" s="104"/>
      <c r="M99" s="104"/>
      <c r="N99" s="104"/>
      <c r="O99" s="104"/>
      <c r="P99" s="104"/>
      <c r="Q99" s="104"/>
      <c r="R99" s="104"/>
      <c r="V99" s="104"/>
      <c r="W99" s="104"/>
    </row>
    <row r="100" spans="2:23">
      <c r="C100" s="252">
        <f t="shared" si="19"/>
        <v>36600.933340000003</v>
      </c>
      <c r="D100" s="784"/>
      <c r="E100" s="253">
        <v>142434</v>
      </c>
      <c r="F100" s="250">
        <v>0.04</v>
      </c>
      <c r="G100" s="106">
        <v>0.64500000000000002</v>
      </c>
      <c r="H100" s="254">
        <v>69338</v>
      </c>
      <c r="I100" s="254">
        <v>136701</v>
      </c>
      <c r="J100" s="916"/>
      <c r="K100" s="250">
        <v>7.0999999999999994E-2</v>
      </c>
      <c r="L100" s="104"/>
      <c r="M100" s="104"/>
      <c r="N100" s="104"/>
      <c r="O100" s="104"/>
      <c r="P100" s="104"/>
      <c r="Q100" s="104"/>
      <c r="R100" s="104"/>
      <c r="V100" s="104"/>
      <c r="W100" s="104"/>
    </row>
    <row r="101" spans="2:23">
      <c r="C101" s="252">
        <f t="shared" si="19"/>
        <v>36631.400010000005</v>
      </c>
      <c r="D101" s="784"/>
      <c r="E101" s="253">
        <v>142751</v>
      </c>
      <c r="F101" s="250">
        <v>3.7999999999999999E-2</v>
      </c>
      <c r="G101" s="106">
        <v>0.64500000000000002</v>
      </c>
      <c r="H101" s="254">
        <v>69267</v>
      </c>
      <c r="I101" s="254">
        <v>137270</v>
      </c>
      <c r="J101" s="916"/>
      <c r="K101" s="250">
        <v>6.9000000000000006E-2</v>
      </c>
      <c r="L101" s="104"/>
      <c r="M101" s="104"/>
      <c r="N101" s="104"/>
      <c r="O101" s="104"/>
      <c r="P101" s="104"/>
      <c r="Q101" s="104"/>
      <c r="R101" s="104"/>
      <c r="V101" s="104"/>
      <c r="W101" s="104"/>
    </row>
    <row r="102" spans="2:23">
      <c r="C102" s="252">
        <f t="shared" si="19"/>
        <v>36661.866680000006</v>
      </c>
      <c r="D102" s="784"/>
      <c r="E102" s="253">
        <v>142388</v>
      </c>
      <c r="F102" s="250">
        <v>0.04</v>
      </c>
      <c r="G102" s="106">
        <v>0.64500000000000002</v>
      </c>
      <c r="H102" s="254">
        <v>69853</v>
      </c>
      <c r="I102" s="254">
        <v>136630</v>
      </c>
      <c r="J102" s="916"/>
      <c r="K102" s="250">
        <v>7.0999999999999994E-2</v>
      </c>
      <c r="L102" s="104"/>
      <c r="M102" s="104"/>
      <c r="N102" s="104"/>
      <c r="O102" s="104"/>
      <c r="P102" s="104"/>
      <c r="Q102" s="104"/>
      <c r="R102" s="104"/>
      <c r="V102" s="104"/>
      <c r="W102" s="104"/>
    </row>
    <row r="103" spans="2:23">
      <c r="C103" s="252">
        <f t="shared" si="19"/>
        <v>36692.333350000008</v>
      </c>
      <c r="D103" s="784"/>
      <c r="E103" s="253">
        <v>142591</v>
      </c>
      <c r="F103" s="250">
        <v>0.04</v>
      </c>
      <c r="G103" s="106">
        <v>0.64600000000000002</v>
      </c>
      <c r="H103" s="254">
        <v>69876</v>
      </c>
      <c r="I103" s="254">
        <v>136940</v>
      </c>
      <c r="J103" s="916"/>
      <c r="K103" s="250">
        <v>7.0000000000000007E-2</v>
      </c>
      <c r="L103" s="104"/>
      <c r="M103" s="104"/>
      <c r="N103" s="104"/>
      <c r="O103" s="104"/>
      <c r="P103" s="104"/>
      <c r="Q103" s="104"/>
      <c r="R103" s="104"/>
      <c r="V103" s="104"/>
      <c r="W103" s="104"/>
    </row>
    <row r="104" spans="2:23">
      <c r="C104" s="252">
        <f t="shared" si="19"/>
        <v>36722.80002000001</v>
      </c>
      <c r="D104" s="784"/>
      <c r="E104" s="253">
        <v>142278</v>
      </c>
      <c r="F104" s="250">
        <v>0.04</v>
      </c>
      <c r="G104" s="106">
        <v>0.64700000000000002</v>
      </c>
      <c r="H104" s="254">
        <v>70398</v>
      </c>
      <c r="I104" s="254">
        <v>136531</v>
      </c>
      <c r="J104" s="916"/>
      <c r="K104" s="250">
        <v>7.0000000000000007E-2</v>
      </c>
      <c r="L104" s="104"/>
      <c r="M104" s="104"/>
      <c r="N104" s="104"/>
      <c r="O104" s="104"/>
      <c r="P104" s="104"/>
      <c r="Q104" s="104"/>
      <c r="R104" s="104"/>
      <c r="V104" s="104"/>
      <c r="W104" s="104"/>
    </row>
    <row r="105" spans="2:23">
      <c r="C105" s="252">
        <f t="shared" si="19"/>
        <v>36753.266690000011</v>
      </c>
      <c r="D105" s="784"/>
      <c r="E105" s="253">
        <v>142514</v>
      </c>
      <c r="F105" s="250">
        <v>4.1000000000000002E-2</v>
      </c>
      <c r="G105" s="106">
        <v>0.64300000000000002</v>
      </c>
      <c r="H105" s="254">
        <v>70401</v>
      </c>
      <c r="I105" s="254">
        <v>136662</v>
      </c>
      <c r="J105" s="916"/>
      <c r="K105" s="250">
        <v>7.0999999999999994E-2</v>
      </c>
      <c r="L105" s="104"/>
      <c r="M105" s="104"/>
      <c r="N105" s="104"/>
      <c r="O105" s="104"/>
      <c r="P105" s="104"/>
      <c r="Q105" s="104"/>
      <c r="R105" s="104"/>
      <c r="V105" s="104"/>
      <c r="W105" s="104"/>
    </row>
    <row r="106" spans="2:23">
      <c r="C106" s="252">
        <f t="shared" si="19"/>
        <v>36783.733360000013</v>
      </c>
      <c r="D106" s="784"/>
      <c r="E106" s="253">
        <v>142518</v>
      </c>
      <c r="F106" s="250">
        <v>3.9E-2</v>
      </c>
      <c r="G106" s="106">
        <v>0.64300000000000002</v>
      </c>
      <c r="H106" s="254">
        <v>70645</v>
      </c>
      <c r="I106" s="254">
        <v>136893</v>
      </c>
      <c r="J106" s="916"/>
      <c r="K106" s="250">
        <v>7.0000000000000007E-2</v>
      </c>
      <c r="L106" s="104"/>
      <c r="M106" s="104"/>
      <c r="N106" s="104"/>
      <c r="O106" s="104"/>
      <c r="P106" s="104"/>
      <c r="Q106" s="104"/>
      <c r="R106" s="104"/>
      <c r="V106" s="104"/>
      <c r="W106" s="104"/>
    </row>
    <row r="107" spans="2:23">
      <c r="C107" s="252">
        <f t="shared" si="19"/>
        <v>36814.200030000015</v>
      </c>
      <c r="D107" s="784"/>
      <c r="E107" s="253">
        <v>142622</v>
      </c>
      <c r="F107" s="250">
        <v>3.9E-2</v>
      </c>
      <c r="G107" s="106">
        <v>0.64200000000000002</v>
      </c>
      <c r="H107" s="254">
        <v>70782</v>
      </c>
      <c r="I107" s="254">
        <v>137088</v>
      </c>
      <c r="J107" s="916"/>
      <c r="K107" s="250">
        <v>6.8000000000000005E-2</v>
      </c>
      <c r="L107" s="104"/>
      <c r="M107" s="104"/>
      <c r="N107" s="104"/>
      <c r="O107" s="104"/>
      <c r="P107" s="104"/>
      <c r="Q107" s="104"/>
      <c r="R107" s="104"/>
      <c r="V107" s="104"/>
      <c r="W107" s="104"/>
    </row>
    <row r="108" spans="2:23">
      <c r="C108" s="252">
        <f t="shared" si="19"/>
        <v>36844.666700000016</v>
      </c>
      <c r="D108" s="784"/>
      <c r="E108" s="253">
        <v>142962</v>
      </c>
      <c r="F108" s="250">
        <v>3.9E-2</v>
      </c>
      <c r="G108" s="106">
        <v>0.64300000000000002</v>
      </c>
      <c r="H108" s="254">
        <v>70579</v>
      </c>
      <c r="I108" s="254">
        <v>137322</v>
      </c>
      <c r="J108" s="916"/>
      <c r="K108" s="250">
        <v>7.0999999999999994E-2</v>
      </c>
      <c r="L108" s="104"/>
      <c r="M108" s="104"/>
      <c r="N108" s="104"/>
      <c r="O108" s="104"/>
      <c r="P108" s="104"/>
      <c r="Q108" s="104"/>
      <c r="R108" s="104"/>
      <c r="V108" s="104"/>
      <c r="W108" s="104"/>
    </row>
    <row r="109" spans="2:23">
      <c r="C109" s="252">
        <f t="shared" si="19"/>
        <v>36875.133370000018</v>
      </c>
      <c r="D109" s="784"/>
      <c r="E109" s="253">
        <v>143248</v>
      </c>
      <c r="F109" s="250">
        <v>3.9E-2</v>
      </c>
      <c r="G109" s="106">
        <v>0.64400000000000002</v>
      </c>
      <c r="H109" s="254">
        <v>70488</v>
      </c>
      <c r="I109" s="254">
        <v>137614</v>
      </c>
      <c r="J109" s="916"/>
      <c r="K109" s="250">
        <v>6.9000000000000006E-2</v>
      </c>
      <c r="L109" s="104"/>
      <c r="M109" s="104"/>
      <c r="N109" s="104"/>
      <c r="O109" s="104"/>
      <c r="P109" s="104"/>
      <c r="Q109" s="104"/>
      <c r="R109" s="104"/>
      <c r="V109" s="104"/>
      <c r="W109" s="104"/>
    </row>
    <row r="110" spans="2:23">
      <c r="C110" s="252">
        <f t="shared" si="19"/>
        <v>36905.600040000019</v>
      </c>
      <c r="D110" s="617" t="s">
        <v>30</v>
      </c>
      <c r="E110" s="253">
        <v>143800</v>
      </c>
      <c r="F110" s="250">
        <v>4.2000000000000003E-2</v>
      </c>
      <c r="G110" s="106">
        <v>0.64400000000000002</v>
      </c>
      <c r="H110" s="254">
        <v>70088</v>
      </c>
      <c r="I110" s="254">
        <v>137778</v>
      </c>
      <c r="J110" s="916"/>
      <c r="K110" s="250">
        <v>7.2999999999999995E-2</v>
      </c>
      <c r="L110" s="104"/>
      <c r="M110" s="104"/>
      <c r="N110" s="104"/>
      <c r="O110" s="104"/>
      <c r="P110" s="104"/>
      <c r="Q110" s="104"/>
      <c r="R110" s="104"/>
      <c r="V110" s="104"/>
      <c r="W110" s="104"/>
    </row>
    <row r="111" spans="2:23">
      <c r="C111" s="252">
        <f t="shared" si="19"/>
        <v>36936.066710000021</v>
      </c>
      <c r="D111" s="784"/>
      <c r="E111" s="253">
        <v>143701</v>
      </c>
      <c r="F111" s="250">
        <v>4.2000000000000003E-2</v>
      </c>
      <c r="G111" s="106">
        <v>0.64300000000000002</v>
      </c>
      <c r="H111" s="254">
        <v>70409</v>
      </c>
      <c r="I111" s="254">
        <v>137612</v>
      </c>
      <c r="J111" s="916"/>
      <c r="K111" s="250">
        <v>7.400000000000001E-2</v>
      </c>
      <c r="L111" s="104"/>
      <c r="M111" s="104"/>
      <c r="N111" s="104"/>
      <c r="O111" s="104"/>
      <c r="P111" s="104"/>
      <c r="Q111" s="104"/>
      <c r="R111" s="104"/>
      <c r="V111" s="104"/>
      <c r="W111" s="104"/>
    </row>
    <row r="112" spans="2:23">
      <c r="B112" s="104"/>
      <c r="C112" s="252">
        <f t="shared" si="19"/>
        <v>36966.533380000023</v>
      </c>
      <c r="D112" s="784"/>
      <c r="E112" s="253">
        <v>143924</v>
      </c>
      <c r="F112" s="250">
        <v>4.2999999999999997E-2</v>
      </c>
      <c r="G112" s="106">
        <v>0.64300000000000002</v>
      </c>
      <c r="H112" s="254">
        <v>70381</v>
      </c>
      <c r="I112" s="254">
        <v>137783</v>
      </c>
      <c r="J112" s="916">
        <v>0.11</v>
      </c>
      <c r="K112" s="250">
        <v>7.2999999999999995E-2</v>
      </c>
      <c r="L112" s="104"/>
      <c r="M112" s="104"/>
      <c r="N112" s="104"/>
      <c r="O112" s="104"/>
      <c r="P112" s="104"/>
      <c r="Q112" s="104"/>
      <c r="R112" s="104"/>
      <c r="V112" s="104"/>
      <c r="W112" s="104"/>
    </row>
    <row r="113" spans="2:23">
      <c r="B113" s="104"/>
      <c r="C113" s="252">
        <f t="shared" si="19"/>
        <v>36997.000050000024</v>
      </c>
      <c r="D113" s="784"/>
      <c r="E113" s="253">
        <v>143569</v>
      </c>
      <c r="F113" s="250">
        <v>4.3999999999999997E-2</v>
      </c>
      <c r="G113" s="106">
        <v>0.64</v>
      </c>
      <c r="H113" s="254">
        <v>70956</v>
      </c>
      <c r="I113" s="254">
        <v>137299</v>
      </c>
      <c r="J113" s="916">
        <f>J112</f>
        <v>0.11</v>
      </c>
      <c r="K113" s="250">
        <v>7.400000000000001E-2</v>
      </c>
      <c r="L113" s="104"/>
      <c r="M113" s="104"/>
      <c r="N113" s="104"/>
      <c r="O113" s="104"/>
      <c r="P113" s="104"/>
      <c r="Q113" s="104"/>
      <c r="R113" s="104"/>
      <c r="V113" s="104"/>
      <c r="W113" s="104"/>
    </row>
    <row r="114" spans="2:23">
      <c r="B114" s="104"/>
      <c r="C114" s="252">
        <f t="shared" si="19"/>
        <v>37027.466720000026</v>
      </c>
      <c r="D114" s="784"/>
      <c r="E114" s="253">
        <v>143318</v>
      </c>
      <c r="F114" s="250">
        <v>4.2999999999999997E-2</v>
      </c>
      <c r="G114" s="106">
        <v>0.63800000000000001</v>
      </c>
      <c r="H114" s="254">
        <v>71414</v>
      </c>
      <c r="I114" s="254">
        <v>137092</v>
      </c>
      <c r="J114" s="916">
        <f t="shared" ref="J114:J120" si="20">J113</f>
        <v>0.11</v>
      </c>
      <c r="K114" s="250">
        <v>7.4999999999999997E-2</v>
      </c>
      <c r="L114" s="104"/>
      <c r="M114" s="104"/>
      <c r="N114" s="104"/>
      <c r="O114" s="104"/>
      <c r="P114" s="104"/>
      <c r="Q114" s="104"/>
      <c r="R114" s="104"/>
      <c r="V114" s="104"/>
      <c r="W114" s="104"/>
    </row>
    <row r="115" spans="2:23">
      <c r="B115" s="104"/>
      <c r="C115" s="252">
        <f t="shared" si="19"/>
        <v>37057.933390000027</v>
      </c>
      <c r="D115" s="784"/>
      <c r="E115" s="253">
        <v>143357</v>
      </c>
      <c r="F115" s="250">
        <v>4.4999999999999998E-2</v>
      </c>
      <c r="G115" s="106">
        <v>0.63700000000000001</v>
      </c>
      <c r="H115" s="254">
        <v>71592</v>
      </c>
      <c r="I115" s="254">
        <v>136873</v>
      </c>
      <c r="J115" s="916">
        <f t="shared" si="20"/>
        <v>0.11</v>
      </c>
      <c r="K115" s="250">
        <v>7.9000000000000001E-2</v>
      </c>
      <c r="L115" s="104"/>
      <c r="M115" s="104"/>
      <c r="N115" s="104"/>
      <c r="O115" s="104"/>
      <c r="P115" s="104"/>
      <c r="Q115" s="104"/>
      <c r="R115" s="104"/>
      <c r="V115" s="104"/>
      <c r="W115" s="104"/>
    </row>
    <row r="116" spans="2:23">
      <c r="B116" s="104"/>
      <c r="C116" s="252">
        <f t="shared" si="19"/>
        <v>37088.400060000029</v>
      </c>
      <c r="D116" s="784"/>
      <c r="E116" s="253">
        <v>143654</v>
      </c>
      <c r="F116" s="250">
        <v>4.5999999999999999E-2</v>
      </c>
      <c r="G116" s="106">
        <v>0.63700000000000001</v>
      </c>
      <c r="H116" s="254">
        <v>71526</v>
      </c>
      <c r="I116" s="254">
        <v>137071</v>
      </c>
      <c r="J116" s="916">
        <f t="shared" si="20"/>
        <v>0.11</v>
      </c>
      <c r="K116" s="250">
        <v>7.8E-2</v>
      </c>
      <c r="L116" s="104"/>
      <c r="M116" s="104"/>
      <c r="N116" s="104"/>
      <c r="O116" s="104"/>
      <c r="P116" s="104"/>
      <c r="Q116" s="104"/>
      <c r="R116" s="104"/>
      <c r="V116" s="104"/>
      <c r="W116" s="104"/>
    </row>
    <row r="117" spans="2:23">
      <c r="B117" s="104"/>
      <c r="C117" s="252">
        <f t="shared" si="19"/>
        <v>37118.866730000031</v>
      </c>
      <c r="D117" s="784"/>
      <c r="E117" s="253">
        <v>143284</v>
      </c>
      <c r="F117" s="250">
        <v>4.9000000000000002E-2</v>
      </c>
      <c r="G117" s="106">
        <v>0.63200000000000001</v>
      </c>
      <c r="H117" s="254">
        <v>72136</v>
      </c>
      <c r="I117" s="254">
        <v>136241</v>
      </c>
      <c r="J117" s="916">
        <f t="shared" si="20"/>
        <v>0.11</v>
      </c>
      <c r="K117" s="250">
        <v>8.1000000000000003E-2</v>
      </c>
      <c r="L117" s="104"/>
      <c r="M117" s="104"/>
      <c r="N117" s="104"/>
      <c r="O117" s="104"/>
      <c r="P117" s="104"/>
      <c r="Q117" s="104"/>
      <c r="R117" s="104"/>
      <c r="V117" s="104"/>
      <c r="W117" s="104"/>
    </row>
    <row r="118" spans="2:23">
      <c r="B118" s="104"/>
      <c r="C118" s="252">
        <f t="shared" si="19"/>
        <v>37149.333400000032</v>
      </c>
      <c r="D118" s="784"/>
      <c r="E118" s="253">
        <v>143989</v>
      </c>
      <c r="F118" s="250">
        <v>0.05</v>
      </c>
      <c r="G118" s="106">
        <v>0.63500000000000001</v>
      </c>
      <c r="H118" s="254">
        <v>71676</v>
      </c>
      <c r="I118" s="254">
        <v>136846</v>
      </c>
      <c r="J118" s="916">
        <f t="shared" si="20"/>
        <v>0.11</v>
      </c>
      <c r="K118" s="250">
        <v>8.6999999999999994E-2</v>
      </c>
      <c r="L118" s="104"/>
      <c r="M118" s="104"/>
      <c r="N118" s="104"/>
      <c r="O118" s="104"/>
      <c r="P118" s="104"/>
      <c r="Q118" s="104"/>
      <c r="R118" s="104"/>
      <c r="V118" s="104"/>
      <c r="W118" s="104"/>
    </row>
    <row r="119" spans="2:23">
      <c r="B119" s="104"/>
      <c r="C119" s="252">
        <f t="shared" si="19"/>
        <v>37179.800070000034</v>
      </c>
      <c r="D119" s="784"/>
      <c r="E119" s="253">
        <v>144086</v>
      </c>
      <c r="F119" s="250">
        <v>5.2999999999999999E-2</v>
      </c>
      <c r="G119" s="106">
        <v>0.63200000000000001</v>
      </c>
      <c r="H119" s="254">
        <v>71817</v>
      </c>
      <c r="I119" s="254">
        <v>136392</v>
      </c>
      <c r="J119" s="916">
        <f t="shared" si="20"/>
        <v>0.11</v>
      </c>
      <c r="K119" s="250">
        <v>9.3000000000000013E-2</v>
      </c>
      <c r="L119" s="104"/>
      <c r="M119" s="104"/>
      <c r="N119" s="104"/>
      <c r="O119" s="104"/>
      <c r="P119" s="104"/>
      <c r="Q119" s="104"/>
      <c r="R119" s="104"/>
      <c r="V119" s="104"/>
      <c r="W119" s="104"/>
    </row>
    <row r="120" spans="2:23">
      <c r="B120" s="104"/>
      <c r="C120" s="252">
        <f t="shared" si="19"/>
        <v>37210.266740000035</v>
      </c>
      <c r="D120" s="784"/>
      <c r="E120" s="253">
        <v>144240</v>
      </c>
      <c r="F120" s="250">
        <v>5.5E-2</v>
      </c>
      <c r="G120" s="106">
        <v>0.63</v>
      </c>
      <c r="H120" s="254">
        <v>71876</v>
      </c>
      <c r="I120" s="254">
        <v>136238</v>
      </c>
      <c r="J120" s="916">
        <f t="shared" si="20"/>
        <v>0.11</v>
      </c>
      <c r="K120" s="250">
        <v>9.4E-2</v>
      </c>
      <c r="L120" s="104"/>
      <c r="M120" s="104"/>
      <c r="N120" s="104"/>
      <c r="O120" s="104"/>
      <c r="P120" s="104"/>
      <c r="Q120" s="104"/>
      <c r="R120" s="104"/>
      <c r="V120" s="104"/>
      <c r="W120" s="104"/>
    </row>
    <row r="121" spans="2:23">
      <c r="B121" s="104"/>
      <c r="C121" s="252">
        <f t="shared" si="19"/>
        <v>37240.733410000037</v>
      </c>
      <c r="D121" s="784"/>
      <c r="E121" s="253">
        <v>144305</v>
      </c>
      <c r="F121" s="250">
        <v>5.7000000000000002E-2</v>
      </c>
      <c r="G121" s="106">
        <v>0.629</v>
      </c>
      <c r="H121" s="254">
        <v>72010</v>
      </c>
      <c r="I121" s="254">
        <v>136047</v>
      </c>
      <c r="J121" s="916"/>
      <c r="K121" s="250">
        <v>9.6000000000000002E-2</v>
      </c>
      <c r="L121" s="104"/>
      <c r="M121" s="104"/>
      <c r="N121" s="104"/>
      <c r="O121" s="104"/>
      <c r="P121" s="104"/>
      <c r="Q121" s="104"/>
      <c r="R121" s="104"/>
      <c r="V121" s="104"/>
      <c r="W121" s="104"/>
    </row>
    <row r="122" spans="2:23">
      <c r="B122" s="104"/>
      <c r="C122" s="252">
        <f t="shared" si="19"/>
        <v>37271.200080000039</v>
      </c>
      <c r="D122" s="617" t="s">
        <v>31</v>
      </c>
      <c r="E122" s="253">
        <v>143883</v>
      </c>
      <c r="F122" s="250">
        <v>5.7000000000000002E-2</v>
      </c>
      <c r="G122" s="106">
        <v>0.627</v>
      </c>
      <c r="H122" s="254">
        <v>72623</v>
      </c>
      <c r="I122" s="254">
        <v>135701</v>
      </c>
      <c r="J122" s="916"/>
      <c r="K122" s="250">
        <v>9.5000000000000001E-2</v>
      </c>
      <c r="L122" s="104"/>
      <c r="M122" s="104"/>
      <c r="N122" s="104"/>
      <c r="O122" s="104"/>
      <c r="P122" s="104"/>
      <c r="Q122" s="104"/>
      <c r="R122" s="104"/>
      <c r="V122" s="104"/>
      <c r="W122" s="104"/>
    </row>
    <row r="123" spans="2:23">
      <c r="B123" s="104"/>
      <c r="C123" s="252">
        <f t="shared" si="19"/>
        <v>37301.66675000004</v>
      </c>
      <c r="D123" s="784"/>
      <c r="E123" s="253">
        <v>144653</v>
      </c>
      <c r="F123" s="250">
        <v>5.7000000000000002E-2</v>
      </c>
      <c r="G123" s="106">
        <v>0.63</v>
      </c>
      <c r="H123" s="254">
        <v>72010</v>
      </c>
      <c r="I123" s="254">
        <v>136438</v>
      </c>
      <c r="J123" s="916"/>
      <c r="K123" s="250">
        <v>9.5000000000000001E-2</v>
      </c>
      <c r="L123" s="104"/>
      <c r="M123" s="104"/>
      <c r="N123" s="104"/>
      <c r="O123" s="104"/>
      <c r="P123" s="104"/>
      <c r="Q123" s="104"/>
      <c r="R123" s="104"/>
      <c r="V123" s="104"/>
      <c r="W123" s="104"/>
    </row>
    <row r="124" spans="2:23">
      <c r="B124" s="104"/>
      <c r="C124" s="252">
        <f t="shared" si="19"/>
        <v>37332.133420000042</v>
      </c>
      <c r="D124" s="784"/>
      <c r="E124" s="253">
        <v>144481</v>
      </c>
      <c r="F124" s="250">
        <v>5.7000000000000002E-2</v>
      </c>
      <c r="G124" s="106">
        <v>0.628</v>
      </c>
      <c r="H124" s="254">
        <v>72343</v>
      </c>
      <c r="I124" s="254">
        <v>136177</v>
      </c>
      <c r="J124" s="916"/>
      <c r="K124" s="250">
        <v>9.4E-2</v>
      </c>
      <c r="L124" s="104"/>
      <c r="M124" s="104"/>
      <c r="N124" s="104"/>
      <c r="O124" s="104"/>
      <c r="P124" s="104"/>
      <c r="Q124" s="104"/>
      <c r="R124" s="104"/>
      <c r="V124" s="104"/>
      <c r="W124" s="104"/>
    </row>
    <row r="125" spans="2:23">
      <c r="B125" s="104"/>
      <c r="C125" s="252">
        <f t="shared" si="19"/>
        <v>37362.600090000044</v>
      </c>
      <c r="D125" s="784"/>
      <c r="E125" s="253">
        <v>144725</v>
      </c>
      <c r="F125" s="250">
        <v>5.8999999999999997E-2</v>
      </c>
      <c r="G125" s="106">
        <v>0.627</v>
      </c>
      <c r="H125" s="254">
        <v>72281</v>
      </c>
      <c r="I125" s="254">
        <v>136126</v>
      </c>
      <c r="J125" s="916"/>
      <c r="K125" s="250">
        <v>9.6999999999999989E-2</v>
      </c>
      <c r="L125" s="104"/>
      <c r="M125" s="104"/>
      <c r="N125" s="104"/>
      <c r="O125" s="104"/>
      <c r="P125" s="104"/>
      <c r="Q125" s="104"/>
      <c r="R125" s="104"/>
      <c r="V125" s="104"/>
      <c r="W125" s="104"/>
    </row>
    <row r="126" spans="2:23">
      <c r="B126" s="104"/>
      <c r="C126" s="252">
        <f t="shared" si="19"/>
        <v>37393.066760000045</v>
      </c>
      <c r="D126" s="784"/>
      <c r="E126" s="253">
        <v>144938</v>
      </c>
      <c r="F126" s="250">
        <v>5.8000000000000003E-2</v>
      </c>
      <c r="G126" s="106">
        <v>0.629</v>
      </c>
      <c r="H126" s="254">
        <v>72260</v>
      </c>
      <c r="I126" s="254">
        <v>136539</v>
      </c>
      <c r="J126" s="916"/>
      <c r="K126" s="250">
        <v>9.5000000000000001E-2</v>
      </c>
      <c r="L126" s="104"/>
      <c r="M126" s="104"/>
      <c r="N126" s="104"/>
      <c r="O126" s="104"/>
      <c r="P126" s="104"/>
      <c r="Q126" s="104"/>
      <c r="R126" s="104"/>
      <c r="V126" s="104"/>
      <c r="W126" s="104"/>
    </row>
    <row r="127" spans="2:23">
      <c r="B127" s="104"/>
      <c r="C127" s="252">
        <f t="shared" si="19"/>
        <v>37423.533430000047</v>
      </c>
      <c r="D127" s="784"/>
      <c r="E127" s="253">
        <v>144808</v>
      </c>
      <c r="F127" s="250">
        <v>5.8000000000000003E-2</v>
      </c>
      <c r="G127" s="106">
        <v>0.627</v>
      </c>
      <c r="H127" s="254">
        <v>72600</v>
      </c>
      <c r="I127" s="254">
        <v>136415</v>
      </c>
      <c r="J127" s="916"/>
      <c r="K127" s="250">
        <v>9.5000000000000001E-2</v>
      </c>
      <c r="L127" s="104"/>
      <c r="M127" s="104"/>
      <c r="N127" s="104"/>
      <c r="O127" s="104"/>
      <c r="P127" s="104"/>
      <c r="Q127" s="104"/>
      <c r="R127" s="104"/>
      <c r="V127" s="104"/>
      <c r="W127" s="104"/>
    </row>
    <row r="128" spans="2:23">
      <c r="B128" s="104"/>
      <c r="C128" s="252">
        <f t="shared" si="19"/>
        <v>37454.000100000048</v>
      </c>
      <c r="D128" s="784"/>
      <c r="E128" s="253">
        <v>144803</v>
      </c>
      <c r="F128" s="250">
        <v>5.8000000000000003E-2</v>
      </c>
      <c r="G128" s="106">
        <v>0.627</v>
      </c>
      <c r="H128" s="254">
        <v>72827</v>
      </c>
      <c r="I128" s="254">
        <v>136413</v>
      </c>
      <c r="J128" s="916"/>
      <c r="K128" s="250">
        <v>9.6000000000000002E-2</v>
      </c>
      <c r="L128" s="104"/>
      <c r="M128" s="104"/>
      <c r="N128" s="104"/>
      <c r="O128" s="104"/>
      <c r="P128" s="104"/>
      <c r="Q128" s="104"/>
      <c r="R128" s="104"/>
      <c r="V128" s="104"/>
      <c r="W128" s="104"/>
    </row>
    <row r="129" spans="2:23">
      <c r="B129" s="104"/>
      <c r="C129" s="252">
        <f t="shared" si="19"/>
        <v>37484.46677000005</v>
      </c>
      <c r="D129" s="784"/>
      <c r="E129" s="253">
        <v>145009</v>
      </c>
      <c r="F129" s="250">
        <v>5.7000000000000002E-2</v>
      </c>
      <c r="G129" s="106">
        <v>0.627</v>
      </c>
      <c r="H129" s="254">
        <v>72856</v>
      </c>
      <c r="I129" s="254">
        <v>136705</v>
      </c>
      <c r="J129" s="916"/>
      <c r="K129" s="250">
        <v>9.6000000000000002E-2</v>
      </c>
      <c r="L129" s="104"/>
      <c r="M129" s="104"/>
      <c r="N129" s="104"/>
      <c r="O129" s="104"/>
      <c r="P129" s="104"/>
      <c r="Q129" s="104"/>
      <c r="R129" s="104"/>
      <c r="V129" s="104"/>
      <c r="W129" s="104"/>
    </row>
    <row r="130" spans="2:23">
      <c r="B130" s="104"/>
      <c r="C130" s="252">
        <f t="shared" si="19"/>
        <v>37514.933440000052</v>
      </c>
      <c r="D130" s="784"/>
      <c r="E130" s="253">
        <v>145552</v>
      </c>
      <c r="F130" s="250">
        <v>5.7000000000000002E-2</v>
      </c>
      <c r="G130" s="106">
        <v>0.63</v>
      </c>
      <c r="H130" s="254">
        <v>72554</v>
      </c>
      <c r="I130" s="254">
        <v>137302</v>
      </c>
      <c r="J130" s="916"/>
      <c r="K130" s="250">
        <v>9.6000000000000002E-2</v>
      </c>
      <c r="L130" s="104"/>
      <c r="M130" s="104"/>
      <c r="N130" s="104"/>
      <c r="O130" s="104"/>
      <c r="P130" s="104"/>
      <c r="Q130" s="104"/>
      <c r="R130" s="104"/>
      <c r="V130" s="104"/>
      <c r="W130" s="104"/>
    </row>
    <row r="131" spans="2:23">
      <c r="B131" s="104"/>
      <c r="C131" s="252">
        <f t="shared" ref="C131:C157" si="21">+C130+30.46667</f>
        <v>37545.400110000053</v>
      </c>
      <c r="D131" s="784"/>
      <c r="E131" s="253">
        <v>145314</v>
      </c>
      <c r="F131" s="250">
        <v>5.7000000000000002E-2</v>
      </c>
      <c r="G131" s="106">
        <v>0.627</v>
      </c>
      <c r="H131" s="254">
        <v>73026</v>
      </c>
      <c r="I131" s="254">
        <v>137008</v>
      </c>
      <c r="J131" s="916"/>
      <c r="K131" s="250">
        <v>9.6000000000000002E-2</v>
      </c>
      <c r="L131" s="104"/>
      <c r="M131" s="104"/>
      <c r="N131" s="104"/>
      <c r="O131" s="104"/>
      <c r="P131" s="104"/>
      <c r="Q131" s="104"/>
      <c r="R131" s="104"/>
      <c r="V131" s="104"/>
      <c r="W131" s="104"/>
    </row>
    <row r="132" spans="2:23">
      <c r="B132" s="104"/>
      <c r="C132" s="252">
        <f t="shared" si="21"/>
        <v>37575.866780000055</v>
      </c>
      <c r="D132" s="784"/>
      <c r="E132" s="253">
        <v>145041</v>
      </c>
      <c r="F132" s="250">
        <v>5.8999999999999997E-2</v>
      </c>
      <c r="G132" s="106">
        <v>0.625</v>
      </c>
      <c r="H132" s="254">
        <v>73508</v>
      </c>
      <c r="I132" s="254">
        <v>136521</v>
      </c>
      <c r="J132" s="916"/>
      <c r="K132" s="250">
        <v>9.6999999999999989E-2</v>
      </c>
      <c r="L132" s="104"/>
      <c r="M132" s="104"/>
      <c r="N132" s="104"/>
      <c r="O132" s="104"/>
      <c r="P132" s="104"/>
      <c r="Q132" s="104"/>
      <c r="R132" s="104"/>
      <c r="V132" s="104"/>
      <c r="W132" s="104"/>
    </row>
    <row r="133" spans="2:23">
      <c r="B133" s="104"/>
      <c r="C133" s="252">
        <f t="shared" si="21"/>
        <v>37606.333450000056</v>
      </c>
      <c r="D133" s="784"/>
      <c r="E133" s="253">
        <v>145066</v>
      </c>
      <c r="F133" s="250">
        <v>0.06</v>
      </c>
      <c r="G133" s="106">
        <v>0.624</v>
      </c>
      <c r="H133" s="254">
        <v>73675</v>
      </c>
      <c r="I133" s="254">
        <v>136426</v>
      </c>
      <c r="J133" s="916"/>
      <c r="K133" s="250">
        <v>9.8000000000000004E-2</v>
      </c>
      <c r="L133" s="104"/>
      <c r="M133" s="104"/>
      <c r="N133" s="104"/>
      <c r="O133" s="104"/>
      <c r="P133" s="104"/>
      <c r="Q133" s="104"/>
      <c r="R133" s="104"/>
      <c r="V133" s="104"/>
      <c r="W133" s="104"/>
    </row>
    <row r="134" spans="2:23">
      <c r="B134" s="104"/>
      <c r="C134" s="252">
        <f t="shared" si="21"/>
        <v>37636.800120000058</v>
      </c>
      <c r="D134" s="617" t="s">
        <v>32</v>
      </c>
      <c r="E134" s="253">
        <v>145937</v>
      </c>
      <c r="F134" s="250">
        <v>5.8000000000000003E-2</v>
      </c>
      <c r="G134" s="106">
        <v>0.625</v>
      </c>
      <c r="H134" s="254">
        <v>73960</v>
      </c>
      <c r="I134" s="254">
        <v>137417</v>
      </c>
      <c r="J134" s="916"/>
      <c r="K134" s="250">
        <v>0.1</v>
      </c>
      <c r="L134" s="104"/>
      <c r="M134" s="104"/>
      <c r="N134" s="104"/>
      <c r="O134" s="104"/>
      <c r="P134" s="104"/>
      <c r="Q134" s="104"/>
      <c r="R134" s="104"/>
      <c r="V134" s="104"/>
      <c r="W134" s="104"/>
    </row>
    <row r="135" spans="2:23">
      <c r="B135" s="104"/>
      <c r="C135" s="252">
        <f t="shared" si="21"/>
        <v>37667.26679000006</v>
      </c>
      <c r="D135" s="784"/>
      <c r="E135" s="253">
        <v>146100</v>
      </c>
      <c r="F135" s="250">
        <v>5.8999999999999997E-2</v>
      </c>
      <c r="G135" s="106">
        <v>0.625</v>
      </c>
      <c r="H135" s="254">
        <v>74015</v>
      </c>
      <c r="I135" s="254">
        <v>137482</v>
      </c>
      <c r="J135" s="916"/>
      <c r="K135" s="250">
        <v>0.10199999999999999</v>
      </c>
      <c r="L135" s="104"/>
      <c r="M135" s="104"/>
      <c r="N135" s="104"/>
      <c r="O135" s="104"/>
      <c r="P135" s="104"/>
      <c r="Q135" s="104"/>
      <c r="R135" s="104"/>
      <c r="V135" s="104"/>
      <c r="W135" s="104"/>
    </row>
    <row r="136" spans="2:23">
      <c r="B136" s="104"/>
      <c r="C136" s="252">
        <f t="shared" si="21"/>
        <v>37697.733460000061</v>
      </c>
      <c r="D136" s="784"/>
      <c r="E136" s="253">
        <v>146022</v>
      </c>
      <c r="F136" s="250">
        <v>5.8999999999999997E-2</v>
      </c>
      <c r="G136" s="106">
        <v>0.624</v>
      </c>
      <c r="H136" s="254">
        <v>74295</v>
      </c>
      <c r="I136" s="254">
        <v>137434</v>
      </c>
      <c r="J136" s="916"/>
      <c r="K136" s="250">
        <v>0.1</v>
      </c>
      <c r="L136" s="104"/>
      <c r="M136" s="104"/>
      <c r="N136" s="104"/>
      <c r="O136" s="104"/>
      <c r="P136" s="104"/>
      <c r="Q136" s="104"/>
      <c r="R136" s="104"/>
      <c r="V136" s="104"/>
      <c r="W136" s="104"/>
    </row>
    <row r="137" spans="2:23">
      <c r="B137" s="104"/>
      <c r="C137" s="252">
        <f t="shared" si="21"/>
        <v>37728.200130000063</v>
      </c>
      <c r="D137" s="784"/>
      <c r="E137" s="253">
        <v>146474</v>
      </c>
      <c r="F137" s="250">
        <v>0.06</v>
      </c>
      <c r="G137" s="106">
        <v>0.624</v>
      </c>
      <c r="H137" s="254">
        <v>74066</v>
      </c>
      <c r="I137" s="254">
        <v>137633</v>
      </c>
      <c r="J137" s="916"/>
      <c r="K137" s="250">
        <v>0.10199999999999999</v>
      </c>
      <c r="L137" s="104"/>
      <c r="M137" s="104"/>
      <c r="N137" s="104"/>
      <c r="O137" s="104"/>
      <c r="P137" s="104"/>
      <c r="Q137" s="104"/>
      <c r="R137" s="104"/>
      <c r="V137" s="104"/>
      <c r="W137" s="104"/>
    </row>
    <row r="138" spans="2:23">
      <c r="B138" s="104"/>
      <c r="C138" s="252">
        <f t="shared" si="21"/>
        <v>37758.666800000065</v>
      </c>
      <c r="D138" s="784"/>
      <c r="E138" s="253">
        <v>146500</v>
      </c>
      <c r="F138" s="250">
        <v>6.0999999999999999E-2</v>
      </c>
      <c r="G138" s="106">
        <v>0.623</v>
      </c>
      <c r="H138" s="254">
        <v>74268</v>
      </c>
      <c r="I138" s="254">
        <v>137544</v>
      </c>
      <c r="J138" s="916"/>
      <c r="K138" s="250">
        <v>0.10099999999999999</v>
      </c>
      <c r="L138" s="104"/>
      <c r="M138" s="104"/>
      <c r="N138" s="104"/>
      <c r="O138" s="104"/>
      <c r="P138" s="104"/>
      <c r="Q138" s="104"/>
      <c r="R138" s="104"/>
      <c r="V138" s="104"/>
      <c r="W138" s="104"/>
    </row>
    <row r="139" spans="2:23">
      <c r="B139" s="104"/>
      <c r="C139" s="252">
        <f t="shared" si="21"/>
        <v>37789.133470000066</v>
      </c>
      <c r="D139" s="784"/>
      <c r="E139" s="253">
        <v>147056</v>
      </c>
      <c r="F139" s="250">
        <v>6.3E-2</v>
      </c>
      <c r="G139" s="106">
        <v>0.623</v>
      </c>
      <c r="H139" s="254">
        <v>73958</v>
      </c>
      <c r="I139" s="254">
        <v>137790</v>
      </c>
      <c r="J139" s="916"/>
      <c r="K139" s="250">
        <v>0.10300000000000001</v>
      </c>
      <c r="L139" s="104"/>
      <c r="M139" s="104"/>
      <c r="N139" s="104"/>
      <c r="O139" s="104"/>
      <c r="P139" s="104"/>
      <c r="Q139" s="104"/>
      <c r="R139" s="104"/>
      <c r="V139" s="104"/>
      <c r="W139" s="104"/>
    </row>
    <row r="140" spans="2:23">
      <c r="B140" s="104"/>
      <c r="C140" s="252">
        <f t="shared" si="21"/>
        <v>37819.600140000068</v>
      </c>
      <c r="D140" s="784"/>
      <c r="E140" s="253">
        <v>146485</v>
      </c>
      <c r="F140" s="250">
        <v>6.2E-2</v>
      </c>
      <c r="G140" s="106">
        <v>0.621</v>
      </c>
      <c r="H140" s="254">
        <v>74767</v>
      </c>
      <c r="I140" s="254">
        <v>137474</v>
      </c>
      <c r="J140" s="916"/>
      <c r="K140" s="250">
        <v>0.10300000000000001</v>
      </c>
      <c r="L140" s="104"/>
      <c r="M140" s="104"/>
      <c r="N140" s="104"/>
      <c r="O140" s="104"/>
      <c r="P140" s="104"/>
      <c r="Q140" s="104"/>
      <c r="R140" s="104"/>
      <c r="V140" s="104"/>
      <c r="W140" s="104"/>
    </row>
    <row r="141" spans="2:23">
      <c r="B141" s="104"/>
      <c r="C141" s="252">
        <f t="shared" si="21"/>
        <v>37850.066810000069</v>
      </c>
      <c r="D141" s="784"/>
      <c r="E141" s="253">
        <v>146445</v>
      </c>
      <c r="F141" s="250">
        <v>6.0999999999999999E-2</v>
      </c>
      <c r="G141" s="106">
        <v>0.621</v>
      </c>
      <c r="H141" s="254">
        <v>75062</v>
      </c>
      <c r="I141" s="254">
        <v>137549</v>
      </c>
      <c r="J141" s="916"/>
      <c r="K141" s="250">
        <v>0.10099999999999999</v>
      </c>
      <c r="L141" s="104"/>
      <c r="M141" s="104"/>
      <c r="N141" s="104"/>
      <c r="O141" s="104"/>
      <c r="P141" s="104"/>
      <c r="Q141" s="104"/>
      <c r="R141" s="104"/>
      <c r="V141" s="104"/>
      <c r="W141" s="104"/>
    </row>
    <row r="142" spans="2:23">
      <c r="B142" s="104"/>
      <c r="C142" s="252">
        <f t="shared" si="21"/>
        <v>37880.533480000071</v>
      </c>
      <c r="D142" s="784"/>
      <c r="E142" s="253">
        <v>146530</v>
      </c>
      <c r="F142" s="250">
        <v>6.0999999999999999E-2</v>
      </c>
      <c r="G142" s="106">
        <v>0.62</v>
      </c>
      <c r="H142" s="254">
        <v>75249</v>
      </c>
      <c r="I142" s="254">
        <v>137609</v>
      </c>
      <c r="J142" s="916"/>
      <c r="K142" s="250">
        <v>0.10400000000000001</v>
      </c>
      <c r="L142" s="104"/>
      <c r="M142" s="104"/>
      <c r="N142" s="104"/>
      <c r="O142" s="104"/>
      <c r="P142" s="104"/>
      <c r="Q142" s="104"/>
      <c r="R142" s="104"/>
      <c r="V142" s="104"/>
      <c r="W142" s="104"/>
    </row>
    <row r="143" spans="2:23">
      <c r="B143" s="104"/>
      <c r="C143" s="252">
        <f t="shared" si="21"/>
        <v>37911.000150000073</v>
      </c>
      <c r="D143" s="784"/>
      <c r="E143" s="253">
        <v>146716</v>
      </c>
      <c r="F143" s="250">
        <v>0.06</v>
      </c>
      <c r="G143" s="106">
        <v>0.621</v>
      </c>
      <c r="H143" s="254">
        <v>75324</v>
      </c>
      <c r="I143" s="254">
        <v>137984</v>
      </c>
      <c r="J143" s="916"/>
      <c r="K143" s="250">
        <v>0.10199999999999999</v>
      </c>
      <c r="L143" s="104"/>
      <c r="M143" s="104"/>
      <c r="N143" s="104"/>
      <c r="O143" s="104"/>
      <c r="P143" s="104"/>
      <c r="Q143" s="104"/>
      <c r="R143" s="104"/>
      <c r="V143" s="104"/>
      <c r="W143" s="104"/>
    </row>
    <row r="144" spans="2:23">
      <c r="B144" s="104"/>
      <c r="C144" s="252">
        <f t="shared" si="21"/>
        <v>37941.466820000074</v>
      </c>
      <c r="D144" s="784"/>
      <c r="E144" s="253">
        <v>147000</v>
      </c>
      <c r="F144" s="250">
        <v>5.8000000000000003E-2</v>
      </c>
      <c r="G144" s="106">
        <v>0.623</v>
      </c>
      <c r="H144" s="254">
        <v>75280</v>
      </c>
      <c r="I144" s="254">
        <v>138424</v>
      </c>
      <c r="J144" s="916"/>
      <c r="K144" s="250">
        <v>0.1</v>
      </c>
      <c r="L144" s="104"/>
      <c r="M144" s="104"/>
      <c r="N144" s="104"/>
      <c r="O144" s="104"/>
      <c r="P144" s="104"/>
      <c r="Q144" s="104"/>
      <c r="R144" s="104"/>
      <c r="V144" s="104"/>
      <c r="W144" s="104"/>
    </row>
    <row r="145" spans="2:23" ht="20">
      <c r="B145" s="104"/>
      <c r="C145" s="285">
        <f t="shared" si="21"/>
        <v>37971.933490000076</v>
      </c>
      <c r="D145" s="785"/>
      <c r="E145" s="783">
        <v>146729</v>
      </c>
      <c r="F145" s="250">
        <v>5.7000000000000002E-2</v>
      </c>
      <c r="G145" s="106">
        <v>0.622</v>
      </c>
      <c r="H145" s="254">
        <v>75780</v>
      </c>
      <c r="I145" s="254">
        <v>138411</v>
      </c>
      <c r="J145" s="916"/>
      <c r="K145" s="250">
        <v>9.8000000000000004E-2</v>
      </c>
      <c r="L145" s="104"/>
      <c r="M145" s="104"/>
      <c r="N145" s="104"/>
      <c r="O145" s="104"/>
      <c r="P145" s="104"/>
      <c r="Q145" s="104"/>
      <c r="R145" s="104"/>
      <c r="V145" s="104"/>
      <c r="W145" s="104"/>
    </row>
    <row r="146" spans="2:23">
      <c r="B146" s="104"/>
      <c r="C146" s="252">
        <f t="shared" si="21"/>
        <v>38002.400160000077</v>
      </c>
      <c r="D146" s="617" t="s">
        <v>33</v>
      </c>
      <c r="E146" s="253">
        <v>146842</v>
      </c>
      <c r="F146" s="250">
        <v>5.7000000000000002E-2</v>
      </c>
      <c r="G146" s="106">
        <v>0.623</v>
      </c>
      <c r="H146" s="254">
        <v>75319</v>
      </c>
      <c r="I146" s="254">
        <v>138472</v>
      </c>
      <c r="J146" s="916"/>
      <c r="K146" s="250">
        <v>9.9000000000000005E-2</v>
      </c>
      <c r="L146" s="104"/>
      <c r="M146" s="104"/>
      <c r="N146" s="104"/>
      <c r="O146" s="104"/>
      <c r="P146" s="104"/>
      <c r="Q146" s="104"/>
      <c r="R146" s="104"/>
      <c r="V146" s="104"/>
      <c r="W146" s="104"/>
    </row>
    <row r="147" spans="2:23" ht="20">
      <c r="B147" s="104"/>
      <c r="C147" s="285">
        <f t="shared" si="21"/>
        <v>38032.866830000079</v>
      </c>
      <c r="D147" s="785"/>
      <c r="E147" s="253">
        <v>146709</v>
      </c>
      <c r="F147" s="250">
        <v>5.6000000000000001E-2</v>
      </c>
      <c r="G147" s="106">
        <v>0.623</v>
      </c>
      <c r="H147" s="254">
        <v>75648</v>
      </c>
      <c r="I147" s="254">
        <v>138542</v>
      </c>
      <c r="J147" s="916"/>
      <c r="K147" s="250">
        <v>9.6999999999999989E-2</v>
      </c>
      <c r="L147" s="104"/>
      <c r="M147" s="104"/>
      <c r="N147" s="104"/>
      <c r="O147" s="104"/>
      <c r="P147" s="104"/>
      <c r="Q147" s="104"/>
      <c r="R147" s="104"/>
      <c r="V147" s="104"/>
      <c r="W147" s="104"/>
    </row>
    <row r="148" spans="2:23">
      <c r="B148" s="104"/>
      <c r="C148" s="252">
        <f t="shared" si="21"/>
        <v>38063.333500000081</v>
      </c>
      <c r="D148" s="784"/>
      <c r="E148" s="253">
        <v>146944</v>
      </c>
      <c r="F148" s="250">
        <v>5.8000000000000003E-2</v>
      </c>
      <c r="G148" s="106">
        <v>0.622</v>
      </c>
      <c r="H148" s="254">
        <v>75606</v>
      </c>
      <c r="I148" s="254">
        <v>138453</v>
      </c>
      <c r="J148" s="916"/>
      <c r="K148" s="250">
        <v>0.1</v>
      </c>
      <c r="L148" s="104"/>
      <c r="M148" s="104"/>
      <c r="N148" s="104"/>
      <c r="O148" s="104"/>
      <c r="P148" s="104"/>
      <c r="Q148" s="104"/>
      <c r="R148" s="104"/>
      <c r="V148" s="104"/>
      <c r="W148" s="104"/>
    </row>
    <row r="149" spans="2:23">
      <c r="B149" s="104"/>
      <c r="C149" s="252">
        <f t="shared" si="21"/>
        <v>38093.800170000082</v>
      </c>
      <c r="D149" s="784"/>
      <c r="E149" s="253">
        <v>146850</v>
      </c>
      <c r="F149" s="250">
        <v>5.6000000000000001E-2</v>
      </c>
      <c r="G149" s="106">
        <v>0.623</v>
      </c>
      <c r="H149" s="254">
        <v>75907</v>
      </c>
      <c r="I149" s="254">
        <v>138680</v>
      </c>
      <c r="J149" s="916"/>
      <c r="K149" s="250">
        <v>9.6000000000000002E-2</v>
      </c>
      <c r="L149" s="104"/>
      <c r="M149" s="104"/>
      <c r="N149" s="104"/>
      <c r="O149" s="104"/>
      <c r="P149" s="104"/>
      <c r="Q149" s="104"/>
      <c r="R149" s="104"/>
      <c r="V149" s="104"/>
      <c r="W149" s="104"/>
    </row>
    <row r="150" spans="2:23">
      <c r="B150" s="104"/>
      <c r="C150" s="252">
        <f t="shared" si="21"/>
        <v>38124.266840000084</v>
      </c>
      <c r="D150" s="784"/>
      <c r="E150" s="253">
        <v>147065</v>
      </c>
      <c r="F150" s="250">
        <v>5.6000000000000001E-2</v>
      </c>
      <c r="G150" s="106">
        <v>0.623</v>
      </c>
      <c r="H150" s="254">
        <v>75903</v>
      </c>
      <c r="I150" s="254">
        <v>138852</v>
      </c>
      <c r="J150" s="916"/>
      <c r="K150" s="250">
        <v>9.6000000000000002E-2</v>
      </c>
      <c r="L150" s="104"/>
      <c r="M150" s="104"/>
      <c r="N150" s="104"/>
      <c r="O150" s="104"/>
      <c r="P150" s="104"/>
      <c r="Q150" s="104"/>
      <c r="R150" s="104"/>
      <c r="V150" s="104"/>
      <c r="W150" s="104"/>
    </row>
    <row r="151" spans="2:23">
      <c r="B151" s="104"/>
      <c r="C151" s="252">
        <f t="shared" si="21"/>
        <v>38154.733510000086</v>
      </c>
      <c r="D151" s="784"/>
      <c r="E151" s="253">
        <v>147460</v>
      </c>
      <c r="F151" s="250">
        <v>5.6000000000000001E-2</v>
      </c>
      <c r="G151" s="106">
        <v>0.624</v>
      </c>
      <c r="H151" s="254">
        <v>75735</v>
      </c>
      <c r="I151" s="254">
        <v>139174</v>
      </c>
      <c r="J151" s="916"/>
      <c r="K151" s="250">
        <v>9.5000000000000001E-2</v>
      </c>
      <c r="L151" s="104"/>
      <c r="M151" s="104"/>
      <c r="N151" s="104"/>
      <c r="O151" s="104"/>
      <c r="P151" s="104"/>
      <c r="Q151" s="104"/>
      <c r="R151" s="104"/>
      <c r="V151" s="104"/>
      <c r="W151" s="104"/>
    </row>
    <row r="152" spans="2:23">
      <c r="B152" s="104"/>
      <c r="C152" s="252">
        <f t="shared" si="21"/>
        <v>38185.200180000087</v>
      </c>
      <c r="D152" s="784"/>
      <c r="E152" s="253">
        <v>147692</v>
      </c>
      <c r="F152" s="250">
        <v>5.5E-2</v>
      </c>
      <c r="G152" s="106">
        <v>0.625</v>
      </c>
      <c r="H152" s="254">
        <v>75730</v>
      </c>
      <c r="I152" s="254">
        <v>139556</v>
      </c>
      <c r="J152" s="916"/>
      <c r="K152" s="250">
        <v>9.5000000000000001E-2</v>
      </c>
      <c r="L152" s="104"/>
      <c r="M152" s="104"/>
      <c r="N152" s="104"/>
      <c r="O152" s="104"/>
      <c r="P152" s="104"/>
      <c r="Q152" s="104"/>
      <c r="R152" s="104"/>
      <c r="V152" s="104"/>
      <c r="W152" s="104"/>
    </row>
    <row r="153" spans="2:23">
      <c r="B153" s="104"/>
      <c r="C153" s="252">
        <f t="shared" si="21"/>
        <v>38215.666850000089</v>
      </c>
      <c r="D153" s="784"/>
      <c r="E153" s="253">
        <v>147564</v>
      </c>
      <c r="F153" s="250">
        <v>5.3999999999999999E-2</v>
      </c>
      <c r="G153" s="106">
        <v>0.624</v>
      </c>
      <c r="H153" s="254">
        <v>76113</v>
      </c>
      <c r="I153" s="254">
        <v>139573</v>
      </c>
      <c r="J153" s="916"/>
      <c r="K153" s="250">
        <v>9.4E-2</v>
      </c>
      <c r="L153" s="104"/>
      <c r="M153" s="104"/>
      <c r="N153" s="104"/>
      <c r="O153" s="104"/>
      <c r="P153" s="104"/>
      <c r="Q153" s="104"/>
      <c r="R153" s="104"/>
      <c r="V153" s="104"/>
      <c r="W153" s="104"/>
    </row>
    <row r="154" spans="2:23">
      <c r="B154" s="104"/>
      <c r="C154" s="252">
        <f t="shared" si="21"/>
        <v>38246.13352000009</v>
      </c>
      <c r="D154" s="784"/>
      <c r="E154" s="253">
        <v>147415</v>
      </c>
      <c r="F154" s="250">
        <v>5.3999999999999999E-2</v>
      </c>
      <c r="G154" s="106">
        <v>0.623</v>
      </c>
      <c r="H154" s="254">
        <v>76526</v>
      </c>
      <c r="I154" s="254">
        <v>139487</v>
      </c>
      <c r="J154" s="916"/>
      <c r="K154" s="250">
        <v>9.4E-2</v>
      </c>
      <c r="L154" s="104"/>
      <c r="M154" s="104"/>
      <c r="N154" s="104"/>
      <c r="O154" s="104"/>
      <c r="P154" s="104"/>
      <c r="Q154" s="104"/>
      <c r="R154" s="104"/>
      <c r="V154" s="104"/>
      <c r="W154" s="104"/>
    </row>
    <row r="155" spans="2:23">
      <c r="B155" s="104"/>
      <c r="C155" s="252">
        <f t="shared" si="21"/>
        <v>38276.600190000092</v>
      </c>
      <c r="D155" s="784"/>
      <c r="E155" s="253">
        <v>147793</v>
      </c>
      <c r="F155" s="250">
        <v>5.5E-2</v>
      </c>
      <c r="G155" s="106">
        <v>0.623</v>
      </c>
      <c r="H155" s="254">
        <v>76399</v>
      </c>
      <c r="I155" s="254">
        <v>139732</v>
      </c>
      <c r="J155" s="916"/>
      <c r="K155" s="250">
        <v>9.6999999999999989E-2</v>
      </c>
      <c r="L155" s="104"/>
      <c r="M155" s="104"/>
      <c r="N155" s="104"/>
      <c r="O155" s="104"/>
      <c r="P155" s="104"/>
      <c r="Q155" s="104"/>
      <c r="R155" s="104"/>
      <c r="V155" s="104"/>
      <c r="W155" s="104"/>
    </row>
    <row r="156" spans="2:23">
      <c r="B156" s="104"/>
      <c r="C156" s="252">
        <f t="shared" si="21"/>
        <v>38307.066860000094</v>
      </c>
      <c r="D156" s="784"/>
      <c r="E156" s="253">
        <v>148162</v>
      </c>
      <c r="F156" s="250">
        <v>5.3999999999999999E-2</v>
      </c>
      <c r="G156" s="106">
        <v>0.625</v>
      </c>
      <c r="H156" s="254">
        <v>76259</v>
      </c>
      <c r="I156" s="254">
        <v>140231</v>
      </c>
      <c r="J156" s="916"/>
      <c r="K156" s="250">
        <v>9.4E-2</v>
      </c>
      <c r="L156" s="104"/>
      <c r="M156" s="104"/>
      <c r="N156" s="104"/>
      <c r="O156" s="104"/>
      <c r="P156" s="104"/>
      <c r="Q156" s="104"/>
      <c r="R156" s="104"/>
      <c r="V156" s="104"/>
      <c r="W156" s="104"/>
    </row>
    <row r="157" spans="2:23">
      <c r="B157" s="104"/>
      <c r="C157" s="252">
        <f t="shared" si="21"/>
        <v>38337.533530000095</v>
      </c>
      <c r="D157" s="784"/>
      <c r="E157" s="253">
        <v>148059</v>
      </c>
      <c r="F157" s="250">
        <v>5.3999999999999999E-2</v>
      </c>
      <c r="G157" s="106">
        <v>0.624</v>
      </c>
      <c r="H157" s="254">
        <v>76581</v>
      </c>
      <c r="I157" s="254">
        <v>140125</v>
      </c>
      <c r="J157" s="916"/>
      <c r="K157" s="250">
        <v>9.1999999999999998E-2</v>
      </c>
      <c r="L157" s="104"/>
      <c r="M157" s="104"/>
      <c r="N157" s="104"/>
      <c r="O157" s="104"/>
      <c r="P157" s="104"/>
      <c r="Q157" s="104"/>
      <c r="R157" s="104"/>
      <c r="V157" s="104"/>
      <c r="W157" s="104"/>
    </row>
    <row r="158" spans="2:23">
      <c r="B158" s="104"/>
      <c r="C158" s="252">
        <f>C157+30.46667</f>
        <v>38368.000200000097</v>
      </c>
      <c r="D158" s="617" t="s">
        <v>34</v>
      </c>
      <c r="E158" s="253">
        <v>148029</v>
      </c>
      <c r="F158" s="250">
        <v>5.2999999999999999E-2</v>
      </c>
      <c r="G158" s="106">
        <v>0.624</v>
      </c>
      <c r="H158" s="254">
        <v>76808</v>
      </c>
      <c r="I158" s="254">
        <v>140245</v>
      </c>
      <c r="J158" s="916"/>
      <c r="K158" s="250">
        <v>9.3000000000000013E-2</v>
      </c>
      <c r="L158" s="104"/>
      <c r="M158" s="104"/>
      <c r="N158" s="104"/>
      <c r="O158" s="104"/>
      <c r="P158" s="104"/>
      <c r="Q158" s="104"/>
      <c r="R158" s="104"/>
      <c r="V158" s="104"/>
      <c r="W158" s="104"/>
    </row>
    <row r="159" spans="2:23">
      <c r="B159" s="104"/>
      <c r="C159" s="252">
        <f t="shared" ref="C159:C169" si="22">+C158+30.46667</f>
        <v>38398.466870000098</v>
      </c>
      <c r="D159" s="784"/>
      <c r="E159" s="253">
        <v>148364</v>
      </c>
      <c r="F159" s="250">
        <v>5.3999999999999999E-2</v>
      </c>
      <c r="G159" s="106">
        <v>0.624</v>
      </c>
      <c r="H159" s="254">
        <v>76677</v>
      </c>
      <c r="I159" s="254">
        <v>140385</v>
      </c>
      <c r="J159" s="916"/>
      <c r="K159" s="250">
        <v>9.3000000000000013E-2</v>
      </c>
      <c r="L159" s="104"/>
      <c r="M159" s="104"/>
      <c r="N159" s="104"/>
      <c r="O159" s="104"/>
      <c r="P159" s="104"/>
      <c r="Q159" s="104"/>
      <c r="R159" s="104"/>
      <c r="V159" s="104"/>
      <c r="W159" s="104"/>
    </row>
    <row r="160" spans="2:23">
      <c r="B160" s="104"/>
      <c r="C160" s="252">
        <f t="shared" si="22"/>
        <v>38428.9335400001</v>
      </c>
      <c r="D160" s="784"/>
      <c r="E160" s="253">
        <v>148391</v>
      </c>
      <c r="F160" s="250">
        <v>5.1999999999999998E-2</v>
      </c>
      <c r="G160" s="106">
        <v>0.624</v>
      </c>
      <c r="H160" s="254">
        <v>76846</v>
      </c>
      <c r="I160" s="254">
        <v>140654</v>
      </c>
      <c r="J160" s="916"/>
      <c r="K160" s="250">
        <v>9.0999999999999998E-2</v>
      </c>
      <c r="L160" s="104"/>
      <c r="M160" s="104"/>
      <c r="N160" s="104"/>
      <c r="O160" s="104"/>
      <c r="P160" s="104"/>
      <c r="Q160" s="104"/>
      <c r="R160" s="104"/>
      <c r="V160" s="104"/>
      <c r="W160" s="104"/>
    </row>
    <row r="161" spans="2:23">
      <c r="B161" s="104"/>
      <c r="C161" s="252">
        <f t="shared" si="22"/>
        <v>38459.400210000102</v>
      </c>
      <c r="D161" s="784"/>
      <c r="E161" s="253">
        <v>148926</v>
      </c>
      <c r="F161" s="250">
        <v>5.1999999999999998E-2</v>
      </c>
      <c r="G161" s="106">
        <v>0.627</v>
      </c>
      <c r="H161" s="254">
        <v>76514</v>
      </c>
      <c r="I161" s="254">
        <v>141254</v>
      </c>
      <c r="J161" s="916"/>
      <c r="K161" s="250">
        <v>8.900000000000001E-2</v>
      </c>
      <c r="L161" s="104"/>
      <c r="M161" s="104"/>
      <c r="N161" s="104"/>
      <c r="O161" s="104"/>
      <c r="P161" s="104"/>
      <c r="Q161" s="104"/>
      <c r="R161" s="104"/>
      <c r="V161" s="104"/>
      <c r="W161" s="104"/>
    </row>
    <row r="162" spans="2:23">
      <c r="B162" s="104"/>
      <c r="C162" s="252">
        <f t="shared" si="22"/>
        <v>38489.866880000103</v>
      </c>
      <c r="D162" s="784"/>
      <c r="E162" s="253">
        <v>149261</v>
      </c>
      <c r="F162" s="250">
        <v>5.0999999999999997E-2</v>
      </c>
      <c r="G162" s="106">
        <v>0.628</v>
      </c>
      <c r="H162" s="254">
        <v>76409</v>
      </c>
      <c r="I162" s="254">
        <v>141609</v>
      </c>
      <c r="J162" s="916"/>
      <c r="K162" s="250">
        <v>8.900000000000001E-2</v>
      </c>
      <c r="L162" s="104"/>
      <c r="M162" s="104"/>
      <c r="N162" s="104"/>
      <c r="O162" s="104"/>
      <c r="P162" s="104"/>
      <c r="Q162" s="104"/>
      <c r="R162" s="104"/>
      <c r="V162" s="104"/>
      <c r="W162" s="104"/>
    </row>
    <row r="163" spans="2:23">
      <c r="B163" s="104"/>
      <c r="C163" s="252">
        <f t="shared" si="22"/>
        <v>38520.333550000105</v>
      </c>
      <c r="D163" s="784"/>
      <c r="E163" s="253">
        <v>149238</v>
      </c>
      <c r="F163" s="250">
        <v>0.05</v>
      </c>
      <c r="G163" s="106">
        <v>0.627</v>
      </c>
      <c r="H163" s="254">
        <v>76673</v>
      </c>
      <c r="I163" s="254">
        <v>141714</v>
      </c>
      <c r="J163" s="916"/>
      <c r="K163" s="250">
        <v>0.09</v>
      </c>
      <c r="L163" s="104"/>
      <c r="M163" s="104"/>
      <c r="N163" s="104"/>
      <c r="O163" s="104"/>
      <c r="P163" s="104"/>
      <c r="Q163" s="104"/>
      <c r="R163" s="104"/>
      <c r="V163" s="104"/>
      <c r="W163" s="104"/>
    </row>
    <row r="164" spans="2:23">
      <c r="B164" s="104"/>
      <c r="C164" s="252">
        <f t="shared" si="22"/>
        <v>38550.800220000106</v>
      </c>
      <c r="D164" s="784"/>
      <c r="E164" s="253">
        <v>149432</v>
      </c>
      <c r="F164" s="250">
        <v>0.05</v>
      </c>
      <c r="G164" s="106">
        <v>0.628</v>
      </c>
      <c r="H164" s="254">
        <v>76721</v>
      </c>
      <c r="I164" s="254">
        <v>142026</v>
      </c>
      <c r="J164" s="916"/>
      <c r="K164" s="250">
        <v>8.8000000000000009E-2</v>
      </c>
      <c r="L164" s="104"/>
      <c r="M164" s="104"/>
      <c r="N164" s="104"/>
      <c r="O164" s="104"/>
      <c r="P164" s="104"/>
      <c r="Q164" s="104"/>
      <c r="R164" s="104"/>
      <c r="V164" s="104"/>
      <c r="W164" s="104"/>
    </row>
    <row r="165" spans="2:23">
      <c r="B165" s="104"/>
      <c r="C165" s="252">
        <f t="shared" si="22"/>
        <v>38581.266890000108</v>
      </c>
      <c r="D165" s="784"/>
      <c r="E165" s="253">
        <v>149779</v>
      </c>
      <c r="F165" s="250">
        <v>4.9000000000000002E-2</v>
      </c>
      <c r="G165" s="106">
        <v>0.629</v>
      </c>
      <c r="H165" s="254">
        <v>76642</v>
      </c>
      <c r="I165" s="254">
        <v>142434</v>
      </c>
      <c r="J165" s="916"/>
      <c r="K165" s="250">
        <v>8.900000000000001E-2</v>
      </c>
      <c r="L165" s="104"/>
      <c r="M165" s="104"/>
      <c r="N165" s="104"/>
      <c r="O165" s="104"/>
      <c r="P165" s="104"/>
      <c r="Q165" s="104"/>
      <c r="R165" s="104"/>
      <c r="V165" s="104"/>
      <c r="W165" s="104"/>
    </row>
    <row r="166" spans="2:23">
      <c r="B166" s="104"/>
      <c r="C166" s="252">
        <f t="shared" si="22"/>
        <v>38611.73356000011</v>
      </c>
      <c r="D166" s="784"/>
      <c r="E166" s="253">
        <v>149954</v>
      </c>
      <c r="F166" s="250">
        <v>0.05</v>
      </c>
      <c r="G166" s="106">
        <v>0.628</v>
      </c>
      <c r="H166" s="254">
        <v>76739</v>
      </c>
      <c r="I166" s="254">
        <v>142401</v>
      </c>
      <c r="J166" s="916"/>
      <c r="K166" s="250">
        <v>0.09</v>
      </c>
      <c r="L166" s="104"/>
      <c r="M166" s="104"/>
      <c r="N166" s="104"/>
      <c r="O166" s="104"/>
      <c r="P166" s="104"/>
      <c r="Q166" s="104"/>
      <c r="R166" s="104"/>
      <c r="V166" s="104"/>
      <c r="W166" s="104"/>
    </row>
    <row r="167" spans="2:23">
      <c r="B167" s="104"/>
      <c r="C167" s="252">
        <f t="shared" si="22"/>
        <v>38642.200230000111</v>
      </c>
      <c r="D167" s="784"/>
      <c r="E167" s="253">
        <v>150001</v>
      </c>
      <c r="F167" s="250">
        <v>0.05</v>
      </c>
      <c r="G167" s="106">
        <v>0.628</v>
      </c>
      <c r="H167" s="254">
        <v>76958</v>
      </c>
      <c r="I167" s="254">
        <v>142548</v>
      </c>
      <c r="J167" s="916"/>
      <c r="K167" s="250">
        <v>8.6999999999999994E-2</v>
      </c>
      <c r="L167" s="104"/>
      <c r="M167" s="104"/>
      <c r="N167" s="104"/>
      <c r="O167" s="104"/>
      <c r="P167" s="104"/>
      <c r="Q167" s="104"/>
      <c r="R167" s="104"/>
      <c r="V167" s="104"/>
      <c r="W167" s="104"/>
    </row>
    <row r="168" spans="2:23">
      <c r="B168" s="104"/>
      <c r="C168" s="252">
        <f t="shared" si="22"/>
        <v>38672.666900000113</v>
      </c>
      <c r="D168" s="784"/>
      <c r="E168" s="253">
        <v>150065</v>
      </c>
      <c r="F168" s="250">
        <v>0.05</v>
      </c>
      <c r="G168" s="106">
        <v>0.627</v>
      </c>
      <c r="H168" s="254">
        <v>77138</v>
      </c>
      <c r="I168" s="254">
        <v>142499</v>
      </c>
      <c r="J168" s="916"/>
      <c r="K168" s="250">
        <v>8.6999999999999994E-2</v>
      </c>
      <c r="L168" s="104"/>
      <c r="M168" s="104"/>
      <c r="N168" s="104"/>
      <c r="O168" s="104"/>
      <c r="P168" s="104"/>
      <c r="Q168" s="104"/>
      <c r="R168" s="104"/>
      <c r="V168" s="104"/>
      <c r="W168" s="104"/>
    </row>
    <row r="169" spans="2:23">
      <c r="B169" s="104"/>
      <c r="C169" s="252">
        <f t="shared" si="22"/>
        <v>38703.133570000115</v>
      </c>
      <c r="D169" s="784"/>
      <c r="E169" s="253">
        <v>150030</v>
      </c>
      <c r="F169" s="250">
        <v>4.9000000000000002E-2</v>
      </c>
      <c r="G169" s="106">
        <v>0.628</v>
      </c>
      <c r="H169" s="254">
        <v>77394</v>
      </c>
      <c r="I169" s="254">
        <v>142752</v>
      </c>
      <c r="J169" s="916"/>
      <c r="K169" s="250">
        <v>8.5999999999999993E-2</v>
      </c>
      <c r="L169" s="104"/>
      <c r="M169" s="104"/>
      <c r="N169" s="104"/>
      <c r="O169" s="104"/>
      <c r="P169" s="104"/>
      <c r="Q169" s="104"/>
      <c r="R169" s="104"/>
      <c r="V169" s="104"/>
      <c r="W169" s="104"/>
    </row>
    <row r="170" spans="2:23">
      <c r="B170" s="104"/>
      <c r="C170" s="252">
        <v>38732</v>
      </c>
      <c r="D170" s="617" t="s">
        <v>35</v>
      </c>
      <c r="E170" s="253">
        <v>150214</v>
      </c>
      <c r="F170" s="250">
        <v>4.7E-2</v>
      </c>
      <c r="G170" s="106">
        <v>0.629</v>
      </c>
      <c r="H170" s="254">
        <v>77339</v>
      </c>
      <c r="I170" s="254">
        <v>143150</v>
      </c>
      <c r="J170" s="916"/>
      <c r="K170" s="250">
        <v>8.4000000000000005E-2</v>
      </c>
      <c r="L170" s="104"/>
      <c r="M170" s="104"/>
      <c r="N170" s="104"/>
      <c r="O170" s="104"/>
      <c r="P170" s="104"/>
      <c r="Q170" s="104"/>
      <c r="R170" s="104"/>
      <c r="V170" s="104"/>
      <c r="W170" s="104"/>
    </row>
    <row r="171" spans="2:23">
      <c r="B171" s="104"/>
      <c r="C171" s="252">
        <f t="shared" ref="C171:C187" si="23">+C170+30.46667</f>
        <v>38762.466670000002</v>
      </c>
      <c r="D171" s="784"/>
      <c r="E171" s="253">
        <v>150641</v>
      </c>
      <c r="F171" s="250">
        <v>4.8000000000000001E-2</v>
      </c>
      <c r="G171" s="106">
        <v>0.63</v>
      </c>
      <c r="H171" s="254">
        <v>77122</v>
      </c>
      <c r="I171" s="254">
        <v>143457</v>
      </c>
      <c r="J171" s="916"/>
      <c r="K171" s="250">
        <v>8.4000000000000005E-2</v>
      </c>
      <c r="L171" s="104"/>
      <c r="M171" s="104"/>
      <c r="N171" s="104"/>
      <c r="O171" s="104"/>
      <c r="P171" s="104"/>
      <c r="Q171" s="104"/>
      <c r="R171" s="104"/>
      <c r="V171" s="104"/>
      <c r="W171" s="104"/>
    </row>
    <row r="172" spans="2:23">
      <c r="B172" s="104"/>
      <c r="C172" s="252">
        <f t="shared" si="23"/>
        <v>38792.933340000003</v>
      </c>
      <c r="D172" s="784"/>
      <c r="E172" s="253">
        <v>150813</v>
      </c>
      <c r="F172" s="250">
        <v>4.7E-2</v>
      </c>
      <c r="G172" s="106">
        <v>0.63100000000000001</v>
      </c>
      <c r="H172" s="254">
        <v>77161</v>
      </c>
      <c r="I172" s="254">
        <v>143741</v>
      </c>
      <c r="J172" s="916"/>
      <c r="K172" s="250">
        <v>8.199999999999999E-2</v>
      </c>
      <c r="L172" s="104"/>
      <c r="M172" s="104"/>
      <c r="N172" s="104"/>
      <c r="O172" s="104"/>
      <c r="P172" s="104"/>
      <c r="Q172" s="104"/>
      <c r="R172" s="104"/>
      <c r="V172" s="104"/>
      <c r="W172" s="104"/>
    </row>
    <row r="173" spans="2:23">
      <c r="B173" s="104"/>
      <c r="C173" s="252">
        <f t="shared" si="23"/>
        <v>38823.400010000005</v>
      </c>
      <c r="D173" s="784"/>
      <c r="E173" s="253">
        <v>150881</v>
      </c>
      <c r="F173" s="250">
        <v>4.7E-2</v>
      </c>
      <c r="G173" s="106">
        <v>0.63</v>
      </c>
      <c r="H173" s="254">
        <v>77318</v>
      </c>
      <c r="I173" s="254">
        <v>143761</v>
      </c>
      <c r="J173" s="916"/>
      <c r="K173" s="250">
        <v>8.1000000000000003E-2</v>
      </c>
      <c r="L173" s="104"/>
      <c r="M173" s="104"/>
      <c r="N173" s="104"/>
      <c r="O173" s="104"/>
      <c r="P173" s="104"/>
      <c r="Q173" s="104"/>
      <c r="R173" s="104"/>
      <c r="V173" s="104"/>
      <c r="W173" s="104"/>
    </row>
    <row r="174" spans="2:23">
      <c r="B174" s="104"/>
      <c r="C174" s="252">
        <f t="shared" si="23"/>
        <v>38853.866680000006</v>
      </c>
      <c r="D174" s="784"/>
      <c r="E174" s="253">
        <v>151069</v>
      </c>
      <c r="F174" s="250">
        <v>4.5999999999999999E-2</v>
      </c>
      <c r="G174" s="106">
        <v>0.63100000000000001</v>
      </c>
      <c r="H174" s="254">
        <v>77359</v>
      </c>
      <c r="I174" s="254">
        <v>144089</v>
      </c>
      <c r="J174" s="916"/>
      <c r="K174" s="250">
        <v>8.199999999999999E-2</v>
      </c>
      <c r="L174" s="104"/>
      <c r="M174" s="104"/>
      <c r="N174" s="104"/>
      <c r="O174" s="104"/>
      <c r="P174" s="104"/>
      <c r="Q174" s="104"/>
      <c r="R174" s="104"/>
      <c r="V174" s="104"/>
      <c r="W174" s="104"/>
    </row>
    <row r="175" spans="2:23">
      <c r="B175" s="104"/>
      <c r="C175" s="252">
        <f t="shared" si="23"/>
        <v>38884.333350000008</v>
      </c>
      <c r="D175" s="784"/>
      <c r="E175" s="253">
        <v>151354</v>
      </c>
      <c r="F175" s="250">
        <v>4.5999999999999999E-2</v>
      </c>
      <c r="G175" s="106">
        <v>0.63100000000000001</v>
      </c>
      <c r="H175" s="254">
        <v>77317</v>
      </c>
      <c r="I175" s="254">
        <v>144353</v>
      </c>
      <c r="J175" s="916"/>
      <c r="K175" s="250">
        <v>8.4000000000000005E-2</v>
      </c>
      <c r="L175" s="104"/>
      <c r="M175" s="104"/>
      <c r="N175" s="104"/>
      <c r="O175" s="104"/>
      <c r="P175" s="104"/>
      <c r="Q175" s="104"/>
      <c r="R175" s="104"/>
      <c r="V175" s="104"/>
      <c r="W175" s="104"/>
    </row>
    <row r="176" spans="2:23">
      <c r="B176" s="104"/>
      <c r="C176" s="252">
        <f t="shared" si="23"/>
        <v>38914.80002000001</v>
      </c>
      <c r="D176" s="784"/>
      <c r="E176" s="253">
        <v>151377</v>
      </c>
      <c r="F176" s="250">
        <v>4.7E-2</v>
      </c>
      <c r="G176" s="106">
        <v>0.63</v>
      </c>
      <c r="H176" s="254">
        <v>77535</v>
      </c>
      <c r="I176" s="254">
        <v>144202</v>
      </c>
      <c r="J176" s="916"/>
      <c r="K176" s="250">
        <v>8.5000000000000006E-2</v>
      </c>
      <c r="L176" s="104"/>
      <c r="M176" s="104"/>
      <c r="N176" s="104"/>
      <c r="O176" s="104"/>
      <c r="P176" s="104"/>
      <c r="Q176" s="104"/>
      <c r="R176" s="104"/>
      <c r="V176" s="104"/>
      <c r="W176" s="104"/>
    </row>
    <row r="177" spans="2:23">
      <c r="B177" s="104"/>
      <c r="C177" s="252">
        <f t="shared" si="23"/>
        <v>38945.266690000011</v>
      </c>
      <c r="D177" s="784"/>
      <c r="E177" s="253">
        <v>151716</v>
      </c>
      <c r="F177" s="250">
        <v>4.7E-2</v>
      </c>
      <c r="G177" s="106">
        <v>0.63100000000000001</v>
      </c>
      <c r="H177" s="254">
        <v>77451</v>
      </c>
      <c r="I177" s="254">
        <v>144625</v>
      </c>
      <c r="J177" s="916"/>
      <c r="K177" s="250">
        <v>8.4000000000000005E-2</v>
      </c>
      <c r="L177" s="104"/>
      <c r="M177" s="104"/>
      <c r="N177" s="104"/>
      <c r="O177" s="104"/>
      <c r="P177" s="104"/>
      <c r="Q177" s="104"/>
      <c r="R177" s="104"/>
      <c r="V177" s="104"/>
      <c r="W177" s="104"/>
    </row>
    <row r="178" spans="2:23">
      <c r="B178" s="104"/>
      <c r="C178" s="252">
        <f t="shared" si="23"/>
        <v>38975.733360000013</v>
      </c>
      <c r="D178" s="784"/>
      <c r="E178" s="253">
        <v>151662</v>
      </c>
      <c r="F178" s="250">
        <v>4.4999999999999998E-2</v>
      </c>
      <c r="G178" s="106">
        <v>0.63100000000000001</v>
      </c>
      <c r="H178" s="254">
        <v>77757</v>
      </c>
      <c r="I178" s="254">
        <v>144815</v>
      </c>
      <c r="J178" s="916"/>
      <c r="K178" s="250">
        <v>0.08</v>
      </c>
      <c r="L178" s="104"/>
      <c r="M178" s="104"/>
      <c r="N178" s="104"/>
      <c r="O178" s="104"/>
      <c r="P178" s="104"/>
      <c r="Q178" s="104"/>
      <c r="R178" s="104"/>
      <c r="V178" s="104"/>
      <c r="W178" s="104"/>
    </row>
    <row r="179" spans="2:23">
      <c r="B179" s="104"/>
      <c r="C179" s="252">
        <f t="shared" si="23"/>
        <v>39006.200030000015</v>
      </c>
      <c r="D179" s="784"/>
      <c r="E179" s="253">
        <v>152041</v>
      </c>
      <c r="F179" s="250">
        <v>4.3999999999999997E-2</v>
      </c>
      <c r="G179" s="106">
        <v>0.63300000000000001</v>
      </c>
      <c r="H179" s="254">
        <v>77634</v>
      </c>
      <c r="I179" s="254">
        <v>145314</v>
      </c>
      <c r="J179" s="916"/>
      <c r="K179" s="250">
        <v>8.199999999999999E-2</v>
      </c>
      <c r="L179" s="104"/>
      <c r="M179" s="104"/>
      <c r="N179" s="104"/>
      <c r="O179" s="104"/>
      <c r="P179" s="104"/>
      <c r="Q179" s="104"/>
      <c r="R179" s="104"/>
      <c r="V179" s="104"/>
      <c r="W179" s="104"/>
    </row>
    <row r="180" spans="2:23">
      <c r="B180" s="104"/>
      <c r="C180" s="252">
        <f t="shared" si="23"/>
        <v>39036.666700000016</v>
      </c>
      <c r="D180" s="784"/>
      <c r="E180" s="253">
        <v>152406</v>
      </c>
      <c r="F180" s="250">
        <v>4.4999999999999998E-2</v>
      </c>
      <c r="G180" s="106">
        <v>0.63300000000000001</v>
      </c>
      <c r="H180" s="254">
        <v>77499</v>
      </c>
      <c r="I180" s="254">
        <v>145534</v>
      </c>
      <c r="J180" s="916"/>
      <c r="K180" s="250">
        <v>8.1000000000000003E-2</v>
      </c>
      <c r="L180" s="104"/>
      <c r="M180" s="104"/>
      <c r="N180" s="104"/>
      <c r="O180" s="104"/>
      <c r="P180" s="104"/>
      <c r="Q180" s="104"/>
      <c r="R180" s="104"/>
      <c r="V180" s="104"/>
      <c r="W180" s="104"/>
    </row>
    <row r="181" spans="2:23">
      <c r="B181" s="104"/>
      <c r="C181" s="252">
        <f t="shared" si="23"/>
        <v>39067.133370000018</v>
      </c>
      <c r="D181" s="784"/>
      <c r="E181" s="253">
        <v>152732</v>
      </c>
      <c r="F181" s="250">
        <v>4.3999999999999997E-2</v>
      </c>
      <c r="G181" s="106">
        <v>0.63400000000000001</v>
      </c>
      <c r="H181" s="254">
        <v>77376</v>
      </c>
      <c r="I181" s="254">
        <v>145970</v>
      </c>
      <c r="J181" s="916"/>
      <c r="K181" s="250">
        <v>7.9000000000000001E-2</v>
      </c>
      <c r="L181" s="104"/>
      <c r="M181" s="104"/>
      <c r="N181" s="104"/>
      <c r="O181" s="104"/>
      <c r="P181" s="104"/>
      <c r="Q181" s="104"/>
      <c r="R181" s="104"/>
      <c r="V181" s="104"/>
      <c r="W181" s="104"/>
    </row>
    <row r="182" spans="2:23">
      <c r="B182" s="104"/>
      <c r="C182" s="252">
        <f>+C181+30.46667</f>
        <v>39097.600040000019</v>
      </c>
      <c r="D182" s="617" t="s">
        <v>36</v>
      </c>
      <c r="E182" s="253">
        <v>153144</v>
      </c>
      <c r="F182" s="250">
        <v>4.5999999999999999E-2</v>
      </c>
      <c r="G182" s="106">
        <v>0.63300000000000001</v>
      </c>
      <c r="H182" s="254">
        <v>77506</v>
      </c>
      <c r="I182" s="254">
        <v>146028</v>
      </c>
      <c r="J182" s="916"/>
      <c r="K182" s="250">
        <v>8.4000000000000005E-2</v>
      </c>
      <c r="L182" s="104"/>
      <c r="M182" s="104"/>
      <c r="N182" s="104"/>
      <c r="O182" s="104"/>
      <c r="P182" s="104"/>
      <c r="Q182" s="104"/>
      <c r="R182" s="104"/>
      <c r="V182" s="104"/>
      <c r="W182" s="104"/>
    </row>
    <row r="183" spans="2:23">
      <c r="B183" s="104"/>
      <c r="C183" s="252">
        <f t="shared" si="23"/>
        <v>39128.066710000021</v>
      </c>
      <c r="D183" s="784"/>
      <c r="E183" s="253">
        <v>152983</v>
      </c>
      <c r="F183" s="250">
        <v>4.4999999999999998E-2</v>
      </c>
      <c r="G183" s="106">
        <v>0.63300000000000001</v>
      </c>
      <c r="H183" s="254">
        <v>77851</v>
      </c>
      <c r="I183" s="254">
        <v>146057</v>
      </c>
      <c r="J183" s="916"/>
      <c r="K183" s="250">
        <v>8.199999999999999E-2</v>
      </c>
      <c r="L183" s="104"/>
      <c r="M183" s="104"/>
      <c r="N183" s="104"/>
      <c r="O183" s="104"/>
      <c r="P183" s="104"/>
      <c r="Q183" s="104"/>
      <c r="R183" s="104"/>
      <c r="V183" s="104"/>
      <c r="W183" s="104"/>
    </row>
    <row r="184" spans="2:23">
      <c r="B184" s="104"/>
      <c r="C184" s="252">
        <f t="shared" si="23"/>
        <v>39158.533380000023</v>
      </c>
      <c r="D184" s="784"/>
      <c r="E184" s="253">
        <v>153051</v>
      </c>
      <c r="F184" s="250">
        <v>4.3999999999999997E-2</v>
      </c>
      <c r="G184" s="106">
        <v>0.63300000000000001</v>
      </c>
      <c r="H184" s="254">
        <v>77982</v>
      </c>
      <c r="I184" s="254">
        <v>146320</v>
      </c>
      <c r="J184" s="916"/>
      <c r="K184" s="250">
        <v>0.08</v>
      </c>
      <c r="L184" s="104"/>
      <c r="M184" s="104"/>
      <c r="N184" s="104"/>
      <c r="O184" s="104"/>
      <c r="P184" s="104"/>
      <c r="Q184" s="104"/>
      <c r="R184" s="104"/>
      <c r="V184" s="104"/>
      <c r="W184" s="104"/>
    </row>
    <row r="185" spans="2:23">
      <c r="B185" s="104"/>
      <c r="C185" s="252">
        <f t="shared" si="23"/>
        <v>39189.000050000024</v>
      </c>
      <c r="D185" s="784"/>
      <c r="E185" s="253">
        <v>152435</v>
      </c>
      <c r="F185" s="250">
        <v>4.4999999999999998E-2</v>
      </c>
      <c r="G185" s="106">
        <v>0.63</v>
      </c>
      <c r="H185" s="254">
        <v>78818</v>
      </c>
      <c r="I185" s="254">
        <v>145586</v>
      </c>
      <c r="J185" s="916"/>
      <c r="K185" s="250">
        <v>8.199999999999999E-2</v>
      </c>
      <c r="L185" s="104"/>
      <c r="M185" s="104"/>
      <c r="N185" s="104"/>
      <c r="O185" s="104"/>
      <c r="P185" s="104"/>
      <c r="Q185" s="104"/>
      <c r="R185" s="104"/>
      <c r="V185" s="104"/>
      <c r="W185" s="104"/>
    </row>
    <row r="186" spans="2:23">
      <c r="B186" s="104"/>
      <c r="C186" s="252">
        <f t="shared" si="23"/>
        <v>39219.466720000026</v>
      </c>
      <c r="D186" s="784"/>
      <c r="E186" s="253">
        <v>152670</v>
      </c>
      <c r="F186" s="250">
        <v>4.3999999999999997E-2</v>
      </c>
      <c r="G186" s="106">
        <v>0.63</v>
      </c>
      <c r="H186" s="254">
        <v>78810</v>
      </c>
      <c r="I186" s="254">
        <v>145903</v>
      </c>
      <c r="J186" s="916"/>
      <c r="K186" s="250">
        <v>8.199999999999999E-2</v>
      </c>
      <c r="L186" s="104"/>
      <c r="M186" s="104"/>
      <c r="N186" s="104"/>
      <c r="O186" s="104"/>
      <c r="P186" s="104"/>
      <c r="Q186" s="104"/>
      <c r="R186" s="104"/>
      <c r="V186" s="104"/>
      <c r="W186" s="104"/>
    </row>
    <row r="187" spans="2:23">
      <c r="B187" s="104"/>
      <c r="C187" s="252">
        <f t="shared" si="23"/>
        <v>39249.933390000027</v>
      </c>
      <c r="D187" s="784"/>
      <c r="E187" s="253">
        <v>153041</v>
      </c>
      <c r="F187" s="250">
        <v>4.5999999999999999E-2</v>
      </c>
      <c r="G187" s="106">
        <v>0.63</v>
      </c>
      <c r="H187" s="254">
        <v>78671</v>
      </c>
      <c r="I187" s="254">
        <v>146063</v>
      </c>
      <c r="J187" s="916"/>
      <c r="K187" s="250">
        <v>8.3000000000000004E-2</v>
      </c>
      <c r="L187" s="104"/>
      <c r="M187" s="104"/>
      <c r="N187" s="104"/>
      <c r="O187" s="104"/>
      <c r="P187" s="104"/>
      <c r="Q187" s="104"/>
      <c r="R187" s="104"/>
      <c r="V187" s="104"/>
      <c r="W187" s="104"/>
    </row>
    <row r="188" spans="2:23">
      <c r="B188" s="104"/>
      <c r="C188" s="252">
        <f t="shared" ref="C188:C194" si="24">+C187+30.46667</f>
        <v>39280.400060000029</v>
      </c>
      <c r="D188" s="784"/>
      <c r="E188" s="253">
        <v>153054</v>
      </c>
      <c r="F188" s="250">
        <v>4.7E-2</v>
      </c>
      <c r="G188" s="106">
        <v>0.629</v>
      </c>
      <c r="H188" s="254">
        <v>78904</v>
      </c>
      <c r="I188" s="254">
        <v>145905</v>
      </c>
      <c r="J188" s="916"/>
      <c r="K188" s="250">
        <v>8.4000000000000005E-2</v>
      </c>
      <c r="L188" s="104"/>
      <c r="M188" s="104"/>
      <c r="N188" s="104"/>
      <c r="O188" s="104"/>
      <c r="P188" s="104"/>
      <c r="Q188" s="104"/>
      <c r="R188" s="104"/>
      <c r="V188" s="104"/>
      <c r="W188" s="104"/>
    </row>
    <row r="189" spans="2:23">
      <c r="B189" s="104"/>
      <c r="C189" s="252">
        <f t="shared" si="24"/>
        <v>39310.866730000031</v>
      </c>
      <c r="D189" s="784"/>
      <c r="E189" s="253">
        <v>152749</v>
      </c>
      <c r="F189" s="250">
        <v>4.5999999999999999E-2</v>
      </c>
      <c r="G189" s="106">
        <v>0.627</v>
      </c>
      <c r="H189" s="254">
        <v>79461</v>
      </c>
      <c r="I189" s="254">
        <v>145682</v>
      </c>
      <c r="J189" s="916"/>
      <c r="K189" s="250">
        <v>8.4000000000000005E-2</v>
      </c>
      <c r="L189" s="104"/>
      <c r="M189" s="104"/>
      <c r="N189" s="104"/>
      <c r="O189" s="104"/>
      <c r="P189" s="104"/>
      <c r="Q189" s="104"/>
      <c r="R189" s="104"/>
      <c r="V189" s="104"/>
      <c r="W189" s="104"/>
    </row>
    <row r="190" spans="2:23">
      <c r="B190" s="104"/>
      <c r="C190" s="252">
        <f t="shared" si="24"/>
        <v>39341.333400000032</v>
      </c>
      <c r="D190" s="784"/>
      <c r="E190" s="253">
        <v>153414</v>
      </c>
      <c r="F190" s="250">
        <v>4.7E-2</v>
      </c>
      <c r="G190" s="106">
        <v>0.629</v>
      </c>
      <c r="H190" s="254">
        <v>79047</v>
      </c>
      <c r="I190" s="254">
        <v>146244</v>
      </c>
      <c r="J190" s="916"/>
      <c r="K190" s="250">
        <v>8.4000000000000005E-2</v>
      </c>
      <c r="L190" s="104"/>
      <c r="M190" s="104"/>
      <c r="N190" s="104"/>
      <c r="O190" s="104"/>
      <c r="P190" s="104"/>
      <c r="Q190" s="104"/>
      <c r="R190" s="104"/>
      <c r="V190" s="104"/>
      <c r="W190" s="104"/>
    </row>
    <row r="191" spans="2:23">
      <c r="B191" s="104"/>
      <c r="C191" s="252">
        <f t="shared" si="24"/>
        <v>39371.800070000034</v>
      </c>
      <c r="D191" s="784"/>
      <c r="E191" s="253">
        <v>153183</v>
      </c>
      <c r="F191" s="250">
        <v>4.7E-2</v>
      </c>
      <c r="G191" s="106">
        <v>0.627</v>
      </c>
      <c r="H191" s="254">
        <v>79532</v>
      </c>
      <c r="I191" s="254">
        <v>145946</v>
      </c>
      <c r="J191" s="916"/>
      <c r="K191" s="250">
        <v>8.4000000000000005E-2</v>
      </c>
      <c r="L191" s="104"/>
      <c r="M191" s="104"/>
      <c r="N191" s="104"/>
      <c r="O191" s="104"/>
      <c r="P191" s="104"/>
      <c r="Q191" s="104"/>
      <c r="R191" s="104"/>
      <c r="V191" s="104"/>
      <c r="W191" s="104"/>
    </row>
    <row r="192" spans="2:23">
      <c r="B192" s="104"/>
      <c r="C192" s="252">
        <f t="shared" si="24"/>
        <v>39402.266740000035</v>
      </c>
      <c r="D192" s="784"/>
      <c r="E192" s="253">
        <v>153835</v>
      </c>
      <c r="F192" s="250">
        <v>4.7E-2</v>
      </c>
      <c r="G192" s="106">
        <v>0.629</v>
      </c>
      <c r="H192" s="254">
        <v>79105</v>
      </c>
      <c r="I192" s="254">
        <v>146595</v>
      </c>
      <c r="J192" s="916"/>
      <c r="K192" s="250">
        <v>8.4000000000000005E-2</v>
      </c>
      <c r="L192" s="104"/>
      <c r="M192" s="104"/>
      <c r="N192" s="104"/>
      <c r="O192" s="104"/>
      <c r="P192" s="104"/>
      <c r="Q192" s="104"/>
      <c r="R192" s="104"/>
      <c r="V192" s="104"/>
      <c r="W192" s="104"/>
    </row>
    <row r="193" spans="2:23">
      <c r="B193" s="104"/>
      <c r="C193" s="252">
        <f t="shared" si="24"/>
        <v>39432.733410000037</v>
      </c>
      <c r="D193" s="784"/>
      <c r="E193" s="253">
        <v>153918</v>
      </c>
      <c r="F193" s="250">
        <v>0.05</v>
      </c>
      <c r="G193" s="106">
        <v>0.627</v>
      </c>
      <c r="H193" s="254">
        <v>79238</v>
      </c>
      <c r="I193" s="254">
        <v>146273</v>
      </c>
      <c r="J193" s="919">
        <f>J120</f>
        <v>0.11</v>
      </c>
      <c r="K193" s="250">
        <v>8.8000000000000009E-2</v>
      </c>
      <c r="L193" s="104"/>
      <c r="M193" s="104"/>
      <c r="N193" s="104"/>
      <c r="O193" s="104"/>
      <c r="P193" s="104"/>
      <c r="Q193" s="104"/>
      <c r="R193" s="104"/>
      <c r="V193" s="104"/>
      <c r="W193" s="104"/>
    </row>
    <row r="194" spans="2:23">
      <c r="B194" s="104"/>
      <c r="C194" s="252">
        <f t="shared" si="24"/>
        <v>39463.200080000039</v>
      </c>
      <c r="D194" s="617" t="s">
        <v>37</v>
      </c>
      <c r="E194" s="253">
        <v>154075</v>
      </c>
      <c r="F194" s="250">
        <v>0.05</v>
      </c>
      <c r="G194" s="106">
        <v>0.629</v>
      </c>
      <c r="H194" s="254">
        <v>78554</v>
      </c>
      <c r="I194" s="254">
        <v>146378</v>
      </c>
      <c r="J194" s="919">
        <f>J193</f>
        <v>0.11</v>
      </c>
      <c r="K194" s="250">
        <v>9.1999999999999998E-2</v>
      </c>
      <c r="L194" s="104"/>
      <c r="M194" s="104"/>
      <c r="N194" s="104"/>
      <c r="O194" s="104"/>
      <c r="P194" s="104"/>
      <c r="Q194" s="104"/>
      <c r="R194" s="104"/>
      <c r="V194" s="104"/>
      <c r="W194" s="104"/>
    </row>
    <row r="195" spans="2:23">
      <c r="B195" s="104"/>
      <c r="C195" s="252">
        <f t="shared" ref="C195:C226" si="25">+C194+30.46667</f>
        <v>39493.66675000004</v>
      </c>
      <c r="D195" s="784"/>
      <c r="E195" s="253">
        <v>153648</v>
      </c>
      <c r="F195" s="250">
        <v>4.9000000000000002E-2</v>
      </c>
      <c r="G195" s="106">
        <v>0.628</v>
      </c>
      <c r="H195" s="254">
        <v>79156</v>
      </c>
      <c r="I195" s="254">
        <v>146156</v>
      </c>
      <c r="J195" s="919">
        <f t="shared" ref="J195:J212" si="26">J194</f>
        <v>0.11</v>
      </c>
      <c r="K195" s="250">
        <v>0.09</v>
      </c>
      <c r="L195" s="104"/>
      <c r="M195" s="104"/>
      <c r="N195" s="104"/>
      <c r="O195" s="104"/>
      <c r="P195" s="104"/>
      <c r="Q195" s="104"/>
      <c r="R195" s="104"/>
      <c r="V195" s="104"/>
      <c r="W195" s="104"/>
    </row>
    <row r="196" spans="2:23">
      <c r="B196" s="104"/>
      <c r="C196" s="252">
        <f t="shared" si="25"/>
        <v>39524.133420000042</v>
      </c>
      <c r="D196" s="784"/>
      <c r="E196" s="253">
        <v>153925</v>
      </c>
      <c r="F196" s="250">
        <v>5.0999999999999997E-2</v>
      </c>
      <c r="G196" s="106">
        <v>0.627</v>
      </c>
      <c r="H196" s="254">
        <v>79087</v>
      </c>
      <c r="I196" s="254">
        <v>146086</v>
      </c>
      <c r="J196" s="919">
        <f t="shared" si="26"/>
        <v>0.11</v>
      </c>
      <c r="K196" s="250">
        <v>9.0999999999999998E-2</v>
      </c>
      <c r="L196" s="104"/>
      <c r="M196" s="104"/>
      <c r="N196" s="104"/>
      <c r="O196" s="104"/>
      <c r="P196" s="104"/>
      <c r="Q196" s="104"/>
      <c r="R196" s="104"/>
      <c r="V196" s="104"/>
      <c r="W196" s="104"/>
    </row>
    <row r="197" spans="2:23">
      <c r="B197" s="104"/>
      <c r="C197" s="252">
        <f t="shared" si="25"/>
        <v>39554.600090000044</v>
      </c>
      <c r="D197" s="784"/>
      <c r="E197" s="253">
        <v>153761</v>
      </c>
      <c r="F197" s="250">
        <v>0.05</v>
      </c>
      <c r="G197" s="106">
        <v>0.627</v>
      </c>
      <c r="H197" s="254">
        <v>79429</v>
      </c>
      <c r="I197" s="254">
        <v>146132</v>
      </c>
      <c r="J197" s="919">
        <f t="shared" si="26"/>
        <v>0.11</v>
      </c>
      <c r="K197" s="250">
        <v>9.1999999999999998E-2</v>
      </c>
      <c r="L197" s="104"/>
      <c r="M197" s="104"/>
      <c r="N197" s="104"/>
      <c r="O197" s="104"/>
      <c r="P197" s="104"/>
      <c r="Q197" s="104"/>
      <c r="R197" s="104"/>
      <c r="V197" s="104"/>
      <c r="W197" s="104"/>
    </row>
    <row r="198" spans="2:23">
      <c r="B198" s="104"/>
      <c r="C198" s="252">
        <f t="shared" si="25"/>
        <v>39585.066760000045</v>
      </c>
      <c r="D198" s="784"/>
      <c r="E198" s="253">
        <v>154325</v>
      </c>
      <c r="F198" s="250">
        <v>5.3999999999999999E-2</v>
      </c>
      <c r="G198" s="106">
        <v>0.625</v>
      </c>
      <c r="H198" s="254">
        <v>79102</v>
      </c>
      <c r="I198" s="254">
        <v>145908</v>
      </c>
      <c r="J198" s="919">
        <f t="shared" si="26"/>
        <v>0.11</v>
      </c>
      <c r="K198" s="250">
        <v>9.6999999999999989E-2</v>
      </c>
      <c r="L198" s="104"/>
      <c r="M198" s="104"/>
      <c r="N198" s="104"/>
      <c r="O198" s="104"/>
      <c r="P198" s="104"/>
      <c r="Q198" s="104"/>
      <c r="R198" s="104"/>
      <c r="V198" s="104"/>
      <c r="W198" s="104"/>
    </row>
    <row r="199" spans="2:23">
      <c r="B199" s="104"/>
      <c r="C199" s="252">
        <f t="shared" si="25"/>
        <v>39615.533430000047</v>
      </c>
      <c r="D199" s="784"/>
      <c r="E199" s="253">
        <v>154316</v>
      </c>
      <c r="F199" s="250">
        <v>5.6000000000000001E-2</v>
      </c>
      <c r="G199" s="106">
        <v>0.624</v>
      </c>
      <c r="H199" s="254">
        <v>79314</v>
      </c>
      <c r="I199" s="254">
        <v>145737</v>
      </c>
      <c r="J199" s="919">
        <f t="shared" si="26"/>
        <v>0.11</v>
      </c>
      <c r="K199" s="250">
        <v>0.10099999999999999</v>
      </c>
      <c r="L199" s="104"/>
      <c r="M199" s="104"/>
      <c r="N199" s="104"/>
      <c r="O199" s="104"/>
      <c r="P199" s="104"/>
      <c r="Q199" s="104"/>
      <c r="R199" s="104"/>
      <c r="V199" s="104"/>
      <c r="W199" s="104"/>
    </row>
    <row r="200" spans="2:23">
      <c r="B200" s="104"/>
      <c r="C200" s="252">
        <f t="shared" si="25"/>
        <v>39646.000100000048</v>
      </c>
      <c r="D200" s="784"/>
      <c r="E200" s="253">
        <v>154480</v>
      </c>
      <c r="F200" s="250">
        <v>5.8000000000000003E-2</v>
      </c>
      <c r="G200" s="106">
        <v>0.622</v>
      </c>
      <c r="H200" s="254">
        <v>79395</v>
      </c>
      <c r="I200" s="254">
        <v>145532</v>
      </c>
      <c r="J200" s="919">
        <f t="shared" si="26"/>
        <v>0.11</v>
      </c>
      <c r="K200" s="250">
        <v>0.105</v>
      </c>
      <c r="L200" s="104"/>
      <c r="M200" s="104"/>
      <c r="N200" s="104"/>
      <c r="O200" s="104"/>
      <c r="P200" s="104"/>
      <c r="Q200" s="104"/>
      <c r="R200" s="104"/>
      <c r="V200" s="104"/>
      <c r="W200" s="104"/>
    </row>
    <row r="201" spans="2:23">
      <c r="B201" s="104"/>
      <c r="C201" s="252">
        <f t="shared" si="25"/>
        <v>39676.46677000005</v>
      </c>
      <c r="D201" s="784"/>
      <c r="E201" s="253">
        <v>154646</v>
      </c>
      <c r="F201" s="250">
        <v>6.0999999999999999E-2</v>
      </c>
      <c r="G201" s="106">
        <v>0.62</v>
      </c>
      <c r="H201" s="254">
        <v>79466</v>
      </c>
      <c r="I201" s="254">
        <v>145203</v>
      </c>
      <c r="J201" s="919">
        <f t="shared" si="26"/>
        <v>0.11</v>
      </c>
      <c r="K201" s="250">
        <v>0.10800000000000001</v>
      </c>
      <c r="L201" s="104"/>
      <c r="M201" s="104"/>
      <c r="N201" s="104"/>
      <c r="O201" s="104"/>
      <c r="P201" s="104"/>
      <c r="Q201" s="104"/>
      <c r="R201" s="104"/>
      <c r="V201" s="104"/>
      <c r="W201" s="104"/>
    </row>
    <row r="202" spans="2:23">
      <c r="B202" s="104"/>
      <c r="C202" s="252">
        <f t="shared" si="25"/>
        <v>39706.933440000052</v>
      </c>
      <c r="D202" s="784"/>
      <c r="E202" s="253">
        <v>154559</v>
      </c>
      <c r="F202" s="250">
        <v>6.0999999999999999E-2</v>
      </c>
      <c r="G202" s="106">
        <v>0.61899999999999999</v>
      </c>
      <c r="H202" s="254">
        <v>79790</v>
      </c>
      <c r="I202" s="254">
        <v>145076</v>
      </c>
      <c r="J202" s="919">
        <f t="shared" si="26"/>
        <v>0.11</v>
      </c>
      <c r="K202" s="250">
        <v>0.11</v>
      </c>
      <c r="L202" s="104"/>
      <c r="M202" s="104"/>
      <c r="N202" s="104"/>
      <c r="O202" s="104"/>
      <c r="P202" s="104"/>
      <c r="Q202" s="104"/>
      <c r="R202" s="104"/>
      <c r="V202" s="104"/>
      <c r="W202" s="104"/>
    </row>
    <row r="203" spans="2:23">
      <c r="B203" s="104"/>
      <c r="C203" s="252">
        <f t="shared" si="25"/>
        <v>39737.400110000053</v>
      </c>
      <c r="D203" s="784"/>
      <c r="E203" s="253">
        <v>154875</v>
      </c>
      <c r="F203" s="250">
        <v>6.5000000000000002E-2</v>
      </c>
      <c r="G203" s="106">
        <v>0.61699999999999999</v>
      </c>
      <c r="H203" s="254">
        <v>79736</v>
      </c>
      <c r="I203" s="254">
        <v>144802</v>
      </c>
      <c r="J203" s="919">
        <f t="shared" si="26"/>
        <v>0.11</v>
      </c>
      <c r="K203" s="250">
        <v>0.11800000000000001</v>
      </c>
      <c r="L203" s="104"/>
      <c r="M203" s="104"/>
      <c r="N203" s="104"/>
      <c r="O203" s="104"/>
      <c r="P203" s="104"/>
      <c r="Q203" s="104"/>
      <c r="R203" s="104"/>
      <c r="V203" s="104"/>
      <c r="W203" s="104"/>
    </row>
    <row r="204" spans="2:23">
      <c r="B204" s="104"/>
      <c r="C204" s="252">
        <f t="shared" si="25"/>
        <v>39767.866780000055</v>
      </c>
      <c r="D204" s="784"/>
      <c r="E204" s="253">
        <v>154622</v>
      </c>
      <c r="F204" s="250">
        <v>6.8000000000000005E-2</v>
      </c>
      <c r="G204" s="106">
        <v>0.61399999999999999</v>
      </c>
      <c r="H204" s="254">
        <v>80189</v>
      </c>
      <c r="I204" s="254">
        <v>144100</v>
      </c>
      <c r="J204" s="919">
        <f t="shared" si="26"/>
        <v>0.11</v>
      </c>
      <c r="K204" s="250">
        <v>0.126</v>
      </c>
      <c r="L204" s="104"/>
      <c r="M204" s="104"/>
      <c r="N204" s="104"/>
      <c r="O204" s="104"/>
      <c r="P204" s="104"/>
      <c r="Q204" s="104"/>
      <c r="R204" s="104"/>
      <c r="V204" s="104"/>
      <c r="W204" s="104"/>
    </row>
    <row r="205" spans="2:23">
      <c r="B205" s="104"/>
      <c r="C205" s="252">
        <f t="shared" si="25"/>
        <v>39798.333450000056</v>
      </c>
      <c r="D205" s="784"/>
      <c r="E205" s="253">
        <v>154626</v>
      </c>
      <c r="F205" s="250">
        <v>7.2999999999999995E-2</v>
      </c>
      <c r="G205" s="106">
        <v>0.61</v>
      </c>
      <c r="H205" s="254">
        <v>80380</v>
      </c>
      <c r="I205" s="254">
        <v>143369</v>
      </c>
      <c r="J205" s="919">
        <f t="shared" si="26"/>
        <v>0.11</v>
      </c>
      <c r="K205" s="250">
        <v>0.13600000000000001</v>
      </c>
      <c r="L205" s="104"/>
      <c r="M205" s="104"/>
      <c r="N205" s="104"/>
      <c r="O205" s="104"/>
      <c r="P205" s="104"/>
      <c r="Q205" s="104"/>
      <c r="R205" s="104"/>
      <c r="V205" s="104"/>
      <c r="W205" s="104"/>
    </row>
    <row r="206" spans="2:23">
      <c r="B206" s="104"/>
      <c r="C206" s="252">
        <f t="shared" si="25"/>
        <v>39828.800120000058</v>
      </c>
      <c r="D206" s="617" t="s">
        <v>38</v>
      </c>
      <c r="E206" s="253">
        <v>154236</v>
      </c>
      <c r="F206" s="250">
        <v>7.8E-2</v>
      </c>
      <c r="G206" s="106">
        <v>0.60599999999999998</v>
      </c>
      <c r="H206" s="254">
        <v>80507</v>
      </c>
      <c r="I206" s="254">
        <v>142152</v>
      </c>
      <c r="J206" s="919">
        <f t="shared" si="26"/>
        <v>0.11</v>
      </c>
      <c r="K206" s="250">
        <v>0.14199999999999999</v>
      </c>
      <c r="L206" s="104"/>
      <c r="M206" s="104"/>
      <c r="N206" s="104"/>
      <c r="O206" s="104"/>
      <c r="P206" s="104"/>
      <c r="Q206" s="104"/>
      <c r="R206" s="104"/>
      <c r="V206" s="104"/>
      <c r="W206" s="104"/>
    </row>
    <row r="207" spans="2:23">
      <c r="B207" s="104"/>
      <c r="C207" s="252">
        <f t="shared" si="25"/>
        <v>39859.26679000006</v>
      </c>
      <c r="D207" s="784"/>
      <c r="E207" s="253">
        <v>154521</v>
      </c>
      <c r="F207" s="250">
        <v>8.3000000000000004E-2</v>
      </c>
      <c r="G207" s="106">
        <v>0.60299999999999998</v>
      </c>
      <c r="H207" s="254">
        <v>80387</v>
      </c>
      <c r="I207" s="254">
        <v>141640</v>
      </c>
      <c r="J207" s="919">
        <f t="shared" si="26"/>
        <v>0.11</v>
      </c>
      <c r="K207" s="250">
        <v>0.152</v>
      </c>
      <c r="L207" s="104"/>
      <c r="M207" s="104"/>
      <c r="N207" s="104"/>
      <c r="O207" s="104"/>
      <c r="P207" s="104"/>
      <c r="Q207" s="104"/>
      <c r="R207" s="104"/>
      <c r="V207" s="104"/>
      <c r="W207" s="104"/>
    </row>
    <row r="208" spans="2:23">
      <c r="B208" s="104"/>
      <c r="C208" s="252">
        <f t="shared" si="25"/>
        <v>39889.733460000061</v>
      </c>
      <c r="D208" s="784"/>
      <c r="E208" s="253">
        <v>154143</v>
      </c>
      <c r="F208" s="250">
        <v>8.6999999999999994E-2</v>
      </c>
      <c r="G208" s="106">
        <v>0.59899999999999998</v>
      </c>
      <c r="H208" s="254">
        <v>80977</v>
      </c>
      <c r="I208" s="254">
        <v>140707</v>
      </c>
      <c r="J208" s="919">
        <f t="shared" si="26"/>
        <v>0.11</v>
      </c>
      <c r="K208" s="250">
        <v>0.158</v>
      </c>
      <c r="V208" s="104"/>
      <c r="W208" s="104"/>
    </row>
    <row r="209" spans="2:23">
      <c r="B209" s="104"/>
      <c r="C209" s="252">
        <f t="shared" si="25"/>
        <v>39920.200130000063</v>
      </c>
      <c r="D209" s="784"/>
      <c r="E209" s="253">
        <v>154450</v>
      </c>
      <c r="F209" s="250">
        <v>8.8999999999999996E-2</v>
      </c>
      <c r="G209" s="106">
        <v>0.59799999999999998</v>
      </c>
      <c r="H209" s="254">
        <v>80793</v>
      </c>
      <c r="I209" s="254">
        <v>140656</v>
      </c>
      <c r="J209" s="919">
        <f t="shared" si="26"/>
        <v>0.11</v>
      </c>
      <c r="K209" s="250">
        <v>0.159</v>
      </c>
      <c r="V209" s="104"/>
      <c r="W209" s="104"/>
    </row>
    <row r="210" spans="2:23">
      <c r="B210" s="104"/>
      <c r="C210" s="252">
        <f t="shared" si="25"/>
        <v>39950.666800000065</v>
      </c>
      <c r="D210" s="784"/>
      <c r="E210" s="253">
        <v>154800</v>
      </c>
      <c r="F210" s="250">
        <v>9.4E-2</v>
      </c>
      <c r="G210" s="106">
        <v>0.59599999999999997</v>
      </c>
      <c r="H210" s="254">
        <v>80710</v>
      </c>
      <c r="I210" s="254">
        <v>140248</v>
      </c>
      <c r="J210" s="919">
        <f t="shared" si="26"/>
        <v>0.11</v>
      </c>
      <c r="K210" s="250">
        <v>0.16500000000000001</v>
      </c>
      <c r="V210" s="104"/>
      <c r="W210" s="104"/>
    </row>
    <row r="211" spans="2:23">
      <c r="B211" s="104"/>
      <c r="C211" s="252">
        <f t="shared" si="25"/>
        <v>39981.133470000066</v>
      </c>
      <c r="D211" s="784"/>
      <c r="E211" s="253">
        <v>154730</v>
      </c>
      <c r="F211" s="250">
        <v>9.5000000000000001E-2</v>
      </c>
      <c r="G211" s="106">
        <v>0.59399999999999997</v>
      </c>
      <c r="H211" s="254">
        <v>80944</v>
      </c>
      <c r="I211" s="254">
        <v>140009</v>
      </c>
      <c r="J211" s="919">
        <f t="shared" si="26"/>
        <v>0.11</v>
      </c>
      <c r="K211" s="250">
        <v>0.16500000000000001</v>
      </c>
      <c r="V211" s="104"/>
      <c r="W211" s="104"/>
    </row>
    <row r="212" spans="2:23">
      <c r="B212" s="104"/>
      <c r="C212" s="252">
        <f t="shared" si="25"/>
        <v>40011.600140000068</v>
      </c>
      <c r="D212" s="784"/>
      <c r="E212" s="253">
        <v>154538</v>
      </c>
      <c r="F212" s="250">
        <v>9.5000000000000001E-2</v>
      </c>
      <c r="G212" s="106">
        <v>0.59299999999999997</v>
      </c>
      <c r="H212" s="254">
        <v>81365</v>
      </c>
      <c r="I212" s="254">
        <v>139901</v>
      </c>
      <c r="J212" s="919">
        <f t="shared" si="26"/>
        <v>0.11</v>
      </c>
      <c r="K212" s="250">
        <v>0.16399999999999998</v>
      </c>
      <c r="V212" s="104"/>
      <c r="W212" s="104"/>
    </row>
    <row r="213" spans="2:23">
      <c r="B213" s="104"/>
      <c r="C213" s="252">
        <f t="shared" si="25"/>
        <v>40042.066810000069</v>
      </c>
      <c r="D213" s="784"/>
      <c r="E213" s="253">
        <v>154319</v>
      </c>
      <c r="F213" s="250">
        <v>9.6000000000000002E-2</v>
      </c>
      <c r="G213" s="106">
        <v>0.59099999999999997</v>
      </c>
      <c r="H213" s="254">
        <v>81787</v>
      </c>
      <c r="I213" s="254">
        <v>139492</v>
      </c>
      <c r="J213" s="916"/>
      <c r="K213" s="250">
        <v>0.16699999999999998</v>
      </c>
      <c r="V213" s="104"/>
      <c r="W213" s="104"/>
    </row>
    <row r="214" spans="2:23">
      <c r="B214" s="104"/>
      <c r="C214" s="252">
        <f t="shared" si="25"/>
        <v>40072.533480000071</v>
      </c>
      <c r="D214" s="784"/>
      <c r="E214" s="253">
        <v>153786</v>
      </c>
      <c r="F214" s="250">
        <v>9.8000000000000004E-2</v>
      </c>
      <c r="G214" s="106">
        <v>0.58699999999999997</v>
      </c>
      <c r="H214" s="254">
        <v>82507</v>
      </c>
      <c r="I214" s="254">
        <v>138818</v>
      </c>
      <c r="J214" s="916"/>
      <c r="K214" s="250">
        <v>0.16699999999999998</v>
      </c>
      <c r="V214" s="104"/>
      <c r="W214" s="104"/>
    </row>
    <row r="215" spans="2:23">
      <c r="B215" s="104"/>
      <c r="C215" s="252">
        <f t="shared" si="25"/>
        <v>40103.000150000073</v>
      </c>
      <c r="D215" s="784"/>
      <c r="E215" s="253">
        <v>153822</v>
      </c>
      <c r="F215" s="250">
        <v>0.1</v>
      </c>
      <c r="G215" s="106">
        <v>0.58499999999999996</v>
      </c>
      <c r="H215" s="254">
        <v>82746</v>
      </c>
      <c r="I215" s="254">
        <v>138432</v>
      </c>
      <c r="J215" s="916"/>
      <c r="K215" s="250">
        <v>0.17100000000000001</v>
      </c>
      <c r="V215" s="104"/>
      <c r="W215" s="104"/>
    </row>
    <row r="216" spans="2:23" s="111" customFormat="1" ht="19" customHeight="1">
      <c r="C216" s="252">
        <f t="shared" si="25"/>
        <v>40133.466820000074</v>
      </c>
      <c r="D216" s="784"/>
      <c r="E216" s="253">
        <v>153833</v>
      </c>
      <c r="F216" s="250">
        <v>9.9000000000000005E-2</v>
      </c>
      <c r="G216" s="106">
        <v>0.58599999999999997</v>
      </c>
      <c r="H216" s="254">
        <v>82855</v>
      </c>
      <c r="I216" s="254">
        <v>138659</v>
      </c>
      <c r="J216" s="916"/>
      <c r="K216" s="250">
        <v>0.17100000000000001</v>
      </c>
      <c r="L216" s="251"/>
      <c r="M216" s="251"/>
      <c r="N216" s="251"/>
      <c r="O216" s="251"/>
      <c r="P216" s="251"/>
      <c r="Q216" s="251"/>
      <c r="R216" s="251"/>
    </row>
    <row r="217" spans="2:23" ht="19" customHeight="1">
      <c r="B217" s="104"/>
      <c r="C217" s="252">
        <f t="shared" si="25"/>
        <v>40163.933490000076</v>
      </c>
      <c r="D217" s="784"/>
      <c r="E217" s="253">
        <v>153091</v>
      </c>
      <c r="F217" s="250">
        <v>9.9000000000000005E-2</v>
      </c>
      <c r="G217" s="106">
        <v>0.58299999999999996</v>
      </c>
      <c r="H217" s="254">
        <v>83804</v>
      </c>
      <c r="I217" s="254">
        <v>138013</v>
      </c>
      <c r="J217" s="916"/>
      <c r="K217" s="250">
        <v>0.17100000000000001</v>
      </c>
      <c r="V217" s="104"/>
      <c r="W217" s="104"/>
    </row>
    <row r="218" spans="2:23" ht="19" customHeight="1">
      <c r="B218" s="104"/>
      <c r="C218" s="252">
        <f t="shared" si="25"/>
        <v>40194.400160000077</v>
      </c>
      <c r="D218" s="617" t="s">
        <v>39</v>
      </c>
      <c r="E218" s="253">
        <v>153454</v>
      </c>
      <c r="F218" s="250">
        <v>9.7000000000000003E-2</v>
      </c>
      <c r="G218" s="106">
        <v>0.58499999999999996</v>
      </c>
      <c r="H218" s="254">
        <v>83378</v>
      </c>
      <c r="I218" s="254">
        <v>138451</v>
      </c>
      <c r="J218" s="916"/>
      <c r="K218" s="250">
        <v>0.16699999999999998</v>
      </c>
      <c r="V218" s="104"/>
      <c r="W218" s="104"/>
    </row>
    <row r="219" spans="2:23" ht="19" customHeight="1">
      <c r="B219" s="104"/>
      <c r="C219" s="252">
        <f t="shared" si="25"/>
        <v>40224.866830000079</v>
      </c>
      <c r="D219" s="784"/>
      <c r="E219" s="253">
        <v>153704</v>
      </c>
      <c r="F219" s="250">
        <v>9.8000000000000004E-2</v>
      </c>
      <c r="G219" s="106">
        <v>0.58499999999999996</v>
      </c>
      <c r="H219" s="254">
        <v>83296</v>
      </c>
      <c r="I219" s="254">
        <v>138599</v>
      </c>
      <c r="J219" s="916"/>
      <c r="K219" s="250">
        <v>0.17</v>
      </c>
      <c r="V219" s="104"/>
      <c r="W219" s="104"/>
    </row>
    <row r="220" spans="2:23" ht="19" customHeight="1">
      <c r="B220" s="104"/>
      <c r="C220" s="252">
        <f t="shared" si="25"/>
        <v>40255.333500000081</v>
      </c>
      <c r="D220" s="784"/>
      <c r="E220" s="253">
        <v>153964</v>
      </c>
      <c r="F220" s="250">
        <v>9.8000000000000004E-2</v>
      </c>
      <c r="G220" s="106">
        <v>0.58499999999999996</v>
      </c>
      <c r="H220" s="254">
        <v>83199</v>
      </c>
      <c r="I220" s="254">
        <v>138752</v>
      </c>
      <c r="J220" s="916"/>
      <c r="K220" s="250">
        <v>0.17100000000000001</v>
      </c>
      <c r="V220" s="104"/>
      <c r="W220" s="104"/>
    </row>
    <row r="221" spans="2:23" ht="19" customHeight="1">
      <c r="B221" s="104"/>
      <c r="C221" s="252">
        <f t="shared" si="25"/>
        <v>40285.800170000082</v>
      </c>
      <c r="D221" s="784"/>
      <c r="E221" s="253">
        <v>154528</v>
      </c>
      <c r="F221" s="250">
        <v>9.9000000000000005E-2</v>
      </c>
      <c r="G221" s="106">
        <v>0.58699999999999997</v>
      </c>
      <c r="H221" s="254">
        <v>82752</v>
      </c>
      <c r="I221" s="254">
        <v>139309</v>
      </c>
      <c r="J221" s="916"/>
      <c r="K221" s="250">
        <v>0.17100000000000001</v>
      </c>
      <c r="V221" s="104"/>
      <c r="W221" s="104"/>
    </row>
    <row r="222" spans="2:23" ht="19" customHeight="1">
      <c r="B222" s="104"/>
      <c r="C222" s="252">
        <f t="shared" si="25"/>
        <v>40316.266840000084</v>
      </c>
      <c r="D222" s="784"/>
      <c r="E222" s="253">
        <v>154216</v>
      </c>
      <c r="F222" s="250">
        <v>9.6000000000000002E-2</v>
      </c>
      <c r="G222" s="106">
        <v>0.58599999999999997</v>
      </c>
      <c r="H222" s="254">
        <v>83389</v>
      </c>
      <c r="I222" s="254">
        <v>139247</v>
      </c>
      <c r="J222" s="916"/>
      <c r="K222" s="250">
        <v>0.16600000000000001</v>
      </c>
      <c r="V222" s="104"/>
      <c r="W222" s="104"/>
    </row>
    <row r="223" spans="2:23" ht="19" customHeight="1">
      <c r="B223" s="104"/>
      <c r="C223" s="252">
        <f t="shared" si="25"/>
        <v>40346.733510000086</v>
      </c>
      <c r="D223" s="784"/>
      <c r="E223" s="253">
        <v>153653</v>
      </c>
      <c r="F223" s="250">
        <v>9.4E-2</v>
      </c>
      <c r="G223" s="106">
        <v>0.58499999999999996</v>
      </c>
      <c r="H223" s="254">
        <v>84067</v>
      </c>
      <c r="I223" s="254">
        <v>139148</v>
      </c>
      <c r="J223" s="916"/>
      <c r="K223" s="250">
        <v>0.16399999999999998</v>
      </c>
      <c r="V223" s="104"/>
      <c r="W223" s="104"/>
    </row>
    <row r="224" spans="2:23" s="111" customFormat="1" ht="19" customHeight="1">
      <c r="C224" s="252">
        <f t="shared" si="25"/>
        <v>40377.200180000087</v>
      </c>
      <c r="D224" s="784"/>
      <c r="E224" s="253">
        <v>153748</v>
      </c>
      <c r="F224" s="250">
        <v>9.5000000000000001E-2</v>
      </c>
      <c r="G224" s="106">
        <v>0.58499999999999996</v>
      </c>
      <c r="H224" s="254">
        <v>84180</v>
      </c>
      <c r="I224" s="254">
        <v>139179</v>
      </c>
      <c r="J224" s="916"/>
      <c r="K224" s="250">
        <v>0.16399999999999998</v>
      </c>
      <c r="L224" s="251"/>
      <c r="M224" s="251"/>
      <c r="N224" s="251"/>
      <c r="O224" s="251"/>
      <c r="P224" s="251"/>
      <c r="Q224" s="251"/>
      <c r="R224" s="251"/>
    </row>
    <row r="225" spans="3:18" s="111" customFormat="1">
      <c r="C225" s="252">
        <f t="shared" si="25"/>
        <v>40407.666850000089</v>
      </c>
      <c r="D225" s="784"/>
      <c r="E225" s="253">
        <v>154073</v>
      </c>
      <c r="F225" s="250">
        <v>9.6000000000000002E-2</v>
      </c>
      <c r="G225" s="106">
        <v>0.58499999999999996</v>
      </c>
      <c r="H225" s="254">
        <v>84022</v>
      </c>
      <c r="I225" s="254">
        <v>139427</v>
      </c>
      <c r="J225" s="916"/>
      <c r="K225" s="250">
        <v>0.16500000000000001</v>
      </c>
      <c r="L225" s="251"/>
      <c r="M225" s="251"/>
      <c r="N225" s="251"/>
      <c r="O225" s="251"/>
      <c r="P225" s="251"/>
      <c r="Q225" s="251"/>
      <c r="R225" s="251"/>
    </row>
    <row r="226" spans="3:18" s="111" customFormat="1">
      <c r="C226" s="252">
        <f t="shared" si="25"/>
        <v>40438.13352000009</v>
      </c>
      <c r="D226" s="784"/>
      <c r="E226" s="253">
        <v>153918</v>
      </c>
      <c r="F226" s="250">
        <v>9.5000000000000001E-2</v>
      </c>
      <c r="G226" s="106">
        <v>0.58499999999999996</v>
      </c>
      <c r="H226" s="254">
        <v>84356</v>
      </c>
      <c r="I226" s="254">
        <v>139393</v>
      </c>
      <c r="J226" s="916"/>
      <c r="K226" s="250">
        <v>0.16800000000000001</v>
      </c>
      <c r="L226" s="251"/>
      <c r="M226" s="251"/>
      <c r="N226" s="251"/>
      <c r="O226" s="251"/>
      <c r="P226" s="251"/>
      <c r="Q226" s="251"/>
      <c r="R226" s="251"/>
    </row>
    <row r="227" spans="3:18" s="111" customFormat="1">
      <c r="C227" s="252">
        <f t="shared" ref="C227:C258" si="27">+C226+30.46667</f>
        <v>40468.600190000092</v>
      </c>
      <c r="D227" s="784"/>
      <c r="E227" s="253">
        <v>153709</v>
      </c>
      <c r="F227" s="250">
        <v>9.5000000000000001E-2</v>
      </c>
      <c r="G227" s="106">
        <v>0.58299999999999996</v>
      </c>
      <c r="H227" s="254">
        <v>84849</v>
      </c>
      <c r="I227" s="254">
        <v>139111</v>
      </c>
      <c r="J227" s="916"/>
      <c r="K227" s="250">
        <v>0.16600000000000001</v>
      </c>
      <c r="L227" s="251"/>
      <c r="M227" s="251"/>
      <c r="N227" s="251"/>
      <c r="O227" s="251"/>
      <c r="P227" s="251"/>
      <c r="Q227" s="251"/>
      <c r="R227" s="251"/>
    </row>
    <row r="228" spans="3:18" s="111" customFormat="1">
      <c r="C228" s="252">
        <f t="shared" si="27"/>
        <v>40499.066860000094</v>
      </c>
      <c r="D228" s="784"/>
      <c r="E228" s="253">
        <v>154041</v>
      </c>
      <c r="F228" s="250">
        <v>9.8000000000000004E-2</v>
      </c>
      <c r="G228" s="106">
        <v>0.58199999999999996</v>
      </c>
      <c r="H228" s="254">
        <v>84575</v>
      </c>
      <c r="I228" s="254">
        <v>139030</v>
      </c>
      <c r="J228" s="916"/>
      <c r="K228" s="250">
        <v>0.16899999999999998</v>
      </c>
      <c r="L228" s="251"/>
      <c r="M228" s="251"/>
      <c r="N228" s="251"/>
      <c r="O228" s="251"/>
      <c r="P228" s="251"/>
      <c r="Q228" s="251"/>
      <c r="R228" s="251"/>
    </row>
    <row r="229" spans="3:18" s="111" customFormat="1">
      <c r="C229" s="252">
        <f t="shared" si="27"/>
        <v>40529.533530000095</v>
      </c>
      <c r="D229" s="784"/>
      <c r="E229" s="253">
        <v>153613</v>
      </c>
      <c r="F229" s="250">
        <v>9.4E-2</v>
      </c>
      <c r="G229" s="106">
        <v>0.58299999999999996</v>
      </c>
      <c r="H229" s="254">
        <v>85241</v>
      </c>
      <c r="I229" s="254">
        <v>139266</v>
      </c>
      <c r="J229" s="916"/>
      <c r="K229" s="250">
        <v>0.16600000000000001</v>
      </c>
      <c r="L229" s="251"/>
      <c r="M229" s="251"/>
      <c r="N229" s="251"/>
      <c r="O229" s="251"/>
      <c r="P229" s="251"/>
      <c r="Q229" s="251"/>
      <c r="R229" s="251"/>
    </row>
    <row r="230" spans="3:18" s="111" customFormat="1">
      <c r="C230" s="252">
        <f t="shared" si="27"/>
        <v>40560.000200000097</v>
      </c>
      <c r="D230" s="617" t="s">
        <v>40</v>
      </c>
      <c r="E230" s="253">
        <v>153250</v>
      </c>
      <c r="F230" s="250">
        <v>9.0999999999999998E-2</v>
      </c>
      <c r="G230" s="106">
        <v>0.58299999999999996</v>
      </c>
      <c r="H230" s="254">
        <v>85460</v>
      </c>
      <c r="I230" s="254">
        <v>139287</v>
      </c>
      <c r="J230" s="916"/>
      <c r="K230" s="250">
        <v>0.16200000000000001</v>
      </c>
      <c r="L230" s="251"/>
      <c r="M230" s="251"/>
      <c r="N230" s="251"/>
      <c r="O230" s="251"/>
      <c r="P230" s="251"/>
      <c r="Q230" s="251"/>
      <c r="R230" s="251"/>
    </row>
    <row r="231" spans="3:18" s="111" customFormat="1">
      <c r="C231" s="252">
        <f t="shared" si="27"/>
        <v>40590.466870000098</v>
      </c>
      <c r="D231" s="784"/>
      <c r="E231" s="253">
        <v>153302</v>
      </c>
      <c r="F231" s="250">
        <v>0.09</v>
      </c>
      <c r="G231" s="106">
        <v>0.58399999999999996</v>
      </c>
      <c r="H231" s="254">
        <v>85582</v>
      </c>
      <c r="I231" s="254">
        <v>139422</v>
      </c>
      <c r="J231" s="916"/>
      <c r="K231" s="250">
        <v>0.16</v>
      </c>
      <c r="L231" s="251"/>
      <c r="M231" s="251"/>
      <c r="N231" s="251"/>
      <c r="O231" s="251"/>
      <c r="P231" s="251"/>
      <c r="Q231" s="251"/>
      <c r="R231" s="251"/>
    </row>
    <row r="232" spans="3:18" s="111" customFormat="1">
      <c r="C232" s="252">
        <f t="shared" si="27"/>
        <v>40620.9335400001</v>
      </c>
      <c r="D232" s="784"/>
      <c r="E232" s="253">
        <v>153392</v>
      </c>
      <c r="F232" s="250">
        <v>8.8999999999999996E-2</v>
      </c>
      <c r="G232" s="106">
        <v>0.58399999999999996</v>
      </c>
      <c r="H232" s="254">
        <v>85641</v>
      </c>
      <c r="I232" s="254">
        <v>139655</v>
      </c>
      <c r="J232" s="916"/>
      <c r="K232" s="250">
        <v>0.159</v>
      </c>
      <c r="L232" s="251"/>
      <c r="M232" s="251"/>
      <c r="N232" s="251"/>
      <c r="O232" s="251"/>
      <c r="P232" s="251"/>
      <c r="Q232" s="251"/>
      <c r="R232" s="251"/>
    </row>
    <row r="233" spans="3:18" s="111" customFormat="1">
      <c r="C233" s="252">
        <f t="shared" si="27"/>
        <v>40651.400210000102</v>
      </c>
      <c r="D233" s="784"/>
      <c r="E233" s="253">
        <v>153420</v>
      </c>
      <c r="F233" s="250">
        <v>0.09</v>
      </c>
      <c r="G233" s="106">
        <v>0.58399999999999996</v>
      </c>
      <c r="H233" s="254">
        <v>85668</v>
      </c>
      <c r="I233" s="254">
        <v>139622</v>
      </c>
      <c r="J233" s="916"/>
      <c r="K233" s="250">
        <v>0.161</v>
      </c>
      <c r="L233" s="251"/>
      <c r="M233" s="251"/>
      <c r="N233" s="251"/>
      <c r="O233" s="251"/>
      <c r="P233" s="251"/>
      <c r="Q233" s="251"/>
      <c r="R233" s="251"/>
    </row>
    <row r="234" spans="3:18" s="111" customFormat="1">
      <c r="C234" s="252">
        <f t="shared" si="27"/>
        <v>40681.866880000103</v>
      </c>
      <c r="D234" s="784"/>
      <c r="E234" s="253">
        <v>153700</v>
      </c>
      <c r="F234" s="250">
        <v>0.09</v>
      </c>
      <c r="G234" s="106">
        <v>0.58399999999999996</v>
      </c>
      <c r="H234" s="254">
        <v>85761</v>
      </c>
      <c r="I234" s="254">
        <v>139653</v>
      </c>
      <c r="J234" s="916"/>
      <c r="K234" s="250">
        <v>0.158</v>
      </c>
      <c r="L234" s="251"/>
      <c r="M234" s="251"/>
      <c r="N234" s="251"/>
      <c r="O234" s="251"/>
      <c r="P234" s="251"/>
      <c r="Q234" s="251"/>
      <c r="R234" s="251"/>
    </row>
    <row r="235" spans="3:18" s="111" customFormat="1">
      <c r="C235" s="252">
        <f t="shared" si="27"/>
        <v>40712.333550000105</v>
      </c>
      <c r="D235" s="784"/>
      <c r="E235" s="253">
        <v>153409</v>
      </c>
      <c r="F235" s="250">
        <v>9.0999999999999998E-2</v>
      </c>
      <c r="G235" s="106">
        <v>0.58199999999999996</v>
      </c>
      <c r="H235" s="254">
        <v>86120</v>
      </c>
      <c r="I235" s="254">
        <v>139409</v>
      </c>
      <c r="J235" s="916"/>
      <c r="K235" s="250">
        <v>0.161</v>
      </c>
      <c r="L235" s="251"/>
      <c r="M235" s="251"/>
      <c r="N235" s="251"/>
      <c r="O235" s="251"/>
      <c r="P235" s="251"/>
      <c r="Q235" s="251"/>
      <c r="R235" s="251"/>
    </row>
    <row r="236" spans="3:18" s="111" customFormat="1">
      <c r="C236" s="252">
        <f t="shared" si="27"/>
        <v>40742.800220000106</v>
      </c>
      <c r="D236" s="784"/>
      <c r="E236" s="253">
        <v>153358</v>
      </c>
      <c r="F236" s="250">
        <v>9.0999999999999998E-2</v>
      </c>
      <c r="G236" s="106">
        <v>0.58199999999999996</v>
      </c>
      <c r="H236" s="254">
        <v>86345</v>
      </c>
      <c r="I236" s="254">
        <v>139524</v>
      </c>
      <c r="J236" s="916"/>
      <c r="K236" s="250">
        <v>0.159</v>
      </c>
      <c r="L236" s="251"/>
      <c r="M236" s="251"/>
      <c r="N236" s="251"/>
      <c r="O236" s="251"/>
      <c r="P236" s="251"/>
      <c r="Q236" s="251"/>
      <c r="R236" s="251"/>
    </row>
    <row r="237" spans="3:18" s="111" customFormat="1">
      <c r="C237" s="252">
        <f t="shared" si="27"/>
        <v>40773.266890000108</v>
      </c>
      <c r="D237" s="784"/>
      <c r="E237" s="253">
        <v>153674</v>
      </c>
      <c r="F237" s="250">
        <v>9.0999999999999998E-2</v>
      </c>
      <c r="G237" s="106">
        <v>0.58299999999999996</v>
      </c>
      <c r="H237" s="254">
        <v>86165</v>
      </c>
      <c r="I237" s="254">
        <v>139904</v>
      </c>
      <c r="J237" s="916"/>
      <c r="K237" s="250">
        <v>0.161</v>
      </c>
      <c r="L237" s="251"/>
      <c r="M237" s="251"/>
      <c r="N237" s="251"/>
      <c r="O237" s="251"/>
      <c r="P237" s="251"/>
      <c r="Q237" s="251"/>
      <c r="R237" s="251"/>
    </row>
    <row r="238" spans="3:18" s="111" customFormat="1">
      <c r="C238" s="252">
        <f t="shared" si="27"/>
        <v>40803.73356000011</v>
      </c>
      <c r="D238" s="784"/>
      <c r="E238" s="253">
        <v>154004</v>
      </c>
      <c r="F238" s="250">
        <v>0.09</v>
      </c>
      <c r="G238" s="106">
        <v>0.58399999999999996</v>
      </c>
      <c r="H238" s="254">
        <v>85997</v>
      </c>
      <c r="I238" s="254">
        <v>140154</v>
      </c>
      <c r="J238" s="916"/>
      <c r="K238" s="250">
        <v>0.16399999999999998</v>
      </c>
      <c r="L238" s="251"/>
      <c r="M238" s="251"/>
      <c r="N238" s="251"/>
      <c r="O238" s="251"/>
      <c r="P238" s="251"/>
      <c r="Q238" s="251"/>
      <c r="R238" s="251"/>
    </row>
    <row r="239" spans="3:18" s="111" customFormat="1">
      <c r="C239" s="252">
        <f t="shared" si="27"/>
        <v>40834.200230000111</v>
      </c>
      <c r="D239" s="784"/>
      <c r="E239" s="253">
        <v>154057</v>
      </c>
      <c r="F239" s="250">
        <v>8.8999999999999996E-2</v>
      </c>
      <c r="G239" s="106">
        <v>0.58399999999999996</v>
      </c>
      <c r="H239" s="254">
        <v>86260</v>
      </c>
      <c r="I239" s="254">
        <v>140335</v>
      </c>
      <c r="J239" s="916"/>
      <c r="K239" s="250">
        <v>0.158</v>
      </c>
      <c r="L239" s="251"/>
      <c r="M239" s="251"/>
      <c r="N239" s="251"/>
      <c r="O239" s="251"/>
      <c r="P239" s="251"/>
      <c r="Q239" s="251"/>
      <c r="R239" s="251"/>
    </row>
    <row r="240" spans="3:18" s="111" customFormat="1">
      <c r="C240" s="252">
        <f t="shared" si="27"/>
        <v>40864.666900000113</v>
      </c>
      <c r="D240" s="784"/>
      <c r="E240" s="253">
        <v>153937</v>
      </c>
      <c r="F240" s="250">
        <v>8.6999999999999994E-2</v>
      </c>
      <c r="G240" s="106">
        <v>0.58499999999999996</v>
      </c>
      <c r="H240" s="254">
        <v>86345</v>
      </c>
      <c r="I240" s="254">
        <v>140747</v>
      </c>
      <c r="J240" s="916"/>
      <c r="K240" s="250">
        <v>0.155</v>
      </c>
      <c r="L240" s="251"/>
      <c r="M240" s="251"/>
      <c r="N240" s="251"/>
      <c r="O240" s="251"/>
      <c r="P240" s="251"/>
      <c r="Q240" s="251"/>
      <c r="R240" s="251"/>
    </row>
    <row r="241" spans="3:18" s="111" customFormat="1">
      <c r="C241" s="252">
        <f t="shared" si="27"/>
        <v>40895.133570000115</v>
      </c>
      <c r="D241" s="784"/>
      <c r="E241" s="253">
        <v>153887</v>
      </c>
      <c r="F241" s="250">
        <v>8.5000000000000006E-2</v>
      </c>
      <c r="G241" s="106">
        <v>0.58599999999999997</v>
      </c>
      <c r="H241" s="254">
        <v>86640</v>
      </c>
      <c r="I241" s="254">
        <v>140836</v>
      </c>
      <c r="J241" s="916"/>
      <c r="K241" s="250">
        <v>0.152</v>
      </c>
      <c r="L241" s="251"/>
      <c r="M241" s="251"/>
      <c r="N241" s="251"/>
      <c r="O241" s="251"/>
      <c r="P241" s="251"/>
      <c r="Q241" s="251"/>
      <c r="R241" s="251"/>
    </row>
    <row r="242" spans="3:18" s="111" customFormat="1">
      <c r="C242" s="252">
        <f t="shared" si="27"/>
        <v>40925.600240000116</v>
      </c>
      <c r="D242" s="617">
        <v>12</v>
      </c>
      <c r="E242" s="253">
        <v>154395</v>
      </c>
      <c r="F242" s="250">
        <v>8.3000000000000004E-2</v>
      </c>
      <c r="G242" s="106">
        <v>0.58499999999999996</v>
      </c>
      <c r="H242" s="254">
        <v>87913</v>
      </c>
      <c r="I242" s="254">
        <v>141677</v>
      </c>
      <c r="J242" s="916"/>
      <c r="K242" s="250">
        <v>0.152</v>
      </c>
      <c r="L242" s="251"/>
      <c r="M242" s="251"/>
      <c r="N242" s="251"/>
      <c r="O242" s="251"/>
      <c r="P242" s="251"/>
      <c r="Q242" s="251"/>
      <c r="R242" s="251"/>
    </row>
    <row r="243" spans="3:18" s="111" customFormat="1">
      <c r="C243" s="252">
        <f t="shared" si="27"/>
        <v>40956.066910000118</v>
      </c>
      <c r="D243" s="784"/>
      <c r="E243" s="253">
        <v>154871</v>
      </c>
      <c r="F243" s="250">
        <v>8.3000000000000004E-2</v>
      </c>
      <c r="G243" s="106">
        <v>0.58599999999999997</v>
      </c>
      <c r="H243" s="254">
        <v>87611</v>
      </c>
      <c r="I243" s="254">
        <v>141943</v>
      </c>
      <c r="J243" s="916"/>
      <c r="K243" s="250">
        <v>0.15</v>
      </c>
      <c r="L243" s="251"/>
      <c r="M243" s="251"/>
      <c r="N243" s="251"/>
      <c r="O243" s="251"/>
      <c r="P243" s="251"/>
      <c r="Q243" s="251"/>
      <c r="R243" s="251"/>
    </row>
    <row r="244" spans="3:18" s="111" customFormat="1">
      <c r="C244" s="252">
        <f t="shared" si="27"/>
        <v>40986.533580000119</v>
      </c>
      <c r="D244" s="784"/>
      <c r="E244" s="253">
        <v>154707</v>
      </c>
      <c r="F244" s="250">
        <v>8.2000000000000003E-2</v>
      </c>
      <c r="G244" s="106">
        <v>0.58499999999999996</v>
      </c>
      <c r="H244" s="254">
        <v>87898</v>
      </c>
      <c r="I244" s="254">
        <v>142079</v>
      </c>
      <c r="J244" s="916"/>
      <c r="K244" s="250">
        <v>0.14499999999999999</v>
      </c>
      <c r="L244" s="251"/>
      <c r="M244" s="251"/>
      <c r="N244" s="251"/>
      <c r="O244" s="251"/>
      <c r="P244" s="251"/>
      <c r="Q244" s="251"/>
      <c r="R244" s="251"/>
    </row>
    <row r="245" spans="3:18" s="111" customFormat="1">
      <c r="C245" s="252">
        <f t="shared" si="27"/>
        <v>41017.000250000121</v>
      </c>
      <c r="D245" s="784"/>
      <c r="E245" s="253">
        <v>154451</v>
      </c>
      <c r="F245" s="250">
        <v>8.1000000000000003E-2</v>
      </c>
      <c r="G245" s="106">
        <v>0.58499999999999996</v>
      </c>
      <c r="H245" s="254">
        <v>88332</v>
      </c>
      <c r="I245" s="254">
        <v>141963</v>
      </c>
      <c r="J245" s="916"/>
      <c r="K245" s="250">
        <v>0.14599999999999999</v>
      </c>
      <c r="L245" s="251"/>
      <c r="M245" s="251"/>
      <c r="N245" s="251"/>
      <c r="O245" s="251"/>
      <c r="P245" s="251"/>
      <c r="Q245" s="251"/>
      <c r="R245" s="251"/>
    </row>
    <row r="246" spans="3:18" s="111" customFormat="1">
      <c r="C246" s="252">
        <f t="shared" si="27"/>
        <v>41047.466920000123</v>
      </c>
      <c r="D246" s="784"/>
      <c r="E246" s="253">
        <v>154998</v>
      </c>
      <c r="F246" s="250">
        <v>8.2000000000000003E-2</v>
      </c>
      <c r="G246" s="106">
        <v>0.58599999999999997</v>
      </c>
      <c r="H246" s="254">
        <v>87968</v>
      </c>
      <c r="I246" s="254">
        <v>142257</v>
      </c>
      <c r="J246" s="916"/>
      <c r="K246" s="250">
        <v>0.14699999999999999</v>
      </c>
      <c r="L246" s="251"/>
      <c r="M246" s="251"/>
      <c r="N246" s="251"/>
      <c r="O246" s="251"/>
      <c r="P246" s="251"/>
      <c r="Q246" s="251"/>
      <c r="R246" s="251"/>
    </row>
    <row r="247" spans="3:18" s="111" customFormat="1">
      <c r="C247" s="252">
        <f t="shared" si="27"/>
        <v>41077.933590000124</v>
      </c>
      <c r="D247" s="784"/>
      <c r="E247" s="253">
        <v>155149</v>
      </c>
      <c r="F247" s="250">
        <v>8.2000000000000003E-2</v>
      </c>
      <c r="G247" s="106">
        <v>0.58599999999999997</v>
      </c>
      <c r="H247" s="254">
        <v>88006</v>
      </c>
      <c r="I247" s="254">
        <v>142432</v>
      </c>
      <c r="J247" s="916"/>
      <c r="K247" s="250">
        <v>0.14800000000000002</v>
      </c>
      <c r="L247" s="251"/>
      <c r="M247" s="251"/>
      <c r="N247" s="251"/>
      <c r="O247" s="251"/>
      <c r="P247" s="251"/>
      <c r="Q247" s="251"/>
      <c r="R247" s="251"/>
    </row>
    <row r="248" spans="3:18" s="111" customFormat="1">
      <c r="C248" s="252">
        <f t="shared" si="27"/>
        <v>41108.400260000126</v>
      </c>
      <c r="D248" s="784"/>
      <c r="E248" s="253">
        <v>154995</v>
      </c>
      <c r="F248" s="250">
        <v>8.2000000000000003E-2</v>
      </c>
      <c r="G248" s="106">
        <v>0.58499999999999996</v>
      </c>
      <c r="H248" s="254">
        <v>88359</v>
      </c>
      <c r="I248" s="254">
        <v>142272</v>
      </c>
      <c r="J248" s="916"/>
      <c r="K248" s="250">
        <v>0.14800000000000002</v>
      </c>
      <c r="L248" s="251"/>
      <c r="M248" s="251"/>
      <c r="N248" s="251"/>
      <c r="O248" s="251"/>
      <c r="P248" s="251"/>
      <c r="Q248" s="251"/>
      <c r="R248" s="251"/>
    </row>
    <row r="249" spans="3:18" s="111" customFormat="1">
      <c r="C249" s="252">
        <f t="shared" si="27"/>
        <v>41138.866930000127</v>
      </c>
      <c r="D249" s="784"/>
      <c r="E249" s="253">
        <v>154647</v>
      </c>
      <c r="F249" s="250">
        <v>8.1000000000000003E-2</v>
      </c>
      <c r="G249" s="106">
        <v>0.58399999999999996</v>
      </c>
      <c r="H249" s="254">
        <v>88919</v>
      </c>
      <c r="I249" s="254">
        <v>142204</v>
      </c>
      <c r="J249" s="916"/>
      <c r="K249" s="250">
        <v>0.14599999999999999</v>
      </c>
      <c r="L249" s="251"/>
      <c r="M249" s="251"/>
      <c r="N249" s="251"/>
      <c r="O249" s="251"/>
      <c r="P249" s="251"/>
      <c r="Q249" s="251"/>
      <c r="R249" s="251"/>
    </row>
    <row r="250" spans="3:18" s="111" customFormat="1">
      <c r="C250" s="252">
        <f t="shared" si="27"/>
        <v>41169.333600000129</v>
      </c>
      <c r="D250" s="784"/>
      <c r="E250" s="253">
        <v>155056</v>
      </c>
      <c r="F250" s="250">
        <v>7.8E-2</v>
      </c>
      <c r="G250" s="106">
        <v>0.58699999999999997</v>
      </c>
      <c r="H250" s="254">
        <v>88716</v>
      </c>
      <c r="I250" s="254">
        <v>142947</v>
      </c>
      <c r="J250" s="916"/>
      <c r="K250" s="250">
        <v>0.14800000000000002</v>
      </c>
      <c r="L250" s="251"/>
      <c r="M250" s="251"/>
      <c r="N250" s="251"/>
      <c r="O250" s="251"/>
      <c r="P250" s="251"/>
      <c r="Q250" s="251"/>
      <c r="R250" s="251"/>
    </row>
    <row r="251" spans="3:18" s="111" customFormat="1">
      <c r="C251" s="252">
        <f t="shared" si="27"/>
        <v>41199.800270000131</v>
      </c>
      <c r="D251" s="784"/>
      <c r="E251" s="253">
        <v>155576</v>
      </c>
      <c r="F251" s="250">
        <v>7.9000000000000001E-2</v>
      </c>
      <c r="G251" s="106">
        <v>0.58699999999999997</v>
      </c>
      <c r="H251" s="254">
        <v>88407</v>
      </c>
      <c r="I251" s="254">
        <v>143369</v>
      </c>
      <c r="J251" s="916"/>
      <c r="K251" s="250">
        <v>0.14400000000000002</v>
      </c>
      <c r="L251" s="251"/>
      <c r="M251" s="251"/>
      <c r="N251" s="251"/>
      <c r="O251" s="251"/>
      <c r="P251" s="251"/>
      <c r="Q251" s="251"/>
      <c r="R251" s="251"/>
    </row>
    <row r="252" spans="3:18" s="111" customFormat="1">
      <c r="C252" s="252">
        <f t="shared" si="27"/>
        <v>41230.266940000132</v>
      </c>
      <c r="D252" s="784"/>
      <c r="E252" s="253">
        <v>155319</v>
      </c>
      <c r="F252" s="250">
        <v>7.8E-2</v>
      </c>
      <c r="G252" s="106">
        <v>0.58699999999999997</v>
      </c>
      <c r="H252" s="254">
        <v>88855</v>
      </c>
      <c r="I252" s="254">
        <v>143233</v>
      </c>
      <c r="J252" s="916"/>
      <c r="K252" s="250">
        <v>0.14400000000000002</v>
      </c>
      <c r="L252" s="251"/>
      <c r="M252" s="251"/>
      <c r="N252" s="251"/>
      <c r="O252" s="251"/>
      <c r="P252" s="251"/>
      <c r="Q252" s="251"/>
      <c r="R252" s="251"/>
    </row>
    <row r="253" spans="3:18" s="111" customFormat="1">
      <c r="C253" s="252">
        <f t="shared" si="27"/>
        <v>41260.733610000134</v>
      </c>
      <c r="D253" s="784"/>
      <c r="E253" s="253">
        <v>155511</v>
      </c>
      <c r="F253" s="250">
        <v>7.8E-2</v>
      </c>
      <c r="G253" s="106">
        <v>0.58599999999999997</v>
      </c>
      <c r="H253" s="254">
        <v>88839</v>
      </c>
      <c r="I253" s="254">
        <v>143212</v>
      </c>
      <c r="J253" s="916"/>
      <c r="K253" s="250">
        <v>0.14400000000000002</v>
      </c>
      <c r="L253" s="251"/>
      <c r="M253" s="251"/>
      <c r="N253" s="251"/>
      <c r="O253" s="251"/>
      <c r="P253" s="251"/>
      <c r="Q253" s="251"/>
      <c r="R253" s="251"/>
    </row>
    <row r="254" spans="3:18" s="111" customFormat="1">
      <c r="C254" s="252">
        <f t="shared" si="27"/>
        <v>41291.200280000136</v>
      </c>
      <c r="D254" s="617" t="s">
        <v>42</v>
      </c>
      <c r="E254" s="253">
        <v>155654</v>
      </c>
      <c r="F254" s="250">
        <v>7.9000000000000001E-2</v>
      </c>
      <c r="G254" s="106">
        <v>0.58599999999999997</v>
      </c>
      <c r="H254" s="254">
        <v>89008</v>
      </c>
      <c r="I254" s="254">
        <v>143384</v>
      </c>
      <c r="J254" s="916"/>
      <c r="K254" s="250">
        <v>0.14599999999999999</v>
      </c>
      <c r="L254" s="251"/>
      <c r="M254" s="251"/>
      <c r="N254" s="251"/>
      <c r="O254" s="251"/>
      <c r="P254" s="251"/>
      <c r="Q254" s="251"/>
      <c r="R254" s="251"/>
    </row>
    <row r="255" spans="3:18" s="111" customFormat="1">
      <c r="C255" s="252">
        <f t="shared" si="27"/>
        <v>41321.666950000137</v>
      </c>
      <c r="D255" s="784"/>
      <c r="E255" s="253">
        <v>155524</v>
      </c>
      <c r="F255" s="250">
        <v>7.6999999999999999E-2</v>
      </c>
      <c r="G255" s="106">
        <v>0.58599999999999997</v>
      </c>
      <c r="H255" s="254">
        <v>89304</v>
      </c>
      <c r="I255" s="254">
        <v>143464</v>
      </c>
      <c r="J255" s="916"/>
      <c r="K255" s="250">
        <v>0.14400000000000002</v>
      </c>
      <c r="L255" s="251"/>
      <c r="M255" s="251"/>
      <c r="N255" s="251"/>
      <c r="O255" s="251"/>
      <c r="P255" s="251"/>
      <c r="Q255" s="251"/>
      <c r="R255" s="251"/>
    </row>
    <row r="256" spans="3:18" s="111" customFormat="1">
      <c r="C256" s="252">
        <f t="shared" si="27"/>
        <v>41352.133620000139</v>
      </c>
      <c r="D256" s="784"/>
      <c r="E256" s="253">
        <v>155028</v>
      </c>
      <c r="F256" s="250">
        <v>7.5999999999999998E-2</v>
      </c>
      <c r="G256" s="106">
        <v>0.58499999999999996</v>
      </c>
      <c r="H256" s="254">
        <v>89967</v>
      </c>
      <c r="I256" s="254">
        <v>143393</v>
      </c>
      <c r="J256" s="916"/>
      <c r="K256" s="250">
        <v>0.13800000000000001</v>
      </c>
      <c r="L256" s="251"/>
      <c r="M256" s="251"/>
      <c r="N256" s="251"/>
      <c r="O256" s="251"/>
      <c r="P256" s="251"/>
      <c r="Q256" s="251"/>
      <c r="R256" s="251"/>
    </row>
    <row r="257" spans="3:18" s="111" customFormat="1">
      <c r="C257" s="252">
        <f t="shared" si="27"/>
        <v>41382.60029000014</v>
      </c>
      <c r="D257" s="784"/>
      <c r="E257" s="253">
        <v>155238</v>
      </c>
      <c r="F257" s="250">
        <v>7.4999999999999997E-2</v>
      </c>
      <c r="G257" s="106">
        <v>0.58599999999999997</v>
      </c>
      <c r="H257" s="254">
        <v>89936</v>
      </c>
      <c r="I257" s="254">
        <v>143676</v>
      </c>
      <c r="J257" s="916"/>
      <c r="K257" s="250">
        <v>0.14000000000000001</v>
      </c>
      <c r="L257" s="251"/>
      <c r="M257" s="251"/>
      <c r="N257" s="251"/>
      <c r="O257" s="251"/>
      <c r="P257" s="251"/>
      <c r="Q257" s="251"/>
      <c r="R257" s="251"/>
    </row>
    <row r="258" spans="3:18" s="111" customFormat="1">
      <c r="C258" s="252">
        <f t="shared" si="27"/>
        <v>41413.066960000142</v>
      </c>
      <c r="D258" s="784"/>
      <c r="E258" s="253">
        <v>155658</v>
      </c>
      <c r="F258" s="250">
        <v>7.4999999999999997E-2</v>
      </c>
      <c r="G258" s="106">
        <v>0.58599999999999997</v>
      </c>
      <c r="H258" s="254">
        <v>89705</v>
      </c>
      <c r="I258" s="254">
        <v>143919</v>
      </c>
      <c r="J258" s="916"/>
      <c r="K258" s="250">
        <v>0.13800000000000001</v>
      </c>
      <c r="L258" s="251"/>
      <c r="M258" s="251"/>
      <c r="N258" s="251"/>
      <c r="O258" s="251"/>
      <c r="P258" s="251"/>
      <c r="Q258" s="251"/>
      <c r="R258" s="251"/>
    </row>
    <row r="259" spans="3:18" s="111" customFormat="1">
      <c r="C259" s="252">
        <f t="shared" ref="C259:C324" si="28">+C258+30.46667</f>
        <v>41443.533630000144</v>
      </c>
      <c r="D259" s="784"/>
      <c r="E259" s="254">
        <v>155835</v>
      </c>
      <c r="F259" s="250">
        <v>7.4999999999999997E-2</v>
      </c>
      <c r="G259" s="106">
        <v>0.58699999999999997</v>
      </c>
      <c r="H259" s="254">
        <v>89717</v>
      </c>
      <c r="I259" s="254">
        <v>144075</v>
      </c>
      <c r="J259" s="916"/>
      <c r="K259" s="250">
        <v>0.14199999999999999</v>
      </c>
      <c r="L259" s="251"/>
      <c r="M259" s="251"/>
      <c r="N259" s="251"/>
      <c r="O259" s="251"/>
      <c r="P259" s="251"/>
      <c r="Q259" s="251"/>
      <c r="R259" s="251"/>
    </row>
    <row r="260" spans="3:18" s="111" customFormat="1">
      <c r="C260" s="252">
        <f t="shared" si="28"/>
        <v>41474.000300000145</v>
      </c>
      <c r="D260" s="784"/>
      <c r="E260" s="254">
        <v>155798</v>
      </c>
      <c r="F260" s="250">
        <v>7.4999999999999997E-2</v>
      </c>
      <c r="G260" s="106">
        <v>0.58699999999999997</v>
      </c>
      <c r="H260" s="254">
        <v>89957</v>
      </c>
      <c r="I260" s="254">
        <v>144285</v>
      </c>
      <c r="J260" s="916"/>
      <c r="K260" s="250">
        <v>0.13800000000000001</v>
      </c>
      <c r="L260" s="251"/>
      <c r="M260" s="251"/>
      <c r="N260" s="251"/>
      <c r="O260" s="251"/>
      <c r="P260" s="251"/>
      <c r="Q260" s="251"/>
      <c r="R260" s="251"/>
    </row>
    <row r="261" spans="3:18" s="111" customFormat="1">
      <c r="C261" s="252">
        <f t="shared" si="28"/>
        <v>41504.466970000147</v>
      </c>
      <c r="D261" s="784"/>
      <c r="E261" s="254">
        <v>155486</v>
      </c>
      <c r="F261" s="250">
        <v>7.2999999999999995E-2</v>
      </c>
      <c r="G261" s="106">
        <v>0.58599999999999997</v>
      </c>
      <c r="H261" s="254">
        <v>90473</v>
      </c>
      <c r="I261" s="254">
        <v>144179</v>
      </c>
      <c r="J261" s="916"/>
      <c r="K261" s="250">
        <v>0.13600000000000001</v>
      </c>
      <c r="L261" s="251"/>
      <c r="M261" s="251"/>
      <c r="N261" s="251"/>
      <c r="O261" s="251"/>
      <c r="P261" s="251"/>
      <c r="Q261" s="251"/>
      <c r="R261" s="251"/>
    </row>
    <row r="262" spans="3:18" s="111" customFormat="1">
      <c r="C262" s="252">
        <f t="shared" si="28"/>
        <v>41534.933640000148</v>
      </c>
      <c r="D262" s="784"/>
      <c r="E262" s="254">
        <v>155559</v>
      </c>
      <c r="F262" s="250">
        <v>7.1999999999999995E-2</v>
      </c>
      <c r="G262" s="106">
        <v>0.58599999999999997</v>
      </c>
      <c r="H262" s="254">
        <v>90609</v>
      </c>
      <c r="I262" s="254">
        <v>144270</v>
      </c>
      <c r="J262" s="916"/>
      <c r="K262" s="250">
        <v>0.13500000000000001</v>
      </c>
      <c r="L262" s="251"/>
      <c r="M262" s="251"/>
      <c r="N262" s="251"/>
      <c r="O262" s="251"/>
      <c r="P262" s="251"/>
      <c r="Q262" s="251"/>
      <c r="R262" s="251"/>
    </row>
    <row r="263" spans="3:18" s="111" customFormat="1">
      <c r="C263" s="252">
        <f t="shared" si="28"/>
        <v>41565.40031000015</v>
      </c>
      <c r="D263" s="784"/>
      <c r="E263" s="254">
        <v>154625</v>
      </c>
      <c r="F263" s="250">
        <v>7.2999999999999995E-2</v>
      </c>
      <c r="G263" s="106">
        <v>0.58299999999999996</v>
      </c>
      <c r="H263" s="254">
        <v>91756</v>
      </c>
      <c r="I263" s="254">
        <v>143485</v>
      </c>
      <c r="J263" s="916"/>
      <c r="K263" s="250">
        <v>0.13600000000000001</v>
      </c>
      <c r="L263" s="251"/>
      <c r="M263" s="251"/>
      <c r="N263" s="251"/>
      <c r="O263" s="251"/>
      <c r="P263" s="251"/>
      <c r="Q263" s="251"/>
      <c r="R263" s="251"/>
    </row>
    <row r="264" spans="3:18" s="111" customFormat="1">
      <c r="C264" s="252">
        <f t="shared" si="28"/>
        <v>41595.866980000152</v>
      </c>
      <c r="D264" s="784"/>
      <c r="E264" s="254">
        <v>155284</v>
      </c>
      <c r="F264" s="250">
        <v>7.0000000000000007E-2</v>
      </c>
      <c r="G264" s="106">
        <v>0.58599999999999997</v>
      </c>
      <c r="H264" s="254">
        <v>91283</v>
      </c>
      <c r="I264" s="254">
        <v>144443</v>
      </c>
      <c r="J264" s="916"/>
      <c r="K264" s="250">
        <v>0.13100000000000001</v>
      </c>
      <c r="L264" s="251"/>
      <c r="M264" s="251"/>
      <c r="N264" s="251"/>
      <c r="O264" s="251"/>
      <c r="P264" s="251"/>
      <c r="Q264" s="251"/>
      <c r="R264" s="251"/>
    </row>
    <row r="265" spans="3:18" s="111" customFormat="1">
      <c r="C265" s="252">
        <f t="shared" si="28"/>
        <v>41626.333650000153</v>
      </c>
      <c r="D265" s="784"/>
      <c r="E265" s="254">
        <v>154937</v>
      </c>
      <c r="F265" s="250">
        <v>6.7000000000000004E-2</v>
      </c>
      <c r="G265" s="106">
        <v>0.58599999999999997</v>
      </c>
      <c r="H265" s="254">
        <v>91808</v>
      </c>
      <c r="I265" s="254">
        <v>144586</v>
      </c>
      <c r="J265" s="916"/>
      <c r="K265" s="250">
        <v>0.13100000000000001</v>
      </c>
      <c r="L265" s="251"/>
      <c r="M265" s="251"/>
      <c r="N265" s="251"/>
      <c r="O265" s="251"/>
      <c r="P265" s="251"/>
      <c r="Q265" s="251"/>
      <c r="R265" s="251"/>
    </row>
    <row r="266" spans="3:18" s="111" customFormat="1">
      <c r="C266" s="252">
        <f t="shared" si="28"/>
        <v>41656.800320000155</v>
      </c>
      <c r="D266" s="784">
        <v>14</v>
      </c>
      <c r="E266" s="254">
        <v>155460</v>
      </c>
      <c r="F266" s="250">
        <v>6.6000000000000003E-2</v>
      </c>
      <c r="G266" s="106">
        <v>0.58799999999999997</v>
      </c>
      <c r="H266" s="254">
        <v>91455</v>
      </c>
      <c r="I266" s="254">
        <v>145224</v>
      </c>
      <c r="J266" s="916"/>
      <c r="K266" s="250">
        <v>0.127</v>
      </c>
      <c r="L266" s="251"/>
      <c r="M266" s="251"/>
      <c r="N266" s="251"/>
      <c r="O266" s="251"/>
      <c r="P266" s="251"/>
      <c r="Q266" s="251"/>
      <c r="R266" s="251"/>
    </row>
    <row r="267" spans="3:18" s="111" customFormat="1">
      <c r="C267" s="252">
        <f t="shared" si="28"/>
        <v>41687.266990000157</v>
      </c>
      <c r="D267" s="784"/>
      <c r="E267" s="254">
        <v>155724</v>
      </c>
      <c r="F267" s="250">
        <v>6.7000000000000004E-2</v>
      </c>
      <c r="G267" s="106">
        <v>0.58799999999999997</v>
      </c>
      <c r="H267" s="254">
        <v>91361</v>
      </c>
      <c r="I267" s="254">
        <v>145266</v>
      </c>
      <c r="J267" s="916"/>
      <c r="K267" s="250">
        <v>0.127</v>
      </c>
      <c r="L267" s="251"/>
      <c r="M267" s="251"/>
      <c r="N267" s="251"/>
      <c r="O267" s="251"/>
      <c r="P267" s="251"/>
      <c r="Q267" s="251"/>
      <c r="R267" s="251"/>
    </row>
    <row r="268" spans="3:18" s="111" customFormat="1">
      <c r="C268" s="252">
        <f t="shared" si="28"/>
        <v>41717.733660000158</v>
      </c>
      <c r="D268" s="784"/>
      <c r="E268" s="254">
        <v>156227</v>
      </c>
      <c r="F268" s="250">
        <v>6.7000000000000004E-2</v>
      </c>
      <c r="G268" s="106">
        <v>0.58899999999999997</v>
      </c>
      <c r="H268" s="254">
        <v>91030</v>
      </c>
      <c r="I268" s="254">
        <v>145742</v>
      </c>
      <c r="J268" s="916"/>
      <c r="K268" s="250">
        <v>0.127</v>
      </c>
      <c r="L268" s="251"/>
      <c r="M268" s="251"/>
      <c r="N268" s="251"/>
      <c r="O268" s="251"/>
      <c r="P268" s="251"/>
      <c r="Q268" s="251"/>
      <c r="R268" s="251"/>
    </row>
    <row r="269" spans="3:18" s="111" customFormat="1">
      <c r="C269" s="252">
        <f t="shared" si="28"/>
        <v>41748.20033000016</v>
      </c>
      <c r="D269" s="784"/>
      <c r="E269" s="254">
        <v>155421</v>
      </c>
      <c r="F269" s="250">
        <v>6.3E-2</v>
      </c>
      <c r="G269" s="106">
        <v>0.58899999999999997</v>
      </c>
      <c r="H269" s="254">
        <v>92018</v>
      </c>
      <c r="I269" s="254">
        <v>145669</v>
      </c>
      <c r="J269" s="916"/>
      <c r="K269" s="250">
        <v>0.12300000000000001</v>
      </c>
      <c r="L269" s="251"/>
      <c r="M269" s="251"/>
      <c r="N269" s="251"/>
      <c r="O269" s="251"/>
      <c r="P269" s="251"/>
      <c r="Q269" s="251"/>
      <c r="R269" s="251"/>
    </row>
    <row r="270" spans="3:18" s="111" customFormat="1">
      <c r="C270" s="252">
        <f t="shared" si="28"/>
        <v>41778.667000000161</v>
      </c>
      <c r="D270" s="784"/>
      <c r="E270" s="254">
        <v>155613</v>
      </c>
      <c r="F270" s="250">
        <v>6.3E-2</v>
      </c>
      <c r="G270" s="106">
        <v>0.58899999999999997</v>
      </c>
      <c r="H270" s="254">
        <v>92009</v>
      </c>
      <c r="I270" s="254">
        <v>145814</v>
      </c>
      <c r="J270" s="916"/>
      <c r="K270" s="250">
        <v>0.121</v>
      </c>
      <c r="L270" s="251"/>
      <c r="M270" s="251"/>
      <c r="N270" s="251"/>
      <c r="O270" s="251"/>
      <c r="P270" s="251"/>
      <c r="Q270" s="251"/>
      <c r="R270" s="251"/>
    </row>
    <row r="271" spans="3:18" s="111" customFormat="1">
      <c r="C271" s="252">
        <f t="shared" si="28"/>
        <v>41809.133670000163</v>
      </c>
      <c r="D271" s="784"/>
      <c r="E271" s="254">
        <v>155694</v>
      </c>
      <c r="F271" s="250">
        <v>6.0999999999999999E-2</v>
      </c>
      <c r="G271" s="106">
        <v>0.59</v>
      </c>
      <c r="H271" s="254">
        <v>92120</v>
      </c>
      <c r="I271" s="254">
        <v>146221</v>
      </c>
      <c r="J271" s="916"/>
      <c r="K271" s="250">
        <v>0.12</v>
      </c>
      <c r="L271" s="251"/>
      <c r="M271" s="251"/>
      <c r="N271" s="251"/>
      <c r="O271" s="251"/>
      <c r="P271" s="251"/>
      <c r="Q271" s="251"/>
      <c r="R271" s="251"/>
    </row>
    <row r="272" spans="3:18" s="111" customFormat="1">
      <c r="C272" s="252">
        <f t="shared" si="28"/>
        <v>41839.600340000165</v>
      </c>
      <c r="D272" s="784"/>
      <c r="E272" s="254">
        <v>156023</v>
      </c>
      <c r="F272" s="250">
        <v>6.2E-2</v>
      </c>
      <c r="G272" s="106">
        <v>0.59</v>
      </c>
      <c r="H272" s="254">
        <v>92001</v>
      </c>
      <c r="I272" s="254">
        <v>146352</v>
      </c>
      <c r="J272" s="916"/>
      <c r="K272" s="250">
        <v>0.121</v>
      </c>
      <c r="L272" s="251"/>
      <c r="M272" s="251"/>
      <c r="N272" s="251"/>
      <c r="O272" s="251"/>
      <c r="P272" s="251"/>
      <c r="Q272" s="251"/>
      <c r="R272" s="251"/>
    </row>
    <row r="273" spans="2:23">
      <c r="B273" s="104"/>
      <c r="C273" s="252">
        <f t="shared" si="28"/>
        <v>41870.067010000166</v>
      </c>
      <c r="D273" s="784"/>
      <c r="E273" s="254">
        <v>155959</v>
      </c>
      <c r="F273" s="250">
        <v>6.0999999999999999E-2</v>
      </c>
      <c r="G273" s="106">
        <v>0.59</v>
      </c>
      <c r="H273" s="254">
        <v>92269</v>
      </c>
      <c r="I273" s="254">
        <v>146368</v>
      </c>
      <c r="J273" s="916"/>
      <c r="K273" s="250">
        <v>0.11900000000000001</v>
      </c>
      <c r="V273" s="104"/>
      <c r="W273" s="104"/>
    </row>
    <row r="274" spans="2:23">
      <c r="B274" s="104"/>
      <c r="C274" s="252">
        <f t="shared" si="28"/>
        <v>41900.533680000168</v>
      </c>
      <c r="D274" s="784"/>
      <c r="E274" s="254">
        <v>155862</v>
      </c>
      <c r="F274" s="250">
        <v>5.8999999999999997E-2</v>
      </c>
      <c r="G274" s="106">
        <v>0.59</v>
      </c>
      <c r="H274" s="254">
        <v>92584</v>
      </c>
      <c r="I274" s="254">
        <v>146600</v>
      </c>
      <c r="J274" s="916"/>
      <c r="K274" s="250">
        <v>0.11699999999999999</v>
      </c>
      <c r="V274" s="104"/>
      <c r="W274" s="104"/>
    </row>
    <row r="275" spans="2:23">
      <c r="B275" s="104"/>
      <c r="C275" s="252">
        <f t="shared" si="28"/>
        <v>41931.000350000169</v>
      </c>
      <c r="D275" s="784"/>
      <c r="E275" s="254">
        <v>156278</v>
      </c>
      <c r="F275" s="250">
        <v>5.8000000000000003E-2</v>
      </c>
      <c r="G275" s="106">
        <v>0.59199999999999997</v>
      </c>
      <c r="H275" s="254">
        <v>92378</v>
      </c>
      <c r="I275" s="254">
        <v>147283</v>
      </c>
      <c r="J275" s="916"/>
      <c r="K275" s="250">
        <v>0.115</v>
      </c>
      <c r="V275" s="104"/>
      <c r="W275" s="104"/>
    </row>
    <row r="276" spans="2:23">
      <c r="B276" s="104"/>
      <c r="C276" s="252">
        <f t="shared" si="28"/>
        <v>41961.467020000171</v>
      </c>
      <c r="D276" s="784"/>
      <c r="E276" s="254">
        <v>156402</v>
      </c>
      <c r="F276" s="250">
        <v>5.8000000000000003E-2</v>
      </c>
      <c r="G276" s="106">
        <v>0.59199999999999997</v>
      </c>
      <c r="H276" s="254">
        <v>92447</v>
      </c>
      <c r="I276" s="254">
        <v>147287</v>
      </c>
      <c r="J276" s="916"/>
      <c r="K276" s="250">
        <v>0.114</v>
      </c>
      <c r="V276" s="104"/>
      <c r="W276" s="104"/>
    </row>
    <row r="277" spans="2:23">
      <c r="B277" s="104"/>
      <c r="C277" s="252">
        <f t="shared" si="28"/>
        <v>41991.933690000173</v>
      </c>
      <c r="D277" s="784"/>
      <c r="E277" s="254">
        <v>156129</v>
      </c>
      <c r="F277" s="250">
        <v>5.6000000000000001E-2</v>
      </c>
      <c r="G277" s="106">
        <v>0.59199999999999997</v>
      </c>
      <c r="H277" s="254">
        <v>92442</v>
      </c>
      <c r="I277" s="254">
        <v>147442</v>
      </c>
      <c r="J277" s="916"/>
      <c r="K277" s="250">
        <v>0.11199999999999999</v>
      </c>
      <c r="V277" s="104"/>
      <c r="W277" s="104"/>
    </row>
    <row r="278" spans="2:23">
      <c r="B278" s="104"/>
      <c r="C278" s="252">
        <f t="shared" si="28"/>
        <v>42022.400360000174</v>
      </c>
      <c r="D278" s="617" t="s">
        <v>43</v>
      </c>
      <c r="E278" s="254">
        <v>157180</v>
      </c>
      <c r="F278" s="250">
        <v>5.7000000000000002E-2</v>
      </c>
      <c r="G278" s="106">
        <v>0.59299999999999997</v>
      </c>
      <c r="H278" s="254">
        <v>92544</v>
      </c>
      <c r="I278" s="254">
        <v>148201</v>
      </c>
      <c r="J278" s="916"/>
      <c r="K278" s="250">
        <v>0.113</v>
      </c>
      <c r="V278" s="104"/>
      <c r="W278" s="104"/>
    </row>
    <row r="279" spans="2:23">
      <c r="B279" s="104"/>
      <c r="C279" s="252">
        <f t="shared" si="28"/>
        <v>42052.867030000176</v>
      </c>
      <c r="D279" s="617"/>
      <c r="E279" s="254">
        <v>157002</v>
      </c>
      <c r="F279" s="250">
        <v>5.5E-2</v>
      </c>
      <c r="G279" s="106">
        <v>0.59299999999999997</v>
      </c>
      <c r="H279" s="254">
        <v>92898</v>
      </c>
      <c r="I279" s="254">
        <v>148297</v>
      </c>
      <c r="J279" s="916"/>
      <c r="K279" s="250">
        <v>0.11</v>
      </c>
      <c r="V279" s="104"/>
      <c r="W279" s="104"/>
    </row>
    <row r="280" spans="2:23">
      <c r="B280" s="104"/>
      <c r="C280" s="252">
        <f t="shared" si="28"/>
        <v>42083.333700000177</v>
      </c>
      <c r="D280" s="617"/>
      <c r="E280" s="254">
        <v>156906</v>
      </c>
      <c r="F280" s="250">
        <v>5.5E-2</v>
      </c>
      <c r="G280" s="106">
        <v>0.59299999999999997</v>
      </c>
      <c r="H280" s="254">
        <v>93175</v>
      </c>
      <c r="I280" s="254">
        <v>148331</v>
      </c>
      <c r="J280" s="916"/>
      <c r="K280" s="250">
        <v>0.109</v>
      </c>
      <c r="V280" s="104"/>
      <c r="W280" s="104"/>
    </row>
    <row r="281" spans="2:23">
      <c r="B281" s="104"/>
      <c r="C281" s="252">
        <f t="shared" si="28"/>
        <v>42113.800370000179</v>
      </c>
      <c r="D281" s="617"/>
      <c r="E281" s="254">
        <v>157072</v>
      </c>
      <c r="F281" s="250">
        <v>5.3999999999999999E-2</v>
      </c>
      <c r="G281" s="106">
        <v>0.59299999999999997</v>
      </c>
      <c r="H281" s="254">
        <v>93194</v>
      </c>
      <c r="I281" s="254">
        <v>148523</v>
      </c>
      <c r="J281" s="916"/>
      <c r="K281" s="250">
        <v>0.109</v>
      </c>
      <c r="V281" s="104"/>
      <c r="W281" s="104"/>
    </row>
    <row r="282" spans="2:23">
      <c r="B282" s="104"/>
      <c r="C282" s="252">
        <f t="shared" si="28"/>
        <v>42144.267040000181</v>
      </c>
      <c r="D282" s="617"/>
      <c r="E282" s="254">
        <v>157469</v>
      </c>
      <c r="F282" s="250">
        <v>5.5E-2</v>
      </c>
      <c r="G282" s="106">
        <v>0.59399999999999997</v>
      </c>
      <c r="H282" s="254">
        <v>92986</v>
      </c>
      <c r="I282" s="254">
        <v>148795</v>
      </c>
      <c r="J282" s="916"/>
      <c r="K282" s="250">
        <v>0.10800000000000001</v>
      </c>
      <c r="V282" s="104"/>
      <c r="W282" s="104"/>
    </row>
    <row r="283" spans="2:23">
      <c r="B283" s="104"/>
      <c r="C283" s="252">
        <f t="shared" si="28"/>
        <v>42174.733710000182</v>
      </c>
      <c r="D283" s="617"/>
      <c r="E283" s="254">
        <v>157037</v>
      </c>
      <c r="F283" s="250">
        <v>5.2999999999999999E-2</v>
      </c>
      <c r="G283" s="106">
        <v>0.59299999999999997</v>
      </c>
      <c r="H283" s="254">
        <v>93626</v>
      </c>
      <c r="I283" s="254">
        <v>148739</v>
      </c>
      <c r="J283" s="916"/>
      <c r="K283" s="250">
        <v>0.10400000000000001</v>
      </c>
      <c r="V283" s="104"/>
      <c r="W283" s="104"/>
    </row>
    <row r="284" spans="2:23">
      <c r="B284" s="104"/>
      <c r="C284" s="252">
        <f t="shared" si="28"/>
        <v>42205.200380000184</v>
      </c>
      <c r="D284" s="617"/>
      <c r="E284" s="254">
        <v>157106</v>
      </c>
      <c r="F284" s="250">
        <v>5.2999999999999999E-2</v>
      </c>
      <c r="G284" s="106">
        <v>0.59299999999999997</v>
      </c>
      <c r="H284" s="254">
        <v>93770</v>
      </c>
      <c r="I284" s="254">
        <v>148840</v>
      </c>
      <c r="J284" s="916"/>
      <c r="K284" s="250">
        <v>0.10300000000000001</v>
      </c>
      <c r="V284" s="104"/>
      <c r="W284" s="104"/>
    </row>
    <row r="285" spans="2:23">
      <c r="B285" s="104"/>
      <c r="C285" s="252">
        <f t="shared" si="28"/>
        <v>42235.667050000186</v>
      </c>
      <c r="D285" s="617"/>
      <c r="E285" s="254">
        <v>157065</v>
      </c>
      <c r="F285" s="250">
        <v>5.0999999999999997E-2</v>
      </c>
      <c r="G285" s="106">
        <v>0.59399999999999997</v>
      </c>
      <c r="H285" s="254">
        <v>94031</v>
      </c>
      <c r="I285" s="254">
        <v>149036</v>
      </c>
      <c r="J285" s="916"/>
      <c r="K285" s="250">
        <v>0.10199999999999999</v>
      </c>
      <c r="V285" s="104"/>
      <c r="W285" s="104"/>
    </row>
    <row r="286" spans="2:23">
      <c r="B286" s="104"/>
      <c r="C286" s="252">
        <f t="shared" si="28"/>
        <v>42266.133720000187</v>
      </c>
      <c r="D286" s="617"/>
      <c r="E286" s="254">
        <v>156715</v>
      </c>
      <c r="F286" s="250">
        <v>5.0999999999999997E-2</v>
      </c>
      <c r="G286" s="106">
        <v>0.59199999999999997</v>
      </c>
      <c r="H286" s="254">
        <v>94610</v>
      </c>
      <c r="I286" s="254">
        <v>148800</v>
      </c>
      <c r="J286" s="916"/>
      <c r="K286" s="250">
        <v>0.1</v>
      </c>
      <c r="V286" s="104"/>
      <c r="W286" s="104"/>
    </row>
    <row r="287" spans="2:23">
      <c r="B287" s="104"/>
      <c r="C287" s="252">
        <f t="shared" si="28"/>
        <v>42296.600390000189</v>
      </c>
      <c r="D287" s="617"/>
      <c r="E287" s="254">
        <v>157096</v>
      </c>
      <c r="F287" s="250">
        <v>0.05</v>
      </c>
      <c r="G287" s="106">
        <v>0.59299999999999997</v>
      </c>
      <c r="H287" s="254">
        <v>94446</v>
      </c>
      <c r="I287" s="254">
        <v>149197</v>
      </c>
      <c r="J287" s="916"/>
      <c r="K287" s="250">
        <v>9.8000000000000004E-2</v>
      </c>
      <c r="V287" s="104"/>
      <c r="W287" s="104"/>
    </row>
    <row r="288" spans="2:23">
      <c r="B288" s="104"/>
      <c r="C288" s="252">
        <f t="shared" si="28"/>
        <v>42327.06706000019</v>
      </c>
      <c r="D288" s="617"/>
      <c r="E288" s="254">
        <v>157367</v>
      </c>
      <c r="F288" s="250">
        <v>0.05</v>
      </c>
      <c r="G288" s="106">
        <v>0.59399999999999997</v>
      </c>
      <c r="H288" s="254">
        <v>94380</v>
      </c>
      <c r="I288" s="254">
        <v>149444</v>
      </c>
      <c r="J288" s="916"/>
      <c r="K288" s="250">
        <v>9.9000000000000005E-2</v>
      </c>
      <c r="L288" s="104"/>
      <c r="M288" s="104"/>
      <c r="N288" s="104"/>
      <c r="O288" s="104"/>
      <c r="P288" s="104"/>
      <c r="Q288" s="104"/>
      <c r="R288" s="104"/>
      <c r="V288" s="104"/>
      <c r="W288" s="104"/>
    </row>
    <row r="289" spans="2:23">
      <c r="B289" s="104"/>
      <c r="C289" s="252">
        <f t="shared" si="28"/>
        <v>42357.533730000192</v>
      </c>
      <c r="D289" s="617"/>
      <c r="E289" s="254">
        <v>157833</v>
      </c>
      <c r="F289" s="250">
        <v>0.05</v>
      </c>
      <c r="G289" s="106">
        <v>0.59499999999999997</v>
      </c>
      <c r="H289" s="254">
        <v>94103</v>
      </c>
      <c r="I289" s="254">
        <v>149929</v>
      </c>
      <c r="J289" s="916"/>
      <c r="K289" s="250">
        <v>9.9000000000000005E-2</v>
      </c>
      <c r="L289" s="104"/>
      <c r="M289" s="104"/>
      <c r="N289" s="104"/>
      <c r="O289" s="104"/>
      <c r="P289" s="104"/>
      <c r="Q289" s="104"/>
      <c r="R289" s="104"/>
      <c r="V289" s="104"/>
      <c r="W289" s="104"/>
    </row>
    <row r="290" spans="2:23">
      <c r="B290" s="104"/>
      <c r="C290" s="252">
        <f t="shared" si="28"/>
        <v>42388.000400000194</v>
      </c>
      <c r="D290" s="617">
        <v>16</v>
      </c>
      <c r="E290" s="254">
        <v>158335</v>
      </c>
      <c r="F290" s="250">
        <v>4.9000000000000002E-2</v>
      </c>
      <c r="G290" s="106">
        <v>0.59599999999999997</v>
      </c>
      <c r="H290" s="254">
        <v>94062</v>
      </c>
      <c r="I290" s="254">
        <v>150544</v>
      </c>
      <c r="J290" s="916"/>
      <c r="K290" s="250">
        <v>9.9000000000000005E-2</v>
      </c>
      <c r="L290" s="104"/>
      <c r="M290" s="104"/>
      <c r="N290" s="104"/>
      <c r="O290" s="104"/>
      <c r="P290" s="104"/>
      <c r="Q290" s="104"/>
      <c r="R290" s="104"/>
      <c r="V290" s="104"/>
      <c r="W290" s="104"/>
    </row>
    <row r="291" spans="2:23">
      <c r="B291" s="104"/>
      <c r="C291" s="252">
        <f t="shared" si="28"/>
        <v>42418.467070000195</v>
      </c>
      <c r="D291" s="617"/>
      <c r="E291" s="254">
        <v>158890</v>
      </c>
      <c r="F291" s="250">
        <v>4.9000000000000002E-2</v>
      </c>
      <c r="G291" s="106">
        <v>0.59799999999999998</v>
      </c>
      <c r="H291" s="254">
        <v>93688</v>
      </c>
      <c r="I291" s="254">
        <v>151074</v>
      </c>
      <c r="J291" s="916"/>
      <c r="K291" s="250">
        <v>9.6999999999999989E-2</v>
      </c>
      <c r="L291" s="104"/>
      <c r="M291" s="104"/>
      <c r="N291" s="104"/>
      <c r="O291" s="104"/>
      <c r="P291" s="104"/>
      <c r="Q291" s="104"/>
      <c r="R291" s="104"/>
      <c r="V291" s="104"/>
      <c r="W291" s="104"/>
    </row>
    <row r="292" spans="2:23">
      <c r="B292" s="104"/>
      <c r="C292" s="252">
        <f t="shared" si="28"/>
        <v>42448.933740000197</v>
      </c>
      <c r="D292" s="617"/>
      <c r="E292" s="254">
        <v>159286</v>
      </c>
      <c r="F292" s="250">
        <v>0.05</v>
      </c>
      <c r="G292" s="106">
        <v>0.59899999999999998</v>
      </c>
      <c r="H292" s="254">
        <v>93483</v>
      </c>
      <c r="I292" s="254">
        <v>151320</v>
      </c>
      <c r="J292" s="916"/>
      <c r="K292" s="250">
        <v>9.8000000000000004E-2</v>
      </c>
      <c r="L292" s="104"/>
      <c r="M292" s="104"/>
      <c r="N292" s="104"/>
      <c r="O292" s="104"/>
      <c r="P292" s="104"/>
      <c r="Q292" s="104"/>
      <c r="R292" s="104"/>
      <c r="V292" s="104"/>
      <c r="W292" s="104"/>
    </row>
    <row r="293" spans="2:23">
      <c r="B293" s="104"/>
      <c r="C293" s="252">
        <f t="shared" si="28"/>
        <v>42479.400410000198</v>
      </c>
      <c r="D293" s="617"/>
      <c r="E293" s="254">
        <v>158924</v>
      </c>
      <c r="F293" s="250">
        <v>0.05</v>
      </c>
      <c r="G293" s="106">
        <v>0.59699999999999998</v>
      </c>
      <c r="H293" s="254">
        <v>94044</v>
      </c>
      <c r="I293" s="254">
        <v>151004</v>
      </c>
      <c r="J293" s="916"/>
      <c r="K293" s="250">
        <v>9.8000000000000004E-2</v>
      </c>
      <c r="L293" s="104"/>
      <c r="M293" s="104"/>
      <c r="N293" s="104"/>
      <c r="O293" s="104"/>
      <c r="P293" s="104"/>
      <c r="Q293" s="104"/>
      <c r="R293" s="104"/>
      <c r="V293" s="104"/>
      <c r="W293" s="104"/>
    </row>
    <row r="294" spans="2:23">
      <c r="B294" s="104"/>
      <c r="C294" s="252">
        <f t="shared" si="28"/>
        <v>42509.8670800002</v>
      </c>
      <c r="D294" s="617"/>
      <c r="E294" s="254">
        <v>158466</v>
      </c>
      <c r="F294" s="250">
        <v>4.7E-2</v>
      </c>
      <c r="G294" s="106">
        <v>0.59699999999999998</v>
      </c>
      <c r="H294" s="254">
        <v>94708</v>
      </c>
      <c r="I294" s="254">
        <v>151030</v>
      </c>
      <c r="J294" s="916"/>
      <c r="K294" s="250">
        <v>9.8000000000000004E-2</v>
      </c>
      <c r="L294" s="104"/>
      <c r="M294" s="104"/>
      <c r="N294" s="104"/>
      <c r="O294" s="104"/>
      <c r="P294" s="104"/>
      <c r="Q294" s="104"/>
      <c r="R294" s="104"/>
      <c r="V294" s="104"/>
      <c r="W294" s="104"/>
    </row>
    <row r="295" spans="2:23">
      <c r="B295" s="104"/>
      <c r="C295" s="252">
        <f t="shared" si="28"/>
        <v>42540.333750000202</v>
      </c>
      <c r="D295" s="617"/>
      <c r="E295" s="254">
        <v>158880</v>
      </c>
      <c r="F295" s="250">
        <v>4.9000000000000002E-2</v>
      </c>
      <c r="G295" s="106">
        <v>0.59599999999999997</v>
      </c>
      <c r="H295" s="254">
        <v>94517</v>
      </c>
      <c r="I295" s="254">
        <v>151097</v>
      </c>
      <c r="J295" s="916"/>
      <c r="K295" s="250">
        <v>9.5000000000000001E-2</v>
      </c>
      <c r="L295" s="104"/>
      <c r="M295" s="104"/>
      <c r="N295" s="104"/>
      <c r="O295" s="104"/>
      <c r="P295" s="104"/>
      <c r="Q295" s="104"/>
      <c r="R295" s="104"/>
      <c r="V295" s="104"/>
      <c r="W295" s="104"/>
    </row>
    <row r="296" spans="2:23">
      <c r="B296" s="104"/>
      <c r="C296" s="252">
        <f t="shared" si="28"/>
        <v>42570.800420000203</v>
      </c>
      <c r="D296" s="617"/>
      <c r="E296" s="254">
        <v>159287</v>
      </c>
      <c r="F296" s="250">
        <v>4.9000000000000002E-2</v>
      </c>
      <c r="G296" s="106">
        <v>0.59699999999999998</v>
      </c>
      <c r="H296" s="254">
        <v>94333</v>
      </c>
      <c r="I296" s="254">
        <v>151517</v>
      </c>
      <c r="J296" s="916"/>
      <c r="K296" s="250">
        <v>9.6999999999999989E-2</v>
      </c>
      <c r="L296" s="104"/>
      <c r="M296" s="104"/>
      <c r="N296" s="104"/>
      <c r="O296" s="104"/>
      <c r="P296" s="104"/>
      <c r="Q296" s="104"/>
      <c r="R296" s="104"/>
      <c r="V296" s="104"/>
      <c r="W296" s="104"/>
    </row>
    <row r="297" spans="2:23">
      <c r="B297" s="104"/>
      <c r="C297" s="252">
        <f t="shared" si="28"/>
        <v>42601.267090000205</v>
      </c>
      <c r="D297" s="617"/>
      <c r="E297" s="254">
        <v>159463</v>
      </c>
      <c r="F297" s="250">
        <v>4.9000000000000002E-2</v>
      </c>
      <c r="G297" s="106">
        <v>0.59699999999999998</v>
      </c>
      <c r="H297" s="254">
        <v>94391</v>
      </c>
      <c r="I297" s="254">
        <v>151614</v>
      </c>
      <c r="J297" s="916"/>
      <c r="K297" s="250">
        <v>9.6000000000000002E-2</v>
      </c>
      <c r="L297" s="104"/>
      <c r="M297" s="104"/>
      <c r="N297" s="104"/>
      <c r="O297" s="104"/>
      <c r="P297" s="104"/>
      <c r="Q297" s="104"/>
      <c r="R297" s="104"/>
      <c r="V297" s="104"/>
      <c r="W297" s="104"/>
    </row>
    <row r="298" spans="2:23">
      <c r="B298" s="104"/>
      <c r="C298" s="252">
        <f t="shared" si="28"/>
        <v>42631.733760000207</v>
      </c>
      <c r="D298" s="617"/>
      <c r="E298" s="254">
        <v>159907</v>
      </c>
      <c r="F298" s="250">
        <v>0.05</v>
      </c>
      <c r="G298" s="106">
        <v>0.59799999999999998</v>
      </c>
      <c r="H298" s="254">
        <v>94184</v>
      </c>
      <c r="I298" s="254">
        <v>151968</v>
      </c>
      <c r="J298" s="916"/>
      <c r="K298" s="250">
        <v>9.6999999999999989E-2</v>
      </c>
      <c r="L298" s="104"/>
      <c r="M298" s="104"/>
      <c r="N298" s="104"/>
      <c r="O298" s="104"/>
      <c r="P298" s="104"/>
      <c r="Q298" s="104"/>
      <c r="R298" s="104"/>
      <c r="V298" s="104"/>
      <c r="W298" s="104"/>
    </row>
    <row r="299" spans="2:23">
      <c r="B299" s="104"/>
      <c r="C299" s="252">
        <f t="shared" si="28"/>
        <v>42662.200430000208</v>
      </c>
      <c r="D299" s="617"/>
      <c r="E299" s="254">
        <v>159712</v>
      </c>
      <c r="F299" s="250">
        <v>4.9000000000000002E-2</v>
      </c>
      <c r="G299" s="106">
        <v>0.59699999999999998</v>
      </c>
      <c r="H299" s="254">
        <v>94609</v>
      </c>
      <c r="I299" s="254">
        <v>151925</v>
      </c>
      <c r="J299" s="916"/>
      <c r="K299" s="250">
        <v>9.6000000000000002E-2</v>
      </c>
      <c r="L299" s="104"/>
      <c r="M299" s="104"/>
      <c r="N299" s="104"/>
      <c r="O299" s="104"/>
      <c r="P299" s="104"/>
      <c r="Q299" s="104"/>
      <c r="R299" s="104"/>
      <c r="V299" s="104"/>
      <c r="W299" s="104"/>
    </row>
    <row r="300" spans="2:23">
      <c r="B300" s="104"/>
      <c r="C300" s="252">
        <f t="shared" si="28"/>
        <v>42692.66710000021</v>
      </c>
      <c r="D300" s="617"/>
      <c r="E300" s="254">
        <v>159456</v>
      </c>
      <c r="F300" s="250">
        <v>4.5999999999999999E-2</v>
      </c>
      <c r="G300" s="106">
        <v>0.59699999999999998</v>
      </c>
      <c r="H300" s="254">
        <v>95084</v>
      </c>
      <c r="I300" s="254">
        <v>152048</v>
      </c>
      <c r="J300" s="916"/>
      <c r="K300" s="250">
        <v>9.3000000000000013E-2</v>
      </c>
      <c r="L300" s="104"/>
      <c r="M300" s="104"/>
      <c r="N300" s="104"/>
      <c r="O300" s="104"/>
      <c r="P300" s="104"/>
      <c r="Q300" s="104"/>
      <c r="R300" s="104"/>
      <c r="V300" s="104"/>
      <c r="W300" s="104"/>
    </row>
    <row r="301" spans="2:23">
      <c r="B301" s="104"/>
      <c r="C301" s="252">
        <f t="shared" si="28"/>
        <v>42723.133770000211</v>
      </c>
      <c r="D301" s="617"/>
      <c r="E301" s="254">
        <v>159640</v>
      </c>
      <c r="F301" s="250">
        <v>4.7E-2</v>
      </c>
      <c r="G301" s="106">
        <v>0.59699999999999998</v>
      </c>
      <c r="H301" s="254">
        <v>95102</v>
      </c>
      <c r="I301" s="254">
        <v>152111</v>
      </c>
      <c r="J301" s="916"/>
      <c r="K301" s="250">
        <v>9.0999999999999998E-2</v>
      </c>
      <c r="L301" s="104"/>
      <c r="M301" s="104"/>
      <c r="N301" s="104"/>
      <c r="O301" s="104"/>
      <c r="P301" s="104"/>
      <c r="Q301" s="104"/>
      <c r="R301" s="104"/>
      <c r="V301" s="104"/>
      <c r="W301" s="104"/>
    </row>
    <row r="302" spans="2:23">
      <c r="B302" s="104"/>
      <c r="C302" s="252">
        <f t="shared" si="28"/>
        <v>42753.600440000213</v>
      </c>
      <c r="D302" s="617">
        <v>17</v>
      </c>
      <c r="E302" s="254">
        <v>159716</v>
      </c>
      <c r="F302" s="250">
        <v>4.8000000000000001E-2</v>
      </c>
      <c r="G302" s="106">
        <v>0.59899999999999998</v>
      </c>
      <c r="H302" s="254">
        <v>94366</v>
      </c>
      <c r="I302" s="254">
        <v>152081</v>
      </c>
      <c r="J302" s="916"/>
      <c r="K302" s="250">
        <v>9.4E-2</v>
      </c>
      <c r="L302" s="104"/>
      <c r="M302" s="104"/>
      <c r="N302" s="104"/>
      <c r="O302" s="104"/>
      <c r="P302" s="104"/>
      <c r="Q302" s="104"/>
      <c r="R302" s="104"/>
      <c r="V302" s="104"/>
      <c r="W302" s="104"/>
    </row>
    <row r="303" spans="2:23">
      <c r="B303" s="104"/>
      <c r="C303" s="252">
        <f t="shared" si="28"/>
        <v>42784.067110000215</v>
      </c>
      <c r="D303" s="617"/>
      <c r="E303" s="254">
        <v>160056</v>
      </c>
      <c r="F303" s="250">
        <v>4.7E-2</v>
      </c>
      <c r="G303" s="106">
        <v>0.6</v>
      </c>
      <c r="H303" s="254">
        <v>94190</v>
      </c>
      <c r="I303" s="254">
        <v>152528</v>
      </c>
      <c r="J303" s="916"/>
      <c r="K303" s="250">
        <v>9.1999999999999998E-2</v>
      </c>
      <c r="L303" s="104"/>
      <c r="M303" s="104"/>
      <c r="N303" s="104"/>
      <c r="O303" s="104"/>
      <c r="P303" s="104"/>
      <c r="Q303" s="104"/>
      <c r="R303" s="104"/>
      <c r="V303" s="104"/>
      <c r="W303" s="104"/>
    </row>
    <row r="304" spans="2:23">
      <c r="B304" s="104"/>
      <c r="C304" s="252">
        <f t="shared" si="28"/>
        <v>42814.533780000216</v>
      </c>
      <c r="D304" s="617"/>
      <c r="E304" s="254">
        <v>160201</v>
      </c>
      <c r="F304" s="250">
        <v>4.4999999999999998E-2</v>
      </c>
      <c r="G304" s="106">
        <v>0.60099999999999998</v>
      </c>
      <c r="H304" s="254">
        <v>94213</v>
      </c>
      <c r="I304" s="254">
        <v>153000</v>
      </c>
      <c r="J304" s="916"/>
      <c r="K304" s="250">
        <v>8.8000000000000009E-2</v>
      </c>
      <c r="L304" s="104"/>
      <c r="M304" s="104"/>
      <c r="N304" s="104"/>
      <c r="O304" s="104"/>
      <c r="P304" s="104"/>
      <c r="Q304" s="104"/>
      <c r="R304" s="104"/>
      <c r="V304" s="104"/>
      <c r="W304" s="104"/>
    </row>
    <row r="305" spans="2:23">
      <c r="B305" s="104"/>
      <c r="C305" s="252">
        <f t="shared" si="28"/>
        <v>42845.000450000218</v>
      </c>
      <c r="D305" s="617"/>
      <c r="E305" s="254">
        <v>160213</v>
      </c>
      <c r="F305" s="250">
        <v>4.3999999999999997E-2</v>
      </c>
      <c r="G305" s="106">
        <v>0.60199999999999998</v>
      </c>
      <c r="H305" s="254">
        <v>94375</v>
      </c>
      <c r="I305" s="254">
        <v>153156</v>
      </c>
      <c r="J305" s="916"/>
      <c r="K305" s="250">
        <v>8.5999999999999993E-2</v>
      </c>
      <c r="L305" s="104"/>
      <c r="M305" s="104"/>
      <c r="N305" s="104"/>
      <c r="O305" s="104"/>
      <c r="P305" s="104"/>
      <c r="Q305" s="104"/>
      <c r="R305" s="104"/>
      <c r="V305" s="104"/>
      <c r="W305" s="104"/>
    </row>
    <row r="306" spans="2:23">
      <c r="B306" s="104"/>
      <c r="C306" s="252">
        <f t="shared" si="28"/>
        <v>42875.467120000219</v>
      </c>
      <c r="D306" s="617"/>
      <c r="E306" s="254">
        <v>159784</v>
      </c>
      <c r="F306" s="250">
        <v>4.2999999999999997E-2</v>
      </c>
      <c r="G306" s="106">
        <v>0.6</v>
      </c>
      <c r="H306" s="254">
        <v>94983</v>
      </c>
      <c r="I306" s="254">
        <v>152923</v>
      </c>
      <c r="J306" s="916"/>
      <c r="K306" s="250">
        <v>8.4000000000000005E-2</v>
      </c>
      <c r="L306" s="104"/>
      <c r="M306" s="104"/>
      <c r="N306" s="104"/>
      <c r="O306" s="104"/>
      <c r="P306" s="104"/>
      <c r="Q306" s="104"/>
      <c r="R306" s="104"/>
      <c r="V306" s="104"/>
      <c r="W306" s="104"/>
    </row>
    <row r="307" spans="2:23">
      <c r="B307" s="104"/>
      <c r="C307" s="252">
        <f t="shared" si="28"/>
        <v>42905.933790000221</v>
      </c>
      <c r="D307" s="617"/>
      <c r="E307" s="254">
        <v>160145</v>
      </c>
      <c r="F307" s="250">
        <v>4.3999999999999997E-2</v>
      </c>
      <c r="G307" s="106">
        <v>0.60099999999999998</v>
      </c>
      <c r="H307" s="254">
        <v>94813</v>
      </c>
      <c r="I307" s="254">
        <v>153168</v>
      </c>
      <c r="J307" s="916"/>
      <c r="K307" s="250">
        <v>8.5000000000000006E-2</v>
      </c>
      <c r="L307" s="104"/>
      <c r="M307" s="104"/>
      <c r="N307" s="104"/>
      <c r="O307" s="104"/>
      <c r="P307" s="104"/>
      <c r="Q307" s="104"/>
      <c r="R307" s="104"/>
      <c r="V307" s="104"/>
      <c r="W307" s="104"/>
    </row>
    <row r="308" spans="2:23">
      <c r="B308" s="104"/>
      <c r="C308" s="252">
        <f t="shared" si="28"/>
        <v>42936.400460000223</v>
      </c>
      <c r="D308" s="617"/>
      <c r="E308" s="254">
        <v>160494</v>
      </c>
      <c r="F308" s="250">
        <v>4.2999999999999997E-2</v>
      </c>
      <c r="G308" s="106">
        <v>0.60199999999999998</v>
      </c>
      <c r="H308" s="254">
        <v>94657</v>
      </c>
      <c r="I308" s="254">
        <v>153513</v>
      </c>
      <c r="J308" s="916"/>
      <c r="K308" s="250">
        <v>8.5000000000000006E-2</v>
      </c>
      <c r="L308" s="104"/>
      <c r="M308" s="104"/>
      <c r="N308" s="104"/>
      <c r="O308" s="104"/>
      <c r="P308" s="104"/>
      <c r="Q308" s="104"/>
      <c r="R308" s="104"/>
      <c r="V308" s="104"/>
      <c r="W308" s="104"/>
    </row>
    <row r="309" spans="2:23">
      <c r="B309" s="104"/>
      <c r="C309" s="252">
        <f t="shared" si="28"/>
        <v>42966.867130000224</v>
      </c>
      <c r="D309" s="617"/>
      <c r="E309" s="254">
        <v>160571</v>
      </c>
      <c r="F309" s="250">
        <v>4.3999999999999997E-2</v>
      </c>
      <c r="G309" s="106">
        <v>0.60099999999999998</v>
      </c>
      <c r="H309" s="254">
        <v>94785</v>
      </c>
      <c r="I309" s="254">
        <v>153439</v>
      </c>
      <c r="J309" s="916"/>
      <c r="K309" s="250">
        <v>8.5999999999999993E-2</v>
      </c>
      <c r="L309" s="104"/>
      <c r="M309" s="104"/>
      <c r="N309" s="104"/>
      <c r="O309" s="104"/>
      <c r="P309" s="104"/>
      <c r="Q309" s="104"/>
      <c r="R309" s="104"/>
      <c r="V309" s="104"/>
      <c r="W309" s="104"/>
    </row>
    <row r="310" spans="2:23">
      <c r="B310" s="104"/>
      <c r="C310" s="252">
        <f t="shared" si="28"/>
        <v>42997.333800000226</v>
      </c>
      <c r="D310" s="617"/>
      <c r="E310" s="254">
        <v>161146</v>
      </c>
      <c r="F310" s="250">
        <v>4.2000000000000003E-2</v>
      </c>
      <c r="G310" s="106">
        <v>0.60399999999999998</v>
      </c>
      <c r="H310" s="254">
        <v>94417</v>
      </c>
      <c r="I310" s="254">
        <v>154345</v>
      </c>
      <c r="J310" s="916"/>
      <c r="K310" s="250">
        <v>8.3000000000000004E-2</v>
      </c>
      <c r="L310" s="104"/>
      <c r="M310" s="104"/>
      <c r="N310" s="104"/>
      <c r="O310" s="104"/>
      <c r="P310" s="104"/>
      <c r="Q310" s="104"/>
      <c r="R310" s="104"/>
      <c r="V310" s="104"/>
      <c r="W310" s="104"/>
    </row>
    <row r="311" spans="2:23">
      <c r="B311" s="104"/>
      <c r="C311" s="252">
        <f t="shared" si="28"/>
        <v>43027.800470000228</v>
      </c>
      <c r="D311" s="617"/>
      <c r="E311" s="254">
        <v>160381</v>
      </c>
      <c r="F311" s="250">
        <v>4.1000000000000002E-2</v>
      </c>
      <c r="G311" s="106">
        <v>0.60199999999999998</v>
      </c>
      <c r="H311" s="254">
        <v>95385</v>
      </c>
      <c r="I311" s="254">
        <v>153861</v>
      </c>
      <c r="J311" s="916"/>
      <c r="K311" s="250">
        <v>0.08</v>
      </c>
      <c r="L311" s="104"/>
      <c r="M311" s="104"/>
      <c r="N311" s="104"/>
      <c r="O311" s="104"/>
      <c r="P311" s="104"/>
      <c r="Q311" s="104"/>
      <c r="R311" s="104"/>
      <c r="V311" s="104"/>
      <c r="W311" s="104"/>
    </row>
    <row r="312" spans="2:23">
      <c r="B312" s="104"/>
      <c r="C312" s="252">
        <f t="shared" si="28"/>
        <v>43058.267140000229</v>
      </c>
      <c r="D312" s="617"/>
      <c r="E312" s="254">
        <v>160529</v>
      </c>
      <c r="F312" s="250">
        <v>4.1000000000000002E-2</v>
      </c>
      <c r="G312" s="106">
        <v>0.60099999999999998</v>
      </c>
      <c r="H312" s="254">
        <v>95420</v>
      </c>
      <c r="I312" s="254">
        <v>153918</v>
      </c>
      <c r="J312" s="916"/>
      <c r="K312" s="250">
        <v>0.08</v>
      </c>
      <c r="L312" s="104"/>
      <c r="M312" s="104"/>
      <c r="N312" s="104"/>
      <c r="O312" s="104"/>
      <c r="P312" s="104"/>
      <c r="Q312" s="104"/>
      <c r="R312" s="104"/>
      <c r="V312" s="104"/>
      <c r="W312" s="104"/>
    </row>
    <row r="313" spans="2:23">
      <c r="B313" s="104"/>
      <c r="C313" s="252">
        <f t="shared" si="28"/>
        <v>43088.733810000231</v>
      </c>
      <c r="D313" s="617"/>
      <c r="E313" s="254">
        <v>160597</v>
      </c>
      <c r="F313" s="250">
        <v>4.1000000000000002E-2</v>
      </c>
      <c r="G313" s="106">
        <v>0.60099999999999998</v>
      </c>
      <c r="H313" s="254">
        <v>95512</v>
      </c>
      <c r="I313" s="254">
        <v>154021</v>
      </c>
      <c r="J313" s="916"/>
      <c r="K313" s="250">
        <v>8.1000000000000003E-2</v>
      </c>
      <c r="L313" s="104"/>
      <c r="M313" s="104"/>
      <c r="N313" s="104"/>
      <c r="O313" s="104"/>
      <c r="P313" s="104"/>
      <c r="Q313" s="104"/>
      <c r="R313" s="104"/>
      <c r="V313" s="104"/>
      <c r="W313" s="104"/>
    </row>
    <row r="314" spans="2:23">
      <c r="B314" s="104"/>
      <c r="C314" s="252">
        <f t="shared" si="28"/>
        <v>43119.200480000232</v>
      </c>
      <c r="D314" s="617">
        <v>18</v>
      </c>
      <c r="E314" s="254">
        <v>160597</v>
      </c>
      <c r="F314" s="250">
        <v>4.1000000000000002E-2</v>
      </c>
      <c r="G314" s="106">
        <v>0.60099999999999998</v>
      </c>
      <c r="H314" s="254">
        <v>95665</v>
      </c>
      <c r="I314" s="254">
        <v>154430</v>
      </c>
      <c r="J314" s="916"/>
      <c r="K314" s="250">
        <v>8.199999999999999E-2</v>
      </c>
      <c r="L314" s="104"/>
      <c r="M314" s="104"/>
      <c r="N314" s="104"/>
      <c r="O314" s="104"/>
      <c r="P314" s="104"/>
      <c r="Q314" s="104"/>
      <c r="R314" s="104"/>
      <c r="V314" s="104"/>
      <c r="W314" s="104"/>
    </row>
    <row r="315" spans="2:23">
      <c r="B315" s="104"/>
      <c r="C315" s="252">
        <f t="shared" si="28"/>
        <v>43149.667150000234</v>
      </c>
      <c r="D315" s="617"/>
      <c r="E315" s="254">
        <v>161921</v>
      </c>
      <c r="F315" s="250">
        <v>4.1000000000000002E-2</v>
      </c>
      <c r="G315" s="106">
        <v>0.60399999999999998</v>
      </c>
      <c r="H315" s="254">
        <v>95012</v>
      </c>
      <c r="I315" s="254">
        <v>155215</v>
      </c>
      <c r="J315" s="916"/>
      <c r="K315" s="250">
        <v>8.199999999999999E-2</v>
      </c>
      <c r="L315" s="104"/>
      <c r="M315" s="104"/>
      <c r="N315" s="104"/>
      <c r="O315" s="104"/>
      <c r="P315" s="104"/>
      <c r="Q315" s="104"/>
      <c r="R315" s="104"/>
      <c r="V315" s="104"/>
      <c r="W315" s="104"/>
    </row>
    <row r="316" spans="2:23">
      <c r="B316" s="104"/>
      <c r="C316" s="252">
        <f t="shared" si="28"/>
        <v>43180.133820000236</v>
      </c>
      <c r="D316" s="617"/>
      <c r="E316" s="254">
        <v>161763</v>
      </c>
      <c r="F316" s="250">
        <v>4.1000000000000002E-2</v>
      </c>
      <c r="G316" s="106">
        <v>0.60399999999999998</v>
      </c>
      <c r="H316" s="254">
        <v>95335</v>
      </c>
      <c r="I316" s="254">
        <v>155178</v>
      </c>
      <c r="J316" s="916"/>
      <c r="K316" s="250">
        <v>0.08</v>
      </c>
      <c r="L316" s="104"/>
      <c r="M316" s="104"/>
      <c r="N316" s="104"/>
      <c r="O316" s="104"/>
      <c r="P316" s="104"/>
      <c r="Q316" s="104"/>
      <c r="R316" s="104"/>
      <c r="V316" s="104"/>
      <c r="W316" s="104"/>
    </row>
    <row r="317" spans="2:23">
      <c r="B317" s="104"/>
      <c r="C317" s="252">
        <f t="shared" si="28"/>
        <v>43210.600490000237</v>
      </c>
      <c r="D317" s="786"/>
      <c r="E317" s="254">
        <v>161527</v>
      </c>
      <c r="F317" s="250">
        <v>3.9E-2</v>
      </c>
      <c r="G317" s="106">
        <v>0.60299999999999998</v>
      </c>
      <c r="H317" s="254">
        <v>95745</v>
      </c>
      <c r="I317" s="254">
        <v>155181</v>
      </c>
      <c r="J317" s="916"/>
      <c r="K317" s="250">
        <v>7.8E-2</v>
      </c>
      <c r="L317" s="104"/>
      <c r="M317" s="104"/>
      <c r="N317" s="104"/>
      <c r="O317" s="104"/>
      <c r="P317" s="104"/>
      <c r="Q317" s="104"/>
      <c r="R317" s="104"/>
      <c r="V317" s="104"/>
      <c r="W317" s="104"/>
    </row>
    <row r="318" spans="2:23">
      <c r="B318" s="104"/>
      <c r="C318" s="252">
        <f t="shared" si="28"/>
        <v>43241.067160000239</v>
      </c>
      <c r="D318" s="786"/>
      <c r="E318" s="254">
        <v>161539</v>
      </c>
      <c r="F318" s="250">
        <v>3.7999999999999999E-2</v>
      </c>
      <c r="G318" s="106">
        <v>0.60399999999999998</v>
      </c>
      <c r="H318" s="254">
        <v>95915</v>
      </c>
      <c r="I318" s="254">
        <v>155474</v>
      </c>
      <c r="J318" s="916"/>
      <c r="K318" s="250">
        <v>7.5999999999999998E-2</v>
      </c>
      <c r="L318" s="104"/>
      <c r="M318" s="104"/>
      <c r="N318" s="104"/>
      <c r="O318" s="104"/>
      <c r="P318" s="104"/>
      <c r="Q318" s="104"/>
      <c r="R318" s="104"/>
      <c r="V318" s="104"/>
      <c r="W318" s="104"/>
    </row>
    <row r="319" spans="2:23">
      <c r="B319" s="104"/>
      <c r="C319" s="252">
        <f t="shared" si="28"/>
        <v>43271.53383000024</v>
      </c>
      <c r="D319" s="786"/>
      <c r="E319" s="254">
        <v>162140</v>
      </c>
      <c r="F319" s="250">
        <v>0.04</v>
      </c>
      <c r="G319" s="106">
        <v>0.60399999999999998</v>
      </c>
      <c r="H319" s="254">
        <v>95502</v>
      </c>
      <c r="I319" s="254">
        <v>155576</v>
      </c>
      <c r="J319" s="916"/>
      <c r="K319" s="250">
        <v>7.8E-2</v>
      </c>
      <c r="L319" s="104"/>
      <c r="M319" s="104"/>
      <c r="N319" s="104"/>
      <c r="O319" s="104"/>
      <c r="P319" s="104"/>
      <c r="Q319" s="104"/>
      <c r="R319" s="104"/>
      <c r="V319" s="104"/>
      <c r="W319" s="104"/>
    </row>
    <row r="320" spans="2:23">
      <c r="B320" s="104"/>
      <c r="C320" s="252">
        <f t="shared" si="28"/>
        <v>43302.000500000242</v>
      </c>
      <c r="D320" s="786"/>
      <c r="E320" s="254">
        <v>162245</v>
      </c>
      <c r="F320" s="250">
        <v>3.9E-2</v>
      </c>
      <c r="G320" s="106">
        <v>0.60499999999999998</v>
      </c>
      <c r="H320" s="254">
        <v>95598</v>
      </c>
      <c r="I320" s="254">
        <v>155965</v>
      </c>
      <c r="J320" s="916"/>
      <c r="K320" s="250">
        <v>7.4999999999999997E-2</v>
      </c>
      <c r="L320" s="104"/>
      <c r="M320" s="104"/>
      <c r="N320" s="104"/>
      <c r="O320" s="104"/>
      <c r="P320" s="104"/>
      <c r="Q320" s="104"/>
      <c r="R320" s="104"/>
      <c r="V320" s="104"/>
      <c r="W320" s="104"/>
    </row>
    <row r="321" spans="2:23">
      <c r="B321" s="104"/>
      <c r="C321" s="252">
        <f t="shared" si="28"/>
        <v>43332.467170000244</v>
      </c>
      <c r="D321" s="786"/>
      <c r="E321" s="254">
        <v>161776</v>
      </c>
      <c r="F321" s="250">
        <v>3.9E-2</v>
      </c>
      <c r="G321" s="106">
        <v>0.60399999999999998</v>
      </c>
      <c r="H321" s="254">
        <v>96290</v>
      </c>
      <c r="I321" s="254">
        <v>155542</v>
      </c>
      <c r="J321" s="916"/>
      <c r="K321" s="250">
        <v>7.400000000000001E-2</v>
      </c>
      <c r="L321" s="104"/>
      <c r="M321" s="104"/>
      <c r="N321" s="104"/>
      <c r="O321" s="104"/>
      <c r="P321" s="104"/>
      <c r="Q321" s="104"/>
      <c r="R321" s="104"/>
      <c r="V321" s="104"/>
      <c r="W321" s="104"/>
    </row>
    <row r="322" spans="2:23">
      <c r="B322" s="104"/>
      <c r="C322" s="252">
        <f t="shared" si="28"/>
        <v>43362.933840000245</v>
      </c>
      <c r="D322" s="786"/>
      <c r="E322" s="254">
        <v>161926</v>
      </c>
      <c r="F322" s="250">
        <v>3.6999999999999998E-2</v>
      </c>
      <c r="G322" s="106">
        <v>0.60399999999999998</v>
      </c>
      <c r="H322" s="254">
        <v>96364</v>
      </c>
      <c r="I322" s="254">
        <v>155962</v>
      </c>
      <c r="J322" s="916"/>
      <c r="K322" s="250">
        <v>7.4999999999999997E-2</v>
      </c>
      <c r="L322" s="104"/>
      <c r="M322" s="104"/>
      <c r="N322" s="104"/>
      <c r="O322" s="104"/>
      <c r="P322" s="104"/>
      <c r="Q322" s="104"/>
      <c r="R322" s="104"/>
      <c r="V322" s="104"/>
      <c r="W322" s="104"/>
    </row>
    <row r="323" spans="2:23">
      <c r="B323" s="104"/>
      <c r="C323" s="252">
        <f t="shared" si="28"/>
        <v>43393.400510000247</v>
      </c>
      <c r="D323" s="786"/>
      <c r="E323" s="254">
        <v>162637</v>
      </c>
      <c r="F323" s="250">
        <v>3.6999999999999998E-2</v>
      </c>
      <c r="G323" s="106">
        <v>0.60599999999999998</v>
      </c>
      <c r="H323" s="254">
        <v>95877</v>
      </c>
      <c r="I323" s="254">
        <v>156562</v>
      </c>
      <c r="J323" s="916"/>
      <c r="K323" s="250">
        <v>7.3999999999999996E-2</v>
      </c>
      <c r="L323" s="104"/>
      <c r="M323" s="104"/>
      <c r="N323" s="104"/>
      <c r="O323" s="104"/>
      <c r="P323" s="104"/>
      <c r="Q323" s="104"/>
      <c r="R323" s="104"/>
      <c r="V323" s="104"/>
      <c r="W323" s="104"/>
    </row>
    <row r="324" spans="2:23">
      <c r="B324" s="104"/>
      <c r="C324" s="252">
        <f t="shared" si="28"/>
        <v>43423.867180000248</v>
      </c>
      <c r="D324" s="786"/>
      <c r="E324" s="254">
        <v>162770</v>
      </c>
      <c r="F324" s="250">
        <v>3.6999999999999998E-2</v>
      </c>
      <c r="G324" s="106">
        <v>0.60599999999999998</v>
      </c>
      <c r="H324" s="254">
        <v>95937</v>
      </c>
      <c r="I324" s="254">
        <v>156795</v>
      </c>
      <c r="J324" s="916"/>
      <c r="K324" s="250">
        <v>7.5999999999999998E-2</v>
      </c>
      <c r="L324" s="104"/>
      <c r="M324" s="104"/>
      <c r="N324" s="104"/>
      <c r="O324" s="104"/>
      <c r="P324" s="104"/>
      <c r="Q324" s="104"/>
      <c r="R324" s="104"/>
      <c r="V324" s="104"/>
      <c r="W324" s="104"/>
    </row>
    <row r="325" spans="2:23">
      <c r="B325" s="104"/>
      <c r="C325" s="252">
        <f t="shared" ref="C325:C337" si="29">+C324+30.46667</f>
        <v>43454.33385000025</v>
      </c>
      <c r="D325" s="786"/>
      <c r="E325" s="254">
        <v>163240</v>
      </c>
      <c r="F325" s="250">
        <v>3.9E-2</v>
      </c>
      <c r="G325" s="106">
        <v>0.60599999999999998</v>
      </c>
      <c r="H325" s="254">
        <v>95640</v>
      </c>
      <c r="I325" s="254">
        <v>156945</v>
      </c>
      <c r="J325" s="916"/>
      <c r="K325" s="250">
        <v>7.5999999999999998E-2</v>
      </c>
      <c r="L325" s="104"/>
      <c r="M325" s="104"/>
      <c r="N325" s="104"/>
      <c r="O325" s="104"/>
      <c r="P325" s="104"/>
      <c r="Q325" s="104"/>
      <c r="R325" s="104"/>
      <c r="V325" s="104"/>
      <c r="W325" s="104"/>
    </row>
    <row r="326" spans="2:23">
      <c r="B326" s="104"/>
      <c r="C326" s="252">
        <f t="shared" si="29"/>
        <v>43484.800520000252</v>
      </c>
      <c r="D326" s="617">
        <v>19</v>
      </c>
      <c r="E326" s="254">
        <v>163229</v>
      </c>
      <c r="F326" s="250">
        <v>0.04</v>
      </c>
      <c r="G326" s="106">
        <v>0.60699999999999998</v>
      </c>
      <c r="H326" s="254">
        <v>95010</v>
      </c>
      <c r="I326" s="254">
        <v>156694</v>
      </c>
      <c r="J326" s="916"/>
      <c r="K326" s="250">
        <v>8.1000000000000003E-2</v>
      </c>
      <c r="L326" s="104"/>
      <c r="M326" s="104"/>
      <c r="N326" s="104"/>
      <c r="O326" s="104"/>
      <c r="P326" s="104"/>
      <c r="Q326" s="104"/>
      <c r="R326" s="104"/>
      <c r="V326" s="104"/>
      <c r="W326" s="104"/>
    </row>
    <row r="327" spans="2:23">
      <c r="B327" s="104"/>
      <c r="C327" s="252">
        <f t="shared" si="29"/>
        <v>43515.267190000253</v>
      </c>
      <c r="D327" s="786"/>
      <c r="E327" s="254">
        <v>163184</v>
      </c>
      <c r="F327" s="250">
        <v>3.7999999999999999E-2</v>
      </c>
      <c r="G327" s="106">
        <v>0.60699999999999998</v>
      </c>
      <c r="H327" s="254">
        <v>95208</v>
      </c>
      <c r="I327" s="254">
        <v>156949</v>
      </c>
      <c r="J327" s="916"/>
      <c r="K327" s="250">
        <v>7.2999999999999995E-2</v>
      </c>
      <c r="L327" s="104"/>
      <c r="M327" s="104"/>
      <c r="N327" s="104"/>
      <c r="O327" s="104"/>
      <c r="P327" s="104"/>
      <c r="Q327" s="104"/>
      <c r="R327" s="104"/>
      <c r="V327" s="104"/>
      <c r="W327" s="104"/>
    </row>
    <row r="328" spans="2:23">
      <c r="B328" s="104"/>
      <c r="C328" s="252">
        <f t="shared" si="29"/>
        <v>43545.733860000255</v>
      </c>
      <c r="D328" s="786"/>
      <c r="E328" s="254">
        <v>162960</v>
      </c>
      <c r="F328" s="250">
        <v>3.7999999999999999E-2</v>
      </c>
      <c r="G328" s="106">
        <v>0.60599999999999998</v>
      </c>
      <c r="H328" s="254">
        <v>95577</v>
      </c>
      <c r="I328" s="254">
        <v>156748</v>
      </c>
      <c r="J328" s="916"/>
      <c r="K328" s="250">
        <v>7.2999999999999995E-2</v>
      </c>
      <c r="L328" s="104"/>
      <c r="M328" s="104"/>
      <c r="N328" s="104"/>
      <c r="O328" s="104"/>
      <c r="P328" s="104"/>
      <c r="Q328" s="104"/>
      <c r="R328" s="104"/>
      <c r="V328" s="104"/>
      <c r="W328" s="104"/>
    </row>
    <row r="329" spans="2:23">
      <c r="B329" s="104"/>
      <c r="C329" s="252">
        <f t="shared" si="29"/>
        <v>43576.200530000257</v>
      </c>
      <c r="D329" s="786"/>
      <c r="E329" s="254">
        <v>162470</v>
      </c>
      <c r="F329" s="250">
        <v>3.5999999999999997E-2</v>
      </c>
      <c r="G329" s="106">
        <v>0.60599999999999998</v>
      </c>
      <c r="H329" s="254">
        <v>96223</v>
      </c>
      <c r="I329" s="254">
        <v>156645</v>
      </c>
      <c r="J329" s="916"/>
      <c r="K329" s="250">
        <v>7.2999999999999995E-2</v>
      </c>
      <c r="L329" s="104"/>
      <c r="M329" s="104"/>
      <c r="N329" s="104"/>
      <c r="O329" s="104"/>
      <c r="P329" s="104"/>
      <c r="Q329" s="104"/>
      <c r="R329" s="104"/>
      <c r="V329" s="104"/>
      <c r="W329" s="104"/>
    </row>
    <row r="330" spans="2:23">
      <c r="B330" s="104"/>
      <c r="C330" s="252">
        <f t="shared" si="29"/>
        <v>43606.667200000258</v>
      </c>
      <c r="D330" s="786"/>
      <c r="E330" s="254">
        <v>162646</v>
      </c>
      <c r="F330" s="250">
        <v>3.5999999999999997E-2</v>
      </c>
      <c r="G330" s="106">
        <v>0.60599999999999998</v>
      </c>
      <c r="H330" s="254">
        <v>96215</v>
      </c>
      <c r="I330" s="254">
        <v>156758</v>
      </c>
      <c r="J330" s="916"/>
      <c r="K330" s="250">
        <v>7.0999999999999994E-2</v>
      </c>
      <c r="L330" s="104"/>
      <c r="M330" s="104"/>
      <c r="N330" s="104"/>
      <c r="O330" s="104"/>
      <c r="P330" s="104"/>
      <c r="Q330" s="104"/>
      <c r="R330" s="104"/>
      <c r="V330" s="104"/>
      <c r="W330" s="104"/>
    </row>
    <row r="331" spans="2:23">
      <c r="B331" s="104"/>
      <c r="C331" s="252">
        <f t="shared" si="29"/>
        <v>43637.13387000026</v>
      </c>
      <c r="D331" s="786"/>
      <c r="E331" s="254">
        <v>162981</v>
      </c>
      <c r="F331" s="250">
        <v>3.6999999999999998E-2</v>
      </c>
      <c r="G331" s="106">
        <v>0.60599999999999998</v>
      </c>
      <c r="H331" s="254">
        <v>96057</v>
      </c>
      <c r="I331" s="254">
        <v>157005</v>
      </c>
      <c r="J331" s="916"/>
      <c r="K331" s="250">
        <v>7.1999999999999995E-2</v>
      </c>
      <c r="L331" s="104"/>
      <c r="M331" s="104"/>
      <c r="N331" s="104"/>
      <c r="O331" s="104"/>
      <c r="P331" s="104"/>
      <c r="Q331" s="104"/>
      <c r="R331" s="104"/>
      <c r="V331" s="104"/>
      <c r="W331" s="104"/>
    </row>
    <row r="332" spans="2:23">
      <c r="B332" s="104"/>
      <c r="C332" s="252">
        <f t="shared" si="29"/>
        <v>43667.600540000261</v>
      </c>
      <c r="D332" s="786"/>
      <c r="E332" s="254">
        <v>163351</v>
      </c>
      <c r="F332" s="250">
        <v>3.6999999999999998E-2</v>
      </c>
      <c r="G332" s="106">
        <v>0.60699999999999998</v>
      </c>
      <c r="H332" s="254">
        <v>95874</v>
      </c>
      <c r="I332" s="254">
        <v>157288</v>
      </c>
      <c r="J332" s="916"/>
      <c r="K332" s="250">
        <v>7.0000000000000007E-2</v>
      </c>
      <c r="L332" s="104"/>
      <c r="M332" s="104"/>
      <c r="N332" s="104"/>
      <c r="O332" s="104"/>
      <c r="P332" s="104"/>
      <c r="Q332" s="104"/>
      <c r="R332" s="104"/>
      <c r="V332" s="104"/>
      <c r="W332" s="104"/>
    </row>
    <row r="333" spans="2:23">
      <c r="B333" s="104"/>
      <c r="C333" s="252">
        <f t="shared" si="29"/>
        <v>43698.067210000263</v>
      </c>
      <c r="D333" s="786"/>
      <c r="E333" s="254">
        <v>163922</v>
      </c>
      <c r="F333" s="250">
        <v>3.6999999999999998E-2</v>
      </c>
      <c r="G333" s="106">
        <v>0.60899999999999999</v>
      </c>
      <c r="H333" s="254">
        <v>95510</v>
      </c>
      <c r="I333" s="254">
        <v>157878</v>
      </c>
      <c r="J333" s="916"/>
      <c r="K333" s="250">
        <v>7.1999999999999995E-2</v>
      </c>
      <c r="L333" s="104"/>
      <c r="M333" s="104"/>
      <c r="N333" s="104"/>
      <c r="O333" s="104"/>
      <c r="P333" s="104"/>
      <c r="Q333" s="104"/>
      <c r="R333" s="104"/>
      <c r="V333" s="104"/>
      <c r="W333" s="104"/>
    </row>
    <row r="334" spans="2:23">
      <c r="B334" s="104"/>
      <c r="C334" s="252">
        <f t="shared" si="29"/>
        <v>43728.533880000265</v>
      </c>
      <c r="D334" s="786"/>
      <c r="E334" s="254">
        <v>164039</v>
      </c>
      <c r="F334" s="250">
        <v>3.5000000000000003E-2</v>
      </c>
      <c r="G334" s="106">
        <v>0.61</v>
      </c>
      <c r="H334" s="254">
        <v>95599</v>
      </c>
      <c r="I334" s="254">
        <v>158269</v>
      </c>
      <c r="J334" s="916"/>
      <c r="K334" s="250">
        <v>6.9000000000000006E-2</v>
      </c>
      <c r="L334" s="104"/>
      <c r="M334" s="104"/>
      <c r="N334" s="104"/>
      <c r="O334" s="104"/>
      <c r="P334" s="104"/>
      <c r="Q334" s="104"/>
      <c r="R334" s="104"/>
      <c r="V334" s="104"/>
      <c r="W334" s="104"/>
    </row>
    <row r="335" spans="2:23">
      <c r="B335" s="104"/>
      <c r="C335" s="252">
        <f t="shared" si="29"/>
        <v>43759.000550000266</v>
      </c>
      <c r="D335" s="786"/>
      <c r="E335" s="254">
        <v>164364</v>
      </c>
      <c r="F335" s="250">
        <v>3.5999999999999997E-2</v>
      </c>
      <c r="G335" s="106">
        <v>0.61</v>
      </c>
      <c r="H335" s="254">
        <v>95481</v>
      </c>
      <c r="I335" s="254">
        <v>158510</v>
      </c>
      <c r="J335" s="916"/>
      <c r="K335" s="250">
        <v>7.0000000000000007E-2</v>
      </c>
      <c r="L335" s="104"/>
      <c r="M335" s="104"/>
      <c r="N335" s="104"/>
      <c r="O335" s="104"/>
      <c r="P335" s="104"/>
      <c r="Q335" s="104"/>
      <c r="R335" s="104"/>
      <c r="V335" s="104"/>
      <c r="W335" s="104"/>
    </row>
    <row r="336" spans="2:23">
      <c r="B336" s="104"/>
      <c r="C336" s="252">
        <f t="shared" si="29"/>
        <v>43789.467220000268</v>
      </c>
      <c r="D336" s="786"/>
      <c r="E336" s="254"/>
      <c r="F336" s="250"/>
      <c r="G336" s="106"/>
      <c r="H336" s="254"/>
      <c r="I336" s="254"/>
      <c r="J336" s="916"/>
      <c r="K336" s="250"/>
      <c r="L336" s="104"/>
      <c r="M336" s="104"/>
      <c r="N336" s="104"/>
      <c r="O336" s="104"/>
      <c r="P336" s="104"/>
      <c r="Q336" s="104"/>
      <c r="R336" s="104"/>
      <c r="V336" s="104"/>
      <c r="W336" s="104"/>
    </row>
    <row r="337" spans="2:23">
      <c r="B337" s="104"/>
      <c r="C337" s="252">
        <f t="shared" si="29"/>
        <v>43819.933890000269</v>
      </c>
      <c r="D337" s="786"/>
      <c r="E337" s="254"/>
      <c r="F337" s="250"/>
      <c r="G337" s="106"/>
      <c r="H337" s="254"/>
      <c r="I337" s="254"/>
      <c r="J337" s="916"/>
      <c r="K337" s="250"/>
      <c r="L337" s="104"/>
      <c r="M337" s="104"/>
      <c r="N337" s="104"/>
      <c r="O337" s="104"/>
      <c r="P337" s="104"/>
      <c r="Q337" s="104"/>
      <c r="R337" s="104"/>
      <c r="V337" s="104"/>
      <c r="W337" s="104"/>
    </row>
    <row r="338" spans="2:23">
      <c r="B338" s="104"/>
      <c r="C338" s="252"/>
      <c r="D338" s="786"/>
      <c r="E338" s="254"/>
      <c r="F338" s="250"/>
      <c r="G338" s="106"/>
      <c r="H338" s="254"/>
      <c r="I338" s="254"/>
      <c r="J338" s="916"/>
      <c r="K338" s="250"/>
      <c r="L338" s="104"/>
      <c r="M338" s="104"/>
      <c r="N338" s="104"/>
      <c r="O338" s="104"/>
      <c r="P338" s="104"/>
      <c r="Q338" s="104"/>
      <c r="R338" s="104"/>
      <c r="V338" s="104"/>
      <c r="W338" s="104"/>
    </row>
    <row r="339" spans="2:23">
      <c r="B339" s="104"/>
      <c r="C339" s="104"/>
      <c r="D339" s="786"/>
      <c r="E339" s="104"/>
      <c r="F339" s="104"/>
      <c r="G339" s="104"/>
      <c r="H339" s="104"/>
      <c r="I339" s="104"/>
      <c r="J339" s="250"/>
      <c r="K339" s="104"/>
      <c r="L339" s="104"/>
      <c r="M339" s="104"/>
      <c r="N339" s="104"/>
      <c r="O339" s="104"/>
      <c r="P339" s="104"/>
      <c r="Q339" s="104"/>
      <c r="R339" s="104"/>
      <c r="V339" s="104"/>
      <c r="W339" s="104"/>
    </row>
    <row r="340" spans="2:23">
      <c r="B340" s="104"/>
      <c r="C340" s="247" t="s">
        <v>24</v>
      </c>
      <c r="D340" s="247" t="s">
        <v>24</v>
      </c>
      <c r="E340" s="248" t="s">
        <v>1073</v>
      </c>
      <c r="F340" s="247" t="s">
        <v>25</v>
      </c>
      <c r="G340" s="247" t="s">
        <v>26</v>
      </c>
      <c r="H340" s="249" t="s">
        <v>27</v>
      </c>
      <c r="I340" s="249" t="s">
        <v>28</v>
      </c>
      <c r="J340" s="249" t="s">
        <v>1154</v>
      </c>
      <c r="K340" s="249" t="s">
        <v>1152</v>
      </c>
      <c r="L340" s="104"/>
      <c r="M340" s="104"/>
      <c r="N340" s="104"/>
      <c r="O340" s="104"/>
      <c r="P340" s="104"/>
      <c r="Q340" s="104"/>
      <c r="R340" s="104"/>
      <c r="V340" s="104"/>
      <c r="W340" s="104"/>
    </row>
    <row r="341" spans="2:23">
      <c r="B341" s="104"/>
      <c r="C341" s="104"/>
      <c r="D341" s="786"/>
      <c r="E341" s="104"/>
      <c r="F341" s="104"/>
      <c r="G341" s="104"/>
      <c r="H341" s="104"/>
      <c r="I341" s="104"/>
      <c r="J341" s="250"/>
      <c r="K341" s="104"/>
      <c r="L341" s="104"/>
      <c r="M341" s="104"/>
      <c r="N341" s="104"/>
      <c r="O341" s="104"/>
      <c r="P341" s="104"/>
      <c r="Q341" s="104"/>
      <c r="R341" s="104"/>
      <c r="V341" s="104"/>
      <c r="W341" s="104"/>
    </row>
    <row r="342" spans="2:23">
      <c r="B342" s="104"/>
      <c r="C342" s="104"/>
      <c r="D342" s="786"/>
      <c r="E342" s="104"/>
      <c r="F342" s="104"/>
      <c r="G342" s="104"/>
      <c r="H342" s="104"/>
      <c r="I342" s="104"/>
      <c r="J342" s="250"/>
      <c r="K342" s="104"/>
      <c r="L342" s="104"/>
      <c r="M342" s="104"/>
      <c r="N342" s="104"/>
      <c r="O342" s="104"/>
      <c r="P342" s="104"/>
      <c r="Q342" s="104"/>
      <c r="R342" s="104"/>
      <c r="V342" s="104"/>
      <c r="W342" s="104"/>
    </row>
    <row r="343" spans="2:23">
      <c r="B343" s="104"/>
      <c r="C343" s="104"/>
      <c r="D343" s="786"/>
      <c r="E343" s="104"/>
      <c r="F343" s="104"/>
      <c r="G343" s="104"/>
      <c r="H343" s="104"/>
      <c r="I343" s="104"/>
      <c r="J343" s="250"/>
      <c r="K343" s="104"/>
      <c r="L343" s="104"/>
      <c r="M343" s="104"/>
      <c r="N343" s="104"/>
      <c r="O343" s="104"/>
      <c r="P343" s="104"/>
      <c r="Q343" s="104"/>
      <c r="R343" s="104"/>
      <c r="V343" s="104"/>
      <c r="W343" s="104"/>
    </row>
    <row r="344" spans="2:23">
      <c r="B344" s="104"/>
      <c r="C344" s="104"/>
      <c r="D344" s="786"/>
      <c r="E344" s="104"/>
      <c r="F344" s="104"/>
      <c r="G344" s="104"/>
      <c r="H344" s="104"/>
      <c r="I344" s="104"/>
      <c r="J344" s="250"/>
      <c r="K344" s="104"/>
      <c r="L344" s="104"/>
      <c r="M344" s="104"/>
      <c r="N344" s="104"/>
      <c r="O344" s="104"/>
      <c r="P344" s="104"/>
      <c r="Q344" s="104"/>
      <c r="R344" s="104"/>
      <c r="V344" s="104"/>
      <c r="W344" s="104"/>
    </row>
    <row r="345" spans="2:23">
      <c r="B345" s="104"/>
      <c r="C345" s="104"/>
      <c r="D345" s="786"/>
      <c r="E345" s="104"/>
      <c r="F345" s="104"/>
      <c r="G345" s="104"/>
      <c r="H345" s="104"/>
      <c r="I345" s="104"/>
      <c r="J345" s="250"/>
      <c r="K345" s="104"/>
      <c r="L345" s="104"/>
      <c r="M345" s="104"/>
      <c r="N345" s="104"/>
      <c r="O345" s="104"/>
      <c r="P345" s="104"/>
      <c r="Q345" s="104"/>
      <c r="R345" s="104"/>
      <c r="V345" s="104"/>
      <c r="W345" s="104"/>
    </row>
    <row r="346" spans="2:23">
      <c r="B346" s="104"/>
      <c r="C346" s="104"/>
      <c r="D346" s="786"/>
      <c r="E346" s="104"/>
      <c r="F346" s="104"/>
      <c r="G346" s="104"/>
      <c r="H346" s="104"/>
      <c r="I346" s="104"/>
      <c r="J346" s="250"/>
      <c r="K346" s="104"/>
      <c r="L346" s="104"/>
      <c r="M346" s="104"/>
      <c r="N346" s="104"/>
      <c r="O346" s="104"/>
      <c r="P346" s="104"/>
      <c r="Q346" s="104"/>
      <c r="R346" s="104"/>
      <c r="V346" s="104"/>
      <c r="W346" s="104"/>
    </row>
    <row r="347" spans="2:23">
      <c r="B347" s="104"/>
      <c r="C347" s="104"/>
      <c r="D347" s="786"/>
      <c r="E347" s="104"/>
      <c r="F347" s="104"/>
      <c r="G347" s="104"/>
      <c r="H347" s="104"/>
      <c r="I347" s="104"/>
      <c r="J347" s="250"/>
      <c r="K347" s="104"/>
      <c r="L347" s="104"/>
      <c r="M347" s="104"/>
      <c r="N347" s="104"/>
      <c r="O347" s="104"/>
      <c r="P347" s="104"/>
      <c r="Q347" s="104"/>
      <c r="R347" s="104"/>
      <c r="V347" s="104"/>
      <c r="W347" s="104"/>
    </row>
    <row r="348" spans="2:23">
      <c r="B348" s="104"/>
      <c r="C348" s="104"/>
      <c r="D348" s="786"/>
      <c r="E348" s="104"/>
      <c r="F348" s="104"/>
      <c r="G348" s="104"/>
      <c r="H348" s="104"/>
      <c r="I348" s="104"/>
      <c r="J348" s="250"/>
      <c r="K348" s="104"/>
      <c r="L348" s="104"/>
      <c r="M348" s="104"/>
      <c r="N348" s="104"/>
      <c r="O348" s="104"/>
      <c r="P348" s="104"/>
      <c r="Q348" s="104"/>
      <c r="R348" s="104"/>
      <c r="V348" s="104"/>
      <c r="W348" s="104"/>
    </row>
    <row r="349" spans="2:23">
      <c r="B349" s="104"/>
      <c r="C349" s="104"/>
      <c r="D349" s="786"/>
      <c r="E349" s="104"/>
      <c r="F349" s="104"/>
      <c r="G349" s="104"/>
      <c r="H349" s="104"/>
      <c r="I349" s="104"/>
      <c r="J349" s="250"/>
      <c r="K349" s="104"/>
      <c r="L349" s="104"/>
      <c r="M349" s="104"/>
      <c r="N349" s="104"/>
      <c r="O349" s="104"/>
      <c r="P349" s="104"/>
      <c r="Q349" s="104"/>
      <c r="R349" s="104"/>
      <c r="V349" s="104"/>
      <c r="W349" s="104"/>
    </row>
    <row r="350" spans="2:23">
      <c r="B350" s="104"/>
      <c r="C350" s="104"/>
      <c r="D350" s="786"/>
      <c r="E350" s="104"/>
      <c r="F350" s="104"/>
      <c r="G350" s="104"/>
      <c r="H350" s="104"/>
      <c r="I350" s="104"/>
      <c r="J350" s="250"/>
      <c r="K350" s="104"/>
      <c r="L350" s="104"/>
      <c r="M350" s="104"/>
      <c r="N350" s="104"/>
      <c r="O350" s="104"/>
      <c r="P350" s="104"/>
      <c r="Q350" s="104"/>
      <c r="R350" s="104"/>
      <c r="V350" s="104"/>
      <c r="W350" s="104"/>
    </row>
    <row r="351" spans="2:23">
      <c r="B351" s="104"/>
      <c r="C351" s="104"/>
      <c r="D351" s="786"/>
      <c r="E351" s="104"/>
      <c r="F351" s="104"/>
      <c r="G351" s="104"/>
      <c r="H351" s="104"/>
      <c r="I351" s="104"/>
      <c r="J351" s="250"/>
      <c r="K351" s="104"/>
      <c r="L351" s="104"/>
      <c r="M351" s="104"/>
      <c r="N351" s="104"/>
      <c r="O351" s="104"/>
      <c r="P351" s="104"/>
      <c r="Q351" s="104"/>
      <c r="R351" s="104"/>
      <c r="V351" s="104"/>
      <c r="W351" s="104"/>
    </row>
    <row r="352" spans="2:23">
      <c r="B352" s="104"/>
      <c r="C352" s="104"/>
      <c r="D352" s="786"/>
      <c r="E352" s="104"/>
      <c r="F352" s="104"/>
      <c r="G352" s="104"/>
      <c r="H352" s="104"/>
      <c r="I352" s="104"/>
      <c r="J352" s="250"/>
      <c r="K352" s="104"/>
      <c r="L352" s="104"/>
      <c r="M352" s="104"/>
      <c r="N352" s="104"/>
      <c r="O352" s="104"/>
      <c r="P352" s="104"/>
      <c r="Q352" s="104"/>
      <c r="R352" s="104"/>
      <c r="V352" s="104"/>
      <c r="W352" s="104"/>
    </row>
    <row r="353" spans="2:23">
      <c r="B353" s="104"/>
      <c r="C353" s="104"/>
      <c r="D353" s="786"/>
      <c r="E353" s="104"/>
      <c r="F353" s="104"/>
      <c r="G353" s="104"/>
      <c r="H353" s="104"/>
      <c r="I353" s="104"/>
      <c r="J353" s="250"/>
      <c r="K353" s="104"/>
      <c r="L353" s="104"/>
      <c r="M353" s="104"/>
      <c r="N353" s="104"/>
      <c r="O353" s="104"/>
      <c r="P353" s="104"/>
      <c r="Q353" s="104"/>
      <c r="R353" s="104"/>
      <c r="V353" s="104"/>
      <c r="W353" s="104"/>
    </row>
    <row r="354" spans="2:23">
      <c r="B354" s="104"/>
      <c r="C354" s="104"/>
      <c r="D354" s="786"/>
      <c r="E354" s="104"/>
      <c r="F354" s="104"/>
      <c r="G354" s="104"/>
      <c r="H354" s="104"/>
      <c r="I354" s="104"/>
      <c r="J354" s="250"/>
      <c r="K354" s="104"/>
      <c r="L354" s="104"/>
      <c r="M354" s="104"/>
      <c r="N354" s="104"/>
      <c r="O354" s="104"/>
      <c r="P354" s="104"/>
      <c r="Q354" s="104"/>
      <c r="R354" s="104"/>
      <c r="V354" s="104"/>
      <c r="W354" s="104"/>
    </row>
    <row r="355" spans="2:23">
      <c r="B355" s="104"/>
      <c r="C355" s="104"/>
      <c r="D355" s="786"/>
      <c r="E355" s="104"/>
      <c r="F355" s="104"/>
      <c r="G355" s="104"/>
      <c r="H355" s="104"/>
      <c r="I355" s="104"/>
      <c r="J355" s="250"/>
      <c r="K355" s="104"/>
      <c r="L355" s="104"/>
      <c r="M355" s="104"/>
      <c r="N355" s="104"/>
      <c r="O355" s="104"/>
      <c r="P355" s="104"/>
      <c r="Q355" s="104"/>
      <c r="R355" s="104"/>
      <c r="V355" s="104"/>
      <c r="W355" s="104"/>
    </row>
    <row r="356" spans="2:23">
      <c r="B356" s="104"/>
      <c r="C356" s="104"/>
      <c r="D356" s="786"/>
      <c r="E356" s="104"/>
      <c r="F356" s="104"/>
      <c r="G356" s="104"/>
      <c r="H356" s="104"/>
      <c r="I356" s="104"/>
      <c r="J356" s="250"/>
      <c r="K356" s="104"/>
      <c r="L356" s="104"/>
      <c r="M356" s="104"/>
      <c r="N356" s="104"/>
      <c r="O356" s="104"/>
      <c r="P356" s="104"/>
      <c r="Q356" s="104"/>
      <c r="R356" s="104"/>
      <c r="V356" s="104"/>
      <c r="W356" s="104"/>
    </row>
    <row r="357" spans="2:23">
      <c r="B357" s="104"/>
      <c r="C357" s="104"/>
      <c r="D357" s="786"/>
      <c r="E357" s="104"/>
      <c r="F357" s="104"/>
      <c r="G357" s="104"/>
      <c r="H357" s="104"/>
      <c r="I357" s="104"/>
      <c r="J357" s="250"/>
      <c r="K357" s="104"/>
      <c r="L357" s="104"/>
      <c r="M357" s="104"/>
      <c r="N357" s="104"/>
      <c r="O357" s="104"/>
      <c r="P357" s="104"/>
      <c r="Q357" s="104"/>
      <c r="R357" s="104"/>
      <c r="V357" s="104"/>
      <c r="W357" s="104"/>
    </row>
    <row r="358" spans="2:23">
      <c r="B358" s="104"/>
      <c r="C358" s="104"/>
      <c r="D358" s="786"/>
      <c r="E358" s="104"/>
      <c r="F358" s="104"/>
      <c r="G358" s="104"/>
      <c r="H358" s="104"/>
      <c r="I358" s="104"/>
      <c r="J358" s="250"/>
      <c r="K358" s="104"/>
      <c r="L358" s="104"/>
      <c r="M358" s="104"/>
      <c r="N358" s="104"/>
      <c r="O358" s="104"/>
      <c r="P358" s="104"/>
      <c r="Q358" s="104"/>
      <c r="R358" s="104"/>
      <c r="V358" s="104"/>
      <c r="W358" s="104"/>
    </row>
    <row r="359" spans="2:23">
      <c r="B359" s="104"/>
      <c r="C359" s="104"/>
      <c r="D359" s="786"/>
      <c r="E359" s="104"/>
      <c r="F359" s="104"/>
      <c r="G359" s="104"/>
      <c r="H359" s="104"/>
      <c r="I359" s="104"/>
      <c r="J359" s="250"/>
      <c r="K359" s="104"/>
      <c r="L359" s="104"/>
      <c r="M359" s="104"/>
      <c r="N359" s="104"/>
      <c r="O359" s="104"/>
      <c r="P359" s="104"/>
      <c r="Q359" s="104"/>
      <c r="R359" s="104"/>
      <c r="V359" s="104"/>
      <c r="W359" s="104"/>
    </row>
    <row r="360" spans="2:23">
      <c r="B360" s="104"/>
      <c r="C360" s="104"/>
      <c r="D360" s="786"/>
      <c r="E360" s="104"/>
      <c r="F360" s="104"/>
      <c r="G360" s="104"/>
      <c r="H360" s="104"/>
      <c r="I360" s="104"/>
      <c r="J360" s="250"/>
      <c r="K360" s="104"/>
      <c r="L360" s="104"/>
      <c r="M360" s="104"/>
      <c r="N360" s="104"/>
      <c r="O360" s="104"/>
      <c r="P360" s="104"/>
      <c r="Q360" s="104"/>
      <c r="R360" s="104"/>
      <c r="V360" s="104"/>
      <c r="W360" s="104"/>
    </row>
    <row r="361" spans="2:23">
      <c r="B361" s="104"/>
      <c r="C361" s="104"/>
      <c r="D361" s="786"/>
      <c r="E361" s="104"/>
      <c r="F361" s="104"/>
      <c r="G361" s="104"/>
      <c r="H361" s="104"/>
      <c r="I361" s="104"/>
      <c r="J361" s="250"/>
      <c r="K361" s="104"/>
      <c r="L361" s="104"/>
      <c r="M361" s="104"/>
      <c r="N361" s="104"/>
      <c r="O361" s="104"/>
      <c r="P361" s="104"/>
      <c r="Q361" s="104"/>
      <c r="R361" s="104"/>
      <c r="V361" s="104"/>
      <c r="W361" s="104"/>
    </row>
    <row r="362" spans="2:23">
      <c r="B362" s="104"/>
      <c r="C362" s="104"/>
      <c r="D362" s="786"/>
      <c r="E362" s="104"/>
      <c r="F362" s="104"/>
      <c r="G362" s="104"/>
      <c r="H362" s="104"/>
      <c r="I362" s="104"/>
      <c r="J362" s="250"/>
      <c r="K362" s="104"/>
      <c r="L362" s="104"/>
      <c r="M362" s="104"/>
      <c r="N362" s="104"/>
      <c r="O362" s="104"/>
      <c r="P362" s="104"/>
      <c r="Q362" s="104"/>
      <c r="R362" s="104"/>
      <c r="V362" s="104"/>
      <c r="W362" s="104"/>
    </row>
    <row r="363" spans="2:23">
      <c r="B363" s="104"/>
      <c r="C363" s="104"/>
      <c r="D363" s="786"/>
      <c r="E363" s="104"/>
      <c r="F363" s="104"/>
      <c r="G363" s="104"/>
      <c r="H363" s="104"/>
      <c r="I363" s="104"/>
      <c r="J363" s="250"/>
      <c r="K363" s="104"/>
      <c r="L363" s="104"/>
      <c r="M363" s="104"/>
      <c r="N363" s="104"/>
      <c r="O363" s="104"/>
      <c r="P363" s="104"/>
      <c r="Q363" s="104"/>
      <c r="R363" s="104"/>
      <c r="V363" s="104"/>
      <c r="W363" s="104"/>
    </row>
    <row r="364" spans="2:23">
      <c r="B364" s="104"/>
      <c r="C364" s="104"/>
      <c r="D364" s="786"/>
      <c r="E364" s="104"/>
      <c r="F364" s="104"/>
      <c r="G364" s="104"/>
      <c r="H364" s="104"/>
      <c r="I364" s="104"/>
      <c r="J364" s="250"/>
      <c r="K364" s="104"/>
      <c r="L364" s="104"/>
      <c r="M364" s="104"/>
      <c r="N364" s="104"/>
      <c r="O364" s="104"/>
      <c r="P364" s="104"/>
      <c r="Q364" s="104"/>
      <c r="R364" s="104"/>
      <c r="V364" s="104"/>
      <c r="W364" s="104"/>
    </row>
    <row r="365" spans="2:23">
      <c r="B365" s="104"/>
      <c r="C365" s="104"/>
      <c r="D365" s="786"/>
      <c r="E365" s="104"/>
      <c r="F365" s="104"/>
      <c r="G365" s="104"/>
      <c r="H365" s="104"/>
      <c r="I365" s="104"/>
      <c r="J365" s="250"/>
      <c r="K365" s="104"/>
      <c r="L365" s="104"/>
      <c r="M365" s="104"/>
      <c r="N365" s="104"/>
      <c r="O365" s="104"/>
      <c r="P365" s="104"/>
      <c r="Q365" s="104"/>
      <c r="R365" s="104"/>
      <c r="V365" s="104"/>
      <c r="W365" s="104"/>
    </row>
    <row r="366" spans="2:23">
      <c r="B366" s="104"/>
      <c r="C366" s="104"/>
      <c r="D366" s="786"/>
      <c r="E366" s="104"/>
      <c r="F366" s="104"/>
      <c r="G366" s="104"/>
      <c r="H366" s="104"/>
      <c r="I366" s="104"/>
      <c r="J366" s="250"/>
      <c r="K366" s="104"/>
      <c r="L366" s="104"/>
      <c r="M366" s="104"/>
      <c r="N366" s="104"/>
      <c r="O366" s="104"/>
      <c r="P366" s="104"/>
      <c r="Q366" s="104"/>
      <c r="R366" s="104"/>
      <c r="V366" s="104"/>
      <c r="W366" s="104"/>
    </row>
    <row r="367" spans="2:23">
      <c r="B367" s="104"/>
      <c r="C367" s="104"/>
      <c r="D367" s="786"/>
      <c r="E367" s="104"/>
      <c r="F367" s="104"/>
      <c r="G367" s="104"/>
      <c r="H367" s="104"/>
      <c r="I367" s="104"/>
      <c r="J367" s="250"/>
      <c r="K367" s="104"/>
      <c r="L367" s="104"/>
      <c r="M367" s="104"/>
      <c r="N367" s="104"/>
      <c r="O367" s="104"/>
      <c r="P367" s="104"/>
      <c r="Q367" s="104"/>
      <c r="R367" s="104"/>
      <c r="V367" s="104"/>
      <c r="W367" s="104"/>
    </row>
    <row r="368" spans="2:23">
      <c r="B368" s="104"/>
      <c r="C368" s="104"/>
      <c r="D368" s="786"/>
      <c r="E368" s="104"/>
      <c r="F368" s="104"/>
      <c r="G368" s="104"/>
      <c r="H368" s="104"/>
      <c r="I368" s="104"/>
      <c r="J368" s="250"/>
      <c r="K368" s="104"/>
      <c r="L368" s="104"/>
      <c r="M368" s="104"/>
      <c r="N368" s="104"/>
      <c r="O368" s="104"/>
      <c r="P368" s="104"/>
      <c r="Q368" s="104"/>
      <c r="R368" s="104"/>
      <c r="V368" s="104"/>
      <c r="W368" s="104"/>
    </row>
    <row r="369" spans="2:23">
      <c r="B369" s="104"/>
      <c r="C369" s="104"/>
      <c r="D369" s="786"/>
      <c r="E369" s="104"/>
      <c r="F369" s="104"/>
      <c r="G369" s="104"/>
      <c r="H369" s="104"/>
      <c r="I369" s="104"/>
      <c r="J369" s="250"/>
      <c r="K369" s="104"/>
      <c r="L369" s="104"/>
      <c r="M369" s="104"/>
      <c r="N369" s="104"/>
      <c r="O369" s="104"/>
      <c r="P369" s="104"/>
      <c r="Q369" s="104"/>
      <c r="R369" s="104"/>
      <c r="V369" s="104"/>
      <c r="W369" s="104"/>
    </row>
    <row r="370" spans="2:23">
      <c r="B370" s="104"/>
      <c r="C370" s="104"/>
      <c r="D370" s="786"/>
      <c r="E370" s="104"/>
      <c r="F370" s="104"/>
      <c r="G370" s="104"/>
      <c r="H370" s="104"/>
      <c r="I370" s="104"/>
      <c r="J370" s="250"/>
      <c r="K370" s="104"/>
      <c r="L370" s="104"/>
      <c r="M370" s="104"/>
      <c r="N370" s="104"/>
      <c r="O370" s="104"/>
      <c r="P370" s="104"/>
      <c r="Q370" s="104"/>
      <c r="R370" s="104"/>
      <c r="V370" s="104"/>
      <c r="W370" s="104"/>
    </row>
    <row r="371" spans="2:23">
      <c r="B371" s="104"/>
      <c r="C371" s="104"/>
      <c r="D371" s="786"/>
      <c r="E371" s="104"/>
      <c r="F371" s="104"/>
      <c r="G371" s="104"/>
      <c r="H371" s="104"/>
      <c r="I371" s="104"/>
      <c r="J371" s="250"/>
      <c r="K371" s="104"/>
      <c r="L371" s="104"/>
      <c r="M371" s="104"/>
      <c r="N371" s="104"/>
      <c r="O371" s="104"/>
      <c r="P371" s="104"/>
      <c r="Q371" s="104"/>
      <c r="R371" s="104"/>
      <c r="V371" s="104"/>
      <c r="W371" s="104"/>
    </row>
    <row r="372" spans="2:23">
      <c r="B372" s="104"/>
      <c r="C372" s="104"/>
      <c r="D372" s="786"/>
      <c r="E372" s="104"/>
      <c r="F372" s="104"/>
      <c r="G372" s="104"/>
      <c r="H372" s="104"/>
      <c r="I372" s="104"/>
      <c r="J372" s="250"/>
      <c r="K372" s="104"/>
      <c r="L372" s="104"/>
      <c r="M372" s="104"/>
      <c r="N372" s="104"/>
      <c r="O372" s="104"/>
      <c r="P372" s="104"/>
      <c r="Q372" s="104"/>
      <c r="R372" s="104"/>
      <c r="V372" s="104"/>
      <c r="W372" s="104"/>
    </row>
    <row r="373" spans="2:23">
      <c r="B373" s="104"/>
      <c r="C373" s="104"/>
      <c r="D373" s="786"/>
      <c r="E373" s="104"/>
      <c r="F373" s="104"/>
      <c r="G373" s="104"/>
      <c r="H373" s="104"/>
      <c r="I373" s="104"/>
      <c r="J373" s="250"/>
      <c r="K373" s="104"/>
      <c r="L373" s="104"/>
      <c r="M373" s="104"/>
      <c r="N373" s="104"/>
      <c r="O373" s="104"/>
      <c r="P373" s="104"/>
      <c r="Q373" s="104"/>
      <c r="R373" s="104"/>
      <c r="V373" s="104"/>
      <c r="W373" s="104"/>
    </row>
    <row r="374" spans="2:23">
      <c r="B374" s="104"/>
      <c r="C374" s="104"/>
      <c r="D374" s="786"/>
      <c r="E374" s="104"/>
      <c r="F374" s="104"/>
      <c r="G374" s="104"/>
      <c r="H374" s="104"/>
      <c r="I374" s="104"/>
      <c r="J374" s="250"/>
      <c r="K374" s="104"/>
      <c r="L374" s="104"/>
      <c r="M374" s="104"/>
      <c r="N374" s="104"/>
      <c r="O374" s="104"/>
      <c r="P374" s="104"/>
      <c r="Q374" s="104"/>
      <c r="R374" s="104"/>
      <c r="V374" s="104"/>
      <c r="W374" s="104"/>
    </row>
    <row r="375" spans="2:23">
      <c r="B375" s="104"/>
      <c r="C375" s="104"/>
      <c r="D375" s="786"/>
      <c r="E375" s="104"/>
      <c r="F375" s="104"/>
      <c r="G375" s="104"/>
      <c r="H375" s="104"/>
      <c r="I375" s="104"/>
      <c r="J375" s="250"/>
      <c r="K375" s="104"/>
      <c r="L375" s="104"/>
      <c r="M375" s="104"/>
      <c r="N375" s="104"/>
      <c r="O375" s="104"/>
      <c r="P375" s="104"/>
      <c r="Q375" s="104"/>
      <c r="R375" s="104"/>
      <c r="V375" s="104"/>
      <c r="W375" s="104"/>
    </row>
    <row r="376" spans="2:23">
      <c r="B376" s="104"/>
      <c r="C376" s="104"/>
      <c r="D376" s="786"/>
      <c r="E376" s="104"/>
      <c r="F376" s="104"/>
      <c r="G376" s="104"/>
      <c r="H376" s="104"/>
      <c r="I376" s="104"/>
      <c r="J376" s="250"/>
      <c r="K376" s="104"/>
      <c r="L376" s="104"/>
      <c r="M376" s="104"/>
      <c r="N376" s="104"/>
      <c r="O376" s="104"/>
      <c r="P376" s="104"/>
      <c r="Q376" s="104"/>
      <c r="R376" s="104"/>
      <c r="V376" s="104"/>
      <c r="W376" s="104"/>
    </row>
    <row r="377" spans="2:23">
      <c r="B377" s="104"/>
      <c r="C377" s="104"/>
      <c r="D377" s="786"/>
      <c r="E377" s="104"/>
      <c r="F377" s="104"/>
      <c r="G377" s="104"/>
      <c r="H377" s="104"/>
      <c r="I377" s="104"/>
      <c r="J377" s="250"/>
      <c r="K377" s="104"/>
      <c r="L377" s="104"/>
      <c r="M377" s="104"/>
      <c r="N377" s="104"/>
      <c r="O377" s="104"/>
      <c r="P377" s="104"/>
      <c r="Q377" s="104"/>
      <c r="R377" s="104"/>
      <c r="V377" s="104"/>
      <c r="W377" s="104"/>
    </row>
    <row r="378" spans="2:23">
      <c r="B378" s="104"/>
      <c r="C378" s="104"/>
      <c r="D378" s="786"/>
      <c r="E378" s="104"/>
      <c r="F378" s="104"/>
      <c r="G378" s="104"/>
      <c r="H378" s="104"/>
      <c r="I378" s="104"/>
      <c r="J378" s="250"/>
      <c r="K378" s="104"/>
      <c r="L378" s="104"/>
      <c r="M378" s="104"/>
      <c r="N378" s="104"/>
      <c r="O378" s="104"/>
      <c r="P378" s="104"/>
      <c r="Q378" s="104"/>
      <c r="R378" s="104"/>
      <c r="V378" s="104"/>
      <c r="W378" s="104"/>
    </row>
    <row r="379" spans="2:23">
      <c r="B379" s="104"/>
      <c r="C379" s="104"/>
      <c r="D379" s="786"/>
      <c r="E379" s="104"/>
      <c r="F379" s="104"/>
      <c r="G379" s="104"/>
      <c r="H379" s="104"/>
      <c r="I379" s="104"/>
      <c r="J379" s="250"/>
      <c r="K379" s="104"/>
      <c r="L379" s="104"/>
      <c r="M379" s="104"/>
      <c r="N379" s="104"/>
      <c r="O379" s="104"/>
      <c r="P379" s="104"/>
      <c r="Q379" s="104"/>
      <c r="R379" s="104"/>
      <c r="V379" s="104"/>
      <c r="W379" s="104"/>
    </row>
    <row r="380" spans="2:23">
      <c r="B380" s="104"/>
      <c r="C380" s="104"/>
      <c r="D380" s="786"/>
      <c r="E380" s="104"/>
      <c r="F380" s="104"/>
      <c r="G380" s="104"/>
      <c r="H380" s="104"/>
      <c r="I380" s="104"/>
      <c r="J380" s="250"/>
      <c r="K380" s="104"/>
      <c r="L380" s="104"/>
      <c r="M380" s="104"/>
      <c r="N380" s="104"/>
      <c r="O380" s="104"/>
      <c r="P380" s="104"/>
      <c r="Q380" s="104"/>
      <c r="R380" s="104"/>
      <c r="V380" s="104"/>
      <c r="W380" s="104"/>
    </row>
    <row r="381" spans="2:23">
      <c r="J381" s="883"/>
    </row>
    <row r="382" spans="2:23">
      <c r="J382" s="883"/>
    </row>
    <row r="383" spans="2:23">
      <c r="J383" s="883"/>
    </row>
    <row r="384" spans="2:23">
      <c r="J384" s="883"/>
    </row>
    <row r="385" spans="10:10">
      <c r="J385" s="883"/>
    </row>
    <row r="386" spans="10:10">
      <c r="J386" s="883"/>
    </row>
    <row r="387" spans="10:10">
      <c r="J387" s="883"/>
    </row>
    <row r="388" spans="10:10">
      <c r="J388" s="883"/>
    </row>
    <row r="389" spans="10:10">
      <c r="J389" s="883"/>
    </row>
    <row r="390" spans="10:10">
      <c r="J390" s="883"/>
    </row>
    <row r="391" spans="10:10">
      <c r="J391" s="883"/>
    </row>
    <row r="392" spans="10:10">
      <c r="J392" s="883"/>
    </row>
    <row r="393" spans="10:10">
      <c r="J393" s="883"/>
    </row>
    <row r="394" spans="10:10">
      <c r="J394" s="883"/>
    </row>
    <row r="395" spans="10:10">
      <c r="J395" s="883"/>
    </row>
    <row r="396" spans="10:10">
      <c r="J396" s="883"/>
    </row>
    <row r="397" spans="10:10">
      <c r="J397" s="883"/>
    </row>
    <row r="398" spans="10:10">
      <c r="J398" s="883"/>
    </row>
    <row r="399" spans="10:10">
      <c r="J399" s="883"/>
    </row>
    <row r="400" spans="10:10">
      <c r="J400" s="883"/>
    </row>
    <row r="401" spans="10:10">
      <c r="J401" s="883"/>
    </row>
    <row r="402" spans="10:10">
      <c r="J402" s="883"/>
    </row>
    <row r="403" spans="10:10">
      <c r="J403" s="883"/>
    </row>
    <row r="404" spans="10:10">
      <c r="J404" s="883"/>
    </row>
    <row r="405" spans="10:10">
      <c r="J405" s="883"/>
    </row>
    <row r="406" spans="10:10">
      <c r="J406" s="883"/>
    </row>
    <row r="407" spans="10:10">
      <c r="J407" s="883"/>
    </row>
    <row r="408" spans="10:10">
      <c r="J408" s="883"/>
    </row>
    <row r="409" spans="10:10">
      <c r="J409" s="883"/>
    </row>
    <row r="410" spans="10:10">
      <c r="J410" s="883"/>
    </row>
    <row r="411" spans="10:10">
      <c r="J411" s="883"/>
    </row>
    <row r="412" spans="10:10">
      <c r="J412" s="883"/>
    </row>
    <row r="413" spans="10:10">
      <c r="J413" s="883"/>
    </row>
    <row r="414" spans="10:10">
      <c r="J414" s="883"/>
    </row>
    <row r="415" spans="10:10">
      <c r="J415" s="883"/>
    </row>
    <row r="416" spans="10:10">
      <c r="J416" s="883"/>
    </row>
    <row r="417" spans="10:10">
      <c r="J417" s="883"/>
    </row>
    <row r="418" spans="10:10">
      <c r="J418" s="883"/>
    </row>
    <row r="419" spans="10:10">
      <c r="J419" s="883"/>
    </row>
    <row r="420" spans="10:10">
      <c r="J420" s="883"/>
    </row>
    <row r="421" spans="10:10">
      <c r="J421" s="883"/>
    </row>
    <row r="422" spans="10:10">
      <c r="J422" s="883"/>
    </row>
    <row r="423" spans="10:10">
      <c r="J423" s="883"/>
    </row>
    <row r="424" spans="10:10">
      <c r="J424" s="883"/>
    </row>
    <row r="425" spans="10:10">
      <c r="J425" s="883"/>
    </row>
  </sheetData>
  <phoneticPr fontId="11" type="noConversion"/>
  <pageMargins left="0.5" right="0.25" top="0.5" bottom="0" header="0" footer="0"/>
  <pageSetup scale="47" orientation="portrait" horizontalDpi="4294967292" verticalDpi="4294967292"/>
  <headerFooter>
    <oddFooter>&amp;C&amp;"Calibri,Regular"&amp;K000000InSIGHT™ is a registered trademark of Meridian Economics LLC. All rights reserved.</oddFooter>
  </headerFooter>
  <drawing r:id="rId1"/>
  <extLst>
    <ext xmlns:mx="http://schemas.microsoft.com/office/mac/excel/2008/main" uri="{64002731-A6B0-56B0-2670-7721B7C09600}">
      <mx:PLV Mode="0" OnePage="0" WScale="10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sheetPr>
  <dimension ref="A3:E226"/>
  <sheetViews>
    <sheetView topLeftCell="A199" workbookViewId="0">
      <selection activeCell="J232" sqref="J232"/>
    </sheetView>
  </sheetViews>
  <sheetFormatPr baseColWidth="10" defaultRowHeight="15" x14ac:dyDescent="0"/>
  <cols>
    <col min="1" max="1" width="10.83203125" style="651"/>
    <col min="5" max="5" width="10.83203125" style="45"/>
  </cols>
  <sheetData>
    <row r="3" spans="1:5">
      <c r="C3" t="s">
        <v>1214</v>
      </c>
      <c r="D3" t="s">
        <v>240</v>
      </c>
    </row>
    <row r="4" spans="1:5">
      <c r="C4" t="s">
        <v>1213</v>
      </c>
      <c r="D4" t="s">
        <v>1213</v>
      </c>
      <c r="E4" s="45" t="s">
        <v>570</v>
      </c>
    </row>
    <row r="6" spans="1:5">
      <c r="A6" s="1879"/>
      <c r="B6" s="2026">
        <v>36861</v>
      </c>
      <c r="C6" s="885">
        <v>4868</v>
      </c>
      <c r="D6" s="885">
        <v>5634</v>
      </c>
    </row>
    <row r="7" spans="1:5">
      <c r="A7" s="1879" t="s">
        <v>30</v>
      </c>
      <c r="B7" s="2026">
        <v>36892</v>
      </c>
      <c r="C7" s="885">
        <v>5362</v>
      </c>
      <c r="D7" s="885">
        <v>6023</v>
      </c>
    </row>
    <row r="8" spans="1:5">
      <c r="B8" s="2026">
        <v>36923</v>
      </c>
      <c r="C8" s="885">
        <v>5008</v>
      </c>
      <c r="D8" s="885">
        <v>6089</v>
      </c>
    </row>
    <row r="9" spans="1:5">
      <c r="B9" s="2026">
        <v>36951</v>
      </c>
      <c r="C9" s="885">
        <v>4698</v>
      </c>
      <c r="D9" s="885">
        <v>6141</v>
      </c>
      <c r="E9" s="1299">
        <v>16000</v>
      </c>
    </row>
    <row r="10" spans="1:5">
      <c r="B10" s="2026">
        <v>36982</v>
      </c>
      <c r="C10" s="885">
        <v>4752</v>
      </c>
      <c r="D10" s="885">
        <v>6271</v>
      </c>
      <c r="E10" s="1299">
        <f>E9</f>
        <v>16000</v>
      </c>
    </row>
    <row r="11" spans="1:5">
      <c r="B11" s="2026">
        <v>37012</v>
      </c>
      <c r="C11" s="885">
        <v>4503</v>
      </c>
      <c r="D11" s="885">
        <v>6226</v>
      </c>
      <c r="E11" s="1299">
        <f t="shared" ref="E11:E17" si="0">E10</f>
        <v>16000</v>
      </c>
    </row>
    <row r="12" spans="1:5">
      <c r="B12" s="2026">
        <v>37043</v>
      </c>
      <c r="C12" s="885">
        <v>4378</v>
      </c>
      <c r="D12" s="885">
        <v>6484</v>
      </c>
      <c r="E12" s="1299">
        <f t="shared" si="0"/>
        <v>16000</v>
      </c>
    </row>
    <row r="13" spans="1:5">
      <c r="B13" s="2026">
        <v>37073</v>
      </c>
      <c r="C13" s="885">
        <v>4578</v>
      </c>
      <c r="D13" s="885">
        <v>6583</v>
      </c>
      <c r="E13" s="1299">
        <f t="shared" si="0"/>
        <v>16000</v>
      </c>
    </row>
    <row r="14" spans="1:5">
      <c r="B14" s="2026">
        <v>37104</v>
      </c>
      <c r="C14" s="885">
        <v>4042</v>
      </c>
      <c r="D14" s="885">
        <v>7042</v>
      </c>
      <c r="E14" s="1299">
        <f t="shared" si="0"/>
        <v>16000</v>
      </c>
    </row>
    <row r="15" spans="1:5">
      <c r="B15" s="2026">
        <v>37135</v>
      </c>
      <c r="C15" s="885">
        <v>4045</v>
      </c>
      <c r="D15" s="885">
        <v>7142</v>
      </c>
      <c r="E15" s="1299">
        <f t="shared" si="0"/>
        <v>16000</v>
      </c>
    </row>
    <row r="16" spans="1:5">
      <c r="B16" s="2026">
        <v>37165</v>
      </c>
      <c r="C16" s="885">
        <v>3729</v>
      </c>
      <c r="D16" s="885">
        <v>7694</v>
      </c>
      <c r="E16" s="1299">
        <f t="shared" si="0"/>
        <v>16000</v>
      </c>
    </row>
    <row r="17" spans="1:5">
      <c r="B17" s="2026">
        <v>37196</v>
      </c>
      <c r="C17" s="885">
        <v>3649</v>
      </c>
      <c r="D17" s="885">
        <v>8003</v>
      </c>
      <c r="E17" s="1299">
        <f t="shared" si="0"/>
        <v>16000</v>
      </c>
    </row>
    <row r="18" spans="1:5">
      <c r="B18" s="2026">
        <v>37226</v>
      </c>
      <c r="C18" s="885">
        <v>3523</v>
      </c>
      <c r="D18" s="885">
        <v>8258</v>
      </c>
    </row>
    <row r="19" spans="1:5">
      <c r="A19" s="1879" t="s">
        <v>31</v>
      </c>
      <c r="B19" s="2026">
        <v>37257</v>
      </c>
      <c r="C19" s="885">
        <v>3782</v>
      </c>
      <c r="D19" s="885">
        <v>8182</v>
      </c>
    </row>
    <row r="20" spans="1:5">
      <c r="B20" s="2026">
        <v>37288</v>
      </c>
      <c r="C20" s="885">
        <v>3377</v>
      </c>
      <c r="D20" s="885">
        <v>8215</v>
      </c>
    </row>
    <row r="21" spans="1:5">
      <c r="B21" s="2026">
        <v>37316</v>
      </c>
      <c r="C21" s="885">
        <v>3573</v>
      </c>
      <c r="D21" s="885">
        <v>8304</v>
      </c>
    </row>
    <row r="22" spans="1:5">
      <c r="B22" s="2026">
        <v>37347</v>
      </c>
      <c r="C22" s="885">
        <v>3576</v>
      </c>
      <c r="D22" s="885">
        <v>8599</v>
      </c>
    </row>
    <row r="23" spans="1:5">
      <c r="B23" s="2026">
        <v>37377</v>
      </c>
      <c r="C23" s="885">
        <v>3508</v>
      </c>
      <c r="D23" s="885">
        <v>8399</v>
      </c>
    </row>
    <row r="24" spans="1:5">
      <c r="B24" s="2026">
        <v>37408</v>
      </c>
      <c r="C24" s="885">
        <v>3415</v>
      </c>
      <c r="D24" s="885">
        <v>8393</v>
      </c>
    </row>
    <row r="25" spans="1:5">
      <c r="B25" s="2026">
        <v>37438</v>
      </c>
      <c r="C25" s="885">
        <v>3461</v>
      </c>
      <c r="D25" s="885">
        <v>8390</v>
      </c>
    </row>
    <row r="26" spans="1:5">
      <c r="B26" s="2026">
        <v>37469</v>
      </c>
      <c r="C26" s="885">
        <v>3531</v>
      </c>
      <c r="D26" s="885">
        <v>8304</v>
      </c>
    </row>
    <row r="27" spans="1:5">
      <c r="B27" s="2026">
        <v>37500</v>
      </c>
      <c r="C27" s="885">
        <v>3290</v>
      </c>
      <c r="D27" s="885">
        <v>8251</v>
      </c>
    </row>
    <row r="28" spans="1:5">
      <c r="B28" s="2026">
        <v>37530</v>
      </c>
      <c r="C28" s="885">
        <v>3502</v>
      </c>
      <c r="D28" s="885">
        <v>8307</v>
      </c>
    </row>
    <row r="29" spans="1:5">
      <c r="B29" s="2026">
        <v>37561</v>
      </c>
      <c r="C29" s="885">
        <v>3405</v>
      </c>
      <c r="D29" s="885">
        <v>8520</v>
      </c>
    </row>
    <row r="30" spans="1:5">
      <c r="B30" s="2026">
        <v>37591</v>
      </c>
      <c r="C30" s="885">
        <v>3039</v>
      </c>
      <c r="D30" s="885">
        <v>8640</v>
      </c>
    </row>
    <row r="31" spans="1:5">
      <c r="A31" s="1879" t="s">
        <v>32</v>
      </c>
      <c r="B31" s="2026">
        <v>37622</v>
      </c>
      <c r="C31" s="885">
        <v>3500</v>
      </c>
      <c r="D31" s="885">
        <v>8520</v>
      </c>
    </row>
    <row r="32" spans="1:5">
      <c r="B32" s="2026">
        <v>37653</v>
      </c>
      <c r="C32" s="885">
        <v>3178</v>
      </c>
      <c r="D32" s="885">
        <v>8618</v>
      </c>
    </row>
    <row r="33" spans="1:4">
      <c r="B33" s="2026">
        <v>37681</v>
      </c>
      <c r="C33" s="885">
        <v>3064</v>
      </c>
      <c r="D33" s="885">
        <v>8588</v>
      </c>
    </row>
    <row r="34" spans="1:4">
      <c r="B34" s="2026">
        <v>37712</v>
      </c>
      <c r="C34" s="885">
        <v>3208</v>
      </c>
      <c r="D34" s="885">
        <v>8842</v>
      </c>
    </row>
    <row r="35" spans="1:4">
      <c r="B35" s="2026">
        <v>37742</v>
      </c>
      <c r="C35" s="885">
        <v>3336</v>
      </c>
      <c r="D35" s="885">
        <v>8957</v>
      </c>
    </row>
    <row r="36" spans="1:4">
      <c r="B36" s="2026">
        <v>37773</v>
      </c>
      <c r="C36" s="885">
        <v>3398</v>
      </c>
      <c r="D36" s="885">
        <v>9266</v>
      </c>
    </row>
    <row r="37" spans="1:4">
      <c r="B37" s="2026">
        <v>37803</v>
      </c>
      <c r="C37" s="885">
        <v>3073</v>
      </c>
      <c r="D37" s="885">
        <v>9011</v>
      </c>
    </row>
    <row r="38" spans="1:4">
      <c r="B38" s="2026">
        <v>37834</v>
      </c>
      <c r="C38" s="885">
        <v>3204</v>
      </c>
      <c r="D38" s="885">
        <v>8896</v>
      </c>
    </row>
    <row r="39" spans="1:4">
      <c r="B39" s="2026">
        <v>37865</v>
      </c>
      <c r="C39" s="885">
        <v>3082</v>
      </c>
      <c r="D39" s="885">
        <v>8921</v>
      </c>
    </row>
    <row r="40" spans="1:4">
      <c r="B40" s="2026">
        <v>37895</v>
      </c>
      <c r="C40" s="885">
        <v>3330</v>
      </c>
      <c r="D40" s="885">
        <v>8732</v>
      </c>
    </row>
    <row r="41" spans="1:4">
      <c r="B41" s="2026">
        <v>37926</v>
      </c>
      <c r="C41" s="885">
        <v>3218</v>
      </c>
      <c r="D41" s="885">
        <v>8576</v>
      </c>
    </row>
    <row r="42" spans="1:4">
      <c r="B42" s="2026">
        <v>37956</v>
      </c>
      <c r="C42" s="885">
        <v>3281</v>
      </c>
      <c r="D42" s="885">
        <v>8317</v>
      </c>
    </row>
    <row r="43" spans="1:4">
      <c r="A43" s="1879" t="s">
        <v>33</v>
      </c>
      <c r="B43" s="2026">
        <v>37987</v>
      </c>
      <c r="C43" s="885">
        <v>3462</v>
      </c>
      <c r="D43" s="885">
        <v>8370</v>
      </c>
    </row>
    <row r="44" spans="1:4">
      <c r="B44" s="2026">
        <v>38018</v>
      </c>
      <c r="C44" s="885">
        <v>3478</v>
      </c>
      <c r="D44" s="885">
        <v>8167</v>
      </c>
    </row>
    <row r="45" spans="1:4">
      <c r="B45" s="2026">
        <v>38047</v>
      </c>
      <c r="C45" s="885">
        <v>3492</v>
      </c>
      <c r="D45" s="885">
        <v>8491</v>
      </c>
    </row>
    <row r="46" spans="1:4">
      <c r="B46" s="2026">
        <v>38078</v>
      </c>
      <c r="C46" s="885">
        <v>3615</v>
      </c>
      <c r="D46" s="885">
        <v>8170</v>
      </c>
    </row>
    <row r="47" spans="1:4">
      <c r="B47" s="2026">
        <v>38108</v>
      </c>
      <c r="C47" s="885">
        <v>3758</v>
      </c>
      <c r="D47" s="885">
        <v>8212</v>
      </c>
    </row>
    <row r="48" spans="1:4">
      <c r="B48" s="2026">
        <v>38139</v>
      </c>
      <c r="C48" s="885">
        <v>3345</v>
      </c>
      <c r="D48" s="885">
        <v>8286</v>
      </c>
    </row>
    <row r="49" spans="1:4">
      <c r="B49" s="2026">
        <v>38169</v>
      </c>
      <c r="C49" s="885">
        <v>3900</v>
      </c>
      <c r="D49" s="885">
        <v>8136</v>
      </c>
    </row>
    <row r="50" spans="1:4">
      <c r="B50" s="2026">
        <v>38200</v>
      </c>
      <c r="C50" s="885">
        <v>3556</v>
      </c>
      <c r="D50" s="885">
        <v>7990</v>
      </c>
    </row>
    <row r="51" spans="1:4">
      <c r="B51" s="2026">
        <v>38231</v>
      </c>
      <c r="C51" s="885">
        <v>3829</v>
      </c>
      <c r="D51" s="885">
        <v>7927</v>
      </c>
    </row>
    <row r="52" spans="1:4">
      <c r="B52" s="2026">
        <v>38261</v>
      </c>
      <c r="C52" s="885">
        <v>3970</v>
      </c>
      <c r="D52" s="885">
        <v>8061</v>
      </c>
    </row>
    <row r="53" spans="1:4">
      <c r="B53" s="2026">
        <v>38292</v>
      </c>
      <c r="C53" s="885">
        <v>3360</v>
      </c>
      <c r="D53" s="885">
        <v>7932</v>
      </c>
    </row>
    <row r="54" spans="1:4">
      <c r="B54" s="2026">
        <v>38322</v>
      </c>
      <c r="C54" s="885">
        <v>3935</v>
      </c>
      <c r="D54" s="885">
        <v>7934</v>
      </c>
    </row>
    <row r="55" spans="1:4">
      <c r="A55" s="1879" t="s">
        <v>34</v>
      </c>
      <c r="B55" s="2026">
        <v>38353</v>
      </c>
      <c r="C55" s="885">
        <v>3827</v>
      </c>
      <c r="D55" s="885">
        <v>7784</v>
      </c>
    </row>
    <row r="56" spans="1:4">
      <c r="B56" s="2026">
        <v>38384</v>
      </c>
      <c r="C56" s="885">
        <v>3901</v>
      </c>
      <c r="D56" s="885">
        <v>7980</v>
      </c>
    </row>
    <row r="57" spans="1:4">
      <c r="B57" s="2026">
        <v>38412</v>
      </c>
      <c r="C57" s="885">
        <v>4019</v>
      </c>
      <c r="D57" s="885">
        <v>7737</v>
      </c>
    </row>
    <row r="58" spans="1:4">
      <c r="B58" s="2026">
        <v>38443</v>
      </c>
      <c r="C58" s="885">
        <v>4272</v>
      </c>
      <c r="D58" s="885">
        <v>7672</v>
      </c>
    </row>
    <row r="59" spans="1:4">
      <c r="B59" s="2026">
        <v>38473</v>
      </c>
      <c r="C59" s="885">
        <v>3842</v>
      </c>
      <c r="D59" s="885">
        <v>7651</v>
      </c>
    </row>
    <row r="60" spans="1:4">
      <c r="B60" s="2026">
        <v>38504</v>
      </c>
      <c r="C60" s="885">
        <v>4072</v>
      </c>
      <c r="D60" s="885">
        <v>7524</v>
      </c>
    </row>
    <row r="61" spans="1:4">
      <c r="B61" s="2026">
        <v>38534</v>
      </c>
      <c r="C61" s="885">
        <v>4337</v>
      </c>
      <c r="D61" s="885">
        <v>7406</v>
      </c>
    </row>
    <row r="62" spans="1:4">
      <c r="B62" s="2026">
        <v>38565</v>
      </c>
      <c r="C62" s="885">
        <v>4160</v>
      </c>
      <c r="D62" s="885">
        <v>7345</v>
      </c>
    </row>
    <row r="63" spans="1:4">
      <c r="B63" s="2026">
        <v>38596</v>
      </c>
      <c r="C63" s="885">
        <v>4376</v>
      </c>
      <c r="D63" s="885">
        <v>7553</v>
      </c>
    </row>
    <row r="64" spans="1:4">
      <c r="B64" s="2026">
        <v>38626</v>
      </c>
      <c r="C64" s="885">
        <v>4218</v>
      </c>
      <c r="D64" s="885">
        <v>7453</v>
      </c>
    </row>
    <row r="65" spans="1:4">
      <c r="B65" s="2026">
        <v>38657</v>
      </c>
      <c r="C65" s="885">
        <v>4118</v>
      </c>
      <c r="D65" s="885">
        <v>7566</v>
      </c>
    </row>
    <row r="66" spans="1:4">
      <c r="B66" s="2026">
        <v>38687</v>
      </c>
      <c r="C66" s="885">
        <v>4146</v>
      </c>
      <c r="D66" s="885">
        <v>7279</v>
      </c>
    </row>
    <row r="67" spans="1:4">
      <c r="A67" s="1879" t="s">
        <v>35</v>
      </c>
      <c r="B67" s="2026">
        <v>38718</v>
      </c>
      <c r="C67" s="885">
        <v>4404</v>
      </c>
      <c r="D67" s="885">
        <v>7064</v>
      </c>
    </row>
    <row r="68" spans="1:4">
      <c r="B68" s="2026">
        <v>38749</v>
      </c>
      <c r="C68" s="885">
        <v>4260</v>
      </c>
      <c r="D68" s="885">
        <v>7184</v>
      </c>
    </row>
    <row r="69" spans="1:4">
      <c r="B69" s="2026">
        <v>38777</v>
      </c>
      <c r="C69" s="885">
        <v>4706</v>
      </c>
      <c r="D69" s="885">
        <v>7072</v>
      </c>
    </row>
    <row r="70" spans="1:4">
      <c r="B70" s="2026">
        <v>38808</v>
      </c>
      <c r="C70" s="885">
        <v>4915</v>
      </c>
      <c r="D70" s="885">
        <v>7120</v>
      </c>
    </row>
    <row r="71" spans="1:4">
      <c r="B71" s="2026">
        <v>38838</v>
      </c>
      <c r="C71" s="885">
        <v>4505</v>
      </c>
      <c r="D71" s="885">
        <v>6980</v>
      </c>
    </row>
    <row r="72" spans="1:4">
      <c r="B72" s="2026">
        <v>38869</v>
      </c>
      <c r="C72" s="885">
        <v>4625</v>
      </c>
      <c r="D72" s="885">
        <v>7001</v>
      </c>
    </row>
    <row r="73" spans="1:4">
      <c r="B73" s="2026">
        <v>38899</v>
      </c>
      <c r="C73" s="885">
        <v>4467</v>
      </c>
      <c r="D73" s="885">
        <v>7175</v>
      </c>
    </row>
    <row r="74" spans="1:4">
      <c r="B74" s="2026">
        <v>38930</v>
      </c>
      <c r="C74" s="885">
        <v>4739</v>
      </c>
      <c r="D74" s="885">
        <v>7091</v>
      </c>
    </row>
    <row r="75" spans="1:4">
      <c r="B75" s="2026">
        <v>38961</v>
      </c>
      <c r="C75" s="885">
        <v>4778</v>
      </c>
      <c r="D75" s="885">
        <v>6847</v>
      </c>
    </row>
    <row r="76" spans="1:4">
      <c r="B76" s="2026">
        <v>38991</v>
      </c>
      <c r="C76" s="885">
        <v>4643</v>
      </c>
      <c r="D76" s="885">
        <v>6727</v>
      </c>
    </row>
    <row r="77" spans="1:4">
      <c r="B77" s="2026">
        <v>39022</v>
      </c>
      <c r="C77" s="885">
        <v>4530</v>
      </c>
      <c r="D77" s="885">
        <v>6872</v>
      </c>
    </row>
    <row r="78" spans="1:4">
      <c r="B78" s="2026">
        <v>39052</v>
      </c>
      <c r="C78" s="885">
        <v>4469</v>
      </c>
      <c r="D78" s="885">
        <v>6762</v>
      </c>
    </row>
    <row r="79" spans="1:4">
      <c r="A79" s="1879" t="s">
        <v>36</v>
      </c>
      <c r="B79" s="2026">
        <v>39083</v>
      </c>
      <c r="C79" s="885">
        <v>4750</v>
      </c>
      <c r="D79" s="885">
        <v>7116</v>
      </c>
    </row>
    <row r="80" spans="1:4">
      <c r="B80" s="2026">
        <v>39114</v>
      </c>
      <c r="C80" s="885">
        <v>4618</v>
      </c>
      <c r="D80" s="885">
        <v>6927</v>
      </c>
    </row>
    <row r="81" spans="1:5">
      <c r="B81" s="2026">
        <v>39142</v>
      </c>
      <c r="C81" s="885">
        <v>4926</v>
      </c>
      <c r="D81" s="885">
        <v>6731</v>
      </c>
    </row>
    <row r="82" spans="1:5">
      <c r="B82" s="2026">
        <v>39173</v>
      </c>
      <c r="C82" s="885">
        <v>4820</v>
      </c>
      <c r="D82" s="885">
        <v>6850</v>
      </c>
    </row>
    <row r="83" spans="1:5">
      <c r="B83" s="2026">
        <v>39203</v>
      </c>
      <c r="C83" s="885">
        <v>4699</v>
      </c>
      <c r="D83" s="885">
        <v>6766</v>
      </c>
    </row>
    <row r="84" spans="1:5">
      <c r="B84" s="2026">
        <v>39234</v>
      </c>
      <c r="C84" s="885">
        <v>4882</v>
      </c>
      <c r="D84" s="885">
        <v>6979</v>
      </c>
    </row>
    <row r="85" spans="1:5">
      <c r="B85" s="2026">
        <v>39264</v>
      </c>
      <c r="C85" s="885">
        <v>4668</v>
      </c>
      <c r="D85" s="885">
        <v>7149</v>
      </c>
    </row>
    <row r="86" spans="1:5">
      <c r="B86" s="2026">
        <v>39295</v>
      </c>
      <c r="C86" s="885">
        <v>4586</v>
      </c>
      <c r="D86" s="885">
        <v>7067</v>
      </c>
    </row>
    <row r="87" spans="1:5">
      <c r="B87" s="2026">
        <v>39326</v>
      </c>
      <c r="C87" s="885">
        <v>4682</v>
      </c>
      <c r="D87" s="885">
        <v>7170</v>
      </c>
    </row>
    <row r="88" spans="1:5">
      <c r="B88" s="2026">
        <v>39356</v>
      </c>
      <c r="C88" s="885">
        <v>4676</v>
      </c>
      <c r="D88" s="885">
        <v>7237</v>
      </c>
    </row>
    <row r="89" spans="1:5">
      <c r="B89" s="2026">
        <v>39387</v>
      </c>
      <c r="C89" s="885">
        <v>4537</v>
      </c>
      <c r="D89" s="885">
        <v>7240</v>
      </c>
    </row>
    <row r="90" spans="1:5">
      <c r="B90" s="2026">
        <v>39417</v>
      </c>
      <c r="C90" s="885">
        <v>4400</v>
      </c>
      <c r="D90" s="885">
        <v>7645</v>
      </c>
      <c r="E90" s="2079">
        <f>E17</f>
        <v>16000</v>
      </c>
    </row>
    <row r="91" spans="1:5">
      <c r="A91" s="1879" t="s">
        <v>37</v>
      </c>
      <c r="B91" s="2026">
        <v>39448</v>
      </c>
      <c r="C91" s="885">
        <v>4604</v>
      </c>
      <c r="D91" s="885">
        <v>7685</v>
      </c>
      <c r="E91" s="2079">
        <f>E90</f>
        <v>16000</v>
      </c>
    </row>
    <row r="92" spans="1:5">
      <c r="B92" s="2026">
        <v>39479</v>
      </c>
      <c r="C92" s="885">
        <v>4233</v>
      </c>
      <c r="D92" s="885">
        <v>7497</v>
      </c>
      <c r="E92" s="2079">
        <f t="shared" ref="E92:E109" si="1">E91</f>
        <v>16000</v>
      </c>
    </row>
    <row r="93" spans="1:5">
      <c r="B93" s="2026">
        <v>39508</v>
      </c>
      <c r="C93" s="885">
        <v>4205</v>
      </c>
      <c r="D93" s="885">
        <v>7822</v>
      </c>
      <c r="E93" s="2079">
        <f t="shared" si="1"/>
        <v>16000</v>
      </c>
    </row>
    <row r="94" spans="1:5">
      <c r="B94" s="2026">
        <v>39539</v>
      </c>
      <c r="C94" s="885">
        <v>4124</v>
      </c>
      <c r="D94" s="885">
        <v>7637</v>
      </c>
      <c r="E94" s="2079">
        <f t="shared" si="1"/>
        <v>16000</v>
      </c>
    </row>
    <row r="95" spans="1:5">
      <c r="B95" s="2026">
        <v>39569</v>
      </c>
      <c r="C95" s="885">
        <v>4237</v>
      </c>
      <c r="D95" s="885">
        <v>8395</v>
      </c>
      <c r="E95" s="2079">
        <f t="shared" si="1"/>
        <v>16000</v>
      </c>
    </row>
    <row r="96" spans="1:5">
      <c r="B96" s="2026">
        <v>39600</v>
      </c>
      <c r="C96" s="885">
        <v>3849</v>
      </c>
      <c r="D96" s="885">
        <v>8575</v>
      </c>
      <c r="E96" s="2079">
        <f t="shared" si="1"/>
        <v>16000</v>
      </c>
    </row>
    <row r="97" spans="1:5">
      <c r="B97" s="2026">
        <v>39630</v>
      </c>
      <c r="C97" s="885">
        <v>3800</v>
      </c>
      <c r="D97" s="885">
        <v>8937</v>
      </c>
      <c r="E97" s="2079">
        <f t="shared" si="1"/>
        <v>16000</v>
      </c>
    </row>
    <row r="98" spans="1:5">
      <c r="B98" s="2026">
        <v>39661</v>
      </c>
      <c r="C98" s="885">
        <v>3709</v>
      </c>
      <c r="D98" s="885">
        <v>9438</v>
      </c>
      <c r="E98" s="2079">
        <f t="shared" si="1"/>
        <v>16000</v>
      </c>
    </row>
    <row r="99" spans="1:5">
      <c r="B99" s="2026">
        <v>39692</v>
      </c>
      <c r="C99" s="885">
        <v>3240</v>
      </c>
      <c r="D99" s="885">
        <v>9494</v>
      </c>
      <c r="E99" s="2079">
        <f t="shared" si="1"/>
        <v>16000</v>
      </c>
    </row>
    <row r="100" spans="1:5">
      <c r="B100" s="2026">
        <v>39722</v>
      </c>
      <c r="C100" s="885">
        <v>3403</v>
      </c>
      <c r="D100" s="885">
        <v>10074</v>
      </c>
      <c r="E100" s="2079">
        <f t="shared" si="1"/>
        <v>16000</v>
      </c>
    </row>
    <row r="101" spans="1:5">
      <c r="B101" s="2026">
        <v>39753</v>
      </c>
      <c r="C101" s="885">
        <v>3158</v>
      </c>
      <c r="D101" s="885">
        <v>10538</v>
      </c>
      <c r="E101" s="2079">
        <f t="shared" si="1"/>
        <v>16000</v>
      </c>
    </row>
    <row r="102" spans="1:5">
      <c r="B102" s="2026">
        <v>39783</v>
      </c>
      <c r="C102" s="885">
        <v>3059</v>
      </c>
      <c r="D102" s="885">
        <v>11286</v>
      </c>
      <c r="E102" s="2079">
        <f t="shared" si="1"/>
        <v>16000</v>
      </c>
    </row>
    <row r="103" spans="1:5">
      <c r="A103" s="1879" t="s">
        <v>38</v>
      </c>
      <c r="B103" s="2026">
        <v>39814</v>
      </c>
      <c r="C103" s="885">
        <v>2731</v>
      </c>
      <c r="D103" s="885">
        <v>12058</v>
      </c>
      <c r="E103" s="2079">
        <f t="shared" si="1"/>
        <v>16000</v>
      </c>
    </row>
    <row r="104" spans="1:5">
      <c r="B104" s="2026">
        <v>39845</v>
      </c>
      <c r="C104" s="885">
        <v>2838</v>
      </c>
      <c r="D104" s="885">
        <v>12898</v>
      </c>
      <c r="E104" s="2079">
        <f t="shared" si="1"/>
        <v>16000</v>
      </c>
    </row>
    <row r="105" spans="1:5">
      <c r="B105" s="2026">
        <v>39873</v>
      </c>
      <c r="C105" s="885">
        <v>2521</v>
      </c>
      <c r="D105" s="885">
        <v>13426</v>
      </c>
      <c r="E105" s="2079">
        <f t="shared" si="1"/>
        <v>16000</v>
      </c>
    </row>
    <row r="106" spans="1:5">
      <c r="B106" s="2026">
        <v>39904</v>
      </c>
      <c r="C106" s="885">
        <v>2343</v>
      </c>
      <c r="D106" s="885">
        <v>13853</v>
      </c>
      <c r="E106" s="2079">
        <f t="shared" si="1"/>
        <v>16000</v>
      </c>
    </row>
    <row r="107" spans="1:5">
      <c r="B107" s="2026">
        <v>39934</v>
      </c>
      <c r="C107" s="885">
        <v>2574</v>
      </c>
      <c r="D107" s="885">
        <v>14499</v>
      </c>
      <c r="E107" s="2079">
        <f t="shared" si="1"/>
        <v>16000</v>
      </c>
    </row>
    <row r="108" spans="1:5">
      <c r="B108" s="2026">
        <v>39965</v>
      </c>
      <c r="C108" s="885">
        <v>2517</v>
      </c>
      <c r="D108" s="885">
        <v>14707</v>
      </c>
      <c r="E108" s="2079">
        <f t="shared" si="1"/>
        <v>16000</v>
      </c>
    </row>
    <row r="109" spans="1:5">
      <c r="B109" s="2026">
        <v>39995</v>
      </c>
      <c r="C109" s="885">
        <v>2264</v>
      </c>
      <c r="D109" s="885">
        <v>14601</v>
      </c>
      <c r="E109" s="2079">
        <f t="shared" si="1"/>
        <v>16000</v>
      </c>
    </row>
    <row r="110" spans="1:5">
      <c r="B110" s="2026">
        <v>40026</v>
      </c>
      <c r="C110" s="885">
        <v>2365</v>
      </c>
      <c r="D110" s="885">
        <v>14814</v>
      </c>
    </row>
    <row r="111" spans="1:5">
      <c r="B111" s="2026">
        <v>40057</v>
      </c>
      <c r="C111" s="885">
        <v>2481</v>
      </c>
      <c r="D111" s="885">
        <v>15009</v>
      </c>
    </row>
    <row r="112" spans="1:5">
      <c r="B112" s="2026">
        <v>40087</v>
      </c>
      <c r="C112" s="885">
        <v>2422</v>
      </c>
      <c r="D112" s="885">
        <v>15352</v>
      </c>
    </row>
    <row r="113" spans="1:4">
      <c r="B113" s="2026">
        <v>40118</v>
      </c>
      <c r="C113" s="885">
        <v>2435</v>
      </c>
      <c r="D113" s="885">
        <v>15219</v>
      </c>
    </row>
    <row r="114" spans="1:4">
      <c r="B114" s="2026">
        <v>40148</v>
      </c>
      <c r="C114" s="885">
        <v>2487</v>
      </c>
      <c r="D114" s="885">
        <v>15098</v>
      </c>
    </row>
    <row r="115" spans="1:4">
      <c r="A115" s="1879" t="s">
        <v>39</v>
      </c>
      <c r="B115" s="2026">
        <v>40179</v>
      </c>
      <c r="C115" s="885">
        <v>2833</v>
      </c>
      <c r="D115" s="885">
        <v>15046</v>
      </c>
    </row>
    <row r="116" spans="1:4">
      <c r="B116" s="2026">
        <v>40210</v>
      </c>
      <c r="C116" s="885">
        <v>2651</v>
      </c>
      <c r="D116" s="885">
        <v>15113</v>
      </c>
    </row>
    <row r="117" spans="1:4">
      <c r="B117" s="2026">
        <v>40238</v>
      </c>
      <c r="C117" s="885">
        <v>2679</v>
      </c>
      <c r="D117" s="885">
        <v>15202</v>
      </c>
    </row>
    <row r="118" spans="1:4">
      <c r="B118" s="2026">
        <v>40269</v>
      </c>
      <c r="C118" s="885">
        <v>3217</v>
      </c>
      <c r="D118" s="885">
        <v>15325</v>
      </c>
    </row>
    <row r="119" spans="1:4">
      <c r="B119" s="2026">
        <v>40299</v>
      </c>
      <c r="C119" s="885">
        <v>3019</v>
      </c>
      <c r="D119" s="885">
        <v>14849</v>
      </c>
    </row>
    <row r="120" spans="1:4">
      <c r="B120" s="2026">
        <v>40330</v>
      </c>
      <c r="C120" s="885">
        <v>2813</v>
      </c>
      <c r="D120" s="885">
        <v>14474</v>
      </c>
    </row>
    <row r="121" spans="1:4">
      <c r="B121" s="2026">
        <v>40360</v>
      </c>
      <c r="C121" s="885">
        <v>3127</v>
      </c>
      <c r="D121" s="885">
        <v>14512</v>
      </c>
    </row>
    <row r="122" spans="1:4">
      <c r="B122" s="2026">
        <v>40391</v>
      </c>
      <c r="C122" s="885">
        <v>3025</v>
      </c>
      <c r="D122" s="885">
        <v>14648</v>
      </c>
    </row>
    <row r="123" spans="1:4">
      <c r="B123" s="2026">
        <v>40422</v>
      </c>
      <c r="C123" s="885">
        <v>2912</v>
      </c>
      <c r="D123" s="885">
        <v>14579</v>
      </c>
    </row>
    <row r="124" spans="1:4">
      <c r="B124" s="2026">
        <v>40452</v>
      </c>
      <c r="C124" s="885">
        <v>3256</v>
      </c>
      <c r="D124" s="885">
        <v>14516</v>
      </c>
    </row>
    <row r="125" spans="1:4">
      <c r="B125" s="2026">
        <v>40483</v>
      </c>
      <c r="C125" s="885">
        <v>3134</v>
      </c>
      <c r="D125" s="885">
        <v>15081</v>
      </c>
    </row>
    <row r="126" spans="1:4">
      <c r="B126" s="2026">
        <v>40513</v>
      </c>
      <c r="C126" s="885">
        <v>2969</v>
      </c>
      <c r="D126" s="885">
        <v>14348</v>
      </c>
    </row>
    <row r="127" spans="1:4">
      <c r="A127" s="651">
        <v>11</v>
      </c>
      <c r="B127" s="2026">
        <v>40544</v>
      </c>
      <c r="C127" s="885">
        <v>3100</v>
      </c>
      <c r="D127" s="885">
        <v>14013</v>
      </c>
    </row>
    <row r="128" spans="1:4">
      <c r="B128" s="2026">
        <v>40575</v>
      </c>
      <c r="C128" s="885">
        <v>3213</v>
      </c>
      <c r="D128" s="885">
        <v>13820</v>
      </c>
    </row>
    <row r="129" spans="1:4">
      <c r="B129" s="2026">
        <v>40603</v>
      </c>
      <c r="C129" s="885">
        <v>3253</v>
      </c>
      <c r="D129" s="885">
        <v>13737</v>
      </c>
    </row>
    <row r="130" spans="1:4">
      <c r="B130" s="2026">
        <v>40634</v>
      </c>
      <c r="C130" s="885">
        <v>3337</v>
      </c>
      <c r="D130" s="885">
        <v>13957</v>
      </c>
    </row>
    <row r="131" spans="1:4">
      <c r="B131" s="2026">
        <v>40664</v>
      </c>
      <c r="C131" s="885">
        <v>3207</v>
      </c>
      <c r="D131" s="885">
        <v>13855</v>
      </c>
    </row>
    <row r="132" spans="1:4">
      <c r="B132" s="2026">
        <v>40695</v>
      </c>
      <c r="C132" s="885">
        <v>3467</v>
      </c>
      <c r="D132" s="885">
        <v>13962</v>
      </c>
    </row>
    <row r="133" spans="1:4">
      <c r="B133" s="2026">
        <v>40725</v>
      </c>
      <c r="C133" s="885">
        <v>3676</v>
      </c>
      <c r="D133" s="885">
        <v>13763</v>
      </c>
    </row>
    <row r="134" spans="1:4">
      <c r="B134" s="2026">
        <v>40756</v>
      </c>
      <c r="C134" s="885">
        <v>3358</v>
      </c>
      <c r="D134" s="885">
        <v>13818</v>
      </c>
    </row>
    <row r="135" spans="1:4">
      <c r="B135" s="2026">
        <v>40787</v>
      </c>
      <c r="C135" s="885">
        <v>3763</v>
      </c>
      <c r="D135" s="885">
        <v>13948</v>
      </c>
    </row>
    <row r="136" spans="1:4">
      <c r="B136" s="2026">
        <v>40817</v>
      </c>
      <c r="C136" s="885">
        <v>3650</v>
      </c>
      <c r="D136" s="885">
        <v>13594</v>
      </c>
    </row>
    <row r="137" spans="1:4">
      <c r="B137" s="2026">
        <v>40848</v>
      </c>
      <c r="C137" s="885">
        <v>3485</v>
      </c>
      <c r="D137" s="885">
        <v>13302</v>
      </c>
    </row>
    <row r="138" spans="1:4">
      <c r="B138" s="2026">
        <v>40878</v>
      </c>
      <c r="C138" s="885">
        <v>3662</v>
      </c>
      <c r="D138" s="885">
        <v>13093</v>
      </c>
    </row>
    <row r="139" spans="1:4">
      <c r="A139" s="651">
        <v>12</v>
      </c>
      <c r="B139" s="2026">
        <v>40909</v>
      </c>
      <c r="C139" s="885">
        <v>3904</v>
      </c>
      <c r="D139" s="885">
        <v>12797</v>
      </c>
    </row>
    <row r="140" spans="1:4">
      <c r="B140" s="2026">
        <v>40940</v>
      </c>
      <c r="C140" s="885">
        <v>3605</v>
      </c>
      <c r="D140" s="885">
        <v>12813</v>
      </c>
    </row>
    <row r="141" spans="1:4">
      <c r="B141" s="2026">
        <v>40969</v>
      </c>
      <c r="C141" s="885">
        <v>3976</v>
      </c>
      <c r="D141" s="885">
        <v>12713</v>
      </c>
    </row>
    <row r="142" spans="1:4">
      <c r="B142" s="2026">
        <v>41000</v>
      </c>
      <c r="C142" s="885">
        <v>3878</v>
      </c>
      <c r="D142" s="885">
        <v>12646</v>
      </c>
    </row>
    <row r="143" spans="1:4">
      <c r="B143" s="2026">
        <v>41030</v>
      </c>
      <c r="C143" s="885">
        <v>3861</v>
      </c>
      <c r="D143" s="885">
        <v>12660</v>
      </c>
    </row>
    <row r="144" spans="1:4">
      <c r="B144" s="2026">
        <v>41061</v>
      </c>
      <c r="C144" s="885">
        <v>3916</v>
      </c>
      <c r="D144" s="885">
        <v>12692</v>
      </c>
    </row>
    <row r="145" spans="1:4">
      <c r="B145" s="2026">
        <v>41091</v>
      </c>
      <c r="C145" s="885">
        <v>3790</v>
      </c>
      <c r="D145" s="885">
        <v>12656</v>
      </c>
    </row>
    <row r="146" spans="1:4">
      <c r="B146" s="2026">
        <v>41122</v>
      </c>
      <c r="C146" s="885">
        <v>3839</v>
      </c>
      <c r="D146" s="885">
        <v>12471</v>
      </c>
    </row>
    <row r="147" spans="1:4">
      <c r="B147" s="2026">
        <v>41153</v>
      </c>
      <c r="C147" s="885">
        <v>3861</v>
      </c>
      <c r="D147" s="885">
        <v>12115</v>
      </c>
    </row>
    <row r="148" spans="1:4">
      <c r="B148" s="2026">
        <v>41183</v>
      </c>
      <c r="C148" s="885">
        <v>3808</v>
      </c>
      <c r="D148" s="885">
        <v>12124</v>
      </c>
    </row>
    <row r="149" spans="1:4">
      <c r="B149" s="2026">
        <v>41214</v>
      </c>
      <c r="C149" s="885">
        <v>3787</v>
      </c>
      <c r="D149" s="885">
        <v>12005</v>
      </c>
    </row>
    <row r="150" spans="1:4">
      <c r="B150" s="2026">
        <v>41244</v>
      </c>
      <c r="C150" s="885">
        <v>3840</v>
      </c>
      <c r="D150" s="885">
        <v>12298</v>
      </c>
    </row>
    <row r="151" spans="1:4">
      <c r="A151" s="651">
        <v>13</v>
      </c>
      <c r="B151" s="2026">
        <v>41275</v>
      </c>
      <c r="C151" s="885">
        <v>3915</v>
      </c>
      <c r="D151" s="885">
        <v>12471</v>
      </c>
    </row>
    <row r="152" spans="1:4">
      <c r="B152" s="2026">
        <v>41306</v>
      </c>
      <c r="C152" s="885">
        <v>3981</v>
      </c>
      <c r="D152" s="885">
        <v>11950</v>
      </c>
    </row>
    <row r="153" spans="1:4">
      <c r="B153" s="2026">
        <v>41334</v>
      </c>
      <c r="C153" s="885">
        <v>4080</v>
      </c>
      <c r="D153" s="885">
        <v>11689</v>
      </c>
    </row>
    <row r="154" spans="1:4">
      <c r="B154" s="2026">
        <v>41365</v>
      </c>
      <c r="C154" s="885">
        <v>4078</v>
      </c>
      <c r="D154" s="885">
        <v>11760</v>
      </c>
    </row>
    <row r="155" spans="1:4">
      <c r="B155" s="2026">
        <v>41395</v>
      </c>
      <c r="C155" s="885">
        <v>4173</v>
      </c>
      <c r="D155" s="885">
        <v>11654</v>
      </c>
    </row>
    <row r="156" spans="1:4">
      <c r="B156" s="2026">
        <v>41426</v>
      </c>
      <c r="C156" s="885">
        <v>4166</v>
      </c>
      <c r="D156" s="885">
        <v>11751</v>
      </c>
    </row>
    <row r="157" spans="1:4">
      <c r="B157" s="2026">
        <v>41456</v>
      </c>
      <c r="C157" s="885">
        <v>3946</v>
      </c>
      <c r="D157" s="885">
        <v>11335</v>
      </c>
    </row>
    <row r="158" spans="1:4">
      <c r="B158" s="2026">
        <v>41487</v>
      </c>
      <c r="C158" s="885">
        <v>4112</v>
      </c>
      <c r="D158" s="885">
        <v>11279</v>
      </c>
    </row>
    <row r="159" spans="1:4">
      <c r="B159" s="2026">
        <v>41518</v>
      </c>
      <c r="C159" s="885">
        <v>4105</v>
      </c>
      <c r="D159" s="885">
        <v>11270</v>
      </c>
    </row>
    <row r="160" spans="1:4">
      <c r="B160" s="2026">
        <v>41548</v>
      </c>
      <c r="C160" s="885">
        <v>4268</v>
      </c>
      <c r="D160" s="885">
        <v>11136</v>
      </c>
    </row>
    <row r="161" spans="1:4">
      <c r="B161" s="2026">
        <v>41579</v>
      </c>
      <c r="C161" s="885">
        <v>4002</v>
      </c>
      <c r="D161" s="885">
        <v>10787</v>
      </c>
    </row>
    <row r="162" spans="1:4">
      <c r="B162" s="2026">
        <v>41609</v>
      </c>
      <c r="C162" s="885">
        <v>3996</v>
      </c>
      <c r="D162" s="885">
        <v>10404</v>
      </c>
    </row>
    <row r="163" spans="1:4">
      <c r="A163" s="651">
        <v>14</v>
      </c>
      <c r="B163" s="2026">
        <v>41640</v>
      </c>
      <c r="C163" s="885">
        <v>4131</v>
      </c>
      <c r="D163" s="885">
        <v>10202</v>
      </c>
    </row>
    <row r="164" spans="1:4">
      <c r="B164" s="2026">
        <v>41671</v>
      </c>
      <c r="C164" s="885">
        <v>4347</v>
      </c>
      <c r="D164" s="885">
        <v>10349</v>
      </c>
    </row>
    <row r="165" spans="1:4">
      <c r="B165" s="2026">
        <v>41699</v>
      </c>
      <c r="C165" s="885">
        <v>4388</v>
      </c>
      <c r="D165" s="885">
        <v>10380</v>
      </c>
    </row>
    <row r="166" spans="1:4">
      <c r="B166" s="2026">
        <v>41730</v>
      </c>
      <c r="C166" s="885">
        <v>4662</v>
      </c>
      <c r="D166" s="885">
        <v>9702</v>
      </c>
    </row>
    <row r="167" spans="1:4">
      <c r="B167" s="2026">
        <v>41760</v>
      </c>
      <c r="C167" s="885">
        <v>4775</v>
      </c>
      <c r="D167" s="885">
        <v>9859</v>
      </c>
    </row>
    <row r="168" spans="1:4">
      <c r="B168" s="2026">
        <v>41791</v>
      </c>
      <c r="C168" s="885">
        <v>4999</v>
      </c>
      <c r="D168" s="885">
        <v>9460</v>
      </c>
    </row>
    <row r="169" spans="1:4">
      <c r="B169" s="2026">
        <v>41821</v>
      </c>
      <c r="C169" s="885">
        <v>4919</v>
      </c>
      <c r="D169" s="885">
        <v>9608</v>
      </c>
    </row>
    <row r="170" spans="1:4">
      <c r="B170" s="2026">
        <v>41852</v>
      </c>
      <c r="C170" s="885">
        <v>5383</v>
      </c>
      <c r="D170" s="885">
        <v>9599</v>
      </c>
    </row>
    <row r="171" spans="1:4">
      <c r="B171" s="2026">
        <v>41883</v>
      </c>
      <c r="C171" s="885">
        <v>4876</v>
      </c>
      <c r="D171" s="885">
        <v>9262</v>
      </c>
    </row>
    <row r="172" spans="1:4">
      <c r="B172" s="2026">
        <v>41913</v>
      </c>
      <c r="C172" s="885">
        <v>5066</v>
      </c>
      <c r="D172" s="885">
        <v>8990</v>
      </c>
    </row>
    <row r="173" spans="1:4">
      <c r="B173" s="2026">
        <v>41944</v>
      </c>
      <c r="C173" s="885">
        <v>4719</v>
      </c>
      <c r="D173" s="885">
        <v>9090</v>
      </c>
    </row>
    <row r="174" spans="1:4">
      <c r="B174" s="2026">
        <v>41974</v>
      </c>
      <c r="C174" s="885">
        <v>4981</v>
      </c>
      <c r="D174" s="885">
        <v>8717</v>
      </c>
    </row>
    <row r="175" spans="1:4">
      <c r="A175" s="651">
        <v>15</v>
      </c>
      <c r="B175" s="2026">
        <v>42005</v>
      </c>
      <c r="C175" s="885">
        <v>5377</v>
      </c>
      <c r="D175" s="885">
        <v>8903</v>
      </c>
    </row>
    <row r="176" spans="1:4">
      <c r="B176" s="2026">
        <v>42036</v>
      </c>
      <c r="C176" s="885">
        <v>5410</v>
      </c>
      <c r="D176" s="885">
        <v>8610</v>
      </c>
    </row>
    <row r="177" spans="1:4">
      <c r="B177" s="2026">
        <v>42064</v>
      </c>
      <c r="C177" s="885">
        <v>5223</v>
      </c>
      <c r="D177" s="885">
        <v>8504</v>
      </c>
    </row>
    <row r="178" spans="1:4">
      <c r="B178" s="2026">
        <v>42095</v>
      </c>
      <c r="C178" s="885">
        <v>5726</v>
      </c>
      <c r="D178" s="885">
        <v>8526</v>
      </c>
    </row>
    <row r="179" spans="1:4">
      <c r="B179" s="2026">
        <v>42125</v>
      </c>
      <c r="C179" s="885">
        <v>5587</v>
      </c>
      <c r="D179" s="885">
        <v>8814</v>
      </c>
    </row>
    <row r="180" spans="1:4">
      <c r="B180" s="2026">
        <v>42156</v>
      </c>
      <c r="C180" s="885">
        <v>5259</v>
      </c>
      <c r="D180" s="885">
        <v>8249</v>
      </c>
    </row>
    <row r="181" spans="1:4">
      <c r="B181" s="2026">
        <v>42186</v>
      </c>
      <c r="C181" s="885">
        <v>6147</v>
      </c>
      <c r="D181" s="885">
        <v>8194</v>
      </c>
    </row>
    <row r="182" spans="1:4">
      <c r="B182" s="2026">
        <v>42217</v>
      </c>
      <c r="C182" s="885">
        <v>5517</v>
      </c>
      <c r="D182" s="885">
        <v>7990</v>
      </c>
    </row>
    <row r="183" spans="1:4">
      <c r="B183" s="2026">
        <v>42248</v>
      </c>
      <c r="C183" s="885">
        <v>5450</v>
      </c>
      <c r="D183" s="885">
        <v>7892</v>
      </c>
    </row>
    <row r="184" spans="1:4">
      <c r="B184" s="2026">
        <v>42278</v>
      </c>
      <c r="C184" s="885">
        <v>5846</v>
      </c>
      <c r="D184" s="885">
        <v>7918</v>
      </c>
    </row>
    <row r="185" spans="1:4">
      <c r="B185" s="2026">
        <v>42309</v>
      </c>
      <c r="C185" s="885">
        <v>5564</v>
      </c>
      <c r="D185" s="885">
        <v>7995</v>
      </c>
    </row>
    <row r="186" spans="1:4">
      <c r="B186" s="2026">
        <v>42339</v>
      </c>
      <c r="C186" s="885">
        <v>5678</v>
      </c>
      <c r="D186" s="885">
        <v>7916</v>
      </c>
    </row>
    <row r="187" spans="1:4">
      <c r="A187" s="651">
        <v>16</v>
      </c>
      <c r="B187" s="2026">
        <v>42370</v>
      </c>
      <c r="C187" s="885">
        <v>5977</v>
      </c>
      <c r="D187" s="885">
        <v>7749</v>
      </c>
    </row>
    <row r="188" spans="1:4">
      <c r="B188" s="2026">
        <v>42401</v>
      </c>
      <c r="C188" s="885">
        <v>5747</v>
      </c>
      <c r="D188" s="885">
        <v>7771</v>
      </c>
    </row>
    <row r="189" spans="1:4">
      <c r="B189" s="2026">
        <v>42430</v>
      </c>
      <c r="C189" s="885">
        <v>6151</v>
      </c>
      <c r="D189" s="885">
        <v>7932</v>
      </c>
    </row>
    <row r="190" spans="1:4">
      <c r="B190" s="2026">
        <v>42461</v>
      </c>
      <c r="C190" s="885">
        <v>5872</v>
      </c>
      <c r="D190" s="885">
        <v>7928</v>
      </c>
    </row>
    <row r="191" spans="1:4">
      <c r="B191" s="2026">
        <v>42491</v>
      </c>
      <c r="C191" s="885">
        <v>5775</v>
      </c>
      <c r="D191" s="885">
        <v>7626</v>
      </c>
    </row>
    <row r="192" spans="1:4">
      <c r="B192" s="2026">
        <v>42522</v>
      </c>
      <c r="C192" s="885">
        <v>5778</v>
      </c>
      <c r="D192" s="885">
        <v>7795</v>
      </c>
    </row>
    <row r="193" spans="1:4">
      <c r="B193" s="2026">
        <v>42552</v>
      </c>
      <c r="C193" s="885">
        <v>6088</v>
      </c>
      <c r="D193" s="885">
        <v>7700</v>
      </c>
    </row>
    <row r="194" spans="1:4">
      <c r="B194" s="2026">
        <v>42583</v>
      </c>
      <c r="C194" s="885">
        <v>5720</v>
      </c>
      <c r="D194" s="885">
        <v>7817</v>
      </c>
    </row>
    <row r="195" spans="1:4">
      <c r="B195" s="2026">
        <v>42614</v>
      </c>
      <c r="C195" s="885">
        <v>5828</v>
      </c>
      <c r="D195" s="885">
        <v>7933</v>
      </c>
    </row>
    <row r="196" spans="1:4">
      <c r="B196" s="2026">
        <v>42644</v>
      </c>
      <c r="C196" s="885">
        <v>5616</v>
      </c>
      <c r="D196" s="885">
        <v>7819</v>
      </c>
    </row>
    <row r="197" spans="1:4">
      <c r="B197" s="2026">
        <v>42675</v>
      </c>
      <c r="C197" s="885">
        <v>5862</v>
      </c>
      <c r="D197" s="885">
        <v>7480</v>
      </c>
    </row>
    <row r="198" spans="1:4">
      <c r="B198" s="2026">
        <v>42705</v>
      </c>
      <c r="C198" s="885">
        <v>5831</v>
      </c>
      <c r="D198" s="885">
        <v>7503</v>
      </c>
    </row>
    <row r="199" spans="1:4">
      <c r="A199" s="651">
        <v>17</v>
      </c>
      <c r="B199" s="2026">
        <v>42736</v>
      </c>
      <c r="C199" s="885">
        <v>5624</v>
      </c>
      <c r="D199" s="885">
        <v>7565</v>
      </c>
    </row>
    <row r="200" spans="1:4">
      <c r="B200" s="2026">
        <v>42767</v>
      </c>
      <c r="C200" s="885">
        <v>5875</v>
      </c>
      <c r="D200" s="885">
        <v>7437</v>
      </c>
    </row>
    <row r="201" spans="1:4">
      <c r="B201" s="2026">
        <v>42795</v>
      </c>
      <c r="C201" s="885">
        <v>5848</v>
      </c>
      <c r="D201" s="885">
        <v>7078</v>
      </c>
    </row>
    <row r="202" spans="1:4">
      <c r="B202" s="2026">
        <v>42826</v>
      </c>
      <c r="C202" s="885">
        <v>6157</v>
      </c>
      <c r="D202" s="885">
        <v>7019</v>
      </c>
    </row>
    <row r="203" spans="1:4">
      <c r="B203" s="2026">
        <v>42856</v>
      </c>
      <c r="C203" s="885">
        <v>5821</v>
      </c>
      <c r="D203" s="885">
        <v>6991</v>
      </c>
    </row>
    <row r="204" spans="1:4">
      <c r="B204" s="2026">
        <v>42887</v>
      </c>
      <c r="C204" s="885">
        <v>6371</v>
      </c>
      <c r="D204" s="885">
        <v>6948</v>
      </c>
    </row>
    <row r="205" spans="1:4">
      <c r="B205" s="2026">
        <v>42917</v>
      </c>
      <c r="C205" s="885">
        <v>6349</v>
      </c>
      <c r="D205" s="885">
        <v>6927</v>
      </c>
    </row>
    <row r="206" spans="1:4">
      <c r="B206" s="2026">
        <v>42948</v>
      </c>
      <c r="C206" s="885">
        <v>6352</v>
      </c>
      <c r="D206" s="885">
        <v>7115</v>
      </c>
    </row>
    <row r="207" spans="1:4">
      <c r="B207" s="2026">
        <v>42979</v>
      </c>
      <c r="C207" s="885">
        <v>6256</v>
      </c>
      <c r="D207" s="885">
        <v>6791</v>
      </c>
    </row>
    <row r="208" spans="1:4">
      <c r="B208" s="2026">
        <v>43009</v>
      </c>
      <c r="C208" s="885">
        <v>6405</v>
      </c>
      <c r="D208" s="885">
        <v>6588</v>
      </c>
    </row>
    <row r="209" spans="1:4">
      <c r="B209" s="2026">
        <v>43040</v>
      </c>
      <c r="C209" s="885">
        <v>6163</v>
      </c>
      <c r="D209" s="885">
        <v>6682</v>
      </c>
    </row>
    <row r="210" spans="1:4">
      <c r="B210" s="2026">
        <v>43070</v>
      </c>
      <c r="C210" s="885">
        <v>6204</v>
      </c>
      <c r="D210" s="885">
        <v>6572</v>
      </c>
    </row>
    <row r="211" spans="1:4">
      <c r="A211" s="651">
        <v>18</v>
      </c>
      <c r="B211" s="2026">
        <v>43101</v>
      </c>
      <c r="C211" s="885">
        <v>6591</v>
      </c>
      <c r="D211" s="885">
        <v>6641</v>
      </c>
    </row>
    <row r="212" spans="1:4">
      <c r="B212" s="2026">
        <v>43132</v>
      </c>
      <c r="C212" s="885">
        <v>6530</v>
      </c>
      <c r="D212" s="885">
        <v>6687</v>
      </c>
    </row>
    <row r="213" spans="1:4">
      <c r="B213" s="2026">
        <v>43160</v>
      </c>
      <c r="C213" s="885">
        <v>6894</v>
      </c>
      <c r="D213" s="885">
        <v>6486</v>
      </c>
    </row>
    <row r="214" spans="1:4">
      <c r="B214" s="2026">
        <v>43191</v>
      </c>
      <c r="C214" s="885">
        <v>7106</v>
      </c>
      <c r="D214" s="885">
        <v>6335</v>
      </c>
    </row>
    <row r="215" spans="1:4">
      <c r="B215" s="2026">
        <v>43221</v>
      </c>
      <c r="C215" s="885">
        <v>7126</v>
      </c>
      <c r="D215" s="885">
        <v>6128</v>
      </c>
    </row>
    <row r="216" spans="1:4">
      <c r="B216" s="2026">
        <v>43252</v>
      </c>
      <c r="C216" s="885">
        <v>7393</v>
      </c>
      <c r="D216" s="885">
        <v>6537</v>
      </c>
    </row>
    <row r="217" spans="1:4">
      <c r="B217" s="2026">
        <v>43282</v>
      </c>
      <c r="C217" s="885">
        <v>7442</v>
      </c>
      <c r="D217" s="885">
        <v>6245</v>
      </c>
    </row>
    <row r="218" spans="1:4">
      <c r="B218" s="2026">
        <v>43313</v>
      </c>
      <c r="C218" s="885">
        <v>7342</v>
      </c>
      <c r="D218" s="885">
        <v>6197</v>
      </c>
    </row>
    <row r="219" spans="1:4">
      <c r="B219" s="2026">
        <v>43344</v>
      </c>
      <c r="C219" s="885">
        <v>7392</v>
      </c>
      <c r="D219" s="885">
        <v>5986</v>
      </c>
    </row>
    <row r="220" spans="1:4">
      <c r="B220" s="2026">
        <v>43374</v>
      </c>
      <c r="C220" s="885">
        <v>7593</v>
      </c>
      <c r="D220" s="885">
        <v>6112</v>
      </c>
    </row>
    <row r="221" spans="1:4">
      <c r="B221" s="2026">
        <v>43405</v>
      </c>
      <c r="C221" s="885">
        <v>7626</v>
      </c>
      <c r="D221" s="885">
        <v>6018</v>
      </c>
    </row>
    <row r="222" spans="1:4">
      <c r="B222" s="2026">
        <v>43435</v>
      </c>
      <c r="C222" s="885">
        <v>7479</v>
      </c>
      <c r="D222" s="885">
        <v>6294</v>
      </c>
    </row>
    <row r="223" spans="1:4">
      <c r="A223" s="651">
        <v>19</v>
      </c>
      <c r="B223" s="2026">
        <v>43466</v>
      </c>
      <c r="C223" s="885">
        <v>7625</v>
      </c>
      <c r="D223" s="885">
        <v>6535</v>
      </c>
    </row>
    <row r="224" spans="1:4">
      <c r="B224" s="2026">
        <v>43497</v>
      </c>
      <c r="C224" s="885">
        <v>7142</v>
      </c>
      <c r="D224" s="885">
        <v>6235</v>
      </c>
    </row>
    <row r="225" spans="2:4">
      <c r="B225" s="2026">
        <v>43525</v>
      </c>
      <c r="C225" s="885">
        <v>7488</v>
      </c>
      <c r="D225" s="885">
        <v>6211</v>
      </c>
    </row>
    <row r="226" spans="2:4">
      <c r="B226" s="2026">
        <v>43556</v>
      </c>
      <c r="D226" s="885">
        <v>5824</v>
      </c>
    </row>
  </sheetData>
  <pageMargins left="0.75" right="0.75" top="1" bottom="1" header="0.5" footer="0.5"/>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sheetPr>
  <dimension ref="A2:D163"/>
  <sheetViews>
    <sheetView topLeftCell="A146" workbookViewId="0">
      <selection activeCell="O162" sqref="O162"/>
    </sheetView>
  </sheetViews>
  <sheetFormatPr baseColWidth="10" defaultRowHeight="15" x14ac:dyDescent="0"/>
  <cols>
    <col min="1" max="1" width="10.83203125" style="651"/>
  </cols>
  <sheetData>
    <row r="2" spans="1:4">
      <c r="A2" s="1608" t="s">
        <v>50</v>
      </c>
      <c r="B2" s="1608" t="s">
        <v>1198</v>
      </c>
      <c r="C2" s="1608" t="s">
        <v>1209</v>
      </c>
      <c r="D2" s="1608" t="s">
        <v>570</v>
      </c>
    </row>
    <row r="4" spans="1:4">
      <c r="A4" s="651">
        <v>79</v>
      </c>
      <c r="B4" s="2026">
        <v>28856</v>
      </c>
      <c r="C4" s="885">
        <v>335</v>
      </c>
    </row>
    <row r="5" spans="1:4">
      <c r="B5" s="2026">
        <v>28946</v>
      </c>
      <c r="C5" s="885">
        <v>335</v>
      </c>
    </row>
    <row r="6" spans="1:4">
      <c r="B6" s="2026">
        <v>29037</v>
      </c>
      <c r="C6" s="885">
        <v>330</v>
      </c>
    </row>
    <row r="7" spans="1:4">
      <c r="B7" s="2026">
        <v>29129</v>
      </c>
      <c r="C7" s="885">
        <v>326</v>
      </c>
    </row>
    <row r="8" spans="1:4">
      <c r="A8" s="651">
        <v>80</v>
      </c>
      <c r="B8" s="2026">
        <v>29221</v>
      </c>
      <c r="C8" s="885">
        <v>321</v>
      </c>
      <c r="D8" s="2028">
        <v>360</v>
      </c>
    </row>
    <row r="9" spans="1:4">
      <c r="B9" s="2026">
        <v>29312</v>
      </c>
      <c r="C9" s="885">
        <v>315</v>
      </c>
      <c r="D9" s="1616">
        <f>D8</f>
        <v>360</v>
      </c>
    </row>
    <row r="10" spans="1:4">
      <c r="B10" s="2026">
        <v>29403</v>
      </c>
      <c r="C10" s="885">
        <v>319</v>
      </c>
      <c r="D10" s="1616">
        <f>D9</f>
        <v>360</v>
      </c>
    </row>
    <row r="11" spans="1:4">
      <c r="B11" s="2026">
        <v>29495</v>
      </c>
      <c r="C11" s="885">
        <v>315</v>
      </c>
    </row>
    <row r="12" spans="1:4">
      <c r="A12" s="651">
        <v>81</v>
      </c>
      <c r="B12" s="2026">
        <v>29587</v>
      </c>
      <c r="C12" s="885">
        <v>314</v>
      </c>
    </row>
    <row r="13" spans="1:4">
      <c r="B13" s="2026">
        <v>29677</v>
      </c>
      <c r="C13" s="885">
        <v>311</v>
      </c>
    </row>
    <row r="14" spans="1:4">
      <c r="B14" s="2026">
        <v>29768</v>
      </c>
      <c r="C14" s="885">
        <v>309</v>
      </c>
      <c r="D14" s="1616">
        <f>D10</f>
        <v>360</v>
      </c>
    </row>
    <row r="15" spans="1:4">
      <c r="B15" s="2026">
        <v>29860</v>
      </c>
      <c r="C15" s="885">
        <v>312</v>
      </c>
      <c r="D15" s="1616">
        <f>D14</f>
        <v>360</v>
      </c>
    </row>
    <row r="16" spans="1:4">
      <c r="A16" s="651">
        <v>82</v>
      </c>
      <c r="B16" s="2026">
        <v>29952</v>
      </c>
      <c r="C16" s="885">
        <v>312</v>
      </c>
      <c r="D16" s="1616">
        <f t="shared" ref="D16:D19" si="0">D15</f>
        <v>360</v>
      </c>
    </row>
    <row r="17" spans="1:4">
      <c r="B17" s="2026">
        <v>30042</v>
      </c>
      <c r="C17" s="885">
        <v>314</v>
      </c>
      <c r="D17" s="1616">
        <f t="shared" si="0"/>
        <v>360</v>
      </c>
    </row>
    <row r="18" spans="1:4">
      <c r="B18" s="2026">
        <v>30133</v>
      </c>
      <c r="C18" s="885">
        <v>311</v>
      </c>
      <c r="D18" s="1616">
        <f t="shared" si="0"/>
        <v>360</v>
      </c>
    </row>
    <row r="19" spans="1:4">
      <c r="B19" s="2026">
        <v>30225</v>
      </c>
      <c r="C19" s="885">
        <v>313</v>
      </c>
      <c r="D19" s="1616">
        <f t="shared" si="0"/>
        <v>360</v>
      </c>
    </row>
    <row r="20" spans="1:4">
      <c r="A20" s="651">
        <v>83</v>
      </c>
      <c r="B20" s="2026">
        <v>30317</v>
      </c>
      <c r="C20" s="885">
        <v>315</v>
      </c>
    </row>
    <row r="21" spans="1:4">
      <c r="B21" s="2026">
        <v>30407</v>
      </c>
      <c r="C21" s="885">
        <v>314</v>
      </c>
    </row>
    <row r="22" spans="1:4">
      <c r="B22" s="2026">
        <v>30498</v>
      </c>
      <c r="C22" s="885">
        <v>315</v>
      </c>
    </row>
    <row r="23" spans="1:4">
      <c r="B23" s="2026">
        <v>30590</v>
      </c>
      <c r="C23" s="885">
        <v>312</v>
      </c>
    </row>
    <row r="24" spans="1:4">
      <c r="A24" s="651">
        <v>84</v>
      </c>
      <c r="B24" s="2026">
        <v>30682</v>
      </c>
      <c r="C24" s="885">
        <v>313</v>
      </c>
    </row>
    <row r="25" spans="1:4">
      <c r="B25" s="2026">
        <v>30773</v>
      </c>
      <c r="C25" s="885">
        <v>312</v>
      </c>
    </row>
    <row r="26" spans="1:4">
      <c r="B26" s="2026">
        <v>30864</v>
      </c>
      <c r="C26" s="885">
        <v>313</v>
      </c>
    </row>
    <row r="27" spans="1:4">
      <c r="B27" s="2026">
        <v>30956</v>
      </c>
      <c r="C27" s="885">
        <v>316</v>
      </c>
    </row>
    <row r="28" spans="1:4">
      <c r="A28" s="651">
        <v>85</v>
      </c>
      <c r="B28" s="2026">
        <v>31048</v>
      </c>
      <c r="C28" s="885">
        <v>314</v>
      </c>
    </row>
    <row r="29" spans="1:4">
      <c r="B29" s="2026">
        <v>31138</v>
      </c>
      <c r="C29" s="885">
        <v>323</v>
      </c>
    </row>
    <row r="30" spans="1:4">
      <c r="B30" s="2026">
        <v>31229</v>
      </c>
      <c r="C30" s="885">
        <v>320</v>
      </c>
    </row>
    <row r="31" spans="1:4">
      <c r="B31" s="2026">
        <v>31321</v>
      </c>
      <c r="C31" s="885">
        <v>320</v>
      </c>
    </row>
    <row r="32" spans="1:4">
      <c r="A32" s="651">
        <v>86</v>
      </c>
      <c r="B32" s="2026">
        <v>31413</v>
      </c>
      <c r="C32" s="885">
        <v>321</v>
      </c>
    </row>
    <row r="33" spans="1:3">
      <c r="B33" s="2026">
        <v>31503</v>
      </c>
      <c r="C33" s="885">
        <v>328</v>
      </c>
    </row>
    <row r="34" spans="1:3">
      <c r="B34" s="2026">
        <v>31594</v>
      </c>
      <c r="C34" s="885">
        <v>328</v>
      </c>
    </row>
    <row r="35" spans="1:3">
      <c r="B35" s="2026">
        <v>31686</v>
      </c>
      <c r="C35" s="885">
        <v>331</v>
      </c>
    </row>
    <row r="36" spans="1:3">
      <c r="A36" s="651">
        <v>87</v>
      </c>
      <c r="B36" s="2026">
        <v>31778</v>
      </c>
      <c r="C36" s="885">
        <v>328</v>
      </c>
    </row>
    <row r="37" spans="1:3">
      <c r="B37" s="2026">
        <v>31868</v>
      </c>
      <c r="C37" s="885">
        <v>328</v>
      </c>
    </row>
    <row r="38" spans="1:3">
      <c r="B38" s="2026">
        <v>31959</v>
      </c>
      <c r="C38" s="885">
        <v>330</v>
      </c>
    </row>
    <row r="39" spans="1:3">
      <c r="B39" s="2026">
        <v>32051</v>
      </c>
      <c r="C39" s="885">
        <v>328</v>
      </c>
    </row>
    <row r="40" spans="1:3">
      <c r="A40" s="651">
        <v>88</v>
      </c>
      <c r="B40" s="2026">
        <v>32143</v>
      </c>
      <c r="C40" s="885">
        <v>329</v>
      </c>
    </row>
    <row r="41" spans="1:3">
      <c r="B41" s="2026">
        <v>32234</v>
      </c>
      <c r="C41" s="885">
        <v>325</v>
      </c>
    </row>
    <row r="42" spans="1:3">
      <c r="B42" s="2026">
        <v>32325</v>
      </c>
      <c r="C42" s="885">
        <v>325</v>
      </c>
    </row>
    <row r="43" spans="1:3">
      <c r="B43" s="2026">
        <v>32417</v>
      </c>
      <c r="C43" s="885">
        <v>324</v>
      </c>
    </row>
    <row r="44" spans="1:3">
      <c r="A44" s="651">
        <v>89</v>
      </c>
      <c r="B44" s="2026">
        <v>32509</v>
      </c>
      <c r="C44" s="885">
        <v>323</v>
      </c>
    </row>
    <row r="45" spans="1:3">
      <c r="B45" s="2026">
        <v>32599</v>
      </c>
      <c r="C45" s="885">
        <v>322</v>
      </c>
    </row>
    <row r="46" spans="1:3">
      <c r="B46" s="2026">
        <v>32690</v>
      </c>
      <c r="C46" s="885">
        <v>322</v>
      </c>
    </row>
    <row r="47" spans="1:3">
      <c r="B47" s="2026">
        <v>32782</v>
      </c>
      <c r="C47" s="885">
        <v>322</v>
      </c>
    </row>
    <row r="48" spans="1:3">
      <c r="A48" s="651">
        <v>90</v>
      </c>
      <c r="B48" s="2026">
        <v>32874</v>
      </c>
      <c r="C48" s="885">
        <v>319</v>
      </c>
    </row>
    <row r="49" spans="1:4">
      <c r="B49" s="2026">
        <v>32964</v>
      </c>
      <c r="C49" s="885">
        <v>319</v>
      </c>
    </row>
    <row r="50" spans="1:4">
      <c r="B50" s="2026">
        <v>33055</v>
      </c>
      <c r="C50" s="885">
        <v>313</v>
      </c>
      <c r="D50" s="1616">
        <f>D19</f>
        <v>360</v>
      </c>
    </row>
    <row r="51" spans="1:4">
      <c r="B51" s="2026">
        <v>33147</v>
      </c>
      <c r="C51" s="885">
        <v>312</v>
      </c>
      <c r="D51" s="1616">
        <f>D50</f>
        <v>360</v>
      </c>
    </row>
    <row r="52" spans="1:4">
      <c r="A52" s="651">
        <v>91</v>
      </c>
      <c r="B52" s="2026">
        <v>33239</v>
      </c>
      <c r="C52" s="885">
        <v>316</v>
      </c>
      <c r="D52" s="1616">
        <f t="shared" ref="D52:D53" si="1">D51</f>
        <v>360</v>
      </c>
    </row>
    <row r="53" spans="1:4">
      <c r="B53" s="2026">
        <v>33329</v>
      </c>
      <c r="C53" s="885">
        <v>312</v>
      </c>
      <c r="D53" s="1616">
        <f t="shared" si="1"/>
        <v>360</v>
      </c>
    </row>
    <row r="54" spans="1:4">
      <c r="B54" s="2026">
        <v>33420</v>
      </c>
      <c r="C54" s="885">
        <v>312</v>
      </c>
    </row>
    <row r="55" spans="1:4">
      <c r="B55" s="2026">
        <v>33512</v>
      </c>
      <c r="C55" s="885">
        <v>313</v>
      </c>
    </row>
    <row r="56" spans="1:4">
      <c r="A56" s="651">
        <v>92</v>
      </c>
      <c r="B56" s="2026">
        <v>33604</v>
      </c>
      <c r="C56" s="885">
        <v>315</v>
      </c>
    </row>
    <row r="57" spans="1:4">
      <c r="B57" s="2026">
        <v>33695</v>
      </c>
      <c r="C57" s="885">
        <v>313</v>
      </c>
    </row>
    <row r="58" spans="1:4">
      <c r="B58" s="2026">
        <v>33786</v>
      </c>
      <c r="C58" s="885">
        <v>314</v>
      </c>
    </row>
    <row r="59" spans="1:4">
      <c r="B59" s="2026">
        <v>33878</v>
      </c>
      <c r="C59" s="885">
        <v>312</v>
      </c>
    </row>
    <row r="60" spans="1:4">
      <c r="A60" s="651">
        <v>93</v>
      </c>
      <c r="B60" s="2026">
        <v>33970</v>
      </c>
      <c r="C60" s="885">
        <v>315</v>
      </c>
    </row>
    <row r="61" spans="1:4">
      <c r="B61" s="2026">
        <v>34060</v>
      </c>
      <c r="C61" s="885">
        <v>317</v>
      </c>
    </row>
    <row r="62" spans="1:4">
      <c r="B62" s="2026">
        <v>34151</v>
      </c>
      <c r="C62" s="885">
        <v>319</v>
      </c>
    </row>
    <row r="63" spans="1:4">
      <c r="B63" s="2026">
        <v>34243</v>
      </c>
      <c r="C63" s="885">
        <v>319</v>
      </c>
    </row>
    <row r="64" spans="1:4">
      <c r="A64" s="651">
        <v>94</v>
      </c>
      <c r="B64" s="2026">
        <v>34335</v>
      </c>
      <c r="C64" s="885">
        <v>316</v>
      </c>
    </row>
    <row r="65" spans="1:3">
      <c r="B65" s="2026">
        <v>34425</v>
      </c>
      <c r="C65" s="885">
        <v>317</v>
      </c>
    </row>
    <row r="66" spans="1:3">
      <c r="B66" s="2026">
        <v>34516</v>
      </c>
      <c r="C66" s="885">
        <v>314</v>
      </c>
    </row>
    <row r="67" spans="1:3">
      <c r="B67" s="2026">
        <v>34608</v>
      </c>
      <c r="C67" s="885">
        <v>314</v>
      </c>
    </row>
    <row r="68" spans="1:3">
      <c r="A68" s="651">
        <v>95</v>
      </c>
      <c r="B68" s="2026">
        <v>34700</v>
      </c>
      <c r="C68" s="885">
        <v>313</v>
      </c>
    </row>
    <row r="69" spans="1:3">
      <c r="B69" s="2026">
        <v>34790</v>
      </c>
      <c r="C69" s="885">
        <v>314</v>
      </c>
    </row>
    <row r="70" spans="1:3">
      <c r="B70" s="2026">
        <v>34881</v>
      </c>
      <c r="C70" s="885">
        <v>317</v>
      </c>
    </row>
    <row r="71" spans="1:3">
      <c r="B71" s="2026">
        <v>34973</v>
      </c>
      <c r="C71" s="885">
        <v>313</v>
      </c>
    </row>
    <row r="72" spans="1:3">
      <c r="A72" s="651">
        <v>96</v>
      </c>
      <c r="B72" s="2026">
        <v>35065</v>
      </c>
      <c r="C72" s="885">
        <v>312</v>
      </c>
    </row>
    <row r="73" spans="1:3">
      <c r="B73" s="2026">
        <v>35156</v>
      </c>
      <c r="C73" s="885">
        <v>312</v>
      </c>
    </row>
    <row r="74" spans="1:3">
      <c r="B74" s="2026">
        <v>35247</v>
      </c>
      <c r="C74" s="885">
        <v>314</v>
      </c>
    </row>
    <row r="75" spans="1:3">
      <c r="B75" s="2026">
        <v>35339</v>
      </c>
      <c r="C75" s="885">
        <v>313</v>
      </c>
    </row>
    <row r="76" spans="1:3">
      <c r="A76" s="651">
        <v>97</v>
      </c>
      <c r="B76" s="2026">
        <v>35431</v>
      </c>
      <c r="C76" s="885">
        <v>313</v>
      </c>
    </row>
    <row r="77" spans="1:3">
      <c r="B77" s="2026">
        <v>35521</v>
      </c>
      <c r="C77" s="885">
        <v>314</v>
      </c>
    </row>
    <row r="78" spans="1:3">
      <c r="B78" s="2026">
        <v>35612</v>
      </c>
      <c r="C78" s="885">
        <v>314</v>
      </c>
    </row>
    <row r="79" spans="1:3">
      <c r="B79" s="2026">
        <v>35704</v>
      </c>
      <c r="C79" s="885">
        <v>314</v>
      </c>
    </row>
    <row r="80" spans="1:3">
      <c r="A80" s="651">
        <v>98</v>
      </c>
      <c r="B80" s="2026">
        <v>35796</v>
      </c>
      <c r="C80" s="885">
        <v>319</v>
      </c>
    </row>
    <row r="81" spans="1:4">
      <c r="B81" s="2026">
        <v>35886</v>
      </c>
      <c r="C81" s="885">
        <v>319</v>
      </c>
    </row>
    <row r="82" spans="1:4">
      <c r="B82" s="2026">
        <v>35977</v>
      </c>
      <c r="C82" s="885">
        <v>321</v>
      </c>
    </row>
    <row r="83" spans="1:4">
      <c r="B83" s="2026">
        <v>36069</v>
      </c>
      <c r="C83" s="885">
        <v>328</v>
      </c>
    </row>
    <row r="84" spans="1:4">
      <c r="A84" s="651">
        <v>99</v>
      </c>
      <c r="B84" s="2026">
        <v>36161</v>
      </c>
      <c r="C84" s="885">
        <v>324</v>
      </c>
    </row>
    <row r="85" spans="1:4">
      <c r="B85" s="2026">
        <v>36251</v>
      </c>
      <c r="C85" s="885">
        <v>329</v>
      </c>
    </row>
    <row r="86" spans="1:4">
      <c r="B86" s="2026">
        <v>36342</v>
      </c>
      <c r="C86" s="885">
        <v>330</v>
      </c>
    </row>
    <row r="87" spans="1:4">
      <c r="B87" s="2026">
        <v>36434</v>
      </c>
      <c r="C87" s="885">
        <v>335</v>
      </c>
    </row>
    <row r="88" spans="1:4">
      <c r="A88" s="1879" t="s">
        <v>29</v>
      </c>
      <c r="B88" s="2026">
        <v>36526</v>
      </c>
      <c r="C88" s="885">
        <v>334</v>
      </c>
    </row>
    <row r="89" spans="1:4">
      <c r="B89" s="2026">
        <v>36617</v>
      </c>
      <c r="C89" s="885">
        <v>334</v>
      </c>
      <c r="D89" s="1616">
        <f>D53</f>
        <v>360</v>
      </c>
    </row>
    <row r="90" spans="1:4">
      <c r="B90" s="2026">
        <v>36708</v>
      </c>
      <c r="C90" s="885">
        <v>335</v>
      </c>
      <c r="D90" s="1616">
        <f>D89</f>
        <v>360</v>
      </c>
    </row>
    <row r="91" spans="1:4">
      <c r="B91" s="2026">
        <v>36800</v>
      </c>
      <c r="C91" s="885">
        <v>334</v>
      </c>
      <c r="D91" s="1616">
        <f>D90</f>
        <v>360</v>
      </c>
    </row>
    <row r="92" spans="1:4">
      <c r="A92" s="1879" t="s">
        <v>30</v>
      </c>
      <c r="B92" s="2026">
        <v>36892</v>
      </c>
      <c r="C92" s="885">
        <v>333</v>
      </c>
    </row>
    <row r="93" spans="1:4">
      <c r="B93" s="2026">
        <v>36982</v>
      </c>
      <c r="C93" s="885">
        <v>336</v>
      </c>
    </row>
    <row r="94" spans="1:4">
      <c r="B94" s="2026">
        <v>37073</v>
      </c>
      <c r="C94" s="885">
        <v>338</v>
      </c>
    </row>
    <row r="95" spans="1:4">
      <c r="B95" s="2026">
        <v>37165</v>
      </c>
      <c r="C95" s="885">
        <v>340</v>
      </c>
    </row>
    <row r="96" spans="1:4">
      <c r="A96" s="1879" t="s">
        <v>31</v>
      </c>
      <c r="B96" s="2026">
        <v>37257</v>
      </c>
      <c r="C96" s="885">
        <v>341</v>
      </c>
    </row>
    <row r="97" spans="1:3">
      <c r="B97" s="2026">
        <v>37347</v>
      </c>
      <c r="C97" s="885">
        <v>339</v>
      </c>
    </row>
    <row r="98" spans="1:3">
      <c r="B98" s="2026">
        <v>37438</v>
      </c>
      <c r="C98" s="885">
        <v>337</v>
      </c>
    </row>
    <row r="99" spans="1:3">
      <c r="B99" s="2026">
        <v>37530</v>
      </c>
      <c r="C99" s="885">
        <v>336</v>
      </c>
    </row>
    <row r="100" spans="1:3">
      <c r="A100" s="1879" t="s">
        <v>32</v>
      </c>
      <c r="B100" s="2026">
        <v>37622</v>
      </c>
      <c r="C100" s="885">
        <v>335</v>
      </c>
    </row>
    <row r="101" spans="1:3">
      <c r="B101" s="2026">
        <v>37712</v>
      </c>
      <c r="C101" s="885">
        <v>338</v>
      </c>
    </row>
    <row r="102" spans="1:3">
      <c r="B102" s="2026">
        <v>37803</v>
      </c>
      <c r="C102" s="885">
        <v>337</v>
      </c>
    </row>
    <row r="103" spans="1:3">
      <c r="B103" s="2026">
        <v>37895</v>
      </c>
      <c r="C103" s="885">
        <v>337</v>
      </c>
    </row>
    <row r="104" spans="1:3">
      <c r="A104" s="1879" t="s">
        <v>33</v>
      </c>
      <c r="B104" s="2026">
        <v>37987</v>
      </c>
      <c r="C104" s="885">
        <v>337</v>
      </c>
    </row>
    <row r="105" spans="1:3">
      <c r="B105" s="2026">
        <v>38078</v>
      </c>
      <c r="C105" s="885">
        <v>341</v>
      </c>
    </row>
    <row r="106" spans="1:3">
      <c r="B106" s="2026">
        <v>38169</v>
      </c>
      <c r="C106" s="885">
        <v>335</v>
      </c>
    </row>
    <row r="107" spans="1:3">
      <c r="B107" s="2026">
        <v>38261</v>
      </c>
      <c r="C107" s="885">
        <v>337</v>
      </c>
    </row>
    <row r="108" spans="1:3">
      <c r="A108" s="1879" t="s">
        <v>34</v>
      </c>
      <c r="B108" s="2026">
        <v>38353</v>
      </c>
      <c r="C108" s="885">
        <v>336</v>
      </c>
    </row>
    <row r="109" spans="1:3">
      <c r="B109" s="2026">
        <v>38443</v>
      </c>
      <c r="C109" s="885">
        <v>334</v>
      </c>
    </row>
    <row r="110" spans="1:3">
      <c r="B110" s="2026">
        <v>38534</v>
      </c>
      <c r="C110" s="885">
        <v>331</v>
      </c>
    </row>
    <row r="111" spans="1:3">
      <c r="B111" s="2026">
        <v>38626</v>
      </c>
      <c r="C111" s="885">
        <v>332</v>
      </c>
    </row>
    <row r="112" spans="1:3">
      <c r="A112" s="1879" t="s">
        <v>35</v>
      </c>
      <c r="B112" s="2026">
        <v>38718</v>
      </c>
      <c r="C112" s="885">
        <v>332</v>
      </c>
    </row>
    <row r="113" spans="1:4">
      <c r="B113" s="2026">
        <v>38808</v>
      </c>
      <c r="C113" s="885">
        <v>329</v>
      </c>
    </row>
    <row r="114" spans="1:4">
      <c r="B114" s="2026">
        <v>38899</v>
      </c>
      <c r="C114" s="885">
        <v>334</v>
      </c>
    </row>
    <row r="115" spans="1:4">
      <c r="B115" s="2026">
        <v>38991</v>
      </c>
      <c r="C115" s="885">
        <v>337</v>
      </c>
    </row>
    <row r="116" spans="1:4">
      <c r="A116" s="1879" t="s">
        <v>36</v>
      </c>
      <c r="B116" s="2026">
        <v>39083</v>
      </c>
      <c r="C116" s="885">
        <v>336</v>
      </c>
    </row>
    <row r="117" spans="1:4">
      <c r="B117" s="2026">
        <v>39173</v>
      </c>
      <c r="C117" s="885">
        <v>335</v>
      </c>
    </row>
    <row r="118" spans="1:4">
      <c r="B118" s="2026">
        <v>39264</v>
      </c>
      <c r="C118" s="885">
        <v>336</v>
      </c>
    </row>
    <row r="119" spans="1:4">
      <c r="B119" s="2026">
        <v>39356</v>
      </c>
      <c r="C119" s="885">
        <v>332</v>
      </c>
      <c r="D119" s="1616">
        <f>D91</f>
        <v>360</v>
      </c>
    </row>
    <row r="120" spans="1:4">
      <c r="A120" s="1879" t="s">
        <v>37</v>
      </c>
      <c r="B120" s="2026">
        <v>39448</v>
      </c>
      <c r="C120" s="885">
        <v>335</v>
      </c>
      <c r="D120" s="1616">
        <f>D119</f>
        <v>360</v>
      </c>
    </row>
    <row r="121" spans="1:4">
      <c r="B121" s="2026">
        <v>39539</v>
      </c>
      <c r="C121" s="885">
        <v>335</v>
      </c>
      <c r="D121" s="1616">
        <f t="shared" ref="D121:D126" si="2">D120</f>
        <v>360</v>
      </c>
    </row>
    <row r="122" spans="1:4">
      <c r="B122" s="2026">
        <v>39630</v>
      </c>
      <c r="C122" s="885">
        <v>331</v>
      </c>
      <c r="D122" s="1616">
        <f t="shared" si="2"/>
        <v>360</v>
      </c>
    </row>
    <row r="123" spans="1:4">
      <c r="B123" s="2026">
        <v>39722</v>
      </c>
      <c r="C123" s="885">
        <v>340</v>
      </c>
      <c r="D123" s="1616">
        <f t="shared" si="2"/>
        <v>360</v>
      </c>
    </row>
    <row r="124" spans="1:4">
      <c r="A124" s="1879" t="s">
        <v>38</v>
      </c>
      <c r="B124" s="2026">
        <v>39814</v>
      </c>
      <c r="C124" s="885">
        <v>345</v>
      </c>
      <c r="D124" s="1616">
        <f t="shared" si="2"/>
        <v>360</v>
      </c>
    </row>
    <row r="125" spans="1:4">
      <c r="B125" s="2026">
        <v>39904</v>
      </c>
      <c r="C125" s="885">
        <v>345</v>
      </c>
      <c r="D125" s="1616">
        <f t="shared" si="2"/>
        <v>360</v>
      </c>
    </row>
    <row r="126" spans="1:4">
      <c r="B126" s="2026">
        <v>39995</v>
      </c>
      <c r="C126" s="885">
        <v>345</v>
      </c>
      <c r="D126" s="1616">
        <f t="shared" si="2"/>
        <v>360</v>
      </c>
    </row>
    <row r="127" spans="1:4">
      <c r="B127" s="2026">
        <v>40087</v>
      </c>
      <c r="C127" s="885">
        <v>344</v>
      </c>
    </row>
    <row r="128" spans="1:4">
      <c r="A128" s="651">
        <v>10</v>
      </c>
      <c r="B128" s="2026">
        <v>40179</v>
      </c>
      <c r="C128" s="885">
        <v>344</v>
      </c>
    </row>
    <row r="129" spans="1:3">
      <c r="B129" s="2026">
        <v>40269</v>
      </c>
      <c r="C129" s="885">
        <v>342</v>
      </c>
    </row>
    <row r="130" spans="1:3">
      <c r="B130" s="2026">
        <v>40360</v>
      </c>
      <c r="C130" s="885">
        <v>342</v>
      </c>
    </row>
    <row r="131" spans="1:3">
      <c r="B131" s="2026">
        <v>40452</v>
      </c>
      <c r="C131" s="885">
        <v>341</v>
      </c>
    </row>
    <row r="132" spans="1:3">
      <c r="A132" s="651">
        <v>11</v>
      </c>
      <c r="B132" s="2026">
        <v>40544</v>
      </c>
      <c r="C132" s="885">
        <v>338</v>
      </c>
    </row>
    <row r="133" spans="1:3">
      <c r="B133" s="2026">
        <v>40634</v>
      </c>
      <c r="C133" s="885">
        <v>336</v>
      </c>
    </row>
    <row r="134" spans="1:3">
      <c r="B134" s="2026">
        <v>40725</v>
      </c>
      <c r="C134" s="885">
        <v>336</v>
      </c>
    </row>
    <row r="135" spans="1:3">
      <c r="B135" s="2026">
        <v>40817</v>
      </c>
      <c r="C135" s="885">
        <v>335</v>
      </c>
    </row>
    <row r="136" spans="1:3">
      <c r="A136" s="651">
        <v>12</v>
      </c>
      <c r="B136" s="2026">
        <v>40909</v>
      </c>
      <c r="C136" s="885">
        <v>335</v>
      </c>
    </row>
    <row r="137" spans="1:3">
      <c r="B137" s="2026">
        <v>41000</v>
      </c>
      <c r="C137" s="885">
        <v>337</v>
      </c>
    </row>
    <row r="138" spans="1:3">
      <c r="B138" s="2026">
        <v>41091</v>
      </c>
      <c r="C138" s="885">
        <v>333</v>
      </c>
    </row>
    <row r="139" spans="1:3">
      <c r="B139" s="2026">
        <v>41183</v>
      </c>
      <c r="C139" s="885">
        <v>333</v>
      </c>
    </row>
    <row r="140" spans="1:3">
      <c r="A140" s="651">
        <v>13</v>
      </c>
      <c r="B140" s="2026">
        <v>41275</v>
      </c>
      <c r="C140" s="885">
        <v>331</v>
      </c>
    </row>
    <row r="141" spans="1:3">
      <c r="B141" s="2026">
        <v>41365</v>
      </c>
      <c r="C141" s="885">
        <v>335</v>
      </c>
    </row>
    <row r="142" spans="1:3">
      <c r="B142" s="2026">
        <v>41456</v>
      </c>
      <c r="C142" s="885">
        <v>334</v>
      </c>
    </row>
    <row r="143" spans="1:3">
      <c r="B143" s="2026">
        <v>41548</v>
      </c>
      <c r="C143" s="885">
        <v>334</v>
      </c>
    </row>
    <row r="144" spans="1:3">
      <c r="A144" s="651">
        <v>14</v>
      </c>
      <c r="B144" s="2026">
        <v>41640</v>
      </c>
      <c r="C144" s="885">
        <v>335</v>
      </c>
    </row>
    <row r="145" spans="1:3">
      <c r="B145" s="2026">
        <v>41730</v>
      </c>
      <c r="C145" s="885">
        <v>330</v>
      </c>
    </row>
    <row r="146" spans="1:3">
      <c r="B146" s="2026">
        <v>41821</v>
      </c>
      <c r="C146" s="885">
        <v>336</v>
      </c>
    </row>
    <row r="147" spans="1:3">
      <c r="B147" s="2026">
        <v>41913</v>
      </c>
      <c r="C147" s="885">
        <v>336</v>
      </c>
    </row>
    <row r="148" spans="1:3">
      <c r="A148" s="651">
        <v>15</v>
      </c>
      <c r="B148" s="2026">
        <v>42005</v>
      </c>
      <c r="C148" s="885">
        <v>341</v>
      </c>
    </row>
    <row r="149" spans="1:3">
      <c r="B149" s="2026">
        <v>42095</v>
      </c>
      <c r="C149" s="885">
        <v>339</v>
      </c>
    </row>
    <row r="150" spans="1:3">
      <c r="B150" s="2026">
        <v>42186</v>
      </c>
      <c r="C150" s="885">
        <v>341</v>
      </c>
    </row>
    <row r="151" spans="1:3">
      <c r="B151" s="2026">
        <v>42278</v>
      </c>
      <c r="C151" s="885">
        <v>345</v>
      </c>
    </row>
    <row r="152" spans="1:3">
      <c r="A152" s="651">
        <v>16</v>
      </c>
      <c r="B152" s="2026">
        <v>42370</v>
      </c>
      <c r="C152" s="885">
        <v>346</v>
      </c>
    </row>
    <row r="153" spans="1:3">
      <c r="B153" s="2026">
        <v>42461</v>
      </c>
      <c r="C153" s="885">
        <v>345</v>
      </c>
    </row>
    <row r="154" spans="1:3">
      <c r="B154" s="2026">
        <v>42552</v>
      </c>
      <c r="C154" s="885">
        <v>346</v>
      </c>
    </row>
    <row r="155" spans="1:3">
      <c r="B155" s="2026">
        <v>42644</v>
      </c>
      <c r="C155" s="885">
        <v>349</v>
      </c>
    </row>
    <row r="156" spans="1:3">
      <c r="A156" s="651">
        <v>17</v>
      </c>
      <c r="B156" s="2026">
        <v>42736</v>
      </c>
      <c r="C156" s="885">
        <v>351</v>
      </c>
    </row>
    <row r="157" spans="1:3">
      <c r="B157" s="2026">
        <v>42826</v>
      </c>
      <c r="C157" s="885">
        <v>353</v>
      </c>
    </row>
    <row r="158" spans="1:3">
      <c r="B158" s="2026">
        <v>42917</v>
      </c>
      <c r="C158" s="885">
        <v>353</v>
      </c>
    </row>
    <row r="159" spans="1:3">
      <c r="B159" s="2026">
        <v>43009</v>
      </c>
      <c r="C159" s="885">
        <v>345</v>
      </c>
    </row>
    <row r="160" spans="1:3">
      <c r="A160" s="651">
        <v>18</v>
      </c>
      <c r="B160" s="2026">
        <v>43101</v>
      </c>
      <c r="C160" s="885">
        <v>350</v>
      </c>
    </row>
    <row r="161" spans="2:3">
      <c r="B161" s="2026">
        <v>43191</v>
      </c>
      <c r="C161" s="885">
        <v>351</v>
      </c>
    </row>
    <row r="162" spans="2:3">
      <c r="B162" s="2026">
        <v>43282</v>
      </c>
      <c r="C162" s="885">
        <v>355</v>
      </c>
    </row>
    <row r="163" spans="2:3">
      <c r="B163" s="2026">
        <v>43374</v>
      </c>
      <c r="C163" s="885">
        <v>355</v>
      </c>
    </row>
  </sheetData>
  <pageMargins left="0.75" right="0.75" top="1" bottom="1" header="0.5" footer="0.5"/>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sheetPr>
  <dimension ref="A6:E782"/>
  <sheetViews>
    <sheetView topLeftCell="A765" workbookViewId="0">
      <selection activeCell="A781" sqref="A781"/>
    </sheetView>
  </sheetViews>
  <sheetFormatPr baseColWidth="10" defaultRowHeight="15" x14ac:dyDescent="0"/>
  <cols>
    <col min="3" max="3" width="10.83203125" style="66"/>
  </cols>
  <sheetData>
    <row r="6" spans="1:3">
      <c r="A6">
        <v>54</v>
      </c>
      <c r="B6" s="2026">
        <v>19906</v>
      </c>
      <c r="C6" s="66">
        <v>8.0000000000000002E-3</v>
      </c>
    </row>
    <row r="7" spans="1:3">
      <c r="B7" s="2026">
        <v>19937</v>
      </c>
      <c r="C7" s="66">
        <v>1.2199999999999999E-2</v>
      </c>
    </row>
    <row r="8" spans="1:3">
      <c r="B8" s="2026">
        <v>19968</v>
      </c>
      <c r="C8" s="66">
        <v>1.06E-2</v>
      </c>
    </row>
    <row r="9" spans="1:3">
      <c r="B9" s="2026">
        <v>19998</v>
      </c>
      <c r="C9" s="66">
        <v>8.5000000000000006E-3</v>
      </c>
    </row>
    <row r="10" spans="1:3">
      <c r="B10" s="2026">
        <v>20029</v>
      </c>
      <c r="C10" s="66">
        <v>8.3000000000000001E-3</v>
      </c>
    </row>
    <row r="11" spans="1:3">
      <c r="B11" s="2026">
        <v>20059</v>
      </c>
      <c r="C11" s="66">
        <v>1.2800000000000001E-2</v>
      </c>
    </row>
    <row r="12" spans="1:3">
      <c r="A12">
        <v>55</v>
      </c>
      <c r="B12" s="2026">
        <v>20090</v>
      </c>
      <c r="C12" s="66">
        <v>1.3899999999999999E-2</v>
      </c>
    </row>
    <row r="13" spans="1:3">
      <c r="B13" s="2026">
        <v>20121</v>
      </c>
      <c r="C13" s="66">
        <v>1.29E-2</v>
      </c>
    </row>
    <row r="14" spans="1:3">
      <c r="B14" s="2026">
        <v>20149</v>
      </c>
      <c r="C14" s="66">
        <v>1.3500000000000002E-2</v>
      </c>
    </row>
    <row r="15" spans="1:3">
      <c r="B15" s="2026">
        <v>20180</v>
      </c>
      <c r="C15" s="66">
        <v>1.43E-2</v>
      </c>
    </row>
    <row r="16" spans="1:3">
      <c r="B16" s="2026">
        <v>20210</v>
      </c>
      <c r="C16" s="66">
        <v>1.43E-2</v>
      </c>
    </row>
    <row r="17" spans="1:5">
      <c r="B17" s="2026">
        <v>20241</v>
      </c>
      <c r="C17" s="66">
        <v>1.6399999999999998E-2</v>
      </c>
    </row>
    <row r="18" spans="1:5">
      <c r="B18" s="2026">
        <v>20271</v>
      </c>
      <c r="C18" s="66">
        <v>1.6799999999999999E-2</v>
      </c>
    </row>
    <row r="19" spans="1:5">
      <c r="B19" s="2026">
        <v>20302</v>
      </c>
      <c r="C19" s="66">
        <v>1.9599999999999999E-2</v>
      </c>
      <c r="D19" s="1616">
        <v>3</v>
      </c>
      <c r="E19" s="1616">
        <v>-3</v>
      </c>
    </row>
    <row r="20" spans="1:5">
      <c r="B20" s="2026">
        <v>20333</v>
      </c>
      <c r="C20" s="66">
        <v>2.18E-2</v>
      </c>
      <c r="D20" s="1616">
        <v>3</v>
      </c>
      <c r="E20" s="1616">
        <v>-3</v>
      </c>
    </row>
    <row r="21" spans="1:5">
      <c r="B21" s="2026">
        <v>20363</v>
      </c>
      <c r="C21" s="66">
        <v>2.2400000000000003E-2</v>
      </c>
      <c r="D21" s="1616">
        <v>3</v>
      </c>
      <c r="E21" s="1616">
        <v>-3</v>
      </c>
    </row>
    <row r="22" spans="1:5">
      <c r="B22" s="2026">
        <v>20394</v>
      </c>
      <c r="C22" s="66">
        <v>2.35E-2</v>
      </c>
      <c r="D22" s="1616">
        <v>3</v>
      </c>
      <c r="E22" s="1616">
        <v>-3</v>
      </c>
    </row>
    <row r="23" spans="1:5">
      <c r="B23" s="2026">
        <v>20424</v>
      </c>
      <c r="C23" s="66">
        <v>2.4799999999999999E-2</v>
      </c>
      <c r="D23" s="1616">
        <v>3</v>
      </c>
      <c r="E23" s="1616">
        <v>-3</v>
      </c>
    </row>
    <row r="24" spans="1:5">
      <c r="A24">
        <v>56</v>
      </c>
      <c r="B24" s="2026">
        <v>20455</v>
      </c>
      <c r="C24" s="66">
        <v>2.4500000000000001E-2</v>
      </c>
      <c r="D24" s="1616">
        <v>3</v>
      </c>
      <c r="E24" s="1616">
        <v>-3</v>
      </c>
    </row>
    <row r="25" spans="1:5">
      <c r="B25" s="2026">
        <v>20486</v>
      </c>
      <c r="C25" s="66">
        <v>2.5000000000000001E-2</v>
      </c>
      <c r="D25" s="1616">
        <v>3</v>
      </c>
      <c r="E25" s="1616">
        <v>-3</v>
      </c>
    </row>
    <row r="26" spans="1:5">
      <c r="B26" s="2026">
        <v>20515</v>
      </c>
      <c r="C26" s="66">
        <v>2.5000000000000001E-2</v>
      </c>
      <c r="D26" s="1616">
        <v>3</v>
      </c>
      <c r="E26" s="1616">
        <v>-3</v>
      </c>
    </row>
    <row r="27" spans="1:5">
      <c r="B27" s="2026">
        <v>20546</v>
      </c>
      <c r="C27" s="66">
        <v>2.6200000000000001E-2</v>
      </c>
      <c r="D27" s="1616">
        <v>3</v>
      </c>
      <c r="E27" s="1616">
        <v>-3</v>
      </c>
    </row>
    <row r="28" spans="1:5">
      <c r="B28" s="2026">
        <v>20576</v>
      </c>
      <c r="C28" s="66">
        <v>2.75E-2</v>
      </c>
    </row>
    <row r="29" spans="1:5">
      <c r="B29" s="2026">
        <v>20607</v>
      </c>
      <c r="C29" s="66">
        <v>2.7099999999999999E-2</v>
      </c>
    </row>
    <row r="30" spans="1:5">
      <c r="B30" s="2026">
        <v>20637</v>
      </c>
      <c r="C30" s="66">
        <v>2.75E-2</v>
      </c>
    </row>
    <row r="31" spans="1:5">
      <c r="B31" s="2026">
        <v>20668</v>
      </c>
      <c r="C31" s="66">
        <v>2.7300000000000001E-2</v>
      </c>
    </row>
    <row r="32" spans="1:5">
      <c r="B32" s="2026">
        <v>20699</v>
      </c>
      <c r="C32" s="66">
        <v>2.9500000000000002E-2</v>
      </c>
    </row>
    <row r="33" spans="1:3">
      <c r="B33" s="2026">
        <v>20729</v>
      </c>
      <c r="C33" s="66">
        <v>2.9600000000000001E-2</v>
      </c>
    </row>
    <row r="34" spans="1:3">
      <c r="B34" s="2026">
        <v>20760</v>
      </c>
      <c r="C34" s="66">
        <v>2.8799999999999999E-2</v>
      </c>
    </row>
    <row r="35" spans="1:3">
      <c r="B35" s="2026">
        <v>20790</v>
      </c>
      <c r="C35" s="66">
        <v>2.9399999999999999E-2</v>
      </c>
    </row>
    <row r="36" spans="1:3">
      <c r="A36">
        <v>57</v>
      </c>
      <c r="B36" s="2026">
        <v>20821</v>
      </c>
      <c r="C36" s="66">
        <v>2.8399999999999998E-2</v>
      </c>
    </row>
    <row r="37" spans="1:3">
      <c r="B37" s="2026">
        <v>20852</v>
      </c>
      <c r="C37" s="66">
        <v>0.03</v>
      </c>
    </row>
    <row r="38" spans="1:3">
      <c r="B38" s="2026">
        <v>20880</v>
      </c>
      <c r="C38" s="66">
        <v>2.9600000000000001E-2</v>
      </c>
    </row>
    <row r="39" spans="1:3">
      <c r="B39" s="2026">
        <v>20911</v>
      </c>
      <c r="C39" s="66">
        <v>0.03</v>
      </c>
    </row>
    <row r="40" spans="1:3">
      <c r="B40" s="2026">
        <v>20941</v>
      </c>
      <c r="C40" s="66">
        <v>0.03</v>
      </c>
    </row>
    <row r="41" spans="1:3">
      <c r="B41" s="2026">
        <v>20972</v>
      </c>
      <c r="C41" s="66">
        <v>0.03</v>
      </c>
    </row>
    <row r="42" spans="1:3">
      <c r="B42" s="2026">
        <v>21002</v>
      </c>
      <c r="C42" s="66">
        <v>2.9900000000000003E-2</v>
      </c>
    </row>
    <row r="43" spans="1:3">
      <c r="B43" s="2026">
        <v>21033</v>
      </c>
      <c r="C43" s="66">
        <v>3.2400000000000005E-2</v>
      </c>
    </row>
    <row r="44" spans="1:3">
      <c r="B44" s="2026">
        <v>21064</v>
      </c>
      <c r="C44" s="66">
        <v>3.4700000000000002E-2</v>
      </c>
    </row>
    <row r="45" spans="1:3">
      <c r="B45" s="2026">
        <v>21094</v>
      </c>
      <c r="C45" s="66">
        <v>3.5000000000000003E-2</v>
      </c>
    </row>
    <row r="46" spans="1:3">
      <c r="B46" s="2026">
        <v>21125</v>
      </c>
      <c r="C46" s="66">
        <v>3.2799999999999996E-2</v>
      </c>
    </row>
    <row r="47" spans="1:3">
      <c r="B47" s="2026">
        <v>21155</v>
      </c>
      <c r="C47" s="66">
        <v>2.98E-2</v>
      </c>
    </row>
    <row r="48" spans="1:3">
      <c r="A48">
        <v>58</v>
      </c>
      <c r="B48" s="2026">
        <v>21186</v>
      </c>
      <c r="C48" s="66">
        <v>2.7200000000000002E-2</v>
      </c>
    </row>
    <row r="49" spans="1:3">
      <c r="B49" s="2026">
        <v>21217</v>
      </c>
      <c r="C49" s="66">
        <v>1.67E-2</v>
      </c>
    </row>
    <row r="50" spans="1:3">
      <c r="B50" s="2026">
        <v>21245</v>
      </c>
      <c r="C50" s="66">
        <v>1.2E-2</v>
      </c>
    </row>
    <row r="51" spans="1:3">
      <c r="B51" s="2026">
        <v>21276</v>
      </c>
      <c r="C51" s="66">
        <v>1.26E-2</v>
      </c>
    </row>
    <row r="52" spans="1:3">
      <c r="B52" s="2026">
        <v>21306</v>
      </c>
      <c r="C52" s="66">
        <v>6.3E-3</v>
      </c>
    </row>
    <row r="53" spans="1:3">
      <c r="B53" s="2026">
        <v>21337</v>
      </c>
      <c r="C53" s="66">
        <v>9.300000000000001E-3</v>
      </c>
    </row>
    <row r="54" spans="1:3">
      <c r="B54" s="2026">
        <v>21367</v>
      </c>
      <c r="C54" s="66">
        <v>6.8000000000000005E-3</v>
      </c>
    </row>
    <row r="55" spans="1:3">
      <c r="B55" s="2026">
        <v>21398</v>
      </c>
      <c r="C55" s="66">
        <v>1.5300000000000001E-2</v>
      </c>
    </row>
    <row r="56" spans="1:3">
      <c r="B56" s="2026">
        <v>21429</v>
      </c>
      <c r="C56" s="66">
        <v>1.7600000000000001E-2</v>
      </c>
    </row>
    <row r="57" spans="1:3">
      <c r="B57" s="2026">
        <v>21459</v>
      </c>
      <c r="C57" s="66">
        <v>1.8000000000000002E-2</v>
      </c>
    </row>
    <row r="58" spans="1:3">
      <c r="B58" s="2026">
        <v>21490</v>
      </c>
      <c r="C58" s="66">
        <v>2.2700000000000001E-2</v>
      </c>
    </row>
    <row r="59" spans="1:3">
      <c r="B59" s="2026">
        <v>21520</v>
      </c>
      <c r="C59" s="66">
        <v>2.4199999999999999E-2</v>
      </c>
    </row>
    <row r="60" spans="1:3">
      <c r="A60">
        <v>59</v>
      </c>
      <c r="B60" s="2026">
        <v>21551</v>
      </c>
      <c r="C60" s="66">
        <v>2.4799999999999999E-2</v>
      </c>
    </row>
    <row r="61" spans="1:3">
      <c r="B61" s="2026">
        <v>21582</v>
      </c>
      <c r="C61" s="66">
        <v>2.4300000000000002E-2</v>
      </c>
    </row>
    <row r="62" spans="1:3">
      <c r="B62" s="2026">
        <v>21610</v>
      </c>
      <c r="C62" s="66">
        <v>2.7999999999999997E-2</v>
      </c>
    </row>
    <row r="63" spans="1:3">
      <c r="B63" s="2026">
        <v>21641</v>
      </c>
      <c r="C63" s="66">
        <v>2.9600000000000001E-2</v>
      </c>
    </row>
    <row r="64" spans="1:3">
      <c r="B64" s="2026">
        <v>21671</v>
      </c>
      <c r="C64" s="66">
        <v>2.8999999999999998E-2</v>
      </c>
    </row>
    <row r="65" spans="1:5">
      <c r="B65" s="2026">
        <v>21702</v>
      </c>
      <c r="C65" s="66">
        <v>3.39E-2</v>
      </c>
    </row>
    <row r="66" spans="1:5">
      <c r="B66" s="2026">
        <v>21732</v>
      </c>
      <c r="C66" s="66">
        <v>3.4700000000000002E-2</v>
      </c>
    </row>
    <row r="67" spans="1:5">
      <c r="B67" s="2026">
        <v>21763</v>
      </c>
      <c r="C67" s="66">
        <v>3.5000000000000003E-2</v>
      </c>
    </row>
    <row r="68" spans="1:5">
      <c r="B68" s="2026">
        <v>21794</v>
      </c>
      <c r="C68" s="66">
        <v>3.7599999999999995E-2</v>
      </c>
    </row>
    <row r="69" spans="1:5">
      <c r="B69" s="2026">
        <v>21824</v>
      </c>
      <c r="C69" s="66">
        <v>3.9800000000000002E-2</v>
      </c>
    </row>
    <row r="70" spans="1:5">
      <c r="B70" s="2026">
        <v>21855</v>
      </c>
      <c r="C70" s="66">
        <v>0.04</v>
      </c>
    </row>
    <row r="71" spans="1:5">
      <c r="B71" s="2026">
        <v>21885</v>
      </c>
      <c r="C71" s="66">
        <v>3.9900000000000005E-2</v>
      </c>
    </row>
    <row r="72" spans="1:5">
      <c r="A72">
        <v>60</v>
      </c>
      <c r="B72" s="2026">
        <v>21916</v>
      </c>
      <c r="C72" s="66">
        <v>3.9900000000000005E-2</v>
      </c>
    </row>
    <row r="73" spans="1:5">
      <c r="B73" s="2026">
        <v>21947</v>
      </c>
      <c r="C73" s="66">
        <v>3.9699999999999999E-2</v>
      </c>
    </row>
    <row r="74" spans="1:5">
      <c r="B74" s="2026">
        <v>21976</v>
      </c>
      <c r="C74" s="66">
        <v>3.8399999999999997E-2</v>
      </c>
    </row>
    <row r="75" spans="1:5">
      <c r="B75" s="2026">
        <v>22007</v>
      </c>
      <c r="C75" s="66">
        <v>3.9199999999999999E-2</v>
      </c>
      <c r="D75" s="1616">
        <v>3</v>
      </c>
      <c r="E75" s="1616">
        <v>-3</v>
      </c>
    </row>
    <row r="76" spans="1:5">
      <c r="B76" s="2026">
        <v>22037</v>
      </c>
      <c r="C76" s="66">
        <v>3.85E-2</v>
      </c>
      <c r="D76" s="1616">
        <v>3</v>
      </c>
      <c r="E76" s="1616">
        <v>-3</v>
      </c>
    </row>
    <row r="77" spans="1:5">
      <c r="B77" s="2026">
        <v>22068</v>
      </c>
      <c r="C77" s="66">
        <v>3.32E-2</v>
      </c>
      <c r="D77" s="1616">
        <v>3</v>
      </c>
      <c r="E77" s="1616">
        <v>-3</v>
      </c>
    </row>
    <row r="78" spans="1:5">
      <c r="B78" s="2026">
        <v>22098</v>
      </c>
      <c r="C78" s="66">
        <v>3.2300000000000002E-2</v>
      </c>
      <c r="D78" s="1616">
        <v>3</v>
      </c>
      <c r="E78" s="1616">
        <v>-3</v>
      </c>
    </row>
    <row r="79" spans="1:5">
      <c r="B79" s="2026">
        <v>22129</v>
      </c>
      <c r="C79" s="66">
        <v>2.98E-2</v>
      </c>
      <c r="D79" s="1616">
        <v>3</v>
      </c>
      <c r="E79" s="1616">
        <v>-3</v>
      </c>
    </row>
    <row r="80" spans="1:5">
      <c r="B80" s="2026">
        <v>22160</v>
      </c>
      <c r="C80" s="66">
        <v>2.6000000000000002E-2</v>
      </c>
      <c r="D80" s="1616">
        <v>3</v>
      </c>
      <c r="E80" s="1616">
        <v>-3</v>
      </c>
    </row>
    <row r="81" spans="1:5">
      <c r="B81" s="2026">
        <v>22190</v>
      </c>
      <c r="C81" s="66">
        <v>2.4700000000000003E-2</v>
      </c>
      <c r="D81" s="1616">
        <v>3</v>
      </c>
      <c r="E81" s="1616">
        <v>-3</v>
      </c>
    </row>
    <row r="82" spans="1:5">
      <c r="B82" s="2026">
        <v>22221</v>
      </c>
      <c r="C82" s="66">
        <v>2.4399999999999998E-2</v>
      </c>
      <c r="D82" s="1616">
        <v>3</v>
      </c>
      <c r="E82" s="1616">
        <v>-3</v>
      </c>
    </row>
    <row r="83" spans="1:5">
      <c r="B83" s="2026">
        <v>22251</v>
      </c>
      <c r="C83" s="66">
        <v>1.9799999999999998E-2</v>
      </c>
      <c r="D83" s="1616">
        <v>3</v>
      </c>
      <c r="E83" s="1616">
        <v>-3</v>
      </c>
    </row>
    <row r="84" spans="1:5">
      <c r="A84">
        <v>61</v>
      </c>
      <c r="B84" s="2026">
        <v>22282</v>
      </c>
      <c r="C84" s="66">
        <v>1.4499999999999999E-2</v>
      </c>
      <c r="D84" s="1616">
        <v>3</v>
      </c>
      <c r="E84" s="1616">
        <v>-3</v>
      </c>
    </row>
    <row r="85" spans="1:5">
      <c r="B85" s="2026">
        <v>22313</v>
      </c>
      <c r="C85" s="66">
        <v>2.5399999999999999E-2</v>
      </c>
      <c r="D85" s="1616">
        <v>3</v>
      </c>
      <c r="E85" s="1616">
        <v>-3</v>
      </c>
    </row>
    <row r="86" spans="1:5">
      <c r="B86" s="2026">
        <v>22341</v>
      </c>
      <c r="C86" s="66">
        <v>2.0199999999999999E-2</v>
      </c>
    </row>
    <row r="87" spans="1:5">
      <c r="B87" s="2026">
        <v>22372</v>
      </c>
      <c r="C87" s="66">
        <v>1.49E-2</v>
      </c>
    </row>
    <row r="88" spans="1:5">
      <c r="B88" s="2026">
        <v>22402</v>
      </c>
      <c r="C88" s="66">
        <v>1.9799999999999998E-2</v>
      </c>
    </row>
    <row r="89" spans="1:5">
      <c r="B89" s="2026">
        <v>22433</v>
      </c>
      <c r="C89" s="66">
        <v>1.7299999999999999E-2</v>
      </c>
    </row>
    <row r="90" spans="1:5">
      <c r="B90" s="2026">
        <v>22463</v>
      </c>
      <c r="C90" s="66">
        <v>1.1699999999999999E-2</v>
      </c>
    </row>
    <row r="91" spans="1:5">
      <c r="B91" s="2026">
        <v>22494</v>
      </c>
      <c r="C91" s="66">
        <v>0.02</v>
      </c>
    </row>
    <row r="92" spans="1:5">
      <c r="B92" s="2026">
        <v>22525</v>
      </c>
      <c r="C92" s="66">
        <v>1.8799999999999997E-2</v>
      </c>
    </row>
    <row r="93" spans="1:5">
      <c r="B93" s="2026">
        <v>22555</v>
      </c>
      <c r="C93" s="66">
        <v>2.2599999999999999E-2</v>
      </c>
    </row>
    <row r="94" spans="1:5">
      <c r="B94" s="2026">
        <v>22586</v>
      </c>
      <c r="C94" s="66">
        <v>2.6099999999999998E-2</v>
      </c>
    </row>
    <row r="95" spans="1:5">
      <c r="B95" s="2026">
        <v>22616</v>
      </c>
      <c r="C95" s="66">
        <v>2.3300000000000001E-2</v>
      </c>
    </row>
    <row r="96" spans="1:5">
      <c r="A96">
        <v>62</v>
      </c>
      <c r="B96" s="2026">
        <v>22647</v>
      </c>
      <c r="C96" s="66">
        <v>2.1499999999999998E-2</v>
      </c>
    </row>
    <row r="97" spans="1:3">
      <c r="B97" s="2026">
        <v>22678</v>
      </c>
      <c r="C97" s="66">
        <v>2.3700000000000002E-2</v>
      </c>
    </row>
    <row r="98" spans="1:3">
      <c r="B98" s="2026">
        <v>22706</v>
      </c>
      <c r="C98" s="66">
        <v>2.8500000000000001E-2</v>
      </c>
    </row>
    <row r="99" spans="1:3">
      <c r="B99" s="2026">
        <v>22737</v>
      </c>
      <c r="C99" s="66">
        <v>2.7799999999999998E-2</v>
      </c>
    </row>
    <row r="100" spans="1:3">
      <c r="B100" s="2026">
        <v>22767</v>
      </c>
      <c r="C100" s="66">
        <v>2.3599999999999999E-2</v>
      </c>
    </row>
    <row r="101" spans="1:3">
      <c r="B101" s="2026">
        <v>22798</v>
      </c>
      <c r="C101" s="66">
        <v>2.6800000000000001E-2</v>
      </c>
    </row>
    <row r="102" spans="1:3">
      <c r="B102" s="2026">
        <v>22828</v>
      </c>
      <c r="C102" s="66">
        <v>2.7099999999999999E-2</v>
      </c>
    </row>
    <row r="103" spans="1:3">
      <c r="B103" s="2026">
        <v>22859</v>
      </c>
      <c r="C103" s="66">
        <v>2.9300000000000003E-2</v>
      </c>
    </row>
    <row r="104" spans="1:3">
      <c r="B104" s="2026">
        <v>22890</v>
      </c>
      <c r="C104" s="66">
        <v>2.8999999999999998E-2</v>
      </c>
    </row>
    <row r="105" spans="1:3">
      <c r="B105" s="2026">
        <v>22920</v>
      </c>
      <c r="C105" s="66">
        <v>2.8999999999999998E-2</v>
      </c>
    </row>
    <row r="106" spans="1:3">
      <c r="B106" s="2026">
        <v>22951</v>
      </c>
      <c r="C106" s="66">
        <v>2.9399999999999999E-2</v>
      </c>
    </row>
    <row r="107" spans="1:3">
      <c r="B107" s="2026">
        <v>22981</v>
      </c>
      <c r="C107" s="66">
        <v>2.9300000000000003E-2</v>
      </c>
    </row>
    <row r="108" spans="1:3">
      <c r="A108">
        <v>63</v>
      </c>
      <c r="B108" s="2026">
        <v>23012</v>
      </c>
      <c r="C108" s="66">
        <v>2.92E-2</v>
      </c>
    </row>
    <row r="109" spans="1:3">
      <c r="B109" s="2026">
        <v>23043</v>
      </c>
      <c r="C109" s="66">
        <v>0.03</v>
      </c>
    </row>
    <row r="110" spans="1:3">
      <c r="B110" s="2026">
        <v>23071</v>
      </c>
      <c r="C110" s="66">
        <v>2.98E-2</v>
      </c>
    </row>
    <row r="111" spans="1:3">
      <c r="B111" s="2026">
        <v>23102</v>
      </c>
      <c r="C111" s="66">
        <v>2.8999999999999998E-2</v>
      </c>
    </row>
    <row r="112" spans="1:3">
      <c r="B112" s="2026">
        <v>23132</v>
      </c>
      <c r="C112" s="66">
        <v>0.03</v>
      </c>
    </row>
    <row r="113" spans="1:3">
      <c r="B113" s="2026">
        <v>23163</v>
      </c>
      <c r="C113" s="66">
        <v>2.9900000000000003E-2</v>
      </c>
    </row>
    <row r="114" spans="1:3">
      <c r="B114" s="2026">
        <v>23193</v>
      </c>
      <c r="C114" s="66">
        <v>3.0200000000000001E-2</v>
      </c>
    </row>
    <row r="115" spans="1:3">
      <c r="B115" s="2026">
        <v>23224</v>
      </c>
      <c r="C115" s="66">
        <v>3.49E-2</v>
      </c>
    </row>
    <row r="116" spans="1:3">
      <c r="B116" s="2026">
        <v>23255</v>
      </c>
      <c r="C116" s="66">
        <v>3.4799999999999998E-2</v>
      </c>
    </row>
    <row r="117" spans="1:3">
      <c r="B117" s="2026">
        <v>23285</v>
      </c>
      <c r="C117" s="66">
        <v>3.5000000000000003E-2</v>
      </c>
    </row>
    <row r="118" spans="1:3">
      <c r="B118" s="2026">
        <v>23316</v>
      </c>
      <c r="C118" s="66">
        <v>3.4799999999999998E-2</v>
      </c>
    </row>
    <row r="119" spans="1:3">
      <c r="B119" s="2026">
        <v>23346</v>
      </c>
      <c r="C119" s="66">
        <v>3.3799999999999997E-2</v>
      </c>
    </row>
    <row r="120" spans="1:3">
      <c r="A120">
        <v>64</v>
      </c>
      <c r="B120" s="2026">
        <v>23377</v>
      </c>
      <c r="C120" s="66">
        <v>3.4799999999999998E-2</v>
      </c>
    </row>
    <row r="121" spans="1:3">
      <c r="B121" s="2026">
        <v>23408</v>
      </c>
      <c r="C121" s="66">
        <v>3.4799999999999998E-2</v>
      </c>
    </row>
    <row r="122" spans="1:3">
      <c r="B122" s="2026">
        <v>23437</v>
      </c>
      <c r="C122" s="66">
        <v>3.4300000000000004E-2</v>
      </c>
    </row>
    <row r="123" spans="1:3">
      <c r="B123" s="2026">
        <v>23468</v>
      </c>
      <c r="C123" s="66">
        <v>3.4700000000000002E-2</v>
      </c>
    </row>
    <row r="124" spans="1:3">
      <c r="B124" s="2026">
        <v>23498</v>
      </c>
      <c r="C124" s="66">
        <v>3.5000000000000003E-2</v>
      </c>
    </row>
    <row r="125" spans="1:3">
      <c r="B125" s="2026">
        <v>23529</v>
      </c>
      <c r="C125" s="66">
        <v>3.5000000000000003E-2</v>
      </c>
    </row>
    <row r="126" spans="1:3">
      <c r="B126" s="2026">
        <v>23559</v>
      </c>
      <c r="C126" s="66">
        <v>3.4200000000000001E-2</v>
      </c>
    </row>
    <row r="127" spans="1:3">
      <c r="B127" s="2026">
        <v>23590</v>
      </c>
      <c r="C127" s="66">
        <v>3.5000000000000003E-2</v>
      </c>
    </row>
    <row r="128" spans="1:3">
      <c r="B128" s="2026">
        <v>23621</v>
      </c>
      <c r="C128" s="66">
        <v>3.4500000000000003E-2</v>
      </c>
    </row>
    <row r="129" spans="1:3">
      <c r="B129" s="2026">
        <v>23651</v>
      </c>
      <c r="C129" s="66">
        <v>3.3599999999999998E-2</v>
      </c>
    </row>
    <row r="130" spans="1:3">
      <c r="B130" s="2026">
        <v>23682</v>
      </c>
      <c r="C130" s="66">
        <v>3.5200000000000002E-2</v>
      </c>
    </row>
    <row r="131" spans="1:3">
      <c r="B131" s="2026">
        <v>23712</v>
      </c>
      <c r="C131" s="66">
        <v>3.85E-2</v>
      </c>
    </row>
    <row r="132" spans="1:3">
      <c r="A132">
        <v>65</v>
      </c>
      <c r="B132" s="2026">
        <v>23743</v>
      </c>
      <c r="C132" s="66">
        <v>3.9E-2</v>
      </c>
    </row>
    <row r="133" spans="1:3">
      <c r="B133" s="2026">
        <v>23774</v>
      </c>
      <c r="C133" s="66">
        <v>3.9800000000000002E-2</v>
      </c>
    </row>
    <row r="134" spans="1:3">
      <c r="B134" s="2026">
        <v>23802</v>
      </c>
      <c r="C134" s="66">
        <v>4.0399999999999998E-2</v>
      </c>
    </row>
    <row r="135" spans="1:3">
      <c r="B135" s="2026">
        <v>23833</v>
      </c>
      <c r="C135" s="66">
        <v>4.0899999999999999E-2</v>
      </c>
    </row>
    <row r="136" spans="1:3">
      <c r="B136" s="2026">
        <v>23863</v>
      </c>
      <c r="C136" s="66">
        <v>4.0999999999999995E-2</v>
      </c>
    </row>
    <row r="137" spans="1:3">
      <c r="B137" s="2026">
        <v>23894</v>
      </c>
      <c r="C137" s="66">
        <v>4.0399999999999998E-2</v>
      </c>
    </row>
    <row r="138" spans="1:3">
      <c r="B138" s="2026">
        <v>23924</v>
      </c>
      <c r="C138" s="66">
        <v>4.0899999999999999E-2</v>
      </c>
    </row>
    <row r="139" spans="1:3">
      <c r="B139" s="2026">
        <v>23955</v>
      </c>
      <c r="C139" s="66">
        <v>4.1200000000000001E-2</v>
      </c>
    </row>
    <row r="140" spans="1:3">
      <c r="B140" s="2026">
        <v>23986</v>
      </c>
      <c r="C140" s="66">
        <v>4.0099999999999997E-2</v>
      </c>
    </row>
    <row r="141" spans="1:3">
      <c r="B141" s="2026">
        <v>24016</v>
      </c>
      <c r="C141" s="66">
        <v>4.0800000000000003E-2</v>
      </c>
    </row>
    <row r="142" spans="1:3">
      <c r="B142" s="2026">
        <v>24047</v>
      </c>
      <c r="C142" s="66">
        <v>4.0999999999999995E-2</v>
      </c>
    </row>
    <row r="143" spans="1:3">
      <c r="B143" s="2026">
        <v>24077</v>
      </c>
      <c r="C143" s="66">
        <v>4.3200000000000002E-2</v>
      </c>
    </row>
    <row r="144" spans="1:3">
      <c r="A144">
        <v>66</v>
      </c>
      <c r="B144" s="2026">
        <v>24108</v>
      </c>
      <c r="C144" s="66">
        <v>4.4199999999999996E-2</v>
      </c>
    </row>
    <row r="145" spans="1:3">
      <c r="B145" s="2026">
        <v>24139</v>
      </c>
      <c r="C145" s="66">
        <v>4.5999999999999999E-2</v>
      </c>
    </row>
    <row r="146" spans="1:3">
      <c r="B146" s="2026">
        <v>24167</v>
      </c>
      <c r="C146" s="66">
        <v>4.6500000000000007E-2</v>
      </c>
    </row>
    <row r="147" spans="1:3">
      <c r="B147" s="2026">
        <v>24198</v>
      </c>
      <c r="C147" s="66">
        <v>4.6699999999999998E-2</v>
      </c>
    </row>
    <row r="148" spans="1:3">
      <c r="B148" s="2026">
        <v>24228</v>
      </c>
      <c r="C148" s="66">
        <v>4.9000000000000002E-2</v>
      </c>
    </row>
    <row r="149" spans="1:3">
      <c r="B149" s="2026">
        <v>24259</v>
      </c>
      <c r="C149" s="66">
        <v>5.1699999999999996E-2</v>
      </c>
    </row>
    <row r="150" spans="1:3">
      <c r="B150" s="2026">
        <v>24289</v>
      </c>
      <c r="C150" s="66">
        <v>5.2999999999999999E-2</v>
      </c>
    </row>
    <row r="151" spans="1:3">
      <c r="B151" s="2026">
        <v>24320</v>
      </c>
      <c r="C151" s="66">
        <v>5.5300000000000002E-2</v>
      </c>
    </row>
    <row r="152" spans="1:3">
      <c r="B152" s="2026">
        <v>24351</v>
      </c>
      <c r="C152" s="66">
        <v>5.4000000000000006E-2</v>
      </c>
    </row>
    <row r="153" spans="1:3">
      <c r="B153" s="2026">
        <v>24381</v>
      </c>
      <c r="C153" s="66">
        <v>5.5300000000000002E-2</v>
      </c>
    </row>
    <row r="154" spans="1:3">
      <c r="B154" s="2026">
        <v>24412</v>
      </c>
      <c r="C154" s="66">
        <v>5.7599999999999998E-2</v>
      </c>
    </row>
    <row r="155" spans="1:3">
      <c r="B155" s="2026">
        <v>24442</v>
      </c>
      <c r="C155" s="66">
        <v>5.4000000000000006E-2</v>
      </c>
    </row>
    <row r="156" spans="1:3">
      <c r="A156">
        <v>67</v>
      </c>
      <c r="B156" s="2026">
        <v>24473</v>
      </c>
      <c r="C156" s="66">
        <v>4.9400000000000006E-2</v>
      </c>
    </row>
    <row r="157" spans="1:3">
      <c r="B157" s="2026">
        <v>24504</v>
      </c>
      <c r="C157" s="66">
        <v>0.05</v>
      </c>
    </row>
    <row r="158" spans="1:3">
      <c r="B158" s="2026">
        <v>24532</v>
      </c>
      <c r="C158" s="66">
        <v>4.53E-2</v>
      </c>
    </row>
    <row r="159" spans="1:3">
      <c r="B159" s="2026">
        <v>24563</v>
      </c>
      <c r="C159" s="66">
        <v>4.0500000000000001E-2</v>
      </c>
    </row>
    <row r="160" spans="1:3">
      <c r="B160" s="2026">
        <v>24593</v>
      </c>
      <c r="C160" s="66">
        <v>3.9399999999999998E-2</v>
      </c>
    </row>
    <row r="161" spans="1:3">
      <c r="B161" s="2026">
        <v>24624</v>
      </c>
      <c r="C161" s="66">
        <v>3.9800000000000002E-2</v>
      </c>
    </row>
    <row r="162" spans="1:3">
      <c r="B162" s="2026">
        <v>24654</v>
      </c>
      <c r="C162" s="66">
        <v>3.7900000000000003E-2</v>
      </c>
    </row>
    <row r="163" spans="1:3">
      <c r="B163" s="2026">
        <v>24685</v>
      </c>
      <c r="C163" s="66">
        <v>3.9E-2</v>
      </c>
    </row>
    <row r="164" spans="1:3">
      <c r="B164" s="2026">
        <v>24716</v>
      </c>
      <c r="C164" s="66">
        <v>3.9900000000000005E-2</v>
      </c>
    </row>
    <row r="165" spans="1:3">
      <c r="B165" s="2026">
        <v>24746</v>
      </c>
      <c r="C165" s="66">
        <v>3.8800000000000001E-2</v>
      </c>
    </row>
    <row r="166" spans="1:3">
      <c r="B166" s="2026">
        <v>24777</v>
      </c>
      <c r="C166" s="66">
        <v>4.1299999999999996E-2</v>
      </c>
    </row>
    <row r="167" spans="1:3">
      <c r="B167" s="2026">
        <v>24807</v>
      </c>
      <c r="C167" s="66">
        <v>4.5100000000000001E-2</v>
      </c>
    </row>
    <row r="168" spans="1:3">
      <c r="A168">
        <v>68</v>
      </c>
      <c r="B168" s="2026">
        <v>24838</v>
      </c>
      <c r="C168" s="66">
        <v>4.5999999999999999E-2</v>
      </c>
    </row>
    <row r="169" spans="1:3">
      <c r="B169" s="2026">
        <v>24869</v>
      </c>
      <c r="C169" s="66">
        <v>4.7100000000000003E-2</v>
      </c>
    </row>
    <row r="170" spans="1:3">
      <c r="B170" s="2026">
        <v>24898</v>
      </c>
      <c r="C170" s="66">
        <v>5.0499999999999996E-2</v>
      </c>
    </row>
    <row r="171" spans="1:3">
      <c r="B171" s="2026">
        <v>24929</v>
      </c>
      <c r="C171" s="66">
        <v>5.7599999999999998E-2</v>
      </c>
    </row>
    <row r="172" spans="1:3">
      <c r="B172" s="2026">
        <v>24959</v>
      </c>
      <c r="C172" s="66">
        <v>6.1100000000000002E-2</v>
      </c>
    </row>
    <row r="173" spans="1:3">
      <c r="B173" s="2026">
        <v>24990</v>
      </c>
      <c r="C173" s="66">
        <v>6.0700000000000004E-2</v>
      </c>
    </row>
    <row r="174" spans="1:3">
      <c r="B174" s="2026">
        <v>25020</v>
      </c>
      <c r="C174" s="66">
        <v>6.0199999999999997E-2</v>
      </c>
    </row>
    <row r="175" spans="1:3">
      <c r="B175" s="2026">
        <v>25051</v>
      </c>
      <c r="C175" s="66">
        <v>6.0299999999999999E-2</v>
      </c>
    </row>
    <row r="176" spans="1:3">
      <c r="B176" s="2026">
        <v>25082</v>
      </c>
      <c r="C176" s="66">
        <v>5.7800000000000004E-2</v>
      </c>
    </row>
    <row r="177" spans="1:5">
      <c r="B177" s="2026">
        <v>25112</v>
      </c>
      <c r="C177" s="66">
        <v>5.91E-2</v>
      </c>
    </row>
    <row r="178" spans="1:5">
      <c r="B178" s="2026">
        <v>25143</v>
      </c>
      <c r="C178" s="66">
        <v>5.8200000000000002E-2</v>
      </c>
    </row>
    <row r="179" spans="1:5">
      <c r="B179" s="2026">
        <v>25173</v>
      </c>
      <c r="C179" s="66">
        <v>6.0199999999999997E-2</v>
      </c>
    </row>
    <row r="180" spans="1:5">
      <c r="A180">
        <v>69</v>
      </c>
      <c r="B180" s="2026">
        <v>25204</v>
      </c>
      <c r="C180" s="66">
        <v>6.3E-2</v>
      </c>
    </row>
    <row r="181" spans="1:5">
      <c r="B181" s="2026">
        <v>25235</v>
      </c>
      <c r="C181" s="66">
        <v>6.6100000000000006E-2</v>
      </c>
    </row>
    <row r="182" spans="1:5">
      <c r="B182" s="2026">
        <v>25263</v>
      </c>
      <c r="C182" s="66">
        <v>6.7900000000000002E-2</v>
      </c>
    </row>
    <row r="183" spans="1:5">
      <c r="B183" s="2026">
        <v>25294</v>
      </c>
      <c r="C183" s="66">
        <v>7.4099999999999999E-2</v>
      </c>
    </row>
    <row r="184" spans="1:5">
      <c r="B184" s="2026">
        <v>25324</v>
      </c>
      <c r="C184" s="66">
        <v>8.6699999999999999E-2</v>
      </c>
    </row>
    <row r="185" spans="1:5">
      <c r="B185" s="2026">
        <v>25355</v>
      </c>
      <c r="C185" s="66">
        <v>8.900000000000001E-2</v>
      </c>
    </row>
    <row r="186" spans="1:5">
      <c r="B186" s="2026">
        <v>25385</v>
      </c>
      <c r="C186" s="66">
        <v>8.6099999999999996E-2</v>
      </c>
    </row>
    <row r="187" spans="1:5">
      <c r="B187" s="2026">
        <v>25416</v>
      </c>
      <c r="C187" s="66">
        <v>9.1899999999999996E-2</v>
      </c>
    </row>
    <row r="188" spans="1:5">
      <c r="B188" s="2026">
        <v>25447</v>
      </c>
      <c r="C188" s="66">
        <v>9.1499999999999998E-2</v>
      </c>
    </row>
    <row r="189" spans="1:5">
      <c r="B189" s="2026">
        <v>25477</v>
      </c>
      <c r="C189" s="66">
        <v>0.09</v>
      </c>
    </row>
    <row r="190" spans="1:5">
      <c r="B190" s="2026">
        <v>25508</v>
      </c>
      <c r="C190" s="66">
        <v>8.8499999999999995E-2</v>
      </c>
    </row>
    <row r="191" spans="1:5">
      <c r="B191" s="2026">
        <v>25538</v>
      </c>
      <c r="C191" s="66">
        <v>8.9700000000000002E-2</v>
      </c>
      <c r="D191" s="2027">
        <v>3</v>
      </c>
      <c r="E191" s="2027">
        <v>-3</v>
      </c>
    </row>
    <row r="192" spans="1:5">
      <c r="A192">
        <v>70</v>
      </c>
      <c r="B192" s="2026">
        <v>25569</v>
      </c>
      <c r="C192" s="66">
        <v>8.9800000000000005E-2</v>
      </c>
      <c r="D192" s="2027">
        <v>3</v>
      </c>
      <c r="E192" s="2027">
        <v>-3</v>
      </c>
    </row>
    <row r="193" spans="1:5">
      <c r="B193" s="2026">
        <v>25600</v>
      </c>
      <c r="C193" s="66">
        <v>8.9800000000000005E-2</v>
      </c>
      <c r="D193" s="2027">
        <v>3</v>
      </c>
      <c r="E193" s="2027">
        <v>-3</v>
      </c>
    </row>
    <row r="194" spans="1:5">
      <c r="B194" s="2026">
        <v>25628</v>
      </c>
      <c r="C194" s="66">
        <v>7.7600000000000002E-2</v>
      </c>
      <c r="D194" s="2027">
        <v>3</v>
      </c>
      <c r="E194" s="2027">
        <v>-3</v>
      </c>
    </row>
    <row r="195" spans="1:5">
      <c r="B195" s="2026">
        <v>25659</v>
      </c>
      <c r="C195" s="66">
        <v>8.1000000000000003E-2</v>
      </c>
      <c r="D195" s="2027">
        <v>3</v>
      </c>
      <c r="E195" s="2027">
        <v>-3</v>
      </c>
    </row>
    <row r="196" spans="1:5">
      <c r="B196" s="2026">
        <v>25689</v>
      </c>
      <c r="C196" s="66">
        <v>7.9399999999999998E-2</v>
      </c>
      <c r="D196" s="2027">
        <v>3</v>
      </c>
      <c r="E196" s="2027">
        <v>-3</v>
      </c>
    </row>
    <row r="197" spans="1:5">
      <c r="B197" s="2026">
        <v>25720</v>
      </c>
      <c r="C197" s="66">
        <v>7.5999999999999998E-2</v>
      </c>
      <c r="D197" s="2027">
        <v>3</v>
      </c>
      <c r="E197" s="2027">
        <v>-3</v>
      </c>
    </row>
    <row r="198" spans="1:5">
      <c r="B198" s="2026">
        <v>25750</v>
      </c>
      <c r="C198" s="66">
        <v>7.2099999999999997E-2</v>
      </c>
      <c r="D198" s="2027">
        <v>3</v>
      </c>
      <c r="E198" s="2027">
        <v>-3</v>
      </c>
    </row>
    <row r="199" spans="1:5">
      <c r="B199" s="2026">
        <v>25781</v>
      </c>
      <c r="C199" s="66">
        <v>6.6100000000000006E-2</v>
      </c>
      <c r="D199" s="2027">
        <v>3</v>
      </c>
      <c r="E199" s="2027">
        <v>-3</v>
      </c>
    </row>
    <row r="200" spans="1:5">
      <c r="B200" s="2026">
        <v>25812</v>
      </c>
      <c r="C200" s="66">
        <v>6.2899999999999998E-2</v>
      </c>
      <c r="D200" s="2027">
        <v>3</v>
      </c>
      <c r="E200" s="2027">
        <v>-3</v>
      </c>
    </row>
    <row r="201" spans="1:5">
      <c r="B201" s="2026">
        <v>25842</v>
      </c>
      <c r="C201" s="66">
        <v>6.2E-2</v>
      </c>
      <c r="D201" s="2027">
        <v>3</v>
      </c>
      <c r="E201" s="2027">
        <v>-3</v>
      </c>
    </row>
    <row r="202" spans="1:5">
      <c r="B202" s="2026">
        <v>25873</v>
      </c>
      <c r="C202" s="66">
        <v>5.5999999999999994E-2</v>
      </c>
      <c r="D202" s="2027">
        <v>3</v>
      </c>
      <c r="E202" s="2027">
        <v>-3</v>
      </c>
    </row>
    <row r="203" spans="1:5">
      <c r="B203" s="2026">
        <v>25903</v>
      </c>
      <c r="C203" s="66">
        <v>4.9000000000000002E-2</v>
      </c>
    </row>
    <row r="204" spans="1:5">
      <c r="A204">
        <v>71</v>
      </c>
      <c r="B204" s="2026">
        <v>25934</v>
      </c>
      <c r="C204" s="66">
        <v>4.1399999999999999E-2</v>
      </c>
    </row>
    <row r="205" spans="1:5">
      <c r="B205" s="2026">
        <v>25965</v>
      </c>
      <c r="C205" s="66">
        <v>3.7200000000000004E-2</v>
      </c>
    </row>
    <row r="206" spans="1:5">
      <c r="B206" s="2026">
        <v>25993</v>
      </c>
      <c r="C206" s="66">
        <v>3.7100000000000001E-2</v>
      </c>
    </row>
    <row r="207" spans="1:5">
      <c r="B207" s="2026">
        <v>26024</v>
      </c>
      <c r="C207" s="66">
        <v>4.1500000000000002E-2</v>
      </c>
    </row>
    <row r="208" spans="1:5">
      <c r="B208" s="2026">
        <v>26054</v>
      </c>
      <c r="C208" s="66">
        <v>4.6300000000000001E-2</v>
      </c>
    </row>
    <row r="209" spans="1:3">
      <c r="B209" s="2026">
        <v>26085</v>
      </c>
      <c r="C209" s="66">
        <v>4.9100000000000005E-2</v>
      </c>
    </row>
    <row r="210" spans="1:3">
      <c r="B210" s="2026">
        <v>26115</v>
      </c>
      <c r="C210" s="66">
        <v>5.3099999999999994E-2</v>
      </c>
    </row>
    <row r="211" spans="1:3">
      <c r="B211" s="2026">
        <v>26146</v>
      </c>
      <c r="C211" s="66">
        <v>5.5599999999999997E-2</v>
      </c>
    </row>
    <row r="212" spans="1:3">
      <c r="B212" s="2026">
        <v>26177</v>
      </c>
      <c r="C212" s="66">
        <v>5.5500000000000001E-2</v>
      </c>
    </row>
    <row r="213" spans="1:3">
      <c r="B213" s="2026">
        <v>26207</v>
      </c>
      <c r="C213" s="66">
        <v>5.2000000000000005E-2</v>
      </c>
    </row>
    <row r="214" spans="1:3">
      <c r="B214" s="2026">
        <v>26238</v>
      </c>
      <c r="C214" s="66">
        <v>4.9100000000000005E-2</v>
      </c>
    </row>
    <row r="215" spans="1:3">
      <c r="B215" s="2026">
        <v>26268</v>
      </c>
      <c r="C215" s="66">
        <v>4.1399999999999999E-2</v>
      </c>
    </row>
    <row r="216" spans="1:3">
      <c r="A216">
        <v>72</v>
      </c>
      <c r="B216" s="2026">
        <v>26299</v>
      </c>
      <c r="C216" s="66">
        <v>3.5000000000000003E-2</v>
      </c>
    </row>
    <row r="217" spans="1:3">
      <c r="B217" s="2026">
        <v>26330</v>
      </c>
      <c r="C217" s="66">
        <v>3.2899999999999999E-2</v>
      </c>
    </row>
    <row r="218" spans="1:3">
      <c r="B218" s="2026">
        <v>26359</v>
      </c>
      <c r="C218" s="66">
        <v>3.8300000000000001E-2</v>
      </c>
    </row>
    <row r="219" spans="1:3">
      <c r="B219" s="2026">
        <v>26390</v>
      </c>
      <c r="C219" s="66">
        <v>4.1700000000000001E-2</v>
      </c>
    </row>
    <row r="220" spans="1:3">
      <c r="B220" s="2026">
        <v>26420</v>
      </c>
      <c r="C220" s="66">
        <v>4.2699999999999995E-2</v>
      </c>
    </row>
    <row r="221" spans="1:3">
      <c r="B221" s="2026">
        <v>26451</v>
      </c>
      <c r="C221" s="66">
        <v>4.4600000000000001E-2</v>
      </c>
    </row>
    <row r="222" spans="1:3">
      <c r="B222" s="2026">
        <v>26481</v>
      </c>
      <c r="C222" s="66">
        <v>4.5499999999999999E-2</v>
      </c>
    </row>
    <row r="223" spans="1:3">
      <c r="B223" s="2026">
        <v>26512</v>
      </c>
      <c r="C223" s="66">
        <v>4.8000000000000001E-2</v>
      </c>
    </row>
    <row r="224" spans="1:3">
      <c r="B224" s="2026">
        <v>26543</v>
      </c>
      <c r="C224" s="66">
        <v>4.87E-2</v>
      </c>
    </row>
    <row r="225" spans="1:5">
      <c r="B225" s="2026">
        <v>26573</v>
      </c>
      <c r="C225" s="66">
        <v>5.04E-2</v>
      </c>
    </row>
    <row r="226" spans="1:5">
      <c r="B226" s="2026">
        <v>26604</v>
      </c>
      <c r="C226" s="66">
        <v>5.0599999999999999E-2</v>
      </c>
    </row>
    <row r="227" spans="1:5">
      <c r="B227" s="2026">
        <v>26634</v>
      </c>
      <c r="C227" s="66">
        <v>5.33E-2</v>
      </c>
    </row>
    <row r="228" spans="1:5">
      <c r="A228">
        <v>73</v>
      </c>
      <c r="B228" s="2026">
        <v>26665</v>
      </c>
      <c r="C228" s="66">
        <v>5.9400000000000001E-2</v>
      </c>
    </row>
    <row r="229" spans="1:5">
      <c r="B229" s="2026">
        <v>26696</v>
      </c>
      <c r="C229" s="66">
        <v>6.5799999999999997E-2</v>
      </c>
    </row>
    <row r="230" spans="1:5">
      <c r="B230" s="2026">
        <v>26724</v>
      </c>
      <c r="C230" s="66">
        <v>7.0900000000000005E-2</v>
      </c>
    </row>
    <row r="231" spans="1:5">
      <c r="B231" s="2026">
        <v>26755</v>
      </c>
      <c r="C231" s="66">
        <v>7.1199999999999999E-2</v>
      </c>
    </row>
    <row r="232" spans="1:5">
      <c r="B232" s="2026">
        <v>26785</v>
      </c>
      <c r="C232" s="66">
        <v>7.8399999999999997E-2</v>
      </c>
    </row>
    <row r="233" spans="1:5">
      <c r="B233" s="2026">
        <v>26816</v>
      </c>
      <c r="C233" s="66">
        <v>8.4900000000000003E-2</v>
      </c>
    </row>
    <row r="234" spans="1:5">
      <c r="B234" s="2026">
        <v>26846</v>
      </c>
      <c r="C234" s="66">
        <v>0.10400000000000001</v>
      </c>
    </row>
    <row r="235" spans="1:5">
      <c r="B235" s="2026">
        <v>26877</v>
      </c>
      <c r="C235" s="66">
        <v>0.105</v>
      </c>
    </row>
    <row r="236" spans="1:5">
      <c r="B236" s="2026">
        <v>26908</v>
      </c>
      <c r="C236" s="66">
        <v>0.10779999999999999</v>
      </c>
    </row>
    <row r="237" spans="1:5">
      <c r="B237" s="2026">
        <v>26938</v>
      </c>
      <c r="C237" s="66">
        <v>0.10009999999999999</v>
      </c>
    </row>
    <row r="238" spans="1:5">
      <c r="B238" s="2026">
        <v>26969</v>
      </c>
      <c r="C238" s="66">
        <v>0.1003</v>
      </c>
      <c r="D238" s="2027">
        <v>3</v>
      </c>
      <c r="E238" s="2027">
        <v>-3</v>
      </c>
    </row>
    <row r="239" spans="1:5">
      <c r="B239" s="2026">
        <v>26999</v>
      </c>
      <c r="C239" s="66">
        <v>9.9499999999999991E-2</v>
      </c>
      <c r="D239" s="2027">
        <v>3</v>
      </c>
      <c r="E239" s="2027">
        <v>-3</v>
      </c>
    </row>
    <row r="240" spans="1:5">
      <c r="A240">
        <v>74</v>
      </c>
      <c r="B240" s="2026">
        <v>27030</v>
      </c>
      <c r="C240" s="66">
        <v>9.6500000000000002E-2</v>
      </c>
      <c r="D240" s="2027">
        <v>3</v>
      </c>
      <c r="E240" s="2027">
        <v>-3</v>
      </c>
    </row>
    <row r="241" spans="1:5">
      <c r="B241" s="2026">
        <v>27061</v>
      </c>
      <c r="C241" s="66">
        <v>8.9700000000000002E-2</v>
      </c>
      <c r="D241" s="2027">
        <v>3</v>
      </c>
      <c r="E241" s="2027">
        <v>-3</v>
      </c>
    </row>
    <row r="242" spans="1:5">
      <c r="B242" s="2026">
        <v>27089</v>
      </c>
      <c r="C242" s="66">
        <v>9.35E-2</v>
      </c>
      <c r="D242" s="2027">
        <v>3</v>
      </c>
      <c r="E242" s="2027">
        <v>-3</v>
      </c>
    </row>
    <row r="243" spans="1:5">
      <c r="B243" s="2026">
        <v>27120</v>
      </c>
      <c r="C243" s="66">
        <v>0.1051</v>
      </c>
      <c r="D243" s="2027">
        <v>3</v>
      </c>
      <c r="E243" s="2027">
        <v>-3</v>
      </c>
    </row>
    <row r="244" spans="1:5">
      <c r="B244" s="2026">
        <v>27150</v>
      </c>
      <c r="C244" s="66">
        <v>0.11310000000000001</v>
      </c>
      <c r="D244" s="2027">
        <v>3</v>
      </c>
      <c r="E244" s="2027">
        <v>-3</v>
      </c>
    </row>
    <row r="245" spans="1:5">
      <c r="B245" s="2026">
        <v>27181</v>
      </c>
      <c r="C245" s="66">
        <v>0.1193</v>
      </c>
      <c r="D245" s="2027">
        <v>3</v>
      </c>
      <c r="E245" s="2027">
        <v>-3</v>
      </c>
    </row>
    <row r="246" spans="1:5">
      <c r="B246" s="2026">
        <v>27211</v>
      </c>
      <c r="C246" s="66">
        <v>0.12920000000000001</v>
      </c>
      <c r="D246" s="2027">
        <v>3</v>
      </c>
      <c r="E246" s="2027">
        <v>-3</v>
      </c>
    </row>
    <row r="247" spans="1:5">
      <c r="B247" s="2026">
        <v>27242</v>
      </c>
      <c r="C247" s="66">
        <v>0.1201</v>
      </c>
      <c r="D247" s="2027">
        <v>3</v>
      </c>
      <c r="E247" s="2027">
        <v>-3</v>
      </c>
    </row>
    <row r="248" spans="1:5">
      <c r="B248" s="2026">
        <v>27273</v>
      </c>
      <c r="C248" s="66">
        <v>0.1134</v>
      </c>
      <c r="D248" s="2027">
        <v>3</v>
      </c>
      <c r="E248" s="2027">
        <v>-3</v>
      </c>
    </row>
    <row r="249" spans="1:5">
      <c r="B249" s="2026">
        <v>27303</v>
      </c>
      <c r="C249" s="66">
        <v>0.10060000000000001</v>
      </c>
      <c r="D249" s="2027">
        <v>3</v>
      </c>
      <c r="E249" s="2027">
        <v>-3</v>
      </c>
    </row>
    <row r="250" spans="1:5">
      <c r="B250" s="2026">
        <v>27334</v>
      </c>
      <c r="C250" s="66">
        <v>9.4499999999999987E-2</v>
      </c>
      <c r="D250" s="2027">
        <v>3</v>
      </c>
      <c r="E250" s="2027">
        <v>-3</v>
      </c>
    </row>
    <row r="251" spans="1:5">
      <c r="B251" s="2026">
        <v>27364</v>
      </c>
      <c r="C251" s="66">
        <v>8.5299999999999987E-2</v>
      </c>
      <c r="D251" s="2027">
        <v>3</v>
      </c>
      <c r="E251" s="2027">
        <v>-3</v>
      </c>
    </row>
    <row r="252" spans="1:5">
      <c r="A252">
        <v>75</v>
      </c>
      <c r="B252" s="2026">
        <v>27395</v>
      </c>
      <c r="C252" s="66">
        <v>7.1300000000000002E-2</v>
      </c>
      <c r="D252" s="2027">
        <v>3</v>
      </c>
      <c r="E252" s="2027">
        <v>-3</v>
      </c>
    </row>
    <row r="253" spans="1:5">
      <c r="B253" s="2026">
        <v>27426</v>
      </c>
      <c r="C253" s="66">
        <v>6.2400000000000004E-2</v>
      </c>
      <c r="D253" s="2027">
        <v>3</v>
      </c>
      <c r="E253" s="2027">
        <v>-3</v>
      </c>
    </row>
    <row r="254" spans="1:5">
      <c r="B254" s="2026">
        <v>27454</v>
      </c>
      <c r="C254" s="66">
        <v>5.5399999999999998E-2</v>
      </c>
      <c r="D254" s="2027">
        <v>3</v>
      </c>
      <c r="E254" s="2027">
        <v>-3</v>
      </c>
    </row>
    <row r="255" spans="1:5">
      <c r="B255" s="2026">
        <v>27485</v>
      </c>
      <c r="C255" s="66">
        <v>5.4900000000000004E-2</v>
      </c>
    </row>
    <row r="256" spans="1:5">
      <c r="B256" s="2026">
        <v>27515</v>
      </c>
      <c r="C256" s="66">
        <v>5.2199999999999996E-2</v>
      </c>
    </row>
    <row r="257" spans="1:3">
      <c r="B257" s="2026">
        <v>27546</v>
      </c>
      <c r="C257" s="66">
        <v>5.5500000000000001E-2</v>
      </c>
    </row>
    <row r="258" spans="1:3">
      <c r="B258" s="2026">
        <v>27576</v>
      </c>
      <c r="C258" s="66">
        <v>6.0999999999999999E-2</v>
      </c>
    </row>
    <row r="259" spans="1:3">
      <c r="B259" s="2026">
        <v>27607</v>
      </c>
      <c r="C259" s="66">
        <v>6.1399999999999996E-2</v>
      </c>
    </row>
    <row r="260" spans="1:3">
      <c r="B260" s="2026">
        <v>27638</v>
      </c>
      <c r="C260" s="66">
        <v>6.2400000000000004E-2</v>
      </c>
    </row>
    <row r="261" spans="1:3">
      <c r="B261" s="2026">
        <v>27668</v>
      </c>
      <c r="C261" s="66">
        <v>5.8200000000000002E-2</v>
      </c>
    </row>
    <row r="262" spans="1:3">
      <c r="B262" s="2026">
        <v>27699</v>
      </c>
      <c r="C262" s="66">
        <v>5.2199999999999996E-2</v>
      </c>
    </row>
    <row r="263" spans="1:3">
      <c r="B263" s="2026">
        <v>27729</v>
      </c>
      <c r="C263" s="66">
        <v>5.2000000000000005E-2</v>
      </c>
    </row>
    <row r="264" spans="1:3">
      <c r="A264">
        <v>76</v>
      </c>
      <c r="B264" s="2026">
        <v>27760</v>
      </c>
      <c r="C264" s="66">
        <v>4.87E-2</v>
      </c>
    </row>
    <row r="265" spans="1:3">
      <c r="B265" s="2026">
        <v>27791</v>
      </c>
      <c r="C265" s="66">
        <v>4.7699999999999992E-2</v>
      </c>
    </row>
    <row r="266" spans="1:3">
      <c r="B266" s="2026">
        <v>27820</v>
      </c>
      <c r="C266" s="66">
        <v>4.8399999999999999E-2</v>
      </c>
    </row>
    <row r="267" spans="1:3">
      <c r="B267" s="2026">
        <v>27851</v>
      </c>
      <c r="C267" s="66">
        <v>4.82E-2</v>
      </c>
    </row>
    <row r="268" spans="1:3">
      <c r="B268" s="2026">
        <v>27881</v>
      </c>
      <c r="C268" s="66">
        <v>5.2900000000000003E-2</v>
      </c>
    </row>
    <row r="269" spans="1:3">
      <c r="B269" s="2026">
        <v>27912</v>
      </c>
      <c r="C269" s="66">
        <v>5.4800000000000001E-2</v>
      </c>
    </row>
    <row r="270" spans="1:3">
      <c r="B270" s="2026">
        <v>27942</v>
      </c>
      <c r="C270" s="66">
        <v>5.3099999999999994E-2</v>
      </c>
    </row>
    <row r="271" spans="1:3">
      <c r="B271" s="2026">
        <v>27973</v>
      </c>
      <c r="C271" s="66">
        <v>5.2900000000000003E-2</v>
      </c>
    </row>
    <row r="272" spans="1:3">
      <c r="B272" s="2026">
        <v>28004</v>
      </c>
      <c r="C272" s="66">
        <v>5.2499999999999998E-2</v>
      </c>
    </row>
    <row r="273" spans="1:3">
      <c r="B273" s="2026">
        <v>28034</v>
      </c>
      <c r="C273" s="66">
        <v>5.0199999999999995E-2</v>
      </c>
    </row>
    <row r="274" spans="1:3">
      <c r="B274" s="2026">
        <v>28065</v>
      </c>
      <c r="C274" s="66">
        <v>4.9500000000000002E-2</v>
      </c>
    </row>
    <row r="275" spans="1:3">
      <c r="B275" s="2026">
        <v>28095</v>
      </c>
      <c r="C275" s="66">
        <v>4.6500000000000007E-2</v>
      </c>
    </row>
    <row r="276" spans="1:3">
      <c r="A276">
        <v>77</v>
      </c>
      <c r="B276" s="2026">
        <v>28126</v>
      </c>
      <c r="C276" s="66">
        <v>4.6100000000000002E-2</v>
      </c>
    </row>
    <row r="277" spans="1:3">
      <c r="B277" s="2026">
        <v>28157</v>
      </c>
      <c r="C277" s="66">
        <v>4.6799999999999994E-2</v>
      </c>
    </row>
    <row r="278" spans="1:3">
      <c r="B278" s="2026">
        <v>28185</v>
      </c>
      <c r="C278" s="66">
        <v>4.6900000000000004E-2</v>
      </c>
    </row>
    <row r="279" spans="1:3">
      <c r="B279" s="2026">
        <v>28216</v>
      </c>
      <c r="C279" s="66">
        <v>4.7300000000000002E-2</v>
      </c>
    </row>
    <row r="280" spans="1:3">
      <c r="B280" s="2026">
        <v>28246</v>
      </c>
      <c r="C280" s="66">
        <v>5.3499999999999999E-2</v>
      </c>
    </row>
    <row r="281" spans="1:3">
      <c r="B281" s="2026">
        <v>28277</v>
      </c>
      <c r="C281" s="66">
        <v>5.3899999999999997E-2</v>
      </c>
    </row>
    <row r="282" spans="1:3">
      <c r="B282" s="2026">
        <v>28307</v>
      </c>
      <c r="C282" s="66">
        <v>5.4199999999999998E-2</v>
      </c>
    </row>
    <row r="283" spans="1:3">
      <c r="B283" s="2026">
        <v>28338</v>
      </c>
      <c r="C283" s="66">
        <v>5.9000000000000004E-2</v>
      </c>
    </row>
    <row r="284" spans="1:3">
      <c r="B284" s="2026">
        <v>28369</v>
      </c>
      <c r="C284" s="66">
        <v>6.1399999999999996E-2</v>
      </c>
    </row>
    <row r="285" spans="1:3">
      <c r="B285" s="2026">
        <v>28399</v>
      </c>
      <c r="C285" s="66">
        <v>6.4699999999999994E-2</v>
      </c>
    </row>
    <row r="286" spans="1:3">
      <c r="B286" s="2026">
        <v>28430</v>
      </c>
      <c r="C286" s="66">
        <v>6.5099999999999991E-2</v>
      </c>
    </row>
    <row r="287" spans="1:3">
      <c r="B287" s="2026">
        <v>28460</v>
      </c>
      <c r="C287" s="66">
        <v>6.5599999999999992E-2</v>
      </c>
    </row>
    <row r="288" spans="1:3">
      <c r="A288">
        <v>78</v>
      </c>
      <c r="B288" s="2026">
        <v>28491</v>
      </c>
      <c r="C288" s="66">
        <v>6.7000000000000004E-2</v>
      </c>
    </row>
    <row r="289" spans="1:3">
      <c r="B289" s="2026">
        <v>28522</v>
      </c>
      <c r="C289" s="66">
        <v>6.7799999999999999E-2</v>
      </c>
    </row>
    <row r="290" spans="1:3">
      <c r="B290" s="2026">
        <v>28550</v>
      </c>
      <c r="C290" s="66">
        <v>6.7900000000000002E-2</v>
      </c>
    </row>
    <row r="291" spans="1:3">
      <c r="B291" s="2026">
        <v>28581</v>
      </c>
      <c r="C291" s="66">
        <v>6.8900000000000003E-2</v>
      </c>
    </row>
    <row r="292" spans="1:3">
      <c r="B292" s="2026">
        <v>28611</v>
      </c>
      <c r="C292" s="66">
        <v>7.3599999999999999E-2</v>
      </c>
    </row>
    <row r="293" spans="1:3">
      <c r="B293" s="2026">
        <v>28642</v>
      </c>
      <c r="C293" s="66">
        <v>7.5999999999999998E-2</v>
      </c>
    </row>
    <row r="294" spans="1:3">
      <c r="B294" s="2026">
        <v>28672</v>
      </c>
      <c r="C294" s="66">
        <v>7.8100000000000003E-2</v>
      </c>
    </row>
    <row r="295" spans="1:3">
      <c r="B295" s="2026">
        <v>28703</v>
      </c>
      <c r="C295" s="66">
        <v>8.0399999999999985E-2</v>
      </c>
    </row>
    <row r="296" spans="1:3">
      <c r="B296" s="2026">
        <v>28734</v>
      </c>
      <c r="C296" s="66">
        <v>8.4499999999999992E-2</v>
      </c>
    </row>
    <row r="297" spans="1:3">
      <c r="B297" s="2026">
        <v>28764</v>
      </c>
      <c r="C297" s="66">
        <v>8.9600000000000013E-2</v>
      </c>
    </row>
    <row r="298" spans="1:3">
      <c r="B298" s="2026">
        <v>28795</v>
      </c>
      <c r="C298" s="66">
        <v>9.7599999999999992E-2</v>
      </c>
    </row>
    <row r="299" spans="1:3">
      <c r="B299" s="2026">
        <v>28825</v>
      </c>
      <c r="C299" s="66">
        <v>0.1003</v>
      </c>
    </row>
    <row r="300" spans="1:3">
      <c r="A300">
        <v>79</v>
      </c>
      <c r="B300" s="2026">
        <v>28856</v>
      </c>
      <c r="C300" s="66">
        <v>0.1007</v>
      </c>
    </row>
    <row r="301" spans="1:3">
      <c r="B301" s="2026">
        <v>28887</v>
      </c>
      <c r="C301" s="66">
        <v>0.10060000000000001</v>
      </c>
    </row>
    <row r="302" spans="1:3">
      <c r="B302" s="2026">
        <v>28915</v>
      </c>
      <c r="C302" s="66">
        <v>0.1009</v>
      </c>
    </row>
    <row r="303" spans="1:3">
      <c r="B303" s="2026">
        <v>28946</v>
      </c>
      <c r="C303" s="66">
        <v>0.10009999999999999</v>
      </c>
    </row>
    <row r="304" spans="1:3">
      <c r="B304" s="2026">
        <v>28976</v>
      </c>
      <c r="C304" s="66">
        <v>0.1024</v>
      </c>
    </row>
    <row r="305" spans="1:5">
      <c r="B305" s="2026">
        <v>29007</v>
      </c>
      <c r="C305" s="66">
        <v>0.10289999999999999</v>
      </c>
    </row>
    <row r="306" spans="1:5">
      <c r="B306" s="2026">
        <v>29037</v>
      </c>
      <c r="C306" s="66">
        <v>0.1047</v>
      </c>
    </row>
    <row r="307" spans="1:5">
      <c r="B307" s="2026">
        <v>29068</v>
      </c>
      <c r="C307" s="66">
        <v>0.1094</v>
      </c>
    </row>
    <row r="308" spans="1:5">
      <c r="B308" s="2026">
        <v>29099</v>
      </c>
      <c r="C308" s="66">
        <v>0.1143</v>
      </c>
    </row>
    <row r="309" spans="1:5">
      <c r="B309" s="2026">
        <v>29129</v>
      </c>
      <c r="C309" s="66">
        <v>0.13769999999999999</v>
      </c>
    </row>
    <row r="310" spans="1:5">
      <c r="B310" s="2026">
        <v>29160</v>
      </c>
      <c r="C310" s="66">
        <v>0.1318</v>
      </c>
    </row>
    <row r="311" spans="1:5">
      <c r="B311" s="2026">
        <v>29190</v>
      </c>
      <c r="C311" s="66">
        <v>0.13780000000000001</v>
      </c>
    </row>
    <row r="312" spans="1:5">
      <c r="A312">
        <v>80</v>
      </c>
      <c r="B312" s="2026">
        <v>29221</v>
      </c>
      <c r="C312" s="66">
        <v>0.13819999999999999</v>
      </c>
      <c r="D312" s="1616">
        <v>3</v>
      </c>
      <c r="E312" s="1616">
        <v>-3</v>
      </c>
    </row>
    <row r="313" spans="1:5">
      <c r="B313" s="2026">
        <v>29252</v>
      </c>
      <c r="C313" s="66">
        <v>0.14130000000000001</v>
      </c>
      <c r="D313" s="1616">
        <v>3</v>
      </c>
      <c r="E313" s="1616">
        <v>-3</v>
      </c>
    </row>
    <row r="314" spans="1:5">
      <c r="B314" s="2026">
        <v>29281</v>
      </c>
      <c r="C314" s="66">
        <v>0.17190000000000003</v>
      </c>
      <c r="D314" s="1616">
        <v>3</v>
      </c>
      <c r="E314" s="1616">
        <v>-3</v>
      </c>
    </row>
    <row r="315" spans="1:5">
      <c r="B315" s="2026">
        <v>29312</v>
      </c>
      <c r="C315" s="66">
        <v>0.17610000000000001</v>
      </c>
      <c r="D315" s="1616">
        <v>3</v>
      </c>
      <c r="E315" s="1616">
        <v>-3</v>
      </c>
    </row>
    <row r="316" spans="1:5">
      <c r="B316" s="2026">
        <v>29342</v>
      </c>
      <c r="C316" s="66">
        <v>0.10980000000000001</v>
      </c>
      <c r="D316" s="1616">
        <v>3</v>
      </c>
      <c r="E316" s="1616">
        <v>-3</v>
      </c>
    </row>
    <row r="317" spans="1:5">
      <c r="B317" s="2026">
        <v>29373</v>
      </c>
      <c r="C317" s="66">
        <v>9.4700000000000006E-2</v>
      </c>
      <c r="D317" s="1616">
        <v>3</v>
      </c>
      <c r="E317" s="1616">
        <v>-3</v>
      </c>
    </row>
    <row r="318" spans="1:5">
      <c r="B318" s="2026">
        <v>29403</v>
      </c>
      <c r="C318" s="66">
        <v>9.0299999999999991E-2</v>
      </c>
      <c r="D318" s="1616">
        <v>3</v>
      </c>
      <c r="E318" s="1616">
        <v>-3</v>
      </c>
    </row>
    <row r="319" spans="1:5">
      <c r="B319" s="2026">
        <v>29434</v>
      </c>
      <c r="C319" s="66">
        <v>9.6099999999999991E-2</v>
      </c>
      <c r="D319" s="1614"/>
      <c r="E319" s="1614"/>
    </row>
    <row r="320" spans="1:5">
      <c r="B320" s="2026">
        <v>29465</v>
      </c>
      <c r="C320" s="66">
        <v>0.10869999999999999</v>
      </c>
      <c r="D320" s="1614"/>
      <c r="E320" s="1614"/>
    </row>
    <row r="321" spans="1:5">
      <c r="B321" s="2026">
        <v>29495</v>
      </c>
      <c r="C321" s="66">
        <v>0.12809999999999999</v>
      </c>
      <c r="D321" s="1614"/>
      <c r="E321" s="1614"/>
    </row>
    <row r="322" spans="1:5">
      <c r="B322" s="2026">
        <v>29526</v>
      </c>
      <c r="C322" s="66">
        <v>0.1585</v>
      </c>
      <c r="D322" s="1614"/>
      <c r="E322" s="1614"/>
    </row>
    <row r="323" spans="1:5">
      <c r="B323" s="2026">
        <v>29556</v>
      </c>
      <c r="C323" s="66">
        <v>0.18899999999999997</v>
      </c>
      <c r="D323" s="1614"/>
      <c r="E323" s="1614"/>
    </row>
    <row r="324" spans="1:5">
      <c r="A324">
        <v>81</v>
      </c>
      <c r="B324" s="2026">
        <v>29587</v>
      </c>
      <c r="C324" s="66">
        <v>0.19079999999999997</v>
      </c>
      <c r="D324" s="1614"/>
      <c r="E324" s="1614"/>
    </row>
    <row r="325" spans="1:5">
      <c r="B325" s="2026">
        <v>29618</v>
      </c>
      <c r="C325" s="66">
        <v>0.1593</v>
      </c>
      <c r="D325" s="1614"/>
      <c r="E325" s="1614"/>
    </row>
    <row r="326" spans="1:5">
      <c r="B326" s="2026">
        <v>29646</v>
      </c>
      <c r="C326" s="66">
        <v>0.14699999999999999</v>
      </c>
      <c r="D326" s="1614"/>
      <c r="E326" s="1614"/>
    </row>
    <row r="327" spans="1:5">
      <c r="B327" s="2026">
        <v>29677</v>
      </c>
      <c r="C327" s="66">
        <v>0.15720000000000001</v>
      </c>
      <c r="D327" s="1614"/>
      <c r="E327" s="1614"/>
    </row>
    <row r="328" spans="1:5">
      <c r="B328" s="2026">
        <v>29707</v>
      </c>
      <c r="C328" s="66">
        <v>0.1852</v>
      </c>
      <c r="D328" s="1614"/>
      <c r="E328" s="1614"/>
    </row>
    <row r="329" spans="1:5">
      <c r="B329" s="2026">
        <v>29738</v>
      </c>
      <c r="C329" s="66">
        <v>0.191</v>
      </c>
      <c r="D329" s="1614"/>
      <c r="E329" s="1614"/>
    </row>
    <row r="330" spans="1:5">
      <c r="B330" s="2026">
        <v>29768</v>
      </c>
      <c r="C330" s="66">
        <v>0.19039999999999999</v>
      </c>
      <c r="D330" s="1616">
        <v>3</v>
      </c>
      <c r="E330" s="1616">
        <v>-3</v>
      </c>
    </row>
    <row r="331" spans="1:5">
      <c r="B331" s="2026">
        <v>29799</v>
      </c>
      <c r="C331" s="66">
        <v>0.1782</v>
      </c>
      <c r="D331" s="1616">
        <v>3</v>
      </c>
      <c r="E331" s="1616">
        <v>-3</v>
      </c>
    </row>
    <row r="332" spans="1:5">
      <c r="B332" s="2026">
        <v>29830</v>
      </c>
      <c r="C332" s="66">
        <v>0.15869999999999998</v>
      </c>
      <c r="D332" s="1616">
        <v>3</v>
      </c>
      <c r="E332" s="1616">
        <v>-3</v>
      </c>
    </row>
    <row r="333" spans="1:5">
      <c r="B333" s="2026">
        <v>29860</v>
      </c>
      <c r="C333" s="66">
        <v>0.15079999999999999</v>
      </c>
      <c r="D333" s="1616">
        <v>3</v>
      </c>
      <c r="E333" s="1616">
        <v>-3</v>
      </c>
    </row>
    <row r="334" spans="1:5">
      <c r="B334" s="2026">
        <v>29891</v>
      </c>
      <c r="C334" s="66">
        <v>0.1331</v>
      </c>
      <c r="D334" s="1616">
        <v>3</v>
      </c>
      <c r="E334" s="1616">
        <v>-3</v>
      </c>
    </row>
    <row r="335" spans="1:5">
      <c r="B335" s="2026">
        <v>29921</v>
      </c>
      <c r="C335" s="66">
        <v>0.12369999999999999</v>
      </c>
      <c r="D335" s="1616">
        <v>3</v>
      </c>
      <c r="E335" s="1616">
        <v>-3</v>
      </c>
    </row>
    <row r="336" spans="1:5">
      <c r="A336">
        <v>82</v>
      </c>
      <c r="B336" s="2026">
        <v>29952</v>
      </c>
      <c r="C336" s="66">
        <v>0.13220000000000001</v>
      </c>
      <c r="D336" s="1616">
        <v>3</v>
      </c>
      <c r="E336" s="1616">
        <v>-3</v>
      </c>
    </row>
    <row r="337" spans="1:5">
      <c r="B337" s="2026">
        <v>29983</v>
      </c>
      <c r="C337" s="66">
        <v>0.14779999999999999</v>
      </c>
      <c r="D337" s="1616">
        <v>3</v>
      </c>
      <c r="E337" s="1616">
        <v>-3</v>
      </c>
    </row>
    <row r="338" spans="1:5">
      <c r="B338" s="2026">
        <v>30011</v>
      </c>
      <c r="C338" s="66">
        <v>0.14679999999999999</v>
      </c>
      <c r="D338" s="1616">
        <v>3</v>
      </c>
      <c r="E338" s="1616">
        <v>-3</v>
      </c>
    </row>
    <row r="339" spans="1:5">
      <c r="B339" s="2026">
        <v>30042</v>
      </c>
      <c r="C339" s="66">
        <v>0.14940000000000001</v>
      </c>
      <c r="D339" s="1616">
        <v>3</v>
      </c>
      <c r="E339" s="1616">
        <v>-3</v>
      </c>
    </row>
    <row r="340" spans="1:5">
      <c r="B340" s="2026">
        <v>30072</v>
      </c>
      <c r="C340" s="66">
        <v>0.14449999999999999</v>
      </c>
      <c r="D340" s="1616">
        <v>3</v>
      </c>
      <c r="E340" s="1616">
        <v>-3</v>
      </c>
    </row>
    <row r="341" spans="1:5">
      <c r="B341" s="2026">
        <v>30103</v>
      </c>
      <c r="C341" s="66">
        <v>0.14150000000000001</v>
      </c>
      <c r="D341" s="1616">
        <v>3</v>
      </c>
      <c r="E341" s="1616">
        <v>-3</v>
      </c>
    </row>
    <row r="342" spans="1:5">
      <c r="B342" s="2026">
        <v>30133</v>
      </c>
      <c r="C342" s="66">
        <v>0.12590000000000001</v>
      </c>
      <c r="D342" s="1616">
        <v>3</v>
      </c>
      <c r="E342" s="1616">
        <v>-3</v>
      </c>
    </row>
    <row r="343" spans="1:5">
      <c r="B343" s="2026">
        <v>30164</v>
      </c>
      <c r="C343" s="66">
        <v>0.1012</v>
      </c>
      <c r="D343" s="1616">
        <v>3</v>
      </c>
      <c r="E343" s="1616">
        <v>-3</v>
      </c>
    </row>
    <row r="344" spans="1:5">
      <c r="B344" s="2026">
        <v>30195</v>
      </c>
      <c r="C344" s="66">
        <v>0.10310000000000001</v>
      </c>
      <c r="D344" s="1616">
        <v>3</v>
      </c>
      <c r="E344" s="1616">
        <v>-3</v>
      </c>
    </row>
    <row r="345" spans="1:5">
      <c r="B345" s="2026">
        <v>30225</v>
      </c>
      <c r="C345" s="66">
        <v>9.7100000000000006E-2</v>
      </c>
      <c r="D345" s="1616">
        <v>3</v>
      </c>
      <c r="E345" s="1616">
        <v>-3</v>
      </c>
    </row>
    <row r="346" spans="1:5">
      <c r="B346" s="2026">
        <v>30256</v>
      </c>
      <c r="C346" s="66">
        <v>9.1999999999999998E-2</v>
      </c>
      <c r="D346" s="1616">
        <v>3</v>
      </c>
      <c r="E346" s="1616">
        <v>-3</v>
      </c>
    </row>
    <row r="347" spans="1:5">
      <c r="B347" s="2026">
        <v>30286</v>
      </c>
      <c r="C347" s="66">
        <v>8.9499999999999996E-2</v>
      </c>
      <c r="D347" s="1614"/>
      <c r="E347" s="1614"/>
    </row>
    <row r="348" spans="1:5">
      <c r="A348">
        <v>83</v>
      </c>
      <c r="B348" s="2026">
        <v>30317</v>
      </c>
      <c r="C348" s="66">
        <v>8.6800000000000002E-2</v>
      </c>
      <c r="D348" s="1614"/>
      <c r="E348" s="1614"/>
    </row>
    <row r="349" spans="1:5">
      <c r="B349" s="2026">
        <v>30348</v>
      </c>
      <c r="C349" s="66">
        <v>8.5099999999999995E-2</v>
      </c>
      <c r="D349" s="1614"/>
      <c r="E349" s="1614"/>
    </row>
    <row r="350" spans="1:5">
      <c r="B350" s="2026">
        <v>30376</v>
      </c>
      <c r="C350" s="66">
        <v>8.77E-2</v>
      </c>
      <c r="D350" s="1614"/>
      <c r="E350" s="1614"/>
    </row>
    <row r="351" spans="1:5">
      <c r="B351" s="2026">
        <v>30407</v>
      </c>
      <c r="C351" s="66">
        <v>8.8000000000000009E-2</v>
      </c>
      <c r="D351" s="1614"/>
      <c r="E351" s="1614"/>
    </row>
    <row r="352" spans="1:5">
      <c r="B352" s="2026">
        <v>30437</v>
      </c>
      <c r="C352" s="66">
        <v>8.6300000000000002E-2</v>
      </c>
      <c r="D352" s="1614"/>
      <c r="E352" s="1614"/>
    </row>
    <row r="353" spans="1:5">
      <c r="B353" s="2026">
        <v>30468</v>
      </c>
      <c r="C353" s="66">
        <v>8.9800000000000005E-2</v>
      </c>
      <c r="D353" s="1614"/>
      <c r="E353" s="1614"/>
    </row>
    <row r="354" spans="1:5">
      <c r="B354" s="2026">
        <v>30498</v>
      </c>
      <c r="C354" s="66">
        <v>9.3699999999999992E-2</v>
      </c>
      <c r="D354" s="1614"/>
      <c r="E354" s="1614"/>
    </row>
    <row r="355" spans="1:5">
      <c r="B355" s="2026">
        <v>30529</v>
      </c>
      <c r="C355" s="66">
        <v>9.5600000000000004E-2</v>
      </c>
      <c r="D355" s="1614"/>
      <c r="E355" s="1614"/>
    </row>
    <row r="356" spans="1:5">
      <c r="B356" s="2026">
        <v>30560</v>
      </c>
      <c r="C356" s="66">
        <v>9.4499999999999987E-2</v>
      </c>
      <c r="D356" s="1614"/>
      <c r="E356" s="1614"/>
    </row>
    <row r="357" spans="1:5">
      <c r="B357" s="2026">
        <v>30590</v>
      </c>
      <c r="C357" s="66">
        <v>9.4800000000000009E-2</v>
      </c>
      <c r="D357" s="1614"/>
      <c r="E357" s="1614"/>
    </row>
    <row r="358" spans="1:5">
      <c r="B358" s="2026">
        <v>30621</v>
      </c>
      <c r="C358" s="66">
        <v>9.3399999999999997E-2</v>
      </c>
      <c r="D358" s="1614"/>
      <c r="E358" s="1614"/>
    </row>
    <row r="359" spans="1:5">
      <c r="B359" s="2026">
        <v>30651</v>
      </c>
      <c r="C359" s="66">
        <v>9.4700000000000006E-2</v>
      </c>
      <c r="D359" s="1614"/>
      <c r="E359" s="1614"/>
    </row>
    <row r="360" spans="1:5">
      <c r="A360">
        <v>84</v>
      </c>
      <c r="B360" s="2026">
        <v>30682</v>
      </c>
      <c r="C360" s="66">
        <v>9.5600000000000004E-2</v>
      </c>
      <c r="D360" s="1614"/>
      <c r="E360" s="1614"/>
    </row>
    <row r="361" spans="1:5">
      <c r="B361" s="2026">
        <v>30713</v>
      </c>
      <c r="C361" s="66">
        <v>9.5899999999999999E-2</v>
      </c>
      <c r="D361" s="1614"/>
      <c r="E361" s="1614"/>
    </row>
    <row r="362" spans="1:5">
      <c r="B362" s="2026">
        <v>30742</v>
      </c>
      <c r="C362" s="66">
        <v>9.9100000000000008E-2</v>
      </c>
      <c r="D362" s="1614"/>
      <c r="E362" s="1614"/>
    </row>
    <row r="363" spans="1:5">
      <c r="B363" s="2026">
        <v>30773</v>
      </c>
      <c r="C363" s="66">
        <v>0.10289999999999999</v>
      </c>
      <c r="D363" s="1614"/>
      <c r="E363" s="1614"/>
    </row>
    <row r="364" spans="1:5">
      <c r="B364" s="2026">
        <v>30803</v>
      </c>
      <c r="C364" s="66">
        <v>0.1032</v>
      </c>
      <c r="D364" s="1614"/>
      <c r="E364" s="1614"/>
    </row>
    <row r="365" spans="1:5">
      <c r="B365" s="2026">
        <v>30834</v>
      </c>
      <c r="C365" s="66">
        <v>0.1106</v>
      </c>
      <c r="D365" s="1614"/>
      <c r="E365" s="1614"/>
    </row>
    <row r="366" spans="1:5">
      <c r="B366" s="2026">
        <v>30864</v>
      </c>
      <c r="C366" s="66">
        <v>0.11230000000000001</v>
      </c>
      <c r="D366" s="1614"/>
      <c r="E366" s="1614"/>
    </row>
    <row r="367" spans="1:5">
      <c r="B367" s="2026">
        <v>30895</v>
      </c>
      <c r="C367" s="66">
        <v>0.1164</v>
      </c>
      <c r="D367" s="1614"/>
      <c r="E367" s="1614"/>
    </row>
    <row r="368" spans="1:5">
      <c r="B368" s="2026">
        <v>30926</v>
      </c>
      <c r="C368" s="66">
        <v>0.113</v>
      </c>
      <c r="D368" s="1614"/>
      <c r="E368" s="1614"/>
    </row>
    <row r="369" spans="1:5">
      <c r="B369" s="2026">
        <v>30956</v>
      </c>
      <c r="C369" s="66">
        <v>9.9900000000000003E-2</v>
      </c>
      <c r="D369" s="1614"/>
      <c r="E369" s="1614"/>
    </row>
    <row r="370" spans="1:5">
      <c r="B370" s="2026">
        <v>30987</v>
      </c>
      <c r="C370" s="66">
        <v>9.4299999999999995E-2</v>
      </c>
      <c r="D370" s="1614"/>
      <c r="E370" s="1614"/>
    </row>
    <row r="371" spans="1:5">
      <c r="B371" s="2026">
        <v>31017</v>
      </c>
      <c r="C371" s="66">
        <v>8.3800000000000013E-2</v>
      </c>
      <c r="D371" s="1614"/>
      <c r="E371" s="1614"/>
    </row>
    <row r="372" spans="1:5">
      <c r="A372">
        <v>85</v>
      </c>
      <c r="B372" s="2026">
        <v>31048</v>
      </c>
      <c r="C372" s="66">
        <v>8.3499999999999991E-2</v>
      </c>
      <c r="D372" s="1614"/>
      <c r="E372" s="1614"/>
    </row>
    <row r="373" spans="1:5">
      <c r="B373" s="2026">
        <v>31079</v>
      </c>
      <c r="C373" s="66">
        <v>8.5000000000000006E-2</v>
      </c>
      <c r="D373" s="1614"/>
      <c r="E373" s="1614"/>
    </row>
    <row r="374" spans="1:5">
      <c r="B374" s="2026">
        <v>31107</v>
      </c>
      <c r="C374" s="66">
        <v>8.5800000000000001E-2</v>
      </c>
      <c r="D374" s="1614"/>
      <c r="E374" s="1614"/>
    </row>
    <row r="375" spans="1:5">
      <c r="B375" s="2026">
        <v>31138</v>
      </c>
      <c r="C375" s="66">
        <v>8.2699999999999996E-2</v>
      </c>
      <c r="D375" s="1614"/>
      <c r="E375" s="1614"/>
    </row>
    <row r="376" spans="1:5">
      <c r="B376" s="2026">
        <v>31168</v>
      </c>
      <c r="C376" s="66">
        <v>7.9699999999999993E-2</v>
      </c>
      <c r="D376" s="1614"/>
      <c r="E376" s="1614"/>
    </row>
    <row r="377" spans="1:5">
      <c r="B377" s="2026">
        <v>31199</v>
      </c>
      <c r="C377" s="66">
        <v>7.5300000000000006E-2</v>
      </c>
      <c r="D377" s="1614"/>
      <c r="E377" s="1614"/>
    </row>
    <row r="378" spans="1:5">
      <c r="B378" s="2026">
        <v>31229</v>
      </c>
      <c r="C378" s="66">
        <v>7.8799999999999995E-2</v>
      </c>
      <c r="D378" s="1614"/>
      <c r="E378" s="1614"/>
    </row>
    <row r="379" spans="1:5">
      <c r="B379" s="2026">
        <v>31260</v>
      </c>
      <c r="C379" s="66">
        <v>7.9000000000000001E-2</v>
      </c>
      <c r="D379" s="1614"/>
      <c r="E379" s="1614"/>
    </row>
    <row r="380" spans="1:5">
      <c r="B380" s="2026">
        <v>31291</v>
      </c>
      <c r="C380" s="66">
        <v>7.9199999999999993E-2</v>
      </c>
      <c r="D380" s="1614"/>
      <c r="E380" s="1614"/>
    </row>
    <row r="381" spans="1:5">
      <c r="B381" s="2026">
        <v>31321</v>
      </c>
      <c r="C381" s="66">
        <v>7.9899999999999999E-2</v>
      </c>
      <c r="D381" s="1614"/>
      <c r="E381" s="1614"/>
    </row>
    <row r="382" spans="1:5">
      <c r="B382" s="2026">
        <v>31352</v>
      </c>
      <c r="C382" s="66">
        <v>8.0500000000000002E-2</v>
      </c>
      <c r="D382" s="1614"/>
      <c r="E382" s="1614"/>
    </row>
    <row r="383" spans="1:5">
      <c r="B383" s="2026">
        <v>31382</v>
      </c>
      <c r="C383" s="66">
        <v>8.2699999999999996E-2</v>
      </c>
      <c r="D383" s="1614"/>
      <c r="E383" s="1614"/>
    </row>
    <row r="384" spans="1:5">
      <c r="A384">
        <v>86</v>
      </c>
      <c r="B384" s="2026">
        <v>31413</v>
      </c>
      <c r="C384" s="66">
        <v>8.14E-2</v>
      </c>
      <c r="D384" s="1614"/>
      <c r="E384" s="1614"/>
    </row>
    <row r="385" spans="1:5">
      <c r="B385" s="2026">
        <v>31444</v>
      </c>
      <c r="C385" s="66">
        <v>7.8600000000000003E-2</v>
      </c>
      <c r="D385" s="1614"/>
      <c r="E385" s="1614"/>
    </row>
    <row r="386" spans="1:5">
      <c r="B386" s="2026">
        <v>31472</v>
      </c>
      <c r="C386" s="66">
        <v>7.4800000000000005E-2</v>
      </c>
      <c r="D386" s="1614"/>
      <c r="E386" s="1614"/>
    </row>
    <row r="387" spans="1:5">
      <c r="B387" s="2026">
        <v>31503</v>
      </c>
      <c r="C387" s="66">
        <v>6.9900000000000004E-2</v>
      </c>
      <c r="D387" s="1614"/>
      <c r="E387" s="1614"/>
    </row>
    <row r="388" spans="1:5">
      <c r="B388" s="2026">
        <v>31533</v>
      </c>
      <c r="C388" s="66">
        <v>6.8499999999999991E-2</v>
      </c>
      <c r="D388" s="1614"/>
      <c r="E388" s="1614"/>
    </row>
    <row r="389" spans="1:5">
      <c r="B389" s="2026">
        <v>31564</v>
      </c>
      <c r="C389" s="66">
        <v>6.9199999999999998E-2</v>
      </c>
      <c r="D389" s="1614"/>
      <c r="E389" s="1614"/>
    </row>
    <row r="390" spans="1:5">
      <c r="B390" s="2026">
        <v>31594</v>
      </c>
      <c r="C390" s="66">
        <v>6.5599999999999992E-2</v>
      </c>
      <c r="D390" s="1614"/>
      <c r="E390" s="1614"/>
    </row>
    <row r="391" spans="1:5">
      <c r="B391" s="2026">
        <v>31625</v>
      </c>
      <c r="C391" s="66">
        <v>6.1699999999999998E-2</v>
      </c>
      <c r="D391" s="1614"/>
      <c r="E391" s="1614"/>
    </row>
    <row r="392" spans="1:5">
      <c r="B392" s="2026">
        <v>31656</v>
      </c>
      <c r="C392" s="66">
        <v>5.8899999999999994E-2</v>
      </c>
      <c r="D392" s="1614"/>
      <c r="E392" s="1614"/>
    </row>
    <row r="393" spans="1:5">
      <c r="B393" s="2026">
        <v>31686</v>
      </c>
      <c r="C393" s="66">
        <v>5.8499999999999996E-2</v>
      </c>
      <c r="D393" s="1614"/>
      <c r="E393" s="1614"/>
    </row>
    <row r="394" spans="1:5">
      <c r="B394" s="2026">
        <v>31717</v>
      </c>
      <c r="C394" s="66">
        <v>6.0400000000000002E-2</v>
      </c>
      <c r="D394" s="1614"/>
      <c r="E394" s="1614"/>
    </row>
    <row r="395" spans="1:5">
      <c r="B395" s="2026">
        <v>31747</v>
      </c>
      <c r="C395" s="66">
        <v>6.9099999999999995E-2</v>
      </c>
      <c r="D395" s="1614"/>
      <c r="E395" s="1614"/>
    </row>
    <row r="396" spans="1:5">
      <c r="A396">
        <v>87</v>
      </c>
      <c r="B396" s="2026">
        <v>31778</v>
      </c>
      <c r="C396" s="66">
        <v>6.4299999999999996E-2</v>
      </c>
      <c r="D396" s="1614"/>
      <c r="E396" s="1614"/>
    </row>
    <row r="397" spans="1:5">
      <c r="B397" s="2026">
        <v>31809</v>
      </c>
      <c r="C397" s="66">
        <v>6.0999999999999999E-2</v>
      </c>
      <c r="D397" s="1614"/>
      <c r="E397" s="1614"/>
    </row>
    <row r="398" spans="1:5">
      <c r="B398" s="2026">
        <v>31837</v>
      </c>
      <c r="C398" s="66">
        <v>6.13E-2</v>
      </c>
      <c r="D398" s="1614"/>
      <c r="E398" s="1614"/>
    </row>
    <row r="399" spans="1:5">
      <c r="B399" s="2026">
        <v>31868</v>
      </c>
      <c r="C399" s="66">
        <v>6.3700000000000007E-2</v>
      </c>
      <c r="D399" s="1614"/>
      <c r="E399" s="1614"/>
    </row>
    <row r="400" spans="1:5">
      <c r="B400" s="2026">
        <v>31898</v>
      </c>
      <c r="C400" s="66">
        <v>6.8499999999999991E-2</v>
      </c>
      <c r="D400" s="1614"/>
      <c r="E400" s="1614"/>
    </row>
    <row r="401" spans="1:5">
      <c r="B401" s="2026">
        <v>31929</v>
      </c>
      <c r="C401" s="66">
        <v>6.7299999999999999E-2</v>
      </c>
      <c r="D401" s="1614"/>
      <c r="E401" s="1614"/>
    </row>
    <row r="402" spans="1:5">
      <c r="B402" s="2026">
        <v>31959</v>
      </c>
      <c r="C402" s="66">
        <v>6.5799999999999997E-2</v>
      </c>
      <c r="D402" s="1614"/>
      <c r="E402" s="1614"/>
    </row>
    <row r="403" spans="1:5">
      <c r="B403" s="2026">
        <v>31990</v>
      </c>
      <c r="C403" s="66">
        <v>6.7299999999999999E-2</v>
      </c>
      <c r="D403" s="1614"/>
      <c r="E403" s="1614"/>
    </row>
    <row r="404" spans="1:5">
      <c r="B404" s="2026">
        <v>32021</v>
      </c>
      <c r="C404" s="66">
        <v>7.22E-2</v>
      </c>
      <c r="D404" s="1614"/>
      <c r="E404" s="1614"/>
    </row>
    <row r="405" spans="1:5">
      <c r="B405" s="2026">
        <v>32051</v>
      </c>
      <c r="C405" s="66">
        <v>7.2900000000000006E-2</v>
      </c>
      <c r="D405" s="1614"/>
      <c r="E405" s="1614"/>
    </row>
    <row r="406" spans="1:5">
      <c r="B406" s="2026">
        <v>32082</v>
      </c>
      <c r="C406" s="66">
        <v>6.6900000000000001E-2</v>
      </c>
      <c r="D406" s="1614"/>
      <c r="E406" s="1614"/>
    </row>
    <row r="407" spans="1:5">
      <c r="B407" s="2026">
        <v>32112</v>
      </c>
      <c r="C407" s="66">
        <v>6.7699999999999996E-2</v>
      </c>
      <c r="D407" s="1614"/>
      <c r="E407" s="1614"/>
    </row>
    <row r="408" spans="1:5">
      <c r="A408">
        <v>88</v>
      </c>
      <c r="B408" s="2026">
        <v>32143</v>
      </c>
      <c r="C408" s="66">
        <v>6.83E-2</v>
      </c>
      <c r="D408" s="1614"/>
      <c r="E408" s="1614"/>
    </row>
    <row r="409" spans="1:5">
      <c r="B409" s="2026">
        <v>32174</v>
      </c>
      <c r="C409" s="66">
        <v>6.5799999999999997E-2</v>
      </c>
      <c r="D409" s="1614"/>
      <c r="E409" s="1614"/>
    </row>
    <row r="410" spans="1:5">
      <c r="B410" s="2026">
        <v>32203</v>
      </c>
      <c r="C410" s="66">
        <v>6.5799999999999997E-2</v>
      </c>
      <c r="D410" s="1614"/>
      <c r="E410" s="1614"/>
    </row>
    <row r="411" spans="1:5">
      <c r="B411" s="2026">
        <v>32234</v>
      </c>
      <c r="C411" s="66">
        <v>6.8699999999999997E-2</v>
      </c>
      <c r="D411" s="1614"/>
      <c r="E411" s="1614"/>
    </row>
    <row r="412" spans="1:5">
      <c r="B412" s="2026">
        <v>32264</v>
      </c>
      <c r="C412" s="66">
        <v>7.0900000000000005E-2</v>
      </c>
      <c r="D412" s="1614"/>
      <c r="E412" s="1614"/>
    </row>
    <row r="413" spans="1:5">
      <c r="B413" s="2026">
        <v>32295</v>
      </c>
      <c r="C413" s="66">
        <v>7.51E-2</v>
      </c>
      <c r="D413" s="1614"/>
      <c r="E413" s="1614"/>
    </row>
    <row r="414" spans="1:5">
      <c r="B414" s="2026">
        <v>32325</v>
      </c>
      <c r="C414" s="66">
        <v>7.7499999999999999E-2</v>
      </c>
      <c r="D414" s="1614"/>
      <c r="E414" s="1614"/>
    </row>
    <row r="415" spans="1:5">
      <c r="B415" s="2026">
        <v>32356</v>
      </c>
      <c r="C415" s="66">
        <v>8.0100000000000005E-2</v>
      </c>
      <c r="D415" s="1614"/>
      <c r="E415" s="1614"/>
    </row>
    <row r="416" spans="1:5">
      <c r="B416" s="2026">
        <v>32387</v>
      </c>
      <c r="C416" s="66">
        <v>8.1900000000000001E-2</v>
      </c>
      <c r="D416" s="1614"/>
      <c r="E416" s="1614"/>
    </row>
    <row r="417" spans="1:5">
      <c r="B417" s="2026">
        <v>32417</v>
      </c>
      <c r="C417" s="66">
        <v>8.3000000000000004E-2</v>
      </c>
      <c r="D417" s="1614"/>
      <c r="E417" s="1614"/>
    </row>
    <row r="418" spans="1:5">
      <c r="B418" s="2026">
        <v>32448</v>
      </c>
      <c r="C418" s="66">
        <v>8.3499999999999991E-2</v>
      </c>
      <c r="D418" s="1614"/>
      <c r="E418" s="1614"/>
    </row>
    <row r="419" spans="1:5">
      <c r="B419" s="2026">
        <v>32478</v>
      </c>
      <c r="C419" s="66">
        <v>8.7599999999999997E-2</v>
      </c>
      <c r="D419" s="1614"/>
      <c r="E419" s="1614"/>
    </row>
    <row r="420" spans="1:5">
      <c r="A420">
        <v>89</v>
      </c>
      <c r="B420" s="2026">
        <v>32509</v>
      </c>
      <c r="C420" s="66">
        <v>9.1199999999999989E-2</v>
      </c>
      <c r="D420" s="1614"/>
      <c r="E420" s="1614"/>
    </row>
    <row r="421" spans="1:5">
      <c r="B421" s="2026">
        <v>32540</v>
      </c>
      <c r="C421" s="66">
        <v>9.3599999999999989E-2</v>
      </c>
      <c r="D421" s="1614"/>
      <c r="E421" s="1614"/>
    </row>
    <row r="422" spans="1:5">
      <c r="B422" s="2026">
        <v>32568</v>
      </c>
      <c r="C422" s="66">
        <v>9.849999999999999E-2</v>
      </c>
      <c r="D422" s="1614"/>
      <c r="E422" s="1614"/>
    </row>
    <row r="423" spans="1:5">
      <c r="B423" s="2026">
        <v>32599</v>
      </c>
      <c r="C423" s="66">
        <v>9.8400000000000001E-2</v>
      </c>
      <c r="D423" s="1614"/>
      <c r="E423" s="1614"/>
    </row>
    <row r="424" spans="1:5">
      <c r="B424" s="2026">
        <v>32629</v>
      </c>
      <c r="C424" s="66">
        <v>9.8100000000000007E-2</v>
      </c>
      <c r="D424" s="1614"/>
      <c r="E424" s="1614"/>
    </row>
    <row r="425" spans="1:5">
      <c r="B425" s="2026">
        <v>32660</v>
      </c>
      <c r="C425" s="66">
        <v>9.5299999999999996E-2</v>
      </c>
      <c r="D425" s="1614"/>
      <c r="E425" s="1614"/>
    </row>
    <row r="426" spans="1:5">
      <c r="B426" s="2026">
        <v>32690</v>
      </c>
      <c r="C426" s="66">
        <v>9.2399999999999996E-2</v>
      </c>
      <c r="D426" s="1614"/>
      <c r="E426" s="1614"/>
    </row>
    <row r="427" spans="1:5">
      <c r="B427" s="2026">
        <v>32721</v>
      </c>
      <c r="C427" s="66">
        <v>8.9900000000000008E-2</v>
      </c>
      <c r="D427" s="1614"/>
      <c r="E427" s="1614"/>
    </row>
    <row r="428" spans="1:5">
      <c r="B428" s="2026">
        <v>32752</v>
      </c>
      <c r="C428" s="66">
        <v>9.0200000000000002E-2</v>
      </c>
      <c r="D428" s="1614"/>
      <c r="E428" s="1614"/>
    </row>
    <row r="429" spans="1:5">
      <c r="B429" s="2026">
        <v>32782</v>
      </c>
      <c r="C429" s="66">
        <v>8.8399999999999992E-2</v>
      </c>
      <c r="D429" s="1614"/>
      <c r="E429" s="1614"/>
    </row>
    <row r="430" spans="1:5">
      <c r="B430" s="2026">
        <v>32813</v>
      </c>
      <c r="C430" s="66">
        <v>8.5500000000000007E-2</v>
      </c>
      <c r="D430" s="1614"/>
      <c r="E430" s="1614"/>
    </row>
    <row r="431" spans="1:5">
      <c r="B431" s="2026">
        <v>32843</v>
      </c>
      <c r="C431" s="66">
        <v>8.4499999999999992E-2</v>
      </c>
      <c r="D431" s="1614"/>
      <c r="E431" s="1614"/>
    </row>
    <row r="432" spans="1:5">
      <c r="A432">
        <v>90</v>
      </c>
      <c r="B432" s="2026">
        <v>32874</v>
      </c>
      <c r="C432" s="66">
        <v>8.2299999999999998E-2</v>
      </c>
      <c r="D432" s="1614"/>
      <c r="E432" s="1614"/>
    </row>
    <row r="433" spans="1:5">
      <c r="B433" s="2026">
        <v>32905</v>
      </c>
      <c r="C433" s="66">
        <v>8.2400000000000001E-2</v>
      </c>
      <c r="D433" s="1614"/>
      <c r="E433" s="1614"/>
    </row>
    <row r="434" spans="1:5">
      <c r="B434" s="2026">
        <v>32933</v>
      </c>
      <c r="C434" s="66">
        <v>8.2799999999999999E-2</v>
      </c>
      <c r="D434" s="1614"/>
      <c r="E434" s="1614"/>
    </row>
    <row r="435" spans="1:5">
      <c r="B435" s="2026">
        <v>32964</v>
      </c>
      <c r="C435" s="66">
        <v>8.2599999999999993E-2</v>
      </c>
      <c r="D435" s="1614"/>
      <c r="E435" s="1614"/>
    </row>
    <row r="436" spans="1:5">
      <c r="B436" s="2026">
        <v>32994</v>
      </c>
      <c r="C436" s="66">
        <v>8.1799999999999998E-2</v>
      </c>
      <c r="D436" s="1614"/>
      <c r="E436" s="1614"/>
    </row>
    <row r="437" spans="1:5">
      <c r="B437" s="2026">
        <v>33025</v>
      </c>
      <c r="C437" s="66">
        <v>8.2899999999999988E-2</v>
      </c>
      <c r="D437" s="1614"/>
      <c r="E437" s="1614"/>
    </row>
    <row r="438" spans="1:5">
      <c r="B438" s="2026">
        <v>33055</v>
      </c>
      <c r="C438" s="66">
        <v>8.1500000000000003E-2</v>
      </c>
      <c r="D438" s="1616">
        <v>3</v>
      </c>
      <c r="E438" s="1616">
        <v>-3</v>
      </c>
    </row>
    <row r="439" spans="1:5">
      <c r="B439" s="2026">
        <v>33086</v>
      </c>
      <c r="C439" s="66">
        <v>8.1300000000000011E-2</v>
      </c>
      <c r="D439" s="1616">
        <v>3</v>
      </c>
      <c r="E439" s="1616">
        <v>-3</v>
      </c>
    </row>
    <row r="440" spans="1:5">
      <c r="B440" s="2026">
        <v>33117</v>
      </c>
      <c r="C440" s="66">
        <v>8.199999999999999E-2</v>
      </c>
      <c r="D440" s="1616">
        <v>3</v>
      </c>
      <c r="E440" s="1616">
        <v>-3</v>
      </c>
    </row>
    <row r="441" spans="1:5">
      <c r="B441" s="2026">
        <v>33147</v>
      </c>
      <c r="C441" s="66">
        <v>8.1099999999999992E-2</v>
      </c>
      <c r="D441" s="1616">
        <v>3</v>
      </c>
      <c r="E441" s="1616">
        <v>-3</v>
      </c>
    </row>
    <row r="442" spans="1:5">
      <c r="B442" s="2026">
        <v>33178</v>
      </c>
      <c r="C442" s="66">
        <v>7.8100000000000003E-2</v>
      </c>
      <c r="D442" s="1616">
        <v>3</v>
      </c>
      <c r="E442" s="1616">
        <v>-3</v>
      </c>
    </row>
    <row r="443" spans="1:5">
      <c r="B443" s="2026">
        <v>33208</v>
      </c>
      <c r="C443" s="66">
        <v>7.3099999999999998E-2</v>
      </c>
      <c r="D443" s="1616">
        <v>3</v>
      </c>
      <c r="E443" s="1616">
        <v>-3</v>
      </c>
    </row>
    <row r="444" spans="1:5">
      <c r="A444">
        <v>91</v>
      </c>
      <c r="B444" s="2026">
        <v>33239</v>
      </c>
      <c r="C444" s="66">
        <v>6.9099999999999995E-2</v>
      </c>
      <c r="D444" s="1616">
        <v>3</v>
      </c>
      <c r="E444" s="1616">
        <v>-3</v>
      </c>
    </row>
    <row r="445" spans="1:5">
      <c r="B445" s="2026">
        <v>33270</v>
      </c>
      <c r="C445" s="66">
        <v>6.25E-2</v>
      </c>
      <c r="D445" s="1616">
        <v>3</v>
      </c>
      <c r="E445" s="1616">
        <v>-3</v>
      </c>
    </row>
    <row r="446" spans="1:5">
      <c r="B446" s="2026">
        <v>33298</v>
      </c>
      <c r="C446" s="66">
        <v>6.1200000000000004E-2</v>
      </c>
      <c r="D446" s="1616">
        <v>3</v>
      </c>
      <c r="E446" s="1616">
        <v>-3</v>
      </c>
    </row>
    <row r="447" spans="1:5">
      <c r="B447" s="2026">
        <v>33329</v>
      </c>
      <c r="C447" s="66">
        <v>5.91E-2</v>
      </c>
      <c r="D447" s="1614"/>
      <c r="E447" s="1614"/>
    </row>
    <row r="448" spans="1:5">
      <c r="B448" s="2026">
        <v>33359</v>
      </c>
      <c r="C448" s="66">
        <v>5.7800000000000004E-2</v>
      </c>
      <c r="D448" s="1614"/>
      <c r="E448" s="1614"/>
    </row>
    <row r="449" spans="1:5">
      <c r="B449" s="2026">
        <v>33390</v>
      </c>
      <c r="C449" s="66">
        <v>5.9000000000000004E-2</v>
      </c>
      <c r="D449" s="1614"/>
      <c r="E449" s="1614"/>
    </row>
    <row r="450" spans="1:5">
      <c r="B450" s="2026">
        <v>33420</v>
      </c>
      <c r="C450" s="66">
        <v>5.8200000000000002E-2</v>
      </c>
      <c r="D450" s="1614"/>
      <c r="E450" s="1614"/>
    </row>
    <row r="451" spans="1:5">
      <c r="B451" s="2026">
        <v>33451</v>
      </c>
      <c r="C451" s="66">
        <v>5.6600000000000004E-2</v>
      </c>
      <c r="D451" s="1614"/>
      <c r="E451" s="1614"/>
    </row>
    <row r="452" spans="1:5">
      <c r="B452" s="2026">
        <v>33482</v>
      </c>
      <c r="C452" s="66">
        <v>5.45E-2</v>
      </c>
      <c r="D452" s="1614"/>
      <c r="E452" s="1614"/>
    </row>
    <row r="453" spans="1:5">
      <c r="B453" s="2026">
        <v>33512</v>
      </c>
      <c r="C453" s="66">
        <v>5.21E-2</v>
      </c>
      <c r="D453" s="1614"/>
      <c r="E453" s="1614"/>
    </row>
    <row r="454" spans="1:5">
      <c r="B454" s="2026">
        <v>33543</v>
      </c>
      <c r="C454" s="66">
        <v>4.8099999999999997E-2</v>
      </c>
      <c r="D454" s="1614"/>
      <c r="E454" s="1614"/>
    </row>
    <row r="455" spans="1:5">
      <c r="B455" s="2026">
        <v>33573</v>
      </c>
      <c r="C455" s="66">
        <v>4.4299999999999999E-2</v>
      </c>
      <c r="D455" s="1614"/>
      <c r="E455" s="1614"/>
    </row>
    <row r="456" spans="1:5">
      <c r="A456">
        <v>92</v>
      </c>
      <c r="B456" s="2026">
        <v>33604</v>
      </c>
      <c r="C456" s="66">
        <v>4.0300000000000002E-2</v>
      </c>
      <c r="D456" s="1614"/>
      <c r="E456" s="1614"/>
    </row>
    <row r="457" spans="1:5">
      <c r="B457" s="2026">
        <v>33635</v>
      </c>
      <c r="C457" s="66">
        <v>4.0599999999999997E-2</v>
      </c>
      <c r="D457" s="1614"/>
      <c r="E457" s="1614"/>
    </row>
    <row r="458" spans="1:5">
      <c r="B458" s="2026">
        <v>33664</v>
      </c>
      <c r="C458" s="66">
        <v>3.9800000000000002E-2</v>
      </c>
      <c r="D458" s="1614"/>
      <c r="E458" s="1614"/>
    </row>
    <row r="459" spans="1:5">
      <c r="B459" s="2026">
        <v>33695</v>
      </c>
      <c r="C459" s="66">
        <v>3.73E-2</v>
      </c>
      <c r="D459" s="1614"/>
      <c r="E459" s="1614"/>
    </row>
    <row r="460" spans="1:5">
      <c r="B460" s="2026">
        <v>33725</v>
      </c>
      <c r="C460" s="66">
        <v>3.8199999999999998E-2</v>
      </c>
      <c r="D460" s="1614"/>
      <c r="E460" s="1614"/>
    </row>
    <row r="461" spans="1:5">
      <c r="B461" s="2026">
        <v>33756</v>
      </c>
      <c r="C461" s="66">
        <v>3.7599999999999995E-2</v>
      </c>
      <c r="D461" s="1614"/>
      <c r="E461" s="1614"/>
    </row>
    <row r="462" spans="1:5">
      <c r="B462" s="2026">
        <v>33786</v>
      </c>
      <c r="C462" s="66">
        <v>3.2500000000000001E-2</v>
      </c>
      <c r="D462" s="1614"/>
      <c r="E462" s="1614"/>
    </row>
    <row r="463" spans="1:5">
      <c r="B463" s="2026">
        <v>33817</v>
      </c>
      <c r="C463" s="66">
        <v>3.3000000000000002E-2</v>
      </c>
      <c r="D463" s="1614"/>
      <c r="E463" s="1614"/>
    </row>
    <row r="464" spans="1:5">
      <c r="B464" s="2026">
        <v>33848</v>
      </c>
      <c r="C464" s="66">
        <v>3.2199999999999999E-2</v>
      </c>
      <c r="D464" s="1614"/>
      <c r="E464" s="1614"/>
    </row>
    <row r="465" spans="1:5">
      <c r="B465" s="2026">
        <v>33878</v>
      </c>
      <c r="C465" s="66">
        <v>3.1E-2</v>
      </c>
      <c r="D465" s="1614"/>
      <c r="E465" s="1614"/>
    </row>
    <row r="466" spans="1:5">
      <c r="B466" s="2026">
        <v>33909</v>
      </c>
      <c r="C466" s="66">
        <v>3.0899999999999997E-2</v>
      </c>
      <c r="D466" s="1614"/>
      <c r="E466" s="1614"/>
    </row>
    <row r="467" spans="1:5">
      <c r="B467" s="2026">
        <v>33939</v>
      </c>
      <c r="C467" s="66">
        <v>2.92E-2</v>
      </c>
      <c r="D467" s="1614"/>
      <c r="E467" s="1614"/>
    </row>
    <row r="468" spans="1:5">
      <c r="A468">
        <v>93</v>
      </c>
      <c r="B468" s="2026">
        <v>33970</v>
      </c>
      <c r="C468" s="66">
        <v>3.0200000000000001E-2</v>
      </c>
      <c r="D468" s="1614"/>
      <c r="E468" s="1614"/>
    </row>
    <row r="469" spans="1:5">
      <c r="B469" s="2026">
        <v>34001</v>
      </c>
      <c r="C469" s="66">
        <v>3.0299999999999997E-2</v>
      </c>
      <c r="D469" s="1614"/>
      <c r="E469" s="1614"/>
    </row>
    <row r="470" spans="1:5">
      <c r="B470" s="2026">
        <v>34029</v>
      </c>
      <c r="C470" s="66">
        <v>3.0699999999999998E-2</v>
      </c>
      <c r="D470" s="1614"/>
      <c r="E470" s="1614"/>
    </row>
    <row r="471" spans="1:5">
      <c r="B471" s="2026">
        <v>34060</v>
      </c>
      <c r="C471" s="66">
        <v>2.9600000000000001E-2</v>
      </c>
      <c r="D471" s="1614"/>
      <c r="E471" s="1614"/>
    </row>
    <row r="472" spans="1:5">
      <c r="B472" s="2026">
        <v>34090</v>
      </c>
      <c r="C472" s="66">
        <v>0.03</v>
      </c>
      <c r="D472" s="1614"/>
      <c r="E472" s="1614"/>
    </row>
    <row r="473" spans="1:5">
      <c r="B473" s="2026">
        <v>34121</v>
      </c>
      <c r="C473" s="66">
        <v>3.04E-2</v>
      </c>
      <c r="D473" s="1614"/>
      <c r="E473" s="1614"/>
    </row>
    <row r="474" spans="1:5">
      <c r="B474" s="2026">
        <v>34151</v>
      </c>
      <c r="C474" s="66">
        <v>3.0600000000000002E-2</v>
      </c>
      <c r="D474" s="1614"/>
      <c r="E474" s="1614"/>
    </row>
    <row r="475" spans="1:5">
      <c r="B475" s="2026">
        <v>34182</v>
      </c>
      <c r="C475" s="66">
        <v>3.0299999999999997E-2</v>
      </c>
      <c r="D475" s="1614"/>
      <c r="E475" s="1614"/>
    </row>
    <row r="476" spans="1:5">
      <c r="B476" s="2026">
        <v>34213</v>
      </c>
      <c r="C476" s="66">
        <v>3.0899999999999997E-2</v>
      </c>
      <c r="D476" s="1614"/>
      <c r="E476" s="1614"/>
    </row>
    <row r="477" spans="1:5">
      <c r="B477" s="2026">
        <v>34243</v>
      </c>
      <c r="C477" s="66">
        <v>2.9900000000000003E-2</v>
      </c>
      <c r="D477" s="1614"/>
      <c r="E477" s="1614"/>
    </row>
    <row r="478" spans="1:5">
      <c r="B478" s="2026">
        <v>34274</v>
      </c>
      <c r="C478" s="66">
        <v>3.0200000000000001E-2</v>
      </c>
      <c r="D478" s="1614"/>
      <c r="E478" s="1614"/>
    </row>
    <row r="479" spans="1:5">
      <c r="B479" s="2026">
        <v>34304</v>
      </c>
      <c r="C479" s="66">
        <v>2.9600000000000001E-2</v>
      </c>
      <c r="D479" s="1614"/>
      <c r="E479" s="1614"/>
    </row>
    <row r="480" spans="1:5">
      <c r="A480">
        <v>94</v>
      </c>
      <c r="B480" s="2026">
        <v>34335</v>
      </c>
      <c r="C480" s="66">
        <v>3.0499999999999999E-2</v>
      </c>
      <c r="D480" s="1614"/>
      <c r="E480" s="1614"/>
    </row>
    <row r="481" spans="1:5">
      <c r="B481" s="2026">
        <v>34366</v>
      </c>
      <c r="C481" s="66">
        <v>3.2500000000000001E-2</v>
      </c>
      <c r="D481" s="1614"/>
      <c r="E481" s="1614"/>
    </row>
    <row r="482" spans="1:5">
      <c r="B482" s="2026">
        <v>34394</v>
      </c>
      <c r="C482" s="66">
        <v>3.3399999999999999E-2</v>
      </c>
      <c r="D482" s="1614"/>
      <c r="E482" s="1614"/>
    </row>
    <row r="483" spans="1:5">
      <c r="B483" s="2026">
        <v>34425</v>
      </c>
      <c r="C483" s="66">
        <v>3.56E-2</v>
      </c>
      <c r="D483" s="1614"/>
      <c r="E483" s="1614"/>
    </row>
    <row r="484" spans="1:5">
      <c r="B484" s="2026">
        <v>34455</v>
      </c>
      <c r="C484" s="66">
        <v>4.0099999999999997E-2</v>
      </c>
      <c r="D484" s="1614"/>
      <c r="E484" s="1614"/>
    </row>
    <row r="485" spans="1:5">
      <c r="B485" s="2026">
        <v>34486</v>
      </c>
      <c r="C485" s="66">
        <v>4.2500000000000003E-2</v>
      </c>
      <c r="D485" s="1614"/>
      <c r="E485" s="1614"/>
    </row>
    <row r="486" spans="1:5">
      <c r="B486" s="2026">
        <v>34516</v>
      </c>
      <c r="C486" s="66">
        <v>4.2599999999999999E-2</v>
      </c>
      <c r="D486" s="1614"/>
      <c r="E486" s="1614"/>
    </row>
    <row r="487" spans="1:5">
      <c r="B487" s="2026">
        <v>34547</v>
      </c>
      <c r="C487" s="66">
        <v>4.4699999999999997E-2</v>
      </c>
      <c r="D487" s="1614"/>
      <c r="E487" s="1614"/>
    </row>
    <row r="488" spans="1:5">
      <c r="B488" s="2026">
        <v>34578</v>
      </c>
      <c r="C488" s="66">
        <v>4.7300000000000002E-2</v>
      </c>
      <c r="D488" s="1614"/>
      <c r="E488" s="1614"/>
    </row>
    <row r="489" spans="1:5">
      <c r="B489" s="2026">
        <v>34608</v>
      </c>
      <c r="C489" s="66">
        <v>4.7599999999999996E-2</v>
      </c>
      <c r="D489" s="1614"/>
      <c r="E489" s="1614"/>
    </row>
    <row r="490" spans="1:5">
      <c r="B490" s="2026">
        <v>34639</v>
      </c>
      <c r="C490" s="66">
        <v>5.2900000000000003E-2</v>
      </c>
      <c r="D490" s="1614"/>
      <c r="E490" s="1614"/>
    </row>
    <row r="491" spans="1:5">
      <c r="B491" s="2026">
        <v>34669</v>
      </c>
      <c r="C491" s="66">
        <v>5.45E-2</v>
      </c>
      <c r="D491" s="1614"/>
      <c r="E491" s="1614"/>
    </row>
    <row r="492" spans="1:5">
      <c r="A492">
        <v>95</v>
      </c>
      <c r="B492" s="2026">
        <v>34700</v>
      </c>
      <c r="C492" s="66">
        <v>5.5300000000000002E-2</v>
      </c>
      <c r="D492" s="1614"/>
      <c r="E492" s="1614"/>
    </row>
    <row r="493" spans="1:5">
      <c r="B493" s="2026">
        <v>34731</v>
      </c>
      <c r="C493" s="66">
        <v>5.9200000000000003E-2</v>
      </c>
      <c r="D493" s="1614"/>
      <c r="E493" s="1614"/>
    </row>
    <row r="494" spans="1:5">
      <c r="B494" s="2026">
        <v>34759</v>
      </c>
      <c r="C494" s="66">
        <v>5.9800000000000006E-2</v>
      </c>
      <c r="D494" s="1614"/>
      <c r="E494" s="1614"/>
    </row>
    <row r="495" spans="1:5">
      <c r="B495" s="2026">
        <v>34790</v>
      </c>
      <c r="C495" s="66">
        <v>6.0499999999999998E-2</v>
      </c>
      <c r="D495" s="1614"/>
      <c r="E495" s="1614"/>
    </row>
    <row r="496" spans="1:5">
      <c r="B496" s="2026">
        <v>34820</v>
      </c>
      <c r="C496" s="66">
        <v>6.0100000000000001E-2</v>
      </c>
      <c r="D496" s="1614"/>
      <c r="E496" s="1614"/>
    </row>
    <row r="497" spans="1:5">
      <c r="B497" s="2026">
        <v>34851</v>
      </c>
      <c r="C497" s="66">
        <v>0.06</v>
      </c>
      <c r="D497" s="1614"/>
      <c r="E497" s="1614"/>
    </row>
    <row r="498" spans="1:5">
      <c r="B498" s="2026">
        <v>34881</v>
      </c>
      <c r="C498" s="66">
        <v>5.8499999999999996E-2</v>
      </c>
      <c r="D498" s="1614"/>
      <c r="E498" s="1614"/>
    </row>
    <row r="499" spans="1:5">
      <c r="B499" s="2026">
        <v>34912</v>
      </c>
      <c r="C499" s="66">
        <v>5.74E-2</v>
      </c>
      <c r="D499" s="1614"/>
      <c r="E499" s="1614"/>
    </row>
    <row r="500" spans="1:5">
      <c r="B500" s="2026">
        <v>34943</v>
      </c>
      <c r="C500" s="66">
        <v>5.7999999999999996E-2</v>
      </c>
      <c r="D500" s="1614"/>
      <c r="E500" s="1614"/>
    </row>
    <row r="501" spans="1:5">
      <c r="B501" s="2026">
        <v>34973</v>
      </c>
      <c r="C501" s="66">
        <v>5.7599999999999998E-2</v>
      </c>
      <c r="D501" s="1614"/>
      <c r="E501" s="1614"/>
    </row>
    <row r="502" spans="1:5">
      <c r="B502" s="2026">
        <v>35004</v>
      </c>
      <c r="C502" s="66">
        <v>5.7999999999999996E-2</v>
      </c>
      <c r="D502" s="1614"/>
      <c r="E502" s="1614"/>
    </row>
    <row r="503" spans="1:5">
      <c r="B503" s="2026">
        <v>35034</v>
      </c>
      <c r="C503" s="66">
        <v>5.5999999999999994E-2</v>
      </c>
      <c r="D503" s="1614"/>
      <c r="E503" s="1614"/>
    </row>
    <row r="504" spans="1:5">
      <c r="A504">
        <v>96</v>
      </c>
      <c r="B504" s="2026">
        <v>35065</v>
      </c>
      <c r="C504" s="66">
        <v>5.5599999999999997E-2</v>
      </c>
      <c r="D504" s="1614"/>
      <c r="E504" s="1614"/>
    </row>
    <row r="505" spans="1:5">
      <c r="B505" s="2026">
        <v>35096</v>
      </c>
      <c r="C505" s="66">
        <v>5.2199999999999996E-2</v>
      </c>
      <c r="D505" s="1614"/>
      <c r="E505" s="1614"/>
    </row>
    <row r="506" spans="1:5">
      <c r="B506" s="2026">
        <v>35125</v>
      </c>
      <c r="C506" s="66">
        <v>5.3099999999999994E-2</v>
      </c>
      <c r="D506" s="1614"/>
      <c r="E506" s="1614"/>
    </row>
    <row r="507" spans="1:5">
      <c r="B507" s="2026">
        <v>35156</v>
      </c>
      <c r="C507" s="66">
        <v>5.2199999999999996E-2</v>
      </c>
      <c r="D507" s="1614"/>
      <c r="E507" s="1614"/>
    </row>
    <row r="508" spans="1:5">
      <c r="B508" s="2026">
        <v>35186</v>
      </c>
      <c r="C508" s="66">
        <v>5.2400000000000002E-2</v>
      </c>
      <c r="D508" s="1614"/>
      <c r="E508" s="1614"/>
    </row>
    <row r="509" spans="1:5">
      <c r="B509" s="2026">
        <v>35217</v>
      </c>
      <c r="C509" s="66">
        <v>5.2699999999999997E-2</v>
      </c>
      <c r="D509" s="1614"/>
      <c r="E509" s="1614"/>
    </row>
    <row r="510" spans="1:5">
      <c r="B510" s="2026">
        <v>35247</v>
      </c>
      <c r="C510" s="66">
        <v>5.4000000000000006E-2</v>
      </c>
      <c r="D510" s="1614"/>
      <c r="E510" s="1614"/>
    </row>
    <row r="511" spans="1:5">
      <c r="B511" s="2026">
        <v>35278</v>
      </c>
      <c r="C511" s="66">
        <v>5.2199999999999996E-2</v>
      </c>
      <c r="D511" s="1614"/>
      <c r="E511" s="1614"/>
    </row>
    <row r="512" spans="1:5">
      <c r="B512" s="2026">
        <v>35309</v>
      </c>
      <c r="C512" s="66">
        <v>5.2999999999999999E-2</v>
      </c>
      <c r="D512" s="1614"/>
      <c r="E512" s="1614"/>
    </row>
    <row r="513" spans="1:5">
      <c r="B513" s="2026">
        <v>35339</v>
      </c>
      <c r="C513" s="66">
        <v>5.2400000000000002E-2</v>
      </c>
      <c r="D513" s="1614"/>
      <c r="E513" s="1614"/>
    </row>
    <row r="514" spans="1:5">
      <c r="B514" s="2026">
        <v>35370</v>
      </c>
      <c r="C514" s="66">
        <v>5.3099999999999994E-2</v>
      </c>
      <c r="D514" s="1614"/>
      <c r="E514" s="1614"/>
    </row>
    <row r="515" spans="1:5">
      <c r="B515" s="2026">
        <v>35400</v>
      </c>
      <c r="C515" s="66">
        <v>5.2900000000000003E-2</v>
      </c>
      <c r="D515" s="1614"/>
      <c r="E515" s="1614"/>
    </row>
    <row r="516" spans="1:5">
      <c r="A516">
        <v>97</v>
      </c>
      <c r="B516" s="2026">
        <v>35431</v>
      </c>
      <c r="C516" s="66">
        <v>5.2499999999999998E-2</v>
      </c>
      <c r="D516" s="1614"/>
      <c r="E516" s="1614"/>
    </row>
    <row r="517" spans="1:5">
      <c r="B517" s="2026">
        <v>35462</v>
      </c>
      <c r="C517" s="66">
        <v>5.1900000000000002E-2</v>
      </c>
      <c r="D517" s="1614"/>
      <c r="E517" s="1614"/>
    </row>
    <row r="518" spans="1:5">
      <c r="B518" s="2026">
        <v>35490</v>
      </c>
      <c r="C518" s="66">
        <v>5.3899999999999997E-2</v>
      </c>
      <c r="D518" s="1614"/>
      <c r="E518" s="1614"/>
    </row>
    <row r="519" spans="1:5">
      <c r="B519" s="2026">
        <v>35521</v>
      </c>
      <c r="C519" s="66">
        <v>5.5099999999999996E-2</v>
      </c>
      <c r="D519" s="1614"/>
      <c r="E519" s="1614"/>
    </row>
    <row r="520" spans="1:5">
      <c r="B520" s="2026">
        <v>35551</v>
      </c>
      <c r="C520" s="66">
        <v>5.5E-2</v>
      </c>
      <c r="D520" s="1614"/>
      <c r="E520" s="1614"/>
    </row>
    <row r="521" spans="1:5">
      <c r="B521" s="2026">
        <v>35582</v>
      </c>
      <c r="C521" s="66">
        <v>5.5599999999999997E-2</v>
      </c>
      <c r="D521" s="1614"/>
      <c r="E521" s="1614"/>
    </row>
    <row r="522" spans="1:5">
      <c r="B522" s="2026">
        <v>35612</v>
      </c>
      <c r="C522" s="66">
        <v>5.5199999999999999E-2</v>
      </c>
      <c r="D522" s="1614"/>
      <c r="E522" s="1614"/>
    </row>
    <row r="523" spans="1:5">
      <c r="B523" s="2026">
        <v>35643</v>
      </c>
      <c r="C523" s="66">
        <v>5.5399999999999998E-2</v>
      </c>
      <c r="D523" s="1614"/>
      <c r="E523" s="1614"/>
    </row>
    <row r="524" spans="1:5">
      <c r="B524" s="2026">
        <v>35674</v>
      </c>
      <c r="C524" s="66">
        <v>5.5399999999999998E-2</v>
      </c>
      <c r="D524" s="1614"/>
      <c r="E524" s="1614"/>
    </row>
    <row r="525" spans="1:5">
      <c r="B525" s="2026">
        <v>35704</v>
      </c>
      <c r="C525" s="66">
        <v>5.5E-2</v>
      </c>
      <c r="D525" s="1614"/>
      <c r="E525" s="1614"/>
    </row>
    <row r="526" spans="1:5">
      <c r="B526" s="2026">
        <v>35735</v>
      </c>
      <c r="C526" s="66">
        <v>5.5199999999999999E-2</v>
      </c>
      <c r="D526" s="1614"/>
      <c r="E526" s="1614"/>
    </row>
    <row r="527" spans="1:5">
      <c r="B527" s="2026">
        <v>35765</v>
      </c>
      <c r="C527" s="66">
        <v>5.5E-2</v>
      </c>
      <c r="D527" s="1614"/>
      <c r="E527" s="1614"/>
    </row>
    <row r="528" spans="1:5">
      <c r="A528">
        <v>98</v>
      </c>
      <c r="B528" s="2026">
        <v>35796</v>
      </c>
      <c r="C528" s="66">
        <v>5.5599999999999997E-2</v>
      </c>
      <c r="D528" s="1614"/>
      <c r="E528" s="1614"/>
    </row>
    <row r="529" spans="1:5">
      <c r="B529" s="2026">
        <v>35827</v>
      </c>
      <c r="C529" s="66">
        <v>5.5099999999999996E-2</v>
      </c>
      <c r="D529" s="1614"/>
      <c r="E529" s="1614"/>
    </row>
    <row r="530" spans="1:5">
      <c r="B530" s="2026">
        <v>35855</v>
      </c>
      <c r="C530" s="66">
        <v>5.4900000000000004E-2</v>
      </c>
      <c r="D530" s="1614"/>
      <c r="E530" s="1614"/>
    </row>
    <row r="531" spans="1:5">
      <c r="B531" s="2026">
        <v>35886</v>
      </c>
      <c r="C531" s="66">
        <v>5.45E-2</v>
      </c>
      <c r="D531" s="1614"/>
      <c r="E531" s="1614"/>
    </row>
    <row r="532" spans="1:5">
      <c r="B532" s="2026">
        <v>35916</v>
      </c>
      <c r="C532" s="66">
        <v>5.4900000000000004E-2</v>
      </c>
      <c r="D532" s="1614"/>
      <c r="E532" s="1614"/>
    </row>
    <row r="533" spans="1:5">
      <c r="B533" s="2026">
        <v>35947</v>
      </c>
      <c r="C533" s="66">
        <v>5.5599999999999997E-2</v>
      </c>
      <c r="D533" s="1614"/>
      <c r="E533" s="1614"/>
    </row>
    <row r="534" spans="1:5">
      <c r="B534" s="2026">
        <v>35977</v>
      </c>
      <c r="C534" s="66">
        <v>5.5399999999999998E-2</v>
      </c>
      <c r="D534" s="1614"/>
      <c r="E534" s="1614"/>
    </row>
    <row r="535" spans="1:5">
      <c r="B535" s="2026">
        <v>36008</v>
      </c>
      <c r="C535" s="66">
        <v>5.5500000000000001E-2</v>
      </c>
      <c r="D535" s="1614"/>
      <c r="E535" s="1614"/>
    </row>
    <row r="536" spans="1:5">
      <c r="B536" s="2026">
        <v>36039</v>
      </c>
      <c r="C536" s="66">
        <v>5.5099999999999996E-2</v>
      </c>
      <c r="D536" s="1614"/>
      <c r="E536" s="1614"/>
    </row>
    <row r="537" spans="1:5">
      <c r="B537" s="2026">
        <v>36069</v>
      </c>
      <c r="C537" s="66">
        <v>5.0700000000000002E-2</v>
      </c>
      <c r="D537" s="1614"/>
      <c r="E537" s="1614"/>
    </row>
    <row r="538" spans="1:5">
      <c r="B538" s="2026">
        <v>36100</v>
      </c>
      <c r="C538" s="66">
        <v>4.8300000000000003E-2</v>
      </c>
      <c r="D538" s="1614"/>
      <c r="E538" s="1614"/>
    </row>
    <row r="539" spans="1:5">
      <c r="B539" s="2026">
        <v>36130</v>
      </c>
      <c r="C539" s="66">
        <v>4.6799999999999994E-2</v>
      </c>
      <c r="D539" s="1614"/>
      <c r="E539" s="1614"/>
    </row>
    <row r="540" spans="1:5">
      <c r="A540">
        <v>99</v>
      </c>
      <c r="B540" s="2026">
        <v>36161</v>
      </c>
      <c r="C540" s="66">
        <v>4.6300000000000001E-2</v>
      </c>
      <c r="D540" s="1614"/>
      <c r="E540" s="1614"/>
    </row>
    <row r="541" spans="1:5">
      <c r="B541" s="2026">
        <v>36192</v>
      </c>
      <c r="C541" s="66">
        <v>4.7599999999999996E-2</v>
      </c>
      <c r="D541" s="1614"/>
      <c r="E541" s="1614"/>
    </row>
    <row r="542" spans="1:5">
      <c r="B542" s="2026">
        <v>36220</v>
      </c>
      <c r="C542" s="66">
        <v>4.8099999999999997E-2</v>
      </c>
      <c r="D542" s="1614"/>
      <c r="E542" s="1614"/>
    </row>
    <row r="543" spans="1:5">
      <c r="B543" s="2026">
        <v>36251</v>
      </c>
      <c r="C543" s="66">
        <v>4.7400000000000005E-2</v>
      </c>
      <c r="D543" s="1614"/>
      <c r="E543" s="1614"/>
    </row>
    <row r="544" spans="1:5">
      <c r="B544" s="2026">
        <v>36281</v>
      </c>
      <c r="C544" s="66">
        <v>4.7400000000000005E-2</v>
      </c>
      <c r="D544" s="1614"/>
      <c r="E544" s="1614"/>
    </row>
    <row r="545" spans="1:5">
      <c r="B545" s="2026">
        <v>36312</v>
      </c>
      <c r="C545" s="66">
        <v>4.7599999999999996E-2</v>
      </c>
      <c r="D545" s="1614"/>
      <c r="E545" s="1614"/>
    </row>
    <row r="546" spans="1:5">
      <c r="B546" s="2026">
        <v>36342</v>
      </c>
      <c r="C546" s="66">
        <v>4.99E-2</v>
      </c>
      <c r="D546" s="1614"/>
      <c r="E546" s="1614"/>
    </row>
    <row r="547" spans="1:5">
      <c r="B547" s="2026">
        <v>36373</v>
      </c>
      <c r="C547" s="66">
        <v>5.0700000000000002E-2</v>
      </c>
      <c r="D547" s="1614"/>
      <c r="E547" s="1614"/>
    </row>
    <row r="548" spans="1:5">
      <c r="B548" s="2026">
        <v>36404</v>
      </c>
      <c r="C548" s="66">
        <v>5.2199999999999996E-2</v>
      </c>
      <c r="D548" s="1614"/>
      <c r="E548" s="1614"/>
    </row>
    <row r="549" spans="1:5">
      <c r="B549" s="2026">
        <v>36434</v>
      </c>
      <c r="C549" s="66">
        <v>5.2000000000000005E-2</v>
      </c>
      <c r="D549" s="1614"/>
      <c r="E549" s="1614"/>
    </row>
    <row r="550" spans="1:5">
      <c r="B550" s="2026">
        <v>36465</v>
      </c>
      <c r="C550" s="66">
        <v>5.4199999999999998E-2</v>
      </c>
      <c r="D550" s="1614"/>
      <c r="E550" s="1614"/>
    </row>
    <row r="551" spans="1:5">
      <c r="B551" s="2026">
        <v>36495</v>
      </c>
      <c r="C551" s="66">
        <v>5.2999999999999999E-2</v>
      </c>
      <c r="D551" s="1614"/>
      <c r="E551" s="1614"/>
    </row>
    <row r="552" spans="1:5">
      <c r="A552" s="62" t="s">
        <v>29</v>
      </c>
      <c r="B552" s="2026">
        <v>36526</v>
      </c>
      <c r="C552" s="66">
        <v>5.45E-2</v>
      </c>
      <c r="D552" s="1614"/>
      <c r="E552" s="1614"/>
    </row>
    <row r="553" spans="1:5">
      <c r="B553" s="2026">
        <v>36557</v>
      </c>
      <c r="C553" s="66">
        <v>5.7300000000000004E-2</v>
      </c>
      <c r="D553" s="1614"/>
      <c r="E553" s="1614"/>
    </row>
    <row r="554" spans="1:5">
      <c r="B554" s="2026">
        <v>36586</v>
      </c>
      <c r="C554" s="66">
        <v>5.8499999999999996E-2</v>
      </c>
      <c r="D554" s="1614"/>
      <c r="E554" s="1614"/>
    </row>
    <row r="555" spans="1:5">
      <c r="B555" s="2026">
        <v>36617</v>
      </c>
      <c r="C555" s="66">
        <v>6.0199999999999997E-2</v>
      </c>
      <c r="D555" s="1614"/>
      <c r="E555" s="1614"/>
    </row>
    <row r="556" spans="1:5">
      <c r="B556" s="2026">
        <v>36647</v>
      </c>
      <c r="C556" s="66">
        <v>6.2699999999999992E-2</v>
      </c>
      <c r="D556" s="1614"/>
      <c r="E556" s="1614"/>
    </row>
    <row r="557" spans="1:5">
      <c r="B557" s="2026">
        <v>36678</v>
      </c>
      <c r="C557" s="66">
        <v>6.5299999999999997E-2</v>
      </c>
      <c r="D557" s="1614"/>
      <c r="E557" s="1614"/>
    </row>
    <row r="558" spans="1:5">
      <c r="B558" s="2026">
        <v>36708</v>
      </c>
      <c r="C558" s="66">
        <v>6.54E-2</v>
      </c>
      <c r="D558" s="1614"/>
      <c r="E558" s="1614"/>
    </row>
    <row r="559" spans="1:5">
      <c r="B559" s="2026">
        <v>36739</v>
      </c>
      <c r="C559" s="66">
        <v>6.5000000000000002E-2</v>
      </c>
      <c r="D559" s="1614"/>
      <c r="E559" s="1614"/>
    </row>
    <row r="560" spans="1:5">
      <c r="B560" s="2026">
        <v>36770</v>
      </c>
      <c r="C560" s="66">
        <v>6.5199999999999994E-2</v>
      </c>
      <c r="D560" s="1614"/>
      <c r="E560" s="1614"/>
    </row>
    <row r="561" spans="1:5">
      <c r="B561" s="2026">
        <v>36800</v>
      </c>
      <c r="C561" s="66">
        <v>6.5099999999999991E-2</v>
      </c>
      <c r="D561" s="1614"/>
      <c r="E561" s="1614"/>
    </row>
    <row r="562" spans="1:5">
      <c r="B562" s="2026">
        <v>36831</v>
      </c>
      <c r="C562" s="66">
        <v>6.5099999999999991E-2</v>
      </c>
      <c r="D562" s="1614"/>
      <c r="E562" s="1614"/>
    </row>
    <row r="563" spans="1:5">
      <c r="B563" s="2026">
        <v>36861</v>
      </c>
      <c r="C563" s="66">
        <v>6.4000000000000001E-2</v>
      </c>
      <c r="D563" s="1614"/>
      <c r="E563" s="1614"/>
    </row>
    <row r="564" spans="1:5">
      <c r="A564" s="62" t="s">
        <v>30</v>
      </c>
      <c r="B564" s="2026">
        <v>36892</v>
      </c>
      <c r="C564" s="66">
        <v>5.9800000000000006E-2</v>
      </c>
      <c r="D564" s="1614"/>
      <c r="E564" s="1614"/>
    </row>
    <row r="565" spans="1:5">
      <c r="B565" s="2026">
        <v>36923</v>
      </c>
      <c r="C565" s="66">
        <v>5.4900000000000004E-2</v>
      </c>
      <c r="D565" s="1614"/>
      <c r="E565" s="1614"/>
    </row>
    <row r="566" spans="1:5">
      <c r="B566" s="2026">
        <v>36951</v>
      </c>
      <c r="C566" s="66">
        <v>5.3099999999999994E-2</v>
      </c>
      <c r="D566" s="1616">
        <v>3</v>
      </c>
      <c r="E566" s="1616">
        <v>-3</v>
      </c>
    </row>
    <row r="567" spans="1:5">
      <c r="B567" s="2026">
        <v>36982</v>
      </c>
      <c r="C567" s="66">
        <v>4.8000000000000001E-2</v>
      </c>
      <c r="D567" s="1616">
        <v>3</v>
      </c>
      <c r="E567" s="1616">
        <v>-3</v>
      </c>
    </row>
    <row r="568" spans="1:5">
      <c r="B568" s="2026">
        <v>37012</v>
      </c>
      <c r="C568" s="66">
        <v>4.2099999999999999E-2</v>
      </c>
      <c r="D568" s="1616">
        <v>3</v>
      </c>
      <c r="E568" s="1616">
        <v>-3</v>
      </c>
    </row>
    <row r="569" spans="1:5">
      <c r="B569" s="2026">
        <v>37043</v>
      </c>
      <c r="C569" s="66">
        <v>3.9699999999999999E-2</v>
      </c>
      <c r="D569" s="1616">
        <v>3</v>
      </c>
      <c r="E569" s="1616">
        <v>-3</v>
      </c>
    </row>
    <row r="570" spans="1:5">
      <c r="B570" s="2026">
        <v>37073</v>
      </c>
      <c r="C570" s="66">
        <v>3.7699999999999997E-2</v>
      </c>
      <c r="D570" s="1616">
        <v>3</v>
      </c>
      <c r="E570" s="1616">
        <v>-3</v>
      </c>
    </row>
    <row r="571" spans="1:5">
      <c r="B571" s="2026">
        <v>37104</v>
      </c>
      <c r="C571" s="66">
        <v>3.6499999999999998E-2</v>
      </c>
      <c r="D571" s="1616">
        <v>3</v>
      </c>
      <c r="E571" s="1616">
        <v>-3</v>
      </c>
    </row>
    <row r="572" spans="1:5">
      <c r="B572" s="2026">
        <v>37135</v>
      </c>
      <c r="C572" s="66">
        <v>3.0699999999999998E-2</v>
      </c>
      <c r="D572" s="1616">
        <v>3</v>
      </c>
      <c r="E572" s="1616">
        <v>-3</v>
      </c>
    </row>
    <row r="573" spans="1:5">
      <c r="B573" s="2026">
        <v>37165</v>
      </c>
      <c r="C573" s="66">
        <v>2.4900000000000002E-2</v>
      </c>
      <c r="D573" s="1616">
        <v>3</v>
      </c>
      <c r="E573" s="1616">
        <v>-3</v>
      </c>
    </row>
    <row r="574" spans="1:5">
      <c r="B574" s="2026">
        <v>37196</v>
      </c>
      <c r="C574" s="66">
        <v>2.0899999999999998E-2</v>
      </c>
      <c r="D574" s="1616">
        <v>3</v>
      </c>
      <c r="E574" s="1616">
        <v>-3</v>
      </c>
    </row>
    <row r="575" spans="1:5">
      <c r="B575" s="2026">
        <v>37226</v>
      </c>
      <c r="C575" s="66">
        <v>1.8200000000000001E-2</v>
      </c>
      <c r="D575" s="1614"/>
      <c r="E575" s="1614"/>
    </row>
    <row r="576" spans="1:5">
      <c r="A576" s="62" t="s">
        <v>31</v>
      </c>
      <c r="B576" s="2026">
        <v>37257</v>
      </c>
      <c r="C576" s="66">
        <v>1.7299999999999999E-2</v>
      </c>
      <c r="D576" s="1614"/>
      <c r="E576" s="1614"/>
    </row>
    <row r="577" spans="1:5">
      <c r="B577" s="2026">
        <v>37288</v>
      </c>
      <c r="C577" s="66">
        <v>1.7399999999999999E-2</v>
      </c>
      <c r="D577" s="1614"/>
      <c r="E577" s="1614"/>
    </row>
    <row r="578" spans="1:5">
      <c r="B578" s="2026">
        <v>37316</v>
      </c>
      <c r="C578" s="66">
        <v>1.7299999999999999E-2</v>
      </c>
      <c r="D578" s="1614"/>
      <c r="E578" s="1614"/>
    </row>
    <row r="579" spans="1:5">
      <c r="B579" s="2026">
        <v>37347</v>
      </c>
      <c r="C579" s="66">
        <v>1.7500000000000002E-2</v>
      </c>
      <c r="D579" s="1614"/>
      <c r="E579" s="1614"/>
    </row>
    <row r="580" spans="1:5">
      <c r="B580" s="2026">
        <v>37377</v>
      </c>
      <c r="C580" s="66">
        <v>1.7500000000000002E-2</v>
      </c>
      <c r="D580" s="1614"/>
      <c r="E580" s="1614"/>
    </row>
    <row r="581" spans="1:5">
      <c r="B581" s="2026">
        <v>37408</v>
      </c>
      <c r="C581" s="66">
        <v>1.7500000000000002E-2</v>
      </c>
      <c r="D581" s="1614"/>
      <c r="E581" s="1614"/>
    </row>
    <row r="582" spans="1:5">
      <c r="B582" s="2026">
        <v>37438</v>
      </c>
      <c r="C582" s="66">
        <v>1.7299999999999999E-2</v>
      </c>
      <c r="D582" s="1614"/>
      <c r="E582" s="1614"/>
    </row>
    <row r="583" spans="1:5">
      <c r="B583" s="2026">
        <v>37469</v>
      </c>
      <c r="C583" s="66">
        <v>1.7399999999999999E-2</v>
      </c>
      <c r="D583" s="1614"/>
      <c r="E583" s="1614"/>
    </row>
    <row r="584" spans="1:5">
      <c r="B584" s="2026">
        <v>37500</v>
      </c>
      <c r="C584" s="66">
        <v>1.7500000000000002E-2</v>
      </c>
      <c r="D584" s="1614"/>
      <c r="E584" s="1614"/>
    </row>
    <row r="585" spans="1:5">
      <c r="B585" s="2026">
        <v>37530</v>
      </c>
      <c r="C585" s="66">
        <v>1.7500000000000002E-2</v>
      </c>
      <c r="D585" s="1614"/>
      <c r="E585" s="1614"/>
    </row>
    <row r="586" spans="1:5">
      <c r="B586" s="2026">
        <v>37561</v>
      </c>
      <c r="C586" s="66">
        <v>1.34E-2</v>
      </c>
      <c r="D586" s="1614"/>
      <c r="E586" s="1614"/>
    </row>
    <row r="587" spans="1:5">
      <c r="B587" s="2026">
        <v>37591</v>
      </c>
      <c r="C587" s="66">
        <v>1.24E-2</v>
      </c>
      <c r="D587" s="1614"/>
      <c r="E587" s="1614"/>
    </row>
    <row r="588" spans="1:5">
      <c r="A588" s="62" t="s">
        <v>32</v>
      </c>
      <c r="B588" s="2026">
        <v>37622</v>
      </c>
      <c r="C588" s="66">
        <v>1.24E-2</v>
      </c>
      <c r="D588" s="1614"/>
      <c r="E588" s="1614"/>
    </row>
    <row r="589" spans="1:5">
      <c r="B589" s="2026">
        <v>37653</v>
      </c>
      <c r="C589" s="66">
        <v>1.26E-2</v>
      </c>
      <c r="D589" s="1614"/>
      <c r="E589" s="1614"/>
    </row>
    <row r="590" spans="1:5">
      <c r="B590" s="2026">
        <v>37681</v>
      </c>
      <c r="C590" s="66">
        <v>1.2500000000000001E-2</v>
      </c>
      <c r="D590" s="1614"/>
      <c r="E590" s="1614"/>
    </row>
    <row r="591" spans="1:5">
      <c r="B591" s="2026">
        <v>37712</v>
      </c>
      <c r="C591" s="66">
        <v>1.26E-2</v>
      </c>
      <c r="D591" s="1614"/>
      <c r="E591" s="1614"/>
    </row>
    <row r="592" spans="1:5">
      <c r="B592" s="2026">
        <v>37742</v>
      </c>
      <c r="C592" s="66">
        <v>1.26E-2</v>
      </c>
      <c r="D592" s="1614"/>
      <c r="E592" s="1614"/>
    </row>
    <row r="593" spans="1:5">
      <c r="B593" s="2026">
        <v>37773</v>
      </c>
      <c r="C593" s="66">
        <v>1.2199999999999999E-2</v>
      </c>
      <c r="D593" s="1614"/>
      <c r="E593" s="1614"/>
    </row>
    <row r="594" spans="1:5">
      <c r="B594" s="2026">
        <v>37803</v>
      </c>
      <c r="C594" s="66">
        <v>1.01E-2</v>
      </c>
      <c r="D594" s="1614"/>
      <c r="E594" s="1614"/>
    </row>
    <row r="595" spans="1:5">
      <c r="B595" s="2026">
        <v>37834</v>
      </c>
      <c r="C595" s="66">
        <v>1.03E-2</v>
      </c>
      <c r="D595" s="1614"/>
      <c r="E595" s="1614"/>
    </row>
    <row r="596" spans="1:5">
      <c r="B596" s="2026">
        <v>37865</v>
      </c>
      <c r="C596" s="66">
        <v>1.01E-2</v>
      </c>
      <c r="D596" s="1614"/>
      <c r="E596" s="1614"/>
    </row>
    <row r="597" spans="1:5">
      <c r="B597" s="2026">
        <v>37895</v>
      </c>
      <c r="C597" s="66">
        <v>1.01E-2</v>
      </c>
      <c r="D597" s="1614"/>
      <c r="E597" s="1614"/>
    </row>
    <row r="598" spans="1:5">
      <c r="B598" s="2026">
        <v>37926</v>
      </c>
      <c r="C598" s="66">
        <v>0.01</v>
      </c>
      <c r="D598" s="1614"/>
      <c r="E598" s="1614"/>
    </row>
    <row r="599" spans="1:5">
      <c r="B599" s="2026">
        <v>37956</v>
      </c>
      <c r="C599" s="66">
        <v>9.7999999999999997E-3</v>
      </c>
      <c r="D599" s="1614"/>
      <c r="E599" s="1614"/>
    </row>
    <row r="600" spans="1:5">
      <c r="A600" s="62" t="s">
        <v>33</v>
      </c>
      <c r="B600" s="2026">
        <v>37987</v>
      </c>
      <c r="C600" s="66">
        <v>0.01</v>
      </c>
      <c r="D600" s="1614"/>
      <c r="E600" s="1614"/>
    </row>
    <row r="601" spans="1:5">
      <c r="B601" s="2026">
        <v>38018</v>
      </c>
      <c r="C601" s="66">
        <v>1.01E-2</v>
      </c>
      <c r="D601" s="1614"/>
      <c r="E601" s="1614"/>
    </row>
    <row r="602" spans="1:5">
      <c r="B602" s="2026">
        <v>38047</v>
      </c>
      <c r="C602" s="66">
        <v>0.01</v>
      </c>
      <c r="D602" s="1614"/>
      <c r="E602" s="1614"/>
    </row>
    <row r="603" spans="1:5">
      <c r="B603" s="2026">
        <v>38078</v>
      </c>
      <c r="C603" s="66">
        <v>0.01</v>
      </c>
      <c r="D603" s="1614"/>
      <c r="E603" s="1614"/>
    </row>
    <row r="604" spans="1:5">
      <c r="B604" s="2026">
        <v>38108</v>
      </c>
      <c r="C604" s="66">
        <v>0.01</v>
      </c>
      <c r="D604" s="1614"/>
      <c r="E604" s="1614"/>
    </row>
    <row r="605" spans="1:5">
      <c r="B605" s="2026">
        <v>38139</v>
      </c>
      <c r="C605" s="66">
        <v>1.03E-2</v>
      </c>
      <c r="D605" s="1614"/>
      <c r="E605" s="1614"/>
    </row>
    <row r="606" spans="1:5">
      <c r="B606" s="2026">
        <v>38169</v>
      </c>
      <c r="C606" s="66">
        <v>1.26E-2</v>
      </c>
      <c r="D606" s="1614"/>
      <c r="E606" s="1614"/>
    </row>
    <row r="607" spans="1:5">
      <c r="B607" s="2026">
        <v>38200</v>
      </c>
      <c r="C607" s="66">
        <v>1.43E-2</v>
      </c>
      <c r="D607" s="1614"/>
      <c r="E607" s="1614"/>
    </row>
    <row r="608" spans="1:5">
      <c r="B608" s="2026">
        <v>38231</v>
      </c>
      <c r="C608" s="66">
        <v>1.61E-2</v>
      </c>
      <c r="D608" s="1614"/>
      <c r="E608" s="1614"/>
    </row>
    <row r="609" spans="1:5">
      <c r="B609" s="2026">
        <v>38261</v>
      </c>
      <c r="C609" s="66">
        <v>1.7600000000000001E-2</v>
      </c>
      <c r="D609" s="1614"/>
      <c r="E609" s="1614"/>
    </row>
    <row r="610" spans="1:5">
      <c r="B610" s="2026">
        <v>38292</v>
      </c>
      <c r="C610" s="66">
        <v>1.9299999999999998E-2</v>
      </c>
      <c r="D610" s="1614"/>
      <c r="E610" s="1614"/>
    </row>
    <row r="611" spans="1:5">
      <c r="B611" s="2026">
        <v>38322</v>
      </c>
      <c r="C611" s="66">
        <v>2.1600000000000001E-2</v>
      </c>
      <c r="D611" s="1614"/>
      <c r="E611" s="1614"/>
    </row>
    <row r="612" spans="1:5">
      <c r="A612" s="62" t="s">
        <v>34</v>
      </c>
      <c r="B612" s="2026">
        <v>38353</v>
      </c>
      <c r="C612" s="66">
        <v>2.2799999999999997E-2</v>
      </c>
      <c r="D612" s="1614"/>
      <c r="E612" s="1614"/>
    </row>
    <row r="613" spans="1:5">
      <c r="B613" s="2026">
        <v>38384</v>
      </c>
      <c r="C613" s="66">
        <v>2.5000000000000001E-2</v>
      </c>
      <c r="D613" s="1614"/>
      <c r="E613" s="1614"/>
    </row>
    <row r="614" spans="1:5">
      <c r="B614" s="2026">
        <v>38412</v>
      </c>
      <c r="C614" s="66">
        <v>2.63E-2</v>
      </c>
      <c r="D614" s="1614"/>
      <c r="E614" s="1614"/>
    </row>
    <row r="615" spans="1:5">
      <c r="B615" s="2026">
        <v>38443</v>
      </c>
      <c r="C615" s="66">
        <v>2.7900000000000001E-2</v>
      </c>
      <c r="D615" s="1614"/>
      <c r="E615" s="1614"/>
    </row>
    <row r="616" spans="1:5">
      <c r="B616" s="2026">
        <v>38473</v>
      </c>
      <c r="C616" s="66">
        <v>0.03</v>
      </c>
      <c r="D616" s="1614"/>
      <c r="E616" s="1614"/>
    </row>
    <row r="617" spans="1:5">
      <c r="B617" s="2026">
        <v>38504</v>
      </c>
      <c r="C617" s="66">
        <v>3.04E-2</v>
      </c>
      <c r="D617" s="1614"/>
      <c r="E617" s="1614"/>
    </row>
    <row r="618" spans="1:5">
      <c r="B618" s="2026">
        <v>38534</v>
      </c>
      <c r="C618" s="66">
        <v>3.2599999999999997E-2</v>
      </c>
      <c r="D618" s="1614"/>
      <c r="E618" s="1614"/>
    </row>
    <row r="619" spans="1:5">
      <c r="B619" s="2026">
        <v>38565</v>
      </c>
      <c r="C619" s="66">
        <v>3.5000000000000003E-2</v>
      </c>
      <c r="D619" s="1614"/>
      <c r="E619" s="1614"/>
    </row>
    <row r="620" spans="1:5">
      <c r="B620" s="2026">
        <v>38596</v>
      </c>
      <c r="C620" s="66">
        <v>3.6200000000000003E-2</v>
      </c>
      <c r="D620" s="1614"/>
      <c r="E620" s="1614"/>
    </row>
    <row r="621" spans="1:5">
      <c r="B621" s="2026">
        <v>38626</v>
      </c>
      <c r="C621" s="66">
        <v>3.78E-2</v>
      </c>
      <c r="D621" s="1614"/>
      <c r="E621" s="1614"/>
    </row>
    <row r="622" spans="1:5">
      <c r="B622" s="2026">
        <v>38657</v>
      </c>
      <c r="C622" s="66">
        <v>0.04</v>
      </c>
      <c r="D622" s="1614"/>
      <c r="E622" s="1614"/>
    </row>
    <row r="623" spans="1:5">
      <c r="B623" s="2026">
        <v>38687</v>
      </c>
      <c r="C623" s="66">
        <v>4.1599999999999998E-2</v>
      </c>
      <c r="D623" s="1614"/>
      <c r="E623" s="1614"/>
    </row>
    <row r="624" spans="1:5">
      <c r="A624" s="62" t="s">
        <v>35</v>
      </c>
      <c r="B624" s="2026">
        <v>38718</v>
      </c>
      <c r="C624" s="66">
        <v>4.2900000000000001E-2</v>
      </c>
      <c r="D624" s="1614"/>
      <c r="E624" s="1614"/>
    </row>
    <row r="625" spans="1:5">
      <c r="B625" s="2026">
        <v>38749</v>
      </c>
      <c r="C625" s="66">
        <v>4.4900000000000002E-2</v>
      </c>
      <c r="D625" s="1614"/>
      <c r="E625" s="1614"/>
    </row>
    <row r="626" spans="1:5">
      <c r="B626" s="2026">
        <v>38777</v>
      </c>
      <c r="C626" s="66">
        <v>4.5899999999999996E-2</v>
      </c>
      <c r="D626" s="1614"/>
      <c r="E626" s="1614"/>
    </row>
    <row r="627" spans="1:5">
      <c r="B627" s="2026">
        <v>38808</v>
      </c>
      <c r="C627" s="66">
        <v>4.7899999999999998E-2</v>
      </c>
      <c r="D627" s="1614"/>
      <c r="E627" s="1614"/>
    </row>
    <row r="628" spans="1:5">
      <c r="B628" s="2026">
        <v>38838</v>
      </c>
      <c r="C628" s="66">
        <v>4.9400000000000006E-2</v>
      </c>
      <c r="D628" s="1614"/>
      <c r="E628" s="1614"/>
    </row>
    <row r="629" spans="1:5">
      <c r="B629" s="2026">
        <v>38869</v>
      </c>
      <c r="C629" s="66">
        <v>4.99E-2</v>
      </c>
      <c r="D629" s="1614"/>
      <c r="E629" s="1614"/>
    </row>
    <row r="630" spans="1:5">
      <c r="B630" s="2026">
        <v>38899</v>
      </c>
      <c r="C630" s="66">
        <v>5.2400000000000002E-2</v>
      </c>
      <c r="D630" s="1614"/>
      <c r="E630" s="1614"/>
    </row>
    <row r="631" spans="1:5">
      <c r="B631" s="2026">
        <v>38930</v>
      </c>
      <c r="C631" s="66">
        <v>5.2499999999999998E-2</v>
      </c>
      <c r="D631" s="1614"/>
      <c r="E631" s="1614"/>
    </row>
    <row r="632" spans="1:5">
      <c r="B632" s="2026">
        <v>38961</v>
      </c>
      <c r="C632" s="66">
        <v>5.2499999999999998E-2</v>
      </c>
      <c r="D632" s="1614"/>
      <c r="E632" s="1614"/>
    </row>
    <row r="633" spans="1:5">
      <c r="B633" s="2026">
        <v>38991</v>
      </c>
      <c r="C633" s="66">
        <v>5.2499999999999998E-2</v>
      </c>
      <c r="D633" s="1614"/>
      <c r="E633" s="1614"/>
    </row>
    <row r="634" spans="1:5">
      <c r="B634" s="2026">
        <v>39022</v>
      </c>
      <c r="C634" s="66">
        <v>5.2499999999999998E-2</v>
      </c>
      <c r="D634" s="1614"/>
      <c r="E634" s="1614"/>
    </row>
    <row r="635" spans="1:5">
      <c r="B635" s="2026">
        <v>39052</v>
      </c>
      <c r="C635" s="66">
        <v>5.2400000000000002E-2</v>
      </c>
      <c r="D635" s="1614"/>
      <c r="E635" s="1614"/>
    </row>
    <row r="636" spans="1:5">
      <c r="A636" s="62" t="s">
        <v>36</v>
      </c>
      <c r="B636" s="2026">
        <v>39083</v>
      </c>
      <c r="C636" s="66">
        <v>5.2499999999999998E-2</v>
      </c>
      <c r="D636" s="1614"/>
      <c r="E636" s="1614"/>
    </row>
    <row r="637" spans="1:5">
      <c r="B637" s="2026">
        <v>39114</v>
      </c>
      <c r="C637" s="66">
        <v>5.2600000000000001E-2</v>
      </c>
      <c r="D637" s="1614"/>
      <c r="E637" s="1614"/>
    </row>
    <row r="638" spans="1:5">
      <c r="B638" s="2026">
        <v>39142</v>
      </c>
      <c r="C638" s="66">
        <v>5.2600000000000001E-2</v>
      </c>
      <c r="D638" s="1614"/>
      <c r="E638" s="1614"/>
    </row>
    <row r="639" spans="1:5">
      <c r="B639" s="2026">
        <v>39173</v>
      </c>
      <c r="C639" s="66">
        <v>5.2499999999999998E-2</v>
      </c>
      <c r="D639" s="1614"/>
      <c r="E639" s="1614"/>
    </row>
    <row r="640" spans="1:5">
      <c r="B640" s="2026">
        <v>39203</v>
      </c>
      <c r="C640" s="66">
        <v>5.2499999999999998E-2</v>
      </c>
      <c r="D640" s="1614"/>
      <c r="E640" s="1614"/>
    </row>
    <row r="641" spans="1:5">
      <c r="B641" s="2026">
        <v>39234</v>
      </c>
      <c r="C641" s="66">
        <v>5.2499999999999998E-2</v>
      </c>
      <c r="D641" s="1614"/>
      <c r="E641" s="1614"/>
    </row>
    <row r="642" spans="1:5">
      <c r="B642" s="2026">
        <v>39264</v>
      </c>
      <c r="C642" s="66">
        <v>5.2600000000000001E-2</v>
      </c>
      <c r="D642" s="1614"/>
      <c r="E642" s="1614"/>
    </row>
    <row r="643" spans="1:5">
      <c r="B643" s="2026">
        <v>39295</v>
      </c>
      <c r="C643" s="66">
        <v>5.0199999999999995E-2</v>
      </c>
      <c r="D643" s="1614"/>
      <c r="E643" s="1614"/>
    </row>
    <row r="644" spans="1:5">
      <c r="B644" s="2026">
        <v>39326</v>
      </c>
      <c r="C644" s="66">
        <v>4.9400000000000006E-2</v>
      </c>
      <c r="D644" s="1614"/>
      <c r="E644" s="1614"/>
    </row>
    <row r="645" spans="1:5">
      <c r="B645" s="2026">
        <v>39356</v>
      </c>
      <c r="C645" s="66">
        <v>4.7599999999999996E-2</v>
      </c>
      <c r="D645" s="1614"/>
      <c r="E645" s="1614"/>
    </row>
    <row r="646" spans="1:5">
      <c r="B646" s="2026">
        <v>39387</v>
      </c>
      <c r="C646" s="66">
        <v>4.4900000000000002E-2</v>
      </c>
      <c r="D646" s="1614"/>
      <c r="E646" s="1614"/>
    </row>
    <row r="647" spans="1:5">
      <c r="B647" s="2026">
        <v>39417</v>
      </c>
      <c r="C647" s="66">
        <v>4.24E-2</v>
      </c>
      <c r="D647" s="1616">
        <v>3</v>
      </c>
      <c r="E647" s="1616">
        <v>-3</v>
      </c>
    </row>
    <row r="648" spans="1:5">
      <c r="A648" s="62" t="s">
        <v>37</v>
      </c>
      <c r="B648" s="2026">
        <v>39448</v>
      </c>
      <c r="C648" s="66">
        <v>3.9399999999999998E-2</v>
      </c>
      <c r="D648" s="1616">
        <v>3</v>
      </c>
      <c r="E648" s="1616">
        <v>-3</v>
      </c>
    </row>
    <row r="649" spans="1:5">
      <c r="B649" s="2026">
        <v>39479</v>
      </c>
      <c r="C649" s="66">
        <v>2.98E-2</v>
      </c>
      <c r="D649" s="1616">
        <v>3</v>
      </c>
      <c r="E649" s="1616">
        <v>-3</v>
      </c>
    </row>
    <row r="650" spans="1:5">
      <c r="B650" s="2026">
        <v>39508</v>
      </c>
      <c r="C650" s="66">
        <v>2.6099999999999998E-2</v>
      </c>
      <c r="D650" s="1616">
        <v>3</v>
      </c>
      <c r="E650" s="1616">
        <v>-3</v>
      </c>
    </row>
    <row r="651" spans="1:5">
      <c r="B651" s="2026">
        <v>39539</v>
      </c>
      <c r="C651" s="66">
        <v>2.2799999999999997E-2</v>
      </c>
      <c r="D651" s="1616">
        <v>3</v>
      </c>
      <c r="E651" s="1616">
        <v>-3</v>
      </c>
    </row>
    <row r="652" spans="1:5">
      <c r="B652" s="2026">
        <v>39569</v>
      </c>
      <c r="C652" s="66">
        <v>1.9799999999999998E-2</v>
      </c>
      <c r="D652" s="1616">
        <v>3</v>
      </c>
      <c r="E652" s="1616">
        <v>-3</v>
      </c>
    </row>
    <row r="653" spans="1:5">
      <c r="B653" s="2026">
        <v>39600</v>
      </c>
      <c r="C653" s="66">
        <v>0.02</v>
      </c>
      <c r="D653" s="1616">
        <v>3</v>
      </c>
      <c r="E653" s="1616">
        <v>-3</v>
      </c>
    </row>
    <row r="654" spans="1:5">
      <c r="B654" s="2026">
        <v>39630</v>
      </c>
      <c r="C654" s="66">
        <v>2.0099999999999996E-2</v>
      </c>
      <c r="D654" s="1616">
        <v>3</v>
      </c>
      <c r="E654" s="1616">
        <v>-3</v>
      </c>
    </row>
    <row r="655" spans="1:5">
      <c r="B655" s="2026">
        <v>39661</v>
      </c>
      <c r="C655" s="66">
        <v>0.02</v>
      </c>
      <c r="D655" s="1616">
        <v>3</v>
      </c>
      <c r="E655" s="1616">
        <v>-3</v>
      </c>
    </row>
    <row r="656" spans="1:5">
      <c r="B656" s="2026">
        <v>39692</v>
      </c>
      <c r="C656" s="66">
        <v>1.8100000000000002E-2</v>
      </c>
      <c r="D656" s="1616">
        <v>3</v>
      </c>
      <c r="E656" s="1616">
        <v>-3</v>
      </c>
    </row>
    <row r="657" spans="1:5">
      <c r="B657" s="2026">
        <v>39722</v>
      </c>
      <c r="C657" s="66">
        <v>9.7000000000000003E-3</v>
      </c>
      <c r="D657" s="1616">
        <v>3</v>
      </c>
      <c r="E657" s="1616">
        <v>-3</v>
      </c>
    </row>
    <row r="658" spans="1:5">
      <c r="B658" s="2026">
        <v>39753</v>
      </c>
      <c r="C658" s="66">
        <v>3.9000000000000003E-3</v>
      </c>
      <c r="D658" s="1616">
        <v>3</v>
      </c>
      <c r="E658" s="1616">
        <v>-3</v>
      </c>
    </row>
    <row r="659" spans="1:5">
      <c r="B659" s="2026">
        <v>39783</v>
      </c>
      <c r="C659" s="66">
        <v>1.6000000000000001E-3</v>
      </c>
      <c r="D659" s="1616">
        <v>3</v>
      </c>
      <c r="E659" s="1616">
        <v>-3</v>
      </c>
    </row>
    <row r="660" spans="1:5">
      <c r="A660" s="62" t="s">
        <v>38</v>
      </c>
      <c r="B660" s="2026">
        <v>39814</v>
      </c>
      <c r="C660" s="66">
        <v>1.5E-3</v>
      </c>
      <c r="D660" s="1616">
        <v>3</v>
      </c>
      <c r="E660" s="1616">
        <v>-3</v>
      </c>
    </row>
    <row r="661" spans="1:5">
      <c r="B661" s="2026">
        <v>39845</v>
      </c>
      <c r="C661" s="66">
        <v>2.2000000000000001E-3</v>
      </c>
      <c r="D661" s="1616">
        <v>3</v>
      </c>
      <c r="E661" s="1616">
        <v>-3</v>
      </c>
    </row>
    <row r="662" spans="1:5">
      <c r="B662" s="2026">
        <v>39873</v>
      </c>
      <c r="C662" s="66">
        <v>1.8E-3</v>
      </c>
      <c r="D662" s="1616">
        <v>3</v>
      </c>
      <c r="E662" s="1616">
        <v>-3</v>
      </c>
    </row>
    <row r="663" spans="1:5">
      <c r="B663" s="2026">
        <v>39904</v>
      </c>
      <c r="C663" s="66">
        <v>1.5E-3</v>
      </c>
      <c r="D663" s="1616">
        <v>3</v>
      </c>
      <c r="E663" s="1616">
        <v>-3</v>
      </c>
    </row>
    <row r="664" spans="1:5">
      <c r="B664" s="2026">
        <v>39934</v>
      </c>
      <c r="C664" s="66">
        <v>1.8E-3</v>
      </c>
      <c r="D664" s="1616">
        <v>3</v>
      </c>
      <c r="E664" s="1616">
        <v>-3</v>
      </c>
    </row>
    <row r="665" spans="1:5">
      <c r="B665" s="2026">
        <v>39965</v>
      </c>
      <c r="C665" s="66">
        <v>2.0999999999999999E-3</v>
      </c>
      <c r="D665" s="1616">
        <v>3</v>
      </c>
      <c r="E665" s="1616">
        <v>-3</v>
      </c>
    </row>
    <row r="666" spans="1:5">
      <c r="B666" s="2026">
        <v>39995</v>
      </c>
      <c r="C666" s="66">
        <v>1.6000000000000001E-3</v>
      </c>
      <c r="D666" s="1614"/>
      <c r="E666" s="1614"/>
    </row>
    <row r="667" spans="1:5">
      <c r="B667" s="2026">
        <v>40026</v>
      </c>
      <c r="C667" s="66">
        <v>1.6000000000000001E-3</v>
      </c>
      <c r="D667" s="1614"/>
      <c r="E667" s="1614"/>
    </row>
    <row r="668" spans="1:5">
      <c r="B668" s="2026">
        <v>40057</v>
      </c>
      <c r="C668" s="66">
        <v>1.5E-3</v>
      </c>
      <c r="D668" s="1614"/>
      <c r="E668" s="1614"/>
    </row>
    <row r="669" spans="1:5">
      <c r="B669" s="2026">
        <v>40087</v>
      </c>
      <c r="C669" s="66">
        <v>1.1999999999999999E-3</v>
      </c>
      <c r="D669" s="1614"/>
      <c r="E669" s="1614"/>
    </row>
    <row r="670" spans="1:5">
      <c r="B670" s="2026">
        <v>40118</v>
      </c>
      <c r="C670" s="66">
        <v>1.1999999999999999E-3</v>
      </c>
      <c r="D670" s="1614"/>
      <c r="E670" s="1614"/>
    </row>
    <row r="671" spans="1:5">
      <c r="B671" s="2026">
        <v>40148</v>
      </c>
      <c r="C671" s="66">
        <v>1.1999999999999999E-3</v>
      </c>
      <c r="D671" s="1614"/>
      <c r="E671" s="1614"/>
    </row>
    <row r="672" spans="1:5">
      <c r="A672">
        <v>10</v>
      </c>
      <c r="B672" s="2026">
        <v>40179</v>
      </c>
      <c r="C672" s="66">
        <v>1.1000000000000001E-3</v>
      </c>
      <c r="D672" s="1614"/>
      <c r="E672" s="1614"/>
    </row>
    <row r="673" spans="1:5">
      <c r="B673" s="2026">
        <v>40210</v>
      </c>
      <c r="C673" s="66">
        <v>1.2999999999999999E-3</v>
      </c>
      <c r="D673" s="1614"/>
      <c r="E673" s="1614"/>
    </row>
    <row r="674" spans="1:5">
      <c r="B674" s="2026">
        <v>40238</v>
      </c>
      <c r="C674" s="66">
        <v>1.6000000000000001E-3</v>
      </c>
      <c r="D674" s="1614"/>
      <c r="E674" s="1614"/>
    </row>
    <row r="675" spans="1:5">
      <c r="B675" s="2026">
        <v>40269</v>
      </c>
      <c r="C675" s="66">
        <v>2E-3</v>
      </c>
      <c r="D675" s="1614"/>
      <c r="E675" s="1614"/>
    </row>
    <row r="676" spans="1:5">
      <c r="B676" s="2026">
        <v>40299</v>
      </c>
      <c r="C676" s="66">
        <v>2E-3</v>
      </c>
      <c r="D676" s="1614"/>
      <c r="E676" s="1614"/>
    </row>
    <row r="677" spans="1:5">
      <c r="B677" s="2026">
        <v>40330</v>
      </c>
      <c r="C677" s="66">
        <v>1.8E-3</v>
      </c>
      <c r="D677" s="1614"/>
      <c r="E677" s="1614"/>
    </row>
    <row r="678" spans="1:5">
      <c r="B678" s="2026">
        <v>40360</v>
      </c>
      <c r="C678" s="66">
        <v>1.8E-3</v>
      </c>
      <c r="D678" s="1614"/>
      <c r="E678" s="1614"/>
    </row>
    <row r="679" spans="1:5">
      <c r="B679" s="2026">
        <v>40391</v>
      </c>
      <c r="C679" s="66">
        <v>1.9E-3</v>
      </c>
      <c r="D679" s="1614"/>
      <c r="E679" s="1614"/>
    </row>
    <row r="680" spans="1:5">
      <c r="B680" s="2026">
        <v>40422</v>
      </c>
      <c r="C680" s="66">
        <v>1.9E-3</v>
      </c>
      <c r="D680" s="1614"/>
      <c r="E680" s="1614"/>
    </row>
    <row r="681" spans="1:5">
      <c r="B681" s="2026">
        <v>40452</v>
      </c>
      <c r="C681" s="66">
        <v>1.9E-3</v>
      </c>
      <c r="D681" s="1614"/>
      <c r="E681" s="1614"/>
    </row>
    <row r="682" spans="1:5">
      <c r="B682" s="2026">
        <v>40483</v>
      </c>
      <c r="C682" s="66">
        <v>1.9E-3</v>
      </c>
      <c r="D682" s="1614"/>
      <c r="E682" s="1614"/>
    </row>
    <row r="683" spans="1:5">
      <c r="B683" s="2026">
        <v>40513</v>
      </c>
      <c r="C683" s="66">
        <v>1.8E-3</v>
      </c>
      <c r="D683" s="1614"/>
      <c r="E683" s="1614"/>
    </row>
    <row r="684" spans="1:5">
      <c r="A684">
        <v>11</v>
      </c>
      <c r="B684" s="2026">
        <v>40544</v>
      </c>
      <c r="C684" s="66">
        <v>1.7000000000000001E-3</v>
      </c>
      <c r="D684" s="1614"/>
      <c r="E684" s="1614"/>
    </row>
    <row r="685" spans="1:5">
      <c r="B685" s="2026">
        <v>40575</v>
      </c>
      <c r="C685" s="66">
        <v>1.6000000000000001E-3</v>
      </c>
      <c r="D685" s="1614"/>
      <c r="E685" s="1614"/>
    </row>
    <row r="686" spans="1:5">
      <c r="B686" s="2026">
        <v>40603</v>
      </c>
      <c r="C686" s="66">
        <v>1.4000000000000002E-3</v>
      </c>
      <c r="D686" s="1614"/>
      <c r="E686" s="1614"/>
    </row>
    <row r="687" spans="1:5">
      <c r="B687" s="2026">
        <v>40634</v>
      </c>
      <c r="C687" s="66">
        <v>1E-3</v>
      </c>
      <c r="D687" s="1614"/>
      <c r="E687" s="1614"/>
    </row>
    <row r="688" spans="1:5">
      <c r="B688" s="2026">
        <v>40664</v>
      </c>
      <c r="C688" s="66">
        <v>8.9999999999999998E-4</v>
      </c>
      <c r="D688" s="1614"/>
      <c r="E688" s="1614"/>
    </row>
    <row r="689" spans="1:5">
      <c r="B689" s="2026">
        <v>40695</v>
      </c>
      <c r="C689" s="66">
        <v>8.9999999999999998E-4</v>
      </c>
      <c r="D689" s="1614"/>
      <c r="E689" s="1614"/>
    </row>
    <row r="690" spans="1:5">
      <c r="B690" s="2026">
        <v>40725</v>
      </c>
      <c r="C690" s="66">
        <v>7.000000000000001E-4</v>
      </c>
      <c r="D690" s="1614"/>
      <c r="E690" s="1614"/>
    </row>
    <row r="691" spans="1:5">
      <c r="B691" s="2026">
        <v>40756</v>
      </c>
      <c r="C691" s="66">
        <v>1E-3</v>
      </c>
      <c r="D691" s="1614"/>
      <c r="E691" s="1614"/>
    </row>
    <row r="692" spans="1:5">
      <c r="B692" s="2026">
        <v>40787</v>
      </c>
      <c r="C692" s="66">
        <v>8.0000000000000004E-4</v>
      </c>
      <c r="D692" s="1614"/>
      <c r="E692" s="1614"/>
    </row>
    <row r="693" spans="1:5">
      <c r="B693" s="2026">
        <v>40817</v>
      </c>
      <c r="C693" s="66">
        <v>7.000000000000001E-4</v>
      </c>
      <c r="D693" s="1614"/>
      <c r="E693" s="1614"/>
    </row>
    <row r="694" spans="1:5">
      <c r="B694" s="2026">
        <v>40848</v>
      </c>
      <c r="C694" s="66">
        <v>8.0000000000000004E-4</v>
      </c>
      <c r="D694" s="1614"/>
      <c r="E694" s="1614"/>
    </row>
    <row r="695" spans="1:5">
      <c r="B695" s="2026">
        <v>40878</v>
      </c>
      <c r="C695" s="66">
        <v>7.000000000000001E-4</v>
      </c>
      <c r="D695" s="1614"/>
      <c r="E695" s="1614"/>
    </row>
    <row r="696" spans="1:5">
      <c r="A696">
        <v>12</v>
      </c>
      <c r="B696" s="2026">
        <v>40909</v>
      </c>
      <c r="C696" s="66">
        <v>8.0000000000000004E-4</v>
      </c>
      <c r="D696" s="1614"/>
      <c r="E696" s="1614"/>
    </row>
    <row r="697" spans="1:5">
      <c r="B697" s="2026">
        <v>40940</v>
      </c>
      <c r="C697" s="66">
        <v>1E-3</v>
      </c>
      <c r="D697" s="1614"/>
      <c r="E697" s="1614"/>
    </row>
    <row r="698" spans="1:5">
      <c r="B698" s="2026">
        <v>40969</v>
      </c>
      <c r="C698" s="66">
        <v>1.2999999999999999E-3</v>
      </c>
      <c r="D698" s="1614"/>
      <c r="E698" s="1614"/>
    </row>
    <row r="699" spans="1:5">
      <c r="B699" s="2026">
        <v>41000</v>
      </c>
      <c r="C699" s="66">
        <v>1.4000000000000002E-3</v>
      </c>
      <c r="D699" s="1614"/>
      <c r="E699" s="1614"/>
    </row>
    <row r="700" spans="1:5">
      <c r="B700" s="2026">
        <v>41030</v>
      </c>
      <c r="C700" s="66">
        <v>1.6000000000000001E-3</v>
      </c>
      <c r="D700" s="1614"/>
      <c r="E700" s="1614"/>
    </row>
    <row r="701" spans="1:5">
      <c r="B701" s="2026">
        <v>41061</v>
      </c>
      <c r="C701" s="66">
        <v>1.6000000000000001E-3</v>
      </c>
      <c r="D701" s="1614"/>
      <c r="E701" s="1614"/>
    </row>
    <row r="702" spans="1:5">
      <c r="B702" s="2026">
        <v>41091</v>
      </c>
      <c r="C702" s="66">
        <v>1.6000000000000001E-3</v>
      </c>
      <c r="D702" s="1614"/>
      <c r="E702" s="1614"/>
    </row>
    <row r="703" spans="1:5">
      <c r="B703" s="2026">
        <v>41122</v>
      </c>
      <c r="C703" s="66">
        <v>1.2999999999999999E-3</v>
      </c>
      <c r="D703" s="1614"/>
      <c r="E703" s="1614"/>
    </row>
    <row r="704" spans="1:5">
      <c r="B704" s="2026">
        <v>41153</v>
      </c>
      <c r="C704" s="66">
        <v>1.4000000000000002E-3</v>
      </c>
      <c r="D704" s="1614"/>
      <c r="E704" s="1614"/>
    </row>
    <row r="705" spans="1:5">
      <c r="B705" s="2026">
        <v>41183</v>
      </c>
      <c r="C705" s="66">
        <v>1.6000000000000001E-3</v>
      </c>
      <c r="D705" s="1614"/>
      <c r="E705" s="1614"/>
    </row>
    <row r="706" spans="1:5">
      <c r="B706" s="2026">
        <v>41214</v>
      </c>
      <c r="C706" s="66">
        <v>1.6000000000000001E-3</v>
      </c>
      <c r="D706" s="1614"/>
      <c r="E706" s="1614"/>
    </row>
    <row r="707" spans="1:5">
      <c r="B707" s="2026">
        <v>41244</v>
      </c>
      <c r="C707" s="66">
        <v>1.6000000000000001E-3</v>
      </c>
      <c r="D707" s="1614"/>
      <c r="E707" s="1614"/>
    </row>
    <row r="708" spans="1:5">
      <c r="A708">
        <v>13</v>
      </c>
      <c r="B708" s="2026">
        <v>41275</v>
      </c>
      <c r="C708" s="66">
        <v>1.4000000000000002E-3</v>
      </c>
      <c r="D708" s="1614"/>
      <c r="E708" s="1614"/>
    </row>
    <row r="709" spans="1:5">
      <c r="B709" s="2026">
        <v>41306</v>
      </c>
      <c r="C709" s="66">
        <v>1.5E-3</v>
      </c>
      <c r="D709" s="1614"/>
      <c r="E709" s="1614"/>
    </row>
    <row r="710" spans="1:5">
      <c r="B710" s="2026">
        <v>41334</v>
      </c>
      <c r="C710" s="66">
        <v>1.4000000000000002E-3</v>
      </c>
      <c r="D710" s="1614"/>
      <c r="E710" s="1614"/>
    </row>
    <row r="711" spans="1:5">
      <c r="B711" s="2026">
        <v>41365</v>
      </c>
      <c r="C711" s="66">
        <v>1.5E-3</v>
      </c>
      <c r="D711" s="1614"/>
      <c r="E711" s="1614"/>
    </row>
    <row r="712" spans="1:5">
      <c r="B712" s="2026">
        <v>41395</v>
      </c>
      <c r="C712" s="66">
        <v>1.1000000000000001E-3</v>
      </c>
      <c r="D712" s="1614"/>
      <c r="E712" s="1614"/>
    </row>
    <row r="713" spans="1:5">
      <c r="B713" s="2026">
        <v>41426</v>
      </c>
      <c r="C713" s="66">
        <v>8.9999999999999998E-4</v>
      </c>
      <c r="D713" s="1614"/>
      <c r="E713" s="1614"/>
    </row>
    <row r="714" spans="1:5">
      <c r="B714" s="2026">
        <v>41456</v>
      </c>
      <c r="C714" s="66">
        <v>8.9999999999999998E-4</v>
      </c>
      <c r="D714" s="1614"/>
      <c r="E714" s="1614"/>
    </row>
    <row r="715" spans="1:5">
      <c r="B715" s="2026">
        <v>41487</v>
      </c>
      <c r="C715" s="66">
        <v>8.0000000000000004E-4</v>
      </c>
      <c r="D715" s="1614"/>
      <c r="E715" s="1614"/>
    </row>
    <row r="716" spans="1:5">
      <c r="B716" s="2026">
        <v>41518</v>
      </c>
      <c r="C716" s="66">
        <v>8.0000000000000004E-4</v>
      </c>
      <c r="D716" s="1614"/>
      <c r="E716" s="1614"/>
    </row>
    <row r="717" spans="1:5">
      <c r="B717" s="2026">
        <v>41548</v>
      </c>
      <c r="C717" s="66">
        <v>8.9999999999999998E-4</v>
      </c>
      <c r="D717" s="1614"/>
      <c r="E717" s="1614"/>
    </row>
    <row r="718" spans="1:5">
      <c r="B718" s="2026">
        <v>41579</v>
      </c>
      <c r="C718" s="66">
        <v>8.0000000000000004E-4</v>
      </c>
      <c r="D718" s="1614"/>
      <c r="E718" s="1614"/>
    </row>
    <row r="719" spans="1:5">
      <c r="B719" s="2026">
        <v>41609</v>
      </c>
      <c r="C719" s="66">
        <v>8.9999999999999998E-4</v>
      </c>
      <c r="D719" s="1614"/>
      <c r="E719" s="1614"/>
    </row>
    <row r="720" spans="1:5">
      <c r="A720">
        <v>14</v>
      </c>
      <c r="B720" s="2026">
        <v>41640</v>
      </c>
      <c r="C720" s="66">
        <v>7.000000000000001E-4</v>
      </c>
      <c r="D720" s="1614"/>
      <c r="E720" s="1614"/>
    </row>
    <row r="721" spans="1:5">
      <c r="B721" s="2026">
        <v>41671</v>
      </c>
      <c r="C721" s="66">
        <v>7.000000000000001E-4</v>
      </c>
      <c r="D721" s="1614"/>
      <c r="E721" s="1614"/>
    </row>
    <row r="722" spans="1:5">
      <c r="B722" s="2026">
        <v>41699</v>
      </c>
      <c r="C722" s="66">
        <v>8.0000000000000004E-4</v>
      </c>
      <c r="D722" s="1614"/>
      <c r="E722" s="1614"/>
    </row>
    <row r="723" spans="1:5">
      <c r="B723" s="2026">
        <v>41730</v>
      </c>
      <c r="C723" s="66">
        <v>8.9999999999999998E-4</v>
      </c>
      <c r="D723" s="1614"/>
      <c r="E723" s="1614"/>
    </row>
    <row r="724" spans="1:5">
      <c r="B724" s="2026">
        <v>41760</v>
      </c>
      <c r="C724" s="66">
        <v>8.9999999999999998E-4</v>
      </c>
      <c r="D724" s="1614"/>
      <c r="E724" s="1614"/>
    </row>
    <row r="725" spans="1:5">
      <c r="B725" s="2026">
        <v>41791</v>
      </c>
      <c r="C725" s="66">
        <v>1E-3</v>
      </c>
      <c r="D725" s="1614"/>
      <c r="E725" s="1614"/>
    </row>
    <row r="726" spans="1:5">
      <c r="B726" s="2026">
        <v>41821</v>
      </c>
      <c r="C726" s="66">
        <v>8.9999999999999998E-4</v>
      </c>
      <c r="D726" s="1614"/>
      <c r="E726" s="1614"/>
    </row>
    <row r="727" spans="1:5">
      <c r="B727" s="2026">
        <v>41852</v>
      </c>
      <c r="C727" s="66">
        <v>8.9999999999999998E-4</v>
      </c>
      <c r="D727" s="1614"/>
      <c r="E727" s="1614"/>
    </row>
    <row r="728" spans="1:5">
      <c r="B728" s="2026">
        <v>41883</v>
      </c>
      <c r="C728" s="66">
        <v>8.9999999999999998E-4</v>
      </c>
      <c r="D728" s="1614"/>
      <c r="E728" s="1614"/>
    </row>
    <row r="729" spans="1:5">
      <c r="B729" s="2026">
        <v>41913</v>
      </c>
      <c r="C729" s="66">
        <v>8.9999999999999998E-4</v>
      </c>
      <c r="D729" s="1614"/>
      <c r="E729" s="1614"/>
    </row>
    <row r="730" spans="1:5">
      <c r="B730" s="2026">
        <v>41944</v>
      </c>
      <c r="C730" s="66">
        <v>8.9999999999999998E-4</v>
      </c>
      <c r="D730" s="1614"/>
      <c r="E730" s="1614"/>
    </row>
    <row r="731" spans="1:5">
      <c r="B731" s="2026">
        <v>41974</v>
      </c>
      <c r="C731" s="66">
        <v>1.1999999999999999E-3</v>
      </c>
      <c r="D731" s="1614"/>
      <c r="E731" s="1614"/>
    </row>
    <row r="732" spans="1:5">
      <c r="A732">
        <v>15</v>
      </c>
      <c r="B732" s="2026">
        <v>42005</v>
      </c>
      <c r="C732" s="66">
        <v>1.1000000000000001E-3</v>
      </c>
      <c r="D732" s="1614"/>
      <c r="E732" s="1614"/>
    </row>
    <row r="733" spans="1:5">
      <c r="B733" s="2026">
        <v>42036</v>
      </c>
      <c r="C733" s="66">
        <v>1.1000000000000001E-3</v>
      </c>
      <c r="D733" s="1614"/>
      <c r="E733" s="1614"/>
    </row>
    <row r="734" spans="1:5">
      <c r="B734" s="2026">
        <v>42064</v>
      </c>
      <c r="C734" s="66">
        <v>1.1000000000000001E-3</v>
      </c>
      <c r="D734" s="1614"/>
      <c r="E734" s="1614"/>
    </row>
    <row r="735" spans="1:5">
      <c r="B735" s="2026">
        <v>42095</v>
      </c>
      <c r="C735" s="66">
        <v>1.1999999999999999E-3</v>
      </c>
      <c r="D735" s="1614"/>
      <c r="E735" s="1614"/>
    </row>
    <row r="736" spans="1:5">
      <c r="B736" s="2026">
        <v>42125</v>
      </c>
      <c r="C736" s="66">
        <v>1.1999999999999999E-3</v>
      </c>
      <c r="D736" s="1614"/>
      <c r="E736" s="1614"/>
    </row>
    <row r="737" spans="1:5">
      <c r="B737" s="2026">
        <v>42156</v>
      </c>
      <c r="C737" s="66">
        <v>1.2999999999999999E-3</v>
      </c>
      <c r="D737" s="1614"/>
      <c r="E737" s="1614"/>
    </row>
    <row r="738" spans="1:5">
      <c r="B738" s="2026">
        <v>42186</v>
      </c>
      <c r="C738" s="66">
        <v>1.2999999999999999E-3</v>
      </c>
      <c r="D738" s="1614"/>
      <c r="E738" s="1614"/>
    </row>
    <row r="739" spans="1:5">
      <c r="B739" s="2026">
        <v>42217</v>
      </c>
      <c r="C739" s="66">
        <v>1.4000000000000002E-3</v>
      </c>
      <c r="D739" s="1614"/>
      <c r="E739" s="1614"/>
    </row>
    <row r="740" spans="1:5">
      <c r="B740" s="2026">
        <v>42248</v>
      </c>
      <c r="C740" s="66">
        <v>1.4000000000000002E-3</v>
      </c>
      <c r="D740" s="1614"/>
      <c r="E740" s="1614"/>
    </row>
    <row r="741" spans="1:5">
      <c r="B741" s="2026">
        <v>42278</v>
      </c>
      <c r="C741" s="66">
        <v>1.1999999999999999E-3</v>
      </c>
      <c r="D741" s="1614"/>
      <c r="E741" s="1614"/>
    </row>
    <row r="742" spans="1:5">
      <c r="B742" s="2026">
        <v>42309</v>
      </c>
      <c r="C742" s="66">
        <v>1.1999999999999999E-3</v>
      </c>
      <c r="D742" s="1614"/>
      <c r="E742" s="1614"/>
    </row>
    <row r="743" spans="1:5">
      <c r="B743" s="2026">
        <v>42339</v>
      </c>
      <c r="C743" s="66">
        <v>2.3999999999999998E-3</v>
      </c>
      <c r="D743" s="1614"/>
      <c r="E743" s="1614"/>
    </row>
    <row r="744" spans="1:5">
      <c r="A744">
        <v>16</v>
      </c>
      <c r="B744" s="2026">
        <v>42370</v>
      </c>
      <c r="C744" s="66">
        <v>3.4000000000000002E-3</v>
      </c>
      <c r="D744" s="1614"/>
      <c r="E744" s="1614"/>
    </row>
    <row r="745" spans="1:5">
      <c r="B745" s="2026">
        <v>42401</v>
      </c>
      <c r="C745" s="66">
        <v>3.8E-3</v>
      </c>
      <c r="D745" s="1614"/>
      <c r="E745" s="1614"/>
    </row>
    <row r="746" spans="1:5">
      <c r="B746" s="2026">
        <v>42430</v>
      </c>
      <c r="C746" s="66">
        <v>3.5999999999999999E-3</v>
      </c>
      <c r="D746" s="1614"/>
      <c r="E746" s="1614"/>
    </row>
    <row r="747" spans="1:5">
      <c r="B747" s="2026">
        <v>42461</v>
      </c>
      <c r="C747" s="66">
        <v>3.7000000000000002E-3</v>
      </c>
      <c r="D747" s="1614"/>
      <c r="E747" s="1614"/>
    </row>
    <row r="748" spans="1:5">
      <c r="B748" s="2026">
        <v>42491</v>
      </c>
      <c r="C748" s="66">
        <v>3.7000000000000002E-3</v>
      </c>
      <c r="D748" s="1614"/>
      <c r="E748" s="1614"/>
    </row>
    <row r="749" spans="1:5">
      <c r="B749" s="2026">
        <v>42522</v>
      </c>
      <c r="C749" s="66">
        <v>3.8E-3</v>
      </c>
      <c r="D749" s="1614"/>
      <c r="E749" s="1614"/>
    </row>
    <row r="750" spans="1:5">
      <c r="B750" s="2026">
        <v>42552</v>
      </c>
      <c r="C750" s="66">
        <v>3.9000000000000003E-3</v>
      </c>
      <c r="D750" s="1614"/>
      <c r="E750" s="1614"/>
    </row>
    <row r="751" spans="1:5">
      <c r="B751" s="2026">
        <v>42583</v>
      </c>
      <c r="C751" s="66">
        <v>4.0000000000000001E-3</v>
      </c>
      <c r="D751" s="1614"/>
      <c r="E751" s="1614"/>
    </row>
    <row r="752" spans="1:5">
      <c r="B752" s="2026">
        <v>42614</v>
      </c>
      <c r="C752" s="66">
        <v>4.0000000000000001E-3</v>
      </c>
      <c r="D752" s="1614"/>
      <c r="E752" s="1614"/>
    </row>
    <row r="753" spans="1:5">
      <c r="B753" s="2026">
        <v>42644</v>
      </c>
      <c r="C753" s="66">
        <v>4.0000000000000001E-3</v>
      </c>
      <c r="D753" s="1614"/>
      <c r="E753" s="1614"/>
    </row>
    <row r="754" spans="1:5">
      <c r="B754" s="2026">
        <v>42675</v>
      </c>
      <c r="C754" s="66">
        <v>4.0999999999999995E-3</v>
      </c>
      <c r="D754" s="1614"/>
      <c r="E754" s="1614"/>
    </row>
    <row r="755" spans="1:5">
      <c r="B755" s="2026">
        <v>42705</v>
      </c>
      <c r="C755" s="66">
        <v>5.4000000000000003E-3</v>
      </c>
      <c r="D755" s="1614"/>
      <c r="E755" s="1614"/>
    </row>
    <row r="756" spans="1:5">
      <c r="A756">
        <v>17</v>
      </c>
      <c r="B756" s="2026">
        <v>42736</v>
      </c>
      <c r="C756" s="66">
        <v>6.5000000000000006E-3</v>
      </c>
      <c r="D756" s="1614"/>
      <c r="E756" s="1614"/>
    </row>
    <row r="757" spans="1:5">
      <c r="B757" s="2026">
        <v>42767</v>
      </c>
      <c r="C757" s="66">
        <v>6.6E-3</v>
      </c>
      <c r="D757" s="1614"/>
      <c r="E757" s="1614"/>
    </row>
    <row r="758" spans="1:5">
      <c r="B758" s="2026">
        <v>42795</v>
      </c>
      <c r="C758" s="66">
        <v>7.9000000000000008E-3</v>
      </c>
      <c r="D758" s="1614"/>
      <c r="E758" s="1614"/>
    </row>
    <row r="759" spans="1:5">
      <c r="B759" s="2026">
        <v>42826</v>
      </c>
      <c r="C759" s="66">
        <v>9.0000000000000011E-3</v>
      </c>
      <c r="D759" s="1614"/>
      <c r="E759" s="1614"/>
    </row>
    <row r="760" spans="1:5">
      <c r="B760" s="2026">
        <v>42856</v>
      </c>
      <c r="C760" s="66">
        <v>9.1000000000000004E-3</v>
      </c>
      <c r="D760" s="1614"/>
      <c r="E760" s="1614"/>
    </row>
    <row r="761" spans="1:5">
      <c r="B761" s="2026">
        <v>42887</v>
      </c>
      <c r="C761" s="66">
        <v>1.04E-2</v>
      </c>
      <c r="D761" s="1614"/>
      <c r="E761" s="1614"/>
    </row>
    <row r="762" spans="1:5">
      <c r="B762" s="2026">
        <v>42917</v>
      </c>
      <c r="C762" s="66">
        <v>1.15E-2</v>
      </c>
      <c r="D762" s="1614"/>
      <c r="E762" s="1614"/>
    </row>
    <row r="763" spans="1:5">
      <c r="B763" s="2026">
        <v>42948</v>
      </c>
      <c r="C763" s="66">
        <v>1.1599999999999999E-2</v>
      </c>
      <c r="D763" s="1614"/>
      <c r="E763" s="1614"/>
    </row>
    <row r="764" spans="1:5">
      <c r="B764" s="2026">
        <v>42979</v>
      </c>
      <c r="C764" s="66">
        <v>1.15E-2</v>
      </c>
      <c r="D764" s="1614"/>
      <c r="E764" s="1614"/>
    </row>
    <row r="765" spans="1:5">
      <c r="B765" s="2026">
        <v>43009</v>
      </c>
      <c r="C765" s="66">
        <v>1.15E-2</v>
      </c>
      <c r="D765" s="1614"/>
      <c r="E765" s="1614"/>
    </row>
    <row r="766" spans="1:5">
      <c r="B766" s="2026">
        <v>43040</v>
      </c>
      <c r="C766" s="66">
        <v>1.1599999999999999E-2</v>
      </c>
      <c r="D766" s="1614"/>
      <c r="E766" s="1614"/>
    </row>
    <row r="767" spans="1:5">
      <c r="B767" s="2026">
        <v>43070</v>
      </c>
      <c r="C767" s="66">
        <v>1.3000000000000001E-2</v>
      </c>
      <c r="D767" s="1614"/>
      <c r="E767" s="1614"/>
    </row>
    <row r="768" spans="1:5">
      <c r="A768">
        <v>18</v>
      </c>
      <c r="B768" s="2026">
        <v>43101</v>
      </c>
      <c r="C768" s="66">
        <v>1.41E-2</v>
      </c>
      <c r="D768" s="1614"/>
      <c r="E768" s="1614"/>
    </row>
    <row r="769" spans="1:5">
      <c r="B769" s="2026">
        <v>43132</v>
      </c>
      <c r="C769" s="66">
        <v>1.4199999999999999E-2</v>
      </c>
      <c r="D769" s="1614"/>
      <c r="E769" s="1614"/>
    </row>
    <row r="770" spans="1:5">
      <c r="B770" s="2026">
        <v>43160</v>
      </c>
      <c r="C770" s="66">
        <v>1.5100000000000001E-2</v>
      </c>
      <c r="D770" s="1614"/>
      <c r="E770" s="1614"/>
    </row>
    <row r="771" spans="1:5">
      <c r="B771" s="2026">
        <v>43191</v>
      </c>
      <c r="C771" s="66">
        <v>1.6899999999999998E-2</v>
      </c>
      <c r="D771" s="1614"/>
      <c r="E771" s="1614"/>
    </row>
    <row r="772" spans="1:5">
      <c r="B772" s="2026">
        <v>43221</v>
      </c>
      <c r="C772" s="66">
        <v>1.7000000000000001E-2</v>
      </c>
      <c r="D772" s="1614"/>
      <c r="E772" s="1614"/>
    </row>
    <row r="773" spans="1:5">
      <c r="B773" s="2026">
        <v>43252</v>
      </c>
      <c r="C773" s="66">
        <v>1.8200000000000001E-2</v>
      </c>
      <c r="D773" s="1614"/>
      <c r="E773" s="1614"/>
    </row>
    <row r="774" spans="1:5">
      <c r="B774" s="2026">
        <v>43282</v>
      </c>
      <c r="C774" s="66">
        <v>1.9099999999999999E-2</v>
      </c>
      <c r="D774" s="1614"/>
      <c r="E774" s="1614"/>
    </row>
    <row r="775" spans="1:5">
      <c r="B775" s="2026">
        <v>43313</v>
      </c>
      <c r="C775" s="66">
        <v>1.9099999999999999E-2</v>
      </c>
      <c r="D775" s="1614"/>
      <c r="E775" s="1614"/>
    </row>
    <row r="776" spans="1:5">
      <c r="B776" s="2026">
        <v>43344</v>
      </c>
      <c r="C776" s="66">
        <v>1.95E-2</v>
      </c>
      <c r="D776" s="1614"/>
      <c r="E776" s="1614"/>
    </row>
    <row r="777" spans="1:5">
      <c r="B777" s="2026">
        <v>43374</v>
      </c>
      <c r="C777" s="66">
        <v>2.1899999999999999E-2</v>
      </c>
      <c r="D777" s="1614"/>
      <c r="E777" s="1614"/>
    </row>
    <row r="778" spans="1:5">
      <c r="B778" s="2026">
        <v>43405</v>
      </c>
      <c r="C778" s="66">
        <v>2.2000000000000002E-2</v>
      </c>
      <c r="D778" s="1614"/>
      <c r="E778" s="1614"/>
    </row>
    <row r="779" spans="1:5">
      <c r="B779" s="2026">
        <v>43435</v>
      </c>
      <c r="C779" s="66">
        <v>2.2700000000000001E-2</v>
      </c>
      <c r="D779" s="1614"/>
      <c r="E779" s="1614"/>
    </row>
    <row r="780" spans="1:5">
      <c r="A780">
        <v>19</v>
      </c>
      <c r="B780" s="2026">
        <v>43466</v>
      </c>
      <c r="C780" s="66">
        <v>2.4E-2</v>
      </c>
      <c r="D780" s="1619"/>
      <c r="E780" s="1619"/>
    </row>
    <row r="781" spans="1:5">
      <c r="A781">
        <v>19</v>
      </c>
      <c r="B781" s="2026">
        <v>43497</v>
      </c>
      <c r="C781" s="66">
        <v>2.4E-2</v>
      </c>
      <c r="D781" s="1619"/>
      <c r="E781" s="1619"/>
    </row>
    <row r="782" spans="1:5">
      <c r="D782" s="1619"/>
      <c r="E782" s="1619"/>
    </row>
  </sheetData>
  <pageMargins left="0.75" right="0.75" top="1" bottom="1" header="0.5" footer="0.5"/>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sheetPr>
  <dimension ref="A2:W1126"/>
  <sheetViews>
    <sheetView zoomScale="90" zoomScaleNormal="90" zoomScalePageLayoutView="90" workbookViewId="0">
      <selection activeCell="C14" sqref="C14:Q14"/>
    </sheetView>
  </sheetViews>
  <sheetFormatPr baseColWidth="10" defaultColWidth="8.83203125" defaultRowHeight="18" x14ac:dyDescent="0"/>
  <cols>
    <col min="1" max="1" width="12" style="111" customWidth="1"/>
    <col min="2" max="2" width="2.33203125" style="251" customWidth="1"/>
    <col min="3" max="5" width="10.33203125" style="251" customWidth="1"/>
    <col min="6" max="17" width="13" style="251" customWidth="1"/>
    <col min="18" max="18" width="1.6640625" style="251" customWidth="1"/>
    <col min="19" max="19" width="2.5" style="111" customWidth="1"/>
    <col min="20" max="20" width="8.83203125" style="111"/>
    <col min="21" max="21" width="9" style="111" bestFit="1" customWidth="1"/>
    <col min="22" max="23" width="8.83203125" style="111"/>
    <col min="24" max="16384" width="8.83203125" style="104"/>
  </cols>
  <sheetData>
    <row r="2" spans="1:20" s="104" customFormat="1">
      <c r="A2" s="111"/>
      <c r="B2" s="255"/>
      <c r="C2" s="256"/>
      <c r="D2" s="256"/>
      <c r="E2" s="256"/>
      <c r="F2" s="256"/>
      <c r="G2" s="256"/>
      <c r="H2" s="256"/>
      <c r="I2" s="256"/>
      <c r="J2" s="256"/>
      <c r="K2" s="256"/>
      <c r="L2" s="256"/>
      <c r="M2" s="256"/>
      <c r="N2" s="256"/>
      <c r="O2" s="256"/>
      <c r="P2" s="256"/>
      <c r="Q2" s="256"/>
      <c r="R2" s="257"/>
      <c r="S2" s="111"/>
      <c r="T2" s="111"/>
    </row>
    <row r="3" spans="1:20" s="104" customFormat="1">
      <c r="A3" s="111"/>
      <c r="B3" s="258"/>
      <c r="C3" s="94"/>
      <c r="D3" s="94"/>
      <c r="E3" s="94"/>
      <c r="F3" s="94"/>
      <c r="G3" s="94"/>
      <c r="H3" s="94"/>
      <c r="I3" s="94"/>
      <c r="J3" s="94"/>
      <c r="K3" s="94"/>
      <c r="L3" s="94"/>
      <c r="M3" s="94"/>
      <c r="N3" s="94"/>
      <c r="O3" s="94"/>
      <c r="P3" s="94"/>
      <c r="Q3" s="94"/>
      <c r="R3" s="259"/>
      <c r="S3" s="111"/>
      <c r="T3" s="111"/>
    </row>
    <row r="4" spans="1:20" s="104" customFormat="1">
      <c r="A4" s="111"/>
      <c r="B4" s="258"/>
      <c r="C4" s="94"/>
      <c r="D4" s="94"/>
      <c r="E4" s="94"/>
      <c r="F4" s="94"/>
      <c r="G4" s="94"/>
      <c r="H4" s="94"/>
      <c r="I4" s="94"/>
      <c r="J4" s="94"/>
      <c r="K4" s="94"/>
      <c r="L4" s="94"/>
      <c r="M4" s="94"/>
      <c r="N4" s="94"/>
      <c r="O4" s="94"/>
      <c r="P4" s="94"/>
      <c r="Q4" s="94"/>
      <c r="R4" s="259"/>
      <c r="S4" s="111"/>
      <c r="T4" s="111"/>
    </row>
    <row r="5" spans="1:20" s="104" customFormat="1">
      <c r="A5" s="111"/>
      <c r="B5" s="258"/>
      <c r="C5" s="94"/>
      <c r="D5" s="94"/>
      <c r="E5" s="94"/>
      <c r="F5" s="94"/>
      <c r="G5" s="94"/>
      <c r="H5" s="94"/>
      <c r="I5" s="94"/>
      <c r="J5" s="94"/>
      <c r="K5" s="94"/>
      <c r="L5" s="94"/>
      <c r="M5" s="94"/>
      <c r="N5" s="94"/>
      <c r="O5" s="94"/>
      <c r="P5" s="94"/>
      <c r="Q5" s="94"/>
      <c r="R5" s="259"/>
      <c r="S5" s="111"/>
      <c r="T5" s="111"/>
    </row>
    <row r="6" spans="1:20" s="104" customFormat="1">
      <c r="A6" s="111"/>
      <c r="B6" s="258"/>
      <c r="C6" s="94"/>
      <c r="D6" s="94"/>
      <c r="E6" s="94"/>
      <c r="F6" s="94"/>
      <c r="G6" s="94"/>
      <c r="H6" s="94"/>
      <c r="I6" s="94"/>
      <c r="J6" s="94"/>
      <c r="K6" s="94"/>
      <c r="L6" s="94"/>
      <c r="M6" s="94"/>
      <c r="N6" s="94"/>
      <c r="O6" s="94"/>
      <c r="P6" s="94"/>
      <c r="Q6" s="94"/>
      <c r="R6" s="259"/>
      <c r="S6" s="111"/>
      <c r="T6" s="111"/>
    </row>
    <row r="7" spans="1:20" s="104" customFormat="1">
      <c r="A7" s="111"/>
      <c r="B7" s="258"/>
      <c r="C7" s="94"/>
      <c r="D7" s="94"/>
      <c r="E7" s="94"/>
      <c r="F7" s="94"/>
      <c r="G7" s="94"/>
      <c r="H7" s="94"/>
      <c r="I7" s="94"/>
      <c r="J7" s="94"/>
      <c r="K7" s="94"/>
      <c r="L7" s="94"/>
      <c r="M7" s="94"/>
      <c r="N7" s="94"/>
      <c r="O7" s="94"/>
      <c r="P7" s="94"/>
      <c r="Q7" s="94"/>
      <c r="R7" s="259"/>
      <c r="S7" s="111"/>
      <c r="T7" s="111"/>
    </row>
    <row r="8" spans="1:20" s="104" customFormat="1">
      <c r="A8" s="111"/>
      <c r="B8" s="258"/>
      <c r="C8" s="94"/>
      <c r="D8" s="94"/>
      <c r="E8" s="94"/>
      <c r="F8" s="94"/>
      <c r="G8" s="94"/>
      <c r="H8" s="94"/>
      <c r="I8" s="94"/>
      <c r="J8" s="94"/>
      <c r="K8" s="94"/>
      <c r="L8" s="94"/>
      <c r="M8" s="94"/>
      <c r="N8" s="94"/>
      <c r="O8" s="94"/>
      <c r="P8" s="94"/>
      <c r="Q8" s="94"/>
      <c r="R8" s="259"/>
      <c r="S8" s="111"/>
      <c r="T8" s="111"/>
    </row>
    <row r="9" spans="1:20" s="104" customFormat="1">
      <c r="A9" s="111"/>
      <c r="B9" s="260"/>
      <c r="C9" s="261"/>
      <c r="D9" s="261"/>
      <c r="E9" s="261"/>
      <c r="F9" s="261"/>
      <c r="G9" s="261"/>
      <c r="H9" s="261"/>
      <c r="I9" s="261"/>
      <c r="J9" s="261"/>
      <c r="K9" s="261"/>
      <c r="L9" s="261"/>
      <c r="M9" s="261"/>
      <c r="N9" s="261"/>
      <c r="O9" s="261"/>
      <c r="P9" s="261"/>
      <c r="Q9" s="261"/>
      <c r="R9" s="262"/>
      <c r="S9" s="111"/>
      <c r="T9" s="111"/>
    </row>
    <row r="10" spans="1:20" s="104" customFormat="1" ht="20">
      <c r="A10" s="111"/>
      <c r="B10" s="215" t="s">
        <v>225</v>
      </c>
      <c r="C10" s="263"/>
      <c r="D10" s="263"/>
      <c r="E10" s="263"/>
      <c r="F10" s="263"/>
      <c r="G10" s="263"/>
      <c r="H10" s="263"/>
      <c r="I10" s="263"/>
      <c r="J10" s="263"/>
      <c r="K10" s="263"/>
      <c r="L10" s="263"/>
      <c r="M10" s="263"/>
      <c r="N10" s="263"/>
      <c r="O10" s="263"/>
      <c r="P10" s="263"/>
      <c r="Q10" s="263"/>
      <c r="R10" s="263"/>
      <c r="S10" s="111"/>
      <c r="T10" s="111"/>
    </row>
    <row r="11" spans="1:20" s="104" customFormat="1" ht="8" customHeight="1">
      <c r="A11" s="111"/>
      <c r="B11" s="264"/>
      <c r="C11" s="264"/>
      <c r="D11" s="264"/>
      <c r="E11" s="264"/>
      <c r="F11" s="264"/>
      <c r="G11" s="264"/>
      <c r="H11" s="264"/>
      <c r="I11" s="264"/>
      <c r="J11" s="264"/>
      <c r="K11" s="264"/>
      <c r="L11" s="264"/>
      <c r="M11" s="264"/>
      <c r="N11" s="264"/>
      <c r="O11" s="264"/>
      <c r="P11" s="265"/>
      <c r="Q11" s="264"/>
      <c r="R11" s="264"/>
      <c r="S11" s="111"/>
      <c r="T11" s="111"/>
    </row>
    <row r="12" spans="1:20" s="104" customFormat="1">
      <c r="A12" s="111"/>
      <c r="B12" s="94"/>
      <c r="C12" s="94"/>
      <c r="D12" s="94"/>
      <c r="E12" s="94"/>
      <c r="F12" s="94"/>
      <c r="G12" s="94"/>
      <c r="H12" s="94"/>
      <c r="I12" s="94"/>
      <c r="J12" s="94"/>
      <c r="K12" s="94"/>
      <c r="L12" s="94"/>
      <c r="M12" s="94"/>
      <c r="N12" s="94"/>
      <c r="O12" s="94"/>
      <c r="P12" s="94"/>
      <c r="Q12" s="94"/>
      <c r="R12" s="94"/>
      <c r="S12" s="111"/>
      <c r="T12" s="111"/>
    </row>
    <row r="13" spans="1:20" s="104" customFormat="1" ht="31" customHeight="1">
      <c r="A13" s="111"/>
      <c r="B13" s="255"/>
      <c r="C13" s="256"/>
      <c r="D13" s="256"/>
      <c r="E13" s="256"/>
      <c r="F13" s="256"/>
      <c r="G13" s="256"/>
      <c r="H13" s="256"/>
      <c r="I13" s="256"/>
      <c r="J13" s="256"/>
      <c r="K13" s="256"/>
      <c r="L13" s="256"/>
      <c r="M13" s="256"/>
      <c r="N13" s="256"/>
      <c r="O13" s="256"/>
      <c r="P13" s="266"/>
      <c r="Q13" s="256"/>
      <c r="R13" s="257"/>
      <c r="S13" s="111"/>
      <c r="T13" s="111"/>
    </row>
    <row r="14" spans="1:20" s="104" customFormat="1" ht="40">
      <c r="A14" s="111"/>
      <c r="B14" s="258"/>
      <c r="C14" s="1844"/>
      <c r="D14" s="1844"/>
      <c r="E14" s="1844"/>
      <c r="F14" s="1844"/>
      <c r="G14" s="1845"/>
      <c r="H14" s="1847"/>
      <c r="I14" s="1845"/>
      <c r="J14" s="1848" t="s">
        <v>944</v>
      </c>
      <c r="K14" s="1844"/>
      <c r="L14" s="1844"/>
      <c r="M14" s="1844"/>
      <c r="N14" s="1844"/>
      <c r="O14" s="1844"/>
      <c r="P14" s="1844"/>
      <c r="Q14" s="1844"/>
      <c r="R14" s="259"/>
      <c r="S14" s="111"/>
      <c r="T14" s="111"/>
    </row>
    <row r="15" spans="1:20" s="104" customFormat="1">
      <c r="A15" s="111"/>
      <c r="B15" s="258"/>
      <c r="C15" s="94"/>
      <c r="D15" s="94"/>
      <c r="E15" s="94"/>
      <c r="F15" s="94"/>
      <c r="G15" s="94"/>
      <c r="H15" s="94"/>
      <c r="I15" s="94"/>
      <c r="J15" s="94"/>
      <c r="K15" s="94"/>
      <c r="L15" s="94"/>
      <c r="M15" s="94"/>
      <c r="N15" s="94"/>
      <c r="O15" s="94"/>
      <c r="P15" s="94"/>
      <c r="Q15" s="94"/>
      <c r="R15" s="259"/>
      <c r="S15" s="111"/>
      <c r="T15" s="111"/>
    </row>
    <row r="16" spans="1:20" s="104" customFormat="1">
      <c r="A16" s="111"/>
      <c r="B16" s="258"/>
      <c r="C16" s="94"/>
      <c r="D16" s="94"/>
      <c r="E16" s="94"/>
      <c r="F16" s="94"/>
      <c r="G16" s="94"/>
      <c r="H16" s="94"/>
      <c r="I16" s="94"/>
      <c r="J16" s="94"/>
      <c r="K16" s="94"/>
      <c r="L16" s="94"/>
      <c r="M16" s="94"/>
      <c r="N16" s="94"/>
      <c r="O16" s="94"/>
      <c r="P16" s="94"/>
      <c r="Q16" s="94"/>
      <c r="R16" s="259"/>
      <c r="S16" s="111"/>
      <c r="T16" s="111"/>
    </row>
    <row r="17" spans="2:23" ht="30">
      <c r="B17" s="258"/>
      <c r="C17" s="709" t="s">
        <v>946</v>
      </c>
      <c r="D17" s="94"/>
      <c r="E17" s="94"/>
      <c r="F17" s="94"/>
      <c r="G17" s="94"/>
      <c r="H17" s="94"/>
      <c r="I17" s="709"/>
      <c r="J17" s="94"/>
      <c r="K17" s="709" t="s">
        <v>953</v>
      </c>
      <c r="L17" s="709"/>
      <c r="M17" s="94"/>
      <c r="N17" s="94"/>
      <c r="O17" s="94"/>
      <c r="P17" s="94"/>
      <c r="Q17" s="94"/>
      <c r="R17" s="259"/>
      <c r="U17" s="104"/>
      <c r="V17" s="104"/>
      <c r="W17" s="104"/>
    </row>
    <row r="18" spans="2:23" ht="20">
      <c r="B18" s="258"/>
      <c r="C18" s="246" t="s">
        <v>947</v>
      </c>
      <c r="D18" s="94"/>
      <c r="F18" s="94"/>
      <c r="G18" s="94"/>
      <c r="H18" s="94"/>
      <c r="I18" s="246"/>
      <c r="J18" s="94"/>
      <c r="K18" s="246" t="s">
        <v>956</v>
      </c>
      <c r="L18" s="246"/>
      <c r="M18" s="242"/>
      <c r="N18" s="94"/>
      <c r="O18" s="94"/>
      <c r="P18" s="94"/>
      <c r="Q18" s="94"/>
      <c r="R18" s="259"/>
      <c r="U18" s="104"/>
      <c r="V18" s="104"/>
      <c r="W18" s="104"/>
    </row>
    <row r="19" spans="2:23" ht="26" customHeight="1">
      <c r="B19" s="258"/>
      <c r="C19" s="1199" t="s">
        <v>954</v>
      </c>
      <c r="F19" s="1198" t="s">
        <v>950</v>
      </c>
      <c r="H19" s="1204" t="s">
        <v>949</v>
      </c>
      <c r="I19" s="94"/>
      <c r="J19" s="94"/>
      <c r="K19" s="94"/>
      <c r="L19" s="1199" t="s">
        <v>955</v>
      </c>
      <c r="N19" s="94"/>
      <c r="O19" s="1204" t="s">
        <v>952</v>
      </c>
      <c r="P19" s="94"/>
      <c r="Q19" s="94"/>
      <c r="R19" s="259"/>
      <c r="U19" s="104"/>
      <c r="V19" s="104"/>
      <c r="W19" s="104"/>
    </row>
    <row r="20" spans="2:23">
      <c r="B20" s="258"/>
      <c r="C20" s="94"/>
      <c r="D20" s="94"/>
      <c r="E20" s="94"/>
      <c r="F20" s="94"/>
      <c r="G20" s="94"/>
      <c r="H20" s="94"/>
      <c r="I20" s="94"/>
      <c r="J20" s="94"/>
      <c r="K20" s="94"/>
      <c r="L20" s="94"/>
      <c r="M20" s="94"/>
      <c r="N20" s="94"/>
      <c r="O20" s="94"/>
      <c r="P20" s="94"/>
      <c r="Q20" s="94"/>
      <c r="R20" s="259"/>
      <c r="U20" s="104"/>
      <c r="V20" s="104"/>
      <c r="W20" s="104"/>
    </row>
    <row r="21" spans="2:23">
      <c r="B21" s="258"/>
      <c r="C21" s="94"/>
      <c r="D21" s="94"/>
      <c r="E21" s="94"/>
      <c r="F21" s="94"/>
      <c r="G21" s="94"/>
      <c r="H21" s="94"/>
      <c r="I21" s="94"/>
      <c r="J21" s="94"/>
      <c r="K21" s="94"/>
      <c r="L21" s="94"/>
      <c r="M21" s="94"/>
      <c r="N21" s="94"/>
      <c r="O21" s="94"/>
      <c r="P21" s="94"/>
      <c r="Q21" s="94"/>
      <c r="R21" s="259"/>
      <c r="U21" s="104"/>
      <c r="V21" s="104"/>
      <c r="W21" s="104"/>
    </row>
    <row r="22" spans="2:23">
      <c r="B22" s="258"/>
      <c r="C22" s="94"/>
      <c r="D22" s="94"/>
      <c r="E22" s="94"/>
      <c r="F22" s="94"/>
      <c r="G22" s="94"/>
      <c r="H22" s="94"/>
      <c r="I22" s="94"/>
      <c r="J22" s="94"/>
      <c r="K22" s="94"/>
      <c r="L22" s="94"/>
      <c r="M22" s="94"/>
      <c r="N22" s="94"/>
      <c r="O22" s="94"/>
      <c r="P22" s="94"/>
      <c r="Q22" s="94"/>
      <c r="R22" s="259"/>
      <c r="U22" s="104"/>
      <c r="V22" s="104"/>
      <c r="W22" s="104"/>
    </row>
    <row r="23" spans="2:23">
      <c r="B23" s="258"/>
      <c r="C23" s="94"/>
      <c r="D23" s="94"/>
      <c r="E23" s="94"/>
      <c r="F23" s="94"/>
      <c r="G23" s="94"/>
      <c r="H23" s="94"/>
      <c r="I23" s="94"/>
      <c r="J23" s="94"/>
      <c r="K23" s="94"/>
      <c r="L23" s="94"/>
      <c r="M23" s="94"/>
      <c r="N23" s="94"/>
      <c r="O23" s="94"/>
      <c r="P23" s="94"/>
      <c r="Q23" s="94"/>
      <c r="R23" s="259"/>
      <c r="U23" s="104"/>
      <c r="V23" s="104"/>
      <c r="W23" s="104"/>
    </row>
    <row r="24" spans="2:23">
      <c r="B24" s="258"/>
      <c r="C24" s="94"/>
      <c r="D24" s="94"/>
      <c r="E24" s="94"/>
      <c r="F24" s="94"/>
      <c r="G24" s="94"/>
      <c r="H24" s="94"/>
      <c r="I24" s="94"/>
      <c r="J24" s="94"/>
      <c r="K24" s="94"/>
      <c r="L24" s="94"/>
      <c r="M24" s="94"/>
      <c r="N24" s="94"/>
      <c r="O24" s="94"/>
      <c r="P24" s="94"/>
      <c r="Q24" s="94"/>
      <c r="R24" s="259"/>
      <c r="U24" s="104"/>
      <c r="V24" s="104"/>
      <c r="W24" s="104"/>
    </row>
    <row r="25" spans="2:23">
      <c r="B25" s="258"/>
      <c r="C25" s="94"/>
      <c r="D25" s="94"/>
      <c r="E25" s="94"/>
      <c r="F25" s="94"/>
      <c r="G25" s="94"/>
      <c r="H25" s="94"/>
      <c r="I25" s="94"/>
      <c r="J25" s="94"/>
      <c r="K25" s="94"/>
      <c r="L25" s="94"/>
      <c r="M25" s="94"/>
      <c r="N25" s="94"/>
      <c r="O25" s="94"/>
      <c r="P25" s="94"/>
      <c r="Q25" s="94"/>
      <c r="R25" s="259"/>
      <c r="U25" s="104"/>
      <c r="V25" s="104"/>
      <c r="W25" s="104"/>
    </row>
    <row r="26" spans="2:23">
      <c r="B26" s="258"/>
      <c r="C26" s="94"/>
      <c r="D26" s="94"/>
      <c r="E26" s="94"/>
      <c r="F26" s="94"/>
      <c r="G26" s="94"/>
      <c r="H26" s="94"/>
      <c r="I26" s="94"/>
      <c r="J26" s="94"/>
      <c r="K26" s="94"/>
      <c r="L26" s="94"/>
      <c r="M26" s="94"/>
      <c r="N26" s="94"/>
      <c r="O26" s="94"/>
      <c r="P26" s="94"/>
      <c r="Q26" s="94"/>
      <c r="R26" s="259"/>
      <c r="U26" s="104"/>
      <c r="V26" s="104"/>
      <c r="W26" s="104"/>
    </row>
    <row r="27" spans="2:23">
      <c r="B27" s="258"/>
      <c r="C27" s="94"/>
      <c r="D27" s="94"/>
      <c r="E27" s="94"/>
      <c r="F27" s="94"/>
      <c r="G27" s="94"/>
      <c r="H27" s="94"/>
      <c r="I27" s="94"/>
      <c r="J27" s="94"/>
      <c r="K27" s="94"/>
      <c r="L27" s="94"/>
      <c r="M27" s="94"/>
      <c r="N27" s="94"/>
      <c r="O27" s="94"/>
      <c r="P27" s="94"/>
      <c r="Q27" s="94"/>
      <c r="R27" s="259"/>
      <c r="U27" s="104"/>
      <c r="V27" s="104"/>
      <c r="W27" s="104"/>
    </row>
    <row r="28" spans="2:23">
      <c r="B28" s="258"/>
      <c r="C28" s="94"/>
      <c r="D28" s="94"/>
      <c r="E28" s="94"/>
      <c r="F28" s="94"/>
      <c r="G28" s="94"/>
      <c r="H28" s="94"/>
      <c r="I28" s="94"/>
      <c r="J28" s="94"/>
      <c r="K28" s="94"/>
      <c r="L28" s="94"/>
      <c r="M28" s="94"/>
      <c r="N28" s="94"/>
      <c r="O28" s="94"/>
      <c r="P28" s="94"/>
      <c r="Q28" s="94"/>
      <c r="R28" s="259"/>
      <c r="U28" s="104"/>
      <c r="V28" s="104"/>
      <c r="W28" s="104"/>
    </row>
    <row r="29" spans="2:23">
      <c r="B29" s="258"/>
      <c r="C29" s="94"/>
      <c r="D29" s="94"/>
      <c r="E29" s="94"/>
      <c r="F29" s="94"/>
      <c r="G29" s="94"/>
      <c r="H29" s="94"/>
      <c r="I29" s="94"/>
      <c r="J29" s="94"/>
      <c r="K29" s="94"/>
      <c r="L29" s="94"/>
      <c r="M29" s="94"/>
      <c r="N29" s="94"/>
      <c r="O29" s="94"/>
      <c r="P29" s="94"/>
      <c r="Q29" s="94"/>
      <c r="R29" s="259"/>
      <c r="U29" s="104"/>
      <c r="V29" s="104"/>
      <c r="W29" s="104"/>
    </row>
    <row r="30" spans="2:23">
      <c r="B30" s="258"/>
      <c r="C30" s="94"/>
      <c r="D30" s="94"/>
      <c r="E30" s="94"/>
      <c r="F30" s="94"/>
      <c r="G30" s="94"/>
      <c r="H30" s="94"/>
      <c r="I30" s="94"/>
      <c r="J30" s="94"/>
      <c r="K30" s="94"/>
      <c r="L30" s="94"/>
      <c r="M30" s="94"/>
      <c r="N30" s="94"/>
      <c r="O30" s="94"/>
      <c r="P30" s="94"/>
      <c r="Q30" s="94"/>
      <c r="R30" s="259"/>
      <c r="U30" s="104"/>
      <c r="V30" s="104"/>
      <c r="W30" s="104"/>
    </row>
    <row r="31" spans="2:23">
      <c r="B31" s="258"/>
      <c r="C31" s="94"/>
      <c r="D31" s="94"/>
      <c r="E31" s="94"/>
      <c r="F31" s="94"/>
      <c r="G31" s="94"/>
      <c r="H31" s="94"/>
      <c r="I31" s="94"/>
      <c r="J31" s="94"/>
      <c r="K31" s="94"/>
      <c r="L31" s="94"/>
      <c r="M31" s="94"/>
      <c r="N31" s="94"/>
      <c r="O31" s="94"/>
      <c r="P31" s="94"/>
      <c r="Q31" s="94"/>
      <c r="R31" s="259"/>
      <c r="U31" s="104"/>
      <c r="V31" s="104"/>
      <c r="W31" s="104"/>
    </row>
    <row r="32" spans="2:23">
      <c r="B32" s="258"/>
      <c r="C32" s="94"/>
      <c r="D32" s="94"/>
      <c r="E32" s="94"/>
      <c r="F32" s="94"/>
      <c r="G32" s="94"/>
      <c r="H32" s="94"/>
      <c r="I32" s="94"/>
      <c r="J32" s="94"/>
      <c r="K32" s="94"/>
      <c r="L32" s="94"/>
      <c r="M32" s="94"/>
      <c r="N32" s="94"/>
      <c r="O32" s="94"/>
      <c r="P32" s="94"/>
      <c r="Q32" s="94"/>
      <c r="R32" s="259"/>
    </row>
    <row r="33" spans="1:23" ht="12" customHeight="1">
      <c r="B33" s="258"/>
      <c r="C33" s="94"/>
      <c r="D33" s="94"/>
      <c r="E33" s="94"/>
      <c r="F33" s="94"/>
      <c r="G33" s="94"/>
      <c r="H33" s="94"/>
      <c r="I33" s="94"/>
      <c r="J33" s="94"/>
      <c r="K33" s="94"/>
      <c r="L33" s="94"/>
      <c r="M33" s="94"/>
      <c r="N33" s="94"/>
      <c r="O33" s="94"/>
      <c r="P33" s="94"/>
      <c r="Q33" s="94"/>
      <c r="R33" s="259"/>
    </row>
    <row r="34" spans="1:23" ht="16" customHeight="1">
      <c r="B34" s="258"/>
      <c r="R34" s="259"/>
    </row>
    <row r="35" spans="1:23" ht="16" customHeight="1">
      <c r="B35" s="258"/>
      <c r="R35" s="259"/>
    </row>
    <row r="36" spans="1:23" ht="16" customHeight="1">
      <c r="B36" s="258"/>
      <c r="R36" s="259"/>
    </row>
    <row r="37" spans="1:23" ht="16" customHeight="1">
      <c r="B37" s="258"/>
      <c r="R37" s="259"/>
    </row>
    <row r="38" spans="1:23" ht="16" customHeight="1">
      <c r="B38" s="258"/>
      <c r="R38" s="259"/>
    </row>
    <row r="39" spans="1:23" ht="16" customHeight="1">
      <c r="B39" s="258"/>
      <c r="K39" s="1206"/>
      <c r="L39" s="1206"/>
      <c r="M39" s="1207"/>
      <c r="N39" s="1207"/>
      <c r="O39" s="974"/>
      <c r="P39" s="974"/>
      <c r="Q39" s="974"/>
      <c r="R39" s="259"/>
    </row>
    <row r="40" spans="1:23" s="1231" customFormat="1" ht="22" customHeight="1">
      <c r="A40" s="943"/>
      <c r="B40" s="1230"/>
      <c r="C40" s="943"/>
      <c r="D40" s="943"/>
      <c r="E40" s="1217"/>
      <c r="F40" s="1217"/>
      <c r="G40" s="1217"/>
      <c r="H40" s="1217"/>
      <c r="I40" s="1217"/>
      <c r="J40" s="1218">
        <v>43267</v>
      </c>
      <c r="K40" s="1218">
        <v>43260</v>
      </c>
      <c r="L40" s="1219" t="s">
        <v>22</v>
      </c>
      <c r="M40" s="1218">
        <v>43253</v>
      </c>
      <c r="N40" s="968" t="s">
        <v>957</v>
      </c>
      <c r="O40" s="1219" t="s">
        <v>22</v>
      </c>
      <c r="P40" s="974"/>
      <c r="Q40" s="974"/>
      <c r="R40" s="956"/>
      <c r="S40" s="943"/>
      <c r="T40" s="943"/>
      <c r="U40" s="943"/>
      <c r="V40" s="943"/>
      <c r="W40" s="943"/>
    </row>
    <row r="41" spans="1:23" s="1233" customFormat="1" ht="16" customHeight="1">
      <c r="A41" s="1185"/>
      <c r="B41" s="1222"/>
      <c r="C41" s="1185"/>
      <c r="D41" s="1185"/>
      <c r="E41" s="974"/>
      <c r="F41" s="974"/>
      <c r="G41" s="974"/>
      <c r="H41" s="974"/>
      <c r="I41" s="974"/>
      <c r="J41" s="974"/>
      <c r="K41" s="974"/>
      <c r="L41" s="974"/>
      <c r="M41" s="974"/>
      <c r="N41" s="974"/>
      <c r="O41" s="974"/>
      <c r="P41" s="974"/>
      <c r="Q41" s="974"/>
      <c r="R41" s="1232"/>
      <c r="S41" s="1185"/>
      <c r="T41" s="1185"/>
      <c r="U41" s="1185"/>
      <c r="V41" s="1185"/>
      <c r="W41" s="1185"/>
    </row>
    <row r="42" spans="1:23" s="1233" customFormat="1" ht="19" customHeight="1">
      <c r="A42" s="1185"/>
      <c r="B42" s="1222"/>
      <c r="C42" s="1185"/>
      <c r="D42" s="1185"/>
      <c r="E42" s="1193" t="s">
        <v>958</v>
      </c>
      <c r="F42" s="1193"/>
      <c r="G42" s="1193"/>
      <c r="H42" s="1193"/>
      <c r="I42" s="1193"/>
      <c r="J42" s="1215">
        <v>1705000</v>
      </c>
      <c r="K42" s="1212">
        <v>1726000</v>
      </c>
      <c r="L42" s="1211">
        <f>J42-K42</f>
        <v>-21000</v>
      </c>
      <c r="M42" s="1212">
        <v>1701000</v>
      </c>
      <c r="N42" s="1212">
        <v>1950000</v>
      </c>
      <c r="O42" s="1211">
        <f>J42-N42</f>
        <v>-245000</v>
      </c>
      <c r="P42" s="974"/>
      <c r="Q42" s="974"/>
      <c r="R42" s="1234"/>
      <c r="S42" s="1209"/>
      <c r="T42" s="1185"/>
      <c r="U42" s="1209"/>
      <c r="V42" s="1185"/>
      <c r="W42" s="1185"/>
    </row>
    <row r="43" spans="1:23" s="1233" customFormat="1" ht="19" customHeight="1">
      <c r="A43" s="1185"/>
      <c r="B43" s="1222"/>
      <c r="C43" s="1185"/>
      <c r="D43" s="1185"/>
      <c r="E43" s="1185" t="s">
        <v>960</v>
      </c>
      <c r="F43" s="1185"/>
      <c r="G43" s="1185"/>
      <c r="H43" s="1185"/>
      <c r="I43" s="1185"/>
      <c r="J43" s="1223">
        <v>1719500</v>
      </c>
      <c r="K43" s="1224">
        <v>1723250</v>
      </c>
      <c r="L43" s="1225">
        <f>J43-K43</f>
        <v>-3750</v>
      </c>
      <c r="M43" s="1214">
        <v>1727250</v>
      </c>
      <c r="N43" s="1214">
        <v>1944750</v>
      </c>
      <c r="O43" s="1225">
        <f>J43-N43</f>
        <v>-225250</v>
      </c>
      <c r="P43" s="974"/>
      <c r="Q43" s="974"/>
      <c r="R43" s="1234"/>
      <c r="S43" s="1209"/>
      <c r="T43" s="1185"/>
      <c r="U43" s="1209"/>
      <c r="V43" s="1185"/>
      <c r="W43" s="1185"/>
    </row>
    <row r="44" spans="1:23" s="1233" customFormat="1" ht="19" customHeight="1">
      <c r="A44" s="1185"/>
      <c r="B44" s="1222"/>
      <c r="C44" s="1185"/>
      <c r="D44" s="1185"/>
      <c r="E44" s="1220" t="s">
        <v>959</v>
      </c>
      <c r="F44" s="1220"/>
      <c r="G44" s="1220"/>
      <c r="H44" s="1220"/>
      <c r="I44" s="1220"/>
      <c r="J44" s="1015">
        <v>1.2E-2</v>
      </c>
      <c r="K44" s="1014">
        <v>1.2E-2</v>
      </c>
      <c r="L44" s="1221">
        <f>J44-K44</f>
        <v>0</v>
      </c>
      <c r="M44" s="1014">
        <v>1.2E-2</v>
      </c>
      <c r="N44" s="1014">
        <v>1.4E-2</v>
      </c>
      <c r="O44" s="1001"/>
      <c r="P44" s="974"/>
      <c r="Q44" s="974"/>
      <c r="R44" s="1232"/>
      <c r="S44" s="1185"/>
      <c r="T44" s="1185"/>
      <c r="U44" s="1185"/>
      <c r="V44" s="1185"/>
      <c r="W44" s="1185"/>
    </row>
    <row r="45" spans="1:23" s="1233" customFormat="1" ht="19" customHeight="1">
      <c r="A45" s="1185"/>
      <c r="B45" s="1222"/>
      <c r="C45" s="974"/>
      <c r="D45" s="974"/>
      <c r="E45" s="1214"/>
      <c r="F45" s="1214"/>
      <c r="G45" s="1214"/>
      <c r="H45" s="1214"/>
      <c r="I45" s="1214"/>
      <c r="J45" s="1214"/>
      <c r="K45" s="1214"/>
      <c r="L45" s="1207"/>
      <c r="M45" s="1207"/>
      <c r="N45" s="1207"/>
      <c r="O45" s="1207"/>
      <c r="P45" s="1214"/>
      <c r="Q45" s="1214"/>
      <c r="R45" s="1232"/>
      <c r="S45" s="1185"/>
      <c r="T45" s="1185"/>
      <c r="U45" s="1185"/>
      <c r="V45" s="1185"/>
      <c r="W45" s="1185"/>
    </row>
    <row r="46" spans="1:23" s="1233" customFormat="1" ht="19" customHeight="1">
      <c r="A46" s="1185"/>
      <c r="B46" s="1222"/>
      <c r="C46" s="974"/>
      <c r="D46" s="974"/>
      <c r="E46" s="1226" t="s">
        <v>267</v>
      </c>
      <c r="F46" s="1212"/>
      <c r="G46" s="1212"/>
      <c r="H46" s="1212"/>
      <c r="I46" s="1212"/>
      <c r="J46" s="1215">
        <v>308887</v>
      </c>
      <c r="K46" s="1212">
        <v>309011</v>
      </c>
      <c r="L46" s="1228">
        <f>J46-K46</f>
        <v>-124</v>
      </c>
      <c r="M46" s="1207"/>
      <c r="N46" s="1207"/>
      <c r="O46" s="1207"/>
      <c r="P46" s="1214"/>
      <c r="Q46" s="1214"/>
      <c r="R46" s="1232"/>
      <c r="S46" s="1185"/>
      <c r="T46" s="1185"/>
      <c r="U46" s="1185"/>
      <c r="V46" s="1185"/>
      <c r="W46" s="1185"/>
    </row>
    <row r="47" spans="1:23" s="1233" customFormat="1" ht="19" customHeight="1">
      <c r="A47" s="1185"/>
      <c r="B47" s="1222"/>
      <c r="C47" s="974"/>
      <c r="D47" s="974"/>
      <c r="E47" s="1227" t="s">
        <v>304</v>
      </c>
      <c r="F47" s="1214"/>
      <c r="G47" s="1214"/>
      <c r="H47" s="1214"/>
      <c r="I47" s="1214"/>
      <c r="J47" s="1216">
        <v>124395</v>
      </c>
      <c r="K47" s="1214">
        <v>124031</v>
      </c>
      <c r="L47" s="1229">
        <f>J47-K47</f>
        <v>364</v>
      </c>
      <c r="M47" s="1207"/>
      <c r="N47" s="1207"/>
      <c r="O47" s="1207"/>
      <c r="P47" s="1214"/>
      <c r="Q47" s="1214"/>
      <c r="R47" s="1232"/>
      <c r="S47" s="1185"/>
      <c r="T47" s="1185"/>
      <c r="U47" s="1185"/>
      <c r="V47" s="1185"/>
      <c r="W47" s="1185"/>
    </row>
    <row r="48" spans="1:23" s="1233" customFormat="1" ht="19" customHeight="1">
      <c r="A48" s="1185"/>
      <c r="B48" s="1222"/>
      <c r="C48" s="974"/>
      <c r="D48" s="974"/>
      <c r="E48" s="1226" t="s">
        <v>97</v>
      </c>
      <c r="F48" s="1212"/>
      <c r="G48" s="1212"/>
      <c r="H48" s="1212"/>
      <c r="I48" s="1212"/>
      <c r="J48" s="1215">
        <v>117406</v>
      </c>
      <c r="K48" s="1212">
        <v>116683</v>
      </c>
      <c r="L48" s="1228">
        <f>J48-K48</f>
        <v>723</v>
      </c>
      <c r="M48" s="1207"/>
      <c r="N48" s="1207"/>
      <c r="O48" s="1207"/>
      <c r="P48" s="1214"/>
      <c r="Q48" s="1214"/>
      <c r="R48" s="1232"/>
      <c r="S48" s="1185"/>
      <c r="T48" s="1185"/>
      <c r="U48" s="1185"/>
      <c r="V48" s="1185"/>
      <c r="W48" s="1185"/>
    </row>
    <row r="49" spans="1:23" s="1233" customFormat="1" ht="19" customHeight="1">
      <c r="A49" s="1185"/>
      <c r="B49" s="1222"/>
      <c r="C49" s="974"/>
      <c r="D49" s="974"/>
      <c r="E49" s="1227" t="s">
        <v>299</v>
      </c>
      <c r="F49" s="1214"/>
      <c r="G49" s="1214"/>
      <c r="H49" s="1214"/>
      <c r="I49" s="1214"/>
      <c r="J49" s="1216">
        <v>101558</v>
      </c>
      <c r="K49" s="1214">
        <v>96200</v>
      </c>
      <c r="L49" s="1229">
        <f>J49-K49</f>
        <v>5358</v>
      </c>
      <c r="M49" s="1207"/>
      <c r="N49" s="1207"/>
      <c r="O49" s="1207"/>
      <c r="P49" s="1214"/>
      <c r="Q49" s="1214"/>
      <c r="R49" s="1232"/>
      <c r="S49" s="1185"/>
      <c r="T49" s="1185"/>
      <c r="U49" s="1185"/>
      <c r="V49" s="1185"/>
      <c r="W49" s="1185"/>
    </row>
    <row r="50" spans="1:23" s="1233" customFormat="1" ht="19" customHeight="1">
      <c r="A50" s="1185"/>
      <c r="B50" s="1222"/>
      <c r="C50" s="974"/>
      <c r="D50" s="974"/>
      <c r="E50" s="1226" t="s">
        <v>275</v>
      </c>
      <c r="F50" s="1212"/>
      <c r="G50" s="1212"/>
      <c r="H50" s="1212"/>
      <c r="I50" s="1212"/>
      <c r="J50" s="1215">
        <v>91546</v>
      </c>
      <c r="K50" s="1212">
        <v>92994</v>
      </c>
      <c r="L50" s="1228">
        <f>J50-K50</f>
        <v>-1448</v>
      </c>
      <c r="M50" s="1207"/>
      <c r="N50" s="1207"/>
      <c r="O50" s="1207"/>
      <c r="P50" s="1214"/>
      <c r="Q50" s="1214"/>
      <c r="R50" s="1232"/>
      <c r="S50" s="1185"/>
      <c r="T50" s="1185"/>
      <c r="U50" s="1185"/>
      <c r="V50" s="1185"/>
      <c r="W50" s="1185"/>
    </row>
    <row r="51" spans="1:23" s="1233" customFormat="1" ht="19" customHeight="1">
      <c r="A51" s="1185"/>
      <c r="B51" s="1222"/>
      <c r="C51" s="974"/>
      <c r="D51" s="974"/>
      <c r="E51" s="1214"/>
      <c r="F51" s="1214"/>
      <c r="G51" s="1214"/>
      <c r="H51" s="1214"/>
      <c r="I51" s="1214"/>
      <c r="J51" s="1214"/>
      <c r="K51" s="1214"/>
      <c r="L51" s="1207"/>
      <c r="M51" s="1207"/>
      <c r="N51" s="1207"/>
      <c r="O51" s="1207"/>
      <c r="P51" s="1214"/>
      <c r="Q51" s="1214"/>
      <c r="R51" s="1232"/>
      <c r="S51" s="1185"/>
      <c r="T51" s="1185"/>
      <c r="U51" s="1185"/>
      <c r="V51" s="1185"/>
      <c r="W51" s="1185"/>
    </row>
    <row r="52" spans="1:23" s="1233" customFormat="1" ht="19" customHeight="1">
      <c r="A52" s="1185"/>
      <c r="B52" s="1222"/>
      <c r="C52" s="974"/>
      <c r="D52" s="974"/>
      <c r="E52" s="1214"/>
      <c r="F52" s="1214"/>
      <c r="G52" s="1214"/>
      <c r="H52" s="1214"/>
      <c r="I52" s="1214"/>
      <c r="J52" s="1214"/>
      <c r="K52" s="1214"/>
      <c r="L52" s="1207"/>
      <c r="M52" s="1207"/>
      <c r="N52" s="1207"/>
      <c r="O52" s="1207"/>
      <c r="P52" s="1214"/>
      <c r="Q52" s="1214"/>
      <c r="R52" s="1232"/>
      <c r="S52" s="1185"/>
      <c r="T52" s="1185"/>
      <c r="U52" s="1185"/>
      <c r="V52" s="1185"/>
      <c r="W52" s="1185"/>
    </row>
    <row r="53" spans="1:23" s="1233" customFormat="1" ht="22" customHeight="1">
      <c r="A53" s="1185"/>
      <c r="B53" s="1222"/>
      <c r="C53" s="974"/>
      <c r="D53" s="974"/>
      <c r="E53" s="1217"/>
      <c r="F53" s="1217"/>
      <c r="G53" s="1217"/>
      <c r="H53" s="1217"/>
      <c r="I53" s="1217"/>
      <c r="J53" s="1218">
        <v>43274</v>
      </c>
      <c r="K53" s="1218">
        <v>43267</v>
      </c>
      <c r="L53" s="1219" t="s">
        <v>22</v>
      </c>
      <c r="M53" s="1218">
        <v>43260</v>
      </c>
      <c r="N53" s="968" t="s">
        <v>957</v>
      </c>
      <c r="O53" s="1219" t="s">
        <v>22</v>
      </c>
      <c r="P53" s="1214"/>
      <c r="Q53" s="1214"/>
      <c r="R53" s="1232"/>
      <c r="S53" s="1185"/>
      <c r="T53" s="1185"/>
      <c r="U53" s="1185"/>
      <c r="V53" s="1185"/>
      <c r="W53" s="1185"/>
    </row>
    <row r="54" spans="1:23" s="1233" customFormat="1" ht="16" customHeight="1">
      <c r="A54" s="1185"/>
      <c r="B54" s="1222"/>
      <c r="C54" s="1185"/>
      <c r="D54" s="1185"/>
      <c r="E54" s="1208"/>
      <c r="F54" s="1208"/>
      <c r="G54" s="1208"/>
      <c r="H54" s="1208"/>
      <c r="I54" s="1208"/>
      <c r="J54" s="1210"/>
      <c r="K54" s="1210"/>
      <c r="L54" s="1210"/>
      <c r="M54" s="1210"/>
      <c r="N54" s="1207"/>
      <c r="O54" s="1210"/>
      <c r="P54" s="1214"/>
      <c r="Q54" s="1214"/>
      <c r="R54" s="1232"/>
      <c r="S54" s="1185"/>
      <c r="T54" s="1185"/>
      <c r="U54" s="1185"/>
      <c r="V54" s="1185"/>
      <c r="W54" s="1185"/>
    </row>
    <row r="55" spans="1:23" s="1233" customFormat="1" ht="19" customHeight="1">
      <c r="A55" s="1185"/>
      <c r="B55" s="1222"/>
      <c r="C55" s="1185"/>
      <c r="D55" s="1185"/>
      <c r="E55" s="1193" t="s">
        <v>961</v>
      </c>
      <c r="F55" s="1193"/>
      <c r="G55" s="1193"/>
      <c r="H55" s="1193"/>
      <c r="I55" s="1193"/>
      <c r="J55" s="1215">
        <v>227000</v>
      </c>
      <c r="K55" s="1212">
        <v>218000</v>
      </c>
      <c r="L55" s="1211">
        <f>J55-K55</f>
        <v>9000</v>
      </c>
      <c r="M55" s="1212">
        <v>221000</v>
      </c>
      <c r="N55" s="1212">
        <v>243000</v>
      </c>
      <c r="O55" s="1211">
        <f>J55-N55</f>
        <v>-16000</v>
      </c>
      <c r="P55" s="1210"/>
      <c r="Q55" s="1210"/>
      <c r="R55" s="1232"/>
      <c r="S55" s="1185"/>
      <c r="T55" s="1185"/>
      <c r="U55" s="1185"/>
      <c r="V55" s="1185"/>
      <c r="W55" s="1185"/>
    </row>
    <row r="56" spans="1:23" s="1233" customFormat="1" ht="19" customHeight="1">
      <c r="A56" s="1185"/>
      <c r="B56" s="1222"/>
      <c r="C56" s="1185"/>
      <c r="D56" s="1185"/>
      <c r="E56" s="1185" t="s">
        <v>960</v>
      </c>
      <c r="F56" s="1185"/>
      <c r="G56" s="1185"/>
      <c r="H56" s="1185"/>
      <c r="I56" s="1185"/>
      <c r="J56" s="1216">
        <v>222000</v>
      </c>
      <c r="K56" s="1235">
        <v>221000</v>
      </c>
      <c r="L56" s="1213">
        <f>J56-K56</f>
        <v>1000</v>
      </c>
      <c r="M56" s="1214">
        <v>225000</v>
      </c>
      <c r="N56" s="1214">
        <v>243250</v>
      </c>
      <c r="O56" s="1213">
        <f>J56-N56</f>
        <v>-21250</v>
      </c>
      <c r="P56" s="1208"/>
      <c r="Q56" s="1208"/>
      <c r="R56" s="1234"/>
      <c r="S56" s="1209"/>
      <c r="T56" s="1185"/>
      <c r="U56" s="1209"/>
      <c r="V56" s="1185"/>
      <c r="W56" s="1185"/>
    </row>
    <row r="57" spans="1:23" ht="19" customHeight="1">
      <c r="B57" s="258"/>
      <c r="E57" s="1214"/>
      <c r="F57" s="1214"/>
      <c r="G57" s="1214"/>
      <c r="H57" s="1214"/>
      <c r="I57" s="1214"/>
      <c r="J57" s="1214"/>
      <c r="K57" s="1214"/>
      <c r="L57" s="1207"/>
      <c r="M57" s="1207"/>
      <c r="O57" s="1207"/>
      <c r="P57" s="283"/>
      <c r="Q57" s="283"/>
      <c r="R57" s="259"/>
    </row>
    <row r="58" spans="1:23" ht="19" customHeight="1">
      <c r="B58" s="258"/>
      <c r="E58" s="1226" t="s">
        <v>267</v>
      </c>
      <c r="F58" s="1212"/>
      <c r="G58" s="1212"/>
      <c r="H58" s="1212"/>
      <c r="I58" s="1212"/>
      <c r="J58" s="1215">
        <v>37465</v>
      </c>
      <c r="K58" s="1212">
        <v>41417</v>
      </c>
      <c r="L58" s="1228">
        <f>J58-K58</f>
        <v>-3952</v>
      </c>
      <c r="M58" s="1207"/>
      <c r="O58" s="1207"/>
      <c r="P58" s="283"/>
      <c r="Q58" s="283"/>
      <c r="R58" s="259"/>
    </row>
    <row r="59" spans="1:23" ht="19" customHeight="1">
      <c r="B59" s="258"/>
      <c r="C59" s="235"/>
      <c r="D59" s="235"/>
      <c r="E59" s="1227" t="s">
        <v>304</v>
      </c>
      <c r="F59" s="1214"/>
      <c r="G59" s="1214"/>
      <c r="H59" s="1214"/>
      <c r="I59" s="1214"/>
      <c r="J59" s="1216">
        <v>13503</v>
      </c>
      <c r="K59" s="1214">
        <v>14167</v>
      </c>
      <c r="L59" s="1229">
        <f>J59-K59</f>
        <v>-664</v>
      </c>
      <c r="M59" s="1207"/>
      <c r="O59" s="1207"/>
      <c r="P59" s="283"/>
      <c r="Q59" s="283"/>
      <c r="R59" s="259"/>
    </row>
    <row r="60" spans="1:23" s="118" customFormat="1" ht="19" customHeight="1">
      <c r="A60" s="121"/>
      <c r="B60" s="286"/>
      <c r="C60" s="94"/>
      <c r="D60" s="94"/>
      <c r="E60" s="1226" t="s">
        <v>97</v>
      </c>
      <c r="F60" s="1212"/>
      <c r="G60" s="1212"/>
      <c r="H60" s="1212"/>
      <c r="I60" s="1212"/>
      <c r="J60" s="1215">
        <v>13295</v>
      </c>
      <c r="K60" s="1212">
        <v>11418</v>
      </c>
      <c r="L60" s="1228">
        <f>J60-K60</f>
        <v>1877</v>
      </c>
      <c r="M60" s="1207"/>
      <c r="N60" s="251"/>
      <c r="O60" s="1207"/>
      <c r="P60" s="94"/>
      <c r="Q60" s="94"/>
      <c r="R60" s="259"/>
      <c r="S60" s="111"/>
      <c r="T60" s="111"/>
      <c r="U60" s="111"/>
      <c r="V60" s="121"/>
      <c r="W60" s="121"/>
    </row>
    <row r="61" spans="1:23" ht="19" customHeight="1">
      <c r="B61" s="258"/>
      <c r="E61" s="1227" t="s">
        <v>299</v>
      </c>
      <c r="F61" s="1214"/>
      <c r="G61" s="1214"/>
      <c r="H61" s="1214"/>
      <c r="I61" s="1214"/>
      <c r="J61" s="1216">
        <v>17816</v>
      </c>
      <c r="K61" s="1214">
        <v>19490</v>
      </c>
      <c r="L61" s="1229">
        <f>J61-K61</f>
        <v>-1674</v>
      </c>
      <c r="M61" s="1207"/>
      <c r="O61" s="1207"/>
      <c r="P61" s="1214"/>
      <c r="Q61" s="1214"/>
      <c r="R61" s="259"/>
    </row>
    <row r="62" spans="1:23" ht="19" customHeight="1">
      <c r="B62" s="258"/>
      <c r="E62" s="1226" t="s">
        <v>275</v>
      </c>
      <c r="F62" s="1212"/>
      <c r="G62" s="1212"/>
      <c r="H62" s="1212"/>
      <c r="I62" s="1212"/>
      <c r="J62" s="1215">
        <v>9042</v>
      </c>
      <c r="K62" s="1212">
        <v>8428</v>
      </c>
      <c r="L62" s="1228">
        <f>J62-K62</f>
        <v>614</v>
      </c>
      <c r="M62" s="1207"/>
      <c r="O62" s="1207"/>
      <c r="P62" s="283"/>
      <c r="Q62" s="283"/>
      <c r="R62" s="259"/>
    </row>
    <row r="63" spans="1:23" ht="19" customHeight="1">
      <c r="B63" s="258"/>
      <c r="E63" s="1207"/>
      <c r="G63" s="1207"/>
      <c r="J63" s="1207"/>
      <c r="L63" s="1207"/>
      <c r="P63" s="235"/>
      <c r="Q63" s="235"/>
      <c r="R63" s="287"/>
      <c r="S63" s="121"/>
      <c r="U63" s="121"/>
    </row>
    <row r="64" spans="1:23" ht="20">
      <c r="B64" s="258"/>
      <c r="C64" s="94"/>
      <c r="D64" s="94"/>
      <c r="E64" s="1236"/>
      <c r="F64" s="261"/>
      <c r="G64" s="1236"/>
      <c r="H64" s="261"/>
      <c r="I64" s="261"/>
      <c r="J64" s="1236"/>
      <c r="K64" s="261"/>
      <c r="L64" s="1236"/>
      <c r="M64" s="261"/>
      <c r="N64" s="261"/>
      <c r="O64" s="261"/>
      <c r="P64" s="283"/>
      <c r="Q64" s="283"/>
      <c r="R64" s="259"/>
    </row>
    <row r="65" spans="2:23" ht="19" customHeight="1">
      <c r="B65" s="258"/>
      <c r="C65" s="95"/>
      <c r="D65" s="95"/>
      <c r="E65" s="95"/>
      <c r="F65" s="117"/>
      <c r="G65" s="117"/>
      <c r="H65" s="117"/>
      <c r="I65" s="117"/>
      <c r="J65" s="117"/>
      <c r="K65" s="1206"/>
      <c r="L65" s="1206"/>
      <c r="M65" s="1206"/>
      <c r="N65" s="1206"/>
      <c r="O65" s="117"/>
      <c r="P65" s="117"/>
      <c r="Q65" s="117"/>
      <c r="R65" s="259"/>
    </row>
    <row r="66" spans="2:23" ht="20">
      <c r="B66" s="258"/>
      <c r="C66" s="95"/>
      <c r="D66" s="95"/>
      <c r="E66" s="95"/>
      <c r="F66" s="117"/>
      <c r="G66" s="117"/>
      <c r="H66" s="117"/>
      <c r="I66" s="117"/>
      <c r="J66" s="117"/>
      <c r="K66" s="1206"/>
      <c r="L66" s="1206"/>
      <c r="M66" s="1206"/>
      <c r="N66" s="1206"/>
      <c r="O66" s="117"/>
      <c r="P66" s="117"/>
      <c r="Q66" s="117"/>
      <c r="R66" s="259"/>
    </row>
    <row r="67" spans="2:23" ht="20">
      <c r="B67" s="258"/>
      <c r="C67" s="95"/>
      <c r="D67" s="95"/>
      <c r="E67" s="95"/>
      <c r="F67" s="232"/>
      <c r="G67" s="232"/>
      <c r="H67" s="232"/>
      <c r="I67" s="232"/>
      <c r="J67" s="232"/>
      <c r="K67" s="1206"/>
      <c r="L67" s="1206"/>
      <c r="M67" s="1206"/>
      <c r="N67" s="1206"/>
      <c r="O67" s="232"/>
      <c r="P67" s="232"/>
      <c r="Q67" s="232"/>
      <c r="R67" s="259"/>
    </row>
    <row r="68" spans="2:23">
      <c r="B68" s="258"/>
      <c r="C68" s="94"/>
      <c r="D68" s="94"/>
      <c r="E68" s="94"/>
      <c r="F68" s="94"/>
      <c r="G68" s="94"/>
      <c r="H68" s="94"/>
      <c r="I68" s="94"/>
      <c r="J68" s="94"/>
      <c r="K68" s="1206"/>
      <c r="L68" s="1206"/>
      <c r="M68" s="1206"/>
      <c r="N68" s="1206"/>
      <c r="O68" s="94"/>
      <c r="P68" s="94"/>
      <c r="Q68" s="94"/>
      <c r="R68" s="259"/>
    </row>
    <row r="69" spans="2:23">
      <c r="B69" s="258"/>
      <c r="C69" s="94"/>
      <c r="D69" s="94"/>
      <c r="E69" s="94"/>
      <c r="F69" s="94"/>
      <c r="G69" s="94"/>
      <c r="H69" s="94"/>
      <c r="I69" s="94"/>
      <c r="J69" s="94"/>
      <c r="K69" s="94"/>
      <c r="L69" s="94"/>
      <c r="M69" s="94"/>
      <c r="N69" s="94"/>
      <c r="O69" s="94"/>
      <c r="P69" s="94"/>
      <c r="Q69" s="94"/>
      <c r="R69" s="259"/>
    </row>
    <row r="70" spans="2:23">
      <c r="B70" s="258"/>
      <c r="C70" s="94"/>
      <c r="D70" s="94"/>
      <c r="E70" s="94"/>
      <c r="F70" s="94"/>
      <c r="G70" s="94"/>
      <c r="H70" s="94"/>
      <c r="I70" s="94"/>
      <c r="J70" s="94"/>
      <c r="K70" s="94"/>
      <c r="L70" s="94"/>
      <c r="M70" s="94"/>
      <c r="N70" s="94"/>
      <c r="O70" s="94"/>
      <c r="P70" s="94"/>
      <c r="Q70" s="94"/>
      <c r="R70" s="259"/>
    </row>
    <row r="71" spans="2:23">
      <c r="B71" s="258"/>
      <c r="C71" s="94"/>
      <c r="D71" s="94"/>
      <c r="E71" s="94"/>
      <c r="F71" s="94"/>
      <c r="G71" s="94"/>
      <c r="H71" s="94"/>
      <c r="I71" s="94"/>
      <c r="J71" s="94"/>
      <c r="K71" s="94"/>
      <c r="L71" s="94"/>
      <c r="M71" s="94"/>
      <c r="N71" s="94"/>
      <c r="O71" s="94"/>
      <c r="P71" s="94"/>
      <c r="Q71" s="94"/>
      <c r="R71" s="259"/>
    </row>
    <row r="72" spans="2:23">
      <c r="B72" s="258"/>
      <c r="C72" s="94"/>
      <c r="D72" s="94"/>
      <c r="E72" s="94"/>
      <c r="F72" s="94"/>
      <c r="G72" s="94"/>
      <c r="H72" s="94"/>
      <c r="I72" s="94"/>
      <c r="J72" s="94"/>
      <c r="K72" s="94"/>
      <c r="L72" s="94"/>
      <c r="M72" s="94"/>
      <c r="N72" s="94"/>
      <c r="O72" s="94"/>
      <c r="P72" s="94"/>
      <c r="Q72" s="94"/>
      <c r="R72" s="259"/>
    </row>
    <row r="73" spans="2:23">
      <c r="B73" s="260"/>
      <c r="C73" s="261"/>
      <c r="D73" s="261"/>
      <c r="E73" s="261"/>
      <c r="F73" s="261"/>
      <c r="G73" s="261"/>
      <c r="H73" s="261"/>
      <c r="I73" s="261"/>
      <c r="J73" s="261"/>
      <c r="K73" s="261"/>
      <c r="L73" s="261"/>
      <c r="M73" s="261"/>
      <c r="N73" s="261"/>
      <c r="O73" s="261"/>
      <c r="P73" s="261"/>
      <c r="Q73" s="261"/>
      <c r="R73" s="262"/>
      <c r="U73" s="104"/>
      <c r="V73" s="104"/>
      <c r="W73" s="104"/>
    </row>
    <row r="74" spans="2:23">
      <c r="B74" s="104"/>
      <c r="C74" s="94"/>
      <c r="D74" s="94"/>
      <c r="E74" s="94"/>
      <c r="F74" s="94"/>
      <c r="G74" s="94"/>
      <c r="H74" s="94"/>
      <c r="I74" s="94"/>
      <c r="J74" s="94"/>
      <c r="K74" s="94"/>
      <c r="L74" s="94"/>
      <c r="M74" s="94"/>
      <c r="N74" s="94"/>
      <c r="O74" s="94"/>
      <c r="P74" s="267"/>
      <c r="Q74" s="94"/>
      <c r="R74" s="94"/>
      <c r="U74" s="104"/>
      <c r="V74" s="104"/>
      <c r="W74" s="104"/>
    </row>
    <row r="75" spans="2:23" ht="10" customHeight="1">
      <c r="B75" s="446"/>
      <c r="C75" s="447"/>
      <c r="D75" s="447"/>
      <c r="E75" s="447"/>
      <c r="F75" s="447"/>
      <c r="G75" s="447"/>
      <c r="H75" s="447"/>
      <c r="I75" s="447"/>
      <c r="J75" s="447"/>
      <c r="K75" s="447"/>
      <c r="L75" s="447"/>
      <c r="M75" s="447"/>
      <c r="N75" s="449"/>
      <c r="O75" s="447"/>
      <c r="P75" s="486"/>
      <c r="Q75" s="447"/>
      <c r="R75" s="450"/>
      <c r="U75" s="104"/>
      <c r="V75" s="104"/>
      <c r="W75" s="104"/>
    </row>
    <row r="76" spans="2:23">
      <c r="B76" s="258"/>
      <c r="C76" s="94"/>
      <c r="D76" s="94"/>
      <c r="E76" s="94"/>
      <c r="F76" s="94"/>
      <c r="G76" s="94"/>
      <c r="H76" s="94"/>
      <c r="I76" s="94"/>
      <c r="J76" s="94"/>
      <c r="K76" s="94"/>
      <c r="L76" s="94"/>
      <c r="M76" s="94"/>
      <c r="N76" s="270"/>
      <c r="O76" s="94"/>
      <c r="P76" s="94"/>
      <c r="Q76" s="94"/>
      <c r="R76" s="259"/>
      <c r="U76" s="104"/>
      <c r="V76" s="104"/>
      <c r="W76" s="104"/>
    </row>
    <row r="77" spans="2:23">
      <c r="B77" s="258"/>
      <c r="C77" s="94"/>
      <c r="D77" s="640" t="s">
        <v>206</v>
      </c>
      <c r="E77" s="640"/>
      <c r="F77" s="640"/>
      <c r="G77" s="640"/>
      <c r="H77" s="640"/>
      <c r="I77" s="642"/>
      <c r="J77" s="640"/>
      <c r="K77" s="640"/>
      <c r="L77" s="640"/>
      <c r="M77" s="640"/>
      <c r="N77" s="643"/>
      <c r="O77" s="640"/>
      <c r="P77" s="644"/>
      <c r="Q77" s="94"/>
      <c r="R77" s="259"/>
      <c r="U77" s="104"/>
      <c r="V77" s="104"/>
      <c r="W77" s="104"/>
    </row>
    <row r="78" spans="2:23">
      <c r="B78" s="258"/>
      <c r="C78" s="94"/>
      <c r="D78" s="641" t="s">
        <v>697</v>
      </c>
      <c r="E78" s="641"/>
      <c r="F78" s="641"/>
      <c r="G78" s="641"/>
      <c r="H78" s="641"/>
      <c r="I78" s="641"/>
      <c r="J78" s="641"/>
      <c r="K78" s="641"/>
      <c r="L78" s="645" t="s">
        <v>224</v>
      </c>
      <c r="M78" s="641"/>
      <c r="N78" s="646" t="s">
        <v>207</v>
      </c>
      <c r="O78" s="641"/>
      <c r="P78" s="646" t="s">
        <v>698</v>
      </c>
      <c r="Q78" s="94"/>
      <c r="R78" s="259"/>
      <c r="U78" s="104"/>
      <c r="V78" s="104"/>
      <c r="W78" s="104"/>
    </row>
    <row r="79" spans="2:23">
      <c r="B79" s="258"/>
      <c r="C79" s="94"/>
      <c r="D79" s="94"/>
      <c r="E79" s="94"/>
      <c r="F79" s="94"/>
      <c r="G79" s="94"/>
      <c r="H79" s="94"/>
      <c r="I79" s="94"/>
      <c r="J79" s="94"/>
      <c r="K79" s="94"/>
      <c r="L79" s="94"/>
      <c r="M79" s="94"/>
      <c r="N79" s="94"/>
      <c r="O79" s="94"/>
      <c r="P79" s="94"/>
      <c r="Q79" s="94"/>
      <c r="R79" s="259"/>
      <c r="U79" s="104"/>
      <c r="V79" s="104"/>
      <c r="W79" s="104"/>
    </row>
    <row r="80" spans="2:23">
      <c r="B80" s="258"/>
      <c r="C80" s="94"/>
      <c r="D80" s="94"/>
      <c r="E80" s="94"/>
      <c r="F80" s="94"/>
      <c r="G80" s="94"/>
      <c r="H80" s="94"/>
      <c r="I80" s="94"/>
      <c r="J80" s="94"/>
      <c r="K80" s="94"/>
      <c r="L80" s="94"/>
      <c r="M80" s="94"/>
      <c r="N80" s="94"/>
      <c r="O80" s="94"/>
      <c r="P80" s="94"/>
      <c r="Q80" s="94"/>
      <c r="R80" s="259"/>
      <c r="U80" s="104"/>
      <c r="V80" s="104"/>
      <c r="W80" s="104"/>
    </row>
    <row r="81" spans="2:23">
      <c r="B81" s="258"/>
      <c r="C81" s="94"/>
      <c r="D81" s="94"/>
      <c r="E81" s="94"/>
      <c r="F81" s="94"/>
      <c r="G81" s="94"/>
      <c r="H81" s="94"/>
      <c r="I81" s="94"/>
      <c r="J81" s="94"/>
      <c r="K81" s="94"/>
      <c r="L81" s="94"/>
      <c r="M81" s="94"/>
      <c r="N81" s="94"/>
      <c r="O81" s="94"/>
      <c r="P81" s="94"/>
      <c r="Q81" s="94"/>
      <c r="R81" s="259"/>
      <c r="U81" s="104"/>
      <c r="V81" s="104"/>
      <c r="W81" s="104"/>
    </row>
    <row r="82" spans="2:23">
      <c r="B82" s="258"/>
      <c r="C82" s="94"/>
      <c r="D82" s="94"/>
      <c r="E82" s="94"/>
      <c r="F82" s="94"/>
      <c r="G82" s="94"/>
      <c r="H82" s="94"/>
      <c r="I82" s="94"/>
      <c r="J82" s="94"/>
      <c r="K82" s="94"/>
      <c r="L82" s="94"/>
      <c r="M82" s="94"/>
      <c r="N82" s="222"/>
      <c r="O82" s="94"/>
      <c r="P82" s="94"/>
      <c r="Q82" s="94"/>
      <c r="R82" s="259"/>
      <c r="U82" s="104"/>
      <c r="V82" s="104"/>
      <c r="W82" s="104"/>
    </row>
    <row r="83" spans="2:23" ht="8" customHeight="1">
      <c r="B83" s="487"/>
      <c r="C83" s="488"/>
      <c r="D83" s="488"/>
      <c r="E83" s="488"/>
      <c r="F83" s="488"/>
      <c r="G83" s="488"/>
      <c r="H83" s="488"/>
      <c r="I83" s="488"/>
      <c r="J83" s="488"/>
      <c r="K83" s="488"/>
      <c r="L83" s="488"/>
      <c r="M83" s="488"/>
      <c r="N83" s="488"/>
      <c r="O83" s="488"/>
      <c r="P83" s="488"/>
      <c r="Q83" s="488"/>
      <c r="R83" s="489"/>
      <c r="U83" s="104"/>
      <c r="V83" s="104"/>
      <c r="W83" s="104"/>
    </row>
    <row r="84" spans="2:23">
      <c r="U84" s="104"/>
      <c r="V84" s="104"/>
      <c r="W84" s="104"/>
    </row>
    <row r="85" spans="2:23">
      <c r="U85" s="104"/>
      <c r="V85" s="104"/>
      <c r="W85" s="104"/>
    </row>
    <row r="86" spans="2:23">
      <c r="B86" s="271"/>
      <c r="J86" s="104"/>
      <c r="K86" s="104"/>
      <c r="L86" s="104"/>
      <c r="M86" s="104"/>
      <c r="N86" s="104"/>
      <c r="O86" s="104"/>
      <c r="P86" s="104"/>
      <c r="Q86" s="104"/>
      <c r="R86" s="104"/>
      <c r="U86" s="104"/>
      <c r="V86" s="104"/>
      <c r="W86" s="104"/>
    </row>
    <row r="87" spans="2:23">
      <c r="C87" s="247" t="s">
        <v>24</v>
      </c>
      <c r="D87" s="247" t="s">
        <v>24</v>
      </c>
      <c r="E87" s="248" t="s">
        <v>945</v>
      </c>
      <c r="F87" s="248" t="s">
        <v>948</v>
      </c>
      <c r="G87" s="248" t="s">
        <v>570</v>
      </c>
      <c r="H87" s="248" t="s">
        <v>951</v>
      </c>
      <c r="I87" s="104"/>
      <c r="J87" s="104"/>
      <c r="K87" s="104"/>
      <c r="L87" s="104"/>
      <c r="M87" s="104"/>
      <c r="N87" s="104"/>
      <c r="O87" s="104"/>
      <c r="P87" s="104"/>
      <c r="Q87" s="104"/>
      <c r="R87" s="104"/>
      <c r="U87" s="104"/>
      <c r="V87" s="104"/>
      <c r="W87" s="104"/>
    </row>
    <row r="88" spans="2:23">
      <c r="C88" s="502">
        <v>36526</v>
      </c>
      <c r="D88" s="617" t="s">
        <v>29</v>
      </c>
      <c r="E88" s="1196">
        <v>286000</v>
      </c>
      <c r="F88" s="250">
        <v>0.04</v>
      </c>
      <c r="G88" s="1201"/>
      <c r="H88" s="104"/>
      <c r="I88" s="104"/>
      <c r="J88" s="104"/>
      <c r="K88" s="104"/>
      <c r="L88" s="104"/>
      <c r="M88" s="104"/>
      <c r="N88" s="104"/>
      <c r="O88" s="104"/>
      <c r="P88" s="104"/>
      <c r="Q88" s="104"/>
      <c r="R88" s="104"/>
      <c r="U88" s="104"/>
      <c r="V88" s="104"/>
      <c r="W88" s="104"/>
    </row>
    <row r="89" spans="2:23">
      <c r="C89" s="502">
        <v>36533</v>
      </c>
      <c r="D89" s="784"/>
      <c r="E89" s="1196">
        <v>298000</v>
      </c>
      <c r="F89" s="250">
        <v>0.04</v>
      </c>
      <c r="G89" s="1201"/>
      <c r="H89" s="104"/>
      <c r="I89" s="104"/>
      <c r="J89" s="104"/>
      <c r="K89" s="104"/>
      <c r="L89" s="104"/>
      <c r="M89" s="104"/>
      <c r="N89" s="104"/>
      <c r="O89" s="104"/>
      <c r="P89" s="104"/>
      <c r="Q89" s="104"/>
      <c r="R89" s="104"/>
      <c r="U89" s="104"/>
      <c r="V89" s="104"/>
      <c r="W89" s="104"/>
    </row>
    <row r="90" spans="2:23">
      <c r="C90" s="502">
        <v>36540</v>
      </c>
      <c r="D90" s="784"/>
      <c r="E90" s="1196">
        <v>289000</v>
      </c>
      <c r="F90" s="250">
        <v>0.04</v>
      </c>
      <c r="G90" s="1201"/>
      <c r="H90" s="104"/>
      <c r="I90" s="104"/>
      <c r="J90" s="104"/>
      <c r="K90" s="104"/>
      <c r="L90" s="104"/>
      <c r="M90" s="104"/>
      <c r="N90" s="104"/>
      <c r="O90" s="104"/>
      <c r="P90" s="104"/>
      <c r="Q90" s="104"/>
      <c r="R90" s="104"/>
      <c r="U90" s="104"/>
      <c r="V90" s="104"/>
      <c r="W90" s="104"/>
    </row>
    <row r="91" spans="2:23">
      <c r="C91" s="502">
        <v>36547</v>
      </c>
      <c r="D91" s="784"/>
      <c r="E91" s="1196">
        <v>284000</v>
      </c>
      <c r="F91" s="250">
        <v>0.04</v>
      </c>
      <c r="G91" s="1201"/>
      <c r="H91" s="104"/>
      <c r="I91" s="104"/>
      <c r="J91" s="104"/>
      <c r="K91" s="104"/>
      <c r="L91" s="104"/>
      <c r="M91" s="104"/>
      <c r="N91" s="104"/>
      <c r="O91" s="104"/>
      <c r="P91" s="104"/>
      <c r="Q91" s="104"/>
      <c r="R91" s="104"/>
      <c r="U91" s="104"/>
      <c r="V91" s="104"/>
      <c r="W91" s="104"/>
    </row>
    <row r="92" spans="2:23">
      <c r="C92" s="502">
        <v>36554</v>
      </c>
      <c r="D92" s="784"/>
      <c r="E92" s="1196">
        <v>285000</v>
      </c>
      <c r="F92" s="250">
        <v>0.04</v>
      </c>
      <c r="G92" s="1201"/>
      <c r="H92" s="104"/>
      <c r="I92" s="104"/>
      <c r="J92" s="104"/>
      <c r="K92" s="104"/>
      <c r="L92" s="104"/>
      <c r="M92" s="104"/>
      <c r="N92" s="104"/>
      <c r="O92" s="104"/>
      <c r="P92" s="104"/>
      <c r="Q92" s="104"/>
      <c r="R92" s="104"/>
      <c r="U92" s="104"/>
      <c r="V92" s="104"/>
      <c r="W92" s="104"/>
    </row>
    <row r="93" spans="2:23">
      <c r="C93" s="502">
        <v>36561</v>
      </c>
      <c r="D93" s="784"/>
      <c r="E93" s="1196">
        <v>312000</v>
      </c>
      <c r="F93" s="1203">
        <v>4.1000000000000002E-2</v>
      </c>
      <c r="G93" s="1201"/>
      <c r="H93" s="104"/>
      <c r="I93" s="104"/>
      <c r="J93" s="104"/>
      <c r="K93" s="104"/>
      <c r="L93" s="104"/>
      <c r="M93" s="104"/>
      <c r="N93" s="104"/>
      <c r="O93" s="104"/>
      <c r="P93" s="104"/>
      <c r="Q93" s="104"/>
      <c r="R93" s="104"/>
      <c r="U93" s="104"/>
      <c r="V93" s="104"/>
      <c r="W93" s="104"/>
    </row>
    <row r="94" spans="2:23">
      <c r="C94" s="502">
        <v>36568</v>
      </c>
      <c r="D94" s="784"/>
      <c r="E94" s="1196">
        <v>300000</v>
      </c>
      <c r="F94" s="1203">
        <v>4.1000000000000002E-2</v>
      </c>
      <c r="G94" s="1201"/>
      <c r="H94" s="104"/>
      <c r="I94" s="104"/>
      <c r="J94" s="104"/>
      <c r="K94" s="104"/>
      <c r="L94" s="104"/>
      <c r="M94" s="104"/>
      <c r="N94" s="104"/>
      <c r="O94" s="104"/>
      <c r="P94" s="104"/>
      <c r="Q94" s="104"/>
      <c r="R94" s="104"/>
      <c r="U94" s="104"/>
      <c r="V94" s="104"/>
      <c r="W94" s="104"/>
    </row>
    <row r="95" spans="2:23">
      <c r="C95" s="502">
        <v>36575</v>
      </c>
      <c r="D95" s="784"/>
      <c r="E95" s="1196">
        <v>283000</v>
      </c>
      <c r="F95" s="1203">
        <v>4.1000000000000002E-2</v>
      </c>
      <c r="G95" s="1201"/>
      <c r="H95" s="104"/>
      <c r="I95" s="104"/>
      <c r="J95" s="104"/>
      <c r="K95" s="104"/>
      <c r="L95" s="104"/>
      <c r="M95" s="104"/>
      <c r="N95" s="104"/>
      <c r="O95" s="104"/>
      <c r="P95" s="104"/>
      <c r="Q95" s="104"/>
      <c r="R95" s="104"/>
      <c r="U95" s="104"/>
      <c r="V95" s="104"/>
      <c r="W95" s="104"/>
    </row>
    <row r="96" spans="2:23">
      <c r="C96" s="502">
        <v>36582</v>
      </c>
      <c r="D96" s="784"/>
      <c r="E96" s="1196">
        <v>280000</v>
      </c>
      <c r="F96" s="1203">
        <v>4.1000000000000002E-2</v>
      </c>
      <c r="G96" s="1201"/>
      <c r="H96" s="104"/>
      <c r="I96" s="104"/>
      <c r="J96" s="104"/>
      <c r="K96" s="104"/>
      <c r="L96" s="104"/>
      <c r="M96" s="104"/>
      <c r="N96" s="104"/>
      <c r="O96" s="104"/>
      <c r="P96" s="104"/>
      <c r="Q96" s="104"/>
      <c r="R96" s="104"/>
      <c r="U96" s="104"/>
      <c r="V96" s="104"/>
      <c r="W96" s="104"/>
    </row>
    <row r="97" spans="2:23">
      <c r="C97" s="502">
        <v>36589</v>
      </c>
      <c r="D97" s="784"/>
      <c r="E97" s="1196">
        <v>286000</v>
      </c>
      <c r="F97" s="250">
        <v>0.04</v>
      </c>
      <c r="G97" s="1201"/>
      <c r="H97" s="104"/>
      <c r="I97" s="104"/>
      <c r="J97" s="104"/>
      <c r="K97" s="104"/>
      <c r="L97" s="104"/>
      <c r="M97" s="104"/>
      <c r="N97" s="104"/>
      <c r="O97" s="104"/>
      <c r="P97" s="104"/>
      <c r="Q97" s="104"/>
      <c r="R97" s="104"/>
      <c r="U97" s="104"/>
      <c r="V97" s="104"/>
      <c r="W97" s="104"/>
    </row>
    <row r="98" spans="2:23">
      <c r="C98" s="502">
        <v>36596</v>
      </c>
      <c r="D98" s="784"/>
      <c r="E98" s="1196">
        <v>270000</v>
      </c>
      <c r="F98" s="250">
        <v>0.04</v>
      </c>
      <c r="G98" s="1201"/>
      <c r="H98" s="104"/>
      <c r="I98" s="104"/>
      <c r="J98" s="104"/>
      <c r="K98" s="104"/>
      <c r="L98" s="104"/>
      <c r="M98" s="104"/>
      <c r="N98" s="104"/>
      <c r="O98" s="104"/>
      <c r="P98" s="104"/>
      <c r="Q98" s="104"/>
      <c r="R98" s="104"/>
      <c r="U98" s="104"/>
      <c r="V98" s="104"/>
      <c r="W98" s="104"/>
    </row>
    <row r="99" spans="2:23">
      <c r="C99" s="502">
        <v>36603</v>
      </c>
      <c r="D99" s="784"/>
      <c r="E99" s="1196">
        <v>271000</v>
      </c>
      <c r="F99" s="250">
        <v>0.04</v>
      </c>
      <c r="G99" s="1201"/>
      <c r="H99" s="104"/>
      <c r="I99" s="104"/>
      <c r="J99" s="104"/>
      <c r="K99" s="104"/>
      <c r="L99" s="104"/>
      <c r="M99" s="104"/>
      <c r="N99" s="104"/>
      <c r="O99" s="104"/>
      <c r="P99" s="104"/>
      <c r="Q99" s="104"/>
      <c r="R99" s="104"/>
      <c r="U99" s="104"/>
      <c r="V99" s="104"/>
      <c r="W99" s="104"/>
    </row>
    <row r="100" spans="2:23">
      <c r="C100" s="502">
        <v>36610</v>
      </c>
      <c r="D100" s="617"/>
      <c r="E100" s="1196">
        <v>272000</v>
      </c>
      <c r="F100" s="250">
        <v>0.04</v>
      </c>
      <c r="G100" s="1201"/>
      <c r="H100" s="104"/>
      <c r="I100" s="104"/>
      <c r="J100" s="104"/>
      <c r="K100" s="104"/>
      <c r="L100" s="104"/>
      <c r="M100" s="104"/>
      <c r="N100" s="104"/>
      <c r="O100" s="104"/>
      <c r="P100" s="104"/>
      <c r="Q100" s="104"/>
      <c r="R100" s="104"/>
      <c r="U100" s="104"/>
      <c r="V100" s="104"/>
      <c r="W100" s="104"/>
    </row>
    <row r="101" spans="2:23">
      <c r="C101" s="502">
        <v>36617</v>
      </c>
      <c r="D101" s="784"/>
      <c r="E101" s="1196">
        <v>266000</v>
      </c>
      <c r="F101" s="250">
        <v>3.7999999999999999E-2</v>
      </c>
      <c r="G101" s="1201"/>
      <c r="H101" s="1205">
        <f>AVERAGE(E88:E101)</f>
        <v>284428.57142857142</v>
      </c>
      <c r="I101" s="104"/>
      <c r="J101" s="104"/>
      <c r="K101" s="104"/>
      <c r="L101" s="104"/>
      <c r="M101" s="104"/>
      <c r="N101" s="104"/>
      <c r="O101" s="104"/>
      <c r="P101" s="104"/>
      <c r="Q101" s="104"/>
      <c r="R101" s="104"/>
      <c r="U101" s="104"/>
      <c r="V101" s="104"/>
      <c r="W101" s="104"/>
    </row>
    <row r="102" spans="2:23">
      <c r="B102" s="104"/>
      <c r="C102" s="502">
        <v>36624</v>
      </c>
      <c r="D102" s="784"/>
      <c r="E102" s="1196">
        <v>268000</v>
      </c>
      <c r="F102" s="250">
        <v>3.7999999999999999E-2</v>
      </c>
      <c r="G102" s="1201"/>
      <c r="H102" s="1205">
        <f t="shared" ref="H102:H165" si="0">AVERAGE(E89:E102)</f>
        <v>283142.85714285716</v>
      </c>
      <c r="I102" s="104"/>
      <c r="J102" s="104"/>
      <c r="K102" s="104"/>
      <c r="L102" s="104"/>
      <c r="M102" s="104"/>
      <c r="N102" s="104"/>
      <c r="O102" s="104"/>
      <c r="P102" s="104"/>
      <c r="Q102" s="104"/>
      <c r="R102" s="104"/>
      <c r="U102" s="104"/>
      <c r="V102" s="104"/>
      <c r="W102" s="104"/>
    </row>
    <row r="103" spans="2:23">
      <c r="B103" s="104"/>
      <c r="C103" s="502">
        <v>36631</v>
      </c>
      <c r="D103" s="784"/>
      <c r="E103" s="1196">
        <v>259000</v>
      </c>
      <c r="F103" s="250">
        <v>3.7999999999999999E-2</v>
      </c>
      <c r="G103" s="1201"/>
      <c r="H103" s="1205">
        <f t="shared" si="0"/>
        <v>280357.14285714284</v>
      </c>
      <c r="I103" s="104"/>
      <c r="J103" s="104"/>
      <c r="K103" s="104"/>
      <c r="L103" s="104"/>
      <c r="M103" s="104"/>
      <c r="N103" s="104"/>
      <c r="O103" s="104"/>
      <c r="P103" s="104"/>
      <c r="Q103" s="104"/>
      <c r="R103" s="104"/>
      <c r="U103" s="104"/>
      <c r="V103" s="104"/>
      <c r="W103" s="104"/>
    </row>
    <row r="104" spans="2:23">
      <c r="B104" s="104"/>
      <c r="C104" s="502">
        <v>36638</v>
      </c>
      <c r="D104" s="784"/>
      <c r="E104" s="1196">
        <v>274000</v>
      </c>
      <c r="F104" s="250">
        <v>3.7999999999999999E-2</v>
      </c>
      <c r="G104" s="1201"/>
      <c r="H104" s="1205">
        <f t="shared" si="0"/>
        <v>279285.71428571426</v>
      </c>
      <c r="I104" s="104"/>
      <c r="J104" s="104"/>
      <c r="K104" s="104"/>
      <c r="L104" s="104"/>
      <c r="M104" s="104"/>
      <c r="N104" s="104"/>
      <c r="O104" s="104"/>
      <c r="P104" s="104"/>
      <c r="Q104" s="104"/>
      <c r="R104" s="104"/>
      <c r="U104" s="104"/>
      <c r="V104" s="104"/>
      <c r="W104" s="104"/>
    </row>
    <row r="105" spans="2:23">
      <c r="B105" s="104"/>
      <c r="C105" s="502">
        <v>36645</v>
      </c>
      <c r="D105" s="784"/>
      <c r="E105" s="1196">
        <v>291000</v>
      </c>
      <c r="F105" s="250">
        <v>3.7999999999999999E-2</v>
      </c>
      <c r="G105" s="1201"/>
      <c r="H105" s="1205">
        <f t="shared" si="0"/>
        <v>279785.71428571426</v>
      </c>
      <c r="I105" s="104"/>
      <c r="J105" s="104"/>
      <c r="K105" s="104"/>
      <c r="L105" s="104"/>
      <c r="M105" s="104"/>
      <c r="N105" s="104"/>
      <c r="O105" s="104"/>
      <c r="P105" s="104"/>
      <c r="Q105" s="104"/>
      <c r="R105" s="104"/>
      <c r="U105" s="104"/>
      <c r="V105" s="104"/>
      <c r="W105" s="104"/>
    </row>
    <row r="106" spans="2:23">
      <c r="B106" s="104"/>
      <c r="C106" s="502">
        <v>36652</v>
      </c>
      <c r="D106" s="784"/>
      <c r="E106" s="1196">
        <v>293000</v>
      </c>
      <c r="F106" s="250">
        <v>0.04</v>
      </c>
      <c r="G106" s="1201"/>
      <c r="H106" s="1205">
        <f t="shared" si="0"/>
        <v>280357.14285714284</v>
      </c>
      <c r="I106" s="104"/>
      <c r="J106" s="104"/>
      <c r="K106" s="104"/>
      <c r="L106" s="104"/>
      <c r="M106" s="104"/>
      <c r="N106" s="104"/>
      <c r="O106" s="104"/>
      <c r="P106" s="104"/>
      <c r="Q106" s="104"/>
      <c r="R106" s="104"/>
      <c r="U106" s="104"/>
      <c r="V106" s="104"/>
      <c r="W106" s="104"/>
    </row>
    <row r="107" spans="2:23">
      <c r="B107" s="104"/>
      <c r="C107" s="502">
        <v>36659</v>
      </c>
      <c r="D107" s="784"/>
      <c r="E107" s="1196">
        <v>276000</v>
      </c>
      <c r="F107" s="250">
        <v>0.04</v>
      </c>
      <c r="G107" s="1201"/>
      <c r="H107" s="1205">
        <f t="shared" si="0"/>
        <v>277785.71428571426</v>
      </c>
      <c r="I107" s="104"/>
      <c r="J107" s="104"/>
      <c r="K107" s="104"/>
      <c r="L107" s="104"/>
      <c r="M107" s="104"/>
      <c r="N107" s="104"/>
      <c r="O107" s="104"/>
      <c r="P107" s="104"/>
      <c r="Q107" s="104"/>
      <c r="R107" s="104"/>
      <c r="U107" s="104"/>
      <c r="V107" s="104"/>
      <c r="W107" s="104"/>
    </row>
    <row r="108" spans="2:23">
      <c r="B108" s="104"/>
      <c r="C108" s="502">
        <v>36666</v>
      </c>
      <c r="D108" s="784"/>
      <c r="E108" s="1196">
        <v>280000</v>
      </c>
      <c r="F108" s="250">
        <v>0.04</v>
      </c>
      <c r="G108" s="1201"/>
      <c r="H108" s="1205">
        <f t="shared" si="0"/>
        <v>276357.14285714284</v>
      </c>
      <c r="I108" s="104"/>
      <c r="J108" s="104"/>
      <c r="K108" s="104"/>
      <c r="L108" s="104"/>
      <c r="M108" s="104"/>
      <c r="N108" s="104"/>
      <c r="O108" s="104"/>
      <c r="P108" s="104"/>
      <c r="Q108" s="104"/>
      <c r="R108" s="104"/>
      <c r="U108" s="104"/>
      <c r="V108" s="104"/>
      <c r="W108" s="104"/>
    </row>
    <row r="109" spans="2:23">
      <c r="B109" s="104"/>
      <c r="C109" s="502">
        <v>36673</v>
      </c>
      <c r="D109" s="784"/>
      <c r="E109" s="1196">
        <v>280000</v>
      </c>
      <c r="F109" s="250">
        <v>0.04</v>
      </c>
      <c r="G109" s="1201"/>
      <c r="H109" s="1205">
        <f t="shared" si="0"/>
        <v>276142.85714285716</v>
      </c>
      <c r="I109" s="104"/>
      <c r="J109" s="104"/>
      <c r="K109" s="104"/>
      <c r="L109" s="104"/>
      <c r="M109" s="104"/>
      <c r="N109" s="104"/>
      <c r="O109" s="104"/>
      <c r="P109" s="104"/>
      <c r="Q109" s="104"/>
      <c r="R109" s="104"/>
      <c r="U109" s="104"/>
      <c r="V109" s="104"/>
      <c r="W109" s="104"/>
    </row>
    <row r="110" spans="2:23">
      <c r="B110" s="104"/>
      <c r="C110" s="502">
        <v>36680</v>
      </c>
      <c r="D110" s="784"/>
      <c r="E110" s="1196">
        <v>290000</v>
      </c>
      <c r="F110" s="250">
        <v>0.04</v>
      </c>
      <c r="G110" s="1201"/>
      <c r="H110" s="1205">
        <f t="shared" si="0"/>
        <v>276857.14285714284</v>
      </c>
      <c r="I110" s="104"/>
      <c r="J110" s="104"/>
      <c r="K110" s="104"/>
      <c r="L110" s="104"/>
      <c r="M110" s="104"/>
      <c r="N110" s="104"/>
      <c r="O110" s="104"/>
      <c r="P110" s="104"/>
      <c r="Q110" s="104"/>
      <c r="R110" s="104"/>
      <c r="U110" s="104"/>
      <c r="V110" s="104"/>
      <c r="W110" s="104"/>
    </row>
    <row r="111" spans="2:23">
      <c r="B111" s="104"/>
      <c r="C111" s="502">
        <v>36687</v>
      </c>
      <c r="D111" s="784"/>
      <c r="E111" s="1196">
        <v>284000</v>
      </c>
      <c r="F111" s="250">
        <v>0.04</v>
      </c>
      <c r="G111" s="1201"/>
      <c r="H111" s="1205">
        <f t="shared" si="0"/>
        <v>276714.28571428574</v>
      </c>
      <c r="I111" s="104"/>
      <c r="J111" s="104"/>
      <c r="K111" s="104"/>
      <c r="L111" s="104"/>
      <c r="M111" s="104"/>
      <c r="N111" s="104"/>
      <c r="O111" s="104"/>
      <c r="P111" s="104"/>
      <c r="Q111" s="104"/>
      <c r="R111" s="104"/>
      <c r="U111" s="104"/>
      <c r="V111" s="104"/>
      <c r="W111" s="104"/>
    </row>
    <row r="112" spans="2:23">
      <c r="B112" s="104"/>
      <c r="C112" s="502">
        <v>36694</v>
      </c>
      <c r="D112" s="617"/>
      <c r="E112" s="1196">
        <v>294000</v>
      </c>
      <c r="F112" s="250">
        <v>0.04</v>
      </c>
      <c r="G112" s="1201"/>
      <c r="H112" s="1205">
        <f t="shared" si="0"/>
        <v>278428.57142857142</v>
      </c>
      <c r="I112" s="104"/>
      <c r="J112" s="104"/>
      <c r="K112" s="104"/>
      <c r="L112" s="104"/>
      <c r="M112" s="104"/>
      <c r="N112" s="104"/>
      <c r="O112" s="104"/>
      <c r="P112" s="104"/>
      <c r="Q112" s="104"/>
      <c r="R112" s="104"/>
      <c r="U112" s="104"/>
      <c r="V112" s="104"/>
      <c r="W112" s="104"/>
    </row>
    <row r="113" spans="2:23">
      <c r="B113" s="104"/>
      <c r="C113" s="502">
        <v>36701</v>
      </c>
      <c r="D113" s="784"/>
      <c r="E113" s="1196">
        <v>296000</v>
      </c>
      <c r="F113" s="250">
        <v>0.04</v>
      </c>
      <c r="G113" s="1201"/>
      <c r="H113" s="1205">
        <f t="shared" si="0"/>
        <v>280214.28571428574</v>
      </c>
      <c r="I113" s="104"/>
      <c r="J113" s="104"/>
      <c r="K113" s="104"/>
      <c r="L113" s="104"/>
      <c r="M113" s="104"/>
      <c r="N113" s="104"/>
      <c r="O113" s="104"/>
      <c r="P113" s="104"/>
      <c r="Q113" s="104"/>
      <c r="R113" s="104"/>
      <c r="U113" s="104"/>
      <c r="V113" s="104"/>
      <c r="W113" s="104"/>
    </row>
    <row r="114" spans="2:23">
      <c r="B114" s="104"/>
      <c r="C114" s="502">
        <v>36708</v>
      </c>
      <c r="D114" s="784"/>
      <c r="E114" s="1196">
        <v>281000</v>
      </c>
      <c r="F114" s="250">
        <v>0.04</v>
      </c>
      <c r="G114" s="1201"/>
      <c r="H114" s="1205">
        <f t="shared" si="0"/>
        <v>280857.14285714284</v>
      </c>
      <c r="I114" s="104"/>
      <c r="J114" s="104"/>
      <c r="K114" s="104"/>
      <c r="L114" s="104"/>
      <c r="M114" s="104"/>
      <c r="N114" s="104"/>
      <c r="O114" s="104"/>
      <c r="P114" s="104"/>
      <c r="Q114" s="104"/>
      <c r="R114" s="104"/>
      <c r="U114" s="104"/>
      <c r="V114" s="104"/>
      <c r="W114" s="104"/>
    </row>
    <row r="115" spans="2:23">
      <c r="B115" s="104"/>
      <c r="C115" s="502">
        <v>36715</v>
      </c>
      <c r="D115" s="784"/>
      <c r="E115" s="1196">
        <v>293000</v>
      </c>
      <c r="F115" s="250">
        <v>0.04</v>
      </c>
      <c r="G115" s="1201"/>
      <c r="H115" s="1205">
        <f t="shared" si="0"/>
        <v>282785.71428571426</v>
      </c>
      <c r="I115" s="104"/>
      <c r="J115" s="104"/>
      <c r="K115" s="104"/>
      <c r="L115" s="104"/>
      <c r="M115" s="104"/>
      <c r="N115" s="104"/>
      <c r="O115" s="104"/>
      <c r="P115" s="104"/>
      <c r="Q115" s="104"/>
      <c r="R115" s="104"/>
      <c r="U115" s="104"/>
      <c r="V115" s="104"/>
      <c r="W115" s="104"/>
    </row>
    <row r="116" spans="2:23">
      <c r="B116" s="104"/>
      <c r="C116" s="502">
        <v>36722</v>
      </c>
      <c r="D116" s="784"/>
      <c r="E116" s="1196">
        <v>303000</v>
      </c>
      <c r="F116" s="250">
        <v>0.04</v>
      </c>
      <c r="G116" s="1201"/>
      <c r="H116" s="1205">
        <f t="shared" si="0"/>
        <v>285285.71428571426</v>
      </c>
      <c r="I116" s="104"/>
      <c r="J116" s="104"/>
      <c r="K116" s="104"/>
      <c r="L116" s="104"/>
      <c r="M116" s="104"/>
      <c r="N116" s="104"/>
      <c r="O116" s="104"/>
      <c r="P116" s="104"/>
      <c r="Q116" s="104"/>
      <c r="R116" s="104"/>
      <c r="U116" s="104"/>
      <c r="V116" s="104"/>
      <c r="W116" s="104"/>
    </row>
    <row r="117" spans="2:23">
      <c r="B117" s="104"/>
      <c r="C117" s="502">
        <v>36729</v>
      </c>
      <c r="D117" s="784"/>
      <c r="E117" s="1196">
        <v>300000</v>
      </c>
      <c r="F117" s="250">
        <v>0.04</v>
      </c>
      <c r="G117" s="1201"/>
      <c r="H117" s="1205">
        <f t="shared" si="0"/>
        <v>288214.28571428574</v>
      </c>
      <c r="I117" s="104"/>
      <c r="J117" s="104"/>
      <c r="K117" s="104"/>
      <c r="L117" s="104"/>
      <c r="M117" s="104"/>
      <c r="N117" s="104"/>
      <c r="O117" s="104"/>
      <c r="P117" s="104"/>
      <c r="Q117" s="104"/>
      <c r="R117" s="104"/>
      <c r="U117" s="104"/>
      <c r="V117" s="104"/>
      <c r="W117" s="104"/>
    </row>
    <row r="118" spans="2:23">
      <c r="B118" s="104"/>
      <c r="C118" s="502">
        <v>36736</v>
      </c>
      <c r="D118" s="784"/>
      <c r="E118" s="1196">
        <v>298000</v>
      </c>
      <c r="F118" s="250">
        <v>0.04</v>
      </c>
      <c r="G118" s="1201"/>
      <c r="H118" s="1205">
        <f t="shared" si="0"/>
        <v>289928.57142857142</v>
      </c>
      <c r="I118" s="104"/>
      <c r="J118" s="104"/>
      <c r="K118" s="104"/>
      <c r="L118" s="104"/>
      <c r="M118" s="104"/>
      <c r="N118" s="104"/>
      <c r="O118" s="104"/>
      <c r="P118" s="104"/>
      <c r="Q118" s="104"/>
      <c r="R118" s="104"/>
      <c r="U118" s="104"/>
      <c r="V118" s="104"/>
      <c r="W118" s="104"/>
    </row>
    <row r="119" spans="2:23">
      <c r="B119" s="104"/>
      <c r="C119" s="502">
        <v>36743</v>
      </c>
      <c r="D119" s="784"/>
      <c r="E119" s="1196">
        <v>306000</v>
      </c>
      <c r="F119" s="250">
        <v>4.1000000000000002E-2</v>
      </c>
      <c r="G119" s="1201"/>
      <c r="H119" s="1205">
        <f t="shared" si="0"/>
        <v>291000</v>
      </c>
      <c r="I119" s="104"/>
      <c r="J119" s="104"/>
      <c r="K119" s="104"/>
      <c r="L119" s="104"/>
      <c r="M119" s="104"/>
      <c r="N119" s="104"/>
      <c r="O119" s="104"/>
      <c r="P119" s="104"/>
      <c r="Q119" s="104"/>
      <c r="R119" s="104"/>
      <c r="U119" s="104"/>
      <c r="V119" s="104"/>
      <c r="W119" s="104"/>
    </row>
    <row r="120" spans="2:23">
      <c r="B120" s="104"/>
      <c r="C120" s="502">
        <v>36750</v>
      </c>
      <c r="D120" s="784"/>
      <c r="E120" s="1196">
        <v>315000</v>
      </c>
      <c r="F120" s="250">
        <v>4.1000000000000002E-2</v>
      </c>
      <c r="G120" s="1201"/>
      <c r="H120" s="1205">
        <f t="shared" si="0"/>
        <v>292571.42857142858</v>
      </c>
      <c r="I120" s="104"/>
      <c r="J120" s="104"/>
      <c r="K120" s="104"/>
      <c r="L120" s="104"/>
      <c r="M120" s="104"/>
      <c r="N120" s="104"/>
      <c r="O120" s="104"/>
      <c r="P120" s="104"/>
      <c r="Q120" s="104"/>
      <c r="R120" s="104"/>
      <c r="U120" s="104"/>
      <c r="V120" s="104"/>
      <c r="W120" s="104"/>
    </row>
    <row r="121" spans="2:23">
      <c r="B121" s="104"/>
      <c r="C121" s="502">
        <v>36757</v>
      </c>
      <c r="D121" s="784"/>
      <c r="E121" s="1196">
        <v>318000</v>
      </c>
      <c r="F121" s="250">
        <v>4.1000000000000002E-2</v>
      </c>
      <c r="G121" s="1201"/>
      <c r="H121" s="1205">
        <f t="shared" si="0"/>
        <v>295571.42857142858</v>
      </c>
      <c r="I121" s="104"/>
      <c r="J121" s="104"/>
      <c r="K121" s="104"/>
      <c r="L121" s="104"/>
      <c r="M121" s="104"/>
      <c r="N121" s="104"/>
      <c r="O121" s="104"/>
      <c r="P121" s="104"/>
      <c r="Q121" s="104"/>
      <c r="R121" s="104"/>
      <c r="U121" s="104"/>
      <c r="V121" s="104"/>
      <c r="W121" s="104"/>
    </row>
    <row r="122" spans="2:23">
      <c r="B122" s="104"/>
      <c r="C122" s="502">
        <v>36764</v>
      </c>
      <c r="D122" s="784"/>
      <c r="E122" s="1196">
        <v>312000</v>
      </c>
      <c r="F122" s="250">
        <v>4.1000000000000002E-2</v>
      </c>
      <c r="G122" s="1201"/>
      <c r="H122" s="1205">
        <f t="shared" si="0"/>
        <v>297857.14285714284</v>
      </c>
      <c r="I122" s="104"/>
      <c r="J122" s="104"/>
      <c r="K122" s="104"/>
      <c r="L122" s="104"/>
      <c r="M122" s="104"/>
      <c r="N122" s="104"/>
      <c r="O122" s="104"/>
      <c r="P122" s="104"/>
      <c r="Q122" s="104"/>
      <c r="R122" s="104"/>
      <c r="U122" s="104"/>
      <c r="V122" s="104"/>
      <c r="W122" s="104"/>
    </row>
    <row r="123" spans="2:23">
      <c r="B123" s="104"/>
      <c r="C123" s="502">
        <v>36771</v>
      </c>
      <c r="D123" s="784"/>
      <c r="E123" s="1196">
        <v>301000</v>
      </c>
      <c r="F123" s="250">
        <v>3.9E-2</v>
      </c>
      <c r="G123" s="1201"/>
      <c r="H123" s="1205">
        <f t="shared" si="0"/>
        <v>299357.14285714284</v>
      </c>
      <c r="I123" s="104"/>
      <c r="J123" s="104"/>
      <c r="K123" s="104"/>
      <c r="L123" s="104"/>
      <c r="M123" s="104"/>
      <c r="N123" s="104"/>
      <c r="O123" s="104"/>
      <c r="P123" s="104"/>
      <c r="Q123" s="104"/>
      <c r="R123" s="104"/>
      <c r="U123" s="104"/>
      <c r="V123" s="104"/>
      <c r="W123" s="104"/>
    </row>
    <row r="124" spans="2:23">
      <c r="B124" s="104"/>
      <c r="C124" s="502">
        <v>36778</v>
      </c>
      <c r="D124" s="617"/>
      <c r="E124" s="1196">
        <v>309000</v>
      </c>
      <c r="F124" s="250">
        <v>3.9E-2</v>
      </c>
      <c r="G124" s="1201"/>
      <c r="H124" s="1205">
        <f t="shared" si="0"/>
        <v>300714.28571428574</v>
      </c>
      <c r="I124" s="104"/>
      <c r="J124" s="104"/>
      <c r="K124" s="104"/>
      <c r="L124" s="104"/>
      <c r="M124" s="104"/>
      <c r="N124" s="104"/>
      <c r="O124" s="104"/>
      <c r="P124" s="104"/>
      <c r="Q124" s="104"/>
      <c r="R124" s="104"/>
      <c r="U124" s="104"/>
      <c r="V124" s="104"/>
      <c r="W124" s="104"/>
    </row>
    <row r="125" spans="2:23">
      <c r="B125" s="104"/>
      <c r="C125" s="502">
        <v>36785</v>
      </c>
      <c r="D125" s="784"/>
      <c r="E125" s="1196">
        <v>311000</v>
      </c>
      <c r="F125" s="250">
        <v>3.9E-2</v>
      </c>
      <c r="G125" s="1201"/>
      <c r="H125" s="1205">
        <f t="shared" si="0"/>
        <v>302642.85714285716</v>
      </c>
      <c r="I125" s="104"/>
      <c r="J125" s="104"/>
      <c r="K125" s="104"/>
      <c r="L125" s="104"/>
      <c r="M125" s="104"/>
      <c r="N125" s="104"/>
      <c r="O125" s="104"/>
      <c r="P125" s="104"/>
      <c r="Q125" s="104"/>
      <c r="R125" s="104"/>
      <c r="U125" s="104"/>
      <c r="V125" s="104"/>
      <c r="W125" s="104"/>
    </row>
    <row r="126" spans="2:23">
      <c r="B126" s="104"/>
      <c r="C126" s="502">
        <v>36792</v>
      </c>
      <c r="D126" s="784"/>
      <c r="E126" s="1196">
        <v>288000</v>
      </c>
      <c r="F126" s="250">
        <v>3.9E-2</v>
      </c>
      <c r="G126" s="1201"/>
      <c r="H126" s="1205">
        <f t="shared" si="0"/>
        <v>302214.28571428574</v>
      </c>
      <c r="I126" s="104"/>
      <c r="J126" s="104"/>
      <c r="K126" s="104"/>
      <c r="L126" s="104"/>
      <c r="M126" s="104"/>
      <c r="N126" s="104"/>
      <c r="O126" s="104"/>
      <c r="P126" s="104"/>
      <c r="Q126" s="104"/>
      <c r="R126" s="104"/>
      <c r="U126" s="104"/>
      <c r="V126" s="104"/>
      <c r="W126" s="104"/>
    </row>
    <row r="127" spans="2:23">
      <c r="B127" s="104"/>
      <c r="C127" s="502">
        <v>36799</v>
      </c>
      <c r="D127" s="784"/>
      <c r="E127" s="1196">
        <v>292000</v>
      </c>
      <c r="F127" s="250">
        <v>3.9E-2</v>
      </c>
      <c r="G127" s="1201"/>
      <c r="H127" s="1205">
        <f t="shared" si="0"/>
        <v>301928.57142857142</v>
      </c>
      <c r="I127" s="104"/>
      <c r="J127" s="104"/>
      <c r="K127" s="104"/>
      <c r="L127" s="104"/>
      <c r="M127" s="104"/>
      <c r="N127" s="104"/>
      <c r="O127" s="104"/>
      <c r="P127" s="104"/>
      <c r="Q127" s="104"/>
      <c r="R127" s="104"/>
      <c r="U127" s="104"/>
      <c r="V127" s="104"/>
      <c r="W127" s="104"/>
    </row>
    <row r="128" spans="2:23">
      <c r="B128" s="104"/>
      <c r="C128" s="502">
        <v>36806</v>
      </c>
      <c r="D128" s="784"/>
      <c r="E128" s="1196">
        <v>309000</v>
      </c>
      <c r="F128" s="250">
        <v>3.9E-2</v>
      </c>
      <c r="G128" s="1201"/>
      <c r="H128" s="1205">
        <f t="shared" si="0"/>
        <v>303928.57142857142</v>
      </c>
      <c r="I128" s="104"/>
      <c r="J128" s="104"/>
      <c r="K128" s="104"/>
      <c r="L128" s="104"/>
      <c r="M128" s="104"/>
      <c r="N128" s="104"/>
      <c r="O128" s="104"/>
      <c r="P128" s="104"/>
      <c r="Q128" s="104"/>
      <c r="R128" s="104"/>
      <c r="U128" s="104"/>
      <c r="V128" s="104"/>
      <c r="W128" s="104"/>
    </row>
    <row r="129" spans="2:23">
      <c r="B129" s="104"/>
      <c r="C129" s="502">
        <v>36813</v>
      </c>
      <c r="D129" s="784"/>
      <c r="E129" s="1196">
        <v>299000</v>
      </c>
      <c r="F129" s="250">
        <v>3.9E-2</v>
      </c>
      <c r="G129" s="1201"/>
      <c r="H129" s="1205">
        <f t="shared" si="0"/>
        <v>304357.14285714284</v>
      </c>
      <c r="I129" s="104"/>
      <c r="J129" s="104"/>
      <c r="K129" s="104"/>
      <c r="L129" s="104"/>
      <c r="M129" s="104"/>
      <c r="N129" s="104"/>
      <c r="O129" s="104"/>
      <c r="P129" s="104"/>
      <c r="Q129" s="104"/>
      <c r="R129" s="104"/>
      <c r="U129" s="104"/>
      <c r="V129" s="104"/>
      <c r="W129" s="104"/>
    </row>
    <row r="130" spans="2:23">
      <c r="B130" s="104"/>
      <c r="C130" s="502">
        <v>36820</v>
      </c>
      <c r="D130" s="784"/>
      <c r="E130" s="1196">
        <v>295000</v>
      </c>
      <c r="F130" s="250">
        <v>3.9E-2</v>
      </c>
      <c r="G130" s="1201"/>
      <c r="H130" s="1205">
        <f t="shared" si="0"/>
        <v>303785.71428571426</v>
      </c>
      <c r="I130" s="104"/>
      <c r="J130" s="104"/>
      <c r="K130" s="104"/>
      <c r="L130" s="104"/>
      <c r="M130" s="104"/>
      <c r="N130" s="104"/>
      <c r="O130" s="104"/>
      <c r="P130" s="104"/>
      <c r="Q130" s="104"/>
      <c r="R130" s="104"/>
      <c r="U130" s="104"/>
      <c r="V130" s="104"/>
      <c r="W130" s="104"/>
    </row>
    <row r="131" spans="2:23">
      <c r="B131" s="104"/>
      <c r="C131" s="502">
        <v>36827</v>
      </c>
      <c r="D131" s="784"/>
      <c r="E131" s="1196">
        <v>301000</v>
      </c>
      <c r="F131" s="250">
        <v>3.9E-2</v>
      </c>
      <c r="G131" s="1201"/>
      <c r="H131" s="1205">
        <f t="shared" si="0"/>
        <v>303857.14285714284</v>
      </c>
      <c r="I131" s="104"/>
      <c r="J131" s="104"/>
      <c r="K131" s="104"/>
      <c r="L131" s="104"/>
      <c r="M131" s="104"/>
      <c r="N131" s="104"/>
      <c r="O131" s="104"/>
      <c r="P131" s="104"/>
      <c r="Q131" s="104"/>
      <c r="R131" s="104"/>
      <c r="U131" s="104"/>
      <c r="V131" s="104"/>
      <c r="W131" s="104"/>
    </row>
    <row r="132" spans="2:23">
      <c r="B132" s="104"/>
      <c r="C132" s="502">
        <v>36834</v>
      </c>
      <c r="D132" s="784"/>
      <c r="E132" s="1196">
        <v>331000</v>
      </c>
      <c r="F132" s="250">
        <v>3.9E-2</v>
      </c>
      <c r="G132" s="1201"/>
      <c r="H132" s="1205">
        <f t="shared" si="0"/>
        <v>306214.28571428574</v>
      </c>
      <c r="I132" s="104"/>
      <c r="J132" s="104"/>
      <c r="K132" s="104"/>
      <c r="L132" s="104"/>
      <c r="M132" s="104"/>
      <c r="N132" s="104"/>
      <c r="O132" s="104"/>
      <c r="P132" s="104"/>
      <c r="Q132" s="104"/>
      <c r="R132" s="104"/>
      <c r="U132" s="104"/>
      <c r="V132" s="104"/>
      <c r="W132" s="104"/>
    </row>
    <row r="133" spans="2:23">
      <c r="B133" s="104"/>
      <c r="C133" s="502">
        <v>36841</v>
      </c>
      <c r="D133" s="784"/>
      <c r="E133" s="1196">
        <v>318000</v>
      </c>
      <c r="F133" s="250">
        <v>3.9E-2</v>
      </c>
      <c r="G133" s="1201"/>
      <c r="H133" s="1205">
        <f t="shared" si="0"/>
        <v>307071.42857142858</v>
      </c>
      <c r="I133" s="104"/>
      <c r="J133" s="104"/>
      <c r="K133" s="104"/>
      <c r="L133" s="104"/>
      <c r="M133" s="104"/>
      <c r="N133" s="104"/>
      <c r="O133" s="104"/>
      <c r="P133" s="104"/>
      <c r="Q133" s="104"/>
      <c r="R133" s="104"/>
      <c r="U133" s="104"/>
      <c r="V133" s="104"/>
      <c r="W133" s="104"/>
    </row>
    <row r="134" spans="2:23">
      <c r="B134" s="104"/>
      <c r="C134" s="502">
        <v>36848</v>
      </c>
      <c r="D134" s="784"/>
      <c r="E134" s="1196">
        <v>332000</v>
      </c>
      <c r="F134" s="250">
        <v>3.9E-2</v>
      </c>
      <c r="G134" s="1201"/>
      <c r="H134" s="1205">
        <f t="shared" si="0"/>
        <v>308285.71428571426</v>
      </c>
      <c r="I134" s="104"/>
      <c r="J134" s="104"/>
      <c r="K134" s="104"/>
      <c r="L134" s="104"/>
      <c r="M134" s="104"/>
      <c r="N134" s="104"/>
      <c r="O134" s="104"/>
      <c r="P134" s="104"/>
      <c r="Q134" s="104"/>
      <c r="R134" s="104"/>
      <c r="U134" s="104"/>
      <c r="V134" s="104"/>
      <c r="W134" s="104"/>
    </row>
    <row r="135" spans="2:23" ht="20">
      <c r="B135" s="104"/>
      <c r="C135" s="502">
        <v>36855</v>
      </c>
      <c r="D135" s="785"/>
      <c r="E135" s="1196">
        <v>356000</v>
      </c>
      <c r="F135" s="250">
        <v>3.9E-2</v>
      </c>
      <c r="G135" s="1201"/>
      <c r="H135" s="1205">
        <f t="shared" si="0"/>
        <v>311000</v>
      </c>
      <c r="I135" s="104"/>
      <c r="J135" s="104"/>
      <c r="K135" s="104"/>
      <c r="L135" s="104"/>
      <c r="M135" s="104"/>
      <c r="N135" s="104"/>
      <c r="O135" s="104"/>
      <c r="P135" s="104"/>
      <c r="Q135" s="104"/>
      <c r="R135" s="104"/>
      <c r="U135" s="104"/>
      <c r="V135" s="104"/>
      <c r="W135" s="104"/>
    </row>
    <row r="136" spans="2:23">
      <c r="B136" s="104"/>
      <c r="C136" s="502">
        <v>36862</v>
      </c>
      <c r="D136" s="617"/>
      <c r="E136" s="1196">
        <v>338000</v>
      </c>
      <c r="F136" s="250">
        <v>3.9E-2</v>
      </c>
      <c r="G136" s="1201"/>
      <c r="H136" s="1205">
        <f t="shared" si="0"/>
        <v>312857.14285714284</v>
      </c>
      <c r="I136" s="104"/>
      <c r="J136" s="104"/>
      <c r="K136" s="104"/>
      <c r="L136" s="104"/>
      <c r="M136" s="104"/>
      <c r="N136" s="104"/>
      <c r="O136" s="104"/>
      <c r="P136" s="104"/>
      <c r="Q136" s="104"/>
      <c r="R136" s="104"/>
      <c r="U136" s="104"/>
      <c r="V136" s="104"/>
      <c r="W136" s="104"/>
    </row>
    <row r="137" spans="2:23" ht="20">
      <c r="B137" s="104"/>
      <c r="C137" s="502">
        <v>36869</v>
      </c>
      <c r="D137" s="785"/>
      <c r="E137" s="1196">
        <v>321000</v>
      </c>
      <c r="F137" s="250">
        <v>3.9E-2</v>
      </c>
      <c r="G137" s="1201"/>
      <c r="H137" s="1205">
        <f t="shared" si="0"/>
        <v>314285.71428571426</v>
      </c>
      <c r="I137" s="104"/>
      <c r="J137" s="104"/>
      <c r="K137" s="104"/>
      <c r="L137" s="104"/>
      <c r="M137" s="104"/>
      <c r="N137" s="104"/>
      <c r="O137" s="104"/>
      <c r="P137" s="104"/>
      <c r="Q137" s="104"/>
      <c r="R137" s="104"/>
      <c r="U137" s="104"/>
      <c r="V137" s="104"/>
      <c r="W137" s="104"/>
    </row>
    <row r="138" spans="2:23">
      <c r="B138" s="104"/>
      <c r="C138" s="502">
        <v>36876</v>
      </c>
      <c r="D138" s="784"/>
      <c r="E138" s="1196">
        <v>354000</v>
      </c>
      <c r="F138" s="250">
        <v>3.9E-2</v>
      </c>
      <c r="G138" s="1201"/>
      <c r="H138" s="1205">
        <f t="shared" si="0"/>
        <v>317500</v>
      </c>
      <c r="I138" s="104"/>
      <c r="J138" s="104"/>
      <c r="K138" s="104"/>
      <c r="L138" s="104"/>
      <c r="M138" s="104"/>
      <c r="N138" s="104"/>
      <c r="O138" s="104"/>
      <c r="P138" s="104"/>
      <c r="Q138" s="104"/>
      <c r="R138" s="104"/>
      <c r="U138" s="104"/>
      <c r="V138" s="104"/>
      <c r="W138" s="104"/>
    </row>
    <row r="139" spans="2:23">
      <c r="B139" s="104"/>
      <c r="C139" s="502">
        <v>36883</v>
      </c>
      <c r="D139" s="784"/>
      <c r="E139" s="1196">
        <v>364000</v>
      </c>
      <c r="F139" s="250">
        <v>3.9E-2</v>
      </c>
      <c r="G139" s="1201"/>
      <c r="H139" s="1205">
        <f t="shared" si="0"/>
        <v>321285.71428571426</v>
      </c>
      <c r="I139" s="104"/>
      <c r="J139" s="104"/>
      <c r="K139" s="104"/>
      <c r="L139" s="104"/>
      <c r="M139" s="104"/>
      <c r="N139" s="104"/>
      <c r="O139" s="104"/>
      <c r="P139" s="104"/>
      <c r="Q139" s="104"/>
      <c r="R139" s="104"/>
      <c r="U139" s="104"/>
      <c r="V139" s="104"/>
      <c r="W139" s="104"/>
    </row>
    <row r="140" spans="2:23">
      <c r="B140" s="104"/>
      <c r="C140" s="502">
        <v>36890</v>
      </c>
      <c r="D140" s="784"/>
      <c r="E140" s="1196">
        <v>353000</v>
      </c>
      <c r="F140" s="250">
        <v>3.9E-2</v>
      </c>
      <c r="G140" s="1201"/>
      <c r="H140" s="1205">
        <f t="shared" si="0"/>
        <v>325928.57142857142</v>
      </c>
      <c r="I140" s="104"/>
      <c r="J140" s="104"/>
      <c r="K140" s="104"/>
      <c r="L140" s="104"/>
      <c r="M140" s="104"/>
      <c r="N140" s="104"/>
      <c r="O140" s="104"/>
      <c r="P140" s="104"/>
      <c r="Q140" s="104"/>
      <c r="R140" s="104"/>
      <c r="U140" s="104"/>
      <c r="V140" s="104"/>
      <c r="W140" s="104"/>
    </row>
    <row r="141" spans="2:23">
      <c r="B141" s="104"/>
      <c r="C141" s="502">
        <v>36897</v>
      </c>
      <c r="D141" s="617" t="s">
        <v>30</v>
      </c>
      <c r="E141" s="1196">
        <v>337000</v>
      </c>
      <c r="F141" s="250">
        <v>4.2000000000000003E-2</v>
      </c>
      <c r="G141" s="1201"/>
      <c r="H141" s="1205">
        <f t="shared" si="0"/>
        <v>329142.85714285716</v>
      </c>
      <c r="I141" s="104"/>
      <c r="J141" s="104"/>
      <c r="K141" s="104"/>
      <c r="L141" s="104"/>
      <c r="M141" s="104"/>
      <c r="N141" s="104"/>
      <c r="O141" s="104"/>
      <c r="P141" s="104"/>
      <c r="Q141" s="104"/>
      <c r="R141" s="104"/>
      <c r="U141" s="104"/>
      <c r="V141" s="104"/>
      <c r="W141" s="104"/>
    </row>
    <row r="142" spans="2:23">
      <c r="B142" s="104"/>
      <c r="C142" s="502">
        <v>36904</v>
      </c>
      <c r="D142" s="784"/>
      <c r="E142" s="1196">
        <v>318000</v>
      </c>
      <c r="F142" s="250">
        <v>4.2000000000000003E-2</v>
      </c>
      <c r="G142" s="1201"/>
      <c r="H142" s="1205">
        <f t="shared" si="0"/>
        <v>329785.71428571426</v>
      </c>
      <c r="I142" s="104"/>
      <c r="J142" s="104"/>
      <c r="K142" s="104"/>
      <c r="L142" s="104"/>
      <c r="M142" s="104"/>
      <c r="N142" s="104"/>
      <c r="O142" s="104"/>
      <c r="P142" s="104"/>
      <c r="Q142" s="104"/>
      <c r="R142" s="104"/>
      <c r="U142" s="104"/>
      <c r="V142" s="104"/>
      <c r="W142" s="104"/>
    </row>
    <row r="143" spans="2:23">
      <c r="B143" s="104"/>
      <c r="C143" s="502">
        <v>36911</v>
      </c>
      <c r="D143" s="784"/>
      <c r="E143" s="1196">
        <v>343000</v>
      </c>
      <c r="F143" s="250">
        <v>4.2000000000000003E-2</v>
      </c>
      <c r="G143" s="1201"/>
      <c r="H143" s="1205">
        <f t="shared" si="0"/>
        <v>332928.57142857142</v>
      </c>
      <c r="I143" s="104"/>
      <c r="J143" s="104"/>
      <c r="K143" s="104"/>
      <c r="L143" s="104"/>
      <c r="M143" s="104"/>
      <c r="N143" s="104"/>
      <c r="O143" s="104"/>
      <c r="P143" s="104"/>
      <c r="Q143" s="104"/>
      <c r="R143" s="104"/>
      <c r="U143" s="104"/>
      <c r="V143" s="104"/>
      <c r="W143" s="104"/>
    </row>
    <row r="144" spans="2:23">
      <c r="B144" s="104"/>
      <c r="C144" s="502">
        <v>36918</v>
      </c>
      <c r="D144" s="784"/>
      <c r="E144" s="1196">
        <v>362000</v>
      </c>
      <c r="F144" s="250">
        <v>4.2000000000000003E-2</v>
      </c>
      <c r="G144" s="1201"/>
      <c r="H144" s="1205">
        <f t="shared" si="0"/>
        <v>337714.28571428574</v>
      </c>
      <c r="I144" s="104"/>
      <c r="J144" s="104"/>
      <c r="K144" s="104"/>
      <c r="L144" s="104"/>
      <c r="M144" s="104"/>
      <c r="N144" s="104"/>
      <c r="O144" s="104"/>
      <c r="P144" s="104"/>
      <c r="Q144" s="104"/>
      <c r="R144" s="104"/>
      <c r="U144" s="104"/>
      <c r="V144" s="104"/>
      <c r="W144" s="104"/>
    </row>
    <row r="145" spans="2:23">
      <c r="B145" s="104"/>
      <c r="C145" s="502">
        <v>36925</v>
      </c>
      <c r="D145" s="784"/>
      <c r="E145" s="1196">
        <v>376000</v>
      </c>
      <c r="F145" s="250">
        <v>4.2000000000000003E-2</v>
      </c>
      <c r="G145" s="1201"/>
      <c r="H145" s="1205">
        <f t="shared" si="0"/>
        <v>343071.42857142858</v>
      </c>
      <c r="I145" s="104"/>
      <c r="J145" s="104"/>
      <c r="K145" s="104"/>
      <c r="L145" s="104"/>
      <c r="M145" s="104"/>
      <c r="N145" s="104"/>
      <c r="O145" s="104"/>
      <c r="P145" s="104"/>
      <c r="Q145" s="104"/>
      <c r="R145" s="104"/>
      <c r="U145" s="104"/>
      <c r="V145" s="104"/>
      <c r="W145" s="104"/>
    </row>
    <row r="146" spans="2:23">
      <c r="B146" s="104"/>
      <c r="C146" s="502">
        <v>36932</v>
      </c>
      <c r="D146" s="784"/>
      <c r="E146" s="1196">
        <v>365000</v>
      </c>
      <c r="F146" s="250">
        <v>4.2000000000000003E-2</v>
      </c>
      <c r="G146" s="1201"/>
      <c r="H146" s="1205">
        <f t="shared" si="0"/>
        <v>345500</v>
      </c>
      <c r="I146" s="104"/>
      <c r="J146" s="104"/>
      <c r="K146" s="104"/>
      <c r="L146" s="104"/>
      <c r="M146" s="104"/>
      <c r="N146" s="104"/>
      <c r="O146" s="104"/>
      <c r="P146" s="104"/>
      <c r="Q146" s="104"/>
      <c r="R146" s="104"/>
      <c r="U146" s="104"/>
      <c r="V146" s="104"/>
      <c r="W146" s="104"/>
    </row>
    <row r="147" spans="2:23">
      <c r="B147" s="104"/>
      <c r="C147" s="502">
        <v>36939</v>
      </c>
      <c r="D147" s="784"/>
      <c r="E147" s="1196">
        <v>358000</v>
      </c>
      <c r="F147" s="250">
        <v>4.2000000000000003E-2</v>
      </c>
      <c r="G147" s="1201"/>
      <c r="H147" s="1205">
        <f t="shared" si="0"/>
        <v>348357.14285714284</v>
      </c>
      <c r="I147" s="104"/>
      <c r="J147" s="104"/>
      <c r="K147" s="104"/>
      <c r="L147" s="104"/>
      <c r="M147" s="104"/>
      <c r="N147" s="104"/>
      <c r="O147" s="104"/>
      <c r="P147" s="104"/>
      <c r="Q147" s="104"/>
      <c r="R147" s="104"/>
      <c r="U147" s="104"/>
      <c r="V147" s="104"/>
      <c r="W147" s="104"/>
    </row>
    <row r="148" spans="2:23">
      <c r="B148" s="104"/>
      <c r="C148" s="502">
        <v>36946</v>
      </c>
      <c r="D148" s="617"/>
      <c r="E148" s="1196">
        <v>386000</v>
      </c>
      <c r="F148" s="250">
        <v>4.2000000000000003E-2</v>
      </c>
      <c r="G148" s="1201"/>
      <c r="H148" s="1205">
        <f t="shared" si="0"/>
        <v>352214.28571428574</v>
      </c>
      <c r="I148" s="104"/>
      <c r="J148" s="104"/>
      <c r="K148" s="104"/>
      <c r="L148" s="104"/>
      <c r="M148" s="104"/>
      <c r="N148" s="104"/>
      <c r="O148" s="104"/>
      <c r="P148" s="104"/>
      <c r="Q148" s="104"/>
      <c r="R148" s="104"/>
      <c r="U148" s="104"/>
      <c r="V148" s="104"/>
      <c r="W148" s="104"/>
    </row>
    <row r="149" spans="2:23">
      <c r="B149" s="104"/>
      <c r="C149" s="502">
        <v>36953</v>
      </c>
      <c r="D149" s="784"/>
      <c r="E149" s="1196">
        <v>384000</v>
      </c>
      <c r="F149" s="250">
        <v>4.2999999999999997E-2</v>
      </c>
      <c r="G149" s="588">
        <v>700000</v>
      </c>
      <c r="H149" s="1205">
        <f t="shared" si="0"/>
        <v>354214.28571428574</v>
      </c>
      <c r="I149" s="104"/>
      <c r="J149" s="104"/>
      <c r="K149" s="104"/>
      <c r="L149" s="104"/>
      <c r="M149" s="104"/>
      <c r="N149" s="104"/>
      <c r="O149" s="104"/>
      <c r="P149" s="104"/>
      <c r="Q149" s="104"/>
      <c r="R149" s="104"/>
      <c r="U149" s="104"/>
      <c r="V149" s="104"/>
      <c r="W149" s="104"/>
    </row>
    <row r="150" spans="2:23">
      <c r="B150" s="104"/>
      <c r="C150" s="502">
        <v>36960</v>
      </c>
      <c r="D150" s="784"/>
      <c r="E150" s="1196">
        <v>393000</v>
      </c>
      <c r="F150" s="250">
        <v>4.2999999999999997E-2</v>
      </c>
      <c r="G150" s="588">
        <f>G149</f>
        <v>700000</v>
      </c>
      <c r="H150" s="1205">
        <f t="shared" si="0"/>
        <v>358142.85714285716</v>
      </c>
      <c r="I150" s="104"/>
      <c r="J150" s="104"/>
      <c r="K150" s="104"/>
      <c r="L150" s="104"/>
      <c r="M150" s="104"/>
      <c r="N150" s="104"/>
      <c r="O150" s="104"/>
      <c r="P150" s="104"/>
      <c r="Q150" s="104"/>
      <c r="R150" s="104"/>
      <c r="U150" s="104"/>
      <c r="V150" s="104"/>
      <c r="W150" s="104"/>
    </row>
    <row r="151" spans="2:23">
      <c r="B151" s="104"/>
      <c r="C151" s="502">
        <v>36967</v>
      </c>
      <c r="D151" s="784"/>
      <c r="E151" s="1196">
        <v>393000</v>
      </c>
      <c r="F151" s="250">
        <v>4.2999999999999997E-2</v>
      </c>
      <c r="G151" s="588">
        <f t="shared" ref="G151:G187" si="1">G150</f>
        <v>700000</v>
      </c>
      <c r="H151" s="1205">
        <f t="shared" si="0"/>
        <v>363285.71428571426</v>
      </c>
      <c r="I151" s="104"/>
      <c r="J151" s="104"/>
      <c r="K151" s="104"/>
      <c r="L151" s="104"/>
      <c r="M151" s="104"/>
      <c r="N151" s="104"/>
      <c r="O151" s="104"/>
      <c r="P151" s="104"/>
      <c r="Q151" s="104"/>
      <c r="R151" s="104"/>
      <c r="U151" s="104"/>
      <c r="V151" s="104"/>
      <c r="W151" s="104"/>
    </row>
    <row r="152" spans="2:23">
      <c r="B152" s="104"/>
      <c r="C152" s="502">
        <v>36974</v>
      </c>
      <c r="D152" s="784"/>
      <c r="E152" s="1196">
        <v>378000</v>
      </c>
      <c r="F152" s="250">
        <v>4.2999999999999997E-2</v>
      </c>
      <c r="G152" s="588">
        <f t="shared" si="1"/>
        <v>700000</v>
      </c>
      <c r="H152" s="1205">
        <f t="shared" si="0"/>
        <v>365000</v>
      </c>
      <c r="I152" s="104"/>
      <c r="J152" s="104"/>
      <c r="K152" s="104"/>
      <c r="L152" s="104"/>
      <c r="M152" s="104"/>
      <c r="N152" s="104"/>
      <c r="O152" s="104"/>
      <c r="P152" s="104"/>
      <c r="Q152" s="104"/>
      <c r="R152" s="104"/>
      <c r="U152" s="104"/>
      <c r="V152" s="104"/>
      <c r="W152" s="104"/>
    </row>
    <row r="153" spans="2:23">
      <c r="B153" s="104"/>
      <c r="C153" s="502">
        <v>36981</v>
      </c>
      <c r="D153" s="784"/>
      <c r="E153" s="1196">
        <v>388000</v>
      </c>
      <c r="F153" s="250">
        <v>4.2999999999999997E-2</v>
      </c>
      <c r="G153" s="588">
        <f t="shared" si="1"/>
        <v>700000</v>
      </c>
      <c r="H153" s="1205">
        <f t="shared" si="0"/>
        <v>366714.28571428574</v>
      </c>
      <c r="I153" s="104"/>
      <c r="J153" s="104"/>
      <c r="K153" s="104"/>
      <c r="L153" s="104"/>
      <c r="M153" s="104"/>
      <c r="N153" s="104"/>
      <c r="O153" s="104"/>
      <c r="P153" s="104"/>
      <c r="Q153" s="104"/>
      <c r="R153" s="104"/>
      <c r="U153" s="104"/>
      <c r="V153" s="104"/>
      <c r="W153" s="104"/>
    </row>
    <row r="154" spans="2:23">
      <c r="B154" s="104"/>
      <c r="C154" s="502">
        <v>36988</v>
      </c>
      <c r="D154" s="784"/>
      <c r="E154" s="1196">
        <v>398000</v>
      </c>
      <c r="F154" s="250">
        <v>4.3999999999999997E-2</v>
      </c>
      <c r="G154" s="588">
        <f t="shared" si="1"/>
        <v>700000</v>
      </c>
      <c r="H154" s="1205">
        <f t="shared" si="0"/>
        <v>369928.57142857142</v>
      </c>
      <c r="I154" s="104"/>
      <c r="J154" s="104"/>
      <c r="K154" s="104"/>
      <c r="L154" s="104"/>
      <c r="M154" s="104"/>
      <c r="N154" s="104"/>
      <c r="O154" s="104"/>
      <c r="P154" s="104"/>
      <c r="Q154" s="104"/>
      <c r="R154" s="104"/>
      <c r="U154" s="104"/>
      <c r="V154" s="104"/>
      <c r="W154" s="104"/>
    </row>
    <row r="155" spans="2:23">
      <c r="B155" s="104"/>
      <c r="C155" s="502">
        <v>36995</v>
      </c>
      <c r="D155" s="784"/>
      <c r="E155" s="1196">
        <v>383000</v>
      </c>
      <c r="F155" s="250">
        <v>4.3999999999999997E-2</v>
      </c>
      <c r="G155" s="588">
        <f t="shared" si="1"/>
        <v>700000</v>
      </c>
      <c r="H155" s="1205">
        <f t="shared" si="0"/>
        <v>373214.28571428574</v>
      </c>
      <c r="I155" s="104"/>
      <c r="J155" s="104"/>
      <c r="K155" s="104"/>
      <c r="L155" s="104"/>
      <c r="M155" s="104"/>
      <c r="N155" s="104"/>
      <c r="O155" s="104"/>
      <c r="P155" s="104"/>
      <c r="Q155" s="104"/>
      <c r="R155" s="104"/>
      <c r="U155" s="104"/>
      <c r="V155" s="104"/>
      <c r="W155" s="104"/>
    </row>
    <row r="156" spans="2:23">
      <c r="B156" s="104"/>
      <c r="C156" s="502">
        <v>37002</v>
      </c>
      <c r="D156" s="784"/>
      <c r="E156" s="1196">
        <v>400000</v>
      </c>
      <c r="F156" s="250">
        <v>4.3999999999999997E-2</v>
      </c>
      <c r="G156" s="588">
        <f t="shared" si="1"/>
        <v>700000</v>
      </c>
      <c r="H156" s="1205">
        <f t="shared" si="0"/>
        <v>379071.42857142858</v>
      </c>
      <c r="I156" s="104"/>
      <c r="J156" s="104"/>
      <c r="K156" s="104"/>
      <c r="L156" s="104"/>
      <c r="M156" s="104"/>
      <c r="N156" s="104"/>
      <c r="O156" s="104"/>
      <c r="P156" s="104"/>
      <c r="Q156" s="104"/>
      <c r="R156" s="104"/>
      <c r="U156" s="104"/>
      <c r="V156" s="104"/>
      <c r="W156" s="104"/>
    </row>
    <row r="157" spans="2:23">
      <c r="B157" s="104"/>
      <c r="C157" s="502">
        <v>37009</v>
      </c>
      <c r="D157" s="784"/>
      <c r="E157" s="1196">
        <v>406000</v>
      </c>
      <c r="F157" s="250">
        <v>4.3999999999999997E-2</v>
      </c>
      <c r="G157" s="588">
        <f t="shared" si="1"/>
        <v>700000</v>
      </c>
      <c r="H157" s="1205">
        <f t="shared" si="0"/>
        <v>383571.42857142858</v>
      </c>
      <c r="I157" s="104"/>
      <c r="J157" s="104"/>
      <c r="K157" s="104"/>
      <c r="L157" s="104"/>
      <c r="M157" s="104"/>
      <c r="N157" s="104"/>
      <c r="O157" s="104"/>
      <c r="P157" s="104"/>
      <c r="Q157" s="104"/>
      <c r="R157" s="104"/>
      <c r="U157" s="104"/>
      <c r="V157" s="104"/>
      <c r="W157" s="104"/>
    </row>
    <row r="158" spans="2:23">
      <c r="B158" s="104"/>
      <c r="C158" s="502">
        <v>37016</v>
      </c>
      <c r="D158" s="784"/>
      <c r="E158" s="1196">
        <v>381000</v>
      </c>
      <c r="F158" s="250">
        <v>4.2999999999999997E-2</v>
      </c>
      <c r="G158" s="588">
        <f t="shared" si="1"/>
        <v>700000</v>
      </c>
      <c r="H158" s="1205">
        <f t="shared" si="0"/>
        <v>384928.57142857142</v>
      </c>
      <c r="I158" s="104"/>
      <c r="J158" s="104"/>
      <c r="K158" s="104"/>
      <c r="L158" s="104"/>
      <c r="M158" s="104"/>
      <c r="N158" s="104"/>
      <c r="O158" s="104"/>
      <c r="P158" s="104"/>
      <c r="Q158" s="104"/>
      <c r="R158" s="104"/>
      <c r="U158" s="104"/>
      <c r="V158" s="104"/>
      <c r="W158" s="104"/>
    </row>
    <row r="159" spans="2:23">
      <c r="B159" s="104"/>
      <c r="C159" s="502">
        <v>37023</v>
      </c>
      <c r="D159" s="784"/>
      <c r="E159" s="1196">
        <v>390000</v>
      </c>
      <c r="F159" s="250">
        <v>4.2999999999999997E-2</v>
      </c>
      <c r="G159" s="588">
        <f t="shared" si="1"/>
        <v>700000</v>
      </c>
      <c r="H159" s="1205">
        <f t="shared" si="0"/>
        <v>385928.57142857142</v>
      </c>
      <c r="I159" s="104"/>
      <c r="J159" s="104"/>
      <c r="K159" s="104"/>
      <c r="L159" s="104"/>
      <c r="M159" s="104"/>
      <c r="N159" s="104"/>
      <c r="O159" s="104"/>
      <c r="P159" s="104"/>
      <c r="Q159" s="104"/>
      <c r="R159" s="104"/>
      <c r="U159" s="104"/>
      <c r="V159" s="104"/>
      <c r="W159" s="104"/>
    </row>
    <row r="160" spans="2:23">
      <c r="B160" s="104"/>
      <c r="C160" s="502">
        <v>37030</v>
      </c>
      <c r="D160" s="617"/>
      <c r="E160" s="1196">
        <v>402000</v>
      </c>
      <c r="F160" s="250">
        <v>4.2999999999999997E-2</v>
      </c>
      <c r="G160" s="588">
        <f t="shared" si="1"/>
        <v>700000</v>
      </c>
      <c r="H160" s="1205">
        <f t="shared" si="0"/>
        <v>388571.42857142858</v>
      </c>
      <c r="I160" s="104"/>
      <c r="J160" s="104"/>
      <c r="K160" s="104"/>
      <c r="L160" s="104"/>
      <c r="M160" s="104"/>
      <c r="N160" s="104"/>
      <c r="O160" s="104"/>
      <c r="P160" s="104"/>
      <c r="Q160" s="104"/>
      <c r="R160" s="104"/>
      <c r="U160" s="104"/>
      <c r="V160" s="104"/>
      <c r="W160" s="104"/>
    </row>
    <row r="161" spans="2:23">
      <c r="B161" s="104"/>
      <c r="C161" s="502">
        <v>37037</v>
      </c>
      <c r="D161" s="784"/>
      <c r="E161" s="1196">
        <v>405000</v>
      </c>
      <c r="F161" s="250">
        <v>4.2999999999999997E-2</v>
      </c>
      <c r="G161" s="588">
        <f t="shared" si="1"/>
        <v>700000</v>
      </c>
      <c r="H161" s="1205">
        <f t="shared" si="0"/>
        <v>391928.57142857142</v>
      </c>
      <c r="I161" s="104"/>
      <c r="J161" s="104"/>
      <c r="K161" s="104"/>
      <c r="L161" s="104"/>
      <c r="M161" s="104"/>
      <c r="N161" s="104"/>
      <c r="O161" s="104"/>
      <c r="P161" s="104"/>
      <c r="Q161" s="104"/>
      <c r="R161" s="104"/>
      <c r="U161" s="104"/>
      <c r="V161" s="104"/>
      <c r="W161" s="104"/>
    </row>
    <row r="162" spans="2:23">
      <c r="B162" s="104"/>
      <c r="C162" s="502">
        <v>37044</v>
      </c>
      <c r="D162" s="784"/>
      <c r="E162" s="1196">
        <v>406000</v>
      </c>
      <c r="F162" s="250">
        <v>4.4999999999999998E-2</v>
      </c>
      <c r="G162" s="588">
        <f t="shared" si="1"/>
        <v>700000</v>
      </c>
      <c r="H162" s="1205">
        <f t="shared" si="0"/>
        <v>393357.14285714284</v>
      </c>
      <c r="I162" s="104"/>
      <c r="J162" s="104"/>
      <c r="K162" s="104"/>
      <c r="L162" s="104"/>
      <c r="M162" s="104"/>
      <c r="N162" s="104"/>
      <c r="O162" s="104"/>
      <c r="P162" s="104"/>
      <c r="Q162" s="104"/>
      <c r="R162" s="104"/>
      <c r="U162" s="104"/>
      <c r="V162" s="104"/>
      <c r="W162" s="104"/>
    </row>
    <row r="163" spans="2:23">
      <c r="B163" s="104"/>
      <c r="C163" s="502">
        <v>37051</v>
      </c>
      <c r="D163" s="784"/>
      <c r="E163" s="1196">
        <v>411000</v>
      </c>
      <c r="F163" s="250">
        <v>4.4999999999999998E-2</v>
      </c>
      <c r="G163" s="588">
        <f t="shared" si="1"/>
        <v>700000</v>
      </c>
      <c r="H163" s="1205">
        <f t="shared" si="0"/>
        <v>395285.71428571426</v>
      </c>
      <c r="I163" s="104"/>
      <c r="J163" s="104"/>
      <c r="K163" s="104"/>
      <c r="L163" s="104"/>
      <c r="M163" s="104"/>
      <c r="N163" s="104"/>
      <c r="O163" s="104"/>
      <c r="P163" s="104"/>
      <c r="Q163" s="104"/>
      <c r="R163" s="104"/>
      <c r="U163" s="104"/>
      <c r="V163" s="104"/>
      <c r="W163" s="104"/>
    </row>
    <row r="164" spans="2:23">
      <c r="B164" s="104"/>
      <c r="C164" s="502">
        <v>37058</v>
      </c>
      <c r="D164" s="784"/>
      <c r="E164" s="1196">
        <v>394000</v>
      </c>
      <c r="F164" s="250">
        <v>4.4999999999999998E-2</v>
      </c>
      <c r="G164" s="588">
        <f t="shared" si="1"/>
        <v>700000</v>
      </c>
      <c r="H164" s="1205">
        <f t="shared" si="0"/>
        <v>395357.14285714284</v>
      </c>
      <c r="I164" s="104"/>
      <c r="J164" s="104"/>
      <c r="K164" s="104"/>
      <c r="L164" s="104"/>
      <c r="M164" s="104"/>
      <c r="N164" s="104"/>
      <c r="O164" s="104"/>
      <c r="P164" s="104"/>
      <c r="Q164" s="104"/>
      <c r="R164" s="104"/>
      <c r="U164" s="104"/>
      <c r="V164" s="104"/>
      <c r="W164" s="104"/>
    </row>
    <row r="165" spans="2:23">
      <c r="B165" s="104"/>
      <c r="C165" s="502">
        <v>37065</v>
      </c>
      <c r="D165" s="784"/>
      <c r="E165" s="1196">
        <v>381000</v>
      </c>
      <c r="F165" s="250">
        <v>4.4999999999999998E-2</v>
      </c>
      <c r="G165" s="588">
        <f t="shared" si="1"/>
        <v>700000</v>
      </c>
      <c r="H165" s="1205">
        <f t="shared" si="0"/>
        <v>394500</v>
      </c>
      <c r="I165" s="104"/>
      <c r="J165" s="104"/>
      <c r="K165" s="104"/>
      <c r="L165" s="104"/>
      <c r="M165" s="104"/>
      <c r="N165" s="104"/>
      <c r="O165" s="104"/>
      <c r="P165" s="104"/>
      <c r="Q165" s="104"/>
      <c r="R165" s="104"/>
      <c r="U165" s="104"/>
      <c r="V165" s="104"/>
      <c r="W165" s="104"/>
    </row>
    <row r="166" spans="2:23">
      <c r="B166" s="104"/>
      <c r="C166" s="502">
        <v>37072</v>
      </c>
      <c r="D166" s="784"/>
      <c r="E166" s="1196">
        <v>394000</v>
      </c>
      <c r="F166" s="250">
        <v>4.4999999999999998E-2</v>
      </c>
      <c r="G166" s="588">
        <f t="shared" si="1"/>
        <v>700000</v>
      </c>
      <c r="H166" s="1205">
        <f t="shared" ref="H166:H229" si="2">AVERAGE(E153:E166)</f>
        <v>395642.85714285716</v>
      </c>
      <c r="I166" s="104"/>
      <c r="J166" s="104"/>
      <c r="K166" s="104"/>
      <c r="L166" s="104"/>
      <c r="M166" s="104"/>
      <c r="N166" s="104"/>
      <c r="O166" s="104"/>
      <c r="P166" s="104"/>
      <c r="Q166" s="104"/>
      <c r="R166" s="104"/>
      <c r="U166" s="104"/>
      <c r="V166" s="104"/>
      <c r="W166" s="104"/>
    </row>
    <row r="167" spans="2:23">
      <c r="B167" s="104"/>
      <c r="C167" s="502">
        <v>37079</v>
      </c>
      <c r="D167" s="784"/>
      <c r="E167" s="1196">
        <v>401000</v>
      </c>
      <c r="F167" s="250">
        <v>4.5999999999999999E-2</v>
      </c>
      <c r="G167" s="588">
        <f t="shared" si="1"/>
        <v>700000</v>
      </c>
      <c r="H167" s="1205">
        <f t="shared" si="2"/>
        <v>396571.42857142858</v>
      </c>
      <c r="I167" s="104"/>
      <c r="J167" s="104"/>
      <c r="K167" s="104"/>
      <c r="L167" s="104"/>
      <c r="M167" s="104"/>
      <c r="N167" s="104"/>
      <c r="O167" s="104"/>
      <c r="P167" s="104"/>
      <c r="Q167" s="104"/>
      <c r="R167" s="104"/>
      <c r="U167" s="104"/>
      <c r="V167" s="104"/>
      <c r="W167" s="104"/>
    </row>
    <row r="168" spans="2:23">
      <c r="B168" s="104"/>
      <c r="C168" s="502">
        <v>37086</v>
      </c>
      <c r="D168" s="784"/>
      <c r="E168" s="1196">
        <v>405000</v>
      </c>
      <c r="F168" s="250">
        <v>4.5999999999999999E-2</v>
      </c>
      <c r="G168" s="588">
        <f t="shared" si="1"/>
        <v>700000</v>
      </c>
      <c r="H168" s="1205">
        <f t="shared" si="2"/>
        <v>397071.42857142858</v>
      </c>
      <c r="I168" s="104"/>
      <c r="J168" s="104"/>
      <c r="K168" s="104"/>
      <c r="L168" s="104"/>
      <c r="M168" s="104"/>
      <c r="N168" s="104"/>
      <c r="O168" s="104"/>
      <c r="P168" s="104"/>
      <c r="Q168" s="104"/>
      <c r="R168" s="104"/>
      <c r="U168" s="104"/>
      <c r="V168" s="104"/>
      <c r="W168" s="104"/>
    </row>
    <row r="169" spans="2:23">
      <c r="B169" s="104"/>
      <c r="C169" s="502">
        <v>37093</v>
      </c>
      <c r="D169" s="784"/>
      <c r="E169" s="1196">
        <v>398000</v>
      </c>
      <c r="F169" s="250">
        <v>4.5999999999999999E-2</v>
      </c>
      <c r="G169" s="588">
        <f t="shared" si="1"/>
        <v>700000</v>
      </c>
      <c r="H169" s="1205">
        <f t="shared" si="2"/>
        <v>398142.85714285716</v>
      </c>
      <c r="I169" s="104"/>
      <c r="J169" s="104"/>
      <c r="K169" s="104"/>
      <c r="L169" s="104"/>
      <c r="M169" s="104"/>
      <c r="N169" s="104"/>
      <c r="O169" s="104"/>
      <c r="P169" s="104"/>
      <c r="Q169" s="104"/>
      <c r="R169" s="104"/>
      <c r="U169" s="104"/>
      <c r="V169" s="104"/>
      <c r="W169" s="104"/>
    </row>
    <row r="170" spans="2:23">
      <c r="B170" s="104"/>
      <c r="C170" s="502">
        <v>37100</v>
      </c>
      <c r="D170" s="784"/>
      <c r="E170" s="1196">
        <v>388000</v>
      </c>
      <c r="F170" s="250">
        <v>4.5999999999999999E-2</v>
      </c>
      <c r="G170" s="588">
        <f t="shared" si="1"/>
        <v>700000</v>
      </c>
      <c r="H170" s="1205">
        <f t="shared" si="2"/>
        <v>397285.71428571426</v>
      </c>
      <c r="I170" s="104"/>
      <c r="J170" s="104"/>
      <c r="K170" s="104"/>
      <c r="L170" s="104"/>
      <c r="M170" s="104"/>
      <c r="N170" s="104"/>
      <c r="O170" s="104"/>
      <c r="P170" s="104"/>
      <c r="Q170" s="104"/>
      <c r="R170" s="104"/>
      <c r="U170" s="104"/>
      <c r="V170" s="104"/>
      <c r="W170" s="104"/>
    </row>
    <row r="171" spans="2:23">
      <c r="B171" s="104"/>
      <c r="C171" s="502">
        <v>37107</v>
      </c>
      <c r="D171" s="784"/>
      <c r="E171" s="1196">
        <v>401000</v>
      </c>
      <c r="F171" s="250">
        <v>4.9000000000000002E-2</v>
      </c>
      <c r="G171" s="588">
        <f t="shared" si="1"/>
        <v>700000</v>
      </c>
      <c r="H171" s="1205">
        <f t="shared" si="2"/>
        <v>396928.57142857142</v>
      </c>
      <c r="I171" s="104"/>
      <c r="J171" s="104"/>
      <c r="K171" s="104"/>
      <c r="L171" s="104"/>
      <c r="M171" s="104"/>
      <c r="N171" s="104"/>
      <c r="O171" s="104"/>
      <c r="P171" s="104"/>
      <c r="Q171" s="104"/>
      <c r="R171" s="104"/>
      <c r="U171" s="104"/>
      <c r="V171" s="104"/>
      <c r="W171" s="104"/>
    </row>
    <row r="172" spans="2:23">
      <c r="B172" s="104"/>
      <c r="C172" s="502">
        <v>37114</v>
      </c>
      <c r="D172" s="617"/>
      <c r="E172" s="1196">
        <v>394000</v>
      </c>
      <c r="F172" s="250">
        <v>4.9000000000000002E-2</v>
      </c>
      <c r="G172" s="588">
        <f t="shared" si="1"/>
        <v>700000</v>
      </c>
      <c r="H172" s="1205">
        <f t="shared" si="2"/>
        <v>397857.14285714284</v>
      </c>
      <c r="I172" s="104"/>
      <c r="J172" s="104"/>
      <c r="K172" s="104"/>
      <c r="L172" s="104"/>
      <c r="M172" s="104"/>
      <c r="N172" s="104"/>
      <c r="O172" s="104"/>
      <c r="P172" s="104"/>
      <c r="Q172" s="104"/>
      <c r="R172" s="104"/>
      <c r="U172" s="104"/>
      <c r="V172" s="104"/>
      <c r="W172" s="104"/>
    </row>
    <row r="173" spans="2:23">
      <c r="B173" s="104"/>
      <c r="C173" s="502">
        <v>37121</v>
      </c>
      <c r="D173" s="784"/>
      <c r="E173" s="1196">
        <v>402000</v>
      </c>
      <c r="F173" s="250">
        <v>4.9000000000000002E-2</v>
      </c>
      <c r="G173" s="588">
        <f t="shared" si="1"/>
        <v>700000</v>
      </c>
      <c r="H173" s="1205">
        <f t="shared" si="2"/>
        <v>398714.28571428574</v>
      </c>
      <c r="I173" s="104"/>
      <c r="J173" s="104"/>
      <c r="K173" s="104"/>
      <c r="L173" s="104"/>
      <c r="M173" s="104"/>
      <c r="N173" s="104"/>
      <c r="O173" s="104"/>
      <c r="P173" s="104"/>
      <c r="Q173" s="104"/>
      <c r="R173" s="104"/>
      <c r="U173" s="104"/>
      <c r="V173" s="104"/>
      <c r="W173" s="104"/>
    </row>
    <row r="174" spans="2:23">
      <c r="B174" s="104"/>
      <c r="C174" s="502">
        <v>37128</v>
      </c>
      <c r="D174" s="784"/>
      <c r="E174" s="1196">
        <v>395000</v>
      </c>
      <c r="F174" s="250">
        <v>4.9000000000000002E-2</v>
      </c>
      <c r="G174" s="588">
        <f t="shared" si="1"/>
        <v>700000</v>
      </c>
      <c r="H174" s="1205">
        <f t="shared" si="2"/>
        <v>398214.28571428574</v>
      </c>
      <c r="I174" s="104"/>
      <c r="J174" s="104"/>
      <c r="K174" s="104"/>
      <c r="L174" s="104"/>
      <c r="M174" s="104"/>
      <c r="N174" s="104"/>
      <c r="O174" s="104"/>
      <c r="P174" s="104"/>
      <c r="Q174" s="104"/>
      <c r="R174" s="104"/>
      <c r="U174" s="104"/>
      <c r="V174" s="104"/>
      <c r="W174" s="104"/>
    </row>
    <row r="175" spans="2:23">
      <c r="B175" s="104"/>
      <c r="C175" s="502">
        <v>37135</v>
      </c>
      <c r="D175" s="784"/>
      <c r="E175" s="1196">
        <v>402000</v>
      </c>
      <c r="F175" s="250">
        <v>0.05</v>
      </c>
      <c r="G175" s="588">
        <f>G174</f>
        <v>700000</v>
      </c>
      <c r="H175" s="1205">
        <f t="shared" si="2"/>
        <v>398000</v>
      </c>
      <c r="I175" s="104"/>
      <c r="J175" s="104"/>
      <c r="K175" s="104"/>
      <c r="L175" s="104"/>
      <c r="M175" s="104"/>
      <c r="N175" s="104"/>
      <c r="O175" s="104"/>
      <c r="P175" s="104"/>
      <c r="Q175" s="104"/>
      <c r="R175" s="104"/>
      <c r="U175" s="104"/>
      <c r="V175" s="104"/>
      <c r="W175" s="104"/>
    </row>
    <row r="176" spans="2:23">
      <c r="B176" s="104"/>
      <c r="C176" s="502">
        <v>37142</v>
      </c>
      <c r="D176" s="784"/>
      <c r="E176" s="1196">
        <v>408000</v>
      </c>
      <c r="F176" s="250">
        <v>0.05</v>
      </c>
      <c r="G176" s="588">
        <f t="shared" si="1"/>
        <v>700000</v>
      </c>
      <c r="H176" s="1205">
        <f t="shared" si="2"/>
        <v>398142.85714285716</v>
      </c>
      <c r="I176" s="104"/>
      <c r="J176" s="104"/>
      <c r="K176" s="104"/>
      <c r="L176" s="104"/>
      <c r="M176" s="104"/>
      <c r="N176" s="104"/>
      <c r="O176" s="104"/>
      <c r="P176" s="104"/>
      <c r="Q176" s="104"/>
      <c r="R176" s="104"/>
      <c r="U176" s="104"/>
      <c r="V176" s="104"/>
      <c r="W176" s="104"/>
    </row>
    <row r="177" spans="2:23">
      <c r="B177" s="104"/>
      <c r="C177" s="502">
        <v>37149</v>
      </c>
      <c r="D177" s="784"/>
      <c r="E177" s="1196">
        <v>395000</v>
      </c>
      <c r="F177" s="250">
        <v>0.05</v>
      </c>
      <c r="G177" s="588">
        <f t="shared" si="1"/>
        <v>700000</v>
      </c>
      <c r="H177" s="1205">
        <f t="shared" si="2"/>
        <v>397000</v>
      </c>
      <c r="I177" s="104"/>
      <c r="J177" s="104"/>
      <c r="K177" s="104"/>
      <c r="L177" s="104"/>
      <c r="M177" s="104"/>
      <c r="N177" s="104"/>
      <c r="O177" s="104"/>
      <c r="P177" s="104"/>
      <c r="Q177" s="104"/>
      <c r="R177" s="104"/>
      <c r="U177" s="104"/>
      <c r="V177" s="104"/>
      <c r="W177" s="104"/>
    </row>
    <row r="178" spans="2:23">
      <c r="B178" s="104"/>
      <c r="C178" s="502">
        <v>37156</v>
      </c>
      <c r="D178" s="784"/>
      <c r="E178" s="1196">
        <v>453000</v>
      </c>
      <c r="F178" s="250">
        <v>0.05</v>
      </c>
      <c r="G178" s="588">
        <f t="shared" si="1"/>
        <v>700000</v>
      </c>
      <c r="H178" s="1205">
        <f t="shared" si="2"/>
        <v>401214.28571428574</v>
      </c>
      <c r="I178" s="104"/>
      <c r="J178" s="104"/>
      <c r="K178" s="104"/>
      <c r="L178" s="104"/>
      <c r="M178" s="104"/>
      <c r="N178" s="104"/>
      <c r="O178" s="104"/>
      <c r="P178" s="104"/>
      <c r="Q178" s="104"/>
      <c r="R178" s="104"/>
      <c r="U178" s="104"/>
      <c r="V178" s="104"/>
      <c r="W178" s="104"/>
    </row>
    <row r="179" spans="2:23">
      <c r="B179" s="104"/>
      <c r="C179" s="502">
        <v>37163</v>
      </c>
      <c r="D179" s="784"/>
      <c r="E179" s="1196">
        <v>517000</v>
      </c>
      <c r="F179" s="250">
        <v>0.05</v>
      </c>
      <c r="G179" s="588">
        <f t="shared" si="1"/>
        <v>700000</v>
      </c>
      <c r="H179" s="1205">
        <f t="shared" si="2"/>
        <v>410928.57142857142</v>
      </c>
      <c r="I179" s="104"/>
      <c r="J179" s="104"/>
      <c r="K179" s="104"/>
      <c r="L179" s="104"/>
      <c r="M179" s="104"/>
      <c r="N179" s="104"/>
      <c r="O179" s="104"/>
      <c r="P179" s="104"/>
      <c r="Q179" s="104"/>
      <c r="R179" s="104"/>
      <c r="U179" s="104"/>
      <c r="V179" s="104"/>
      <c r="W179" s="104"/>
    </row>
    <row r="180" spans="2:23">
      <c r="B180" s="104"/>
      <c r="C180" s="502">
        <v>37170</v>
      </c>
      <c r="D180" s="784"/>
      <c r="E180" s="1196">
        <v>476000</v>
      </c>
      <c r="F180" s="250">
        <v>5.2999999999999999E-2</v>
      </c>
      <c r="G180" s="588">
        <f t="shared" si="1"/>
        <v>700000</v>
      </c>
      <c r="H180" s="1205">
        <f t="shared" si="2"/>
        <v>416785.71428571426</v>
      </c>
      <c r="I180" s="104"/>
      <c r="J180" s="104"/>
      <c r="K180" s="104"/>
      <c r="L180" s="104"/>
      <c r="M180" s="104"/>
      <c r="N180" s="104"/>
      <c r="O180" s="104"/>
      <c r="P180" s="104"/>
      <c r="Q180" s="104"/>
      <c r="R180" s="104"/>
      <c r="U180" s="104"/>
      <c r="V180" s="104"/>
      <c r="W180" s="104"/>
    </row>
    <row r="181" spans="2:23">
      <c r="B181" s="104"/>
      <c r="C181" s="502">
        <v>37177</v>
      </c>
      <c r="D181" s="784"/>
      <c r="E181" s="1196">
        <v>482000</v>
      </c>
      <c r="F181" s="250">
        <v>5.2999999999999999E-2</v>
      </c>
      <c r="G181" s="588">
        <f t="shared" si="1"/>
        <v>700000</v>
      </c>
      <c r="H181" s="1205">
        <f t="shared" si="2"/>
        <v>422571.42857142858</v>
      </c>
      <c r="I181" s="104"/>
      <c r="J181" s="104"/>
      <c r="K181" s="104"/>
      <c r="L181" s="104"/>
      <c r="M181" s="104"/>
      <c r="N181" s="104"/>
      <c r="O181" s="104"/>
      <c r="P181" s="104"/>
      <c r="Q181" s="104"/>
      <c r="R181" s="104"/>
      <c r="U181" s="104"/>
      <c r="V181" s="104"/>
      <c r="W181" s="104"/>
    </row>
    <row r="182" spans="2:23">
      <c r="B182" s="104"/>
      <c r="C182" s="502">
        <v>37184</v>
      </c>
      <c r="D182" s="784"/>
      <c r="E182" s="1196">
        <v>482000</v>
      </c>
      <c r="F182" s="250">
        <v>5.2999999999999999E-2</v>
      </c>
      <c r="G182" s="588">
        <f t="shared" si="1"/>
        <v>700000</v>
      </c>
      <c r="H182" s="1205">
        <f t="shared" si="2"/>
        <v>428071.42857142858</v>
      </c>
      <c r="I182" s="104"/>
      <c r="J182" s="104"/>
      <c r="K182" s="104"/>
      <c r="L182" s="104"/>
      <c r="M182" s="104"/>
      <c r="N182" s="104"/>
      <c r="O182" s="104"/>
      <c r="P182" s="104"/>
      <c r="Q182" s="104"/>
      <c r="R182" s="104"/>
      <c r="U182" s="104"/>
      <c r="V182" s="104"/>
      <c r="W182" s="104"/>
    </row>
    <row r="183" spans="2:23">
      <c r="B183" s="104"/>
      <c r="C183" s="502">
        <v>37191</v>
      </c>
      <c r="D183" s="784"/>
      <c r="E183" s="1196">
        <v>483000</v>
      </c>
      <c r="F183" s="250">
        <v>5.2999999999999999E-2</v>
      </c>
      <c r="G183" s="588">
        <f t="shared" si="1"/>
        <v>700000</v>
      </c>
      <c r="H183" s="1205">
        <f t="shared" si="2"/>
        <v>434142.85714285716</v>
      </c>
      <c r="I183" s="104"/>
      <c r="J183" s="104"/>
      <c r="K183" s="104"/>
      <c r="L183" s="104"/>
      <c r="M183" s="104"/>
      <c r="N183" s="104"/>
      <c r="O183" s="104"/>
      <c r="P183" s="104"/>
      <c r="Q183" s="104"/>
      <c r="R183" s="104"/>
      <c r="U183" s="104"/>
      <c r="V183" s="104"/>
      <c r="W183" s="104"/>
    </row>
    <row r="184" spans="2:23">
      <c r="B184" s="104"/>
      <c r="C184" s="502">
        <v>37198</v>
      </c>
      <c r="D184" s="617"/>
      <c r="E184" s="1196">
        <v>440000</v>
      </c>
      <c r="F184" s="250">
        <v>5.5E-2</v>
      </c>
      <c r="G184" s="588">
        <f t="shared" si="1"/>
        <v>700000</v>
      </c>
      <c r="H184" s="1205">
        <f t="shared" si="2"/>
        <v>437857.14285714284</v>
      </c>
      <c r="I184" s="104"/>
      <c r="J184" s="104"/>
      <c r="K184" s="104"/>
      <c r="L184" s="104"/>
      <c r="M184" s="104"/>
      <c r="N184" s="104"/>
      <c r="O184" s="104"/>
      <c r="P184" s="104"/>
      <c r="Q184" s="104"/>
      <c r="R184" s="104"/>
      <c r="U184" s="104"/>
      <c r="V184" s="104"/>
      <c r="W184" s="104"/>
    </row>
    <row r="185" spans="2:23">
      <c r="B185" s="104"/>
      <c r="C185" s="502">
        <v>37205</v>
      </c>
      <c r="D185" s="784"/>
      <c r="E185" s="1196">
        <v>428000</v>
      </c>
      <c r="F185" s="250">
        <v>5.5E-2</v>
      </c>
      <c r="G185" s="588">
        <f t="shared" si="1"/>
        <v>700000</v>
      </c>
      <c r="H185" s="1205">
        <f t="shared" si="2"/>
        <v>439785.71428571426</v>
      </c>
      <c r="I185" s="104"/>
      <c r="J185" s="104"/>
      <c r="K185" s="104"/>
      <c r="L185" s="104"/>
      <c r="M185" s="104"/>
      <c r="N185" s="104"/>
      <c r="O185" s="104"/>
      <c r="P185" s="104"/>
      <c r="Q185" s="104"/>
      <c r="R185" s="104"/>
      <c r="U185" s="104"/>
      <c r="V185" s="104"/>
      <c r="W185" s="104"/>
    </row>
    <row r="186" spans="2:23">
      <c r="B186" s="104"/>
      <c r="C186" s="502">
        <v>37212</v>
      </c>
      <c r="D186" s="784"/>
      <c r="E186" s="1196">
        <v>431000</v>
      </c>
      <c r="F186" s="250">
        <v>5.5E-2</v>
      </c>
      <c r="G186" s="588">
        <f t="shared" si="1"/>
        <v>700000</v>
      </c>
      <c r="H186" s="1205">
        <f t="shared" si="2"/>
        <v>442428.57142857142</v>
      </c>
      <c r="I186" s="104"/>
      <c r="J186" s="104"/>
      <c r="K186" s="104"/>
      <c r="L186" s="104"/>
      <c r="M186" s="104"/>
      <c r="N186" s="104"/>
      <c r="O186" s="104"/>
      <c r="P186" s="104"/>
      <c r="Q186" s="104"/>
      <c r="R186" s="104"/>
      <c r="U186" s="104"/>
      <c r="V186" s="104"/>
      <c r="W186" s="104"/>
    </row>
    <row r="187" spans="2:23">
      <c r="B187" s="104"/>
      <c r="C187" s="502">
        <v>37219</v>
      </c>
      <c r="D187" s="784"/>
      <c r="E187" s="1196">
        <v>491000</v>
      </c>
      <c r="F187" s="250">
        <v>5.5E-2</v>
      </c>
      <c r="G187" s="588">
        <f t="shared" si="1"/>
        <v>700000</v>
      </c>
      <c r="H187" s="1205">
        <f t="shared" si="2"/>
        <v>448785.71428571426</v>
      </c>
      <c r="I187" s="104"/>
      <c r="J187" s="104"/>
      <c r="K187" s="104"/>
      <c r="L187" s="104"/>
      <c r="M187" s="104"/>
      <c r="N187" s="104"/>
      <c r="O187" s="104"/>
      <c r="P187" s="104"/>
      <c r="Q187" s="104"/>
      <c r="R187" s="104"/>
      <c r="U187" s="104"/>
      <c r="V187" s="104"/>
      <c r="W187" s="104"/>
    </row>
    <row r="188" spans="2:23">
      <c r="B188" s="104"/>
      <c r="C188" s="502">
        <v>37226</v>
      </c>
      <c r="D188" s="784"/>
      <c r="E188" s="1196">
        <v>465000</v>
      </c>
      <c r="F188" s="250">
        <v>5.7000000000000002E-2</v>
      </c>
      <c r="G188" s="1201"/>
      <c r="H188" s="1205">
        <f t="shared" si="2"/>
        <v>453785.71428571426</v>
      </c>
      <c r="I188" s="104"/>
      <c r="J188" s="104"/>
      <c r="K188" s="104"/>
      <c r="L188" s="104"/>
      <c r="M188" s="104"/>
      <c r="N188" s="104"/>
      <c r="O188" s="104"/>
      <c r="P188" s="104"/>
      <c r="Q188" s="104"/>
      <c r="R188" s="104"/>
      <c r="U188" s="104"/>
      <c r="V188" s="104"/>
      <c r="W188" s="104"/>
    </row>
    <row r="189" spans="2:23">
      <c r="B189" s="104"/>
      <c r="C189" s="502">
        <v>37233</v>
      </c>
      <c r="D189" s="784"/>
      <c r="E189" s="1196">
        <v>393000</v>
      </c>
      <c r="F189" s="250">
        <v>5.7000000000000002E-2</v>
      </c>
      <c r="G189" s="1201"/>
      <c r="H189" s="1205">
        <f t="shared" si="2"/>
        <v>453142.85714285716</v>
      </c>
      <c r="I189" s="104"/>
      <c r="J189" s="104"/>
      <c r="K189" s="104"/>
      <c r="L189" s="104"/>
      <c r="M189" s="104"/>
      <c r="N189" s="104"/>
      <c r="O189" s="104"/>
      <c r="P189" s="104"/>
      <c r="Q189" s="104"/>
      <c r="R189" s="104"/>
      <c r="U189" s="104"/>
      <c r="V189" s="104"/>
      <c r="W189" s="104"/>
    </row>
    <row r="190" spans="2:23">
      <c r="B190" s="104"/>
      <c r="C190" s="502">
        <v>37240</v>
      </c>
      <c r="D190" s="784"/>
      <c r="E190" s="1196">
        <v>389000</v>
      </c>
      <c r="F190" s="250">
        <v>5.7000000000000002E-2</v>
      </c>
      <c r="G190" s="1201"/>
      <c r="H190" s="1205">
        <f t="shared" si="2"/>
        <v>451785.71428571426</v>
      </c>
      <c r="I190" s="104"/>
      <c r="J190" s="104"/>
      <c r="K190" s="104"/>
      <c r="L190" s="104"/>
      <c r="M190" s="104"/>
      <c r="N190" s="104"/>
      <c r="O190" s="104"/>
      <c r="P190" s="104"/>
      <c r="Q190" s="104"/>
      <c r="R190" s="104"/>
      <c r="U190" s="104"/>
      <c r="V190" s="104"/>
      <c r="W190" s="104"/>
    </row>
    <row r="191" spans="2:23">
      <c r="B191" s="104"/>
      <c r="C191" s="502">
        <v>37247</v>
      </c>
      <c r="D191" s="784"/>
      <c r="E191" s="1196">
        <v>416000</v>
      </c>
      <c r="F191" s="250">
        <v>5.7000000000000002E-2</v>
      </c>
      <c r="G191" s="1201"/>
      <c r="H191" s="1205">
        <f t="shared" si="2"/>
        <v>453285.71428571426</v>
      </c>
      <c r="I191" s="104"/>
      <c r="J191" s="104"/>
      <c r="K191" s="104"/>
      <c r="L191" s="104"/>
      <c r="M191" s="104"/>
      <c r="N191" s="104"/>
      <c r="O191" s="104"/>
      <c r="P191" s="104"/>
      <c r="Q191" s="104"/>
      <c r="R191" s="104"/>
      <c r="U191" s="104"/>
      <c r="V191" s="104"/>
      <c r="W191" s="104"/>
    </row>
    <row r="192" spans="2:23">
      <c r="B192" s="104"/>
      <c r="C192" s="502">
        <v>37254</v>
      </c>
      <c r="D192" s="784"/>
      <c r="E192" s="1196">
        <v>421000</v>
      </c>
      <c r="F192" s="250">
        <v>5.7000000000000002E-2</v>
      </c>
      <c r="G192" s="1201"/>
      <c r="H192" s="1205">
        <f t="shared" si="2"/>
        <v>451000</v>
      </c>
      <c r="I192" s="104"/>
      <c r="J192" s="104"/>
      <c r="K192" s="104"/>
      <c r="L192" s="104"/>
      <c r="M192" s="104"/>
      <c r="N192" s="104"/>
      <c r="O192" s="104"/>
      <c r="P192" s="104"/>
      <c r="Q192" s="104"/>
      <c r="R192" s="104"/>
      <c r="U192" s="104"/>
      <c r="V192" s="104"/>
      <c r="W192" s="104"/>
    </row>
    <row r="193" spans="2:23">
      <c r="B193" s="104"/>
      <c r="C193" s="502">
        <v>37261</v>
      </c>
      <c r="D193" s="617" t="s">
        <v>31</v>
      </c>
      <c r="E193" s="1196">
        <v>397000</v>
      </c>
      <c r="F193" s="250">
        <v>5.7000000000000002E-2</v>
      </c>
      <c r="G193" s="1201"/>
      <c r="H193" s="1205">
        <f t="shared" si="2"/>
        <v>442428.57142857142</v>
      </c>
      <c r="I193" s="104"/>
      <c r="J193" s="104"/>
      <c r="K193" s="104"/>
      <c r="L193" s="104"/>
      <c r="M193" s="104"/>
      <c r="N193" s="104"/>
      <c r="O193" s="104"/>
      <c r="P193" s="104"/>
      <c r="Q193" s="104"/>
      <c r="R193" s="104"/>
      <c r="U193" s="104"/>
      <c r="V193" s="104"/>
      <c r="W193" s="104"/>
    </row>
    <row r="194" spans="2:23">
      <c r="B194" s="104"/>
      <c r="C194" s="502">
        <v>37268</v>
      </c>
      <c r="D194" s="784"/>
      <c r="E194" s="1196">
        <v>418000</v>
      </c>
      <c r="F194" s="250">
        <v>5.7000000000000002E-2</v>
      </c>
      <c r="G194" s="1201"/>
      <c r="H194" s="1205">
        <f t="shared" si="2"/>
        <v>438285.71428571426</v>
      </c>
      <c r="I194" s="104"/>
      <c r="J194" s="104"/>
      <c r="K194" s="104"/>
      <c r="L194" s="104"/>
      <c r="M194" s="104"/>
      <c r="N194" s="104"/>
      <c r="O194" s="104"/>
      <c r="P194" s="104"/>
      <c r="Q194" s="104"/>
      <c r="R194" s="104"/>
      <c r="U194" s="104"/>
      <c r="V194" s="104"/>
      <c r="W194" s="104"/>
    </row>
    <row r="195" spans="2:23">
      <c r="B195" s="104"/>
      <c r="C195" s="502">
        <v>37275</v>
      </c>
      <c r="D195" s="784"/>
      <c r="E195" s="1196">
        <v>405000</v>
      </c>
      <c r="F195" s="250">
        <v>5.7000000000000002E-2</v>
      </c>
      <c r="G195" s="1201"/>
      <c r="H195" s="1205">
        <f t="shared" si="2"/>
        <v>432785.71428571426</v>
      </c>
      <c r="I195" s="104"/>
      <c r="J195" s="104"/>
      <c r="K195" s="104"/>
      <c r="L195" s="104"/>
      <c r="M195" s="104"/>
      <c r="N195" s="104"/>
      <c r="O195" s="104"/>
      <c r="P195" s="104"/>
      <c r="Q195" s="104"/>
      <c r="R195" s="104"/>
      <c r="U195" s="104"/>
      <c r="V195" s="104"/>
      <c r="W195" s="104"/>
    </row>
    <row r="196" spans="2:23">
      <c r="B196" s="104"/>
      <c r="C196" s="502">
        <v>37282</v>
      </c>
      <c r="D196" s="617"/>
      <c r="E196" s="1196">
        <v>414000</v>
      </c>
      <c r="F196" s="250">
        <v>5.7000000000000002E-2</v>
      </c>
      <c r="G196" s="1201"/>
      <c r="H196" s="1205">
        <f t="shared" si="2"/>
        <v>427928.57142857142</v>
      </c>
      <c r="I196" s="104"/>
      <c r="J196" s="104"/>
      <c r="K196" s="104"/>
      <c r="L196" s="104"/>
      <c r="M196" s="104"/>
      <c r="N196" s="104"/>
      <c r="O196" s="104"/>
      <c r="P196" s="104"/>
      <c r="Q196" s="104"/>
      <c r="R196" s="104"/>
      <c r="U196" s="104"/>
      <c r="V196" s="104"/>
      <c r="W196" s="104"/>
    </row>
    <row r="197" spans="2:23">
      <c r="B197" s="104"/>
      <c r="C197" s="502">
        <v>37289</v>
      </c>
      <c r="D197" s="784"/>
      <c r="E197" s="1196">
        <v>404000</v>
      </c>
      <c r="F197" s="250">
        <v>5.7000000000000002E-2</v>
      </c>
      <c r="G197" s="1201"/>
      <c r="H197" s="1205">
        <f t="shared" si="2"/>
        <v>422285.71428571426</v>
      </c>
      <c r="I197" s="104"/>
      <c r="J197" s="104"/>
      <c r="K197" s="104"/>
      <c r="L197" s="104"/>
      <c r="M197" s="104"/>
      <c r="N197" s="104"/>
      <c r="O197" s="104"/>
      <c r="P197" s="104"/>
      <c r="Q197" s="104"/>
      <c r="R197" s="104"/>
      <c r="U197" s="104"/>
      <c r="V197" s="104"/>
      <c r="W197" s="104"/>
    </row>
    <row r="198" spans="2:23">
      <c r="B198" s="104"/>
      <c r="C198" s="502">
        <v>37296</v>
      </c>
      <c r="D198" s="784"/>
      <c r="E198" s="1196">
        <v>397000</v>
      </c>
      <c r="F198" s="250">
        <v>5.7000000000000002E-2</v>
      </c>
      <c r="G198" s="1200"/>
      <c r="H198" s="1205">
        <f t="shared" si="2"/>
        <v>419214.28571428574</v>
      </c>
      <c r="I198" s="104"/>
      <c r="J198" s="104"/>
      <c r="K198" s="104"/>
      <c r="L198" s="104"/>
      <c r="M198" s="104"/>
      <c r="N198" s="104"/>
      <c r="O198" s="104"/>
      <c r="P198" s="104"/>
      <c r="Q198" s="104"/>
      <c r="R198" s="104"/>
      <c r="U198" s="104"/>
      <c r="V198" s="104"/>
      <c r="W198" s="104"/>
    </row>
    <row r="199" spans="2:23">
      <c r="B199" s="104"/>
      <c r="C199" s="502">
        <v>37303</v>
      </c>
      <c r="D199" s="784"/>
      <c r="E199" s="1196">
        <v>397000</v>
      </c>
      <c r="F199" s="250">
        <v>5.7000000000000002E-2</v>
      </c>
      <c r="G199" s="1200"/>
      <c r="H199" s="1205">
        <f t="shared" si="2"/>
        <v>417000</v>
      </c>
      <c r="I199" s="104"/>
      <c r="J199" s="104"/>
      <c r="K199" s="104"/>
      <c r="L199" s="104"/>
      <c r="M199" s="104"/>
      <c r="N199" s="104"/>
      <c r="O199" s="104"/>
      <c r="P199" s="104"/>
      <c r="Q199" s="104"/>
      <c r="R199" s="104"/>
      <c r="U199" s="104"/>
      <c r="V199" s="104"/>
      <c r="W199" s="104"/>
    </row>
    <row r="200" spans="2:23">
      <c r="B200" s="104"/>
      <c r="C200" s="502">
        <v>37310</v>
      </c>
      <c r="D200" s="784"/>
      <c r="E200" s="1196">
        <v>398000</v>
      </c>
      <c r="F200" s="250">
        <v>5.7000000000000002E-2</v>
      </c>
      <c r="G200" s="1200"/>
      <c r="H200" s="1205">
        <f t="shared" si="2"/>
        <v>414642.85714285716</v>
      </c>
      <c r="I200" s="104"/>
      <c r="J200" s="104"/>
      <c r="K200" s="104"/>
      <c r="L200" s="104"/>
      <c r="M200" s="104"/>
      <c r="N200" s="104"/>
      <c r="O200" s="104"/>
      <c r="P200" s="104"/>
      <c r="Q200" s="104"/>
      <c r="R200" s="104"/>
      <c r="U200" s="104"/>
      <c r="V200" s="104"/>
      <c r="W200" s="104"/>
    </row>
    <row r="201" spans="2:23">
      <c r="B201" s="104"/>
      <c r="C201" s="502">
        <v>37317</v>
      </c>
      <c r="D201" s="784"/>
      <c r="E201" s="1196">
        <v>392000</v>
      </c>
      <c r="F201" s="250">
        <v>5.7000000000000002E-2</v>
      </c>
      <c r="G201" s="1200"/>
      <c r="H201" s="1205">
        <f t="shared" si="2"/>
        <v>407571.42857142858</v>
      </c>
      <c r="I201" s="104"/>
      <c r="J201" s="104"/>
      <c r="K201" s="104"/>
      <c r="L201" s="104"/>
      <c r="M201" s="104"/>
      <c r="N201" s="104"/>
      <c r="O201" s="104"/>
      <c r="P201" s="104"/>
      <c r="Q201" s="104"/>
      <c r="R201" s="104"/>
      <c r="U201" s="104"/>
      <c r="V201" s="104"/>
      <c r="W201" s="104"/>
    </row>
    <row r="202" spans="2:23">
      <c r="B202" s="104"/>
      <c r="C202" s="502">
        <v>37324</v>
      </c>
      <c r="D202" s="784"/>
      <c r="E202" s="1196">
        <v>399000</v>
      </c>
      <c r="F202" s="250">
        <v>5.7000000000000002E-2</v>
      </c>
      <c r="G202" s="1200"/>
      <c r="H202" s="1205">
        <f t="shared" si="2"/>
        <v>402857.14285714284</v>
      </c>
      <c r="I202" s="104"/>
      <c r="J202" s="104"/>
      <c r="K202" s="104"/>
      <c r="L202" s="104"/>
      <c r="M202" s="104"/>
      <c r="N202" s="104"/>
      <c r="O202" s="104"/>
      <c r="P202" s="104"/>
      <c r="Q202" s="104"/>
      <c r="R202" s="104"/>
      <c r="U202" s="104"/>
      <c r="V202" s="104"/>
      <c r="W202" s="104"/>
    </row>
    <row r="203" spans="2:23">
      <c r="B203" s="104"/>
      <c r="C203" s="502">
        <v>37331</v>
      </c>
      <c r="D203" s="784"/>
      <c r="E203" s="1196">
        <v>392000</v>
      </c>
      <c r="F203" s="250">
        <v>5.7000000000000002E-2</v>
      </c>
      <c r="G203" s="1200"/>
      <c r="H203" s="1205">
        <f t="shared" si="2"/>
        <v>402785.71428571426</v>
      </c>
      <c r="I203" s="104"/>
      <c r="J203" s="104"/>
      <c r="K203" s="104"/>
      <c r="L203" s="104"/>
      <c r="M203" s="104"/>
      <c r="N203" s="104"/>
      <c r="O203" s="104"/>
      <c r="P203" s="104"/>
      <c r="Q203" s="104"/>
      <c r="R203" s="104"/>
      <c r="U203" s="104"/>
      <c r="V203" s="104"/>
      <c r="W203" s="104"/>
    </row>
    <row r="204" spans="2:23">
      <c r="B204" s="104"/>
      <c r="C204" s="502">
        <v>37338</v>
      </c>
      <c r="D204" s="784"/>
      <c r="E204" s="1196">
        <v>415000</v>
      </c>
      <c r="F204" s="250">
        <v>5.7000000000000002E-2</v>
      </c>
      <c r="G204" s="1200"/>
      <c r="H204" s="1205">
        <f t="shared" si="2"/>
        <v>404642.85714285716</v>
      </c>
      <c r="I204" s="104"/>
      <c r="J204" s="104"/>
      <c r="K204" s="104"/>
      <c r="L204" s="104"/>
      <c r="M204" s="104"/>
      <c r="N204" s="104"/>
      <c r="O204" s="104"/>
      <c r="P204" s="104"/>
      <c r="Q204" s="104"/>
      <c r="R204" s="104"/>
      <c r="U204" s="104"/>
      <c r="V204" s="104"/>
      <c r="W204" s="104"/>
    </row>
    <row r="205" spans="2:23">
      <c r="B205" s="104"/>
      <c r="C205" s="502">
        <v>37345</v>
      </c>
      <c r="D205" s="784"/>
      <c r="E205" s="1196">
        <v>479000</v>
      </c>
      <c r="F205" s="250">
        <v>5.7000000000000002E-2</v>
      </c>
      <c r="G205" s="1200"/>
      <c r="H205" s="1205">
        <f t="shared" si="2"/>
        <v>409142.85714285716</v>
      </c>
      <c r="I205" s="104"/>
      <c r="J205" s="104"/>
      <c r="K205" s="104"/>
      <c r="L205" s="104"/>
      <c r="M205" s="104"/>
      <c r="N205" s="104"/>
      <c r="O205" s="104"/>
      <c r="P205" s="104"/>
      <c r="Q205" s="104"/>
      <c r="R205" s="104"/>
      <c r="U205" s="104"/>
      <c r="V205" s="104"/>
      <c r="W205" s="104"/>
    </row>
    <row r="206" spans="2:23" s="111" customFormat="1">
      <c r="C206" s="502">
        <v>37352</v>
      </c>
      <c r="D206" s="784"/>
      <c r="E206" s="1196">
        <v>445000</v>
      </c>
      <c r="F206" s="250">
        <v>5.8999999999999997E-2</v>
      </c>
      <c r="G206" s="1200"/>
      <c r="H206" s="1205">
        <f t="shared" si="2"/>
        <v>410857.14285714284</v>
      </c>
      <c r="I206" s="104"/>
      <c r="J206" s="104"/>
      <c r="K206" s="104"/>
      <c r="L206" s="104"/>
      <c r="M206" s="104"/>
      <c r="N206" s="104"/>
      <c r="O206" s="104"/>
      <c r="P206" s="104"/>
      <c r="Q206" s="104"/>
      <c r="R206" s="104"/>
    </row>
    <row r="207" spans="2:23">
      <c r="B207" s="104"/>
      <c r="C207" s="502">
        <v>37359</v>
      </c>
      <c r="D207" s="784"/>
      <c r="E207" s="1196">
        <v>442000</v>
      </c>
      <c r="F207" s="250">
        <v>5.8999999999999997E-2</v>
      </c>
      <c r="G207" s="1200"/>
      <c r="H207" s="1205">
        <f t="shared" si="2"/>
        <v>414071.42857142858</v>
      </c>
      <c r="I207" s="104"/>
      <c r="J207" s="104"/>
      <c r="K207" s="104"/>
      <c r="L207" s="104"/>
      <c r="M207" s="104"/>
      <c r="N207" s="104"/>
      <c r="O207" s="104"/>
      <c r="P207" s="104"/>
      <c r="Q207" s="104"/>
      <c r="R207" s="104"/>
      <c r="U207" s="104"/>
      <c r="V207" s="104"/>
      <c r="W207" s="104"/>
    </row>
    <row r="208" spans="2:23">
      <c r="B208" s="104"/>
      <c r="C208" s="502">
        <v>37366</v>
      </c>
      <c r="D208" s="617"/>
      <c r="E208" s="1196">
        <v>416000</v>
      </c>
      <c r="F208" s="250">
        <v>5.8999999999999997E-2</v>
      </c>
      <c r="G208" s="1200"/>
      <c r="H208" s="1205">
        <f t="shared" si="2"/>
        <v>413928.57142857142</v>
      </c>
      <c r="I208" s="104"/>
      <c r="J208" s="104"/>
      <c r="K208" s="104"/>
      <c r="L208" s="104"/>
      <c r="M208" s="104"/>
      <c r="N208" s="104"/>
      <c r="O208" s="104"/>
      <c r="P208" s="104"/>
      <c r="Q208" s="104"/>
      <c r="R208" s="104"/>
      <c r="U208" s="104"/>
      <c r="V208" s="104"/>
      <c r="W208" s="104"/>
    </row>
    <row r="209" spans="2:23">
      <c r="B209" s="104"/>
      <c r="C209" s="502">
        <v>37373</v>
      </c>
      <c r="D209" s="784"/>
      <c r="E209" s="1196">
        <v>414000</v>
      </c>
      <c r="F209" s="250">
        <v>5.8999999999999997E-2</v>
      </c>
      <c r="G209" s="1200"/>
      <c r="H209" s="1205">
        <f t="shared" si="2"/>
        <v>414571.42857142858</v>
      </c>
      <c r="I209" s="104"/>
      <c r="J209" s="104"/>
      <c r="K209" s="104"/>
      <c r="L209" s="104"/>
      <c r="M209" s="104"/>
      <c r="N209" s="104"/>
      <c r="O209" s="104"/>
      <c r="P209" s="104"/>
      <c r="Q209" s="104"/>
      <c r="R209" s="104"/>
      <c r="U209" s="104"/>
      <c r="V209" s="104"/>
      <c r="W209" s="104"/>
    </row>
    <row r="210" spans="2:23">
      <c r="B210" s="104"/>
      <c r="C210" s="502">
        <v>37380</v>
      </c>
      <c r="D210" s="784"/>
      <c r="E210" s="1196">
        <v>409000</v>
      </c>
      <c r="F210" s="250">
        <v>5.8000000000000003E-2</v>
      </c>
      <c r="G210" s="1200"/>
      <c r="H210" s="1205">
        <f t="shared" si="2"/>
        <v>414214.28571428574</v>
      </c>
      <c r="I210" s="104"/>
      <c r="J210" s="104"/>
      <c r="K210" s="104"/>
      <c r="L210" s="104"/>
      <c r="M210" s="104"/>
      <c r="N210" s="104"/>
      <c r="O210" s="104"/>
      <c r="P210" s="104"/>
      <c r="Q210" s="104"/>
      <c r="R210" s="104"/>
      <c r="U210" s="104"/>
      <c r="V210" s="104"/>
      <c r="W210" s="104"/>
    </row>
    <row r="211" spans="2:23">
      <c r="B211" s="104"/>
      <c r="C211" s="502">
        <v>37387</v>
      </c>
      <c r="D211" s="784"/>
      <c r="E211" s="1196">
        <v>413000</v>
      </c>
      <c r="F211" s="250">
        <v>5.8000000000000003E-2</v>
      </c>
      <c r="G211" s="1200"/>
      <c r="H211" s="1205">
        <f t="shared" si="2"/>
        <v>414857.14285714284</v>
      </c>
      <c r="I211" s="104"/>
      <c r="J211" s="104"/>
      <c r="K211" s="104"/>
      <c r="L211" s="104"/>
      <c r="M211" s="104"/>
      <c r="N211" s="104"/>
      <c r="O211" s="104"/>
      <c r="P211" s="104"/>
      <c r="Q211" s="104"/>
      <c r="R211" s="104"/>
      <c r="U211" s="104"/>
      <c r="V211" s="104"/>
      <c r="W211" s="104"/>
    </row>
    <row r="212" spans="2:23">
      <c r="B212" s="104"/>
      <c r="C212" s="502">
        <v>37394</v>
      </c>
      <c r="D212" s="784"/>
      <c r="E212" s="1196">
        <v>411000</v>
      </c>
      <c r="F212" s="250">
        <v>5.8000000000000003E-2</v>
      </c>
      <c r="G212" s="1200"/>
      <c r="H212" s="1205">
        <f t="shared" si="2"/>
        <v>415857.14285714284</v>
      </c>
      <c r="I212" s="104"/>
      <c r="J212" s="104"/>
      <c r="K212" s="104"/>
      <c r="L212" s="104"/>
      <c r="M212" s="104"/>
      <c r="N212" s="104"/>
      <c r="O212" s="104"/>
      <c r="P212" s="104"/>
      <c r="Q212" s="104"/>
      <c r="R212" s="104"/>
      <c r="U212" s="104"/>
      <c r="V212" s="104"/>
      <c r="W212" s="104"/>
    </row>
    <row r="213" spans="2:23">
      <c r="B213" s="104"/>
      <c r="C213" s="502">
        <v>37401</v>
      </c>
      <c r="D213" s="784"/>
      <c r="E213" s="1196">
        <v>403000</v>
      </c>
      <c r="F213" s="250">
        <v>5.8000000000000003E-2</v>
      </c>
      <c r="G213" s="1200"/>
      <c r="H213" s="1205">
        <f t="shared" si="2"/>
        <v>416285.71428571426</v>
      </c>
      <c r="I213" s="104"/>
      <c r="J213" s="104"/>
      <c r="K213" s="104"/>
      <c r="L213" s="104"/>
      <c r="M213" s="104"/>
      <c r="N213" s="104"/>
      <c r="O213" s="104"/>
      <c r="P213" s="104"/>
      <c r="Q213" s="104"/>
      <c r="R213" s="104"/>
      <c r="U213" s="104"/>
      <c r="V213" s="104"/>
      <c r="W213" s="104"/>
    </row>
    <row r="214" spans="2:23" s="111" customFormat="1">
      <c r="C214" s="502">
        <v>37408</v>
      </c>
      <c r="D214" s="784"/>
      <c r="E214" s="1196">
        <v>378000</v>
      </c>
      <c r="F214" s="250">
        <v>5.8000000000000003E-2</v>
      </c>
      <c r="G214" s="1200"/>
      <c r="H214" s="1205">
        <f t="shared" si="2"/>
        <v>414857.14285714284</v>
      </c>
      <c r="I214" s="104"/>
      <c r="J214" s="104"/>
      <c r="K214" s="104"/>
      <c r="L214" s="104"/>
      <c r="M214" s="104"/>
      <c r="N214" s="104"/>
      <c r="O214" s="104"/>
      <c r="P214" s="104"/>
      <c r="Q214" s="104"/>
      <c r="R214" s="104"/>
    </row>
    <row r="215" spans="2:23" s="111" customFormat="1">
      <c r="C215" s="502">
        <v>37415</v>
      </c>
      <c r="D215" s="784"/>
      <c r="E215" s="1196">
        <v>388000</v>
      </c>
      <c r="F215" s="250">
        <v>5.8000000000000003E-2</v>
      </c>
      <c r="G215" s="1200"/>
      <c r="H215" s="1205">
        <f t="shared" si="2"/>
        <v>414571.42857142858</v>
      </c>
      <c r="I215" s="104"/>
      <c r="J215" s="104"/>
      <c r="K215" s="104"/>
      <c r="L215" s="104"/>
      <c r="M215" s="104"/>
      <c r="N215" s="104"/>
      <c r="O215" s="104"/>
      <c r="P215" s="104"/>
      <c r="Q215" s="104"/>
      <c r="R215" s="104"/>
    </row>
    <row r="216" spans="2:23" s="111" customFormat="1">
      <c r="C216" s="502">
        <v>37422</v>
      </c>
      <c r="D216" s="784"/>
      <c r="E216" s="1196">
        <v>396000</v>
      </c>
      <c r="F216" s="250">
        <v>5.8000000000000003E-2</v>
      </c>
      <c r="G216" s="1200"/>
      <c r="H216" s="1205">
        <f t="shared" si="2"/>
        <v>414357.14285714284</v>
      </c>
      <c r="I216" s="104"/>
      <c r="J216" s="104"/>
      <c r="K216" s="104"/>
      <c r="L216" s="104"/>
      <c r="M216" s="104"/>
      <c r="N216" s="104"/>
      <c r="O216" s="104"/>
      <c r="P216" s="104"/>
      <c r="Q216" s="104"/>
      <c r="R216" s="104"/>
    </row>
    <row r="217" spans="2:23" s="111" customFormat="1">
      <c r="C217" s="502">
        <v>37429</v>
      </c>
      <c r="D217" s="784"/>
      <c r="E217" s="1196">
        <v>388000</v>
      </c>
      <c r="F217" s="250">
        <v>5.8000000000000003E-2</v>
      </c>
      <c r="G217" s="1200"/>
      <c r="H217" s="1205">
        <f t="shared" si="2"/>
        <v>414071.42857142858</v>
      </c>
      <c r="I217" s="104"/>
      <c r="J217" s="104"/>
      <c r="K217" s="104"/>
      <c r="L217" s="104"/>
      <c r="M217" s="104"/>
      <c r="N217" s="104"/>
      <c r="O217" s="104"/>
      <c r="P217" s="104"/>
      <c r="Q217" s="104"/>
      <c r="R217" s="104"/>
    </row>
    <row r="218" spans="2:23" s="111" customFormat="1">
      <c r="C218" s="502">
        <v>37436</v>
      </c>
      <c r="D218" s="784"/>
      <c r="E218" s="1196">
        <v>386000</v>
      </c>
      <c r="F218" s="250">
        <v>5.8000000000000003E-2</v>
      </c>
      <c r="G218" s="1200"/>
      <c r="H218" s="1205">
        <f t="shared" si="2"/>
        <v>412000</v>
      </c>
      <c r="I218" s="104"/>
      <c r="J218" s="104"/>
      <c r="K218" s="104"/>
      <c r="L218" s="104"/>
      <c r="M218" s="104"/>
      <c r="N218" s="104"/>
      <c r="O218" s="104"/>
      <c r="P218" s="104"/>
      <c r="Q218" s="104"/>
      <c r="R218" s="104"/>
    </row>
    <row r="219" spans="2:23" s="111" customFormat="1">
      <c r="C219" s="502">
        <v>37443</v>
      </c>
      <c r="D219" s="784"/>
      <c r="E219" s="1196">
        <v>391000</v>
      </c>
      <c r="F219" s="250">
        <v>5.8000000000000003E-2</v>
      </c>
      <c r="G219" s="1200"/>
      <c r="H219" s="1205">
        <f t="shared" si="2"/>
        <v>405714.28571428574</v>
      </c>
      <c r="I219" s="104"/>
      <c r="J219" s="104"/>
      <c r="K219" s="104"/>
      <c r="L219" s="104"/>
      <c r="M219" s="104"/>
      <c r="N219" s="104"/>
      <c r="O219" s="104"/>
      <c r="P219" s="104"/>
      <c r="Q219" s="104"/>
      <c r="R219" s="104"/>
    </row>
    <row r="220" spans="2:23" s="111" customFormat="1">
      <c r="C220" s="502">
        <v>37450</v>
      </c>
      <c r="D220" s="617"/>
      <c r="E220" s="1196">
        <v>384000</v>
      </c>
      <c r="F220" s="250">
        <v>5.8000000000000003E-2</v>
      </c>
      <c r="G220" s="1200"/>
      <c r="H220" s="1205">
        <f t="shared" si="2"/>
        <v>401357.14285714284</v>
      </c>
      <c r="I220" s="104"/>
      <c r="J220" s="104"/>
      <c r="K220" s="104"/>
      <c r="L220" s="104"/>
      <c r="M220" s="104"/>
      <c r="N220" s="104"/>
      <c r="O220" s="104"/>
      <c r="P220" s="104"/>
      <c r="Q220" s="104"/>
      <c r="R220" s="104"/>
    </row>
    <row r="221" spans="2:23" s="111" customFormat="1">
      <c r="C221" s="502">
        <v>37457</v>
      </c>
      <c r="D221" s="784"/>
      <c r="E221" s="1196">
        <v>379000</v>
      </c>
      <c r="F221" s="250">
        <v>5.8000000000000003E-2</v>
      </c>
      <c r="G221" s="1200"/>
      <c r="H221" s="1205">
        <f t="shared" si="2"/>
        <v>396857.14285714284</v>
      </c>
      <c r="I221" s="104"/>
      <c r="J221" s="104"/>
      <c r="K221" s="104"/>
      <c r="L221" s="104"/>
      <c r="M221" s="104"/>
      <c r="N221" s="104"/>
      <c r="O221" s="104"/>
      <c r="P221" s="104"/>
      <c r="Q221" s="104"/>
      <c r="R221" s="104"/>
    </row>
    <row r="222" spans="2:23" s="111" customFormat="1">
      <c r="C222" s="502">
        <v>37464</v>
      </c>
      <c r="D222" s="784"/>
      <c r="E222" s="1196">
        <v>390000</v>
      </c>
      <c r="F222" s="250">
        <v>5.8000000000000003E-2</v>
      </c>
      <c r="G222" s="1200"/>
      <c r="H222" s="1205">
        <f t="shared" si="2"/>
        <v>395000</v>
      </c>
      <c r="I222" s="104"/>
      <c r="J222" s="104"/>
      <c r="K222" s="104"/>
      <c r="L222" s="104"/>
      <c r="M222" s="104"/>
      <c r="N222" s="104"/>
      <c r="O222" s="104"/>
      <c r="P222" s="104"/>
      <c r="Q222" s="104"/>
      <c r="R222" s="104"/>
    </row>
    <row r="223" spans="2:23" s="111" customFormat="1">
      <c r="C223" s="502">
        <v>37471</v>
      </c>
      <c r="D223" s="784"/>
      <c r="E223" s="1196">
        <v>388000</v>
      </c>
      <c r="F223" s="250">
        <v>5.7000000000000002E-2</v>
      </c>
      <c r="G223" s="1200"/>
      <c r="H223" s="1205">
        <f t="shared" si="2"/>
        <v>393142.85714285716</v>
      </c>
      <c r="I223" s="104"/>
      <c r="J223" s="104"/>
      <c r="K223" s="104"/>
      <c r="L223" s="104"/>
      <c r="M223" s="104"/>
      <c r="N223" s="104"/>
      <c r="O223" s="104"/>
      <c r="P223" s="104"/>
      <c r="Q223" s="104"/>
      <c r="R223" s="104"/>
    </row>
    <row r="224" spans="2:23" s="111" customFormat="1">
      <c r="C224" s="502">
        <v>37478</v>
      </c>
      <c r="D224" s="784"/>
      <c r="E224" s="1196">
        <v>389000</v>
      </c>
      <c r="F224" s="250">
        <v>5.7000000000000002E-2</v>
      </c>
      <c r="G224" s="1200"/>
      <c r="H224" s="1205">
        <f t="shared" si="2"/>
        <v>391714.28571428574</v>
      </c>
      <c r="I224" s="104"/>
      <c r="J224" s="104"/>
      <c r="K224" s="104"/>
      <c r="L224" s="104"/>
      <c r="M224" s="104"/>
      <c r="N224" s="104"/>
      <c r="O224" s="104"/>
      <c r="P224" s="104"/>
      <c r="Q224" s="104"/>
      <c r="R224" s="104"/>
    </row>
    <row r="225" spans="3:18" s="111" customFormat="1">
      <c r="C225" s="502">
        <v>37485</v>
      </c>
      <c r="D225" s="784"/>
      <c r="E225" s="1196">
        <v>399000</v>
      </c>
      <c r="F225" s="250">
        <v>5.7000000000000002E-2</v>
      </c>
      <c r="G225" s="1200"/>
      <c r="H225" s="1205">
        <f t="shared" si="2"/>
        <v>390714.28571428574</v>
      </c>
      <c r="I225" s="104"/>
      <c r="J225" s="104"/>
      <c r="K225" s="104"/>
      <c r="L225" s="104"/>
      <c r="M225" s="104"/>
      <c r="N225" s="104"/>
      <c r="O225" s="104"/>
      <c r="P225" s="104"/>
      <c r="Q225" s="104"/>
      <c r="R225" s="104"/>
    </row>
    <row r="226" spans="3:18" s="111" customFormat="1">
      <c r="C226" s="502">
        <v>37492</v>
      </c>
      <c r="D226" s="784"/>
      <c r="E226" s="1196">
        <v>398000</v>
      </c>
      <c r="F226" s="250">
        <v>5.7000000000000002E-2</v>
      </c>
      <c r="G226" s="1200"/>
      <c r="H226" s="1205">
        <f t="shared" si="2"/>
        <v>389785.71428571426</v>
      </c>
      <c r="I226" s="104"/>
      <c r="J226" s="104"/>
      <c r="K226" s="104"/>
      <c r="L226" s="104"/>
      <c r="M226" s="104"/>
      <c r="N226" s="104"/>
      <c r="O226" s="104"/>
      <c r="P226" s="104"/>
      <c r="Q226" s="104"/>
      <c r="R226" s="104"/>
    </row>
    <row r="227" spans="3:18" s="111" customFormat="1">
      <c r="C227" s="502">
        <v>37499</v>
      </c>
      <c r="D227" s="784"/>
      <c r="E227" s="1196">
        <v>394000</v>
      </c>
      <c r="F227" s="250">
        <v>5.7000000000000002E-2</v>
      </c>
      <c r="G227" s="1200"/>
      <c r="H227" s="1205">
        <f t="shared" si="2"/>
        <v>389142.85714285716</v>
      </c>
      <c r="I227" s="104"/>
      <c r="J227" s="104"/>
      <c r="K227" s="104"/>
      <c r="L227" s="104"/>
      <c r="M227" s="104"/>
      <c r="N227" s="104"/>
      <c r="O227" s="104"/>
      <c r="P227" s="104"/>
      <c r="Q227" s="104"/>
      <c r="R227" s="104"/>
    </row>
    <row r="228" spans="3:18" s="111" customFormat="1">
      <c r="C228" s="502">
        <v>37506</v>
      </c>
      <c r="D228" s="784"/>
      <c r="E228" s="1196">
        <v>416000</v>
      </c>
      <c r="F228" s="250">
        <v>5.7000000000000002E-2</v>
      </c>
      <c r="G228" s="1200"/>
      <c r="H228" s="1205">
        <f t="shared" si="2"/>
        <v>391857.14285714284</v>
      </c>
      <c r="I228" s="104"/>
      <c r="J228" s="104"/>
      <c r="K228" s="104"/>
      <c r="L228" s="104"/>
      <c r="M228" s="104"/>
      <c r="N228" s="104"/>
      <c r="O228" s="104"/>
      <c r="P228" s="104"/>
      <c r="Q228" s="104"/>
      <c r="R228" s="104"/>
    </row>
    <row r="229" spans="3:18" s="111" customFormat="1">
      <c r="C229" s="502">
        <v>37513</v>
      </c>
      <c r="D229" s="784"/>
      <c r="E229" s="1196">
        <v>412000</v>
      </c>
      <c r="F229" s="250">
        <v>5.7000000000000002E-2</v>
      </c>
      <c r="G229" s="1200"/>
      <c r="H229" s="1205">
        <f t="shared" si="2"/>
        <v>393571.42857142858</v>
      </c>
      <c r="I229" s="104"/>
      <c r="J229" s="104"/>
      <c r="K229" s="104"/>
      <c r="L229" s="104"/>
      <c r="M229" s="104"/>
      <c r="N229" s="104"/>
      <c r="O229" s="104"/>
      <c r="P229" s="104"/>
      <c r="Q229" s="104"/>
      <c r="R229" s="104"/>
    </row>
    <row r="230" spans="3:18" s="111" customFormat="1">
      <c r="C230" s="502">
        <v>37520</v>
      </c>
      <c r="D230" s="784"/>
      <c r="E230" s="1196">
        <v>401000</v>
      </c>
      <c r="F230" s="250">
        <v>5.7000000000000002E-2</v>
      </c>
      <c r="G230" s="1200"/>
      <c r="H230" s="1205">
        <f t="shared" ref="H230:H293" si="3">AVERAGE(E217:E230)</f>
        <v>393928.57142857142</v>
      </c>
      <c r="I230" s="104"/>
      <c r="J230" s="104"/>
      <c r="K230" s="104"/>
      <c r="L230" s="104"/>
      <c r="M230" s="104"/>
      <c r="N230" s="104"/>
      <c r="O230" s="104"/>
      <c r="P230" s="104"/>
      <c r="Q230" s="104"/>
      <c r="R230" s="104"/>
    </row>
    <row r="231" spans="3:18" s="111" customFormat="1">
      <c r="C231" s="502">
        <v>37527</v>
      </c>
      <c r="D231" s="784"/>
      <c r="E231" s="1196">
        <v>409000</v>
      </c>
      <c r="F231" s="250">
        <v>5.7000000000000002E-2</v>
      </c>
      <c r="G231" s="1200"/>
      <c r="H231" s="1205">
        <f t="shared" si="3"/>
        <v>395428.57142857142</v>
      </c>
      <c r="I231" s="104"/>
      <c r="J231" s="104"/>
      <c r="K231" s="104"/>
      <c r="L231" s="104"/>
      <c r="M231" s="104"/>
      <c r="N231" s="104"/>
      <c r="O231" s="104"/>
      <c r="P231" s="104"/>
      <c r="Q231" s="104"/>
      <c r="R231" s="104"/>
    </row>
    <row r="232" spans="3:18" s="111" customFormat="1">
      <c r="C232" s="502">
        <v>37534</v>
      </c>
      <c r="D232" s="617"/>
      <c r="E232" s="1196">
        <v>404000</v>
      </c>
      <c r="F232" s="250">
        <v>5.7000000000000002E-2</v>
      </c>
      <c r="G232" s="1200"/>
      <c r="H232" s="1205">
        <f t="shared" si="3"/>
        <v>396714.28571428574</v>
      </c>
      <c r="I232" s="104"/>
      <c r="J232" s="104"/>
      <c r="K232" s="104"/>
      <c r="L232" s="104"/>
      <c r="M232" s="104"/>
      <c r="N232" s="104"/>
      <c r="O232" s="104"/>
      <c r="P232" s="104"/>
      <c r="Q232" s="104"/>
      <c r="R232" s="104"/>
    </row>
    <row r="233" spans="3:18" s="111" customFormat="1">
      <c r="C233" s="502">
        <v>37541</v>
      </c>
      <c r="D233" s="784"/>
      <c r="E233" s="1196">
        <v>405000</v>
      </c>
      <c r="F233" s="250">
        <v>5.7000000000000002E-2</v>
      </c>
      <c r="G233" s="1200"/>
      <c r="H233" s="1205">
        <f t="shared" si="3"/>
        <v>397714.28571428574</v>
      </c>
      <c r="I233" s="104"/>
      <c r="J233" s="104"/>
      <c r="K233" s="104"/>
      <c r="L233" s="104"/>
      <c r="M233" s="104"/>
      <c r="N233" s="104"/>
      <c r="O233" s="104"/>
      <c r="P233" s="104"/>
      <c r="Q233" s="104"/>
      <c r="R233" s="104"/>
    </row>
    <row r="234" spans="3:18" s="111" customFormat="1">
      <c r="C234" s="502">
        <v>37548</v>
      </c>
      <c r="D234" s="784"/>
      <c r="E234" s="1196">
        <v>412000</v>
      </c>
      <c r="F234" s="250">
        <v>5.7000000000000002E-2</v>
      </c>
      <c r="G234" s="1200"/>
      <c r="H234" s="1205">
        <f t="shared" si="3"/>
        <v>399714.28571428574</v>
      </c>
      <c r="I234" s="104"/>
      <c r="J234" s="104"/>
      <c r="K234" s="104"/>
      <c r="L234" s="104"/>
      <c r="M234" s="104"/>
      <c r="N234" s="104"/>
      <c r="O234" s="104"/>
      <c r="P234" s="104"/>
      <c r="Q234" s="104"/>
      <c r="R234" s="104"/>
    </row>
    <row r="235" spans="3:18" s="111" customFormat="1">
      <c r="C235" s="502">
        <v>37555</v>
      </c>
      <c r="D235" s="784"/>
      <c r="E235" s="1196">
        <v>409000</v>
      </c>
      <c r="F235" s="250">
        <v>5.7000000000000002E-2</v>
      </c>
      <c r="G235" s="1200"/>
      <c r="H235" s="1205">
        <f t="shared" si="3"/>
        <v>401857.14285714284</v>
      </c>
      <c r="I235" s="104"/>
      <c r="J235" s="104"/>
      <c r="K235" s="104"/>
      <c r="L235" s="104"/>
      <c r="M235" s="104"/>
      <c r="N235" s="104"/>
      <c r="O235" s="104"/>
      <c r="P235" s="104"/>
      <c r="Q235" s="104"/>
      <c r="R235" s="104"/>
    </row>
    <row r="236" spans="3:18" s="111" customFormat="1">
      <c r="C236" s="502">
        <v>37562</v>
      </c>
      <c r="D236" s="784"/>
      <c r="E236" s="1196">
        <v>405000</v>
      </c>
      <c r="F236" s="250">
        <v>5.8999999999999997E-2</v>
      </c>
      <c r="G236" s="1200"/>
      <c r="H236" s="1205">
        <f t="shared" si="3"/>
        <v>402928.57142857142</v>
      </c>
      <c r="I236" s="104"/>
      <c r="J236" s="104"/>
      <c r="K236" s="104"/>
      <c r="L236" s="104"/>
      <c r="M236" s="104"/>
      <c r="N236" s="104"/>
      <c r="O236" s="104"/>
      <c r="P236" s="104"/>
      <c r="Q236" s="104"/>
      <c r="R236" s="104"/>
    </row>
    <row r="237" spans="3:18" s="111" customFormat="1">
      <c r="C237" s="502">
        <v>37569</v>
      </c>
      <c r="D237" s="784"/>
      <c r="E237" s="1196">
        <v>400000</v>
      </c>
      <c r="F237" s="250">
        <v>5.8999999999999997E-2</v>
      </c>
      <c r="G237" s="1200"/>
      <c r="H237" s="1205">
        <f t="shared" si="3"/>
        <v>403785.71428571426</v>
      </c>
      <c r="I237" s="104"/>
      <c r="J237" s="104"/>
      <c r="K237" s="104"/>
      <c r="L237" s="104"/>
      <c r="M237" s="104"/>
      <c r="N237" s="104"/>
      <c r="O237" s="104"/>
      <c r="P237" s="104"/>
      <c r="Q237" s="104"/>
      <c r="R237" s="104"/>
    </row>
    <row r="238" spans="3:18" s="111" customFormat="1">
      <c r="C238" s="502">
        <v>37576</v>
      </c>
      <c r="D238" s="784"/>
      <c r="E238" s="1196">
        <v>389000</v>
      </c>
      <c r="F238" s="250">
        <v>5.8999999999999997E-2</v>
      </c>
      <c r="G238" s="1200"/>
      <c r="H238" s="1205">
        <f t="shared" si="3"/>
        <v>403785.71428571426</v>
      </c>
      <c r="I238" s="104"/>
      <c r="J238" s="104"/>
      <c r="K238" s="104"/>
      <c r="L238" s="104"/>
      <c r="M238" s="104"/>
      <c r="N238" s="104"/>
      <c r="O238" s="104"/>
      <c r="P238" s="104"/>
      <c r="Q238" s="104"/>
      <c r="R238" s="104"/>
    </row>
    <row r="239" spans="3:18" s="111" customFormat="1">
      <c r="C239" s="502">
        <v>37583</v>
      </c>
      <c r="D239" s="784"/>
      <c r="E239" s="1196">
        <v>390000</v>
      </c>
      <c r="F239" s="250">
        <v>5.8999999999999997E-2</v>
      </c>
      <c r="G239" s="1200"/>
      <c r="H239" s="1205">
        <f t="shared" si="3"/>
        <v>403142.85714285716</v>
      </c>
      <c r="I239" s="104"/>
      <c r="J239" s="104"/>
      <c r="K239" s="104"/>
      <c r="L239" s="104"/>
      <c r="M239" s="104"/>
      <c r="N239" s="104"/>
      <c r="O239" s="104"/>
      <c r="P239" s="104"/>
      <c r="Q239" s="104"/>
      <c r="R239" s="104"/>
    </row>
    <row r="240" spans="3:18" s="111" customFormat="1">
      <c r="C240" s="502">
        <v>37590</v>
      </c>
      <c r="D240" s="784"/>
      <c r="E240" s="1196">
        <v>377000</v>
      </c>
      <c r="F240" s="250">
        <v>5.8999999999999997E-2</v>
      </c>
      <c r="G240" s="1200"/>
      <c r="H240" s="1205">
        <f t="shared" si="3"/>
        <v>401642.85714285716</v>
      </c>
      <c r="I240" s="104"/>
      <c r="J240" s="104"/>
      <c r="K240" s="104"/>
      <c r="L240" s="104"/>
      <c r="M240" s="104"/>
      <c r="N240" s="104"/>
      <c r="O240" s="104"/>
      <c r="P240" s="104"/>
      <c r="Q240" s="104"/>
      <c r="R240" s="104"/>
    </row>
    <row r="241" spans="3:18" s="111" customFormat="1">
      <c r="C241" s="502">
        <v>37597</v>
      </c>
      <c r="D241" s="784"/>
      <c r="E241" s="1196">
        <v>425000</v>
      </c>
      <c r="F241" s="250">
        <v>0.06</v>
      </c>
      <c r="G241" s="1200"/>
      <c r="H241" s="1205">
        <f t="shared" si="3"/>
        <v>403857.14285714284</v>
      </c>
      <c r="I241" s="104"/>
      <c r="J241" s="104"/>
      <c r="K241" s="104"/>
      <c r="L241" s="104"/>
      <c r="M241" s="104"/>
      <c r="N241" s="104"/>
      <c r="O241" s="104"/>
      <c r="P241" s="104"/>
      <c r="Q241" s="104"/>
      <c r="R241" s="104"/>
    </row>
    <row r="242" spans="3:18" s="111" customFormat="1">
      <c r="C242" s="502">
        <v>37604</v>
      </c>
      <c r="D242" s="784"/>
      <c r="E242" s="1196">
        <v>429000</v>
      </c>
      <c r="F242" s="250">
        <v>0.06</v>
      </c>
      <c r="G242" s="1200"/>
      <c r="H242" s="1205">
        <f t="shared" si="3"/>
        <v>404785.71428571426</v>
      </c>
      <c r="I242" s="104"/>
      <c r="J242" s="104"/>
      <c r="K242" s="104"/>
      <c r="L242" s="104"/>
      <c r="M242" s="104"/>
      <c r="N242" s="104"/>
      <c r="O242" s="104"/>
      <c r="P242" s="104"/>
      <c r="Q242" s="104"/>
      <c r="R242" s="104"/>
    </row>
    <row r="243" spans="3:18" s="111" customFormat="1">
      <c r="C243" s="502">
        <v>37611</v>
      </c>
      <c r="D243" s="784"/>
      <c r="E243" s="1196">
        <v>394000</v>
      </c>
      <c r="F243" s="250">
        <v>0.06</v>
      </c>
      <c r="G243" s="1200"/>
      <c r="H243" s="1205">
        <f t="shared" si="3"/>
        <v>403500</v>
      </c>
      <c r="I243" s="104"/>
      <c r="J243" s="104"/>
      <c r="K243" s="104"/>
      <c r="L243" s="104"/>
      <c r="M243" s="104"/>
      <c r="N243" s="104"/>
      <c r="O243" s="104"/>
      <c r="P243" s="104"/>
      <c r="Q243" s="104"/>
      <c r="R243" s="104"/>
    </row>
    <row r="244" spans="3:18" s="111" customFormat="1">
      <c r="C244" s="502">
        <v>37618</v>
      </c>
      <c r="D244" s="617"/>
      <c r="E244" s="1196">
        <v>409000</v>
      </c>
      <c r="F244" s="250">
        <v>0.06</v>
      </c>
      <c r="G244" s="1200"/>
      <c r="H244" s="1205">
        <f t="shared" si="3"/>
        <v>404071.42857142858</v>
      </c>
      <c r="I244" s="104"/>
      <c r="J244" s="104"/>
      <c r="K244" s="104"/>
      <c r="L244" s="104"/>
      <c r="M244" s="104"/>
      <c r="N244" s="104"/>
      <c r="O244" s="104"/>
      <c r="P244" s="104"/>
      <c r="Q244" s="104"/>
      <c r="R244" s="104"/>
    </row>
    <row r="245" spans="3:18" s="111" customFormat="1">
      <c r="C245" s="502">
        <v>37625</v>
      </c>
      <c r="D245" s="617" t="s">
        <v>32</v>
      </c>
      <c r="E245" s="1196">
        <v>393000</v>
      </c>
      <c r="F245" s="250">
        <v>5.8000000000000003E-2</v>
      </c>
      <c r="G245" s="1200"/>
      <c r="H245" s="1205">
        <f t="shared" si="3"/>
        <v>402928.57142857142</v>
      </c>
      <c r="I245" s="104"/>
      <c r="J245" s="104"/>
      <c r="K245" s="104"/>
      <c r="L245" s="104"/>
      <c r="M245" s="104"/>
      <c r="N245" s="104"/>
      <c r="O245" s="104"/>
      <c r="P245" s="104"/>
      <c r="Q245" s="104"/>
      <c r="R245" s="104"/>
    </row>
    <row r="246" spans="3:18" s="111" customFormat="1">
      <c r="C246" s="502">
        <v>37632</v>
      </c>
      <c r="D246" s="784"/>
      <c r="E246" s="1196">
        <v>378000</v>
      </c>
      <c r="F246" s="250">
        <v>5.8000000000000003E-2</v>
      </c>
      <c r="G246" s="1200"/>
      <c r="H246" s="1205">
        <f t="shared" si="3"/>
        <v>401071.42857142858</v>
      </c>
      <c r="I246" s="104"/>
      <c r="J246" s="104"/>
      <c r="K246" s="104"/>
      <c r="L246" s="104"/>
      <c r="M246" s="104"/>
      <c r="N246" s="104"/>
      <c r="O246" s="104"/>
      <c r="P246" s="104"/>
      <c r="Q246" s="104"/>
      <c r="R246" s="104"/>
    </row>
    <row r="247" spans="3:18" s="111" customFormat="1">
      <c r="C247" s="502">
        <v>37639</v>
      </c>
      <c r="D247" s="784"/>
      <c r="E247" s="1196">
        <v>402000</v>
      </c>
      <c r="F247" s="250">
        <v>5.8000000000000003E-2</v>
      </c>
      <c r="G247" s="1200"/>
      <c r="H247" s="1205">
        <f t="shared" si="3"/>
        <v>400857.14285714284</v>
      </c>
      <c r="I247" s="104"/>
      <c r="J247" s="104"/>
      <c r="K247" s="104"/>
      <c r="L247" s="104"/>
      <c r="M247" s="104"/>
      <c r="N247" s="104"/>
      <c r="O247" s="104"/>
      <c r="P247" s="104"/>
      <c r="Q247" s="104"/>
      <c r="R247" s="104"/>
    </row>
    <row r="248" spans="3:18" s="111" customFormat="1">
      <c r="C248" s="502">
        <v>37646</v>
      </c>
      <c r="D248" s="784"/>
      <c r="E248" s="1196">
        <v>407000</v>
      </c>
      <c r="F248" s="250">
        <v>5.8000000000000003E-2</v>
      </c>
      <c r="G248" s="1200"/>
      <c r="H248" s="1205">
        <f t="shared" si="3"/>
        <v>400500</v>
      </c>
      <c r="I248" s="104"/>
      <c r="J248" s="104"/>
      <c r="K248" s="104"/>
      <c r="L248" s="104"/>
      <c r="M248" s="104"/>
      <c r="N248" s="104"/>
      <c r="O248" s="104"/>
      <c r="P248" s="104"/>
      <c r="Q248" s="104"/>
      <c r="R248" s="104"/>
    </row>
    <row r="249" spans="3:18" s="111" customFormat="1">
      <c r="C249" s="502">
        <v>37653</v>
      </c>
      <c r="D249" s="784"/>
      <c r="E249" s="1196">
        <v>413000</v>
      </c>
      <c r="F249" s="250">
        <v>5.8999999999999997E-2</v>
      </c>
      <c r="G249" s="1200"/>
      <c r="H249" s="1205">
        <f t="shared" si="3"/>
        <v>400785.71428571426</v>
      </c>
      <c r="I249" s="104"/>
      <c r="J249" s="104"/>
      <c r="K249" s="104"/>
      <c r="L249" s="104"/>
      <c r="M249" s="104"/>
      <c r="N249" s="104"/>
      <c r="O249" s="104"/>
      <c r="P249" s="104"/>
      <c r="Q249" s="104"/>
      <c r="R249" s="104"/>
    </row>
    <row r="250" spans="3:18" s="111" customFormat="1">
      <c r="C250" s="502">
        <v>37660</v>
      </c>
      <c r="D250" s="784"/>
      <c r="E250" s="1196">
        <v>390000</v>
      </c>
      <c r="F250" s="250">
        <v>5.8999999999999997E-2</v>
      </c>
      <c r="G250" s="1200"/>
      <c r="H250" s="1205">
        <f t="shared" si="3"/>
        <v>399714.28571428574</v>
      </c>
      <c r="I250" s="104"/>
      <c r="J250" s="104"/>
      <c r="K250" s="104"/>
      <c r="L250" s="104"/>
      <c r="M250" s="104"/>
      <c r="N250" s="104"/>
      <c r="O250" s="104"/>
      <c r="P250" s="104"/>
      <c r="Q250" s="104"/>
      <c r="R250" s="104"/>
    </row>
    <row r="251" spans="3:18" s="111" customFormat="1">
      <c r="C251" s="502">
        <v>37667</v>
      </c>
      <c r="D251" s="784"/>
      <c r="E251" s="1196">
        <v>420000</v>
      </c>
      <c r="F251" s="250">
        <v>5.8999999999999997E-2</v>
      </c>
      <c r="G251" s="1200"/>
      <c r="H251" s="1205">
        <f t="shared" si="3"/>
        <v>401142.85714285716</v>
      </c>
      <c r="I251" s="104"/>
      <c r="J251" s="104"/>
      <c r="K251" s="104"/>
      <c r="L251" s="104"/>
      <c r="M251" s="104"/>
      <c r="N251" s="104"/>
      <c r="O251" s="104"/>
      <c r="P251" s="104"/>
      <c r="Q251" s="104"/>
      <c r="R251" s="104"/>
    </row>
    <row r="252" spans="3:18" s="111" customFormat="1">
      <c r="C252" s="502">
        <v>37674</v>
      </c>
      <c r="D252" s="784"/>
      <c r="E252" s="1196">
        <v>421000</v>
      </c>
      <c r="F252" s="250">
        <v>5.8999999999999997E-2</v>
      </c>
      <c r="G252" s="1200"/>
      <c r="H252" s="1205">
        <f t="shared" si="3"/>
        <v>403428.57142857142</v>
      </c>
      <c r="I252" s="104"/>
      <c r="J252" s="104"/>
      <c r="K252" s="104"/>
      <c r="L252" s="104"/>
      <c r="M252" s="104"/>
      <c r="N252" s="104"/>
      <c r="O252" s="104"/>
      <c r="P252" s="104"/>
      <c r="Q252" s="104"/>
      <c r="R252" s="104"/>
    </row>
    <row r="253" spans="3:18" s="111" customFormat="1">
      <c r="C253" s="502">
        <v>37681</v>
      </c>
      <c r="D253" s="784"/>
      <c r="E253" s="1196">
        <v>436000</v>
      </c>
      <c r="F253" s="250">
        <v>5.8999999999999997E-2</v>
      </c>
      <c r="G253" s="1200"/>
      <c r="H253" s="1205">
        <f t="shared" si="3"/>
        <v>406714.28571428574</v>
      </c>
      <c r="I253" s="104"/>
      <c r="J253" s="104"/>
      <c r="K253" s="104"/>
      <c r="L253" s="104"/>
      <c r="M253" s="104"/>
      <c r="N253" s="104"/>
      <c r="O253" s="104"/>
      <c r="P253" s="104"/>
      <c r="Q253" s="104"/>
      <c r="R253" s="104"/>
    </row>
    <row r="254" spans="3:18" s="111" customFormat="1">
      <c r="C254" s="502">
        <v>37688</v>
      </c>
      <c r="D254" s="784"/>
      <c r="E254" s="1196">
        <v>424000</v>
      </c>
      <c r="F254" s="250">
        <v>5.8999999999999997E-2</v>
      </c>
      <c r="G254" s="1200"/>
      <c r="H254" s="1205">
        <f t="shared" si="3"/>
        <v>410071.42857142858</v>
      </c>
      <c r="I254" s="104"/>
      <c r="J254" s="104"/>
      <c r="K254" s="104"/>
      <c r="L254" s="104"/>
      <c r="M254" s="104"/>
      <c r="N254" s="104"/>
      <c r="O254" s="104"/>
      <c r="P254" s="104"/>
      <c r="Q254" s="104"/>
      <c r="R254" s="104"/>
    </row>
    <row r="255" spans="3:18" s="111" customFormat="1">
      <c r="C255" s="502">
        <v>37695</v>
      </c>
      <c r="D255" s="784"/>
      <c r="E255" s="1196">
        <v>430000</v>
      </c>
      <c r="F255" s="250">
        <v>5.8999999999999997E-2</v>
      </c>
      <c r="G255" s="1200"/>
      <c r="H255" s="1205">
        <f t="shared" si="3"/>
        <v>410428.57142857142</v>
      </c>
      <c r="I255" s="104"/>
      <c r="J255" s="104"/>
      <c r="K255" s="104"/>
      <c r="L255" s="104"/>
      <c r="M255" s="104"/>
      <c r="N255" s="104"/>
      <c r="O255" s="104"/>
      <c r="P255" s="104"/>
      <c r="Q255" s="104"/>
      <c r="R255" s="104"/>
    </row>
    <row r="256" spans="3:18" s="111" customFormat="1">
      <c r="C256" s="502">
        <v>37702</v>
      </c>
      <c r="D256" s="784"/>
      <c r="E256" s="1196">
        <v>411000</v>
      </c>
      <c r="F256" s="250">
        <v>5.8999999999999997E-2</v>
      </c>
      <c r="G256" s="1200"/>
      <c r="H256" s="1205">
        <f t="shared" si="3"/>
        <v>409142.85714285716</v>
      </c>
      <c r="I256" s="104"/>
      <c r="J256" s="104"/>
      <c r="K256" s="104"/>
      <c r="L256" s="104"/>
      <c r="M256" s="104"/>
      <c r="N256" s="104"/>
      <c r="O256" s="104"/>
      <c r="P256" s="104"/>
      <c r="Q256" s="104"/>
      <c r="R256" s="104"/>
    </row>
    <row r="257" spans="2:23" s="111" customFormat="1">
      <c r="C257" s="502">
        <v>37709</v>
      </c>
      <c r="D257" s="784"/>
      <c r="E257" s="1196">
        <v>436000</v>
      </c>
      <c r="F257" s="250">
        <v>5.8999999999999997E-2</v>
      </c>
      <c r="G257" s="1200"/>
      <c r="H257" s="1205">
        <f t="shared" si="3"/>
        <v>412142.85714285716</v>
      </c>
      <c r="I257" s="104"/>
      <c r="J257" s="104"/>
      <c r="K257" s="104"/>
      <c r="L257" s="104"/>
      <c r="M257" s="104"/>
      <c r="N257" s="104"/>
      <c r="O257" s="104"/>
      <c r="P257" s="104"/>
      <c r="Q257" s="104"/>
      <c r="R257" s="104"/>
    </row>
    <row r="258" spans="2:23" s="111" customFormat="1">
      <c r="C258" s="502">
        <v>37716</v>
      </c>
      <c r="D258" s="784"/>
      <c r="E258" s="1196">
        <v>417000</v>
      </c>
      <c r="F258" s="250">
        <v>0.06</v>
      </c>
      <c r="G258" s="1200"/>
      <c r="H258" s="1205">
        <f t="shared" si="3"/>
        <v>412714.28571428574</v>
      </c>
      <c r="I258" s="104"/>
      <c r="J258" s="104"/>
      <c r="K258" s="104"/>
      <c r="L258" s="104"/>
      <c r="M258" s="104"/>
      <c r="N258" s="104"/>
      <c r="O258" s="104"/>
      <c r="P258" s="104"/>
      <c r="Q258" s="104"/>
      <c r="R258" s="104"/>
    </row>
    <row r="259" spans="2:23" s="111" customFormat="1">
      <c r="C259" s="502">
        <v>37723</v>
      </c>
      <c r="D259" s="784"/>
      <c r="E259" s="1196">
        <v>434000</v>
      </c>
      <c r="F259" s="250">
        <v>0.06</v>
      </c>
      <c r="G259" s="1200"/>
      <c r="H259" s="1205">
        <f t="shared" si="3"/>
        <v>415642.85714285716</v>
      </c>
      <c r="I259" s="104"/>
      <c r="J259" s="104"/>
      <c r="K259" s="104"/>
      <c r="L259" s="104"/>
      <c r="M259" s="104"/>
      <c r="N259" s="104"/>
      <c r="O259" s="104"/>
      <c r="P259" s="104"/>
      <c r="Q259" s="104"/>
      <c r="R259" s="104"/>
    </row>
    <row r="260" spans="2:23" s="111" customFormat="1">
      <c r="C260" s="502">
        <v>37730</v>
      </c>
      <c r="D260" s="784"/>
      <c r="E260" s="1196">
        <v>450000</v>
      </c>
      <c r="F260" s="250">
        <v>0.06</v>
      </c>
      <c r="G260" s="1200"/>
      <c r="H260" s="1205">
        <f t="shared" si="3"/>
        <v>420785.71428571426</v>
      </c>
      <c r="I260" s="104"/>
      <c r="J260" s="104"/>
      <c r="K260" s="104"/>
      <c r="L260" s="104"/>
      <c r="M260" s="104"/>
      <c r="N260" s="104"/>
      <c r="O260" s="104"/>
      <c r="P260" s="104"/>
      <c r="Q260" s="104"/>
      <c r="R260" s="104"/>
    </row>
    <row r="261" spans="2:23" s="111" customFormat="1">
      <c r="C261" s="502">
        <v>37737</v>
      </c>
      <c r="D261" s="784"/>
      <c r="E261" s="1196">
        <v>444000</v>
      </c>
      <c r="F261" s="250">
        <v>0.06</v>
      </c>
      <c r="G261" s="1200"/>
      <c r="H261" s="1205">
        <f t="shared" si="3"/>
        <v>423785.71428571426</v>
      </c>
      <c r="I261" s="104"/>
      <c r="J261" s="104"/>
      <c r="K261" s="104"/>
      <c r="L261" s="104"/>
      <c r="M261" s="104"/>
      <c r="N261" s="104"/>
      <c r="O261" s="104"/>
      <c r="P261" s="104"/>
      <c r="Q261" s="104"/>
      <c r="R261" s="104"/>
    </row>
    <row r="262" spans="2:23" s="111" customFormat="1">
      <c r="C262" s="502">
        <v>37744</v>
      </c>
      <c r="D262" s="784"/>
      <c r="E262" s="1196">
        <v>428000</v>
      </c>
      <c r="F262" s="250">
        <v>6.0999999999999999E-2</v>
      </c>
      <c r="G262" s="1200"/>
      <c r="H262" s="1205">
        <f t="shared" si="3"/>
        <v>425285.71428571426</v>
      </c>
      <c r="I262" s="104"/>
      <c r="J262" s="104"/>
      <c r="K262" s="104"/>
      <c r="L262" s="104"/>
      <c r="M262" s="104"/>
      <c r="N262" s="104"/>
      <c r="O262" s="104"/>
      <c r="P262" s="104"/>
      <c r="Q262" s="104"/>
      <c r="R262" s="104"/>
    </row>
    <row r="263" spans="2:23">
      <c r="B263" s="104"/>
      <c r="C263" s="502">
        <v>37751</v>
      </c>
      <c r="D263" s="784"/>
      <c r="E263" s="1196">
        <v>417000</v>
      </c>
      <c r="F263" s="250">
        <v>6.0999999999999999E-2</v>
      </c>
      <c r="G263" s="1200"/>
      <c r="H263" s="1205">
        <f t="shared" si="3"/>
        <v>425571.42857142858</v>
      </c>
      <c r="I263" s="104"/>
      <c r="J263" s="104"/>
      <c r="K263" s="104"/>
      <c r="L263" s="104"/>
      <c r="M263" s="104"/>
      <c r="N263" s="104"/>
      <c r="O263" s="104"/>
      <c r="P263" s="104"/>
      <c r="Q263" s="104"/>
      <c r="R263" s="104"/>
      <c r="U263" s="104"/>
      <c r="V263" s="104"/>
      <c r="W263" s="104"/>
    </row>
    <row r="264" spans="2:23">
      <c r="B264" s="104"/>
      <c r="C264" s="502">
        <v>37758</v>
      </c>
      <c r="D264" s="784"/>
      <c r="E264" s="1196">
        <v>425000</v>
      </c>
      <c r="F264" s="250">
        <v>6.0999999999999999E-2</v>
      </c>
      <c r="G264" s="1200"/>
      <c r="H264" s="1205">
        <f t="shared" si="3"/>
        <v>428071.42857142858</v>
      </c>
      <c r="I264" s="104"/>
      <c r="J264" s="104"/>
      <c r="K264" s="104"/>
      <c r="L264" s="104"/>
      <c r="M264" s="104"/>
      <c r="N264" s="104"/>
      <c r="O264" s="104"/>
      <c r="P264" s="104"/>
      <c r="Q264" s="104"/>
      <c r="R264" s="104"/>
      <c r="U264" s="104"/>
      <c r="V264" s="104"/>
      <c r="W264" s="104"/>
    </row>
    <row r="265" spans="2:23">
      <c r="B265" s="104"/>
      <c r="C265" s="502">
        <v>37765</v>
      </c>
      <c r="D265" s="784"/>
      <c r="E265" s="1196">
        <v>419000</v>
      </c>
      <c r="F265" s="250">
        <v>6.0999999999999999E-2</v>
      </c>
      <c r="G265" s="1200"/>
      <c r="H265" s="1205">
        <f t="shared" si="3"/>
        <v>428000</v>
      </c>
      <c r="I265" s="104"/>
      <c r="J265" s="104"/>
      <c r="K265" s="104"/>
      <c r="L265" s="104"/>
      <c r="M265" s="104"/>
      <c r="N265" s="104"/>
      <c r="O265" s="104"/>
      <c r="P265" s="104"/>
      <c r="Q265" s="104"/>
      <c r="R265" s="104"/>
      <c r="U265" s="104"/>
      <c r="V265" s="104"/>
      <c r="W265" s="104"/>
    </row>
    <row r="266" spans="2:23">
      <c r="B266" s="104"/>
      <c r="C266" s="502">
        <v>37772</v>
      </c>
      <c r="D266" s="784"/>
      <c r="E266" s="1196">
        <v>431000</v>
      </c>
      <c r="F266" s="250">
        <v>6.0999999999999999E-2</v>
      </c>
      <c r="G266" s="1200"/>
      <c r="H266" s="1205">
        <f t="shared" si="3"/>
        <v>428714.28571428574</v>
      </c>
      <c r="I266" s="104"/>
      <c r="J266" s="104"/>
      <c r="K266" s="104"/>
      <c r="L266" s="104"/>
      <c r="M266" s="104"/>
      <c r="N266" s="104"/>
      <c r="O266" s="104"/>
      <c r="P266" s="104"/>
      <c r="Q266" s="104"/>
      <c r="R266" s="104"/>
      <c r="U266" s="104"/>
      <c r="V266" s="104"/>
      <c r="W266" s="104"/>
    </row>
    <row r="267" spans="2:23">
      <c r="B267" s="104"/>
      <c r="C267" s="502">
        <v>37779</v>
      </c>
      <c r="D267" s="784"/>
      <c r="E267" s="1196">
        <v>429000</v>
      </c>
      <c r="F267" s="250">
        <v>6.3E-2</v>
      </c>
      <c r="G267" s="1200"/>
      <c r="H267" s="1205">
        <f t="shared" si="3"/>
        <v>428214.28571428574</v>
      </c>
      <c r="I267" s="104"/>
      <c r="J267" s="104"/>
      <c r="K267" s="104"/>
      <c r="L267" s="104"/>
      <c r="M267" s="104"/>
      <c r="N267" s="104"/>
      <c r="O267" s="104"/>
      <c r="P267" s="104"/>
      <c r="Q267" s="104"/>
      <c r="R267" s="104"/>
      <c r="U267" s="104"/>
      <c r="V267" s="104"/>
      <c r="W267" s="104"/>
    </row>
    <row r="268" spans="2:23">
      <c r="B268" s="104"/>
      <c r="C268" s="502">
        <v>37786</v>
      </c>
      <c r="D268" s="617"/>
      <c r="E268" s="1196">
        <v>421000</v>
      </c>
      <c r="F268" s="250">
        <v>6.3E-2</v>
      </c>
      <c r="G268" s="1200"/>
      <c r="H268" s="1205">
        <f t="shared" si="3"/>
        <v>428000</v>
      </c>
      <c r="I268" s="104"/>
      <c r="J268" s="104"/>
      <c r="K268" s="104"/>
      <c r="L268" s="104"/>
      <c r="M268" s="104"/>
      <c r="N268" s="104"/>
      <c r="O268" s="104"/>
      <c r="P268" s="104"/>
      <c r="Q268" s="104"/>
      <c r="R268" s="104"/>
      <c r="U268" s="104"/>
      <c r="V268" s="104"/>
      <c r="W268" s="104"/>
    </row>
    <row r="269" spans="2:23">
      <c r="B269" s="104"/>
      <c r="C269" s="502">
        <v>37793</v>
      </c>
      <c r="D269" s="617"/>
      <c r="E269" s="1196">
        <v>408000</v>
      </c>
      <c r="F269" s="250">
        <v>6.3E-2</v>
      </c>
      <c r="G269" s="1200"/>
      <c r="H269" s="1205">
        <f t="shared" si="3"/>
        <v>426428.57142857142</v>
      </c>
      <c r="I269" s="104"/>
      <c r="J269" s="104"/>
      <c r="K269" s="104"/>
      <c r="L269" s="104"/>
      <c r="M269" s="104"/>
      <c r="N269" s="104"/>
      <c r="O269" s="104"/>
      <c r="P269" s="104"/>
      <c r="Q269" s="104"/>
      <c r="R269" s="104"/>
      <c r="U269" s="104"/>
      <c r="V269" s="104"/>
      <c r="W269" s="104"/>
    </row>
    <row r="270" spans="2:23">
      <c r="B270" s="104"/>
      <c r="C270" s="502">
        <v>37800</v>
      </c>
      <c r="D270" s="617"/>
      <c r="E270" s="1196">
        <v>429000</v>
      </c>
      <c r="F270" s="250">
        <v>6.3E-2</v>
      </c>
      <c r="G270" s="1200"/>
      <c r="H270" s="1205">
        <f t="shared" si="3"/>
        <v>427714.28571428574</v>
      </c>
      <c r="I270" s="104"/>
      <c r="J270" s="104"/>
      <c r="K270" s="104"/>
      <c r="L270" s="104"/>
      <c r="M270" s="104"/>
      <c r="N270" s="104"/>
      <c r="O270" s="104"/>
      <c r="P270" s="104"/>
      <c r="Q270" s="104"/>
      <c r="R270" s="104"/>
      <c r="U270" s="104"/>
      <c r="V270" s="104"/>
      <c r="W270" s="104"/>
    </row>
    <row r="271" spans="2:23">
      <c r="B271" s="104"/>
      <c r="C271" s="502">
        <v>37807</v>
      </c>
      <c r="D271" s="617"/>
      <c r="E271" s="1196">
        <v>433000</v>
      </c>
      <c r="F271" s="250">
        <v>6.2E-2</v>
      </c>
      <c r="G271" s="1200"/>
      <c r="H271" s="1205">
        <f t="shared" si="3"/>
        <v>427500</v>
      </c>
      <c r="I271" s="104"/>
      <c r="J271" s="104"/>
      <c r="K271" s="104"/>
      <c r="L271" s="104"/>
      <c r="M271" s="104"/>
      <c r="N271" s="104"/>
      <c r="O271" s="104"/>
      <c r="P271" s="104"/>
      <c r="Q271" s="104"/>
      <c r="R271" s="104"/>
      <c r="U271" s="104"/>
      <c r="V271" s="104"/>
      <c r="W271" s="104"/>
    </row>
    <row r="272" spans="2:23">
      <c r="B272" s="104"/>
      <c r="C272" s="502">
        <v>37814</v>
      </c>
      <c r="D272" s="617"/>
      <c r="E272" s="1196">
        <v>412000</v>
      </c>
      <c r="F272" s="250">
        <v>6.2E-2</v>
      </c>
      <c r="G272" s="1200"/>
      <c r="H272" s="1205">
        <f t="shared" si="3"/>
        <v>427142.85714285716</v>
      </c>
      <c r="I272" s="104"/>
      <c r="J272" s="104"/>
      <c r="K272" s="104"/>
      <c r="L272" s="104"/>
      <c r="M272" s="104"/>
      <c r="N272" s="104"/>
      <c r="O272" s="104"/>
      <c r="P272" s="104"/>
      <c r="Q272" s="104"/>
      <c r="R272" s="104"/>
      <c r="U272" s="104"/>
      <c r="V272" s="104"/>
      <c r="W272" s="104"/>
    </row>
    <row r="273" spans="2:23">
      <c r="B273" s="104"/>
      <c r="C273" s="502">
        <v>37821</v>
      </c>
      <c r="D273" s="617"/>
      <c r="E273" s="1196">
        <v>403000</v>
      </c>
      <c r="F273" s="250">
        <v>6.2E-2</v>
      </c>
      <c r="G273" s="1200"/>
      <c r="H273" s="1205">
        <f t="shared" si="3"/>
        <v>424928.57142857142</v>
      </c>
      <c r="I273" s="104"/>
      <c r="J273" s="104"/>
      <c r="K273" s="104"/>
      <c r="L273" s="104"/>
      <c r="M273" s="104"/>
      <c r="N273" s="104"/>
      <c r="O273" s="104"/>
      <c r="P273" s="104"/>
      <c r="Q273" s="104"/>
      <c r="R273" s="104"/>
      <c r="U273" s="104"/>
      <c r="V273" s="104"/>
      <c r="W273" s="104"/>
    </row>
    <row r="274" spans="2:23">
      <c r="B274" s="104"/>
      <c r="C274" s="502">
        <v>37828</v>
      </c>
      <c r="D274" s="617"/>
      <c r="E274" s="1196">
        <v>398000</v>
      </c>
      <c r="F274" s="250">
        <v>6.2E-2</v>
      </c>
      <c r="G274" s="1200"/>
      <c r="H274" s="1205">
        <f t="shared" si="3"/>
        <v>421214.28571428574</v>
      </c>
      <c r="I274" s="104"/>
      <c r="J274" s="104"/>
      <c r="K274" s="104"/>
      <c r="L274" s="104"/>
      <c r="M274" s="104"/>
      <c r="N274" s="104"/>
      <c r="O274" s="104"/>
      <c r="P274" s="104"/>
      <c r="Q274" s="104"/>
      <c r="R274" s="104"/>
      <c r="U274" s="104"/>
      <c r="V274" s="104"/>
      <c r="W274" s="104"/>
    </row>
    <row r="275" spans="2:23">
      <c r="B275" s="104"/>
      <c r="C275" s="502">
        <v>37835</v>
      </c>
      <c r="D275" s="617"/>
      <c r="E275" s="1196">
        <v>401000</v>
      </c>
      <c r="F275" s="250">
        <v>6.0999999999999999E-2</v>
      </c>
      <c r="G275" s="1200"/>
      <c r="H275" s="1205">
        <f t="shared" si="3"/>
        <v>418142.85714285716</v>
      </c>
      <c r="I275" s="104"/>
      <c r="J275" s="104"/>
      <c r="K275" s="104"/>
      <c r="L275" s="104"/>
      <c r="M275" s="104"/>
      <c r="N275" s="104"/>
      <c r="O275" s="104"/>
      <c r="P275" s="104"/>
      <c r="Q275" s="104"/>
      <c r="R275" s="104"/>
      <c r="U275" s="104"/>
      <c r="V275" s="104"/>
      <c r="W275" s="104"/>
    </row>
    <row r="276" spans="2:23">
      <c r="B276" s="104"/>
      <c r="C276" s="502">
        <v>37842</v>
      </c>
      <c r="D276" s="617"/>
      <c r="E276" s="1196">
        <v>404000</v>
      </c>
      <c r="F276" s="250">
        <v>6.0999999999999999E-2</v>
      </c>
      <c r="G276" s="1200"/>
      <c r="H276" s="1205">
        <f t="shared" si="3"/>
        <v>416428.57142857142</v>
      </c>
      <c r="I276" s="104"/>
      <c r="J276" s="104"/>
      <c r="K276" s="104"/>
      <c r="L276" s="104"/>
      <c r="M276" s="104"/>
      <c r="N276" s="104"/>
      <c r="O276" s="104"/>
      <c r="P276" s="104"/>
      <c r="Q276" s="104"/>
      <c r="R276" s="104"/>
      <c r="U276" s="104"/>
      <c r="V276" s="104"/>
      <c r="W276" s="104"/>
    </row>
    <row r="277" spans="2:23">
      <c r="B277" s="104"/>
      <c r="C277" s="502">
        <v>37849</v>
      </c>
      <c r="D277" s="617"/>
      <c r="E277" s="1196">
        <v>398000</v>
      </c>
      <c r="F277" s="250">
        <v>6.0999999999999999E-2</v>
      </c>
      <c r="G277" s="1200"/>
      <c r="H277" s="1205">
        <f t="shared" si="3"/>
        <v>415071.42857142858</v>
      </c>
      <c r="I277" s="104"/>
      <c r="J277" s="104"/>
      <c r="K277" s="104"/>
      <c r="L277" s="104"/>
      <c r="M277" s="104"/>
      <c r="N277" s="104"/>
      <c r="O277" s="104"/>
      <c r="P277" s="104"/>
      <c r="Q277" s="104"/>
      <c r="R277" s="104"/>
      <c r="U277" s="104"/>
      <c r="V277" s="104"/>
      <c r="W277" s="104"/>
    </row>
    <row r="278" spans="2:23">
      <c r="B278" s="104"/>
      <c r="C278" s="502">
        <v>37856</v>
      </c>
      <c r="D278" s="617"/>
      <c r="E278" s="1196">
        <v>391000</v>
      </c>
      <c r="F278" s="250">
        <v>6.0999999999999999E-2</v>
      </c>
      <c r="G278" s="1201"/>
      <c r="H278" s="1205">
        <f t="shared" si="3"/>
        <v>412642.85714285716</v>
      </c>
      <c r="I278" s="104"/>
      <c r="J278" s="104"/>
      <c r="K278" s="104"/>
      <c r="L278" s="104"/>
      <c r="M278" s="104"/>
      <c r="N278" s="104"/>
      <c r="O278" s="104"/>
      <c r="P278" s="104"/>
      <c r="Q278" s="104"/>
      <c r="R278" s="104"/>
      <c r="U278" s="104"/>
      <c r="V278" s="104"/>
      <c r="W278" s="104"/>
    </row>
    <row r="279" spans="2:23">
      <c r="B279" s="104"/>
      <c r="C279" s="502">
        <v>37863</v>
      </c>
      <c r="D279" s="617"/>
      <c r="E279" s="1196">
        <v>407000</v>
      </c>
      <c r="F279" s="250">
        <v>6.0999999999999999E-2</v>
      </c>
      <c r="G279" s="1201"/>
      <c r="H279" s="1205">
        <f t="shared" si="3"/>
        <v>411785.71428571426</v>
      </c>
      <c r="I279" s="104"/>
      <c r="J279" s="104"/>
      <c r="K279" s="104"/>
      <c r="L279" s="104"/>
      <c r="M279" s="104"/>
      <c r="N279" s="104"/>
      <c r="O279" s="104"/>
      <c r="P279" s="104"/>
      <c r="Q279" s="104"/>
      <c r="R279" s="104"/>
      <c r="U279" s="104"/>
      <c r="V279" s="104"/>
      <c r="W279" s="104"/>
    </row>
    <row r="280" spans="2:23">
      <c r="B280" s="104"/>
      <c r="C280" s="502">
        <v>37870</v>
      </c>
      <c r="D280" s="617"/>
      <c r="E280" s="1196">
        <v>422000</v>
      </c>
      <c r="F280" s="250">
        <v>6.0999999999999999E-2</v>
      </c>
      <c r="G280" s="1201"/>
      <c r="H280" s="1205">
        <f t="shared" si="3"/>
        <v>411142.85714285716</v>
      </c>
      <c r="I280" s="104"/>
      <c r="J280" s="104"/>
      <c r="K280" s="104"/>
      <c r="L280" s="104"/>
      <c r="M280" s="104"/>
      <c r="N280" s="104"/>
      <c r="O280" s="104"/>
      <c r="P280" s="104"/>
      <c r="Q280" s="104"/>
      <c r="R280" s="104"/>
      <c r="U280" s="104"/>
      <c r="V280" s="104"/>
      <c r="W280" s="104"/>
    </row>
    <row r="281" spans="2:23">
      <c r="B281" s="104"/>
      <c r="C281" s="502">
        <v>37877</v>
      </c>
      <c r="D281" s="617"/>
      <c r="E281" s="1196">
        <v>394000</v>
      </c>
      <c r="F281" s="250">
        <v>6.0999999999999999E-2</v>
      </c>
      <c r="G281" s="1201"/>
      <c r="H281" s="1205">
        <f t="shared" si="3"/>
        <v>408642.85714285716</v>
      </c>
      <c r="I281" s="104"/>
      <c r="J281" s="104"/>
      <c r="K281" s="104"/>
      <c r="L281" s="104"/>
      <c r="M281" s="104"/>
      <c r="N281" s="104"/>
      <c r="O281" s="104"/>
      <c r="P281" s="104"/>
      <c r="Q281" s="104"/>
      <c r="R281" s="104"/>
      <c r="U281" s="104"/>
      <c r="V281" s="104"/>
      <c r="W281" s="104"/>
    </row>
    <row r="282" spans="2:23">
      <c r="B282" s="104"/>
      <c r="C282" s="502">
        <v>37884</v>
      </c>
      <c r="D282" s="617"/>
      <c r="E282" s="1196">
        <v>379000</v>
      </c>
      <c r="F282" s="250">
        <v>6.0999999999999999E-2</v>
      </c>
      <c r="G282" s="1201"/>
      <c r="H282" s="1205">
        <f t="shared" si="3"/>
        <v>405642.85714285716</v>
      </c>
      <c r="I282" s="104"/>
      <c r="J282" s="104"/>
      <c r="K282" s="104"/>
      <c r="L282" s="104"/>
      <c r="M282" s="104"/>
      <c r="N282" s="104"/>
      <c r="O282" s="104"/>
      <c r="P282" s="104"/>
      <c r="Q282" s="104"/>
      <c r="R282" s="104"/>
      <c r="U282" s="104"/>
      <c r="V282" s="104"/>
      <c r="W282" s="104"/>
    </row>
    <row r="283" spans="2:23">
      <c r="B283" s="104"/>
      <c r="C283" s="502">
        <v>37891</v>
      </c>
      <c r="D283" s="617"/>
      <c r="E283" s="1196">
        <v>387000</v>
      </c>
      <c r="F283" s="250">
        <v>6.0999999999999999E-2</v>
      </c>
      <c r="G283" s="1201"/>
      <c r="H283" s="1205">
        <f t="shared" si="3"/>
        <v>404142.85714285716</v>
      </c>
      <c r="I283" s="104"/>
      <c r="J283" s="104"/>
      <c r="K283" s="104"/>
      <c r="L283" s="104"/>
      <c r="M283" s="104"/>
      <c r="N283" s="104"/>
      <c r="O283" s="104"/>
      <c r="P283" s="104"/>
      <c r="Q283" s="104"/>
      <c r="R283" s="104"/>
      <c r="U283" s="104"/>
      <c r="V283" s="104"/>
      <c r="W283" s="104"/>
    </row>
    <row r="284" spans="2:23">
      <c r="B284" s="104"/>
      <c r="C284" s="502">
        <v>37898</v>
      </c>
      <c r="D284" s="617"/>
      <c r="E284" s="1196">
        <v>386000</v>
      </c>
      <c r="F284" s="250">
        <v>0.06</v>
      </c>
      <c r="G284" s="1201"/>
      <c r="H284" s="1205">
        <f t="shared" si="3"/>
        <v>401071.42857142858</v>
      </c>
      <c r="I284" s="104"/>
      <c r="J284" s="104"/>
      <c r="K284" s="104"/>
      <c r="L284" s="104"/>
      <c r="M284" s="104"/>
      <c r="N284" s="104"/>
      <c r="O284" s="104"/>
      <c r="P284" s="104"/>
      <c r="Q284" s="104"/>
      <c r="R284" s="104"/>
      <c r="U284" s="104"/>
      <c r="V284" s="104"/>
      <c r="W284" s="104"/>
    </row>
    <row r="285" spans="2:23">
      <c r="B285" s="104"/>
      <c r="C285" s="502">
        <v>37905</v>
      </c>
      <c r="D285" s="617"/>
      <c r="E285" s="1196">
        <v>376000</v>
      </c>
      <c r="F285" s="250">
        <v>0.06</v>
      </c>
      <c r="G285" s="1201"/>
      <c r="H285" s="1205">
        <f t="shared" si="3"/>
        <v>397000</v>
      </c>
      <c r="I285" s="104"/>
      <c r="J285" s="104"/>
      <c r="K285" s="104"/>
      <c r="L285" s="104"/>
      <c r="M285" s="104"/>
      <c r="N285" s="104"/>
      <c r="O285" s="104"/>
      <c r="P285" s="104"/>
      <c r="Q285" s="104"/>
      <c r="R285" s="104"/>
      <c r="U285" s="104"/>
      <c r="V285" s="104"/>
      <c r="W285" s="104"/>
    </row>
    <row r="286" spans="2:23">
      <c r="B286" s="104"/>
      <c r="C286" s="502">
        <v>37912</v>
      </c>
      <c r="D286" s="617"/>
      <c r="E286" s="1196">
        <v>387000</v>
      </c>
      <c r="F286" s="250">
        <v>0.06</v>
      </c>
      <c r="G286" s="1201"/>
      <c r="H286" s="1205">
        <f t="shared" si="3"/>
        <v>395214.28571428574</v>
      </c>
      <c r="I286" s="104"/>
      <c r="J286" s="104"/>
      <c r="K286" s="104"/>
      <c r="L286" s="104"/>
      <c r="M286" s="104"/>
      <c r="N286" s="104"/>
      <c r="O286" s="104"/>
      <c r="P286" s="104"/>
      <c r="Q286" s="104"/>
      <c r="R286" s="104"/>
      <c r="U286" s="104"/>
      <c r="V286" s="104"/>
      <c r="W286" s="104"/>
    </row>
    <row r="287" spans="2:23">
      <c r="B287" s="104"/>
      <c r="C287" s="502">
        <v>37919</v>
      </c>
      <c r="D287" s="617"/>
      <c r="E287" s="1196">
        <v>379000</v>
      </c>
      <c r="F287" s="250">
        <v>0.06</v>
      </c>
      <c r="G287" s="1201"/>
      <c r="H287" s="1205">
        <f t="shared" si="3"/>
        <v>393500</v>
      </c>
      <c r="I287" s="104"/>
      <c r="J287" s="104"/>
      <c r="K287" s="104"/>
      <c r="L287" s="104"/>
      <c r="M287" s="104"/>
      <c r="N287" s="104"/>
      <c r="O287" s="104"/>
      <c r="P287" s="104"/>
      <c r="Q287" s="104"/>
      <c r="R287" s="104"/>
      <c r="U287" s="104"/>
      <c r="V287" s="104"/>
      <c r="W287" s="104"/>
    </row>
    <row r="288" spans="2:23">
      <c r="B288" s="104"/>
      <c r="C288" s="502">
        <v>37926</v>
      </c>
      <c r="D288" s="617"/>
      <c r="E288" s="1196">
        <v>363000</v>
      </c>
      <c r="F288" s="250">
        <v>5.8000000000000003E-2</v>
      </c>
      <c r="G288" s="1201"/>
      <c r="H288" s="1205">
        <f t="shared" si="3"/>
        <v>391000</v>
      </c>
      <c r="I288" s="104"/>
      <c r="J288" s="104"/>
      <c r="K288" s="104"/>
      <c r="L288" s="104"/>
      <c r="M288" s="104"/>
      <c r="N288" s="104"/>
      <c r="O288" s="104"/>
      <c r="P288" s="104"/>
      <c r="Q288" s="104"/>
      <c r="R288" s="104"/>
      <c r="U288" s="104"/>
      <c r="V288" s="104"/>
      <c r="W288" s="104"/>
    </row>
    <row r="289" spans="2:23">
      <c r="B289" s="104"/>
      <c r="C289" s="502">
        <v>37933</v>
      </c>
      <c r="D289" s="617"/>
      <c r="E289" s="1196">
        <v>371000</v>
      </c>
      <c r="F289" s="250">
        <v>5.8000000000000003E-2</v>
      </c>
      <c r="G289" s="1201"/>
      <c r="H289" s="1205">
        <f t="shared" si="3"/>
        <v>388857.14285714284</v>
      </c>
      <c r="I289" s="104"/>
      <c r="J289" s="104"/>
      <c r="K289" s="104"/>
      <c r="L289" s="104"/>
      <c r="M289" s="104"/>
      <c r="N289" s="104"/>
      <c r="O289" s="104"/>
      <c r="P289" s="104"/>
      <c r="Q289" s="104"/>
      <c r="R289" s="104"/>
      <c r="U289" s="104"/>
      <c r="V289" s="104"/>
      <c r="W289" s="104"/>
    </row>
    <row r="290" spans="2:23">
      <c r="B290" s="104"/>
      <c r="C290" s="502">
        <v>37940</v>
      </c>
      <c r="D290" s="617"/>
      <c r="E290" s="1196">
        <v>370000</v>
      </c>
      <c r="F290" s="250">
        <v>5.8000000000000003E-2</v>
      </c>
      <c r="G290" s="1201"/>
      <c r="H290" s="1205">
        <f t="shared" si="3"/>
        <v>386428.57142857142</v>
      </c>
      <c r="I290" s="104"/>
      <c r="J290" s="104"/>
      <c r="K290" s="104"/>
      <c r="L290" s="104"/>
      <c r="M290" s="104"/>
      <c r="N290" s="104"/>
      <c r="O290" s="104"/>
      <c r="P290" s="104"/>
      <c r="Q290" s="104"/>
      <c r="R290" s="104"/>
      <c r="U290" s="104"/>
      <c r="V290" s="104"/>
      <c r="W290" s="104"/>
    </row>
    <row r="291" spans="2:23">
      <c r="B291" s="104"/>
      <c r="C291" s="502">
        <v>37947</v>
      </c>
      <c r="D291" s="617"/>
      <c r="E291" s="1196">
        <v>354000</v>
      </c>
      <c r="F291" s="250">
        <v>5.8000000000000003E-2</v>
      </c>
      <c r="G291" s="1201"/>
      <c r="H291" s="1205">
        <f t="shared" si="3"/>
        <v>383285.71428571426</v>
      </c>
      <c r="I291" s="104"/>
      <c r="J291" s="104"/>
      <c r="K291" s="104"/>
      <c r="L291" s="104"/>
      <c r="M291" s="104"/>
      <c r="N291" s="104"/>
      <c r="O291" s="104"/>
      <c r="P291" s="104"/>
      <c r="Q291" s="104"/>
      <c r="R291" s="104"/>
      <c r="U291" s="104"/>
      <c r="V291" s="104"/>
      <c r="W291" s="104"/>
    </row>
    <row r="292" spans="2:23">
      <c r="B292" s="104"/>
      <c r="C292" s="502">
        <v>37954</v>
      </c>
      <c r="D292" s="617"/>
      <c r="E292" s="1196">
        <v>357000</v>
      </c>
      <c r="F292" s="250">
        <v>5.8000000000000003E-2</v>
      </c>
      <c r="G292" s="1201"/>
      <c r="H292" s="1205">
        <f t="shared" si="3"/>
        <v>380857.14285714284</v>
      </c>
      <c r="I292" s="104"/>
      <c r="J292" s="104"/>
      <c r="K292" s="104"/>
      <c r="L292" s="104"/>
      <c r="M292" s="104"/>
      <c r="N292" s="104"/>
      <c r="O292" s="104"/>
      <c r="P292" s="104"/>
      <c r="Q292" s="104"/>
      <c r="R292" s="104"/>
      <c r="U292" s="104"/>
      <c r="V292" s="104"/>
      <c r="W292" s="104"/>
    </row>
    <row r="293" spans="2:23">
      <c r="B293" s="104"/>
      <c r="C293" s="502">
        <v>37961</v>
      </c>
      <c r="D293" s="617"/>
      <c r="E293" s="1196">
        <v>367000</v>
      </c>
      <c r="F293" s="250">
        <v>5.7000000000000002E-2</v>
      </c>
      <c r="G293" s="1201"/>
      <c r="H293" s="1205">
        <f t="shared" si="3"/>
        <v>378000</v>
      </c>
      <c r="I293" s="104"/>
      <c r="J293" s="104"/>
      <c r="K293" s="104"/>
      <c r="L293" s="104"/>
      <c r="M293" s="104"/>
      <c r="N293" s="104"/>
      <c r="O293" s="104"/>
      <c r="P293" s="104"/>
      <c r="Q293" s="104"/>
      <c r="R293" s="104"/>
      <c r="U293" s="104"/>
      <c r="V293" s="104"/>
      <c r="W293" s="104"/>
    </row>
    <row r="294" spans="2:23">
      <c r="B294" s="104"/>
      <c r="C294" s="502">
        <v>37968</v>
      </c>
      <c r="D294" s="617"/>
      <c r="E294" s="1196">
        <v>363000</v>
      </c>
      <c r="F294" s="250">
        <v>5.7000000000000002E-2</v>
      </c>
      <c r="G294" s="1201"/>
      <c r="H294" s="1205">
        <f t="shared" ref="H294:H357" si="4">AVERAGE(E281:E294)</f>
        <v>373785.71428571426</v>
      </c>
      <c r="I294" s="104"/>
      <c r="J294" s="104"/>
      <c r="K294" s="104"/>
      <c r="L294" s="104"/>
      <c r="M294" s="104"/>
      <c r="N294" s="104"/>
      <c r="O294" s="104"/>
      <c r="P294" s="104"/>
      <c r="Q294" s="104"/>
      <c r="R294" s="104"/>
      <c r="U294" s="104"/>
      <c r="V294" s="104"/>
      <c r="W294" s="104"/>
    </row>
    <row r="295" spans="2:23">
      <c r="B295" s="104"/>
      <c r="C295" s="502">
        <v>37975</v>
      </c>
      <c r="D295" s="617"/>
      <c r="E295" s="1196">
        <v>354000</v>
      </c>
      <c r="F295" s="250">
        <v>5.7000000000000002E-2</v>
      </c>
      <c r="G295" s="1201"/>
      <c r="H295" s="1205">
        <f t="shared" si="4"/>
        <v>370928.57142857142</v>
      </c>
      <c r="I295" s="104"/>
      <c r="J295" s="104"/>
      <c r="K295" s="104"/>
      <c r="L295" s="104"/>
      <c r="M295" s="104"/>
      <c r="N295" s="104"/>
      <c r="O295" s="104"/>
      <c r="P295" s="104"/>
      <c r="Q295" s="104"/>
      <c r="R295" s="104"/>
      <c r="U295" s="104"/>
      <c r="V295" s="104"/>
      <c r="W295" s="104"/>
    </row>
    <row r="296" spans="2:23">
      <c r="B296" s="104"/>
      <c r="C296" s="502">
        <v>37982</v>
      </c>
      <c r="D296" s="617"/>
      <c r="E296" s="1196">
        <v>349000</v>
      </c>
      <c r="F296" s="250">
        <v>5.7000000000000002E-2</v>
      </c>
      <c r="G296" s="1201"/>
      <c r="H296" s="1205">
        <f t="shared" si="4"/>
        <v>368785.71428571426</v>
      </c>
      <c r="I296" s="104"/>
      <c r="J296" s="104"/>
      <c r="K296" s="104"/>
      <c r="L296" s="104"/>
      <c r="M296" s="104"/>
      <c r="N296" s="104"/>
      <c r="O296" s="104"/>
      <c r="P296" s="104"/>
      <c r="Q296" s="104"/>
      <c r="R296" s="104"/>
      <c r="U296" s="104"/>
      <c r="V296" s="104"/>
      <c r="W296" s="104"/>
    </row>
    <row r="297" spans="2:23">
      <c r="B297" s="104"/>
      <c r="C297" s="502">
        <v>37989</v>
      </c>
      <c r="D297" s="617" t="s">
        <v>33</v>
      </c>
      <c r="E297" s="1196">
        <v>356000</v>
      </c>
      <c r="F297" s="250">
        <v>5.7000000000000002E-2</v>
      </c>
      <c r="G297" s="1201"/>
      <c r="H297" s="1205">
        <f t="shared" si="4"/>
        <v>366571.42857142858</v>
      </c>
      <c r="I297" s="104"/>
      <c r="J297" s="104"/>
      <c r="K297" s="104"/>
      <c r="L297" s="104"/>
      <c r="M297" s="104"/>
      <c r="N297" s="104"/>
      <c r="O297" s="104"/>
      <c r="P297" s="104"/>
      <c r="Q297" s="104"/>
      <c r="R297" s="104"/>
      <c r="U297" s="104"/>
      <c r="V297" s="104"/>
      <c r="W297" s="104"/>
    </row>
    <row r="298" spans="2:23">
      <c r="B298" s="104"/>
      <c r="C298" s="502">
        <v>37996</v>
      </c>
      <c r="D298" s="617"/>
      <c r="E298" s="1196">
        <v>354000</v>
      </c>
      <c r="F298" s="250">
        <v>5.7000000000000002E-2</v>
      </c>
      <c r="G298" s="1201"/>
      <c r="H298" s="1205">
        <f t="shared" si="4"/>
        <v>364285.71428571426</v>
      </c>
      <c r="I298" s="104"/>
      <c r="J298" s="104"/>
      <c r="K298" s="104"/>
      <c r="L298" s="104"/>
      <c r="M298" s="104"/>
      <c r="N298" s="104"/>
      <c r="O298" s="104"/>
      <c r="P298" s="104"/>
      <c r="Q298" s="104"/>
      <c r="R298" s="104"/>
      <c r="U298" s="104"/>
      <c r="V298" s="104"/>
      <c r="W298" s="104"/>
    </row>
    <row r="299" spans="2:23">
      <c r="B299" s="104"/>
      <c r="C299" s="502">
        <v>38003</v>
      </c>
      <c r="D299" s="617"/>
      <c r="E299" s="1196">
        <v>362000</v>
      </c>
      <c r="F299" s="250">
        <v>5.7000000000000002E-2</v>
      </c>
      <c r="G299" s="1201"/>
      <c r="H299" s="1205">
        <f t="shared" si="4"/>
        <v>363285.71428571426</v>
      </c>
      <c r="I299" s="104"/>
      <c r="J299" s="104"/>
      <c r="K299" s="104"/>
      <c r="L299" s="104"/>
      <c r="M299" s="104"/>
      <c r="N299" s="104"/>
      <c r="O299" s="104"/>
      <c r="P299" s="104"/>
      <c r="Q299" s="104"/>
      <c r="R299" s="104"/>
      <c r="U299" s="104"/>
      <c r="V299" s="104"/>
      <c r="W299" s="104"/>
    </row>
    <row r="300" spans="2:23">
      <c r="B300" s="104"/>
      <c r="C300" s="502">
        <v>38010</v>
      </c>
      <c r="D300" s="617"/>
      <c r="E300" s="1196">
        <v>353000</v>
      </c>
      <c r="F300" s="250">
        <v>5.7000000000000002E-2</v>
      </c>
      <c r="G300" s="1201"/>
      <c r="H300" s="1205">
        <f t="shared" si="4"/>
        <v>360857.14285714284</v>
      </c>
      <c r="I300" s="104"/>
      <c r="J300" s="104"/>
      <c r="K300" s="104"/>
      <c r="L300" s="104"/>
      <c r="M300" s="104"/>
      <c r="N300" s="104"/>
      <c r="O300" s="104"/>
      <c r="P300" s="104"/>
      <c r="Q300" s="104"/>
      <c r="R300" s="104"/>
      <c r="U300" s="104"/>
      <c r="V300" s="104"/>
      <c r="W300" s="104"/>
    </row>
    <row r="301" spans="2:23">
      <c r="B301" s="104"/>
      <c r="C301" s="502">
        <v>38017</v>
      </c>
      <c r="D301" s="617"/>
      <c r="E301" s="1196">
        <v>376000</v>
      </c>
      <c r="F301" s="250">
        <v>5.7000000000000002E-2</v>
      </c>
      <c r="G301" s="1201"/>
      <c r="H301" s="1205">
        <f t="shared" si="4"/>
        <v>360642.85714285716</v>
      </c>
      <c r="I301" s="104"/>
      <c r="J301" s="104"/>
      <c r="K301" s="104"/>
      <c r="L301" s="104"/>
      <c r="M301" s="104"/>
      <c r="N301" s="104"/>
      <c r="O301" s="104"/>
      <c r="P301" s="104"/>
      <c r="Q301" s="104"/>
      <c r="R301" s="104"/>
      <c r="U301" s="104"/>
      <c r="V301" s="104"/>
      <c r="W301" s="104"/>
    </row>
    <row r="302" spans="2:23">
      <c r="B302" s="104"/>
      <c r="C302" s="502">
        <v>38024</v>
      </c>
      <c r="D302" s="617"/>
      <c r="E302" s="1196">
        <v>380000</v>
      </c>
      <c r="F302" s="250">
        <v>5.6000000000000001E-2</v>
      </c>
      <c r="G302" s="1201"/>
      <c r="H302" s="1205">
        <f t="shared" si="4"/>
        <v>361857.14285714284</v>
      </c>
      <c r="I302" s="104"/>
      <c r="J302" s="104"/>
      <c r="K302" s="104"/>
      <c r="L302" s="104"/>
      <c r="M302" s="104"/>
      <c r="N302" s="104"/>
      <c r="O302" s="104"/>
      <c r="P302" s="104"/>
      <c r="Q302" s="104"/>
      <c r="R302" s="104"/>
      <c r="U302" s="104"/>
      <c r="V302" s="104"/>
      <c r="W302" s="104"/>
    </row>
    <row r="303" spans="2:23">
      <c r="B303" s="104"/>
      <c r="C303" s="502">
        <v>38031</v>
      </c>
      <c r="D303" s="617"/>
      <c r="E303" s="1196">
        <v>356000</v>
      </c>
      <c r="F303" s="250">
        <v>5.6000000000000001E-2</v>
      </c>
      <c r="G303" s="1201"/>
      <c r="H303" s="1205">
        <f t="shared" si="4"/>
        <v>360785.71428571426</v>
      </c>
      <c r="I303" s="104"/>
      <c r="J303" s="104"/>
      <c r="K303" s="104"/>
      <c r="L303" s="104"/>
      <c r="M303" s="104"/>
      <c r="N303" s="104"/>
      <c r="O303" s="104"/>
      <c r="P303" s="104"/>
      <c r="Q303" s="104"/>
      <c r="R303" s="104"/>
      <c r="U303" s="104"/>
      <c r="V303" s="104"/>
      <c r="W303" s="104"/>
    </row>
    <row r="304" spans="2:23">
      <c r="B304" s="104"/>
      <c r="C304" s="502">
        <v>38038</v>
      </c>
      <c r="D304" s="617"/>
      <c r="E304" s="1196">
        <v>359000</v>
      </c>
      <c r="F304" s="250">
        <v>5.6000000000000001E-2</v>
      </c>
      <c r="G304" s="1201"/>
      <c r="H304" s="1205">
        <f t="shared" si="4"/>
        <v>360000</v>
      </c>
      <c r="I304" s="104"/>
      <c r="J304" s="104"/>
      <c r="K304" s="104"/>
      <c r="L304" s="104"/>
      <c r="M304" s="104"/>
      <c r="N304" s="104"/>
      <c r="O304" s="104"/>
      <c r="P304" s="104"/>
      <c r="Q304" s="104"/>
      <c r="R304" s="104"/>
      <c r="U304" s="104"/>
      <c r="V304" s="104"/>
      <c r="W304" s="104"/>
    </row>
    <row r="305" spans="2:23">
      <c r="B305" s="104"/>
      <c r="C305" s="502">
        <v>38045</v>
      </c>
      <c r="D305" s="617"/>
      <c r="E305" s="1196">
        <v>348000</v>
      </c>
      <c r="F305" s="250">
        <v>5.6000000000000001E-2</v>
      </c>
      <c r="G305" s="1201"/>
      <c r="H305" s="1205">
        <f t="shared" si="4"/>
        <v>359571.42857142858</v>
      </c>
      <c r="I305" s="104"/>
      <c r="J305" s="104"/>
      <c r="K305" s="104"/>
      <c r="L305" s="104"/>
      <c r="M305" s="104"/>
      <c r="N305" s="104"/>
      <c r="O305" s="104"/>
      <c r="P305" s="104"/>
      <c r="Q305" s="104"/>
      <c r="R305" s="104"/>
      <c r="U305" s="104"/>
      <c r="V305" s="104"/>
      <c r="W305" s="104"/>
    </row>
    <row r="306" spans="2:23">
      <c r="B306" s="104"/>
      <c r="C306" s="502">
        <v>38052</v>
      </c>
      <c r="D306" s="617"/>
      <c r="E306" s="1196">
        <v>344000</v>
      </c>
      <c r="F306" s="250">
        <v>5.8000000000000003E-2</v>
      </c>
      <c r="G306" s="1201"/>
      <c r="H306" s="1205">
        <f t="shared" si="4"/>
        <v>358642.85714285716</v>
      </c>
      <c r="I306" s="104"/>
      <c r="J306" s="104"/>
      <c r="K306" s="104"/>
      <c r="L306" s="104"/>
      <c r="M306" s="104"/>
      <c r="N306" s="104"/>
      <c r="O306" s="104"/>
      <c r="P306" s="104"/>
      <c r="Q306" s="104"/>
      <c r="R306" s="104"/>
      <c r="U306" s="104"/>
      <c r="V306" s="104"/>
      <c r="W306" s="104"/>
    </row>
    <row r="307" spans="2:23">
      <c r="B307" s="104"/>
      <c r="C307" s="502">
        <v>38059</v>
      </c>
      <c r="D307" s="786"/>
      <c r="E307" s="1196">
        <v>338000</v>
      </c>
      <c r="F307" s="250">
        <v>5.8000000000000003E-2</v>
      </c>
      <c r="G307" s="1201"/>
      <c r="H307" s="1205">
        <f t="shared" si="4"/>
        <v>356571.42857142858</v>
      </c>
      <c r="I307" s="104"/>
      <c r="J307" s="104"/>
      <c r="K307" s="104"/>
      <c r="L307" s="104"/>
      <c r="M307" s="104"/>
      <c r="N307" s="104"/>
      <c r="O307" s="104"/>
      <c r="P307" s="104"/>
      <c r="Q307" s="104"/>
      <c r="R307" s="104"/>
      <c r="U307" s="104"/>
      <c r="V307" s="104"/>
      <c r="W307" s="104"/>
    </row>
    <row r="308" spans="2:23">
      <c r="B308" s="104"/>
      <c r="C308" s="502">
        <v>38066</v>
      </c>
      <c r="D308" s="786"/>
      <c r="E308" s="1196">
        <v>346000</v>
      </c>
      <c r="F308" s="250">
        <v>5.8000000000000003E-2</v>
      </c>
      <c r="G308" s="1201"/>
      <c r="H308" s="1205">
        <f t="shared" si="4"/>
        <v>355357.14285714284</v>
      </c>
      <c r="I308" s="104"/>
      <c r="J308" s="104"/>
      <c r="K308" s="104"/>
      <c r="L308" s="104"/>
      <c r="M308" s="104"/>
      <c r="N308" s="104"/>
      <c r="O308" s="104"/>
      <c r="P308" s="104"/>
      <c r="Q308" s="104"/>
      <c r="R308" s="104"/>
      <c r="U308" s="104"/>
      <c r="V308" s="104"/>
      <c r="W308" s="104"/>
    </row>
    <row r="309" spans="2:23">
      <c r="B309" s="104"/>
      <c r="C309" s="502">
        <v>38073</v>
      </c>
      <c r="D309" s="786"/>
      <c r="E309" s="1196">
        <v>340000</v>
      </c>
      <c r="F309" s="250">
        <v>5.8000000000000003E-2</v>
      </c>
      <c r="G309" s="1200"/>
      <c r="H309" s="1205">
        <f t="shared" si="4"/>
        <v>354357.14285714284</v>
      </c>
      <c r="I309" s="104"/>
      <c r="J309" s="104"/>
      <c r="K309" s="104"/>
      <c r="L309" s="104"/>
      <c r="M309" s="104"/>
      <c r="N309" s="104"/>
      <c r="O309" s="104"/>
      <c r="P309" s="104"/>
      <c r="Q309" s="104"/>
      <c r="R309" s="104"/>
      <c r="U309" s="104"/>
      <c r="V309" s="104"/>
      <c r="W309" s="104"/>
    </row>
    <row r="310" spans="2:23">
      <c r="B310" s="104"/>
      <c r="C310" s="502">
        <v>38080</v>
      </c>
      <c r="D310" s="786"/>
      <c r="E310" s="1196">
        <v>335000</v>
      </c>
      <c r="F310" s="250">
        <v>5.6000000000000001E-2</v>
      </c>
      <c r="G310" s="1201"/>
      <c r="H310" s="1205">
        <f t="shared" si="4"/>
        <v>353357.14285714284</v>
      </c>
      <c r="I310" s="104"/>
      <c r="J310" s="104"/>
      <c r="K310" s="104"/>
      <c r="L310" s="104"/>
      <c r="M310" s="104"/>
      <c r="N310" s="104"/>
      <c r="O310" s="104"/>
      <c r="P310" s="104"/>
      <c r="Q310" s="104"/>
      <c r="R310" s="104"/>
      <c r="U310" s="104"/>
      <c r="V310" s="104"/>
      <c r="W310" s="104"/>
    </row>
    <row r="311" spans="2:23">
      <c r="B311" s="104"/>
      <c r="C311" s="502">
        <v>38087</v>
      </c>
      <c r="D311" s="786"/>
      <c r="E311" s="1196">
        <v>355000</v>
      </c>
      <c r="F311" s="250">
        <v>5.6000000000000001E-2</v>
      </c>
      <c r="G311" s="1201"/>
      <c r="H311" s="1205">
        <f t="shared" si="4"/>
        <v>353285.71428571426</v>
      </c>
      <c r="I311" s="104"/>
      <c r="J311" s="104"/>
      <c r="K311" s="104"/>
      <c r="L311" s="104"/>
      <c r="M311" s="104"/>
      <c r="N311" s="104"/>
      <c r="O311" s="104"/>
      <c r="P311" s="104"/>
      <c r="Q311" s="104"/>
      <c r="R311" s="104"/>
      <c r="U311" s="104"/>
      <c r="V311" s="104"/>
      <c r="W311" s="104"/>
    </row>
    <row r="312" spans="2:23">
      <c r="B312" s="104"/>
      <c r="C312" s="502">
        <v>38094</v>
      </c>
      <c r="D312" s="786"/>
      <c r="E312" s="1196">
        <v>364000</v>
      </c>
      <c r="F312" s="250">
        <v>5.6000000000000001E-2</v>
      </c>
      <c r="G312" s="1201"/>
      <c r="H312" s="1205">
        <f t="shared" si="4"/>
        <v>354000</v>
      </c>
      <c r="I312" s="104"/>
      <c r="J312" s="104"/>
      <c r="K312" s="104"/>
      <c r="L312" s="104"/>
      <c r="M312" s="104"/>
      <c r="N312" s="104"/>
      <c r="O312" s="104"/>
      <c r="P312" s="104"/>
      <c r="Q312" s="104"/>
      <c r="R312" s="104"/>
      <c r="U312" s="104"/>
      <c r="V312" s="104"/>
      <c r="W312" s="104"/>
    </row>
    <row r="313" spans="2:23">
      <c r="B313" s="104"/>
      <c r="C313" s="502">
        <v>38101</v>
      </c>
      <c r="D313" s="786"/>
      <c r="E313" s="1196">
        <v>339000</v>
      </c>
      <c r="F313" s="250">
        <v>5.6000000000000001E-2</v>
      </c>
      <c r="G313" s="1201"/>
      <c r="H313" s="1205">
        <f t="shared" si="4"/>
        <v>352357.14285714284</v>
      </c>
      <c r="I313" s="104"/>
      <c r="J313" s="104"/>
      <c r="K313" s="104"/>
      <c r="L313" s="104"/>
      <c r="M313" s="104"/>
      <c r="N313" s="104"/>
      <c r="O313" s="104"/>
      <c r="P313" s="104"/>
      <c r="Q313" s="104"/>
      <c r="R313" s="104"/>
      <c r="U313" s="104"/>
      <c r="V313" s="104"/>
      <c r="W313" s="104"/>
    </row>
    <row r="314" spans="2:23">
      <c r="B314" s="104"/>
      <c r="C314" s="502">
        <v>38108</v>
      </c>
      <c r="D314" s="786"/>
      <c r="E314" s="1196">
        <v>324000</v>
      </c>
      <c r="F314" s="1202">
        <v>5.7000000000000002E-2</v>
      </c>
      <c r="G314" s="1201"/>
      <c r="H314" s="1205">
        <f t="shared" si="4"/>
        <v>350285.71428571426</v>
      </c>
      <c r="I314" s="104"/>
      <c r="J314" s="104"/>
      <c r="K314" s="104"/>
      <c r="L314" s="104"/>
      <c r="M314" s="104"/>
      <c r="N314" s="104"/>
      <c r="O314" s="104"/>
      <c r="P314" s="104"/>
      <c r="Q314" s="104"/>
      <c r="R314" s="104"/>
      <c r="U314" s="104"/>
      <c r="V314" s="104"/>
      <c r="W314" s="104"/>
    </row>
    <row r="315" spans="2:23">
      <c r="B315" s="104"/>
      <c r="C315" s="502">
        <v>38115</v>
      </c>
      <c r="D315" s="786"/>
      <c r="E315" s="1196">
        <v>329000</v>
      </c>
      <c r="F315" s="1202">
        <v>5.7000000000000002E-2</v>
      </c>
      <c r="G315" s="1201"/>
      <c r="H315" s="1205">
        <f t="shared" si="4"/>
        <v>346928.57142857142</v>
      </c>
      <c r="I315" s="104"/>
      <c r="J315" s="104"/>
      <c r="K315" s="104"/>
      <c r="L315" s="104"/>
      <c r="M315" s="104"/>
      <c r="N315" s="104"/>
      <c r="O315" s="104"/>
      <c r="P315" s="104"/>
      <c r="Q315" s="104"/>
      <c r="R315" s="104"/>
      <c r="U315" s="104"/>
      <c r="V315" s="104"/>
      <c r="W315" s="104"/>
    </row>
    <row r="316" spans="2:23">
      <c r="B316" s="104"/>
      <c r="C316" s="502">
        <v>38122</v>
      </c>
      <c r="D316" s="786"/>
      <c r="E316" s="1196">
        <v>349000</v>
      </c>
      <c r="F316" s="1202">
        <v>5.7000000000000002E-2</v>
      </c>
      <c r="G316" s="1201"/>
      <c r="H316" s="1205">
        <f t="shared" si="4"/>
        <v>344714.28571428574</v>
      </c>
      <c r="I316" s="104"/>
      <c r="J316" s="104"/>
      <c r="K316" s="104"/>
      <c r="L316" s="104"/>
      <c r="M316" s="104"/>
      <c r="N316" s="104"/>
      <c r="O316" s="104"/>
      <c r="P316" s="104"/>
      <c r="Q316" s="104"/>
      <c r="R316" s="104"/>
      <c r="U316" s="104"/>
      <c r="V316" s="104"/>
      <c r="W316" s="104"/>
    </row>
    <row r="317" spans="2:23">
      <c r="B317" s="104"/>
      <c r="C317" s="502">
        <v>38129</v>
      </c>
      <c r="D317" s="786"/>
      <c r="E317" s="1196">
        <v>342000</v>
      </c>
      <c r="F317" s="1202">
        <v>5.7000000000000002E-2</v>
      </c>
      <c r="G317" s="1201"/>
      <c r="H317" s="1205">
        <f t="shared" si="4"/>
        <v>343714.28571428574</v>
      </c>
      <c r="I317" s="104"/>
      <c r="J317" s="104"/>
      <c r="K317" s="104"/>
      <c r="L317" s="104"/>
      <c r="M317" s="104"/>
      <c r="N317" s="104"/>
      <c r="O317" s="104"/>
      <c r="P317" s="104"/>
      <c r="Q317" s="104"/>
      <c r="R317" s="104"/>
      <c r="U317" s="104"/>
      <c r="V317" s="104"/>
      <c r="W317" s="104"/>
    </row>
    <row r="318" spans="2:23">
      <c r="B318" s="104"/>
      <c r="C318" s="502">
        <v>38136</v>
      </c>
      <c r="D318" s="786"/>
      <c r="E318" s="1196">
        <v>337000</v>
      </c>
      <c r="F318" s="1202">
        <v>5.7000000000000002E-2</v>
      </c>
      <c r="G318" s="1201"/>
      <c r="H318" s="1205">
        <f t="shared" si="4"/>
        <v>342142.85714285716</v>
      </c>
      <c r="I318" s="104"/>
      <c r="J318" s="104"/>
      <c r="K318" s="104"/>
      <c r="L318" s="104"/>
      <c r="M318" s="104"/>
      <c r="N318" s="104"/>
      <c r="O318" s="104"/>
      <c r="P318" s="104"/>
      <c r="Q318" s="104"/>
      <c r="R318" s="104"/>
      <c r="U318" s="104"/>
      <c r="V318" s="104"/>
      <c r="W318" s="104"/>
    </row>
    <row r="319" spans="2:23">
      <c r="B319" s="104"/>
      <c r="C319" s="502">
        <v>38143</v>
      </c>
      <c r="D319" s="786"/>
      <c r="E319" s="1196">
        <v>355000</v>
      </c>
      <c r="F319" s="1202">
        <v>5.6000000000000001E-2</v>
      </c>
      <c r="G319" s="1201"/>
      <c r="H319" s="1205">
        <f t="shared" si="4"/>
        <v>342642.85714285716</v>
      </c>
      <c r="I319" s="104"/>
      <c r="J319" s="104"/>
      <c r="K319" s="104"/>
      <c r="L319" s="104"/>
      <c r="M319" s="104"/>
      <c r="N319" s="104"/>
      <c r="O319" s="104"/>
      <c r="P319" s="104"/>
      <c r="Q319" s="104"/>
      <c r="R319" s="104"/>
      <c r="U319" s="104"/>
      <c r="V319" s="104"/>
      <c r="W319" s="104"/>
    </row>
    <row r="320" spans="2:23">
      <c r="B320" s="104"/>
      <c r="C320" s="502">
        <v>38150</v>
      </c>
      <c r="D320" s="786"/>
      <c r="E320" s="1196">
        <v>339000</v>
      </c>
      <c r="F320" s="1202">
        <v>5.6000000000000001E-2</v>
      </c>
      <c r="G320" s="1201"/>
      <c r="H320" s="1205">
        <f t="shared" si="4"/>
        <v>342285.71428571426</v>
      </c>
      <c r="I320" s="104"/>
      <c r="J320" s="104"/>
      <c r="K320" s="104"/>
      <c r="L320" s="104"/>
      <c r="M320" s="104"/>
      <c r="N320" s="104"/>
      <c r="O320" s="104"/>
      <c r="P320" s="104"/>
      <c r="Q320" s="104"/>
      <c r="R320" s="104"/>
      <c r="U320" s="104"/>
      <c r="V320" s="104"/>
      <c r="W320" s="104"/>
    </row>
    <row r="321" spans="2:23">
      <c r="B321" s="104"/>
      <c r="C321" s="502">
        <v>38157</v>
      </c>
      <c r="D321" s="786"/>
      <c r="E321" s="1196">
        <v>354000</v>
      </c>
      <c r="F321" s="1202">
        <v>5.6000000000000001E-2</v>
      </c>
      <c r="G321" s="1201"/>
      <c r="H321" s="1205">
        <f t="shared" si="4"/>
        <v>343428.57142857142</v>
      </c>
      <c r="I321" s="104"/>
      <c r="J321" s="104"/>
      <c r="K321" s="104"/>
      <c r="L321" s="104"/>
      <c r="M321" s="104"/>
      <c r="N321" s="104"/>
      <c r="O321" s="104"/>
      <c r="P321" s="104"/>
      <c r="Q321" s="104"/>
      <c r="R321" s="104"/>
      <c r="U321" s="104"/>
      <c r="V321" s="104"/>
      <c r="W321" s="104"/>
    </row>
    <row r="322" spans="2:23">
      <c r="B322" s="104"/>
      <c r="C322" s="502">
        <v>38164</v>
      </c>
      <c r="D322" s="786"/>
      <c r="E322" s="1196">
        <v>348000</v>
      </c>
      <c r="F322" s="1202">
        <v>5.6000000000000001E-2</v>
      </c>
      <c r="G322" s="1201"/>
      <c r="H322" s="1205">
        <f t="shared" si="4"/>
        <v>343571.42857142858</v>
      </c>
      <c r="I322" s="104"/>
      <c r="J322" s="104"/>
      <c r="K322" s="104"/>
      <c r="L322" s="104"/>
      <c r="M322" s="104"/>
      <c r="N322" s="104"/>
      <c r="O322" s="104"/>
      <c r="P322" s="104"/>
      <c r="Q322" s="104"/>
      <c r="R322" s="104"/>
      <c r="U322" s="104"/>
      <c r="V322" s="104"/>
      <c r="W322" s="104"/>
    </row>
    <row r="323" spans="2:23">
      <c r="B323" s="104"/>
      <c r="C323" s="502">
        <v>38171</v>
      </c>
      <c r="D323" s="786"/>
      <c r="E323" s="1196">
        <v>326000</v>
      </c>
      <c r="F323" s="1202">
        <v>5.5E-2</v>
      </c>
      <c r="G323" s="1201"/>
      <c r="H323" s="1205">
        <f t="shared" si="4"/>
        <v>342571.42857142858</v>
      </c>
      <c r="I323" s="104"/>
      <c r="J323" s="104"/>
      <c r="K323" s="104"/>
      <c r="L323" s="104"/>
      <c r="M323" s="104"/>
      <c r="N323" s="104"/>
      <c r="O323" s="104"/>
      <c r="P323" s="104"/>
      <c r="Q323" s="104"/>
      <c r="R323" s="104"/>
      <c r="U323" s="104"/>
      <c r="V323" s="104"/>
      <c r="W323" s="104"/>
    </row>
    <row r="324" spans="2:23">
      <c r="B324" s="104"/>
      <c r="C324" s="502">
        <v>38178</v>
      </c>
      <c r="D324" s="786"/>
      <c r="E324" s="1196">
        <v>345000</v>
      </c>
      <c r="F324" s="1202">
        <v>5.5E-2</v>
      </c>
      <c r="G324" s="1201"/>
      <c r="H324" s="1205">
        <f t="shared" si="4"/>
        <v>343285.71428571426</v>
      </c>
      <c r="I324" s="104"/>
      <c r="J324" s="104"/>
      <c r="K324" s="104"/>
      <c r="L324" s="104"/>
      <c r="M324" s="104"/>
      <c r="N324" s="104"/>
      <c r="O324" s="104"/>
      <c r="P324" s="104"/>
      <c r="Q324" s="104"/>
      <c r="R324" s="104"/>
      <c r="U324" s="104"/>
      <c r="V324" s="104"/>
      <c r="W324" s="104"/>
    </row>
    <row r="325" spans="2:23">
      <c r="B325" s="104"/>
      <c r="C325" s="502">
        <v>38185</v>
      </c>
      <c r="D325" s="786"/>
      <c r="E325" s="1196">
        <v>355000</v>
      </c>
      <c r="F325" s="1202">
        <v>5.5E-2</v>
      </c>
      <c r="G325" s="1201"/>
      <c r="H325" s="1205">
        <f t="shared" si="4"/>
        <v>343285.71428571426</v>
      </c>
      <c r="I325" s="104"/>
      <c r="J325" s="104"/>
      <c r="K325" s="104"/>
      <c r="L325" s="104"/>
      <c r="M325" s="104"/>
      <c r="N325" s="104"/>
      <c r="O325" s="104"/>
      <c r="P325" s="104"/>
      <c r="Q325" s="104"/>
      <c r="R325" s="104"/>
      <c r="U325" s="104"/>
      <c r="V325" s="104"/>
      <c r="W325" s="104"/>
    </row>
    <row r="326" spans="2:23">
      <c r="B326" s="104"/>
      <c r="C326" s="502">
        <v>38192</v>
      </c>
      <c r="D326" s="786"/>
      <c r="E326" s="1196">
        <v>348000</v>
      </c>
      <c r="F326" s="1202">
        <v>5.5E-2</v>
      </c>
      <c r="G326" s="1201"/>
      <c r="H326" s="1205">
        <f t="shared" si="4"/>
        <v>342142.85714285716</v>
      </c>
      <c r="I326" s="104"/>
      <c r="J326" s="104"/>
      <c r="K326" s="104"/>
      <c r="L326" s="104"/>
      <c r="M326" s="104"/>
      <c r="N326" s="104"/>
      <c r="O326" s="104"/>
      <c r="P326" s="104"/>
      <c r="Q326" s="104"/>
      <c r="R326" s="104"/>
      <c r="U326" s="104"/>
      <c r="V326" s="104"/>
      <c r="W326" s="104"/>
    </row>
    <row r="327" spans="2:23">
      <c r="B327" s="104"/>
      <c r="C327" s="502">
        <v>38199</v>
      </c>
      <c r="D327" s="786"/>
      <c r="E327" s="1196">
        <v>341000</v>
      </c>
      <c r="F327" s="1202">
        <v>5.5E-2</v>
      </c>
      <c r="G327" s="1201"/>
      <c r="H327" s="1205">
        <f t="shared" si="4"/>
        <v>342285.71428571426</v>
      </c>
      <c r="I327" s="104"/>
      <c r="J327" s="104"/>
      <c r="K327" s="104"/>
      <c r="L327" s="104"/>
      <c r="M327" s="104"/>
      <c r="N327" s="104"/>
      <c r="O327" s="104"/>
      <c r="P327" s="104"/>
      <c r="Q327" s="104"/>
      <c r="R327" s="104"/>
      <c r="U327" s="104"/>
      <c r="V327" s="104"/>
      <c r="W327" s="104"/>
    </row>
    <row r="328" spans="2:23">
      <c r="B328" s="104"/>
      <c r="C328" s="502">
        <v>38206</v>
      </c>
      <c r="D328" s="786"/>
      <c r="E328" s="1196">
        <v>336000</v>
      </c>
      <c r="F328" s="1202">
        <v>5.3999999999999999E-2</v>
      </c>
      <c r="G328" s="1201"/>
      <c r="H328" s="1205">
        <f t="shared" si="4"/>
        <v>343142.85714285716</v>
      </c>
      <c r="I328" s="104"/>
      <c r="J328" s="104"/>
      <c r="K328" s="104"/>
      <c r="L328" s="104"/>
      <c r="M328" s="104"/>
      <c r="N328" s="104"/>
      <c r="O328" s="104"/>
      <c r="P328" s="104"/>
      <c r="Q328" s="104"/>
      <c r="R328" s="104"/>
      <c r="U328" s="104"/>
      <c r="V328" s="104"/>
      <c r="W328" s="104"/>
    </row>
    <row r="329" spans="2:23">
      <c r="B329" s="104"/>
      <c r="C329" s="502">
        <v>38213</v>
      </c>
      <c r="D329" s="786"/>
      <c r="E329" s="1196">
        <v>332000</v>
      </c>
      <c r="F329" s="1202">
        <v>5.3999999999999999E-2</v>
      </c>
      <c r="G329" s="1201"/>
      <c r="H329" s="1205">
        <f t="shared" si="4"/>
        <v>343357.14285714284</v>
      </c>
      <c r="I329" s="104"/>
      <c r="J329" s="104"/>
      <c r="K329" s="104"/>
      <c r="L329" s="104"/>
      <c r="M329" s="104"/>
      <c r="N329" s="104"/>
      <c r="O329" s="104"/>
      <c r="P329" s="104"/>
      <c r="Q329" s="104"/>
      <c r="R329" s="104"/>
      <c r="U329" s="104"/>
      <c r="V329" s="104"/>
      <c r="W329" s="104"/>
    </row>
    <row r="330" spans="2:23">
      <c r="B330" s="104"/>
      <c r="C330" s="502">
        <v>38220</v>
      </c>
      <c r="D330" s="786"/>
      <c r="E330" s="1196">
        <v>343000</v>
      </c>
      <c r="F330" s="1202">
        <v>5.3999999999999999E-2</v>
      </c>
      <c r="G330" s="1201"/>
      <c r="H330" s="1205">
        <f t="shared" si="4"/>
        <v>342928.57142857142</v>
      </c>
      <c r="I330" s="104"/>
      <c r="J330" s="104"/>
      <c r="K330" s="104"/>
      <c r="L330" s="104"/>
      <c r="M330" s="104"/>
      <c r="N330" s="104"/>
      <c r="O330" s="104"/>
      <c r="P330" s="104"/>
      <c r="Q330" s="104"/>
      <c r="R330" s="104"/>
      <c r="U330" s="104"/>
      <c r="V330" s="104"/>
      <c r="W330" s="104"/>
    </row>
    <row r="331" spans="2:23">
      <c r="B331" s="104"/>
      <c r="C331" s="502">
        <v>38227</v>
      </c>
      <c r="D331" s="786"/>
      <c r="E331" s="1196">
        <v>352000</v>
      </c>
      <c r="F331" s="1202">
        <v>5.3999999999999999E-2</v>
      </c>
      <c r="G331" s="1201"/>
      <c r="H331" s="1205">
        <f t="shared" si="4"/>
        <v>343642.85714285716</v>
      </c>
      <c r="I331" s="104"/>
      <c r="J331" s="104"/>
      <c r="K331" s="104"/>
      <c r="L331" s="104"/>
      <c r="M331" s="104"/>
      <c r="N331" s="104"/>
      <c r="O331" s="104"/>
      <c r="P331" s="104"/>
      <c r="Q331" s="104"/>
      <c r="R331" s="104"/>
      <c r="U331" s="104"/>
      <c r="V331" s="104"/>
      <c r="W331" s="104"/>
    </row>
    <row r="332" spans="2:23">
      <c r="B332" s="104"/>
      <c r="C332" s="502">
        <v>38234</v>
      </c>
      <c r="D332" s="786"/>
      <c r="E332" s="1196">
        <v>326000</v>
      </c>
      <c r="F332" s="1202">
        <v>5.3999999999999999E-2</v>
      </c>
      <c r="G332" s="1201"/>
      <c r="H332" s="1205">
        <f t="shared" si="4"/>
        <v>342857.14285714284</v>
      </c>
      <c r="I332" s="104"/>
      <c r="J332" s="104"/>
      <c r="K332" s="104"/>
      <c r="L332" s="104"/>
      <c r="M332" s="104"/>
      <c r="N332" s="104"/>
      <c r="O332" s="104"/>
      <c r="P332" s="104"/>
      <c r="Q332" s="104"/>
      <c r="R332" s="104"/>
      <c r="U332" s="104"/>
      <c r="V332" s="104"/>
      <c r="W332" s="104"/>
    </row>
    <row r="333" spans="2:23">
      <c r="B333" s="104"/>
      <c r="C333" s="502">
        <v>38241</v>
      </c>
      <c r="D333" s="786"/>
      <c r="E333" s="1196">
        <v>331000</v>
      </c>
      <c r="F333" s="1202">
        <v>5.3999999999999999E-2</v>
      </c>
      <c r="G333" s="1201"/>
      <c r="H333" s="1205">
        <f t="shared" si="4"/>
        <v>341142.85714285716</v>
      </c>
      <c r="I333" s="104"/>
      <c r="J333" s="104"/>
      <c r="K333" s="104"/>
      <c r="L333" s="104"/>
      <c r="M333" s="104"/>
      <c r="N333" s="104"/>
      <c r="O333" s="104"/>
      <c r="P333" s="104"/>
      <c r="Q333" s="104"/>
      <c r="R333" s="104"/>
      <c r="U333" s="104"/>
      <c r="V333" s="104"/>
      <c r="W333" s="104"/>
    </row>
    <row r="334" spans="2:23">
      <c r="B334" s="104"/>
      <c r="C334" s="502">
        <v>38248</v>
      </c>
      <c r="D334" s="786"/>
      <c r="E334" s="1196">
        <v>341000</v>
      </c>
      <c r="F334" s="1202">
        <v>5.3999999999999999E-2</v>
      </c>
      <c r="G334" s="1201"/>
      <c r="H334" s="1205">
        <f t="shared" si="4"/>
        <v>341285.71428571426</v>
      </c>
      <c r="I334" s="104"/>
      <c r="J334" s="104"/>
      <c r="K334" s="104"/>
      <c r="L334" s="104"/>
      <c r="M334" s="104"/>
      <c r="N334" s="104"/>
      <c r="O334" s="104"/>
      <c r="P334" s="104"/>
      <c r="Q334" s="104"/>
      <c r="R334" s="104"/>
      <c r="U334" s="104"/>
      <c r="V334" s="104"/>
      <c r="W334" s="104"/>
    </row>
    <row r="335" spans="2:23">
      <c r="B335" s="104"/>
      <c r="C335" s="502">
        <v>38255</v>
      </c>
      <c r="D335" s="786"/>
      <c r="E335" s="1196">
        <v>351000</v>
      </c>
      <c r="F335" s="1202">
        <v>5.3999999999999999E-2</v>
      </c>
      <c r="G335" s="1201"/>
      <c r="H335" s="1205">
        <f t="shared" si="4"/>
        <v>341071.42857142858</v>
      </c>
      <c r="I335" s="104"/>
      <c r="J335" s="104"/>
      <c r="K335" s="104"/>
      <c r="L335" s="104"/>
      <c r="M335" s="104"/>
      <c r="N335" s="104"/>
      <c r="O335" s="104"/>
      <c r="P335" s="104"/>
      <c r="Q335" s="104"/>
      <c r="R335" s="104"/>
      <c r="U335" s="104"/>
      <c r="V335" s="104"/>
      <c r="W335" s="104"/>
    </row>
    <row r="336" spans="2:23">
      <c r="B336" s="104"/>
      <c r="C336" s="502">
        <v>38262</v>
      </c>
      <c r="D336" s="786"/>
      <c r="E336" s="1196">
        <v>335000</v>
      </c>
      <c r="F336" s="1202">
        <v>5.5E-2</v>
      </c>
      <c r="G336" s="1201"/>
      <c r="H336" s="1205">
        <f t="shared" si="4"/>
        <v>340142.85714285716</v>
      </c>
      <c r="I336" s="104"/>
      <c r="J336" s="104"/>
      <c r="K336" s="104"/>
      <c r="L336" s="104"/>
      <c r="M336" s="104"/>
      <c r="N336" s="104"/>
      <c r="O336" s="104"/>
      <c r="P336" s="104"/>
      <c r="Q336" s="104"/>
      <c r="R336" s="104"/>
      <c r="U336" s="104"/>
      <c r="V336" s="104"/>
      <c r="W336" s="104"/>
    </row>
    <row r="337" spans="2:23">
      <c r="B337" s="104"/>
      <c r="C337" s="502">
        <v>38269</v>
      </c>
      <c r="D337" s="786"/>
      <c r="E337" s="1196">
        <v>338000</v>
      </c>
      <c r="F337" s="1202">
        <v>5.5E-2</v>
      </c>
      <c r="G337" s="1201"/>
      <c r="H337" s="1205">
        <f t="shared" si="4"/>
        <v>341000</v>
      </c>
      <c r="I337" s="104"/>
      <c r="J337" s="104"/>
      <c r="K337" s="104"/>
      <c r="L337" s="104"/>
      <c r="M337" s="104"/>
      <c r="N337" s="104"/>
      <c r="O337" s="104"/>
      <c r="P337" s="104"/>
      <c r="Q337" s="104"/>
      <c r="R337" s="104"/>
      <c r="U337" s="104"/>
      <c r="V337" s="104"/>
      <c r="W337" s="104"/>
    </row>
    <row r="338" spans="2:23">
      <c r="B338" s="104"/>
      <c r="C338" s="502">
        <v>38276</v>
      </c>
      <c r="D338" s="786"/>
      <c r="E338" s="1196">
        <v>327000</v>
      </c>
      <c r="F338" s="1202">
        <v>5.5E-2</v>
      </c>
      <c r="G338" s="1201"/>
      <c r="H338" s="1205">
        <f t="shared" si="4"/>
        <v>339714.28571428574</v>
      </c>
      <c r="I338" s="104"/>
      <c r="J338" s="104"/>
      <c r="K338" s="104"/>
      <c r="L338" s="104"/>
      <c r="M338" s="104"/>
      <c r="N338" s="104"/>
      <c r="O338" s="104"/>
      <c r="P338" s="104"/>
      <c r="Q338" s="104"/>
      <c r="R338" s="104"/>
      <c r="U338" s="104"/>
      <c r="V338" s="104"/>
      <c r="W338" s="104"/>
    </row>
    <row r="339" spans="2:23">
      <c r="B339" s="104"/>
      <c r="C339" s="502">
        <v>38283</v>
      </c>
      <c r="D339" s="786"/>
      <c r="E339" s="1196">
        <v>338000</v>
      </c>
      <c r="F339" s="1202">
        <v>5.5E-2</v>
      </c>
      <c r="G339" s="1201"/>
      <c r="H339" s="1205">
        <f t="shared" si="4"/>
        <v>338500</v>
      </c>
      <c r="I339" s="104"/>
      <c r="J339" s="104"/>
      <c r="K339" s="104"/>
      <c r="L339" s="104"/>
      <c r="M339" s="104"/>
      <c r="N339" s="104"/>
      <c r="O339" s="104"/>
      <c r="P339" s="104"/>
      <c r="Q339" s="104"/>
      <c r="R339" s="104"/>
      <c r="U339" s="104"/>
      <c r="V339" s="104"/>
      <c r="W339" s="104"/>
    </row>
    <row r="340" spans="2:23">
      <c r="B340" s="104"/>
      <c r="C340" s="502">
        <v>38290</v>
      </c>
      <c r="D340" s="786"/>
      <c r="E340" s="1196">
        <v>332000</v>
      </c>
      <c r="F340" s="1202">
        <v>5.5E-2</v>
      </c>
      <c r="G340" s="1201"/>
      <c r="H340" s="1205">
        <f t="shared" si="4"/>
        <v>337357.14285714284</v>
      </c>
      <c r="I340" s="104"/>
      <c r="J340" s="104"/>
      <c r="K340" s="104"/>
      <c r="L340" s="104"/>
      <c r="M340" s="104"/>
      <c r="N340" s="104"/>
      <c r="O340" s="104"/>
      <c r="P340" s="104"/>
      <c r="Q340" s="104"/>
      <c r="R340" s="104"/>
      <c r="U340" s="104"/>
      <c r="V340" s="104"/>
      <c r="W340" s="104"/>
    </row>
    <row r="341" spans="2:23">
      <c r="B341" s="104"/>
      <c r="C341" s="502">
        <v>38297</v>
      </c>
      <c r="D341" s="786"/>
      <c r="E341" s="1196">
        <v>330000</v>
      </c>
      <c r="F341" s="1202">
        <v>5.3999999999999999E-2</v>
      </c>
      <c r="G341" s="1201"/>
      <c r="H341" s="1205">
        <f t="shared" si="4"/>
        <v>336571.42857142858</v>
      </c>
      <c r="I341" s="104"/>
      <c r="J341" s="104"/>
      <c r="K341" s="104"/>
      <c r="L341" s="104"/>
      <c r="M341" s="104"/>
      <c r="N341" s="104"/>
      <c r="O341" s="104"/>
      <c r="P341" s="104"/>
      <c r="Q341" s="104"/>
      <c r="R341" s="104"/>
      <c r="U341" s="104"/>
      <c r="V341" s="104"/>
      <c r="W341" s="104"/>
    </row>
    <row r="342" spans="2:23">
      <c r="B342" s="104"/>
      <c r="C342" s="502">
        <v>38304</v>
      </c>
      <c r="D342" s="786"/>
      <c r="E342" s="1196">
        <v>337000</v>
      </c>
      <c r="F342" s="1202">
        <v>5.3999999999999999E-2</v>
      </c>
      <c r="G342" s="1201"/>
      <c r="H342" s="1205">
        <f t="shared" si="4"/>
        <v>336642.85714285716</v>
      </c>
      <c r="I342" s="104"/>
      <c r="J342" s="104"/>
      <c r="K342" s="104"/>
      <c r="L342" s="104"/>
      <c r="M342" s="104"/>
      <c r="N342" s="104"/>
      <c r="O342" s="104"/>
      <c r="P342" s="104"/>
      <c r="Q342" s="104"/>
      <c r="R342" s="104"/>
      <c r="U342" s="104"/>
      <c r="V342" s="104"/>
      <c r="W342" s="104"/>
    </row>
    <row r="343" spans="2:23">
      <c r="B343" s="104"/>
      <c r="C343" s="502">
        <v>38311</v>
      </c>
      <c r="D343" s="786"/>
      <c r="E343" s="1196">
        <v>313000</v>
      </c>
      <c r="F343" s="1202">
        <v>5.3999999999999999E-2</v>
      </c>
      <c r="G343" s="1201"/>
      <c r="H343" s="1205">
        <f t="shared" si="4"/>
        <v>335285.71428571426</v>
      </c>
      <c r="I343" s="104"/>
      <c r="J343" s="104"/>
      <c r="K343" s="104"/>
      <c r="L343" s="104"/>
      <c r="M343" s="104"/>
      <c r="N343" s="104"/>
      <c r="O343" s="104"/>
      <c r="P343" s="104"/>
      <c r="Q343" s="104"/>
      <c r="R343" s="104"/>
      <c r="U343" s="104"/>
      <c r="V343" s="104"/>
      <c r="W343" s="104"/>
    </row>
    <row r="344" spans="2:23">
      <c r="B344" s="104"/>
      <c r="C344" s="502">
        <v>38318</v>
      </c>
      <c r="D344" s="786"/>
      <c r="E344" s="1196">
        <v>335000</v>
      </c>
      <c r="F344" s="1202">
        <v>5.3999999999999999E-2</v>
      </c>
      <c r="G344" s="1201"/>
      <c r="H344" s="1205">
        <f t="shared" si="4"/>
        <v>334714.28571428574</v>
      </c>
      <c r="I344" s="104"/>
      <c r="J344" s="104"/>
      <c r="K344" s="104"/>
      <c r="L344" s="104"/>
      <c r="M344" s="104"/>
      <c r="N344" s="104"/>
      <c r="O344" s="104"/>
      <c r="P344" s="104"/>
      <c r="Q344" s="104"/>
      <c r="R344" s="104"/>
      <c r="U344" s="104"/>
      <c r="V344" s="104"/>
      <c r="W344" s="104"/>
    </row>
    <row r="345" spans="2:23">
      <c r="B345" s="104"/>
      <c r="C345" s="502">
        <v>38325</v>
      </c>
      <c r="D345" s="786"/>
      <c r="E345" s="1196">
        <v>343000</v>
      </c>
      <c r="F345" s="1202">
        <v>5.3999999999999999E-2</v>
      </c>
      <c r="G345" s="1201"/>
      <c r="H345" s="1205">
        <f t="shared" si="4"/>
        <v>334071.42857142858</v>
      </c>
      <c r="I345" s="104"/>
      <c r="J345" s="104"/>
      <c r="K345" s="104"/>
      <c r="L345" s="104"/>
      <c r="M345" s="104"/>
      <c r="N345" s="104"/>
      <c r="O345" s="104"/>
      <c r="P345" s="104"/>
      <c r="Q345" s="104"/>
      <c r="R345" s="104"/>
      <c r="U345" s="104"/>
      <c r="V345" s="104"/>
      <c r="W345" s="104"/>
    </row>
    <row r="346" spans="2:23">
      <c r="B346" s="104"/>
      <c r="C346" s="502">
        <v>38332</v>
      </c>
      <c r="D346" s="786"/>
      <c r="E346" s="1196">
        <v>316000</v>
      </c>
      <c r="F346" s="1202">
        <v>5.3999999999999999E-2</v>
      </c>
      <c r="G346" s="1201"/>
      <c r="H346" s="1205">
        <f t="shared" si="4"/>
        <v>333357.14285714284</v>
      </c>
      <c r="I346" s="104"/>
      <c r="J346" s="104"/>
      <c r="K346" s="104"/>
      <c r="L346" s="104"/>
      <c r="M346" s="104"/>
      <c r="N346" s="104"/>
      <c r="O346" s="104"/>
      <c r="P346" s="104"/>
      <c r="Q346" s="104"/>
      <c r="R346" s="104"/>
      <c r="U346" s="104"/>
      <c r="V346" s="104"/>
      <c r="W346" s="104"/>
    </row>
    <row r="347" spans="2:23">
      <c r="B347" s="104"/>
      <c r="C347" s="502">
        <v>38339</v>
      </c>
      <c r="D347" s="786"/>
      <c r="E347" s="1196">
        <v>322000</v>
      </c>
      <c r="F347" s="1202">
        <v>5.3999999999999999E-2</v>
      </c>
      <c r="G347" s="1201"/>
      <c r="H347" s="1205">
        <f t="shared" si="4"/>
        <v>332714.28571428574</v>
      </c>
      <c r="I347" s="104"/>
      <c r="J347" s="104"/>
      <c r="K347" s="104"/>
      <c r="L347" s="104"/>
      <c r="M347" s="104"/>
      <c r="N347" s="104"/>
      <c r="O347" s="104"/>
      <c r="P347" s="104"/>
      <c r="Q347" s="104"/>
      <c r="R347" s="104"/>
      <c r="U347" s="104"/>
      <c r="V347" s="104"/>
      <c r="W347" s="104"/>
    </row>
    <row r="348" spans="2:23">
      <c r="B348" s="104"/>
      <c r="C348" s="502">
        <v>38346</v>
      </c>
      <c r="D348" s="786"/>
      <c r="E348" s="1196">
        <v>320000</v>
      </c>
      <c r="F348" s="1202">
        <v>5.3999999999999999E-2</v>
      </c>
      <c r="G348" s="1201"/>
      <c r="H348" s="1205">
        <f t="shared" si="4"/>
        <v>331214.28571428574</v>
      </c>
      <c r="I348" s="104"/>
      <c r="J348" s="104"/>
      <c r="K348" s="104"/>
      <c r="L348" s="104"/>
      <c r="M348" s="104"/>
      <c r="N348" s="104"/>
      <c r="O348" s="104"/>
      <c r="P348" s="104"/>
      <c r="Q348" s="104"/>
      <c r="R348" s="104"/>
      <c r="U348" s="104"/>
      <c r="V348" s="104"/>
      <c r="W348" s="104"/>
    </row>
    <row r="349" spans="2:23">
      <c r="B349" s="104"/>
      <c r="C349" s="502">
        <v>38353</v>
      </c>
      <c r="D349" s="1197" t="s">
        <v>34</v>
      </c>
      <c r="E349" s="1196">
        <v>356000</v>
      </c>
      <c r="F349" s="1202">
        <v>5.2999999999999999E-2</v>
      </c>
      <c r="G349" s="1201"/>
      <c r="H349" s="1205">
        <f t="shared" si="4"/>
        <v>331571.42857142858</v>
      </c>
      <c r="I349" s="104"/>
      <c r="J349" s="104"/>
      <c r="K349" s="104"/>
      <c r="L349" s="104"/>
      <c r="M349" s="104"/>
      <c r="N349" s="104"/>
      <c r="O349" s="104"/>
      <c r="P349" s="104"/>
      <c r="Q349" s="104"/>
      <c r="R349" s="104"/>
      <c r="U349" s="104"/>
      <c r="V349" s="104"/>
      <c r="W349" s="104"/>
    </row>
    <row r="350" spans="2:23">
      <c r="B350" s="104"/>
      <c r="C350" s="502">
        <v>38360</v>
      </c>
      <c r="D350" s="786"/>
      <c r="E350" s="1196">
        <v>369000</v>
      </c>
      <c r="F350" s="1202">
        <v>5.2999999999999999E-2</v>
      </c>
      <c r="G350" s="1201"/>
      <c r="H350" s="1205">
        <f t="shared" si="4"/>
        <v>334000</v>
      </c>
      <c r="I350" s="104"/>
      <c r="J350" s="104"/>
      <c r="K350" s="104"/>
      <c r="L350" s="104"/>
      <c r="M350" s="104"/>
      <c r="N350" s="104"/>
      <c r="O350" s="104"/>
      <c r="P350" s="104"/>
      <c r="Q350" s="104"/>
      <c r="R350" s="104"/>
      <c r="U350" s="104"/>
      <c r="V350" s="104"/>
      <c r="W350" s="104"/>
    </row>
    <row r="351" spans="2:23">
      <c r="B351" s="104"/>
      <c r="C351" s="502">
        <v>38367</v>
      </c>
      <c r="D351" s="786"/>
      <c r="E351" s="1196">
        <v>332000</v>
      </c>
      <c r="F351" s="1202">
        <v>5.2999999999999999E-2</v>
      </c>
      <c r="G351" s="1201"/>
      <c r="H351" s="1205">
        <f t="shared" si="4"/>
        <v>333571.42857142858</v>
      </c>
      <c r="I351" s="104"/>
      <c r="J351" s="104"/>
      <c r="K351" s="104"/>
      <c r="L351" s="104"/>
      <c r="M351" s="104"/>
      <c r="N351" s="104"/>
      <c r="O351" s="104"/>
      <c r="P351" s="104"/>
      <c r="Q351" s="104"/>
      <c r="R351" s="104"/>
      <c r="U351" s="104"/>
      <c r="V351" s="104"/>
      <c r="W351" s="104"/>
    </row>
    <row r="352" spans="2:23">
      <c r="B352" s="104"/>
      <c r="C352" s="502">
        <v>38374</v>
      </c>
      <c r="D352" s="786"/>
      <c r="E352" s="1196">
        <v>329000</v>
      </c>
      <c r="F352" s="1202">
        <v>5.2999999999999999E-2</v>
      </c>
      <c r="G352" s="1201"/>
      <c r="H352" s="1205">
        <f t="shared" si="4"/>
        <v>333714.28571428574</v>
      </c>
      <c r="I352" s="104"/>
      <c r="J352" s="104"/>
      <c r="K352" s="104"/>
      <c r="L352" s="104"/>
      <c r="M352" s="104"/>
      <c r="N352" s="104"/>
      <c r="O352" s="104"/>
      <c r="P352" s="104"/>
      <c r="Q352" s="104"/>
      <c r="R352" s="104"/>
      <c r="U352" s="104"/>
      <c r="V352" s="104"/>
      <c r="W352" s="104"/>
    </row>
    <row r="353" spans="2:23">
      <c r="B353" s="104"/>
      <c r="C353" s="502">
        <v>38381</v>
      </c>
      <c r="D353" s="786"/>
      <c r="E353" s="1196">
        <v>331000</v>
      </c>
      <c r="F353" s="1202">
        <v>5.2999999999999999E-2</v>
      </c>
      <c r="G353" s="1201"/>
      <c r="H353" s="1205">
        <f t="shared" si="4"/>
        <v>333214.28571428574</v>
      </c>
      <c r="I353" s="104"/>
      <c r="J353" s="104"/>
      <c r="K353" s="104"/>
      <c r="L353" s="104"/>
      <c r="M353" s="104"/>
      <c r="N353" s="104"/>
      <c r="O353" s="104"/>
      <c r="P353" s="104"/>
      <c r="Q353" s="104"/>
      <c r="R353" s="104"/>
      <c r="U353" s="104"/>
      <c r="V353" s="104"/>
      <c r="W353" s="104"/>
    </row>
    <row r="354" spans="2:23">
      <c r="B354" s="104"/>
      <c r="C354" s="502">
        <v>38388</v>
      </c>
      <c r="D354" s="786"/>
      <c r="E354" s="1196">
        <v>307000</v>
      </c>
      <c r="F354" s="1202">
        <v>5.3999999999999999E-2</v>
      </c>
      <c r="G354" s="1201"/>
      <c r="H354" s="1205">
        <f t="shared" si="4"/>
        <v>331428.57142857142</v>
      </c>
      <c r="I354" s="104"/>
      <c r="J354" s="104"/>
      <c r="K354" s="104"/>
      <c r="L354" s="104"/>
      <c r="M354" s="104"/>
      <c r="N354" s="104"/>
      <c r="O354" s="104"/>
      <c r="P354" s="104"/>
      <c r="Q354" s="104"/>
      <c r="R354" s="104"/>
      <c r="U354" s="104"/>
      <c r="V354" s="104"/>
      <c r="W354" s="104"/>
    </row>
    <row r="355" spans="2:23">
      <c r="B355" s="104"/>
      <c r="C355" s="502">
        <v>38395</v>
      </c>
      <c r="D355" s="786"/>
      <c r="E355" s="1196">
        <v>308000</v>
      </c>
      <c r="F355" s="1202">
        <v>5.3999999999999999E-2</v>
      </c>
      <c r="G355" s="1201"/>
      <c r="H355" s="1205">
        <f t="shared" si="4"/>
        <v>329857.14285714284</v>
      </c>
      <c r="I355" s="104"/>
      <c r="J355" s="104"/>
      <c r="K355" s="104"/>
      <c r="L355" s="104"/>
      <c r="M355" s="104"/>
      <c r="N355" s="104"/>
      <c r="O355" s="104"/>
      <c r="P355" s="104"/>
      <c r="Q355" s="104"/>
      <c r="R355" s="104"/>
      <c r="U355" s="104"/>
      <c r="V355" s="104"/>
      <c r="W355" s="104"/>
    </row>
    <row r="356" spans="2:23">
      <c r="C356" s="502">
        <v>38402</v>
      </c>
      <c r="E356" s="1196">
        <v>318000</v>
      </c>
      <c r="F356" s="1202">
        <v>5.3999999999999999E-2</v>
      </c>
      <c r="G356" s="1200"/>
      <c r="H356" s="1205">
        <f t="shared" si="4"/>
        <v>328500</v>
      </c>
      <c r="I356" s="104"/>
      <c r="J356" s="104"/>
      <c r="K356" s="104"/>
      <c r="L356" s="104"/>
      <c r="M356" s="104"/>
      <c r="N356" s="104"/>
      <c r="O356" s="104"/>
      <c r="P356" s="104"/>
      <c r="Q356" s="104"/>
      <c r="R356" s="104"/>
      <c r="U356" s="104"/>
      <c r="V356" s="104"/>
      <c r="W356" s="104"/>
    </row>
    <row r="357" spans="2:23">
      <c r="C357" s="502">
        <v>38409</v>
      </c>
      <c r="E357" s="1196">
        <v>314000</v>
      </c>
      <c r="F357" s="1202">
        <v>5.3999999999999999E-2</v>
      </c>
      <c r="G357" s="1200"/>
      <c r="H357" s="1205">
        <f t="shared" si="4"/>
        <v>328571.42857142858</v>
      </c>
      <c r="I357" s="104"/>
      <c r="J357" s="104"/>
      <c r="K357" s="104"/>
      <c r="L357" s="104"/>
      <c r="M357" s="104"/>
      <c r="N357" s="104"/>
      <c r="O357" s="104"/>
      <c r="P357" s="104"/>
      <c r="Q357" s="104"/>
      <c r="R357" s="104"/>
      <c r="U357" s="104"/>
      <c r="V357" s="104"/>
      <c r="W357" s="104"/>
    </row>
    <row r="358" spans="2:23">
      <c r="C358" s="502">
        <v>38416</v>
      </c>
      <c r="E358" s="1196">
        <v>333000</v>
      </c>
      <c r="F358" s="1202">
        <v>5.1999999999999998E-2</v>
      </c>
      <c r="G358" s="1200"/>
      <c r="H358" s="1205">
        <f t="shared" ref="H358:H421" si="5">AVERAGE(E345:E358)</f>
        <v>328428.57142857142</v>
      </c>
      <c r="I358" s="104"/>
      <c r="J358" s="104"/>
      <c r="K358" s="104"/>
      <c r="L358" s="104"/>
      <c r="M358" s="104"/>
      <c r="N358" s="104"/>
      <c r="O358" s="104"/>
      <c r="P358" s="104"/>
      <c r="Q358" s="104"/>
      <c r="R358" s="104"/>
      <c r="U358" s="104"/>
      <c r="V358" s="104"/>
      <c r="W358" s="104"/>
    </row>
    <row r="359" spans="2:23">
      <c r="C359" s="502">
        <v>38423</v>
      </c>
      <c r="E359" s="1196">
        <v>324000</v>
      </c>
      <c r="F359" s="1202">
        <v>5.1999999999999998E-2</v>
      </c>
      <c r="G359" s="1200"/>
      <c r="H359" s="1205">
        <f t="shared" si="5"/>
        <v>327071.42857142858</v>
      </c>
      <c r="I359" s="104"/>
      <c r="J359" s="104"/>
      <c r="K359" s="104"/>
      <c r="L359" s="104"/>
      <c r="M359" s="104"/>
      <c r="N359" s="104"/>
      <c r="O359" s="104"/>
      <c r="P359" s="104"/>
      <c r="Q359" s="104"/>
      <c r="R359" s="104"/>
      <c r="U359" s="104"/>
      <c r="V359" s="104"/>
      <c r="W359" s="104"/>
    </row>
    <row r="360" spans="2:23">
      <c r="C360" s="502">
        <v>38430</v>
      </c>
      <c r="E360" s="1196">
        <v>329000</v>
      </c>
      <c r="F360" s="1202">
        <v>5.1999999999999998E-2</v>
      </c>
      <c r="G360" s="1200"/>
      <c r="H360" s="1205">
        <f t="shared" si="5"/>
        <v>328000</v>
      </c>
      <c r="I360" s="104"/>
      <c r="J360" s="104"/>
      <c r="K360" s="104"/>
      <c r="L360" s="104"/>
      <c r="M360" s="104"/>
      <c r="N360" s="104"/>
      <c r="O360" s="104"/>
      <c r="P360" s="104"/>
      <c r="Q360" s="104"/>
      <c r="R360" s="104"/>
      <c r="U360" s="104"/>
      <c r="V360" s="104"/>
      <c r="W360" s="104"/>
    </row>
    <row r="361" spans="2:23">
      <c r="C361" s="502">
        <v>38437</v>
      </c>
      <c r="E361" s="1196">
        <v>342000</v>
      </c>
      <c r="F361" s="1202">
        <v>5.1999999999999998E-2</v>
      </c>
      <c r="G361" s="1200"/>
      <c r="H361" s="1205">
        <f t="shared" si="5"/>
        <v>329428.57142857142</v>
      </c>
      <c r="I361" s="104"/>
      <c r="J361" s="104"/>
      <c r="K361" s="104"/>
      <c r="L361" s="104"/>
      <c r="M361" s="104"/>
      <c r="N361" s="104"/>
      <c r="O361" s="104"/>
      <c r="P361" s="104"/>
      <c r="Q361" s="104"/>
      <c r="R361" s="104"/>
      <c r="U361" s="104"/>
      <c r="V361" s="104"/>
      <c r="W361" s="104"/>
    </row>
    <row r="362" spans="2:23">
      <c r="C362" s="502">
        <v>38444</v>
      </c>
      <c r="E362" s="1196">
        <v>335000</v>
      </c>
      <c r="F362" s="1202">
        <v>5.1999999999999998E-2</v>
      </c>
      <c r="G362" s="1200"/>
      <c r="H362" s="1205">
        <f t="shared" si="5"/>
        <v>330500</v>
      </c>
      <c r="I362" s="104"/>
      <c r="J362" s="104"/>
      <c r="K362" s="104"/>
      <c r="L362" s="104"/>
      <c r="M362" s="104"/>
      <c r="N362" s="104"/>
      <c r="O362" s="104"/>
      <c r="P362" s="104"/>
      <c r="Q362" s="104"/>
      <c r="R362" s="104"/>
      <c r="U362" s="104"/>
      <c r="V362" s="104"/>
      <c r="W362" s="104"/>
    </row>
    <row r="363" spans="2:23">
      <c r="C363" s="502">
        <v>38451</v>
      </c>
      <c r="E363" s="1196">
        <v>323000</v>
      </c>
      <c r="F363" s="1202">
        <v>5.1999999999999998E-2</v>
      </c>
      <c r="G363" s="1200"/>
      <c r="H363" s="1205">
        <f t="shared" si="5"/>
        <v>328142.85714285716</v>
      </c>
      <c r="I363" s="104"/>
      <c r="J363" s="104"/>
      <c r="K363" s="104"/>
      <c r="L363" s="104"/>
      <c r="M363" s="104"/>
      <c r="N363" s="104"/>
      <c r="O363" s="104"/>
      <c r="P363" s="104"/>
      <c r="Q363" s="104"/>
      <c r="R363" s="104"/>
      <c r="U363" s="104"/>
      <c r="V363" s="104"/>
      <c r="W363" s="104"/>
    </row>
    <row r="364" spans="2:23">
      <c r="C364" s="502">
        <v>38458</v>
      </c>
      <c r="E364" s="1196">
        <v>307000</v>
      </c>
      <c r="F364" s="1202">
        <v>5.1999999999999998E-2</v>
      </c>
      <c r="G364" s="1200"/>
      <c r="H364" s="1205">
        <f t="shared" si="5"/>
        <v>323714.28571428574</v>
      </c>
      <c r="I364" s="104"/>
      <c r="J364" s="104"/>
      <c r="K364" s="104"/>
      <c r="L364" s="104"/>
      <c r="M364" s="104"/>
      <c r="N364" s="104"/>
      <c r="O364" s="104"/>
      <c r="P364" s="104"/>
      <c r="Q364" s="104"/>
      <c r="R364" s="104"/>
      <c r="U364" s="104"/>
      <c r="V364" s="104"/>
      <c r="W364" s="104"/>
    </row>
    <row r="365" spans="2:23">
      <c r="C365" s="502">
        <v>38465</v>
      </c>
      <c r="E365" s="1196">
        <v>317000</v>
      </c>
      <c r="F365" s="1202">
        <v>5.1999999999999998E-2</v>
      </c>
      <c r="G365" s="1200"/>
      <c r="H365" s="1205">
        <f t="shared" si="5"/>
        <v>322642.85714285716</v>
      </c>
      <c r="I365" s="104"/>
      <c r="J365" s="104"/>
      <c r="K365" s="104"/>
      <c r="L365" s="104"/>
      <c r="M365" s="104"/>
      <c r="N365" s="104"/>
      <c r="O365" s="104"/>
      <c r="P365" s="104"/>
      <c r="Q365" s="104"/>
      <c r="R365" s="104"/>
      <c r="U365" s="104"/>
      <c r="V365" s="104"/>
      <c r="W365" s="104"/>
    </row>
    <row r="366" spans="2:23">
      <c r="C366" s="502">
        <v>38472</v>
      </c>
      <c r="E366" s="1196">
        <v>334000</v>
      </c>
      <c r="F366" s="1202">
        <v>5.1999999999999998E-2</v>
      </c>
      <c r="G366" s="1200"/>
      <c r="H366" s="1205">
        <f t="shared" si="5"/>
        <v>323000</v>
      </c>
      <c r="I366" s="104"/>
      <c r="J366" s="104"/>
      <c r="K366" s="104"/>
      <c r="L366" s="104"/>
      <c r="M366" s="104"/>
      <c r="N366" s="104"/>
      <c r="O366" s="104"/>
      <c r="P366" s="104"/>
      <c r="Q366" s="104"/>
      <c r="R366" s="104"/>
      <c r="U366" s="104"/>
      <c r="V366" s="104"/>
      <c r="W366" s="104"/>
    </row>
    <row r="367" spans="2:23">
      <c r="C367" s="502">
        <v>38479</v>
      </c>
      <c r="E367" s="1196">
        <v>327000</v>
      </c>
      <c r="F367" s="1202">
        <v>5.0999999999999997E-2</v>
      </c>
      <c r="G367" s="1200"/>
      <c r="H367" s="1205">
        <f t="shared" si="5"/>
        <v>322714.28571428574</v>
      </c>
      <c r="I367" s="104"/>
      <c r="J367" s="104"/>
      <c r="K367" s="104"/>
      <c r="L367" s="104"/>
      <c r="M367" s="104"/>
      <c r="N367" s="104"/>
      <c r="O367" s="104"/>
      <c r="P367" s="104"/>
      <c r="Q367" s="104"/>
      <c r="R367" s="104"/>
      <c r="U367" s="104"/>
      <c r="V367" s="104"/>
      <c r="W367" s="104"/>
    </row>
    <row r="368" spans="2:23">
      <c r="C368" s="502">
        <v>38486</v>
      </c>
      <c r="E368" s="1196">
        <v>321000</v>
      </c>
      <c r="F368" s="1202">
        <v>5.0999999999999997E-2</v>
      </c>
      <c r="G368" s="1200"/>
      <c r="H368" s="1205">
        <f t="shared" si="5"/>
        <v>323714.28571428574</v>
      </c>
      <c r="I368" s="104"/>
      <c r="J368" s="104"/>
      <c r="K368" s="104"/>
      <c r="L368" s="104"/>
      <c r="M368" s="104"/>
      <c r="N368" s="104"/>
      <c r="O368" s="104"/>
      <c r="P368" s="104"/>
      <c r="Q368" s="104"/>
      <c r="R368" s="104"/>
      <c r="U368" s="104"/>
      <c r="V368" s="104"/>
      <c r="W368" s="104"/>
    </row>
    <row r="369" spans="3:23">
      <c r="C369" s="502">
        <v>38493</v>
      </c>
      <c r="E369" s="1196">
        <v>320000</v>
      </c>
      <c r="F369" s="1202">
        <v>5.0999999999999997E-2</v>
      </c>
      <c r="G369" s="1200"/>
      <c r="H369" s="1205">
        <f t="shared" si="5"/>
        <v>324571.42857142858</v>
      </c>
      <c r="I369" s="104"/>
      <c r="J369" s="104"/>
      <c r="K369" s="104"/>
      <c r="L369" s="104"/>
      <c r="M369" s="104"/>
      <c r="N369" s="104"/>
      <c r="O369" s="104"/>
      <c r="P369" s="104"/>
      <c r="Q369" s="104"/>
      <c r="R369" s="104"/>
      <c r="U369" s="104"/>
      <c r="V369" s="104"/>
      <c r="W369" s="104"/>
    </row>
    <row r="370" spans="3:23">
      <c r="C370" s="502">
        <v>38500</v>
      </c>
      <c r="E370" s="1196">
        <v>340000</v>
      </c>
      <c r="F370" s="1202">
        <v>5.0999999999999997E-2</v>
      </c>
      <c r="G370" s="1200"/>
      <c r="H370" s="1205">
        <f t="shared" si="5"/>
        <v>326142.85714285716</v>
      </c>
      <c r="I370" s="104"/>
      <c r="J370" s="104"/>
      <c r="K370" s="104"/>
      <c r="L370" s="104"/>
      <c r="M370" s="104"/>
      <c r="N370" s="104"/>
      <c r="O370" s="104"/>
      <c r="P370" s="104"/>
      <c r="Q370" s="104"/>
      <c r="R370" s="104"/>
      <c r="U370" s="104"/>
      <c r="V370" s="104"/>
      <c r="W370" s="104"/>
    </row>
    <row r="371" spans="3:23">
      <c r="C371" s="502">
        <v>38507</v>
      </c>
      <c r="E371" s="1196">
        <v>338000</v>
      </c>
      <c r="F371" s="1202">
        <v>0.05</v>
      </c>
      <c r="G371" s="1200"/>
      <c r="H371" s="1205">
        <f t="shared" si="5"/>
        <v>327857.14285714284</v>
      </c>
      <c r="I371" s="104"/>
      <c r="J371" s="104"/>
      <c r="K371" s="104"/>
      <c r="L371" s="104"/>
      <c r="M371" s="104"/>
      <c r="N371" s="104"/>
      <c r="O371" s="104"/>
      <c r="P371" s="104"/>
      <c r="Q371" s="104"/>
      <c r="R371" s="104"/>
      <c r="U371" s="104"/>
      <c r="V371" s="104"/>
      <c r="W371" s="104"/>
    </row>
    <row r="372" spans="3:23">
      <c r="C372" s="502">
        <v>38514</v>
      </c>
      <c r="E372" s="1196">
        <v>333000</v>
      </c>
      <c r="F372" s="1202">
        <v>0.05</v>
      </c>
      <c r="G372" s="1200"/>
      <c r="H372" s="1205">
        <f t="shared" si="5"/>
        <v>327857.14285714284</v>
      </c>
      <c r="I372" s="104"/>
      <c r="J372" s="104"/>
      <c r="K372" s="104"/>
      <c r="L372" s="104"/>
      <c r="M372" s="104"/>
      <c r="N372" s="104"/>
      <c r="O372" s="104"/>
      <c r="P372" s="104"/>
      <c r="Q372" s="104"/>
      <c r="R372" s="104"/>
      <c r="U372" s="104"/>
      <c r="V372" s="104"/>
      <c r="W372" s="104"/>
    </row>
    <row r="373" spans="3:23">
      <c r="C373" s="502">
        <v>38521</v>
      </c>
      <c r="E373" s="1196">
        <v>321000</v>
      </c>
      <c r="F373" s="1202">
        <v>0.05</v>
      </c>
      <c r="G373" s="1200"/>
      <c r="H373" s="1205">
        <f t="shared" si="5"/>
        <v>327642.85714285716</v>
      </c>
      <c r="I373" s="104"/>
      <c r="J373" s="104"/>
      <c r="K373" s="104"/>
      <c r="L373" s="104"/>
      <c r="M373" s="104"/>
      <c r="N373" s="104"/>
      <c r="O373" s="104"/>
      <c r="P373" s="104"/>
      <c r="Q373" s="104"/>
      <c r="R373" s="104"/>
      <c r="U373" s="104"/>
      <c r="V373" s="104"/>
      <c r="W373" s="104"/>
    </row>
    <row r="374" spans="3:23">
      <c r="C374" s="502">
        <v>38528</v>
      </c>
      <c r="E374" s="1196">
        <v>311000</v>
      </c>
      <c r="F374" s="1202">
        <v>0.05</v>
      </c>
      <c r="G374" s="1200"/>
      <c r="H374" s="1205">
        <f t="shared" si="5"/>
        <v>326357.14285714284</v>
      </c>
      <c r="I374" s="104"/>
      <c r="J374" s="104"/>
      <c r="K374" s="104"/>
      <c r="L374" s="104"/>
      <c r="M374" s="104"/>
      <c r="N374" s="104"/>
      <c r="O374" s="104"/>
      <c r="P374" s="104"/>
      <c r="Q374" s="104"/>
      <c r="R374" s="104"/>
      <c r="U374" s="104"/>
      <c r="V374" s="104"/>
      <c r="W374" s="104"/>
    </row>
    <row r="375" spans="3:23">
      <c r="C375" s="502">
        <v>38535</v>
      </c>
      <c r="E375" s="1196">
        <v>327000</v>
      </c>
      <c r="F375" s="1202">
        <v>0.05</v>
      </c>
      <c r="G375" s="1200"/>
      <c r="H375" s="1205">
        <f t="shared" si="5"/>
        <v>325285.71428571426</v>
      </c>
      <c r="I375" s="104"/>
      <c r="J375" s="104"/>
      <c r="K375" s="104"/>
      <c r="L375" s="104"/>
      <c r="M375" s="104"/>
      <c r="N375" s="104"/>
      <c r="O375" s="104"/>
      <c r="P375" s="104"/>
      <c r="Q375" s="104"/>
      <c r="R375" s="104"/>
      <c r="U375" s="104"/>
      <c r="V375" s="104"/>
      <c r="W375" s="104"/>
    </row>
    <row r="376" spans="3:23">
      <c r="C376" s="502">
        <v>38542</v>
      </c>
      <c r="E376" s="1196">
        <v>338000</v>
      </c>
      <c r="F376" s="1202">
        <v>0.05</v>
      </c>
      <c r="G376" s="1200"/>
      <c r="H376" s="1205">
        <f t="shared" si="5"/>
        <v>325500</v>
      </c>
      <c r="I376" s="104"/>
      <c r="J376" s="104"/>
      <c r="K376" s="104"/>
      <c r="L376" s="104"/>
      <c r="M376" s="104"/>
      <c r="N376" s="104"/>
      <c r="O376" s="104"/>
      <c r="P376" s="104"/>
      <c r="Q376" s="104"/>
      <c r="R376" s="104"/>
      <c r="U376" s="104"/>
      <c r="V376" s="104"/>
      <c r="W376" s="104"/>
    </row>
    <row r="377" spans="3:23">
      <c r="C377" s="502">
        <v>38549</v>
      </c>
      <c r="E377" s="1196">
        <v>323000</v>
      </c>
      <c r="F377" s="1202">
        <v>0.05</v>
      </c>
      <c r="G377" s="1200"/>
      <c r="H377" s="1205">
        <f t="shared" si="5"/>
        <v>325500</v>
      </c>
      <c r="I377" s="104"/>
      <c r="J377" s="104"/>
      <c r="K377" s="104"/>
      <c r="L377" s="104"/>
      <c r="M377" s="104"/>
      <c r="N377" s="104"/>
      <c r="O377" s="104"/>
      <c r="P377" s="104"/>
      <c r="Q377" s="104"/>
      <c r="R377" s="104"/>
      <c r="U377" s="104"/>
      <c r="V377" s="104"/>
      <c r="W377" s="104"/>
    </row>
    <row r="378" spans="3:23">
      <c r="C378" s="502">
        <v>38556</v>
      </c>
      <c r="E378" s="1196">
        <v>318000</v>
      </c>
      <c r="F378" s="1202">
        <v>0.05</v>
      </c>
      <c r="G378" s="1200"/>
      <c r="H378" s="1205">
        <f t="shared" si="5"/>
        <v>326285.71428571426</v>
      </c>
      <c r="I378" s="104"/>
      <c r="J378" s="104"/>
      <c r="K378" s="104"/>
      <c r="L378" s="104"/>
      <c r="M378" s="104"/>
      <c r="N378" s="104"/>
      <c r="O378" s="104"/>
      <c r="P378" s="104"/>
      <c r="Q378" s="104"/>
      <c r="R378" s="104"/>
      <c r="U378" s="104"/>
      <c r="V378" s="104"/>
      <c r="W378" s="104"/>
    </row>
    <row r="379" spans="3:23">
      <c r="C379" s="502">
        <v>38563</v>
      </c>
      <c r="E379" s="1196">
        <v>316000</v>
      </c>
      <c r="F379" s="1202">
        <v>0.05</v>
      </c>
      <c r="G379" s="1200"/>
      <c r="H379" s="1205">
        <f t="shared" si="5"/>
        <v>326214.28571428574</v>
      </c>
      <c r="I379" s="104"/>
      <c r="J379" s="104"/>
      <c r="K379" s="104"/>
      <c r="L379" s="104"/>
      <c r="M379" s="104"/>
      <c r="N379" s="104"/>
      <c r="O379" s="104"/>
      <c r="P379" s="104"/>
      <c r="Q379" s="104"/>
      <c r="R379" s="104"/>
      <c r="U379" s="104"/>
      <c r="V379" s="104"/>
      <c r="W379" s="104"/>
    </row>
    <row r="380" spans="3:23">
      <c r="C380" s="502">
        <v>38570</v>
      </c>
      <c r="E380" s="1196">
        <v>311000</v>
      </c>
      <c r="F380" s="1202">
        <v>4.9000000000000002E-2</v>
      </c>
      <c r="G380" s="1200"/>
      <c r="H380" s="1205">
        <f t="shared" si="5"/>
        <v>324571.42857142858</v>
      </c>
      <c r="I380" s="104"/>
      <c r="J380" s="104"/>
      <c r="K380" s="104"/>
      <c r="L380" s="104"/>
      <c r="M380" s="104"/>
      <c r="N380" s="104"/>
      <c r="O380" s="104"/>
      <c r="P380" s="104"/>
      <c r="Q380" s="104"/>
      <c r="R380" s="104"/>
      <c r="U380" s="104"/>
      <c r="V380" s="104"/>
      <c r="W380" s="104"/>
    </row>
    <row r="381" spans="3:23">
      <c r="C381" s="502">
        <v>38577</v>
      </c>
      <c r="E381" s="1196">
        <v>319000</v>
      </c>
      <c r="F381" s="1202">
        <v>4.9000000000000002E-2</v>
      </c>
      <c r="G381" s="1200"/>
      <c r="H381" s="1205">
        <f t="shared" si="5"/>
        <v>324000</v>
      </c>
      <c r="I381" s="104"/>
      <c r="J381" s="104"/>
      <c r="K381" s="104"/>
      <c r="L381" s="104"/>
      <c r="M381" s="104"/>
      <c r="N381" s="104"/>
      <c r="O381" s="104"/>
      <c r="P381" s="104"/>
      <c r="Q381" s="104"/>
      <c r="R381" s="104"/>
      <c r="U381" s="104"/>
      <c r="V381" s="104"/>
      <c r="W381" s="104"/>
    </row>
    <row r="382" spans="3:23">
      <c r="C382" s="502">
        <v>38584</v>
      </c>
      <c r="E382" s="1196">
        <v>315000</v>
      </c>
      <c r="F382" s="1202">
        <v>4.9000000000000002E-2</v>
      </c>
      <c r="G382" s="1200"/>
      <c r="H382" s="1205">
        <f t="shared" si="5"/>
        <v>323571.42857142858</v>
      </c>
      <c r="I382" s="104"/>
      <c r="J382" s="104"/>
      <c r="K382" s="104"/>
      <c r="L382" s="104"/>
      <c r="M382" s="104"/>
      <c r="N382" s="104"/>
      <c r="O382" s="104"/>
      <c r="P382" s="104"/>
      <c r="Q382" s="104"/>
      <c r="R382" s="104"/>
      <c r="U382" s="104"/>
      <c r="V382" s="104"/>
      <c r="W382" s="104"/>
    </row>
    <row r="383" spans="3:23">
      <c r="C383" s="502">
        <v>38591</v>
      </c>
      <c r="E383" s="1196">
        <v>318000</v>
      </c>
      <c r="F383" s="1202">
        <v>4.9000000000000002E-2</v>
      </c>
      <c r="G383" s="1200"/>
      <c r="H383" s="1205">
        <f t="shared" si="5"/>
        <v>323428.57142857142</v>
      </c>
      <c r="I383" s="104"/>
      <c r="J383" s="104"/>
      <c r="K383" s="104"/>
      <c r="L383" s="104"/>
      <c r="M383" s="104"/>
      <c r="N383" s="104"/>
      <c r="O383" s="104"/>
      <c r="P383" s="104"/>
      <c r="Q383" s="104"/>
      <c r="R383" s="104"/>
      <c r="U383" s="104"/>
      <c r="V383" s="104"/>
      <c r="W383" s="104"/>
    </row>
    <row r="384" spans="3:23">
      <c r="C384" s="502">
        <v>38598</v>
      </c>
      <c r="E384" s="1196">
        <v>326000</v>
      </c>
      <c r="F384" s="1202">
        <v>0.05</v>
      </c>
      <c r="G384" s="1200"/>
      <c r="H384" s="1205">
        <f t="shared" si="5"/>
        <v>322428.57142857142</v>
      </c>
      <c r="I384" s="104"/>
      <c r="J384" s="104"/>
      <c r="K384" s="104"/>
      <c r="L384" s="104"/>
      <c r="M384" s="104"/>
      <c r="N384" s="104"/>
      <c r="O384" s="104"/>
      <c r="P384" s="104"/>
      <c r="Q384" s="104"/>
      <c r="R384" s="104"/>
      <c r="U384" s="104"/>
      <c r="V384" s="104"/>
      <c r="W384" s="104"/>
    </row>
    <row r="385" spans="3:23">
      <c r="C385" s="502">
        <v>38605</v>
      </c>
      <c r="E385" s="1196">
        <v>422000</v>
      </c>
      <c r="F385" s="1202">
        <v>0.05</v>
      </c>
      <c r="G385" s="1200"/>
      <c r="H385" s="1205">
        <f t="shared" si="5"/>
        <v>328428.57142857142</v>
      </c>
      <c r="I385" s="104"/>
      <c r="J385" s="104"/>
      <c r="K385" s="104"/>
      <c r="L385" s="104"/>
      <c r="M385" s="104"/>
      <c r="N385" s="104"/>
      <c r="O385" s="104"/>
      <c r="P385" s="104"/>
      <c r="Q385" s="104"/>
      <c r="R385" s="104"/>
      <c r="U385" s="104"/>
      <c r="V385" s="104"/>
      <c r="W385" s="104"/>
    </row>
    <row r="386" spans="3:23">
      <c r="C386" s="502">
        <v>38612</v>
      </c>
      <c r="E386" s="1196">
        <v>424000</v>
      </c>
      <c r="F386" s="1202">
        <v>0.05</v>
      </c>
      <c r="G386" s="1200"/>
      <c r="H386" s="1205">
        <f t="shared" si="5"/>
        <v>334928.57142857142</v>
      </c>
      <c r="I386" s="104"/>
      <c r="J386" s="104"/>
      <c r="K386" s="104"/>
      <c r="L386" s="104"/>
      <c r="M386" s="104"/>
      <c r="N386" s="104"/>
      <c r="O386" s="104"/>
      <c r="P386" s="104"/>
      <c r="Q386" s="104"/>
      <c r="R386" s="104"/>
      <c r="U386" s="104"/>
      <c r="V386" s="104"/>
      <c r="W386" s="104"/>
    </row>
    <row r="387" spans="3:23">
      <c r="C387" s="502">
        <v>38619</v>
      </c>
      <c r="E387" s="1196">
        <v>359000</v>
      </c>
      <c r="F387" s="1202">
        <v>0.05</v>
      </c>
      <c r="G387" s="1200"/>
      <c r="H387" s="1205">
        <f t="shared" si="5"/>
        <v>337642.85714285716</v>
      </c>
      <c r="I387" s="104"/>
      <c r="J387" s="104"/>
      <c r="K387" s="104"/>
      <c r="L387" s="104"/>
      <c r="M387" s="104"/>
      <c r="N387" s="104"/>
      <c r="O387" s="104"/>
      <c r="P387" s="104"/>
      <c r="Q387" s="104"/>
      <c r="R387" s="104"/>
      <c r="U387" s="104"/>
      <c r="V387" s="104"/>
      <c r="W387" s="104"/>
    </row>
    <row r="388" spans="3:23">
      <c r="C388" s="502">
        <v>38626</v>
      </c>
      <c r="E388" s="1196">
        <v>384000</v>
      </c>
      <c r="F388" s="1202">
        <v>0.05</v>
      </c>
      <c r="G388" s="1200"/>
      <c r="H388" s="1205">
        <f t="shared" si="5"/>
        <v>342857.14285714284</v>
      </c>
      <c r="I388" s="104"/>
      <c r="J388" s="104"/>
      <c r="K388" s="104"/>
      <c r="L388" s="104"/>
      <c r="M388" s="104"/>
      <c r="N388" s="104"/>
      <c r="O388" s="104"/>
      <c r="P388" s="104"/>
      <c r="Q388" s="104"/>
      <c r="R388" s="104"/>
      <c r="U388" s="104"/>
      <c r="V388" s="104"/>
      <c r="W388" s="104"/>
    </row>
    <row r="389" spans="3:23">
      <c r="C389" s="502">
        <v>38633</v>
      </c>
      <c r="E389" s="1196">
        <v>383000</v>
      </c>
      <c r="F389" s="1202">
        <v>0.05</v>
      </c>
      <c r="G389" s="1200"/>
      <c r="H389" s="1205">
        <f t="shared" si="5"/>
        <v>346857.14285714284</v>
      </c>
      <c r="I389" s="104"/>
      <c r="J389" s="104"/>
      <c r="K389" s="104"/>
      <c r="L389" s="104"/>
      <c r="M389" s="104"/>
      <c r="N389" s="104"/>
      <c r="O389" s="104"/>
      <c r="P389" s="104"/>
      <c r="Q389" s="104"/>
      <c r="R389" s="104"/>
      <c r="U389" s="104"/>
      <c r="V389" s="104"/>
      <c r="W389" s="104"/>
    </row>
    <row r="390" spans="3:23">
      <c r="C390" s="502">
        <v>38640</v>
      </c>
      <c r="E390" s="1196">
        <v>348000</v>
      </c>
      <c r="F390" s="1202">
        <v>0.05</v>
      </c>
      <c r="G390" s="1200"/>
      <c r="H390" s="1205">
        <f t="shared" si="5"/>
        <v>347571.42857142858</v>
      </c>
      <c r="I390" s="104"/>
      <c r="J390" s="104"/>
      <c r="K390" s="104"/>
      <c r="L390" s="104"/>
      <c r="M390" s="104"/>
      <c r="N390" s="104"/>
      <c r="O390" s="104"/>
      <c r="P390" s="104"/>
      <c r="Q390" s="104"/>
      <c r="R390" s="104"/>
      <c r="U390" s="104"/>
      <c r="V390" s="104"/>
      <c r="W390" s="104"/>
    </row>
    <row r="391" spans="3:23">
      <c r="C391" s="502">
        <v>38647</v>
      </c>
      <c r="E391" s="1196">
        <v>324000</v>
      </c>
      <c r="F391" s="1202">
        <v>0.05</v>
      </c>
      <c r="G391" s="1200"/>
      <c r="H391" s="1205">
        <f t="shared" si="5"/>
        <v>347642.85714285716</v>
      </c>
      <c r="I391" s="104"/>
      <c r="J391" s="104"/>
      <c r="K391" s="104"/>
      <c r="L391" s="104"/>
      <c r="M391" s="104"/>
      <c r="N391" s="104"/>
      <c r="O391" s="104"/>
      <c r="P391" s="104"/>
      <c r="Q391" s="104"/>
      <c r="R391" s="104"/>
      <c r="U391" s="104"/>
      <c r="V391" s="104"/>
      <c r="W391" s="104"/>
    </row>
    <row r="392" spans="3:23">
      <c r="C392" s="502">
        <v>38654</v>
      </c>
      <c r="E392" s="1196">
        <v>322000</v>
      </c>
      <c r="F392" s="1202">
        <v>0.05</v>
      </c>
      <c r="G392" s="1200"/>
      <c r="H392" s="1205">
        <f t="shared" si="5"/>
        <v>347928.57142857142</v>
      </c>
      <c r="I392" s="104"/>
      <c r="J392" s="104"/>
      <c r="K392" s="104"/>
      <c r="L392" s="104"/>
      <c r="M392" s="104"/>
      <c r="N392" s="104"/>
      <c r="O392" s="104"/>
      <c r="P392" s="104"/>
      <c r="Q392" s="104"/>
      <c r="R392" s="104"/>
      <c r="U392" s="104"/>
      <c r="V392" s="104"/>
      <c r="W392" s="104"/>
    </row>
    <row r="393" spans="3:23">
      <c r="C393" s="502">
        <v>38661</v>
      </c>
      <c r="E393" s="1196">
        <v>325000</v>
      </c>
      <c r="F393" s="1202">
        <v>0.05</v>
      </c>
      <c r="G393" s="1200"/>
      <c r="H393" s="1205">
        <f t="shared" si="5"/>
        <v>348571.42857142858</v>
      </c>
      <c r="I393" s="104"/>
      <c r="J393" s="104"/>
      <c r="K393" s="104"/>
      <c r="L393" s="104"/>
      <c r="M393" s="104"/>
      <c r="N393" s="104"/>
      <c r="O393" s="104"/>
      <c r="P393" s="104"/>
      <c r="Q393" s="104"/>
      <c r="R393" s="104"/>
      <c r="U393" s="104"/>
      <c r="V393" s="104"/>
      <c r="W393" s="104"/>
    </row>
    <row r="394" spans="3:23">
      <c r="C394" s="502">
        <v>38668</v>
      </c>
      <c r="E394" s="1196">
        <v>309000</v>
      </c>
      <c r="F394" s="1202">
        <v>0.05</v>
      </c>
      <c r="G394" s="1200"/>
      <c r="H394" s="1205">
        <f t="shared" si="5"/>
        <v>348428.57142857142</v>
      </c>
      <c r="I394" s="104"/>
      <c r="J394" s="104"/>
      <c r="K394" s="104"/>
      <c r="L394" s="104"/>
      <c r="M394" s="104"/>
      <c r="N394" s="104"/>
      <c r="O394" s="104"/>
      <c r="P394" s="104"/>
      <c r="Q394" s="104"/>
      <c r="R394" s="104"/>
      <c r="U394" s="104"/>
      <c r="V394" s="104"/>
      <c r="W394" s="104"/>
    </row>
    <row r="395" spans="3:23">
      <c r="C395" s="502">
        <v>38675</v>
      </c>
      <c r="E395" s="1196">
        <v>324000</v>
      </c>
      <c r="F395" s="1202">
        <v>0.05</v>
      </c>
      <c r="G395" s="1200"/>
      <c r="H395" s="1205">
        <f t="shared" si="5"/>
        <v>348785.71428571426</v>
      </c>
      <c r="I395" s="104"/>
      <c r="J395" s="104"/>
      <c r="K395" s="104"/>
      <c r="L395" s="104"/>
      <c r="M395" s="104"/>
      <c r="N395" s="104"/>
      <c r="O395" s="104"/>
      <c r="P395" s="104"/>
      <c r="Q395" s="104"/>
      <c r="R395" s="104"/>
      <c r="U395" s="104"/>
      <c r="V395" s="104"/>
      <c r="W395" s="104"/>
    </row>
    <row r="396" spans="3:23">
      <c r="C396" s="502">
        <v>38682</v>
      </c>
      <c r="E396" s="1196">
        <v>311000</v>
      </c>
      <c r="F396" s="1202">
        <v>0.05</v>
      </c>
      <c r="G396" s="1200"/>
      <c r="H396" s="1205">
        <f t="shared" si="5"/>
        <v>348500</v>
      </c>
      <c r="I396" s="104"/>
      <c r="J396" s="104"/>
      <c r="K396" s="104"/>
      <c r="L396" s="104"/>
      <c r="M396" s="104"/>
      <c r="N396" s="104"/>
      <c r="O396" s="104"/>
      <c r="P396" s="104"/>
      <c r="Q396" s="104"/>
      <c r="R396" s="104"/>
      <c r="U396" s="104"/>
      <c r="V396" s="104"/>
      <c r="W396" s="104"/>
    </row>
    <row r="397" spans="3:23">
      <c r="C397" s="502">
        <v>38689</v>
      </c>
      <c r="E397" s="1196">
        <v>321000</v>
      </c>
      <c r="F397" s="1202">
        <v>4.9000000000000002E-2</v>
      </c>
      <c r="G397" s="1200"/>
      <c r="H397" s="1205">
        <f t="shared" si="5"/>
        <v>348714.28571428574</v>
      </c>
      <c r="I397" s="104"/>
      <c r="J397" s="104"/>
      <c r="K397" s="104"/>
      <c r="L397" s="104"/>
      <c r="M397" s="104"/>
      <c r="N397" s="104"/>
      <c r="O397" s="104"/>
      <c r="P397" s="104"/>
      <c r="Q397" s="104"/>
      <c r="R397" s="104"/>
      <c r="U397" s="104"/>
      <c r="V397" s="104"/>
      <c r="W397" s="104"/>
    </row>
    <row r="398" spans="3:23">
      <c r="C398" s="502">
        <v>38696</v>
      </c>
      <c r="E398" s="1196">
        <v>327000</v>
      </c>
      <c r="F398" s="1202">
        <v>4.9000000000000002E-2</v>
      </c>
      <c r="G398" s="1200"/>
      <c r="H398" s="1205">
        <f t="shared" si="5"/>
        <v>348785.71428571426</v>
      </c>
      <c r="I398" s="104"/>
      <c r="J398" s="104"/>
      <c r="K398" s="104"/>
      <c r="L398" s="104"/>
      <c r="M398" s="104"/>
      <c r="N398" s="104"/>
      <c r="O398" s="104"/>
      <c r="P398" s="104"/>
      <c r="Q398" s="104"/>
      <c r="R398" s="104"/>
      <c r="U398" s="104"/>
      <c r="V398" s="104"/>
      <c r="W398" s="104"/>
    </row>
    <row r="399" spans="3:23">
      <c r="C399" s="502">
        <v>38703</v>
      </c>
      <c r="E399" s="1196">
        <v>312000</v>
      </c>
      <c r="F399" s="1202">
        <v>4.9000000000000002E-2</v>
      </c>
      <c r="G399" s="1200"/>
      <c r="H399" s="1205">
        <f t="shared" si="5"/>
        <v>340928.57142857142</v>
      </c>
      <c r="I399" s="104"/>
      <c r="J399" s="104"/>
      <c r="K399" s="104"/>
      <c r="L399" s="104"/>
      <c r="M399" s="104"/>
      <c r="N399" s="104"/>
      <c r="O399" s="104"/>
      <c r="P399" s="104"/>
      <c r="Q399" s="104"/>
      <c r="R399" s="104"/>
      <c r="U399" s="104"/>
      <c r="V399" s="104"/>
      <c r="W399" s="104"/>
    </row>
    <row r="400" spans="3:23">
      <c r="C400" s="502">
        <v>38710</v>
      </c>
      <c r="E400" s="1196">
        <v>320000</v>
      </c>
      <c r="F400" s="1202">
        <v>4.9000000000000002E-2</v>
      </c>
      <c r="G400" s="1200"/>
      <c r="H400" s="1205">
        <f t="shared" si="5"/>
        <v>333500</v>
      </c>
      <c r="I400" s="104"/>
      <c r="J400" s="104"/>
      <c r="K400" s="104"/>
      <c r="L400" s="104"/>
      <c r="M400" s="104"/>
      <c r="N400" s="104"/>
      <c r="O400" s="104"/>
      <c r="P400" s="104"/>
      <c r="Q400" s="104"/>
      <c r="R400" s="104"/>
      <c r="U400" s="104"/>
      <c r="V400" s="104"/>
      <c r="W400" s="104"/>
    </row>
    <row r="401" spans="3:23">
      <c r="C401" s="502">
        <v>38717</v>
      </c>
      <c r="E401" s="1196">
        <v>302000</v>
      </c>
      <c r="F401" s="1202">
        <v>4.9000000000000002E-2</v>
      </c>
      <c r="G401" s="1200"/>
      <c r="H401" s="1205">
        <f t="shared" si="5"/>
        <v>329428.57142857142</v>
      </c>
      <c r="I401" s="104"/>
      <c r="J401" s="104"/>
      <c r="K401" s="104"/>
      <c r="L401" s="104"/>
      <c r="M401" s="104"/>
      <c r="N401" s="104"/>
      <c r="O401" s="104"/>
      <c r="P401" s="104"/>
      <c r="Q401" s="104"/>
      <c r="R401" s="104"/>
      <c r="U401" s="104"/>
      <c r="V401" s="104"/>
      <c r="W401" s="104"/>
    </row>
    <row r="402" spans="3:23">
      <c r="C402" s="502">
        <v>38724</v>
      </c>
      <c r="D402" s="1197" t="s">
        <v>35</v>
      </c>
      <c r="E402" s="1196">
        <v>326000</v>
      </c>
      <c r="F402" s="1202">
        <v>4.7E-2</v>
      </c>
      <c r="G402" s="1200"/>
      <c r="H402" s="1205">
        <f t="shared" si="5"/>
        <v>325285.71428571426</v>
      </c>
      <c r="I402" s="104"/>
      <c r="J402" s="104"/>
      <c r="K402" s="104"/>
      <c r="L402" s="104"/>
      <c r="M402" s="104"/>
      <c r="N402" s="104"/>
      <c r="O402" s="104"/>
      <c r="P402" s="104"/>
      <c r="Q402" s="104"/>
      <c r="R402" s="104"/>
      <c r="U402" s="104"/>
      <c r="V402" s="104"/>
      <c r="W402" s="104"/>
    </row>
    <row r="403" spans="3:23">
      <c r="C403" s="502">
        <v>38731</v>
      </c>
      <c r="E403" s="1196">
        <v>285000</v>
      </c>
      <c r="F403" s="1202">
        <v>4.7E-2</v>
      </c>
      <c r="G403" s="1200"/>
      <c r="H403" s="1205">
        <f t="shared" si="5"/>
        <v>318285.71428571426</v>
      </c>
      <c r="I403" s="104"/>
      <c r="J403" s="104"/>
      <c r="K403" s="104"/>
      <c r="L403" s="104"/>
      <c r="M403" s="104"/>
      <c r="N403" s="104"/>
      <c r="O403" s="104"/>
      <c r="P403" s="104"/>
      <c r="Q403" s="104"/>
      <c r="R403" s="104"/>
      <c r="U403" s="104"/>
      <c r="V403" s="104"/>
      <c r="W403" s="104"/>
    </row>
    <row r="404" spans="3:23">
      <c r="C404" s="502">
        <v>38738</v>
      </c>
      <c r="E404" s="1196">
        <v>290000</v>
      </c>
      <c r="F404" s="1202">
        <v>4.7E-2</v>
      </c>
      <c r="G404" s="1200"/>
      <c r="H404" s="1205">
        <f t="shared" si="5"/>
        <v>314142.85714285716</v>
      </c>
      <c r="I404" s="104"/>
      <c r="J404" s="104"/>
      <c r="K404" s="104"/>
      <c r="L404" s="104"/>
      <c r="M404" s="104"/>
      <c r="N404" s="104"/>
      <c r="O404" s="104"/>
      <c r="P404" s="104"/>
      <c r="Q404" s="104"/>
      <c r="R404" s="104"/>
      <c r="U404" s="104"/>
      <c r="V404" s="104"/>
      <c r="W404" s="104"/>
    </row>
    <row r="405" spans="3:23">
      <c r="C405" s="502">
        <v>38745</v>
      </c>
      <c r="E405" s="1196">
        <v>282000</v>
      </c>
      <c r="F405" s="1202">
        <v>4.7E-2</v>
      </c>
      <c r="G405" s="1200"/>
      <c r="H405" s="1205">
        <f t="shared" si="5"/>
        <v>311142.85714285716</v>
      </c>
      <c r="I405" s="104"/>
      <c r="J405" s="104"/>
      <c r="K405" s="104"/>
      <c r="L405" s="104"/>
      <c r="M405" s="104"/>
      <c r="N405" s="104"/>
      <c r="O405" s="104"/>
      <c r="P405" s="104"/>
      <c r="Q405" s="104"/>
      <c r="R405" s="104"/>
      <c r="U405" s="104"/>
      <c r="V405" s="104"/>
      <c r="W405" s="104"/>
    </row>
    <row r="406" spans="3:23">
      <c r="C406" s="502">
        <v>38752</v>
      </c>
      <c r="E406" s="1196">
        <v>289000</v>
      </c>
      <c r="F406" s="1202">
        <v>4.8000000000000001E-2</v>
      </c>
      <c r="G406" s="1200"/>
      <c r="H406" s="1205">
        <f t="shared" si="5"/>
        <v>308785.71428571426</v>
      </c>
      <c r="I406" s="104"/>
      <c r="J406" s="104"/>
      <c r="K406" s="104"/>
      <c r="L406" s="104"/>
      <c r="M406" s="104"/>
      <c r="N406" s="104"/>
      <c r="O406" s="104"/>
      <c r="P406" s="104"/>
      <c r="Q406" s="104"/>
      <c r="R406" s="104"/>
      <c r="U406" s="104"/>
      <c r="V406" s="104"/>
      <c r="W406" s="104"/>
    </row>
    <row r="407" spans="3:23">
      <c r="C407" s="502">
        <v>38759</v>
      </c>
      <c r="E407" s="1196">
        <v>298000</v>
      </c>
      <c r="F407" s="1202">
        <v>4.8000000000000001E-2</v>
      </c>
      <c r="G407" s="1200"/>
      <c r="H407" s="1205">
        <f t="shared" si="5"/>
        <v>306857.14285714284</v>
      </c>
      <c r="I407" s="104"/>
      <c r="J407" s="104"/>
      <c r="K407" s="104"/>
      <c r="L407" s="104"/>
      <c r="M407" s="104"/>
      <c r="N407" s="104"/>
      <c r="O407" s="104"/>
      <c r="P407" s="104"/>
      <c r="Q407" s="104"/>
      <c r="R407" s="104"/>
      <c r="U407" s="104"/>
      <c r="V407" s="104"/>
      <c r="W407" s="104"/>
    </row>
    <row r="408" spans="3:23">
      <c r="C408" s="502">
        <v>38766</v>
      </c>
      <c r="E408" s="1196">
        <v>283000</v>
      </c>
      <c r="F408" s="1202">
        <v>4.8000000000000001E-2</v>
      </c>
      <c r="G408" s="1200"/>
      <c r="H408" s="1205">
        <f t="shared" si="5"/>
        <v>305000</v>
      </c>
      <c r="I408" s="104"/>
      <c r="J408" s="104"/>
      <c r="K408" s="104"/>
      <c r="L408" s="104"/>
      <c r="M408" s="104"/>
      <c r="N408" s="104"/>
      <c r="O408" s="104"/>
      <c r="P408" s="104"/>
      <c r="Q408" s="104"/>
      <c r="R408" s="104"/>
      <c r="U408" s="104"/>
      <c r="V408" s="104"/>
      <c r="W408" s="104"/>
    </row>
    <row r="409" spans="3:23">
      <c r="C409" s="502">
        <v>38773</v>
      </c>
      <c r="E409" s="1196">
        <v>293000</v>
      </c>
      <c r="F409" s="1202">
        <v>4.8000000000000001E-2</v>
      </c>
      <c r="G409" s="1200"/>
      <c r="H409" s="1205">
        <f t="shared" si="5"/>
        <v>302785.71428571426</v>
      </c>
      <c r="I409" s="104"/>
      <c r="J409" s="104"/>
      <c r="K409" s="104"/>
      <c r="L409" s="104"/>
      <c r="M409" s="104"/>
      <c r="N409" s="104"/>
      <c r="O409" s="104"/>
      <c r="P409" s="104"/>
      <c r="Q409" s="104"/>
      <c r="R409" s="104"/>
      <c r="U409" s="104"/>
      <c r="V409" s="104"/>
      <c r="W409" s="104"/>
    </row>
    <row r="410" spans="3:23">
      <c r="C410" s="502">
        <v>38780</v>
      </c>
      <c r="E410" s="1196">
        <v>302000</v>
      </c>
      <c r="F410" s="1202">
        <v>4.7E-2</v>
      </c>
      <c r="G410" s="1200"/>
      <c r="H410" s="1205">
        <f t="shared" si="5"/>
        <v>302142.85714285716</v>
      </c>
      <c r="I410" s="104"/>
      <c r="J410" s="104"/>
      <c r="K410" s="104"/>
      <c r="L410" s="104"/>
      <c r="M410" s="104"/>
      <c r="N410" s="104"/>
      <c r="O410" s="104"/>
      <c r="P410" s="104"/>
      <c r="Q410" s="104"/>
      <c r="R410" s="104"/>
      <c r="U410" s="104"/>
      <c r="V410" s="104"/>
      <c r="W410" s="104"/>
    </row>
    <row r="411" spans="3:23">
      <c r="C411" s="502">
        <v>38787</v>
      </c>
      <c r="E411" s="1196">
        <v>307000</v>
      </c>
      <c r="F411" s="1202">
        <v>4.7E-2</v>
      </c>
      <c r="G411" s="1200"/>
      <c r="H411" s="1205">
        <f t="shared" si="5"/>
        <v>301142.85714285716</v>
      </c>
      <c r="I411" s="104"/>
      <c r="J411" s="104"/>
      <c r="K411" s="104"/>
      <c r="L411" s="104"/>
      <c r="M411" s="104"/>
      <c r="N411" s="104"/>
      <c r="O411" s="104"/>
      <c r="P411" s="104"/>
      <c r="Q411" s="104"/>
      <c r="R411" s="104"/>
      <c r="U411" s="104"/>
      <c r="V411" s="104"/>
      <c r="W411" s="104"/>
    </row>
    <row r="412" spans="3:23">
      <c r="C412" s="502">
        <v>38794</v>
      </c>
      <c r="E412" s="1196">
        <v>303000</v>
      </c>
      <c r="F412" s="1202">
        <v>4.7E-2</v>
      </c>
      <c r="G412" s="1200"/>
      <c r="H412" s="1205">
        <f t="shared" si="5"/>
        <v>299428.57142857142</v>
      </c>
      <c r="I412" s="104"/>
      <c r="J412" s="104"/>
      <c r="K412" s="104"/>
      <c r="L412" s="104"/>
      <c r="M412" s="104"/>
      <c r="N412" s="104"/>
      <c r="O412" s="104"/>
      <c r="P412" s="104"/>
      <c r="Q412" s="104"/>
      <c r="R412" s="104"/>
      <c r="U412" s="104"/>
      <c r="V412" s="104"/>
      <c r="W412" s="104"/>
    </row>
    <row r="413" spans="3:23">
      <c r="C413" s="502">
        <v>38801</v>
      </c>
      <c r="E413" s="1196">
        <v>295000</v>
      </c>
      <c r="F413" s="1202">
        <v>4.7E-2</v>
      </c>
      <c r="G413" s="1200"/>
      <c r="H413" s="1205">
        <f t="shared" si="5"/>
        <v>298214.28571428574</v>
      </c>
      <c r="I413" s="104"/>
      <c r="J413" s="104"/>
      <c r="K413" s="104"/>
      <c r="L413" s="104"/>
      <c r="M413" s="104"/>
      <c r="N413" s="104"/>
      <c r="O413" s="104"/>
      <c r="P413" s="104"/>
      <c r="Q413" s="104"/>
      <c r="R413" s="104"/>
      <c r="U413" s="104"/>
      <c r="V413" s="104"/>
      <c r="W413" s="104"/>
    </row>
    <row r="414" spans="3:23">
      <c r="C414" s="502">
        <v>38808</v>
      </c>
      <c r="E414" s="1196">
        <v>291000</v>
      </c>
      <c r="F414" s="1202">
        <v>4.7E-2</v>
      </c>
      <c r="G414" s="1200"/>
      <c r="H414" s="1205">
        <f t="shared" si="5"/>
        <v>296142.85714285716</v>
      </c>
      <c r="I414" s="104"/>
      <c r="J414" s="104"/>
      <c r="K414" s="104"/>
      <c r="L414" s="104"/>
      <c r="M414" s="104"/>
      <c r="N414" s="104"/>
      <c r="O414" s="104"/>
      <c r="P414" s="104"/>
      <c r="Q414" s="104"/>
      <c r="R414" s="104"/>
      <c r="U414" s="104"/>
      <c r="V414" s="104"/>
      <c r="W414" s="104"/>
    </row>
    <row r="415" spans="3:23">
      <c r="C415" s="502">
        <v>38815</v>
      </c>
      <c r="E415" s="1196">
        <v>299000</v>
      </c>
      <c r="F415" s="1202">
        <v>4.7E-2</v>
      </c>
      <c r="G415" s="1200"/>
      <c r="H415" s="1205">
        <f t="shared" si="5"/>
        <v>295928.57142857142</v>
      </c>
      <c r="I415" s="104"/>
      <c r="J415" s="104"/>
      <c r="K415" s="104"/>
      <c r="L415" s="104"/>
      <c r="M415" s="104"/>
      <c r="N415" s="104"/>
      <c r="O415" s="104"/>
      <c r="P415" s="104"/>
      <c r="Q415" s="104"/>
      <c r="R415" s="104"/>
      <c r="U415" s="104"/>
      <c r="V415" s="104"/>
      <c r="W415" s="104"/>
    </row>
    <row r="416" spans="3:23">
      <c r="C416" s="502">
        <v>38822</v>
      </c>
      <c r="E416" s="1196">
        <v>299000</v>
      </c>
      <c r="F416" s="1202">
        <v>4.7E-2</v>
      </c>
      <c r="G416" s="1200"/>
      <c r="H416" s="1205">
        <f t="shared" si="5"/>
        <v>294000</v>
      </c>
      <c r="I416" s="104"/>
      <c r="J416" s="104"/>
      <c r="K416" s="104"/>
      <c r="L416" s="104"/>
      <c r="M416" s="104"/>
      <c r="N416" s="104"/>
      <c r="O416" s="104"/>
      <c r="P416" s="104"/>
      <c r="Q416" s="104"/>
      <c r="R416" s="104"/>
      <c r="U416" s="104"/>
      <c r="V416" s="104"/>
      <c r="W416" s="104"/>
    </row>
    <row r="417" spans="3:23">
      <c r="C417" s="502">
        <v>38829</v>
      </c>
      <c r="E417" s="1196">
        <v>308000</v>
      </c>
      <c r="F417" s="1202">
        <v>4.7E-2</v>
      </c>
      <c r="G417" s="1200"/>
      <c r="H417" s="1205">
        <f t="shared" si="5"/>
        <v>295642.85714285716</v>
      </c>
      <c r="I417" s="104"/>
      <c r="J417" s="104"/>
      <c r="K417" s="104"/>
      <c r="L417" s="104"/>
      <c r="M417" s="104"/>
      <c r="N417" s="104"/>
      <c r="O417" s="104"/>
      <c r="P417" s="104"/>
      <c r="Q417" s="104"/>
      <c r="R417" s="104"/>
      <c r="U417" s="104"/>
      <c r="V417" s="104"/>
      <c r="W417" s="104"/>
    </row>
    <row r="418" spans="3:23">
      <c r="C418" s="502">
        <v>38836</v>
      </c>
      <c r="E418" s="1196">
        <v>321000</v>
      </c>
      <c r="F418" s="1202">
        <v>4.7E-2</v>
      </c>
      <c r="G418" s="1200"/>
      <c r="H418" s="1205">
        <f t="shared" si="5"/>
        <v>297857.14285714284</v>
      </c>
      <c r="I418" s="104"/>
      <c r="J418" s="104"/>
      <c r="K418" s="104"/>
      <c r="L418" s="104"/>
      <c r="M418" s="104"/>
      <c r="N418" s="104"/>
      <c r="O418" s="104"/>
      <c r="P418" s="104"/>
      <c r="Q418" s="104"/>
      <c r="R418" s="104"/>
      <c r="U418" s="104"/>
      <c r="V418" s="104"/>
      <c r="W418" s="104"/>
    </row>
    <row r="419" spans="3:23">
      <c r="C419" s="502">
        <v>38843</v>
      </c>
      <c r="E419" s="1196">
        <v>347000</v>
      </c>
      <c r="F419" s="1202">
        <v>4.5999999999999999E-2</v>
      </c>
      <c r="G419" s="1200"/>
      <c r="H419" s="1205">
        <f t="shared" si="5"/>
        <v>302500</v>
      </c>
      <c r="I419" s="104"/>
      <c r="J419" s="104"/>
      <c r="K419" s="104"/>
      <c r="L419" s="104"/>
      <c r="M419" s="104"/>
      <c r="N419" s="104"/>
      <c r="O419" s="104"/>
      <c r="P419" s="104"/>
      <c r="Q419" s="104"/>
      <c r="R419" s="104"/>
      <c r="U419" s="104"/>
      <c r="V419" s="104"/>
      <c r="W419" s="104"/>
    </row>
    <row r="420" spans="3:23">
      <c r="C420" s="502">
        <v>38850</v>
      </c>
      <c r="E420" s="1196">
        <v>335000</v>
      </c>
      <c r="F420" s="1202">
        <v>4.5999999999999999E-2</v>
      </c>
      <c r="G420" s="1200"/>
      <c r="H420" s="1205">
        <f t="shared" si="5"/>
        <v>305785.71428571426</v>
      </c>
      <c r="I420" s="104"/>
      <c r="J420" s="104"/>
      <c r="K420" s="104"/>
      <c r="L420" s="104"/>
      <c r="M420" s="104"/>
      <c r="N420" s="104"/>
      <c r="O420" s="104"/>
      <c r="P420" s="104"/>
      <c r="Q420" s="104"/>
      <c r="R420" s="104"/>
      <c r="U420" s="104"/>
      <c r="V420" s="104"/>
      <c r="W420" s="104"/>
    </row>
    <row r="421" spans="3:23">
      <c r="C421" s="502">
        <v>38857</v>
      </c>
      <c r="E421" s="1196">
        <v>319000</v>
      </c>
      <c r="F421" s="1202">
        <v>4.5999999999999999E-2</v>
      </c>
      <c r="G421" s="1200"/>
      <c r="H421" s="1205">
        <f t="shared" si="5"/>
        <v>307285.71428571426</v>
      </c>
      <c r="I421" s="104"/>
      <c r="J421" s="104"/>
      <c r="K421" s="104"/>
      <c r="L421" s="104"/>
      <c r="M421" s="104"/>
      <c r="N421" s="104"/>
      <c r="O421" s="104"/>
      <c r="P421" s="104"/>
      <c r="Q421" s="104"/>
      <c r="R421" s="104"/>
      <c r="U421" s="104"/>
      <c r="V421" s="104"/>
      <c r="W421" s="104"/>
    </row>
    <row r="422" spans="3:23">
      <c r="C422" s="502">
        <v>38864</v>
      </c>
      <c r="E422" s="1196">
        <v>330000</v>
      </c>
      <c r="F422" s="1202">
        <v>4.5999999999999999E-2</v>
      </c>
      <c r="G422" s="1200"/>
      <c r="H422" s="1205">
        <f t="shared" ref="H422:H485" si="6">AVERAGE(E409:E422)</f>
        <v>310642.85714285716</v>
      </c>
      <c r="I422" s="104"/>
      <c r="J422" s="104"/>
      <c r="K422" s="104"/>
      <c r="L422" s="104"/>
      <c r="M422" s="104"/>
      <c r="N422" s="104"/>
      <c r="O422" s="104"/>
      <c r="P422" s="104"/>
      <c r="Q422" s="104"/>
      <c r="R422" s="104"/>
      <c r="U422" s="104"/>
      <c r="V422" s="104"/>
      <c r="W422" s="104"/>
    </row>
    <row r="423" spans="3:23">
      <c r="C423" s="502">
        <v>38871</v>
      </c>
      <c r="E423" s="1196">
        <v>307000</v>
      </c>
      <c r="F423" s="1202">
        <v>4.5999999999999999E-2</v>
      </c>
      <c r="G423" s="1200"/>
      <c r="H423" s="1205">
        <f t="shared" si="6"/>
        <v>311642.85714285716</v>
      </c>
      <c r="I423" s="104"/>
      <c r="J423" s="104"/>
      <c r="K423" s="104"/>
      <c r="L423" s="104"/>
      <c r="M423" s="104"/>
      <c r="N423" s="104"/>
      <c r="O423" s="104"/>
      <c r="P423" s="104"/>
      <c r="Q423" s="104"/>
      <c r="R423" s="104"/>
      <c r="U423" s="104"/>
      <c r="V423" s="104"/>
      <c r="W423" s="104"/>
    </row>
    <row r="424" spans="3:23">
      <c r="C424" s="502">
        <v>38878</v>
      </c>
      <c r="E424" s="1196">
        <v>298000</v>
      </c>
      <c r="F424" s="1202">
        <v>4.5999999999999999E-2</v>
      </c>
      <c r="G424" s="1200"/>
      <c r="H424" s="1205">
        <f t="shared" si="6"/>
        <v>311357.14285714284</v>
      </c>
      <c r="I424" s="104"/>
      <c r="J424" s="104"/>
      <c r="K424" s="104"/>
      <c r="L424" s="104"/>
      <c r="M424" s="104"/>
      <c r="N424" s="104"/>
      <c r="O424" s="104"/>
      <c r="P424" s="104"/>
      <c r="Q424" s="104"/>
      <c r="R424" s="104"/>
      <c r="U424" s="104"/>
      <c r="V424" s="104"/>
      <c r="W424" s="104"/>
    </row>
    <row r="425" spans="3:23">
      <c r="C425" s="502">
        <v>38885</v>
      </c>
      <c r="E425" s="1196">
        <v>308000</v>
      </c>
      <c r="F425" s="1202">
        <v>4.5999999999999999E-2</v>
      </c>
      <c r="G425" s="1200"/>
      <c r="H425" s="1205">
        <f t="shared" si="6"/>
        <v>311428.57142857142</v>
      </c>
      <c r="I425" s="104"/>
      <c r="J425" s="104"/>
      <c r="K425" s="104"/>
      <c r="L425" s="104"/>
      <c r="M425" s="104"/>
      <c r="N425" s="104"/>
      <c r="O425" s="104"/>
      <c r="P425" s="104"/>
      <c r="Q425" s="104"/>
      <c r="R425" s="104"/>
      <c r="U425" s="104"/>
      <c r="V425" s="104"/>
      <c r="W425" s="104"/>
    </row>
    <row r="426" spans="3:23">
      <c r="C426" s="502">
        <v>38892</v>
      </c>
      <c r="E426" s="1196">
        <v>309000</v>
      </c>
      <c r="F426" s="1202">
        <v>4.5999999999999999E-2</v>
      </c>
      <c r="G426" s="1200"/>
      <c r="H426" s="1205">
        <f t="shared" si="6"/>
        <v>311857.14285714284</v>
      </c>
      <c r="I426" s="104"/>
      <c r="J426" s="104"/>
      <c r="K426" s="104"/>
      <c r="L426" s="104"/>
      <c r="M426" s="104"/>
      <c r="N426" s="104"/>
      <c r="O426" s="104"/>
      <c r="P426" s="104"/>
      <c r="Q426" s="104"/>
      <c r="R426" s="104"/>
      <c r="U426" s="104"/>
      <c r="V426" s="104"/>
      <c r="W426" s="104"/>
    </row>
    <row r="427" spans="3:23">
      <c r="C427" s="502">
        <v>38899</v>
      </c>
      <c r="E427" s="1196">
        <v>316000</v>
      </c>
      <c r="F427" s="1202">
        <v>4.7E-2</v>
      </c>
      <c r="G427" s="1200"/>
      <c r="H427" s="1205">
        <f t="shared" si="6"/>
        <v>313357.14285714284</v>
      </c>
      <c r="I427" s="104"/>
      <c r="J427" s="104"/>
      <c r="K427" s="104"/>
      <c r="L427" s="104"/>
      <c r="M427" s="104"/>
      <c r="N427" s="104"/>
      <c r="O427" s="104"/>
      <c r="P427" s="104"/>
      <c r="Q427" s="104"/>
      <c r="R427" s="104"/>
      <c r="U427" s="104"/>
      <c r="V427" s="104"/>
      <c r="W427" s="104"/>
    </row>
    <row r="428" spans="3:23">
      <c r="C428" s="502">
        <v>38906</v>
      </c>
      <c r="E428" s="1196">
        <v>343000</v>
      </c>
      <c r="F428" s="1202">
        <v>4.7E-2</v>
      </c>
      <c r="G428" s="1200"/>
      <c r="H428" s="1205">
        <f t="shared" si="6"/>
        <v>317071.42857142858</v>
      </c>
      <c r="I428" s="104"/>
      <c r="J428" s="104"/>
      <c r="K428" s="104"/>
      <c r="L428" s="104"/>
      <c r="M428" s="104"/>
      <c r="N428" s="104"/>
      <c r="O428" s="104"/>
      <c r="P428" s="104"/>
      <c r="Q428" s="104"/>
      <c r="R428" s="104"/>
      <c r="U428" s="104"/>
      <c r="V428" s="104"/>
      <c r="W428" s="104"/>
    </row>
    <row r="429" spans="3:23">
      <c r="C429" s="502">
        <v>38913</v>
      </c>
      <c r="E429" s="1196">
        <v>318000</v>
      </c>
      <c r="F429" s="1202">
        <v>4.7E-2</v>
      </c>
      <c r="G429" s="1200"/>
      <c r="H429" s="1205">
        <f t="shared" si="6"/>
        <v>318428.57142857142</v>
      </c>
      <c r="I429" s="104"/>
      <c r="J429" s="104"/>
      <c r="K429" s="104"/>
      <c r="L429" s="104"/>
      <c r="M429" s="104"/>
      <c r="N429" s="104"/>
      <c r="O429" s="104"/>
      <c r="P429" s="104"/>
      <c r="Q429" s="104"/>
      <c r="R429" s="104"/>
      <c r="U429" s="104"/>
      <c r="V429" s="104"/>
      <c r="W429" s="104"/>
    </row>
    <row r="430" spans="3:23">
      <c r="C430" s="502">
        <v>38920</v>
      </c>
      <c r="E430" s="1196">
        <v>306000</v>
      </c>
      <c r="F430" s="1202">
        <v>4.7E-2</v>
      </c>
      <c r="G430" s="1200"/>
      <c r="H430" s="1205">
        <f t="shared" si="6"/>
        <v>318928.57142857142</v>
      </c>
      <c r="I430" s="104"/>
      <c r="J430" s="104"/>
      <c r="K430" s="104"/>
      <c r="L430" s="104"/>
      <c r="M430" s="104"/>
      <c r="N430" s="104"/>
      <c r="O430" s="104"/>
      <c r="P430" s="104"/>
      <c r="Q430" s="104"/>
      <c r="R430" s="104"/>
      <c r="U430" s="104"/>
      <c r="V430" s="104"/>
      <c r="W430" s="104"/>
    </row>
    <row r="431" spans="3:23">
      <c r="C431" s="502">
        <v>38927</v>
      </c>
      <c r="E431" s="1196">
        <v>311000</v>
      </c>
      <c r="F431" s="1202">
        <v>4.7E-2</v>
      </c>
      <c r="G431" s="1200"/>
      <c r="H431" s="1205">
        <f t="shared" si="6"/>
        <v>319142.85714285716</v>
      </c>
      <c r="I431" s="104"/>
      <c r="J431" s="104"/>
      <c r="K431" s="104"/>
      <c r="L431" s="104"/>
      <c r="M431" s="104"/>
      <c r="N431" s="104"/>
      <c r="O431" s="104"/>
      <c r="P431" s="104"/>
      <c r="Q431" s="104"/>
      <c r="R431" s="104"/>
      <c r="U431" s="104"/>
      <c r="V431" s="104"/>
      <c r="W431" s="104"/>
    </row>
    <row r="432" spans="3:23">
      <c r="C432" s="502">
        <v>38934</v>
      </c>
      <c r="E432" s="1196">
        <v>318000</v>
      </c>
      <c r="F432" s="1202">
        <v>4.7E-2</v>
      </c>
      <c r="G432" s="1200"/>
      <c r="H432" s="1205">
        <f t="shared" si="6"/>
        <v>318928.57142857142</v>
      </c>
      <c r="I432" s="104"/>
      <c r="J432" s="104"/>
      <c r="K432" s="104"/>
      <c r="L432" s="104"/>
      <c r="M432" s="104"/>
      <c r="N432" s="104"/>
      <c r="O432" s="104"/>
      <c r="P432" s="104"/>
      <c r="Q432" s="104"/>
      <c r="R432" s="104"/>
      <c r="U432" s="104"/>
      <c r="V432" s="104"/>
      <c r="W432" s="104"/>
    </row>
    <row r="433" spans="3:23">
      <c r="C433" s="502">
        <v>38941</v>
      </c>
      <c r="E433" s="1196">
        <v>310000</v>
      </c>
      <c r="F433" s="1202">
        <v>4.7E-2</v>
      </c>
      <c r="G433" s="1200"/>
      <c r="H433" s="1205">
        <f t="shared" si="6"/>
        <v>316285.71428571426</v>
      </c>
      <c r="I433" s="104"/>
      <c r="J433" s="104"/>
      <c r="K433" s="104"/>
      <c r="L433" s="104"/>
      <c r="M433" s="104"/>
      <c r="N433" s="104"/>
      <c r="O433" s="104"/>
      <c r="P433" s="104"/>
      <c r="Q433" s="104"/>
      <c r="R433" s="104"/>
      <c r="U433" s="104"/>
      <c r="V433" s="104"/>
      <c r="W433" s="104"/>
    </row>
    <row r="434" spans="3:23">
      <c r="C434" s="502">
        <v>38948</v>
      </c>
      <c r="E434" s="1196">
        <v>315000</v>
      </c>
      <c r="F434" s="1202">
        <v>4.7E-2</v>
      </c>
      <c r="G434" s="1200"/>
      <c r="H434" s="1205">
        <f t="shared" si="6"/>
        <v>314857.14285714284</v>
      </c>
      <c r="I434" s="104"/>
      <c r="J434" s="104"/>
      <c r="K434" s="104"/>
      <c r="L434" s="104"/>
      <c r="M434" s="104"/>
      <c r="N434" s="104"/>
      <c r="O434" s="104"/>
      <c r="P434" s="104"/>
      <c r="Q434" s="104"/>
      <c r="R434" s="104"/>
      <c r="U434" s="104"/>
      <c r="V434" s="104"/>
      <c r="W434" s="104"/>
    </row>
    <row r="435" spans="3:23">
      <c r="C435" s="502">
        <v>38955</v>
      </c>
      <c r="E435" s="1196">
        <v>314000</v>
      </c>
      <c r="F435" s="1202">
        <v>4.7E-2</v>
      </c>
      <c r="G435" s="1200"/>
      <c r="H435" s="1205">
        <f t="shared" si="6"/>
        <v>314500</v>
      </c>
      <c r="I435" s="104"/>
      <c r="J435" s="104"/>
      <c r="K435" s="104"/>
      <c r="L435" s="104"/>
      <c r="M435" s="104"/>
      <c r="N435" s="104"/>
      <c r="O435" s="104"/>
      <c r="P435" s="104"/>
      <c r="Q435" s="104"/>
      <c r="R435" s="104"/>
      <c r="U435" s="104"/>
      <c r="V435" s="104"/>
      <c r="W435" s="104"/>
    </row>
    <row r="436" spans="3:23">
      <c r="C436" s="502">
        <v>38962</v>
      </c>
      <c r="E436" s="1196">
        <v>315000</v>
      </c>
      <c r="F436" s="1202">
        <v>4.4999999999999998E-2</v>
      </c>
      <c r="G436" s="1200"/>
      <c r="H436" s="1205">
        <f t="shared" si="6"/>
        <v>313428.57142857142</v>
      </c>
      <c r="I436" s="104"/>
      <c r="J436" s="104"/>
      <c r="K436" s="104"/>
      <c r="L436" s="104"/>
      <c r="M436" s="104"/>
      <c r="N436" s="104"/>
      <c r="O436" s="104"/>
      <c r="P436" s="104"/>
      <c r="Q436" s="104"/>
      <c r="R436" s="104"/>
      <c r="U436" s="104"/>
      <c r="V436" s="104"/>
      <c r="W436" s="104"/>
    </row>
    <row r="437" spans="3:23">
      <c r="C437" s="502">
        <v>38969</v>
      </c>
      <c r="E437" s="1196">
        <v>314000</v>
      </c>
      <c r="F437" s="1202">
        <v>4.4999999999999998E-2</v>
      </c>
      <c r="G437" s="1200"/>
      <c r="H437" s="1205">
        <f t="shared" si="6"/>
        <v>313928.57142857142</v>
      </c>
      <c r="I437" s="104"/>
      <c r="J437" s="104"/>
      <c r="K437" s="104"/>
      <c r="L437" s="104"/>
      <c r="M437" s="104"/>
      <c r="N437" s="104"/>
      <c r="O437" s="104"/>
      <c r="P437" s="104"/>
      <c r="Q437" s="104"/>
      <c r="R437" s="104"/>
      <c r="U437" s="104"/>
      <c r="V437" s="104"/>
      <c r="W437" s="104"/>
    </row>
    <row r="438" spans="3:23">
      <c r="C438" s="502">
        <v>38976</v>
      </c>
      <c r="E438" s="1196">
        <v>324000</v>
      </c>
      <c r="F438" s="1202">
        <v>4.4999999999999998E-2</v>
      </c>
      <c r="G438" s="1200"/>
      <c r="H438" s="1205">
        <f t="shared" si="6"/>
        <v>315785.71428571426</v>
      </c>
      <c r="I438" s="104"/>
      <c r="J438" s="104"/>
      <c r="K438" s="104"/>
      <c r="L438" s="104"/>
      <c r="M438" s="104"/>
      <c r="N438" s="104"/>
      <c r="O438" s="104"/>
      <c r="P438" s="104"/>
      <c r="Q438" s="104"/>
      <c r="R438" s="104"/>
      <c r="U438" s="104"/>
      <c r="V438" s="104"/>
      <c r="W438" s="104"/>
    </row>
    <row r="439" spans="3:23">
      <c r="C439" s="502">
        <v>38983</v>
      </c>
      <c r="E439" s="1196">
        <v>319000</v>
      </c>
      <c r="F439" s="1202">
        <v>4.4999999999999998E-2</v>
      </c>
      <c r="G439" s="1200"/>
      <c r="H439" s="1205">
        <f t="shared" si="6"/>
        <v>316571.42857142858</v>
      </c>
      <c r="I439" s="104"/>
      <c r="J439" s="104"/>
      <c r="K439" s="104"/>
      <c r="L439" s="104"/>
      <c r="M439" s="104"/>
      <c r="N439" s="104"/>
      <c r="O439" s="104"/>
      <c r="P439" s="104"/>
      <c r="Q439" s="104"/>
      <c r="R439" s="104"/>
      <c r="U439" s="104"/>
      <c r="V439" s="104"/>
      <c r="W439" s="104"/>
    </row>
    <row r="440" spans="3:23">
      <c r="C440" s="502">
        <v>38990</v>
      </c>
      <c r="E440" s="1196">
        <v>309000</v>
      </c>
      <c r="F440" s="1202">
        <v>4.4999999999999998E-2</v>
      </c>
      <c r="G440" s="1200"/>
      <c r="H440" s="1205">
        <f t="shared" si="6"/>
        <v>316571.42857142858</v>
      </c>
      <c r="I440" s="104"/>
      <c r="J440" s="104"/>
      <c r="K440" s="104"/>
      <c r="L440" s="104"/>
      <c r="M440" s="104"/>
      <c r="N440" s="104"/>
      <c r="O440" s="104"/>
      <c r="P440" s="104"/>
      <c r="Q440" s="104"/>
      <c r="R440" s="104"/>
      <c r="U440" s="104"/>
      <c r="V440" s="104"/>
      <c r="W440" s="104"/>
    </row>
    <row r="441" spans="3:23">
      <c r="C441" s="502">
        <v>38997</v>
      </c>
      <c r="E441" s="1196">
        <v>316000</v>
      </c>
      <c r="F441" s="1202">
        <v>4.3999999999999997E-2</v>
      </c>
      <c r="G441" s="1200"/>
      <c r="H441" s="1205">
        <f t="shared" si="6"/>
        <v>316571.42857142858</v>
      </c>
      <c r="I441" s="104"/>
      <c r="J441" s="104"/>
      <c r="K441" s="104"/>
      <c r="L441" s="104"/>
      <c r="M441" s="104"/>
      <c r="N441" s="104"/>
      <c r="O441" s="104"/>
      <c r="P441" s="104"/>
      <c r="Q441" s="104"/>
      <c r="R441" s="104"/>
      <c r="U441" s="104"/>
      <c r="V441" s="104"/>
      <c r="W441" s="104"/>
    </row>
    <row r="442" spans="3:23">
      <c r="C442" s="502">
        <v>39004</v>
      </c>
      <c r="E442" s="1196">
        <v>305000</v>
      </c>
      <c r="F442" s="1202">
        <v>4.3999999999999997E-2</v>
      </c>
      <c r="G442" s="1200"/>
      <c r="H442" s="1205">
        <f t="shared" si="6"/>
        <v>313857.14285714284</v>
      </c>
      <c r="I442" s="104"/>
      <c r="J442" s="104"/>
      <c r="K442" s="104"/>
      <c r="L442" s="104"/>
      <c r="M442" s="104"/>
      <c r="N442" s="104"/>
      <c r="O442" s="104"/>
      <c r="P442" s="104"/>
      <c r="Q442" s="104"/>
      <c r="R442" s="104"/>
      <c r="U442" s="104"/>
      <c r="V442" s="104"/>
      <c r="W442" s="104"/>
    </row>
    <row r="443" spans="3:23">
      <c r="C443" s="502">
        <v>39011</v>
      </c>
      <c r="E443" s="1196">
        <v>313000</v>
      </c>
      <c r="F443" s="1202">
        <v>4.3999999999999997E-2</v>
      </c>
      <c r="G443" s="1200"/>
      <c r="H443" s="1205">
        <f t="shared" si="6"/>
        <v>313500</v>
      </c>
      <c r="I443" s="104"/>
      <c r="J443" s="104"/>
      <c r="K443" s="104"/>
      <c r="L443" s="104"/>
      <c r="M443" s="104"/>
      <c r="N443" s="104"/>
      <c r="O443" s="104"/>
      <c r="P443" s="104"/>
      <c r="Q443" s="104"/>
      <c r="R443" s="104"/>
      <c r="U443" s="104"/>
      <c r="V443" s="104"/>
      <c r="W443" s="104"/>
    </row>
    <row r="444" spans="3:23">
      <c r="C444" s="502">
        <v>39018</v>
      </c>
      <c r="E444" s="1196">
        <v>328000</v>
      </c>
      <c r="F444" s="1202">
        <v>4.3999999999999997E-2</v>
      </c>
      <c r="G444" s="1200"/>
      <c r="H444" s="1205">
        <f t="shared" si="6"/>
        <v>315071.42857142858</v>
      </c>
      <c r="I444" s="104"/>
      <c r="J444" s="104"/>
      <c r="K444" s="104"/>
      <c r="L444" s="104"/>
      <c r="M444" s="104"/>
      <c r="N444" s="104"/>
      <c r="O444" s="104"/>
      <c r="P444" s="104"/>
      <c r="Q444" s="104"/>
      <c r="R444" s="104"/>
      <c r="U444" s="104"/>
      <c r="V444" s="104"/>
      <c r="W444" s="104"/>
    </row>
    <row r="445" spans="3:23">
      <c r="C445" s="502">
        <v>39025</v>
      </c>
      <c r="E445" s="1196">
        <v>319000</v>
      </c>
      <c r="F445" s="1202">
        <v>4.4999999999999998E-2</v>
      </c>
      <c r="G445" s="1200"/>
      <c r="H445" s="1205">
        <f t="shared" si="6"/>
        <v>315642.85714285716</v>
      </c>
      <c r="I445" s="104"/>
      <c r="J445" s="104"/>
      <c r="K445" s="104"/>
      <c r="L445" s="104"/>
      <c r="M445" s="104"/>
      <c r="N445" s="104"/>
      <c r="O445" s="104"/>
      <c r="P445" s="104"/>
      <c r="Q445" s="104"/>
      <c r="R445" s="104"/>
      <c r="U445" s="104"/>
      <c r="V445" s="104"/>
      <c r="W445" s="104"/>
    </row>
    <row r="446" spans="3:23">
      <c r="C446" s="502">
        <v>39032</v>
      </c>
      <c r="E446" s="1196">
        <v>311000</v>
      </c>
      <c r="F446" s="1202">
        <v>4.4999999999999998E-2</v>
      </c>
      <c r="G446" s="1200"/>
      <c r="H446" s="1205">
        <f t="shared" si="6"/>
        <v>315142.85714285716</v>
      </c>
      <c r="I446" s="104"/>
      <c r="J446" s="104"/>
      <c r="K446" s="104"/>
      <c r="L446" s="104"/>
      <c r="M446" s="104"/>
      <c r="N446" s="104"/>
      <c r="O446" s="104"/>
      <c r="P446" s="104"/>
      <c r="Q446" s="104"/>
      <c r="R446" s="104"/>
      <c r="U446" s="104"/>
      <c r="V446" s="104"/>
      <c r="W446" s="104"/>
    </row>
    <row r="447" spans="3:23">
      <c r="C447" s="502">
        <v>39039</v>
      </c>
      <c r="E447" s="1196">
        <v>326000</v>
      </c>
      <c r="F447" s="1202">
        <v>4.4999999999999998E-2</v>
      </c>
      <c r="G447" s="1200"/>
      <c r="H447" s="1205">
        <f t="shared" si="6"/>
        <v>316285.71428571426</v>
      </c>
      <c r="I447" s="104"/>
      <c r="J447" s="104"/>
      <c r="K447" s="104"/>
      <c r="L447" s="104"/>
      <c r="M447" s="104"/>
      <c r="N447" s="104"/>
      <c r="O447" s="104"/>
      <c r="P447" s="104"/>
      <c r="Q447" s="104"/>
      <c r="R447" s="104"/>
      <c r="U447" s="104"/>
      <c r="V447" s="104"/>
      <c r="W447" s="104"/>
    </row>
    <row r="448" spans="3:23">
      <c r="C448" s="502">
        <v>39046</v>
      </c>
      <c r="E448" s="1196">
        <v>349000</v>
      </c>
      <c r="F448" s="1202">
        <v>4.4999999999999998E-2</v>
      </c>
      <c r="G448" s="1200"/>
      <c r="H448" s="1205">
        <f t="shared" si="6"/>
        <v>318714.28571428574</v>
      </c>
      <c r="I448" s="104"/>
      <c r="J448" s="104"/>
      <c r="K448" s="104"/>
      <c r="L448" s="104"/>
      <c r="M448" s="104"/>
      <c r="N448" s="104"/>
      <c r="O448" s="104"/>
      <c r="P448" s="104"/>
      <c r="Q448" s="104"/>
      <c r="R448" s="104"/>
      <c r="U448" s="104"/>
      <c r="V448" s="104"/>
      <c r="W448" s="104"/>
    </row>
    <row r="449" spans="3:23">
      <c r="C449" s="502">
        <v>39053</v>
      </c>
      <c r="E449" s="1196">
        <v>327000</v>
      </c>
      <c r="F449" s="1202">
        <v>4.3999999999999997E-2</v>
      </c>
      <c r="G449" s="1200"/>
      <c r="H449" s="1205">
        <f t="shared" si="6"/>
        <v>319642.85714285716</v>
      </c>
      <c r="I449" s="104"/>
      <c r="J449" s="104"/>
      <c r="K449" s="104"/>
      <c r="L449" s="104"/>
      <c r="M449" s="104"/>
      <c r="N449" s="104"/>
      <c r="O449" s="104"/>
      <c r="P449" s="104"/>
      <c r="Q449" s="104"/>
      <c r="R449" s="104"/>
      <c r="U449" s="104"/>
      <c r="V449" s="104"/>
      <c r="W449" s="104"/>
    </row>
    <row r="450" spans="3:23">
      <c r="C450" s="502">
        <v>39060</v>
      </c>
      <c r="E450" s="1196">
        <v>311000</v>
      </c>
      <c r="F450" s="1202">
        <v>4.3999999999999997E-2</v>
      </c>
      <c r="G450" s="1200"/>
      <c r="H450" s="1205">
        <f t="shared" si="6"/>
        <v>319357.14285714284</v>
      </c>
      <c r="I450" s="104"/>
      <c r="J450" s="104"/>
      <c r="K450" s="104"/>
      <c r="L450" s="104"/>
      <c r="M450" s="104"/>
      <c r="N450" s="104"/>
      <c r="O450" s="104"/>
      <c r="P450" s="104"/>
      <c r="Q450" s="104"/>
      <c r="R450" s="104"/>
      <c r="U450" s="104"/>
      <c r="V450" s="104"/>
      <c r="W450" s="104"/>
    </row>
    <row r="451" spans="3:23">
      <c r="C451" s="502">
        <v>39067</v>
      </c>
      <c r="E451" s="1196">
        <v>318000</v>
      </c>
      <c r="F451" s="1202">
        <v>4.3999999999999997E-2</v>
      </c>
      <c r="G451" s="1200"/>
      <c r="H451" s="1205">
        <f t="shared" si="6"/>
        <v>319642.85714285716</v>
      </c>
      <c r="I451" s="104"/>
      <c r="J451" s="104"/>
      <c r="K451" s="104"/>
      <c r="L451" s="104"/>
      <c r="M451" s="104"/>
      <c r="N451" s="104"/>
      <c r="O451" s="104"/>
      <c r="P451" s="104"/>
      <c r="Q451" s="104"/>
      <c r="R451" s="104"/>
      <c r="U451" s="104"/>
      <c r="V451" s="104"/>
      <c r="W451" s="104"/>
    </row>
    <row r="452" spans="3:23">
      <c r="C452" s="502">
        <v>39074</v>
      </c>
      <c r="E452" s="1196">
        <v>323000</v>
      </c>
      <c r="F452" s="1202">
        <v>4.3999999999999997E-2</v>
      </c>
      <c r="G452" s="1200"/>
      <c r="H452" s="1205">
        <f t="shared" si="6"/>
        <v>319571.42857142858</v>
      </c>
      <c r="I452" s="104"/>
      <c r="J452" s="104"/>
      <c r="K452" s="104"/>
      <c r="L452" s="104"/>
      <c r="M452" s="104"/>
      <c r="N452" s="104"/>
      <c r="O452" s="104"/>
      <c r="P452" s="104"/>
      <c r="Q452" s="104"/>
      <c r="R452" s="104"/>
      <c r="U452" s="104"/>
      <c r="V452" s="104"/>
      <c r="W452" s="104"/>
    </row>
    <row r="453" spans="3:23">
      <c r="C453" s="502">
        <v>39081</v>
      </c>
      <c r="E453" s="1196">
        <v>341000</v>
      </c>
      <c r="F453" s="1202">
        <v>4.3999999999999997E-2</v>
      </c>
      <c r="G453" s="1200"/>
      <c r="H453" s="1205">
        <f t="shared" si="6"/>
        <v>321142.85714285716</v>
      </c>
      <c r="I453" s="104"/>
      <c r="J453" s="104"/>
      <c r="K453" s="104"/>
      <c r="L453" s="104"/>
      <c r="M453" s="104"/>
      <c r="N453" s="104"/>
      <c r="O453" s="104"/>
      <c r="P453" s="104"/>
      <c r="Q453" s="104"/>
      <c r="R453" s="104"/>
      <c r="U453" s="104"/>
      <c r="V453" s="104"/>
      <c r="W453" s="104"/>
    </row>
    <row r="454" spans="3:23">
      <c r="C454" s="502">
        <v>39088</v>
      </c>
      <c r="D454" s="1197" t="s">
        <v>36</v>
      </c>
      <c r="E454" s="1196">
        <v>330000</v>
      </c>
      <c r="F454" s="1202">
        <v>4.7E-2</v>
      </c>
      <c r="G454" s="1200"/>
      <c r="H454" s="1205">
        <f t="shared" si="6"/>
        <v>322642.85714285716</v>
      </c>
      <c r="I454" s="104"/>
      <c r="J454" s="104"/>
      <c r="K454" s="104"/>
      <c r="L454" s="104"/>
      <c r="M454" s="104"/>
      <c r="N454" s="104"/>
      <c r="O454" s="104"/>
      <c r="P454" s="104"/>
      <c r="Q454" s="104"/>
      <c r="R454" s="104"/>
      <c r="U454" s="104"/>
      <c r="V454" s="104"/>
      <c r="W454" s="104"/>
    </row>
    <row r="455" spans="3:23">
      <c r="C455" s="502">
        <v>39095</v>
      </c>
      <c r="E455" s="1196">
        <v>296000</v>
      </c>
      <c r="F455" s="1202">
        <v>4.7E-2</v>
      </c>
      <c r="G455" s="1200"/>
      <c r="H455" s="1205">
        <f t="shared" si="6"/>
        <v>321214.28571428574</v>
      </c>
      <c r="I455" s="104"/>
      <c r="J455" s="104"/>
      <c r="K455" s="104"/>
      <c r="L455" s="104"/>
      <c r="M455" s="104"/>
      <c r="N455" s="104"/>
      <c r="O455" s="104"/>
      <c r="P455" s="104"/>
      <c r="Q455" s="104"/>
      <c r="R455" s="104"/>
      <c r="U455" s="104"/>
      <c r="V455" s="104"/>
      <c r="W455" s="104"/>
    </row>
    <row r="456" spans="3:23">
      <c r="C456" s="502">
        <v>39102</v>
      </c>
      <c r="E456" s="1196">
        <v>335000</v>
      </c>
      <c r="F456" s="1202">
        <v>4.7E-2</v>
      </c>
      <c r="G456" s="1200"/>
      <c r="H456" s="1205">
        <f t="shared" si="6"/>
        <v>323357.14285714284</v>
      </c>
      <c r="I456" s="104"/>
      <c r="J456" s="104"/>
      <c r="K456" s="104"/>
      <c r="L456" s="104"/>
      <c r="M456" s="104"/>
      <c r="N456" s="104"/>
      <c r="O456" s="104"/>
      <c r="P456" s="104"/>
      <c r="Q456" s="104"/>
      <c r="R456" s="104"/>
      <c r="U456" s="104"/>
      <c r="V456" s="104"/>
      <c r="W456" s="104"/>
    </row>
    <row r="457" spans="3:23">
      <c r="C457" s="502">
        <v>39109</v>
      </c>
      <c r="E457" s="1196">
        <v>308000</v>
      </c>
      <c r="F457" s="1202">
        <v>4.7E-2</v>
      </c>
      <c r="G457" s="1200"/>
      <c r="H457" s="1205">
        <f t="shared" si="6"/>
        <v>323000</v>
      </c>
      <c r="I457" s="104"/>
      <c r="J457" s="104"/>
      <c r="K457" s="104"/>
      <c r="L457" s="104"/>
      <c r="M457" s="104"/>
      <c r="N457" s="104"/>
      <c r="O457" s="104"/>
      <c r="P457" s="104"/>
      <c r="Q457" s="104"/>
      <c r="R457" s="104"/>
      <c r="U457" s="104"/>
      <c r="V457" s="104"/>
      <c r="W457" s="104"/>
    </row>
    <row r="458" spans="3:23">
      <c r="C458" s="502">
        <v>39116</v>
      </c>
      <c r="E458" s="1196">
        <v>310000</v>
      </c>
      <c r="F458" s="1202">
        <v>4.8000000000000001E-2</v>
      </c>
      <c r="G458" s="1200"/>
      <c r="H458" s="1205">
        <f t="shared" si="6"/>
        <v>321714.28571428574</v>
      </c>
      <c r="I458" s="104"/>
      <c r="J458" s="104"/>
      <c r="K458" s="104"/>
      <c r="L458" s="104"/>
      <c r="M458" s="104"/>
      <c r="N458" s="104"/>
      <c r="O458" s="104"/>
      <c r="P458" s="104"/>
      <c r="Q458" s="104"/>
      <c r="R458" s="104"/>
      <c r="U458" s="104"/>
      <c r="V458" s="104"/>
      <c r="W458" s="104"/>
    </row>
    <row r="459" spans="3:23">
      <c r="C459" s="502">
        <v>39123</v>
      </c>
      <c r="E459" s="1196">
        <v>338000</v>
      </c>
      <c r="F459" s="1202">
        <v>4.8000000000000001E-2</v>
      </c>
      <c r="G459" s="1200"/>
      <c r="H459" s="1205">
        <f t="shared" si="6"/>
        <v>323071.42857142858</v>
      </c>
      <c r="I459" s="104"/>
      <c r="J459" s="104"/>
      <c r="K459" s="104"/>
      <c r="L459" s="104"/>
      <c r="M459" s="104"/>
      <c r="N459" s="104"/>
      <c r="O459" s="104"/>
      <c r="P459" s="104"/>
      <c r="Q459" s="104"/>
      <c r="R459" s="104"/>
      <c r="U459" s="104"/>
      <c r="V459" s="104"/>
      <c r="W459" s="104"/>
    </row>
    <row r="460" spans="3:23">
      <c r="C460" s="502">
        <v>39130</v>
      </c>
      <c r="E460" s="1196">
        <v>321000</v>
      </c>
      <c r="F460" s="1202">
        <v>4.8000000000000001E-2</v>
      </c>
      <c r="G460" s="1200"/>
      <c r="H460" s="1205">
        <f t="shared" si="6"/>
        <v>323785.71428571426</v>
      </c>
      <c r="I460" s="104"/>
      <c r="J460" s="104"/>
      <c r="K460" s="104"/>
      <c r="L460" s="104"/>
      <c r="M460" s="104"/>
      <c r="N460" s="104"/>
      <c r="O460" s="104"/>
      <c r="P460" s="104"/>
      <c r="Q460" s="104"/>
      <c r="R460" s="104"/>
      <c r="U460" s="104"/>
      <c r="V460" s="104"/>
      <c r="W460" s="104"/>
    </row>
    <row r="461" spans="3:23">
      <c r="C461" s="502">
        <v>39137</v>
      </c>
      <c r="E461" s="1196">
        <v>322000</v>
      </c>
      <c r="F461" s="1202">
        <v>4.8000000000000001E-2</v>
      </c>
      <c r="G461" s="1200"/>
      <c r="H461" s="1205">
        <f t="shared" si="6"/>
        <v>323500</v>
      </c>
      <c r="I461" s="104"/>
      <c r="J461" s="104"/>
      <c r="K461" s="104"/>
      <c r="L461" s="104"/>
      <c r="M461" s="104"/>
      <c r="N461" s="104"/>
      <c r="O461" s="104"/>
      <c r="P461" s="104"/>
      <c r="Q461" s="104"/>
      <c r="R461" s="104"/>
      <c r="U461" s="104"/>
      <c r="V461" s="104"/>
      <c r="W461" s="104"/>
    </row>
    <row r="462" spans="3:23">
      <c r="C462" s="502">
        <v>39144</v>
      </c>
      <c r="E462" s="1196">
        <v>320000</v>
      </c>
      <c r="F462" s="1202">
        <v>4.7E-2</v>
      </c>
      <c r="G462" s="1200"/>
      <c r="H462" s="1205">
        <f t="shared" si="6"/>
        <v>321428.57142857142</v>
      </c>
      <c r="I462" s="104"/>
      <c r="J462" s="104"/>
      <c r="K462" s="104"/>
      <c r="L462" s="104"/>
      <c r="M462" s="104"/>
      <c r="N462" s="104"/>
      <c r="O462" s="104"/>
      <c r="P462" s="104"/>
      <c r="Q462" s="104"/>
      <c r="R462" s="104"/>
      <c r="U462" s="104"/>
      <c r="V462" s="104"/>
      <c r="W462" s="104"/>
    </row>
    <row r="463" spans="3:23">
      <c r="C463" s="502">
        <v>39151</v>
      </c>
      <c r="E463" s="1196">
        <v>308000</v>
      </c>
      <c r="F463" s="1202">
        <v>4.7E-2</v>
      </c>
      <c r="G463" s="1200"/>
      <c r="H463" s="1205">
        <f t="shared" si="6"/>
        <v>320071.42857142858</v>
      </c>
      <c r="I463" s="104"/>
      <c r="J463" s="104"/>
      <c r="K463" s="104"/>
      <c r="L463" s="104"/>
      <c r="M463" s="104"/>
      <c r="N463" s="104"/>
      <c r="O463" s="104"/>
      <c r="P463" s="104"/>
      <c r="Q463" s="104"/>
      <c r="R463" s="104"/>
      <c r="U463" s="104"/>
      <c r="V463" s="104"/>
      <c r="W463" s="104"/>
    </row>
    <row r="464" spans="3:23">
      <c r="C464" s="502">
        <v>39158</v>
      </c>
      <c r="E464" s="1196">
        <v>309000</v>
      </c>
      <c r="F464" s="1202">
        <v>4.7E-2</v>
      </c>
      <c r="G464" s="1200"/>
      <c r="H464" s="1205">
        <f t="shared" si="6"/>
        <v>319928.57142857142</v>
      </c>
      <c r="I464" s="104"/>
      <c r="J464" s="104"/>
      <c r="K464" s="104"/>
      <c r="L464" s="104"/>
      <c r="M464" s="104"/>
      <c r="N464" s="104"/>
      <c r="O464" s="104"/>
      <c r="P464" s="104"/>
      <c r="Q464" s="104"/>
      <c r="R464" s="104"/>
      <c r="U464" s="104"/>
      <c r="V464" s="104"/>
      <c r="W464" s="104"/>
    </row>
    <row r="465" spans="3:23">
      <c r="C465" s="502">
        <v>39165</v>
      </c>
      <c r="E465" s="1196">
        <v>303000</v>
      </c>
      <c r="F465" s="1202">
        <v>4.7E-2</v>
      </c>
      <c r="G465" s="1200"/>
      <c r="H465" s="1205">
        <f t="shared" si="6"/>
        <v>318857.14285714284</v>
      </c>
      <c r="I465" s="104"/>
      <c r="J465" s="104"/>
      <c r="K465" s="104"/>
      <c r="L465" s="104"/>
      <c r="M465" s="104"/>
      <c r="N465" s="104"/>
      <c r="O465" s="104"/>
      <c r="P465" s="104"/>
      <c r="Q465" s="104"/>
      <c r="R465" s="104"/>
      <c r="U465" s="104"/>
      <c r="V465" s="104"/>
      <c r="W465" s="104"/>
    </row>
    <row r="466" spans="3:23">
      <c r="C466" s="502">
        <v>39172</v>
      </c>
      <c r="E466" s="1196">
        <v>307000</v>
      </c>
      <c r="F466" s="1202">
        <v>4.7E-2</v>
      </c>
      <c r="G466" s="1200"/>
      <c r="H466" s="1205">
        <f t="shared" si="6"/>
        <v>317714.28571428574</v>
      </c>
      <c r="I466" s="104"/>
      <c r="J466" s="104"/>
      <c r="K466" s="104"/>
      <c r="L466" s="104"/>
      <c r="M466" s="104"/>
      <c r="N466" s="104"/>
      <c r="O466" s="104"/>
      <c r="P466" s="104"/>
      <c r="Q466" s="104"/>
      <c r="R466" s="104"/>
      <c r="U466" s="104"/>
      <c r="V466" s="104"/>
      <c r="W466" s="104"/>
    </row>
    <row r="467" spans="3:23">
      <c r="C467" s="502">
        <v>39179</v>
      </c>
      <c r="E467" s="1196">
        <v>332000</v>
      </c>
      <c r="F467" s="1202">
        <v>4.7E-2</v>
      </c>
      <c r="G467" s="1200"/>
      <c r="H467" s="1205">
        <f t="shared" si="6"/>
        <v>317071.42857142858</v>
      </c>
      <c r="I467" s="104"/>
      <c r="J467" s="104"/>
      <c r="K467" s="104"/>
      <c r="L467" s="104"/>
      <c r="M467" s="104"/>
      <c r="N467" s="104"/>
      <c r="O467" s="104"/>
      <c r="P467" s="104"/>
      <c r="Q467" s="104"/>
      <c r="R467" s="104"/>
      <c r="U467" s="104"/>
      <c r="V467" s="104"/>
      <c r="W467" s="104"/>
    </row>
    <row r="468" spans="3:23">
      <c r="C468" s="502">
        <v>39186</v>
      </c>
      <c r="E468" s="1196">
        <v>327000</v>
      </c>
      <c r="F468" s="1202">
        <v>4.7E-2</v>
      </c>
      <c r="G468" s="1200"/>
      <c r="H468" s="1205">
        <f t="shared" si="6"/>
        <v>316857.14285714284</v>
      </c>
      <c r="I468" s="104"/>
      <c r="J468" s="104"/>
      <c r="K468" s="104"/>
      <c r="L468" s="104"/>
      <c r="M468" s="104"/>
      <c r="N468" s="104"/>
      <c r="O468" s="104"/>
      <c r="P468" s="104"/>
      <c r="Q468" s="104"/>
      <c r="R468" s="104"/>
      <c r="U468" s="104"/>
      <c r="V468" s="104"/>
      <c r="W468" s="104"/>
    </row>
    <row r="469" spans="3:23">
      <c r="C469" s="502">
        <v>39193</v>
      </c>
      <c r="E469" s="1196">
        <v>321000</v>
      </c>
      <c r="F469" s="1202">
        <v>4.7E-2</v>
      </c>
      <c r="G469" s="1200"/>
      <c r="H469" s="1205">
        <f t="shared" si="6"/>
        <v>318642.85714285716</v>
      </c>
      <c r="I469" s="104"/>
      <c r="J469" s="104"/>
      <c r="K469" s="104"/>
      <c r="L469" s="104"/>
      <c r="M469" s="104"/>
      <c r="N469" s="104"/>
      <c r="O469" s="104"/>
      <c r="P469" s="104"/>
      <c r="Q469" s="104"/>
      <c r="R469" s="104"/>
      <c r="U469" s="104"/>
      <c r="V469" s="104"/>
      <c r="W469" s="104"/>
    </row>
    <row r="470" spans="3:23">
      <c r="C470" s="502">
        <v>39200</v>
      </c>
      <c r="E470" s="1196">
        <v>301000</v>
      </c>
      <c r="F470" s="1202">
        <v>4.7E-2</v>
      </c>
      <c r="G470" s="1200"/>
      <c r="H470" s="1205">
        <f t="shared" si="6"/>
        <v>316214.28571428574</v>
      </c>
      <c r="I470" s="104"/>
      <c r="J470" s="104"/>
      <c r="K470" s="104"/>
      <c r="L470" s="104"/>
      <c r="M470" s="104"/>
      <c r="N470" s="104"/>
      <c r="O470" s="104"/>
      <c r="P470" s="104"/>
      <c r="Q470" s="104"/>
      <c r="R470" s="104"/>
      <c r="U470" s="104"/>
      <c r="V470" s="104"/>
      <c r="W470" s="104"/>
    </row>
    <row r="471" spans="3:23">
      <c r="C471" s="502">
        <v>39207</v>
      </c>
      <c r="E471" s="1196">
        <v>300000</v>
      </c>
      <c r="F471" s="1202">
        <v>4.3999999999999997E-2</v>
      </c>
      <c r="G471" s="1200"/>
      <c r="H471" s="1205">
        <f t="shared" si="6"/>
        <v>315642.85714285716</v>
      </c>
      <c r="I471" s="104"/>
      <c r="J471" s="104"/>
      <c r="K471" s="104"/>
      <c r="L471" s="104"/>
      <c r="M471" s="104"/>
      <c r="N471" s="104"/>
      <c r="O471" s="104"/>
      <c r="P471" s="104"/>
      <c r="Q471" s="104"/>
      <c r="R471" s="104"/>
      <c r="U471" s="104"/>
      <c r="V471" s="104"/>
      <c r="W471" s="104"/>
    </row>
    <row r="472" spans="3:23">
      <c r="C472" s="502">
        <v>39214</v>
      </c>
      <c r="E472" s="1196">
        <v>297000</v>
      </c>
      <c r="F472" s="1202">
        <v>4.3999999999999997E-2</v>
      </c>
      <c r="G472" s="1200"/>
      <c r="H472" s="1205">
        <f t="shared" si="6"/>
        <v>314714.28571428574</v>
      </c>
      <c r="I472" s="104"/>
      <c r="J472" s="104"/>
      <c r="K472" s="104"/>
      <c r="L472" s="104"/>
      <c r="M472" s="104"/>
      <c r="N472" s="104"/>
      <c r="O472" s="104"/>
      <c r="P472" s="104"/>
      <c r="Q472" s="104"/>
      <c r="R472" s="104"/>
      <c r="U472" s="104"/>
      <c r="V472" s="104"/>
      <c r="W472" s="104"/>
    </row>
    <row r="473" spans="3:23">
      <c r="C473" s="502">
        <v>39221</v>
      </c>
      <c r="E473" s="1196">
        <v>310000</v>
      </c>
      <c r="F473" s="1202">
        <v>4.3999999999999997E-2</v>
      </c>
      <c r="G473" s="1200"/>
      <c r="H473" s="1205">
        <f t="shared" si="6"/>
        <v>312714.28571428574</v>
      </c>
      <c r="I473" s="104"/>
      <c r="J473" s="104"/>
      <c r="K473" s="104"/>
      <c r="L473" s="104"/>
      <c r="M473" s="104"/>
      <c r="N473" s="104"/>
      <c r="O473" s="104"/>
      <c r="P473" s="104"/>
      <c r="Q473" s="104"/>
      <c r="R473" s="104"/>
      <c r="U473" s="104"/>
      <c r="V473" s="104"/>
      <c r="W473" s="104"/>
    </row>
    <row r="474" spans="3:23">
      <c r="C474" s="502">
        <v>39228</v>
      </c>
      <c r="E474" s="1196">
        <v>310000</v>
      </c>
      <c r="F474" s="1202">
        <v>4.3999999999999997E-2</v>
      </c>
      <c r="G474" s="1200"/>
      <c r="H474" s="1205">
        <f t="shared" si="6"/>
        <v>311928.57142857142</v>
      </c>
      <c r="I474" s="104"/>
      <c r="J474" s="104"/>
      <c r="K474" s="104"/>
      <c r="L474" s="104"/>
      <c r="M474" s="104"/>
      <c r="N474" s="104"/>
      <c r="O474" s="104"/>
      <c r="P474" s="104"/>
      <c r="Q474" s="104"/>
      <c r="R474" s="104"/>
      <c r="U474" s="104"/>
      <c r="V474" s="104"/>
      <c r="W474" s="104"/>
    </row>
    <row r="475" spans="3:23">
      <c r="C475" s="502">
        <v>39235</v>
      </c>
      <c r="E475" s="1196">
        <v>313000</v>
      </c>
      <c r="F475" s="1202">
        <v>4.5999999999999999E-2</v>
      </c>
      <c r="G475" s="1200"/>
      <c r="H475" s="1205">
        <f t="shared" si="6"/>
        <v>311285.71428571426</v>
      </c>
      <c r="I475" s="104"/>
      <c r="J475" s="104"/>
      <c r="K475" s="104"/>
      <c r="L475" s="104"/>
      <c r="M475" s="104"/>
      <c r="N475" s="104"/>
      <c r="O475" s="104"/>
      <c r="P475" s="104"/>
      <c r="Q475" s="104"/>
      <c r="R475" s="104"/>
      <c r="U475" s="104"/>
      <c r="V475" s="104"/>
      <c r="W475" s="104"/>
    </row>
    <row r="476" spans="3:23">
      <c r="C476" s="502">
        <v>39242</v>
      </c>
      <c r="E476" s="1196">
        <v>313000</v>
      </c>
      <c r="F476" s="1202">
        <v>4.5999999999999999E-2</v>
      </c>
      <c r="G476" s="1200"/>
      <c r="H476" s="1205">
        <f t="shared" si="6"/>
        <v>310785.71428571426</v>
      </c>
      <c r="I476" s="104"/>
      <c r="J476" s="104"/>
      <c r="K476" s="104"/>
      <c r="L476" s="104"/>
      <c r="M476" s="104"/>
      <c r="N476" s="104"/>
      <c r="O476" s="104"/>
      <c r="P476" s="104"/>
      <c r="Q476" s="104"/>
      <c r="R476" s="104"/>
      <c r="U476" s="104"/>
      <c r="V476" s="104"/>
      <c r="W476" s="104"/>
    </row>
    <row r="477" spans="3:23">
      <c r="C477" s="502">
        <v>39249</v>
      </c>
      <c r="E477" s="1196">
        <v>320000</v>
      </c>
      <c r="F477" s="1202">
        <v>4.5999999999999999E-2</v>
      </c>
      <c r="G477" s="1200"/>
      <c r="H477" s="1205">
        <f t="shared" si="6"/>
        <v>311642.85714285716</v>
      </c>
      <c r="I477" s="104"/>
      <c r="J477" s="104"/>
      <c r="K477" s="104"/>
      <c r="L477" s="104"/>
      <c r="M477" s="104"/>
      <c r="N477" s="104"/>
      <c r="O477" s="104"/>
      <c r="P477" s="104"/>
      <c r="Q477" s="104"/>
      <c r="R477" s="104"/>
      <c r="U477" s="104"/>
      <c r="V477" s="104"/>
      <c r="W477" s="104"/>
    </row>
    <row r="478" spans="3:23">
      <c r="C478" s="502">
        <v>39256</v>
      </c>
      <c r="E478" s="1196">
        <v>313000</v>
      </c>
      <c r="F478" s="1202">
        <v>4.5999999999999999E-2</v>
      </c>
      <c r="G478" s="1200"/>
      <c r="H478" s="1205">
        <f t="shared" si="6"/>
        <v>311928.57142857142</v>
      </c>
      <c r="I478" s="104"/>
      <c r="J478" s="104"/>
      <c r="K478" s="104"/>
      <c r="L478" s="104"/>
      <c r="M478" s="104"/>
      <c r="N478" s="104"/>
      <c r="O478" s="104"/>
      <c r="P478" s="104"/>
      <c r="Q478" s="104"/>
      <c r="R478" s="104"/>
      <c r="U478" s="104"/>
      <c r="V478" s="104"/>
      <c r="W478" s="104"/>
    </row>
    <row r="479" spans="3:23">
      <c r="C479" s="502">
        <v>39263</v>
      </c>
      <c r="E479" s="1196">
        <v>317000</v>
      </c>
      <c r="F479" s="1202">
        <v>4.5999999999999999E-2</v>
      </c>
      <c r="G479" s="1200"/>
      <c r="H479" s="1205">
        <f t="shared" si="6"/>
        <v>312928.57142857142</v>
      </c>
      <c r="I479" s="104"/>
      <c r="J479" s="104"/>
      <c r="K479" s="104"/>
      <c r="L479" s="104"/>
      <c r="M479" s="104"/>
      <c r="N479" s="104"/>
      <c r="O479" s="104"/>
      <c r="P479" s="104"/>
      <c r="Q479" s="104"/>
      <c r="R479" s="104"/>
      <c r="U479" s="104"/>
      <c r="V479" s="104"/>
      <c r="W479" s="104"/>
    </row>
    <row r="480" spans="3:23">
      <c r="C480" s="502">
        <v>39270</v>
      </c>
      <c r="E480" s="1196">
        <v>321000</v>
      </c>
      <c r="F480" s="1202">
        <v>4.7E-2</v>
      </c>
      <c r="G480" s="1200"/>
      <c r="H480" s="1205">
        <f t="shared" si="6"/>
        <v>313928.57142857142</v>
      </c>
      <c r="I480" s="104"/>
      <c r="J480" s="104"/>
      <c r="K480" s="104"/>
      <c r="L480" s="104"/>
      <c r="M480" s="104"/>
      <c r="N480" s="104"/>
      <c r="O480" s="104"/>
      <c r="P480" s="104"/>
      <c r="Q480" s="104"/>
      <c r="R480" s="104"/>
      <c r="U480" s="104"/>
      <c r="V480" s="104"/>
      <c r="W480" s="104"/>
    </row>
    <row r="481" spans="3:23">
      <c r="C481" s="502">
        <v>39277</v>
      </c>
      <c r="E481" s="1196">
        <v>317000</v>
      </c>
      <c r="F481" s="1202">
        <v>4.7E-2</v>
      </c>
      <c r="G481" s="1200"/>
      <c r="H481" s="1205">
        <f t="shared" si="6"/>
        <v>312857.14285714284</v>
      </c>
      <c r="I481" s="104"/>
      <c r="J481" s="104"/>
      <c r="K481" s="104"/>
      <c r="L481" s="104"/>
      <c r="M481" s="104"/>
      <c r="N481" s="104"/>
      <c r="O481" s="104"/>
      <c r="P481" s="104"/>
      <c r="Q481" s="104"/>
      <c r="R481" s="104"/>
      <c r="U481" s="104"/>
      <c r="V481" s="104"/>
      <c r="W481" s="104"/>
    </row>
    <row r="482" spans="3:23">
      <c r="C482" s="502">
        <v>39284</v>
      </c>
      <c r="E482" s="1196">
        <v>310000</v>
      </c>
      <c r="F482" s="1202">
        <v>4.7E-2</v>
      </c>
      <c r="G482" s="1200"/>
      <c r="H482" s="1205">
        <f t="shared" si="6"/>
        <v>311642.85714285716</v>
      </c>
      <c r="I482" s="104"/>
      <c r="J482" s="104"/>
      <c r="K482" s="104"/>
      <c r="L482" s="104"/>
      <c r="M482" s="104"/>
      <c r="N482" s="104"/>
      <c r="O482" s="104"/>
      <c r="P482" s="104"/>
      <c r="Q482" s="104"/>
      <c r="R482" s="104"/>
      <c r="U482" s="104"/>
      <c r="V482" s="104"/>
      <c r="W482" s="104"/>
    </row>
    <row r="483" spans="3:23">
      <c r="C483" s="502">
        <v>39291</v>
      </c>
      <c r="E483" s="1196">
        <v>305000</v>
      </c>
      <c r="F483" s="1202">
        <v>4.7E-2</v>
      </c>
      <c r="G483" s="1200"/>
      <c r="H483" s="1205">
        <f t="shared" si="6"/>
        <v>310500</v>
      </c>
      <c r="I483" s="104"/>
      <c r="J483" s="104"/>
      <c r="K483" s="104"/>
      <c r="L483" s="104"/>
      <c r="M483" s="104"/>
      <c r="N483" s="104"/>
      <c r="O483" s="104"/>
      <c r="P483" s="104"/>
      <c r="Q483" s="104"/>
      <c r="R483" s="104"/>
      <c r="U483" s="104"/>
      <c r="V483" s="104"/>
      <c r="W483" s="104"/>
    </row>
    <row r="484" spans="3:23">
      <c r="C484" s="502">
        <v>39298</v>
      </c>
      <c r="E484" s="1196">
        <v>314000</v>
      </c>
      <c r="F484" s="1202">
        <v>4.5999999999999999E-2</v>
      </c>
      <c r="G484" s="1200"/>
      <c r="H484" s="1205">
        <f t="shared" si="6"/>
        <v>311428.57142857142</v>
      </c>
      <c r="I484" s="104"/>
      <c r="J484" s="104"/>
      <c r="K484" s="104"/>
      <c r="L484" s="104"/>
      <c r="M484" s="104"/>
      <c r="N484" s="104"/>
      <c r="O484" s="104"/>
      <c r="P484" s="104"/>
      <c r="Q484" s="104"/>
      <c r="R484" s="104"/>
      <c r="U484" s="104"/>
      <c r="V484" s="104"/>
      <c r="W484" s="104"/>
    </row>
    <row r="485" spans="3:23">
      <c r="C485" s="502">
        <v>39305</v>
      </c>
      <c r="E485" s="1196">
        <v>316000</v>
      </c>
      <c r="F485" s="1202">
        <v>4.5999999999999999E-2</v>
      </c>
      <c r="G485" s="1200"/>
      <c r="H485" s="1205">
        <f t="shared" si="6"/>
        <v>312571.42857142858</v>
      </c>
      <c r="I485" s="104"/>
      <c r="J485" s="104"/>
      <c r="K485" s="104"/>
      <c r="L485" s="104"/>
      <c r="M485" s="104"/>
      <c r="N485" s="104"/>
      <c r="O485" s="104"/>
      <c r="P485" s="104"/>
      <c r="Q485" s="104"/>
      <c r="R485" s="104"/>
      <c r="U485" s="104"/>
      <c r="V485" s="104"/>
      <c r="W485" s="104"/>
    </row>
    <row r="486" spans="3:23">
      <c r="C486" s="502">
        <v>39312</v>
      </c>
      <c r="E486" s="1196">
        <v>321000</v>
      </c>
      <c r="F486" s="1202">
        <v>4.5999999999999999E-2</v>
      </c>
      <c r="G486" s="1200"/>
      <c r="H486" s="1205">
        <f t="shared" ref="H486:H549" si="7">AVERAGE(E473:E486)</f>
        <v>314285.71428571426</v>
      </c>
      <c r="I486" s="104"/>
      <c r="J486" s="104"/>
      <c r="K486" s="104"/>
      <c r="L486" s="104"/>
      <c r="M486" s="104"/>
      <c r="N486" s="104"/>
      <c r="O486" s="104"/>
      <c r="P486" s="104"/>
      <c r="Q486" s="104"/>
      <c r="R486" s="104"/>
      <c r="U486" s="104"/>
      <c r="V486" s="104"/>
      <c r="W486" s="104"/>
    </row>
    <row r="487" spans="3:23">
      <c r="C487" s="502">
        <v>39319</v>
      </c>
      <c r="E487" s="1196">
        <v>329000</v>
      </c>
      <c r="F487" s="1202">
        <v>4.5999999999999999E-2</v>
      </c>
      <c r="G487" s="1200"/>
      <c r="H487" s="1205">
        <f t="shared" si="7"/>
        <v>315642.85714285716</v>
      </c>
      <c r="I487" s="104"/>
      <c r="J487" s="104"/>
      <c r="K487" s="104"/>
      <c r="L487" s="104"/>
      <c r="M487" s="104"/>
      <c r="N487" s="104"/>
      <c r="O487" s="104"/>
      <c r="P487" s="104"/>
      <c r="Q487" s="104"/>
      <c r="R487" s="104"/>
      <c r="U487" s="104"/>
      <c r="V487" s="104"/>
      <c r="W487" s="104"/>
    </row>
    <row r="488" spans="3:23">
      <c r="C488" s="502">
        <v>39326</v>
      </c>
      <c r="E488" s="1196">
        <v>314000</v>
      </c>
      <c r="F488" s="1202">
        <v>4.7E-2</v>
      </c>
      <c r="G488" s="1200"/>
      <c r="H488" s="1205">
        <f t="shared" si="7"/>
        <v>315928.57142857142</v>
      </c>
      <c r="I488" s="104"/>
      <c r="J488" s="104"/>
      <c r="K488" s="104"/>
      <c r="L488" s="104"/>
      <c r="M488" s="104"/>
      <c r="N488" s="104"/>
      <c r="O488" s="104"/>
      <c r="P488" s="104"/>
      <c r="Q488" s="104"/>
      <c r="R488" s="104"/>
      <c r="U488" s="104"/>
      <c r="V488" s="104"/>
      <c r="W488" s="104"/>
    </row>
    <row r="489" spans="3:23">
      <c r="C489" s="502">
        <v>39333</v>
      </c>
      <c r="E489" s="1196">
        <v>321000</v>
      </c>
      <c r="F489" s="1202">
        <v>4.7E-2</v>
      </c>
      <c r="G489" s="1200"/>
      <c r="H489" s="1205">
        <f t="shared" si="7"/>
        <v>316500</v>
      </c>
      <c r="I489" s="104"/>
      <c r="J489" s="104"/>
      <c r="K489" s="104"/>
      <c r="L489" s="104"/>
      <c r="M489" s="104"/>
      <c r="N489" s="104"/>
      <c r="O489" s="104"/>
      <c r="P489" s="104"/>
      <c r="Q489" s="104"/>
      <c r="R489" s="104"/>
      <c r="U489" s="104"/>
      <c r="V489" s="104"/>
      <c r="W489" s="104"/>
    </row>
    <row r="490" spans="3:23">
      <c r="C490" s="502">
        <v>39340</v>
      </c>
      <c r="E490" s="1196">
        <v>313000</v>
      </c>
      <c r="F490" s="1202">
        <v>4.7E-2</v>
      </c>
      <c r="G490" s="1200"/>
      <c r="H490" s="1205">
        <f t="shared" si="7"/>
        <v>316500</v>
      </c>
      <c r="I490" s="104"/>
      <c r="J490" s="104"/>
      <c r="K490" s="104"/>
      <c r="L490" s="104"/>
      <c r="M490" s="104"/>
      <c r="N490" s="104"/>
      <c r="O490" s="104"/>
      <c r="P490" s="104"/>
      <c r="Q490" s="104"/>
      <c r="R490" s="104"/>
      <c r="U490" s="104"/>
      <c r="V490" s="104"/>
      <c r="W490" s="104"/>
    </row>
    <row r="491" spans="3:23">
      <c r="C491" s="502">
        <v>39347</v>
      </c>
      <c r="E491" s="1196">
        <v>302000</v>
      </c>
      <c r="F491" s="1202">
        <v>4.7E-2</v>
      </c>
      <c r="G491" s="1200"/>
      <c r="H491" s="1205">
        <f t="shared" si="7"/>
        <v>315214.28571428574</v>
      </c>
      <c r="I491" s="104"/>
      <c r="J491" s="104"/>
      <c r="K491" s="104"/>
      <c r="L491" s="104"/>
      <c r="M491" s="104"/>
      <c r="N491" s="104"/>
      <c r="O491" s="104"/>
      <c r="P491" s="104"/>
      <c r="Q491" s="104"/>
      <c r="R491" s="104"/>
      <c r="U491" s="104"/>
      <c r="V491" s="104"/>
      <c r="W491" s="104"/>
    </row>
    <row r="492" spans="3:23">
      <c r="C492" s="502">
        <v>39354</v>
      </c>
      <c r="E492" s="1196">
        <v>317000</v>
      </c>
      <c r="F492" s="1202">
        <v>4.7E-2</v>
      </c>
      <c r="G492" s="1200"/>
      <c r="H492" s="1205">
        <f t="shared" si="7"/>
        <v>315500</v>
      </c>
      <c r="I492" s="104"/>
      <c r="J492" s="104"/>
      <c r="K492" s="104"/>
      <c r="L492" s="104"/>
      <c r="M492" s="104"/>
      <c r="N492" s="104"/>
      <c r="O492" s="104"/>
      <c r="P492" s="104"/>
      <c r="Q492" s="104"/>
      <c r="R492" s="104"/>
      <c r="U492" s="104"/>
      <c r="V492" s="104"/>
      <c r="W492" s="104"/>
    </row>
    <row r="493" spans="3:23">
      <c r="C493" s="502">
        <v>39361</v>
      </c>
      <c r="E493" s="1196">
        <v>316000</v>
      </c>
      <c r="F493" s="1202">
        <v>4.7E-2</v>
      </c>
      <c r="G493" s="1200"/>
      <c r="H493" s="1205">
        <f t="shared" si="7"/>
        <v>315428.57142857142</v>
      </c>
      <c r="I493" s="104"/>
      <c r="J493" s="104"/>
      <c r="K493" s="104"/>
      <c r="L493" s="104"/>
      <c r="M493" s="104"/>
      <c r="N493" s="104"/>
      <c r="O493" s="104"/>
      <c r="P493" s="104"/>
      <c r="Q493" s="104"/>
      <c r="R493" s="104"/>
      <c r="U493" s="104"/>
      <c r="V493" s="104"/>
      <c r="W493" s="104"/>
    </row>
    <row r="494" spans="3:23">
      <c r="C494" s="502">
        <v>39368</v>
      </c>
      <c r="E494" s="1196">
        <v>335000</v>
      </c>
      <c r="F494" s="1202">
        <v>4.7E-2</v>
      </c>
      <c r="G494" s="1200"/>
      <c r="H494" s="1205">
        <f t="shared" si="7"/>
        <v>316428.57142857142</v>
      </c>
      <c r="I494" s="104"/>
      <c r="J494" s="104"/>
      <c r="K494" s="104"/>
      <c r="L494" s="104"/>
      <c r="M494" s="104"/>
      <c r="N494" s="104"/>
      <c r="O494" s="104"/>
      <c r="P494" s="104"/>
      <c r="Q494" s="104"/>
      <c r="R494" s="104"/>
      <c r="U494" s="104"/>
      <c r="V494" s="104"/>
      <c r="W494" s="104"/>
    </row>
    <row r="495" spans="3:23">
      <c r="C495" s="502">
        <v>39375</v>
      </c>
      <c r="E495" s="1196">
        <v>334000</v>
      </c>
      <c r="F495" s="1202">
        <v>4.7E-2</v>
      </c>
      <c r="G495" s="1200"/>
      <c r="H495" s="1205">
        <f t="shared" si="7"/>
        <v>317642.85714285716</v>
      </c>
      <c r="I495" s="104"/>
      <c r="J495" s="104"/>
      <c r="K495" s="104"/>
      <c r="L495" s="104"/>
      <c r="M495" s="104"/>
      <c r="N495" s="104"/>
      <c r="O495" s="104"/>
      <c r="P495" s="104"/>
      <c r="Q495" s="104"/>
      <c r="R495" s="104"/>
      <c r="U495" s="104"/>
      <c r="V495" s="104"/>
      <c r="W495" s="104"/>
    </row>
    <row r="496" spans="3:23">
      <c r="C496" s="502">
        <v>39382</v>
      </c>
      <c r="E496" s="1196">
        <v>328000</v>
      </c>
      <c r="F496" s="1202">
        <v>4.7E-2</v>
      </c>
      <c r="G496" s="1200"/>
      <c r="H496" s="1205">
        <f t="shared" si="7"/>
        <v>318928.57142857142</v>
      </c>
      <c r="I496" s="104"/>
      <c r="J496" s="104"/>
      <c r="K496" s="104"/>
      <c r="L496" s="104"/>
      <c r="M496" s="104"/>
      <c r="N496" s="104"/>
      <c r="O496" s="104"/>
      <c r="P496" s="104"/>
      <c r="Q496" s="104"/>
      <c r="R496" s="104"/>
      <c r="U496" s="104"/>
      <c r="V496" s="104"/>
      <c r="W496" s="104"/>
    </row>
    <row r="497" spans="3:23">
      <c r="C497" s="502">
        <v>39389</v>
      </c>
      <c r="E497" s="1196">
        <v>327000</v>
      </c>
      <c r="F497" s="1202">
        <v>4.7E-2</v>
      </c>
      <c r="G497" s="1200"/>
      <c r="H497" s="1205">
        <f t="shared" si="7"/>
        <v>320500</v>
      </c>
      <c r="I497" s="104"/>
      <c r="J497" s="104"/>
      <c r="K497" s="104"/>
      <c r="L497" s="104"/>
      <c r="M497" s="104"/>
      <c r="N497" s="104"/>
      <c r="O497" s="104"/>
      <c r="P497" s="104"/>
      <c r="Q497" s="104"/>
      <c r="R497" s="104"/>
      <c r="U497" s="104"/>
      <c r="V497" s="104"/>
      <c r="W497" s="104"/>
    </row>
    <row r="498" spans="3:23">
      <c r="C498" s="502">
        <v>39396</v>
      </c>
      <c r="E498" s="1196">
        <v>333000</v>
      </c>
      <c r="F498" s="1202">
        <v>4.7E-2</v>
      </c>
      <c r="G498" s="1200"/>
      <c r="H498" s="1205">
        <f t="shared" si="7"/>
        <v>321857.14285714284</v>
      </c>
      <c r="I498" s="104"/>
      <c r="J498" s="104"/>
      <c r="K498" s="104"/>
      <c r="L498" s="104"/>
      <c r="M498" s="104"/>
      <c r="N498" s="104"/>
      <c r="O498" s="104"/>
      <c r="P498" s="104"/>
      <c r="Q498" s="104"/>
      <c r="R498" s="104"/>
      <c r="U498" s="104"/>
      <c r="V498" s="104"/>
      <c r="W498" s="104"/>
    </row>
    <row r="499" spans="3:23">
      <c r="C499" s="502">
        <v>39403</v>
      </c>
      <c r="E499" s="1196">
        <v>332000</v>
      </c>
      <c r="F499" s="1202">
        <v>4.7E-2</v>
      </c>
      <c r="G499" s="1200"/>
      <c r="H499" s="1205">
        <f t="shared" si="7"/>
        <v>323000</v>
      </c>
      <c r="I499" s="104"/>
      <c r="J499" s="104"/>
      <c r="K499" s="104"/>
      <c r="L499" s="104"/>
      <c r="M499" s="104"/>
      <c r="N499" s="104"/>
      <c r="O499" s="104"/>
      <c r="P499" s="104"/>
      <c r="Q499" s="104"/>
      <c r="R499" s="104"/>
      <c r="U499" s="104"/>
      <c r="V499" s="104"/>
      <c r="W499" s="104"/>
    </row>
    <row r="500" spans="3:23">
      <c r="C500" s="502">
        <v>39410</v>
      </c>
      <c r="E500" s="1196">
        <v>352000</v>
      </c>
      <c r="F500" s="1202">
        <v>4.7E-2</v>
      </c>
      <c r="G500" s="1200"/>
      <c r="H500" s="1205">
        <f t="shared" si="7"/>
        <v>325214.28571428574</v>
      </c>
      <c r="I500" s="104"/>
      <c r="J500" s="104"/>
      <c r="K500" s="104"/>
      <c r="L500" s="104"/>
      <c r="M500" s="104"/>
      <c r="N500" s="104"/>
      <c r="O500" s="104"/>
      <c r="P500" s="104"/>
      <c r="Q500" s="104"/>
      <c r="R500" s="104"/>
      <c r="U500" s="104"/>
      <c r="V500" s="104"/>
      <c r="W500" s="104"/>
    </row>
    <row r="501" spans="3:23">
      <c r="C501" s="502">
        <v>39417</v>
      </c>
      <c r="E501" s="1196">
        <v>344000</v>
      </c>
      <c r="F501" s="1202">
        <v>4.7E-2</v>
      </c>
      <c r="G501" s="588">
        <f>G187</f>
        <v>700000</v>
      </c>
      <c r="H501" s="1205">
        <f t="shared" si="7"/>
        <v>326285.71428571426</v>
      </c>
      <c r="I501" s="104"/>
      <c r="J501" s="104"/>
      <c r="K501" s="104"/>
      <c r="L501" s="104"/>
      <c r="M501" s="104"/>
      <c r="N501" s="104"/>
      <c r="O501" s="104"/>
      <c r="P501" s="104"/>
      <c r="Q501" s="104"/>
      <c r="R501" s="104"/>
      <c r="U501" s="104"/>
      <c r="V501" s="104"/>
      <c r="W501" s="104"/>
    </row>
    <row r="502" spans="3:23">
      <c r="C502" s="502">
        <v>39424</v>
      </c>
      <c r="E502" s="1196">
        <v>332000</v>
      </c>
      <c r="F502" s="1202">
        <v>4.7E-2</v>
      </c>
      <c r="G502" s="588">
        <f>G501</f>
        <v>700000</v>
      </c>
      <c r="H502" s="1205">
        <f t="shared" si="7"/>
        <v>327571.42857142858</v>
      </c>
      <c r="I502" s="104"/>
      <c r="J502" s="104"/>
      <c r="K502" s="104"/>
      <c r="L502" s="104"/>
      <c r="M502" s="104"/>
      <c r="N502" s="104"/>
      <c r="O502" s="104"/>
      <c r="P502" s="104"/>
      <c r="Q502" s="104"/>
      <c r="R502" s="104"/>
      <c r="U502" s="104"/>
      <c r="V502" s="104"/>
      <c r="W502" s="104"/>
    </row>
    <row r="503" spans="3:23">
      <c r="C503" s="502">
        <v>39431</v>
      </c>
      <c r="E503" s="1196">
        <v>350000</v>
      </c>
      <c r="F503" s="1202">
        <v>4.7E-2</v>
      </c>
      <c r="G503" s="588">
        <f t="shared" ref="G503:G566" si="8">G502</f>
        <v>700000</v>
      </c>
      <c r="H503" s="1205">
        <f t="shared" si="7"/>
        <v>329642.85714285716</v>
      </c>
      <c r="I503" s="104"/>
      <c r="J503" s="104"/>
      <c r="K503" s="104"/>
      <c r="L503" s="104"/>
      <c r="M503" s="104"/>
      <c r="N503" s="104"/>
      <c r="O503" s="104"/>
      <c r="P503" s="104"/>
      <c r="Q503" s="104"/>
      <c r="R503" s="104"/>
      <c r="U503" s="104"/>
      <c r="V503" s="104"/>
      <c r="W503" s="104"/>
    </row>
    <row r="504" spans="3:23">
      <c r="C504" s="502">
        <v>39438</v>
      </c>
      <c r="E504" s="1196">
        <v>355000</v>
      </c>
      <c r="F504" s="1202">
        <v>4.7E-2</v>
      </c>
      <c r="G504" s="588">
        <f t="shared" si="8"/>
        <v>700000</v>
      </c>
      <c r="H504" s="1205">
        <f t="shared" si="7"/>
        <v>332642.85714285716</v>
      </c>
      <c r="I504" s="104"/>
      <c r="J504" s="104"/>
      <c r="K504" s="104"/>
      <c r="L504" s="104"/>
      <c r="M504" s="104"/>
      <c r="N504" s="104"/>
      <c r="O504" s="104"/>
      <c r="P504" s="104"/>
      <c r="Q504" s="104"/>
      <c r="R504" s="104"/>
      <c r="U504" s="104"/>
      <c r="V504" s="104"/>
      <c r="W504" s="104"/>
    </row>
    <row r="505" spans="3:23">
      <c r="C505" s="502">
        <v>39445</v>
      </c>
      <c r="E505" s="1196">
        <v>360000</v>
      </c>
      <c r="F505" s="1202">
        <v>4.7E-2</v>
      </c>
      <c r="G505" s="588">
        <f t="shared" si="8"/>
        <v>700000</v>
      </c>
      <c r="H505" s="1205">
        <f t="shared" si="7"/>
        <v>336785.71428571426</v>
      </c>
      <c r="I505" s="104"/>
      <c r="J505" s="104"/>
      <c r="K505" s="104"/>
      <c r="L505" s="104"/>
      <c r="M505" s="104"/>
      <c r="N505" s="104"/>
      <c r="O505" s="104"/>
      <c r="P505" s="104"/>
      <c r="Q505" s="104"/>
      <c r="R505" s="104"/>
      <c r="U505" s="104"/>
      <c r="V505" s="104"/>
      <c r="W505" s="104"/>
    </row>
    <row r="506" spans="3:23">
      <c r="C506" s="502">
        <v>39452</v>
      </c>
      <c r="D506" s="1197" t="s">
        <v>37</v>
      </c>
      <c r="E506" s="1196">
        <v>346000</v>
      </c>
      <c r="F506" s="1202">
        <v>0.05</v>
      </c>
      <c r="G506" s="588">
        <f t="shared" si="8"/>
        <v>700000</v>
      </c>
      <c r="H506" s="1205">
        <f t="shared" si="7"/>
        <v>338857.14285714284</v>
      </c>
      <c r="I506" s="104"/>
      <c r="J506" s="104"/>
      <c r="K506" s="104"/>
      <c r="L506" s="104"/>
      <c r="M506" s="104"/>
      <c r="N506" s="104"/>
      <c r="O506" s="104"/>
      <c r="P506" s="104"/>
      <c r="Q506" s="104"/>
      <c r="R506" s="104"/>
      <c r="U506" s="104"/>
      <c r="V506" s="104"/>
      <c r="W506" s="104"/>
    </row>
    <row r="507" spans="3:23">
      <c r="C507" s="502">
        <v>39459</v>
      </c>
      <c r="E507" s="1196">
        <v>322000</v>
      </c>
      <c r="F507" s="1202">
        <v>0.05</v>
      </c>
      <c r="G507" s="588">
        <f t="shared" si="8"/>
        <v>700000</v>
      </c>
      <c r="H507" s="1205">
        <f t="shared" si="7"/>
        <v>339285.71428571426</v>
      </c>
      <c r="I507" s="104"/>
      <c r="J507" s="104"/>
      <c r="K507" s="104"/>
      <c r="L507" s="104"/>
      <c r="M507" s="104"/>
      <c r="N507" s="104"/>
      <c r="O507" s="104"/>
      <c r="P507" s="104"/>
      <c r="Q507" s="104"/>
      <c r="R507" s="104"/>
      <c r="U507" s="104"/>
      <c r="V507" s="104"/>
      <c r="W507" s="104"/>
    </row>
    <row r="508" spans="3:23">
      <c r="C508" s="502">
        <v>39466</v>
      </c>
      <c r="E508" s="1196">
        <v>321000</v>
      </c>
      <c r="F508" s="1202">
        <v>0.05</v>
      </c>
      <c r="G508" s="588">
        <f t="shared" si="8"/>
        <v>700000</v>
      </c>
      <c r="H508" s="1205">
        <f t="shared" si="7"/>
        <v>338285.71428571426</v>
      </c>
      <c r="I508" s="104"/>
      <c r="J508" s="104"/>
      <c r="K508" s="104"/>
      <c r="L508" s="104"/>
      <c r="M508" s="104"/>
      <c r="N508" s="104"/>
      <c r="O508" s="104"/>
      <c r="P508" s="104"/>
      <c r="Q508" s="104"/>
      <c r="R508" s="104"/>
      <c r="U508" s="104"/>
      <c r="V508" s="104"/>
      <c r="W508" s="104"/>
    </row>
    <row r="509" spans="3:23">
      <c r="C509" s="502">
        <v>39473</v>
      </c>
      <c r="E509" s="1196">
        <v>366000</v>
      </c>
      <c r="F509" s="1202">
        <v>0.05</v>
      </c>
      <c r="G509" s="588">
        <f t="shared" si="8"/>
        <v>700000</v>
      </c>
      <c r="H509" s="1205">
        <f t="shared" si="7"/>
        <v>340571.42857142858</v>
      </c>
      <c r="I509" s="104"/>
      <c r="J509" s="104"/>
      <c r="K509" s="104"/>
      <c r="L509" s="104"/>
      <c r="M509" s="104"/>
      <c r="N509" s="104"/>
      <c r="O509" s="104"/>
      <c r="P509" s="104"/>
      <c r="Q509" s="104"/>
      <c r="R509" s="104"/>
      <c r="U509" s="104"/>
      <c r="V509" s="104"/>
      <c r="W509" s="104"/>
    </row>
    <row r="510" spans="3:23">
      <c r="C510" s="502">
        <v>39480</v>
      </c>
      <c r="E510" s="1196">
        <v>350000</v>
      </c>
      <c r="F510" s="1202">
        <v>4.9000000000000002E-2</v>
      </c>
      <c r="G510" s="588">
        <f t="shared" si="8"/>
        <v>700000</v>
      </c>
      <c r="H510" s="1205">
        <f t="shared" si="7"/>
        <v>342142.85714285716</v>
      </c>
      <c r="I510" s="104"/>
      <c r="J510" s="104"/>
      <c r="K510" s="104"/>
      <c r="L510" s="104"/>
      <c r="M510" s="104"/>
      <c r="N510" s="104"/>
      <c r="O510" s="104"/>
      <c r="P510" s="104"/>
      <c r="Q510" s="104"/>
      <c r="R510" s="104"/>
      <c r="U510" s="104"/>
      <c r="V510" s="104"/>
      <c r="W510" s="104"/>
    </row>
    <row r="511" spans="3:23">
      <c r="C511" s="502">
        <v>39487</v>
      </c>
      <c r="E511" s="1196">
        <v>344000</v>
      </c>
      <c r="F511" s="1202">
        <v>4.9000000000000002E-2</v>
      </c>
      <c r="G511" s="588">
        <f t="shared" si="8"/>
        <v>700000</v>
      </c>
      <c r="H511" s="1205">
        <f t="shared" si="7"/>
        <v>343357.14285714284</v>
      </c>
      <c r="I511" s="104"/>
      <c r="J511" s="104"/>
      <c r="K511" s="104"/>
      <c r="L511" s="104"/>
      <c r="M511" s="104"/>
      <c r="N511" s="104"/>
      <c r="O511" s="104"/>
      <c r="P511" s="104"/>
      <c r="Q511" s="104"/>
      <c r="R511" s="104"/>
      <c r="U511" s="104"/>
      <c r="V511" s="104"/>
      <c r="W511" s="104"/>
    </row>
    <row r="512" spans="3:23">
      <c r="C512" s="502">
        <v>39494</v>
      </c>
      <c r="E512" s="1196">
        <v>339000</v>
      </c>
      <c r="F512" s="1202">
        <v>4.9000000000000002E-2</v>
      </c>
      <c r="G512" s="588">
        <f t="shared" si="8"/>
        <v>700000</v>
      </c>
      <c r="H512" s="1205">
        <f t="shared" si="7"/>
        <v>343785.71428571426</v>
      </c>
      <c r="I512" s="104"/>
      <c r="J512" s="104"/>
      <c r="K512" s="104"/>
      <c r="L512" s="104"/>
      <c r="M512" s="104"/>
      <c r="N512" s="104"/>
      <c r="O512" s="104"/>
      <c r="P512" s="104"/>
      <c r="Q512" s="104"/>
      <c r="R512" s="104"/>
      <c r="U512" s="104"/>
      <c r="V512" s="104"/>
      <c r="W512" s="104"/>
    </row>
    <row r="513" spans="3:23">
      <c r="C513" s="502">
        <v>39501</v>
      </c>
      <c r="E513" s="1196">
        <v>354000</v>
      </c>
      <c r="F513" s="1202">
        <v>4.9000000000000002E-2</v>
      </c>
      <c r="G513" s="588">
        <f t="shared" si="8"/>
        <v>700000</v>
      </c>
      <c r="H513" s="1205">
        <f t="shared" si="7"/>
        <v>345357.14285714284</v>
      </c>
      <c r="I513" s="104"/>
      <c r="J513" s="104"/>
      <c r="K513" s="104"/>
      <c r="L513" s="104"/>
      <c r="M513" s="104"/>
      <c r="N513" s="104"/>
      <c r="O513" s="104"/>
      <c r="P513" s="104"/>
      <c r="Q513" s="104"/>
      <c r="R513" s="104"/>
      <c r="U513" s="104"/>
      <c r="V513" s="104"/>
      <c r="W513" s="104"/>
    </row>
    <row r="514" spans="3:23">
      <c r="C514" s="502">
        <v>39508</v>
      </c>
      <c r="E514" s="1196">
        <v>345000</v>
      </c>
      <c r="F514" s="1202">
        <v>5.0999999999999997E-2</v>
      </c>
      <c r="G514" s="588">
        <f t="shared" si="8"/>
        <v>700000</v>
      </c>
      <c r="H514" s="1205">
        <f t="shared" si="7"/>
        <v>344857.14285714284</v>
      </c>
      <c r="I514" s="104"/>
      <c r="J514" s="104"/>
      <c r="K514" s="104"/>
      <c r="L514" s="104"/>
      <c r="M514" s="104"/>
      <c r="N514" s="104"/>
      <c r="O514" s="104"/>
      <c r="P514" s="104"/>
      <c r="Q514" s="104"/>
      <c r="R514" s="104"/>
      <c r="U514" s="104"/>
      <c r="V514" s="104"/>
      <c r="W514" s="104"/>
    </row>
    <row r="515" spans="3:23">
      <c r="C515" s="502">
        <v>39515</v>
      </c>
      <c r="E515" s="1196">
        <v>348000</v>
      </c>
      <c r="F515" s="1202">
        <v>5.0999999999999997E-2</v>
      </c>
      <c r="G515" s="588">
        <f t="shared" si="8"/>
        <v>700000</v>
      </c>
      <c r="H515" s="1205">
        <f t="shared" si="7"/>
        <v>345142.85714285716</v>
      </c>
      <c r="I515" s="104"/>
      <c r="J515" s="104"/>
      <c r="K515" s="104"/>
      <c r="L515" s="104"/>
      <c r="M515" s="104"/>
      <c r="N515" s="104"/>
      <c r="O515" s="104"/>
      <c r="P515" s="104"/>
      <c r="Q515" s="104"/>
      <c r="R515" s="104"/>
      <c r="U515" s="104"/>
      <c r="V515" s="104"/>
      <c r="W515" s="104"/>
    </row>
    <row r="516" spans="3:23">
      <c r="C516" s="502">
        <v>39522</v>
      </c>
      <c r="E516" s="1196">
        <v>369000</v>
      </c>
      <c r="F516" s="1202">
        <v>5.0999999999999997E-2</v>
      </c>
      <c r="G516" s="588">
        <f t="shared" si="8"/>
        <v>700000</v>
      </c>
      <c r="H516" s="1205">
        <f t="shared" si="7"/>
        <v>347785.71428571426</v>
      </c>
      <c r="I516" s="104"/>
      <c r="J516" s="104"/>
      <c r="K516" s="104"/>
      <c r="L516" s="104"/>
      <c r="M516" s="104"/>
      <c r="N516" s="104"/>
      <c r="O516" s="104"/>
      <c r="P516" s="104"/>
      <c r="Q516" s="104"/>
      <c r="R516" s="104"/>
      <c r="U516" s="104"/>
      <c r="V516" s="104"/>
      <c r="W516" s="104"/>
    </row>
    <row r="517" spans="3:23">
      <c r="C517" s="502">
        <v>39529</v>
      </c>
      <c r="E517" s="1196">
        <v>368000</v>
      </c>
      <c r="F517" s="1202">
        <v>5.0999999999999997E-2</v>
      </c>
      <c r="G517" s="588">
        <f t="shared" si="8"/>
        <v>700000</v>
      </c>
      <c r="H517" s="1205">
        <f t="shared" si="7"/>
        <v>349071.42857142858</v>
      </c>
      <c r="I517" s="104"/>
      <c r="J517" s="104"/>
      <c r="K517" s="104"/>
      <c r="L517" s="104"/>
      <c r="M517" s="104"/>
      <c r="N517" s="104"/>
      <c r="O517" s="104"/>
      <c r="P517" s="104"/>
      <c r="Q517" s="104"/>
      <c r="R517" s="104"/>
      <c r="U517" s="104"/>
      <c r="V517" s="104"/>
      <c r="W517" s="104"/>
    </row>
    <row r="518" spans="3:23">
      <c r="C518" s="502">
        <v>39536</v>
      </c>
      <c r="E518" s="1196">
        <v>387000</v>
      </c>
      <c r="F518" s="1202">
        <v>5.0999999999999997E-2</v>
      </c>
      <c r="G518" s="588">
        <f t="shared" si="8"/>
        <v>700000</v>
      </c>
      <c r="H518" s="1205">
        <f t="shared" si="7"/>
        <v>351357.14285714284</v>
      </c>
      <c r="I518" s="104"/>
      <c r="J518" s="104"/>
      <c r="K518" s="104"/>
      <c r="L518" s="104"/>
      <c r="M518" s="104"/>
      <c r="N518" s="104"/>
      <c r="O518" s="104"/>
      <c r="P518" s="104"/>
      <c r="Q518" s="104"/>
      <c r="R518" s="104"/>
      <c r="U518" s="104"/>
      <c r="V518" s="104"/>
      <c r="W518" s="104"/>
    </row>
    <row r="519" spans="3:23">
      <c r="C519" s="502">
        <v>39543</v>
      </c>
      <c r="E519" s="1196">
        <v>354000</v>
      </c>
      <c r="F519" s="1202">
        <v>0.05</v>
      </c>
      <c r="G519" s="588">
        <f t="shared" si="8"/>
        <v>700000</v>
      </c>
      <c r="H519" s="1205">
        <f t="shared" si="7"/>
        <v>350928.57142857142</v>
      </c>
      <c r="I519" s="104"/>
      <c r="J519" s="104"/>
      <c r="K519" s="104"/>
      <c r="L519" s="104"/>
      <c r="M519" s="104"/>
      <c r="N519" s="104"/>
      <c r="O519" s="104"/>
      <c r="P519" s="104"/>
      <c r="Q519" s="104"/>
      <c r="R519" s="104"/>
      <c r="U519" s="104"/>
      <c r="V519" s="104"/>
      <c r="W519" s="104"/>
    </row>
    <row r="520" spans="3:23">
      <c r="C520" s="502">
        <v>39550</v>
      </c>
      <c r="E520" s="1196">
        <v>365000</v>
      </c>
      <c r="F520" s="1202">
        <v>0.05</v>
      </c>
      <c r="G520" s="588">
        <f t="shared" si="8"/>
        <v>700000</v>
      </c>
      <c r="H520" s="1205">
        <f t="shared" si="7"/>
        <v>352285.71428571426</v>
      </c>
      <c r="I520" s="104"/>
      <c r="J520" s="104"/>
      <c r="K520" s="104"/>
      <c r="L520" s="104"/>
      <c r="M520" s="104"/>
      <c r="N520" s="104"/>
      <c r="O520" s="104"/>
      <c r="P520" s="104"/>
      <c r="Q520" s="104"/>
      <c r="R520" s="104"/>
      <c r="U520" s="104"/>
      <c r="V520" s="104"/>
      <c r="W520" s="104"/>
    </row>
    <row r="521" spans="3:23">
      <c r="C521" s="502">
        <v>39557</v>
      </c>
      <c r="E521" s="1196">
        <v>349000</v>
      </c>
      <c r="F521" s="1202">
        <v>0.05</v>
      </c>
      <c r="G521" s="588">
        <f t="shared" si="8"/>
        <v>700000</v>
      </c>
      <c r="H521" s="1205">
        <f t="shared" si="7"/>
        <v>354214.28571428574</v>
      </c>
      <c r="I521" s="104"/>
      <c r="J521" s="104"/>
      <c r="K521" s="104"/>
      <c r="L521" s="104"/>
      <c r="M521" s="104"/>
      <c r="N521" s="104"/>
      <c r="O521" s="104"/>
      <c r="P521" s="104"/>
      <c r="Q521" s="104"/>
      <c r="R521" s="104"/>
      <c r="U521" s="104"/>
      <c r="V521" s="104"/>
      <c r="W521" s="104"/>
    </row>
    <row r="522" spans="3:23">
      <c r="C522" s="502">
        <v>39564</v>
      </c>
      <c r="E522" s="1196">
        <v>370000</v>
      </c>
      <c r="F522" s="1202">
        <v>0.05</v>
      </c>
      <c r="G522" s="588">
        <f t="shared" si="8"/>
        <v>700000</v>
      </c>
      <c r="H522" s="1205">
        <f t="shared" si="7"/>
        <v>357714.28571428574</v>
      </c>
      <c r="I522" s="104"/>
      <c r="J522" s="104"/>
      <c r="K522" s="104"/>
      <c r="L522" s="104"/>
      <c r="M522" s="104"/>
      <c r="N522" s="104"/>
      <c r="O522" s="104"/>
      <c r="P522" s="104"/>
      <c r="Q522" s="104"/>
      <c r="R522" s="104"/>
      <c r="U522" s="104"/>
      <c r="V522" s="104"/>
      <c r="W522" s="104"/>
    </row>
    <row r="523" spans="3:23">
      <c r="C523" s="502">
        <v>39571</v>
      </c>
      <c r="E523" s="1196">
        <v>370000</v>
      </c>
      <c r="F523" s="1202">
        <v>5.3999999999999999E-2</v>
      </c>
      <c r="G523" s="588">
        <f t="shared" si="8"/>
        <v>700000</v>
      </c>
      <c r="H523" s="1205">
        <f t="shared" si="7"/>
        <v>358000</v>
      </c>
      <c r="I523" s="104"/>
      <c r="J523" s="104"/>
      <c r="K523" s="104"/>
      <c r="L523" s="104"/>
      <c r="M523" s="104"/>
      <c r="N523" s="104"/>
      <c r="O523" s="104"/>
      <c r="P523" s="104"/>
      <c r="Q523" s="104"/>
      <c r="R523" s="104"/>
      <c r="U523" s="104"/>
      <c r="V523" s="104"/>
      <c r="W523" s="104"/>
    </row>
    <row r="524" spans="3:23">
      <c r="C524" s="502">
        <v>39578</v>
      </c>
      <c r="E524" s="1196">
        <v>366000</v>
      </c>
      <c r="F524" s="1202">
        <v>5.3999999999999999E-2</v>
      </c>
      <c r="G524" s="588">
        <f t="shared" si="8"/>
        <v>700000</v>
      </c>
      <c r="H524" s="1205">
        <f t="shared" si="7"/>
        <v>359142.85714285716</v>
      </c>
      <c r="I524" s="104"/>
      <c r="J524" s="104"/>
      <c r="K524" s="104"/>
      <c r="L524" s="104"/>
      <c r="M524" s="104"/>
      <c r="N524" s="104"/>
      <c r="O524" s="104"/>
      <c r="P524" s="104"/>
      <c r="Q524" s="104"/>
      <c r="R524" s="104"/>
      <c r="U524" s="104"/>
      <c r="V524" s="104"/>
      <c r="W524" s="104"/>
    </row>
    <row r="525" spans="3:23">
      <c r="C525" s="502">
        <v>39585</v>
      </c>
      <c r="E525" s="1196">
        <v>367000</v>
      </c>
      <c r="F525" s="1202">
        <v>5.3999999999999999E-2</v>
      </c>
      <c r="G525" s="588">
        <f t="shared" si="8"/>
        <v>700000</v>
      </c>
      <c r="H525" s="1205">
        <f t="shared" si="7"/>
        <v>360785.71428571426</v>
      </c>
      <c r="I525" s="104"/>
      <c r="J525" s="104"/>
      <c r="K525" s="104"/>
      <c r="L525" s="104"/>
      <c r="M525" s="104"/>
      <c r="N525" s="104"/>
      <c r="O525" s="104"/>
      <c r="P525" s="104"/>
      <c r="Q525" s="104"/>
      <c r="R525" s="104"/>
      <c r="U525" s="104"/>
      <c r="V525" s="104"/>
      <c r="W525" s="104"/>
    </row>
    <row r="526" spans="3:23">
      <c r="C526" s="502">
        <v>39592</v>
      </c>
      <c r="E526" s="1196">
        <v>369000</v>
      </c>
      <c r="F526" s="1202">
        <v>5.3999999999999999E-2</v>
      </c>
      <c r="G526" s="588">
        <f t="shared" si="8"/>
        <v>700000</v>
      </c>
      <c r="H526" s="1205">
        <f t="shared" si="7"/>
        <v>362928.57142857142</v>
      </c>
      <c r="I526" s="104"/>
      <c r="J526" s="104"/>
      <c r="K526" s="104"/>
      <c r="L526" s="104"/>
      <c r="M526" s="104"/>
      <c r="N526" s="104"/>
      <c r="O526" s="104"/>
      <c r="P526" s="104"/>
      <c r="Q526" s="104"/>
      <c r="R526" s="104"/>
      <c r="U526" s="104"/>
      <c r="V526" s="104"/>
      <c r="W526" s="104"/>
    </row>
    <row r="527" spans="3:23">
      <c r="C527" s="502">
        <v>39599</v>
      </c>
      <c r="E527" s="1196">
        <v>362000</v>
      </c>
      <c r="F527" s="1202">
        <v>5.3999999999999999E-2</v>
      </c>
      <c r="G527" s="588">
        <f t="shared" si="8"/>
        <v>700000</v>
      </c>
      <c r="H527" s="1205">
        <f t="shared" si="7"/>
        <v>363500</v>
      </c>
      <c r="I527" s="104"/>
      <c r="J527" s="104"/>
      <c r="K527" s="104"/>
      <c r="L527" s="104"/>
      <c r="M527" s="104"/>
      <c r="N527" s="104"/>
      <c r="O527" s="104"/>
      <c r="P527" s="104"/>
      <c r="Q527" s="104"/>
      <c r="R527" s="104"/>
      <c r="U527" s="104"/>
      <c r="V527" s="104"/>
      <c r="W527" s="104"/>
    </row>
    <row r="528" spans="3:23">
      <c r="C528" s="502">
        <v>39606</v>
      </c>
      <c r="E528" s="1196">
        <v>382000</v>
      </c>
      <c r="F528" s="1202">
        <v>5.6000000000000001E-2</v>
      </c>
      <c r="G528" s="588">
        <f t="shared" si="8"/>
        <v>700000</v>
      </c>
      <c r="H528" s="1205">
        <f t="shared" si="7"/>
        <v>366142.85714285716</v>
      </c>
      <c r="I528" s="104"/>
      <c r="J528" s="104"/>
      <c r="K528" s="104"/>
      <c r="L528" s="104"/>
      <c r="M528" s="104"/>
      <c r="N528" s="104"/>
      <c r="O528" s="104"/>
      <c r="P528" s="104"/>
      <c r="Q528" s="104"/>
      <c r="R528" s="104"/>
      <c r="U528" s="104"/>
      <c r="V528" s="104"/>
      <c r="W528" s="104"/>
    </row>
    <row r="529" spans="3:23">
      <c r="C529" s="502">
        <v>39613</v>
      </c>
      <c r="E529" s="1196">
        <v>378000</v>
      </c>
      <c r="F529" s="1202">
        <v>5.6000000000000001E-2</v>
      </c>
      <c r="G529" s="588">
        <f t="shared" si="8"/>
        <v>700000</v>
      </c>
      <c r="H529" s="1205">
        <f t="shared" si="7"/>
        <v>368285.71428571426</v>
      </c>
      <c r="I529" s="104"/>
      <c r="J529" s="104"/>
      <c r="K529" s="104"/>
      <c r="L529" s="104"/>
      <c r="M529" s="104"/>
      <c r="N529" s="104"/>
      <c r="O529" s="104"/>
      <c r="P529" s="104"/>
      <c r="Q529" s="104"/>
      <c r="R529" s="104"/>
      <c r="U529" s="104"/>
      <c r="V529" s="104"/>
      <c r="W529" s="104"/>
    </row>
    <row r="530" spans="3:23">
      <c r="C530" s="502">
        <v>39620</v>
      </c>
      <c r="E530" s="1196">
        <v>381000</v>
      </c>
      <c r="F530" s="1202">
        <v>5.6000000000000001E-2</v>
      </c>
      <c r="G530" s="588">
        <f t="shared" si="8"/>
        <v>700000</v>
      </c>
      <c r="H530" s="1205">
        <f t="shared" si="7"/>
        <v>369142.85714285716</v>
      </c>
      <c r="I530" s="104"/>
      <c r="J530" s="104"/>
      <c r="K530" s="104"/>
      <c r="L530" s="104"/>
      <c r="M530" s="104"/>
      <c r="N530" s="104"/>
      <c r="O530" s="104"/>
      <c r="P530" s="104"/>
      <c r="Q530" s="104"/>
      <c r="R530" s="104"/>
      <c r="U530" s="104"/>
      <c r="V530" s="104"/>
      <c r="W530" s="104"/>
    </row>
    <row r="531" spans="3:23">
      <c r="C531" s="502">
        <v>39627</v>
      </c>
      <c r="E531" s="1196">
        <v>392000</v>
      </c>
      <c r="F531" s="1202">
        <v>5.6000000000000001E-2</v>
      </c>
      <c r="G531" s="588">
        <f t="shared" si="8"/>
        <v>700000</v>
      </c>
      <c r="H531" s="1205">
        <f t="shared" si="7"/>
        <v>370857.14285714284</v>
      </c>
      <c r="I531" s="104"/>
      <c r="J531" s="104"/>
      <c r="K531" s="104"/>
      <c r="L531" s="104"/>
      <c r="M531" s="104"/>
      <c r="N531" s="104"/>
      <c r="O531" s="104"/>
      <c r="P531" s="104"/>
      <c r="Q531" s="104"/>
      <c r="R531" s="104"/>
      <c r="U531" s="104"/>
      <c r="V531" s="104"/>
      <c r="W531" s="104"/>
    </row>
    <row r="532" spans="3:23">
      <c r="C532" s="502">
        <v>39634</v>
      </c>
      <c r="E532" s="1196">
        <v>371000</v>
      </c>
      <c r="F532" s="1202">
        <v>5.8000000000000003E-2</v>
      </c>
      <c r="G532" s="588">
        <f t="shared" si="8"/>
        <v>700000</v>
      </c>
      <c r="H532" s="1205">
        <f t="shared" si="7"/>
        <v>369714.28571428574</v>
      </c>
      <c r="I532" s="104"/>
      <c r="J532" s="104"/>
      <c r="K532" s="104"/>
      <c r="L532" s="104"/>
      <c r="M532" s="104"/>
      <c r="N532" s="104"/>
      <c r="O532" s="104"/>
      <c r="P532" s="104"/>
      <c r="Q532" s="104"/>
      <c r="R532" s="104"/>
      <c r="U532" s="104"/>
      <c r="V532" s="104"/>
      <c r="W532" s="104"/>
    </row>
    <row r="533" spans="3:23">
      <c r="C533" s="502">
        <v>39641</v>
      </c>
      <c r="E533" s="1196">
        <v>385000</v>
      </c>
      <c r="F533" s="1202">
        <v>5.8000000000000003E-2</v>
      </c>
      <c r="G533" s="588">
        <f t="shared" si="8"/>
        <v>700000</v>
      </c>
      <c r="H533" s="1205">
        <f t="shared" si="7"/>
        <v>371928.57142857142</v>
      </c>
      <c r="I533" s="104"/>
      <c r="J533" s="104"/>
      <c r="K533" s="104"/>
      <c r="L533" s="104"/>
      <c r="M533" s="104"/>
      <c r="N533" s="104"/>
      <c r="O533" s="104"/>
      <c r="P533" s="104"/>
      <c r="Q533" s="104"/>
      <c r="R533" s="104"/>
      <c r="U533" s="104"/>
      <c r="V533" s="104"/>
      <c r="W533" s="104"/>
    </row>
    <row r="534" spans="3:23">
      <c r="C534" s="502">
        <v>39648</v>
      </c>
      <c r="E534" s="1196">
        <v>402000</v>
      </c>
      <c r="F534" s="1202">
        <v>5.8000000000000003E-2</v>
      </c>
      <c r="G534" s="588">
        <f t="shared" si="8"/>
        <v>700000</v>
      </c>
      <c r="H534" s="1205">
        <f t="shared" si="7"/>
        <v>374571.42857142858</v>
      </c>
      <c r="I534" s="104"/>
      <c r="J534" s="104"/>
      <c r="K534" s="104"/>
      <c r="L534" s="104"/>
      <c r="M534" s="104"/>
      <c r="N534" s="104"/>
      <c r="O534" s="104"/>
      <c r="P534" s="104"/>
      <c r="Q534" s="104"/>
      <c r="R534" s="104"/>
      <c r="U534" s="104"/>
      <c r="V534" s="104"/>
      <c r="W534" s="104"/>
    </row>
    <row r="535" spans="3:23">
      <c r="C535" s="502">
        <v>39655</v>
      </c>
      <c r="E535" s="1196">
        <v>434000</v>
      </c>
      <c r="F535" s="1202">
        <v>5.8000000000000003E-2</v>
      </c>
      <c r="G535" s="588">
        <f t="shared" si="8"/>
        <v>700000</v>
      </c>
      <c r="H535" s="1205">
        <f t="shared" si="7"/>
        <v>380642.85714285716</v>
      </c>
      <c r="I535" s="104"/>
      <c r="J535" s="104"/>
      <c r="K535" s="104"/>
      <c r="L535" s="104"/>
      <c r="M535" s="104"/>
      <c r="N535" s="104"/>
      <c r="O535" s="104"/>
      <c r="P535" s="104"/>
      <c r="Q535" s="104"/>
      <c r="R535" s="104"/>
      <c r="U535" s="104"/>
      <c r="V535" s="104"/>
      <c r="W535" s="104"/>
    </row>
    <row r="536" spans="3:23">
      <c r="C536" s="502">
        <v>39662</v>
      </c>
      <c r="E536" s="1196">
        <v>448000</v>
      </c>
      <c r="F536" s="1202">
        <v>6.0999999999999999E-2</v>
      </c>
      <c r="G536" s="588">
        <f t="shared" si="8"/>
        <v>700000</v>
      </c>
      <c r="H536" s="1205">
        <f t="shared" si="7"/>
        <v>386214.28571428574</v>
      </c>
      <c r="I536" s="104"/>
      <c r="J536" s="104"/>
      <c r="K536" s="104"/>
      <c r="L536" s="104"/>
      <c r="M536" s="104"/>
      <c r="N536" s="104"/>
      <c r="O536" s="104"/>
      <c r="P536" s="104"/>
      <c r="Q536" s="104"/>
      <c r="R536" s="104"/>
      <c r="U536" s="104"/>
      <c r="V536" s="104"/>
      <c r="W536" s="104"/>
    </row>
    <row r="537" spans="3:23">
      <c r="C537" s="502">
        <v>39669</v>
      </c>
      <c r="E537" s="1196">
        <v>430000</v>
      </c>
      <c r="F537" s="1202">
        <v>6.0999999999999999E-2</v>
      </c>
      <c r="G537" s="588">
        <f t="shared" si="8"/>
        <v>700000</v>
      </c>
      <c r="H537" s="1205">
        <f t="shared" si="7"/>
        <v>390500</v>
      </c>
      <c r="I537" s="104"/>
      <c r="J537" s="104"/>
      <c r="K537" s="104"/>
      <c r="L537" s="104"/>
      <c r="M537" s="104"/>
      <c r="N537" s="104"/>
      <c r="O537" s="104"/>
      <c r="P537" s="104"/>
      <c r="Q537" s="104"/>
      <c r="R537" s="104"/>
      <c r="U537" s="104"/>
      <c r="V537" s="104"/>
      <c r="W537" s="104"/>
    </row>
    <row r="538" spans="3:23">
      <c r="C538" s="502">
        <v>39676</v>
      </c>
      <c r="E538" s="1196">
        <v>424000</v>
      </c>
      <c r="F538" s="1202">
        <v>6.0999999999999999E-2</v>
      </c>
      <c r="G538" s="588">
        <f t="shared" si="8"/>
        <v>700000</v>
      </c>
      <c r="H538" s="1205">
        <f t="shared" si="7"/>
        <v>394642.85714285716</v>
      </c>
      <c r="I538" s="104"/>
      <c r="J538" s="104"/>
      <c r="K538" s="104"/>
      <c r="L538" s="104"/>
      <c r="M538" s="104"/>
      <c r="N538" s="104"/>
      <c r="O538" s="104"/>
      <c r="P538" s="104"/>
      <c r="Q538" s="104"/>
      <c r="R538" s="104"/>
      <c r="U538" s="104"/>
      <c r="V538" s="104"/>
      <c r="W538" s="104"/>
    </row>
    <row r="539" spans="3:23">
      <c r="C539" s="502">
        <v>39683</v>
      </c>
      <c r="E539" s="1196">
        <v>421000</v>
      </c>
      <c r="F539" s="1202">
        <v>6.0999999999999999E-2</v>
      </c>
      <c r="G539" s="588">
        <f t="shared" si="8"/>
        <v>700000</v>
      </c>
      <c r="H539" s="1205">
        <f t="shared" si="7"/>
        <v>398500</v>
      </c>
      <c r="I539" s="104"/>
      <c r="J539" s="104"/>
      <c r="K539" s="104"/>
      <c r="L539" s="104"/>
      <c r="M539" s="104"/>
      <c r="N539" s="104"/>
      <c r="O539" s="104"/>
      <c r="P539" s="104"/>
      <c r="Q539" s="104"/>
      <c r="R539" s="104"/>
      <c r="U539" s="104"/>
      <c r="V539" s="104"/>
      <c r="W539" s="104"/>
    </row>
    <row r="540" spans="3:23">
      <c r="C540" s="502">
        <v>39690</v>
      </c>
      <c r="E540" s="1196">
        <v>442000</v>
      </c>
      <c r="F540" s="1202">
        <v>6.0999999999999999E-2</v>
      </c>
      <c r="G540" s="588">
        <f t="shared" si="8"/>
        <v>700000</v>
      </c>
      <c r="H540" s="1205">
        <f t="shared" si="7"/>
        <v>403714.28571428574</v>
      </c>
      <c r="I540" s="104"/>
      <c r="J540" s="104"/>
      <c r="K540" s="104"/>
      <c r="L540" s="104"/>
      <c r="M540" s="104"/>
      <c r="N540" s="104"/>
      <c r="O540" s="104"/>
      <c r="P540" s="104"/>
      <c r="Q540" s="104"/>
      <c r="R540" s="104"/>
      <c r="U540" s="104"/>
      <c r="V540" s="104"/>
      <c r="W540" s="104"/>
    </row>
    <row r="541" spans="3:23">
      <c r="C541" s="502">
        <v>39697</v>
      </c>
      <c r="E541" s="1196">
        <v>441000</v>
      </c>
      <c r="F541" s="1202">
        <v>6.0999999999999999E-2</v>
      </c>
      <c r="G541" s="588">
        <f t="shared" si="8"/>
        <v>700000</v>
      </c>
      <c r="H541" s="1205">
        <f t="shared" si="7"/>
        <v>409357.14285714284</v>
      </c>
      <c r="I541" s="104"/>
      <c r="J541" s="104"/>
      <c r="K541" s="104"/>
      <c r="L541" s="104"/>
      <c r="M541" s="104"/>
      <c r="N541" s="104"/>
      <c r="O541" s="104"/>
      <c r="P541" s="104"/>
      <c r="Q541" s="104"/>
      <c r="R541" s="104"/>
      <c r="U541" s="104"/>
      <c r="V541" s="104"/>
      <c r="W541" s="104"/>
    </row>
    <row r="542" spans="3:23">
      <c r="C542" s="502">
        <v>39704</v>
      </c>
      <c r="E542" s="1196">
        <v>449000</v>
      </c>
      <c r="F542" s="1202">
        <v>6.0999999999999999E-2</v>
      </c>
      <c r="G542" s="588">
        <f t="shared" si="8"/>
        <v>700000</v>
      </c>
      <c r="H542" s="1205">
        <f t="shared" si="7"/>
        <v>414142.85714285716</v>
      </c>
      <c r="I542" s="104"/>
      <c r="J542" s="104"/>
      <c r="K542" s="104"/>
      <c r="L542" s="104"/>
      <c r="M542" s="104"/>
      <c r="N542" s="104"/>
      <c r="O542" s="104"/>
      <c r="P542" s="104"/>
      <c r="Q542" s="104"/>
      <c r="R542" s="104"/>
      <c r="U542" s="104"/>
      <c r="V542" s="104"/>
      <c r="W542" s="104"/>
    </row>
    <row r="543" spans="3:23">
      <c r="C543" s="502">
        <v>39711</v>
      </c>
      <c r="E543" s="1196">
        <v>483000</v>
      </c>
      <c r="F543" s="1202">
        <v>6.0999999999999999E-2</v>
      </c>
      <c r="G543" s="588">
        <f t="shared" si="8"/>
        <v>700000</v>
      </c>
      <c r="H543" s="1205">
        <f t="shared" si="7"/>
        <v>421642.85714285716</v>
      </c>
      <c r="I543" s="104"/>
      <c r="J543" s="104"/>
      <c r="K543" s="104"/>
      <c r="L543" s="104"/>
      <c r="M543" s="104"/>
      <c r="N543" s="104"/>
      <c r="O543" s="104"/>
      <c r="P543" s="104"/>
      <c r="Q543" s="104"/>
      <c r="R543" s="104"/>
      <c r="U543" s="104"/>
      <c r="V543" s="104"/>
      <c r="W543" s="104"/>
    </row>
    <row r="544" spans="3:23">
      <c r="C544" s="502">
        <v>39718</v>
      </c>
      <c r="E544" s="1196">
        <v>483000</v>
      </c>
      <c r="F544" s="1202">
        <v>6.0999999999999999E-2</v>
      </c>
      <c r="G544" s="588">
        <f t="shared" si="8"/>
        <v>700000</v>
      </c>
      <c r="H544" s="1205">
        <f t="shared" si="7"/>
        <v>428928.57142857142</v>
      </c>
      <c r="I544" s="104"/>
      <c r="J544" s="104"/>
      <c r="K544" s="104"/>
      <c r="L544" s="104"/>
      <c r="M544" s="104"/>
      <c r="N544" s="104"/>
      <c r="O544" s="104"/>
      <c r="P544" s="104"/>
      <c r="Q544" s="104"/>
      <c r="R544" s="104"/>
      <c r="U544" s="104"/>
      <c r="V544" s="104"/>
      <c r="W544" s="104"/>
    </row>
    <row r="545" spans="3:23">
      <c r="C545" s="502">
        <v>39725</v>
      </c>
      <c r="E545" s="1196">
        <v>482000</v>
      </c>
      <c r="F545" s="1202">
        <v>6.5000000000000002E-2</v>
      </c>
      <c r="G545" s="588">
        <f t="shared" si="8"/>
        <v>700000</v>
      </c>
      <c r="H545" s="1205">
        <f t="shared" si="7"/>
        <v>435357.14285714284</v>
      </c>
      <c r="I545" s="104"/>
      <c r="J545" s="104"/>
      <c r="K545" s="104"/>
      <c r="L545" s="104"/>
      <c r="M545" s="104"/>
      <c r="N545" s="104"/>
      <c r="O545" s="104"/>
      <c r="P545" s="104"/>
      <c r="Q545" s="104"/>
      <c r="R545" s="104"/>
      <c r="U545" s="104"/>
      <c r="V545" s="104"/>
      <c r="W545" s="104"/>
    </row>
    <row r="546" spans="3:23">
      <c r="C546" s="502">
        <v>39732</v>
      </c>
      <c r="E546" s="1196">
        <v>461000</v>
      </c>
      <c r="F546" s="1202">
        <v>6.5000000000000002E-2</v>
      </c>
      <c r="G546" s="588">
        <f t="shared" si="8"/>
        <v>700000</v>
      </c>
      <c r="H546" s="1205">
        <f t="shared" si="7"/>
        <v>441785.71428571426</v>
      </c>
      <c r="I546" s="104"/>
      <c r="J546" s="104"/>
      <c r="K546" s="104"/>
      <c r="L546" s="104"/>
      <c r="M546" s="104"/>
      <c r="N546" s="104"/>
      <c r="O546" s="104"/>
      <c r="P546" s="104"/>
      <c r="Q546" s="104"/>
      <c r="R546" s="104"/>
      <c r="U546" s="104"/>
      <c r="V546" s="104"/>
      <c r="W546" s="104"/>
    </row>
    <row r="547" spans="3:23">
      <c r="C547" s="502">
        <v>39739</v>
      </c>
      <c r="E547" s="1196">
        <v>478000</v>
      </c>
      <c r="F547" s="1202">
        <v>6.5000000000000002E-2</v>
      </c>
      <c r="G547" s="588">
        <f t="shared" si="8"/>
        <v>700000</v>
      </c>
      <c r="H547" s="1205">
        <f t="shared" si="7"/>
        <v>448428.57142857142</v>
      </c>
      <c r="I547" s="104"/>
      <c r="J547" s="104"/>
      <c r="K547" s="104"/>
      <c r="L547" s="104"/>
      <c r="M547" s="104"/>
      <c r="N547" s="104"/>
      <c r="O547" s="104"/>
      <c r="P547" s="104"/>
      <c r="Q547" s="104"/>
      <c r="R547" s="104"/>
      <c r="U547" s="104"/>
      <c r="V547" s="104"/>
      <c r="W547" s="104"/>
    </row>
    <row r="548" spans="3:23">
      <c r="C548" s="502">
        <v>39746</v>
      </c>
      <c r="E548" s="1196">
        <v>480000</v>
      </c>
      <c r="F548" s="1202">
        <v>6.5000000000000002E-2</v>
      </c>
      <c r="G548" s="588">
        <f t="shared" si="8"/>
        <v>700000</v>
      </c>
      <c r="H548" s="1205">
        <f t="shared" si="7"/>
        <v>454000</v>
      </c>
      <c r="I548" s="104"/>
      <c r="J548" s="104"/>
      <c r="K548" s="104"/>
      <c r="L548" s="104"/>
      <c r="M548" s="104"/>
      <c r="N548" s="104"/>
      <c r="O548" s="104"/>
      <c r="P548" s="104"/>
      <c r="Q548" s="104"/>
      <c r="R548" s="104"/>
      <c r="U548" s="104"/>
      <c r="V548" s="104"/>
      <c r="W548" s="104"/>
    </row>
    <row r="549" spans="3:23">
      <c r="C549" s="502">
        <v>39753</v>
      </c>
      <c r="E549" s="1196">
        <v>490000</v>
      </c>
      <c r="F549" s="1202">
        <v>6.8000000000000005E-2</v>
      </c>
      <c r="G549" s="588">
        <f t="shared" si="8"/>
        <v>700000</v>
      </c>
      <c r="H549" s="1205">
        <f t="shared" si="7"/>
        <v>458000</v>
      </c>
      <c r="I549" s="104"/>
      <c r="J549" s="104"/>
      <c r="K549" s="104"/>
      <c r="L549" s="104"/>
      <c r="M549" s="104"/>
      <c r="N549" s="104"/>
      <c r="O549" s="104"/>
      <c r="P549" s="104"/>
      <c r="Q549" s="104"/>
      <c r="R549" s="104"/>
      <c r="U549" s="104"/>
      <c r="V549" s="104"/>
      <c r="W549" s="104"/>
    </row>
    <row r="550" spans="3:23">
      <c r="C550" s="502">
        <v>39760</v>
      </c>
      <c r="E550" s="1196">
        <v>512000</v>
      </c>
      <c r="F550" s="1202">
        <v>6.8000000000000005E-2</v>
      </c>
      <c r="G550" s="588">
        <f t="shared" si="8"/>
        <v>700000</v>
      </c>
      <c r="H550" s="1205">
        <f t="shared" ref="H550:H613" si="9">AVERAGE(E537:E550)</f>
        <v>462571.42857142858</v>
      </c>
      <c r="I550" s="104"/>
      <c r="J550" s="104"/>
      <c r="K550" s="104"/>
      <c r="L550" s="104"/>
      <c r="M550" s="104"/>
      <c r="N550" s="104"/>
      <c r="O550" s="104"/>
      <c r="P550" s="104"/>
      <c r="Q550" s="104"/>
      <c r="R550" s="104"/>
      <c r="U550" s="104"/>
      <c r="V550" s="104"/>
      <c r="W550" s="104"/>
    </row>
    <row r="551" spans="3:23">
      <c r="C551" s="502">
        <v>39767</v>
      </c>
      <c r="E551" s="1196">
        <v>536000</v>
      </c>
      <c r="F551" s="1202">
        <v>6.8000000000000005E-2</v>
      </c>
      <c r="G551" s="588">
        <f t="shared" si="8"/>
        <v>700000</v>
      </c>
      <c r="H551" s="1205">
        <f t="shared" si="9"/>
        <v>470142.85714285716</v>
      </c>
      <c r="I551" s="104"/>
      <c r="J551" s="104"/>
      <c r="K551" s="104"/>
      <c r="L551" s="104"/>
      <c r="M551" s="104"/>
      <c r="N551" s="104"/>
      <c r="O551" s="104"/>
      <c r="P551" s="104"/>
      <c r="Q551" s="104"/>
      <c r="R551" s="104"/>
      <c r="U551" s="104"/>
      <c r="V551" s="104"/>
      <c r="W551" s="104"/>
    </row>
    <row r="552" spans="3:23">
      <c r="C552" s="502">
        <v>39774</v>
      </c>
      <c r="E552" s="1196">
        <v>532000</v>
      </c>
      <c r="F552" s="1202">
        <v>6.8000000000000005E-2</v>
      </c>
      <c r="G552" s="588">
        <f t="shared" si="8"/>
        <v>700000</v>
      </c>
      <c r="H552" s="1205">
        <f t="shared" si="9"/>
        <v>477857.14285714284</v>
      </c>
      <c r="I552" s="104"/>
      <c r="J552" s="104"/>
      <c r="K552" s="104"/>
      <c r="L552" s="104"/>
      <c r="M552" s="104"/>
      <c r="N552" s="104"/>
      <c r="O552" s="104"/>
      <c r="P552" s="104"/>
      <c r="Q552" s="104"/>
      <c r="R552" s="104"/>
      <c r="U552" s="104"/>
      <c r="V552" s="104"/>
      <c r="W552" s="104"/>
    </row>
    <row r="553" spans="3:23">
      <c r="C553" s="502">
        <v>39781</v>
      </c>
      <c r="E553" s="1196">
        <v>529000</v>
      </c>
      <c r="F553" s="1202">
        <v>6.8000000000000005E-2</v>
      </c>
      <c r="G553" s="588">
        <f t="shared" si="8"/>
        <v>700000</v>
      </c>
      <c r="H553" s="1205">
        <f t="shared" si="9"/>
        <v>485571.42857142858</v>
      </c>
      <c r="I553" s="104"/>
      <c r="J553" s="104"/>
      <c r="K553" s="104"/>
      <c r="L553" s="104"/>
      <c r="M553" s="104"/>
      <c r="N553" s="104"/>
      <c r="O553" s="104"/>
      <c r="P553" s="104"/>
      <c r="Q553" s="104"/>
      <c r="R553" s="104"/>
      <c r="U553" s="104"/>
      <c r="V553" s="104"/>
      <c r="W553" s="104"/>
    </row>
    <row r="554" spans="3:23">
      <c r="C554" s="502">
        <v>39788</v>
      </c>
      <c r="E554" s="1196">
        <v>570000</v>
      </c>
      <c r="F554" s="1202">
        <v>7.2999999999999995E-2</v>
      </c>
      <c r="G554" s="588">
        <f t="shared" si="8"/>
        <v>700000</v>
      </c>
      <c r="H554" s="1205">
        <f t="shared" si="9"/>
        <v>494714.28571428574</v>
      </c>
      <c r="I554" s="104"/>
      <c r="J554" s="104"/>
      <c r="K554" s="104"/>
      <c r="L554" s="104"/>
      <c r="M554" s="104"/>
      <c r="N554" s="104"/>
      <c r="O554" s="104"/>
      <c r="P554" s="104"/>
      <c r="Q554" s="104"/>
      <c r="R554" s="104"/>
      <c r="U554" s="104"/>
      <c r="V554" s="104"/>
      <c r="W554" s="104"/>
    </row>
    <row r="555" spans="3:23">
      <c r="C555" s="502">
        <v>39795</v>
      </c>
      <c r="E555" s="1196">
        <v>566000</v>
      </c>
      <c r="F555" s="1202">
        <v>7.2999999999999995E-2</v>
      </c>
      <c r="G555" s="588">
        <f t="shared" si="8"/>
        <v>700000</v>
      </c>
      <c r="H555" s="1205">
        <f t="shared" si="9"/>
        <v>503642.85714285716</v>
      </c>
      <c r="I555" s="104"/>
      <c r="J555" s="104"/>
      <c r="K555" s="104"/>
      <c r="L555" s="104"/>
      <c r="M555" s="104"/>
      <c r="N555" s="104"/>
      <c r="O555" s="104"/>
      <c r="P555" s="104"/>
      <c r="Q555" s="104"/>
      <c r="R555" s="104"/>
      <c r="U555" s="104"/>
      <c r="V555" s="104"/>
      <c r="W555" s="104"/>
    </row>
    <row r="556" spans="3:23">
      <c r="C556" s="502">
        <v>39802</v>
      </c>
      <c r="E556" s="1196">
        <v>587000</v>
      </c>
      <c r="F556" s="1202">
        <v>7.2999999999999995E-2</v>
      </c>
      <c r="G556" s="588">
        <f t="shared" si="8"/>
        <v>700000</v>
      </c>
      <c r="H556" s="1205">
        <f t="shared" si="9"/>
        <v>513500</v>
      </c>
      <c r="I556" s="104"/>
      <c r="J556" s="104"/>
      <c r="K556" s="104"/>
      <c r="L556" s="104"/>
      <c r="M556" s="104"/>
      <c r="N556" s="104"/>
      <c r="O556" s="104"/>
      <c r="P556" s="104"/>
      <c r="Q556" s="104"/>
      <c r="R556" s="104"/>
      <c r="U556" s="104"/>
      <c r="V556" s="104"/>
      <c r="W556" s="104"/>
    </row>
    <row r="557" spans="3:23">
      <c r="C557" s="502">
        <v>39809</v>
      </c>
      <c r="E557" s="1196">
        <v>533000</v>
      </c>
      <c r="F557" s="1202">
        <v>7.2999999999999995E-2</v>
      </c>
      <c r="G557" s="588">
        <f t="shared" si="8"/>
        <v>700000</v>
      </c>
      <c r="H557" s="1205">
        <f t="shared" si="9"/>
        <v>517071.42857142858</v>
      </c>
      <c r="I557" s="104"/>
      <c r="J557" s="104"/>
      <c r="K557" s="104"/>
      <c r="L557" s="104"/>
      <c r="M557" s="104"/>
      <c r="N557" s="104"/>
      <c r="O557" s="104"/>
      <c r="P557" s="104"/>
      <c r="Q557" s="104"/>
      <c r="R557" s="104"/>
      <c r="U557" s="104"/>
      <c r="V557" s="104"/>
      <c r="W557" s="104"/>
    </row>
    <row r="558" spans="3:23">
      <c r="C558" s="502">
        <v>39816</v>
      </c>
      <c r="D558" s="1197" t="s">
        <v>38</v>
      </c>
      <c r="E558" s="1196">
        <v>503000</v>
      </c>
      <c r="F558" s="1202">
        <v>7.2999999999999995E-2</v>
      </c>
      <c r="G558" s="588">
        <f t="shared" si="8"/>
        <v>700000</v>
      </c>
      <c r="H558" s="1205">
        <f t="shared" si="9"/>
        <v>518500</v>
      </c>
      <c r="I558" s="104"/>
      <c r="J558" s="104"/>
      <c r="K558" s="104"/>
      <c r="L558" s="104"/>
      <c r="M558" s="104"/>
      <c r="N558" s="104"/>
      <c r="O558" s="104"/>
      <c r="P558" s="104"/>
      <c r="Q558" s="104"/>
      <c r="R558" s="104"/>
      <c r="U558" s="104"/>
      <c r="V558" s="104"/>
      <c r="W558" s="104"/>
    </row>
    <row r="559" spans="3:23">
      <c r="C559" s="502">
        <v>39823</v>
      </c>
      <c r="E559" s="1196">
        <v>551000</v>
      </c>
      <c r="F559" s="1202">
        <v>7.2999999999999995E-2</v>
      </c>
      <c r="G559" s="588">
        <f t="shared" si="8"/>
        <v>700000</v>
      </c>
      <c r="H559" s="1205">
        <f t="shared" si="9"/>
        <v>523428.57142857142</v>
      </c>
      <c r="I559" s="104"/>
      <c r="J559" s="104"/>
      <c r="K559" s="104"/>
      <c r="L559" s="104"/>
      <c r="M559" s="104"/>
      <c r="N559" s="104"/>
      <c r="O559" s="104"/>
      <c r="P559" s="104"/>
      <c r="Q559" s="104"/>
      <c r="R559" s="104"/>
      <c r="U559" s="104"/>
      <c r="V559" s="104"/>
      <c r="W559" s="104"/>
    </row>
    <row r="560" spans="3:23">
      <c r="C560" s="502">
        <v>39830</v>
      </c>
      <c r="E560" s="1196">
        <v>591000</v>
      </c>
      <c r="F560" s="1202">
        <v>7.2999999999999995E-2</v>
      </c>
      <c r="G560" s="588">
        <f t="shared" si="8"/>
        <v>700000</v>
      </c>
      <c r="H560" s="1205">
        <f t="shared" si="9"/>
        <v>532714.28571428568</v>
      </c>
      <c r="I560" s="104"/>
      <c r="J560" s="104"/>
      <c r="K560" s="104"/>
      <c r="L560" s="104"/>
      <c r="M560" s="104"/>
      <c r="N560" s="104"/>
      <c r="O560" s="104"/>
      <c r="P560" s="104"/>
      <c r="Q560" s="104"/>
      <c r="R560" s="104"/>
      <c r="U560" s="104"/>
      <c r="V560" s="104"/>
      <c r="W560" s="104"/>
    </row>
    <row r="561" spans="3:23">
      <c r="C561" s="502">
        <v>39837</v>
      </c>
      <c r="E561" s="1196">
        <v>586000</v>
      </c>
      <c r="F561" s="1202">
        <v>7.2999999999999995E-2</v>
      </c>
      <c r="G561" s="588">
        <f t="shared" si="8"/>
        <v>700000</v>
      </c>
      <c r="H561" s="1205">
        <f t="shared" si="9"/>
        <v>540428.57142857148</v>
      </c>
      <c r="I561" s="104"/>
      <c r="J561" s="104"/>
      <c r="K561" s="104"/>
      <c r="L561" s="104"/>
      <c r="M561" s="104"/>
      <c r="N561" s="104"/>
      <c r="O561" s="104"/>
      <c r="P561" s="104"/>
      <c r="Q561" s="104"/>
      <c r="R561" s="104"/>
      <c r="U561" s="104"/>
      <c r="V561" s="104"/>
      <c r="W561" s="104"/>
    </row>
    <row r="562" spans="3:23">
      <c r="C562" s="502">
        <v>39844</v>
      </c>
      <c r="E562" s="1196">
        <v>629000</v>
      </c>
      <c r="F562" s="1202">
        <v>7.2999999999999995E-2</v>
      </c>
      <c r="G562" s="588">
        <f t="shared" si="8"/>
        <v>700000</v>
      </c>
      <c r="H562" s="1205">
        <f t="shared" si="9"/>
        <v>551071.42857142852</v>
      </c>
      <c r="I562" s="104"/>
      <c r="J562" s="104"/>
      <c r="K562" s="104"/>
      <c r="L562" s="104"/>
      <c r="M562" s="104"/>
      <c r="N562" s="104"/>
      <c r="O562" s="104"/>
      <c r="P562" s="104"/>
      <c r="Q562" s="104"/>
      <c r="R562" s="104"/>
      <c r="U562" s="104"/>
      <c r="V562" s="104"/>
      <c r="W562" s="104"/>
    </row>
    <row r="563" spans="3:23">
      <c r="C563" s="502">
        <v>39851</v>
      </c>
      <c r="E563" s="1196">
        <v>637000</v>
      </c>
      <c r="F563" s="1202">
        <v>7.8E-2</v>
      </c>
      <c r="G563" s="588">
        <f t="shared" si="8"/>
        <v>700000</v>
      </c>
      <c r="H563" s="1205">
        <f t="shared" si="9"/>
        <v>561571.42857142852</v>
      </c>
      <c r="I563" s="104"/>
      <c r="J563" s="104"/>
      <c r="K563" s="104"/>
      <c r="L563" s="104"/>
      <c r="M563" s="104"/>
      <c r="N563" s="104"/>
      <c r="O563" s="104"/>
      <c r="P563" s="104"/>
      <c r="Q563" s="104"/>
      <c r="R563" s="104"/>
      <c r="U563" s="104"/>
      <c r="V563" s="104"/>
      <c r="W563" s="104"/>
    </row>
    <row r="564" spans="3:23">
      <c r="C564" s="502">
        <v>39858</v>
      </c>
      <c r="E564" s="1196">
        <v>632000</v>
      </c>
      <c r="F564" s="1202">
        <v>7.8E-2</v>
      </c>
      <c r="G564" s="588">
        <f t="shared" si="8"/>
        <v>700000</v>
      </c>
      <c r="H564" s="1205">
        <f t="shared" si="9"/>
        <v>570142.85714285716</v>
      </c>
      <c r="I564" s="104"/>
      <c r="J564" s="104"/>
      <c r="K564" s="104"/>
      <c r="L564" s="104"/>
      <c r="M564" s="104"/>
      <c r="N564" s="104"/>
      <c r="O564" s="104"/>
      <c r="P564" s="104"/>
      <c r="Q564" s="104"/>
      <c r="R564" s="104"/>
      <c r="U564" s="104"/>
      <c r="V564" s="104"/>
      <c r="W564" s="104"/>
    </row>
    <row r="565" spans="3:23">
      <c r="C565" s="502">
        <v>39865</v>
      </c>
      <c r="E565" s="1196">
        <v>655000</v>
      </c>
      <c r="F565" s="1202">
        <v>7.8E-2</v>
      </c>
      <c r="G565" s="588">
        <f t="shared" si="8"/>
        <v>700000</v>
      </c>
      <c r="H565" s="1205">
        <f t="shared" si="9"/>
        <v>578642.85714285716</v>
      </c>
      <c r="I565" s="104"/>
      <c r="J565" s="104"/>
      <c r="K565" s="104"/>
      <c r="L565" s="104"/>
      <c r="M565" s="104"/>
      <c r="N565" s="104"/>
      <c r="O565" s="104"/>
      <c r="P565" s="104"/>
      <c r="Q565" s="104"/>
      <c r="R565" s="104"/>
      <c r="U565" s="104"/>
      <c r="V565" s="104"/>
      <c r="W565" s="104"/>
    </row>
    <row r="566" spans="3:23">
      <c r="C566" s="502">
        <v>39872</v>
      </c>
      <c r="E566" s="1196">
        <v>652000</v>
      </c>
      <c r="F566" s="1202">
        <v>7.8E-2</v>
      </c>
      <c r="G566" s="588">
        <f t="shared" si="8"/>
        <v>700000</v>
      </c>
      <c r="H566" s="1205">
        <f t="shared" si="9"/>
        <v>587214.28571428568</v>
      </c>
      <c r="I566" s="104"/>
      <c r="J566" s="104"/>
      <c r="K566" s="104"/>
      <c r="L566" s="104"/>
      <c r="M566" s="104"/>
      <c r="N566" s="104"/>
      <c r="O566" s="104"/>
      <c r="P566" s="104"/>
      <c r="Q566" s="104"/>
      <c r="R566" s="104"/>
      <c r="U566" s="104"/>
      <c r="V566" s="104"/>
      <c r="W566" s="104"/>
    </row>
    <row r="567" spans="3:23">
      <c r="C567" s="502">
        <v>39879</v>
      </c>
      <c r="E567" s="1196">
        <v>660000</v>
      </c>
      <c r="F567" s="1202">
        <v>8.3000000000000004E-2</v>
      </c>
      <c r="G567" s="588">
        <f t="shared" ref="G567:G587" si="10">G566</f>
        <v>700000</v>
      </c>
      <c r="H567" s="1205">
        <f t="shared" si="9"/>
        <v>596571.42857142852</v>
      </c>
      <c r="I567" s="104"/>
      <c r="J567" s="104"/>
      <c r="K567" s="104"/>
      <c r="L567" s="104"/>
      <c r="M567" s="104"/>
      <c r="N567" s="104"/>
      <c r="O567" s="104"/>
      <c r="P567" s="104"/>
      <c r="Q567" s="104"/>
      <c r="R567" s="104"/>
      <c r="U567" s="104"/>
      <c r="V567" s="104"/>
      <c r="W567" s="104"/>
    </row>
    <row r="568" spans="3:23">
      <c r="C568" s="502">
        <v>39886</v>
      </c>
      <c r="E568" s="1196">
        <v>651000</v>
      </c>
      <c r="F568" s="1202">
        <v>8.3000000000000004E-2</v>
      </c>
      <c r="G568" s="588">
        <f t="shared" si="10"/>
        <v>700000</v>
      </c>
      <c r="H568" s="1205">
        <f t="shared" si="9"/>
        <v>602357.14285714284</v>
      </c>
      <c r="I568" s="104"/>
      <c r="J568" s="104"/>
      <c r="K568" s="104"/>
      <c r="L568" s="104"/>
      <c r="M568" s="104"/>
      <c r="N568" s="104"/>
      <c r="O568" s="104"/>
      <c r="P568" s="104"/>
      <c r="Q568" s="104"/>
      <c r="R568" s="104"/>
      <c r="U568" s="104"/>
      <c r="V568" s="104"/>
      <c r="W568" s="104"/>
    </row>
    <row r="569" spans="3:23">
      <c r="C569" s="502">
        <v>39893</v>
      </c>
      <c r="E569" s="1196">
        <v>661000</v>
      </c>
      <c r="F569" s="1202">
        <v>8.3000000000000004E-2</v>
      </c>
      <c r="G569" s="588">
        <f t="shared" si="10"/>
        <v>700000</v>
      </c>
      <c r="H569" s="1205">
        <f t="shared" si="9"/>
        <v>609142.85714285716</v>
      </c>
      <c r="I569" s="104"/>
      <c r="J569" s="104"/>
      <c r="K569" s="104"/>
      <c r="L569" s="104"/>
      <c r="M569" s="104"/>
      <c r="N569" s="104"/>
      <c r="O569" s="104"/>
      <c r="P569" s="104"/>
      <c r="Q569" s="104"/>
      <c r="R569" s="104"/>
      <c r="U569" s="104"/>
      <c r="V569" s="104"/>
      <c r="W569" s="104"/>
    </row>
    <row r="570" spans="3:23">
      <c r="C570" s="502">
        <v>39900</v>
      </c>
      <c r="E570" s="1196">
        <v>665000</v>
      </c>
      <c r="F570" s="1202">
        <v>8.3000000000000004E-2</v>
      </c>
      <c r="G570" s="588">
        <f t="shared" si="10"/>
        <v>700000</v>
      </c>
      <c r="H570" s="1205">
        <f t="shared" si="9"/>
        <v>614714.28571428568</v>
      </c>
      <c r="I570" s="104"/>
      <c r="J570" s="104"/>
      <c r="K570" s="104"/>
      <c r="L570" s="104"/>
      <c r="M570" s="104"/>
      <c r="N570" s="104"/>
      <c r="O570" s="104"/>
      <c r="P570" s="104"/>
      <c r="Q570" s="104"/>
      <c r="R570" s="104"/>
      <c r="U570" s="104"/>
      <c r="V570" s="104"/>
      <c r="W570" s="104"/>
    </row>
    <row r="571" spans="3:23">
      <c r="C571" s="502">
        <v>39907</v>
      </c>
      <c r="E571" s="1196">
        <v>653000</v>
      </c>
      <c r="F571" s="1202">
        <v>8.8999999999999996E-2</v>
      </c>
      <c r="G571" s="588">
        <f t="shared" si="10"/>
        <v>700000</v>
      </c>
      <c r="H571" s="1205">
        <f t="shared" si="9"/>
        <v>623285.71428571432</v>
      </c>
      <c r="I571" s="104"/>
      <c r="J571" s="104"/>
      <c r="K571" s="104"/>
      <c r="L571" s="104"/>
      <c r="M571" s="104"/>
      <c r="N571" s="104"/>
      <c r="O571" s="104"/>
      <c r="P571" s="104"/>
      <c r="Q571" s="104"/>
      <c r="R571" s="104"/>
      <c r="U571" s="104"/>
      <c r="V571" s="104"/>
      <c r="W571" s="104"/>
    </row>
    <row r="572" spans="3:23">
      <c r="C572" s="502">
        <v>39914</v>
      </c>
      <c r="E572" s="1196">
        <v>599000</v>
      </c>
      <c r="F572" s="1202">
        <v>8.8999999999999996E-2</v>
      </c>
      <c r="G572" s="588">
        <f t="shared" si="10"/>
        <v>700000</v>
      </c>
      <c r="H572" s="1205">
        <f t="shared" si="9"/>
        <v>630142.85714285716</v>
      </c>
      <c r="I572" s="104"/>
      <c r="J572" s="104"/>
      <c r="K572" s="104"/>
      <c r="L572" s="104"/>
      <c r="M572" s="104"/>
      <c r="N572" s="104"/>
      <c r="O572" s="104"/>
      <c r="P572" s="104"/>
      <c r="Q572" s="104"/>
      <c r="R572" s="104"/>
      <c r="U572" s="104"/>
      <c r="V572" s="104"/>
      <c r="W572" s="104"/>
    </row>
    <row r="573" spans="3:23">
      <c r="C573" s="502">
        <v>39921</v>
      </c>
      <c r="E573" s="1196">
        <v>639000</v>
      </c>
      <c r="F573" s="1202">
        <v>8.8999999999999996E-2</v>
      </c>
      <c r="G573" s="588">
        <f t="shared" si="10"/>
        <v>700000</v>
      </c>
      <c r="H573" s="1205">
        <f t="shared" si="9"/>
        <v>636428.57142857148</v>
      </c>
      <c r="I573" s="104"/>
      <c r="J573" s="104"/>
      <c r="K573" s="104"/>
      <c r="L573" s="104"/>
      <c r="M573" s="104"/>
      <c r="N573" s="104"/>
      <c r="O573" s="104"/>
      <c r="P573" s="104"/>
      <c r="Q573" s="104"/>
      <c r="R573" s="104"/>
      <c r="U573" s="104"/>
      <c r="V573" s="104"/>
      <c r="W573" s="104"/>
    </row>
    <row r="574" spans="3:23">
      <c r="C574" s="502">
        <v>39928</v>
      </c>
      <c r="E574" s="1196">
        <v>620000</v>
      </c>
      <c r="F574" s="1202">
        <v>8.8999999999999996E-2</v>
      </c>
      <c r="G574" s="588">
        <f t="shared" si="10"/>
        <v>700000</v>
      </c>
      <c r="H574" s="1205">
        <f t="shared" si="9"/>
        <v>638500</v>
      </c>
      <c r="I574" s="104"/>
      <c r="J574" s="104"/>
      <c r="K574" s="104"/>
      <c r="L574" s="104"/>
      <c r="M574" s="104"/>
      <c r="N574" s="104"/>
      <c r="O574" s="104"/>
      <c r="P574" s="104"/>
      <c r="Q574" s="104"/>
      <c r="R574" s="104"/>
      <c r="U574" s="104"/>
      <c r="V574" s="104"/>
      <c r="W574" s="104"/>
    </row>
    <row r="575" spans="3:23">
      <c r="C575" s="502">
        <v>39935</v>
      </c>
      <c r="E575" s="1196">
        <v>602000</v>
      </c>
      <c r="F575" s="1202">
        <v>9.4E-2</v>
      </c>
      <c r="G575" s="588">
        <f t="shared" si="10"/>
        <v>700000</v>
      </c>
      <c r="H575" s="1205">
        <f t="shared" si="9"/>
        <v>639642.85714285716</v>
      </c>
      <c r="I575" s="104"/>
      <c r="J575" s="104"/>
      <c r="K575" s="104"/>
      <c r="L575" s="104"/>
      <c r="M575" s="104"/>
      <c r="N575" s="104"/>
      <c r="O575" s="104"/>
      <c r="P575" s="104"/>
      <c r="Q575" s="104"/>
      <c r="R575" s="104"/>
      <c r="U575" s="104"/>
      <c r="V575" s="104"/>
      <c r="W575" s="104"/>
    </row>
    <row r="576" spans="3:23">
      <c r="C576" s="502">
        <v>39942</v>
      </c>
      <c r="E576" s="1196">
        <v>625000</v>
      </c>
      <c r="F576" s="1202">
        <v>9.4E-2</v>
      </c>
      <c r="G576" s="588">
        <f t="shared" si="10"/>
        <v>700000</v>
      </c>
      <c r="H576" s="1205">
        <f t="shared" si="9"/>
        <v>639357.14285714284</v>
      </c>
      <c r="I576" s="104"/>
      <c r="J576" s="104"/>
      <c r="K576" s="104"/>
      <c r="L576" s="104"/>
      <c r="M576" s="104"/>
      <c r="N576" s="104"/>
      <c r="O576" s="104"/>
      <c r="P576" s="104"/>
      <c r="Q576" s="104"/>
      <c r="R576" s="104"/>
      <c r="U576" s="104"/>
      <c r="V576" s="104"/>
      <c r="W576" s="104"/>
    </row>
    <row r="577" spans="3:23">
      <c r="C577" s="502">
        <v>39949</v>
      </c>
      <c r="E577" s="1196">
        <v>620000</v>
      </c>
      <c r="F577" s="1202">
        <v>9.4E-2</v>
      </c>
      <c r="G577" s="588">
        <f t="shared" si="10"/>
        <v>700000</v>
      </c>
      <c r="H577" s="1205">
        <f t="shared" si="9"/>
        <v>638142.85714285716</v>
      </c>
      <c r="I577" s="104"/>
      <c r="J577" s="104"/>
      <c r="K577" s="104"/>
      <c r="L577" s="104"/>
      <c r="M577" s="104"/>
      <c r="N577" s="104"/>
      <c r="O577" s="104"/>
      <c r="P577" s="104"/>
      <c r="Q577" s="104"/>
      <c r="R577" s="104"/>
      <c r="U577" s="104"/>
      <c r="V577" s="104"/>
      <c r="W577" s="104"/>
    </row>
    <row r="578" spans="3:23">
      <c r="C578" s="502">
        <v>39956</v>
      </c>
      <c r="E578" s="1196">
        <v>606000</v>
      </c>
      <c r="F578" s="1202">
        <v>9.4E-2</v>
      </c>
      <c r="G578" s="588">
        <f t="shared" si="10"/>
        <v>700000</v>
      </c>
      <c r="H578" s="1205">
        <f t="shared" si="9"/>
        <v>636285.71428571432</v>
      </c>
      <c r="I578" s="104"/>
      <c r="J578" s="104"/>
      <c r="K578" s="104"/>
      <c r="L578" s="104"/>
      <c r="M578" s="104"/>
      <c r="N578" s="104"/>
      <c r="O578" s="104"/>
      <c r="P578" s="104"/>
      <c r="Q578" s="104"/>
      <c r="R578" s="104"/>
      <c r="U578" s="104"/>
      <c r="V578" s="104"/>
      <c r="W578" s="104"/>
    </row>
    <row r="579" spans="3:23">
      <c r="C579" s="502">
        <v>39963</v>
      </c>
      <c r="E579" s="1196">
        <v>607000</v>
      </c>
      <c r="F579" s="1202">
        <v>9.4E-2</v>
      </c>
      <c r="G579" s="588">
        <f t="shared" si="10"/>
        <v>700000</v>
      </c>
      <c r="H579" s="1205">
        <f t="shared" si="9"/>
        <v>632857.14285714284</v>
      </c>
      <c r="I579" s="104"/>
      <c r="J579" s="104"/>
      <c r="K579" s="104"/>
      <c r="L579" s="104"/>
      <c r="M579" s="104"/>
      <c r="N579" s="104"/>
      <c r="O579" s="104"/>
      <c r="P579" s="104"/>
      <c r="Q579" s="104"/>
      <c r="R579" s="104"/>
      <c r="U579" s="104"/>
      <c r="V579" s="104"/>
      <c r="W579" s="104"/>
    </row>
    <row r="580" spans="3:23">
      <c r="C580" s="502">
        <v>39970</v>
      </c>
      <c r="E580" s="1196">
        <v>596000</v>
      </c>
      <c r="F580" s="1202">
        <v>9.5000000000000001E-2</v>
      </c>
      <c r="G580" s="588">
        <f t="shared" si="10"/>
        <v>700000</v>
      </c>
      <c r="H580" s="1205">
        <f t="shared" si="9"/>
        <v>628857.14285714284</v>
      </c>
      <c r="I580" s="104"/>
      <c r="J580" s="104"/>
      <c r="K580" s="104"/>
      <c r="L580" s="104"/>
      <c r="M580" s="104"/>
      <c r="N580" s="104"/>
      <c r="O580" s="104"/>
      <c r="P580" s="104"/>
      <c r="Q580" s="104"/>
      <c r="R580" s="104"/>
      <c r="U580" s="104"/>
      <c r="V580" s="104"/>
      <c r="W580" s="104"/>
    </row>
    <row r="581" spans="3:23">
      <c r="C581" s="502">
        <v>39977</v>
      </c>
      <c r="E581" s="1196">
        <v>595000</v>
      </c>
      <c r="F581" s="1202">
        <v>9.5000000000000001E-2</v>
      </c>
      <c r="G581" s="588">
        <f t="shared" si="10"/>
        <v>700000</v>
      </c>
      <c r="H581" s="1205">
        <f t="shared" si="9"/>
        <v>624214.28571428568</v>
      </c>
      <c r="I581" s="104"/>
      <c r="J581" s="104"/>
      <c r="K581" s="104"/>
      <c r="L581" s="104"/>
      <c r="M581" s="104"/>
      <c r="N581" s="104"/>
      <c r="O581" s="104"/>
      <c r="P581" s="104"/>
      <c r="Q581" s="104"/>
      <c r="R581" s="104"/>
      <c r="U581" s="104"/>
      <c r="V581" s="104"/>
      <c r="W581" s="104"/>
    </row>
    <row r="582" spans="3:23">
      <c r="C582" s="502">
        <v>39984</v>
      </c>
      <c r="E582" s="1196">
        <v>608000</v>
      </c>
      <c r="F582" s="1202">
        <v>9.5000000000000001E-2</v>
      </c>
      <c r="G582" s="588">
        <f t="shared" si="10"/>
        <v>700000</v>
      </c>
      <c r="H582" s="1205">
        <f t="shared" si="9"/>
        <v>621142.85714285716</v>
      </c>
      <c r="I582" s="104"/>
      <c r="J582" s="104"/>
      <c r="K582" s="104"/>
      <c r="L582" s="104"/>
      <c r="M582" s="104"/>
      <c r="N582" s="104"/>
      <c r="O582" s="104"/>
      <c r="P582" s="104"/>
      <c r="Q582" s="104"/>
      <c r="R582" s="104"/>
      <c r="U582" s="104"/>
      <c r="V582" s="104"/>
      <c r="W582" s="104"/>
    </row>
    <row r="583" spans="3:23">
      <c r="C583" s="502">
        <v>39991</v>
      </c>
      <c r="E583" s="1196">
        <v>594000</v>
      </c>
      <c r="F583" s="1202">
        <v>9.5000000000000001E-2</v>
      </c>
      <c r="G583" s="588">
        <f t="shared" si="10"/>
        <v>700000</v>
      </c>
      <c r="H583" s="1205">
        <f t="shared" si="9"/>
        <v>616357.14285714284</v>
      </c>
      <c r="I583" s="104"/>
      <c r="J583" s="104"/>
      <c r="K583" s="104"/>
      <c r="L583" s="104"/>
      <c r="M583" s="104"/>
      <c r="N583" s="104"/>
      <c r="O583" s="104"/>
      <c r="P583" s="104"/>
      <c r="Q583" s="104"/>
      <c r="R583" s="104"/>
      <c r="U583" s="104"/>
      <c r="V583" s="104"/>
      <c r="W583" s="104"/>
    </row>
    <row r="584" spans="3:23">
      <c r="C584" s="502">
        <v>39998</v>
      </c>
      <c r="E584" s="1196">
        <v>573000</v>
      </c>
      <c r="F584" s="1202">
        <v>9.5000000000000001E-2</v>
      </c>
      <c r="G584" s="588">
        <f t="shared" si="10"/>
        <v>700000</v>
      </c>
      <c r="H584" s="1205">
        <f t="shared" si="9"/>
        <v>609785.71428571432</v>
      </c>
      <c r="I584" s="104"/>
      <c r="J584" s="104"/>
      <c r="K584" s="104"/>
      <c r="L584" s="104"/>
      <c r="M584" s="104"/>
      <c r="N584" s="104"/>
      <c r="O584" s="104"/>
      <c r="P584" s="104"/>
      <c r="Q584" s="104"/>
      <c r="R584" s="104"/>
      <c r="U584" s="104"/>
      <c r="V584" s="104"/>
      <c r="W584" s="104"/>
    </row>
    <row r="585" spans="3:23">
      <c r="C585" s="502">
        <v>40005</v>
      </c>
      <c r="E585" s="1196">
        <v>546000</v>
      </c>
      <c r="F585" s="1202">
        <v>9.5000000000000001E-2</v>
      </c>
      <c r="G585" s="588">
        <f t="shared" si="10"/>
        <v>700000</v>
      </c>
      <c r="H585" s="1205">
        <f t="shared" si="9"/>
        <v>602142.85714285716</v>
      </c>
      <c r="I585" s="104"/>
      <c r="J585" s="104"/>
      <c r="K585" s="104"/>
      <c r="L585" s="104"/>
      <c r="M585" s="104"/>
      <c r="N585" s="104"/>
      <c r="O585" s="104"/>
      <c r="P585" s="104"/>
      <c r="Q585" s="104"/>
      <c r="R585" s="104"/>
      <c r="U585" s="104"/>
      <c r="V585" s="104"/>
      <c r="W585" s="104"/>
    </row>
    <row r="586" spans="3:23">
      <c r="C586" s="502">
        <v>40012</v>
      </c>
      <c r="E586" s="1196">
        <v>560000</v>
      </c>
      <c r="F586" s="1202">
        <v>9.5000000000000001E-2</v>
      </c>
      <c r="G586" s="588">
        <f t="shared" si="10"/>
        <v>700000</v>
      </c>
      <c r="H586" s="1205">
        <f t="shared" si="9"/>
        <v>599357.14285714284</v>
      </c>
      <c r="I586" s="104"/>
      <c r="J586" s="104"/>
      <c r="K586" s="104"/>
      <c r="L586" s="104"/>
      <c r="M586" s="104"/>
      <c r="N586" s="104"/>
      <c r="O586" s="104"/>
      <c r="P586" s="104"/>
      <c r="Q586" s="104"/>
      <c r="R586" s="104"/>
      <c r="U586" s="104"/>
      <c r="V586" s="104"/>
      <c r="W586" s="104"/>
    </row>
    <row r="587" spans="3:23">
      <c r="C587" s="502">
        <v>40019</v>
      </c>
      <c r="E587" s="1196">
        <v>587000</v>
      </c>
      <c r="F587" s="1202">
        <v>9.5000000000000001E-2</v>
      </c>
      <c r="G587" s="588">
        <f t="shared" si="10"/>
        <v>700000</v>
      </c>
      <c r="H587" s="1205">
        <f t="shared" si="9"/>
        <v>595642.85714285716</v>
      </c>
      <c r="I587" s="104"/>
      <c r="J587" s="104"/>
      <c r="K587" s="104"/>
      <c r="L587" s="104"/>
      <c r="M587" s="104"/>
      <c r="N587" s="104"/>
      <c r="O587" s="104"/>
      <c r="P587" s="104"/>
      <c r="Q587" s="104"/>
      <c r="R587" s="104"/>
      <c r="U587" s="104"/>
      <c r="V587" s="104"/>
      <c r="W587" s="104"/>
    </row>
    <row r="588" spans="3:23">
      <c r="C588" s="502">
        <v>40026</v>
      </c>
      <c r="E588" s="1196">
        <v>555000</v>
      </c>
      <c r="F588" s="1202">
        <v>9.6000000000000002E-2</v>
      </c>
      <c r="G588" s="1200"/>
      <c r="H588" s="1205">
        <f t="shared" si="9"/>
        <v>591000</v>
      </c>
      <c r="I588" s="104"/>
      <c r="J588" s="104"/>
      <c r="K588" s="104"/>
      <c r="L588" s="104"/>
      <c r="M588" s="104"/>
      <c r="N588" s="104"/>
      <c r="O588" s="104"/>
      <c r="P588" s="104"/>
      <c r="Q588" s="104"/>
      <c r="R588" s="104"/>
      <c r="U588" s="104"/>
      <c r="V588" s="104"/>
      <c r="W588" s="104"/>
    </row>
    <row r="589" spans="3:23">
      <c r="C589" s="502">
        <v>40033</v>
      </c>
      <c r="E589" s="1196">
        <v>555000</v>
      </c>
      <c r="F589" s="1202">
        <v>9.6000000000000002E-2</v>
      </c>
      <c r="G589" s="1200"/>
      <c r="H589" s="1205">
        <f t="shared" si="9"/>
        <v>587642.85714285716</v>
      </c>
      <c r="I589" s="104"/>
      <c r="J589" s="104"/>
      <c r="K589" s="104"/>
      <c r="L589" s="104"/>
      <c r="M589" s="104"/>
      <c r="N589" s="104"/>
      <c r="O589" s="104"/>
      <c r="P589" s="104"/>
      <c r="Q589" s="104"/>
      <c r="R589" s="104"/>
      <c r="U589" s="104"/>
      <c r="V589" s="104"/>
      <c r="W589" s="104"/>
    </row>
    <row r="590" spans="3:23">
      <c r="C590" s="502">
        <v>40040</v>
      </c>
      <c r="E590" s="1196">
        <v>562000</v>
      </c>
      <c r="F590" s="1202">
        <v>9.6000000000000002E-2</v>
      </c>
      <c r="G590" s="1200"/>
      <c r="H590" s="1205">
        <f t="shared" si="9"/>
        <v>583142.85714285716</v>
      </c>
      <c r="I590" s="104"/>
      <c r="J590" s="104"/>
      <c r="K590" s="104"/>
      <c r="L590" s="104"/>
      <c r="M590" s="104"/>
      <c r="N590" s="104"/>
      <c r="O590" s="104"/>
      <c r="P590" s="104"/>
      <c r="Q590" s="104"/>
      <c r="R590" s="104"/>
      <c r="U590" s="104"/>
      <c r="V590" s="104"/>
      <c r="W590" s="104"/>
    </row>
    <row r="591" spans="3:23">
      <c r="C591" s="502">
        <v>40047</v>
      </c>
      <c r="E591" s="1196">
        <v>560000</v>
      </c>
      <c r="F591" s="1202">
        <v>9.6000000000000002E-2</v>
      </c>
      <c r="G591" s="1200"/>
      <c r="H591" s="1205">
        <f t="shared" si="9"/>
        <v>578857.14285714284</v>
      </c>
      <c r="I591" s="104"/>
      <c r="J591" s="104"/>
      <c r="K591" s="104"/>
      <c r="L591" s="104"/>
      <c r="M591" s="104"/>
      <c r="N591" s="104"/>
      <c r="O591" s="104"/>
      <c r="P591" s="104"/>
      <c r="Q591" s="104"/>
      <c r="R591" s="104"/>
      <c r="U591" s="104"/>
      <c r="V591" s="104"/>
      <c r="W591" s="104"/>
    </row>
    <row r="592" spans="3:23">
      <c r="C592" s="502">
        <v>40054</v>
      </c>
      <c r="E592" s="1196">
        <v>564000</v>
      </c>
      <c r="F592" s="1202">
        <v>9.6000000000000002E-2</v>
      </c>
      <c r="G592" s="1200"/>
      <c r="H592" s="1205">
        <f t="shared" si="9"/>
        <v>575857.14285714284</v>
      </c>
      <c r="I592" s="104"/>
      <c r="J592" s="104"/>
      <c r="K592" s="104"/>
      <c r="L592" s="104"/>
      <c r="M592" s="104"/>
      <c r="N592" s="104"/>
      <c r="O592" s="104"/>
      <c r="P592" s="104"/>
      <c r="Q592" s="104"/>
      <c r="R592" s="104"/>
      <c r="U592" s="104"/>
      <c r="V592" s="104"/>
      <c r="W592" s="104"/>
    </row>
    <row r="593" spans="3:23">
      <c r="C593" s="502">
        <v>40061</v>
      </c>
      <c r="E593" s="1196">
        <v>558000</v>
      </c>
      <c r="F593" s="1202">
        <v>9.8000000000000004E-2</v>
      </c>
      <c r="G593" s="1200"/>
      <c r="H593" s="1205">
        <f t="shared" si="9"/>
        <v>572357.14285714284</v>
      </c>
      <c r="I593" s="104"/>
      <c r="J593" s="104"/>
      <c r="K593" s="104"/>
      <c r="L593" s="104"/>
      <c r="M593" s="104"/>
      <c r="N593" s="104"/>
      <c r="O593" s="104"/>
      <c r="P593" s="104"/>
      <c r="Q593" s="104"/>
      <c r="R593" s="104"/>
      <c r="U593" s="104"/>
      <c r="V593" s="104"/>
      <c r="W593" s="104"/>
    </row>
    <row r="594" spans="3:23">
      <c r="C594" s="502">
        <v>40068</v>
      </c>
      <c r="E594" s="1196">
        <v>542000</v>
      </c>
      <c r="F594" s="1202">
        <v>9.8000000000000004E-2</v>
      </c>
      <c r="G594" s="1200"/>
      <c r="H594" s="1205">
        <f t="shared" si="9"/>
        <v>568500</v>
      </c>
      <c r="I594" s="104"/>
      <c r="J594" s="104"/>
      <c r="K594" s="104"/>
      <c r="L594" s="104"/>
      <c r="M594" s="104"/>
      <c r="N594" s="104"/>
      <c r="O594" s="104"/>
      <c r="P594" s="104"/>
      <c r="Q594" s="104"/>
      <c r="R594" s="104"/>
      <c r="U594" s="104"/>
      <c r="V594" s="104"/>
      <c r="W594" s="104"/>
    </row>
    <row r="595" spans="3:23">
      <c r="C595" s="502">
        <v>40075</v>
      </c>
      <c r="E595" s="1196">
        <v>536000</v>
      </c>
      <c r="F595" s="1202">
        <v>9.8000000000000004E-2</v>
      </c>
      <c r="G595" s="1200"/>
      <c r="H595" s="1205">
        <f t="shared" si="9"/>
        <v>564285.71428571432</v>
      </c>
      <c r="I595" s="104"/>
      <c r="J595" s="104"/>
      <c r="K595" s="104"/>
      <c r="L595" s="104"/>
      <c r="M595" s="104"/>
      <c r="N595" s="104"/>
      <c r="O595" s="104"/>
      <c r="P595" s="104"/>
      <c r="Q595" s="104"/>
      <c r="R595" s="104"/>
      <c r="U595" s="104"/>
      <c r="V595" s="104"/>
      <c r="W595" s="104"/>
    </row>
    <row r="596" spans="3:23">
      <c r="C596" s="502">
        <v>40082</v>
      </c>
      <c r="E596" s="1196">
        <v>554000</v>
      </c>
      <c r="F596" s="1202">
        <v>9.8000000000000004E-2</v>
      </c>
      <c r="G596" s="1200"/>
      <c r="H596" s="1205">
        <f t="shared" si="9"/>
        <v>560428.57142857148</v>
      </c>
      <c r="I596" s="104"/>
      <c r="J596" s="104"/>
      <c r="K596" s="104"/>
      <c r="L596" s="104"/>
      <c r="M596" s="104"/>
      <c r="N596" s="104"/>
      <c r="O596" s="104"/>
      <c r="P596" s="104"/>
      <c r="Q596" s="104"/>
      <c r="R596" s="104"/>
      <c r="U596" s="104"/>
      <c r="V596" s="104"/>
      <c r="W596" s="104"/>
    </row>
    <row r="597" spans="3:23">
      <c r="C597" s="502">
        <v>40089</v>
      </c>
      <c r="E597" s="1196">
        <v>533000</v>
      </c>
      <c r="F597" s="1202">
        <v>0.1</v>
      </c>
      <c r="G597" s="1200"/>
      <c r="H597" s="1205">
        <f t="shared" si="9"/>
        <v>556071.42857142852</v>
      </c>
      <c r="I597" s="104"/>
      <c r="J597" s="104"/>
      <c r="K597" s="104"/>
      <c r="L597" s="104"/>
      <c r="M597" s="104"/>
      <c r="N597" s="104"/>
      <c r="O597" s="104"/>
      <c r="P597" s="104"/>
      <c r="Q597" s="104"/>
      <c r="R597" s="104"/>
      <c r="U597" s="104"/>
      <c r="V597" s="104"/>
      <c r="W597" s="104"/>
    </row>
    <row r="598" spans="3:23">
      <c r="C598" s="502">
        <v>40096</v>
      </c>
      <c r="E598" s="1196">
        <v>511000</v>
      </c>
      <c r="F598" s="1202">
        <v>0.1</v>
      </c>
      <c r="G598" s="1200"/>
      <c r="H598" s="1205">
        <f t="shared" si="9"/>
        <v>551642.85714285716</v>
      </c>
      <c r="I598" s="104"/>
      <c r="J598" s="104"/>
      <c r="K598" s="104"/>
      <c r="L598" s="104"/>
      <c r="M598" s="104"/>
      <c r="N598" s="104"/>
      <c r="O598" s="104"/>
      <c r="P598" s="104"/>
      <c r="Q598" s="104"/>
      <c r="R598" s="104"/>
      <c r="U598" s="104"/>
      <c r="V598" s="104"/>
      <c r="W598" s="104"/>
    </row>
    <row r="599" spans="3:23">
      <c r="C599" s="502">
        <v>40103</v>
      </c>
      <c r="E599" s="1196">
        <v>531000</v>
      </c>
      <c r="F599" s="1202">
        <v>0.1</v>
      </c>
      <c r="G599" s="1200"/>
      <c r="H599" s="1205">
        <f t="shared" si="9"/>
        <v>550571.42857142852</v>
      </c>
      <c r="I599" s="104"/>
      <c r="J599" s="104"/>
      <c r="K599" s="104"/>
      <c r="L599" s="104"/>
      <c r="M599" s="104"/>
      <c r="N599" s="104"/>
      <c r="O599" s="104"/>
      <c r="P599" s="104"/>
      <c r="Q599" s="104"/>
      <c r="R599" s="104"/>
      <c r="U599" s="104"/>
      <c r="V599" s="104"/>
      <c r="W599" s="104"/>
    </row>
    <row r="600" spans="3:23">
      <c r="C600" s="502">
        <v>40110</v>
      </c>
      <c r="E600" s="1196">
        <v>530000</v>
      </c>
      <c r="F600" s="1202">
        <v>0.1</v>
      </c>
      <c r="G600" s="1200"/>
      <c r="H600" s="1205">
        <f t="shared" si="9"/>
        <v>548428.57142857148</v>
      </c>
      <c r="I600" s="104"/>
      <c r="J600" s="104"/>
      <c r="K600" s="104"/>
      <c r="L600" s="104"/>
      <c r="M600" s="104"/>
      <c r="N600" s="104"/>
      <c r="O600" s="104"/>
      <c r="P600" s="104"/>
      <c r="Q600" s="104"/>
      <c r="R600" s="104"/>
      <c r="U600" s="104"/>
      <c r="V600" s="104"/>
      <c r="W600" s="104"/>
    </row>
    <row r="601" spans="3:23">
      <c r="C601" s="502">
        <v>40117</v>
      </c>
      <c r="E601" s="1196">
        <v>522000</v>
      </c>
      <c r="F601" s="1202">
        <v>0.1</v>
      </c>
      <c r="G601" s="1200"/>
      <c r="H601" s="1205">
        <f t="shared" si="9"/>
        <v>543785.71428571432</v>
      </c>
      <c r="I601" s="104"/>
      <c r="J601" s="104"/>
      <c r="K601" s="104"/>
      <c r="L601" s="104"/>
      <c r="M601" s="104"/>
      <c r="N601" s="104"/>
      <c r="O601" s="104"/>
      <c r="P601" s="104"/>
      <c r="Q601" s="104"/>
      <c r="R601" s="104"/>
      <c r="U601" s="104"/>
      <c r="V601" s="104"/>
      <c r="W601" s="104"/>
    </row>
    <row r="602" spans="3:23">
      <c r="C602" s="502">
        <v>40124</v>
      </c>
      <c r="E602" s="1196">
        <v>512000</v>
      </c>
      <c r="F602" s="1202">
        <v>9.9000000000000005E-2</v>
      </c>
      <c r="G602" s="1200"/>
      <c r="H602" s="1205">
        <f t="shared" si="9"/>
        <v>540714.28571428568</v>
      </c>
      <c r="I602" s="104"/>
      <c r="J602" s="104"/>
      <c r="K602" s="104"/>
      <c r="L602" s="104"/>
      <c r="M602" s="104"/>
      <c r="N602" s="104"/>
      <c r="O602" s="104"/>
      <c r="P602" s="104"/>
      <c r="Q602" s="104"/>
      <c r="R602" s="104"/>
      <c r="U602" s="104"/>
      <c r="V602" s="104"/>
      <c r="W602" s="104"/>
    </row>
    <row r="603" spans="3:23">
      <c r="C603" s="502">
        <v>40131</v>
      </c>
      <c r="E603" s="1196">
        <v>507000</v>
      </c>
      <c r="F603" s="1202">
        <v>9.9000000000000005E-2</v>
      </c>
      <c r="G603" s="1200"/>
      <c r="H603" s="1205">
        <f t="shared" si="9"/>
        <v>537285.71428571432</v>
      </c>
      <c r="I603" s="104"/>
      <c r="J603" s="104"/>
      <c r="K603" s="104"/>
      <c r="L603" s="104"/>
      <c r="M603" s="104"/>
      <c r="N603" s="104"/>
      <c r="O603" s="104"/>
      <c r="P603" s="104"/>
      <c r="Q603" s="104"/>
      <c r="R603" s="104"/>
      <c r="U603" s="104"/>
      <c r="V603" s="104"/>
      <c r="W603" s="104"/>
    </row>
    <row r="604" spans="3:23">
      <c r="C604" s="502">
        <v>40138</v>
      </c>
      <c r="E604" s="1196">
        <v>482000</v>
      </c>
      <c r="F604" s="1202">
        <v>9.9000000000000005E-2</v>
      </c>
      <c r="G604" s="1200"/>
      <c r="H604" s="1205">
        <f t="shared" si="9"/>
        <v>531571.42857142852</v>
      </c>
      <c r="I604" s="104"/>
      <c r="J604" s="104"/>
      <c r="K604" s="104"/>
      <c r="L604" s="104"/>
      <c r="M604" s="104"/>
      <c r="N604" s="104"/>
      <c r="O604" s="104"/>
      <c r="P604" s="104"/>
      <c r="Q604" s="104"/>
      <c r="R604" s="104"/>
      <c r="U604" s="104"/>
      <c r="V604" s="104"/>
      <c r="W604" s="104"/>
    </row>
    <row r="605" spans="3:23">
      <c r="C605" s="502">
        <v>40145</v>
      </c>
      <c r="E605" s="1196">
        <v>475000</v>
      </c>
      <c r="F605" s="1202">
        <v>9.9000000000000005E-2</v>
      </c>
      <c r="G605" s="1200"/>
      <c r="H605" s="1205">
        <f t="shared" si="9"/>
        <v>525500</v>
      </c>
      <c r="I605" s="104"/>
      <c r="J605" s="104"/>
      <c r="K605" s="104"/>
      <c r="L605" s="104"/>
      <c r="M605" s="104"/>
      <c r="N605" s="104"/>
      <c r="O605" s="104"/>
      <c r="P605" s="104"/>
      <c r="Q605" s="104"/>
      <c r="R605" s="104"/>
      <c r="U605" s="104"/>
      <c r="V605" s="104"/>
      <c r="W605" s="104"/>
    </row>
    <row r="606" spans="3:23">
      <c r="C606" s="502">
        <v>40152</v>
      </c>
      <c r="E606" s="1196">
        <v>497000</v>
      </c>
      <c r="F606" s="1202">
        <v>9.9000000000000005E-2</v>
      </c>
      <c r="G606" s="1200"/>
      <c r="H606" s="1205">
        <f t="shared" si="9"/>
        <v>520714.28571428574</v>
      </c>
      <c r="I606" s="104"/>
      <c r="J606" s="104"/>
      <c r="K606" s="104"/>
      <c r="L606" s="104"/>
      <c r="M606" s="104"/>
      <c r="N606" s="104"/>
      <c r="O606" s="104"/>
      <c r="P606" s="104"/>
      <c r="Q606" s="104"/>
      <c r="R606" s="104"/>
      <c r="U606" s="104"/>
      <c r="V606" s="104"/>
      <c r="W606" s="104"/>
    </row>
    <row r="607" spans="3:23">
      <c r="C607" s="502">
        <v>40159</v>
      </c>
      <c r="E607" s="1196">
        <v>498000</v>
      </c>
      <c r="F607" s="1202">
        <v>9.9000000000000005E-2</v>
      </c>
      <c r="G607" s="1200"/>
      <c r="H607" s="1205">
        <f t="shared" si="9"/>
        <v>516428.57142857142</v>
      </c>
      <c r="I607" s="104"/>
      <c r="J607" s="104"/>
      <c r="K607" s="104"/>
      <c r="L607" s="104"/>
      <c r="M607" s="104"/>
      <c r="N607" s="104"/>
      <c r="O607" s="104"/>
      <c r="P607" s="104"/>
      <c r="Q607" s="104"/>
      <c r="R607" s="104"/>
      <c r="U607" s="104"/>
      <c r="V607" s="104"/>
      <c r="W607" s="104"/>
    </row>
    <row r="608" spans="3:23">
      <c r="C608" s="502">
        <v>40166</v>
      </c>
      <c r="E608" s="1196">
        <v>479000</v>
      </c>
      <c r="F608" s="1202">
        <v>9.9000000000000005E-2</v>
      </c>
      <c r="G608" s="1200"/>
      <c r="H608" s="1205">
        <f t="shared" si="9"/>
        <v>511928.57142857142</v>
      </c>
      <c r="I608" s="104"/>
      <c r="J608" s="104"/>
      <c r="K608" s="104"/>
      <c r="L608" s="104"/>
      <c r="M608" s="104"/>
      <c r="N608" s="104"/>
      <c r="O608" s="104"/>
      <c r="P608" s="104"/>
      <c r="Q608" s="104"/>
      <c r="R608" s="104"/>
      <c r="U608" s="104"/>
      <c r="V608" s="104"/>
      <c r="W608" s="104"/>
    </row>
    <row r="609" spans="3:23">
      <c r="C609" s="502">
        <v>40173</v>
      </c>
      <c r="E609" s="1196">
        <v>468000</v>
      </c>
      <c r="F609" s="1202">
        <v>9.9000000000000005E-2</v>
      </c>
      <c r="G609" s="1200"/>
      <c r="H609" s="1205">
        <f t="shared" si="9"/>
        <v>507071.42857142858</v>
      </c>
      <c r="I609" s="104"/>
      <c r="J609" s="104"/>
      <c r="K609" s="104"/>
      <c r="L609" s="104"/>
      <c r="M609" s="104"/>
      <c r="N609" s="104"/>
      <c r="O609" s="104"/>
      <c r="P609" s="104"/>
      <c r="Q609" s="104"/>
      <c r="R609" s="104"/>
      <c r="U609" s="104"/>
      <c r="V609" s="104"/>
      <c r="W609" s="104"/>
    </row>
    <row r="610" spans="3:23">
      <c r="C610" s="502">
        <v>40180</v>
      </c>
      <c r="D610" s="1197" t="s">
        <v>39</v>
      </c>
      <c r="E610" s="1196">
        <v>456000</v>
      </c>
      <c r="F610" s="1202">
        <v>9.7000000000000003E-2</v>
      </c>
      <c r="G610" s="1200"/>
      <c r="H610" s="1205">
        <f t="shared" si="9"/>
        <v>500071.42857142858</v>
      </c>
      <c r="I610" s="104"/>
      <c r="J610" s="104"/>
      <c r="K610" s="104"/>
      <c r="L610" s="104"/>
      <c r="M610" s="104"/>
      <c r="N610" s="104"/>
      <c r="O610" s="104"/>
      <c r="P610" s="104"/>
      <c r="Q610" s="104"/>
      <c r="R610" s="104"/>
      <c r="U610" s="104"/>
      <c r="V610" s="104"/>
      <c r="W610" s="104"/>
    </row>
    <row r="611" spans="3:23">
      <c r="C611" s="502">
        <v>40187</v>
      </c>
      <c r="E611" s="1196">
        <v>469000</v>
      </c>
      <c r="F611" s="1202">
        <v>9.7000000000000003E-2</v>
      </c>
      <c r="G611" s="1200"/>
      <c r="H611" s="1205">
        <f t="shared" si="9"/>
        <v>495500</v>
      </c>
      <c r="I611" s="104"/>
      <c r="J611" s="104"/>
      <c r="K611" s="104"/>
      <c r="L611" s="104"/>
      <c r="M611" s="104"/>
      <c r="N611" s="104"/>
      <c r="O611" s="104"/>
      <c r="P611" s="104"/>
      <c r="Q611" s="104"/>
      <c r="R611" s="104"/>
      <c r="U611" s="104"/>
      <c r="V611" s="104"/>
      <c r="W611" s="104"/>
    </row>
    <row r="612" spans="3:23">
      <c r="C612" s="502">
        <v>40194</v>
      </c>
      <c r="E612" s="1196">
        <v>507000</v>
      </c>
      <c r="F612" s="1202">
        <v>9.7000000000000003E-2</v>
      </c>
      <c r="G612" s="1200"/>
      <c r="H612" s="1205">
        <f t="shared" si="9"/>
        <v>495214.28571428574</v>
      </c>
      <c r="I612" s="104"/>
      <c r="J612" s="104"/>
      <c r="K612" s="104"/>
      <c r="L612" s="104"/>
      <c r="M612" s="104"/>
      <c r="N612" s="104"/>
      <c r="O612" s="104"/>
      <c r="P612" s="104"/>
      <c r="Q612" s="104"/>
      <c r="R612" s="104"/>
      <c r="U612" s="104"/>
      <c r="V612" s="104"/>
      <c r="W612" s="104"/>
    </row>
    <row r="613" spans="3:23">
      <c r="C613" s="502">
        <v>40201</v>
      </c>
      <c r="E613" s="1196">
        <v>471000</v>
      </c>
      <c r="F613" s="1202">
        <v>9.7000000000000003E-2</v>
      </c>
      <c r="G613" s="1200"/>
      <c r="H613" s="1205">
        <f t="shared" si="9"/>
        <v>490928.57142857142</v>
      </c>
      <c r="I613" s="104"/>
      <c r="J613" s="104"/>
      <c r="K613" s="104"/>
      <c r="L613" s="104"/>
      <c r="M613" s="104"/>
      <c r="N613" s="104"/>
      <c r="O613" s="104"/>
      <c r="P613" s="104"/>
      <c r="Q613" s="104"/>
      <c r="R613" s="104"/>
      <c r="U613" s="104"/>
      <c r="V613" s="104"/>
      <c r="W613" s="104"/>
    </row>
    <row r="614" spans="3:23">
      <c r="C614" s="502">
        <v>40208</v>
      </c>
      <c r="E614" s="1196">
        <v>496000</v>
      </c>
      <c r="F614" s="1202">
        <v>9.7000000000000003E-2</v>
      </c>
      <c r="G614" s="1200"/>
      <c r="H614" s="1205">
        <f t="shared" ref="H614:H677" si="11">AVERAGE(E601:E614)</f>
        <v>488500</v>
      </c>
      <c r="I614" s="104"/>
      <c r="J614" s="104"/>
      <c r="K614" s="104"/>
      <c r="L614" s="104"/>
      <c r="M614" s="104"/>
      <c r="N614" s="104"/>
      <c r="O614" s="104"/>
      <c r="P614" s="104"/>
      <c r="Q614" s="104"/>
      <c r="R614" s="104"/>
      <c r="U614" s="104"/>
      <c r="V614" s="104"/>
      <c r="W614" s="104"/>
    </row>
    <row r="615" spans="3:23">
      <c r="C615" s="502">
        <v>40215</v>
      </c>
      <c r="E615" s="1196">
        <v>466000</v>
      </c>
      <c r="F615" s="1202">
        <v>9.8000000000000004E-2</v>
      </c>
      <c r="G615" s="1200"/>
      <c r="H615" s="1205">
        <f t="shared" si="11"/>
        <v>484500</v>
      </c>
      <c r="I615" s="104"/>
      <c r="J615" s="104"/>
      <c r="K615" s="104"/>
      <c r="L615" s="104"/>
      <c r="M615" s="104"/>
      <c r="N615" s="104"/>
      <c r="O615" s="104"/>
      <c r="P615" s="104"/>
      <c r="Q615" s="104"/>
      <c r="R615" s="104"/>
      <c r="U615" s="104"/>
      <c r="V615" s="104"/>
      <c r="W615" s="104"/>
    </row>
    <row r="616" spans="3:23">
      <c r="C616" s="502">
        <v>40222</v>
      </c>
      <c r="E616" s="1196">
        <v>489000</v>
      </c>
      <c r="F616" s="1202">
        <v>9.8000000000000004E-2</v>
      </c>
      <c r="G616" s="1200"/>
      <c r="H616" s="1205">
        <f t="shared" si="11"/>
        <v>482857.14285714284</v>
      </c>
      <c r="I616" s="104"/>
      <c r="J616" s="104"/>
      <c r="K616" s="104"/>
      <c r="L616" s="104"/>
      <c r="M616" s="104"/>
      <c r="N616" s="104"/>
      <c r="O616" s="104"/>
      <c r="P616" s="104"/>
      <c r="Q616" s="104"/>
      <c r="R616" s="104"/>
      <c r="U616" s="104"/>
      <c r="V616" s="104"/>
      <c r="W616" s="104"/>
    </row>
    <row r="617" spans="3:23">
      <c r="C617" s="502">
        <v>40229</v>
      </c>
      <c r="E617" s="1196">
        <v>500000</v>
      </c>
      <c r="F617" s="1202">
        <v>9.8000000000000004E-2</v>
      </c>
      <c r="G617" s="1200"/>
      <c r="H617" s="1205">
        <f t="shared" si="11"/>
        <v>482357.14285714284</v>
      </c>
      <c r="I617" s="104"/>
      <c r="J617" s="104"/>
      <c r="K617" s="104"/>
      <c r="L617" s="104"/>
      <c r="M617" s="104"/>
      <c r="N617" s="104"/>
      <c r="O617" s="104"/>
      <c r="P617" s="104"/>
      <c r="Q617" s="104"/>
      <c r="R617" s="104"/>
      <c r="U617" s="104"/>
      <c r="V617" s="104"/>
      <c r="W617" s="104"/>
    </row>
    <row r="618" spans="3:23">
      <c r="C618" s="502">
        <v>40236</v>
      </c>
      <c r="E618" s="1196">
        <v>488000</v>
      </c>
      <c r="F618" s="1202">
        <v>9.8000000000000004E-2</v>
      </c>
      <c r="G618" s="1200"/>
      <c r="H618" s="1205">
        <f t="shared" si="11"/>
        <v>482785.71428571426</v>
      </c>
      <c r="I618" s="104"/>
      <c r="J618" s="104"/>
      <c r="K618" s="104"/>
      <c r="L618" s="104"/>
      <c r="M618" s="104"/>
      <c r="N618" s="104"/>
      <c r="O618" s="104"/>
      <c r="P618" s="104"/>
      <c r="Q618" s="104"/>
      <c r="R618" s="104"/>
      <c r="U618" s="104"/>
      <c r="V618" s="104"/>
      <c r="W618" s="104"/>
    </row>
    <row r="619" spans="3:23">
      <c r="C619" s="502">
        <v>40243</v>
      </c>
      <c r="E619" s="1196">
        <v>472000</v>
      </c>
      <c r="F619" s="1202">
        <v>9.8000000000000004E-2</v>
      </c>
      <c r="G619" s="1200"/>
      <c r="H619" s="1205">
        <f t="shared" si="11"/>
        <v>482571.42857142858</v>
      </c>
      <c r="I619" s="104"/>
      <c r="J619" s="104"/>
      <c r="K619" s="104"/>
      <c r="L619" s="104"/>
      <c r="M619" s="104"/>
      <c r="N619" s="104"/>
      <c r="O619" s="104"/>
      <c r="P619" s="104"/>
      <c r="Q619" s="104"/>
      <c r="R619" s="104"/>
      <c r="U619" s="104"/>
      <c r="V619" s="104"/>
      <c r="W619" s="104"/>
    </row>
    <row r="620" spans="3:23">
      <c r="C620" s="502">
        <v>40250</v>
      </c>
      <c r="E620" s="1196">
        <v>478000</v>
      </c>
      <c r="F620" s="1202">
        <v>9.8000000000000004E-2</v>
      </c>
      <c r="G620" s="1200"/>
      <c r="H620" s="1205">
        <f t="shared" si="11"/>
        <v>481214.28571428574</v>
      </c>
      <c r="I620" s="104"/>
      <c r="J620" s="104"/>
      <c r="K620" s="104"/>
      <c r="L620" s="104"/>
      <c r="M620" s="104"/>
      <c r="N620" s="104"/>
      <c r="O620" s="104"/>
      <c r="P620" s="104"/>
      <c r="Q620" s="104"/>
      <c r="R620" s="104"/>
      <c r="U620" s="104"/>
      <c r="V620" s="104"/>
      <c r="W620" s="104"/>
    </row>
    <row r="621" spans="3:23">
      <c r="C621" s="502">
        <v>40257</v>
      </c>
      <c r="E621" s="1196">
        <v>472000</v>
      </c>
      <c r="F621" s="1202">
        <v>9.8000000000000004E-2</v>
      </c>
      <c r="G621" s="1200"/>
      <c r="H621" s="1205">
        <f t="shared" si="11"/>
        <v>479357.14285714284</v>
      </c>
      <c r="I621" s="104"/>
      <c r="J621" s="104"/>
      <c r="K621" s="104"/>
      <c r="L621" s="104"/>
      <c r="M621" s="104"/>
      <c r="N621" s="104"/>
      <c r="O621" s="104"/>
      <c r="P621" s="104"/>
      <c r="Q621" s="104"/>
      <c r="R621" s="104"/>
      <c r="U621" s="104"/>
      <c r="V621" s="104"/>
      <c r="W621" s="104"/>
    </row>
    <row r="622" spans="3:23">
      <c r="C622" s="502">
        <v>40264</v>
      </c>
      <c r="E622" s="1196">
        <v>459000</v>
      </c>
      <c r="F622" s="1202">
        <v>9.8000000000000004E-2</v>
      </c>
      <c r="G622" s="1200"/>
      <c r="H622" s="1205">
        <f t="shared" si="11"/>
        <v>477928.57142857142</v>
      </c>
      <c r="I622" s="104"/>
      <c r="J622" s="104"/>
      <c r="K622" s="104"/>
      <c r="L622" s="104"/>
      <c r="M622" s="104"/>
      <c r="N622" s="104"/>
      <c r="O622" s="104"/>
      <c r="P622" s="104"/>
      <c r="Q622" s="104"/>
      <c r="R622" s="104"/>
      <c r="U622" s="104"/>
      <c r="V622" s="104"/>
      <c r="W622" s="104"/>
    </row>
    <row r="623" spans="3:23">
      <c r="C623" s="502">
        <v>40271</v>
      </c>
      <c r="E623" s="1196">
        <v>479000</v>
      </c>
      <c r="F623" s="1202">
        <v>9.9000000000000005E-2</v>
      </c>
      <c r="G623" s="1200"/>
      <c r="H623" s="1205">
        <f t="shared" si="11"/>
        <v>478714.28571428574</v>
      </c>
      <c r="I623" s="104"/>
      <c r="J623" s="104"/>
      <c r="K623" s="104"/>
      <c r="L623" s="104"/>
      <c r="M623" s="104"/>
      <c r="N623" s="104"/>
      <c r="O623" s="104"/>
      <c r="P623" s="104"/>
      <c r="Q623" s="104"/>
      <c r="R623" s="104"/>
      <c r="U623" s="104"/>
      <c r="V623" s="104"/>
      <c r="W623" s="104"/>
    </row>
    <row r="624" spans="3:23">
      <c r="C624" s="502">
        <v>40278</v>
      </c>
      <c r="E624" s="1196">
        <v>479000</v>
      </c>
      <c r="F624" s="1202">
        <v>9.9000000000000005E-2</v>
      </c>
      <c r="G624" s="1200"/>
      <c r="H624" s="1205">
        <f t="shared" si="11"/>
        <v>480357.14285714284</v>
      </c>
      <c r="I624" s="104"/>
      <c r="J624" s="104"/>
      <c r="K624" s="104"/>
      <c r="L624" s="104"/>
      <c r="M624" s="104"/>
      <c r="N624" s="104"/>
      <c r="O624" s="104"/>
      <c r="P624" s="104"/>
      <c r="Q624" s="104"/>
      <c r="R624" s="104"/>
      <c r="U624" s="104"/>
      <c r="V624" s="104"/>
      <c r="W624" s="104"/>
    </row>
    <row r="625" spans="3:23">
      <c r="C625" s="502">
        <v>40285</v>
      </c>
      <c r="E625" s="1196">
        <v>469000</v>
      </c>
      <c r="F625" s="1202">
        <v>9.9000000000000005E-2</v>
      </c>
      <c r="G625" s="1200"/>
      <c r="H625" s="1205">
        <f t="shared" si="11"/>
        <v>480357.14285714284</v>
      </c>
      <c r="I625" s="104"/>
      <c r="J625" s="104"/>
      <c r="K625" s="104"/>
      <c r="L625" s="104"/>
      <c r="M625" s="104"/>
      <c r="N625" s="104"/>
      <c r="O625" s="104"/>
      <c r="P625" s="104"/>
      <c r="Q625" s="104"/>
      <c r="R625" s="104"/>
      <c r="U625" s="104"/>
      <c r="V625" s="104"/>
      <c r="W625" s="104"/>
    </row>
    <row r="626" spans="3:23">
      <c r="C626" s="502">
        <v>40292</v>
      </c>
      <c r="E626" s="1196">
        <v>449000</v>
      </c>
      <c r="F626" s="1202">
        <v>9.9000000000000005E-2</v>
      </c>
      <c r="G626" s="1200"/>
      <c r="H626" s="1205">
        <f t="shared" si="11"/>
        <v>476214.28571428574</v>
      </c>
      <c r="I626" s="104"/>
      <c r="J626" s="104"/>
      <c r="K626" s="104"/>
      <c r="L626" s="104"/>
      <c r="M626" s="104"/>
      <c r="N626" s="104"/>
      <c r="O626" s="104"/>
      <c r="P626" s="104"/>
      <c r="Q626" s="104"/>
      <c r="R626" s="104"/>
      <c r="U626" s="104"/>
      <c r="V626" s="104"/>
      <c r="W626" s="104"/>
    </row>
    <row r="627" spans="3:23">
      <c r="C627" s="502">
        <v>40299</v>
      </c>
      <c r="E627" s="1196">
        <v>451000</v>
      </c>
      <c r="F627" s="1202">
        <v>9.6000000000000002E-2</v>
      </c>
      <c r="G627" s="1200"/>
      <c r="H627" s="1205">
        <f t="shared" si="11"/>
        <v>474785.71428571426</v>
      </c>
      <c r="I627" s="104"/>
      <c r="J627" s="104"/>
      <c r="K627" s="104"/>
      <c r="L627" s="104"/>
      <c r="M627" s="104"/>
      <c r="N627" s="104"/>
      <c r="O627" s="104"/>
      <c r="P627" s="104"/>
      <c r="Q627" s="104"/>
      <c r="R627" s="104"/>
      <c r="U627" s="104"/>
      <c r="V627" s="104"/>
      <c r="W627" s="104"/>
    </row>
    <row r="628" spans="3:23">
      <c r="C628" s="502">
        <v>40306</v>
      </c>
      <c r="E628" s="1196">
        <v>451000</v>
      </c>
      <c r="F628" s="1202">
        <v>9.6000000000000002E-2</v>
      </c>
      <c r="G628" s="1200"/>
      <c r="H628" s="1205">
        <f t="shared" si="11"/>
        <v>471571.42857142858</v>
      </c>
      <c r="I628" s="104"/>
      <c r="J628" s="104"/>
      <c r="K628" s="104"/>
      <c r="L628" s="104"/>
      <c r="M628" s="104"/>
      <c r="N628" s="104"/>
      <c r="O628" s="104"/>
      <c r="P628" s="104"/>
      <c r="Q628" s="104"/>
      <c r="R628" s="104"/>
      <c r="U628" s="104"/>
      <c r="V628" s="104"/>
      <c r="W628" s="104"/>
    </row>
    <row r="629" spans="3:23">
      <c r="C629" s="502">
        <v>40313</v>
      </c>
      <c r="E629" s="1196">
        <v>474000</v>
      </c>
      <c r="F629" s="1202">
        <v>9.6000000000000002E-2</v>
      </c>
      <c r="G629" s="1200"/>
      <c r="H629" s="1205">
        <f t="shared" si="11"/>
        <v>472142.85714285716</v>
      </c>
      <c r="I629" s="104"/>
      <c r="J629" s="104"/>
      <c r="K629" s="104"/>
      <c r="L629" s="104"/>
      <c r="M629" s="104"/>
      <c r="N629" s="104"/>
      <c r="O629" s="104"/>
      <c r="P629" s="104"/>
      <c r="Q629" s="104"/>
      <c r="R629" s="104"/>
      <c r="U629" s="104"/>
      <c r="V629" s="104"/>
      <c r="W629" s="104"/>
    </row>
    <row r="630" spans="3:23">
      <c r="C630" s="502">
        <v>40320</v>
      </c>
      <c r="E630" s="1196">
        <v>463000</v>
      </c>
      <c r="F630" s="1202">
        <v>9.6000000000000002E-2</v>
      </c>
      <c r="G630" s="1200"/>
      <c r="H630" s="1205">
        <f t="shared" si="11"/>
        <v>470285.71428571426</v>
      </c>
      <c r="I630" s="104"/>
      <c r="J630" s="104"/>
      <c r="K630" s="104"/>
      <c r="L630" s="104"/>
      <c r="M630" s="104"/>
      <c r="N630" s="104"/>
      <c r="O630" s="104"/>
      <c r="P630" s="104"/>
      <c r="Q630" s="104"/>
      <c r="R630" s="104"/>
      <c r="U630" s="104"/>
      <c r="V630" s="104"/>
      <c r="W630" s="104"/>
    </row>
    <row r="631" spans="3:23">
      <c r="C631" s="502">
        <v>40327</v>
      </c>
      <c r="E631" s="1196">
        <v>458000</v>
      </c>
      <c r="F631" s="1202">
        <v>9.6000000000000002E-2</v>
      </c>
      <c r="G631" s="1200"/>
      <c r="H631" s="1205">
        <f t="shared" si="11"/>
        <v>467285.71428571426</v>
      </c>
      <c r="I631" s="104"/>
      <c r="J631" s="104"/>
      <c r="K631" s="104"/>
      <c r="L631" s="104"/>
      <c r="M631" s="104"/>
      <c r="N631" s="104"/>
      <c r="O631" s="104"/>
      <c r="P631" s="104"/>
      <c r="Q631" s="104"/>
      <c r="R631" s="104"/>
      <c r="U631" s="104"/>
      <c r="V631" s="104"/>
      <c r="W631" s="104"/>
    </row>
    <row r="632" spans="3:23">
      <c r="C632" s="502">
        <v>40334</v>
      </c>
      <c r="E632" s="1196">
        <v>459000</v>
      </c>
      <c r="F632" s="1202">
        <v>9.4E-2</v>
      </c>
      <c r="G632" s="1200"/>
      <c r="H632" s="1205">
        <f t="shared" si="11"/>
        <v>465214.28571428574</v>
      </c>
      <c r="I632" s="104"/>
      <c r="J632" s="104"/>
      <c r="K632" s="104"/>
      <c r="L632" s="104"/>
      <c r="M632" s="104"/>
      <c r="N632" s="104"/>
      <c r="O632" s="104"/>
      <c r="P632" s="104"/>
      <c r="Q632" s="104"/>
      <c r="R632" s="104"/>
      <c r="U632" s="104"/>
      <c r="V632" s="104"/>
      <c r="W632" s="104"/>
    </row>
    <row r="633" spans="3:23">
      <c r="C633" s="502">
        <v>40341</v>
      </c>
      <c r="E633" s="1196">
        <v>467000</v>
      </c>
      <c r="F633" s="1202">
        <v>9.4E-2</v>
      </c>
      <c r="G633" s="1200"/>
      <c r="H633" s="1205">
        <f t="shared" si="11"/>
        <v>464857.14285714284</v>
      </c>
      <c r="I633" s="104"/>
      <c r="J633" s="104"/>
      <c r="K633" s="104"/>
      <c r="L633" s="104"/>
      <c r="M633" s="104"/>
      <c r="N633" s="104"/>
      <c r="O633" s="104"/>
      <c r="P633" s="104"/>
      <c r="Q633" s="104"/>
      <c r="R633" s="104"/>
      <c r="U633" s="104"/>
      <c r="V633" s="104"/>
      <c r="W633" s="104"/>
    </row>
    <row r="634" spans="3:23">
      <c r="C634" s="502">
        <v>40348</v>
      </c>
      <c r="E634" s="1196">
        <v>452000</v>
      </c>
      <c r="F634" s="1202">
        <v>9.4E-2</v>
      </c>
      <c r="G634" s="1200"/>
      <c r="H634" s="1205">
        <f t="shared" si="11"/>
        <v>463000</v>
      </c>
      <c r="I634" s="104"/>
      <c r="J634" s="104"/>
      <c r="K634" s="104"/>
      <c r="L634" s="104"/>
      <c r="M634" s="104"/>
      <c r="N634" s="104"/>
      <c r="O634" s="104"/>
      <c r="P634" s="104"/>
      <c r="Q634" s="104"/>
      <c r="R634" s="104"/>
      <c r="U634" s="104"/>
      <c r="V634" s="104"/>
      <c r="W634" s="104"/>
    </row>
    <row r="635" spans="3:23">
      <c r="C635" s="502">
        <v>40355</v>
      </c>
      <c r="E635" s="1196">
        <v>464000</v>
      </c>
      <c r="F635" s="1202">
        <v>9.4E-2</v>
      </c>
      <c r="G635" s="1200"/>
      <c r="H635" s="1205">
        <f t="shared" si="11"/>
        <v>462428.57142857142</v>
      </c>
      <c r="I635" s="104"/>
      <c r="J635" s="104"/>
      <c r="K635" s="104"/>
      <c r="L635" s="104"/>
      <c r="M635" s="104"/>
      <c r="N635" s="104"/>
      <c r="O635" s="104"/>
      <c r="P635" s="104"/>
      <c r="Q635" s="104"/>
      <c r="R635" s="104"/>
      <c r="U635" s="104"/>
      <c r="V635" s="104"/>
      <c r="W635" s="104"/>
    </row>
    <row r="636" spans="3:23">
      <c r="C636" s="502">
        <v>40362</v>
      </c>
      <c r="E636" s="1196">
        <v>454000</v>
      </c>
      <c r="F636" s="1202">
        <v>9.5000000000000001E-2</v>
      </c>
      <c r="G636" s="1200"/>
      <c r="H636" s="1205">
        <f t="shared" si="11"/>
        <v>462071.42857142858</v>
      </c>
      <c r="I636" s="104"/>
      <c r="J636" s="104"/>
      <c r="K636" s="104"/>
      <c r="L636" s="104"/>
      <c r="M636" s="104"/>
      <c r="N636" s="104"/>
      <c r="O636" s="104"/>
      <c r="P636" s="104"/>
      <c r="Q636" s="104"/>
      <c r="R636" s="104"/>
      <c r="U636" s="104"/>
      <c r="V636" s="104"/>
      <c r="W636" s="104"/>
    </row>
    <row r="637" spans="3:23">
      <c r="C637" s="502">
        <v>40369</v>
      </c>
      <c r="E637" s="1196">
        <v>439000</v>
      </c>
      <c r="F637" s="1202">
        <v>9.5000000000000001E-2</v>
      </c>
      <c r="G637" s="1200"/>
      <c r="H637" s="1205">
        <f t="shared" si="11"/>
        <v>459214.28571428574</v>
      </c>
      <c r="I637" s="104"/>
      <c r="J637" s="104"/>
      <c r="K637" s="104"/>
      <c r="L637" s="104"/>
      <c r="M637" s="104"/>
      <c r="N637" s="104"/>
      <c r="O637" s="104"/>
      <c r="P637" s="104"/>
      <c r="Q637" s="104"/>
      <c r="R637" s="104"/>
      <c r="U637" s="104"/>
      <c r="V637" s="104"/>
      <c r="W637" s="104"/>
    </row>
    <row r="638" spans="3:23">
      <c r="C638" s="502">
        <v>40376</v>
      </c>
      <c r="E638" s="1196">
        <v>462000</v>
      </c>
      <c r="F638" s="1202">
        <v>9.5000000000000001E-2</v>
      </c>
      <c r="G638" s="1200"/>
      <c r="H638" s="1205">
        <f t="shared" si="11"/>
        <v>458000</v>
      </c>
      <c r="I638" s="104"/>
      <c r="J638" s="104"/>
      <c r="K638" s="104"/>
      <c r="L638" s="104"/>
      <c r="M638" s="104"/>
      <c r="N638" s="104"/>
      <c r="O638" s="104"/>
      <c r="P638" s="104"/>
      <c r="Q638" s="104"/>
      <c r="R638" s="104"/>
      <c r="U638" s="104"/>
      <c r="V638" s="104"/>
      <c r="W638" s="104"/>
    </row>
    <row r="639" spans="3:23">
      <c r="C639" s="502">
        <v>40383</v>
      </c>
      <c r="E639" s="1196">
        <v>465000</v>
      </c>
      <c r="F639" s="1202">
        <v>9.5000000000000001E-2</v>
      </c>
      <c r="G639" s="1200"/>
      <c r="H639" s="1205">
        <f t="shared" si="11"/>
        <v>457714.28571428574</v>
      </c>
      <c r="I639" s="104"/>
      <c r="J639" s="104"/>
      <c r="K639" s="104"/>
      <c r="L639" s="104"/>
      <c r="M639" s="104"/>
      <c r="N639" s="104"/>
      <c r="O639" s="104"/>
      <c r="P639" s="104"/>
      <c r="Q639" s="104"/>
      <c r="R639" s="104"/>
      <c r="U639" s="104"/>
      <c r="V639" s="104"/>
      <c r="W639" s="104"/>
    </row>
    <row r="640" spans="3:23">
      <c r="C640" s="502">
        <v>40390</v>
      </c>
      <c r="E640" s="1196">
        <v>476000</v>
      </c>
      <c r="F640" s="1202">
        <v>9.5000000000000001E-2</v>
      </c>
      <c r="G640" s="1200"/>
      <c r="H640" s="1205">
        <f t="shared" si="11"/>
        <v>459642.85714285716</v>
      </c>
      <c r="I640" s="104"/>
      <c r="J640" s="104"/>
      <c r="K640" s="104"/>
      <c r="L640" s="104"/>
      <c r="M640" s="104"/>
      <c r="N640" s="104"/>
      <c r="O640" s="104"/>
      <c r="P640" s="104"/>
      <c r="Q640" s="104"/>
      <c r="R640" s="104"/>
      <c r="U640" s="104"/>
      <c r="V640" s="104"/>
      <c r="W640" s="104"/>
    </row>
    <row r="641" spans="3:23">
      <c r="C641" s="502">
        <v>40397</v>
      </c>
      <c r="E641" s="1196">
        <v>483000</v>
      </c>
      <c r="F641" s="1202">
        <v>9.6000000000000002E-2</v>
      </c>
      <c r="G641" s="1200"/>
      <c r="H641" s="1205">
        <f t="shared" si="11"/>
        <v>461928.57142857142</v>
      </c>
      <c r="I641" s="104"/>
      <c r="J641" s="104"/>
      <c r="K641" s="104"/>
      <c r="L641" s="104"/>
      <c r="M641" s="104"/>
      <c r="N641" s="104"/>
      <c r="O641" s="104"/>
      <c r="P641" s="104"/>
      <c r="Q641" s="104"/>
      <c r="R641" s="104"/>
      <c r="U641" s="104"/>
      <c r="V641" s="104"/>
      <c r="W641" s="104"/>
    </row>
    <row r="642" spans="3:23">
      <c r="C642" s="502">
        <v>40404</v>
      </c>
      <c r="E642" s="1196">
        <v>486000</v>
      </c>
      <c r="F642" s="1202">
        <v>9.6000000000000002E-2</v>
      </c>
      <c r="G642" s="1200"/>
      <c r="H642" s="1205">
        <f t="shared" si="11"/>
        <v>464428.57142857142</v>
      </c>
      <c r="I642" s="104"/>
      <c r="J642" s="104"/>
      <c r="K642" s="104"/>
      <c r="L642" s="104"/>
      <c r="M642" s="104"/>
      <c r="N642" s="104"/>
      <c r="O642" s="104"/>
      <c r="P642" s="104"/>
      <c r="Q642" s="104"/>
      <c r="R642" s="104"/>
      <c r="U642" s="104"/>
      <c r="V642" s="104"/>
      <c r="W642" s="104"/>
    </row>
    <row r="643" spans="3:23">
      <c r="C643" s="502">
        <v>40411</v>
      </c>
      <c r="E643" s="1196">
        <v>464000</v>
      </c>
      <c r="F643" s="1202">
        <v>9.6000000000000002E-2</v>
      </c>
      <c r="G643" s="1200"/>
      <c r="H643" s="1205">
        <f t="shared" si="11"/>
        <v>463714.28571428574</v>
      </c>
      <c r="I643" s="104"/>
      <c r="J643" s="104"/>
      <c r="K643" s="104"/>
      <c r="L643" s="104"/>
      <c r="M643" s="104"/>
      <c r="N643" s="104"/>
      <c r="O643" s="104"/>
      <c r="P643" s="104"/>
      <c r="Q643" s="104"/>
      <c r="R643" s="104"/>
      <c r="U643" s="104"/>
      <c r="V643" s="104"/>
      <c r="W643" s="104"/>
    </row>
    <row r="644" spans="3:23">
      <c r="C644" s="502">
        <v>40418</v>
      </c>
      <c r="E644" s="1196">
        <v>467000</v>
      </c>
      <c r="F644" s="1202">
        <v>9.6000000000000002E-2</v>
      </c>
      <c r="G644" s="1200"/>
      <c r="H644" s="1205">
        <f t="shared" si="11"/>
        <v>464000</v>
      </c>
      <c r="I644" s="104"/>
      <c r="J644" s="104"/>
      <c r="K644" s="104"/>
      <c r="L644" s="104"/>
      <c r="M644" s="104"/>
      <c r="N644" s="104"/>
      <c r="O644" s="104"/>
      <c r="P644" s="104"/>
      <c r="Q644" s="104"/>
      <c r="R644" s="104"/>
      <c r="U644" s="104"/>
      <c r="V644" s="104"/>
      <c r="W644" s="104"/>
    </row>
    <row r="645" spans="3:23">
      <c r="C645" s="502">
        <v>40425</v>
      </c>
      <c r="E645" s="1196">
        <v>452000</v>
      </c>
      <c r="F645" s="1202">
        <v>9.5000000000000001E-2</v>
      </c>
      <c r="G645" s="1200"/>
      <c r="H645" s="1205">
        <f t="shared" si="11"/>
        <v>463571.42857142858</v>
      </c>
      <c r="I645" s="104"/>
      <c r="J645" s="104"/>
      <c r="K645" s="104"/>
      <c r="L645" s="104"/>
      <c r="M645" s="104"/>
      <c r="N645" s="104"/>
      <c r="O645" s="104"/>
      <c r="P645" s="104"/>
      <c r="Q645" s="104"/>
      <c r="R645" s="104"/>
      <c r="U645" s="104"/>
      <c r="V645" s="104"/>
      <c r="W645" s="104"/>
    </row>
    <row r="646" spans="3:23">
      <c r="C646" s="502">
        <v>40432</v>
      </c>
      <c r="E646" s="1196">
        <v>444000</v>
      </c>
      <c r="F646" s="1202">
        <v>9.5000000000000001E-2</v>
      </c>
      <c r="G646" s="1200"/>
      <c r="H646" s="1205">
        <f t="shared" si="11"/>
        <v>462500</v>
      </c>
      <c r="I646" s="104"/>
      <c r="J646" s="104"/>
      <c r="K646" s="104"/>
      <c r="L646" s="104"/>
      <c r="M646" s="104"/>
      <c r="N646" s="104"/>
      <c r="O646" s="104"/>
      <c r="P646" s="104"/>
      <c r="Q646" s="104"/>
      <c r="R646" s="104"/>
      <c r="U646" s="104"/>
      <c r="V646" s="104"/>
      <c r="W646" s="104"/>
    </row>
    <row r="647" spans="3:23">
      <c r="C647" s="502">
        <v>40439</v>
      </c>
      <c r="E647" s="1196">
        <v>459000</v>
      </c>
      <c r="F647" s="1202">
        <v>9.5000000000000001E-2</v>
      </c>
      <c r="G647" s="1200"/>
      <c r="H647" s="1205">
        <f t="shared" si="11"/>
        <v>461928.57142857142</v>
      </c>
      <c r="I647" s="104"/>
      <c r="J647" s="104"/>
      <c r="K647" s="104"/>
      <c r="L647" s="104"/>
      <c r="M647" s="104"/>
      <c r="N647" s="104"/>
      <c r="O647" s="104"/>
      <c r="P647" s="104"/>
      <c r="Q647" s="104"/>
      <c r="R647" s="104"/>
      <c r="U647" s="104"/>
      <c r="V647" s="104"/>
      <c r="W647" s="104"/>
    </row>
    <row r="648" spans="3:23">
      <c r="C648" s="502">
        <v>40446</v>
      </c>
      <c r="E648" s="1196">
        <v>459000</v>
      </c>
      <c r="F648" s="1202">
        <v>9.5000000000000001E-2</v>
      </c>
      <c r="G648" s="1200"/>
      <c r="H648" s="1205">
        <f t="shared" si="11"/>
        <v>462428.57142857142</v>
      </c>
      <c r="I648" s="104"/>
      <c r="J648" s="104"/>
      <c r="K648" s="104"/>
      <c r="L648" s="104"/>
      <c r="M648" s="104"/>
      <c r="N648" s="104"/>
      <c r="O648" s="104"/>
      <c r="P648" s="104"/>
      <c r="Q648" s="104"/>
      <c r="R648" s="104"/>
      <c r="U648" s="104"/>
      <c r="V648" s="104"/>
      <c r="W648" s="104"/>
    </row>
    <row r="649" spans="3:23">
      <c r="C649" s="502">
        <v>40453</v>
      </c>
      <c r="E649" s="1196">
        <v>446000</v>
      </c>
      <c r="F649" s="1202">
        <v>9.5000000000000001E-2</v>
      </c>
      <c r="G649" s="1200"/>
      <c r="H649" s="1205">
        <f t="shared" si="11"/>
        <v>461142.85714285716</v>
      </c>
      <c r="I649" s="104"/>
      <c r="J649" s="104"/>
      <c r="K649" s="104"/>
      <c r="L649" s="104"/>
      <c r="M649" s="104"/>
      <c r="N649" s="104"/>
      <c r="O649" s="104"/>
      <c r="P649" s="104"/>
      <c r="Q649" s="104"/>
      <c r="R649" s="104"/>
      <c r="U649" s="104"/>
      <c r="V649" s="104"/>
      <c r="W649" s="104"/>
    </row>
    <row r="650" spans="3:23">
      <c r="C650" s="502">
        <v>40460</v>
      </c>
      <c r="E650" s="1196">
        <v>459000</v>
      </c>
      <c r="F650" s="1202">
        <v>9.5000000000000001E-2</v>
      </c>
      <c r="G650" s="1200"/>
      <c r="H650" s="1205">
        <f t="shared" si="11"/>
        <v>461500</v>
      </c>
      <c r="I650" s="104"/>
      <c r="J650" s="104"/>
      <c r="K650" s="104"/>
      <c r="L650" s="104"/>
      <c r="M650" s="104"/>
      <c r="N650" s="104"/>
      <c r="O650" s="104"/>
      <c r="P650" s="104"/>
      <c r="Q650" s="104"/>
      <c r="R650" s="104"/>
      <c r="U650" s="104"/>
      <c r="V650" s="104"/>
      <c r="W650" s="104"/>
    </row>
    <row r="651" spans="3:23">
      <c r="C651" s="502">
        <v>40467</v>
      </c>
      <c r="E651" s="1196">
        <v>444000</v>
      </c>
      <c r="F651" s="1202">
        <v>9.5000000000000001E-2</v>
      </c>
      <c r="G651" s="1200"/>
      <c r="H651" s="1205">
        <f t="shared" si="11"/>
        <v>461857.14285714284</v>
      </c>
      <c r="I651" s="104"/>
      <c r="J651" s="104"/>
      <c r="K651" s="104"/>
      <c r="L651" s="104"/>
      <c r="M651" s="104"/>
      <c r="N651" s="104"/>
      <c r="O651" s="104"/>
      <c r="P651" s="104"/>
      <c r="Q651" s="104"/>
      <c r="R651" s="104"/>
      <c r="U651" s="104"/>
      <c r="V651" s="104"/>
      <c r="W651" s="104"/>
    </row>
    <row r="652" spans="3:23">
      <c r="C652" s="502">
        <v>40474</v>
      </c>
      <c r="E652" s="1196">
        <v>432000</v>
      </c>
      <c r="F652" s="1202">
        <v>9.5000000000000001E-2</v>
      </c>
      <c r="G652" s="1200"/>
      <c r="H652" s="1205">
        <f t="shared" si="11"/>
        <v>459714.28571428574</v>
      </c>
      <c r="I652" s="104"/>
      <c r="J652" s="104"/>
      <c r="K652" s="104"/>
      <c r="L652" s="104"/>
      <c r="M652" s="104"/>
      <c r="N652" s="104"/>
      <c r="O652" s="104"/>
      <c r="P652" s="104"/>
      <c r="Q652" s="104"/>
      <c r="R652" s="104"/>
      <c r="U652" s="104"/>
      <c r="V652" s="104"/>
      <c r="W652" s="104"/>
    </row>
    <row r="653" spans="3:23">
      <c r="C653" s="502">
        <v>40481</v>
      </c>
      <c r="E653" s="1196">
        <v>453000</v>
      </c>
      <c r="F653" s="1202">
        <v>9.5000000000000001E-2</v>
      </c>
      <c r="G653" s="1200"/>
      <c r="H653" s="1205">
        <f t="shared" si="11"/>
        <v>458857.14285714284</v>
      </c>
      <c r="I653" s="104"/>
      <c r="J653" s="104"/>
      <c r="K653" s="104"/>
      <c r="L653" s="104"/>
      <c r="M653" s="104"/>
      <c r="N653" s="104"/>
      <c r="O653" s="104"/>
      <c r="P653" s="104"/>
      <c r="Q653" s="104"/>
      <c r="R653" s="104"/>
      <c r="U653" s="104"/>
      <c r="V653" s="104"/>
      <c r="W653" s="104"/>
    </row>
    <row r="654" spans="3:23">
      <c r="C654" s="502">
        <v>40488</v>
      </c>
      <c r="E654" s="1196">
        <v>434000</v>
      </c>
      <c r="F654" s="1202">
        <v>9.8000000000000004E-2</v>
      </c>
      <c r="G654" s="1200"/>
      <c r="H654" s="1205">
        <f t="shared" si="11"/>
        <v>455857.14285714284</v>
      </c>
      <c r="I654" s="104"/>
      <c r="J654" s="104"/>
      <c r="K654" s="104"/>
      <c r="L654" s="104"/>
      <c r="M654" s="104"/>
      <c r="N654" s="104"/>
      <c r="O654" s="104"/>
      <c r="P654" s="104"/>
      <c r="Q654" s="104"/>
      <c r="R654" s="104"/>
      <c r="U654" s="104"/>
      <c r="V654" s="104"/>
      <c r="W654" s="104"/>
    </row>
    <row r="655" spans="3:23">
      <c r="C655" s="502">
        <v>40495</v>
      </c>
      <c r="E655" s="1196">
        <v>432000</v>
      </c>
      <c r="F655" s="1202">
        <v>9.8000000000000004E-2</v>
      </c>
      <c r="G655" s="1200"/>
      <c r="H655" s="1205">
        <f t="shared" si="11"/>
        <v>452214.28571428574</v>
      </c>
      <c r="I655" s="104"/>
      <c r="J655" s="104"/>
      <c r="K655" s="104"/>
      <c r="L655" s="104"/>
      <c r="M655" s="104"/>
      <c r="N655" s="104"/>
      <c r="O655" s="104"/>
      <c r="P655" s="104"/>
      <c r="Q655" s="104"/>
      <c r="R655" s="104"/>
      <c r="U655" s="104"/>
      <c r="V655" s="104"/>
      <c r="W655" s="104"/>
    </row>
    <row r="656" spans="3:23">
      <c r="C656" s="502">
        <v>40502</v>
      </c>
      <c r="E656" s="1196">
        <v>407000</v>
      </c>
      <c r="F656" s="1202">
        <v>9.8000000000000004E-2</v>
      </c>
      <c r="G656" s="1200"/>
      <c r="H656" s="1205">
        <f t="shared" si="11"/>
        <v>446571.42857142858</v>
      </c>
      <c r="I656" s="104"/>
      <c r="J656" s="104"/>
      <c r="K656" s="104"/>
      <c r="L656" s="104"/>
      <c r="M656" s="104"/>
      <c r="N656" s="104"/>
      <c r="O656" s="104"/>
      <c r="P656" s="104"/>
      <c r="Q656" s="104"/>
      <c r="R656" s="104"/>
      <c r="U656" s="104"/>
      <c r="V656" s="104"/>
      <c r="W656" s="104"/>
    </row>
    <row r="657" spans="3:23">
      <c r="C657" s="502">
        <v>40509</v>
      </c>
      <c r="E657" s="1196">
        <v>432000</v>
      </c>
      <c r="F657" s="1202">
        <v>9.8000000000000004E-2</v>
      </c>
      <c r="G657" s="1200"/>
      <c r="H657" s="1205">
        <f t="shared" si="11"/>
        <v>444285.71428571426</v>
      </c>
      <c r="I657" s="104"/>
      <c r="J657" s="104"/>
      <c r="K657" s="104"/>
      <c r="L657" s="104"/>
      <c r="M657" s="104"/>
      <c r="N657" s="104"/>
      <c r="O657" s="104"/>
      <c r="P657" s="104"/>
      <c r="Q657" s="104"/>
      <c r="R657" s="104"/>
      <c r="U657" s="104"/>
      <c r="V657" s="104"/>
      <c r="W657" s="104"/>
    </row>
    <row r="658" spans="3:23">
      <c r="C658" s="502">
        <v>40516</v>
      </c>
      <c r="E658" s="1196">
        <v>428000</v>
      </c>
      <c r="F658" s="1202">
        <v>9.4E-2</v>
      </c>
      <c r="G658" s="1200"/>
      <c r="H658" s="1205">
        <f t="shared" si="11"/>
        <v>441500</v>
      </c>
      <c r="I658" s="104"/>
      <c r="J658" s="104"/>
      <c r="K658" s="104"/>
      <c r="L658" s="104"/>
      <c r="M658" s="104"/>
      <c r="N658" s="104"/>
      <c r="O658" s="104"/>
      <c r="P658" s="104"/>
      <c r="Q658" s="104"/>
      <c r="R658" s="104"/>
      <c r="U658" s="104"/>
      <c r="V658" s="104"/>
      <c r="W658" s="104"/>
    </row>
    <row r="659" spans="3:23">
      <c r="C659" s="502">
        <v>40523</v>
      </c>
      <c r="E659" s="1196">
        <v>425000</v>
      </c>
      <c r="F659" s="1202">
        <v>9.4E-2</v>
      </c>
      <c r="G659" s="1200"/>
      <c r="H659" s="1205">
        <f t="shared" si="11"/>
        <v>439571.42857142858</v>
      </c>
      <c r="I659" s="104"/>
      <c r="J659" s="104"/>
      <c r="K659" s="104"/>
      <c r="L659" s="104"/>
      <c r="M659" s="104"/>
      <c r="N659" s="104"/>
      <c r="O659" s="104"/>
      <c r="P659" s="104"/>
      <c r="Q659" s="104"/>
      <c r="R659" s="104"/>
      <c r="U659" s="104"/>
      <c r="V659" s="104"/>
      <c r="W659" s="104"/>
    </row>
    <row r="660" spans="3:23">
      <c r="C660" s="502">
        <v>40530</v>
      </c>
      <c r="E660" s="1196">
        <v>424000</v>
      </c>
      <c r="F660" s="1202">
        <v>9.4E-2</v>
      </c>
      <c r="G660" s="1200"/>
      <c r="H660" s="1205">
        <f t="shared" si="11"/>
        <v>438142.85714285716</v>
      </c>
      <c r="I660" s="104"/>
      <c r="J660" s="104"/>
      <c r="K660" s="104"/>
      <c r="L660" s="104"/>
      <c r="M660" s="104"/>
      <c r="N660" s="104"/>
      <c r="O660" s="104"/>
      <c r="P660" s="104"/>
      <c r="Q660" s="104"/>
      <c r="R660" s="104"/>
      <c r="U660" s="104"/>
      <c r="V660" s="104"/>
      <c r="W660" s="104"/>
    </row>
    <row r="661" spans="3:23">
      <c r="C661" s="502">
        <v>40537</v>
      </c>
      <c r="E661" s="1196">
        <v>404000</v>
      </c>
      <c r="F661" s="1202">
        <v>9.4E-2</v>
      </c>
      <c r="G661" s="1200"/>
      <c r="H661" s="1205">
        <f t="shared" si="11"/>
        <v>434214.28571428574</v>
      </c>
      <c r="I661" s="104"/>
      <c r="J661" s="104"/>
      <c r="K661" s="104"/>
      <c r="L661" s="104"/>
      <c r="M661" s="104"/>
      <c r="N661" s="104"/>
      <c r="O661" s="104"/>
      <c r="P661" s="104"/>
      <c r="Q661" s="104"/>
      <c r="R661" s="104"/>
      <c r="U661" s="104"/>
      <c r="V661" s="104"/>
      <c r="W661" s="104"/>
    </row>
    <row r="662" spans="3:23">
      <c r="C662" s="502">
        <v>40544</v>
      </c>
      <c r="D662" s="1197" t="s">
        <v>40</v>
      </c>
      <c r="E662" s="1196">
        <v>413000</v>
      </c>
      <c r="F662" s="1202">
        <v>9.0999999999999998E-2</v>
      </c>
      <c r="G662" s="1200"/>
      <c r="H662" s="1205">
        <f t="shared" si="11"/>
        <v>430928.57142857142</v>
      </c>
      <c r="I662" s="104"/>
      <c r="J662" s="104"/>
      <c r="K662" s="104"/>
      <c r="L662" s="104"/>
      <c r="M662" s="104"/>
      <c r="N662" s="104"/>
      <c r="O662" s="104"/>
      <c r="P662" s="104"/>
      <c r="Q662" s="104"/>
      <c r="R662" s="104"/>
      <c r="U662" s="104"/>
      <c r="V662" s="104"/>
      <c r="W662" s="104"/>
    </row>
    <row r="663" spans="3:23">
      <c r="C663" s="502">
        <v>40551</v>
      </c>
      <c r="E663" s="1196">
        <v>434000</v>
      </c>
      <c r="F663" s="1202">
        <v>9.0999999999999998E-2</v>
      </c>
      <c r="G663" s="1200"/>
      <c r="H663" s="1205">
        <f t="shared" si="11"/>
        <v>430071.42857142858</v>
      </c>
      <c r="I663" s="104"/>
      <c r="J663" s="104"/>
      <c r="K663" s="104"/>
      <c r="L663" s="104"/>
      <c r="M663" s="104"/>
      <c r="N663" s="104"/>
      <c r="O663" s="104"/>
      <c r="P663" s="104"/>
      <c r="Q663" s="104"/>
      <c r="R663" s="104"/>
      <c r="U663" s="104"/>
      <c r="V663" s="104"/>
      <c r="W663" s="104"/>
    </row>
    <row r="664" spans="3:23">
      <c r="C664" s="502">
        <v>40558</v>
      </c>
      <c r="E664" s="1196">
        <v>421000</v>
      </c>
      <c r="F664" s="1202">
        <v>9.0999999999999998E-2</v>
      </c>
      <c r="G664" s="1200"/>
      <c r="H664" s="1205">
        <f t="shared" si="11"/>
        <v>427357.14285714284</v>
      </c>
      <c r="I664" s="104"/>
      <c r="J664" s="104"/>
      <c r="K664" s="104"/>
      <c r="L664" s="104"/>
      <c r="M664" s="104"/>
      <c r="N664" s="104"/>
      <c r="O664" s="104"/>
      <c r="P664" s="104"/>
      <c r="Q664" s="104"/>
      <c r="R664" s="104"/>
      <c r="U664" s="104"/>
      <c r="V664" s="104"/>
      <c r="W664" s="104"/>
    </row>
    <row r="665" spans="3:23">
      <c r="C665" s="502">
        <v>40565</v>
      </c>
      <c r="E665" s="1196">
        <v>446000</v>
      </c>
      <c r="F665" s="1202">
        <v>9.0999999999999998E-2</v>
      </c>
      <c r="G665" s="1200"/>
      <c r="H665" s="1205">
        <f t="shared" si="11"/>
        <v>427500</v>
      </c>
      <c r="I665" s="104"/>
      <c r="J665" s="104"/>
      <c r="K665" s="104"/>
      <c r="L665" s="104"/>
      <c r="M665" s="104"/>
      <c r="N665" s="104"/>
      <c r="O665" s="104"/>
      <c r="P665" s="104"/>
      <c r="Q665" s="104"/>
      <c r="R665" s="104"/>
      <c r="U665" s="104"/>
      <c r="V665" s="104"/>
      <c r="W665" s="104"/>
    </row>
    <row r="666" spans="3:23">
      <c r="C666" s="502">
        <v>40572</v>
      </c>
      <c r="E666" s="1196">
        <v>420000</v>
      </c>
      <c r="F666" s="1202">
        <v>9.0999999999999998E-2</v>
      </c>
      <c r="G666" s="1200"/>
      <c r="H666" s="1205">
        <f t="shared" si="11"/>
        <v>426642.85714285716</v>
      </c>
      <c r="I666" s="104"/>
      <c r="J666" s="104"/>
      <c r="K666" s="104"/>
      <c r="L666" s="104"/>
      <c r="M666" s="104"/>
      <c r="N666" s="104"/>
      <c r="O666" s="104"/>
      <c r="P666" s="104"/>
      <c r="Q666" s="104"/>
      <c r="R666" s="104"/>
      <c r="U666" s="104"/>
      <c r="V666" s="104"/>
      <c r="W666" s="104"/>
    </row>
    <row r="667" spans="3:23">
      <c r="C667" s="502">
        <v>40579</v>
      </c>
      <c r="E667" s="1196">
        <v>402000</v>
      </c>
      <c r="F667" s="1202">
        <v>0.09</v>
      </c>
      <c r="G667" s="1200"/>
      <c r="H667" s="1205">
        <f t="shared" si="11"/>
        <v>423000</v>
      </c>
      <c r="I667" s="104"/>
      <c r="J667" s="104"/>
      <c r="K667" s="104"/>
      <c r="L667" s="104"/>
      <c r="M667" s="104"/>
      <c r="N667" s="104"/>
      <c r="O667" s="104"/>
      <c r="P667" s="104"/>
      <c r="Q667" s="104"/>
      <c r="R667" s="104"/>
      <c r="U667" s="104"/>
      <c r="V667" s="104"/>
      <c r="W667" s="104"/>
    </row>
    <row r="668" spans="3:23">
      <c r="C668" s="502">
        <v>40586</v>
      </c>
      <c r="E668" s="1196">
        <v>425000</v>
      </c>
      <c r="F668" s="1202">
        <v>0.09</v>
      </c>
      <c r="G668" s="1200"/>
      <c r="H668" s="1205">
        <f t="shared" si="11"/>
        <v>422357.14285714284</v>
      </c>
      <c r="I668" s="104"/>
      <c r="J668" s="104"/>
      <c r="K668" s="104"/>
      <c r="L668" s="104"/>
      <c r="M668" s="104"/>
      <c r="N668" s="104"/>
      <c r="O668" s="104"/>
      <c r="P668" s="104"/>
      <c r="Q668" s="104"/>
      <c r="R668" s="104"/>
      <c r="U668" s="104"/>
      <c r="V668" s="104"/>
      <c r="W668" s="104"/>
    </row>
    <row r="669" spans="3:23">
      <c r="C669" s="502">
        <v>40593</v>
      </c>
      <c r="E669" s="1196">
        <v>394000</v>
      </c>
      <c r="F669" s="1202">
        <v>0.09</v>
      </c>
      <c r="G669" s="1200"/>
      <c r="H669" s="1205">
        <f t="shared" si="11"/>
        <v>419642.85714285716</v>
      </c>
      <c r="I669" s="104"/>
      <c r="J669" s="104"/>
      <c r="K669" s="104"/>
      <c r="L669" s="104"/>
      <c r="M669" s="104"/>
      <c r="N669" s="104"/>
      <c r="O669" s="104"/>
      <c r="P669" s="104"/>
      <c r="Q669" s="104"/>
      <c r="R669" s="104"/>
      <c r="U669" s="104"/>
      <c r="V669" s="104"/>
      <c r="W669" s="104"/>
    </row>
    <row r="670" spans="3:23">
      <c r="C670" s="502">
        <v>40600</v>
      </c>
      <c r="E670" s="1196">
        <v>385000</v>
      </c>
      <c r="F670" s="1202">
        <v>0.09</v>
      </c>
      <c r="G670" s="1200"/>
      <c r="H670" s="1205">
        <f t="shared" si="11"/>
        <v>418071.42857142858</v>
      </c>
      <c r="I670" s="104"/>
      <c r="J670" s="104"/>
      <c r="K670" s="104"/>
      <c r="L670" s="104"/>
      <c r="M670" s="104"/>
      <c r="N670" s="104"/>
      <c r="O670" s="104"/>
      <c r="P670" s="104"/>
      <c r="Q670" s="104"/>
      <c r="R670" s="104"/>
      <c r="U670" s="104"/>
      <c r="V670" s="104"/>
      <c r="W670" s="104"/>
    </row>
    <row r="671" spans="3:23">
      <c r="C671" s="502">
        <v>40607</v>
      </c>
      <c r="E671" s="1196">
        <v>414000</v>
      </c>
      <c r="F671" s="1202">
        <v>8.8999999999999996E-2</v>
      </c>
      <c r="G671" s="1200"/>
      <c r="H671" s="1205">
        <f t="shared" si="11"/>
        <v>416785.71428571426</v>
      </c>
      <c r="I671" s="104"/>
      <c r="J671" s="104"/>
      <c r="K671" s="104"/>
      <c r="L671" s="104"/>
      <c r="M671" s="104"/>
      <c r="N671" s="104"/>
      <c r="O671" s="104"/>
      <c r="P671" s="104"/>
      <c r="Q671" s="104"/>
      <c r="R671" s="104"/>
      <c r="U671" s="104"/>
      <c r="V671" s="104"/>
      <c r="W671" s="104"/>
    </row>
    <row r="672" spans="3:23">
      <c r="C672" s="502">
        <v>40614</v>
      </c>
      <c r="E672" s="1196">
        <v>404000</v>
      </c>
      <c r="F672" s="1202">
        <v>8.8999999999999996E-2</v>
      </c>
      <c r="G672" s="1200"/>
      <c r="H672" s="1205">
        <f t="shared" si="11"/>
        <v>415071.42857142858</v>
      </c>
      <c r="I672" s="104"/>
      <c r="J672" s="104"/>
      <c r="K672" s="104"/>
      <c r="L672" s="104"/>
      <c r="M672" s="104"/>
      <c r="N672" s="104"/>
      <c r="O672" s="104"/>
      <c r="P672" s="104"/>
      <c r="Q672" s="104"/>
      <c r="R672" s="104"/>
      <c r="U672" s="104"/>
      <c r="V672" s="104"/>
      <c r="W672" s="104"/>
    </row>
    <row r="673" spans="3:23">
      <c r="C673" s="502">
        <v>40621</v>
      </c>
      <c r="E673" s="1196">
        <v>407000</v>
      </c>
      <c r="F673" s="1202">
        <v>8.8999999999999996E-2</v>
      </c>
      <c r="G673" s="1200"/>
      <c r="H673" s="1205">
        <f t="shared" si="11"/>
        <v>413785.71428571426</v>
      </c>
      <c r="I673" s="104"/>
      <c r="J673" s="104"/>
      <c r="K673" s="104"/>
      <c r="L673" s="104"/>
      <c r="M673" s="104"/>
      <c r="N673" s="104"/>
      <c r="O673" s="104"/>
      <c r="P673" s="104"/>
      <c r="Q673" s="104"/>
      <c r="R673" s="104"/>
      <c r="U673" s="104"/>
      <c r="V673" s="104"/>
      <c r="W673" s="104"/>
    </row>
    <row r="674" spans="3:23">
      <c r="C674" s="502">
        <v>40628</v>
      </c>
      <c r="E674" s="1196">
        <v>399000</v>
      </c>
      <c r="F674" s="1202">
        <v>8.8999999999999996E-2</v>
      </c>
      <c r="G674" s="1200"/>
      <c r="H674" s="1205">
        <f t="shared" si="11"/>
        <v>412000</v>
      </c>
      <c r="I674" s="104"/>
      <c r="J674" s="104"/>
      <c r="K674" s="104"/>
      <c r="L674" s="104"/>
      <c r="M674" s="104"/>
      <c r="N674" s="104"/>
      <c r="O674" s="104"/>
      <c r="P674" s="104"/>
      <c r="Q674" s="104"/>
      <c r="R674" s="104"/>
      <c r="U674" s="104"/>
      <c r="V674" s="104"/>
      <c r="W674" s="104"/>
    </row>
    <row r="675" spans="3:23">
      <c r="C675" s="502">
        <v>40635</v>
      </c>
      <c r="E675" s="1196">
        <v>395000</v>
      </c>
      <c r="F675" s="1202">
        <v>0.09</v>
      </c>
      <c r="G675" s="1200"/>
      <c r="H675" s="1205">
        <f t="shared" si="11"/>
        <v>411357.14285714284</v>
      </c>
      <c r="I675" s="104"/>
      <c r="J675" s="104"/>
      <c r="K675" s="104"/>
      <c r="L675" s="104"/>
      <c r="M675" s="104"/>
      <c r="N675" s="104"/>
      <c r="O675" s="104"/>
      <c r="P675" s="104"/>
      <c r="Q675" s="104"/>
      <c r="R675" s="104"/>
      <c r="U675" s="104"/>
      <c r="V675" s="104"/>
      <c r="W675" s="104"/>
    </row>
    <row r="676" spans="3:23">
      <c r="C676" s="502">
        <v>40642</v>
      </c>
      <c r="E676" s="1196">
        <v>416000</v>
      </c>
      <c r="F676" s="1202">
        <v>0.09</v>
      </c>
      <c r="G676" s="1200"/>
      <c r="H676" s="1205">
        <f t="shared" si="11"/>
        <v>411571.42857142858</v>
      </c>
      <c r="I676" s="104"/>
      <c r="J676" s="104"/>
      <c r="K676" s="104"/>
      <c r="L676" s="104"/>
      <c r="M676" s="104"/>
      <c r="N676" s="104"/>
      <c r="O676" s="104"/>
      <c r="P676" s="104"/>
      <c r="Q676" s="104"/>
      <c r="R676" s="104"/>
      <c r="U676" s="104"/>
      <c r="V676" s="104"/>
      <c r="W676" s="104"/>
    </row>
    <row r="677" spans="3:23">
      <c r="C677" s="502">
        <v>40649</v>
      </c>
      <c r="E677" s="1196">
        <v>402000</v>
      </c>
      <c r="F677" s="1202">
        <v>0.09</v>
      </c>
      <c r="G677" s="1200"/>
      <c r="H677" s="1205">
        <f t="shared" si="11"/>
        <v>409285.71428571426</v>
      </c>
      <c r="I677" s="104"/>
      <c r="J677" s="104"/>
      <c r="K677" s="104"/>
      <c r="L677" s="104"/>
      <c r="M677" s="104"/>
      <c r="N677" s="104"/>
      <c r="O677" s="104"/>
      <c r="P677" s="104"/>
      <c r="Q677" s="104"/>
      <c r="R677" s="104"/>
      <c r="U677" s="104"/>
      <c r="V677" s="104"/>
      <c r="W677" s="104"/>
    </row>
    <row r="678" spans="3:23">
      <c r="C678" s="502">
        <v>40656</v>
      </c>
      <c r="E678" s="1196">
        <v>422000</v>
      </c>
      <c r="F678" s="1202">
        <v>0.09</v>
      </c>
      <c r="G678" s="1200"/>
      <c r="H678" s="1205">
        <f t="shared" ref="H678:H741" si="12">AVERAGE(E665:E678)</f>
        <v>409357.14285714284</v>
      </c>
      <c r="I678" s="104"/>
      <c r="J678" s="104"/>
      <c r="K678" s="104"/>
      <c r="L678" s="104"/>
      <c r="M678" s="104"/>
      <c r="N678" s="104"/>
      <c r="O678" s="104"/>
      <c r="P678" s="104"/>
      <c r="Q678" s="104"/>
      <c r="R678" s="104"/>
      <c r="U678" s="104"/>
      <c r="V678" s="104"/>
      <c r="W678" s="104"/>
    </row>
    <row r="679" spans="3:23">
      <c r="C679" s="502">
        <v>40663</v>
      </c>
      <c r="E679" s="1196">
        <v>468000</v>
      </c>
      <c r="F679" s="1202">
        <v>0.09</v>
      </c>
      <c r="G679" s="1200"/>
      <c r="H679" s="1205">
        <f t="shared" si="12"/>
        <v>410928.57142857142</v>
      </c>
      <c r="I679" s="104"/>
      <c r="J679" s="104"/>
      <c r="K679" s="104"/>
      <c r="L679" s="104"/>
      <c r="M679" s="104"/>
      <c r="N679" s="104"/>
      <c r="O679" s="104"/>
      <c r="P679" s="104"/>
      <c r="Q679" s="104"/>
      <c r="R679" s="104"/>
      <c r="U679" s="104"/>
      <c r="V679" s="104"/>
      <c r="W679" s="104"/>
    </row>
    <row r="680" spans="3:23">
      <c r="C680" s="502">
        <v>40670</v>
      </c>
      <c r="E680" s="1196">
        <v>435000</v>
      </c>
      <c r="F680" s="1202">
        <v>0.09</v>
      </c>
      <c r="G680" s="1200"/>
      <c r="H680" s="1205">
        <f t="shared" si="12"/>
        <v>412000</v>
      </c>
      <c r="I680" s="104"/>
      <c r="J680" s="104"/>
      <c r="K680" s="104"/>
      <c r="L680" s="104"/>
      <c r="M680" s="104"/>
      <c r="N680" s="104"/>
      <c r="O680" s="104"/>
      <c r="P680" s="104"/>
      <c r="Q680" s="104"/>
      <c r="R680" s="104"/>
      <c r="U680" s="104"/>
      <c r="V680" s="104"/>
      <c r="W680" s="104"/>
    </row>
    <row r="681" spans="3:23">
      <c r="C681" s="502">
        <v>40677</v>
      </c>
      <c r="E681" s="1196">
        <v>414000</v>
      </c>
      <c r="F681" s="1202">
        <v>0.09</v>
      </c>
      <c r="G681" s="1200"/>
      <c r="H681" s="1205">
        <f t="shared" si="12"/>
        <v>412857.14285714284</v>
      </c>
      <c r="I681" s="104"/>
      <c r="J681" s="104"/>
      <c r="K681" s="104"/>
      <c r="L681" s="104"/>
      <c r="M681" s="104"/>
      <c r="N681" s="104"/>
      <c r="O681" s="104"/>
      <c r="P681" s="104"/>
      <c r="Q681" s="104"/>
      <c r="R681" s="104"/>
      <c r="U681" s="104"/>
      <c r="V681" s="104"/>
      <c r="W681" s="104"/>
    </row>
    <row r="682" spans="3:23">
      <c r="C682" s="502">
        <v>40684</v>
      </c>
      <c r="E682" s="1196">
        <v>423000</v>
      </c>
      <c r="F682" s="1202">
        <v>0.09</v>
      </c>
      <c r="G682" s="1200"/>
      <c r="H682" s="1205">
        <f t="shared" si="12"/>
        <v>412714.28571428574</v>
      </c>
      <c r="I682" s="104"/>
      <c r="J682" s="104"/>
      <c r="K682" s="104"/>
      <c r="L682" s="104"/>
      <c r="M682" s="104"/>
      <c r="N682" s="104"/>
      <c r="O682" s="104"/>
      <c r="P682" s="104"/>
      <c r="Q682" s="104"/>
      <c r="R682" s="104"/>
      <c r="U682" s="104"/>
      <c r="V682" s="104"/>
      <c r="W682" s="104"/>
    </row>
    <row r="683" spans="3:23">
      <c r="C683" s="502">
        <v>40691</v>
      </c>
      <c r="E683" s="1196">
        <v>418000</v>
      </c>
      <c r="F683" s="1202">
        <v>0.09</v>
      </c>
      <c r="G683" s="1200"/>
      <c r="H683" s="1205">
        <f t="shared" si="12"/>
        <v>414428.57142857142</v>
      </c>
      <c r="I683" s="104"/>
      <c r="J683" s="104"/>
      <c r="K683" s="104"/>
      <c r="L683" s="104"/>
      <c r="M683" s="104"/>
      <c r="N683" s="104"/>
      <c r="O683" s="104"/>
      <c r="P683" s="104"/>
      <c r="Q683" s="104"/>
      <c r="R683" s="104"/>
      <c r="U683" s="104"/>
      <c r="V683" s="104"/>
      <c r="W683" s="104"/>
    </row>
    <row r="684" spans="3:23">
      <c r="C684" s="502">
        <v>40698</v>
      </c>
      <c r="E684" s="1196">
        <v>423000</v>
      </c>
      <c r="F684" s="1202">
        <v>9.0999999999999998E-2</v>
      </c>
      <c r="G684" s="1200"/>
      <c r="H684" s="1205">
        <f t="shared" si="12"/>
        <v>417142.85714285716</v>
      </c>
      <c r="I684" s="104"/>
      <c r="J684" s="104"/>
      <c r="K684" s="104"/>
      <c r="L684" s="104"/>
      <c r="M684" s="104"/>
      <c r="N684" s="104"/>
      <c r="O684" s="104"/>
      <c r="P684" s="104"/>
      <c r="Q684" s="104"/>
      <c r="R684" s="104"/>
      <c r="U684" s="104"/>
      <c r="V684" s="104"/>
      <c r="W684" s="104"/>
    </row>
    <row r="685" spans="3:23">
      <c r="C685" s="502">
        <v>40705</v>
      </c>
      <c r="E685" s="1196">
        <v>413000</v>
      </c>
      <c r="F685" s="1202">
        <v>9.0999999999999998E-2</v>
      </c>
      <c r="G685" s="1200"/>
      <c r="H685" s="1205">
        <f t="shared" si="12"/>
        <v>417071.42857142858</v>
      </c>
      <c r="I685" s="104"/>
      <c r="J685" s="104"/>
      <c r="K685" s="104"/>
      <c r="L685" s="104"/>
      <c r="M685" s="104"/>
      <c r="N685" s="104"/>
      <c r="O685" s="104"/>
      <c r="P685" s="104"/>
      <c r="Q685" s="104"/>
      <c r="R685" s="104"/>
      <c r="U685" s="104"/>
      <c r="V685" s="104"/>
      <c r="W685" s="104"/>
    </row>
    <row r="686" spans="3:23">
      <c r="C686" s="502">
        <v>40712</v>
      </c>
      <c r="E686" s="1196">
        <v>416000</v>
      </c>
      <c r="F686" s="1202">
        <v>9.0999999999999998E-2</v>
      </c>
      <c r="G686" s="1200"/>
      <c r="H686" s="1205">
        <f t="shared" si="12"/>
        <v>417928.57142857142</v>
      </c>
      <c r="I686" s="104"/>
      <c r="J686" s="104"/>
      <c r="K686" s="104"/>
      <c r="L686" s="104"/>
      <c r="M686" s="104"/>
      <c r="N686" s="104"/>
      <c r="O686" s="104"/>
      <c r="P686" s="104"/>
      <c r="Q686" s="104"/>
      <c r="R686" s="104"/>
      <c r="U686" s="104"/>
      <c r="V686" s="104"/>
      <c r="W686" s="104"/>
    </row>
    <row r="687" spans="3:23">
      <c r="C687" s="502">
        <v>40719</v>
      </c>
      <c r="E687" s="1196">
        <v>421000</v>
      </c>
      <c r="F687" s="1202">
        <v>9.0999999999999998E-2</v>
      </c>
      <c r="G687" s="1200"/>
      <c r="H687" s="1205">
        <f t="shared" si="12"/>
        <v>418928.57142857142</v>
      </c>
      <c r="I687" s="104"/>
      <c r="J687" s="104"/>
      <c r="K687" s="104"/>
      <c r="L687" s="104"/>
      <c r="M687" s="104"/>
      <c r="N687" s="104"/>
      <c r="O687" s="104"/>
      <c r="P687" s="104"/>
      <c r="Q687" s="104"/>
      <c r="R687" s="104"/>
      <c r="U687" s="104"/>
      <c r="V687" s="104"/>
      <c r="W687" s="104"/>
    </row>
    <row r="688" spans="3:23">
      <c r="C688" s="502">
        <v>40726</v>
      </c>
      <c r="E688" s="1196">
        <v>418000</v>
      </c>
      <c r="F688" s="1202">
        <v>9.0999999999999998E-2</v>
      </c>
      <c r="G688" s="1200"/>
      <c r="H688" s="1205">
        <f t="shared" si="12"/>
        <v>420285.71428571426</v>
      </c>
      <c r="I688" s="104"/>
      <c r="J688" s="104"/>
      <c r="K688" s="104"/>
      <c r="L688" s="104"/>
      <c r="M688" s="104"/>
      <c r="N688" s="104"/>
      <c r="O688" s="104"/>
      <c r="P688" s="104"/>
      <c r="Q688" s="104"/>
      <c r="R688" s="104"/>
      <c r="U688" s="104"/>
      <c r="V688" s="104"/>
      <c r="W688" s="104"/>
    </row>
    <row r="689" spans="3:23">
      <c r="C689" s="502">
        <v>40733</v>
      </c>
      <c r="E689" s="1196">
        <v>408000</v>
      </c>
      <c r="F689" s="1202">
        <v>9.0999999999999998E-2</v>
      </c>
      <c r="G689" s="1200"/>
      <c r="H689" s="1205">
        <f t="shared" si="12"/>
        <v>421214.28571428574</v>
      </c>
      <c r="I689" s="104"/>
      <c r="J689" s="104"/>
      <c r="K689" s="104"/>
      <c r="L689" s="104"/>
      <c r="M689" s="104"/>
      <c r="N689" s="104"/>
      <c r="O689" s="104"/>
      <c r="P689" s="104"/>
      <c r="Q689" s="104"/>
      <c r="R689" s="104"/>
      <c r="U689" s="104"/>
      <c r="V689" s="104"/>
      <c r="W689" s="104"/>
    </row>
    <row r="690" spans="3:23">
      <c r="C690" s="502">
        <v>40740</v>
      </c>
      <c r="E690" s="1196">
        <v>420000</v>
      </c>
      <c r="F690" s="1202">
        <v>9.0999999999999998E-2</v>
      </c>
      <c r="G690" s="1200"/>
      <c r="H690" s="1205">
        <f t="shared" si="12"/>
        <v>421500</v>
      </c>
      <c r="I690" s="104"/>
      <c r="J690" s="104"/>
      <c r="K690" s="104"/>
      <c r="L690" s="104"/>
      <c r="M690" s="104"/>
      <c r="N690" s="104"/>
      <c r="O690" s="104"/>
      <c r="P690" s="104"/>
      <c r="Q690" s="104"/>
      <c r="R690" s="104"/>
      <c r="U690" s="104"/>
      <c r="V690" s="104"/>
      <c r="W690" s="104"/>
    </row>
    <row r="691" spans="3:23">
      <c r="C691" s="502">
        <v>40747</v>
      </c>
      <c r="E691" s="1196">
        <v>411000</v>
      </c>
      <c r="F691" s="1202">
        <v>9.0999999999999998E-2</v>
      </c>
      <c r="G691" s="1200"/>
      <c r="H691" s="1205">
        <f t="shared" si="12"/>
        <v>422142.85714285716</v>
      </c>
      <c r="I691" s="104"/>
      <c r="J691" s="104"/>
      <c r="K691" s="104"/>
      <c r="L691" s="104"/>
      <c r="M691" s="104"/>
      <c r="N691" s="104"/>
      <c r="O691" s="104"/>
      <c r="P691" s="104"/>
      <c r="Q691" s="104"/>
      <c r="R691" s="104"/>
      <c r="U691" s="104"/>
      <c r="V691" s="104"/>
      <c r="W691" s="104"/>
    </row>
    <row r="692" spans="3:23">
      <c r="C692" s="502">
        <v>40754</v>
      </c>
      <c r="E692" s="1196">
        <v>406000</v>
      </c>
      <c r="F692" s="1202">
        <v>9.0999999999999998E-2</v>
      </c>
      <c r="G692" s="1200"/>
      <c r="H692" s="1205">
        <f t="shared" si="12"/>
        <v>421000</v>
      </c>
      <c r="I692" s="104"/>
      <c r="J692" s="104"/>
      <c r="K692" s="104"/>
      <c r="L692" s="104"/>
      <c r="M692" s="104"/>
      <c r="N692" s="104"/>
      <c r="O692" s="104"/>
      <c r="P692" s="104"/>
      <c r="Q692" s="104"/>
      <c r="R692" s="104"/>
      <c r="U692" s="104"/>
      <c r="V692" s="104"/>
      <c r="W692" s="104"/>
    </row>
    <row r="693" spans="3:23">
      <c r="C693" s="502">
        <v>40761</v>
      </c>
      <c r="E693" s="1196">
        <v>405000</v>
      </c>
      <c r="F693" s="1202">
        <v>9.0999999999999998E-2</v>
      </c>
      <c r="G693" s="1200"/>
      <c r="H693" s="1205">
        <f t="shared" si="12"/>
        <v>416500</v>
      </c>
      <c r="I693" s="104"/>
      <c r="J693" s="104"/>
      <c r="K693" s="104"/>
      <c r="L693" s="104"/>
      <c r="M693" s="104"/>
      <c r="N693" s="104"/>
      <c r="O693" s="104"/>
      <c r="P693" s="104"/>
      <c r="Q693" s="104"/>
      <c r="R693" s="104"/>
      <c r="U693" s="104"/>
      <c r="V693" s="104"/>
      <c r="W693" s="104"/>
    </row>
    <row r="694" spans="3:23">
      <c r="C694" s="502">
        <v>40768</v>
      </c>
      <c r="E694" s="1196">
        <v>409000</v>
      </c>
      <c r="F694" s="1202">
        <v>9.0999999999999998E-2</v>
      </c>
      <c r="G694" s="1200"/>
      <c r="H694" s="1205">
        <f t="shared" si="12"/>
        <v>414642.85714285716</v>
      </c>
      <c r="I694" s="104"/>
      <c r="J694" s="104"/>
      <c r="K694" s="104"/>
      <c r="L694" s="104"/>
      <c r="M694" s="104"/>
      <c r="N694" s="104"/>
      <c r="O694" s="104"/>
      <c r="P694" s="104"/>
      <c r="Q694" s="104"/>
      <c r="R694" s="104"/>
      <c r="U694" s="104"/>
      <c r="V694" s="104"/>
      <c r="W694" s="104"/>
    </row>
    <row r="695" spans="3:23">
      <c r="C695" s="502">
        <v>40775</v>
      </c>
      <c r="E695" s="1196">
        <v>415000</v>
      </c>
      <c r="F695" s="1202">
        <v>9.0999999999999998E-2</v>
      </c>
      <c r="G695" s="1200"/>
      <c r="H695" s="1205">
        <f t="shared" si="12"/>
        <v>414714.28571428574</v>
      </c>
      <c r="I695" s="104"/>
      <c r="J695" s="104"/>
      <c r="K695" s="104"/>
      <c r="L695" s="104"/>
      <c r="M695" s="104"/>
      <c r="N695" s="104"/>
      <c r="O695" s="104"/>
      <c r="P695" s="104"/>
      <c r="Q695" s="104"/>
      <c r="R695" s="104"/>
      <c r="U695" s="104"/>
      <c r="V695" s="104"/>
      <c r="W695" s="104"/>
    </row>
    <row r="696" spans="3:23">
      <c r="C696" s="502">
        <v>40782</v>
      </c>
      <c r="E696" s="1196">
        <v>409000</v>
      </c>
      <c r="F696" s="1202">
        <v>9.0999999999999998E-2</v>
      </c>
      <c r="G696" s="1200"/>
      <c r="H696" s="1205">
        <f t="shared" si="12"/>
        <v>413714.28571428574</v>
      </c>
      <c r="I696" s="104"/>
      <c r="J696" s="104"/>
      <c r="K696" s="104"/>
      <c r="L696" s="104"/>
      <c r="M696" s="104"/>
      <c r="N696" s="104"/>
      <c r="O696" s="104"/>
      <c r="P696" s="104"/>
      <c r="Q696" s="104"/>
      <c r="R696" s="104"/>
      <c r="U696" s="104"/>
      <c r="V696" s="104"/>
      <c r="W696" s="104"/>
    </row>
    <row r="697" spans="3:23">
      <c r="C697" s="502">
        <v>40789</v>
      </c>
      <c r="E697" s="1196">
        <v>414000</v>
      </c>
      <c r="F697" s="1202">
        <v>0.09</v>
      </c>
      <c r="G697" s="1200"/>
      <c r="H697" s="1205">
        <f t="shared" si="12"/>
        <v>413428.57142857142</v>
      </c>
      <c r="I697" s="104"/>
      <c r="J697" s="104"/>
      <c r="K697" s="104"/>
      <c r="L697" s="104"/>
      <c r="M697" s="104"/>
      <c r="N697" s="104"/>
      <c r="O697" s="104"/>
      <c r="P697" s="104"/>
      <c r="Q697" s="104"/>
      <c r="R697" s="104"/>
      <c r="U697" s="104"/>
      <c r="V697" s="104"/>
      <c r="W697" s="104"/>
    </row>
    <row r="698" spans="3:23">
      <c r="C698" s="502">
        <v>40796</v>
      </c>
      <c r="E698" s="1196">
        <v>429000</v>
      </c>
      <c r="F698" s="1202">
        <v>0.09</v>
      </c>
      <c r="G698" s="1200"/>
      <c r="H698" s="1205">
        <f t="shared" si="12"/>
        <v>413857.14285714284</v>
      </c>
      <c r="I698" s="104"/>
      <c r="J698" s="104"/>
      <c r="K698" s="104"/>
      <c r="L698" s="104"/>
      <c r="M698" s="104"/>
      <c r="N698" s="104"/>
      <c r="O698" s="104"/>
      <c r="P698" s="104"/>
      <c r="Q698" s="104"/>
      <c r="R698" s="104"/>
      <c r="U698" s="104"/>
      <c r="V698" s="104"/>
      <c r="W698" s="104"/>
    </row>
    <row r="699" spans="3:23">
      <c r="C699" s="502">
        <v>40803</v>
      </c>
      <c r="E699" s="1196">
        <v>422000</v>
      </c>
      <c r="F699" s="1202">
        <v>0.09</v>
      </c>
      <c r="G699" s="1200"/>
      <c r="H699" s="1205">
        <f t="shared" si="12"/>
        <v>414500</v>
      </c>
      <c r="I699" s="104"/>
      <c r="J699" s="104"/>
      <c r="K699" s="104"/>
      <c r="L699" s="104"/>
      <c r="M699" s="104"/>
      <c r="N699" s="104"/>
      <c r="O699" s="104"/>
      <c r="P699" s="104"/>
      <c r="Q699" s="104"/>
      <c r="R699" s="104"/>
      <c r="U699" s="104"/>
      <c r="V699" s="104"/>
      <c r="W699" s="104"/>
    </row>
    <row r="700" spans="3:23">
      <c r="C700" s="502">
        <v>40810</v>
      </c>
      <c r="E700" s="1196">
        <v>406000</v>
      </c>
      <c r="F700" s="1202">
        <v>0.09</v>
      </c>
      <c r="G700" s="1200"/>
      <c r="H700" s="1205">
        <f t="shared" si="12"/>
        <v>413785.71428571426</v>
      </c>
      <c r="I700" s="104"/>
      <c r="J700" s="104"/>
      <c r="K700" s="104"/>
      <c r="L700" s="104"/>
      <c r="M700" s="104"/>
      <c r="N700" s="104"/>
      <c r="O700" s="104"/>
      <c r="P700" s="104"/>
      <c r="Q700" s="104"/>
      <c r="R700" s="104"/>
      <c r="U700" s="104"/>
      <c r="V700" s="104"/>
      <c r="W700" s="104"/>
    </row>
    <row r="701" spans="3:23">
      <c r="C701" s="502">
        <v>40817</v>
      </c>
      <c r="E701" s="1196">
        <v>405000</v>
      </c>
      <c r="F701" s="1202">
        <v>8.8999999999999996E-2</v>
      </c>
      <c r="G701" s="1200"/>
      <c r="H701" s="1205">
        <f t="shared" si="12"/>
        <v>412642.85714285716</v>
      </c>
      <c r="I701" s="104"/>
      <c r="J701" s="104"/>
      <c r="K701" s="104"/>
      <c r="L701" s="104"/>
      <c r="M701" s="104"/>
      <c r="N701" s="104"/>
      <c r="O701" s="104"/>
      <c r="P701" s="104"/>
      <c r="Q701" s="104"/>
      <c r="R701" s="104"/>
      <c r="U701" s="104"/>
      <c r="V701" s="104"/>
      <c r="W701" s="104"/>
    </row>
    <row r="702" spans="3:23">
      <c r="C702" s="502">
        <v>40824</v>
      </c>
      <c r="E702" s="1196">
        <v>410000</v>
      </c>
      <c r="F702" s="1202">
        <v>8.8999999999999996E-2</v>
      </c>
      <c r="G702" s="1200"/>
      <c r="H702" s="1205">
        <f t="shared" si="12"/>
        <v>412071.42857142858</v>
      </c>
      <c r="I702" s="104"/>
      <c r="J702" s="104"/>
      <c r="K702" s="104"/>
      <c r="L702" s="104"/>
      <c r="M702" s="104"/>
      <c r="N702" s="104"/>
      <c r="O702" s="104"/>
      <c r="P702" s="104"/>
      <c r="Q702" s="104"/>
      <c r="R702" s="104"/>
      <c r="U702" s="104"/>
      <c r="V702" s="104"/>
      <c r="W702" s="104"/>
    </row>
    <row r="703" spans="3:23">
      <c r="C703" s="502">
        <v>40831</v>
      </c>
      <c r="E703" s="1196">
        <v>395000</v>
      </c>
      <c r="F703" s="1202">
        <v>8.8999999999999996E-2</v>
      </c>
      <c r="G703" s="1200"/>
      <c r="H703" s="1205">
        <f t="shared" si="12"/>
        <v>411142.85714285716</v>
      </c>
      <c r="I703" s="104"/>
      <c r="J703" s="104"/>
      <c r="K703" s="104"/>
      <c r="L703" s="104"/>
      <c r="M703" s="104"/>
      <c r="N703" s="104"/>
      <c r="O703" s="104"/>
      <c r="P703" s="104"/>
      <c r="Q703" s="104"/>
      <c r="R703" s="104"/>
      <c r="U703" s="104"/>
      <c r="V703" s="104"/>
      <c r="W703" s="104"/>
    </row>
    <row r="704" spans="3:23">
      <c r="C704" s="502">
        <v>40838</v>
      </c>
      <c r="E704" s="1196">
        <v>403000</v>
      </c>
      <c r="F704" s="1202">
        <v>8.8999999999999996E-2</v>
      </c>
      <c r="G704" s="1200"/>
      <c r="H704" s="1205">
        <f t="shared" si="12"/>
        <v>409928.57142857142</v>
      </c>
      <c r="I704" s="104"/>
      <c r="J704" s="104"/>
      <c r="K704" s="104"/>
      <c r="L704" s="104"/>
      <c r="M704" s="104"/>
      <c r="N704" s="104"/>
      <c r="O704" s="104"/>
      <c r="P704" s="104"/>
      <c r="Q704" s="104"/>
      <c r="R704" s="104"/>
      <c r="U704" s="104"/>
      <c r="V704" s="104"/>
      <c r="W704" s="104"/>
    </row>
    <row r="705" spans="3:23">
      <c r="C705" s="502">
        <v>40845</v>
      </c>
      <c r="E705" s="1196">
        <v>399000</v>
      </c>
      <c r="F705" s="1202">
        <v>8.8999999999999996E-2</v>
      </c>
      <c r="G705" s="1200"/>
      <c r="H705" s="1205">
        <f t="shared" si="12"/>
        <v>409071.42857142858</v>
      </c>
      <c r="I705" s="104"/>
      <c r="J705" s="104"/>
      <c r="K705" s="104"/>
      <c r="L705" s="104"/>
      <c r="M705" s="104"/>
      <c r="N705" s="104"/>
      <c r="O705" s="104"/>
      <c r="P705" s="104"/>
      <c r="Q705" s="104"/>
      <c r="R705" s="104"/>
      <c r="U705" s="104"/>
      <c r="V705" s="104"/>
      <c r="W705" s="104"/>
    </row>
    <row r="706" spans="3:23">
      <c r="C706" s="502">
        <v>40852</v>
      </c>
      <c r="E706" s="1196">
        <v>392000</v>
      </c>
      <c r="F706" s="1202">
        <v>8.6999999999999994E-2</v>
      </c>
      <c r="G706" s="1200"/>
      <c r="H706" s="1205">
        <f t="shared" si="12"/>
        <v>408071.42857142858</v>
      </c>
      <c r="I706" s="104"/>
      <c r="J706" s="104"/>
      <c r="K706" s="104"/>
      <c r="L706" s="104"/>
      <c r="M706" s="104"/>
      <c r="N706" s="104"/>
      <c r="O706" s="104"/>
      <c r="P706" s="104"/>
      <c r="Q706" s="104"/>
      <c r="R706" s="104"/>
      <c r="U706" s="104"/>
      <c r="V706" s="104"/>
      <c r="W706" s="104"/>
    </row>
    <row r="707" spans="3:23">
      <c r="C707" s="502">
        <v>40859</v>
      </c>
      <c r="E707" s="1196">
        <v>383000</v>
      </c>
      <c r="F707" s="1202">
        <v>8.6999999999999994E-2</v>
      </c>
      <c r="G707" s="1200"/>
      <c r="H707" s="1205">
        <f t="shared" si="12"/>
        <v>406500</v>
      </c>
      <c r="I707" s="104"/>
      <c r="J707" s="104"/>
      <c r="K707" s="104"/>
      <c r="L707" s="104"/>
      <c r="M707" s="104"/>
      <c r="N707" s="104"/>
      <c r="O707" s="104"/>
      <c r="P707" s="104"/>
      <c r="Q707" s="104"/>
      <c r="R707" s="104"/>
      <c r="U707" s="104"/>
      <c r="V707" s="104"/>
      <c r="W707" s="104"/>
    </row>
    <row r="708" spans="3:23">
      <c r="C708" s="502">
        <v>40866</v>
      </c>
      <c r="E708" s="1196">
        <v>385000</v>
      </c>
      <c r="F708" s="1202">
        <v>8.6999999999999994E-2</v>
      </c>
      <c r="G708" s="1200"/>
      <c r="H708" s="1205">
        <f t="shared" si="12"/>
        <v>404785.71428571426</v>
      </c>
      <c r="I708" s="104"/>
      <c r="J708" s="104"/>
      <c r="K708" s="104"/>
      <c r="L708" s="104"/>
      <c r="M708" s="104"/>
      <c r="N708" s="104"/>
      <c r="O708" s="104"/>
      <c r="P708" s="104"/>
      <c r="Q708" s="104"/>
      <c r="R708" s="104"/>
      <c r="U708" s="104"/>
      <c r="V708" s="104"/>
      <c r="W708" s="104"/>
    </row>
    <row r="709" spans="3:23">
      <c r="C709" s="502">
        <v>40873</v>
      </c>
      <c r="E709" s="1196">
        <v>397000</v>
      </c>
      <c r="F709" s="1202">
        <v>8.6999999999999994E-2</v>
      </c>
      <c r="G709" s="1200"/>
      <c r="H709" s="1205">
        <f t="shared" si="12"/>
        <v>403500</v>
      </c>
      <c r="I709" s="104"/>
      <c r="J709" s="104"/>
      <c r="K709" s="104"/>
      <c r="L709" s="104"/>
      <c r="M709" s="104"/>
      <c r="N709" s="104"/>
      <c r="O709" s="104"/>
      <c r="P709" s="104"/>
      <c r="Q709" s="104"/>
      <c r="R709" s="104"/>
      <c r="U709" s="104"/>
      <c r="V709" s="104"/>
      <c r="W709" s="104"/>
    </row>
    <row r="710" spans="3:23">
      <c r="C710" s="502">
        <v>40880</v>
      </c>
      <c r="E710" s="1196">
        <v>387000</v>
      </c>
      <c r="F710" s="1202">
        <v>8.5000000000000006E-2</v>
      </c>
      <c r="G710" s="1200"/>
      <c r="H710" s="1205">
        <f t="shared" si="12"/>
        <v>401928.57142857142</v>
      </c>
      <c r="I710" s="104"/>
      <c r="J710" s="104"/>
      <c r="K710" s="104"/>
      <c r="L710" s="104"/>
      <c r="M710" s="104"/>
      <c r="N710" s="104"/>
      <c r="O710" s="104"/>
      <c r="P710" s="104"/>
      <c r="Q710" s="104"/>
      <c r="R710" s="104"/>
      <c r="U710" s="104"/>
      <c r="V710" s="104"/>
      <c r="W710" s="104"/>
    </row>
    <row r="711" spans="3:23">
      <c r="C711" s="502">
        <v>40887</v>
      </c>
      <c r="E711" s="1196">
        <v>368000</v>
      </c>
      <c r="F711" s="1202">
        <v>8.5000000000000006E-2</v>
      </c>
      <c r="G711" s="1200"/>
      <c r="H711" s="1205">
        <f t="shared" si="12"/>
        <v>398642.85714285716</v>
      </c>
      <c r="I711" s="104"/>
      <c r="J711" s="104"/>
      <c r="K711" s="104"/>
      <c r="L711" s="104"/>
      <c r="M711" s="104"/>
      <c r="N711" s="104"/>
      <c r="O711" s="104"/>
      <c r="P711" s="104"/>
      <c r="Q711" s="104"/>
      <c r="R711" s="104"/>
      <c r="U711" s="104"/>
      <c r="V711" s="104"/>
      <c r="W711" s="104"/>
    </row>
    <row r="712" spans="3:23">
      <c r="C712" s="502">
        <v>40894</v>
      </c>
      <c r="E712" s="1196">
        <v>368000</v>
      </c>
      <c r="F712" s="1202">
        <v>8.5000000000000006E-2</v>
      </c>
      <c r="G712" s="1200"/>
      <c r="H712" s="1205">
        <f t="shared" si="12"/>
        <v>394285.71428571426</v>
      </c>
      <c r="I712" s="104"/>
      <c r="J712" s="104"/>
      <c r="K712" s="104"/>
      <c r="L712" s="104"/>
      <c r="M712" s="104"/>
      <c r="N712" s="104"/>
      <c r="O712" s="104"/>
      <c r="P712" s="104"/>
      <c r="Q712" s="104"/>
      <c r="R712" s="104"/>
      <c r="U712" s="104"/>
      <c r="V712" s="104"/>
      <c r="W712" s="104"/>
    </row>
    <row r="713" spans="3:23">
      <c r="C713" s="502">
        <v>40901</v>
      </c>
      <c r="E713" s="1196">
        <v>386000</v>
      </c>
      <c r="F713" s="1202">
        <v>8.5000000000000006E-2</v>
      </c>
      <c r="G713" s="1200"/>
      <c r="H713" s="1205">
        <f t="shared" si="12"/>
        <v>391714.28571428574</v>
      </c>
      <c r="I713" s="104"/>
      <c r="J713" s="104"/>
      <c r="K713" s="104"/>
      <c r="L713" s="104"/>
      <c r="M713" s="104"/>
      <c r="N713" s="104"/>
      <c r="O713" s="104"/>
      <c r="P713" s="104"/>
      <c r="Q713" s="104"/>
      <c r="R713" s="104"/>
      <c r="U713" s="104"/>
      <c r="V713" s="104"/>
      <c r="W713" s="104"/>
    </row>
    <row r="714" spans="3:23">
      <c r="C714" s="502">
        <v>40908</v>
      </c>
      <c r="E714" s="1196">
        <v>376000</v>
      </c>
      <c r="F714" s="1202">
        <v>8.5000000000000006E-2</v>
      </c>
      <c r="G714" s="1200"/>
      <c r="H714" s="1205">
        <f t="shared" si="12"/>
        <v>389571.42857142858</v>
      </c>
      <c r="I714" s="104"/>
      <c r="J714" s="104"/>
      <c r="K714" s="104"/>
      <c r="L714" s="104"/>
      <c r="M714" s="104"/>
      <c r="N714" s="104"/>
      <c r="O714" s="104"/>
      <c r="P714" s="104"/>
      <c r="Q714" s="104"/>
      <c r="R714" s="104"/>
      <c r="U714" s="104"/>
      <c r="V714" s="104"/>
      <c r="W714" s="104"/>
    </row>
    <row r="715" spans="3:23">
      <c r="C715" s="502">
        <v>40915</v>
      </c>
      <c r="D715" s="1197" t="s">
        <v>41</v>
      </c>
      <c r="E715" s="1196">
        <v>391000</v>
      </c>
      <c r="F715" s="1202">
        <v>8.3000000000000004E-2</v>
      </c>
      <c r="G715" s="1200"/>
      <c r="H715" s="1205">
        <f t="shared" si="12"/>
        <v>388571.42857142858</v>
      </c>
      <c r="I715" s="104"/>
      <c r="J715" s="104"/>
      <c r="K715" s="104"/>
      <c r="L715" s="104"/>
      <c r="M715" s="104"/>
      <c r="N715" s="104"/>
      <c r="O715" s="104"/>
      <c r="P715" s="104"/>
      <c r="Q715" s="104"/>
      <c r="R715" s="104"/>
      <c r="U715" s="104"/>
      <c r="V715" s="104"/>
      <c r="W715" s="104"/>
    </row>
    <row r="716" spans="3:23">
      <c r="C716" s="502">
        <v>40922</v>
      </c>
      <c r="E716" s="1196">
        <v>367000</v>
      </c>
      <c r="F716" s="1202">
        <v>8.3000000000000004E-2</v>
      </c>
      <c r="G716" s="1200"/>
      <c r="H716" s="1205">
        <f t="shared" si="12"/>
        <v>385500</v>
      </c>
      <c r="I716" s="104"/>
      <c r="J716" s="104"/>
      <c r="K716" s="104"/>
      <c r="L716" s="104"/>
      <c r="M716" s="104"/>
      <c r="N716" s="104"/>
      <c r="O716" s="104"/>
      <c r="P716" s="104"/>
      <c r="Q716" s="104"/>
      <c r="R716" s="104"/>
      <c r="U716" s="104"/>
      <c r="V716" s="104"/>
      <c r="W716" s="104"/>
    </row>
    <row r="717" spans="3:23">
      <c r="C717" s="502">
        <v>40929</v>
      </c>
      <c r="E717" s="1196">
        <v>381000</v>
      </c>
      <c r="F717" s="1202">
        <v>8.3000000000000004E-2</v>
      </c>
      <c r="G717" s="1200"/>
      <c r="H717" s="1205">
        <f t="shared" si="12"/>
        <v>384500</v>
      </c>
      <c r="I717" s="104"/>
      <c r="J717" s="104"/>
      <c r="K717" s="104"/>
      <c r="L717" s="104"/>
      <c r="M717" s="104"/>
      <c r="N717" s="104"/>
      <c r="O717" s="104"/>
      <c r="P717" s="104"/>
      <c r="Q717" s="104"/>
      <c r="R717" s="104"/>
      <c r="U717" s="104"/>
      <c r="V717" s="104"/>
      <c r="W717" s="104"/>
    </row>
    <row r="718" spans="3:23">
      <c r="C718" s="502">
        <v>40936</v>
      </c>
      <c r="E718" s="1196">
        <v>372000</v>
      </c>
      <c r="F718" s="1202">
        <v>8.3000000000000004E-2</v>
      </c>
      <c r="G718" s="1200"/>
      <c r="H718" s="1205">
        <f t="shared" si="12"/>
        <v>382285.71428571426</v>
      </c>
      <c r="I718" s="104"/>
      <c r="J718" s="104"/>
      <c r="K718" s="104"/>
      <c r="L718" s="104"/>
      <c r="M718" s="104"/>
      <c r="N718" s="104"/>
      <c r="O718" s="104"/>
      <c r="P718" s="104"/>
      <c r="Q718" s="104"/>
      <c r="R718" s="104"/>
      <c r="U718" s="104"/>
      <c r="V718" s="104"/>
      <c r="W718" s="104"/>
    </row>
    <row r="719" spans="3:23">
      <c r="C719" s="502">
        <v>40943</v>
      </c>
      <c r="E719" s="1196">
        <v>368000</v>
      </c>
      <c r="F719" s="1202">
        <v>8.3000000000000004E-2</v>
      </c>
      <c r="G719" s="1200"/>
      <c r="H719" s="1205">
        <f t="shared" si="12"/>
        <v>380071.42857142858</v>
      </c>
      <c r="I719" s="104"/>
      <c r="J719" s="104"/>
      <c r="K719" s="104"/>
      <c r="L719" s="104"/>
      <c r="M719" s="104"/>
      <c r="N719" s="104"/>
      <c r="O719" s="104"/>
      <c r="P719" s="104"/>
      <c r="Q719" s="104"/>
      <c r="R719" s="104"/>
      <c r="U719" s="104"/>
      <c r="V719" s="104"/>
      <c r="W719" s="104"/>
    </row>
    <row r="720" spans="3:23">
      <c r="C720" s="502">
        <v>40950</v>
      </c>
      <c r="E720" s="1196">
        <v>361000</v>
      </c>
      <c r="F720" s="1202">
        <v>8.3000000000000004E-2</v>
      </c>
      <c r="G720" s="1200"/>
      <c r="H720" s="1205">
        <f t="shared" si="12"/>
        <v>377857.14285714284</v>
      </c>
      <c r="I720" s="104"/>
      <c r="J720" s="104"/>
      <c r="K720" s="104"/>
      <c r="L720" s="104"/>
      <c r="M720" s="104"/>
      <c r="N720" s="104"/>
      <c r="O720" s="104"/>
      <c r="P720" s="104"/>
      <c r="Q720" s="104"/>
      <c r="R720" s="104"/>
      <c r="U720" s="104"/>
      <c r="V720" s="104"/>
      <c r="W720" s="104"/>
    </row>
    <row r="721" spans="3:23">
      <c r="C721" s="502">
        <v>40957</v>
      </c>
      <c r="E721" s="1196">
        <v>359000</v>
      </c>
      <c r="F721" s="1202">
        <v>8.3000000000000004E-2</v>
      </c>
      <c r="G721" s="1200"/>
      <c r="H721" s="1205">
        <f t="shared" si="12"/>
        <v>376142.85714285716</v>
      </c>
      <c r="I721" s="104"/>
      <c r="J721" s="104"/>
      <c r="K721" s="104"/>
      <c r="L721" s="104"/>
      <c r="M721" s="104"/>
      <c r="N721" s="104"/>
      <c r="O721" s="104"/>
      <c r="P721" s="104"/>
      <c r="Q721" s="104"/>
      <c r="R721" s="104"/>
      <c r="U721" s="104"/>
      <c r="V721" s="104"/>
      <c r="W721" s="104"/>
    </row>
    <row r="722" spans="3:23">
      <c r="C722" s="502">
        <v>40964</v>
      </c>
      <c r="E722" s="1196">
        <v>365000</v>
      </c>
      <c r="F722" s="1202">
        <v>8.3000000000000004E-2</v>
      </c>
      <c r="G722" s="1200"/>
      <c r="H722" s="1205">
        <f t="shared" si="12"/>
        <v>374714.28571428574</v>
      </c>
      <c r="I722" s="104"/>
      <c r="J722" s="104"/>
      <c r="K722" s="104"/>
      <c r="L722" s="104"/>
      <c r="M722" s="104"/>
      <c r="N722" s="104"/>
      <c r="O722" s="104"/>
      <c r="P722" s="104"/>
      <c r="Q722" s="104"/>
      <c r="R722" s="104"/>
      <c r="U722" s="104"/>
      <c r="V722" s="104"/>
      <c r="W722" s="104"/>
    </row>
    <row r="723" spans="3:23">
      <c r="C723" s="502">
        <v>40971</v>
      </c>
      <c r="E723" s="1196">
        <v>375000</v>
      </c>
      <c r="F723" s="1202">
        <v>8.2000000000000003E-2</v>
      </c>
      <c r="G723" s="1200"/>
      <c r="H723" s="1205">
        <f t="shared" si="12"/>
        <v>373142.85714285716</v>
      </c>
      <c r="I723" s="104"/>
      <c r="J723" s="104"/>
      <c r="K723" s="104"/>
      <c r="L723" s="104"/>
      <c r="M723" s="104"/>
      <c r="N723" s="104"/>
      <c r="O723" s="104"/>
      <c r="P723" s="104"/>
      <c r="Q723" s="104"/>
      <c r="R723" s="104"/>
      <c r="U723" s="104"/>
      <c r="V723" s="104"/>
      <c r="W723" s="104"/>
    </row>
    <row r="724" spans="3:23">
      <c r="C724" s="502">
        <v>40978</v>
      </c>
      <c r="E724" s="1196">
        <v>369000</v>
      </c>
      <c r="F724" s="1202">
        <v>8.2000000000000003E-2</v>
      </c>
      <c r="G724" s="1200"/>
      <c r="H724" s="1205">
        <f t="shared" si="12"/>
        <v>371857.14285714284</v>
      </c>
      <c r="I724" s="104"/>
      <c r="J724" s="104"/>
      <c r="K724" s="104"/>
      <c r="L724" s="104"/>
      <c r="M724" s="104"/>
      <c r="N724" s="104"/>
      <c r="O724" s="104"/>
      <c r="P724" s="104"/>
      <c r="Q724" s="104"/>
      <c r="R724" s="104"/>
      <c r="U724" s="104"/>
      <c r="V724" s="104"/>
      <c r="W724" s="104"/>
    </row>
    <row r="725" spans="3:23">
      <c r="C725" s="502">
        <v>40985</v>
      </c>
      <c r="E725" s="1196">
        <v>368000</v>
      </c>
      <c r="F725" s="1202">
        <v>8.2000000000000003E-2</v>
      </c>
      <c r="G725" s="1200"/>
      <c r="H725" s="1205">
        <f t="shared" si="12"/>
        <v>371857.14285714284</v>
      </c>
      <c r="I725" s="104"/>
      <c r="J725" s="104"/>
      <c r="K725" s="104"/>
      <c r="L725" s="104"/>
      <c r="M725" s="104"/>
      <c r="N725" s="104"/>
      <c r="O725" s="104"/>
      <c r="P725" s="104"/>
      <c r="Q725" s="104"/>
      <c r="R725" s="104"/>
      <c r="U725" s="104"/>
      <c r="V725" s="104"/>
      <c r="W725" s="104"/>
    </row>
    <row r="726" spans="3:23">
      <c r="C726" s="502">
        <v>40992</v>
      </c>
      <c r="E726" s="1196">
        <v>363000</v>
      </c>
      <c r="F726" s="1202">
        <v>8.2000000000000003E-2</v>
      </c>
      <c r="G726" s="1200"/>
      <c r="H726" s="1205">
        <f t="shared" si="12"/>
        <v>371500</v>
      </c>
      <c r="I726" s="104"/>
      <c r="J726" s="104"/>
      <c r="K726" s="104"/>
      <c r="L726" s="104"/>
      <c r="M726" s="104"/>
      <c r="N726" s="104"/>
      <c r="O726" s="104"/>
      <c r="P726" s="104"/>
      <c r="Q726" s="104"/>
      <c r="R726" s="104"/>
      <c r="U726" s="104"/>
      <c r="V726" s="104"/>
      <c r="W726" s="104"/>
    </row>
    <row r="727" spans="3:23">
      <c r="C727" s="502">
        <v>40999</v>
      </c>
      <c r="E727" s="1196">
        <v>358000</v>
      </c>
      <c r="F727" s="1202">
        <v>8.2000000000000003E-2</v>
      </c>
      <c r="G727" s="1200"/>
      <c r="H727" s="1205">
        <f t="shared" si="12"/>
        <v>369500</v>
      </c>
      <c r="I727" s="104"/>
      <c r="J727" s="104"/>
      <c r="K727" s="104"/>
      <c r="L727" s="104"/>
      <c r="M727" s="104"/>
      <c r="N727" s="104"/>
      <c r="O727" s="104"/>
      <c r="P727" s="104"/>
      <c r="Q727" s="104"/>
      <c r="R727" s="104"/>
      <c r="U727" s="104"/>
      <c r="V727" s="104"/>
      <c r="W727" s="104"/>
    </row>
    <row r="728" spans="3:23">
      <c r="C728" s="502">
        <v>41006</v>
      </c>
      <c r="E728" s="1196">
        <v>387000</v>
      </c>
      <c r="F728" s="1202">
        <v>8.1000000000000003E-2</v>
      </c>
      <c r="G728" s="1200"/>
      <c r="H728" s="1205">
        <f t="shared" si="12"/>
        <v>370285.71428571426</v>
      </c>
      <c r="I728" s="104"/>
      <c r="J728" s="104"/>
      <c r="K728" s="104"/>
      <c r="L728" s="104"/>
      <c r="M728" s="104"/>
      <c r="N728" s="104"/>
      <c r="O728" s="104"/>
      <c r="P728" s="104"/>
      <c r="Q728" s="104"/>
      <c r="R728" s="104"/>
      <c r="U728" s="104"/>
      <c r="V728" s="104"/>
      <c r="W728" s="104"/>
    </row>
    <row r="729" spans="3:23">
      <c r="C729" s="502">
        <v>41013</v>
      </c>
      <c r="E729" s="1196">
        <v>381000</v>
      </c>
      <c r="F729" s="1202">
        <v>8.1000000000000003E-2</v>
      </c>
      <c r="G729" s="1200"/>
      <c r="H729" s="1205">
        <f t="shared" si="12"/>
        <v>369571.42857142858</v>
      </c>
      <c r="I729" s="104"/>
      <c r="J729" s="104"/>
      <c r="K729" s="104"/>
      <c r="L729" s="104"/>
      <c r="M729" s="104"/>
      <c r="N729" s="104"/>
      <c r="O729" s="104"/>
      <c r="P729" s="104"/>
      <c r="Q729" s="104"/>
      <c r="R729" s="104"/>
      <c r="U729" s="104"/>
      <c r="V729" s="104"/>
      <c r="W729" s="104"/>
    </row>
    <row r="730" spans="3:23">
      <c r="C730" s="502">
        <v>41020</v>
      </c>
      <c r="E730" s="1196">
        <v>387000</v>
      </c>
      <c r="F730" s="1202">
        <v>8.1000000000000003E-2</v>
      </c>
      <c r="G730" s="1200"/>
      <c r="H730" s="1205">
        <f t="shared" si="12"/>
        <v>371000</v>
      </c>
      <c r="I730" s="104"/>
      <c r="J730" s="104"/>
      <c r="K730" s="104"/>
      <c r="L730" s="104"/>
      <c r="M730" s="104"/>
      <c r="N730" s="104"/>
      <c r="O730" s="104"/>
      <c r="P730" s="104"/>
      <c r="Q730" s="104"/>
      <c r="R730" s="104"/>
      <c r="U730" s="104"/>
      <c r="V730" s="104"/>
      <c r="W730" s="104"/>
    </row>
    <row r="731" spans="3:23">
      <c r="C731" s="502">
        <v>41027</v>
      </c>
      <c r="E731" s="1196">
        <v>372000</v>
      </c>
      <c r="F731" s="1202">
        <v>8.1000000000000003E-2</v>
      </c>
      <c r="G731" s="1200"/>
      <c r="H731" s="1205">
        <f t="shared" si="12"/>
        <v>370357.14285714284</v>
      </c>
      <c r="I731" s="104"/>
      <c r="J731" s="104"/>
      <c r="K731" s="104"/>
      <c r="L731" s="104"/>
      <c r="M731" s="104"/>
      <c r="N731" s="104"/>
      <c r="O731" s="104"/>
      <c r="P731" s="104"/>
      <c r="Q731" s="104"/>
      <c r="R731" s="104"/>
      <c r="U731" s="104"/>
      <c r="V731" s="104"/>
      <c r="W731" s="104"/>
    </row>
    <row r="732" spans="3:23">
      <c r="C732" s="502">
        <v>41034</v>
      </c>
      <c r="E732" s="1196">
        <v>373000</v>
      </c>
      <c r="F732" s="1202">
        <v>8.2000000000000003E-2</v>
      </c>
      <c r="G732" s="1200"/>
      <c r="H732" s="1205">
        <f t="shared" si="12"/>
        <v>370428.57142857142</v>
      </c>
      <c r="I732" s="104"/>
      <c r="J732" s="104"/>
      <c r="K732" s="104"/>
      <c r="L732" s="104"/>
      <c r="M732" s="104"/>
      <c r="N732" s="104"/>
      <c r="O732" s="104"/>
      <c r="P732" s="104"/>
      <c r="Q732" s="104"/>
      <c r="R732" s="104"/>
      <c r="U732" s="104"/>
      <c r="V732" s="104"/>
      <c r="W732" s="104"/>
    </row>
    <row r="733" spans="3:23">
      <c r="C733" s="502">
        <v>41041</v>
      </c>
      <c r="E733" s="1196">
        <v>369000</v>
      </c>
      <c r="F733" s="1202">
        <v>8.2000000000000003E-2</v>
      </c>
      <c r="G733" s="1200"/>
      <c r="H733" s="1205">
        <f t="shared" si="12"/>
        <v>370500</v>
      </c>
      <c r="I733" s="104"/>
      <c r="J733" s="104"/>
      <c r="K733" s="104"/>
      <c r="L733" s="104"/>
      <c r="M733" s="104"/>
      <c r="N733" s="104"/>
      <c r="O733" s="104"/>
      <c r="P733" s="104"/>
      <c r="Q733" s="104"/>
      <c r="R733" s="104"/>
      <c r="U733" s="104"/>
      <c r="V733" s="104"/>
      <c r="W733" s="104"/>
    </row>
    <row r="734" spans="3:23">
      <c r="C734" s="502">
        <v>41048</v>
      </c>
      <c r="E734" s="1196">
        <v>371000</v>
      </c>
      <c r="F734" s="1202">
        <v>8.2000000000000003E-2</v>
      </c>
      <c r="G734" s="1200"/>
      <c r="H734" s="1205">
        <f t="shared" si="12"/>
        <v>371214.28571428574</v>
      </c>
      <c r="I734" s="104"/>
      <c r="J734" s="104"/>
      <c r="K734" s="104"/>
      <c r="L734" s="104"/>
      <c r="M734" s="104"/>
      <c r="N734" s="104"/>
      <c r="O734" s="104"/>
      <c r="P734" s="104"/>
      <c r="Q734" s="104"/>
      <c r="R734" s="104"/>
      <c r="U734" s="104"/>
      <c r="V734" s="104"/>
      <c r="W734" s="104"/>
    </row>
    <row r="735" spans="3:23">
      <c r="C735" s="502">
        <v>41055</v>
      </c>
      <c r="E735" s="1196">
        <v>381000</v>
      </c>
      <c r="F735" s="1202">
        <v>8.2000000000000003E-2</v>
      </c>
      <c r="G735" s="1200"/>
      <c r="H735" s="1205">
        <f t="shared" si="12"/>
        <v>372785.71428571426</v>
      </c>
      <c r="I735" s="104"/>
      <c r="J735" s="104"/>
      <c r="K735" s="104"/>
      <c r="L735" s="104"/>
      <c r="M735" s="104"/>
      <c r="N735" s="104"/>
      <c r="O735" s="104"/>
      <c r="P735" s="104"/>
      <c r="Q735" s="104"/>
      <c r="R735" s="104"/>
      <c r="U735" s="104"/>
      <c r="V735" s="104"/>
      <c r="W735" s="104"/>
    </row>
    <row r="736" spans="3:23">
      <c r="C736" s="502">
        <v>41062</v>
      </c>
      <c r="E736" s="1196">
        <v>377000</v>
      </c>
      <c r="F736" s="1202">
        <v>8.2000000000000003E-2</v>
      </c>
      <c r="G736" s="1200"/>
      <c r="H736" s="1205">
        <f t="shared" si="12"/>
        <v>373642.85714285716</v>
      </c>
      <c r="I736" s="104"/>
      <c r="J736" s="104"/>
      <c r="K736" s="104"/>
      <c r="L736" s="104"/>
      <c r="M736" s="104"/>
      <c r="N736" s="104"/>
      <c r="O736" s="104"/>
      <c r="P736" s="104"/>
      <c r="Q736" s="104"/>
      <c r="R736" s="104"/>
      <c r="U736" s="104"/>
      <c r="V736" s="104"/>
      <c r="W736" s="104"/>
    </row>
    <row r="737" spans="3:23">
      <c r="C737" s="502">
        <v>41069</v>
      </c>
      <c r="E737" s="1196">
        <v>383000</v>
      </c>
      <c r="F737" s="1202">
        <v>8.2000000000000003E-2</v>
      </c>
      <c r="G737" s="1200"/>
      <c r="H737" s="1205">
        <f t="shared" si="12"/>
        <v>374214.28571428574</v>
      </c>
      <c r="I737" s="104"/>
      <c r="J737" s="104"/>
      <c r="K737" s="104"/>
      <c r="L737" s="104"/>
      <c r="M737" s="104"/>
      <c r="N737" s="104"/>
      <c r="O737" s="104"/>
      <c r="P737" s="104"/>
      <c r="Q737" s="104"/>
      <c r="R737" s="104"/>
      <c r="U737" s="104"/>
      <c r="V737" s="104"/>
      <c r="W737" s="104"/>
    </row>
    <row r="738" spans="3:23">
      <c r="C738" s="502">
        <v>41076</v>
      </c>
      <c r="E738" s="1196">
        <v>384000</v>
      </c>
      <c r="F738" s="1202">
        <v>8.2000000000000003E-2</v>
      </c>
      <c r="G738" s="1200"/>
      <c r="H738" s="1205">
        <f t="shared" si="12"/>
        <v>375285.71428571426</v>
      </c>
      <c r="I738" s="104"/>
      <c r="J738" s="104"/>
      <c r="K738" s="104"/>
      <c r="L738" s="104"/>
      <c r="M738" s="104"/>
      <c r="N738" s="104"/>
      <c r="O738" s="104"/>
      <c r="P738" s="104"/>
      <c r="Q738" s="104"/>
      <c r="R738" s="104"/>
      <c r="U738" s="104"/>
      <c r="V738" s="104"/>
      <c r="W738" s="104"/>
    </row>
    <row r="739" spans="3:23">
      <c r="C739" s="502">
        <v>41083</v>
      </c>
      <c r="E739" s="1196">
        <v>380000</v>
      </c>
      <c r="F739" s="1202">
        <v>8.2000000000000003E-2</v>
      </c>
      <c r="G739" s="1200"/>
      <c r="H739" s="1205">
        <f t="shared" si="12"/>
        <v>376142.85714285716</v>
      </c>
      <c r="I739" s="104"/>
      <c r="J739" s="104"/>
      <c r="K739" s="104"/>
      <c r="L739" s="104"/>
      <c r="M739" s="104"/>
      <c r="N739" s="104"/>
      <c r="O739" s="104"/>
      <c r="P739" s="104"/>
      <c r="Q739" s="104"/>
      <c r="R739" s="104"/>
      <c r="U739" s="104"/>
      <c r="V739" s="104"/>
      <c r="W739" s="104"/>
    </row>
    <row r="740" spans="3:23">
      <c r="C740" s="502">
        <v>41090</v>
      </c>
      <c r="E740" s="1196">
        <v>372000</v>
      </c>
      <c r="F740" s="1202">
        <v>8.2000000000000003E-2</v>
      </c>
      <c r="G740" s="1200"/>
      <c r="H740" s="1205">
        <f t="shared" si="12"/>
        <v>376785.71428571426</v>
      </c>
      <c r="I740" s="104"/>
      <c r="J740" s="104"/>
      <c r="K740" s="104"/>
      <c r="L740" s="104"/>
      <c r="M740" s="104"/>
      <c r="N740" s="104"/>
      <c r="O740" s="104"/>
      <c r="P740" s="104"/>
      <c r="Q740" s="104"/>
      <c r="R740" s="104"/>
      <c r="U740" s="104"/>
      <c r="V740" s="104"/>
      <c r="W740" s="104"/>
    </row>
    <row r="741" spans="3:23">
      <c r="C741" s="502">
        <v>41097</v>
      </c>
      <c r="E741" s="1196">
        <v>360000</v>
      </c>
      <c r="F741" s="1202">
        <v>8.2000000000000003E-2</v>
      </c>
      <c r="G741" s="1200"/>
      <c r="H741" s="1205">
        <f t="shared" si="12"/>
        <v>376928.57142857142</v>
      </c>
      <c r="I741" s="104"/>
      <c r="J741" s="104"/>
      <c r="K741" s="104"/>
      <c r="L741" s="104"/>
      <c r="M741" s="104"/>
      <c r="N741" s="104"/>
      <c r="O741" s="104"/>
      <c r="P741" s="104"/>
      <c r="Q741" s="104"/>
      <c r="R741" s="104"/>
      <c r="U741" s="104"/>
      <c r="V741" s="104"/>
      <c r="W741" s="104"/>
    </row>
    <row r="742" spans="3:23">
      <c r="C742" s="502">
        <v>41104</v>
      </c>
      <c r="E742" s="1196">
        <v>390000</v>
      </c>
      <c r="F742" s="1202">
        <v>8.2000000000000003E-2</v>
      </c>
      <c r="G742" s="1200"/>
      <c r="H742" s="1205">
        <f t="shared" ref="H742:H805" si="13">AVERAGE(E729:E742)</f>
        <v>377142.85714285716</v>
      </c>
      <c r="I742" s="104"/>
      <c r="J742" s="104"/>
      <c r="K742" s="104"/>
      <c r="L742" s="104"/>
      <c r="M742" s="104"/>
      <c r="N742" s="104"/>
      <c r="O742" s="104"/>
      <c r="P742" s="104"/>
      <c r="Q742" s="104"/>
      <c r="R742" s="104"/>
      <c r="U742" s="104"/>
      <c r="V742" s="104"/>
      <c r="W742" s="104"/>
    </row>
    <row r="743" spans="3:23">
      <c r="C743" s="502">
        <v>41111</v>
      </c>
      <c r="E743" s="1196">
        <v>368000</v>
      </c>
      <c r="F743" s="1202">
        <v>8.2000000000000003E-2</v>
      </c>
      <c r="G743" s="1200"/>
      <c r="H743" s="1205">
        <f t="shared" si="13"/>
        <v>376214.28571428574</v>
      </c>
      <c r="I743" s="104"/>
      <c r="J743" s="104"/>
      <c r="K743" s="104"/>
      <c r="L743" s="104"/>
      <c r="M743" s="104"/>
      <c r="N743" s="104"/>
      <c r="O743" s="104"/>
      <c r="P743" s="104"/>
      <c r="Q743" s="104"/>
      <c r="R743" s="104"/>
      <c r="U743" s="104"/>
      <c r="V743" s="104"/>
      <c r="W743" s="104"/>
    </row>
    <row r="744" spans="3:23">
      <c r="C744" s="502">
        <v>41118</v>
      </c>
      <c r="E744" s="1196">
        <v>372000</v>
      </c>
      <c r="F744" s="1202">
        <v>8.2000000000000003E-2</v>
      </c>
      <c r="G744" s="1200"/>
      <c r="H744" s="1205">
        <f t="shared" si="13"/>
        <v>375142.85714285716</v>
      </c>
      <c r="I744" s="104"/>
      <c r="J744" s="104"/>
      <c r="K744" s="104"/>
      <c r="L744" s="104"/>
      <c r="M744" s="104"/>
      <c r="N744" s="104"/>
      <c r="O744" s="104"/>
      <c r="P744" s="104"/>
      <c r="Q744" s="104"/>
      <c r="R744" s="104"/>
      <c r="U744" s="104"/>
      <c r="V744" s="104"/>
      <c r="W744" s="104"/>
    </row>
    <row r="745" spans="3:23">
      <c r="C745" s="502">
        <v>41125</v>
      </c>
      <c r="E745" s="1196">
        <v>371000</v>
      </c>
      <c r="F745" s="1202">
        <v>8.1000000000000003E-2</v>
      </c>
      <c r="G745" s="1200"/>
      <c r="H745" s="1205">
        <f t="shared" si="13"/>
        <v>375071.42857142858</v>
      </c>
      <c r="I745" s="104"/>
      <c r="J745" s="104"/>
      <c r="K745" s="104"/>
      <c r="L745" s="104"/>
      <c r="M745" s="104"/>
      <c r="N745" s="104"/>
      <c r="O745" s="104"/>
      <c r="P745" s="104"/>
      <c r="Q745" s="104"/>
      <c r="R745" s="104"/>
      <c r="U745" s="104"/>
      <c r="V745" s="104"/>
      <c r="W745" s="104"/>
    </row>
    <row r="746" spans="3:23">
      <c r="C746" s="502">
        <v>41132</v>
      </c>
      <c r="E746" s="1196">
        <v>369000</v>
      </c>
      <c r="F746" s="1202">
        <v>8.1000000000000003E-2</v>
      </c>
      <c r="G746" s="1200"/>
      <c r="H746" s="1205">
        <f t="shared" si="13"/>
        <v>374785.71428571426</v>
      </c>
      <c r="I746" s="104"/>
      <c r="J746" s="104"/>
      <c r="K746" s="104"/>
      <c r="L746" s="104"/>
      <c r="M746" s="104"/>
      <c r="N746" s="104"/>
      <c r="O746" s="104"/>
      <c r="P746" s="104"/>
      <c r="Q746" s="104"/>
      <c r="R746" s="104"/>
      <c r="U746" s="104"/>
      <c r="V746" s="104"/>
      <c r="W746" s="104"/>
    </row>
    <row r="747" spans="3:23">
      <c r="C747" s="502">
        <v>41139</v>
      </c>
      <c r="E747" s="1196">
        <v>376000</v>
      </c>
      <c r="F747" s="1202">
        <v>8.1000000000000003E-2</v>
      </c>
      <c r="G747" s="1200"/>
      <c r="H747" s="1205">
        <f t="shared" si="13"/>
        <v>375285.71428571426</v>
      </c>
      <c r="I747" s="104"/>
      <c r="J747" s="104"/>
      <c r="K747" s="104"/>
      <c r="L747" s="104"/>
      <c r="M747" s="104"/>
      <c r="N747" s="104"/>
      <c r="O747" s="104"/>
      <c r="P747" s="104"/>
      <c r="Q747" s="104"/>
      <c r="R747" s="104"/>
      <c r="U747" s="104"/>
      <c r="V747" s="104"/>
      <c r="W747" s="104"/>
    </row>
    <row r="748" spans="3:23">
      <c r="C748" s="502">
        <v>41146</v>
      </c>
      <c r="E748" s="1196">
        <v>377000</v>
      </c>
      <c r="F748" s="1202">
        <v>8.1000000000000003E-2</v>
      </c>
      <c r="G748" s="1200"/>
      <c r="H748" s="1205">
        <f t="shared" si="13"/>
        <v>375714.28571428574</v>
      </c>
      <c r="I748" s="104"/>
      <c r="J748" s="104"/>
      <c r="K748" s="104"/>
      <c r="L748" s="104"/>
      <c r="M748" s="104"/>
      <c r="N748" s="104"/>
      <c r="O748" s="104"/>
      <c r="P748" s="104"/>
      <c r="Q748" s="104"/>
      <c r="R748" s="104"/>
      <c r="U748" s="104"/>
      <c r="V748" s="104"/>
      <c r="W748" s="104"/>
    </row>
    <row r="749" spans="3:23">
      <c r="C749" s="502">
        <v>41153</v>
      </c>
      <c r="E749" s="1196">
        <v>371000</v>
      </c>
      <c r="F749" s="1202">
        <v>7.8E-2</v>
      </c>
      <c r="G749" s="1200"/>
      <c r="H749" s="1205">
        <f t="shared" si="13"/>
        <v>375000</v>
      </c>
      <c r="I749" s="104"/>
      <c r="J749" s="104"/>
      <c r="K749" s="104"/>
      <c r="L749" s="104"/>
      <c r="M749" s="104"/>
      <c r="N749" s="104"/>
      <c r="O749" s="104"/>
      <c r="P749" s="104"/>
      <c r="Q749" s="104"/>
      <c r="R749" s="104"/>
      <c r="U749" s="104"/>
      <c r="V749" s="104"/>
      <c r="W749" s="104"/>
    </row>
    <row r="750" spans="3:23">
      <c r="C750" s="502">
        <v>41160</v>
      </c>
      <c r="E750" s="1196">
        <v>393000</v>
      </c>
      <c r="F750" s="1202">
        <v>7.8E-2</v>
      </c>
      <c r="G750" s="1200"/>
      <c r="H750" s="1205">
        <f t="shared" si="13"/>
        <v>376142.85714285716</v>
      </c>
      <c r="I750" s="104"/>
      <c r="J750" s="104"/>
      <c r="K750" s="104"/>
      <c r="L750" s="104"/>
      <c r="M750" s="104"/>
      <c r="N750" s="104"/>
      <c r="O750" s="104"/>
      <c r="P750" s="104"/>
      <c r="Q750" s="104"/>
      <c r="R750" s="104"/>
      <c r="U750" s="104"/>
      <c r="V750" s="104"/>
      <c r="W750" s="104"/>
    </row>
    <row r="751" spans="3:23">
      <c r="C751" s="502">
        <v>41167</v>
      </c>
      <c r="E751" s="1196">
        <v>392000</v>
      </c>
      <c r="F751" s="1202">
        <v>7.8E-2</v>
      </c>
      <c r="G751" s="1200"/>
      <c r="H751" s="1205">
        <f t="shared" si="13"/>
        <v>376785.71428571426</v>
      </c>
      <c r="I751" s="104"/>
      <c r="J751" s="104"/>
      <c r="K751" s="104"/>
      <c r="L751" s="104"/>
      <c r="M751" s="104"/>
      <c r="N751" s="104"/>
      <c r="O751" s="104"/>
      <c r="P751" s="104"/>
      <c r="Q751" s="104"/>
      <c r="R751" s="104"/>
      <c r="U751" s="104"/>
      <c r="V751" s="104"/>
      <c r="W751" s="104"/>
    </row>
    <row r="752" spans="3:23">
      <c r="C752" s="502">
        <v>41174</v>
      </c>
      <c r="E752" s="1196">
        <v>377000</v>
      </c>
      <c r="F752" s="1202">
        <v>7.8E-2</v>
      </c>
      <c r="G752" s="1200"/>
      <c r="H752" s="1205">
        <f t="shared" si="13"/>
        <v>376285.71428571426</v>
      </c>
      <c r="I752" s="104"/>
      <c r="J752" s="104"/>
      <c r="K752" s="104"/>
      <c r="L752" s="104"/>
      <c r="M752" s="104"/>
      <c r="N752" s="104"/>
      <c r="O752" s="104"/>
      <c r="P752" s="104"/>
      <c r="Q752" s="104"/>
      <c r="R752" s="104"/>
      <c r="U752" s="104"/>
      <c r="V752" s="104"/>
      <c r="W752" s="104"/>
    </row>
    <row r="753" spans="3:23">
      <c r="C753" s="502">
        <v>41181</v>
      </c>
      <c r="E753" s="1196">
        <v>376000</v>
      </c>
      <c r="F753" s="1202">
        <v>7.8E-2</v>
      </c>
      <c r="G753" s="1200"/>
      <c r="H753" s="1205">
        <f t="shared" si="13"/>
        <v>376000</v>
      </c>
      <c r="I753" s="104"/>
      <c r="J753" s="104"/>
      <c r="K753" s="104"/>
      <c r="L753" s="104"/>
      <c r="M753" s="104"/>
      <c r="N753" s="104"/>
      <c r="O753" s="104"/>
      <c r="P753" s="104"/>
      <c r="Q753" s="104"/>
      <c r="R753" s="104"/>
      <c r="U753" s="104"/>
      <c r="V753" s="104"/>
      <c r="W753" s="104"/>
    </row>
    <row r="754" spans="3:23">
      <c r="C754" s="502">
        <v>41188</v>
      </c>
      <c r="E754" s="1196">
        <v>350000</v>
      </c>
      <c r="F754" s="1202">
        <v>7.9000000000000001E-2</v>
      </c>
      <c r="G754" s="1200"/>
      <c r="H754" s="1205">
        <f t="shared" si="13"/>
        <v>374428.57142857142</v>
      </c>
      <c r="I754" s="104"/>
      <c r="J754" s="104"/>
      <c r="K754" s="104"/>
      <c r="L754" s="104"/>
      <c r="M754" s="104"/>
      <c r="N754" s="104"/>
      <c r="O754" s="104"/>
      <c r="P754" s="104"/>
      <c r="Q754" s="104"/>
      <c r="R754" s="104"/>
      <c r="U754" s="104"/>
      <c r="V754" s="104"/>
      <c r="W754" s="104"/>
    </row>
    <row r="755" spans="3:23">
      <c r="C755" s="502">
        <v>41195</v>
      </c>
      <c r="E755" s="1196">
        <v>386000</v>
      </c>
      <c r="F755" s="1202">
        <v>7.9000000000000001E-2</v>
      </c>
      <c r="G755" s="1200"/>
      <c r="H755" s="1205">
        <f t="shared" si="13"/>
        <v>376285.71428571426</v>
      </c>
      <c r="I755" s="104"/>
      <c r="J755" s="104"/>
      <c r="K755" s="104"/>
      <c r="L755" s="104"/>
      <c r="M755" s="104"/>
      <c r="N755" s="104"/>
      <c r="O755" s="104"/>
      <c r="P755" s="104"/>
      <c r="Q755" s="104"/>
      <c r="R755" s="104"/>
      <c r="U755" s="104"/>
      <c r="V755" s="104"/>
      <c r="W755" s="104"/>
    </row>
    <row r="756" spans="3:23">
      <c r="C756" s="502">
        <v>41202</v>
      </c>
      <c r="E756" s="1196">
        <v>374000</v>
      </c>
      <c r="F756" s="1202">
        <v>7.9000000000000001E-2</v>
      </c>
      <c r="G756" s="1200"/>
      <c r="H756" s="1205">
        <f t="shared" si="13"/>
        <v>375142.85714285716</v>
      </c>
      <c r="I756" s="104"/>
      <c r="J756" s="104"/>
      <c r="K756" s="104"/>
      <c r="L756" s="104"/>
      <c r="M756" s="104"/>
      <c r="N756" s="104"/>
      <c r="O756" s="104"/>
      <c r="P756" s="104"/>
      <c r="Q756" s="104"/>
      <c r="R756" s="104"/>
      <c r="U756" s="104"/>
      <c r="V756" s="104"/>
      <c r="W756" s="104"/>
    </row>
    <row r="757" spans="3:23">
      <c r="C757" s="502">
        <v>41209</v>
      </c>
      <c r="E757" s="1196">
        <v>364000</v>
      </c>
      <c r="F757" s="1202">
        <v>7.9000000000000001E-2</v>
      </c>
      <c r="G757" s="1200"/>
      <c r="H757" s="1205">
        <f t="shared" si="13"/>
        <v>374857.14285714284</v>
      </c>
      <c r="I757" s="104"/>
      <c r="J757" s="104"/>
      <c r="K757" s="104"/>
      <c r="L757" s="104"/>
      <c r="M757" s="104"/>
      <c r="N757" s="104"/>
      <c r="O757" s="104"/>
      <c r="P757" s="104"/>
      <c r="Q757" s="104"/>
      <c r="R757" s="104"/>
      <c r="U757" s="104"/>
      <c r="V757" s="104"/>
      <c r="W757" s="104"/>
    </row>
    <row r="758" spans="3:23">
      <c r="C758" s="502">
        <v>41216</v>
      </c>
      <c r="E758" s="1196">
        <v>365000</v>
      </c>
      <c r="F758" s="1202">
        <v>7.8E-2</v>
      </c>
      <c r="G758" s="1200"/>
      <c r="H758" s="1205">
        <f t="shared" si="13"/>
        <v>374357.14285714284</v>
      </c>
      <c r="I758" s="104"/>
      <c r="J758" s="104"/>
      <c r="K758" s="104"/>
      <c r="L758" s="104"/>
      <c r="M758" s="104"/>
      <c r="N758" s="104"/>
      <c r="O758" s="104"/>
      <c r="P758" s="104"/>
      <c r="Q758" s="104"/>
      <c r="R758" s="104"/>
      <c r="U758" s="104"/>
      <c r="V758" s="104"/>
      <c r="W758" s="104"/>
    </row>
    <row r="759" spans="3:23">
      <c r="C759" s="502">
        <v>41223</v>
      </c>
      <c r="E759" s="1196">
        <v>446000</v>
      </c>
      <c r="F759" s="1202">
        <v>7.8E-2</v>
      </c>
      <c r="G759" s="1200"/>
      <c r="H759" s="1205">
        <f t="shared" si="13"/>
        <v>379714.28571428574</v>
      </c>
      <c r="I759" s="104"/>
      <c r="J759" s="104"/>
      <c r="K759" s="104"/>
      <c r="L759" s="104"/>
      <c r="M759" s="104"/>
      <c r="N759" s="104"/>
      <c r="O759" s="104"/>
      <c r="P759" s="104"/>
      <c r="Q759" s="104"/>
      <c r="R759" s="104"/>
      <c r="U759" s="104"/>
      <c r="V759" s="104"/>
      <c r="W759" s="104"/>
    </row>
    <row r="760" spans="3:23">
      <c r="C760" s="502">
        <v>41230</v>
      </c>
      <c r="E760" s="1196">
        <v>406000</v>
      </c>
      <c r="F760" s="1202">
        <v>7.8E-2</v>
      </c>
      <c r="G760" s="1200"/>
      <c r="H760" s="1205">
        <f t="shared" si="13"/>
        <v>382357.14285714284</v>
      </c>
      <c r="I760" s="104"/>
      <c r="J760" s="104"/>
      <c r="K760" s="104"/>
      <c r="L760" s="104"/>
      <c r="M760" s="104"/>
      <c r="N760" s="104"/>
      <c r="O760" s="104"/>
      <c r="P760" s="104"/>
      <c r="Q760" s="104"/>
      <c r="R760" s="104"/>
      <c r="U760" s="104"/>
      <c r="V760" s="104"/>
      <c r="W760" s="104"/>
    </row>
    <row r="761" spans="3:23">
      <c r="C761" s="502">
        <v>41237</v>
      </c>
      <c r="E761" s="1196">
        <v>388000</v>
      </c>
      <c r="F761" s="1202">
        <v>7.8E-2</v>
      </c>
      <c r="G761" s="1200"/>
      <c r="H761" s="1205">
        <f t="shared" si="13"/>
        <v>383214.28571428574</v>
      </c>
      <c r="I761" s="104"/>
      <c r="J761" s="104"/>
      <c r="K761" s="104"/>
      <c r="L761" s="104"/>
      <c r="M761" s="104"/>
      <c r="N761" s="104"/>
      <c r="O761" s="104"/>
      <c r="P761" s="104"/>
      <c r="Q761" s="104"/>
      <c r="R761" s="104"/>
      <c r="U761" s="104"/>
      <c r="V761" s="104"/>
      <c r="W761" s="104"/>
    </row>
    <row r="762" spans="3:23">
      <c r="C762" s="502">
        <v>41244</v>
      </c>
      <c r="E762" s="1196">
        <v>375000</v>
      </c>
      <c r="F762" s="1202">
        <v>7.8E-2</v>
      </c>
      <c r="G762" s="1200"/>
      <c r="H762" s="1205">
        <f t="shared" si="13"/>
        <v>383071.42857142858</v>
      </c>
      <c r="I762" s="104"/>
      <c r="J762" s="104"/>
      <c r="K762" s="104"/>
      <c r="L762" s="104"/>
      <c r="M762" s="104"/>
      <c r="N762" s="104"/>
      <c r="O762" s="104"/>
      <c r="P762" s="104"/>
      <c r="Q762" s="104"/>
      <c r="R762" s="104"/>
      <c r="U762" s="104"/>
      <c r="V762" s="104"/>
      <c r="W762" s="104"/>
    </row>
    <row r="763" spans="3:23">
      <c r="C763" s="502">
        <v>41251</v>
      </c>
      <c r="E763" s="1196">
        <v>340000</v>
      </c>
      <c r="F763" s="1202">
        <v>7.8E-2</v>
      </c>
      <c r="G763" s="1200"/>
      <c r="H763" s="1205">
        <f t="shared" si="13"/>
        <v>380857.14285714284</v>
      </c>
      <c r="I763" s="104"/>
      <c r="J763" s="104"/>
      <c r="K763" s="104"/>
      <c r="L763" s="104"/>
      <c r="M763" s="104"/>
      <c r="N763" s="104"/>
      <c r="O763" s="104"/>
      <c r="P763" s="104"/>
      <c r="Q763" s="104"/>
      <c r="R763" s="104"/>
      <c r="U763" s="104"/>
      <c r="V763" s="104"/>
      <c r="W763" s="104"/>
    </row>
    <row r="764" spans="3:23">
      <c r="C764" s="502">
        <v>41258</v>
      </c>
      <c r="E764" s="1196">
        <v>356000</v>
      </c>
      <c r="F764" s="1202">
        <v>7.8E-2</v>
      </c>
      <c r="G764" s="1200"/>
      <c r="H764" s="1205">
        <f t="shared" si="13"/>
        <v>378214.28571428574</v>
      </c>
      <c r="I764" s="104"/>
      <c r="J764" s="104"/>
      <c r="K764" s="104"/>
      <c r="L764" s="104"/>
      <c r="M764" s="104"/>
      <c r="N764" s="104"/>
      <c r="O764" s="104"/>
      <c r="P764" s="104"/>
      <c r="Q764" s="104"/>
      <c r="R764" s="104"/>
      <c r="U764" s="104"/>
      <c r="V764" s="104"/>
      <c r="W764" s="104"/>
    </row>
    <row r="765" spans="3:23">
      <c r="C765" s="502">
        <v>41265</v>
      </c>
      <c r="E765" s="1196">
        <v>362000</v>
      </c>
      <c r="F765" s="1202">
        <v>7.8E-2</v>
      </c>
      <c r="G765" s="1200"/>
      <c r="H765" s="1205">
        <f t="shared" si="13"/>
        <v>376071.42857142858</v>
      </c>
      <c r="I765" s="104"/>
      <c r="J765" s="104"/>
      <c r="K765" s="104"/>
      <c r="L765" s="104"/>
      <c r="M765" s="104"/>
      <c r="N765" s="104"/>
      <c r="O765" s="104"/>
      <c r="P765" s="104"/>
      <c r="Q765" s="104"/>
      <c r="R765" s="104"/>
      <c r="U765" s="104"/>
      <c r="V765" s="104"/>
      <c r="W765" s="104"/>
    </row>
    <row r="766" spans="3:23">
      <c r="C766" s="502">
        <v>41272</v>
      </c>
      <c r="E766" s="1196">
        <v>362000</v>
      </c>
      <c r="F766" s="1202">
        <v>7.8E-2</v>
      </c>
      <c r="G766" s="1200"/>
      <c r="H766" s="1205">
        <f t="shared" si="13"/>
        <v>375000</v>
      </c>
      <c r="I766" s="104"/>
      <c r="J766" s="104"/>
      <c r="K766" s="104"/>
      <c r="L766" s="104"/>
      <c r="M766" s="104"/>
      <c r="N766" s="104"/>
      <c r="O766" s="104"/>
      <c r="P766" s="104"/>
      <c r="Q766" s="104"/>
      <c r="R766" s="104"/>
      <c r="U766" s="104"/>
      <c r="V766" s="104"/>
      <c r="W766" s="104"/>
    </row>
    <row r="767" spans="3:23">
      <c r="C767" s="502">
        <v>41279</v>
      </c>
      <c r="D767" s="1197" t="s">
        <v>42</v>
      </c>
      <c r="E767" s="1196">
        <v>363000</v>
      </c>
      <c r="F767" s="1202">
        <v>7.9000000000000001E-2</v>
      </c>
      <c r="G767" s="1200"/>
      <c r="H767" s="1205">
        <f t="shared" si="13"/>
        <v>374071.42857142858</v>
      </c>
      <c r="I767" s="104"/>
      <c r="J767" s="104"/>
      <c r="K767" s="104"/>
      <c r="L767" s="104"/>
      <c r="M767" s="104"/>
      <c r="N767" s="104"/>
      <c r="O767" s="104"/>
      <c r="P767" s="104"/>
      <c r="Q767" s="104"/>
      <c r="R767" s="104"/>
      <c r="U767" s="104"/>
      <c r="V767" s="104"/>
      <c r="W767" s="104"/>
    </row>
    <row r="768" spans="3:23">
      <c r="C768" s="502">
        <v>41286</v>
      </c>
      <c r="E768" s="1196">
        <v>344000</v>
      </c>
      <c r="F768" s="1202">
        <v>7.9000000000000001E-2</v>
      </c>
      <c r="G768" s="1200"/>
      <c r="H768" s="1205">
        <f t="shared" si="13"/>
        <v>373642.85714285716</v>
      </c>
      <c r="I768" s="104"/>
      <c r="J768" s="104"/>
      <c r="K768" s="104"/>
      <c r="L768" s="104"/>
      <c r="M768" s="104"/>
      <c r="N768" s="104"/>
      <c r="O768" s="104"/>
      <c r="P768" s="104"/>
      <c r="Q768" s="104"/>
      <c r="R768" s="104"/>
      <c r="U768" s="104"/>
      <c r="V768" s="104"/>
      <c r="W768" s="104"/>
    </row>
    <row r="769" spans="3:23">
      <c r="C769" s="502">
        <v>41293</v>
      </c>
      <c r="E769" s="1196">
        <v>339000</v>
      </c>
      <c r="F769" s="1202">
        <v>7.9000000000000001E-2</v>
      </c>
      <c r="G769" s="1200"/>
      <c r="H769" s="1205">
        <f t="shared" si="13"/>
        <v>370285.71428571426</v>
      </c>
      <c r="I769" s="104"/>
      <c r="J769" s="104"/>
      <c r="K769" s="104"/>
      <c r="L769" s="104"/>
      <c r="M769" s="104"/>
      <c r="N769" s="104"/>
      <c r="O769" s="104"/>
      <c r="P769" s="104"/>
      <c r="Q769" s="104"/>
      <c r="R769" s="104"/>
      <c r="U769" s="104"/>
      <c r="V769" s="104"/>
      <c r="W769" s="104"/>
    </row>
    <row r="770" spans="3:23">
      <c r="C770" s="502">
        <v>41300</v>
      </c>
      <c r="E770" s="1196">
        <v>366000</v>
      </c>
      <c r="F770" s="1202">
        <v>7.9000000000000001E-2</v>
      </c>
      <c r="G770" s="1200"/>
      <c r="H770" s="1205">
        <f t="shared" si="13"/>
        <v>369714.28571428574</v>
      </c>
      <c r="I770" s="104"/>
      <c r="J770" s="104"/>
      <c r="K770" s="104"/>
      <c r="L770" s="104"/>
      <c r="M770" s="104"/>
      <c r="N770" s="104"/>
      <c r="O770" s="104"/>
      <c r="P770" s="104"/>
      <c r="Q770" s="104"/>
      <c r="R770" s="104"/>
      <c r="U770" s="104"/>
      <c r="V770" s="104"/>
      <c r="W770" s="104"/>
    </row>
    <row r="771" spans="3:23">
      <c r="C771" s="502">
        <v>41307</v>
      </c>
      <c r="E771" s="1196">
        <v>361000</v>
      </c>
      <c r="F771" s="1202">
        <v>7.6999999999999999E-2</v>
      </c>
      <c r="G771" s="1200"/>
      <c r="H771" s="1205">
        <f t="shared" si="13"/>
        <v>369500</v>
      </c>
      <c r="I771" s="104"/>
      <c r="J771" s="104"/>
      <c r="K771" s="104"/>
      <c r="L771" s="104"/>
      <c r="M771" s="104"/>
      <c r="N771" s="104"/>
      <c r="O771" s="104"/>
      <c r="P771" s="104"/>
      <c r="Q771" s="104"/>
      <c r="R771" s="104"/>
      <c r="U771" s="104"/>
      <c r="V771" s="104"/>
      <c r="W771" s="104"/>
    </row>
    <row r="772" spans="3:23">
      <c r="C772" s="502">
        <v>41314</v>
      </c>
      <c r="E772" s="1196">
        <v>347000</v>
      </c>
      <c r="F772" s="1202">
        <v>7.6999999999999999E-2</v>
      </c>
      <c r="G772" s="1200"/>
      <c r="H772" s="1205">
        <f t="shared" si="13"/>
        <v>368214.28571428574</v>
      </c>
      <c r="I772" s="104"/>
      <c r="J772" s="104"/>
      <c r="K772" s="104"/>
      <c r="L772" s="104"/>
      <c r="M772" s="104"/>
      <c r="N772" s="104"/>
      <c r="O772" s="104"/>
      <c r="P772" s="104"/>
      <c r="Q772" s="104"/>
      <c r="R772" s="104"/>
      <c r="U772" s="104"/>
      <c r="V772" s="104"/>
      <c r="W772" s="104"/>
    </row>
    <row r="773" spans="3:23">
      <c r="C773" s="502">
        <v>41321</v>
      </c>
      <c r="E773" s="1196">
        <v>362000</v>
      </c>
      <c r="F773" s="1202">
        <v>7.6999999999999999E-2</v>
      </c>
      <c r="G773" s="1200"/>
      <c r="H773" s="1205">
        <f t="shared" si="13"/>
        <v>362214.28571428574</v>
      </c>
      <c r="I773" s="104"/>
      <c r="J773" s="104"/>
      <c r="K773" s="104"/>
      <c r="L773" s="104"/>
      <c r="M773" s="104"/>
      <c r="N773" s="104"/>
      <c r="O773" s="104"/>
      <c r="P773" s="104"/>
      <c r="Q773" s="104"/>
      <c r="R773" s="104"/>
      <c r="U773" s="104"/>
      <c r="V773" s="104"/>
      <c r="W773" s="104"/>
    </row>
    <row r="774" spans="3:23">
      <c r="C774" s="502">
        <v>41328</v>
      </c>
      <c r="E774" s="1196">
        <v>342000</v>
      </c>
      <c r="F774" s="1202">
        <v>7.6999999999999999E-2</v>
      </c>
      <c r="G774" s="1200"/>
      <c r="H774" s="1205">
        <f t="shared" si="13"/>
        <v>357642.85714285716</v>
      </c>
      <c r="I774" s="104"/>
      <c r="J774" s="104"/>
      <c r="K774" s="104"/>
      <c r="L774" s="104"/>
      <c r="M774" s="104"/>
      <c r="N774" s="104"/>
      <c r="O774" s="104"/>
      <c r="P774" s="104"/>
      <c r="Q774" s="104"/>
      <c r="R774" s="104"/>
      <c r="U774" s="104"/>
      <c r="V774" s="104"/>
      <c r="W774" s="104"/>
    </row>
    <row r="775" spans="3:23">
      <c r="C775" s="502">
        <v>41335</v>
      </c>
      <c r="E775" s="1196">
        <v>340000</v>
      </c>
      <c r="F775" s="1202">
        <v>7.5999999999999998E-2</v>
      </c>
      <c r="G775" s="1200"/>
      <c r="H775" s="1205">
        <f t="shared" si="13"/>
        <v>354214.28571428574</v>
      </c>
      <c r="I775" s="104"/>
      <c r="J775" s="104"/>
      <c r="K775" s="104"/>
      <c r="L775" s="104"/>
      <c r="M775" s="104"/>
      <c r="N775" s="104"/>
      <c r="O775" s="104"/>
      <c r="P775" s="104"/>
      <c r="Q775" s="104"/>
      <c r="R775" s="104"/>
      <c r="U775" s="104"/>
      <c r="V775" s="104"/>
      <c r="W775" s="104"/>
    </row>
    <row r="776" spans="3:23">
      <c r="C776" s="502">
        <v>41342</v>
      </c>
      <c r="E776" s="1196">
        <v>343000</v>
      </c>
      <c r="F776" s="1202">
        <v>7.5999999999999998E-2</v>
      </c>
      <c r="G776" s="1200"/>
      <c r="H776" s="1205">
        <f t="shared" si="13"/>
        <v>351928.57142857142</v>
      </c>
      <c r="I776" s="104"/>
      <c r="J776" s="104"/>
      <c r="K776" s="104"/>
      <c r="L776" s="104"/>
      <c r="M776" s="104"/>
      <c r="N776" s="104"/>
      <c r="O776" s="104"/>
      <c r="P776" s="104"/>
      <c r="Q776" s="104"/>
      <c r="R776" s="104"/>
      <c r="U776" s="104"/>
      <c r="V776" s="104"/>
      <c r="W776" s="104"/>
    </row>
    <row r="777" spans="3:23">
      <c r="C777" s="502">
        <v>41349</v>
      </c>
      <c r="E777" s="1196">
        <v>343000</v>
      </c>
      <c r="F777" s="1202">
        <v>7.5999999999999998E-2</v>
      </c>
      <c r="G777" s="1200"/>
      <c r="H777" s="1205">
        <f t="shared" si="13"/>
        <v>352142.85714285716</v>
      </c>
      <c r="I777" s="104"/>
      <c r="J777" s="104"/>
      <c r="K777" s="104"/>
      <c r="L777" s="104"/>
      <c r="M777" s="104"/>
      <c r="N777" s="104"/>
      <c r="O777" s="104"/>
      <c r="P777" s="104"/>
      <c r="Q777" s="104"/>
      <c r="R777" s="104"/>
      <c r="U777" s="104"/>
      <c r="V777" s="104"/>
      <c r="W777" s="104"/>
    </row>
    <row r="778" spans="3:23">
      <c r="C778" s="502">
        <v>41356</v>
      </c>
      <c r="E778" s="1196">
        <v>358000</v>
      </c>
      <c r="F778" s="1202">
        <v>7.5999999999999998E-2</v>
      </c>
      <c r="G778" s="1200"/>
      <c r="H778" s="1205">
        <f t="shared" si="13"/>
        <v>352285.71428571426</v>
      </c>
      <c r="I778" s="104"/>
      <c r="J778" s="104"/>
      <c r="K778" s="104"/>
      <c r="L778" s="104"/>
      <c r="M778" s="104"/>
      <c r="N778" s="104"/>
      <c r="O778" s="104"/>
      <c r="P778" s="104"/>
      <c r="Q778" s="104"/>
      <c r="R778" s="104"/>
      <c r="U778" s="104"/>
      <c r="V778" s="104"/>
      <c r="W778" s="104"/>
    </row>
    <row r="779" spans="3:23">
      <c r="C779" s="502">
        <v>41363</v>
      </c>
      <c r="E779" s="1196">
        <v>375000</v>
      </c>
      <c r="F779" s="1202">
        <v>7.5999999999999998E-2</v>
      </c>
      <c r="G779" s="1200"/>
      <c r="H779" s="1205">
        <f t="shared" si="13"/>
        <v>353214.28571428574</v>
      </c>
      <c r="I779" s="104"/>
      <c r="J779" s="104"/>
      <c r="K779" s="104"/>
      <c r="L779" s="104"/>
      <c r="M779" s="104"/>
      <c r="N779" s="104"/>
      <c r="O779" s="104"/>
      <c r="P779" s="104"/>
      <c r="Q779" s="104"/>
      <c r="R779" s="104"/>
      <c r="U779" s="104"/>
      <c r="V779" s="104"/>
      <c r="W779" s="104"/>
    </row>
    <row r="780" spans="3:23">
      <c r="C780" s="502">
        <v>41370</v>
      </c>
      <c r="E780" s="1196">
        <v>359000</v>
      </c>
      <c r="F780" s="1202">
        <v>7.4999999999999997E-2</v>
      </c>
      <c r="G780" s="1200"/>
      <c r="H780" s="1205">
        <f t="shared" si="13"/>
        <v>353000</v>
      </c>
      <c r="I780" s="104"/>
      <c r="J780" s="104"/>
      <c r="K780" s="104"/>
      <c r="L780" s="104"/>
      <c r="M780" s="104"/>
      <c r="N780" s="104"/>
      <c r="O780" s="104"/>
      <c r="P780" s="104"/>
      <c r="Q780" s="104"/>
      <c r="R780" s="104"/>
      <c r="U780" s="104"/>
      <c r="V780" s="104"/>
      <c r="W780" s="104"/>
    </row>
    <row r="781" spans="3:23">
      <c r="C781" s="502">
        <v>41377</v>
      </c>
      <c r="E781" s="1196">
        <v>356000</v>
      </c>
      <c r="F781" s="1202">
        <v>7.4999999999999997E-2</v>
      </c>
      <c r="G781" s="1200"/>
      <c r="H781" s="1205">
        <f t="shared" si="13"/>
        <v>352500</v>
      </c>
      <c r="I781" s="104"/>
      <c r="J781" s="104"/>
      <c r="K781" s="104"/>
      <c r="L781" s="104"/>
      <c r="M781" s="104"/>
      <c r="N781" s="104"/>
      <c r="O781" s="104"/>
      <c r="P781" s="104"/>
      <c r="Q781" s="104"/>
      <c r="R781" s="104"/>
      <c r="U781" s="104"/>
      <c r="V781" s="104"/>
      <c r="W781" s="104"/>
    </row>
    <row r="782" spans="3:23">
      <c r="C782" s="502">
        <v>41384</v>
      </c>
      <c r="E782" s="1196">
        <v>343000</v>
      </c>
      <c r="F782" s="1202">
        <v>7.4999999999999997E-2</v>
      </c>
      <c r="G782" s="1200"/>
      <c r="H782" s="1205">
        <f t="shared" si="13"/>
        <v>352428.57142857142</v>
      </c>
      <c r="I782" s="104"/>
      <c r="J782" s="104"/>
      <c r="K782" s="104"/>
      <c r="L782" s="104"/>
      <c r="M782" s="104"/>
      <c r="N782" s="104"/>
      <c r="O782" s="104"/>
      <c r="P782" s="104"/>
      <c r="Q782" s="104"/>
      <c r="R782" s="104"/>
      <c r="U782" s="104"/>
      <c r="V782" s="104"/>
      <c r="W782" s="104"/>
    </row>
    <row r="783" spans="3:23">
      <c r="C783" s="502">
        <v>41391</v>
      </c>
      <c r="E783" s="1196">
        <v>331000</v>
      </c>
      <c r="F783" s="1202">
        <v>7.4999999999999997E-2</v>
      </c>
      <c r="G783" s="1200"/>
      <c r="H783" s="1205">
        <f t="shared" si="13"/>
        <v>351857.14285714284</v>
      </c>
      <c r="I783" s="104"/>
      <c r="J783" s="104"/>
      <c r="K783" s="104"/>
      <c r="L783" s="104"/>
      <c r="M783" s="104"/>
      <c r="N783" s="104"/>
      <c r="O783" s="104"/>
      <c r="P783" s="104"/>
      <c r="Q783" s="104"/>
      <c r="R783" s="104"/>
      <c r="U783" s="104"/>
      <c r="V783" s="104"/>
      <c r="W783" s="104"/>
    </row>
    <row r="784" spans="3:23">
      <c r="C784" s="502">
        <v>41398</v>
      </c>
      <c r="E784" s="1196">
        <v>335000</v>
      </c>
      <c r="F784" s="1202">
        <v>7.4999999999999997E-2</v>
      </c>
      <c r="G784" s="1200"/>
      <c r="H784" s="1205">
        <f t="shared" si="13"/>
        <v>349642.85714285716</v>
      </c>
      <c r="I784" s="104"/>
      <c r="J784" s="104"/>
      <c r="K784" s="104"/>
      <c r="L784" s="104"/>
      <c r="M784" s="104"/>
      <c r="N784" s="104"/>
      <c r="O784" s="104"/>
      <c r="P784" s="104"/>
      <c r="Q784" s="104"/>
      <c r="R784" s="104"/>
      <c r="U784" s="104"/>
      <c r="V784" s="104"/>
      <c r="W784" s="104"/>
    </row>
    <row r="785" spans="3:23">
      <c r="C785" s="502">
        <v>41405</v>
      </c>
      <c r="E785" s="1196">
        <v>360000</v>
      </c>
      <c r="F785" s="1202">
        <v>7.4999999999999997E-2</v>
      </c>
      <c r="G785" s="1200"/>
      <c r="H785" s="1205">
        <f t="shared" si="13"/>
        <v>349571.42857142858</v>
      </c>
      <c r="I785" s="104"/>
      <c r="J785" s="104"/>
      <c r="K785" s="104"/>
      <c r="L785" s="104"/>
      <c r="M785" s="104"/>
      <c r="N785" s="104"/>
      <c r="O785" s="104"/>
      <c r="P785" s="104"/>
      <c r="Q785" s="104"/>
      <c r="R785" s="104"/>
      <c r="U785" s="104"/>
      <c r="V785" s="104"/>
      <c r="W785" s="104"/>
    </row>
    <row r="786" spans="3:23">
      <c r="C786" s="502">
        <v>41412</v>
      </c>
      <c r="E786" s="1196">
        <v>343000</v>
      </c>
      <c r="F786" s="1202">
        <v>7.4999999999999997E-2</v>
      </c>
      <c r="G786" s="1200"/>
      <c r="H786" s="1205">
        <f t="shared" si="13"/>
        <v>349285.71428571426</v>
      </c>
      <c r="I786" s="104"/>
      <c r="J786" s="104"/>
      <c r="K786" s="104"/>
      <c r="L786" s="104"/>
      <c r="M786" s="104"/>
      <c r="N786" s="104"/>
      <c r="O786" s="104"/>
      <c r="P786" s="104"/>
      <c r="Q786" s="104"/>
      <c r="R786" s="104"/>
      <c r="U786" s="104"/>
      <c r="V786" s="104"/>
      <c r="W786" s="104"/>
    </row>
    <row r="787" spans="3:23">
      <c r="C787" s="502">
        <v>41419</v>
      </c>
      <c r="E787" s="1196">
        <v>353000</v>
      </c>
      <c r="F787" s="1202">
        <v>7.4999999999999997E-2</v>
      </c>
      <c r="G787" s="1200"/>
      <c r="H787" s="1205">
        <f t="shared" si="13"/>
        <v>348642.85714285716</v>
      </c>
      <c r="I787" s="104"/>
      <c r="J787" s="104"/>
      <c r="K787" s="104"/>
      <c r="L787" s="104"/>
      <c r="M787" s="104"/>
      <c r="N787" s="104"/>
      <c r="O787" s="104"/>
      <c r="P787" s="104"/>
      <c r="Q787" s="104"/>
      <c r="R787" s="104"/>
      <c r="U787" s="104"/>
      <c r="V787" s="104"/>
      <c r="W787" s="104"/>
    </row>
    <row r="788" spans="3:23">
      <c r="C788" s="502">
        <v>41426</v>
      </c>
      <c r="E788" s="1196">
        <v>346000</v>
      </c>
      <c r="F788" s="1202">
        <v>7.4999999999999997E-2</v>
      </c>
      <c r="G788" s="1200"/>
      <c r="H788" s="1205">
        <f t="shared" si="13"/>
        <v>348928.57142857142</v>
      </c>
      <c r="I788" s="104"/>
      <c r="J788" s="104"/>
      <c r="K788" s="104"/>
      <c r="L788" s="104"/>
      <c r="M788" s="104"/>
      <c r="N788" s="104"/>
      <c r="O788" s="104"/>
      <c r="P788" s="104"/>
      <c r="Q788" s="104"/>
      <c r="R788" s="104"/>
      <c r="U788" s="104"/>
      <c r="V788" s="104"/>
      <c r="W788" s="104"/>
    </row>
    <row r="789" spans="3:23">
      <c r="C789" s="502">
        <v>41433</v>
      </c>
      <c r="E789" s="1196">
        <v>337000</v>
      </c>
      <c r="F789" s="1202">
        <v>7.4999999999999997E-2</v>
      </c>
      <c r="G789" s="1200"/>
      <c r="H789" s="1205">
        <f t="shared" si="13"/>
        <v>348714.28571428574</v>
      </c>
      <c r="I789" s="104"/>
      <c r="J789" s="104"/>
      <c r="K789" s="104"/>
      <c r="L789" s="104"/>
      <c r="M789" s="104"/>
      <c r="N789" s="104"/>
      <c r="O789" s="104"/>
      <c r="P789" s="104"/>
      <c r="Q789" s="104"/>
      <c r="R789" s="104"/>
      <c r="U789" s="104"/>
      <c r="V789" s="104"/>
      <c r="W789" s="104"/>
    </row>
    <row r="790" spans="3:23">
      <c r="C790" s="502">
        <v>41440</v>
      </c>
      <c r="E790" s="1196">
        <v>353000</v>
      </c>
      <c r="F790" s="1202">
        <v>7.4999999999999997E-2</v>
      </c>
      <c r="G790" s="1200"/>
      <c r="H790" s="1205">
        <f t="shared" si="13"/>
        <v>349428.57142857142</v>
      </c>
      <c r="I790" s="104"/>
      <c r="J790" s="104"/>
      <c r="K790" s="104"/>
      <c r="L790" s="104"/>
      <c r="M790" s="104"/>
      <c r="N790" s="104"/>
      <c r="O790" s="104"/>
      <c r="P790" s="104"/>
      <c r="Q790" s="104"/>
      <c r="R790" s="104"/>
      <c r="U790" s="104"/>
      <c r="V790" s="104"/>
      <c r="W790" s="104"/>
    </row>
    <row r="791" spans="3:23">
      <c r="C791" s="502">
        <v>41447</v>
      </c>
      <c r="E791" s="1196">
        <v>347000</v>
      </c>
      <c r="F791" s="1202">
        <v>7.4999999999999997E-2</v>
      </c>
      <c r="G791" s="1200"/>
      <c r="H791" s="1205">
        <f t="shared" si="13"/>
        <v>349714.28571428574</v>
      </c>
      <c r="I791" s="104"/>
      <c r="J791" s="104"/>
      <c r="K791" s="104"/>
      <c r="L791" s="104"/>
      <c r="M791" s="104"/>
      <c r="N791" s="104"/>
      <c r="O791" s="104"/>
      <c r="P791" s="104"/>
      <c r="Q791" s="104"/>
      <c r="R791" s="104"/>
      <c r="U791" s="104"/>
      <c r="V791" s="104"/>
      <c r="W791" s="104"/>
    </row>
    <row r="792" spans="3:23">
      <c r="C792" s="502">
        <v>41454</v>
      </c>
      <c r="E792" s="1196">
        <v>340000</v>
      </c>
      <c r="F792" s="1202">
        <v>7.4999999999999997E-2</v>
      </c>
      <c r="G792" s="1200"/>
      <c r="H792" s="1205">
        <f t="shared" si="13"/>
        <v>348428.57142857142</v>
      </c>
      <c r="I792" s="104"/>
      <c r="J792" s="104"/>
      <c r="K792" s="104"/>
      <c r="L792" s="104"/>
      <c r="M792" s="104"/>
      <c r="N792" s="104"/>
      <c r="O792" s="104"/>
      <c r="P792" s="104"/>
      <c r="Q792" s="104"/>
      <c r="R792" s="104"/>
      <c r="U792" s="104"/>
      <c r="V792" s="104"/>
      <c r="W792" s="104"/>
    </row>
    <row r="793" spans="3:23">
      <c r="C793" s="502">
        <v>41461</v>
      </c>
      <c r="E793" s="1196">
        <v>351000</v>
      </c>
      <c r="F793" s="1202">
        <v>7.4999999999999997E-2</v>
      </c>
      <c r="G793" s="1200"/>
      <c r="H793" s="1205">
        <f t="shared" si="13"/>
        <v>346714.28571428574</v>
      </c>
      <c r="I793" s="104"/>
      <c r="J793" s="104"/>
      <c r="K793" s="104"/>
      <c r="L793" s="104"/>
      <c r="M793" s="104"/>
      <c r="N793" s="104"/>
      <c r="O793" s="104"/>
      <c r="P793" s="104"/>
      <c r="Q793" s="104"/>
      <c r="R793" s="104"/>
      <c r="U793" s="104"/>
      <c r="V793" s="104"/>
      <c r="W793" s="104"/>
    </row>
    <row r="794" spans="3:23">
      <c r="C794" s="502">
        <v>41468</v>
      </c>
      <c r="E794" s="1196">
        <v>344000</v>
      </c>
      <c r="F794" s="1202">
        <v>7.4999999999999997E-2</v>
      </c>
      <c r="G794" s="1200"/>
      <c r="H794" s="1205">
        <f t="shared" si="13"/>
        <v>345642.85714285716</v>
      </c>
      <c r="I794" s="104"/>
      <c r="J794" s="104"/>
      <c r="K794" s="104"/>
      <c r="L794" s="104"/>
      <c r="M794" s="104"/>
      <c r="N794" s="104"/>
      <c r="O794" s="104"/>
      <c r="P794" s="104"/>
      <c r="Q794" s="104"/>
      <c r="R794" s="104"/>
      <c r="U794" s="104"/>
      <c r="V794" s="104"/>
      <c r="W794" s="104"/>
    </row>
    <row r="795" spans="3:23">
      <c r="C795" s="502">
        <v>41475</v>
      </c>
      <c r="E795" s="1196">
        <v>355000</v>
      </c>
      <c r="F795" s="1202">
        <v>7.4999999999999997E-2</v>
      </c>
      <c r="G795" s="1200"/>
      <c r="H795" s="1205">
        <f t="shared" si="13"/>
        <v>345571.42857142858</v>
      </c>
      <c r="I795" s="104"/>
      <c r="J795" s="104"/>
      <c r="K795" s="104"/>
      <c r="L795" s="104"/>
      <c r="M795" s="104"/>
      <c r="N795" s="104"/>
      <c r="O795" s="104"/>
      <c r="P795" s="104"/>
      <c r="Q795" s="104"/>
      <c r="R795" s="104"/>
      <c r="U795" s="104"/>
      <c r="V795" s="104"/>
      <c r="W795" s="104"/>
    </row>
    <row r="796" spans="3:23">
      <c r="C796" s="502">
        <v>41482</v>
      </c>
      <c r="E796" s="1196">
        <v>334000</v>
      </c>
      <c r="F796" s="1202">
        <v>7.4999999999999997E-2</v>
      </c>
      <c r="G796" s="1200"/>
      <c r="H796" s="1205">
        <f t="shared" si="13"/>
        <v>344928.57142857142</v>
      </c>
      <c r="I796" s="104"/>
      <c r="J796" s="104"/>
      <c r="K796" s="104"/>
      <c r="L796" s="104"/>
      <c r="M796" s="104"/>
      <c r="N796" s="104"/>
      <c r="O796" s="104"/>
      <c r="P796" s="104"/>
      <c r="Q796" s="104"/>
      <c r="R796" s="104"/>
      <c r="U796" s="104"/>
      <c r="V796" s="104"/>
      <c r="W796" s="104"/>
    </row>
    <row r="797" spans="3:23">
      <c r="C797" s="502">
        <v>41489</v>
      </c>
      <c r="E797" s="1196">
        <v>339000</v>
      </c>
      <c r="F797" s="1202">
        <v>7.2999999999999995E-2</v>
      </c>
      <c r="G797" s="1200"/>
      <c r="H797" s="1205">
        <f t="shared" si="13"/>
        <v>345500</v>
      </c>
      <c r="I797" s="104"/>
      <c r="J797" s="104"/>
      <c r="K797" s="104"/>
      <c r="L797" s="104"/>
      <c r="M797" s="104"/>
      <c r="N797" s="104"/>
      <c r="O797" s="104"/>
      <c r="P797" s="104"/>
      <c r="Q797" s="104"/>
      <c r="R797" s="104"/>
      <c r="U797" s="104"/>
      <c r="V797" s="104"/>
      <c r="W797" s="104"/>
    </row>
    <row r="798" spans="3:23">
      <c r="C798" s="502">
        <v>41496</v>
      </c>
      <c r="E798" s="1196">
        <v>327000</v>
      </c>
      <c r="F798" s="1202">
        <v>7.2999999999999995E-2</v>
      </c>
      <c r="G798" s="1200"/>
      <c r="H798" s="1205">
        <f t="shared" si="13"/>
        <v>344928.57142857142</v>
      </c>
      <c r="I798" s="104"/>
      <c r="J798" s="104"/>
      <c r="K798" s="104"/>
      <c r="L798" s="104"/>
      <c r="M798" s="104"/>
      <c r="N798" s="104"/>
      <c r="O798" s="104"/>
      <c r="P798" s="104"/>
      <c r="Q798" s="104"/>
      <c r="R798" s="104"/>
      <c r="U798" s="104"/>
      <c r="V798" s="104"/>
      <c r="W798" s="104"/>
    </row>
    <row r="799" spans="3:23">
      <c r="C799" s="502">
        <v>41503</v>
      </c>
      <c r="E799" s="1196">
        <v>340000</v>
      </c>
      <c r="F799" s="1202">
        <v>7.2999999999999995E-2</v>
      </c>
      <c r="G799" s="1200"/>
      <c r="H799" s="1205">
        <f t="shared" si="13"/>
        <v>343500</v>
      </c>
      <c r="I799" s="104"/>
      <c r="J799" s="104"/>
      <c r="K799" s="104"/>
      <c r="L799" s="104"/>
      <c r="M799" s="104"/>
      <c r="N799" s="104"/>
      <c r="O799" s="104"/>
      <c r="P799" s="104"/>
      <c r="Q799" s="104"/>
      <c r="R799" s="104"/>
      <c r="U799" s="104"/>
      <c r="V799" s="104"/>
      <c r="W799" s="104"/>
    </row>
    <row r="800" spans="3:23">
      <c r="C800" s="502">
        <v>41510</v>
      </c>
      <c r="E800" s="1196">
        <v>336000</v>
      </c>
      <c r="F800" s="1202">
        <v>7.2999999999999995E-2</v>
      </c>
      <c r="G800" s="1200"/>
      <c r="H800" s="1205">
        <f t="shared" si="13"/>
        <v>343000</v>
      </c>
      <c r="I800" s="104"/>
      <c r="J800" s="104"/>
      <c r="K800" s="104"/>
      <c r="L800" s="104"/>
      <c r="M800" s="104"/>
      <c r="N800" s="104"/>
      <c r="O800" s="104"/>
      <c r="P800" s="104"/>
      <c r="Q800" s="104"/>
      <c r="R800" s="104"/>
      <c r="U800" s="104"/>
      <c r="V800" s="104"/>
      <c r="W800" s="104"/>
    </row>
    <row r="801" spans="3:23">
      <c r="C801" s="502">
        <v>41517</v>
      </c>
      <c r="E801" s="1196">
        <v>325000</v>
      </c>
      <c r="F801" s="1202">
        <v>7.2999999999999995E-2</v>
      </c>
      <c r="G801" s="1200"/>
      <c r="H801" s="1205">
        <f t="shared" si="13"/>
        <v>341000</v>
      </c>
      <c r="I801" s="104"/>
      <c r="J801" s="104"/>
      <c r="K801" s="104"/>
      <c r="L801" s="104"/>
      <c r="M801" s="104"/>
      <c r="N801" s="104"/>
      <c r="O801" s="104"/>
      <c r="P801" s="104"/>
      <c r="Q801" s="104"/>
      <c r="R801" s="104"/>
      <c r="U801" s="104"/>
      <c r="V801" s="104"/>
      <c r="W801" s="104"/>
    </row>
    <row r="802" spans="3:23">
      <c r="C802" s="502">
        <v>41524</v>
      </c>
      <c r="E802" s="1196">
        <v>300000</v>
      </c>
      <c r="F802" s="1202">
        <v>7.1999999999999995E-2</v>
      </c>
      <c r="G802" s="1200"/>
      <c r="H802" s="1205">
        <f t="shared" si="13"/>
        <v>337714.28571428574</v>
      </c>
      <c r="I802" s="104"/>
      <c r="J802" s="104"/>
      <c r="K802" s="104"/>
      <c r="L802" s="104"/>
      <c r="M802" s="104"/>
      <c r="N802" s="104"/>
      <c r="O802" s="104"/>
      <c r="P802" s="104"/>
      <c r="Q802" s="104"/>
      <c r="R802" s="104"/>
      <c r="U802" s="104"/>
      <c r="V802" s="104"/>
      <c r="W802" s="104"/>
    </row>
    <row r="803" spans="3:23">
      <c r="C803" s="502">
        <v>41531</v>
      </c>
      <c r="E803" s="1196">
        <v>323000</v>
      </c>
      <c r="F803" s="1202">
        <v>7.1999999999999995E-2</v>
      </c>
      <c r="G803" s="1200"/>
      <c r="H803" s="1205">
        <f t="shared" si="13"/>
        <v>336714.28571428574</v>
      </c>
      <c r="I803" s="104"/>
      <c r="J803" s="104"/>
      <c r="K803" s="104"/>
      <c r="L803" s="104"/>
      <c r="M803" s="104"/>
      <c r="N803" s="104"/>
      <c r="O803" s="104"/>
      <c r="P803" s="104"/>
      <c r="Q803" s="104"/>
      <c r="R803" s="104"/>
      <c r="U803" s="104"/>
      <c r="V803" s="104"/>
      <c r="W803" s="104"/>
    </row>
    <row r="804" spans="3:23">
      <c r="C804" s="502">
        <v>41538</v>
      </c>
      <c r="E804" s="1196">
        <v>314000</v>
      </c>
      <c r="F804" s="1202">
        <v>7.1999999999999995E-2</v>
      </c>
      <c r="G804" s="1200"/>
      <c r="H804" s="1205">
        <f t="shared" si="13"/>
        <v>333928.57142857142</v>
      </c>
      <c r="I804" s="104"/>
      <c r="J804" s="104"/>
      <c r="K804" s="104"/>
      <c r="L804" s="104"/>
      <c r="M804" s="104"/>
      <c r="N804" s="104"/>
      <c r="O804" s="104"/>
      <c r="P804" s="104"/>
      <c r="Q804" s="104"/>
      <c r="R804" s="104"/>
      <c r="U804" s="104"/>
      <c r="V804" s="104"/>
      <c r="W804" s="104"/>
    </row>
    <row r="805" spans="3:23">
      <c r="C805" s="502">
        <v>41545</v>
      </c>
      <c r="E805" s="1196">
        <v>319000</v>
      </c>
      <c r="F805" s="1202">
        <v>7.1999999999999995E-2</v>
      </c>
      <c r="G805" s="1200"/>
      <c r="H805" s="1205">
        <f t="shared" si="13"/>
        <v>331928.57142857142</v>
      </c>
      <c r="I805" s="104"/>
      <c r="J805" s="104"/>
      <c r="K805" s="104"/>
      <c r="L805" s="104"/>
      <c r="M805" s="104"/>
      <c r="N805" s="104"/>
      <c r="O805" s="104"/>
      <c r="P805" s="104"/>
      <c r="Q805" s="104"/>
      <c r="R805" s="104"/>
      <c r="U805" s="104"/>
      <c r="V805" s="104"/>
      <c r="W805" s="104"/>
    </row>
    <row r="806" spans="3:23">
      <c r="C806" s="502">
        <v>41552</v>
      </c>
      <c r="E806" s="1196">
        <v>368000</v>
      </c>
      <c r="F806" s="1202">
        <v>7.2999999999999995E-2</v>
      </c>
      <c r="G806" s="1200"/>
      <c r="H806" s="1205">
        <f t="shared" ref="H806:H869" si="14">AVERAGE(E793:E806)</f>
        <v>333928.57142857142</v>
      </c>
      <c r="I806" s="104"/>
      <c r="J806" s="104"/>
      <c r="K806" s="104"/>
      <c r="L806" s="104"/>
      <c r="M806" s="104"/>
      <c r="N806" s="104"/>
      <c r="O806" s="104"/>
      <c r="P806" s="104"/>
      <c r="Q806" s="104"/>
      <c r="R806" s="104"/>
      <c r="U806" s="104"/>
      <c r="V806" s="104"/>
      <c r="W806" s="104"/>
    </row>
    <row r="807" spans="3:23">
      <c r="C807" s="502">
        <v>41559</v>
      </c>
      <c r="E807" s="1196">
        <v>368000</v>
      </c>
      <c r="F807" s="1202">
        <v>7.2999999999999995E-2</v>
      </c>
      <c r="G807" s="1200"/>
      <c r="H807" s="1205">
        <f t="shared" si="14"/>
        <v>335142.85714285716</v>
      </c>
      <c r="I807" s="104"/>
      <c r="J807" s="104"/>
      <c r="K807" s="104"/>
      <c r="L807" s="104"/>
      <c r="M807" s="104"/>
      <c r="N807" s="104"/>
      <c r="O807" s="104"/>
      <c r="P807" s="104"/>
      <c r="Q807" s="104"/>
      <c r="R807" s="104"/>
      <c r="U807" s="104"/>
      <c r="V807" s="104"/>
      <c r="W807" s="104"/>
    </row>
    <row r="808" spans="3:23">
      <c r="C808" s="502">
        <v>41566</v>
      </c>
      <c r="E808" s="1196">
        <v>351000</v>
      </c>
      <c r="F808" s="1202">
        <v>7.2999999999999995E-2</v>
      </c>
      <c r="G808" s="1200"/>
      <c r="H808" s="1205">
        <f t="shared" si="14"/>
        <v>335642.85714285716</v>
      </c>
      <c r="I808" s="104"/>
      <c r="J808" s="104"/>
      <c r="K808" s="104"/>
      <c r="L808" s="104"/>
      <c r="M808" s="104"/>
      <c r="N808" s="104"/>
      <c r="O808" s="104"/>
      <c r="P808" s="104"/>
      <c r="Q808" s="104"/>
      <c r="R808" s="104"/>
      <c r="U808" s="104"/>
      <c r="V808" s="104"/>
      <c r="W808" s="104"/>
    </row>
    <row r="809" spans="3:23">
      <c r="C809" s="502">
        <v>41573</v>
      </c>
      <c r="E809" s="1196">
        <v>347000</v>
      </c>
      <c r="F809" s="1202">
        <v>7.2999999999999995E-2</v>
      </c>
      <c r="G809" s="1200"/>
      <c r="H809" s="1205">
        <f t="shared" si="14"/>
        <v>335071.42857142858</v>
      </c>
      <c r="I809" s="104"/>
      <c r="J809" s="104"/>
      <c r="K809" s="104"/>
      <c r="L809" s="104"/>
      <c r="M809" s="104"/>
      <c r="N809" s="104"/>
      <c r="O809" s="104"/>
      <c r="P809" s="104"/>
      <c r="Q809" s="104"/>
      <c r="R809" s="104"/>
      <c r="U809" s="104"/>
      <c r="V809" s="104"/>
      <c r="W809" s="104"/>
    </row>
    <row r="810" spans="3:23">
      <c r="C810" s="502">
        <v>41580</v>
      </c>
      <c r="E810" s="1196">
        <v>342000</v>
      </c>
      <c r="F810" s="1202">
        <v>7.0000000000000007E-2</v>
      </c>
      <c r="G810" s="1200"/>
      <c r="H810" s="1205">
        <f t="shared" si="14"/>
        <v>335642.85714285716</v>
      </c>
      <c r="I810" s="104"/>
      <c r="J810" s="104"/>
      <c r="K810" s="104"/>
      <c r="L810" s="104"/>
      <c r="M810" s="104"/>
      <c r="N810" s="104"/>
      <c r="O810" s="104"/>
      <c r="P810" s="104"/>
      <c r="Q810" s="104"/>
      <c r="R810" s="104"/>
      <c r="U810" s="104"/>
      <c r="V810" s="104"/>
      <c r="W810" s="104"/>
    </row>
    <row r="811" spans="3:23">
      <c r="C811" s="502">
        <v>41587</v>
      </c>
      <c r="E811" s="1196">
        <v>340000</v>
      </c>
      <c r="F811" s="1202">
        <v>7.0000000000000007E-2</v>
      </c>
      <c r="G811" s="1200"/>
      <c r="H811" s="1205">
        <f t="shared" si="14"/>
        <v>335714.28571428574</v>
      </c>
      <c r="I811" s="104"/>
      <c r="J811" s="104"/>
      <c r="K811" s="104"/>
      <c r="L811" s="104"/>
      <c r="M811" s="104"/>
      <c r="N811" s="104"/>
      <c r="O811" s="104"/>
      <c r="P811" s="104"/>
      <c r="Q811" s="104"/>
      <c r="R811" s="104"/>
      <c r="U811" s="104"/>
      <c r="V811" s="104"/>
      <c r="W811" s="104"/>
    </row>
    <row r="812" spans="3:23">
      <c r="C812" s="502">
        <v>41594</v>
      </c>
      <c r="E812" s="1196">
        <v>331000</v>
      </c>
      <c r="F812" s="1202">
        <v>7.0000000000000007E-2</v>
      </c>
      <c r="G812" s="1200"/>
      <c r="H812" s="1205">
        <f t="shared" si="14"/>
        <v>336000</v>
      </c>
      <c r="I812" s="104"/>
      <c r="J812" s="104"/>
      <c r="K812" s="104"/>
      <c r="L812" s="104"/>
      <c r="M812" s="104"/>
      <c r="N812" s="104"/>
      <c r="O812" s="104"/>
      <c r="P812" s="104"/>
      <c r="Q812" s="104"/>
      <c r="R812" s="104"/>
      <c r="U812" s="104"/>
      <c r="V812" s="104"/>
      <c r="W812" s="104"/>
    </row>
    <row r="813" spans="3:23">
      <c r="C813" s="502">
        <v>41601</v>
      </c>
      <c r="E813" s="1196">
        <v>316000</v>
      </c>
      <c r="F813" s="1202">
        <v>7.0000000000000007E-2</v>
      </c>
      <c r="G813" s="1200"/>
      <c r="H813" s="1205">
        <f t="shared" si="14"/>
        <v>334285.71428571426</v>
      </c>
      <c r="I813" s="104"/>
      <c r="J813" s="104"/>
      <c r="K813" s="104"/>
      <c r="L813" s="104"/>
      <c r="M813" s="104"/>
      <c r="N813" s="104"/>
      <c r="O813" s="104"/>
      <c r="P813" s="104"/>
      <c r="Q813" s="104"/>
      <c r="R813" s="104"/>
      <c r="U813" s="104"/>
      <c r="V813" s="104"/>
      <c r="W813" s="104"/>
    </row>
    <row r="814" spans="3:23">
      <c r="C814" s="502">
        <v>41608</v>
      </c>
      <c r="E814" s="1196">
        <v>312000</v>
      </c>
      <c r="F814" s="1202">
        <v>7.0000000000000007E-2</v>
      </c>
      <c r="G814" s="1200"/>
      <c r="H814" s="1205">
        <f t="shared" si="14"/>
        <v>332571.42857142858</v>
      </c>
      <c r="I814" s="104"/>
      <c r="J814" s="104"/>
      <c r="K814" s="104"/>
      <c r="L814" s="104"/>
      <c r="M814" s="104"/>
      <c r="N814" s="104"/>
      <c r="O814" s="104"/>
      <c r="P814" s="104"/>
      <c r="Q814" s="104"/>
      <c r="R814" s="104"/>
      <c r="U814" s="104"/>
      <c r="V814" s="104"/>
      <c r="W814" s="104"/>
    </row>
    <row r="815" spans="3:23">
      <c r="C815" s="502">
        <v>41615</v>
      </c>
      <c r="E815" s="1196">
        <v>354000</v>
      </c>
      <c r="F815" s="1202">
        <v>6.7000000000000004E-2</v>
      </c>
      <c r="G815" s="1200"/>
      <c r="H815" s="1205">
        <f t="shared" si="14"/>
        <v>334642.85714285716</v>
      </c>
      <c r="I815" s="104"/>
      <c r="J815" s="104"/>
      <c r="K815" s="104"/>
      <c r="L815" s="104"/>
      <c r="M815" s="104"/>
      <c r="N815" s="104"/>
      <c r="O815" s="104"/>
      <c r="P815" s="104"/>
      <c r="Q815" s="104"/>
      <c r="R815" s="104"/>
      <c r="U815" s="104"/>
      <c r="V815" s="104"/>
      <c r="W815" s="104"/>
    </row>
    <row r="816" spans="3:23">
      <c r="C816" s="502">
        <v>41622</v>
      </c>
      <c r="E816" s="1196">
        <v>364000</v>
      </c>
      <c r="F816" s="1202">
        <v>6.7000000000000004E-2</v>
      </c>
      <c r="G816" s="1200"/>
      <c r="H816" s="1205">
        <f t="shared" si="14"/>
        <v>339214.28571428574</v>
      </c>
      <c r="I816" s="104"/>
      <c r="J816" s="104"/>
      <c r="K816" s="104"/>
      <c r="L816" s="104"/>
      <c r="M816" s="104"/>
      <c r="N816" s="104"/>
      <c r="O816" s="104"/>
      <c r="P816" s="104"/>
      <c r="Q816" s="104"/>
      <c r="R816" s="104"/>
      <c r="U816" s="104"/>
      <c r="V816" s="104"/>
      <c r="W816" s="104"/>
    </row>
    <row r="817" spans="3:23">
      <c r="C817" s="502">
        <v>41629</v>
      </c>
      <c r="E817" s="1196">
        <v>334000</v>
      </c>
      <c r="F817" s="1202">
        <v>6.7000000000000004E-2</v>
      </c>
      <c r="G817" s="1200"/>
      <c r="H817" s="1205">
        <f t="shared" si="14"/>
        <v>340000</v>
      </c>
      <c r="I817" s="104"/>
      <c r="J817" s="104"/>
      <c r="K817" s="104"/>
      <c r="L817" s="104"/>
      <c r="M817" s="104"/>
      <c r="N817" s="104"/>
      <c r="O817" s="104"/>
      <c r="P817" s="104"/>
      <c r="Q817" s="104"/>
      <c r="R817" s="104"/>
      <c r="U817" s="104"/>
      <c r="V817" s="104"/>
      <c r="W817" s="104"/>
    </row>
    <row r="818" spans="3:23">
      <c r="C818" s="502">
        <v>41636</v>
      </c>
      <c r="E818" s="1196">
        <v>332000</v>
      </c>
      <c r="F818" s="1202">
        <v>6.7000000000000004E-2</v>
      </c>
      <c r="G818" s="1200"/>
      <c r="H818" s="1205">
        <f t="shared" si="14"/>
        <v>341285.71428571426</v>
      </c>
      <c r="I818" s="104"/>
      <c r="J818" s="104"/>
      <c r="K818" s="104"/>
      <c r="L818" s="104"/>
      <c r="M818" s="104"/>
      <c r="N818" s="104"/>
      <c r="O818" s="104"/>
      <c r="P818" s="104"/>
      <c r="Q818" s="104"/>
      <c r="R818" s="104"/>
      <c r="U818" s="104"/>
      <c r="V818" s="104"/>
      <c r="W818" s="104"/>
    </row>
    <row r="819" spans="3:23">
      <c r="C819" s="502">
        <v>41643</v>
      </c>
      <c r="D819" s="1197" t="s">
        <v>58</v>
      </c>
      <c r="E819" s="1196">
        <v>322000</v>
      </c>
      <c r="F819" s="1202">
        <v>6.6000000000000003E-2</v>
      </c>
      <c r="G819" s="1200"/>
      <c r="H819" s="1205">
        <f t="shared" si="14"/>
        <v>341500</v>
      </c>
      <c r="I819" s="104"/>
      <c r="J819" s="104"/>
      <c r="K819" s="104"/>
      <c r="L819" s="104"/>
      <c r="M819" s="104"/>
      <c r="N819" s="104"/>
      <c r="O819" s="104"/>
      <c r="P819" s="104"/>
      <c r="Q819" s="104"/>
      <c r="R819" s="104"/>
      <c r="U819" s="104"/>
      <c r="V819" s="104"/>
      <c r="W819" s="104"/>
    </row>
    <row r="820" spans="3:23">
      <c r="C820" s="502">
        <v>41650</v>
      </c>
      <c r="E820" s="1196">
        <v>316000</v>
      </c>
      <c r="F820" s="1202">
        <v>6.6000000000000003E-2</v>
      </c>
      <c r="G820" s="1200"/>
      <c r="H820" s="1205">
        <f t="shared" si="14"/>
        <v>337785.71428571426</v>
      </c>
      <c r="I820" s="104"/>
      <c r="J820" s="104"/>
      <c r="K820" s="104"/>
      <c r="L820" s="104"/>
      <c r="M820" s="104"/>
      <c r="N820" s="104"/>
      <c r="O820" s="104"/>
      <c r="P820" s="104"/>
      <c r="Q820" s="104"/>
      <c r="R820" s="104"/>
      <c r="U820" s="104"/>
      <c r="V820" s="104"/>
      <c r="W820" s="104"/>
    </row>
    <row r="821" spans="3:23">
      <c r="C821" s="502">
        <v>41657</v>
      </c>
      <c r="E821" s="1196">
        <v>324000</v>
      </c>
      <c r="F821" s="1202">
        <v>6.6000000000000003E-2</v>
      </c>
      <c r="G821" s="1200"/>
      <c r="H821" s="1205">
        <f t="shared" si="14"/>
        <v>334642.85714285716</v>
      </c>
      <c r="I821" s="104"/>
      <c r="J821" s="104"/>
      <c r="K821" s="104"/>
      <c r="L821" s="104"/>
      <c r="M821" s="104"/>
      <c r="N821" s="104"/>
      <c r="O821" s="104"/>
      <c r="P821" s="104"/>
      <c r="Q821" s="104"/>
      <c r="R821" s="104"/>
      <c r="U821" s="104"/>
      <c r="V821" s="104"/>
      <c r="W821" s="104"/>
    </row>
    <row r="822" spans="3:23">
      <c r="C822" s="502">
        <v>41664</v>
      </c>
      <c r="E822" s="1196">
        <v>343000</v>
      </c>
      <c r="F822" s="1202">
        <v>6.6000000000000003E-2</v>
      </c>
      <c r="G822" s="1200"/>
      <c r="H822" s="1205">
        <f t="shared" si="14"/>
        <v>334071.42857142858</v>
      </c>
      <c r="I822" s="104"/>
      <c r="J822" s="104"/>
      <c r="K822" s="104"/>
      <c r="L822" s="104"/>
      <c r="M822" s="104"/>
      <c r="N822" s="104"/>
      <c r="O822" s="104"/>
      <c r="P822" s="104"/>
      <c r="Q822" s="104"/>
      <c r="R822" s="104"/>
      <c r="U822" s="104"/>
      <c r="V822" s="104"/>
      <c r="W822" s="104"/>
    </row>
    <row r="823" spans="3:23">
      <c r="C823" s="502">
        <v>41671</v>
      </c>
      <c r="E823" s="1196">
        <v>334000</v>
      </c>
      <c r="F823" s="1202">
        <v>6.7000000000000004E-2</v>
      </c>
      <c r="G823" s="1200"/>
      <c r="H823" s="1205">
        <f t="shared" si="14"/>
        <v>333142.85714285716</v>
      </c>
      <c r="I823" s="104"/>
      <c r="J823" s="104"/>
      <c r="K823" s="104"/>
      <c r="L823" s="104"/>
      <c r="M823" s="104"/>
      <c r="N823" s="104"/>
      <c r="O823" s="104"/>
      <c r="P823" s="104"/>
      <c r="Q823" s="104"/>
      <c r="R823" s="104"/>
      <c r="U823" s="104"/>
      <c r="V823" s="104"/>
      <c r="W823" s="104"/>
    </row>
    <row r="824" spans="3:23">
      <c r="C824" s="502">
        <v>41678</v>
      </c>
      <c r="E824" s="1196">
        <v>340000</v>
      </c>
      <c r="F824" s="1202">
        <v>6.7000000000000004E-2</v>
      </c>
      <c r="G824" s="1200"/>
      <c r="H824" s="1205">
        <f t="shared" si="14"/>
        <v>333000</v>
      </c>
      <c r="I824" s="104"/>
      <c r="J824" s="104"/>
      <c r="K824" s="104"/>
      <c r="L824" s="104"/>
      <c r="M824" s="104"/>
      <c r="N824" s="104"/>
      <c r="O824" s="104"/>
      <c r="P824" s="104"/>
      <c r="Q824" s="104"/>
      <c r="R824" s="104"/>
      <c r="U824" s="104"/>
      <c r="V824" s="104"/>
      <c r="W824" s="104"/>
    </row>
    <row r="825" spans="3:23">
      <c r="C825" s="502">
        <v>41685</v>
      </c>
      <c r="E825" s="1196">
        <v>334000</v>
      </c>
      <c r="F825" s="1202">
        <v>6.7000000000000004E-2</v>
      </c>
      <c r="G825" s="1200"/>
      <c r="H825" s="1205">
        <f t="shared" si="14"/>
        <v>332571.42857142858</v>
      </c>
      <c r="I825" s="104"/>
      <c r="J825" s="104"/>
      <c r="K825" s="104"/>
      <c r="L825" s="104"/>
      <c r="M825" s="104"/>
      <c r="N825" s="104"/>
      <c r="O825" s="104"/>
      <c r="P825" s="104"/>
      <c r="Q825" s="104"/>
      <c r="R825" s="104"/>
      <c r="U825" s="104"/>
      <c r="V825" s="104"/>
      <c r="W825" s="104"/>
    </row>
    <row r="826" spans="3:23">
      <c r="C826" s="502">
        <v>41692</v>
      </c>
      <c r="E826" s="1196">
        <v>342000</v>
      </c>
      <c r="F826" s="1202">
        <v>6.7000000000000004E-2</v>
      </c>
      <c r="G826" s="1200"/>
      <c r="H826" s="1205">
        <f t="shared" si="14"/>
        <v>333357.14285714284</v>
      </c>
      <c r="I826" s="104"/>
      <c r="J826" s="104"/>
      <c r="K826" s="104"/>
      <c r="L826" s="104"/>
      <c r="M826" s="104"/>
      <c r="N826" s="104"/>
      <c r="O826" s="104"/>
      <c r="P826" s="104"/>
      <c r="Q826" s="104"/>
      <c r="R826" s="104"/>
      <c r="U826" s="104"/>
      <c r="V826" s="104"/>
      <c r="W826" s="104"/>
    </row>
    <row r="827" spans="3:23">
      <c r="C827" s="502">
        <v>41699</v>
      </c>
      <c r="E827" s="1196">
        <v>321000</v>
      </c>
      <c r="F827" s="1202">
        <v>6.7000000000000004E-2</v>
      </c>
      <c r="G827" s="1200"/>
      <c r="H827" s="1205">
        <f t="shared" si="14"/>
        <v>333714.28571428574</v>
      </c>
      <c r="I827" s="104"/>
      <c r="J827" s="104"/>
      <c r="K827" s="104"/>
      <c r="L827" s="104"/>
      <c r="M827" s="104"/>
      <c r="N827" s="104"/>
      <c r="O827" s="104"/>
      <c r="P827" s="104"/>
      <c r="Q827" s="104"/>
      <c r="R827" s="104"/>
      <c r="U827" s="104"/>
      <c r="V827" s="104"/>
      <c r="W827" s="104"/>
    </row>
    <row r="828" spans="3:23">
      <c r="C828" s="502">
        <v>41706</v>
      </c>
      <c r="E828" s="1196">
        <v>325000</v>
      </c>
      <c r="F828" s="1202">
        <v>6.7000000000000004E-2</v>
      </c>
      <c r="G828" s="1200"/>
      <c r="H828" s="1205">
        <f t="shared" si="14"/>
        <v>334642.85714285716</v>
      </c>
      <c r="I828" s="104"/>
      <c r="J828" s="104"/>
      <c r="K828" s="104"/>
      <c r="L828" s="104"/>
      <c r="M828" s="104"/>
      <c r="N828" s="104"/>
      <c r="O828" s="104"/>
      <c r="P828" s="104"/>
      <c r="Q828" s="104"/>
      <c r="R828" s="104"/>
      <c r="U828" s="104"/>
      <c r="V828" s="104"/>
      <c r="W828" s="104"/>
    </row>
    <row r="829" spans="3:23">
      <c r="C829" s="502">
        <v>41713</v>
      </c>
      <c r="E829" s="1196">
        <v>322000</v>
      </c>
      <c r="F829" s="1202">
        <v>6.7000000000000004E-2</v>
      </c>
      <c r="G829" s="1200"/>
      <c r="H829" s="1205">
        <f t="shared" si="14"/>
        <v>332357.14285714284</v>
      </c>
      <c r="I829" s="104"/>
      <c r="J829" s="104"/>
      <c r="K829" s="104"/>
      <c r="L829" s="104"/>
      <c r="M829" s="104"/>
      <c r="N829" s="104"/>
      <c r="O829" s="104"/>
      <c r="P829" s="104"/>
      <c r="Q829" s="104"/>
      <c r="R829" s="104"/>
      <c r="U829" s="104"/>
      <c r="V829" s="104"/>
      <c r="W829" s="104"/>
    </row>
    <row r="830" spans="3:23">
      <c r="C830" s="502">
        <v>41720</v>
      </c>
      <c r="E830" s="1196">
        <v>314000</v>
      </c>
      <c r="F830" s="1202">
        <v>6.7000000000000004E-2</v>
      </c>
      <c r="G830" s="1200"/>
      <c r="H830" s="1205">
        <f t="shared" si="14"/>
        <v>328785.71428571426</v>
      </c>
      <c r="I830" s="104"/>
      <c r="J830" s="104"/>
      <c r="K830" s="104"/>
      <c r="L830" s="104"/>
      <c r="M830" s="104"/>
      <c r="N830" s="104"/>
      <c r="O830" s="104"/>
      <c r="P830" s="104"/>
      <c r="Q830" s="104"/>
      <c r="R830" s="104"/>
      <c r="U830" s="104"/>
      <c r="V830" s="104"/>
      <c r="W830" s="104"/>
    </row>
    <row r="831" spans="3:23">
      <c r="C831" s="502">
        <v>41727</v>
      </c>
      <c r="E831" s="1196">
        <v>332000</v>
      </c>
      <c r="F831" s="1202">
        <v>6.7000000000000004E-2</v>
      </c>
      <c r="G831" s="1200"/>
      <c r="H831" s="1205">
        <f t="shared" si="14"/>
        <v>328642.85714285716</v>
      </c>
      <c r="I831" s="104"/>
      <c r="J831" s="104"/>
      <c r="K831" s="104"/>
      <c r="L831" s="104"/>
      <c r="M831" s="104"/>
      <c r="N831" s="104"/>
      <c r="O831" s="104"/>
      <c r="P831" s="104"/>
      <c r="Q831" s="104"/>
      <c r="R831" s="104"/>
      <c r="U831" s="104"/>
      <c r="V831" s="104"/>
      <c r="W831" s="104"/>
    </row>
    <row r="832" spans="3:23">
      <c r="C832" s="502">
        <v>41734</v>
      </c>
      <c r="E832" s="1196">
        <v>313000</v>
      </c>
      <c r="F832" s="1202">
        <v>6.3E-2</v>
      </c>
      <c r="G832" s="1200"/>
      <c r="H832" s="1205">
        <f t="shared" si="14"/>
        <v>327285.71428571426</v>
      </c>
      <c r="I832" s="104"/>
      <c r="J832" s="104"/>
      <c r="K832" s="104"/>
      <c r="L832" s="104"/>
      <c r="M832" s="104"/>
      <c r="N832" s="104"/>
      <c r="O832" s="104"/>
      <c r="P832" s="104"/>
      <c r="Q832" s="104"/>
      <c r="R832" s="104"/>
      <c r="U832" s="104"/>
      <c r="V832" s="104"/>
      <c r="W832" s="104"/>
    </row>
    <row r="833" spans="3:23">
      <c r="C833" s="502">
        <v>41741</v>
      </c>
      <c r="E833" s="1196">
        <v>310000</v>
      </c>
      <c r="F833" s="1202">
        <v>6.3E-2</v>
      </c>
      <c r="G833" s="1200"/>
      <c r="H833" s="1205">
        <f t="shared" si="14"/>
        <v>326428.57142857142</v>
      </c>
      <c r="I833" s="104"/>
      <c r="J833" s="104"/>
      <c r="K833" s="104"/>
      <c r="L833" s="104"/>
      <c r="M833" s="104"/>
      <c r="N833" s="104"/>
      <c r="O833" s="104"/>
      <c r="P833" s="104"/>
      <c r="Q833" s="104"/>
      <c r="R833" s="104"/>
      <c r="U833" s="104"/>
      <c r="V833" s="104"/>
      <c r="W833" s="104"/>
    </row>
    <row r="834" spans="3:23">
      <c r="C834" s="502">
        <v>41748</v>
      </c>
      <c r="E834" s="1196">
        <v>329000</v>
      </c>
      <c r="F834" s="1202">
        <v>6.3E-2</v>
      </c>
      <c r="G834" s="1200"/>
      <c r="H834" s="1205">
        <f t="shared" si="14"/>
        <v>327357.14285714284</v>
      </c>
      <c r="I834" s="104"/>
      <c r="J834" s="104"/>
      <c r="K834" s="104"/>
      <c r="L834" s="104"/>
      <c r="M834" s="104"/>
      <c r="N834" s="104"/>
      <c r="O834" s="104"/>
      <c r="P834" s="104"/>
      <c r="Q834" s="104"/>
      <c r="R834" s="104"/>
      <c r="U834" s="104"/>
      <c r="V834" s="104"/>
      <c r="W834" s="104"/>
    </row>
    <row r="835" spans="3:23">
      <c r="C835" s="502">
        <v>41755</v>
      </c>
      <c r="E835" s="1196">
        <v>344000</v>
      </c>
      <c r="F835" s="1202">
        <v>6.3E-2</v>
      </c>
      <c r="G835" s="1200"/>
      <c r="H835" s="1205">
        <f t="shared" si="14"/>
        <v>328785.71428571426</v>
      </c>
      <c r="I835" s="104"/>
      <c r="J835" s="104"/>
      <c r="K835" s="104"/>
      <c r="L835" s="104"/>
      <c r="M835" s="104"/>
      <c r="N835" s="104"/>
      <c r="O835" s="104"/>
      <c r="P835" s="104"/>
      <c r="Q835" s="104"/>
      <c r="R835" s="104"/>
      <c r="U835" s="104"/>
      <c r="V835" s="104"/>
      <c r="W835" s="104"/>
    </row>
    <row r="836" spans="3:23">
      <c r="C836" s="502">
        <v>41762</v>
      </c>
      <c r="E836" s="1196">
        <v>325000</v>
      </c>
      <c r="F836" s="1202">
        <v>6.3E-2</v>
      </c>
      <c r="G836" s="1200"/>
      <c r="H836" s="1205">
        <f t="shared" si="14"/>
        <v>327500</v>
      </c>
      <c r="I836" s="104"/>
      <c r="J836" s="104"/>
      <c r="K836" s="104"/>
      <c r="L836" s="104"/>
      <c r="M836" s="104"/>
      <c r="N836" s="104"/>
      <c r="O836" s="104"/>
      <c r="P836" s="104"/>
      <c r="Q836" s="104"/>
      <c r="R836" s="104"/>
      <c r="U836" s="104"/>
      <c r="V836" s="104"/>
      <c r="W836" s="104"/>
    </row>
    <row r="837" spans="3:23">
      <c r="C837" s="502">
        <v>41769</v>
      </c>
      <c r="E837" s="1196">
        <v>303000</v>
      </c>
      <c r="F837" s="1202">
        <v>6.3E-2</v>
      </c>
      <c r="G837" s="1200"/>
      <c r="H837" s="1205">
        <f t="shared" si="14"/>
        <v>325285.71428571426</v>
      </c>
      <c r="I837" s="104"/>
      <c r="J837" s="104"/>
      <c r="K837" s="104"/>
      <c r="L837" s="104"/>
      <c r="M837" s="104"/>
      <c r="N837" s="104"/>
      <c r="O837" s="104"/>
      <c r="P837" s="104"/>
      <c r="Q837" s="104"/>
      <c r="R837" s="104"/>
      <c r="U837" s="104"/>
      <c r="V837" s="104"/>
      <c r="W837" s="104"/>
    </row>
    <row r="838" spans="3:23">
      <c r="C838" s="502">
        <v>41776</v>
      </c>
      <c r="E838" s="1196">
        <v>326000</v>
      </c>
      <c r="F838" s="1202">
        <v>6.3E-2</v>
      </c>
      <c r="G838" s="1200"/>
      <c r="H838" s="1205">
        <f t="shared" si="14"/>
        <v>324285.71428571426</v>
      </c>
      <c r="I838" s="104"/>
      <c r="J838" s="104"/>
      <c r="K838" s="104"/>
      <c r="L838" s="104"/>
      <c r="M838" s="104"/>
      <c r="N838" s="104"/>
      <c r="O838" s="104"/>
      <c r="P838" s="104"/>
      <c r="Q838" s="104"/>
      <c r="R838" s="104"/>
      <c r="U838" s="104"/>
      <c r="V838" s="104"/>
      <c r="W838" s="104"/>
    </row>
    <row r="839" spans="3:23">
      <c r="C839" s="502">
        <v>41783</v>
      </c>
      <c r="E839" s="1196">
        <v>306000</v>
      </c>
      <c r="F839" s="1202">
        <v>6.3E-2</v>
      </c>
      <c r="G839" s="1200"/>
      <c r="H839" s="1205">
        <f t="shared" si="14"/>
        <v>322285.71428571426</v>
      </c>
      <c r="I839" s="104"/>
      <c r="J839" s="104"/>
      <c r="K839" s="104"/>
      <c r="L839" s="104"/>
      <c r="M839" s="104"/>
      <c r="N839" s="104"/>
      <c r="O839" s="104"/>
      <c r="P839" s="104"/>
      <c r="Q839" s="104"/>
      <c r="R839" s="104"/>
      <c r="U839" s="104"/>
      <c r="V839" s="104"/>
      <c r="W839" s="104"/>
    </row>
    <row r="840" spans="3:23">
      <c r="C840" s="502">
        <v>41790</v>
      </c>
      <c r="E840" s="1196">
        <v>313000</v>
      </c>
      <c r="F840" s="1202">
        <v>6.3E-2</v>
      </c>
      <c r="G840" s="1200"/>
      <c r="H840" s="1205">
        <f t="shared" si="14"/>
        <v>320214.28571428574</v>
      </c>
      <c r="I840" s="104"/>
      <c r="J840" s="104"/>
      <c r="K840" s="104"/>
      <c r="L840" s="104"/>
      <c r="M840" s="104"/>
      <c r="N840" s="104"/>
      <c r="O840" s="104"/>
      <c r="P840" s="104"/>
      <c r="Q840" s="104"/>
      <c r="R840" s="104"/>
      <c r="U840" s="104"/>
      <c r="V840" s="104"/>
      <c r="W840" s="104"/>
    </row>
    <row r="841" spans="3:23">
      <c r="C841" s="502">
        <v>41797</v>
      </c>
      <c r="E841" s="1196">
        <v>318000</v>
      </c>
      <c r="F841" s="1202">
        <v>6.0999999999999999E-2</v>
      </c>
      <c r="G841" s="1200"/>
      <c r="H841" s="1205">
        <f t="shared" si="14"/>
        <v>320000</v>
      </c>
      <c r="I841" s="104"/>
      <c r="J841" s="104"/>
      <c r="K841" s="104"/>
      <c r="L841" s="104"/>
      <c r="M841" s="104"/>
      <c r="N841" s="104"/>
      <c r="O841" s="104"/>
      <c r="P841" s="104"/>
      <c r="Q841" s="104"/>
      <c r="R841" s="104"/>
      <c r="U841" s="104"/>
      <c r="V841" s="104"/>
      <c r="W841" s="104"/>
    </row>
    <row r="842" spans="3:23">
      <c r="C842" s="502">
        <v>41804</v>
      </c>
      <c r="E842" s="1196">
        <v>314000</v>
      </c>
      <c r="F842" s="1202">
        <v>6.0999999999999999E-2</v>
      </c>
      <c r="G842" s="1200"/>
      <c r="H842" s="1205">
        <f t="shared" si="14"/>
        <v>319214.28571428574</v>
      </c>
      <c r="I842" s="104"/>
      <c r="J842" s="104"/>
      <c r="K842" s="104"/>
      <c r="L842" s="104"/>
      <c r="M842" s="104"/>
      <c r="N842" s="104"/>
      <c r="O842" s="104"/>
      <c r="P842" s="104"/>
      <c r="Q842" s="104"/>
      <c r="R842" s="104"/>
      <c r="U842" s="104"/>
      <c r="V842" s="104"/>
      <c r="W842" s="104"/>
    </row>
    <row r="843" spans="3:23">
      <c r="C843" s="502">
        <v>41811</v>
      </c>
      <c r="E843" s="1196">
        <v>316000</v>
      </c>
      <c r="F843" s="1202">
        <v>6.0999999999999999E-2</v>
      </c>
      <c r="G843" s="1200"/>
      <c r="H843" s="1205">
        <f t="shared" si="14"/>
        <v>318785.71428571426</v>
      </c>
      <c r="I843" s="104"/>
      <c r="J843" s="104"/>
      <c r="K843" s="104"/>
      <c r="L843" s="104"/>
      <c r="M843" s="104"/>
      <c r="N843" s="104"/>
      <c r="O843" s="104"/>
      <c r="P843" s="104"/>
      <c r="Q843" s="104"/>
      <c r="R843" s="104"/>
      <c r="U843" s="104"/>
      <c r="V843" s="104"/>
      <c r="W843" s="104"/>
    </row>
    <row r="844" spans="3:23">
      <c r="C844" s="502">
        <v>41818</v>
      </c>
      <c r="E844" s="1196">
        <v>310000</v>
      </c>
      <c r="F844" s="1202">
        <v>6.0999999999999999E-2</v>
      </c>
      <c r="G844" s="1200"/>
      <c r="H844" s="1205">
        <f t="shared" si="14"/>
        <v>318500</v>
      </c>
      <c r="I844" s="104"/>
      <c r="J844" s="104"/>
      <c r="K844" s="104"/>
      <c r="L844" s="104"/>
      <c r="M844" s="104"/>
      <c r="N844" s="104"/>
      <c r="O844" s="104"/>
      <c r="P844" s="104"/>
      <c r="Q844" s="104"/>
      <c r="R844" s="104"/>
      <c r="U844" s="104"/>
      <c r="V844" s="104"/>
      <c r="W844" s="104"/>
    </row>
    <row r="845" spans="3:23">
      <c r="C845" s="502">
        <v>41825</v>
      </c>
      <c r="E845" s="1196">
        <v>303000</v>
      </c>
      <c r="F845" s="1202">
        <v>6.2E-2</v>
      </c>
      <c r="G845" s="1200"/>
      <c r="H845" s="1205">
        <f t="shared" si="14"/>
        <v>316428.57142857142</v>
      </c>
      <c r="I845" s="104"/>
      <c r="J845" s="104"/>
      <c r="K845" s="104"/>
      <c r="L845" s="104"/>
      <c r="M845" s="104"/>
      <c r="N845" s="104"/>
      <c r="O845" s="104"/>
      <c r="P845" s="104"/>
      <c r="Q845" s="104"/>
      <c r="R845" s="104"/>
      <c r="U845" s="104"/>
      <c r="V845" s="104"/>
      <c r="W845" s="104"/>
    </row>
    <row r="846" spans="3:23">
      <c r="C846" s="502">
        <v>41832</v>
      </c>
      <c r="E846" s="1196">
        <v>306000</v>
      </c>
      <c r="F846" s="1202">
        <v>6.2E-2</v>
      </c>
      <c r="G846" s="1200"/>
      <c r="H846" s="1205">
        <f t="shared" si="14"/>
        <v>315928.57142857142</v>
      </c>
      <c r="I846" s="104"/>
      <c r="J846" s="104"/>
      <c r="K846" s="104"/>
      <c r="L846" s="104"/>
      <c r="M846" s="104"/>
      <c r="N846" s="104"/>
      <c r="O846" s="104"/>
      <c r="P846" s="104"/>
      <c r="Q846" s="104"/>
      <c r="R846" s="104"/>
      <c r="U846" s="104"/>
      <c r="V846" s="104"/>
      <c r="W846" s="104"/>
    </row>
    <row r="847" spans="3:23">
      <c r="C847" s="502">
        <v>41839</v>
      </c>
      <c r="E847" s="1196">
        <v>295000</v>
      </c>
      <c r="F847" s="1202">
        <v>6.2E-2</v>
      </c>
      <c r="G847" s="1200"/>
      <c r="H847" s="1205">
        <f t="shared" si="14"/>
        <v>314857.14285714284</v>
      </c>
      <c r="I847" s="104"/>
      <c r="J847" s="104"/>
      <c r="K847" s="104"/>
      <c r="L847" s="104"/>
      <c r="M847" s="104"/>
      <c r="N847" s="104"/>
      <c r="O847" s="104"/>
      <c r="P847" s="104"/>
      <c r="Q847" s="104"/>
      <c r="R847" s="104"/>
      <c r="U847" s="104"/>
      <c r="V847" s="104"/>
      <c r="W847" s="104"/>
    </row>
    <row r="848" spans="3:23">
      <c r="C848" s="502">
        <v>41846</v>
      </c>
      <c r="E848" s="1196">
        <v>303000</v>
      </c>
      <c r="F848" s="1202">
        <v>6.2E-2</v>
      </c>
      <c r="G848" s="1200"/>
      <c r="H848" s="1205">
        <f t="shared" si="14"/>
        <v>313000</v>
      </c>
      <c r="I848" s="104"/>
      <c r="J848" s="104"/>
      <c r="K848" s="104"/>
      <c r="L848" s="104"/>
      <c r="M848" s="104"/>
      <c r="N848" s="104"/>
      <c r="O848" s="104"/>
      <c r="P848" s="104"/>
      <c r="Q848" s="104"/>
      <c r="R848" s="104"/>
      <c r="U848" s="104"/>
      <c r="V848" s="104"/>
      <c r="W848" s="104"/>
    </row>
    <row r="849" spans="3:23">
      <c r="C849" s="502">
        <v>41853</v>
      </c>
      <c r="E849" s="1196">
        <v>295000</v>
      </c>
      <c r="F849" s="1202">
        <v>6.0999999999999999E-2</v>
      </c>
      <c r="G849" s="1200"/>
      <c r="H849" s="1205">
        <f t="shared" si="14"/>
        <v>309500</v>
      </c>
      <c r="I849" s="104"/>
      <c r="J849" s="104"/>
      <c r="K849" s="104"/>
      <c r="L849" s="104"/>
      <c r="M849" s="104"/>
      <c r="N849" s="104"/>
      <c r="O849" s="104"/>
      <c r="P849" s="104"/>
      <c r="Q849" s="104"/>
      <c r="R849" s="104"/>
      <c r="U849" s="104"/>
      <c r="V849" s="104"/>
      <c r="W849" s="104"/>
    </row>
    <row r="850" spans="3:23">
      <c r="C850" s="502">
        <v>41860</v>
      </c>
      <c r="E850" s="1196">
        <v>309000</v>
      </c>
      <c r="F850" s="1202">
        <v>6.0999999999999999E-2</v>
      </c>
      <c r="G850" s="1200"/>
      <c r="H850" s="1205">
        <f t="shared" si="14"/>
        <v>308357.14285714284</v>
      </c>
      <c r="I850" s="104"/>
      <c r="J850" s="104"/>
      <c r="K850" s="104"/>
      <c r="L850" s="104"/>
      <c r="M850" s="104"/>
      <c r="N850" s="104"/>
      <c r="O850" s="104"/>
      <c r="P850" s="104"/>
      <c r="Q850" s="104"/>
      <c r="R850" s="104"/>
      <c r="U850" s="104"/>
      <c r="V850" s="104"/>
      <c r="W850" s="104"/>
    </row>
    <row r="851" spans="3:23">
      <c r="C851" s="502">
        <v>41867</v>
      </c>
      <c r="E851" s="1196">
        <v>302000</v>
      </c>
      <c r="F851" s="1202">
        <v>6.0999999999999999E-2</v>
      </c>
      <c r="G851" s="1200"/>
      <c r="H851" s="1205">
        <f t="shared" si="14"/>
        <v>308285.71428571426</v>
      </c>
      <c r="I851" s="104"/>
      <c r="J851" s="104"/>
      <c r="K851" s="104"/>
      <c r="L851" s="104"/>
      <c r="M851" s="104"/>
      <c r="N851" s="104"/>
      <c r="O851" s="104"/>
      <c r="P851" s="104"/>
      <c r="Q851" s="104"/>
      <c r="R851" s="104"/>
      <c r="U851" s="104"/>
      <c r="V851" s="104"/>
      <c r="W851" s="104"/>
    </row>
    <row r="852" spans="3:23">
      <c r="C852" s="502">
        <v>41874</v>
      </c>
      <c r="E852" s="1196">
        <v>299000</v>
      </c>
      <c r="F852" s="1202">
        <v>6.0999999999999999E-2</v>
      </c>
      <c r="G852" s="1200"/>
      <c r="H852" s="1205">
        <f t="shared" si="14"/>
        <v>306357.14285714284</v>
      </c>
      <c r="I852" s="104"/>
      <c r="J852" s="104"/>
      <c r="K852" s="104"/>
      <c r="L852" s="104"/>
      <c r="M852" s="104"/>
      <c r="N852" s="104"/>
      <c r="O852" s="104"/>
      <c r="P852" s="104"/>
      <c r="Q852" s="104"/>
      <c r="R852" s="104"/>
      <c r="U852" s="104"/>
      <c r="V852" s="104"/>
      <c r="W852" s="104"/>
    </row>
    <row r="853" spans="3:23">
      <c r="C853" s="502">
        <v>41881</v>
      </c>
      <c r="E853" s="1196">
        <v>301000</v>
      </c>
      <c r="F853" s="1202">
        <v>6.0999999999999999E-2</v>
      </c>
      <c r="G853" s="1200"/>
      <c r="H853" s="1205">
        <f t="shared" si="14"/>
        <v>306000</v>
      </c>
      <c r="I853" s="104"/>
      <c r="J853" s="104"/>
      <c r="K853" s="104"/>
      <c r="L853" s="104"/>
      <c r="M853" s="104"/>
      <c r="N853" s="104"/>
      <c r="O853" s="104"/>
      <c r="P853" s="104"/>
      <c r="Q853" s="104"/>
      <c r="R853" s="104"/>
      <c r="U853" s="104"/>
      <c r="V853" s="104"/>
      <c r="W853" s="104"/>
    </row>
    <row r="854" spans="3:23">
      <c r="C854" s="502">
        <v>41888</v>
      </c>
      <c r="E854" s="1196">
        <v>306000</v>
      </c>
      <c r="F854" s="1202">
        <v>5.8999999999999997E-2</v>
      </c>
      <c r="G854" s="1200"/>
      <c r="H854" s="1205">
        <f t="shared" si="14"/>
        <v>305500</v>
      </c>
      <c r="I854" s="104"/>
      <c r="J854" s="104"/>
      <c r="K854" s="104"/>
      <c r="L854" s="104"/>
      <c r="M854" s="104"/>
      <c r="N854" s="104"/>
      <c r="O854" s="104"/>
      <c r="P854" s="104"/>
      <c r="Q854" s="104"/>
      <c r="R854" s="104"/>
      <c r="U854" s="104"/>
      <c r="V854" s="104"/>
      <c r="W854" s="104"/>
    </row>
    <row r="855" spans="3:23">
      <c r="C855" s="502">
        <v>41895</v>
      </c>
      <c r="E855" s="1196">
        <v>287000</v>
      </c>
      <c r="F855" s="1202">
        <v>5.8999999999999997E-2</v>
      </c>
      <c r="G855" s="1200"/>
      <c r="H855" s="1205">
        <f t="shared" si="14"/>
        <v>303285.71428571426</v>
      </c>
      <c r="I855" s="104"/>
      <c r="J855" s="104"/>
      <c r="K855" s="104"/>
      <c r="L855" s="104"/>
      <c r="M855" s="104"/>
      <c r="N855" s="104"/>
      <c r="O855" s="104"/>
      <c r="P855" s="104"/>
      <c r="Q855" s="104"/>
      <c r="R855" s="104"/>
      <c r="U855" s="104"/>
      <c r="V855" s="104"/>
      <c r="W855" s="104"/>
    </row>
    <row r="856" spans="3:23">
      <c r="C856" s="502">
        <v>41902</v>
      </c>
      <c r="E856" s="1196">
        <v>293000</v>
      </c>
      <c r="F856" s="1202">
        <v>5.8999999999999997E-2</v>
      </c>
      <c r="G856" s="1200"/>
      <c r="H856" s="1205">
        <f t="shared" si="14"/>
        <v>301785.71428571426</v>
      </c>
      <c r="I856" s="104"/>
      <c r="J856" s="104"/>
      <c r="K856" s="104"/>
      <c r="L856" s="104"/>
      <c r="M856" s="104"/>
      <c r="N856" s="104"/>
      <c r="O856" s="104"/>
      <c r="P856" s="104"/>
      <c r="Q856" s="104"/>
      <c r="R856" s="104"/>
      <c r="U856" s="104"/>
      <c r="V856" s="104"/>
      <c r="W856" s="104"/>
    </row>
    <row r="857" spans="3:23">
      <c r="C857" s="502">
        <v>41909</v>
      </c>
      <c r="E857" s="1196">
        <v>289000</v>
      </c>
      <c r="F857" s="1202">
        <v>5.8999999999999997E-2</v>
      </c>
      <c r="G857" s="1200"/>
      <c r="H857" s="1205">
        <f t="shared" si="14"/>
        <v>299857.14285714284</v>
      </c>
      <c r="I857" s="104"/>
      <c r="J857" s="104"/>
      <c r="K857" s="104"/>
      <c r="L857" s="104"/>
      <c r="M857" s="104"/>
      <c r="N857" s="104"/>
      <c r="O857" s="104"/>
      <c r="P857" s="104"/>
      <c r="Q857" s="104"/>
      <c r="R857" s="104"/>
      <c r="U857" s="104"/>
      <c r="V857" s="104"/>
      <c r="W857" s="104"/>
    </row>
    <row r="858" spans="3:23">
      <c r="C858" s="502">
        <v>41916</v>
      </c>
      <c r="E858" s="1196">
        <v>292000</v>
      </c>
      <c r="F858" s="1202">
        <v>5.8000000000000003E-2</v>
      </c>
      <c r="G858" s="1200"/>
      <c r="H858" s="1205">
        <f t="shared" si="14"/>
        <v>298571.42857142858</v>
      </c>
      <c r="I858" s="104"/>
      <c r="J858" s="104"/>
      <c r="K858" s="104"/>
      <c r="L858" s="104"/>
      <c r="M858" s="104"/>
      <c r="N858" s="104"/>
      <c r="O858" s="104"/>
      <c r="P858" s="104"/>
      <c r="Q858" s="104"/>
      <c r="R858" s="104"/>
      <c r="U858" s="104"/>
      <c r="V858" s="104"/>
      <c r="W858" s="104"/>
    </row>
    <row r="859" spans="3:23">
      <c r="C859" s="502">
        <v>41923</v>
      </c>
      <c r="E859" s="1196">
        <v>279000</v>
      </c>
      <c r="F859" s="1202">
        <v>5.8000000000000003E-2</v>
      </c>
      <c r="G859" s="1200"/>
      <c r="H859" s="1205">
        <f t="shared" si="14"/>
        <v>296857.14285714284</v>
      </c>
      <c r="I859" s="104"/>
      <c r="J859" s="104"/>
      <c r="K859" s="104"/>
      <c r="L859" s="104"/>
      <c r="M859" s="104"/>
      <c r="N859" s="104"/>
      <c r="O859" s="104"/>
      <c r="P859" s="104"/>
      <c r="Q859" s="104"/>
      <c r="R859" s="104"/>
      <c r="U859" s="104"/>
      <c r="V859" s="104"/>
      <c r="W859" s="104"/>
    </row>
    <row r="860" spans="3:23">
      <c r="C860" s="502">
        <v>41930</v>
      </c>
      <c r="E860" s="1196">
        <v>290000</v>
      </c>
      <c r="F860" s="1202">
        <v>5.8000000000000003E-2</v>
      </c>
      <c r="G860" s="1200"/>
      <c r="H860" s="1205">
        <f t="shared" si="14"/>
        <v>295714.28571428574</v>
      </c>
      <c r="I860" s="104"/>
      <c r="J860" s="104"/>
      <c r="K860" s="104"/>
      <c r="L860" s="104"/>
      <c r="M860" s="104"/>
      <c r="N860" s="104"/>
      <c r="O860" s="104"/>
      <c r="P860" s="104"/>
      <c r="Q860" s="104"/>
      <c r="R860" s="104"/>
      <c r="U860" s="104"/>
      <c r="V860" s="104"/>
      <c r="W860" s="104"/>
    </row>
    <row r="861" spans="3:23">
      <c r="C861" s="502">
        <v>41937</v>
      </c>
      <c r="E861" s="1196">
        <v>290000</v>
      </c>
      <c r="F861" s="1202">
        <v>5.8000000000000003E-2</v>
      </c>
      <c r="G861" s="1200"/>
      <c r="H861" s="1205">
        <f t="shared" si="14"/>
        <v>295357.14285714284</v>
      </c>
      <c r="I861" s="104"/>
      <c r="J861" s="104"/>
      <c r="K861" s="104"/>
      <c r="L861" s="104"/>
      <c r="M861" s="104"/>
      <c r="N861" s="104"/>
      <c r="O861" s="104"/>
      <c r="P861" s="104"/>
      <c r="Q861" s="104"/>
      <c r="R861" s="104"/>
      <c r="U861" s="104"/>
      <c r="V861" s="104"/>
      <c r="W861" s="104"/>
    </row>
    <row r="862" spans="3:23">
      <c r="C862" s="502">
        <v>41944</v>
      </c>
      <c r="E862" s="1196">
        <v>280000</v>
      </c>
      <c r="F862" s="1202">
        <v>5.8000000000000003E-2</v>
      </c>
      <c r="G862" s="1200"/>
      <c r="H862" s="1205">
        <f t="shared" si="14"/>
        <v>293714.28571428574</v>
      </c>
      <c r="I862" s="104"/>
      <c r="J862" s="104"/>
      <c r="K862" s="104"/>
      <c r="L862" s="104"/>
      <c r="M862" s="104"/>
      <c r="N862" s="104"/>
      <c r="O862" s="104"/>
      <c r="P862" s="104"/>
      <c r="Q862" s="104"/>
      <c r="R862" s="104"/>
      <c r="U862" s="104"/>
      <c r="V862" s="104"/>
      <c r="W862" s="104"/>
    </row>
    <row r="863" spans="3:23">
      <c r="C863" s="502">
        <v>41951</v>
      </c>
      <c r="E863" s="1196">
        <v>290000</v>
      </c>
      <c r="F863" s="1202">
        <v>5.8000000000000003E-2</v>
      </c>
      <c r="G863" s="1200"/>
      <c r="H863" s="1205">
        <f t="shared" si="14"/>
        <v>293357.14285714284</v>
      </c>
      <c r="I863" s="104"/>
      <c r="J863" s="104"/>
      <c r="K863" s="104"/>
      <c r="L863" s="104"/>
      <c r="M863" s="104"/>
      <c r="N863" s="104"/>
      <c r="O863" s="104"/>
      <c r="P863" s="104"/>
      <c r="Q863" s="104"/>
      <c r="R863" s="104"/>
      <c r="U863" s="104"/>
      <c r="V863" s="104"/>
      <c r="W863" s="104"/>
    </row>
    <row r="864" spans="3:23">
      <c r="C864" s="502">
        <v>41958</v>
      </c>
      <c r="E864" s="1196">
        <v>293000</v>
      </c>
      <c r="F864" s="1202">
        <v>5.8000000000000003E-2</v>
      </c>
      <c r="G864" s="1200"/>
      <c r="H864" s="1205">
        <f t="shared" si="14"/>
        <v>292214.28571428574</v>
      </c>
      <c r="I864" s="104"/>
      <c r="J864" s="104"/>
      <c r="K864" s="104"/>
      <c r="L864" s="104"/>
      <c r="M864" s="104"/>
      <c r="N864" s="104"/>
      <c r="O864" s="104"/>
      <c r="P864" s="104"/>
      <c r="Q864" s="104"/>
      <c r="R864" s="104"/>
      <c r="U864" s="104"/>
      <c r="V864" s="104"/>
      <c r="W864" s="104"/>
    </row>
    <row r="865" spans="3:23">
      <c r="C865" s="502">
        <v>41965</v>
      </c>
      <c r="E865" s="1196">
        <v>305000</v>
      </c>
      <c r="F865" s="1202">
        <v>5.8000000000000003E-2</v>
      </c>
      <c r="G865" s="1200"/>
      <c r="H865" s="1205">
        <f t="shared" si="14"/>
        <v>292428.57142857142</v>
      </c>
      <c r="I865" s="104"/>
      <c r="J865" s="104"/>
      <c r="K865" s="104"/>
      <c r="L865" s="104"/>
      <c r="M865" s="104"/>
      <c r="N865" s="104"/>
      <c r="O865" s="104"/>
      <c r="P865" s="104"/>
      <c r="Q865" s="104"/>
      <c r="R865" s="104"/>
      <c r="U865" s="104"/>
      <c r="V865" s="104"/>
      <c r="W865" s="104"/>
    </row>
    <row r="866" spans="3:23">
      <c r="C866" s="502">
        <v>41972</v>
      </c>
      <c r="E866" s="1196">
        <v>292000</v>
      </c>
      <c r="F866" s="1202">
        <v>5.8000000000000003E-2</v>
      </c>
      <c r="G866" s="1200"/>
      <c r="H866" s="1205">
        <f t="shared" si="14"/>
        <v>291928.57142857142</v>
      </c>
      <c r="I866" s="104"/>
      <c r="J866" s="104"/>
      <c r="K866" s="104"/>
      <c r="L866" s="104"/>
      <c r="M866" s="104"/>
      <c r="N866" s="104"/>
      <c r="O866" s="104"/>
      <c r="P866" s="104"/>
      <c r="Q866" s="104"/>
      <c r="R866" s="104"/>
      <c r="U866" s="104"/>
      <c r="V866" s="104"/>
      <c r="W866" s="104"/>
    </row>
    <row r="867" spans="3:23">
      <c r="C867" s="502">
        <v>41979</v>
      </c>
      <c r="E867" s="1196">
        <v>289000</v>
      </c>
      <c r="F867" s="1202">
        <v>5.6000000000000001E-2</v>
      </c>
      <c r="G867" s="1200"/>
      <c r="H867" s="1205">
        <f t="shared" si="14"/>
        <v>291071.42857142858</v>
      </c>
      <c r="I867" s="104"/>
      <c r="J867" s="104"/>
      <c r="K867" s="104"/>
      <c r="L867" s="104"/>
      <c r="M867" s="104"/>
      <c r="N867" s="104"/>
      <c r="O867" s="104"/>
      <c r="P867" s="104"/>
      <c r="Q867" s="104"/>
      <c r="R867" s="104"/>
      <c r="U867" s="104"/>
      <c r="V867" s="104"/>
      <c r="W867" s="104"/>
    </row>
    <row r="868" spans="3:23">
      <c r="C868" s="502">
        <v>41986</v>
      </c>
      <c r="E868" s="1196">
        <v>286000</v>
      </c>
      <c r="F868" s="1202">
        <v>5.6000000000000001E-2</v>
      </c>
      <c r="G868" s="1200"/>
      <c r="H868" s="1205">
        <f t="shared" si="14"/>
        <v>289642.85714285716</v>
      </c>
      <c r="I868" s="104"/>
      <c r="J868" s="104"/>
      <c r="K868" s="104"/>
      <c r="L868" s="104"/>
      <c r="M868" s="104"/>
      <c r="N868" s="104"/>
      <c r="O868" s="104"/>
      <c r="P868" s="104"/>
      <c r="Q868" s="104"/>
      <c r="R868" s="104"/>
      <c r="U868" s="104"/>
      <c r="V868" s="104"/>
      <c r="W868" s="104"/>
    </row>
    <row r="869" spans="3:23">
      <c r="C869" s="502">
        <v>41993</v>
      </c>
      <c r="E869" s="1196">
        <v>275000</v>
      </c>
      <c r="F869" s="1202">
        <v>5.6000000000000001E-2</v>
      </c>
      <c r="G869" s="1200"/>
      <c r="H869" s="1205">
        <f t="shared" si="14"/>
        <v>288785.71428571426</v>
      </c>
      <c r="I869" s="104"/>
      <c r="J869" s="104"/>
      <c r="K869" s="104"/>
      <c r="L869" s="104"/>
      <c r="M869" s="104"/>
      <c r="N869" s="104"/>
      <c r="O869" s="104"/>
      <c r="P869" s="104"/>
      <c r="Q869" s="104"/>
      <c r="R869" s="104"/>
      <c r="U869" s="104"/>
      <c r="V869" s="104"/>
      <c r="W869" s="104"/>
    </row>
    <row r="870" spans="3:23">
      <c r="C870" s="502">
        <v>42000</v>
      </c>
      <c r="E870" s="1196">
        <v>286000</v>
      </c>
      <c r="F870" s="1202">
        <v>5.6000000000000001E-2</v>
      </c>
      <c r="G870" s="1200"/>
      <c r="H870" s="1205">
        <f t="shared" ref="H870:H933" si="15">AVERAGE(E857:E870)</f>
        <v>288285.71428571426</v>
      </c>
      <c r="I870" s="104"/>
      <c r="J870" s="104"/>
      <c r="K870" s="104"/>
      <c r="L870" s="104"/>
      <c r="M870" s="104"/>
      <c r="N870" s="104"/>
      <c r="O870" s="104"/>
      <c r="P870" s="104"/>
      <c r="Q870" s="104"/>
      <c r="R870" s="104"/>
      <c r="U870" s="104"/>
      <c r="V870" s="104"/>
      <c r="W870" s="104"/>
    </row>
    <row r="871" spans="3:23">
      <c r="C871" s="502">
        <v>42007</v>
      </c>
      <c r="D871" s="1197" t="s">
        <v>43</v>
      </c>
      <c r="E871" s="1196">
        <v>293000</v>
      </c>
      <c r="F871" s="1202">
        <v>5.7000000000000002E-2</v>
      </c>
      <c r="G871" s="1200"/>
      <c r="H871" s="1205">
        <f t="shared" si="15"/>
        <v>288571.42857142858</v>
      </c>
      <c r="I871" s="104"/>
      <c r="J871" s="104"/>
      <c r="K871" s="104"/>
      <c r="L871" s="104"/>
      <c r="M871" s="104"/>
      <c r="N871" s="104"/>
      <c r="O871" s="104"/>
      <c r="P871" s="104"/>
      <c r="Q871" s="104"/>
      <c r="R871" s="104"/>
      <c r="U871" s="104"/>
      <c r="V871" s="104"/>
      <c r="W871" s="104"/>
    </row>
    <row r="872" spans="3:23">
      <c r="C872" s="502">
        <v>42014</v>
      </c>
      <c r="E872" s="1196">
        <v>301000</v>
      </c>
      <c r="F872" s="1202">
        <v>5.7000000000000002E-2</v>
      </c>
      <c r="G872" s="1200"/>
      <c r="H872" s="1205">
        <f t="shared" si="15"/>
        <v>289214.28571428574</v>
      </c>
      <c r="I872" s="104"/>
      <c r="J872" s="104"/>
      <c r="K872" s="104"/>
      <c r="L872" s="104"/>
      <c r="M872" s="104"/>
      <c r="N872" s="104"/>
      <c r="O872" s="104"/>
      <c r="P872" s="104"/>
      <c r="Q872" s="104"/>
      <c r="R872" s="104"/>
      <c r="U872" s="104"/>
      <c r="V872" s="104"/>
      <c r="W872" s="104"/>
    </row>
    <row r="873" spans="3:23">
      <c r="C873" s="502">
        <v>42021</v>
      </c>
      <c r="E873" s="1196">
        <v>297000</v>
      </c>
      <c r="F873" s="1202">
        <v>5.7000000000000002E-2</v>
      </c>
      <c r="G873" s="1200"/>
      <c r="H873" s="1205">
        <f t="shared" si="15"/>
        <v>290500</v>
      </c>
      <c r="I873" s="104"/>
      <c r="J873" s="104"/>
      <c r="K873" s="104"/>
      <c r="L873" s="104"/>
      <c r="M873" s="104"/>
      <c r="N873" s="104"/>
      <c r="O873" s="104"/>
      <c r="P873" s="104"/>
      <c r="Q873" s="104"/>
      <c r="R873" s="104"/>
      <c r="U873" s="104"/>
      <c r="V873" s="104"/>
      <c r="W873" s="104"/>
    </row>
    <row r="874" spans="3:23">
      <c r="C874" s="502">
        <v>42028</v>
      </c>
      <c r="E874" s="1196">
        <v>262000</v>
      </c>
      <c r="F874" s="1202">
        <v>5.7000000000000002E-2</v>
      </c>
      <c r="G874" s="1200"/>
      <c r="H874" s="1205">
        <f t="shared" si="15"/>
        <v>288500</v>
      </c>
      <c r="I874" s="104"/>
      <c r="J874" s="104"/>
      <c r="K874" s="104"/>
      <c r="L874" s="104"/>
      <c r="M874" s="104"/>
      <c r="N874" s="104"/>
      <c r="O874" s="104"/>
      <c r="P874" s="104"/>
      <c r="Q874" s="104"/>
      <c r="R874" s="104"/>
      <c r="U874" s="104"/>
      <c r="V874" s="104"/>
      <c r="W874" s="104"/>
    </row>
    <row r="875" spans="3:23">
      <c r="C875" s="502">
        <v>42035</v>
      </c>
      <c r="E875" s="1196">
        <v>287000</v>
      </c>
      <c r="F875" s="1202">
        <v>5.7000000000000002E-2</v>
      </c>
      <c r="G875" s="1200"/>
      <c r="H875" s="1205">
        <f t="shared" si="15"/>
        <v>288285.71428571426</v>
      </c>
      <c r="I875" s="104"/>
      <c r="J875" s="104"/>
      <c r="K875" s="104"/>
      <c r="L875" s="104"/>
      <c r="M875" s="104"/>
      <c r="N875" s="104"/>
      <c r="O875" s="104"/>
      <c r="P875" s="104"/>
      <c r="Q875" s="104"/>
      <c r="R875" s="104"/>
      <c r="U875" s="104"/>
      <c r="V875" s="104"/>
      <c r="W875" s="104"/>
    </row>
    <row r="876" spans="3:23">
      <c r="C876" s="502">
        <v>42042</v>
      </c>
      <c r="E876" s="1196">
        <v>301000</v>
      </c>
      <c r="F876" s="1202">
        <v>5.5E-2</v>
      </c>
      <c r="G876" s="1200"/>
      <c r="H876" s="1205">
        <f t="shared" si="15"/>
        <v>289785.71428571426</v>
      </c>
      <c r="I876" s="104"/>
      <c r="J876" s="104"/>
      <c r="K876" s="104"/>
      <c r="L876" s="104"/>
      <c r="M876" s="104"/>
      <c r="N876" s="104"/>
      <c r="O876" s="104"/>
      <c r="P876" s="104"/>
      <c r="Q876" s="104"/>
      <c r="R876" s="104"/>
      <c r="U876" s="104"/>
      <c r="V876" s="104"/>
      <c r="W876" s="104"/>
    </row>
    <row r="877" spans="3:23">
      <c r="C877" s="502">
        <v>42049</v>
      </c>
      <c r="E877" s="1196">
        <v>287000</v>
      </c>
      <c r="F877" s="1202">
        <v>5.5E-2</v>
      </c>
      <c r="G877" s="1200"/>
      <c r="H877" s="1205">
        <f t="shared" si="15"/>
        <v>289571.42857142858</v>
      </c>
      <c r="I877" s="104"/>
      <c r="J877" s="104"/>
      <c r="K877" s="104"/>
      <c r="L877" s="104"/>
      <c r="M877" s="104"/>
      <c r="N877" s="104"/>
      <c r="O877" s="104"/>
      <c r="P877" s="104"/>
      <c r="Q877" s="104"/>
      <c r="R877" s="104"/>
      <c r="U877" s="104"/>
      <c r="V877" s="104"/>
      <c r="W877" s="104"/>
    </row>
    <row r="878" spans="3:23">
      <c r="C878" s="502">
        <v>42056</v>
      </c>
      <c r="E878" s="1196">
        <v>306000</v>
      </c>
      <c r="F878" s="1202">
        <v>5.5E-2</v>
      </c>
      <c r="G878" s="1200"/>
      <c r="H878" s="1205">
        <f t="shared" si="15"/>
        <v>290500</v>
      </c>
      <c r="I878" s="104"/>
      <c r="J878" s="104"/>
      <c r="K878" s="104"/>
      <c r="L878" s="104"/>
      <c r="M878" s="104"/>
      <c r="N878" s="104"/>
      <c r="O878" s="104"/>
      <c r="P878" s="104"/>
      <c r="Q878" s="104"/>
      <c r="R878" s="104"/>
      <c r="U878" s="104"/>
      <c r="V878" s="104"/>
      <c r="W878" s="104"/>
    </row>
    <row r="879" spans="3:23">
      <c r="C879" s="502">
        <v>42063</v>
      </c>
      <c r="E879" s="1196">
        <v>318000</v>
      </c>
      <c r="F879" s="1202">
        <v>5.5E-2</v>
      </c>
      <c r="G879" s="1200"/>
      <c r="H879" s="1205">
        <f t="shared" si="15"/>
        <v>291428.57142857142</v>
      </c>
      <c r="I879" s="104"/>
      <c r="J879" s="104"/>
      <c r="K879" s="104"/>
      <c r="L879" s="104"/>
      <c r="M879" s="104"/>
      <c r="N879" s="104"/>
      <c r="O879" s="104"/>
      <c r="P879" s="104"/>
      <c r="Q879" s="104"/>
      <c r="R879" s="104"/>
      <c r="U879" s="104"/>
      <c r="V879" s="104"/>
      <c r="W879" s="104"/>
    </row>
    <row r="880" spans="3:23">
      <c r="C880" s="502">
        <v>42070</v>
      </c>
      <c r="E880" s="1196">
        <v>296000</v>
      </c>
      <c r="F880" s="1202">
        <v>5.5E-2</v>
      </c>
      <c r="G880" s="1200"/>
      <c r="H880" s="1205">
        <f t="shared" si="15"/>
        <v>291714.28571428574</v>
      </c>
      <c r="I880" s="104"/>
      <c r="J880" s="104"/>
      <c r="K880" s="104"/>
      <c r="L880" s="104"/>
      <c r="M880" s="104"/>
      <c r="N880" s="104"/>
      <c r="O880" s="104"/>
      <c r="P880" s="104"/>
      <c r="Q880" s="104"/>
      <c r="R880" s="104"/>
      <c r="U880" s="104"/>
      <c r="V880" s="104"/>
      <c r="W880" s="104"/>
    </row>
    <row r="881" spans="3:23">
      <c r="C881" s="502">
        <v>42077</v>
      </c>
      <c r="E881" s="1196">
        <v>291000</v>
      </c>
      <c r="F881" s="1202">
        <v>5.5E-2</v>
      </c>
      <c r="G881" s="1200"/>
      <c r="H881" s="1205">
        <f t="shared" si="15"/>
        <v>291857.14285714284</v>
      </c>
      <c r="I881" s="104"/>
      <c r="J881" s="104"/>
      <c r="K881" s="104"/>
      <c r="L881" s="104"/>
      <c r="M881" s="104"/>
      <c r="N881" s="104"/>
      <c r="O881" s="104"/>
      <c r="P881" s="104"/>
      <c r="Q881" s="104"/>
      <c r="R881" s="104"/>
      <c r="U881" s="104"/>
      <c r="V881" s="104"/>
      <c r="W881" s="104"/>
    </row>
    <row r="882" spans="3:23">
      <c r="C882" s="502">
        <v>42084</v>
      </c>
      <c r="E882" s="1196">
        <v>286000</v>
      </c>
      <c r="F882" s="1202">
        <v>5.5E-2</v>
      </c>
      <c r="G882" s="1200"/>
      <c r="H882" s="1205">
        <f t="shared" si="15"/>
        <v>291857.14285714284</v>
      </c>
      <c r="I882" s="104"/>
      <c r="J882" s="104"/>
      <c r="K882" s="104"/>
      <c r="L882" s="104"/>
      <c r="M882" s="104"/>
      <c r="N882" s="104"/>
      <c r="O882" s="104"/>
      <c r="P882" s="104"/>
      <c r="Q882" s="104"/>
      <c r="R882" s="104"/>
      <c r="U882" s="104"/>
      <c r="V882" s="104"/>
      <c r="W882" s="104"/>
    </row>
    <row r="883" spans="3:23">
      <c r="C883" s="502">
        <v>42091</v>
      </c>
      <c r="E883" s="1196">
        <v>269000</v>
      </c>
      <c r="F883" s="1202">
        <v>5.5E-2</v>
      </c>
      <c r="G883" s="1200"/>
      <c r="H883" s="1205">
        <f t="shared" si="15"/>
        <v>291428.57142857142</v>
      </c>
      <c r="I883" s="104"/>
      <c r="J883" s="104"/>
      <c r="K883" s="104"/>
      <c r="L883" s="104"/>
      <c r="M883" s="104"/>
      <c r="N883" s="104"/>
      <c r="O883" s="104"/>
      <c r="P883" s="104"/>
      <c r="Q883" s="104"/>
      <c r="R883" s="104"/>
      <c r="U883" s="104"/>
      <c r="V883" s="104"/>
      <c r="W883" s="104"/>
    </row>
    <row r="884" spans="3:23">
      <c r="C884" s="502">
        <v>42098</v>
      </c>
      <c r="E884" s="1196">
        <v>287000</v>
      </c>
      <c r="F884" s="1202">
        <v>5.3999999999999999E-2</v>
      </c>
      <c r="G884" s="1200"/>
      <c r="H884" s="1205">
        <f t="shared" si="15"/>
        <v>291500</v>
      </c>
      <c r="I884" s="104"/>
      <c r="J884" s="104"/>
      <c r="K884" s="104"/>
      <c r="L884" s="104"/>
      <c r="M884" s="104"/>
      <c r="N884" s="104"/>
      <c r="O884" s="104"/>
      <c r="P884" s="104"/>
      <c r="Q884" s="104"/>
      <c r="R884" s="104"/>
      <c r="U884" s="104"/>
      <c r="V884" s="104"/>
      <c r="W884" s="104"/>
    </row>
    <row r="885" spans="3:23">
      <c r="C885" s="502">
        <v>42105</v>
      </c>
      <c r="E885" s="1196">
        <v>297000</v>
      </c>
      <c r="F885" s="1202">
        <v>5.3999999999999999E-2</v>
      </c>
      <c r="G885" s="1200"/>
      <c r="H885" s="1205">
        <f t="shared" si="15"/>
        <v>291785.71428571426</v>
      </c>
      <c r="I885" s="104"/>
      <c r="J885" s="104"/>
      <c r="K885" s="104"/>
      <c r="L885" s="104"/>
      <c r="M885" s="104"/>
      <c r="N885" s="104"/>
      <c r="O885" s="104"/>
      <c r="P885" s="104"/>
      <c r="Q885" s="104"/>
      <c r="R885" s="104"/>
      <c r="U885" s="104"/>
      <c r="V885" s="104"/>
      <c r="W885" s="104"/>
    </row>
    <row r="886" spans="3:23">
      <c r="C886" s="502">
        <v>42112</v>
      </c>
      <c r="E886" s="1196">
        <v>296000</v>
      </c>
      <c r="F886" s="1202">
        <v>5.3999999999999999E-2</v>
      </c>
      <c r="G886" s="1200"/>
      <c r="H886" s="1205">
        <f t="shared" si="15"/>
        <v>291428.57142857142</v>
      </c>
      <c r="I886" s="104"/>
      <c r="J886" s="104"/>
      <c r="K886" s="104"/>
      <c r="L886" s="104"/>
      <c r="M886" s="104"/>
      <c r="N886" s="104"/>
      <c r="O886" s="104"/>
      <c r="P886" s="104"/>
      <c r="Q886" s="104"/>
      <c r="R886" s="104"/>
      <c r="U886" s="104"/>
      <c r="V886" s="104"/>
      <c r="W886" s="104"/>
    </row>
    <row r="887" spans="3:23">
      <c r="C887" s="502">
        <v>42119</v>
      </c>
      <c r="E887" s="1196">
        <v>268000</v>
      </c>
      <c r="F887" s="1202">
        <v>5.3999999999999999E-2</v>
      </c>
      <c r="G887" s="1200"/>
      <c r="H887" s="1205">
        <f t="shared" si="15"/>
        <v>289357.14285714284</v>
      </c>
      <c r="I887" s="104"/>
      <c r="J887" s="104"/>
      <c r="K887" s="104"/>
      <c r="L887" s="104"/>
      <c r="M887" s="104"/>
      <c r="N887" s="104"/>
      <c r="O887" s="104"/>
      <c r="P887" s="104"/>
      <c r="Q887" s="104"/>
      <c r="R887" s="104"/>
      <c r="U887" s="104"/>
      <c r="V887" s="104"/>
      <c r="W887" s="104"/>
    </row>
    <row r="888" spans="3:23">
      <c r="C888" s="502">
        <v>42126</v>
      </c>
      <c r="E888" s="1196">
        <v>269000</v>
      </c>
      <c r="F888" s="1202">
        <v>5.5E-2</v>
      </c>
      <c r="G888" s="1200"/>
      <c r="H888" s="1205">
        <f t="shared" si="15"/>
        <v>289857.14285714284</v>
      </c>
      <c r="I888" s="104"/>
      <c r="J888" s="104"/>
      <c r="K888" s="104"/>
      <c r="L888" s="104"/>
      <c r="M888" s="104"/>
      <c r="N888" s="104"/>
      <c r="O888" s="104"/>
      <c r="P888" s="104"/>
      <c r="Q888" s="104"/>
      <c r="R888" s="104"/>
      <c r="U888" s="104"/>
      <c r="V888" s="104"/>
      <c r="W888" s="104"/>
    </row>
    <row r="889" spans="3:23">
      <c r="C889" s="502">
        <v>42133</v>
      </c>
      <c r="E889" s="1196">
        <v>270000</v>
      </c>
      <c r="F889" s="1202">
        <v>5.5E-2</v>
      </c>
      <c r="G889" s="1200"/>
      <c r="H889" s="1205">
        <f t="shared" si="15"/>
        <v>288642.85714285716</v>
      </c>
      <c r="I889" s="104"/>
      <c r="J889" s="104"/>
      <c r="K889" s="104"/>
      <c r="L889" s="104"/>
      <c r="M889" s="104"/>
      <c r="N889" s="104"/>
      <c r="O889" s="104"/>
      <c r="P889" s="104"/>
      <c r="Q889" s="104"/>
      <c r="R889" s="104"/>
      <c r="U889" s="104"/>
      <c r="V889" s="104"/>
      <c r="W889" s="104"/>
    </row>
    <row r="890" spans="3:23">
      <c r="C890" s="502">
        <v>42140</v>
      </c>
      <c r="E890" s="1196">
        <v>278000</v>
      </c>
      <c r="F890" s="1202">
        <v>5.5E-2</v>
      </c>
      <c r="G890" s="1200"/>
      <c r="H890" s="1205">
        <f t="shared" si="15"/>
        <v>287000</v>
      </c>
      <c r="I890" s="104"/>
      <c r="J890" s="104"/>
      <c r="K890" s="104"/>
      <c r="L890" s="104"/>
      <c r="M890" s="104"/>
      <c r="N890" s="104"/>
      <c r="O890" s="104"/>
      <c r="P890" s="104"/>
      <c r="Q890" s="104"/>
      <c r="R890" s="104"/>
      <c r="U890" s="104"/>
      <c r="V890" s="104"/>
      <c r="W890" s="104"/>
    </row>
    <row r="891" spans="3:23">
      <c r="C891" s="502">
        <v>42147</v>
      </c>
      <c r="E891" s="1196">
        <v>282000</v>
      </c>
      <c r="F891" s="1202">
        <v>5.5E-2</v>
      </c>
      <c r="G891" s="1200"/>
      <c r="H891" s="1205">
        <f t="shared" si="15"/>
        <v>286642.85714285716</v>
      </c>
      <c r="I891" s="104"/>
      <c r="J891" s="104"/>
      <c r="K891" s="104"/>
      <c r="L891" s="104"/>
      <c r="M891" s="104"/>
      <c r="N891" s="104"/>
      <c r="O891" s="104"/>
      <c r="P891" s="104"/>
      <c r="Q891" s="104"/>
      <c r="R891" s="104"/>
      <c r="U891" s="104"/>
      <c r="V891" s="104"/>
      <c r="W891" s="104"/>
    </row>
    <row r="892" spans="3:23">
      <c r="C892" s="502">
        <v>42154</v>
      </c>
      <c r="E892" s="1196">
        <v>276000</v>
      </c>
      <c r="F892" s="1202">
        <v>5.5E-2</v>
      </c>
      <c r="G892" s="1200"/>
      <c r="H892" s="1205">
        <f t="shared" si="15"/>
        <v>284500</v>
      </c>
      <c r="I892" s="104"/>
      <c r="J892" s="104"/>
      <c r="K892" s="104"/>
      <c r="L892" s="104"/>
      <c r="M892" s="104"/>
      <c r="N892" s="104"/>
      <c r="O892" s="104"/>
      <c r="P892" s="104"/>
      <c r="Q892" s="104"/>
      <c r="R892" s="104"/>
      <c r="U892" s="104"/>
      <c r="V892" s="104"/>
      <c r="W892" s="104"/>
    </row>
    <row r="893" spans="3:23">
      <c r="C893" s="502">
        <v>42161</v>
      </c>
      <c r="E893" s="1196">
        <v>280000</v>
      </c>
      <c r="F893" s="1202">
        <v>5.2999999999999999E-2</v>
      </c>
      <c r="G893" s="1200"/>
      <c r="H893" s="1205">
        <f t="shared" si="15"/>
        <v>281785.71428571426</v>
      </c>
      <c r="I893" s="104"/>
      <c r="J893" s="104"/>
      <c r="K893" s="104"/>
      <c r="L893" s="104"/>
      <c r="M893" s="104"/>
      <c r="N893" s="104"/>
      <c r="O893" s="104"/>
      <c r="P893" s="104"/>
      <c r="Q893" s="104"/>
      <c r="R893" s="104"/>
      <c r="U893" s="104"/>
      <c r="V893" s="104"/>
      <c r="W893" s="104"/>
    </row>
    <row r="894" spans="3:23">
      <c r="C894" s="502">
        <v>42168</v>
      </c>
      <c r="E894" s="1196">
        <v>268000</v>
      </c>
      <c r="F894" s="1202">
        <v>5.2999999999999999E-2</v>
      </c>
      <c r="G894" s="1200"/>
      <c r="H894" s="1205">
        <f t="shared" si="15"/>
        <v>279785.71428571426</v>
      </c>
      <c r="I894" s="104"/>
      <c r="J894" s="104"/>
      <c r="K894" s="104"/>
      <c r="L894" s="104"/>
      <c r="M894" s="104"/>
      <c r="N894" s="104"/>
      <c r="O894" s="104"/>
      <c r="P894" s="104"/>
      <c r="Q894" s="104"/>
      <c r="R894" s="104"/>
      <c r="U894" s="104"/>
      <c r="V894" s="104"/>
      <c r="W894" s="104"/>
    </row>
    <row r="895" spans="3:23">
      <c r="C895" s="502">
        <v>42175</v>
      </c>
      <c r="E895" s="1196">
        <v>276000</v>
      </c>
      <c r="F895" s="1202">
        <v>5.2999999999999999E-2</v>
      </c>
      <c r="G895" s="1200"/>
      <c r="H895" s="1205">
        <f t="shared" si="15"/>
        <v>278714.28571428574</v>
      </c>
      <c r="I895" s="104"/>
      <c r="J895" s="104"/>
      <c r="K895" s="104"/>
      <c r="L895" s="104"/>
      <c r="M895" s="104"/>
      <c r="N895" s="104"/>
      <c r="O895" s="104"/>
      <c r="P895" s="104"/>
      <c r="Q895" s="104"/>
      <c r="R895" s="104"/>
      <c r="U895" s="104"/>
      <c r="V895" s="104"/>
      <c r="W895" s="104"/>
    </row>
    <row r="896" spans="3:23">
      <c r="C896" s="502">
        <v>42182</v>
      </c>
      <c r="E896" s="1196">
        <v>277000</v>
      </c>
      <c r="F896" s="1202">
        <v>5.2999999999999999E-2</v>
      </c>
      <c r="G896" s="1200"/>
      <c r="H896" s="1205">
        <f t="shared" si="15"/>
        <v>278071.42857142858</v>
      </c>
      <c r="I896" s="104"/>
      <c r="J896" s="104"/>
      <c r="K896" s="104"/>
      <c r="L896" s="104"/>
      <c r="M896" s="104"/>
      <c r="N896" s="104"/>
      <c r="O896" s="104"/>
      <c r="P896" s="104"/>
      <c r="Q896" s="104"/>
      <c r="R896" s="104"/>
      <c r="U896" s="104"/>
      <c r="V896" s="104"/>
      <c r="W896" s="104"/>
    </row>
    <row r="897" spans="3:23">
      <c r="C897" s="502">
        <v>42189</v>
      </c>
      <c r="E897" s="1196">
        <v>293000</v>
      </c>
      <c r="F897" s="1202">
        <v>5.2999999999999999E-2</v>
      </c>
      <c r="G897" s="1200"/>
      <c r="H897" s="1205">
        <f t="shared" si="15"/>
        <v>279785.71428571426</v>
      </c>
      <c r="I897" s="104"/>
      <c r="J897" s="104"/>
      <c r="K897" s="104"/>
      <c r="L897" s="104"/>
      <c r="M897" s="104"/>
      <c r="N897" s="104"/>
      <c r="O897" s="104"/>
      <c r="P897" s="104"/>
      <c r="Q897" s="104"/>
      <c r="R897" s="104"/>
      <c r="U897" s="104"/>
      <c r="V897" s="104"/>
      <c r="W897" s="104"/>
    </row>
    <row r="898" spans="3:23">
      <c r="C898" s="502">
        <v>42196</v>
      </c>
      <c r="E898" s="1196">
        <v>282000</v>
      </c>
      <c r="F898" s="1202">
        <v>5.2999999999999999E-2</v>
      </c>
      <c r="G898" s="1200"/>
      <c r="H898" s="1205">
        <f t="shared" si="15"/>
        <v>279428.57142857142</v>
      </c>
      <c r="I898" s="104"/>
      <c r="J898" s="104"/>
      <c r="K898" s="104"/>
      <c r="L898" s="104"/>
      <c r="M898" s="104"/>
      <c r="N898" s="104"/>
      <c r="O898" s="104"/>
      <c r="P898" s="104"/>
      <c r="Q898" s="104"/>
      <c r="R898" s="104"/>
      <c r="U898" s="104"/>
      <c r="V898" s="104"/>
      <c r="W898" s="104"/>
    </row>
    <row r="899" spans="3:23">
      <c r="C899" s="502">
        <v>42203</v>
      </c>
      <c r="E899" s="1196">
        <v>265000</v>
      </c>
      <c r="F899" s="1202">
        <v>5.2999999999999999E-2</v>
      </c>
      <c r="G899" s="1200"/>
      <c r="H899" s="1205">
        <f t="shared" si="15"/>
        <v>277142.85714285716</v>
      </c>
      <c r="I899" s="104"/>
      <c r="J899" s="104"/>
      <c r="K899" s="104"/>
      <c r="L899" s="104"/>
      <c r="M899" s="104"/>
      <c r="N899" s="104"/>
      <c r="O899" s="104"/>
      <c r="P899" s="104"/>
      <c r="Q899" s="104"/>
      <c r="R899" s="104"/>
      <c r="U899" s="104"/>
      <c r="V899" s="104"/>
      <c r="W899" s="104"/>
    </row>
    <row r="900" spans="3:23">
      <c r="C900" s="502">
        <v>42210</v>
      </c>
      <c r="E900" s="1196">
        <v>267000</v>
      </c>
      <c r="F900" s="1202">
        <v>5.2999999999999999E-2</v>
      </c>
      <c r="G900" s="1200"/>
      <c r="H900" s="1205">
        <f t="shared" si="15"/>
        <v>275071.42857142858</v>
      </c>
      <c r="I900" s="104"/>
      <c r="J900" s="104"/>
      <c r="K900" s="104"/>
      <c r="L900" s="104"/>
      <c r="M900" s="104"/>
      <c r="N900" s="104"/>
      <c r="O900" s="104"/>
      <c r="P900" s="104"/>
      <c r="Q900" s="104"/>
      <c r="R900" s="104"/>
      <c r="U900" s="104"/>
      <c r="V900" s="104"/>
      <c r="W900" s="104"/>
    </row>
    <row r="901" spans="3:23">
      <c r="C901" s="502">
        <v>42217</v>
      </c>
      <c r="E901" s="1196">
        <v>270000</v>
      </c>
      <c r="F901" s="1202">
        <v>5.0999999999999997E-2</v>
      </c>
      <c r="G901" s="1200"/>
      <c r="H901" s="1205">
        <f t="shared" si="15"/>
        <v>275214.28571428574</v>
      </c>
      <c r="I901" s="104"/>
      <c r="J901" s="104"/>
      <c r="K901" s="104"/>
      <c r="L901" s="104"/>
      <c r="M901" s="104"/>
      <c r="N901" s="104"/>
      <c r="O901" s="104"/>
      <c r="P901" s="104"/>
      <c r="Q901" s="104"/>
      <c r="R901" s="104"/>
      <c r="U901" s="104"/>
      <c r="V901" s="104"/>
      <c r="W901" s="104"/>
    </row>
    <row r="902" spans="3:23">
      <c r="C902" s="502">
        <v>42224</v>
      </c>
      <c r="E902" s="1196">
        <v>273000</v>
      </c>
      <c r="F902" s="1202">
        <v>5.0999999999999997E-2</v>
      </c>
      <c r="G902" s="1200"/>
      <c r="H902" s="1205">
        <f t="shared" si="15"/>
        <v>275500</v>
      </c>
      <c r="I902" s="104"/>
      <c r="J902" s="104"/>
      <c r="K902" s="104"/>
      <c r="L902" s="104"/>
      <c r="M902" s="104"/>
      <c r="N902" s="104"/>
      <c r="O902" s="104"/>
      <c r="P902" s="104"/>
      <c r="Q902" s="104"/>
      <c r="R902" s="104"/>
      <c r="U902" s="104"/>
      <c r="V902" s="104"/>
      <c r="W902" s="104"/>
    </row>
    <row r="903" spans="3:23">
      <c r="C903" s="502">
        <v>42231</v>
      </c>
      <c r="E903" s="1196">
        <v>277000</v>
      </c>
      <c r="F903" s="1202">
        <v>5.0999999999999997E-2</v>
      </c>
      <c r="G903" s="1200"/>
      <c r="H903" s="1205">
        <f t="shared" si="15"/>
        <v>276000</v>
      </c>
      <c r="I903" s="104"/>
      <c r="J903" s="104"/>
      <c r="K903" s="104"/>
      <c r="L903" s="104"/>
      <c r="M903" s="104"/>
      <c r="N903" s="104"/>
      <c r="O903" s="104"/>
      <c r="P903" s="104"/>
      <c r="Q903" s="104"/>
      <c r="R903" s="104"/>
      <c r="U903" s="104"/>
      <c r="V903" s="104"/>
      <c r="W903" s="104"/>
    </row>
    <row r="904" spans="3:23">
      <c r="C904" s="502">
        <v>42238</v>
      </c>
      <c r="E904" s="1196">
        <v>273000</v>
      </c>
      <c r="F904" s="1202">
        <v>5.0999999999999997E-2</v>
      </c>
      <c r="G904" s="1200"/>
      <c r="H904" s="1205">
        <f t="shared" si="15"/>
        <v>275642.85714285716</v>
      </c>
      <c r="I904" s="104"/>
      <c r="J904" s="104"/>
      <c r="K904" s="104"/>
      <c r="L904" s="104"/>
      <c r="M904" s="104"/>
      <c r="N904" s="104"/>
      <c r="O904" s="104"/>
      <c r="P904" s="104"/>
      <c r="Q904" s="104"/>
      <c r="R904" s="104"/>
      <c r="U904" s="104"/>
      <c r="V904" s="104"/>
      <c r="W904" s="104"/>
    </row>
    <row r="905" spans="3:23">
      <c r="C905" s="502">
        <v>42245</v>
      </c>
      <c r="E905" s="1196">
        <v>278000</v>
      </c>
      <c r="F905" s="1202">
        <v>5.0999999999999997E-2</v>
      </c>
      <c r="G905" s="1200"/>
      <c r="H905" s="1205">
        <f t="shared" si="15"/>
        <v>275357.14285714284</v>
      </c>
      <c r="I905" s="104"/>
      <c r="J905" s="104"/>
      <c r="K905" s="104"/>
      <c r="L905" s="104"/>
      <c r="M905" s="104"/>
      <c r="N905" s="104"/>
      <c r="O905" s="104"/>
      <c r="P905" s="104"/>
      <c r="Q905" s="104"/>
      <c r="R905" s="104"/>
      <c r="U905" s="104"/>
      <c r="V905" s="104"/>
      <c r="W905" s="104"/>
    </row>
    <row r="906" spans="3:23">
      <c r="C906" s="502">
        <v>42252</v>
      </c>
      <c r="E906" s="1196">
        <v>269000</v>
      </c>
      <c r="F906" s="1202">
        <v>5.0999999999999997E-2</v>
      </c>
      <c r="G906" s="1200"/>
      <c r="H906" s="1205">
        <f t="shared" si="15"/>
        <v>274857.14285714284</v>
      </c>
      <c r="I906" s="104"/>
      <c r="J906" s="104"/>
      <c r="K906" s="104"/>
      <c r="L906" s="104"/>
      <c r="M906" s="104"/>
      <c r="N906" s="104"/>
      <c r="O906" s="104"/>
      <c r="P906" s="104"/>
      <c r="Q906" s="104"/>
      <c r="R906" s="104"/>
      <c r="U906" s="104"/>
      <c r="V906" s="104"/>
      <c r="W906" s="104"/>
    </row>
    <row r="907" spans="3:23">
      <c r="C907" s="502">
        <v>42259</v>
      </c>
      <c r="E907" s="1196">
        <v>262000</v>
      </c>
      <c r="F907" s="1202">
        <v>5.0999999999999997E-2</v>
      </c>
      <c r="G907" s="1200"/>
      <c r="H907" s="1205">
        <f t="shared" si="15"/>
        <v>273571.42857142858</v>
      </c>
      <c r="I907" s="104"/>
      <c r="J907" s="104"/>
      <c r="K907" s="104"/>
      <c r="L907" s="104"/>
      <c r="M907" s="104"/>
      <c r="N907" s="104"/>
      <c r="O907" s="104"/>
      <c r="P907" s="104"/>
      <c r="Q907" s="104"/>
      <c r="R907" s="104"/>
      <c r="U907" s="104"/>
      <c r="V907" s="104"/>
      <c r="W907" s="104"/>
    </row>
    <row r="908" spans="3:23">
      <c r="C908" s="502">
        <v>42266</v>
      </c>
      <c r="E908" s="1196">
        <v>267000</v>
      </c>
      <c r="F908" s="1202">
        <v>5.0999999999999997E-2</v>
      </c>
      <c r="G908" s="1200"/>
      <c r="H908" s="1205">
        <f t="shared" si="15"/>
        <v>273500</v>
      </c>
      <c r="I908" s="104"/>
      <c r="J908" s="104"/>
      <c r="K908" s="104"/>
      <c r="L908" s="104"/>
      <c r="M908" s="104"/>
      <c r="N908" s="104"/>
      <c r="O908" s="104"/>
      <c r="P908" s="104"/>
      <c r="Q908" s="104"/>
      <c r="R908" s="104"/>
      <c r="U908" s="104"/>
      <c r="V908" s="104"/>
      <c r="W908" s="104"/>
    </row>
    <row r="909" spans="3:23">
      <c r="C909" s="502">
        <v>42273</v>
      </c>
      <c r="E909" s="1196">
        <v>271000</v>
      </c>
      <c r="F909" s="1202">
        <v>5.0999999999999997E-2</v>
      </c>
      <c r="G909" s="1200"/>
      <c r="H909" s="1205">
        <f t="shared" si="15"/>
        <v>273142.85714285716</v>
      </c>
      <c r="I909" s="104"/>
      <c r="J909" s="104"/>
      <c r="K909" s="104"/>
      <c r="L909" s="104"/>
      <c r="M909" s="104"/>
      <c r="N909" s="104"/>
      <c r="O909" s="104"/>
      <c r="P909" s="104"/>
      <c r="Q909" s="104"/>
      <c r="R909" s="104"/>
      <c r="U909" s="104"/>
      <c r="V909" s="104"/>
      <c r="W909" s="104"/>
    </row>
    <row r="910" spans="3:23">
      <c r="C910" s="502">
        <v>42280</v>
      </c>
      <c r="E910" s="1196">
        <v>266000</v>
      </c>
      <c r="F910" s="1202">
        <v>0.05</v>
      </c>
      <c r="G910" s="1200"/>
      <c r="H910" s="1205">
        <f t="shared" si="15"/>
        <v>272357.14285714284</v>
      </c>
      <c r="I910" s="104"/>
      <c r="J910" s="104"/>
      <c r="K910" s="104"/>
      <c r="L910" s="104"/>
      <c r="M910" s="104"/>
      <c r="N910" s="104"/>
      <c r="O910" s="104"/>
      <c r="P910" s="104"/>
      <c r="Q910" s="104"/>
      <c r="R910" s="104"/>
      <c r="U910" s="104"/>
      <c r="V910" s="104"/>
      <c r="W910" s="104"/>
    </row>
    <row r="911" spans="3:23">
      <c r="C911" s="502">
        <v>42287</v>
      </c>
      <c r="E911" s="1196">
        <v>263000</v>
      </c>
      <c r="F911" s="1202">
        <v>0.05</v>
      </c>
      <c r="G911" s="1200"/>
      <c r="H911" s="1205">
        <f t="shared" si="15"/>
        <v>270214.28571428574</v>
      </c>
      <c r="I911" s="104"/>
      <c r="J911" s="104"/>
      <c r="K911" s="104"/>
      <c r="L911" s="104"/>
      <c r="M911" s="104"/>
      <c r="N911" s="104"/>
      <c r="O911" s="104"/>
      <c r="P911" s="104"/>
      <c r="Q911" s="104"/>
      <c r="R911" s="104"/>
      <c r="U911" s="104"/>
      <c r="V911" s="104"/>
      <c r="W911" s="104"/>
    </row>
    <row r="912" spans="3:23">
      <c r="C912" s="502">
        <v>42294</v>
      </c>
      <c r="E912" s="1196">
        <v>264000</v>
      </c>
      <c r="F912" s="1202">
        <v>0.05</v>
      </c>
      <c r="G912" s="1200"/>
      <c r="H912" s="1205">
        <f t="shared" si="15"/>
        <v>268928.57142857142</v>
      </c>
      <c r="I912" s="104"/>
      <c r="J912" s="104"/>
      <c r="K912" s="104"/>
      <c r="L912" s="104"/>
      <c r="M912" s="104"/>
      <c r="N912" s="104"/>
      <c r="O912" s="104"/>
      <c r="P912" s="104"/>
      <c r="Q912" s="104"/>
      <c r="R912" s="104"/>
      <c r="U912" s="104"/>
      <c r="V912" s="104"/>
      <c r="W912" s="104"/>
    </row>
    <row r="913" spans="3:23">
      <c r="C913" s="502">
        <v>42301</v>
      </c>
      <c r="E913" s="1196">
        <v>263000</v>
      </c>
      <c r="F913" s="1202">
        <v>0.05</v>
      </c>
      <c r="G913" s="1200"/>
      <c r="H913" s="1205">
        <f t="shared" si="15"/>
        <v>268785.71428571426</v>
      </c>
      <c r="I913" s="104"/>
      <c r="J913" s="104"/>
      <c r="K913" s="104"/>
      <c r="L913" s="104"/>
      <c r="M913" s="104"/>
      <c r="N913" s="104"/>
      <c r="O913" s="104"/>
      <c r="P913" s="104"/>
      <c r="Q913" s="104"/>
      <c r="R913" s="104"/>
      <c r="U913" s="104"/>
      <c r="V913" s="104"/>
      <c r="W913" s="104"/>
    </row>
    <row r="914" spans="3:23">
      <c r="C914" s="502">
        <v>42308</v>
      </c>
      <c r="E914" s="1196">
        <v>274000</v>
      </c>
      <c r="F914" s="1202">
        <v>0.05</v>
      </c>
      <c r="G914" s="1200"/>
      <c r="H914" s="1205">
        <f t="shared" si="15"/>
        <v>269285.71428571426</v>
      </c>
      <c r="I914" s="104"/>
      <c r="J914" s="104"/>
      <c r="K914" s="104"/>
      <c r="L914" s="104"/>
      <c r="M914" s="104"/>
      <c r="N914" s="104"/>
      <c r="O914" s="104"/>
      <c r="P914" s="104"/>
      <c r="Q914" s="104"/>
      <c r="R914" s="104"/>
      <c r="U914" s="104"/>
      <c r="V914" s="104"/>
      <c r="W914" s="104"/>
    </row>
    <row r="915" spans="3:23">
      <c r="C915" s="502">
        <v>42315</v>
      </c>
      <c r="E915" s="1196">
        <v>274000</v>
      </c>
      <c r="F915" s="1202">
        <v>0.05</v>
      </c>
      <c r="G915" s="1200"/>
      <c r="H915" s="1205">
        <f t="shared" si="15"/>
        <v>269571.42857142858</v>
      </c>
      <c r="I915" s="104"/>
      <c r="J915" s="104"/>
      <c r="K915" s="104"/>
      <c r="L915" s="104"/>
      <c r="M915" s="104"/>
      <c r="N915" s="104"/>
      <c r="O915" s="104"/>
      <c r="P915" s="104"/>
      <c r="Q915" s="104"/>
      <c r="R915" s="104"/>
      <c r="U915" s="104"/>
      <c r="V915" s="104"/>
      <c r="W915" s="104"/>
    </row>
    <row r="916" spans="3:23">
      <c r="C916" s="502">
        <v>42322</v>
      </c>
      <c r="E916" s="1196">
        <v>275000</v>
      </c>
      <c r="F916" s="1202">
        <v>0.05</v>
      </c>
      <c r="G916" s="1200"/>
      <c r="H916" s="1205">
        <f t="shared" si="15"/>
        <v>269714.28571428574</v>
      </c>
      <c r="I916" s="104"/>
      <c r="J916" s="104"/>
      <c r="K916" s="104"/>
      <c r="L916" s="104"/>
      <c r="M916" s="104"/>
      <c r="N916" s="104"/>
      <c r="O916" s="104"/>
      <c r="P916" s="104"/>
      <c r="Q916" s="104"/>
      <c r="R916" s="104"/>
      <c r="U916" s="104"/>
      <c r="V916" s="104"/>
      <c r="W916" s="104"/>
    </row>
    <row r="917" spans="3:23">
      <c r="C917" s="502">
        <v>42329</v>
      </c>
      <c r="E917" s="1196">
        <v>261000</v>
      </c>
      <c r="F917" s="1202">
        <v>0.05</v>
      </c>
      <c r="G917" s="1200"/>
      <c r="H917" s="1205">
        <f t="shared" si="15"/>
        <v>268571.42857142858</v>
      </c>
      <c r="I917" s="104"/>
      <c r="J917" s="104"/>
      <c r="K917" s="104"/>
      <c r="L917" s="104"/>
      <c r="M917" s="104"/>
      <c r="N917" s="104"/>
      <c r="O917" s="104"/>
      <c r="P917" s="104"/>
      <c r="Q917" s="104"/>
      <c r="R917" s="104"/>
      <c r="U917" s="104"/>
      <c r="V917" s="104"/>
      <c r="W917" s="104"/>
    </row>
    <row r="918" spans="3:23">
      <c r="C918" s="502">
        <v>42336</v>
      </c>
      <c r="E918" s="1196">
        <v>266000</v>
      </c>
      <c r="F918" s="1202">
        <v>0.05</v>
      </c>
      <c r="G918" s="1200"/>
      <c r="H918" s="1205">
        <f t="shared" si="15"/>
        <v>268071.42857142858</v>
      </c>
      <c r="I918" s="104"/>
      <c r="J918" s="104"/>
      <c r="K918" s="104"/>
      <c r="L918" s="104"/>
      <c r="M918" s="104"/>
      <c r="N918" s="104"/>
      <c r="O918" s="104"/>
      <c r="P918" s="104"/>
      <c r="Q918" s="104"/>
      <c r="R918" s="104"/>
      <c r="U918" s="104"/>
      <c r="V918" s="104"/>
      <c r="W918" s="104"/>
    </row>
    <row r="919" spans="3:23">
      <c r="C919" s="502">
        <v>42343</v>
      </c>
      <c r="E919" s="1196">
        <v>280000</v>
      </c>
      <c r="F919" s="1202">
        <v>0.05</v>
      </c>
      <c r="G919" s="1200"/>
      <c r="H919" s="1205">
        <f t="shared" si="15"/>
        <v>268214.28571428574</v>
      </c>
      <c r="I919" s="104"/>
      <c r="J919" s="104"/>
      <c r="K919" s="104"/>
      <c r="L919" s="104"/>
      <c r="M919" s="104"/>
      <c r="N919" s="104"/>
      <c r="O919" s="104"/>
      <c r="P919" s="104"/>
      <c r="Q919" s="104"/>
      <c r="R919" s="104"/>
      <c r="U919" s="104"/>
      <c r="V919" s="104"/>
      <c r="W919" s="104"/>
    </row>
    <row r="920" spans="3:23">
      <c r="C920" s="502">
        <v>42350</v>
      </c>
      <c r="E920" s="1196">
        <v>269000</v>
      </c>
      <c r="F920" s="1202">
        <v>0.05</v>
      </c>
      <c r="G920" s="1200"/>
      <c r="H920" s="1205">
        <f t="shared" si="15"/>
        <v>268214.28571428574</v>
      </c>
      <c r="I920" s="104"/>
      <c r="J920" s="104"/>
      <c r="K920" s="104"/>
      <c r="L920" s="104"/>
      <c r="M920" s="104"/>
      <c r="N920" s="104"/>
      <c r="O920" s="104"/>
      <c r="P920" s="104"/>
      <c r="Q920" s="104"/>
      <c r="R920" s="104"/>
      <c r="U920" s="104"/>
      <c r="V920" s="104"/>
      <c r="W920" s="104"/>
    </row>
    <row r="921" spans="3:23">
      <c r="C921" s="502">
        <v>42357</v>
      </c>
      <c r="E921" s="1196">
        <v>260000</v>
      </c>
      <c r="F921" s="1202">
        <v>0.05</v>
      </c>
      <c r="G921" s="1200"/>
      <c r="H921" s="1205">
        <f t="shared" si="15"/>
        <v>268071.42857142858</v>
      </c>
      <c r="I921" s="104"/>
      <c r="J921" s="104"/>
      <c r="K921" s="104"/>
      <c r="L921" s="104"/>
      <c r="M921" s="104"/>
      <c r="N921" s="104"/>
      <c r="O921" s="104"/>
      <c r="P921" s="104"/>
      <c r="Q921" s="104"/>
      <c r="R921" s="104"/>
      <c r="U921" s="104"/>
      <c r="V921" s="104"/>
      <c r="W921" s="104"/>
    </row>
    <row r="922" spans="3:23">
      <c r="C922" s="502">
        <v>42364</v>
      </c>
      <c r="E922" s="1196">
        <v>277000</v>
      </c>
      <c r="F922" s="1202">
        <v>0.05</v>
      </c>
      <c r="G922" s="1200"/>
      <c r="H922" s="1205">
        <f t="shared" si="15"/>
        <v>268785.71428571426</v>
      </c>
      <c r="I922" s="104"/>
      <c r="J922" s="104"/>
      <c r="K922" s="104"/>
      <c r="L922" s="104"/>
      <c r="M922" s="104"/>
      <c r="N922" s="104"/>
      <c r="O922" s="104"/>
      <c r="P922" s="104"/>
      <c r="Q922" s="104"/>
      <c r="R922" s="104"/>
      <c r="U922" s="104"/>
      <c r="V922" s="104"/>
      <c r="W922" s="104"/>
    </row>
    <row r="923" spans="3:23">
      <c r="C923" s="502">
        <v>42371</v>
      </c>
      <c r="D923" s="1197" t="s">
        <v>230</v>
      </c>
      <c r="E923" s="1196">
        <v>274000</v>
      </c>
      <c r="F923" s="1202">
        <v>4.9000000000000002E-2</v>
      </c>
      <c r="G923" s="1200"/>
      <c r="H923" s="1205">
        <f t="shared" si="15"/>
        <v>269000</v>
      </c>
      <c r="I923" s="104"/>
      <c r="J923" s="104"/>
      <c r="K923" s="104"/>
      <c r="L923" s="104"/>
      <c r="M923" s="104"/>
      <c r="N923" s="104"/>
      <c r="O923" s="104"/>
      <c r="P923" s="104"/>
      <c r="Q923" s="104"/>
      <c r="R923" s="104"/>
      <c r="U923" s="104"/>
      <c r="V923" s="104"/>
      <c r="W923" s="104"/>
    </row>
    <row r="924" spans="3:23">
      <c r="C924" s="502">
        <v>42378</v>
      </c>
      <c r="E924" s="1196">
        <v>278000</v>
      </c>
      <c r="F924" s="1202">
        <v>4.9000000000000002E-2</v>
      </c>
      <c r="G924" s="1200"/>
      <c r="H924" s="1205">
        <f t="shared" si="15"/>
        <v>269857.14285714284</v>
      </c>
      <c r="I924" s="104"/>
      <c r="J924" s="104"/>
      <c r="K924" s="104"/>
      <c r="L924" s="104"/>
      <c r="M924" s="104"/>
      <c r="N924" s="104"/>
      <c r="O924" s="104"/>
      <c r="P924" s="104"/>
      <c r="Q924" s="104"/>
      <c r="R924" s="104"/>
      <c r="U924" s="104"/>
      <c r="V924" s="104"/>
      <c r="W924" s="104"/>
    </row>
    <row r="925" spans="3:23">
      <c r="C925" s="502">
        <v>42385</v>
      </c>
      <c r="E925" s="1196">
        <v>291000</v>
      </c>
      <c r="F925" s="1202">
        <v>4.9000000000000002E-2</v>
      </c>
      <c r="G925" s="1200"/>
      <c r="H925" s="1205">
        <f t="shared" si="15"/>
        <v>271857.14285714284</v>
      </c>
      <c r="I925" s="104"/>
      <c r="J925" s="104"/>
      <c r="K925" s="104"/>
      <c r="L925" s="104"/>
      <c r="M925" s="104"/>
      <c r="N925" s="104"/>
      <c r="O925" s="104"/>
      <c r="P925" s="104"/>
      <c r="Q925" s="104"/>
      <c r="R925" s="104"/>
      <c r="U925" s="104"/>
      <c r="V925" s="104"/>
      <c r="W925" s="104"/>
    </row>
    <row r="926" spans="3:23">
      <c r="C926" s="502">
        <v>42392</v>
      </c>
      <c r="E926" s="1196">
        <v>267000</v>
      </c>
      <c r="F926" s="1202">
        <v>4.9000000000000002E-2</v>
      </c>
      <c r="G926" s="1200"/>
      <c r="H926" s="1205">
        <f t="shared" si="15"/>
        <v>272071.42857142858</v>
      </c>
      <c r="I926" s="104"/>
      <c r="J926" s="104"/>
      <c r="K926" s="104"/>
      <c r="L926" s="104"/>
      <c r="M926" s="104"/>
      <c r="N926" s="104"/>
      <c r="O926" s="104"/>
      <c r="P926" s="104"/>
      <c r="Q926" s="104"/>
      <c r="R926" s="104"/>
      <c r="U926" s="104"/>
      <c r="V926" s="104"/>
      <c r="W926" s="104"/>
    </row>
    <row r="927" spans="3:23">
      <c r="C927" s="502">
        <v>42399</v>
      </c>
      <c r="E927" s="1196">
        <v>291000</v>
      </c>
      <c r="F927" s="1202">
        <v>4.9000000000000002E-2</v>
      </c>
      <c r="G927" s="1200"/>
      <c r="H927" s="1205">
        <f t="shared" si="15"/>
        <v>274071.42857142858</v>
      </c>
      <c r="I927" s="104"/>
      <c r="J927" s="104"/>
      <c r="K927" s="104"/>
      <c r="L927" s="104"/>
      <c r="M927" s="104"/>
      <c r="N927" s="104"/>
      <c r="O927" s="104"/>
      <c r="P927" s="104"/>
      <c r="Q927" s="104"/>
      <c r="R927" s="104"/>
      <c r="U927" s="104"/>
      <c r="V927" s="104"/>
      <c r="W927" s="104"/>
    </row>
    <row r="928" spans="3:23">
      <c r="C928" s="502">
        <v>42406</v>
      </c>
      <c r="E928" s="1196">
        <v>268000</v>
      </c>
      <c r="F928" s="1202">
        <v>0.05</v>
      </c>
      <c r="G928" s="1200"/>
      <c r="H928" s="1205">
        <f t="shared" si="15"/>
        <v>273642.85714285716</v>
      </c>
      <c r="I928" s="104"/>
      <c r="J928" s="104"/>
      <c r="K928" s="104"/>
      <c r="L928" s="104"/>
      <c r="M928" s="104"/>
      <c r="N928" s="104"/>
      <c r="O928" s="104"/>
      <c r="P928" s="104"/>
      <c r="Q928" s="104"/>
      <c r="R928" s="104"/>
      <c r="U928" s="104"/>
      <c r="V928" s="104"/>
      <c r="W928" s="104"/>
    </row>
    <row r="929" spans="3:23">
      <c r="C929" s="502">
        <v>42413</v>
      </c>
      <c r="E929" s="1196">
        <v>268000</v>
      </c>
      <c r="F929" s="1202">
        <v>0.05</v>
      </c>
      <c r="G929" s="1200"/>
      <c r="H929" s="1205">
        <f t="shared" si="15"/>
        <v>273214.28571428574</v>
      </c>
      <c r="I929" s="104"/>
      <c r="J929" s="104"/>
      <c r="K929" s="104"/>
      <c r="L929" s="104"/>
      <c r="M929" s="104"/>
      <c r="N929" s="104"/>
      <c r="O929" s="104"/>
      <c r="P929" s="104"/>
      <c r="Q929" s="104"/>
      <c r="R929" s="104"/>
      <c r="U929" s="104"/>
      <c r="V929" s="104"/>
      <c r="W929" s="104"/>
    </row>
    <row r="930" spans="3:23">
      <c r="C930" s="502">
        <v>42420</v>
      </c>
      <c r="E930" s="1196">
        <v>272000</v>
      </c>
      <c r="F930" s="1202">
        <v>0.05</v>
      </c>
      <c r="G930" s="1200"/>
      <c r="H930" s="1205">
        <f t="shared" si="15"/>
        <v>273000</v>
      </c>
      <c r="I930" s="104"/>
      <c r="J930" s="104"/>
      <c r="K930" s="104"/>
      <c r="L930" s="104"/>
      <c r="M930" s="104"/>
      <c r="N930" s="104"/>
      <c r="O930" s="104"/>
      <c r="P930" s="104"/>
      <c r="Q930" s="104"/>
      <c r="R930" s="104"/>
      <c r="U930" s="104"/>
      <c r="V930" s="104"/>
      <c r="W930" s="104"/>
    </row>
    <row r="931" spans="3:23">
      <c r="C931" s="502">
        <v>42427</v>
      </c>
      <c r="E931" s="1196">
        <v>271000</v>
      </c>
      <c r="F931" s="1202">
        <v>0.05</v>
      </c>
      <c r="G931" s="1200"/>
      <c r="H931" s="1205">
        <f t="shared" si="15"/>
        <v>273714.28571428574</v>
      </c>
      <c r="I931" s="104"/>
      <c r="J931" s="104"/>
      <c r="K931" s="104"/>
      <c r="L931" s="104"/>
      <c r="M931" s="104"/>
      <c r="N931" s="104"/>
      <c r="O931" s="104"/>
      <c r="P931" s="104"/>
      <c r="Q931" s="104"/>
      <c r="R931" s="104"/>
      <c r="U931" s="104"/>
      <c r="V931" s="104"/>
      <c r="W931" s="104"/>
    </row>
    <row r="932" spans="3:23">
      <c r="C932" s="502">
        <v>42434</v>
      </c>
      <c r="E932" s="1196">
        <v>261000</v>
      </c>
      <c r="F932" s="1202">
        <v>0.05</v>
      </c>
      <c r="G932" s="1200"/>
      <c r="H932" s="1205">
        <f t="shared" si="15"/>
        <v>273357.14285714284</v>
      </c>
      <c r="I932" s="104"/>
      <c r="J932" s="104"/>
      <c r="K932" s="104"/>
      <c r="L932" s="104"/>
      <c r="M932" s="104"/>
      <c r="N932" s="104"/>
      <c r="O932" s="104"/>
      <c r="P932" s="104"/>
      <c r="Q932" s="104"/>
      <c r="R932" s="104"/>
      <c r="U932" s="104"/>
      <c r="V932" s="104"/>
      <c r="W932" s="104"/>
    </row>
    <row r="933" spans="3:23">
      <c r="C933" s="502">
        <v>42441</v>
      </c>
      <c r="E933" s="1196">
        <v>264000</v>
      </c>
      <c r="F933" s="1202">
        <v>0.05</v>
      </c>
      <c r="G933" s="1200"/>
      <c r="H933" s="1205">
        <f t="shared" si="15"/>
        <v>272214.28571428574</v>
      </c>
      <c r="I933" s="104"/>
      <c r="J933" s="104"/>
      <c r="K933" s="104"/>
      <c r="L933" s="104"/>
      <c r="M933" s="104"/>
      <c r="N933" s="104"/>
      <c r="O933" s="104"/>
      <c r="P933" s="104"/>
      <c r="Q933" s="104"/>
      <c r="R933" s="104"/>
      <c r="U933" s="104"/>
      <c r="V933" s="104"/>
      <c r="W933" s="104"/>
    </row>
    <row r="934" spans="3:23">
      <c r="C934" s="502">
        <v>42448</v>
      </c>
      <c r="E934" s="1196">
        <v>267000</v>
      </c>
      <c r="F934" s="1202">
        <v>0.05</v>
      </c>
      <c r="G934" s="1200"/>
      <c r="H934" s="1205">
        <f t="shared" ref="H934:H997" si="16">AVERAGE(E921:E934)</f>
        <v>272071.42857142858</v>
      </c>
      <c r="I934" s="104"/>
      <c r="J934" s="104"/>
      <c r="K934" s="104"/>
      <c r="L934" s="104"/>
      <c r="M934" s="104"/>
      <c r="N934" s="104"/>
      <c r="O934" s="104"/>
      <c r="P934" s="104"/>
      <c r="Q934" s="104"/>
      <c r="R934" s="104"/>
      <c r="U934" s="104"/>
      <c r="V934" s="104"/>
      <c r="W934" s="104"/>
    </row>
    <row r="935" spans="3:23">
      <c r="C935" s="502">
        <v>42455</v>
      </c>
      <c r="E935" s="1196">
        <v>274000</v>
      </c>
      <c r="F935" s="1202">
        <v>0.05</v>
      </c>
      <c r="G935" s="1200"/>
      <c r="H935" s="1205">
        <f t="shared" si="16"/>
        <v>273071.42857142858</v>
      </c>
      <c r="I935" s="104"/>
      <c r="J935" s="104"/>
      <c r="K935" s="104"/>
      <c r="L935" s="104"/>
      <c r="M935" s="104"/>
      <c r="N935" s="104"/>
      <c r="O935" s="104"/>
      <c r="P935" s="104"/>
      <c r="Q935" s="104"/>
      <c r="R935" s="104"/>
      <c r="U935" s="104"/>
      <c r="V935" s="104"/>
      <c r="W935" s="104"/>
    </row>
    <row r="936" spans="3:23">
      <c r="C936" s="502">
        <v>42462</v>
      </c>
      <c r="E936" s="1196">
        <v>276000</v>
      </c>
      <c r="F936" s="1202">
        <v>4.7E-2</v>
      </c>
      <c r="G936" s="1200"/>
      <c r="H936" s="1205">
        <f t="shared" si="16"/>
        <v>273000</v>
      </c>
      <c r="I936" s="104"/>
      <c r="J936" s="104"/>
      <c r="K936" s="104"/>
      <c r="L936" s="104"/>
      <c r="M936" s="104"/>
      <c r="N936" s="104"/>
      <c r="O936" s="104"/>
      <c r="P936" s="104"/>
      <c r="Q936" s="104"/>
      <c r="R936" s="104"/>
      <c r="U936" s="104"/>
      <c r="V936" s="104"/>
      <c r="W936" s="104"/>
    </row>
    <row r="937" spans="3:23">
      <c r="C937" s="502">
        <v>42469</v>
      </c>
      <c r="E937" s="1196">
        <v>261000</v>
      </c>
      <c r="F937" s="1202">
        <v>4.7E-2</v>
      </c>
      <c r="G937" s="1200"/>
      <c r="H937" s="1205">
        <f t="shared" si="16"/>
        <v>272071.42857142858</v>
      </c>
      <c r="I937" s="104"/>
      <c r="J937" s="104"/>
      <c r="K937" s="104"/>
      <c r="L937" s="104"/>
      <c r="M937" s="104"/>
      <c r="N937" s="104"/>
      <c r="O937" s="104"/>
      <c r="P937" s="104"/>
      <c r="Q937" s="104"/>
      <c r="R937" s="104"/>
      <c r="U937" s="104"/>
      <c r="V937" s="104"/>
      <c r="W937" s="104"/>
    </row>
    <row r="938" spans="3:23">
      <c r="C938" s="502">
        <v>42476</v>
      </c>
      <c r="E938" s="1196">
        <v>257000</v>
      </c>
      <c r="F938" s="1202">
        <v>4.7E-2</v>
      </c>
      <c r="G938" s="1200"/>
      <c r="H938" s="1205">
        <f t="shared" si="16"/>
        <v>270571.42857142858</v>
      </c>
      <c r="I938" s="104"/>
      <c r="J938" s="104"/>
      <c r="K938" s="104"/>
      <c r="L938" s="104"/>
      <c r="M938" s="104"/>
      <c r="N938" s="104"/>
      <c r="O938" s="104"/>
      <c r="P938" s="104"/>
      <c r="Q938" s="104"/>
      <c r="R938" s="104"/>
      <c r="U938" s="104"/>
      <c r="V938" s="104"/>
      <c r="W938" s="104"/>
    </row>
    <row r="939" spans="3:23">
      <c r="C939" s="502">
        <v>42483</v>
      </c>
      <c r="E939" s="1196">
        <v>258000</v>
      </c>
      <c r="F939" s="1202">
        <v>4.7E-2</v>
      </c>
      <c r="G939" s="1200"/>
      <c r="H939" s="1205">
        <f t="shared" si="16"/>
        <v>268214.28571428574</v>
      </c>
      <c r="I939" s="104"/>
      <c r="J939" s="104"/>
      <c r="K939" s="104"/>
      <c r="L939" s="104"/>
      <c r="M939" s="104"/>
      <c r="N939" s="104"/>
      <c r="O939" s="104"/>
      <c r="P939" s="104"/>
      <c r="Q939" s="104"/>
      <c r="R939" s="104"/>
      <c r="U939" s="104"/>
      <c r="V939" s="104"/>
      <c r="W939" s="104"/>
    </row>
    <row r="940" spans="3:23">
      <c r="C940" s="502">
        <v>42490</v>
      </c>
      <c r="E940" s="1196">
        <v>280000</v>
      </c>
      <c r="F940" s="1202">
        <v>4.7E-2</v>
      </c>
      <c r="G940" s="1200"/>
      <c r="H940" s="1205">
        <f t="shared" si="16"/>
        <v>269142.85714285716</v>
      </c>
      <c r="I940" s="104"/>
      <c r="J940" s="104"/>
      <c r="K940" s="104"/>
      <c r="L940" s="104"/>
      <c r="M940" s="104"/>
      <c r="N940" s="104"/>
      <c r="O940" s="104"/>
      <c r="P940" s="104"/>
      <c r="Q940" s="104"/>
      <c r="R940" s="104"/>
      <c r="U940" s="104"/>
      <c r="V940" s="104"/>
      <c r="W940" s="104"/>
    </row>
    <row r="941" spans="3:23">
      <c r="C941" s="502">
        <v>42497</v>
      </c>
      <c r="E941" s="1196">
        <v>288000</v>
      </c>
      <c r="F941" s="1202">
        <v>4.7E-2</v>
      </c>
      <c r="G941" s="1200"/>
      <c r="H941" s="1205">
        <f t="shared" si="16"/>
        <v>268928.57142857142</v>
      </c>
      <c r="I941" s="104"/>
      <c r="J941" s="104"/>
      <c r="K941" s="104"/>
      <c r="L941" s="104"/>
      <c r="M941" s="104"/>
      <c r="N941" s="104"/>
      <c r="O941" s="104"/>
      <c r="P941" s="104"/>
      <c r="Q941" s="104"/>
      <c r="R941" s="104"/>
      <c r="U941" s="104"/>
      <c r="V941" s="104"/>
      <c r="W941" s="104"/>
    </row>
    <row r="942" spans="3:23">
      <c r="C942" s="502">
        <v>42504</v>
      </c>
      <c r="E942" s="1196">
        <v>281000</v>
      </c>
      <c r="F942" s="1202">
        <v>4.7E-2</v>
      </c>
      <c r="G942" s="1200"/>
      <c r="H942" s="1205">
        <f t="shared" si="16"/>
        <v>269857.14285714284</v>
      </c>
      <c r="I942" s="104"/>
      <c r="J942" s="104"/>
      <c r="K942" s="104"/>
      <c r="L942" s="104"/>
      <c r="M942" s="104"/>
      <c r="N942" s="104"/>
      <c r="O942" s="104"/>
      <c r="P942" s="104"/>
      <c r="Q942" s="104"/>
      <c r="R942" s="104"/>
      <c r="U942" s="104"/>
      <c r="V942" s="104"/>
      <c r="W942" s="104"/>
    </row>
    <row r="943" spans="3:23">
      <c r="C943" s="502">
        <v>42511</v>
      </c>
      <c r="E943" s="1196">
        <v>269000</v>
      </c>
      <c r="F943" s="1202">
        <v>4.7E-2</v>
      </c>
      <c r="G943" s="1200"/>
      <c r="H943" s="1205">
        <f t="shared" si="16"/>
        <v>269928.57142857142</v>
      </c>
      <c r="I943" s="104"/>
      <c r="J943" s="104"/>
      <c r="K943" s="104"/>
      <c r="L943" s="104"/>
      <c r="M943" s="104"/>
      <c r="N943" s="104"/>
      <c r="O943" s="104"/>
      <c r="P943" s="104"/>
      <c r="Q943" s="104"/>
      <c r="R943" s="104"/>
      <c r="U943" s="104"/>
      <c r="V943" s="104"/>
      <c r="W943" s="104"/>
    </row>
    <row r="944" spans="3:23">
      <c r="C944" s="502">
        <v>42518</v>
      </c>
      <c r="E944" s="1196">
        <v>265000</v>
      </c>
      <c r="F944" s="1202">
        <v>4.7E-2</v>
      </c>
      <c r="G944" s="1200"/>
      <c r="H944" s="1205">
        <f t="shared" si="16"/>
        <v>269428.57142857142</v>
      </c>
      <c r="I944" s="104"/>
      <c r="J944" s="104"/>
      <c r="K944" s="104"/>
      <c r="L944" s="104"/>
      <c r="M944" s="104"/>
      <c r="N944" s="104"/>
      <c r="O944" s="104"/>
      <c r="P944" s="104"/>
      <c r="Q944" s="104"/>
      <c r="R944" s="104"/>
      <c r="U944" s="104"/>
      <c r="V944" s="104"/>
      <c r="W944" s="104"/>
    </row>
    <row r="945" spans="3:23">
      <c r="C945" s="502">
        <v>42525</v>
      </c>
      <c r="E945" s="1196">
        <v>267000</v>
      </c>
      <c r="F945" s="1202">
        <v>4.9000000000000002E-2</v>
      </c>
      <c r="G945" s="1200"/>
      <c r="H945" s="1205">
        <f t="shared" si="16"/>
        <v>269142.85714285716</v>
      </c>
      <c r="I945" s="104"/>
      <c r="J945" s="104"/>
      <c r="K945" s="104"/>
      <c r="L945" s="104"/>
      <c r="M945" s="104"/>
      <c r="N945" s="104"/>
      <c r="O945" s="104"/>
      <c r="P945" s="104"/>
      <c r="Q945" s="104"/>
      <c r="R945" s="104"/>
      <c r="U945" s="104"/>
      <c r="V945" s="104"/>
      <c r="W945" s="104"/>
    </row>
    <row r="946" spans="3:23">
      <c r="C946" s="502">
        <v>42532</v>
      </c>
      <c r="E946" s="1196">
        <v>273000</v>
      </c>
      <c r="F946" s="1202">
        <v>4.9000000000000002E-2</v>
      </c>
      <c r="G946" s="1200"/>
      <c r="H946" s="1205">
        <f t="shared" si="16"/>
        <v>270000</v>
      </c>
      <c r="I946" s="104"/>
      <c r="J946" s="104"/>
      <c r="K946" s="104"/>
      <c r="L946" s="104"/>
      <c r="M946" s="104"/>
      <c r="N946" s="104"/>
      <c r="O946" s="104"/>
      <c r="P946" s="104"/>
      <c r="Q946" s="104"/>
      <c r="R946" s="104"/>
      <c r="U946" s="104"/>
      <c r="V946" s="104"/>
      <c r="W946" s="104"/>
    </row>
    <row r="947" spans="3:23">
      <c r="C947" s="502">
        <v>42539</v>
      </c>
      <c r="E947" s="1196">
        <v>263000</v>
      </c>
      <c r="F947" s="1202">
        <v>4.9000000000000002E-2</v>
      </c>
      <c r="G947" s="1200"/>
      <c r="H947" s="1205">
        <f t="shared" si="16"/>
        <v>269928.57142857142</v>
      </c>
      <c r="I947" s="104"/>
      <c r="J947" s="104"/>
      <c r="K947" s="104"/>
      <c r="L947" s="104"/>
      <c r="M947" s="104"/>
      <c r="N947" s="104"/>
      <c r="O947" s="104"/>
      <c r="P947" s="104"/>
      <c r="Q947" s="104"/>
      <c r="R947" s="104"/>
      <c r="U947" s="104"/>
      <c r="V947" s="104"/>
      <c r="W947" s="104"/>
    </row>
    <row r="948" spans="3:23">
      <c r="C948" s="502">
        <v>42546</v>
      </c>
      <c r="E948" s="1196">
        <v>265000</v>
      </c>
      <c r="F948" s="1202">
        <v>4.9000000000000002E-2</v>
      </c>
      <c r="G948" s="1200"/>
      <c r="H948" s="1205">
        <f t="shared" si="16"/>
        <v>269785.71428571426</v>
      </c>
      <c r="I948" s="104"/>
      <c r="J948" s="104"/>
      <c r="K948" s="104"/>
      <c r="L948" s="104"/>
      <c r="M948" s="104"/>
      <c r="N948" s="104"/>
      <c r="O948" s="104"/>
      <c r="P948" s="104"/>
      <c r="Q948" s="104"/>
      <c r="R948" s="104"/>
      <c r="U948" s="104"/>
      <c r="V948" s="104"/>
      <c r="W948" s="104"/>
    </row>
    <row r="949" spans="3:23">
      <c r="C949" s="502">
        <v>42553</v>
      </c>
      <c r="E949" s="1196">
        <v>258000</v>
      </c>
      <c r="F949" s="1202">
        <v>4.9000000000000002E-2</v>
      </c>
      <c r="G949" s="1200"/>
      <c r="H949" s="1205">
        <f t="shared" si="16"/>
        <v>268642.85714285716</v>
      </c>
      <c r="I949" s="104"/>
      <c r="J949" s="104"/>
      <c r="K949" s="104"/>
      <c r="L949" s="104"/>
      <c r="M949" s="104"/>
      <c r="N949" s="104"/>
      <c r="O949" s="104"/>
      <c r="P949" s="104"/>
      <c r="Q949" s="104"/>
      <c r="R949" s="104"/>
      <c r="U949" s="104"/>
      <c r="V949" s="104"/>
      <c r="W949" s="104"/>
    </row>
    <row r="950" spans="3:23">
      <c r="C950" s="502">
        <v>42560</v>
      </c>
      <c r="E950" s="1196">
        <v>253000</v>
      </c>
      <c r="F950" s="1202">
        <v>4.9000000000000002E-2</v>
      </c>
      <c r="G950" s="1200"/>
      <c r="H950" s="1205">
        <f t="shared" si="16"/>
        <v>267000</v>
      </c>
      <c r="I950" s="104"/>
      <c r="J950" s="104"/>
      <c r="K950" s="104"/>
      <c r="L950" s="104"/>
      <c r="M950" s="104"/>
      <c r="N950" s="104"/>
      <c r="O950" s="104"/>
      <c r="P950" s="104"/>
      <c r="Q950" s="104"/>
      <c r="R950" s="104"/>
      <c r="U950" s="104"/>
      <c r="V950" s="104"/>
      <c r="W950" s="104"/>
    </row>
    <row r="951" spans="3:23">
      <c r="C951" s="502">
        <v>42567</v>
      </c>
      <c r="E951" s="1196">
        <v>260000</v>
      </c>
      <c r="F951" s="1202">
        <v>4.9000000000000002E-2</v>
      </c>
      <c r="G951" s="1200"/>
      <c r="H951" s="1205">
        <f t="shared" si="16"/>
        <v>266928.57142857142</v>
      </c>
      <c r="I951" s="104"/>
      <c r="J951" s="104"/>
      <c r="K951" s="104"/>
      <c r="L951" s="104"/>
      <c r="M951" s="104"/>
      <c r="N951" s="104"/>
      <c r="O951" s="104"/>
      <c r="P951" s="104"/>
      <c r="Q951" s="104"/>
      <c r="R951" s="104"/>
      <c r="U951" s="104"/>
      <c r="V951" s="104"/>
      <c r="W951" s="104"/>
    </row>
    <row r="952" spans="3:23">
      <c r="C952" s="502">
        <v>42574</v>
      </c>
      <c r="E952" s="1196">
        <v>262000</v>
      </c>
      <c r="F952" s="1202">
        <v>4.9000000000000002E-2</v>
      </c>
      <c r="G952" s="1200"/>
      <c r="H952" s="1205">
        <f t="shared" si="16"/>
        <v>267285.71428571426</v>
      </c>
      <c r="I952" s="104"/>
      <c r="J952" s="104"/>
      <c r="K952" s="104"/>
      <c r="L952" s="104"/>
      <c r="M952" s="104"/>
      <c r="N952" s="104"/>
      <c r="O952" s="104"/>
      <c r="P952" s="104"/>
      <c r="Q952" s="104"/>
      <c r="R952" s="104"/>
      <c r="U952" s="104"/>
      <c r="V952" s="104"/>
      <c r="W952" s="104"/>
    </row>
    <row r="953" spans="3:23">
      <c r="C953" s="502">
        <v>42581</v>
      </c>
      <c r="E953" s="1196">
        <v>267000</v>
      </c>
      <c r="F953" s="1202">
        <v>4.9000000000000002E-2</v>
      </c>
      <c r="G953" s="1200"/>
      <c r="H953" s="1205">
        <f t="shared" si="16"/>
        <v>267928.57142857142</v>
      </c>
      <c r="I953" s="104"/>
      <c r="J953" s="104"/>
      <c r="K953" s="104"/>
      <c r="L953" s="104"/>
      <c r="M953" s="104"/>
      <c r="N953" s="104"/>
      <c r="O953" s="104"/>
      <c r="P953" s="104"/>
      <c r="Q953" s="104"/>
      <c r="R953" s="104"/>
      <c r="U953" s="104"/>
      <c r="V953" s="104"/>
      <c r="W953" s="104"/>
    </row>
    <row r="954" spans="3:23">
      <c r="C954" s="502">
        <v>42588</v>
      </c>
      <c r="E954" s="1196">
        <v>263000</v>
      </c>
      <c r="F954" s="1202">
        <v>4.9000000000000002E-2</v>
      </c>
      <c r="G954" s="1200"/>
      <c r="H954" s="1205">
        <f t="shared" si="16"/>
        <v>266714.28571428574</v>
      </c>
      <c r="I954" s="104"/>
      <c r="J954" s="104"/>
      <c r="K954" s="104"/>
      <c r="L954" s="104"/>
      <c r="M954" s="104"/>
      <c r="N954" s="104"/>
      <c r="O954" s="104"/>
      <c r="P954" s="104"/>
      <c r="Q954" s="104"/>
      <c r="R954" s="104"/>
      <c r="U954" s="104"/>
      <c r="V954" s="104"/>
      <c r="W954" s="104"/>
    </row>
    <row r="955" spans="3:23">
      <c r="C955" s="502">
        <v>42595</v>
      </c>
      <c r="E955" s="1196">
        <v>263000</v>
      </c>
      <c r="F955" s="1202">
        <v>4.9000000000000002E-2</v>
      </c>
      <c r="G955" s="1200"/>
      <c r="H955" s="1205">
        <f t="shared" si="16"/>
        <v>264928.57142857142</v>
      </c>
      <c r="I955" s="104"/>
      <c r="J955" s="104"/>
      <c r="K955" s="104"/>
      <c r="L955" s="104"/>
      <c r="M955" s="104"/>
      <c r="N955" s="104"/>
      <c r="O955" s="104"/>
      <c r="P955" s="104"/>
      <c r="Q955" s="104"/>
      <c r="R955" s="104"/>
      <c r="U955" s="104"/>
      <c r="V955" s="104"/>
      <c r="W955" s="104"/>
    </row>
    <row r="956" spans="3:23">
      <c r="C956" s="502">
        <v>42602</v>
      </c>
      <c r="E956" s="1196">
        <v>262000</v>
      </c>
      <c r="F956" s="1202">
        <v>4.9000000000000002E-2</v>
      </c>
      <c r="G956" s="1200"/>
      <c r="H956" s="1205">
        <f t="shared" si="16"/>
        <v>263571.42857142858</v>
      </c>
      <c r="I956" s="104"/>
      <c r="J956" s="104"/>
      <c r="K956" s="104"/>
      <c r="L956" s="104"/>
      <c r="M956" s="104"/>
      <c r="N956" s="104"/>
      <c r="O956" s="104"/>
      <c r="P956" s="104"/>
      <c r="Q956" s="104"/>
      <c r="R956" s="104"/>
      <c r="U956" s="104"/>
      <c r="V956" s="104"/>
      <c r="W956" s="104"/>
    </row>
    <row r="957" spans="3:23">
      <c r="C957" s="502">
        <v>42609</v>
      </c>
      <c r="E957" s="1196">
        <v>260000</v>
      </c>
      <c r="F957" s="1202">
        <v>4.9000000000000002E-2</v>
      </c>
      <c r="G957" s="1200"/>
      <c r="H957" s="1205">
        <f t="shared" si="16"/>
        <v>262928.57142857142</v>
      </c>
      <c r="I957" s="104"/>
      <c r="J957" s="104"/>
      <c r="K957" s="104"/>
      <c r="L957" s="104"/>
      <c r="M957" s="104"/>
      <c r="N957" s="104"/>
      <c r="O957" s="104"/>
      <c r="P957" s="104"/>
      <c r="Q957" s="104"/>
      <c r="R957" s="104"/>
      <c r="U957" s="104"/>
      <c r="V957" s="104"/>
      <c r="W957" s="104"/>
    </row>
    <row r="958" spans="3:23">
      <c r="C958" s="502">
        <v>42616</v>
      </c>
      <c r="E958" s="1196">
        <v>253000</v>
      </c>
      <c r="F958" s="1202">
        <v>0.05</v>
      </c>
      <c r="G958" s="1200"/>
      <c r="H958" s="1205">
        <f t="shared" si="16"/>
        <v>262071.42857142858</v>
      </c>
      <c r="I958" s="104"/>
      <c r="J958" s="104"/>
      <c r="K958" s="104"/>
      <c r="L958" s="104"/>
      <c r="M958" s="104"/>
      <c r="N958" s="104"/>
      <c r="O958" s="104"/>
      <c r="P958" s="104"/>
      <c r="Q958" s="104"/>
      <c r="R958" s="104"/>
      <c r="U958" s="104"/>
      <c r="V958" s="104"/>
      <c r="W958" s="104"/>
    </row>
    <row r="959" spans="3:23">
      <c r="C959" s="502">
        <v>42623</v>
      </c>
      <c r="E959" s="1196">
        <v>248000</v>
      </c>
      <c r="F959" s="1202">
        <v>0.05</v>
      </c>
      <c r="G959" s="1200"/>
      <c r="H959" s="1205">
        <f t="shared" si="16"/>
        <v>260714.28571428571</v>
      </c>
      <c r="I959" s="104"/>
      <c r="J959" s="104"/>
      <c r="K959" s="104"/>
      <c r="L959" s="104"/>
      <c r="M959" s="104"/>
      <c r="N959" s="104"/>
      <c r="O959" s="104"/>
      <c r="P959" s="104"/>
      <c r="Q959" s="104"/>
      <c r="R959" s="104"/>
      <c r="U959" s="104"/>
      <c r="V959" s="104"/>
      <c r="W959" s="104"/>
    </row>
    <row r="960" spans="3:23">
      <c r="C960" s="502">
        <v>42630</v>
      </c>
      <c r="E960" s="1196">
        <v>249000</v>
      </c>
      <c r="F960" s="1202">
        <v>0.05</v>
      </c>
      <c r="G960" s="1200"/>
      <c r="H960" s="1205">
        <f t="shared" si="16"/>
        <v>259000</v>
      </c>
      <c r="I960" s="104"/>
      <c r="J960" s="104"/>
      <c r="K960" s="104"/>
      <c r="L960" s="104"/>
      <c r="M960" s="104"/>
      <c r="N960" s="104"/>
      <c r="O960" s="104"/>
      <c r="P960" s="104"/>
      <c r="Q960" s="104"/>
      <c r="R960" s="104"/>
      <c r="U960" s="104"/>
      <c r="V960" s="104"/>
      <c r="W960" s="104"/>
    </row>
    <row r="961" spans="3:23">
      <c r="C961" s="502">
        <v>42637</v>
      </c>
      <c r="E961" s="1196">
        <v>245000</v>
      </c>
      <c r="F961" s="1202">
        <v>0.05</v>
      </c>
      <c r="G961" s="1200"/>
      <c r="H961" s="1205">
        <f t="shared" si="16"/>
        <v>257714.28571428571</v>
      </c>
      <c r="I961" s="104"/>
      <c r="J961" s="104"/>
      <c r="K961" s="104"/>
      <c r="L961" s="104"/>
      <c r="M961" s="104"/>
      <c r="N961" s="104"/>
      <c r="O961" s="104"/>
      <c r="P961" s="104"/>
      <c r="Q961" s="104"/>
      <c r="R961" s="104"/>
      <c r="U961" s="104"/>
      <c r="V961" s="104"/>
      <c r="W961" s="104"/>
    </row>
    <row r="962" spans="3:23">
      <c r="C962" s="502">
        <v>42644</v>
      </c>
      <c r="E962" s="1196">
        <v>245000</v>
      </c>
      <c r="F962" s="1202">
        <v>4.9000000000000002E-2</v>
      </c>
      <c r="G962" s="1200"/>
      <c r="H962" s="1205">
        <f t="shared" si="16"/>
        <v>256285.71428571429</v>
      </c>
      <c r="I962" s="104"/>
      <c r="J962" s="104"/>
      <c r="K962" s="104"/>
      <c r="L962" s="104"/>
      <c r="M962" s="104"/>
      <c r="N962" s="104"/>
      <c r="O962" s="104"/>
      <c r="P962" s="104"/>
      <c r="Q962" s="104"/>
      <c r="R962" s="104"/>
      <c r="U962" s="104"/>
      <c r="V962" s="104"/>
      <c r="W962" s="104"/>
    </row>
    <row r="963" spans="3:23">
      <c r="C963" s="502">
        <v>42651</v>
      </c>
      <c r="E963" s="1196">
        <v>247000</v>
      </c>
      <c r="F963" s="1202">
        <v>4.9000000000000002E-2</v>
      </c>
      <c r="G963" s="1200"/>
      <c r="H963" s="1205">
        <f t="shared" si="16"/>
        <v>255500</v>
      </c>
      <c r="I963" s="104"/>
      <c r="J963" s="104"/>
      <c r="K963" s="104"/>
      <c r="L963" s="104"/>
      <c r="M963" s="104"/>
      <c r="N963" s="104"/>
      <c r="O963" s="104"/>
      <c r="P963" s="104"/>
      <c r="Q963" s="104"/>
      <c r="R963" s="104"/>
      <c r="U963" s="104"/>
      <c r="V963" s="104"/>
      <c r="W963" s="104"/>
    </row>
    <row r="964" spans="3:23">
      <c r="C964" s="502">
        <v>42658</v>
      </c>
      <c r="E964" s="1196">
        <v>263000</v>
      </c>
      <c r="F964" s="1202">
        <v>4.9000000000000002E-2</v>
      </c>
      <c r="G964" s="1200"/>
      <c r="H964" s="1205">
        <f t="shared" si="16"/>
        <v>256214.28571428571</v>
      </c>
      <c r="I964" s="104"/>
      <c r="J964" s="104"/>
      <c r="K964" s="104"/>
      <c r="L964" s="104"/>
      <c r="M964" s="104"/>
      <c r="N964" s="104"/>
      <c r="O964" s="104"/>
      <c r="P964" s="104"/>
      <c r="Q964" s="104"/>
      <c r="R964" s="104"/>
      <c r="U964" s="104"/>
      <c r="V964" s="104"/>
      <c r="W964" s="104"/>
    </row>
    <row r="965" spans="3:23">
      <c r="C965" s="502">
        <v>42665</v>
      </c>
      <c r="E965" s="1196">
        <v>255000</v>
      </c>
      <c r="F965" s="1202">
        <v>4.9000000000000002E-2</v>
      </c>
      <c r="G965" s="1200"/>
      <c r="H965" s="1205">
        <f t="shared" si="16"/>
        <v>255857.14285714287</v>
      </c>
      <c r="I965" s="104"/>
      <c r="J965" s="104"/>
      <c r="K965" s="104"/>
      <c r="L965" s="104"/>
      <c r="M965" s="104"/>
      <c r="N965" s="104"/>
      <c r="O965" s="104"/>
      <c r="P965" s="104"/>
      <c r="Q965" s="104"/>
      <c r="R965" s="104"/>
      <c r="U965" s="104"/>
      <c r="V965" s="104"/>
      <c r="W965" s="104"/>
    </row>
    <row r="966" spans="3:23">
      <c r="C966" s="502">
        <v>42672</v>
      </c>
      <c r="E966" s="1196">
        <v>264000</v>
      </c>
      <c r="F966" s="1202">
        <v>4.9000000000000002E-2</v>
      </c>
      <c r="G966" s="1200"/>
      <c r="H966" s="1205">
        <f t="shared" si="16"/>
        <v>256000</v>
      </c>
      <c r="I966" s="104"/>
      <c r="J966" s="104"/>
      <c r="K966" s="104"/>
      <c r="L966" s="104"/>
      <c r="M966" s="104"/>
      <c r="N966" s="104"/>
      <c r="O966" s="104"/>
      <c r="P966" s="104"/>
      <c r="Q966" s="104"/>
      <c r="R966" s="104"/>
      <c r="U966" s="104"/>
      <c r="V966" s="104"/>
      <c r="W966" s="104"/>
    </row>
    <row r="967" spans="3:23">
      <c r="C967" s="502">
        <v>42679</v>
      </c>
      <c r="E967" s="1196">
        <v>249000</v>
      </c>
      <c r="F967" s="1202">
        <v>4.5999999999999999E-2</v>
      </c>
      <c r="G967" s="1200"/>
      <c r="H967" s="1205">
        <f t="shared" si="16"/>
        <v>254714.28571428571</v>
      </c>
      <c r="I967" s="104"/>
      <c r="J967" s="104"/>
      <c r="K967" s="104"/>
      <c r="L967" s="104"/>
      <c r="M967" s="104"/>
      <c r="N967" s="104"/>
      <c r="O967" s="104"/>
      <c r="P967" s="104"/>
      <c r="Q967" s="104"/>
      <c r="R967" s="104"/>
      <c r="U967" s="104"/>
      <c r="V967" s="104"/>
      <c r="W967" s="104"/>
    </row>
    <row r="968" spans="3:23">
      <c r="C968" s="502">
        <v>42686</v>
      </c>
      <c r="E968" s="1196">
        <v>235000</v>
      </c>
      <c r="F968" s="1202">
        <v>4.5999999999999999E-2</v>
      </c>
      <c r="G968" s="1200"/>
      <c r="H968" s="1205">
        <f t="shared" si="16"/>
        <v>252714.28571428571</v>
      </c>
      <c r="I968" s="104"/>
      <c r="J968" s="104"/>
      <c r="K968" s="104"/>
      <c r="L968" s="104"/>
      <c r="M968" s="104"/>
      <c r="N968" s="104"/>
      <c r="O968" s="104"/>
      <c r="P968" s="104"/>
      <c r="Q968" s="104"/>
      <c r="R968" s="104"/>
      <c r="U968" s="104"/>
      <c r="V968" s="104"/>
      <c r="W968" s="104"/>
    </row>
    <row r="969" spans="3:23">
      <c r="C969" s="502">
        <v>42693</v>
      </c>
      <c r="E969" s="1196">
        <v>248000</v>
      </c>
      <c r="F969" s="1202">
        <v>4.5999999999999999E-2</v>
      </c>
      <c r="G969" s="1200"/>
      <c r="H969" s="1205">
        <f t="shared" si="16"/>
        <v>251642.85714285713</v>
      </c>
      <c r="I969" s="104"/>
      <c r="J969" s="104"/>
      <c r="K969" s="104"/>
      <c r="L969" s="104"/>
      <c r="M969" s="104"/>
      <c r="N969" s="104"/>
      <c r="O969" s="104"/>
      <c r="P969" s="104"/>
      <c r="Q969" s="104"/>
      <c r="R969" s="104"/>
      <c r="U969" s="104"/>
      <c r="V969" s="104"/>
      <c r="W969" s="104"/>
    </row>
    <row r="970" spans="3:23">
      <c r="C970" s="502">
        <v>42700</v>
      </c>
      <c r="E970" s="1196">
        <v>262000</v>
      </c>
      <c r="F970" s="1202">
        <v>4.5999999999999999E-2</v>
      </c>
      <c r="G970" s="1200"/>
      <c r="H970" s="1205">
        <f t="shared" si="16"/>
        <v>251642.85714285713</v>
      </c>
      <c r="I970" s="104"/>
      <c r="J970" s="104"/>
      <c r="K970" s="104"/>
      <c r="L970" s="104"/>
      <c r="M970" s="104"/>
      <c r="N970" s="104"/>
      <c r="O970" s="104"/>
      <c r="P970" s="104"/>
      <c r="Q970" s="104"/>
      <c r="R970" s="104"/>
      <c r="U970" s="104"/>
      <c r="V970" s="104"/>
      <c r="W970" s="104"/>
    </row>
    <row r="971" spans="3:23">
      <c r="C971" s="502">
        <v>42707</v>
      </c>
      <c r="E971" s="1196">
        <v>252000</v>
      </c>
      <c r="F971" s="1202">
        <v>4.7E-2</v>
      </c>
      <c r="G971" s="1200"/>
      <c r="H971" s="1205">
        <f t="shared" si="16"/>
        <v>251071.42857142858</v>
      </c>
      <c r="I971" s="104"/>
      <c r="J971" s="104"/>
      <c r="K971" s="104"/>
      <c r="L971" s="104"/>
      <c r="M971" s="104"/>
      <c r="N971" s="104"/>
      <c r="O971" s="104"/>
      <c r="P971" s="104"/>
      <c r="Q971" s="104"/>
      <c r="R971" s="104"/>
      <c r="U971" s="104"/>
      <c r="V971" s="104"/>
      <c r="W971" s="104"/>
    </row>
    <row r="972" spans="3:23">
      <c r="C972" s="502">
        <v>42714</v>
      </c>
      <c r="E972" s="1196">
        <v>253000</v>
      </c>
      <c r="F972" s="1202">
        <v>4.7E-2</v>
      </c>
      <c r="G972" s="1200"/>
      <c r="H972" s="1205">
        <f t="shared" si="16"/>
        <v>251071.42857142858</v>
      </c>
      <c r="I972" s="104"/>
      <c r="J972" s="104"/>
      <c r="K972" s="104"/>
      <c r="L972" s="104"/>
      <c r="M972" s="104"/>
      <c r="N972" s="104"/>
      <c r="O972" s="104"/>
      <c r="P972" s="104"/>
      <c r="Q972" s="104"/>
      <c r="R972" s="104"/>
      <c r="U972" s="104"/>
      <c r="V972" s="104"/>
      <c r="W972" s="104"/>
    </row>
    <row r="973" spans="3:23">
      <c r="C973" s="502">
        <v>42721</v>
      </c>
      <c r="E973" s="1196">
        <v>263000</v>
      </c>
      <c r="F973" s="1202">
        <v>4.7E-2</v>
      </c>
      <c r="G973" s="1200"/>
      <c r="H973" s="1205">
        <f t="shared" si="16"/>
        <v>252142.85714285713</v>
      </c>
      <c r="I973" s="104"/>
      <c r="J973" s="104"/>
      <c r="K973" s="104"/>
      <c r="L973" s="104"/>
      <c r="M973" s="104"/>
      <c r="N973" s="104"/>
      <c r="O973" s="104"/>
      <c r="P973" s="104"/>
      <c r="Q973" s="104"/>
      <c r="R973" s="104"/>
      <c r="U973" s="104"/>
      <c r="V973" s="104"/>
      <c r="W973" s="104"/>
    </row>
    <row r="974" spans="3:23">
      <c r="C974" s="502">
        <v>42728</v>
      </c>
      <c r="E974" s="1196">
        <v>254000</v>
      </c>
      <c r="F974" s="1202">
        <v>4.7E-2</v>
      </c>
      <c r="G974" s="1200"/>
      <c r="H974" s="1205">
        <f t="shared" si="16"/>
        <v>252500</v>
      </c>
      <c r="I974" s="104"/>
      <c r="J974" s="104"/>
      <c r="K974" s="104"/>
      <c r="L974" s="104"/>
      <c r="M974" s="104"/>
      <c r="N974" s="104"/>
      <c r="O974" s="104"/>
      <c r="P974" s="104"/>
      <c r="Q974" s="104"/>
      <c r="R974" s="104"/>
      <c r="U974" s="104"/>
      <c r="V974" s="104"/>
      <c r="W974" s="104"/>
    </row>
    <row r="975" spans="3:23">
      <c r="C975" s="502">
        <v>42735</v>
      </c>
      <c r="E975" s="1196">
        <v>238000</v>
      </c>
      <c r="F975" s="1202">
        <v>4.7E-2</v>
      </c>
      <c r="G975" s="1200"/>
      <c r="H975" s="1205">
        <f t="shared" si="16"/>
        <v>252000</v>
      </c>
      <c r="I975" s="104"/>
      <c r="J975" s="104"/>
      <c r="K975" s="104"/>
      <c r="L975" s="104"/>
      <c r="M975" s="104"/>
      <c r="N975" s="104"/>
      <c r="O975" s="104"/>
      <c r="P975" s="104"/>
      <c r="Q975" s="104"/>
      <c r="R975" s="104"/>
      <c r="U975" s="104"/>
      <c r="V975" s="104"/>
      <c r="W975" s="104"/>
    </row>
    <row r="976" spans="3:23">
      <c r="C976" s="502">
        <v>42742</v>
      </c>
      <c r="D976" s="1197" t="s">
        <v>555</v>
      </c>
      <c r="E976" s="1196">
        <v>238000</v>
      </c>
      <c r="F976" s="1202">
        <v>4.8000000000000001E-2</v>
      </c>
      <c r="G976" s="1200"/>
      <c r="H976" s="1205">
        <f t="shared" si="16"/>
        <v>251500</v>
      </c>
      <c r="I976" s="104"/>
      <c r="J976" s="104"/>
      <c r="K976" s="104"/>
      <c r="L976" s="104"/>
      <c r="M976" s="104"/>
      <c r="N976" s="104"/>
      <c r="O976" s="104"/>
      <c r="P976" s="104"/>
      <c r="Q976" s="104"/>
      <c r="R976" s="104"/>
      <c r="U976" s="104"/>
      <c r="V976" s="104"/>
      <c r="W976" s="104"/>
    </row>
    <row r="977" spans="3:23">
      <c r="C977" s="502">
        <v>42749</v>
      </c>
      <c r="E977" s="1196">
        <v>247000</v>
      </c>
      <c r="F977" s="1202">
        <v>4.8000000000000001E-2</v>
      </c>
      <c r="G977" s="1200"/>
      <c r="H977" s="1205">
        <f t="shared" si="16"/>
        <v>251500</v>
      </c>
      <c r="I977" s="104"/>
      <c r="J977" s="104"/>
      <c r="K977" s="104"/>
      <c r="L977" s="104"/>
      <c r="M977" s="104"/>
      <c r="N977" s="104"/>
      <c r="O977" s="104"/>
      <c r="P977" s="104"/>
      <c r="Q977" s="104"/>
      <c r="R977" s="104"/>
      <c r="U977" s="104"/>
      <c r="V977" s="104"/>
      <c r="W977" s="104"/>
    </row>
    <row r="978" spans="3:23">
      <c r="C978" s="502">
        <v>42756</v>
      </c>
      <c r="E978" s="1196">
        <v>251000</v>
      </c>
      <c r="F978" s="1202">
        <v>4.8000000000000001E-2</v>
      </c>
      <c r="G978" s="1200"/>
      <c r="H978" s="1205">
        <f t="shared" si="16"/>
        <v>250642.85714285713</v>
      </c>
      <c r="I978" s="104"/>
      <c r="J978" s="104"/>
      <c r="K978" s="104"/>
      <c r="L978" s="104"/>
      <c r="M978" s="104"/>
      <c r="N978" s="104"/>
      <c r="O978" s="104"/>
      <c r="P978" s="104"/>
      <c r="Q978" s="104"/>
      <c r="R978" s="104"/>
      <c r="U978" s="104"/>
      <c r="V978" s="104"/>
      <c r="W978" s="104"/>
    </row>
    <row r="979" spans="3:23">
      <c r="C979" s="502">
        <v>42763</v>
      </c>
      <c r="E979" s="1196">
        <v>254000</v>
      </c>
      <c r="F979" s="1202">
        <v>4.8000000000000001E-2</v>
      </c>
      <c r="G979" s="1200"/>
      <c r="H979" s="1205">
        <f t="shared" si="16"/>
        <v>250571.42857142858</v>
      </c>
      <c r="I979" s="104"/>
      <c r="J979" s="104"/>
      <c r="K979" s="104"/>
      <c r="L979" s="104"/>
      <c r="M979" s="104"/>
      <c r="N979" s="104"/>
      <c r="O979" s="104"/>
      <c r="P979" s="104"/>
      <c r="Q979" s="104"/>
      <c r="R979" s="104"/>
      <c r="U979" s="104"/>
      <c r="V979" s="104"/>
      <c r="W979" s="104"/>
    </row>
    <row r="980" spans="3:23">
      <c r="C980" s="502">
        <v>42770</v>
      </c>
      <c r="E980" s="1196">
        <v>237000</v>
      </c>
      <c r="F980" s="1202">
        <v>4.7E-2</v>
      </c>
      <c r="G980" s="1200"/>
      <c r="H980" s="1205">
        <f t="shared" si="16"/>
        <v>248642.85714285713</v>
      </c>
      <c r="I980" s="104"/>
      <c r="J980" s="104"/>
      <c r="K980" s="104"/>
      <c r="L980" s="104"/>
      <c r="M980" s="104"/>
      <c r="N980" s="104"/>
      <c r="O980" s="104"/>
      <c r="P980" s="104"/>
      <c r="Q980" s="104"/>
      <c r="R980" s="104"/>
      <c r="U980" s="104"/>
      <c r="V980" s="104"/>
      <c r="W980" s="104"/>
    </row>
    <row r="981" spans="3:23">
      <c r="C981" s="502">
        <v>42777</v>
      </c>
      <c r="E981" s="1196">
        <v>251000</v>
      </c>
      <c r="F981" s="1202">
        <v>4.7E-2</v>
      </c>
      <c r="G981" s="1200"/>
      <c r="H981" s="1205">
        <f t="shared" si="16"/>
        <v>248785.71428571429</v>
      </c>
      <c r="I981" s="104"/>
      <c r="J981" s="104"/>
      <c r="K981" s="104"/>
      <c r="L981" s="104"/>
      <c r="M981" s="104"/>
      <c r="N981" s="104"/>
      <c r="O981" s="104"/>
      <c r="P981" s="104"/>
      <c r="Q981" s="104"/>
      <c r="R981" s="104"/>
      <c r="U981" s="104"/>
      <c r="V981" s="104"/>
      <c r="W981" s="104"/>
    </row>
    <row r="982" spans="3:23">
      <c r="C982" s="502">
        <v>42784</v>
      </c>
      <c r="E982" s="1196">
        <v>246000</v>
      </c>
      <c r="F982" s="1202">
        <v>4.7E-2</v>
      </c>
      <c r="G982" s="1200"/>
      <c r="H982" s="1205">
        <f t="shared" si="16"/>
        <v>249571.42857142858</v>
      </c>
      <c r="I982" s="104"/>
      <c r="J982" s="104"/>
      <c r="K982" s="104"/>
      <c r="L982" s="104"/>
      <c r="M982" s="104"/>
      <c r="N982" s="104"/>
      <c r="O982" s="104"/>
      <c r="P982" s="104"/>
      <c r="Q982" s="104"/>
      <c r="R982" s="104"/>
      <c r="U982" s="104"/>
      <c r="V982" s="104"/>
      <c r="W982" s="104"/>
    </row>
    <row r="983" spans="3:23">
      <c r="C983" s="502">
        <v>42791</v>
      </c>
      <c r="E983" s="1196">
        <v>235000</v>
      </c>
      <c r="F983" s="1202">
        <v>4.7E-2</v>
      </c>
      <c r="G983" s="1200"/>
      <c r="H983" s="1205">
        <f t="shared" si="16"/>
        <v>248642.85714285713</v>
      </c>
      <c r="I983" s="104"/>
      <c r="J983" s="104"/>
      <c r="K983" s="104"/>
      <c r="L983" s="104"/>
      <c r="M983" s="104"/>
      <c r="N983" s="104"/>
      <c r="O983" s="104"/>
      <c r="P983" s="104"/>
      <c r="Q983" s="104"/>
      <c r="R983" s="104"/>
      <c r="U983" s="104"/>
      <c r="V983" s="104"/>
      <c r="W983" s="104"/>
    </row>
    <row r="984" spans="3:23">
      <c r="C984" s="502">
        <v>42798</v>
      </c>
      <c r="E984" s="1196">
        <v>251000</v>
      </c>
      <c r="F984" s="1202">
        <v>4.4999999999999998E-2</v>
      </c>
      <c r="G984" s="1200"/>
      <c r="H984" s="1205">
        <f t="shared" si="16"/>
        <v>247857.14285714287</v>
      </c>
      <c r="I984" s="104"/>
      <c r="J984" s="104"/>
      <c r="K984" s="104"/>
      <c r="L984" s="104"/>
      <c r="M984" s="104"/>
      <c r="N984" s="104"/>
      <c r="O984" s="104"/>
      <c r="P984" s="104"/>
      <c r="Q984" s="104"/>
      <c r="R984" s="104"/>
      <c r="U984" s="104"/>
      <c r="V984" s="104"/>
      <c r="W984" s="104"/>
    </row>
    <row r="985" spans="3:23">
      <c r="C985" s="502">
        <v>42805</v>
      </c>
      <c r="E985" s="1196">
        <v>247000</v>
      </c>
      <c r="F985" s="1202">
        <v>4.4999999999999998E-2</v>
      </c>
      <c r="G985" s="1200"/>
      <c r="H985" s="1205">
        <f t="shared" si="16"/>
        <v>247500</v>
      </c>
      <c r="I985" s="104"/>
      <c r="J985" s="104"/>
      <c r="K985" s="104"/>
      <c r="L985" s="104"/>
      <c r="M985" s="104"/>
      <c r="N985" s="104"/>
      <c r="O985" s="104"/>
      <c r="P985" s="104"/>
      <c r="Q985" s="104"/>
      <c r="R985" s="104"/>
      <c r="U985" s="104"/>
      <c r="V985" s="104"/>
      <c r="W985" s="104"/>
    </row>
    <row r="986" spans="3:23">
      <c r="C986" s="502">
        <v>42812</v>
      </c>
      <c r="E986" s="1196">
        <v>259000</v>
      </c>
      <c r="F986" s="1202">
        <v>4.4999999999999998E-2</v>
      </c>
      <c r="G986" s="1200"/>
      <c r="H986" s="1205">
        <f t="shared" si="16"/>
        <v>247928.57142857142</v>
      </c>
      <c r="I986" s="104"/>
      <c r="J986" s="104"/>
      <c r="K986" s="104"/>
      <c r="L986" s="104"/>
      <c r="M986" s="104"/>
      <c r="N986" s="104"/>
      <c r="O986" s="104"/>
      <c r="P986" s="104"/>
      <c r="Q986" s="104"/>
      <c r="R986" s="104"/>
      <c r="U986" s="104"/>
      <c r="V986" s="104"/>
      <c r="W986" s="104"/>
    </row>
    <row r="987" spans="3:23">
      <c r="C987" s="502">
        <v>42819</v>
      </c>
      <c r="E987" s="1196">
        <v>253000</v>
      </c>
      <c r="F987" s="1202">
        <v>4.4999999999999998E-2</v>
      </c>
      <c r="G987" s="1200"/>
      <c r="H987" s="1205">
        <f t="shared" si="16"/>
        <v>247214.28571428571</v>
      </c>
      <c r="I987" s="104"/>
      <c r="J987" s="104"/>
      <c r="K987" s="104"/>
      <c r="L987" s="104"/>
      <c r="M987" s="104"/>
      <c r="N987" s="104"/>
      <c r="O987" s="104"/>
      <c r="P987" s="104"/>
      <c r="Q987" s="104"/>
      <c r="R987" s="104"/>
      <c r="U987" s="104"/>
      <c r="V987" s="104"/>
      <c r="W987" s="104"/>
    </row>
    <row r="988" spans="3:23">
      <c r="C988" s="502">
        <v>42826</v>
      </c>
      <c r="E988" s="1196">
        <v>241000</v>
      </c>
      <c r="F988" s="1202">
        <v>4.3999999999999997E-2</v>
      </c>
      <c r="G988" s="1200"/>
      <c r="H988" s="1205">
        <f t="shared" si="16"/>
        <v>246285.71428571429</v>
      </c>
      <c r="I988" s="104"/>
      <c r="J988" s="104"/>
      <c r="K988" s="104"/>
      <c r="L988" s="104"/>
      <c r="M988" s="104"/>
      <c r="N988" s="104"/>
      <c r="O988" s="104"/>
      <c r="P988" s="104"/>
      <c r="Q988" s="104"/>
      <c r="R988" s="104"/>
      <c r="U988" s="104"/>
      <c r="V988" s="104"/>
      <c r="W988" s="104"/>
    </row>
    <row r="989" spans="3:23">
      <c r="C989" s="502">
        <v>42833</v>
      </c>
      <c r="E989" s="1196">
        <v>236000</v>
      </c>
      <c r="F989" s="1202">
        <v>4.3999999999999997E-2</v>
      </c>
      <c r="G989" s="1200"/>
      <c r="H989" s="1205">
        <f t="shared" si="16"/>
        <v>246142.85714285713</v>
      </c>
      <c r="I989" s="104"/>
      <c r="J989" s="104"/>
      <c r="K989" s="104"/>
      <c r="L989" s="104"/>
      <c r="M989" s="104"/>
      <c r="N989" s="104"/>
      <c r="O989" s="104"/>
      <c r="P989" s="104"/>
      <c r="Q989" s="104"/>
      <c r="R989" s="104"/>
      <c r="U989" s="104"/>
      <c r="V989" s="104"/>
      <c r="W989" s="104"/>
    </row>
    <row r="990" spans="3:23">
      <c r="C990" s="502">
        <v>42840</v>
      </c>
      <c r="E990" s="1196">
        <v>247000</v>
      </c>
      <c r="F990" s="1202">
        <v>4.3999999999999997E-2</v>
      </c>
      <c r="G990" s="1200"/>
      <c r="H990" s="1205">
        <f t="shared" si="16"/>
        <v>246785.71428571429</v>
      </c>
      <c r="I990" s="104"/>
      <c r="J990" s="104"/>
      <c r="K990" s="104"/>
      <c r="L990" s="104"/>
      <c r="M990" s="104"/>
      <c r="N990" s="104"/>
      <c r="O990" s="104"/>
      <c r="P990" s="104"/>
      <c r="Q990" s="104"/>
      <c r="R990" s="104"/>
      <c r="U990" s="104"/>
      <c r="V990" s="104"/>
      <c r="W990" s="104"/>
    </row>
    <row r="991" spans="3:23">
      <c r="C991" s="502">
        <v>42847</v>
      </c>
      <c r="E991" s="1196">
        <v>252000</v>
      </c>
      <c r="F991" s="1202">
        <v>4.3999999999999997E-2</v>
      </c>
      <c r="G991" s="1200"/>
      <c r="H991" s="1205">
        <f t="shared" si="16"/>
        <v>247142.85714285713</v>
      </c>
      <c r="I991" s="104"/>
      <c r="J991" s="104"/>
      <c r="K991" s="104"/>
      <c r="L991" s="104"/>
      <c r="M991" s="104"/>
      <c r="N991" s="104"/>
      <c r="O991" s="104"/>
      <c r="P991" s="104"/>
      <c r="Q991" s="104"/>
      <c r="R991" s="104"/>
      <c r="U991" s="104"/>
      <c r="V991" s="104"/>
      <c r="W991" s="104"/>
    </row>
    <row r="992" spans="3:23">
      <c r="C992" s="502">
        <v>42854</v>
      </c>
      <c r="E992" s="1196">
        <v>242000</v>
      </c>
      <c r="F992" s="1202">
        <v>4.3999999999999997E-2</v>
      </c>
      <c r="G992" s="1200"/>
      <c r="H992" s="1205">
        <f t="shared" si="16"/>
        <v>246500</v>
      </c>
      <c r="I992" s="104"/>
      <c r="J992" s="104"/>
      <c r="K992" s="104"/>
      <c r="L992" s="104"/>
      <c r="M992" s="104"/>
      <c r="N992" s="104"/>
      <c r="O992" s="104"/>
      <c r="P992" s="104"/>
      <c r="Q992" s="104"/>
      <c r="R992" s="104"/>
      <c r="U992" s="104"/>
      <c r="V992" s="104"/>
      <c r="W992" s="104"/>
    </row>
    <row r="993" spans="3:23">
      <c r="C993" s="502">
        <v>42861</v>
      </c>
      <c r="E993" s="1196">
        <v>237000</v>
      </c>
      <c r="F993" s="1202">
        <v>4.2999999999999997E-2</v>
      </c>
      <c r="G993" s="1200"/>
      <c r="H993" s="1205">
        <f t="shared" si="16"/>
        <v>245285.71428571429</v>
      </c>
      <c r="I993" s="104"/>
      <c r="J993" s="104"/>
      <c r="K993" s="104"/>
      <c r="L993" s="104"/>
      <c r="M993" s="104"/>
      <c r="N993" s="104"/>
      <c r="O993" s="104"/>
      <c r="P993" s="104"/>
      <c r="Q993" s="104"/>
      <c r="R993" s="104"/>
      <c r="U993" s="104"/>
      <c r="V993" s="104"/>
      <c r="W993" s="104"/>
    </row>
    <row r="994" spans="3:23">
      <c r="C994" s="502">
        <v>42868</v>
      </c>
      <c r="E994" s="1196">
        <v>238000</v>
      </c>
      <c r="F994" s="1202">
        <v>4.2999999999999997E-2</v>
      </c>
      <c r="G994" s="1200"/>
      <c r="H994" s="1205">
        <f t="shared" si="16"/>
        <v>245357.14285714287</v>
      </c>
      <c r="I994" s="104"/>
      <c r="J994" s="104"/>
      <c r="K994" s="104"/>
      <c r="L994" s="104"/>
      <c r="M994" s="104"/>
      <c r="N994" s="104"/>
      <c r="O994" s="104"/>
      <c r="P994" s="104"/>
      <c r="Q994" s="104"/>
      <c r="R994" s="104"/>
      <c r="U994" s="104"/>
      <c r="V994" s="104"/>
      <c r="W994" s="104"/>
    </row>
    <row r="995" spans="3:23">
      <c r="C995" s="502">
        <v>42875</v>
      </c>
      <c r="E995" s="1196">
        <v>237000</v>
      </c>
      <c r="F995" s="1202">
        <v>4.2999999999999997E-2</v>
      </c>
      <c r="G995" s="1200"/>
      <c r="H995" s="1205">
        <f t="shared" si="16"/>
        <v>244357.14285714287</v>
      </c>
      <c r="I995" s="104"/>
      <c r="J995" s="104"/>
      <c r="K995" s="104"/>
      <c r="L995" s="104"/>
      <c r="M995" s="104"/>
      <c r="N995" s="104"/>
      <c r="O995" s="104"/>
      <c r="P995" s="104"/>
      <c r="Q995" s="104"/>
      <c r="R995" s="104"/>
      <c r="U995" s="104"/>
      <c r="V995" s="104"/>
      <c r="W995" s="104"/>
    </row>
    <row r="996" spans="3:23">
      <c r="C996" s="502">
        <v>42882</v>
      </c>
      <c r="E996" s="1196">
        <v>253000</v>
      </c>
      <c r="F996" s="1202">
        <v>4.2999999999999997E-2</v>
      </c>
      <c r="G996" s="1200"/>
      <c r="H996" s="1205">
        <f t="shared" si="16"/>
        <v>244857.14285714287</v>
      </c>
      <c r="I996" s="104"/>
      <c r="J996" s="104"/>
      <c r="K996" s="104"/>
      <c r="L996" s="104"/>
      <c r="M996" s="104"/>
      <c r="N996" s="104"/>
      <c r="O996" s="104"/>
      <c r="P996" s="104"/>
      <c r="Q996" s="104"/>
      <c r="R996" s="104"/>
      <c r="U996" s="104"/>
      <c r="V996" s="104"/>
      <c r="W996" s="104"/>
    </row>
    <row r="997" spans="3:23">
      <c r="C997" s="502">
        <v>42889</v>
      </c>
      <c r="E997" s="1196">
        <v>246000</v>
      </c>
      <c r="F997" s="1202">
        <v>4.3999999999999997E-2</v>
      </c>
      <c r="G997" s="1200"/>
      <c r="H997" s="1205">
        <f t="shared" si="16"/>
        <v>245642.85714285713</v>
      </c>
      <c r="I997" s="104"/>
      <c r="J997" s="104"/>
      <c r="K997" s="104"/>
      <c r="L997" s="104"/>
      <c r="M997" s="104"/>
      <c r="N997" s="104"/>
      <c r="O997" s="104"/>
      <c r="P997" s="104"/>
      <c r="Q997" s="104"/>
      <c r="R997" s="104"/>
      <c r="U997" s="104"/>
      <c r="V997" s="104"/>
      <c r="W997" s="104"/>
    </row>
    <row r="998" spans="3:23">
      <c r="C998" s="502">
        <v>42896</v>
      </c>
      <c r="E998" s="1196">
        <v>240000</v>
      </c>
      <c r="F998" s="1202">
        <v>4.3999999999999997E-2</v>
      </c>
      <c r="G998" s="1200"/>
      <c r="H998" s="1205">
        <f t="shared" ref="H998:H1052" si="17">AVERAGE(E985:E998)</f>
        <v>244857.14285714287</v>
      </c>
      <c r="I998" s="104"/>
      <c r="J998" s="104"/>
      <c r="K998" s="104"/>
      <c r="L998" s="104"/>
      <c r="M998" s="104"/>
      <c r="N998" s="104"/>
      <c r="O998" s="104"/>
      <c r="P998" s="104"/>
      <c r="Q998" s="104"/>
      <c r="R998" s="104"/>
      <c r="U998" s="104"/>
      <c r="V998" s="104"/>
      <c r="W998" s="104"/>
    </row>
    <row r="999" spans="3:23">
      <c r="C999" s="502">
        <v>42903</v>
      </c>
      <c r="E999" s="1196">
        <v>244000</v>
      </c>
      <c r="F999" s="1202">
        <v>4.3999999999999997E-2</v>
      </c>
      <c r="G999" s="1200"/>
      <c r="H999" s="1205">
        <f t="shared" si="17"/>
        <v>244642.85714285713</v>
      </c>
      <c r="I999" s="104"/>
      <c r="J999" s="104"/>
      <c r="K999" s="104"/>
      <c r="L999" s="104"/>
      <c r="M999" s="104"/>
      <c r="N999" s="104"/>
      <c r="O999" s="104"/>
      <c r="P999" s="104"/>
      <c r="Q999" s="104"/>
      <c r="R999" s="104"/>
      <c r="U999" s="104"/>
      <c r="V999" s="104"/>
      <c r="W999" s="104"/>
    </row>
    <row r="1000" spans="3:23">
      <c r="C1000" s="502">
        <v>42910</v>
      </c>
      <c r="E1000" s="1196">
        <v>243000</v>
      </c>
      <c r="F1000" s="1202">
        <v>4.3999999999999997E-2</v>
      </c>
      <c r="G1000" s="1200"/>
      <c r="H1000" s="1205">
        <f t="shared" si="17"/>
        <v>243500</v>
      </c>
      <c r="I1000" s="104"/>
      <c r="J1000" s="104"/>
      <c r="K1000" s="104"/>
      <c r="L1000" s="104"/>
      <c r="M1000" s="104"/>
      <c r="N1000" s="104"/>
      <c r="O1000" s="104"/>
      <c r="P1000" s="104"/>
      <c r="Q1000" s="104"/>
      <c r="R1000" s="104"/>
      <c r="U1000" s="104"/>
      <c r="V1000" s="104"/>
      <c r="W1000" s="104"/>
    </row>
    <row r="1001" spans="3:23">
      <c r="C1001" s="502">
        <v>42917</v>
      </c>
      <c r="E1001" s="1196">
        <v>251000</v>
      </c>
      <c r="F1001" s="1202">
        <v>4.2999999999999997E-2</v>
      </c>
      <c r="G1001" s="1200"/>
      <c r="H1001" s="1205">
        <f t="shared" si="17"/>
        <v>243357.14285714287</v>
      </c>
      <c r="I1001" s="104"/>
      <c r="J1001" s="104"/>
      <c r="K1001" s="104"/>
      <c r="L1001" s="104"/>
      <c r="M1001" s="104"/>
      <c r="N1001" s="104"/>
      <c r="O1001" s="104"/>
      <c r="P1001" s="104"/>
      <c r="Q1001" s="104"/>
      <c r="R1001" s="104"/>
      <c r="U1001" s="104"/>
      <c r="V1001" s="104"/>
      <c r="W1001" s="104"/>
    </row>
    <row r="1002" spans="3:23">
      <c r="C1002" s="502">
        <v>42924</v>
      </c>
      <c r="E1002" s="1196">
        <v>244000</v>
      </c>
      <c r="F1002" s="1202">
        <v>4.2999999999999997E-2</v>
      </c>
      <c r="G1002" s="1200"/>
      <c r="H1002" s="1205">
        <f t="shared" si="17"/>
        <v>243571.42857142858</v>
      </c>
      <c r="I1002" s="104"/>
      <c r="J1002" s="104"/>
      <c r="K1002" s="104"/>
      <c r="L1002" s="104"/>
      <c r="M1002" s="104"/>
      <c r="N1002" s="104"/>
      <c r="O1002" s="104"/>
      <c r="P1002" s="104"/>
      <c r="Q1002" s="104"/>
      <c r="R1002" s="104"/>
      <c r="U1002" s="104"/>
      <c r="V1002" s="104"/>
      <c r="W1002" s="104"/>
    </row>
    <row r="1003" spans="3:23">
      <c r="C1003" s="502">
        <v>42931</v>
      </c>
      <c r="E1003" s="1196">
        <v>239000</v>
      </c>
      <c r="F1003" s="1202">
        <v>4.2999999999999997E-2</v>
      </c>
      <c r="G1003" s="1200"/>
      <c r="H1003" s="1205">
        <f t="shared" si="17"/>
        <v>243785.71428571429</v>
      </c>
      <c r="I1003" s="104"/>
      <c r="J1003" s="104"/>
      <c r="K1003" s="104"/>
      <c r="L1003" s="104"/>
      <c r="M1003" s="104"/>
      <c r="N1003" s="104"/>
      <c r="O1003" s="104"/>
      <c r="P1003" s="104"/>
      <c r="Q1003" s="104"/>
      <c r="R1003" s="104"/>
      <c r="U1003" s="104"/>
      <c r="V1003" s="104"/>
      <c r="W1003" s="104"/>
    </row>
    <row r="1004" spans="3:23">
      <c r="C1004" s="502">
        <v>42938</v>
      </c>
      <c r="E1004" s="1196">
        <v>242000</v>
      </c>
      <c r="F1004" s="1202">
        <v>4.2999999999999997E-2</v>
      </c>
      <c r="G1004" s="1200"/>
      <c r="H1004" s="1205">
        <f t="shared" si="17"/>
        <v>243428.57142857142</v>
      </c>
      <c r="I1004" s="104"/>
      <c r="J1004" s="104"/>
      <c r="K1004" s="104"/>
      <c r="L1004" s="104"/>
      <c r="M1004" s="104"/>
      <c r="N1004" s="104"/>
      <c r="O1004" s="104"/>
      <c r="P1004" s="104"/>
      <c r="Q1004" s="104"/>
      <c r="R1004" s="104"/>
      <c r="U1004" s="104"/>
      <c r="V1004" s="104"/>
      <c r="W1004" s="104"/>
    </row>
    <row r="1005" spans="3:23">
      <c r="C1005" s="502">
        <v>42945</v>
      </c>
      <c r="E1005" s="1196">
        <v>243000</v>
      </c>
      <c r="F1005" s="1202">
        <v>4.2999999999999997E-2</v>
      </c>
      <c r="G1005" s="1200"/>
      <c r="H1005" s="1205">
        <f t="shared" si="17"/>
        <v>242785.71428571429</v>
      </c>
      <c r="I1005" s="104"/>
      <c r="J1005" s="104"/>
      <c r="K1005" s="104"/>
      <c r="L1005" s="104"/>
      <c r="M1005" s="104"/>
      <c r="N1005" s="104"/>
      <c r="O1005" s="104"/>
      <c r="P1005" s="104"/>
      <c r="Q1005" s="104"/>
      <c r="R1005" s="104"/>
      <c r="U1005" s="104"/>
      <c r="V1005" s="104"/>
      <c r="W1005" s="104"/>
    </row>
    <row r="1006" spans="3:23">
      <c r="C1006" s="502">
        <v>42952</v>
      </c>
      <c r="E1006" s="1196">
        <v>242000</v>
      </c>
      <c r="F1006" s="1202">
        <v>4.3999999999999997E-2</v>
      </c>
      <c r="G1006" s="1200"/>
      <c r="H1006" s="1205">
        <f t="shared" si="17"/>
        <v>242785.71428571429</v>
      </c>
      <c r="I1006" s="104"/>
      <c r="J1006" s="104"/>
      <c r="K1006" s="104"/>
      <c r="L1006" s="104"/>
      <c r="M1006" s="104"/>
      <c r="N1006" s="104"/>
      <c r="O1006" s="104"/>
      <c r="P1006" s="104"/>
      <c r="Q1006" s="104"/>
      <c r="R1006" s="104"/>
      <c r="U1006" s="104"/>
      <c r="V1006" s="104"/>
      <c r="W1006" s="104"/>
    </row>
    <row r="1007" spans="3:23">
      <c r="C1007" s="502">
        <v>42959</v>
      </c>
      <c r="E1007" s="1196">
        <v>236000</v>
      </c>
      <c r="F1007" s="1202">
        <v>4.3999999999999997E-2</v>
      </c>
      <c r="G1007" s="1200"/>
      <c r="H1007" s="1205">
        <f t="shared" si="17"/>
        <v>242714.28571428571</v>
      </c>
      <c r="I1007" s="104"/>
      <c r="J1007" s="104"/>
      <c r="K1007" s="104"/>
      <c r="L1007" s="104"/>
      <c r="M1007" s="104"/>
      <c r="N1007" s="104"/>
      <c r="O1007" s="104"/>
      <c r="P1007" s="104"/>
      <c r="Q1007" s="104"/>
      <c r="R1007" s="104"/>
      <c r="U1007" s="104"/>
      <c r="V1007" s="104"/>
      <c r="W1007" s="104"/>
    </row>
    <row r="1008" spans="3:23">
      <c r="C1008" s="502">
        <v>42966</v>
      </c>
      <c r="E1008" s="1196">
        <v>237000</v>
      </c>
      <c r="F1008" s="1202">
        <v>4.3999999999999997E-2</v>
      </c>
      <c r="G1008" s="1200"/>
      <c r="H1008" s="1205">
        <f t="shared" si="17"/>
        <v>242642.85714285713</v>
      </c>
      <c r="I1008" s="104"/>
      <c r="J1008" s="104"/>
      <c r="K1008" s="104"/>
      <c r="L1008" s="104"/>
      <c r="M1008" s="104"/>
      <c r="N1008" s="104"/>
      <c r="O1008" s="104"/>
      <c r="P1008" s="104"/>
      <c r="Q1008" s="104"/>
      <c r="R1008" s="104"/>
      <c r="U1008" s="104"/>
      <c r="V1008" s="104"/>
      <c r="W1008" s="104"/>
    </row>
    <row r="1009" spans="3:23">
      <c r="C1009" s="502">
        <v>42973</v>
      </c>
      <c r="E1009" s="1196">
        <v>238000</v>
      </c>
      <c r="F1009" s="1202">
        <v>4.3999999999999997E-2</v>
      </c>
      <c r="G1009" s="1200"/>
      <c r="H1009" s="1205">
        <f t="shared" si="17"/>
        <v>242714.28571428571</v>
      </c>
      <c r="I1009" s="104"/>
      <c r="J1009" s="104"/>
      <c r="K1009" s="104"/>
      <c r="L1009" s="104"/>
      <c r="M1009" s="104"/>
      <c r="N1009" s="104"/>
      <c r="O1009" s="104"/>
      <c r="P1009" s="104"/>
      <c r="Q1009" s="104"/>
      <c r="R1009" s="104"/>
      <c r="U1009" s="104"/>
      <c r="V1009" s="104"/>
      <c r="W1009" s="104"/>
    </row>
    <row r="1010" spans="3:23">
      <c r="C1010" s="502">
        <v>42980</v>
      </c>
      <c r="E1010" s="1196">
        <v>293000</v>
      </c>
      <c r="F1010" s="1202">
        <v>4.2000000000000003E-2</v>
      </c>
      <c r="G1010" s="1200"/>
      <c r="H1010" s="1205">
        <f t="shared" si="17"/>
        <v>245571.42857142858</v>
      </c>
      <c r="I1010" s="104"/>
      <c r="J1010" s="104"/>
      <c r="K1010" s="104"/>
      <c r="L1010" s="104"/>
      <c r="M1010" s="104"/>
      <c r="N1010" s="104"/>
      <c r="O1010" s="104"/>
      <c r="P1010" s="104"/>
      <c r="Q1010" s="104"/>
      <c r="R1010" s="104"/>
      <c r="U1010" s="104"/>
      <c r="V1010" s="104"/>
      <c r="W1010" s="104"/>
    </row>
    <row r="1011" spans="3:23">
      <c r="C1011" s="502">
        <v>42987</v>
      </c>
      <c r="E1011" s="1196">
        <v>267000</v>
      </c>
      <c r="F1011" s="1202">
        <v>4.2000000000000003E-2</v>
      </c>
      <c r="G1011" s="1200"/>
      <c r="H1011" s="1205">
        <f t="shared" si="17"/>
        <v>247071.42857142858</v>
      </c>
      <c r="I1011" s="104"/>
      <c r="J1011" s="104"/>
      <c r="K1011" s="104"/>
      <c r="L1011" s="104"/>
      <c r="M1011" s="104"/>
      <c r="N1011" s="104"/>
      <c r="O1011" s="104"/>
      <c r="P1011" s="104"/>
      <c r="Q1011" s="104"/>
      <c r="R1011" s="104"/>
      <c r="U1011" s="104"/>
      <c r="V1011" s="104"/>
      <c r="W1011" s="104"/>
    </row>
    <row r="1012" spans="3:23">
      <c r="C1012" s="502">
        <v>42994</v>
      </c>
      <c r="E1012" s="1196">
        <v>255000</v>
      </c>
      <c r="F1012" s="1202">
        <v>4.2000000000000003E-2</v>
      </c>
      <c r="G1012" s="1200"/>
      <c r="H1012" s="1205">
        <f t="shared" si="17"/>
        <v>248142.85714285713</v>
      </c>
      <c r="I1012" s="104"/>
      <c r="J1012" s="104"/>
      <c r="K1012" s="104"/>
      <c r="L1012" s="104"/>
      <c r="M1012" s="104"/>
      <c r="N1012" s="104"/>
      <c r="O1012" s="104"/>
      <c r="P1012" s="104"/>
      <c r="Q1012" s="104"/>
      <c r="R1012" s="104"/>
      <c r="U1012" s="104"/>
      <c r="V1012" s="104"/>
      <c r="W1012" s="104"/>
    </row>
    <row r="1013" spans="3:23">
      <c r="C1013" s="502">
        <v>43001</v>
      </c>
      <c r="E1013" s="1196">
        <v>258000</v>
      </c>
      <c r="F1013" s="1202">
        <v>4.2000000000000003E-2</v>
      </c>
      <c r="G1013" s="1200"/>
      <c r="H1013" s="1205">
        <f t="shared" si="17"/>
        <v>249142.85714285713</v>
      </c>
      <c r="I1013" s="104"/>
      <c r="J1013" s="104"/>
      <c r="K1013" s="104"/>
      <c r="L1013" s="104"/>
      <c r="M1013" s="104"/>
      <c r="N1013" s="104"/>
      <c r="O1013" s="104"/>
      <c r="P1013" s="104"/>
      <c r="Q1013" s="104"/>
      <c r="R1013" s="104"/>
      <c r="U1013" s="104"/>
      <c r="V1013" s="104"/>
      <c r="W1013" s="104"/>
    </row>
    <row r="1014" spans="3:23">
      <c r="C1014" s="502">
        <v>43008</v>
      </c>
      <c r="E1014" s="1196">
        <v>254000</v>
      </c>
      <c r="F1014" s="1202">
        <v>4.2000000000000003E-2</v>
      </c>
      <c r="G1014" s="1200"/>
      <c r="H1014" s="1205">
        <f t="shared" si="17"/>
        <v>249928.57142857142</v>
      </c>
      <c r="I1014" s="104"/>
      <c r="J1014" s="104"/>
      <c r="K1014" s="104"/>
      <c r="L1014" s="104"/>
      <c r="M1014" s="104"/>
      <c r="N1014" s="104"/>
      <c r="O1014" s="104"/>
      <c r="P1014" s="104"/>
      <c r="Q1014" s="104"/>
      <c r="R1014" s="104"/>
      <c r="U1014" s="104"/>
      <c r="V1014" s="104"/>
      <c r="W1014" s="104"/>
    </row>
    <row r="1015" spans="3:23">
      <c r="C1015" s="502">
        <v>43015</v>
      </c>
      <c r="E1015" s="1196">
        <v>241000</v>
      </c>
      <c r="F1015" s="1202">
        <v>4.1000000000000002E-2</v>
      </c>
      <c r="G1015" s="1200"/>
      <c r="H1015" s="1205">
        <f t="shared" si="17"/>
        <v>249214.28571428571</v>
      </c>
      <c r="I1015" s="104"/>
      <c r="J1015" s="104"/>
      <c r="K1015" s="104"/>
      <c r="L1015" s="104"/>
      <c r="M1015" s="104"/>
      <c r="N1015" s="104"/>
      <c r="O1015" s="104"/>
      <c r="P1015" s="104"/>
      <c r="Q1015" s="104"/>
      <c r="R1015" s="104"/>
      <c r="U1015" s="104"/>
      <c r="V1015" s="104"/>
      <c r="W1015" s="104"/>
    </row>
    <row r="1016" spans="3:23">
      <c r="C1016" s="502">
        <v>43022</v>
      </c>
      <c r="E1016" s="1196">
        <v>230000</v>
      </c>
      <c r="F1016" s="1202">
        <v>4.1000000000000002E-2</v>
      </c>
      <c r="G1016" s="1200"/>
      <c r="H1016" s="1205">
        <f t="shared" si="17"/>
        <v>248214.28571428571</v>
      </c>
      <c r="I1016" s="104"/>
      <c r="J1016" s="104"/>
      <c r="K1016" s="104"/>
      <c r="L1016" s="104"/>
      <c r="M1016" s="104"/>
      <c r="N1016" s="104"/>
      <c r="O1016" s="104"/>
      <c r="P1016" s="104"/>
      <c r="Q1016" s="104"/>
      <c r="R1016" s="104"/>
      <c r="U1016" s="104"/>
      <c r="V1016" s="104"/>
      <c r="W1016" s="104"/>
    </row>
    <row r="1017" spans="3:23">
      <c r="C1017" s="502">
        <v>43029</v>
      </c>
      <c r="E1017" s="1196">
        <v>234000</v>
      </c>
      <c r="F1017" s="1202">
        <v>4.1000000000000002E-2</v>
      </c>
      <c r="G1017" s="1200"/>
      <c r="H1017" s="1205">
        <f t="shared" si="17"/>
        <v>247857.14285714287</v>
      </c>
      <c r="I1017" s="104"/>
      <c r="J1017" s="104"/>
      <c r="K1017" s="104"/>
      <c r="L1017" s="104"/>
      <c r="M1017" s="104"/>
      <c r="N1017" s="104"/>
      <c r="O1017" s="104"/>
      <c r="P1017" s="104"/>
      <c r="Q1017" s="104"/>
      <c r="R1017" s="104"/>
      <c r="U1017" s="104"/>
      <c r="V1017" s="104"/>
      <c r="W1017" s="104"/>
    </row>
    <row r="1018" spans="3:23">
      <c r="C1018" s="502">
        <v>43036</v>
      </c>
      <c r="E1018" s="1196">
        <v>234000</v>
      </c>
      <c r="F1018" s="1202">
        <v>4.1000000000000002E-2</v>
      </c>
      <c r="G1018" s="1200"/>
      <c r="H1018" s="1205">
        <f t="shared" si="17"/>
        <v>247285.71428571429</v>
      </c>
      <c r="I1018" s="104"/>
      <c r="J1018" s="104"/>
      <c r="K1018" s="104"/>
      <c r="L1018" s="104"/>
      <c r="M1018" s="104"/>
      <c r="N1018" s="104"/>
      <c r="O1018" s="104"/>
      <c r="P1018" s="104"/>
      <c r="Q1018" s="104"/>
      <c r="R1018" s="104"/>
      <c r="U1018" s="104"/>
      <c r="V1018" s="104"/>
      <c r="W1018" s="104"/>
    </row>
    <row r="1019" spans="3:23">
      <c r="C1019" s="502">
        <v>43043</v>
      </c>
      <c r="E1019" s="1196">
        <v>237000</v>
      </c>
      <c r="F1019" s="1202">
        <v>4.1000000000000002E-2</v>
      </c>
      <c r="G1019" s="1200"/>
      <c r="H1019" s="1205">
        <f t="shared" si="17"/>
        <v>246857.14285714287</v>
      </c>
      <c r="I1019" s="104"/>
      <c r="J1019" s="104"/>
      <c r="K1019" s="104"/>
      <c r="L1019" s="104"/>
      <c r="M1019" s="104"/>
      <c r="N1019" s="104"/>
      <c r="O1019" s="104"/>
      <c r="P1019" s="104"/>
      <c r="Q1019" s="104"/>
      <c r="R1019" s="104"/>
      <c r="U1019" s="104"/>
      <c r="V1019" s="104"/>
      <c r="W1019" s="104"/>
    </row>
    <row r="1020" spans="3:23">
      <c r="C1020" s="502">
        <v>43050</v>
      </c>
      <c r="E1020" s="1196">
        <v>250000</v>
      </c>
      <c r="F1020" s="1202">
        <v>4.1000000000000002E-2</v>
      </c>
      <c r="G1020" s="1200"/>
      <c r="H1020" s="1205">
        <f t="shared" si="17"/>
        <v>247428.57142857142</v>
      </c>
      <c r="I1020" s="104"/>
      <c r="J1020" s="104"/>
      <c r="K1020" s="104"/>
      <c r="L1020" s="104"/>
      <c r="M1020" s="104"/>
      <c r="N1020" s="104"/>
      <c r="O1020" s="104"/>
      <c r="P1020" s="104"/>
      <c r="Q1020" s="104"/>
      <c r="R1020" s="104"/>
      <c r="U1020" s="104"/>
      <c r="V1020" s="104"/>
      <c r="W1020" s="104"/>
    </row>
    <row r="1021" spans="3:23">
      <c r="C1021" s="502">
        <v>43057</v>
      </c>
      <c r="E1021" s="1196">
        <v>239000</v>
      </c>
      <c r="F1021" s="1202">
        <v>4.1000000000000002E-2</v>
      </c>
      <c r="G1021" s="1200"/>
      <c r="H1021" s="1205">
        <f t="shared" si="17"/>
        <v>247642.85714285713</v>
      </c>
      <c r="I1021" s="104"/>
      <c r="J1021" s="104"/>
      <c r="K1021" s="104"/>
      <c r="L1021" s="104"/>
      <c r="M1021" s="104"/>
      <c r="N1021" s="104"/>
      <c r="O1021" s="104"/>
      <c r="P1021" s="104"/>
      <c r="Q1021" s="104"/>
      <c r="R1021" s="104"/>
      <c r="U1021" s="104"/>
      <c r="V1021" s="104"/>
      <c r="W1021" s="104"/>
    </row>
    <row r="1022" spans="3:23">
      <c r="C1022" s="502">
        <v>43064</v>
      </c>
      <c r="E1022" s="1196">
        <v>239000</v>
      </c>
      <c r="F1022" s="1202">
        <v>4.1000000000000002E-2</v>
      </c>
      <c r="G1022" s="1200"/>
      <c r="H1022" s="1205">
        <f t="shared" si="17"/>
        <v>247785.71428571429</v>
      </c>
      <c r="I1022" s="104"/>
      <c r="J1022" s="104"/>
      <c r="K1022" s="104"/>
      <c r="L1022" s="104"/>
      <c r="M1022" s="104"/>
      <c r="N1022" s="104"/>
      <c r="O1022" s="104"/>
      <c r="P1022" s="104"/>
      <c r="Q1022" s="104"/>
      <c r="R1022" s="104"/>
      <c r="U1022" s="104"/>
      <c r="V1022" s="104"/>
      <c r="W1022" s="104"/>
    </row>
    <row r="1023" spans="3:23">
      <c r="C1023" s="502">
        <v>43071</v>
      </c>
      <c r="E1023" s="1196">
        <v>235000</v>
      </c>
      <c r="F1023" s="1202">
        <v>4.1000000000000002E-2</v>
      </c>
      <c r="G1023" s="1200"/>
      <c r="H1023" s="1205">
        <f t="shared" si="17"/>
        <v>247571.42857142858</v>
      </c>
      <c r="I1023" s="104"/>
      <c r="J1023" s="104"/>
      <c r="K1023" s="104"/>
      <c r="L1023" s="104"/>
      <c r="M1023" s="104"/>
      <c r="N1023" s="104"/>
      <c r="O1023" s="104"/>
      <c r="P1023" s="104"/>
      <c r="Q1023" s="104"/>
      <c r="R1023" s="104"/>
      <c r="U1023" s="104"/>
      <c r="V1023" s="104"/>
      <c r="W1023" s="104"/>
    </row>
    <row r="1024" spans="3:23">
      <c r="C1024" s="502">
        <v>43078</v>
      </c>
      <c r="E1024" s="1196">
        <v>229000</v>
      </c>
      <c r="F1024" s="1202">
        <v>4.1000000000000002E-2</v>
      </c>
      <c r="G1024" s="1200"/>
      <c r="H1024" s="1205">
        <f t="shared" si="17"/>
        <v>243000</v>
      </c>
      <c r="I1024" s="104"/>
      <c r="J1024" s="104"/>
      <c r="K1024" s="104"/>
      <c r="L1024" s="104"/>
      <c r="M1024" s="104"/>
      <c r="N1024" s="104"/>
      <c r="O1024" s="104"/>
      <c r="P1024" s="104"/>
      <c r="Q1024" s="104"/>
      <c r="R1024" s="104"/>
      <c r="U1024" s="104"/>
      <c r="V1024" s="104"/>
      <c r="W1024" s="104"/>
    </row>
    <row r="1025" spans="3:23">
      <c r="C1025" s="502">
        <v>43085</v>
      </c>
      <c r="E1025" s="1196">
        <v>242000</v>
      </c>
      <c r="F1025" s="1202">
        <v>4.1000000000000002E-2</v>
      </c>
      <c r="G1025" s="1200"/>
      <c r="H1025" s="1205">
        <f t="shared" si="17"/>
        <v>241214.28571428571</v>
      </c>
      <c r="I1025" s="104"/>
      <c r="J1025" s="104"/>
      <c r="K1025" s="104"/>
      <c r="L1025" s="104"/>
      <c r="M1025" s="104"/>
      <c r="N1025" s="104"/>
      <c r="O1025" s="104"/>
      <c r="P1025" s="104"/>
      <c r="Q1025" s="104"/>
      <c r="R1025" s="104"/>
      <c r="U1025" s="104"/>
      <c r="V1025" s="104"/>
      <c r="W1025" s="104"/>
    </row>
    <row r="1026" spans="3:23">
      <c r="C1026" s="502">
        <v>43092</v>
      </c>
      <c r="E1026" s="1196">
        <v>242000</v>
      </c>
      <c r="F1026" s="1202">
        <v>4.1000000000000002E-2</v>
      </c>
      <c r="G1026" s="1200"/>
      <c r="H1026" s="1205">
        <f t="shared" si="17"/>
        <v>240285.71428571429</v>
      </c>
      <c r="I1026" s="104"/>
      <c r="J1026" s="104"/>
      <c r="K1026" s="104"/>
      <c r="L1026" s="104"/>
      <c r="M1026" s="104"/>
      <c r="N1026" s="104"/>
      <c r="O1026" s="104"/>
      <c r="P1026" s="104"/>
      <c r="Q1026" s="104"/>
      <c r="R1026" s="104"/>
      <c r="U1026" s="104"/>
      <c r="V1026" s="104"/>
      <c r="W1026" s="104"/>
    </row>
    <row r="1027" spans="3:23">
      <c r="C1027" s="502">
        <v>43099</v>
      </c>
      <c r="E1027" s="1196">
        <v>248000</v>
      </c>
      <c r="F1027" s="1202">
        <v>4.1000000000000002E-2</v>
      </c>
      <c r="G1027" s="1200"/>
      <c r="H1027" s="1205">
        <f t="shared" si="17"/>
        <v>239571.42857142858</v>
      </c>
      <c r="I1027" s="104"/>
      <c r="J1027" s="104"/>
      <c r="K1027" s="104"/>
      <c r="L1027" s="104"/>
      <c r="M1027" s="104"/>
      <c r="N1027" s="104"/>
      <c r="O1027" s="104"/>
      <c r="P1027" s="104"/>
      <c r="Q1027" s="104"/>
      <c r="R1027" s="104"/>
      <c r="U1027" s="104"/>
      <c r="V1027" s="104"/>
      <c r="W1027" s="104"/>
    </row>
    <row r="1028" spans="3:23">
      <c r="C1028" s="502">
        <v>43106</v>
      </c>
      <c r="D1028" s="1197" t="s">
        <v>826</v>
      </c>
      <c r="E1028" s="1196">
        <v>247000</v>
      </c>
      <c r="F1028" s="1202">
        <v>4.1000000000000002E-2</v>
      </c>
      <c r="G1028" s="1200"/>
      <c r="H1028" s="1205">
        <f t="shared" si="17"/>
        <v>239071.42857142858</v>
      </c>
      <c r="I1028" s="104"/>
      <c r="J1028" s="104"/>
      <c r="K1028" s="104"/>
      <c r="L1028" s="104"/>
      <c r="M1028" s="104"/>
      <c r="N1028" s="104"/>
      <c r="O1028" s="104"/>
      <c r="P1028" s="104"/>
      <c r="Q1028" s="104"/>
      <c r="R1028" s="104"/>
      <c r="U1028" s="104"/>
      <c r="V1028" s="104"/>
      <c r="W1028" s="104"/>
    </row>
    <row r="1029" spans="3:23">
      <c r="C1029" s="502">
        <v>43113</v>
      </c>
      <c r="E1029" s="1196">
        <v>226000</v>
      </c>
      <c r="F1029" s="1202">
        <v>4.1000000000000002E-2</v>
      </c>
      <c r="G1029" s="1200"/>
      <c r="H1029" s="1205">
        <f t="shared" si="17"/>
        <v>238000</v>
      </c>
      <c r="I1029" s="104"/>
      <c r="J1029" s="104"/>
      <c r="K1029" s="104"/>
      <c r="L1029" s="104"/>
      <c r="M1029" s="104"/>
      <c r="N1029" s="104"/>
      <c r="O1029" s="104"/>
      <c r="P1029" s="104"/>
      <c r="Q1029" s="104"/>
      <c r="R1029" s="104"/>
      <c r="U1029" s="104"/>
      <c r="V1029" s="104"/>
      <c r="W1029" s="104"/>
    </row>
    <row r="1030" spans="3:23">
      <c r="C1030" s="502">
        <v>43120</v>
      </c>
      <c r="E1030" s="1196">
        <v>229000</v>
      </c>
      <c r="F1030" s="1202">
        <v>4.1000000000000002E-2</v>
      </c>
      <c r="G1030" s="1200"/>
      <c r="H1030" s="1205">
        <f t="shared" si="17"/>
        <v>237928.57142857142</v>
      </c>
      <c r="I1030" s="104"/>
      <c r="J1030" s="104"/>
      <c r="K1030" s="104"/>
      <c r="L1030" s="104"/>
      <c r="M1030" s="104"/>
      <c r="N1030" s="104"/>
      <c r="O1030" s="104"/>
      <c r="P1030" s="104"/>
      <c r="Q1030" s="104"/>
      <c r="R1030" s="104"/>
      <c r="U1030" s="104"/>
      <c r="V1030" s="104"/>
      <c r="W1030" s="104"/>
    </row>
    <row r="1031" spans="3:23">
      <c r="C1031" s="502">
        <v>43127</v>
      </c>
      <c r="E1031" s="1196">
        <v>234000</v>
      </c>
      <c r="F1031" s="1202">
        <v>4.1000000000000002E-2</v>
      </c>
      <c r="G1031" s="1200"/>
      <c r="H1031" s="1205">
        <f t="shared" si="17"/>
        <v>237928.57142857142</v>
      </c>
      <c r="I1031" s="104"/>
      <c r="J1031" s="104"/>
      <c r="K1031" s="104"/>
      <c r="L1031" s="104"/>
      <c r="M1031" s="104"/>
      <c r="N1031" s="104"/>
      <c r="O1031" s="104"/>
      <c r="P1031" s="104"/>
      <c r="Q1031" s="104"/>
      <c r="R1031" s="104"/>
      <c r="U1031" s="104"/>
      <c r="V1031" s="104"/>
      <c r="W1031" s="104"/>
    </row>
    <row r="1032" spans="3:23">
      <c r="C1032" s="502">
        <v>43134</v>
      </c>
      <c r="E1032" s="1196">
        <v>223000</v>
      </c>
      <c r="F1032" s="1202">
        <v>4.1000000000000002E-2</v>
      </c>
      <c r="G1032" s="1200"/>
      <c r="H1032" s="1205">
        <f t="shared" si="17"/>
        <v>237142.85714285713</v>
      </c>
      <c r="I1032" s="104"/>
      <c r="J1032" s="104"/>
      <c r="K1032" s="104"/>
      <c r="L1032" s="104"/>
      <c r="M1032" s="104"/>
      <c r="N1032" s="104"/>
      <c r="O1032" s="104"/>
      <c r="P1032" s="104"/>
      <c r="Q1032" s="104"/>
      <c r="R1032" s="104"/>
      <c r="U1032" s="104"/>
      <c r="V1032" s="104"/>
      <c r="W1032" s="104"/>
    </row>
    <row r="1033" spans="3:23">
      <c r="C1033" s="502">
        <v>43141</v>
      </c>
      <c r="E1033" s="1196">
        <v>234000</v>
      </c>
      <c r="F1033" s="1202">
        <v>4.1000000000000002E-2</v>
      </c>
      <c r="G1033" s="1200"/>
      <c r="H1033" s="1205">
        <f t="shared" si="17"/>
        <v>236928.57142857142</v>
      </c>
      <c r="I1033" s="104"/>
      <c r="J1033" s="104"/>
      <c r="K1033" s="104"/>
      <c r="L1033" s="104"/>
      <c r="M1033" s="104"/>
      <c r="N1033" s="104"/>
      <c r="O1033" s="104"/>
      <c r="P1033" s="104"/>
      <c r="Q1033" s="104"/>
      <c r="R1033" s="104"/>
      <c r="U1033" s="104"/>
      <c r="V1033" s="104"/>
      <c r="W1033" s="104"/>
    </row>
    <row r="1034" spans="3:23">
      <c r="C1034" s="502">
        <v>43148</v>
      </c>
      <c r="E1034" s="1196">
        <v>218000</v>
      </c>
      <c r="F1034" s="1202">
        <v>4.1000000000000002E-2</v>
      </c>
      <c r="G1034" s="1200"/>
      <c r="H1034" s="1205">
        <f t="shared" si="17"/>
        <v>234642.85714285713</v>
      </c>
      <c r="I1034" s="104"/>
      <c r="J1034" s="104"/>
      <c r="K1034" s="104"/>
      <c r="L1034" s="104"/>
      <c r="M1034" s="104"/>
      <c r="N1034" s="104"/>
      <c r="O1034" s="104"/>
      <c r="P1034" s="104"/>
      <c r="Q1034" s="104"/>
      <c r="R1034" s="104"/>
      <c r="U1034" s="104"/>
      <c r="V1034" s="104"/>
      <c r="W1034" s="104"/>
    </row>
    <row r="1035" spans="3:23">
      <c r="C1035" s="502">
        <v>43155</v>
      </c>
      <c r="E1035" s="1196">
        <v>217000</v>
      </c>
      <c r="F1035" s="1202">
        <v>4.1000000000000002E-2</v>
      </c>
      <c r="G1035" s="1200"/>
      <c r="H1035" s="1205">
        <f t="shared" si="17"/>
        <v>233071.42857142858</v>
      </c>
      <c r="I1035" s="104"/>
      <c r="J1035" s="104"/>
      <c r="K1035" s="104"/>
      <c r="L1035" s="104"/>
      <c r="M1035" s="104"/>
      <c r="N1035" s="104"/>
      <c r="O1035" s="104"/>
      <c r="P1035" s="104"/>
      <c r="Q1035" s="104"/>
      <c r="R1035" s="104"/>
      <c r="U1035" s="104"/>
      <c r="V1035" s="104"/>
      <c r="W1035" s="104"/>
    </row>
    <row r="1036" spans="3:23">
      <c r="C1036" s="502">
        <v>43162</v>
      </c>
      <c r="E1036" s="1196">
        <v>230000</v>
      </c>
      <c r="F1036" s="1202">
        <v>4.1000000000000002E-2</v>
      </c>
      <c r="G1036" s="1200"/>
      <c r="H1036" s="1205">
        <f t="shared" si="17"/>
        <v>232428.57142857142</v>
      </c>
      <c r="I1036" s="104"/>
      <c r="J1036" s="104"/>
      <c r="K1036" s="104"/>
      <c r="L1036" s="104"/>
      <c r="M1036" s="104"/>
      <c r="N1036" s="104"/>
      <c r="O1036" s="104"/>
      <c r="P1036" s="104"/>
      <c r="Q1036" s="104"/>
      <c r="R1036" s="104"/>
      <c r="U1036" s="104"/>
      <c r="V1036" s="104"/>
      <c r="W1036" s="104"/>
    </row>
    <row r="1037" spans="3:23">
      <c r="C1037" s="502">
        <v>43169</v>
      </c>
      <c r="E1037" s="1196">
        <v>226000</v>
      </c>
      <c r="F1037" s="1202">
        <v>4.1000000000000002E-2</v>
      </c>
      <c r="G1037" s="1200"/>
      <c r="H1037" s="1205">
        <f t="shared" si="17"/>
        <v>231785.71428571429</v>
      </c>
      <c r="I1037" s="104"/>
      <c r="J1037" s="104"/>
      <c r="K1037" s="104"/>
      <c r="L1037" s="104"/>
      <c r="M1037" s="104"/>
      <c r="N1037" s="104"/>
      <c r="O1037" s="104"/>
      <c r="P1037" s="104"/>
      <c r="Q1037" s="104"/>
      <c r="R1037" s="104"/>
      <c r="U1037" s="104"/>
      <c r="V1037" s="104"/>
      <c r="W1037" s="104"/>
    </row>
    <row r="1038" spans="3:23">
      <c r="C1038" s="502">
        <v>43176</v>
      </c>
      <c r="E1038" s="1196">
        <v>227000</v>
      </c>
      <c r="F1038" s="1202">
        <v>4.1000000000000002E-2</v>
      </c>
      <c r="G1038" s="1200"/>
      <c r="H1038" s="1205">
        <f t="shared" si="17"/>
        <v>231642.85714285713</v>
      </c>
      <c r="I1038" s="104"/>
      <c r="J1038" s="104"/>
      <c r="K1038" s="104"/>
      <c r="L1038" s="104"/>
      <c r="M1038" s="104"/>
      <c r="N1038" s="104"/>
      <c r="O1038" s="104"/>
      <c r="P1038" s="104"/>
      <c r="Q1038" s="104"/>
      <c r="R1038" s="104"/>
      <c r="U1038" s="104"/>
      <c r="V1038" s="104"/>
      <c r="W1038" s="104"/>
    </row>
    <row r="1039" spans="3:23">
      <c r="C1039" s="502">
        <v>43183</v>
      </c>
      <c r="E1039" s="1196">
        <v>218000</v>
      </c>
      <c r="F1039" s="1202">
        <v>4.1000000000000002E-2</v>
      </c>
      <c r="G1039" s="1200"/>
      <c r="H1039" s="1205">
        <f t="shared" si="17"/>
        <v>229928.57142857142</v>
      </c>
      <c r="I1039" s="104"/>
      <c r="J1039" s="104"/>
      <c r="K1039" s="104"/>
      <c r="L1039" s="104"/>
      <c r="M1039" s="104"/>
      <c r="N1039" s="104"/>
      <c r="O1039" s="104"/>
      <c r="P1039" s="104"/>
      <c r="Q1039" s="104"/>
      <c r="R1039" s="104"/>
      <c r="U1039" s="104"/>
      <c r="V1039" s="104"/>
      <c r="W1039" s="104"/>
    </row>
    <row r="1040" spans="3:23">
      <c r="C1040" s="502">
        <v>43190</v>
      </c>
      <c r="E1040" s="1196">
        <v>242000</v>
      </c>
      <c r="F1040" s="1202">
        <v>4.1000000000000002E-2</v>
      </c>
      <c r="G1040" s="1200"/>
      <c r="H1040" s="1205">
        <f t="shared" si="17"/>
        <v>229928.57142857142</v>
      </c>
      <c r="I1040" s="104"/>
      <c r="J1040" s="104"/>
      <c r="K1040" s="104"/>
      <c r="L1040" s="104"/>
      <c r="M1040" s="104"/>
      <c r="N1040" s="104"/>
      <c r="O1040" s="104"/>
      <c r="P1040" s="104"/>
      <c r="Q1040" s="104"/>
      <c r="R1040" s="104"/>
      <c r="U1040" s="104"/>
      <c r="V1040" s="104"/>
      <c r="W1040" s="104"/>
    </row>
    <row r="1041" spans="2:23">
      <c r="C1041" s="502">
        <v>43197</v>
      </c>
      <c r="E1041" s="1196">
        <v>233000</v>
      </c>
      <c r="F1041" s="1202">
        <v>3.9E-2</v>
      </c>
      <c r="G1041" s="1200"/>
      <c r="H1041" s="1205">
        <f t="shared" si="17"/>
        <v>228857.14285714287</v>
      </c>
      <c r="I1041" s="104"/>
      <c r="J1041" s="104"/>
      <c r="K1041" s="104"/>
      <c r="L1041" s="104"/>
      <c r="M1041" s="104"/>
      <c r="N1041" s="104"/>
      <c r="O1041" s="104"/>
      <c r="P1041" s="104"/>
      <c r="Q1041" s="104"/>
      <c r="R1041" s="104"/>
      <c r="U1041" s="104"/>
      <c r="V1041" s="104"/>
      <c r="W1041" s="104"/>
    </row>
    <row r="1042" spans="2:23">
      <c r="C1042" s="502">
        <v>43204</v>
      </c>
      <c r="E1042" s="1196">
        <v>233000</v>
      </c>
      <c r="F1042" s="1202">
        <v>3.9E-2</v>
      </c>
      <c r="G1042" s="1200"/>
      <c r="H1042" s="1205">
        <f t="shared" si="17"/>
        <v>227857.14285714287</v>
      </c>
      <c r="I1042" s="104"/>
      <c r="J1042" s="104"/>
      <c r="K1042" s="104"/>
      <c r="L1042" s="104"/>
      <c r="M1042" s="104"/>
      <c r="N1042" s="104"/>
      <c r="O1042" s="104"/>
      <c r="P1042" s="104"/>
      <c r="Q1042" s="104"/>
      <c r="R1042" s="104"/>
      <c r="U1042" s="104"/>
      <c r="V1042" s="104"/>
      <c r="W1042" s="104"/>
    </row>
    <row r="1043" spans="2:23">
      <c r="C1043" s="502">
        <v>43211</v>
      </c>
      <c r="E1043" s="1196">
        <v>209000</v>
      </c>
      <c r="F1043" s="1202">
        <v>3.9E-2</v>
      </c>
      <c r="G1043" s="1200"/>
      <c r="H1043" s="1205">
        <f t="shared" si="17"/>
        <v>226642.85714285713</v>
      </c>
      <c r="I1043" s="104"/>
      <c r="J1043" s="104"/>
      <c r="K1043" s="104"/>
      <c r="L1043" s="104"/>
      <c r="M1043" s="104"/>
      <c r="N1043" s="104"/>
      <c r="O1043" s="104"/>
      <c r="P1043" s="104"/>
      <c r="Q1043" s="104"/>
      <c r="R1043" s="104"/>
      <c r="U1043" s="104"/>
      <c r="V1043" s="104"/>
      <c r="W1043" s="104"/>
    </row>
    <row r="1044" spans="2:23">
      <c r="C1044" s="502">
        <v>43218</v>
      </c>
      <c r="E1044" s="1196">
        <v>211000</v>
      </c>
      <c r="F1044" s="1202">
        <v>3.9E-2</v>
      </c>
      <c r="G1044" s="1200"/>
      <c r="H1044" s="1205">
        <f t="shared" si="17"/>
        <v>225357.14285714287</v>
      </c>
      <c r="I1044" s="104"/>
      <c r="J1044" s="104"/>
      <c r="K1044" s="104"/>
      <c r="L1044" s="104"/>
      <c r="M1044" s="104"/>
      <c r="N1044" s="104"/>
      <c r="O1044" s="104"/>
      <c r="P1044" s="104"/>
      <c r="Q1044" s="104"/>
      <c r="R1044" s="104"/>
      <c r="U1044" s="104"/>
      <c r="V1044" s="104"/>
      <c r="W1044" s="104"/>
    </row>
    <row r="1045" spans="2:23">
      <c r="C1045" s="502">
        <v>43225</v>
      </c>
      <c r="E1045" s="1196">
        <v>211000</v>
      </c>
      <c r="F1045" s="1202">
        <v>3.7999999999999999E-2</v>
      </c>
      <c r="G1045" s="1200"/>
      <c r="H1045" s="1205">
        <f t="shared" si="17"/>
        <v>223714.28571428571</v>
      </c>
      <c r="I1045" s="104"/>
      <c r="J1045" s="104"/>
      <c r="K1045" s="104"/>
      <c r="L1045" s="104"/>
      <c r="M1045" s="104"/>
      <c r="N1045" s="104"/>
      <c r="O1045" s="104"/>
      <c r="P1045" s="104"/>
      <c r="Q1045" s="104"/>
      <c r="R1045" s="104"/>
      <c r="U1045" s="104"/>
      <c r="V1045" s="104"/>
      <c r="W1045" s="104"/>
    </row>
    <row r="1046" spans="2:23">
      <c r="C1046" s="502">
        <v>43232</v>
      </c>
      <c r="E1046" s="1196">
        <v>223000</v>
      </c>
      <c r="F1046" s="1202">
        <v>3.7999999999999999E-2</v>
      </c>
      <c r="G1046" s="1200"/>
      <c r="H1046" s="1205">
        <f t="shared" si="17"/>
        <v>223714.28571428571</v>
      </c>
      <c r="I1046" s="104"/>
      <c r="J1046" s="104"/>
      <c r="K1046" s="104"/>
      <c r="L1046" s="104"/>
      <c r="M1046" s="104"/>
      <c r="N1046" s="104"/>
      <c r="O1046" s="104"/>
      <c r="P1046" s="104"/>
      <c r="Q1046" s="104"/>
      <c r="R1046" s="104"/>
      <c r="U1046" s="104"/>
      <c r="V1046" s="104"/>
      <c r="W1046" s="104"/>
    </row>
    <row r="1047" spans="2:23">
      <c r="C1047" s="502">
        <v>43239</v>
      </c>
      <c r="E1047" s="1196">
        <v>234000</v>
      </c>
      <c r="F1047" s="1202">
        <v>3.7999999999999999E-2</v>
      </c>
      <c r="G1047" s="1200"/>
      <c r="H1047" s="1205">
        <f t="shared" si="17"/>
        <v>223714.28571428571</v>
      </c>
      <c r="I1047" s="104"/>
      <c r="J1047" s="104"/>
      <c r="K1047" s="104"/>
      <c r="L1047" s="104"/>
      <c r="M1047" s="104"/>
      <c r="N1047" s="104"/>
      <c r="O1047" s="104"/>
      <c r="P1047" s="104"/>
      <c r="Q1047" s="104"/>
      <c r="R1047" s="104"/>
      <c r="U1047" s="104"/>
      <c r="V1047" s="104"/>
      <c r="W1047" s="104"/>
    </row>
    <row r="1048" spans="2:23">
      <c r="C1048" s="502">
        <v>43246</v>
      </c>
      <c r="E1048" s="1196">
        <v>223000</v>
      </c>
      <c r="F1048" s="1202">
        <v>3.7999999999999999E-2</v>
      </c>
      <c r="G1048" s="1200"/>
      <c r="H1048" s="1205">
        <f t="shared" si="17"/>
        <v>224071.42857142858</v>
      </c>
      <c r="I1048" s="104"/>
      <c r="J1048" s="104"/>
      <c r="K1048" s="104"/>
      <c r="L1048" s="104"/>
      <c r="M1048" s="104"/>
      <c r="N1048" s="104"/>
      <c r="O1048" s="104"/>
      <c r="P1048" s="104"/>
      <c r="Q1048" s="104"/>
      <c r="R1048" s="104"/>
      <c r="U1048" s="104"/>
      <c r="V1048" s="104"/>
      <c r="W1048" s="104"/>
    </row>
    <row r="1049" spans="2:23">
      <c r="C1049" s="502">
        <v>43253</v>
      </c>
      <c r="E1049" s="1196">
        <v>222000</v>
      </c>
      <c r="F1049" s="1202">
        <v>3.7999999999999999E-2</v>
      </c>
      <c r="G1049" s="1200"/>
      <c r="H1049" s="1205">
        <f t="shared" si="17"/>
        <v>224428.57142857142</v>
      </c>
      <c r="I1049" s="104"/>
      <c r="J1049" s="104"/>
      <c r="K1049" s="104"/>
      <c r="L1049" s="104"/>
      <c r="M1049" s="104"/>
      <c r="N1049" s="104"/>
      <c r="O1049" s="104"/>
      <c r="P1049" s="104"/>
      <c r="Q1049" s="104"/>
      <c r="R1049" s="104"/>
      <c r="U1049" s="104"/>
      <c r="V1049" s="104"/>
      <c r="W1049" s="104"/>
    </row>
    <row r="1050" spans="2:23">
      <c r="C1050" s="502">
        <v>43260</v>
      </c>
      <c r="E1050" s="1196">
        <v>221000</v>
      </c>
      <c r="F1050" s="1202">
        <v>3.7999999999999999E-2</v>
      </c>
      <c r="G1050" s="1200"/>
      <c r="H1050" s="1205">
        <f t="shared" si="17"/>
        <v>223785.71428571429</v>
      </c>
      <c r="I1050" s="104"/>
      <c r="J1050" s="104"/>
      <c r="K1050" s="104"/>
      <c r="L1050" s="104"/>
      <c r="M1050" s="104"/>
      <c r="N1050" s="104"/>
      <c r="O1050" s="104"/>
      <c r="P1050" s="104"/>
      <c r="Q1050" s="104"/>
      <c r="R1050" s="104"/>
      <c r="U1050" s="104"/>
      <c r="V1050" s="104"/>
      <c r="W1050" s="104"/>
    </row>
    <row r="1051" spans="2:23">
      <c r="C1051" s="502">
        <v>43267</v>
      </c>
      <c r="E1051" s="1196">
        <v>218000</v>
      </c>
      <c r="F1051" s="1202">
        <v>3.7999999999999999E-2</v>
      </c>
      <c r="G1051" s="1200"/>
      <c r="H1051" s="1205">
        <f t="shared" si="17"/>
        <v>223214.28571428571</v>
      </c>
      <c r="I1051" s="104"/>
      <c r="J1051" s="104"/>
      <c r="K1051" s="104"/>
      <c r="L1051" s="104"/>
      <c r="M1051" s="104"/>
      <c r="N1051" s="104"/>
      <c r="O1051" s="104"/>
      <c r="P1051" s="104"/>
      <c r="Q1051" s="104"/>
      <c r="R1051" s="104"/>
      <c r="U1051" s="104"/>
      <c r="V1051" s="104"/>
      <c r="W1051" s="104"/>
    </row>
    <row r="1052" spans="2:23" s="1201" customFormat="1">
      <c r="B1052" s="1200"/>
      <c r="C1052" s="502">
        <v>43274</v>
      </c>
      <c r="D1052" s="251"/>
      <c r="E1052" s="1196">
        <v>227000</v>
      </c>
      <c r="F1052" s="1202">
        <v>3.7999999999999999E-2</v>
      </c>
      <c r="G1052" s="1200"/>
      <c r="H1052" s="1205">
        <f t="shared" si="17"/>
        <v>223214.28571428571</v>
      </c>
      <c r="I1052" s="1200"/>
      <c r="J1052" s="1200"/>
      <c r="K1052" s="1200"/>
      <c r="L1052" s="1200"/>
      <c r="M1052" s="1200"/>
      <c r="N1052" s="1200"/>
      <c r="O1052" s="1200"/>
      <c r="P1052" s="1200"/>
      <c r="Q1052" s="1200"/>
      <c r="R1052" s="1200"/>
      <c r="S1052" s="111"/>
      <c r="T1052" s="111"/>
    </row>
    <row r="1053" spans="2:23" s="1201" customFormat="1">
      <c r="B1053" s="1200"/>
      <c r="C1053" s="1200"/>
      <c r="D1053" s="1200"/>
      <c r="E1053" s="1200"/>
      <c r="F1053" s="1200"/>
      <c r="G1053" s="1200"/>
      <c r="H1053" s="1200"/>
      <c r="I1053" s="1200"/>
      <c r="J1053" s="1200"/>
      <c r="K1053" s="1200"/>
      <c r="L1053" s="1200"/>
      <c r="M1053" s="1200"/>
      <c r="N1053" s="1200"/>
      <c r="O1053" s="1200"/>
      <c r="P1053" s="1200"/>
      <c r="Q1053" s="1200"/>
      <c r="R1053" s="1200"/>
      <c r="S1053" s="111"/>
      <c r="T1053" s="111"/>
    </row>
    <row r="1054" spans="2:23" s="1201" customFormat="1">
      <c r="B1054" s="1200"/>
      <c r="C1054" s="1200"/>
      <c r="D1054" s="1200"/>
      <c r="E1054" s="1200"/>
      <c r="F1054" s="1200"/>
      <c r="G1054" s="1200"/>
      <c r="H1054" s="1200"/>
      <c r="I1054" s="1200"/>
      <c r="J1054" s="1200"/>
      <c r="K1054" s="1200"/>
      <c r="L1054" s="1200"/>
      <c r="M1054" s="1200"/>
      <c r="N1054" s="1200"/>
      <c r="O1054" s="1200"/>
      <c r="P1054" s="1200"/>
      <c r="Q1054" s="1200"/>
      <c r="R1054" s="1200"/>
      <c r="S1054" s="111"/>
      <c r="T1054" s="111"/>
    </row>
    <row r="1055" spans="2:23" s="1201" customFormat="1">
      <c r="B1055" s="1200"/>
      <c r="C1055" s="1200"/>
      <c r="D1055" s="1200"/>
      <c r="E1055" s="1200"/>
      <c r="F1055" s="1200"/>
      <c r="G1055" s="1200"/>
      <c r="H1055" s="1200"/>
      <c r="I1055" s="1200"/>
      <c r="J1055" s="1200"/>
      <c r="K1055" s="1200"/>
      <c r="L1055" s="1200"/>
      <c r="M1055" s="1200"/>
      <c r="N1055" s="1200"/>
      <c r="O1055" s="1200"/>
      <c r="P1055" s="1200"/>
      <c r="Q1055" s="1200"/>
      <c r="R1055" s="1200"/>
      <c r="S1055" s="111"/>
      <c r="T1055" s="111"/>
    </row>
    <row r="1056" spans="2:23" s="1201" customFormat="1">
      <c r="B1056" s="1200"/>
      <c r="C1056" s="1200"/>
      <c r="D1056" s="1200"/>
      <c r="E1056" s="1200"/>
      <c r="F1056" s="1200"/>
      <c r="G1056" s="1200"/>
      <c r="H1056" s="1200"/>
      <c r="I1056" s="1200"/>
      <c r="J1056" s="1200"/>
      <c r="K1056" s="1200"/>
      <c r="L1056" s="1200"/>
      <c r="M1056" s="1200"/>
      <c r="N1056" s="1200"/>
      <c r="O1056" s="1200"/>
      <c r="P1056" s="1200"/>
      <c r="Q1056" s="1200"/>
      <c r="R1056" s="1200"/>
      <c r="S1056" s="111"/>
      <c r="T1056" s="111"/>
    </row>
    <row r="1057" spans="2:20" s="1201" customFormat="1">
      <c r="B1057" s="1200"/>
      <c r="C1057" s="1200"/>
      <c r="D1057" s="1200"/>
      <c r="E1057" s="1200"/>
      <c r="F1057" s="1200"/>
      <c r="G1057" s="1200"/>
      <c r="H1057" s="1200"/>
      <c r="I1057" s="1200"/>
      <c r="J1057" s="1200"/>
      <c r="K1057" s="1200"/>
      <c r="L1057" s="1200"/>
      <c r="M1057" s="1200"/>
      <c r="N1057" s="1200"/>
      <c r="O1057" s="1200"/>
      <c r="P1057" s="1200"/>
      <c r="Q1057" s="1200"/>
      <c r="R1057" s="1200"/>
      <c r="S1057" s="111"/>
      <c r="T1057" s="111"/>
    </row>
    <row r="1058" spans="2:20" s="1201" customFormat="1">
      <c r="B1058" s="1200"/>
      <c r="C1058" s="247" t="s">
        <v>24</v>
      </c>
      <c r="D1058" s="247" t="s">
        <v>24</v>
      </c>
      <c r="E1058" s="248" t="s">
        <v>945</v>
      </c>
      <c r="F1058" s="248" t="s">
        <v>948</v>
      </c>
      <c r="G1058" s="248" t="s">
        <v>570</v>
      </c>
      <c r="H1058" s="248" t="s">
        <v>951</v>
      </c>
      <c r="I1058" s="1200"/>
      <c r="J1058" s="1200"/>
      <c r="K1058" s="1200"/>
      <c r="L1058" s="1200"/>
      <c r="M1058" s="1200"/>
      <c r="N1058" s="1200"/>
      <c r="O1058" s="1200"/>
      <c r="P1058" s="1200"/>
      <c r="Q1058" s="1200"/>
      <c r="R1058" s="1200"/>
      <c r="S1058" s="111"/>
      <c r="T1058" s="111"/>
    </row>
    <row r="1059" spans="2:20" s="1201" customFormat="1">
      <c r="B1059" s="1200"/>
      <c r="C1059" s="1200"/>
      <c r="D1059" s="1200"/>
      <c r="E1059" s="1200"/>
      <c r="F1059" s="1200"/>
      <c r="G1059" s="1200"/>
      <c r="H1059" s="1200"/>
      <c r="I1059" s="1200"/>
      <c r="J1059" s="1200"/>
      <c r="K1059" s="1200"/>
      <c r="L1059" s="1200"/>
      <c r="M1059" s="1200"/>
      <c r="N1059" s="1200"/>
      <c r="O1059" s="1200"/>
      <c r="P1059" s="1200"/>
      <c r="Q1059" s="1200"/>
      <c r="R1059" s="1200"/>
      <c r="S1059" s="111"/>
      <c r="T1059" s="111"/>
    </row>
    <row r="1060" spans="2:20" s="1201" customFormat="1">
      <c r="B1060" s="1200"/>
      <c r="C1060" s="1200"/>
      <c r="D1060" s="1200"/>
      <c r="E1060" s="1200"/>
      <c r="F1060" s="1200"/>
      <c r="G1060" s="1200"/>
      <c r="H1060" s="1200"/>
      <c r="I1060" s="1200"/>
      <c r="J1060" s="1200"/>
      <c r="K1060" s="1200"/>
      <c r="L1060" s="1200"/>
      <c r="M1060" s="1200"/>
      <c r="N1060" s="1200"/>
      <c r="O1060" s="1200"/>
      <c r="P1060" s="1200"/>
      <c r="Q1060" s="1200"/>
      <c r="R1060" s="1200"/>
      <c r="S1060" s="111"/>
      <c r="T1060" s="111"/>
    </row>
    <row r="1061" spans="2:20" s="1201" customFormat="1">
      <c r="B1061" s="1200"/>
      <c r="C1061" s="1200"/>
      <c r="D1061" s="1200"/>
      <c r="E1061" s="1200"/>
      <c r="F1061" s="1200"/>
      <c r="G1061" s="1200"/>
      <c r="H1061" s="1200"/>
      <c r="I1061" s="1200"/>
      <c r="J1061" s="1200"/>
      <c r="K1061" s="1200"/>
      <c r="L1061" s="1200"/>
      <c r="M1061" s="1200"/>
      <c r="N1061" s="1200"/>
      <c r="O1061" s="1200"/>
      <c r="P1061" s="1200"/>
      <c r="Q1061" s="1200"/>
      <c r="R1061" s="1200"/>
      <c r="S1061" s="111"/>
      <c r="T1061" s="111"/>
    </row>
    <row r="1062" spans="2:20" s="1201" customFormat="1">
      <c r="B1062" s="1200"/>
      <c r="C1062" s="1200"/>
      <c r="D1062" s="1200"/>
      <c r="E1062" s="1200"/>
      <c r="F1062" s="1200"/>
      <c r="G1062" s="1200"/>
      <c r="H1062" s="1200"/>
      <c r="I1062" s="1200"/>
      <c r="J1062" s="1200"/>
      <c r="K1062" s="1200"/>
      <c r="L1062" s="1200"/>
      <c r="M1062" s="1200"/>
      <c r="N1062" s="1200"/>
      <c r="O1062" s="1200"/>
      <c r="P1062" s="1200"/>
      <c r="Q1062" s="1200"/>
      <c r="R1062" s="1200"/>
      <c r="S1062" s="111"/>
      <c r="T1062" s="111"/>
    </row>
    <row r="1063" spans="2:20" s="1201" customFormat="1">
      <c r="B1063" s="1200"/>
      <c r="C1063" s="1200"/>
      <c r="D1063" s="1200"/>
      <c r="E1063" s="1200"/>
      <c r="F1063" s="1200"/>
      <c r="G1063" s="1200"/>
      <c r="H1063" s="1200"/>
      <c r="I1063" s="1200"/>
      <c r="J1063" s="1200"/>
      <c r="K1063" s="1200"/>
      <c r="L1063" s="1200"/>
      <c r="M1063" s="1200"/>
      <c r="N1063" s="1200"/>
      <c r="O1063" s="1200"/>
      <c r="P1063" s="1200"/>
      <c r="Q1063" s="1200"/>
      <c r="R1063" s="1200"/>
      <c r="S1063" s="111"/>
      <c r="T1063" s="111"/>
    </row>
    <row r="1064" spans="2:20" s="1201" customFormat="1">
      <c r="B1064" s="1200"/>
      <c r="C1064" s="1200"/>
      <c r="D1064" s="1200"/>
      <c r="E1064" s="1200"/>
      <c r="F1064" s="1200"/>
      <c r="G1064" s="1200"/>
      <c r="H1064" s="1200"/>
      <c r="I1064" s="1200"/>
      <c r="J1064" s="1200"/>
      <c r="K1064" s="1200"/>
      <c r="L1064" s="1200"/>
      <c r="M1064" s="1200"/>
      <c r="N1064" s="1200"/>
      <c r="O1064" s="1200"/>
      <c r="P1064" s="1200"/>
      <c r="Q1064" s="1200"/>
      <c r="R1064" s="1200"/>
      <c r="S1064" s="111"/>
      <c r="T1064" s="111"/>
    </row>
    <row r="1065" spans="2:20" s="1201" customFormat="1">
      <c r="B1065" s="1200"/>
      <c r="C1065" s="1200"/>
      <c r="D1065" s="1200"/>
      <c r="E1065" s="1200"/>
      <c r="F1065" s="1200"/>
      <c r="G1065" s="1200"/>
      <c r="H1065" s="1200"/>
      <c r="I1065" s="1200"/>
      <c r="J1065" s="1200"/>
      <c r="K1065" s="1200"/>
      <c r="L1065" s="1200"/>
      <c r="M1065" s="1200"/>
      <c r="N1065" s="1200"/>
      <c r="O1065" s="1200"/>
      <c r="P1065" s="1200"/>
      <c r="Q1065" s="1200"/>
      <c r="R1065" s="1200"/>
      <c r="S1065" s="111"/>
      <c r="T1065" s="111"/>
    </row>
    <row r="1066" spans="2:20" s="1201" customFormat="1">
      <c r="B1066" s="1200"/>
      <c r="C1066" s="1200"/>
      <c r="D1066" s="1200"/>
      <c r="E1066" s="1200"/>
      <c r="F1066" s="1200"/>
      <c r="G1066" s="1200"/>
      <c r="H1066" s="1200"/>
      <c r="I1066" s="1200"/>
      <c r="J1066" s="1200"/>
      <c r="K1066" s="1200"/>
      <c r="L1066" s="1200"/>
      <c r="M1066" s="1200"/>
      <c r="N1066" s="1200"/>
      <c r="O1066" s="1200"/>
      <c r="P1066" s="1200"/>
      <c r="Q1066" s="1200"/>
      <c r="R1066" s="1200"/>
      <c r="S1066" s="111"/>
      <c r="T1066" s="111"/>
    </row>
    <row r="1067" spans="2:20" s="1201" customFormat="1">
      <c r="B1067" s="1200"/>
      <c r="C1067" s="1200"/>
      <c r="D1067" s="1200"/>
      <c r="E1067" s="1200"/>
      <c r="F1067" s="1200"/>
      <c r="G1067" s="1200"/>
      <c r="H1067" s="1200"/>
      <c r="I1067" s="1200"/>
      <c r="J1067" s="1200"/>
      <c r="K1067" s="1200"/>
      <c r="L1067" s="1200"/>
      <c r="M1067" s="1200"/>
      <c r="N1067" s="1200"/>
      <c r="O1067" s="1200"/>
      <c r="P1067" s="1200"/>
      <c r="Q1067" s="1200"/>
      <c r="R1067" s="1200"/>
      <c r="S1067" s="111"/>
      <c r="T1067" s="111"/>
    </row>
    <row r="1068" spans="2:20" s="1201" customFormat="1">
      <c r="B1068" s="1200"/>
      <c r="C1068" s="1200"/>
      <c r="D1068" s="1200"/>
      <c r="E1068" s="1200"/>
      <c r="F1068" s="1200"/>
      <c r="G1068" s="1200"/>
      <c r="H1068" s="1200"/>
      <c r="I1068" s="1200"/>
      <c r="J1068" s="1200"/>
      <c r="K1068" s="1200"/>
      <c r="L1068" s="1200"/>
      <c r="M1068" s="1200"/>
      <c r="N1068" s="1200"/>
      <c r="O1068" s="1200"/>
      <c r="P1068" s="1200"/>
      <c r="Q1068" s="1200"/>
      <c r="R1068" s="1200"/>
      <c r="S1068" s="111"/>
      <c r="T1068" s="111"/>
    </row>
    <row r="1069" spans="2:20" s="1201" customFormat="1">
      <c r="B1069" s="1200"/>
      <c r="C1069" s="1200"/>
      <c r="D1069" s="1200"/>
      <c r="E1069" s="1200"/>
      <c r="F1069" s="1200"/>
      <c r="G1069" s="1200"/>
      <c r="H1069" s="1200"/>
      <c r="I1069" s="1200"/>
      <c r="J1069" s="1200"/>
      <c r="K1069" s="1200"/>
      <c r="L1069" s="1200"/>
      <c r="M1069" s="1200"/>
      <c r="N1069" s="1200"/>
      <c r="O1069" s="1200"/>
      <c r="P1069" s="1200"/>
      <c r="Q1069" s="1200"/>
      <c r="R1069" s="1200"/>
      <c r="S1069" s="111"/>
      <c r="T1069" s="111"/>
    </row>
    <row r="1070" spans="2:20" s="1201" customFormat="1">
      <c r="B1070" s="1200"/>
      <c r="C1070" s="1200"/>
      <c r="D1070" s="1200"/>
      <c r="E1070" s="1200"/>
      <c r="F1070" s="1200"/>
      <c r="G1070" s="1200"/>
      <c r="H1070" s="1200"/>
      <c r="I1070" s="1200"/>
      <c r="J1070" s="1200"/>
      <c r="K1070" s="1200"/>
      <c r="L1070" s="1200"/>
      <c r="M1070" s="1200"/>
      <c r="N1070" s="1200"/>
      <c r="O1070" s="1200"/>
      <c r="P1070" s="1200"/>
      <c r="Q1070" s="1200"/>
      <c r="R1070" s="1200"/>
      <c r="S1070" s="111"/>
      <c r="T1070" s="111"/>
    </row>
    <row r="1071" spans="2:20" s="1201" customFormat="1">
      <c r="B1071" s="1200"/>
      <c r="C1071" s="1200"/>
      <c r="D1071" s="1200"/>
      <c r="E1071" s="1200"/>
      <c r="F1071" s="1200"/>
      <c r="G1071" s="1200"/>
      <c r="H1071" s="1200"/>
      <c r="I1071" s="1200"/>
      <c r="J1071" s="1200"/>
      <c r="K1071" s="1200"/>
      <c r="L1071" s="1200"/>
      <c r="M1071" s="1200"/>
      <c r="N1071" s="1200"/>
      <c r="O1071" s="1200"/>
      <c r="P1071" s="1200"/>
      <c r="Q1071" s="1200"/>
      <c r="R1071" s="1200"/>
      <c r="S1071" s="111"/>
      <c r="T1071" s="111"/>
    </row>
    <row r="1072" spans="2:20" s="1201" customFormat="1">
      <c r="B1072" s="1200"/>
      <c r="C1072" s="1200"/>
      <c r="D1072" s="1200"/>
      <c r="E1072" s="1200"/>
      <c r="F1072" s="1200"/>
      <c r="G1072" s="1200"/>
      <c r="H1072" s="1200"/>
      <c r="I1072" s="1200"/>
      <c r="J1072" s="1200"/>
      <c r="K1072" s="1200"/>
      <c r="L1072" s="1200"/>
      <c r="M1072" s="1200"/>
      <c r="N1072" s="1200"/>
      <c r="O1072" s="1200"/>
      <c r="P1072" s="1200"/>
      <c r="Q1072" s="1200"/>
      <c r="R1072" s="1200"/>
      <c r="S1072" s="111"/>
      <c r="T1072" s="111"/>
    </row>
    <row r="1073" spans="2:20" s="1201" customFormat="1">
      <c r="B1073" s="1200"/>
      <c r="C1073" s="1200"/>
      <c r="D1073" s="1200"/>
      <c r="E1073" s="1200"/>
      <c r="F1073" s="1200"/>
      <c r="G1073" s="1200"/>
      <c r="H1073" s="1200"/>
      <c r="I1073" s="1200"/>
      <c r="J1073" s="1200"/>
      <c r="K1073" s="1200"/>
      <c r="L1073" s="1200"/>
      <c r="M1073" s="1200"/>
      <c r="N1073" s="1200"/>
      <c r="O1073" s="1200"/>
      <c r="P1073" s="1200"/>
      <c r="Q1073" s="1200"/>
      <c r="R1073" s="1200"/>
      <c r="S1073" s="111"/>
      <c r="T1073" s="111"/>
    </row>
    <row r="1074" spans="2:20" s="1201" customFormat="1">
      <c r="B1074" s="1200"/>
      <c r="C1074" s="1200"/>
      <c r="D1074" s="1200"/>
      <c r="E1074" s="1200"/>
      <c r="F1074" s="1200"/>
      <c r="G1074" s="1200"/>
      <c r="H1074" s="1200"/>
      <c r="I1074" s="1200"/>
      <c r="J1074" s="1200"/>
      <c r="K1074" s="1200"/>
      <c r="L1074" s="1200"/>
      <c r="M1074" s="1200"/>
      <c r="N1074" s="1200"/>
      <c r="O1074" s="1200"/>
      <c r="P1074" s="1200"/>
      <c r="Q1074" s="1200"/>
      <c r="R1074" s="1200"/>
      <c r="S1074" s="111"/>
      <c r="T1074" s="111"/>
    </row>
    <row r="1075" spans="2:20" s="1201" customFormat="1">
      <c r="B1075" s="1200"/>
      <c r="C1075" s="1200"/>
      <c r="D1075" s="1200"/>
      <c r="E1075" s="1200"/>
      <c r="F1075" s="1200"/>
      <c r="G1075" s="1200"/>
      <c r="H1075" s="1200"/>
      <c r="I1075" s="1200"/>
      <c r="J1075" s="1200"/>
      <c r="K1075" s="1200"/>
      <c r="L1075" s="1200"/>
      <c r="M1075" s="1200"/>
      <c r="N1075" s="1200"/>
      <c r="O1075" s="1200"/>
      <c r="P1075" s="1200"/>
      <c r="Q1075" s="1200"/>
      <c r="R1075" s="1200"/>
      <c r="S1075" s="111"/>
      <c r="T1075" s="111"/>
    </row>
    <row r="1076" spans="2:20" s="1201" customFormat="1">
      <c r="B1076" s="1200"/>
      <c r="C1076" s="1200"/>
      <c r="D1076" s="1200"/>
      <c r="E1076" s="1200"/>
      <c r="F1076" s="1200"/>
      <c r="G1076" s="1200"/>
      <c r="H1076" s="1200"/>
      <c r="I1076" s="1200"/>
      <c r="J1076" s="1200"/>
      <c r="K1076" s="1200"/>
      <c r="L1076" s="1200"/>
      <c r="M1076" s="1200"/>
      <c r="N1076" s="1200"/>
      <c r="O1076" s="1200"/>
      <c r="P1076" s="1200"/>
      <c r="Q1076" s="1200"/>
      <c r="R1076" s="1200"/>
      <c r="S1076" s="111"/>
      <c r="T1076" s="111"/>
    </row>
    <row r="1077" spans="2:20" s="1201" customFormat="1">
      <c r="B1077" s="1200"/>
      <c r="C1077" s="1200"/>
      <c r="D1077" s="1200"/>
      <c r="E1077" s="1200"/>
      <c r="F1077" s="1200"/>
      <c r="G1077" s="1200"/>
      <c r="H1077" s="1200"/>
      <c r="I1077" s="1200"/>
      <c r="J1077" s="1200"/>
      <c r="K1077" s="1200"/>
      <c r="L1077" s="1200"/>
      <c r="M1077" s="1200"/>
      <c r="N1077" s="1200"/>
      <c r="O1077" s="1200"/>
      <c r="P1077" s="1200"/>
      <c r="Q1077" s="1200"/>
      <c r="R1077" s="1200"/>
      <c r="S1077" s="111"/>
      <c r="T1077" s="111"/>
    </row>
    <row r="1078" spans="2:20" s="1201" customFormat="1">
      <c r="B1078" s="1200"/>
      <c r="C1078" s="1200"/>
      <c r="D1078" s="1200"/>
      <c r="E1078" s="1200"/>
      <c r="F1078" s="1200"/>
      <c r="G1078" s="1200"/>
      <c r="H1078" s="1200"/>
      <c r="I1078" s="1200"/>
      <c r="J1078" s="1200"/>
      <c r="K1078" s="1200"/>
      <c r="L1078" s="1200"/>
      <c r="M1078" s="1200"/>
      <c r="N1078" s="1200"/>
      <c r="O1078" s="1200"/>
      <c r="P1078" s="1200"/>
      <c r="Q1078" s="1200"/>
      <c r="R1078" s="1200"/>
      <c r="S1078" s="111"/>
      <c r="T1078" s="111"/>
    </row>
    <row r="1079" spans="2:20" s="1201" customFormat="1">
      <c r="B1079" s="1200"/>
      <c r="C1079" s="1200"/>
      <c r="D1079" s="1200"/>
      <c r="E1079" s="1200"/>
      <c r="F1079" s="1200"/>
      <c r="G1079" s="1200"/>
      <c r="H1079" s="1200"/>
      <c r="I1079" s="1200"/>
      <c r="J1079" s="1200"/>
      <c r="K1079" s="1200"/>
      <c r="L1079" s="1200"/>
      <c r="M1079" s="1200"/>
      <c r="N1079" s="1200"/>
      <c r="O1079" s="1200"/>
      <c r="P1079" s="1200"/>
      <c r="Q1079" s="1200"/>
      <c r="R1079" s="1200"/>
      <c r="S1079" s="111"/>
      <c r="T1079" s="111"/>
    </row>
    <row r="1080" spans="2:20" s="1201" customFormat="1">
      <c r="B1080" s="1200"/>
      <c r="C1080" s="1200"/>
      <c r="D1080" s="1200"/>
      <c r="E1080" s="1200"/>
      <c r="F1080" s="1200"/>
      <c r="G1080" s="1200"/>
      <c r="H1080" s="1200"/>
      <c r="I1080" s="1200"/>
      <c r="J1080" s="1200"/>
      <c r="K1080" s="1200"/>
      <c r="L1080" s="1200"/>
      <c r="M1080" s="1200"/>
      <c r="N1080" s="1200"/>
      <c r="O1080" s="1200"/>
      <c r="P1080" s="1200"/>
      <c r="Q1080" s="1200"/>
      <c r="R1080" s="1200"/>
      <c r="S1080" s="111"/>
      <c r="T1080" s="111"/>
    </row>
    <row r="1081" spans="2:20" s="1201" customFormat="1">
      <c r="B1081" s="1200"/>
      <c r="C1081" s="1200"/>
      <c r="D1081" s="1200"/>
      <c r="E1081" s="1200"/>
      <c r="F1081" s="1200"/>
      <c r="G1081" s="1200"/>
      <c r="H1081" s="1200"/>
      <c r="I1081" s="1200"/>
      <c r="J1081" s="1200"/>
      <c r="K1081" s="1200"/>
      <c r="L1081" s="1200"/>
      <c r="M1081" s="1200"/>
      <c r="N1081" s="1200"/>
      <c r="O1081" s="1200"/>
      <c r="P1081" s="1200"/>
      <c r="Q1081" s="1200"/>
      <c r="R1081" s="1200"/>
      <c r="S1081" s="111"/>
      <c r="T1081" s="111"/>
    </row>
    <row r="1082" spans="2:20" s="1201" customFormat="1">
      <c r="B1082" s="1200"/>
      <c r="C1082" s="1200"/>
      <c r="D1082" s="1200"/>
      <c r="E1082" s="1200"/>
      <c r="F1082" s="1200"/>
      <c r="G1082" s="1200"/>
      <c r="H1082" s="1200"/>
      <c r="I1082" s="1200"/>
      <c r="J1082" s="1200"/>
      <c r="K1082" s="1200"/>
      <c r="L1082" s="1200"/>
      <c r="M1082" s="1200"/>
      <c r="N1082" s="1200"/>
      <c r="O1082" s="1200"/>
      <c r="P1082" s="1200"/>
      <c r="Q1082" s="1200"/>
      <c r="R1082" s="1200"/>
      <c r="S1082" s="111"/>
      <c r="T1082" s="111"/>
    </row>
    <row r="1083" spans="2:20" s="1201" customFormat="1">
      <c r="B1083" s="1200"/>
      <c r="C1083" s="1200"/>
      <c r="D1083" s="1200"/>
      <c r="E1083" s="1200"/>
      <c r="F1083" s="1200"/>
      <c r="G1083" s="1200"/>
      <c r="H1083" s="1200"/>
      <c r="I1083" s="1200"/>
      <c r="J1083" s="1200"/>
      <c r="K1083" s="1200"/>
      <c r="L1083" s="1200"/>
      <c r="M1083" s="1200"/>
      <c r="N1083" s="1200"/>
      <c r="O1083" s="1200"/>
      <c r="P1083" s="1200"/>
      <c r="Q1083" s="1200"/>
      <c r="R1083" s="1200"/>
      <c r="S1083" s="111"/>
      <c r="T1083" s="111"/>
    </row>
    <row r="1084" spans="2:20" s="1201" customFormat="1">
      <c r="B1084" s="1200"/>
      <c r="C1084" s="1200"/>
      <c r="D1084" s="1200"/>
      <c r="E1084" s="1200"/>
      <c r="F1084" s="1200"/>
      <c r="G1084" s="1200"/>
      <c r="H1084" s="1200"/>
      <c r="I1084" s="1200"/>
      <c r="J1084" s="1200"/>
      <c r="K1084" s="1200"/>
      <c r="L1084" s="1200"/>
      <c r="M1084" s="1200"/>
      <c r="N1084" s="1200"/>
      <c r="O1084" s="1200"/>
      <c r="P1084" s="1200"/>
      <c r="Q1084" s="1200"/>
      <c r="R1084" s="1200"/>
      <c r="S1084" s="111"/>
      <c r="T1084" s="111"/>
    </row>
    <row r="1085" spans="2:20" s="1201" customFormat="1">
      <c r="B1085" s="1200"/>
      <c r="C1085" s="1200"/>
      <c r="D1085" s="1200"/>
      <c r="E1085" s="1200"/>
      <c r="F1085" s="1200"/>
      <c r="G1085" s="1200"/>
      <c r="H1085" s="1200"/>
      <c r="I1085" s="1200"/>
      <c r="J1085" s="1200"/>
      <c r="K1085" s="1200"/>
      <c r="L1085" s="1200"/>
      <c r="M1085" s="1200"/>
      <c r="N1085" s="1200"/>
      <c r="O1085" s="1200"/>
      <c r="P1085" s="1200"/>
      <c r="Q1085" s="1200"/>
      <c r="R1085" s="1200"/>
      <c r="S1085" s="111"/>
      <c r="T1085" s="111"/>
    </row>
    <row r="1086" spans="2:20" s="1201" customFormat="1">
      <c r="B1086" s="1200"/>
      <c r="C1086" s="1200"/>
      <c r="D1086" s="1200"/>
      <c r="E1086" s="1200"/>
      <c r="F1086" s="1200"/>
      <c r="G1086" s="1200"/>
      <c r="H1086" s="1200"/>
      <c r="I1086" s="1200"/>
      <c r="J1086" s="1200"/>
      <c r="K1086" s="1200"/>
      <c r="L1086" s="1200"/>
      <c r="M1086" s="1200"/>
      <c r="N1086" s="1200"/>
      <c r="O1086" s="1200"/>
      <c r="P1086" s="1200"/>
      <c r="Q1086" s="1200"/>
      <c r="R1086" s="1200"/>
      <c r="S1086" s="111"/>
      <c r="T1086" s="111"/>
    </row>
    <row r="1087" spans="2:20" s="1201" customFormat="1">
      <c r="B1087" s="1200"/>
      <c r="C1087" s="1200"/>
      <c r="D1087" s="1200"/>
      <c r="E1087" s="1200"/>
      <c r="F1087" s="1200"/>
      <c r="G1087" s="1200"/>
      <c r="H1087" s="1200"/>
      <c r="I1087" s="1200"/>
      <c r="J1087" s="1200"/>
      <c r="K1087" s="1200"/>
      <c r="L1087" s="1200"/>
      <c r="M1087" s="1200"/>
      <c r="N1087" s="1200"/>
      <c r="O1087" s="1200"/>
      <c r="P1087" s="1200"/>
      <c r="Q1087" s="1200"/>
      <c r="R1087" s="1200"/>
      <c r="S1087" s="111"/>
      <c r="T1087" s="111"/>
    </row>
    <row r="1088" spans="2:20" s="1201" customFormat="1">
      <c r="B1088" s="1200"/>
      <c r="C1088" s="1200"/>
      <c r="D1088" s="1200"/>
      <c r="E1088" s="1200"/>
      <c r="F1088" s="1200"/>
      <c r="G1088" s="1200"/>
      <c r="H1088" s="1200"/>
      <c r="I1088" s="1200"/>
      <c r="J1088" s="1200"/>
      <c r="K1088" s="1200"/>
      <c r="L1088" s="1200"/>
      <c r="M1088" s="1200"/>
      <c r="N1088" s="1200"/>
      <c r="O1088" s="1200"/>
      <c r="P1088" s="1200"/>
      <c r="Q1088" s="1200"/>
      <c r="R1088" s="1200"/>
      <c r="S1088" s="111"/>
      <c r="T1088" s="111"/>
    </row>
    <row r="1089" spans="2:20" s="1201" customFormat="1">
      <c r="B1089" s="1200"/>
      <c r="C1089" s="1200"/>
      <c r="D1089" s="1200"/>
      <c r="E1089" s="1200"/>
      <c r="F1089" s="1200"/>
      <c r="G1089" s="1200"/>
      <c r="H1089" s="1200"/>
      <c r="I1089" s="1200"/>
      <c r="J1089" s="1200"/>
      <c r="K1089" s="1200"/>
      <c r="L1089" s="1200"/>
      <c r="M1089" s="1200"/>
      <c r="N1089" s="1200"/>
      <c r="O1089" s="1200"/>
      <c r="P1089" s="1200"/>
      <c r="Q1089" s="1200"/>
      <c r="R1089" s="1200"/>
      <c r="S1089" s="111"/>
      <c r="T1089" s="111"/>
    </row>
    <row r="1090" spans="2:20" s="1201" customFormat="1">
      <c r="B1090" s="1200"/>
      <c r="C1090" s="1200"/>
      <c r="D1090" s="1200"/>
      <c r="E1090" s="1200"/>
      <c r="F1090" s="1200"/>
      <c r="G1090" s="1200"/>
      <c r="H1090" s="1200"/>
      <c r="I1090" s="1200"/>
      <c r="J1090" s="1200"/>
      <c r="K1090" s="1200"/>
      <c r="L1090" s="1200"/>
      <c r="M1090" s="1200"/>
      <c r="N1090" s="1200"/>
      <c r="O1090" s="1200"/>
      <c r="P1090" s="1200"/>
      <c r="Q1090" s="1200"/>
      <c r="R1090" s="1200"/>
      <c r="S1090" s="111"/>
      <c r="T1090" s="111"/>
    </row>
    <row r="1091" spans="2:20" s="1201" customFormat="1">
      <c r="B1091" s="1200"/>
      <c r="C1091" s="1200"/>
      <c r="D1091" s="1200"/>
      <c r="E1091" s="1200"/>
      <c r="F1091" s="1200"/>
      <c r="G1091" s="1200"/>
      <c r="H1091" s="1200"/>
      <c r="I1091" s="1200"/>
      <c r="J1091" s="1200"/>
      <c r="K1091" s="1200"/>
      <c r="L1091" s="1200"/>
      <c r="M1091" s="1200"/>
      <c r="N1091" s="1200"/>
      <c r="O1091" s="1200"/>
      <c r="P1091" s="1200"/>
      <c r="Q1091" s="1200"/>
      <c r="R1091" s="1200"/>
      <c r="S1091" s="111"/>
      <c r="T1091" s="111"/>
    </row>
    <row r="1092" spans="2:20" s="1201" customFormat="1">
      <c r="B1092" s="1200"/>
      <c r="C1092" s="1200"/>
      <c r="D1092" s="1200"/>
      <c r="E1092" s="1200"/>
      <c r="F1092" s="1200"/>
      <c r="G1092" s="1200"/>
      <c r="H1092" s="1200"/>
      <c r="I1092" s="1200"/>
      <c r="J1092" s="1200"/>
      <c r="K1092" s="1200"/>
      <c r="L1092" s="1200"/>
      <c r="M1092" s="1200"/>
      <c r="N1092" s="1200"/>
      <c r="O1092" s="1200"/>
      <c r="P1092" s="1200"/>
      <c r="Q1092" s="1200"/>
      <c r="R1092" s="1200"/>
      <c r="S1092" s="111"/>
      <c r="T1092" s="111"/>
    </row>
    <row r="1093" spans="2:20" s="1201" customFormat="1">
      <c r="B1093" s="1200"/>
      <c r="C1093" s="1200"/>
      <c r="D1093" s="1200"/>
      <c r="E1093" s="1200"/>
      <c r="F1093" s="1200"/>
      <c r="G1093" s="1200"/>
      <c r="H1093" s="1200"/>
      <c r="I1093" s="1200"/>
      <c r="J1093" s="1200"/>
      <c r="K1093" s="1200"/>
      <c r="L1093" s="1200"/>
      <c r="M1093" s="1200"/>
      <c r="N1093" s="1200"/>
      <c r="O1093" s="1200"/>
      <c r="P1093" s="1200"/>
      <c r="Q1093" s="1200"/>
      <c r="R1093" s="1200"/>
      <c r="S1093" s="111"/>
      <c r="T1093" s="111"/>
    </row>
    <row r="1094" spans="2:20" s="1201" customFormat="1">
      <c r="B1094" s="1200"/>
      <c r="C1094" s="1200"/>
      <c r="D1094" s="1200"/>
      <c r="E1094" s="1200"/>
      <c r="F1094" s="1200"/>
      <c r="G1094" s="1200"/>
      <c r="H1094" s="1200"/>
      <c r="I1094" s="1200"/>
      <c r="J1094" s="1200"/>
      <c r="K1094" s="1200"/>
      <c r="L1094" s="1200"/>
      <c r="M1094" s="1200"/>
      <c r="N1094" s="1200"/>
      <c r="O1094" s="1200"/>
      <c r="P1094" s="1200"/>
      <c r="Q1094" s="1200"/>
      <c r="R1094" s="1200"/>
      <c r="S1094" s="111"/>
      <c r="T1094" s="111"/>
    </row>
    <row r="1095" spans="2:20" s="1201" customFormat="1">
      <c r="B1095" s="1200"/>
      <c r="C1095" s="1200"/>
      <c r="D1095" s="1200"/>
      <c r="E1095" s="1200"/>
      <c r="F1095" s="1200"/>
      <c r="G1095" s="1200"/>
      <c r="H1095" s="1200"/>
      <c r="I1095" s="1200"/>
      <c r="J1095" s="1200"/>
      <c r="K1095" s="1200"/>
      <c r="L1095" s="1200"/>
      <c r="M1095" s="1200"/>
      <c r="N1095" s="1200"/>
      <c r="O1095" s="1200"/>
      <c r="P1095" s="1200"/>
      <c r="Q1095" s="1200"/>
      <c r="R1095" s="1200"/>
      <c r="S1095" s="111"/>
      <c r="T1095" s="111"/>
    </row>
    <row r="1096" spans="2:20" s="1201" customFormat="1">
      <c r="B1096" s="1200"/>
      <c r="C1096" s="1200"/>
      <c r="D1096" s="1200"/>
      <c r="E1096" s="1200"/>
      <c r="F1096" s="1200"/>
      <c r="G1096" s="1200"/>
      <c r="H1096" s="1200"/>
      <c r="I1096" s="1200"/>
      <c r="J1096" s="1200"/>
      <c r="K1096" s="1200"/>
      <c r="L1096" s="1200"/>
      <c r="M1096" s="1200"/>
      <c r="N1096" s="1200"/>
      <c r="O1096" s="1200"/>
      <c r="P1096" s="1200"/>
      <c r="Q1096" s="1200"/>
      <c r="R1096" s="1200"/>
      <c r="S1096" s="111"/>
      <c r="T1096" s="111"/>
    </row>
    <row r="1097" spans="2:20" s="1201" customFormat="1">
      <c r="B1097" s="1200"/>
      <c r="C1097" s="1200"/>
      <c r="D1097" s="1200"/>
      <c r="E1097" s="1200"/>
      <c r="F1097" s="1200"/>
      <c r="G1097" s="1200"/>
      <c r="H1097" s="1200"/>
      <c r="I1097" s="1200"/>
      <c r="J1097" s="1200"/>
      <c r="K1097" s="1200"/>
      <c r="L1097" s="1200"/>
      <c r="M1097" s="1200"/>
      <c r="N1097" s="1200"/>
      <c r="O1097" s="1200"/>
      <c r="P1097" s="1200"/>
      <c r="Q1097" s="1200"/>
      <c r="R1097" s="1200"/>
      <c r="S1097" s="111"/>
      <c r="T1097" s="111"/>
    </row>
    <row r="1098" spans="2:20" s="1201" customFormat="1">
      <c r="B1098" s="1200"/>
      <c r="C1098" s="1200"/>
      <c r="D1098" s="1200"/>
      <c r="E1098" s="1200"/>
      <c r="F1098" s="1200"/>
      <c r="G1098" s="1200"/>
      <c r="H1098" s="1200"/>
      <c r="I1098" s="1200"/>
      <c r="J1098" s="1200"/>
      <c r="K1098" s="1200"/>
      <c r="L1098" s="1200"/>
      <c r="M1098" s="1200"/>
      <c r="N1098" s="1200"/>
      <c r="O1098" s="1200"/>
      <c r="P1098" s="1200"/>
      <c r="Q1098" s="1200"/>
      <c r="R1098" s="1200"/>
      <c r="S1098" s="111"/>
      <c r="T1098" s="111"/>
    </row>
    <row r="1099" spans="2:20" s="1201" customFormat="1">
      <c r="B1099" s="1200"/>
      <c r="C1099" s="1200"/>
      <c r="D1099" s="1200"/>
      <c r="E1099" s="1200"/>
      <c r="F1099" s="1200"/>
      <c r="G1099" s="1200"/>
      <c r="H1099" s="1200"/>
      <c r="I1099" s="1200"/>
      <c r="J1099" s="1200"/>
      <c r="K1099" s="1200"/>
      <c r="L1099" s="1200"/>
      <c r="M1099" s="1200"/>
      <c r="N1099" s="1200"/>
      <c r="O1099" s="1200"/>
      <c r="P1099" s="1200"/>
      <c r="Q1099" s="1200"/>
      <c r="R1099" s="1200"/>
      <c r="S1099" s="111"/>
      <c r="T1099" s="111"/>
    </row>
    <row r="1100" spans="2:20" s="1201" customFormat="1">
      <c r="B1100" s="1200"/>
      <c r="C1100" s="1200"/>
      <c r="D1100" s="1200"/>
      <c r="E1100" s="1200"/>
      <c r="F1100" s="1200"/>
      <c r="G1100" s="1200"/>
      <c r="H1100" s="1200"/>
      <c r="I1100" s="1200"/>
      <c r="J1100" s="1200"/>
      <c r="K1100" s="1200"/>
      <c r="L1100" s="1200"/>
      <c r="M1100" s="1200"/>
      <c r="N1100" s="1200"/>
      <c r="O1100" s="1200"/>
      <c r="P1100" s="1200"/>
      <c r="Q1100" s="1200"/>
      <c r="R1100" s="1200"/>
      <c r="S1100" s="111"/>
      <c r="T1100" s="111"/>
    </row>
    <row r="1101" spans="2:20" s="1201" customFormat="1">
      <c r="B1101" s="1200"/>
      <c r="C1101" s="1200"/>
      <c r="D1101" s="1200"/>
      <c r="E1101" s="1200"/>
      <c r="F1101" s="1200"/>
      <c r="G1101" s="1200"/>
      <c r="H1101" s="1200"/>
      <c r="I1101" s="1200"/>
      <c r="J1101" s="1200"/>
      <c r="K1101" s="1200"/>
      <c r="L1101" s="1200"/>
      <c r="M1101" s="1200"/>
      <c r="N1101" s="1200"/>
      <c r="O1101" s="1200"/>
      <c r="P1101" s="1200"/>
      <c r="Q1101" s="1200"/>
      <c r="R1101" s="1200"/>
      <c r="S1101" s="111"/>
      <c r="T1101" s="111"/>
    </row>
    <row r="1102" spans="2:20" s="1201" customFormat="1">
      <c r="B1102" s="1200"/>
      <c r="C1102" s="1200"/>
      <c r="D1102" s="1200"/>
      <c r="E1102" s="1200"/>
      <c r="F1102" s="1200"/>
      <c r="G1102" s="1200"/>
      <c r="H1102" s="1200"/>
      <c r="I1102" s="1200"/>
      <c r="J1102" s="1200"/>
      <c r="K1102" s="1200"/>
      <c r="L1102" s="1200"/>
      <c r="M1102" s="1200"/>
      <c r="N1102" s="1200"/>
      <c r="O1102" s="1200"/>
      <c r="P1102" s="1200"/>
      <c r="Q1102" s="1200"/>
      <c r="R1102" s="1200"/>
      <c r="S1102" s="111"/>
      <c r="T1102" s="111"/>
    </row>
    <row r="1103" spans="2:20" s="1201" customFormat="1">
      <c r="B1103" s="1200"/>
      <c r="C1103" s="1200"/>
      <c r="D1103" s="1200"/>
      <c r="E1103" s="1200"/>
      <c r="F1103" s="1200"/>
      <c r="G1103" s="1200"/>
      <c r="H1103" s="1200"/>
      <c r="I1103" s="1200"/>
      <c r="J1103" s="1200"/>
      <c r="K1103" s="1200"/>
      <c r="L1103" s="1200"/>
      <c r="M1103" s="1200"/>
      <c r="N1103" s="1200"/>
      <c r="O1103" s="1200"/>
      <c r="P1103" s="1200"/>
      <c r="Q1103" s="1200"/>
      <c r="R1103" s="1200"/>
      <c r="S1103" s="111"/>
      <c r="T1103" s="111"/>
    </row>
    <row r="1104" spans="2:20" s="1201" customFormat="1">
      <c r="B1104" s="1200"/>
      <c r="C1104" s="1200"/>
      <c r="D1104" s="1200"/>
      <c r="E1104" s="1200"/>
      <c r="F1104" s="1200"/>
      <c r="G1104" s="1200"/>
      <c r="H1104" s="1200"/>
      <c r="I1104" s="1200"/>
      <c r="J1104" s="1200"/>
      <c r="K1104" s="1200"/>
      <c r="L1104" s="1200"/>
      <c r="M1104" s="1200"/>
      <c r="N1104" s="1200"/>
      <c r="O1104" s="1200"/>
      <c r="P1104" s="1200"/>
      <c r="Q1104" s="1200"/>
      <c r="R1104" s="1200"/>
      <c r="S1104" s="111"/>
      <c r="T1104" s="111"/>
    </row>
    <row r="1105" spans="2:20" s="1201" customFormat="1">
      <c r="B1105" s="1200"/>
      <c r="C1105" s="1200"/>
      <c r="D1105" s="1200"/>
      <c r="E1105" s="1200"/>
      <c r="F1105" s="1200"/>
      <c r="G1105" s="1200"/>
      <c r="H1105" s="1200"/>
      <c r="I1105" s="1200"/>
      <c r="J1105" s="1200"/>
      <c r="K1105" s="1200"/>
      <c r="L1105" s="1200"/>
      <c r="M1105" s="1200"/>
      <c r="N1105" s="1200"/>
      <c r="O1105" s="1200"/>
      <c r="P1105" s="1200"/>
      <c r="Q1105" s="1200"/>
      <c r="R1105" s="1200"/>
      <c r="S1105" s="111"/>
      <c r="T1105" s="111"/>
    </row>
    <row r="1106" spans="2:20" s="1201" customFormat="1">
      <c r="B1106" s="1200"/>
      <c r="C1106" s="1200"/>
      <c r="D1106" s="1200"/>
      <c r="E1106" s="1200"/>
      <c r="F1106" s="1200"/>
      <c r="G1106" s="1200"/>
      <c r="H1106" s="1200"/>
      <c r="I1106" s="1200"/>
      <c r="J1106" s="1200"/>
      <c r="K1106" s="1200"/>
      <c r="L1106" s="1200"/>
      <c r="M1106" s="1200"/>
      <c r="N1106" s="1200"/>
      <c r="O1106" s="1200"/>
      <c r="P1106" s="1200"/>
      <c r="Q1106" s="1200"/>
      <c r="R1106" s="1200"/>
      <c r="S1106" s="111"/>
      <c r="T1106" s="111"/>
    </row>
    <row r="1107" spans="2:20" s="1201" customFormat="1">
      <c r="B1107" s="1200"/>
      <c r="C1107" s="1200"/>
      <c r="D1107" s="1200"/>
      <c r="E1107" s="1200"/>
      <c r="F1107" s="1200"/>
      <c r="G1107" s="1200"/>
      <c r="H1107" s="1200"/>
      <c r="I1107" s="1200"/>
      <c r="J1107" s="1200"/>
      <c r="K1107" s="1200"/>
      <c r="L1107" s="1200"/>
      <c r="M1107" s="1200"/>
      <c r="N1107" s="1200"/>
      <c r="O1107" s="1200"/>
      <c r="P1107" s="1200"/>
      <c r="Q1107" s="1200"/>
      <c r="R1107" s="1200"/>
      <c r="S1107" s="111"/>
      <c r="T1107" s="111"/>
    </row>
    <row r="1108" spans="2:20" s="1201" customFormat="1">
      <c r="B1108" s="1200"/>
      <c r="C1108" s="1200"/>
      <c r="D1108" s="1200"/>
      <c r="E1108" s="1200"/>
      <c r="F1108" s="1200"/>
      <c r="G1108" s="1200"/>
      <c r="H1108" s="1200"/>
      <c r="I1108" s="1200"/>
      <c r="J1108" s="1200"/>
      <c r="K1108" s="1200"/>
      <c r="L1108" s="1200"/>
      <c r="M1108" s="1200"/>
      <c r="N1108" s="1200"/>
      <c r="O1108" s="1200"/>
      <c r="P1108" s="1200"/>
      <c r="Q1108" s="1200"/>
      <c r="R1108" s="1200"/>
      <c r="S1108" s="111"/>
      <c r="T1108" s="111"/>
    </row>
    <row r="1109" spans="2:20" s="1201" customFormat="1">
      <c r="B1109" s="1200"/>
      <c r="C1109" s="1200"/>
      <c r="D1109" s="1200"/>
      <c r="E1109" s="1200"/>
      <c r="F1109" s="1200"/>
      <c r="G1109" s="1200"/>
      <c r="H1109" s="1200"/>
      <c r="I1109" s="1200"/>
      <c r="J1109" s="1200"/>
      <c r="K1109" s="1200"/>
      <c r="L1109" s="1200"/>
      <c r="M1109" s="1200"/>
      <c r="N1109" s="1200"/>
      <c r="O1109" s="1200"/>
      <c r="P1109" s="1200"/>
      <c r="Q1109" s="1200"/>
      <c r="R1109" s="1200"/>
      <c r="S1109" s="111"/>
      <c r="T1109" s="111"/>
    </row>
    <row r="1110" spans="2:20" s="1201" customFormat="1">
      <c r="B1110" s="1200"/>
      <c r="C1110" s="1200"/>
      <c r="D1110" s="1200"/>
      <c r="E1110" s="1200"/>
      <c r="F1110" s="1200"/>
      <c r="G1110" s="1200"/>
      <c r="H1110" s="1200"/>
      <c r="I1110" s="1200"/>
      <c r="J1110" s="1200"/>
      <c r="K1110" s="1200"/>
      <c r="L1110" s="1200"/>
      <c r="M1110" s="1200"/>
      <c r="N1110" s="1200"/>
      <c r="O1110" s="1200"/>
      <c r="P1110" s="1200"/>
      <c r="Q1110" s="1200"/>
      <c r="R1110" s="1200"/>
      <c r="S1110" s="111"/>
      <c r="T1110" s="111"/>
    </row>
    <row r="1111" spans="2:20" s="1201" customFormat="1">
      <c r="B1111" s="1200"/>
      <c r="C1111" s="1200"/>
      <c r="D1111" s="1200"/>
      <c r="E1111" s="1200"/>
      <c r="F1111" s="1200"/>
      <c r="G1111" s="1200"/>
      <c r="H1111" s="1200"/>
      <c r="I1111" s="1200"/>
      <c r="J1111" s="1200"/>
      <c r="K1111" s="1200"/>
      <c r="L1111" s="1200"/>
      <c r="M1111" s="1200"/>
      <c r="N1111" s="1200"/>
      <c r="O1111" s="1200"/>
      <c r="P1111" s="1200"/>
      <c r="Q1111" s="1200"/>
      <c r="R1111" s="1200"/>
      <c r="S1111" s="111"/>
      <c r="T1111" s="111"/>
    </row>
    <row r="1112" spans="2:20" s="1201" customFormat="1">
      <c r="B1112" s="1200"/>
      <c r="C1112" s="1200"/>
      <c r="D1112" s="1200"/>
      <c r="E1112" s="1200"/>
      <c r="F1112" s="1200"/>
      <c r="G1112" s="1200"/>
      <c r="H1112" s="1200"/>
      <c r="I1112" s="1200"/>
      <c r="J1112" s="1200"/>
      <c r="K1112" s="1200"/>
      <c r="L1112" s="1200"/>
      <c r="M1112" s="1200"/>
      <c r="N1112" s="1200"/>
      <c r="O1112" s="1200"/>
      <c r="P1112" s="1200"/>
      <c r="Q1112" s="1200"/>
      <c r="R1112" s="1200"/>
      <c r="S1112" s="111"/>
      <c r="T1112" s="111"/>
    </row>
    <row r="1113" spans="2:20" s="1201" customFormat="1">
      <c r="B1113" s="1200"/>
      <c r="C1113" s="1200"/>
      <c r="D1113" s="1200"/>
      <c r="E1113" s="1200"/>
      <c r="F1113" s="1200"/>
      <c r="G1113" s="1200"/>
      <c r="H1113" s="1200"/>
      <c r="I1113" s="1200"/>
      <c r="J1113" s="1200"/>
      <c r="K1113" s="1200"/>
      <c r="L1113" s="1200"/>
      <c r="M1113" s="1200"/>
      <c r="N1113" s="1200"/>
      <c r="O1113" s="1200"/>
      <c r="P1113" s="1200"/>
      <c r="Q1113" s="1200"/>
      <c r="R1113" s="1200"/>
      <c r="S1113" s="111"/>
      <c r="T1113" s="111"/>
    </row>
    <row r="1114" spans="2:20" s="1201" customFormat="1">
      <c r="B1114" s="1200"/>
      <c r="C1114" s="1200"/>
      <c r="D1114" s="1200"/>
      <c r="E1114" s="1200"/>
      <c r="F1114" s="1200"/>
      <c r="G1114" s="1200"/>
      <c r="H1114" s="1200"/>
      <c r="I1114" s="1200"/>
      <c r="J1114" s="1200"/>
      <c r="K1114" s="1200"/>
      <c r="L1114" s="1200"/>
      <c r="M1114" s="1200"/>
      <c r="N1114" s="1200"/>
      <c r="O1114" s="1200"/>
      <c r="P1114" s="1200"/>
      <c r="Q1114" s="1200"/>
      <c r="R1114" s="1200"/>
      <c r="S1114" s="111"/>
      <c r="T1114" s="111"/>
    </row>
    <row r="1115" spans="2:20" s="1201" customFormat="1">
      <c r="B1115" s="1200"/>
      <c r="C1115" s="1200"/>
      <c r="D1115" s="1200"/>
      <c r="E1115" s="1200"/>
      <c r="F1115" s="1200"/>
      <c r="G1115" s="1200"/>
      <c r="H1115" s="1200"/>
      <c r="I1115" s="1200"/>
      <c r="J1115" s="1200"/>
      <c r="K1115" s="1200"/>
      <c r="L1115" s="1200"/>
      <c r="M1115" s="1200"/>
      <c r="N1115" s="1200"/>
      <c r="O1115" s="1200"/>
      <c r="P1115" s="1200"/>
      <c r="Q1115" s="1200"/>
      <c r="R1115" s="1200"/>
      <c r="S1115" s="111"/>
      <c r="T1115" s="111"/>
    </row>
    <row r="1116" spans="2:20" s="1201" customFormat="1">
      <c r="B1116" s="1200"/>
      <c r="C1116" s="1200"/>
      <c r="D1116" s="1200"/>
      <c r="E1116" s="1200"/>
      <c r="F1116" s="1200"/>
      <c r="G1116" s="1200"/>
      <c r="H1116" s="1200"/>
      <c r="I1116" s="1200"/>
      <c r="J1116" s="1200"/>
      <c r="K1116" s="1200"/>
      <c r="L1116" s="1200"/>
      <c r="M1116" s="1200"/>
      <c r="N1116" s="1200"/>
      <c r="O1116" s="1200"/>
      <c r="P1116" s="1200"/>
      <c r="Q1116" s="1200"/>
      <c r="R1116" s="1200"/>
      <c r="S1116" s="111"/>
      <c r="T1116" s="111"/>
    </row>
    <row r="1117" spans="2:20" s="1201" customFormat="1">
      <c r="B1117" s="1200"/>
      <c r="C1117" s="1200"/>
      <c r="D1117" s="1200"/>
      <c r="E1117" s="1200"/>
      <c r="F1117" s="1200"/>
      <c r="G1117" s="1200"/>
      <c r="H1117" s="1200"/>
      <c r="I1117" s="1200"/>
      <c r="J1117" s="1200"/>
      <c r="K1117" s="1200"/>
      <c r="L1117" s="1200"/>
      <c r="M1117" s="1200"/>
      <c r="N1117" s="1200"/>
      <c r="O1117" s="1200"/>
      <c r="P1117" s="1200"/>
      <c r="Q1117" s="1200"/>
      <c r="R1117" s="1200"/>
      <c r="S1117" s="111"/>
      <c r="T1117" s="111"/>
    </row>
    <row r="1118" spans="2:20" s="1201" customFormat="1">
      <c r="B1118" s="1200"/>
      <c r="C1118" s="1200"/>
      <c r="D1118" s="1200"/>
      <c r="E1118" s="1200"/>
      <c r="F1118" s="1200"/>
      <c r="G1118" s="1200"/>
      <c r="H1118" s="1200"/>
      <c r="I1118" s="1200"/>
      <c r="J1118" s="1200"/>
      <c r="K1118" s="1200"/>
      <c r="L1118" s="1200"/>
      <c r="M1118" s="1200"/>
      <c r="N1118" s="1200"/>
      <c r="O1118" s="1200"/>
      <c r="P1118" s="1200"/>
      <c r="Q1118" s="1200"/>
      <c r="R1118" s="1200"/>
      <c r="S1118" s="111"/>
      <c r="T1118" s="111"/>
    </row>
    <row r="1119" spans="2:20" s="1201" customFormat="1">
      <c r="B1119" s="1200"/>
      <c r="C1119" s="1200"/>
      <c r="D1119" s="1200"/>
      <c r="E1119" s="1200"/>
      <c r="F1119" s="1200"/>
      <c r="G1119" s="1200"/>
      <c r="H1119" s="1200"/>
      <c r="I1119" s="1200"/>
      <c r="J1119" s="1200"/>
      <c r="K1119" s="1200"/>
      <c r="L1119" s="1200"/>
      <c r="M1119" s="1200"/>
      <c r="N1119" s="1200"/>
      <c r="O1119" s="1200"/>
      <c r="P1119" s="1200"/>
      <c r="Q1119" s="1200"/>
      <c r="R1119" s="1200"/>
      <c r="S1119" s="111"/>
      <c r="T1119" s="111"/>
    </row>
    <row r="1120" spans="2:20" s="1201" customFormat="1">
      <c r="B1120" s="1200"/>
      <c r="C1120" s="1200"/>
      <c r="D1120" s="1200"/>
      <c r="E1120" s="1200"/>
      <c r="F1120" s="1200"/>
      <c r="G1120" s="1200"/>
      <c r="H1120" s="1200"/>
      <c r="I1120" s="1200"/>
      <c r="J1120" s="1200"/>
      <c r="K1120" s="1200"/>
      <c r="L1120" s="1200"/>
      <c r="M1120" s="1200"/>
      <c r="N1120" s="1200"/>
      <c r="O1120" s="1200"/>
      <c r="P1120" s="1200"/>
      <c r="Q1120" s="1200"/>
      <c r="R1120" s="1200"/>
      <c r="S1120" s="111"/>
      <c r="T1120" s="111"/>
    </row>
    <row r="1121" spans="2:20" s="1201" customFormat="1">
      <c r="B1121" s="1200"/>
      <c r="C1121" s="1200"/>
      <c r="D1121" s="1200"/>
      <c r="E1121" s="1200"/>
      <c r="F1121" s="1200"/>
      <c r="G1121" s="1200"/>
      <c r="H1121" s="1200"/>
      <c r="I1121" s="1200"/>
      <c r="J1121" s="1200"/>
      <c r="K1121" s="1200"/>
      <c r="L1121" s="1200"/>
      <c r="M1121" s="1200"/>
      <c r="N1121" s="1200"/>
      <c r="O1121" s="1200"/>
      <c r="P1121" s="1200"/>
      <c r="Q1121" s="1200"/>
      <c r="R1121" s="1200"/>
      <c r="S1121" s="111"/>
      <c r="T1121" s="111"/>
    </row>
    <row r="1122" spans="2:20" s="1201" customFormat="1">
      <c r="B1122" s="1200"/>
      <c r="C1122" s="1200"/>
      <c r="D1122" s="1200"/>
      <c r="E1122" s="1200"/>
      <c r="F1122" s="1200"/>
      <c r="G1122" s="1200"/>
      <c r="H1122" s="1200"/>
      <c r="I1122" s="1200"/>
      <c r="J1122" s="1200"/>
      <c r="K1122" s="1200"/>
      <c r="L1122" s="1200"/>
      <c r="M1122" s="1200"/>
      <c r="N1122" s="1200"/>
      <c r="O1122" s="1200"/>
      <c r="P1122" s="1200"/>
      <c r="Q1122" s="1200"/>
      <c r="R1122" s="1200"/>
      <c r="S1122" s="111"/>
      <c r="T1122" s="111"/>
    </row>
    <row r="1123" spans="2:20" s="1201" customFormat="1">
      <c r="B1123" s="1200"/>
      <c r="C1123" s="1200"/>
      <c r="D1123" s="1200"/>
      <c r="E1123" s="1200"/>
      <c r="F1123" s="1200"/>
      <c r="G1123" s="1200"/>
      <c r="H1123" s="1200"/>
      <c r="I1123" s="1200"/>
      <c r="J1123" s="1200"/>
      <c r="K1123" s="1200"/>
      <c r="L1123" s="1200"/>
      <c r="M1123" s="1200"/>
      <c r="N1123" s="1200"/>
      <c r="O1123" s="1200"/>
      <c r="P1123" s="1200"/>
      <c r="Q1123" s="1200"/>
      <c r="R1123" s="1200"/>
      <c r="S1123" s="111"/>
      <c r="T1123" s="111"/>
    </row>
    <row r="1124" spans="2:20" s="1201" customFormat="1">
      <c r="B1124" s="1200"/>
      <c r="C1124" s="1200"/>
      <c r="D1124" s="1200"/>
      <c r="E1124" s="1200"/>
      <c r="F1124" s="1200"/>
      <c r="G1124" s="1200"/>
      <c r="H1124" s="1200"/>
      <c r="I1124" s="1200"/>
      <c r="J1124" s="1200"/>
      <c r="K1124" s="1200"/>
      <c r="L1124" s="1200"/>
      <c r="M1124" s="1200"/>
      <c r="N1124" s="1200"/>
      <c r="O1124" s="1200"/>
      <c r="P1124" s="1200"/>
      <c r="Q1124" s="1200"/>
      <c r="R1124" s="1200"/>
      <c r="S1124" s="111"/>
      <c r="T1124" s="111"/>
    </row>
    <row r="1125" spans="2:20" s="1201" customFormat="1">
      <c r="B1125" s="1200"/>
      <c r="C1125" s="1200"/>
      <c r="D1125" s="1200"/>
      <c r="E1125" s="1200"/>
      <c r="F1125" s="1200"/>
      <c r="G1125" s="1200"/>
      <c r="H1125" s="1200"/>
      <c r="I1125" s="1200"/>
      <c r="J1125" s="1200"/>
      <c r="K1125" s="1200"/>
      <c r="L1125" s="1200"/>
      <c r="M1125" s="1200"/>
      <c r="N1125" s="1200"/>
      <c r="O1125" s="1200"/>
      <c r="P1125" s="1200"/>
      <c r="Q1125" s="1200"/>
      <c r="R1125" s="1200"/>
      <c r="S1125" s="111"/>
      <c r="T1125" s="111"/>
    </row>
    <row r="1126" spans="2:20" s="1201" customFormat="1">
      <c r="B1126" s="1200"/>
      <c r="C1126" s="1200"/>
      <c r="D1126" s="1200"/>
      <c r="E1126" s="1200"/>
      <c r="F1126" s="1200"/>
      <c r="G1126" s="1200"/>
      <c r="H1126" s="1200"/>
      <c r="I1126" s="1200"/>
      <c r="J1126" s="1200"/>
      <c r="K1126" s="1200"/>
      <c r="L1126" s="1200"/>
      <c r="M1126" s="1200"/>
      <c r="N1126" s="1200"/>
      <c r="O1126" s="1200"/>
      <c r="P1126" s="1200"/>
      <c r="Q1126" s="1200"/>
      <c r="R1126" s="1200"/>
      <c r="S1126" s="111"/>
      <c r="T1126" s="111"/>
    </row>
  </sheetData>
  <phoneticPr fontId="11" type="noConversion"/>
  <pageMargins left="0.5" right="0.25" top="0.5" bottom="0.5" header="0" footer="0"/>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sheetPr>
  <dimension ref="A1:W361"/>
  <sheetViews>
    <sheetView topLeftCell="A38" zoomScale="90" zoomScaleNormal="90" zoomScalePageLayoutView="90" workbookViewId="0">
      <selection activeCell="L20" sqref="L20"/>
    </sheetView>
  </sheetViews>
  <sheetFormatPr baseColWidth="10" defaultRowHeight="15" x14ac:dyDescent="0"/>
  <cols>
    <col min="1" max="1" width="10.83203125" style="1"/>
    <col min="2" max="2" width="2.33203125" customWidth="1"/>
    <col min="3" max="4" width="10.33203125" customWidth="1"/>
    <col min="5" max="5" width="12" customWidth="1"/>
    <col min="6" max="6" width="13" customWidth="1"/>
    <col min="7" max="7" width="12.6640625" style="1" customWidth="1"/>
    <col min="8" max="8" width="12.6640625" customWidth="1"/>
    <col min="9" max="9" width="12.6640625" style="651" customWidth="1"/>
    <col min="10" max="14" width="12.6640625" customWidth="1"/>
    <col min="15" max="17" width="13" customWidth="1"/>
    <col min="18" max="18" width="1.6640625" customWidth="1"/>
  </cols>
  <sheetData>
    <row r="1" spans="1:23" s="104" customFormat="1" ht="18">
      <c r="A1" s="111"/>
      <c r="B1" s="251"/>
      <c r="C1" s="251"/>
      <c r="D1" s="251"/>
      <c r="E1" s="251"/>
      <c r="F1" s="251"/>
      <c r="G1" s="251"/>
      <c r="H1" s="251"/>
      <c r="I1" s="251"/>
      <c r="J1" s="251"/>
      <c r="K1" s="251"/>
      <c r="L1" s="251"/>
      <c r="M1" s="251"/>
      <c r="N1" s="251"/>
      <c r="O1" s="251"/>
      <c r="P1" s="251"/>
      <c r="Q1" s="251"/>
      <c r="R1" s="251"/>
      <c r="S1" s="111"/>
      <c r="T1" s="111"/>
      <c r="U1" s="111"/>
      <c r="V1" s="111"/>
      <c r="W1" s="111"/>
    </row>
    <row r="2" spans="1:23" s="104" customFormat="1" ht="11" customHeight="1">
      <c r="A2" s="111"/>
      <c r="B2" s="255"/>
      <c r="C2" s="256"/>
      <c r="D2" s="256"/>
      <c r="E2" s="256"/>
      <c r="F2" s="256"/>
      <c r="G2" s="256"/>
      <c r="H2" s="256"/>
      <c r="I2" s="256"/>
      <c r="J2" s="256"/>
      <c r="K2" s="256"/>
      <c r="L2" s="256"/>
      <c r="M2" s="256"/>
      <c r="N2" s="256"/>
      <c r="O2" s="256"/>
      <c r="P2" s="256"/>
      <c r="Q2" s="256"/>
      <c r="R2" s="257"/>
      <c r="S2" s="111"/>
      <c r="T2" s="111"/>
      <c r="U2" s="111"/>
    </row>
    <row r="3" spans="1:23" s="104" customFormat="1" ht="18">
      <c r="A3" s="111"/>
      <c r="B3" s="258"/>
      <c r="C3" s="94"/>
      <c r="D3" s="94"/>
      <c r="E3" s="94"/>
      <c r="F3" s="94"/>
      <c r="G3" s="94"/>
      <c r="H3" s="94"/>
      <c r="I3" s="94"/>
      <c r="J3" s="94"/>
      <c r="K3" s="94"/>
      <c r="L3" s="94"/>
      <c r="M3" s="94"/>
      <c r="N3" s="94"/>
      <c r="O3" s="94"/>
      <c r="P3" s="94"/>
      <c r="Q3" s="94"/>
      <c r="R3" s="259"/>
      <c r="S3" s="111"/>
      <c r="T3" s="111"/>
      <c r="U3" s="111"/>
    </row>
    <row r="4" spans="1:23" s="104" customFormat="1" ht="18">
      <c r="A4" s="111"/>
      <c r="B4" s="258"/>
      <c r="C4" s="94"/>
      <c r="D4" s="94"/>
      <c r="E4" s="94"/>
      <c r="F4" s="94"/>
      <c r="G4" s="94"/>
      <c r="H4" s="94"/>
      <c r="I4" s="94"/>
      <c r="J4" s="94"/>
      <c r="K4" s="94"/>
      <c r="L4" s="94"/>
      <c r="M4" s="94"/>
      <c r="N4" s="94"/>
      <c r="O4" s="94"/>
      <c r="P4" s="94"/>
      <c r="Q4" s="94"/>
      <c r="R4" s="259"/>
      <c r="S4" s="111"/>
      <c r="T4" s="111"/>
      <c r="U4" s="111"/>
    </row>
    <row r="5" spans="1:23" s="104" customFormat="1" ht="18">
      <c r="A5" s="111"/>
      <c r="B5" s="258"/>
      <c r="C5" s="94"/>
      <c r="D5" s="94"/>
      <c r="E5" s="94"/>
      <c r="F5" s="94"/>
      <c r="G5" s="94"/>
      <c r="H5" s="94"/>
      <c r="I5" s="94"/>
      <c r="J5" s="94"/>
      <c r="K5" s="94"/>
      <c r="L5" s="94"/>
      <c r="M5" s="94"/>
      <c r="N5" s="94"/>
      <c r="O5" s="94"/>
      <c r="P5" s="94"/>
      <c r="Q5" s="94"/>
      <c r="R5" s="259"/>
      <c r="S5" s="111"/>
      <c r="T5" s="111"/>
      <c r="U5" s="111"/>
    </row>
    <row r="6" spans="1:23" s="104" customFormat="1" ht="18">
      <c r="A6" s="111"/>
      <c r="B6" s="258"/>
      <c r="C6" s="94"/>
      <c r="D6" s="94"/>
      <c r="E6" s="94"/>
      <c r="F6" s="94"/>
      <c r="G6" s="94"/>
      <c r="H6" s="94"/>
      <c r="I6" s="94"/>
      <c r="J6" s="94"/>
      <c r="K6" s="94"/>
      <c r="L6" s="94"/>
      <c r="M6" s="94"/>
      <c r="N6" s="94"/>
      <c r="O6" s="94"/>
      <c r="P6" s="94"/>
      <c r="Q6" s="94"/>
      <c r="R6" s="259"/>
      <c r="S6" s="111"/>
      <c r="T6" s="111"/>
      <c r="U6" s="111"/>
    </row>
    <row r="7" spans="1:23" s="104" customFormat="1" ht="20">
      <c r="A7" s="111"/>
      <c r="B7" s="1018" t="s">
        <v>225</v>
      </c>
      <c r="C7" s="263"/>
      <c r="D7" s="263"/>
      <c r="E7" s="263"/>
      <c r="F7" s="263"/>
      <c r="G7" s="263"/>
      <c r="H7" s="263"/>
      <c r="I7" s="263"/>
      <c r="J7" s="263"/>
      <c r="K7" s="263"/>
      <c r="L7" s="263"/>
      <c r="M7" s="263"/>
      <c r="N7" s="263"/>
      <c r="O7" s="263"/>
      <c r="P7" s="263"/>
      <c r="Q7" s="263"/>
      <c r="R7" s="1019"/>
      <c r="S7" s="111"/>
      <c r="T7" s="111"/>
      <c r="U7" s="111"/>
    </row>
    <row r="8" spans="1:23" s="104" customFormat="1" ht="9" customHeight="1">
      <c r="A8" s="111"/>
      <c r="B8" s="487"/>
      <c r="C8" s="488"/>
      <c r="D8" s="488"/>
      <c r="E8" s="488"/>
      <c r="F8" s="488"/>
      <c r="G8" s="488"/>
      <c r="H8" s="488"/>
      <c r="I8" s="488"/>
      <c r="J8" s="488"/>
      <c r="K8" s="488"/>
      <c r="L8" s="488"/>
      <c r="M8" s="488"/>
      <c r="N8" s="488"/>
      <c r="O8" s="488"/>
      <c r="P8" s="488"/>
      <c r="Q8" s="488"/>
      <c r="R8" s="489"/>
      <c r="S8" s="111"/>
      <c r="T8" s="111"/>
      <c r="U8" s="111"/>
    </row>
    <row r="9" spans="1:23" s="104" customFormat="1" ht="18">
      <c r="A9" s="111"/>
      <c r="B9" s="94"/>
      <c r="C9" s="94"/>
      <c r="D9" s="94"/>
      <c r="E9" s="94"/>
      <c r="F9" s="94"/>
      <c r="G9" s="94"/>
      <c r="H9" s="94"/>
      <c r="I9" s="94"/>
      <c r="J9" s="94"/>
      <c r="K9" s="94"/>
      <c r="L9" s="94"/>
      <c r="M9" s="94"/>
      <c r="N9" s="94"/>
      <c r="O9" s="94"/>
      <c r="P9" s="94"/>
      <c r="Q9" s="94"/>
      <c r="R9" s="94"/>
      <c r="S9" s="111"/>
      <c r="T9" s="111"/>
      <c r="U9" s="111"/>
    </row>
    <row r="10" spans="1:23" s="104" customFormat="1" ht="26" customHeight="1">
      <c r="A10" s="111"/>
      <c r="B10" s="255"/>
      <c r="C10" s="256"/>
      <c r="D10" s="256"/>
      <c r="E10" s="256"/>
      <c r="F10" s="256"/>
      <c r="G10" s="256"/>
      <c r="H10" s="256"/>
      <c r="I10" s="256"/>
      <c r="J10" s="256"/>
      <c r="K10" s="256"/>
      <c r="L10" s="256"/>
      <c r="M10" s="256"/>
      <c r="N10" s="256"/>
      <c r="O10" s="256"/>
      <c r="P10" s="266"/>
      <c r="Q10" s="256"/>
      <c r="R10" s="257"/>
      <c r="S10" s="111"/>
      <c r="T10" s="111"/>
      <c r="U10" s="111"/>
    </row>
    <row r="11" spans="1:23" s="104" customFormat="1" ht="45">
      <c r="A11" s="111"/>
      <c r="B11" s="258"/>
      <c r="C11" s="1307"/>
      <c r="D11" s="1307"/>
      <c r="E11" s="1307"/>
      <c r="F11" s="1307"/>
      <c r="G11" s="1307"/>
      <c r="H11" s="1946" t="s">
        <v>1168</v>
      </c>
      <c r="I11" s="1307"/>
      <c r="J11" s="1307"/>
      <c r="K11" s="1307"/>
      <c r="L11" s="1307"/>
      <c r="M11" s="1307"/>
      <c r="N11" s="1307"/>
      <c r="O11" s="1307"/>
      <c r="P11" s="1307"/>
      <c r="Q11" s="1307"/>
      <c r="R11" s="259"/>
      <c r="S11" s="111"/>
      <c r="T11" s="111"/>
      <c r="U11" s="111"/>
    </row>
    <row r="12" spans="1:23" s="104" customFormat="1" ht="18">
      <c r="A12" s="111"/>
      <c r="B12" s="258"/>
      <c r="C12" s="94"/>
      <c r="D12" s="94"/>
      <c r="E12" s="94"/>
      <c r="F12" s="94"/>
      <c r="G12" s="94"/>
      <c r="H12" s="94"/>
      <c r="I12" s="94"/>
      <c r="J12" s="94"/>
      <c r="K12" s="94"/>
      <c r="L12" s="94"/>
      <c r="M12" s="94"/>
      <c r="N12" s="94"/>
      <c r="O12" s="94"/>
      <c r="P12" s="94"/>
      <c r="Q12" s="94"/>
      <c r="R12" s="259"/>
      <c r="S12" s="111"/>
      <c r="T12" s="111"/>
      <c r="U12" s="111"/>
    </row>
    <row r="13" spans="1:23" s="104" customFormat="1" ht="30">
      <c r="A13" s="111"/>
      <c r="B13" s="258"/>
      <c r="C13" s="709"/>
      <c r="D13" s="94"/>
      <c r="E13" s="94"/>
      <c r="F13" s="94"/>
      <c r="G13" s="94"/>
      <c r="H13" s="94"/>
      <c r="I13" s="709"/>
      <c r="J13" s="94"/>
      <c r="K13" s="94"/>
      <c r="L13" s="709"/>
      <c r="M13" s="94"/>
      <c r="N13" s="94"/>
      <c r="O13" s="94"/>
      <c r="P13" s="94"/>
      <c r="Q13" s="94"/>
      <c r="R13" s="259"/>
      <c r="S13" s="111"/>
      <c r="T13" s="111"/>
      <c r="U13" s="111"/>
    </row>
    <row r="14" spans="1:23" s="104" customFormat="1" ht="17" customHeight="1">
      <c r="A14" s="111"/>
      <c r="B14" s="258"/>
      <c r="C14" s="246"/>
      <c r="D14" s="94"/>
      <c r="E14" s="251"/>
      <c r="F14" s="94"/>
      <c r="G14" s="94"/>
      <c r="H14" s="94"/>
      <c r="I14" s="246"/>
      <c r="J14" s="94"/>
      <c r="K14" s="94"/>
      <c r="L14" s="246"/>
      <c r="M14" s="242"/>
      <c r="N14" s="94"/>
      <c r="O14" s="94"/>
      <c r="P14" s="94"/>
      <c r="Q14" s="94"/>
      <c r="R14" s="259"/>
      <c r="S14" s="111"/>
      <c r="T14" s="111"/>
      <c r="U14" s="111"/>
    </row>
    <row r="15" spans="1:23" s="104" customFormat="1" ht="18">
      <c r="A15" s="111"/>
      <c r="B15" s="258"/>
      <c r="C15" s="94"/>
      <c r="D15" s="94"/>
      <c r="E15" s="251"/>
      <c r="F15" s="251"/>
      <c r="G15" s="94"/>
      <c r="H15" s="94"/>
      <c r="I15" s="94"/>
      <c r="J15" s="94"/>
      <c r="K15" s="94"/>
      <c r="L15" s="94"/>
      <c r="M15" s="94"/>
      <c r="N15" s="94"/>
      <c r="O15" s="94"/>
      <c r="P15" s="94"/>
      <c r="Q15" s="94"/>
      <c r="R15" s="259"/>
      <c r="S15" s="111"/>
      <c r="T15" s="111"/>
      <c r="U15" s="111"/>
    </row>
    <row r="16" spans="1:23" s="104" customFormat="1" ht="18">
      <c r="A16" s="111"/>
      <c r="B16" s="258"/>
      <c r="C16" s="94"/>
      <c r="D16" s="94"/>
      <c r="E16" s="94"/>
      <c r="F16" s="94"/>
      <c r="G16" s="94"/>
      <c r="H16" s="94"/>
      <c r="I16" s="94"/>
      <c r="J16" s="94"/>
      <c r="K16" s="94"/>
      <c r="L16" s="94"/>
      <c r="M16" s="94"/>
      <c r="N16" s="94"/>
      <c r="O16" s="94"/>
      <c r="P16" s="94"/>
      <c r="Q16" s="94"/>
      <c r="R16" s="259"/>
      <c r="S16" s="111"/>
      <c r="T16" s="111"/>
      <c r="U16" s="111"/>
    </row>
    <row r="17" spans="1:23" s="104" customFormat="1" ht="18">
      <c r="A17" s="111"/>
      <c r="B17" s="258"/>
      <c r="C17" s="94"/>
      <c r="D17" s="94"/>
      <c r="E17" s="94"/>
      <c r="F17" s="94"/>
      <c r="G17" s="94"/>
      <c r="H17" s="94"/>
      <c r="I17" s="94"/>
      <c r="J17" s="94"/>
      <c r="K17" s="94"/>
      <c r="L17" s="94"/>
      <c r="M17" s="94"/>
      <c r="N17" s="94"/>
      <c r="O17" s="94"/>
      <c r="P17" s="94"/>
      <c r="Q17" s="94"/>
      <c r="R17" s="259"/>
      <c r="S17" s="111"/>
      <c r="T17" s="111"/>
      <c r="U17" s="111"/>
    </row>
    <row r="18" spans="1:23" s="104" customFormat="1" ht="18">
      <c r="A18" s="111"/>
      <c r="B18" s="258"/>
      <c r="C18" s="94"/>
      <c r="D18" s="94"/>
      <c r="E18" s="94"/>
      <c r="F18" s="94"/>
      <c r="G18" s="94"/>
      <c r="H18" s="94"/>
      <c r="I18" s="94"/>
      <c r="J18" s="94"/>
      <c r="K18" s="94"/>
      <c r="L18" s="94"/>
      <c r="M18" s="94"/>
      <c r="N18" s="94"/>
      <c r="O18" s="94"/>
      <c r="P18" s="94"/>
      <c r="Q18" s="94"/>
      <c r="R18" s="259"/>
      <c r="S18" s="111"/>
      <c r="T18" s="111"/>
      <c r="U18" s="111"/>
    </row>
    <row r="19" spans="1:23" s="104" customFormat="1" ht="18">
      <c r="A19" s="111"/>
      <c r="B19" s="258"/>
      <c r="C19" s="94"/>
      <c r="D19" s="94"/>
      <c r="E19" s="94"/>
      <c r="F19" s="94"/>
      <c r="G19" s="94"/>
      <c r="H19" s="94"/>
      <c r="I19" s="94"/>
      <c r="J19" s="94"/>
      <c r="K19" s="94"/>
      <c r="L19" s="94"/>
      <c r="M19" s="94"/>
      <c r="N19" s="94"/>
      <c r="O19" s="94"/>
      <c r="P19" s="94"/>
      <c r="Q19" s="94"/>
      <c r="R19" s="259"/>
      <c r="S19" s="111"/>
      <c r="T19" s="111"/>
      <c r="U19" s="111"/>
    </row>
    <row r="20" spans="1:23" s="104" customFormat="1" ht="18">
      <c r="A20" s="111"/>
      <c r="B20" s="258"/>
      <c r="C20" s="94"/>
      <c r="D20" s="94"/>
      <c r="E20" s="94"/>
      <c r="F20" s="94"/>
      <c r="G20" s="94"/>
      <c r="H20" s="94"/>
      <c r="I20" s="94"/>
      <c r="J20" s="94"/>
      <c r="K20" s="94"/>
      <c r="L20" s="94"/>
      <c r="M20" s="94"/>
      <c r="N20" s="94"/>
      <c r="O20" s="94"/>
      <c r="P20" s="94"/>
      <c r="Q20" s="94"/>
      <c r="R20" s="259"/>
      <c r="S20" s="111"/>
      <c r="T20" s="111"/>
      <c r="U20" s="111"/>
    </row>
    <row r="21" spans="1:23" s="104" customFormat="1" ht="18">
      <c r="A21" s="111"/>
      <c r="B21" s="258"/>
      <c r="C21" s="94"/>
      <c r="D21" s="94"/>
      <c r="E21" s="94"/>
      <c r="F21" s="94"/>
      <c r="G21" s="94"/>
      <c r="H21" s="94"/>
      <c r="I21" s="94"/>
      <c r="J21" s="94"/>
      <c r="K21" s="94"/>
      <c r="L21" s="94"/>
      <c r="M21" s="94"/>
      <c r="N21" s="94"/>
      <c r="O21" s="94"/>
      <c r="P21" s="94"/>
      <c r="Q21" s="94"/>
      <c r="R21" s="259"/>
      <c r="S21" s="111"/>
      <c r="T21" s="111"/>
      <c r="U21" s="111"/>
    </row>
    <row r="22" spans="1:23" s="104" customFormat="1" ht="18">
      <c r="A22" s="111"/>
      <c r="B22" s="258"/>
      <c r="C22" s="94"/>
      <c r="D22" s="94"/>
      <c r="E22" s="94"/>
      <c r="F22" s="94"/>
      <c r="G22" s="94"/>
      <c r="H22" s="94"/>
      <c r="I22" s="94"/>
      <c r="J22" s="94"/>
      <c r="K22" s="94"/>
      <c r="L22" s="94"/>
      <c r="M22" s="94"/>
      <c r="N22" s="94"/>
      <c r="O22" s="94"/>
      <c r="P22" s="94"/>
      <c r="Q22" s="94"/>
      <c r="R22" s="259"/>
      <c r="S22" s="111"/>
      <c r="T22" s="111"/>
      <c r="U22" s="111"/>
    </row>
    <row r="23" spans="1:23" s="104" customFormat="1" ht="18">
      <c r="A23" s="111"/>
      <c r="B23" s="258"/>
      <c r="C23" s="94"/>
      <c r="D23" s="94"/>
      <c r="E23" s="94"/>
      <c r="F23" s="94"/>
      <c r="G23" s="94"/>
      <c r="H23" s="94"/>
      <c r="I23" s="94"/>
      <c r="J23" s="94"/>
      <c r="K23" s="94"/>
      <c r="L23" s="94"/>
      <c r="M23" s="94"/>
      <c r="N23" s="94"/>
      <c r="O23" s="94"/>
      <c r="P23" s="94"/>
      <c r="Q23" s="94"/>
      <c r="R23" s="259"/>
      <c r="S23" s="111"/>
      <c r="T23" s="111"/>
      <c r="U23" s="111"/>
    </row>
    <row r="24" spans="1:23" s="104" customFormat="1" ht="18">
      <c r="A24" s="111"/>
      <c r="B24" s="258"/>
      <c r="C24" s="94"/>
      <c r="D24" s="94"/>
      <c r="E24" s="94"/>
      <c r="F24" s="94"/>
      <c r="G24" s="94"/>
      <c r="H24" s="94"/>
      <c r="I24" s="94"/>
      <c r="J24" s="94"/>
      <c r="K24" s="94"/>
      <c r="L24" s="94"/>
      <c r="M24" s="94"/>
      <c r="N24" s="94"/>
      <c r="O24" s="94"/>
      <c r="P24" s="94"/>
      <c r="Q24" s="94"/>
      <c r="R24" s="259"/>
      <c r="S24" s="111"/>
      <c r="T24" s="111"/>
      <c r="U24" s="111"/>
    </row>
    <row r="25" spans="1:23" s="104" customFormat="1" ht="18">
      <c r="A25" s="111"/>
      <c r="B25" s="258"/>
      <c r="C25" s="94"/>
      <c r="D25" s="94"/>
      <c r="E25" s="94"/>
      <c r="F25" s="94"/>
      <c r="G25" s="94"/>
      <c r="H25" s="94"/>
      <c r="I25" s="94"/>
      <c r="J25" s="94"/>
      <c r="K25" s="94"/>
      <c r="L25" s="94"/>
      <c r="M25" s="94"/>
      <c r="N25" s="94"/>
      <c r="O25" s="94"/>
      <c r="P25" s="94"/>
      <c r="Q25" s="94"/>
      <c r="R25" s="259"/>
      <c r="S25" s="111"/>
      <c r="T25" s="111"/>
      <c r="U25" s="111"/>
    </row>
    <row r="26" spans="1:23" s="104" customFormat="1" ht="18">
      <c r="A26" s="111"/>
      <c r="B26" s="258"/>
      <c r="C26" s="94"/>
      <c r="D26" s="94"/>
      <c r="E26" s="94"/>
      <c r="F26" s="94"/>
      <c r="G26" s="94"/>
      <c r="H26" s="94"/>
      <c r="I26" s="94"/>
      <c r="J26" s="94"/>
      <c r="K26" s="94"/>
      <c r="L26" s="94"/>
      <c r="M26" s="94"/>
      <c r="N26" s="94"/>
      <c r="O26" s="94"/>
      <c r="P26" s="94"/>
      <c r="Q26" s="94"/>
      <c r="R26" s="259"/>
      <c r="S26" s="111"/>
      <c r="T26" s="111"/>
      <c r="U26" s="111"/>
    </row>
    <row r="27" spans="1:23" s="104" customFormat="1" ht="18">
      <c r="A27" s="111"/>
      <c r="B27" s="258"/>
      <c r="C27" s="94"/>
      <c r="D27" s="94"/>
      <c r="E27" s="94"/>
      <c r="F27" s="94"/>
      <c r="G27" s="94"/>
      <c r="H27" s="94"/>
      <c r="I27" s="94"/>
      <c r="J27" s="94"/>
      <c r="K27" s="94"/>
      <c r="L27" s="94"/>
      <c r="M27" s="94"/>
      <c r="N27" s="94"/>
      <c r="O27" s="94"/>
      <c r="P27" s="94"/>
      <c r="Q27" s="94"/>
      <c r="R27" s="259"/>
      <c r="S27" s="111"/>
      <c r="T27" s="111"/>
      <c r="U27" s="111"/>
    </row>
    <row r="28" spans="1:23" s="104" customFormat="1" ht="18">
      <c r="A28" s="111"/>
      <c r="B28" s="258"/>
      <c r="C28" s="94"/>
      <c r="D28" s="94"/>
      <c r="E28" s="94"/>
      <c r="F28" s="94"/>
      <c r="G28" s="94"/>
      <c r="H28" s="94"/>
      <c r="I28" s="94"/>
      <c r="J28" s="94"/>
      <c r="K28" s="94"/>
      <c r="L28" s="94"/>
      <c r="M28" s="94"/>
      <c r="N28" s="94"/>
      <c r="O28" s="94"/>
      <c r="P28" s="94"/>
      <c r="Q28" s="94"/>
      <c r="R28" s="259"/>
      <c r="S28" s="111"/>
      <c r="T28" s="111"/>
      <c r="U28" s="111"/>
    </row>
    <row r="29" spans="1:23" s="104" customFormat="1" ht="18">
      <c r="A29" s="111"/>
      <c r="B29" s="258"/>
      <c r="C29" s="94"/>
      <c r="D29" s="94"/>
      <c r="E29" s="94"/>
      <c r="F29" s="94"/>
      <c r="G29" s="94"/>
      <c r="H29" s="94"/>
      <c r="I29" s="94"/>
      <c r="J29" s="94"/>
      <c r="K29" s="94"/>
      <c r="L29" s="94"/>
      <c r="M29" s="94"/>
      <c r="N29" s="94"/>
      <c r="O29" s="94"/>
      <c r="P29" s="94"/>
      <c r="Q29" s="94"/>
      <c r="R29" s="259"/>
      <c r="S29" s="111"/>
      <c r="T29" s="111"/>
      <c r="U29" s="111"/>
      <c r="V29" s="111"/>
      <c r="W29" s="111"/>
    </row>
    <row r="30" spans="1:23" s="104" customFormat="1" ht="12" customHeight="1">
      <c r="A30" s="111"/>
      <c r="B30" s="258"/>
      <c r="C30" s="94"/>
      <c r="D30" s="94"/>
      <c r="E30" s="94"/>
      <c r="F30" s="94"/>
      <c r="G30" s="94"/>
      <c r="H30" s="94"/>
      <c r="I30" s="94"/>
      <c r="J30" s="94"/>
      <c r="K30" s="94"/>
      <c r="L30" s="94"/>
      <c r="M30" s="94"/>
      <c r="N30" s="94"/>
      <c r="O30" s="94"/>
      <c r="P30" s="94"/>
      <c r="Q30" s="94"/>
      <c r="R30" s="259"/>
      <c r="S30" s="111"/>
      <c r="T30" s="111"/>
      <c r="U30" s="111"/>
      <c r="V30" s="111"/>
      <c r="W30" s="111"/>
    </row>
    <row r="31" spans="1:23" s="104" customFormat="1" ht="12" customHeight="1">
      <c r="A31" s="111"/>
      <c r="B31" s="258"/>
      <c r="C31" s="251"/>
      <c r="D31" s="251"/>
      <c r="E31" s="251"/>
      <c r="F31" s="251"/>
      <c r="G31" s="251"/>
      <c r="H31" s="251"/>
      <c r="I31" s="251"/>
      <c r="J31" s="251"/>
      <c r="K31" s="251"/>
      <c r="L31" s="251"/>
      <c r="M31" s="251"/>
      <c r="N31" s="251"/>
      <c r="O31" s="251"/>
      <c r="P31" s="251"/>
      <c r="Q31" s="251"/>
      <c r="R31" s="259"/>
      <c r="S31" s="111"/>
      <c r="T31" s="111"/>
      <c r="U31" s="111"/>
      <c r="V31" s="111"/>
      <c r="W31" s="111"/>
    </row>
    <row r="32" spans="1:23" s="104" customFormat="1" ht="20">
      <c r="A32" s="111"/>
      <c r="B32" s="258"/>
      <c r="C32" s="276"/>
      <c r="D32" s="276"/>
      <c r="E32" s="276"/>
      <c r="F32" s="288" t="s">
        <v>123</v>
      </c>
      <c r="G32" s="276"/>
      <c r="H32" s="276"/>
      <c r="I32" s="284" t="s">
        <v>251</v>
      </c>
      <c r="J32" s="276"/>
      <c r="K32" s="276"/>
      <c r="L32" s="276"/>
      <c r="M32" s="874" t="s">
        <v>812</v>
      </c>
      <c r="N32" s="875"/>
      <c r="O32" s="276"/>
      <c r="P32" s="277" t="s">
        <v>243</v>
      </c>
      <c r="Q32" s="276"/>
      <c r="R32" s="259"/>
      <c r="S32" s="111"/>
      <c r="T32" s="111"/>
      <c r="U32" s="111"/>
      <c r="V32" s="111"/>
      <c r="W32" s="111"/>
    </row>
    <row r="33" spans="1:23" s="104" customFormat="1" ht="20">
      <c r="A33" s="111"/>
      <c r="B33" s="258"/>
      <c r="C33" s="498" t="s">
        <v>242</v>
      </c>
      <c r="D33" s="279"/>
      <c r="E33" s="279"/>
      <c r="F33" s="289">
        <v>2017</v>
      </c>
      <c r="G33" s="280" t="s">
        <v>119</v>
      </c>
      <c r="H33" s="280" t="s">
        <v>120</v>
      </c>
      <c r="I33" s="280" t="s">
        <v>121</v>
      </c>
      <c r="J33" s="280" t="s">
        <v>55</v>
      </c>
      <c r="K33" s="280" t="s">
        <v>122</v>
      </c>
      <c r="L33" s="280" t="s">
        <v>123</v>
      </c>
      <c r="M33" s="876" t="s">
        <v>113</v>
      </c>
      <c r="N33" s="877" t="s">
        <v>12</v>
      </c>
      <c r="O33" s="280">
        <v>2015</v>
      </c>
      <c r="P33" s="280">
        <v>2016</v>
      </c>
      <c r="Q33" s="280">
        <v>2017</v>
      </c>
      <c r="R33" s="259"/>
      <c r="S33" s="111"/>
      <c r="T33" s="111"/>
      <c r="U33" s="111"/>
      <c r="V33" s="111"/>
      <c r="W33" s="111"/>
    </row>
    <row r="34" spans="1:23" s="104" customFormat="1" ht="20">
      <c r="A34" s="111"/>
      <c r="B34" s="258"/>
      <c r="C34" s="95"/>
      <c r="D34" s="95"/>
      <c r="E34" s="95"/>
      <c r="F34" s="95"/>
      <c r="G34" s="95"/>
      <c r="H34" s="95"/>
      <c r="I34" s="95"/>
      <c r="J34" s="95"/>
      <c r="K34" s="95"/>
      <c r="L34" s="95"/>
      <c r="M34" s="95"/>
      <c r="N34" s="95"/>
      <c r="O34" s="95"/>
      <c r="P34" s="95"/>
      <c r="Q34" s="95"/>
      <c r="R34" s="259"/>
      <c r="S34" s="111"/>
      <c r="T34" s="111"/>
      <c r="U34" s="111"/>
      <c r="V34" s="111"/>
      <c r="W34" s="111"/>
    </row>
    <row r="35" spans="1:23" s="104" customFormat="1" ht="19" customHeight="1">
      <c r="A35" s="111"/>
      <c r="B35" s="258"/>
      <c r="C35" s="229" t="s">
        <v>813</v>
      </c>
      <c r="D35" s="229"/>
      <c r="E35" s="229"/>
      <c r="F35" s="451">
        <v>147234</v>
      </c>
      <c r="G35" s="282">
        <v>148662</v>
      </c>
      <c r="H35" s="282">
        <v>148971</v>
      </c>
      <c r="I35" s="282">
        <v>149096</v>
      </c>
      <c r="J35" s="282">
        <v>149366</v>
      </c>
      <c r="K35" s="282">
        <v>149500</v>
      </c>
      <c r="L35" s="282">
        <v>149750</v>
      </c>
      <c r="M35" s="878">
        <f>L35-K35</f>
        <v>250</v>
      </c>
      <c r="N35" s="879">
        <f>L35-F35</f>
        <v>2516</v>
      </c>
      <c r="O35" s="282">
        <v>143093</v>
      </c>
      <c r="P35" s="282">
        <v>145437</v>
      </c>
      <c r="Q35" s="282">
        <v>147625</v>
      </c>
      <c r="R35" s="803"/>
      <c r="S35" s="121"/>
      <c r="T35" s="111"/>
      <c r="U35" s="121"/>
      <c r="V35" s="111"/>
      <c r="W35" s="111"/>
    </row>
    <row r="36" spans="1:23" s="104" customFormat="1" ht="19" customHeight="1">
      <c r="A36" s="111"/>
      <c r="B36" s="258"/>
      <c r="C36" s="123" t="s">
        <v>814</v>
      </c>
      <c r="D36" s="123"/>
      <c r="E36" s="123"/>
      <c r="F36" s="451">
        <v>123903</v>
      </c>
      <c r="G36" s="282">
        <v>126336</v>
      </c>
      <c r="H36" s="282">
        <v>126624</v>
      </c>
      <c r="I36" s="282">
        <v>126719</v>
      </c>
      <c r="J36" s="282">
        <v>126973</v>
      </c>
      <c r="K36" s="282">
        <v>127094</v>
      </c>
      <c r="L36" s="282">
        <v>127353</v>
      </c>
      <c r="M36" s="878">
        <f>L36-K36</f>
        <v>259</v>
      </c>
      <c r="N36" s="879">
        <f>L36-F36</f>
        <v>3450</v>
      </c>
      <c r="O36" s="282">
        <v>120993</v>
      </c>
      <c r="P36" s="282">
        <v>123131</v>
      </c>
      <c r="Q36" s="282">
        <v>125294</v>
      </c>
      <c r="R36" s="803"/>
      <c r="S36" s="121"/>
      <c r="T36" s="111"/>
      <c r="U36" s="121"/>
      <c r="V36" s="111"/>
      <c r="W36" s="111"/>
    </row>
    <row r="37" spans="1:23" s="104" customFormat="1" ht="10" customHeight="1">
      <c r="A37" s="111"/>
      <c r="B37" s="258"/>
      <c r="C37" s="95"/>
      <c r="D37" s="95"/>
      <c r="E37" s="95"/>
      <c r="F37" s="95"/>
      <c r="G37" s="95"/>
      <c r="H37" s="95"/>
      <c r="I37" s="95"/>
      <c r="J37" s="95"/>
      <c r="K37" s="95"/>
      <c r="L37" s="95"/>
      <c r="M37" s="95"/>
      <c r="N37" s="95"/>
      <c r="O37" s="95"/>
      <c r="P37" s="95"/>
      <c r="Q37" s="95"/>
      <c r="R37" s="259"/>
      <c r="S37" s="111"/>
      <c r="T37" s="111"/>
      <c r="U37" s="111"/>
      <c r="V37" s="111"/>
      <c r="W37" s="111"/>
    </row>
    <row r="38" spans="1:23" s="104" customFormat="1" ht="23" customHeight="1">
      <c r="A38" s="111"/>
      <c r="B38" s="258"/>
      <c r="C38" s="229" t="s">
        <v>238</v>
      </c>
      <c r="D38" s="229"/>
      <c r="E38" s="229"/>
      <c r="F38" s="451">
        <v>255766</v>
      </c>
      <c r="G38" s="282">
        <v>257454</v>
      </c>
      <c r="H38" s="282">
        <v>257642</v>
      </c>
      <c r="I38" s="282">
        <v>257843</v>
      </c>
      <c r="J38" s="282">
        <v>258066</v>
      </c>
      <c r="K38" s="282">
        <v>258290</v>
      </c>
      <c r="L38" s="282">
        <v>258514</v>
      </c>
      <c r="M38" s="878">
        <f>L38-K38</f>
        <v>224</v>
      </c>
      <c r="N38" s="879">
        <f t="shared" ref="N38:N42" si="0">L38-F38</f>
        <v>2748</v>
      </c>
      <c r="O38" s="282">
        <v>251936</v>
      </c>
      <c r="P38" s="282">
        <v>254742</v>
      </c>
      <c r="Q38" s="282">
        <v>256109</v>
      </c>
      <c r="R38" s="627"/>
      <c r="S38" s="111"/>
      <c r="T38" s="111"/>
      <c r="U38" s="111"/>
      <c r="V38" s="111"/>
      <c r="W38" s="111"/>
    </row>
    <row r="39" spans="1:23" s="104" customFormat="1" ht="20">
      <c r="A39" s="111"/>
      <c r="B39" s="258"/>
      <c r="C39" s="229" t="s">
        <v>239</v>
      </c>
      <c r="D39" s="229"/>
      <c r="E39" s="229"/>
      <c r="F39" s="451">
        <v>160371</v>
      </c>
      <c r="G39" s="282">
        <v>161539</v>
      </c>
      <c r="H39" s="282">
        <v>162140</v>
      </c>
      <c r="I39" s="282">
        <v>162245</v>
      </c>
      <c r="J39" s="282">
        <v>161776</v>
      </c>
      <c r="K39" s="282">
        <v>161926</v>
      </c>
      <c r="L39" s="282">
        <v>162638</v>
      </c>
      <c r="M39" s="878">
        <f>L39-K39</f>
        <v>712</v>
      </c>
      <c r="N39" s="879">
        <f t="shared" si="0"/>
        <v>2267</v>
      </c>
      <c r="O39" s="282">
        <v>157833</v>
      </c>
      <c r="P39" s="282">
        <v>159736</v>
      </c>
      <c r="Q39" s="282">
        <v>160597</v>
      </c>
      <c r="R39" s="627"/>
      <c r="S39" s="111"/>
      <c r="T39" s="111"/>
      <c r="U39" s="111"/>
      <c r="V39" s="111"/>
      <c r="W39" s="111"/>
    </row>
    <row r="40" spans="1:23" s="104" customFormat="1" ht="20">
      <c r="A40" s="111"/>
      <c r="B40" s="258"/>
      <c r="C40" s="229" t="s">
        <v>28</v>
      </c>
      <c r="D40" s="229"/>
      <c r="E40" s="229"/>
      <c r="F40" s="451">
        <v>153846</v>
      </c>
      <c r="G40" s="282">
        <v>155474</v>
      </c>
      <c r="H40" s="282">
        <v>155576</v>
      </c>
      <c r="I40" s="282">
        <v>155965</v>
      </c>
      <c r="J40" s="282">
        <v>155542</v>
      </c>
      <c r="K40" s="282">
        <v>155962</v>
      </c>
      <c r="L40" s="282">
        <v>156562</v>
      </c>
      <c r="M40" s="878">
        <f>L40-K40</f>
        <v>600</v>
      </c>
      <c r="N40" s="879">
        <f t="shared" si="0"/>
        <v>2716</v>
      </c>
      <c r="O40" s="282">
        <v>149929</v>
      </c>
      <c r="P40" s="282">
        <v>152233</v>
      </c>
      <c r="Q40" s="282">
        <v>154021</v>
      </c>
      <c r="R40" s="627"/>
      <c r="S40" s="111"/>
      <c r="T40" s="111"/>
      <c r="U40" s="111"/>
      <c r="V40" s="111"/>
      <c r="W40" s="111"/>
    </row>
    <row r="41" spans="1:23" s="104" customFormat="1" ht="19" customHeight="1">
      <c r="A41" s="111"/>
      <c r="B41" s="258"/>
      <c r="C41" s="229" t="s">
        <v>240</v>
      </c>
      <c r="D41" s="229"/>
      <c r="E41" s="229"/>
      <c r="F41" s="451">
        <v>6524</v>
      </c>
      <c r="G41" s="282">
        <v>6065</v>
      </c>
      <c r="H41" s="282">
        <v>6564</v>
      </c>
      <c r="I41" s="282">
        <v>6280</v>
      </c>
      <c r="J41" s="282">
        <v>6234</v>
      </c>
      <c r="K41" s="282">
        <v>5964</v>
      </c>
      <c r="L41" s="282">
        <v>6075</v>
      </c>
      <c r="M41" s="878">
        <f>L41-K41</f>
        <v>111</v>
      </c>
      <c r="N41" s="879">
        <f t="shared" si="0"/>
        <v>-449</v>
      </c>
      <c r="O41" s="282">
        <v>7904</v>
      </c>
      <c r="P41" s="282">
        <v>7502</v>
      </c>
      <c r="Q41" s="282">
        <v>6576</v>
      </c>
      <c r="R41" s="627"/>
      <c r="S41" s="111"/>
      <c r="T41" s="111"/>
      <c r="U41" s="111"/>
      <c r="V41" s="111"/>
      <c r="W41" s="111"/>
    </row>
    <row r="42" spans="1:23" s="104" customFormat="1" ht="19" customHeight="1">
      <c r="A42" s="111"/>
      <c r="B42" s="258"/>
      <c r="C42" s="229" t="s">
        <v>1020</v>
      </c>
      <c r="D42" s="229"/>
      <c r="E42" s="229"/>
      <c r="F42" s="1335">
        <v>26.47</v>
      </c>
      <c r="G42" s="1336">
        <v>26.93</v>
      </c>
      <c r="H42" s="1336">
        <v>26.98</v>
      </c>
      <c r="I42" s="1336">
        <v>27.05</v>
      </c>
      <c r="J42" s="1336">
        <v>27.16</v>
      </c>
      <c r="K42" s="1336">
        <v>27.24</v>
      </c>
      <c r="L42" s="1336">
        <v>27.3</v>
      </c>
      <c r="M42" s="1337">
        <f>L42-K42</f>
        <v>6.0000000000002274E-2</v>
      </c>
      <c r="N42" s="1338">
        <f t="shared" si="0"/>
        <v>0.83000000000000185</v>
      </c>
      <c r="O42" s="1336">
        <v>25.28</v>
      </c>
      <c r="P42" s="1336">
        <v>25.95</v>
      </c>
      <c r="Q42" s="1339">
        <v>26.64</v>
      </c>
      <c r="R42" s="259"/>
      <c r="S42" s="111"/>
      <c r="T42" s="274">
        <f>N42/F42</f>
        <v>3.1356252361163656E-2</v>
      </c>
      <c r="U42" s="111"/>
      <c r="V42" s="111"/>
      <c r="W42" s="111"/>
    </row>
    <row r="43" spans="1:23" s="104" customFormat="1" ht="9" customHeight="1">
      <c r="A43" s="111"/>
      <c r="B43" s="258"/>
      <c r="C43" s="121"/>
      <c r="D43" s="121"/>
      <c r="E43" s="121"/>
      <c r="F43" s="121"/>
      <c r="G43" s="235"/>
      <c r="H43" s="235"/>
      <c r="I43" s="235"/>
      <c r="J43" s="235"/>
      <c r="K43" s="235"/>
      <c r="L43" s="235"/>
      <c r="M43" s="235"/>
      <c r="N43" s="121"/>
      <c r="O43" s="121"/>
      <c r="P43" s="235"/>
      <c r="Q43" s="235"/>
      <c r="R43" s="287"/>
      <c r="S43" s="121"/>
      <c r="T43" s="111"/>
      <c r="U43" s="121"/>
      <c r="V43" s="111"/>
      <c r="W43" s="111"/>
    </row>
    <row r="44" spans="1:23" s="104" customFormat="1" ht="20">
      <c r="A44" s="111"/>
      <c r="B44" s="258"/>
      <c r="C44" s="123" t="s">
        <v>248</v>
      </c>
      <c r="D44" s="123"/>
      <c r="E44" s="123"/>
      <c r="F44" s="451">
        <v>1645</v>
      </c>
      <c r="G44" s="282">
        <v>1189</v>
      </c>
      <c r="H44" s="282">
        <v>1478</v>
      </c>
      <c r="I44" s="282">
        <v>1435</v>
      </c>
      <c r="J44" s="282">
        <v>1332</v>
      </c>
      <c r="K44" s="282">
        <v>1384</v>
      </c>
      <c r="L44" s="282">
        <v>1373</v>
      </c>
      <c r="M44" s="878">
        <f>L44-K44</f>
        <v>-11</v>
      </c>
      <c r="N44" s="879">
        <f t="shared" ref="N44:N46" si="1">L44-F44</f>
        <v>-272</v>
      </c>
      <c r="O44" s="282">
        <v>2085</v>
      </c>
      <c r="P44" s="282">
        <v>1831</v>
      </c>
      <c r="Q44" s="282">
        <v>1515</v>
      </c>
      <c r="R44" s="627"/>
      <c r="S44" s="111"/>
      <c r="T44" s="111"/>
      <c r="U44" s="111"/>
      <c r="V44" s="111"/>
      <c r="W44" s="111"/>
    </row>
    <row r="45" spans="1:23" s="118" customFormat="1" ht="18" customHeight="1">
      <c r="A45" s="121"/>
      <c r="B45" s="258"/>
      <c r="C45" s="229" t="s">
        <v>241</v>
      </c>
      <c r="D45" s="229"/>
      <c r="E45" s="229"/>
      <c r="F45" s="451">
        <v>95395</v>
      </c>
      <c r="G45" s="282">
        <v>95915</v>
      </c>
      <c r="H45" s="282">
        <v>95502</v>
      </c>
      <c r="I45" s="282">
        <v>95598</v>
      </c>
      <c r="J45" s="282">
        <v>96290</v>
      </c>
      <c r="K45" s="282">
        <v>96364</v>
      </c>
      <c r="L45" s="282">
        <v>95877</v>
      </c>
      <c r="M45" s="878">
        <f>L45-K45</f>
        <v>-487</v>
      </c>
      <c r="N45" s="879">
        <f t="shared" si="1"/>
        <v>482</v>
      </c>
      <c r="O45" s="282">
        <v>94103</v>
      </c>
      <c r="P45" s="282">
        <v>95102</v>
      </c>
      <c r="Q45" s="282">
        <v>95512</v>
      </c>
      <c r="R45" s="803"/>
      <c r="S45" s="121"/>
      <c r="T45" s="111"/>
      <c r="U45" s="111"/>
      <c r="V45" s="121"/>
      <c r="W45" s="121"/>
    </row>
    <row r="46" spans="1:23" s="104" customFormat="1" ht="19" customHeight="1">
      <c r="A46" s="111"/>
      <c r="B46" s="258"/>
      <c r="C46" s="123" t="s">
        <v>249</v>
      </c>
      <c r="D46" s="123"/>
      <c r="E46" s="600"/>
      <c r="F46" s="1334">
        <f t="shared" ref="F46:L46" si="2">F39*F53</f>
        <v>12188.196</v>
      </c>
      <c r="G46" s="282">
        <f t="shared" si="2"/>
        <v>12276.964</v>
      </c>
      <c r="H46" s="282">
        <f t="shared" si="2"/>
        <v>12646.92</v>
      </c>
      <c r="I46" s="282">
        <f t="shared" si="2"/>
        <v>12168.375</v>
      </c>
      <c r="J46" s="282">
        <f t="shared" si="2"/>
        <v>11971.423999999999</v>
      </c>
      <c r="K46" s="282">
        <f t="shared" si="2"/>
        <v>12144.449999999999</v>
      </c>
      <c r="L46" s="282">
        <f t="shared" si="2"/>
        <v>12035.212</v>
      </c>
      <c r="M46" s="878">
        <f>L46-K46</f>
        <v>-109.23799999999937</v>
      </c>
      <c r="N46" s="879">
        <f t="shared" si="1"/>
        <v>-152.98400000000038</v>
      </c>
      <c r="O46" s="282">
        <f>O39*O53</f>
        <v>15625.467000000001</v>
      </c>
      <c r="P46" s="282">
        <f>P39*P53</f>
        <v>15174.92</v>
      </c>
      <c r="Q46" s="282">
        <f>Q39*Q53</f>
        <v>13008.357</v>
      </c>
      <c r="R46" s="627"/>
      <c r="S46" s="111"/>
      <c r="T46" s="111"/>
      <c r="U46" s="111"/>
      <c r="V46" s="111"/>
      <c r="W46" s="111"/>
    </row>
    <row r="47" spans="1:23" s="118" customFormat="1" ht="12" customHeight="1">
      <c r="A47" s="121"/>
      <c r="B47" s="286"/>
      <c r="C47" s="251"/>
      <c r="D47" s="251"/>
      <c r="E47" s="251"/>
      <c r="F47" s="94"/>
      <c r="G47" s="94"/>
      <c r="H47" s="94"/>
      <c r="I47" s="94"/>
      <c r="J47" s="94"/>
      <c r="K47" s="94"/>
      <c r="L47" s="94"/>
      <c r="M47" s="94"/>
      <c r="N47" s="94"/>
      <c r="O47" s="251"/>
      <c r="P47" s="94"/>
      <c r="Q47" s="94"/>
      <c r="R47" s="259"/>
      <c r="S47" s="111"/>
      <c r="T47" s="111"/>
      <c r="U47" s="111"/>
      <c r="V47" s="121"/>
      <c r="W47" s="121"/>
    </row>
    <row r="48" spans="1:23" s="104" customFormat="1" ht="20">
      <c r="A48" s="111"/>
      <c r="B48" s="258"/>
      <c r="C48" s="229" t="s">
        <v>244</v>
      </c>
      <c r="D48" s="229"/>
      <c r="E48" s="229"/>
      <c r="F48" s="233">
        <f t="shared" ref="F48:L48" si="3">F39/F38</f>
        <v>0.62702235637262183</v>
      </c>
      <c r="G48" s="231">
        <f t="shared" si="3"/>
        <v>0.62744801012996498</v>
      </c>
      <c r="H48" s="231">
        <f t="shared" si="3"/>
        <v>0.6293228588506532</v>
      </c>
      <c r="I48" s="231">
        <f t="shared" si="3"/>
        <v>0.6292394984544859</v>
      </c>
      <c r="J48" s="231">
        <f t="shared" si="3"/>
        <v>0.62687839544922619</v>
      </c>
      <c r="K48" s="231">
        <f t="shared" si="3"/>
        <v>0.62691548259708085</v>
      </c>
      <c r="L48" s="231">
        <f t="shared" si="3"/>
        <v>0.62912646897266689</v>
      </c>
      <c r="M48" s="880">
        <f>L48-K48</f>
        <v>2.2109863755860326E-3</v>
      </c>
      <c r="N48" s="881">
        <f>L48-F48</f>
        <v>2.1041126000450605E-3</v>
      </c>
      <c r="O48" s="231">
        <f>O39/O38</f>
        <v>0.62648053473898135</v>
      </c>
      <c r="P48" s="231">
        <f>P39/P38</f>
        <v>0.62705011344811612</v>
      </c>
      <c r="Q48" s="231">
        <f>Q39/Q38</f>
        <v>0.62706503871398511</v>
      </c>
      <c r="R48" s="627"/>
      <c r="S48" s="111"/>
      <c r="T48" s="111"/>
      <c r="U48" s="111"/>
      <c r="V48" s="111"/>
      <c r="W48" s="111"/>
    </row>
    <row r="49" spans="1:23" s="104" customFormat="1" ht="19" customHeight="1">
      <c r="A49" s="111"/>
      <c r="B49" s="286"/>
      <c r="C49" s="229" t="s">
        <v>245</v>
      </c>
      <c r="D49" s="229"/>
      <c r="E49" s="229"/>
      <c r="F49" s="233">
        <f t="shared" ref="F49:L49" si="4">F40/F38</f>
        <v>0.60151075592533798</v>
      </c>
      <c r="G49" s="231">
        <f t="shared" si="4"/>
        <v>0.60389040372260672</v>
      </c>
      <c r="H49" s="231">
        <f t="shared" si="4"/>
        <v>0.60384564628437909</v>
      </c>
      <c r="I49" s="231">
        <f t="shared" si="4"/>
        <v>0.60488359195324282</v>
      </c>
      <c r="J49" s="231">
        <f t="shared" si="4"/>
        <v>0.60272178434974</v>
      </c>
      <c r="K49" s="231">
        <f t="shared" si="4"/>
        <v>0.60382515776839985</v>
      </c>
      <c r="L49" s="231">
        <f t="shared" si="4"/>
        <v>0.6056229063029468</v>
      </c>
      <c r="M49" s="880">
        <f>L49-K49</f>
        <v>1.7977485345469502E-3</v>
      </c>
      <c r="N49" s="881">
        <f>L49-F49</f>
        <v>4.1121503776088142E-3</v>
      </c>
      <c r="O49" s="231">
        <f>O40/O38</f>
        <v>0.59510748761590249</v>
      </c>
      <c r="P49" s="231">
        <f>P40/P38</f>
        <v>0.59759678419734474</v>
      </c>
      <c r="Q49" s="231">
        <f>Q40/Q38</f>
        <v>0.60138847131494788</v>
      </c>
      <c r="R49" s="627"/>
      <c r="S49" s="111"/>
      <c r="T49" s="111"/>
      <c r="U49" s="111"/>
      <c r="V49" s="111"/>
      <c r="W49" s="111"/>
    </row>
    <row r="50" spans="1:23" s="104" customFormat="1" ht="12" customHeight="1">
      <c r="A50" s="111"/>
      <c r="B50" s="258"/>
      <c r="C50" s="251"/>
      <c r="D50" s="251"/>
      <c r="E50" s="251"/>
      <c r="F50" s="94"/>
      <c r="G50" s="94"/>
      <c r="H50" s="94"/>
      <c r="I50" s="94"/>
      <c r="J50" s="94"/>
      <c r="K50" s="94"/>
      <c r="L50" s="94"/>
      <c r="M50" s="873"/>
      <c r="N50" s="581"/>
      <c r="O50" s="251"/>
      <c r="P50" s="94"/>
      <c r="Q50" s="94"/>
      <c r="R50" s="259"/>
      <c r="S50" s="111"/>
      <c r="T50" s="111"/>
      <c r="U50" s="111"/>
      <c r="V50" s="111"/>
      <c r="W50" s="111"/>
    </row>
    <row r="51" spans="1:23" s="104" customFormat="1" ht="20">
      <c r="A51" s="111"/>
      <c r="B51" s="258"/>
      <c r="C51" s="229" t="s">
        <v>246</v>
      </c>
      <c r="D51" s="229"/>
      <c r="E51" s="229"/>
      <c r="F51" s="233">
        <f t="shared" ref="F51:L51" si="5">F41/F39</f>
        <v>4.0680671692512986E-2</v>
      </c>
      <c r="G51" s="231">
        <f t="shared" si="5"/>
        <v>3.7545112944861611E-2</v>
      </c>
      <c r="H51" s="231">
        <f t="shared" si="5"/>
        <v>4.0483532749475762E-2</v>
      </c>
      <c r="I51" s="231">
        <f t="shared" si="5"/>
        <v>3.8706893895035288E-2</v>
      </c>
      <c r="J51" s="231">
        <f t="shared" si="5"/>
        <v>3.8534764118287011E-2</v>
      </c>
      <c r="K51" s="231">
        <f t="shared" si="5"/>
        <v>3.6831639143806431E-2</v>
      </c>
      <c r="L51" s="231">
        <f t="shared" si="5"/>
        <v>3.7352894157576949E-2</v>
      </c>
      <c r="M51" s="880">
        <f>L51-K51</f>
        <v>5.2125501377051769E-4</v>
      </c>
      <c r="N51" s="881">
        <f t="shared" ref="N51:N54" si="6">L51-F51</f>
        <v>-3.327777534936037E-3</v>
      </c>
      <c r="O51" s="231">
        <f>O41/O39</f>
        <v>5.0078247261345854E-2</v>
      </c>
      <c r="P51" s="231">
        <f>P41/P39</f>
        <v>4.6964992237191368E-2</v>
      </c>
      <c r="Q51" s="231">
        <f>Q41/Q39</f>
        <v>4.0947215701414096E-2</v>
      </c>
      <c r="R51" s="627"/>
      <c r="S51" s="111"/>
      <c r="T51" s="111"/>
      <c r="U51" s="111"/>
      <c r="V51" s="111"/>
      <c r="W51" s="111"/>
    </row>
    <row r="52" spans="1:23" s="104" customFormat="1" ht="19" customHeight="1">
      <c r="A52" s="111"/>
      <c r="B52" s="258"/>
      <c r="C52" s="229" t="s">
        <v>250</v>
      </c>
      <c r="D52" s="229"/>
      <c r="E52" s="229"/>
      <c r="F52" s="233">
        <f t="shared" ref="F52:L52" si="7">F44/F41</f>
        <v>0.2521459227467811</v>
      </c>
      <c r="G52" s="231">
        <f t="shared" si="7"/>
        <v>0.19604286892003298</v>
      </c>
      <c r="H52" s="231">
        <f t="shared" si="7"/>
        <v>0.22516758074344911</v>
      </c>
      <c r="I52" s="231">
        <f t="shared" si="7"/>
        <v>0.2285031847133758</v>
      </c>
      <c r="J52" s="231">
        <f t="shared" si="7"/>
        <v>0.2136669874879692</v>
      </c>
      <c r="K52" s="231">
        <f t="shared" si="7"/>
        <v>0.23205902079141516</v>
      </c>
      <c r="L52" s="231">
        <f t="shared" si="7"/>
        <v>0.2260082304526749</v>
      </c>
      <c r="M52" s="880">
        <f>L52-K52</f>
        <v>-6.0507903387402584E-3</v>
      </c>
      <c r="N52" s="881">
        <f t="shared" si="6"/>
        <v>-2.6137692294106202E-2</v>
      </c>
      <c r="O52" s="231">
        <f>O44/O41</f>
        <v>0.26379048582995951</v>
      </c>
      <c r="P52" s="231">
        <f>P44/P41</f>
        <v>0.24406824846707545</v>
      </c>
      <c r="Q52" s="231">
        <f>Q44/Q41</f>
        <v>0.23038321167883211</v>
      </c>
      <c r="R52" s="627"/>
      <c r="S52" s="111"/>
      <c r="T52" s="111"/>
      <c r="U52" s="111"/>
      <c r="V52" s="111"/>
      <c r="W52" s="111"/>
    </row>
    <row r="53" spans="1:23" s="104" customFormat="1" ht="20">
      <c r="A53" s="111"/>
      <c r="B53" s="258"/>
      <c r="C53" s="229" t="s">
        <v>247</v>
      </c>
      <c r="D53" s="229"/>
      <c r="E53" s="229"/>
      <c r="F53" s="233">
        <v>7.5999999999999998E-2</v>
      </c>
      <c r="G53" s="231">
        <v>7.5999999999999998E-2</v>
      </c>
      <c r="H53" s="231">
        <v>7.8E-2</v>
      </c>
      <c r="I53" s="231">
        <v>7.4999999999999997E-2</v>
      </c>
      <c r="J53" s="231">
        <v>7.3999999999999996E-2</v>
      </c>
      <c r="K53" s="231">
        <v>7.4999999999999997E-2</v>
      </c>
      <c r="L53" s="231">
        <v>7.3999999999999996E-2</v>
      </c>
      <c r="M53" s="880">
        <f>L53-K53</f>
        <v>-1.0000000000000009E-3</v>
      </c>
      <c r="N53" s="881">
        <f t="shared" si="6"/>
        <v>-2.0000000000000018E-3</v>
      </c>
      <c r="O53" s="231">
        <v>9.9000000000000005E-2</v>
      </c>
      <c r="P53" s="231">
        <v>9.5000000000000001E-2</v>
      </c>
      <c r="Q53" s="231">
        <v>8.1000000000000003E-2</v>
      </c>
      <c r="R53" s="627"/>
      <c r="S53" s="111"/>
      <c r="T53" s="111"/>
      <c r="U53" s="111"/>
      <c r="V53" s="111"/>
      <c r="W53" s="111"/>
    </row>
    <row r="54" spans="1:23" s="104" customFormat="1" ht="20">
      <c r="A54" s="111"/>
      <c r="B54" s="258"/>
      <c r="C54" s="229" t="s">
        <v>655</v>
      </c>
      <c r="D54" s="229"/>
      <c r="E54" s="229"/>
      <c r="F54" s="1331">
        <f t="shared" ref="F54:L54" si="8">F45/F38</f>
        <v>0.37297764362737817</v>
      </c>
      <c r="G54" s="1332">
        <f t="shared" si="8"/>
        <v>0.37255198987003502</v>
      </c>
      <c r="H54" s="1332">
        <f t="shared" si="8"/>
        <v>0.37067714114934674</v>
      </c>
      <c r="I54" s="1332">
        <f t="shared" si="8"/>
        <v>0.37076050154551415</v>
      </c>
      <c r="J54" s="1332">
        <f t="shared" si="8"/>
        <v>0.37312160455077381</v>
      </c>
      <c r="K54" s="1332">
        <f t="shared" si="8"/>
        <v>0.3730845174029192</v>
      </c>
      <c r="L54" s="1332">
        <f t="shared" si="8"/>
        <v>0.37087739928978702</v>
      </c>
      <c r="M54" s="1333">
        <f>L54-K54</f>
        <v>-2.2071181131321782E-3</v>
      </c>
      <c r="N54" s="881">
        <f t="shared" si="6"/>
        <v>-2.1002443375911506E-3</v>
      </c>
      <c r="O54" s="1332">
        <f>O45/O38</f>
        <v>0.37351946526101865</v>
      </c>
      <c r="P54" s="1332">
        <f>P45/P38</f>
        <v>0.37332673842554426</v>
      </c>
      <c r="Q54" s="1332">
        <f>Q45/Q38</f>
        <v>0.37293496128601494</v>
      </c>
      <c r="R54" s="627"/>
      <c r="S54" s="111"/>
      <c r="T54" s="111"/>
      <c r="U54" s="111"/>
      <c r="V54" s="111"/>
      <c r="W54" s="111"/>
    </row>
    <row r="55" spans="1:23" s="104" customFormat="1" ht="12" customHeight="1">
      <c r="A55" s="111"/>
      <c r="B55" s="258"/>
      <c r="C55" s="95"/>
      <c r="D55" s="95"/>
      <c r="E55" s="95"/>
      <c r="F55" s="232"/>
      <c r="G55" s="232"/>
      <c r="H55" s="232"/>
      <c r="I55" s="232"/>
      <c r="J55" s="232"/>
      <c r="K55" s="232"/>
      <c r="L55" s="232"/>
      <c r="M55" s="1854"/>
      <c r="N55" s="117"/>
      <c r="O55" s="232"/>
      <c r="P55" s="232"/>
      <c r="Q55" s="232"/>
      <c r="R55" s="259"/>
      <c r="S55" s="111"/>
      <c r="T55" s="111"/>
      <c r="U55" s="111"/>
      <c r="V55" s="111"/>
      <c r="W55" s="111"/>
    </row>
    <row r="56" spans="1:23" s="104" customFormat="1" ht="33" customHeight="1" thickBot="1">
      <c r="A56" s="111"/>
      <c r="B56" s="258"/>
      <c r="C56" s="1270"/>
      <c r="D56" s="1270"/>
      <c r="E56" s="1270"/>
      <c r="F56" s="1853"/>
      <c r="G56" s="1270"/>
      <c r="H56" s="1270"/>
      <c r="I56" s="1270"/>
      <c r="J56" s="1270"/>
      <c r="K56" s="1270"/>
      <c r="L56" s="1270"/>
      <c r="M56" s="1853"/>
      <c r="N56" s="1853"/>
      <c r="O56" s="1270"/>
      <c r="P56" s="1270"/>
      <c r="Q56" s="1270"/>
      <c r="R56" s="259"/>
      <c r="S56" s="111"/>
      <c r="T56" s="111"/>
      <c r="U56" s="111"/>
      <c r="V56" s="111"/>
      <c r="W56" s="111"/>
    </row>
    <row r="57" spans="1:23" s="104" customFormat="1" ht="20">
      <c r="A57" s="111"/>
      <c r="B57" s="258"/>
      <c r="C57" s="94"/>
      <c r="D57" s="94"/>
      <c r="E57" s="94"/>
      <c r="F57" s="246"/>
      <c r="G57" s="94"/>
      <c r="H57" s="94"/>
      <c r="I57" s="94"/>
      <c r="J57" s="94"/>
      <c r="K57" s="94"/>
      <c r="L57" s="94"/>
      <c r="M57" s="246"/>
      <c r="N57" s="246"/>
      <c r="O57" s="94"/>
      <c r="P57" s="94"/>
      <c r="Q57" s="94"/>
      <c r="R57" s="259"/>
      <c r="S57" s="111"/>
      <c r="T57" s="111"/>
      <c r="U57" s="111"/>
      <c r="V57" s="111"/>
      <c r="W57" s="111"/>
    </row>
    <row r="58" spans="1:23" s="104" customFormat="1" ht="18">
      <c r="A58" s="111"/>
      <c r="B58" s="258"/>
      <c r="C58" s="94"/>
      <c r="D58" s="94"/>
      <c r="E58" s="94"/>
      <c r="F58" s="94"/>
      <c r="G58" s="94"/>
      <c r="H58" s="94"/>
      <c r="I58" s="94"/>
      <c r="J58" s="94"/>
      <c r="K58" s="94"/>
      <c r="L58" s="94"/>
      <c r="M58" s="94"/>
      <c r="N58" s="94"/>
      <c r="O58" s="94"/>
      <c r="P58" s="94"/>
      <c r="Q58" s="94"/>
      <c r="R58" s="259"/>
      <c r="S58" s="111"/>
      <c r="T58" s="111"/>
      <c r="U58" s="111"/>
      <c r="V58" s="111"/>
      <c r="W58" s="111"/>
    </row>
    <row r="59" spans="1:23" s="104" customFormat="1" ht="18">
      <c r="A59" s="111"/>
      <c r="B59" s="258"/>
      <c r="C59" s="94"/>
      <c r="D59" s="94"/>
      <c r="E59" s="94"/>
      <c r="F59" s="94"/>
      <c r="G59" s="94"/>
      <c r="H59" s="94"/>
      <c r="I59" s="94"/>
      <c r="J59" s="94"/>
      <c r="K59" s="94"/>
      <c r="L59" s="94"/>
      <c r="M59" s="94"/>
      <c r="N59" s="94"/>
      <c r="O59" s="94"/>
      <c r="P59" s="94"/>
      <c r="Q59" s="94"/>
      <c r="R59" s="259"/>
      <c r="S59" s="111"/>
      <c r="T59" s="111"/>
      <c r="U59" s="111"/>
      <c r="V59" s="111"/>
      <c r="W59" s="111"/>
    </row>
    <row r="60" spans="1:23" s="104" customFormat="1" ht="18">
      <c r="A60" s="111"/>
      <c r="B60" s="258"/>
      <c r="C60" s="94"/>
      <c r="D60" s="94"/>
      <c r="E60" s="94"/>
      <c r="F60" s="94"/>
      <c r="G60" s="94"/>
      <c r="H60" s="94"/>
      <c r="I60" s="94"/>
      <c r="J60" s="94"/>
      <c r="K60" s="94"/>
      <c r="L60" s="94"/>
      <c r="M60" s="94"/>
      <c r="N60" s="94"/>
      <c r="O60" s="94"/>
      <c r="P60" s="94"/>
      <c r="Q60" s="94"/>
      <c r="R60" s="259"/>
      <c r="S60" s="111"/>
      <c r="T60" s="111"/>
      <c r="U60" s="111"/>
      <c r="V60" s="111"/>
      <c r="W60" s="111"/>
    </row>
    <row r="61" spans="1:23" s="104" customFormat="1" ht="18">
      <c r="A61" s="111"/>
      <c r="B61" s="258"/>
      <c r="C61" s="94"/>
      <c r="D61" s="94"/>
      <c r="E61" s="94"/>
      <c r="F61" s="94"/>
      <c r="G61" s="94"/>
      <c r="H61" s="94"/>
      <c r="I61" s="94"/>
      <c r="J61" s="94"/>
      <c r="K61" s="94"/>
      <c r="L61" s="94"/>
      <c r="M61" s="94"/>
      <c r="N61" s="94"/>
      <c r="O61" s="94"/>
      <c r="P61" s="94"/>
      <c r="Q61" s="94"/>
      <c r="R61" s="259"/>
      <c r="S61" s="111"/>
      <c r="T61" s="111"/>
      <c r="U61" s="111"/>
      <c r="V61" s="111"/>
      <c r="W61" s="111"/>
    </row>
    <row r="62" spans="1:23" s="104" customFormat="1" ht="18">
      <c r="A62" s="111"/>
      <c r="B62" s="258"/>
      <c r="C62" s="94"/>
      <c r="D62" s="94"/>
      <c r="E62" s="94"/>
      <c r="F62" s="94"/>
      <c r="G62" s="94"/>
      <c r="H62" s="94"/>
      <c r="I62" s="94"/>
      <c r="J62" s="94"/>
      <c r="K62" s="94"/>
      <c r="L62" s="94"/>
      <c r="M62" s="94"/>
      <c r="N62" s="94"/>
      <c r="O62" s="94"/>
      <c r="P62" s="94"/>
      <c r="Q62" s="94"/>
      <c r="R62" s="259"/>
      <c r="S62" s="111"/>
      <c r="T62" s="111"/>
      <c r="U62" s="111"/>
      <c r="V62" s="111"/>
      <c r="W62" s="111"/>
    </row>
    <row r="63" spans="1:23" s="104" customFormat="1" ht="18">
      <c r="A63" s="111"/>
      <c r="B63" s="258"/>
      <c r="C63" s="94"/>
      <c r="D63" s="94"/>
      <c r="E63" s="94"/>
      <c r="F63" s="94"/>
      <c r="G63" s="94"/>
      <c r="H63" s="94"/>
      <c r="I63" s="94"/>
      <c r="J63" s="94"/>
      <c r="K63" s="94"/>
      <c r="L63" s="94"/>
      <c r="M63" s="94"/>
      <c r="N63" s="94"/>
      <c r="O63" s="94"/>
      <c r="P63" s="94"/>
      <c r="Q63" s="94"/>
      <c r="R63" s="259"/>
      <c r="S63" s="111"/>
      <c r="T63" s="111"/>
      <c r="U63" s="111"/>
    </row>
    <row r="64" spans="1:23" s="104" customFormat="1" ht="18">
      <c r="A64" s="111"/>
      <c r="B64" s="258"/>
      <c r="C64" s="94"/>
      <c r="D64" s="94"/>
      <c r="E64" s="94"/>
      <c r="F64" s="94"/>
      <c r="G64" s="94"/>
      <c r="H64" s="94"/>
      <c r="I64" s="94"/>
      <c r="J64" s="94"/>
      <c r="K64" s="94"/>
      <c r="L64" s="94"/>
      <c r="M64" s="94"/>
      <c r="N64" s="94"/>
      <c r="O64" s="94"/>
      <c r="P64" s="94"/>
      <c r="Q64" s="94"/>
      <c r="R64" s="259"/>
      <c r="S64" s="111"/>
      <c r="T64" s="111"/>
      <c r="U64" s="111"/>
    </row>
    <row r="65" spans="1:21" s="104" customFormat="1" ht="18">
      <c r="A65" s="111"/>
      <c r="B65" s="258"/>
      <c r="C65" s="94"/>
      <c r="D65" s="94"/>
      <c r="E65" s="94"/>
      <c r="F65" s="94"/>
      <c r="G65" s="94"/>
      <c r="H65" s="94"/>
      <c r="I65" s="94"/>
      <c r="J65" s="94"/>
      <c r="K65" s="94"/>
      <c r="L65" s="94"/>
      <c r="M65" s="94"/>
      <c r="N65" s="94"/>
      <c r="O65" s="94"/>
      <c r="P65" s="94"/>
      <c r="Q65" s="94"/>
      <c r="R65" s="259"/>
      <c r="S65" s="111"/>
      <c r="T65" s="111"/>
      <c r="U65" s="111"/>
    </row>
    <row r="66" spans="1:21" s="104" customFormat="1" ht="18">
      <c r="A66" s="111"/>
      <c r="B66" s="258"/>
      <c r="C66" s="94"/>
      <c r="D66" s="94"/>
      <c r="E66" s="94"/>
      <c r="F66" s="94"/>
      <c r="G66" s="94"/>
      <c r="H66" s="94"/>
      <c r="I66" s="94"/>
      <c r="J66" s="94"/>
      <c r="K66" s="94"/>
      <c r="L66" s="94"/>
      <c r="M66" s="94"/>
      <c r="N66" s="94"/>
      <c r="O66" s="94"/>
      <c r="P66" s="94"/>
      <c r="Q66" s="94"/>
      <c r="R66" s="259"/>
      <c r="S66" s="111"/>
      <c r="T66" s="111"/>
      <c r="U66" s="111"/>
    </row>
    <row r="67" spans="1:21" s="104" customFormat="1" ht="18">
      <c r="A67" s="111"/>
      <c r="B67" s="258"/>
      <c r="C67" s="94"/>
      <c r="D67" s="94"/>
      <c r="E67" s="94"/>
      <c r="F67" s="94"/>
      <c r="G67" s="94"/>
      <c r="H67" s="94"/>
      <c r="I67" s="94"/>
      <c r="J67" s="94"/>
      <c r="K67" s="94"/>
      <c r="L67" s="94"/>
      <c r="M67" s="94"/>
      <c r="N67" s="94"/>
      <c r="O67" s="94"/>
      <c r="P67" s="94"/>
      <c r="Q67" s="94"/>
      <c r="R67" s="259"/>
      <c r="S67" s="111"/>
      <c r="T67" s="111"/>
      <c r="U67" s="111"/>
    </row>
    <row r="68" spans="1:21" s="104" customFormat="1" ht="18">
      <c r="A68" s="111"/>
      <c r="B68" s="258"/>
      <c r="C68" s="94"/>
      <c r="D68" s="94"/>
      <c r="E68" s="94"/>
      <c r="F68" s="94"/>
      <c r="G68" s="94"/>
      <c r="H68" s="94"/>
      <c r="I68" s="94"/>
      <c r="J68" s="94"/>
      <c r="K68" s="94"/>
      <c r="L68" s="94"/>
      <c r="M68" s="94"/>
      <c r="N68" s="94"/>
      <c r="O68" s="94"/>
      <c r="P68" s="94"/>
      <c r="Q68" s="94"/>
      <c r="R68" s="259"/>
      <c r="S68" s="111"/>
      <c r="T68" s="111"/>
      <c r="U68" s="111"/>
    </row>
    <row r="69" spans="1:21" s="104" customFormat="1" ht="18">
      <c r="A69" s="111"/>
      <c r="B69" s="258"/>
      <c r="C69" s="94"/>
      <c r="D69" s="94"/>
      <c r="E69" s="94"/>
      <c r="F69" s="94"/>
      <c r="G69" s="94"/>
      <c r="H69" s="94"/>
      <c r="I69" s="94"/>
      <c r="J69" s="94"/>
      <c r="K69" s="94"/>
      <c r="L69" s="94"/>
      <c r="M69" s="94"/>
      <c r="N69" s="94"/>
      <c r="O69" s="94"/>
      <c r="P69" s="94"/>
      <c r="Q69" s="94"/>
      <c r="R69" s="259"/>
      <c r="S69" s="111"/>
      <c r="T69" s="111"/>
      <c r="U69" s="111"/>
    </row>
    <row r="70" spans="1:21" s="104" customFormat="1" ht="18">
      <c r="A70" s="111"/>
      <c r="B70" s="258"/>
      <c r="C70" s="94"/>
      <c r="D70" s="94"/>
      <c r="E70" s="94"/>
      <c r="F70" s="94"/>
      <c r="G70" s="94"/>
      <c r="H70" s="94"/>
      <c r="I70" s="94"/>
      <c r="J70" s="94"/>
      <c r="K70" s="94"/>
      <c r="L70" s="94"/>
      <c r="M70" s="94"/>
      <c r="N70" s="94"/>
      <c r="O70" s="94"/>
      <c r="P70" s="94"/>
      <c r="Q70" s="94"/>
      <c r="R70" s="259"/>
      <c r="S70" s="111"/>
      <c r="T70" s="111"/>
      <c r="U70" s="111"/>
    </row>
    <row r="71" spans="1:21" s="104" customFormat="1" ht="18">
      <c r="A71" s="111"/>
      <c r="B71" s="258"/>
      <c r="C71" s="94"/>
      <c r="D71" s="94"/>
      <c r="E71" s="94"/>
      <c r="F71" s="94"/>
      <c r="G71" s="94"/>
      <c r="H71" s="94"/>
      <c r="I71" s="94"/>
      <c r="J71" s="94"/>
      <c r="K71" s="94"/>
      <c r="L71" s="94"/>
      <c r="M71" s="94"/>
      <c r="N71" s="94"/>
      <c r="O71" s="94"/>
      <c r="P71" s="94"/>
      <c r="Q71" s="94"/>
      <c r="R71" s="259"/>
      <c r="S71" s="111"/>
      <c r="T71" s="111"/>
      <c r="U71" s="111"/>
    </row>
    <row r="72" spans="1:21" s="104" customFormat="1" ht="18">
      <c r="A72" s="111"/>
      <c r="B72" s="258"/>
      <c r="C72" s="94"/>
      <c r="D72" s="94"/>
      <c r="E72" s="94"/>
      <c r="F72" s="94"/>
      <c r="G72" s="94"/>
      <c r="H72" s="94"/>
      <c r="I72" s="94"/>
      <c r="J72" s="94"/>
      <c r="K72" s="94"/>
      <c r="L72" s="94"/>
      <c r="M72" s="94"/>
      <c r="N72" s="94"/>
      <c r="O72" s="94"/>
      <c r="P72" s="94"/>
      <c r="Q72" s="94"/>
      <c r="R72" s="259"/>
      <c r="S72" s="111"/>
      <c r="T72" s="111"/>
      <c r="U72" s="111"/>
    </row>
    <row r="73" spans="1:21" s="104" customFormat="1" ht="18">
      <c r="A73" s="111"/>
      <c r="B73" s="258"/>
      <c r="C73" s="94"/>
      <c r="D73" s="94"/>
      <c r="E73" s="94"/>
      <c r="F73" s="94"/>
      <c r="G73" s="94"/>
      <c r="H73" s="94"/>
      <c r="I73" s="94"/>
      <c r="J73" s="94"/>
      <c r="K73" s="94"/>
      <c r="L73" s="94"/>
      <c r="M73" s="94"/>
      <c r="N73" s="94"/>
      <c r="O73" s="94"/>
      <c r="P73" s="94"/>
      <c r="Q73" s="94"/>
      <c r="R73" s="259"/>
      <c r="S73" s="111"/>
      <c r="T73" s="111"/>
      <c r="U73" s="111"/>
    </row>
    <row r="74" spans="1:21" s="104" customFormat="1" ht="18">
      <c r="A74" s="111"/>
      <c r="B74" s="258"/>
      <c r="C74" s="94"/>
      <c r="D74" s="94"/>
      <c r="E74" s="94"/>
      <c r="F74" s="94"/>
      <c r="G74" s="94"/>
      <c r="H74" s="94"/>
      <c r="I74" s="94"/>
      <c r="J74" s="94"/>
      <c r="K74" s="94"/>
      <c r="L74" s="94"/>
      <c r="M74" s="94"/>
      <c r="N74" s="94"/>
      <c r="O74" s="94"/>
      <c r="P74" s="94"/>
      <c r="Q74" s="94"/>
      <c r="R74" s="259"/>
      <c r="S74" s="111"/>
      <c r="T74" s="111"/>
      <c r="U74" s="111"/>
    </row>
    <row r="75" spans="1:21" s="104" customFormat="1" ht="18">
      <c r="A75" s="111"/>
      <c r="B75" s="258"/>
      <c r="C75" s="94"/>
      <c r="D75" s="94"/>
      <c r="E75" s="94"/>
      <c r="F75" s="94"/>
      <c r="G75" s="94"/>
      <c r="H75" s="94"/>
      <c r="I75" s="94"/>
      <c r="J75" s="94"/>
      <c r="K75" s="94"/>
      <c r="L75" s="94"/>
      <c r="M75" s="94"/>
      <c r="N75" s="94"/>
      <c r="O75" s="94"/>
      <c r="P75" s="94"/>
      <c r="Q75" s="94"/>
      <c r="R75" s="259"/>
      <c r="S75" s="111"/>
      <c r="T75" s="111"/>
      <c r="U75" s="111"/>
    </row>
    <row r="76" spans="1:21" s="104" customFormat="1" ht="21" customHeight="1" thickBot="1">
      <c r="A76" s="111"/>
      <c r="B76" s="258"/>
      <c r="C76" s="1270"/>
      <c r="D76" s="1270"/>
      <c r="E76" s="1270"/>
      <c r="F76" s="1270"/>
      <c r="G76" s="1270"/>
      <c r="H76" s="1270"/>
      <c r="I76" s="1270"/>
      <c r="J76" s="1270"/>
      <c r="K76" s="1270"/>
      <c r="L76" s="1270"/>
      <c r="M76" s="1270"/>
      <c r="N76" s="1270"/>
      <c r="O76" s="1270"/>
      <c r="P76" s="1270"/>
      <c r="Q76" s="1270"/>
      <c r="R76" s="259"/>
      <c r="S76" s="111"/>
      <c r="T76" s="111"/>
      <c r="U76" s="111"/>
    </row>
    <row r="77" spans="1:21" s="104" customFormat="1" ht="30" customHeight="1">
      <c r="A77" s="111"/>
      <c r="B77" s="260"/>
      <c r="C77" s="261"/>
      <c r="D77" s="261"/>
      <c r="E77" s="261"/>
      <c r="F77" s="261"/>
      <c r="G77" s="261"/>
      <c r="H77" s="261"/>
      <c r="I77" s="261"/>
      <c r="J77" s="261"/>
      <c r="K77" s="261"/>
      <c r="L77" s="261"/>
      <c r="M77" s="261"/>
      <c r="N77" s="261"/>
      <c r="O77" s="261"/>
      <c r="P77" s="261"/>
      <c r="Q77" s="261"/>
      <c r="R77" s="262"/>
      <c r="S77" s="111"/>
      <c r="T77" s="111"/>
      <c r="U77" s="111"/>
    </row>
    <row r="78" spans="1:21" s="104" customFormat="1" ht="18">
      <c r="A78" s="111"/>
      <c r="B78" s="94"/>
      <c r="C78" s="94"/>
      <c r="D78" s="94"/>
      <c r="E78" s="94"/>
      <c r="F78" s="94"/>
      <c r="G78" s="94"/>
      <c r="H78" s="94"/>
      <c r="I78" s="94"/>
      <c r="J78" s="94"/>
      <c r="K78" s="94"/>
      <c r="L78" s="94"/>
      <c r="M78" s="94"/>
      <c r="N78" s="94"/>
      <c r="O78" s="94"/>
      <c r="P78" s="94"/>
      <c r="Q78" s="94"/>
      <c r="R78" s="94"/>
      <c r="S78" s="111"/>
      <c r="T78" s="111"/>
      <c r="U78" s="111"/>
    </row>
    <row r="79" spans="1:21" s="104" customFormat="1" ht="8" customHeight="1">
      <c r="A79" s="111"/>
      <c r="B79" s="446"/>
      <c r="C79" s="447"/>
      <c r="D79" s="447"/>
      <c r="E79" s="447"/>
      <c r="F79" s="447"/>
      <c r="G79" s="447"/>
      <c r="H79" s="447"/>
      <c r="I79" s="447"/>
      <c r="J79" s="447"/>
      <c r="K79" s="447"/>
      <c r="L79" s="447"/>
      <c r="M79" s="447"/>
      <c r="N79" s="449"/>
      <c r="O79" s="447"/>
      <c r="P79" s="486"/>
      <c r="Q79" s="447"/>
      <c r="R79" s="450"/>
      <c r="S79" s="111"/>
      <c r="T79" s="111"/>
      <c r="U79" s="111"/>
    </row>
    <row r="80" spans="1:21" s="104" customFormat="1" ht="11" customHeight="1">
      <c r="A80" s="111"/>
      <c r="B80" s="258"/>
      <c r="C80" s="94"/>
      <c r="D80" s="94"/>
      <c r="E80" s="94"/>
      <c r="F80" s="94"/>
      <c r="G80" s="94"/>
      <c r="H80" s="94"/>
      <c r="I80" s="94"/>
      <c r="J80" s="94"/>
      <c r="K80" s="94"/>
      <c r="L80" s="94"/>
      <c r="M80" s="94"/>
      <c r="N80" s="270"/>
      <c r="O80" s="94"/>
      <c r="P80" s="94"/>
      <c r="Q80" s="94"/>
      <c r="R80" s="259"/>
      <c r="S80" s="111"/>
      <c r="T80" s="111"/>
      <c r="U80" s="111"/>
    </row>
    <row r="81" spans="1:21" s="104" customFormat="1" ht="17" customHeight="1">
      <c r="A81" s="111"/>
      <c r="B81" s="258"/>
      <c r="C81" s="94"/>
      <c r="D81" s="641" t="s">
        <v>206</v>
      </c>
      <c r="E81" s="641"/>
      <c r="F81" s="641"/>
      <c r="G81" s="641" t="s">
        <v>1044</v>
      </c>
      <c r="H81" s="641"/>
      <c r="I81" s="641"/>
      <c r="J81" s="641"/>
      <c r="K81" s="641"/>
      <c r="L81" s="645" t="s">
        <v>224</v>
      </c>
      <c r="M81" s="641"/>
      <c r="N81" s="646" t="s">
        <v>207</v>
      </c>
      <c r="O81" s="641"/>
      <c r="P81" s="646" t="s">
        <v>698</v>
      </c>
      <c r="Q81" s="94"/>
      <c r="R81" s="259"/>
      <c r="S81" s="111"/>
      <c r="T81" s="111"/>
      <c r="U81" s="111"/>
    </row>
    <row r="82" spans="1:21" s="104" customFormat="1" ht="13" customHeight="1">
      <c r="A82" s="111"/>
      <c r="B82" s="258"/>
      <c r="C82" s="94"/>
      <c r="D82" s="94"/>
      <c r="E82" s="94"/>
      <c r="F82" s="94"/>
      <c r="G82" s="94"/>
      <c r="H82" s="94"/>
      <c r="I82" s="94"/>
      <c r="J82" s="94"/>
      <c r="K82" s="94"/>
      <c r="L82" s="94"/>
      <c r="M82" s="94"/>
      <c r="N82" s="222"/>
      <c r="O82" s="94"/>
      <c r="P82" s="94"/>
      <c r="Q82" s="94"/>
      <c r="R82" s="259"/>
      <c r="S82" s="111"/>
      <c r="T82" s="111"/>
      <c r="U82" s="111"/>
    </row>
    <row r="83" spans="1:21" s="104" customFormat="1" ht="7" customHeight="1">
      <c r="A83" s="111"/>
      <c r="B83" s="487"/>
      <c r="C83" s="488"/>
      <c r="D83" s="488"/>
      <c r="E83" s="488"/>
      <c r="F83" s="488"/>
      <c r="G83" s="488"/>
      <c r="H83" s="488"/>
      <c r="I83" s="488"/>
      <c r="J83" s="488"/>
      <c r="K83" s="488"/>
      <c r="L83" s="488"/>
      <c r="M83" s="488"/>
      <c r="N83" s="488"/>
      <c r="O83" s="488"/>
      <c r="P83" s="488"/>
      <c r="Q83" s="488"/>
      <c r="R83" s="489"/>
      <c r="S83" s="111"/>
      <c r="T83" s="111"/>
      <c r="U83" s="111"/>
    </row>
    <row r="84" spans="1:21" s="2" customFormat="1">
      <c r="A84" s="463"/>
      <c r="G84" s="463"/>
      <c r="I84" s="44"/>
    </row>
    <row r="85" spans="1:21" s="2" customFormat="1">
      <c r="A85" s="463"/>
      <c r="G85" s="463"/>
      <c r="I85" s="44"/>
    </row>
    <row r="86" spans="1:21" s="2" customFormat="1" ht="16" thickBot="1">
      <c r="A86" s="1897"/>
      <c r="B86" s="8"/>
      <c r="C86" s="8"/>
      <c r="D86" s="8"/>
      <c r="E86" s="8"/>
      <c r="F86" s="8"/>
      <c r="G86" s="1897"/>
      <c r="H86" s="8"/>
      <c r="I86" s="44"/>
      <c r="J86" s="8"/>
      <c r="K86" s="8"/>
      <c r="L86" s="8"/>
      <c r="M86" s="1897"/>
      <c r="N86" s="8"/>
    </row>
    <row r="87" spans="1:21">
      <c r="A87" s="430"/>
      <c r="B87" s="430"/>
      <c r="C87" s="430"/>
      <c r="D87" s="430" t="s">
        <v>776</v>
      </c>
      <c r="E87" s="430" t="s">
        <v>1163</v>
      </c>
      <c r="F87" s="1894" t="s">
        <v>1164</v>
      </c>
      <c r="G87" s="1894" t="s">
        <v>1003</v>
      </c>
      <c r="H87" s="1894" t="s">
        <v>1003</v>
      </c>
      <c r="I87" s="44"/>
      <c r="J87" s="430"/>
      <c r="K87" s="430"/>
      <c r="L87" s="430" t="s">
        <v>1166</v>
      </c>
      <c r="M87" s="1894" t="s">
        <v>1003</v>
      </c>
      <c r="N87" s="1894" t="s">
        <v>1003</v>
      </c>
      <c r="O87" s="2"/>
    </row>
    <row r="88" spans="1:21" ht="20" customHeight="1" thickBot="1">
      <c r="A88" s="1892" t="s">
        <v>650</v>
      </c>
      <c r="B88" s="1892"/>
      <c r="C88" s="1892" t="s">
        <v>703</v>
      </c>
      <c r="D88" s="1896" t="s">
        <v>1162</v>
      </c>
      <c r="E88" s="1896" t="s">
        <v>1162</v>
      </c>
      <c r="F88" s="1896" t="s">
        <v>1165</v>
      </c>
      <c r="G88" s="1896" t="s">
        <v>1169</v>
      </c>
      <c r="H88" s="1896" t="s">
        <v>1170</v>
      </c>
      <c r="I88" s="44"/>
      <c r="J88" s="1892" t="s">
        <v>650</v>
      </c>
      <c r="K88" s="1892" t="s">
        <v>703</v>
      </c>
      <c r="L88" s="1896" t="s">
        <v>1167</v>
      </c>
      <c r="M88" s="1896" t="s">
        <v>1169</v>
      </c>
      <c r="N88" s="1896" t="s">
        <v>1170</v>
      </c>
      <c r="O88" s="2"/>
    </row>
    <row r="89" spans="1:21">
      <c r="A89" s="463"/>
      <c r="C89" s="2"/>
      <c r="D89" s="2"/>
      <c r="E89" s="2"/>
      <c r="F89" s="2"/>
      <c r="G89" s="2"/>
      <c r="H89" s="463"/>
      <c r="I89" s="44"/>
      <c r="J89" s="463"/>
      <c r="K89" s="2"/>
      <c r="L89" s="44"/>
      <c r="M89" s="2"/>
      <c r="N89" s="2"/>
      <c r="O89" s="2"/>
    </row>
    <row r="90" spans="1:21">
      <c r="A90" s="1">
        <v>52</v>
      </c>
      <c r="C90" s="502">
        <v>18994</v>
      </c>
      <c r="D90" s="1294">
        <v>85.7</v>
      </c>
      <c r="E90" s="1294">
        <v>53.354999999999997</v>
      </c>
      <c r="F90" s="1895">
        <f>D90-E90</f>
        <v>32.345000000000006</v>
      </c>
      <c r="G90"/>
      <c r="H90" s="1"/>
      <c r="I90" s="44"/>
      <c r="J90" s="1">
        <v>80</v>
      </c>
      <c r="K90" s="502">
        <v>29221</v>
      </c>
      <c r="L90" s="1642">
        <v>0.10615740000000001</v>
      </c>
      <c r="M90" s="86"/>
      <c r="N90" s="86"/>
      <c r="O90" s="2"/>
    </row>
    <row r="91" spans="1:21">
      <c r="C91" s="502">
        <v>19085</v>
      </c>
      <c r="D91" s="1294">
        <v>89.022000000000006</v>
      </c>
      <c r="E91" s="1294">
        <v>54.951999999999998</v>
      </c>
      <c r="F91" s="1895">
        <f t="shared" ref="F91:F154" si="9">D91-E91</f>
        <v>34.070000000000007</v>
      </c>
      <c r="G91"/>
      <c r="H91" s="1"/>
      <c r="I91" s="44"/>
      <c r="J91" s="1"/>
      <c r="K91" s="502">
        <v>29312</v>
      </c>
      <c r="L91" s="1642">
        <v>0.10636900000000001</v>
      </c>
      <c r="M91" s="86"/>
      <c r="N91" s="86"/>
      <c r="O91" s="2"/>
    </row>
    <row r="92" spans="1:21">
      <c r="C92" s="502">
        <v>19176</v>
      </c>
      <c r="D92" s="1294">
        <v>91.882999999999996</v>
      </c>
      <c r="E92" s="1294">
        <v>56.621000000000002</v>
      </c>
      <c r="F92" s="1895">
        <f t="shared" si="9"/>
        <v>35.261999999999993</v>
      </c>
      <c r="G92"/>
      <c r="H92" s="1"/>
      <c r="I92" s="5"/>
      <c r="J92" s="1"/>
      <c r="K92" s="502">
        <v>29403</v>
      </c>
      <c r="L92" s="1642">
        <v>0.10406385999999999</v>
      </c>
      <c r="M92" s="86"/>
      <c r="N92" s="86"/>
      <c r="O92" s="2"/>
    </row>
    <row r="93" spans="1:21">
      <c r="C93" s="502">
        <v>19268</v>
      </c>
      <c r="D93" s="1294">
        <v>95.594999999999999</v>
      </c>
      <c r="E93" s="1294">
        <v>58.415999999999997</v>
      </c>
      <c r="F93" s="1895">
        <f t="shared" si="9"/>
        <v>37.179000000000002</v>
      </c>
      <c r="G93"/>
      <c r="H93" s="1"/>
      <c r="I93" s="5"/>
      <c r="J93" s="1"/>
      <c r="K93" s="502">
        <v>29495</v>
      </c>
      <c r="L93" s="1642">
        <v>0.10252836999999999</v>
      </c>
      <c r="M93" s="86"/>
      <c r="N93" s="86"/>
      <c r="O93" s="2"/>
    </row>
    <row r="94" spans="1:21">
      <c r="A94" s="1">
        <v>53</v>
      </c>
      <c r="C94" s="502">
        <v>19360</v>
      </c>
      <c r="D94" s="1294">
        <v>99.754000000000005</v>
      </c>
      <c r="E94" s="1294">
        <v>60.295999999999999</v>
      </c>
      <c r="F94" s="1895">
        <f t="shared" si="9"/>
        <v>39.458000000000006</v>
      </c>
      <c r="G94"/>
      <c r="H94" s="1"/>
      <c r="I94" s="5"/>
      <c r="J94" s="1">
        <v>81</v>
      </c>
      <c r="K94" s="502">
        <v>29587</v>
      </c>
      <c r="L94" s="1642">
        <v>0.10287516000000001</v>
      </c>
      <c r="M94" s="86"/>
      <c r="N94" s="86"/>
      <c r="O94" s="2"/>
    </row>
    <row r="95" spans="1:21">
      <c r="C95" s="502">
        <v>19450</v>
      </c>
      <c r="D95" s="1294">
        <v>103.185</v>
      </c>
      <c r="E95" s="1294">
        <v>62.384</v>
      </c>
      <c r="F95" s="1895">
        <f t="shared" si="9"/>
        <v>40.801000000000002</v>
      </c>
      <c r="G95"/>
      <c r="H95" s="1"/>
      <c r="I95" s="5"/>
      <c r="J95" s="1"/>
      <c r="K95" s="502">
        <v>29677</v>
      </c>
      <c r="L95" s="1642">
        <v>0.10416878</v>
      </c>
      <c r="M95" s="86"/>
      <c r="N95" s="86"/>
      <c r="O95" s="2"/>
    </row>
    <row r="96" spans="1:21">
      <c r="C96" s="502">
        <v>19541</v>
      </c>
      <c r="D96" s="1294">
        <v>105.58199999999999</v>
      </c>
      <c r="E96" s="1294">
        <v>64.182000000000002</v>
      </c>
      <c r="F96" s="1895">
        <f t="shared" si="9"/>
        <v>41.399999999999991</v>
      </c>
      <c r="G96"/>
      <c r="H96" s="1"/>
      <c r="I96" s="5"/>
      <c r="J96" s="1"/>
      <c r="K96" s="502">
        <v>29768</v>
      </c>
      <c r="L96" s="1642">
        <v>0.10306743000000002</v>
      </c>
      <c r="M96" s="86"/>
      <c r="N96" s="86"/>
      <c r="O96" s="2"/>
    </row>
    <row r="97" spans="1:15">
      <c r="C97" s="502">
        <v>19633</v>
      </c>
      <c r="D97" s="1294">
        <v>108.158</v>
      </c>
      <c r="E97" s="1294">
        <v>65.938000000000002</v>
      </c>
      <c r="F97" s="1895">
        <f t="shared" si="9"/>
        <v>42.22</v>
      </c>
      <c r="G97"/>
      <c r="H97" s="1"/>
      <c r="I97" s="5"/>
      <c r="J97" s="1"/>
      <c r="K97" s="502">
        <v>29860</v>
      </c>
      <c r="L97" s="1642">
        <v>0.10379325</v>
      </c>
      <c r="M97" s="86"/>
      <c r="N97" s="86"/>
      <c r="O97" s="2"/>
    </row>
    <row r="98" spans="1:15">
      <c r="A98" s="1">
        <v>54</v>
      </c>
      <c r="C98" s="502">
        <v>19725</v>
      </c>
      <c r="D98" s="1294">
        <v>109.96899999999999</v>
      </c>
      <c r="E98" s="1294">
        <v>67.647000000000006</v>
      </c>
      <c r="F98" s="1895">
        <f t="shared" si="9"/>
        <v>42.321999999999989</v>
      </c>
      <c r="G98"/>
      <c r="H98" s="1"/>
      <c r="I98" s="5"/>
      <c r="J98" s="1">
        <v>82</v>
      </c>
      <c r="K98" s="502">
        <v>29952</v>
      </c>
      <c r="L98" s="1642">
        <v>0.10447258</v>
      </c>
      <c r="M98" s="1864"/>
      <c r="N98" s="1864"/>
      <c r="O98" s="2"/>
    </row>
    <row r="99" spans="1:15">
      <c r="C99" s="502">
        <v>19815</v>
      </c>
      <c r="D99" s="1294">
        <v>112.672</v>
      </c>
      <c r="E99" s="1294">
        <v>69.787000000000006</v>
      </c>
      <c r="F99" s="1895">
        <f t="shared" si="9"/>
        <v>42.884999999999991</v>
      </c>
      <c r="G99"/>
      <c r="H99" s="1"/>
      <c r="I99" s="5"/>
      <c r="J99" s="1"/>
      <c r="K99" s="502">
        <v>30042</v>
      </c>
      <c r="L99" s="1642">
        <v>0.10504028999999999</v>
      </c>
      <c r="M99" s="1864"/>
      <c r="N99" s="1864"/>
      <c r="O99" s="2"/>
    </row>
    <row r="100" spans="1:15">
      <c r="C100" s="502">
        <v>19906</v>
      </c>
      <c r="D100" s="1294">
        <v>115.974</v>
      </c>
      <c r="E100" s="1294">
        <v>72.313000000000002</v>
      </c>
      <c r="F100" s="1895">
        <f t="shared" si="9"/>
        <v>43.661000000000001</v>
      </c>
      <c r="G100"/>
      <c r="H100" s="1"/>
      <c r="I100" s="5"/>
      <c r="J100" s="1"/>
      <c r="K100" s="502">
        <v>30133</v>
      </c>
      <c r="L100" s="1642">
        <v>0.10409941</v>
      </c>
      <c r="M100" s="1864"/>
      <c r="N100" s="1864"/>
      <c r="O100" s="2"/>
    </row>
    <row r="101" spans="1:15">
      <c r="C101" s="502">
        <v>19998</v>
      </c>
      <c r="D101" s="1294">
        <v>120.453</v>
      </c>
      <c r="E101" s="1294">
        <v>75.355999999999995</v>
      </c>
      <c r="F101" s="1895">
        <f t="shared" si="9"/>
        <v>45.097000000000008</v>
      </c>
      <c r="G101"/>
      <c r="H101" s="1"/>
      <c r="I101" s="5"/>
      <c r="J101" s="1"/>
      <c r="K101" s="502">
        <v>30225</v>
      </c>
      <c r="L101" s="1642">
        <v>0.1038041</v>
      </c>
      <c r="M101" s="1864"/>
      <c r="N101" s="1864"/>
      <c r="O101" s="2"/>
    </row>
    <row r="102" spans="1:15">
      <c r="A102" s="1">
        <v>55</v>
      </c>
      <c r="C102" s="502">
        <v>20090</v>
      </c>
      <c r="D102" s="1294">
        <v>125.738</v>
      </c>
      <c r="E102" s="1294">
        <v>78.55</v>
      </c>
      <c r="F102" s="1895">
        <f t="shared" si="9"/>
        <v>47.188000000000002</v>
      </c>
      <c r="G102"/>
      <c r="H102" s="1"/>
      <c r="I102" s="5"/>
      <c r="J102" s="1">
        <v>83</v>
      </c>
      <c r="K102" s="502">
        <v>30317</v>
      </c>
      <c r="L102" s="1642">
        <v>0.10348921999999999</v>
      </c>
      <c r="M102" s="86"/>
      <c r="N102" s="86"/>
      <c r="O102" s="2"/>
    </row>
    <row r="103" spans="1:15">
      <c r="C103" s="502">
        <v>20180</v>
      </c>
      <c r="D103" s="1294">
        <v>131.666</v>
      </c>
      <c r="E103" s="1294">
        <v>81.888999999999996</v>
      </c>
      <c r="F103" s="1895">
        <f t="shared" si="9"/>
        <v>49.777000000000001</v>
      </c>
      <c r="G103"/>
      <c r="H103" s="1"/>
      <c r="I103" s="5"/>
      <c r="J103" s="1"/>
      <c r="K103" s="502">
        <v>30407</v>
      </c>
      <c r="L103" s="1642">
        <v>0.10376333</v>
      </c>
      <c r="M103" s="86"/>
      <c r="N103" s="86"/>
      <c r="O103" s="2"/>
    </row>
    <row r="104" spans="1:15">
      <c r="C104" s="502">
        <v>20271</v>
      </c>
      <c r="D104" s="1294">
        <v>136.86099999999999</v>
      </c>
      <c r="E104" s="1294">
        <v>85.009</v>
      </c>
      <c r="F104" s="1895">
        <f t="shared" si="9"/>
        <v>51.85199999999999</v>
      </c>
      <c r="G104"/>
      <c r="H104" s="1"/>
      <c r="I104" s="5"/>
      <c r="J104" s="1"/>
      <c r="K104" s="502">
        <v>30498</v>
      </c>
      <c r="L104" s="1642">
        <v>0.10381299000000001</v>
      </c>
      <c r="M104" s="86"/>
      <c r="N104" s="86"/>
      <c r="O104" s="2"/>
    </row>
    <row r="105" spans="1:15">
      <c r="C105" s="502">
        <v>20363</v>
      </c>
      <c r="D105" s="1294">
        <v>141.56299999999999</v>
      </c>
      <c r="E105" s="1294">
        <v>87.936000000000007</v>
      </c>
      <c r="F105" s="1895">
        <f t="shared" si="9"/>
        <v>53.626999999999981</v>
      </c>
      <c r="G105"/>
      <c r="H105" s="1"/>
      <c r="I105" s="5"/>
      <c r="J105" s="1"/>
      <c r="K105" s="502">
        <v>30590</v>
      </c>
      <c r="L105" s="1642">
        <v>0.10425534</v>
      </c>
      <c r="M105" s="86"/>
      <c r="N105" s="86"/>
      <c r="O105" s="2"/>
    </row>
    <row r="106" spans="1:15">
      <c r="A106" s="1">
        <v>56</v>
      </c>
      <c r="C106" s="502">
        <v>20455</v>
      </c>
      <c r="D106" s="1294">
        <v>145.63300000000001</v>
      </c>
      <c r="E106" s="1294">
        <v>90.694999999999993</v>
      </c>
      <c r="F106" s="1895">
        <f t="shared" si="9"/>
        <v>54.938000000000017</v>
      </c>
      <c r="G106"/>
      <c r="H106" s="1"/>
      <c r="I106" s="5"/>
      <c r="J106" s="1">
        <v>84</v>
      </c>
      <c r="K106" s="502">
        <v>30682</v>
      </c>
      <c r="L106" s="1642">
        <v>0.10478991</v>
      </c>
      <c r="M106" s="86"/>
      <c r="N106" s="86"/>
      <c r="O106" s="2"/>
    </row>
    <row r="107" spans="1:15">
      <c r="C107" s="502">
        <v>20546</v>
      </c>
      <c r="D107" s="1294">
        <v>149.51499999999999</v>
      </c>
      <c r="E107" s="1294">
        <v>93.542000000000002</v>
      </c>
      <c r="F107" s="1895">
        <f t="shared" si="9"/>
        <v>55.972999999999985</v>
      </c>
      <c r="G107"/>
      <c r="H107" s="1"/>
      <c r="I107" s="5"/>
      <c r="J107" s="1"/>
      <c r="K107" s="502">
        <v>30773</v>
      </c>
      <c r="L107" s="1642">
        <v>0.10607962999999999</v>
      </c>
      <c r="M107" s="86"/>
      <c r="N107" s="86"/>
      <c r="O107" s="2"/>
    </row>
    <row r="108" spans="1:15">
      <c r="C108" s="502">
        <v>20637</v>
      </c>
      <c r="D108" s="1294">
        <v>152.608</v>
      </c>
      <c r="E108" s="1294">
        <v>96.144000000000005</v>
      </c>
      <c r="F108" s="1895">
        <f t="shared" si="9"/>
        <v>56.463999999999999</v>
      </c>
      <c r="G108"/>
      <c r="H108" s="1"/>
      <c r="I108" s="5"/>
      <c r="J108" s="1"/>
      <c r="K108" s="502">
        <v>30864</v>
      </c>
      <c r="L108" s="1642">
        <v>0.10719033</v>
      </c>
      <c r="M108" s="86"/>
      <c r="N108" s="86"/>
      <c r="O108" s="2"/>
    </row>
    <row r="109" spans="1:15">
      <c r="C109" s="502">
        <v>20729</v>
      </c>
      <c r="D109" s="1294">
        <v>156.40100000000001</v>
      </c>
      <c r="E109" s="1294">
        <v>98.745000000000005</v>
      </c>
      <c r="F109" s="1895">
        <f t="shared" si="9"/>
        <v>57.656000000000006</v>
      </c>
      <c r="G109"/>
      <c r="H109" s="1"/>
      <c r="I109" s="5"/>
      <c r="J109" s="1"/>
      <c r="K109" s="502">
        <v>30956</v>
      </c>
      <c r="L109" s="1642">
        <v>0.10878462999999999</v>
      </c>
      <c r="M109" s="86"/>
      <c r="N109" s="86"/>
      <c r="O109" s="2"/>
    </row>
    <row r="110" spans="1:15">
      <c r="A110" s="1">
        <v>57</v>
      </c>
      <c r="C110" s="502">
        <v>20821</v>
      </c>
      <c r="D110" s="1294">
        <v>160</v>
      </c>
      <c r="E110" s="1294">
        <v>101.23</v>
      </c>
      <c r="F110" s="1895">
        <f t="shared" si="9"/>
        <v>58.769999999999996</v>
      </c>
      <c r="G110"/>
      <c r="H110" s="1"/>
      <c r="I110" s="5"/>
      <c r="J110" s="1">
        <v>85</v>
      </c>
      <c r="K110" s="502">
        <v>31048</v>
      </c>
      <c r="L110" s="1642">
        <v>0.11220535999999999</v>
      </c>
      <c r="M110" s="86"/>
      <c r="N110" s="86"/>
      <c r="O110" s="2"/>
    </row>
    <row r="111" spans="1:15">
      <c r="C111" s="502">
        <v>20911</v>
      </c>
      <c r="D111" s="1294">
        <v>163.62299999999999</v>
      </c>
      <c r="E111" s="1294">
        <v>103.27500000000001</v>
      </c>
      <c r="F111" s="1895">
        <f t="shared" si="9"/>
        <v>60.347999999999985</v>
      </c>
      <c r="G111"/>
      <c r="H111" s="1"/>
      <c r="I111" s="5"/>
      <c r="J111" s="1"/>
      <c r="K111" s="502">
        <v>31138</v>
      </c>
      <c r="L111" s="1642">
        <v>0.11310744</v>
      </c>
      <c r="M111" s="86"/>
      <c r="N111" s="86"/>
      <c r="O111" s="2"/>
    </row>
    <row r="112" spans="1:15">
      <c r="C112" s="502">
        <v>21002</v>
      </c>
      <c r="D112" s="1294">
        <v>166.41200000000001</v>
      </c>
      <c r="E112" s="1294">
        <v>105.36</v>
      </c>
      <c r="F112" s="1895">
        <f t="shared" si="9"/>
        <v>61.052000000000007</v>
      </c>
      <c r="G112"/>
      <c r="H112" s="1"/>
      <c r="I112" s="5"/>
      <c r="J112" s="1"/>
      <c r="K112" s="502">
        <v>31229</v>
      </c>
      <c r="L112" s="1642">
        <v>0.11595799</v>
      </c>
      <c r="M112" s="86"/>
      <c r="N112" s="86"/>
      <c r="O112" s="2"/>
    </row>
    <row r="113" spans="1:15">
      <c r="C113" s="502">
        <v>21094</v>
      </c>
      <c r="D113" s="1294">
        <v>168.57499999999999</v>
      </c>
      <c r="E113" s="1294">
        <v>107.374</v>
      </c>
      <c r="F113" s="1895">
        <f t="shared" si="9"/>
        <v>61.200999999999993</v>
      </c>
      <c r="G113"/>
      <c r="H113" s="1"/>
      <c r="I113" s="5"/>
      <c r="J113" s="1"/>
      <c r="K113" s="502">
        <v>31321</v>
      </c>
      <c r="L113" s="1642">
        <v>0.11725569999999999</v>
      </c>
      <c r="M113" s="86"/>
      <c r="N113" s="86"/>
      <c r="O113" s="2"/>
    </row>
    <row r="114" spans="1:15">
      <c r="A114" s="1">
        <v>58</v>
      </c>
      <c r="C114" s="502">
        <v>21186</v>
      </c>
      <c r="D114" s="1294">
        <v>170.191</v>
      </c>
      <c r="E114" s="1294">
        <v>109.399</v>
      </c>
      <c r="F114" s="1895">
        <f t="shared" si="9"/>
        <v>60.792000000000002</v>
      </c>
      <c r="G114"/>
      <c r="H114" s="1"/>
      <c r="I114" s="5"/>
      <c r="J114" s="1">
        <v>86</v>
      </c>
      <c r="K114" s="502">
        <v>31413</v>
      </c>
      <c r="L114" s="1642">
        <v>0.11739687</v>
      </c>
      <c r="M114" s="86"/>
      <c r="N114" s="86"/>
      <c r="O114" s="2"/>
    </row>
    <row r="115" spans="1:15">
      <c r="C115" s="502">
        <v>21276</v>
      </c>
      <c r="D115" s="1294">
        <v>172.31200000000001</v>
      </c>
      <c r="E115" s="1294">
        <v>111.384</v>
      </c>
      <c r="F115" s="1895">
        <f t="shared" si="9"/>
        <v>60.928000000000011</v>
      </c>
      <c r="G115"/>
      <c r="H115" s="1"/>
      <c r="I115" s="5"/>
      <c r="J115" s="1"/>
      <c r="K115" s="502">
        <v>31503</v>
      </c>
      <c r="L115" s="1642">
        <v>0.11812105000000001</v>
      </c>
      <c r="M115" s="86"/>
      <c r="N115" s="86"/>
      <c r="O115" s="2"/>
    </row>
    <row r="116" spans="1:15">
      <c r="C116" s="502">
        <v>21367</v>
      </c>
      <c r="D116" s="1294">
        <v>175.488</v>
      </c>
      <c r="E116" s="1294">
        <v>113.98399999999999</v>
      </c>
      <c r="F116" s="1895">
        <f t="shared" si="9"/>
        <v>61.504000000000005</v>
      </c>
      <c r="G116"/>
      <c r="H116" s="1"/>
      <c r="I116" s="5"/>
      <c r="J116" s="1"/>
      <c r="K116" s="502">
        <v>31594</v>
      </c>
      <c r="L116" s="1642">
        <v>0.1191714</v>
      </c>
      <c r="M116" s="86"/>
      <c r="N116" s="86"/>
      <c r="O116" s="2"/>
    </row>
    <row r="117" spans="1:15">
      <c r="C117" s="502">
        <v>21459</v>
      </c>
      <c r="D117" s="1294">
        <v>180.37100000000001</v>
      </c>
      <c r="E117" s="1294">
        <v>117.17700000000001</v>
      </c>
      <c r="F117" s="1895">
        <f t="shared" si="9"/>
        <v>63.194000000000003</v>
      </c>
      <c r="G117"/>
      <c r="H117" s="1"/>
      <c r="I117" s="5"/>
      <c r="J117" s="1"/>
      <c r="K117" s="502">
        <v>31686</v>
      </c>
      <c r="L117" s="1642">
        <v>0.12062025</v>
      </c>
      <c r="M117" s="86"/>
      <c r="N117" s="86"/>
      <c r="O117" s="2"/>
    </row>
    <row r="118" spans="1:15">
      <c r="A118" s="1">
        <v>59</v>
      </c>
      <c r="C118" s="502">
        <v>21551</v>
      </c>
      <c r="D118" s="1294">
        <v>185.16300000000001</v>
      </c>
      <c r="E118" s="1294">
        <v>120.392</v>
      </c>
      <c r="F118" s="1895">
        <f t="shared" si="9"/>
        <v>64.771000000000015</v>
      </c>
      <c r="G118"/>
      <c r="H118" s="1"/>
      <c r="I118" s="5"/>
      <c r="J118" s="1">
        <v>87</v>
      </c>
      <c r="K118" s="502">
        <v>31778</v>
      </c>
      <c r="L118" s="1642">
        <v>0.11931285000000001</v>
      </c>
      <c r="M118" s="86"/>
      <c r="N118" s="86"/>
      <c r="O118" s="2"/>
    </row>
    <row r="119" spans="1:15">
      <c r="C119" s="502">
        <v>21641</v>
      </c>
      <c r="D119" s="1294">
        <v>190.69</v>
      </c>
      <c r="E119" s="1294">
        <v>123.584</v>
      </c>
      <c r="F119" s="1895">
        <f t="shared" si="9"/>
        <v>67.105999999999995</v>
      </c>
      <c r="G119"/>
      <c r="H119" s="1"/>
      <c r="I119" s="5"/>
      <c r="J119" s="1"/>
      <c r="K119" s="502">
        <v>31868</v>
      </c>
      <c r="L119" s="1642">
        <v>0.12067256</v>
      </c>
      <c r="M119" s="86"/>
      <c r="N119" s="86"/>
      <c r="O119" s="2"/>
    </row>
    <row r="120" spans="1:15">
      <c r="C120" s="502">
        <v>21732</v>
      </c>
      <c r="D120" s="1294">
        <v>196.49700000000001</v>
      </c>
      <c r="E120" s="1294">
        <v>126.952</v>
      </c>
      <c r="F120" s="1895">
        <f t="shared" si="9"/>
        <v>69.545000000000016</v>
      </c>
      <c r="G120"/>
      <c r="H120" s="1"/>
      <c r="I120" s="5"/>
      <c r="J120" s="1"/>
      <c r="K120" s="502">
        <v>31959</v>
      </c>
      <c r="L120" s="1642">
        <v>0.11939659000000001</v>
      </c>
      <c r="M120" s="86"/>
      <c r="N120" s="86"/>
      <c r="O120" s="2"/>
    </row>
    <row r="121" spans="1:15">
      <c r="C121" s="502">
        <v>21824</v>
      </c>
      <c r="D121" s="1294">
        <v>202.315</v>
      </c>
      <c r="E121" s="1294">
        <v>130.09899999999999</v>
      </c>
      <c r="F121" s="1895">
        <f t="shared" si="9"/>
        <v>72.216000000000008</v>
      </c>
      <c r="G121"/>
      <c r="H121" s="1"/>
      <c r="I121" s="5"/>
      <c r="J121" s="1"/>
      <c r="K121" s="502">
        <v>32051</v>
      </c>
      <c r="L121" s="1642">
        <v>0.11806446</v>
      </c>
      <c r="M121" s="86"/>
      <c r="N121" s="86"/>
      <c r="O121" s="2"/>
    </row>
    <row r="122" spans="1:15">
      <c r="A122" s="1">
        <v>60</v>
      </c>
      <c r="C122" s="502">
        <v>21916</v>
      </c>
      <c r="D122" s="1294">
        <v>205.94900000000001</v>
      </c>
      <c r="E122" s="1294">
        <v>133.06800000000001</v>
      </c>
      <c r="F122" s="1895">
        <f t="shared" si="9"/>
        <v>72.881</v>
      </c>
      <c r="G122"/>
      <c r="H122" s="1"/>
      <c r="I122" s="5"/>
      <c r="J122" s="1">
        <v>88</v>
      </c>
      <c r="K122" s="502">
        <v>32143</v>
      </c>
      <c r="L122" s="1642">
        <v>0.11752855000000001</v>
      </c>
      <c r="M122" s="86"/>
      <c r="N122" s="86"/>
      <c r="O122" s="2"/>
    </row>
    <row r="123" spans="1:15">
      <c r="C123" s="502">
        <v>22007</v>
      </c>
      <c r="D123" s="1294">
        <v>211.10900000000001</v>
      </c>
      <c r="E123" s="1294">
        <v>135.59100000000001</v>
      </c>
      <c r="F123" s="1895">
        <f t="shared" si="9"/>
        <v>75.518000000000001</v>
      </c>
      <c r="G123"/>
      <c r="H123" s="1"/>
      <c r="I123" s="5"/>
      <c r="J123" s="1"/>
      <c r="K123" s="502">
        <v>32234</v>
      </c>
      <c r="L123" s="1642">
        <v>0.11736395999999999</v>
      </c>
      <c r="M123" s="86"/>
      <c r="N123" s="86"/>
      <c r="O123" s="2"/>
    </row>
    <row r="124" spans="1:15">
      <c r="C124" s="502">
        <v>22098</v>
      </c>
      <c r="D124" s="1294">
        <v>215.387</v>
      </c>
      <c r="E124" s="1294">
        <v>138.51599999999999</v>
      </c>
      <c r="F124" s="1895">
        <f t="shared" si="9"/>
        <v>76.871000000000009</v>
      </c>
      <c r="G124"/>
      <c r="H124" s="1"/>
      <c r="I124" s="5"/>
      <c r="J124" s="1"/>
      <c r="K124" s="502">
        <v>32325</v>
      </c>
      <c r="L124" s="1642">
        <v>0.11691190000000001</v>
      </c>
      <c r="M124" s="86"/>
      <c r="N124" s="86"/>
      <c r="O124" s="2"/>
    </row>
    <row r="125" spans="1:15">
      <c r="C125" s="502">
        <v>22190</v>
      </c>
      <c r="D125" s="1294">
        <v>219.86099999999999</v>
      </c>
      <c r="E125" s="1294">
        <v>141.37799999999999</v>
      </c>
      <c r="F125" s="1895">
        <f t="shared" si="9"/>
        <v>78.483000000000004</v>
      </c>
      <c r="G125"/>
      <c r="H125" s="1"/>
      <c r="I125" s="5"/>
      <c r="J125" s="1"/>
      <c r="K125" s="502">
        <v>32417</v>
      </c>
      <c r="L125" s="1642">
        <v>0.11569183000000001</v>
      </c>
      <c r="M125" s="86"/>
      <c r="N125" s="86"/>
      <c r="O125" s="2"/>
    </row>
    <row r="126" spans="1:15">
      <c r="A126" s="1">
        <v>61</v>
      </c>
      <c r="C126" s="502">
        <v>22282</v>
      </c>
      <c r="D126" s="1294">
        <v>223.429</v>
      </c>
      <c r="E126" s="1294">
        <v>144.16</v>
      </c>
      <c r="F126" s="1895">
        <f t="shared" si="9"/>
        <v>79.269000000000005</v>
      </c>
      <c r="G126"/>
      <c r="H126" s="1"/>
      <c r="I126" s="5"/>
      <c r="J126" s="1">
        <v>89</v>
      </c>
      <c r="K126" s="502">
        <v>32509</v>
      </c>
      <c r="L126" s="1642">
        <v>0.11565868</v>
      </c>
      <c r="M126" s="86"/>
      <c r="N126" s="86"/>
      <c r="O126" s="2"/>
    </row>
    <row r="127" spans="1:15">
      <c r="C127" s="502">
        <v>22372</v>
      </c>
      <c r="D127" s="1294">
        <v>227.80699999999999</v>
      </c>
      <c r="E127" s="1294">
        <v>146.81299999999999</v>
      </c>
      <c r="F127" s="1895">
        <f t="shared" si="9"/>
        <v>80.994</v>
      </c>
      <c r="G127"/>
      <c r="H127" s="1"/>
      <c r="I127" s="5"/>
      <c r="J127" s="1"/>
      <c r="K127" s="502">
        <v>32599</v>
      </c>
      <c r="L127" s="1642">
        <v>0.11731491999999999</v>
      </c>
      <c r="M127" s="86"/>
      <c r="N127" s="86"/>
      <c r="O127" s="2"/>
    </row>
    <row r="128" spans="1:15">
      <c r="C128" s="502">
        <v>22463</v>
      </c>
      <c r="D128" s="1294">
        <v>231.79900000000001</v>
      </c>
      <c r="E128" s="1294">
        <v>150.11199999999999</v>
      </c>
      <c r="F128" s="1895">
        <f t="shared" si="9"/>
        <v>81.687000000000012</v>
      </c>
      <c r="G128"/>
      <c r="H128" s="1"/>
      <c r="I128" s="5"/>
      <c r="J128" s="1"/>
      <c r="K128" s="502">
        <v>32690</v>
      </c>
      <c r="L128" s="1642">
        <v>0.11793877</v>
      </c>
      <c r="M128" s="86"/>
      <c r="N128" s="86"/>
      <c r="O128" s="2"/>
    </row>
    <row r="129" spans="1:15">
      <c r="C129" s="502">
        <v>22555</v>
      </c>
      <c r="D129" s="1294">
        <v>237.90100000000001</v>
      </c>
      <c r="E129" s="1294">
        <v>154.02699999999999</v>
      </c>
      <c r="F129" s="1895">
        <f t="shared" si="9"/>
        <v>83.874000000000024</v>
      </c>
      <c r="G129"/>
      <c r="H129" s="1"/>
      <c r="I129" s="5"/>
      <c r="J129" s="1"/>
      <c r="K129" s="502">
        <v>32782</v>
      </c>
      <c r="L129" s="1642">
        <v>0.11745679000000001</v>
      </c>
      <c r="M129" s="86"/>
      <c r="N129" s="86"/>
      <c r="O129" s="2"/>
    </row>
    <row r="130" spans="1:15">
      <c r="A130" s="1">
        <v>62</v>
      </c>
      <c r="C130" s="502">
        <v>22647</v>
      </c>
      <c r="D130" s="1294">
        <v>241.983</v>
      </c>
      <c r="E130" s="1294">
        <v>157.04499999999999</v>
      </c>
      <c r="F130" s="1895">
        <f t="shared" si="9"/>
        <v>84.938000000000017</v>
      </c>
      <c r="G130"/>
      <c r="H130" s="1"/>
      <c r="I130" s="5"/>
      <c r="J130" s="1">
        <v>90</v>
      </c>
      <c r="K130" s="502">
        <v>32874</v>
      </c>
      <c r="L130" s="1642">
        <v>0.11649150000000001</v>
      </c>
      <c r="M130" s="86"/>
      <c r="N130" s="86"/>
      <c r="O130" s="2"/>
    </row>
    <row r="131" spans="1:15">
      <c r="C131" s="502">
        <v>22737</v>
      </c>
      <c r="D131" s="1294">
        <v>247.27199999999999</v>
      </c>
      <c r="E131" s="1294">
        <v>160.43199999999999</v>
      </c>
      <c r="F131" s="1895">
        <f t="shared" si="9"/>
        <v>86.84</v>
      </c>
      <c r="G131"/>
      <c r="H131" s="1"/>
      <c r="I131" s="5"/>
      <c r="J131" s="1"/>
      <c r="K131" s="502">
        <v>32964</v>
      </c>
      <c r="L131" s="1642">
        <v>0.1160066</v>
      </c>
      <c r="M131" s="86"/>
      <c r="N131" s="86"/>
      <c r="O131" s="2"/>
    </row>
    <row r="132" spans="1:15">
      <c r="C132" s="502">
        <v>22828</v>
      </c>
      <c r="D132" s="1294">
        <v>253.28100000000001</v>
      </c>
      <c r="E132" s="1294">
        <v>164.27600000000001</v>
      </c>
      <c r="F132" s="1895">
        <f t="shared" si="9"/>
        <v>89.004999999999995</v>
      </c>
      <c r="G132"/>
      <c r="H132" s="1"/>
      <c r="I132" s="5"/>
      <c r="J132" s="1"/>
      <c r="K132" s="502">
        <v>33055</v>
      </c>
      <c r="L132" s="1642">
        <v>0.11583130999999999</v>
      </c>
      <c r="M132" s="1864"/>
      <c r="N132" s="1864"/>
      <c r="O132" s="2"/>
    </row>
    <row r="133" spans="1:15">
      <c r="C133" s="502">
        <v>22920</v>
      </c>
      <c r="D133" s="1294">
        <v>259.75200000000001</v>
      </c>
      <c r="E133" s="1294">
        <v>168.30699999999999</v>
      </c>
      <c r="F133" s="1895">
        <f t="shared" si="9"/>
        <v>91.445000000000022</v>
      </c>
      <c r="G133"/>
      <c r="H133" s="1"/>
      <c r="I133" s="5"/>
      <c r="J133" s="1"/>
      <c r="K133" s="502">
        <v>33147</v>
      </c>
      <c r="L133" s="1642">
        <v>0.11604449</v>
      </c>
      <c r="M133" s="1864"/>
      <c r="N133" s="1864"/>
      <c r="O133" s="2"/>
    </row>
    <row r="134" spans="1:15">
      <c r="A134" s="1">
        <v>63</v>
      </c>
      <c r="C134" s="502">
        <v>23012</v>
      </c>
      <c r="D134" s="1294">
        <v>265.53300000000002</v>
      </c>
      <c r="E134" s="1294">
        <v>171.94300000000001</v>
      </c>
      <c r="F134" s="1895">
        <f t="shared" si="9"/>
        <v>93.59</v>
      </c>
      <c r="G134"/>
      <c r="H134" s="1"/>
      <c r="I134" s="5"/>
      <c r="J134" s="1">
        <v>91</v>
      </c>
      <c r="K134" s="502">
        <v>33239</v>
      </c>
      <c r="L134" s="1642">
        <v>0.11578032000000001</v>
      </c>
      <c r="M134" s="1864"/>
      <c r="N134" s="1864"/>
      <c r="O134" s="2"/>
    </row>
    <row r="135" spans="1:15">
      <c r="C135" s="502">
        <v>23102</v>
      </c>
      <c r="D135" s="1294">
        <v>273.048</v>
      </c>
      <c r="E135" s="1294">
        <v>175.97900000000001</v>
      </c>
      <c r="F135" s="1895">
        <f t="shared" si="9"/>
        <v>97.068999999999988</v>
      </c>
      <c r="G135"/>
      <c r="H135" s="1"/>
      <c r="I135" s="5"/>
      <c r="J135" s="1"/>
      <c r="K135" s="502">
        <v>33329</v>
      </c>
      <c r="L135" s="1642">
        <v>0.11434237</v>
      </c>
      <c r="M135" s="1864"/>
      <c r="N135" s="1864"/>
      <c r="O135" s="2"/>
    </row>
    <row r="136" spans="1:15">
      <c r="C136" s="502">
        <v>23193</v>
      </c>
      <c r="D136" s="1294">
        <v>280.358</v>
      </c>
      <c r="E136" s="1294">
        <v>180.60499999999999</v>
      </c>
      <c r="F136" s="1895">
        <f t="shared" si="9"/>
        <v>99.753000000000014</v>
      </c>
      <c r="G136"/>
      <c r="H136" s="1"/>
      <c r="I136" s="5"/>
      <c r="J136" s="1"/>
      <c r="K136" s="502">
        <v>33420</v>
      </c>
      <c r="L136" s="1642">
        <v>0.11318681</v>
      </c>
      <c r="M136" s="86"/>
      <c r="N136" s="86"/>
      <c r="O136" s="2"/>
    </row>
    <row r="137" spans="1:15">
      <c r="C137" s="502">
        <v>23285</v>
      </c>
      <c r="D137" s="1294">
        <v>288.21100000000001</v>
      </c>
      <c r="E137" s="1294">
        <v>185.10599999999999</v>
      </c>
      <c r="F137" s="1895">
        <f t="shared" si="9"/>
        <v>103.10500000000002</v>
      </c>
      <c r="G137"/>
      <c r="H137" s="1"/>
      <c r="I137" s="5"/>
      <c r="J137" s="1"/>
      <c r="K137" s="502">
        <v>33512</v>
      </c>
      <c r="L137" s="1642">
        <v>0.11117333</v>
      </c>
      <c r="M137" s="86"/>
      <c r="N137" s="86"/>
      <c r="O137" s="2"/>
    </row>
    <row r="138" spans="1:15">
      <c r="A138" s="1">
        <v>64</v>
      </c>
      <c r="C138" s="502">
        <v>23377</v>
      </c>
      <c r="D138" s="1294">
        <v>295.16199999999998</v>
      </c>
      <c r="E138" s="1294">
        <v>189.423</v>
      </c>
      <c r="F138" s="1895">
        <f t="shared" si="9"/>
        <v>105.73899999999998</v>
      </c>
      <c r="G138"/>
      <c r="H138" s="1"/>
      <c r="I138" s="5"/>
      <c r="J138" s="1">
        <v>92</v>
      </c>
      <c r="K138" s="502">
        <v>33604</v>
      </c>
      <c r="L138" s="1642">
        <v>0.10855581</v>
      </c>
      <c r="M138" s="86"/>
      <c r="N138" s="86"/>
      <c r="O138" s="2"/>
    </row>
    <row r="139" spans="1:15">
      <c r="C139" s="502">
        <v>23468</v>
      </c>
      <c r="D139" s="1294">
        <v>302.63</v>
      </c>
      <c r="E139" s="1294">
        <v>193.536</v>
      </c>
      <c r="F139" s="1895">
        <f t="shared" si="9"/>
        <v>109.09399999999999</v>
      </c>
      <c r="G139"/>
      <c r="H139" s="1"/>
      <c r="I139" s="5"/>
      <c r="J139" s="1"/>
      <c r="K139" s="502">
        <v>33695</v>
      </c>
      <c r="L139" s="1642">
        <v>0.10680885999999999</v>
      </c>
      <c r="M139" s="86"/>
      <c r="N139" s="86"/>
      <c r="O139" s="2"/>
    </row>
    <row r="140" spans="1:15">
      <c r="C140" s="502">
        <v>23559</v>
      </c>
      <c r="D140" s="1294">
        <v>309.32900000000001</v>
      </c>
      <c r="E140" s="1294">
        <v>198.03700000000001</v>
      </c>
      <c r="F140" s="1895">
        <f t="shared" si="9"/>
        <v>111.292</v>
      </c>
      <c r="G140"/>
      <c r="H140" s="1"/>
      <c r="I140" s="5"/>
      <c r="J140" s="1"/>
      <c r="K140" s="502">
        <v>33786</v>
      </c>
      <c r="L140" s="1642">
        <v>0.10540050000000001</v>
      </c>
      <c r="M140" s="86"/>
      <c r="N140" s="86"/>
      <c r="O140" s="2"/>
    </row>
    <row r="141" spans="1:15">
      <c r="C141" s="502">
        <v>23651</v>
      </c>
      <c r="D141" s="1294">
        <v>317.13</v>
      </c>
      <c r="E141" s="1294">
        <v>202.33500000000001</v>
      </c>
      <c r="F141" s="1895">
        <f t="shared" si="9"/>
        <v>114.79499999999999</v>
      </c>
      <c r="G141"/>
      <c r="H141" s="1"/>
      <c r="I141" s="5"/>
      <c r="J141" s="1"/>
      <c r="K141" s="502">
        <v>33878</v>
      </c>
      <c r="L141" s="1642">
        <v>0.10455215000000001</v>
      </c>
      <c r="M141" s="86"/>
      <c r="N141" s="86"/>
      <c r="O141" s="2"/>
    </row>
    <row r="142" spans="1:15">
      <c r="A142" s="1">
        <v>65</v>
      </c>
      <c r="C142" s="502">
        <v>23743</v>
      </c>
      <c r="D142" s="1294">
        <v>323.887</v>
      </c>
      <c r="E142" s="1294">
        <v>206.58199999999999</v>
      </c>
      <c r="F142" s="1895">
        <f t="shared" si="9"/>
        <v>117.30500000000001</v>
      </c>
      <c r="G142"/>
      <c r="H142" s="1"/>
      <c r="I142" s="5"/>
      <c r="J142" s="1">
        <v>93</v>
      </c>
      <c r="K142" s="502">
        <v>33970</v>
      </c>
      <c r="L142" s="1642">
        <v>0.10419138999999999</v>
      </c>
      <c r="M142" s="86"/>
      <c r="N142" s="86"/>
      <c r="O142" s="2"/>
    </row>
    <row r="143" spans="1:15">
      <c r="C143" s="502">
        <v>23833</v>
      </c>
      <c r="D143" s="1294">
        <v>331.13900000000001</v>
      </c>
      <c r="E143" s="1294">
        <v>210.488</v>
      </c>
      <c r="F143" s="1895">
        <f t="shared" si="9"/>
        <v>120.65100000000001</v>
      </c>
      <c r="G143"/>
      <c r="H143" s="1"/>
      <c r="I143" s="5"/>
      <c r="J143" s="1"/>
      <c r="K143" s="502">
        <v>34060</v>
      </c>
      <c r="L143" s="1642">
        <v>0.10354430000000001</v>
      </c>
      <c r="M143" s="86"/>
      <c r="N143" s="86"/>
      <c r="O143" s="2"/>
    </row>
    <row r="144" spans="1:15">
      <c r="C144" s="502">
        <v>23924</v>
      </c>
      <c r="D144" s="1294">
        <v>337.89400000000001</v>
      </c>
      <c r="E144" s="1294">
        <v>215.035</v>
      </c>
      <c r="F144" s="1895">
        <f t="shared" si="9"/>
        <v>122.85900000000001</v>
      </c>
      <c r="G144"/>
      <c r="H144" s="1"/>
      <c r="I144" s="5"/>
      <c r="J144" s="1"/>
      <c r="K144" s="502">
        <v>34151</v>
      </c>
      <c r="L144" s="1642">
        <v>0.10405426999999999</v>
      </c>
      <c r="M144" s="86"/>
      <c r="N144" s="86"/>
      <c r="O144" s="2"/>
    </row>
    <row r="145" spans="1:15">
      <c r="C145" s="502">
        <v>24016</v>
      </c>
      <c r="D145" s="1294">
        <v>345.863</v>
      </c>
      <c r="E145" s="1294">
        <v>219.44900000000001</v>
      </c>
      <c r="F145" s="1895">
        <f t="shared" si="9"/>
        <v>126.41399999999999</v>
      </c>
      <c r="G145"/>
      <c r="H145" s="1"/>
      <c r="I145" s="5"/>
      <c r="J145" s="1"/>
      <c r="K145" s="502">
        <v>34243</v>
      </c>
      <c r="L145" s="1642">
        <v>0.10368518</v>
      </c>
      <c r="M145" s="86"/>
      <c r="N145" s="86"/>
      <c r="O145" s="2"/>
    </row>
    <row r="146" spans="1:15">
      <c r="A146" s="1">
        <v>66</v>
      </c>
      <c r="C146" s="502">
        <v>24108</v>
      </c>
      <c r="D146" s="1294">
        <v>352.48599999999999</v>
      </c>
      <c r="E146" s="1294">
        <v>224.08500000000001</v>
      </c>
      <c r="F146" s="1895">
        <f t="shared" si="9"/>
        <v>128.40099999999998</v>
      </c>
      <c r="G146"/>
      <c r="H146" s="1"/>
      <c r="I146" s="5"/>
      <c r="J146" s="1">
        <v>94</v>
      </c>
      <c r="K146" s="502">
        <v>34335</v>
      </c>
      <c r="L146" s="1642">
        <v>0.10388445</v>
      </c>
      <c r="M146" s="86"/>
      <c r="N146" s="86"/>
      <c r="O146" s="2"/>
    </row>
    <row r="147" spans="1:15">
      <c r="C147" s="502">
        <v>24198</v>
      </c>
      <c r="D147" s="1294">
        <v>359.68200000000002</v>
      </c>
      <c r="E147" s="1294">
        <v>227.381</v>
      </c>
      <c r="F147" s="1895">
        <f t="shared" si="9"/>
        <v>132.30100000000002</v>
      </c>
      <c r="G147"/>
      <c r="H147" s="1"/>
      <c r="I147" s="5"/>
      <c r="J147" s="1"/>
      <c r="K147" s="502">
        <v>34425</v>
      </c>
      <c r="L147" s="1642">
        <v>0.10452491</v>
      </c>
      <c r="M147" s="86"/>
      <c r="N147" s="86"/>
      <c r="O147" s="2"/>
    </row>
    <row r="148" spans="1:15">
      <c r="C148" s="502">
        <v>24289</v>
      </c>
      <c r="D148" s="1294">
        <v>363.41199999999998</v>
      </c>
      <c r="E148" s="1294">
        <v>230.29900000000001</v>
      </c>
      <c r="F148" s="1895">
        <f t="shared" si="9"/>
        <v>133.11299999999997</v>
      </c>
      <c r="G148"/>
      <c r="H148" s="1"/>
      <c r="I148" s="5"/>
      <c r="J148" s="1"/>
      <c r="K148" s="502">
        <v>34516</v>
      </c>
      <c r="L148" s="1642">
        <v>0.10586957999999999</v>
      </c>
      <c r="M148" s="86"/>
      <c r="N148" s="86"/>
      <c r="O148" s="2"/>
    </row>
    <row r="149" spans="1:15">
      <c r="C149" s="502">
        <v>24381</v>
      </c>
      <c r="D149" s="1294">
        <v>368.39299999999997</v>
      </c>
      <c r="E149" s="1294">
        <v>232.74199999999999</v>
      </c>
      <c r="F149" s="1895">
        <f t="shared" si="9"/>
        <v>135.65099999999998</v>
      </c>
      <c r="G149"/>
      <c r="H149" s="1"/>
      <c r="I149" s="5"/>
      <c r="J149" s="1"/>
      <c r="K149" s="502">
        <v>34608</v>
      </c>
      <c r="L149" s="1642">
        <v>0.1069963</v>
      </c>
      <c r="M149" s="86"/>
      <c r="N149" s="86"/>
      <c r="O149" s="2"/>
    </row>
    <row r="150" spans="1:15">
      <c r="A150" s="1">
        <v>67</v>
      </c>
      <c r="C150" s="502">
        <v>24473</v>
      </c>
      <c r="D150" s="1294">
        <v>371.78199999999998</v>
      </c>
      <c r="E150" s="1294">
        <v>234.95599999999999</v>
      </c>
      <c r="F150" s="1895">
        <f t="shared" si="9"/>
        <v>136.82599999999999</v>
      </c>
      <c r="G150"/>
      <c r="H150" s="1"/>
      <c r="I150" s="5"/>
      <c r="J150" s="1">
        <v>95</v>
      </c>
      <c r="K150" s="502">
        <v>34700</v>
      </c>
      <c r="L150" s="1642">
        <v>0.10888513</v>
      </c>
      <c r="M150" s="86"/>
      <c r="N150" s="86"/>
      <c r="O150" s="2"/>
    </row>
    <row r="151" spans="1:15">
      <c r="C151" s="502">
        <v>24563</v>
      </c>
      <c r="D151" s="1294">
        <v>376.524</v>
      </c>
      <c r="E151" s="1294">
        <v>237.21</v>
      </c>
      <c r="F151" s="1895">
        <f t="shared" si="9"/>
        <v>139.31399999999999</v>
      </c>
      <c r="G151"/>
      <c r="H151" s="1"/>
      <c r="I151" s="5"/>
      <c r="J151" s="1"/>
      <c r="K151" s="502">
        <v>34790</v>
      </c>
      <c r="L151" s="1642">
        <v>0.11080721</v>
      </c>
      <c r="M151" s="86"/>
      <c r="N151" s="86"/>
      <c r="O151" s="2"/>
    </row>
    <row r="152" spans="1:15">
      <c r="C152" s="502">
        <v>24654</v>
      </c>
      <c r="D152" s="1294">
        <v>382.31</v>
      </c>
      <c r="E152" s="1294">
        <v>241.614</v>
      </c>
      <c r="F152" s="1895">
        <f t="shared" si="9"/>
        <v>140.696</v>
      </c>
      <c r="G152"/>
      <c r="H152" s="1"/>
      <c r="I152" s="5"/>
      <c r="J152" s="1"/>
      <c r="K152" s="502">
        <v>34881</v>
      </c>
      <c r="L152" s="1642">
        <v>0.11185719000000001</v>
      </c>
      <c r="M152" s="86"/>
      <c r="N152" s="86"/>
      <c r="O152" s="2"/>
    </row>
    <row r="153" spans="1:15">
      <c r="C153" s="502">
        <v>24746</v>
      </c>
      <c r="D153" s="1294">
        <v>402.322</v>
      </c>
      <c r="E153" s="1294">
        <v>245.97399999999999</v>
      </c>
      <c r="F153" s="1895">
        <f t="shared" si="9"/>
        <v>156.34800000000001</v>
      </c>
      <c r="G153"/>
      <c r="H153" s="1"/>
      <c r="I153" s="5"/>
      <c r="J153" s="1"/>
      <c r="K153" s="502">
        <v>34973</v>
      </c>
      <c r="L153" s="1642">
        <v>0.11223493</v>
      </c>
      <c r="M153" s="86"/>
      <c r="N153" s="86"/>
      <c r="O153" s="2"/>
    </row>
    <row r="154" spans="1:15">
      <c r="A154" s="1">
        <v>68</v>
      </c>
      <c r="C154" s="502">
        <v>24838</v>
      </c>
      <c r="D154" s="1294">
        <v>397.67399999999998</v>
      </c>
      <c r="E154" s="1294">
        <v>250.119</v>
      </c>
      <c r="F154" s="1895">
        <f t="shared" si="9"/>
        <v>147.55499999999998</v>
      </c>
      <c r="G154"/>
      <c r="H154" s="1"/>
      <c r="I154" s="5"/>
      <c r="J154" s="1">
        <v>96</v>
      </c>
      <c r="K154" s="502">
        <v>35065</v>
      </c>
      <c r="L154" s="1642">
        <v>0.11242343</v>
      </c>
      <c r="M154" s="86"/>
      <c r="N154" s="86"/>
      <c r="O154" s="2"/>
    </row>
    <row r="155" spans="1:15">
      <c r="C155" s="502">
        <v>24929</v>
      </c>
      <c r="D155" s="1294">
        <v>407.89600000000002</v>
      </c>
      <c r="E155" s="1294">
        <v>253.803</v>
      </c>
      <c r="F155" s="1895">
        <f t="shared" ref="F155:F218" si="10">D155-E155</f>
        <v>154.09300000000002</v>
      </c>
      <c r="G155"/>
      <c r="H155" s="1"/>
      <c r="I155" s="5"/>
      <c r="J155" s="1"/>
      <c r="K155" s="502">
        <v>35156</v>
      </c>
      <c r="L155" s="1642">
        <v>0.11269971999999999</v>
      </c>
      <c r="M155" s="86"/>
      <c r="N155" s="86"/>
      <c r="O155" s="2"/>
    </row>
    <row r="156" spans="1:15">
      <c r="C156" s="502">
        <v>25020</v>
      </c>
      <c r="D156" s="1294">
        <v>415.11399999999998</v>
      </c>
      <c r="E156" s="1294">
        <v>258.27999999999997</v>
      </c>
      <c r="F156" s="1895">
        <f t="shared" si="10"/>
        <v>156.834</v>
      </c>
      <c r="G156"/>
      <c r="H156" s="1"/>
      <c r="I156" s="5"/>
      <c r="J156" s="1"/>
      <c r="K156" s="502">
        <v>35247</v>
      </c>
      <c r="L156" s="1642">
        <v>0.11315365999999999</v>
      </c>
      <c r="M156" s="86"/>
      <c r="N156" s="86"/>
      <c r="O156" s="2"/>
    </row>
    <row r="157" spans="1:15">
      <c r="C157" s="502">
        <v>25112</v>
      </c>
      <c r="D157" s="1294">
        <v>426.69200000000001</v>
      </c>
      <c r="E157" s="1294">
        <v>262.93400000000003</v>
      </c>
      <c r="F157" s="1895">
        <f t="shared" si="10"/>
        <v>163.75799999999998</v>
      </c>
      <c r="G157"/>
      <c r="H157" s="1"/>
      <c r="I157" s="5"/>
      <c r="J157" s="1"/>
      <c r="K157" s="502">
        <v>35339</v>
      </c>
      <c r="L157" s="1642">
        <v>0.11371211000000001</v>
      </c>
      <c r="M157" s="86"/>
      <c r="N157" s="86"/>
      <c r="O157" s="2"/>
    </row>
    <row r="158" spans="1:15">
      <c r="A158" s="1">
        <v>69</v>
      </c>
      <c r="C158" s="502">
        <v>25204</v>
      </c>
      <c r="D158" s="1294">
        <v>429.58100000000002</v>
      </c>
      <c r="E158" s="1294">
        <v>265.60300000000001</v>
      </c>
      <c r="F158" s="1895">
        <f t="shared" si="10"/>
        <v>163.97800000000001</v>
      </c>
      <c r="G158"/>
      <c r="H158" s="1"/>
      <c r="I158" s="5"/>
      <c r="J158" s="1">
        <v>97</v>
      </c>
      <c r="K158" s="502">
        <v>35431</v>
      </c>
      <c r="L158" s="1642">
        <v>0.11328849000000001</v>
      </c>
      <c r="M158" s="86"/>
      <c r="N158" s="86"/>
      <c r="O158" s="2"/>
    </row>
    <row r="159" spans="1:15">
      <c r="C159" s="502">
        <v>25294</v>
      </c>
      <c r="D159" s="1294">
        <v>438.27100000000002</v>
      </c>
      <c r="E159" s="1294">
        <v>269.87099999999998</v>
      </c>
      <c r="F159" s="1895">
        <f t="shared" si="10"/>
        <v>168.40000000000003</v>
      </c>
      <c r="G159"/>
      <c r="H159" s="1"/>
      <c r="I159" s="5"/>
      <c r="J159" s="1"/>
      <c r="K159" s="502">
        <v>35521</v>
      </c>
      <c r="L159" s="1642">
        <v>0.11328918</v>
      </c>
      <c r="M159" s="86"/>
      <c r="N159" s="86"/>
      <c r="O159" s="2"/>
    </row>
    <row r="160" spans="1:15">
      <c r="C160" s="502">
        <v>25385</v>
      </c>
      <c r="D160" s="1294">
        <v>443.62299999999999</v>
      </c>
      <c r="E160" s="1294">
        <v>274.62900000000002</v>
      </c>
      <c r="F160" s="1895">
        <f t="shared" si="10"/>
        <v>168.99399999999997</v>
      </c>
      <c r="G160"/>
      <c r="H160" s="1"/>
      <c r="I160" s="5"/>
      <c r="J160" s="1"/>
      <c r="K160" s="502">
        <v>35612</v>
      </c>
      <c r="L160" s="1642">
        <v>0.1133802</v>
      </c>
      <c r="M160" s="86"/>
      <c r="N160" s="86"/>
      <c r="O160" s="2"/>
    </row>
    <row r="161" spans="1:15">
      <c r="C161" s="502">
        <v>25477</v>
      </c>
      <c r="D161" s="1294">
        <v>453.27199999999999</v>
      </c>
      <c r="E161" s="1294">
        <v>278.68900000000002</v>
      </c>
      <c r="F161" s="1895">
        <f t="shared" si="10"/>
        <v>174.58299999999997</v>
      </c>
      <c r="G161"/>
      <c r="H161" s="1"/>
      <c r="I161" s="5"/>
      <c r="J161" s="1"/>
      <c r="K161" s="502">
        <v>35704</v>
      </c>
      <c r="L161" s="1642">
        <v>0.11288261000000001</v>
      </c>
      <c r="M161" s="86"/>
      <c r="N161" s="86"/>
      <c r="O161" s="2"/>
    </row>
    <row r="162" spans="1:15">
      <c r="A162" s="1">
        <v>70</v>
      </c>
      <c r="C162" s="502">
        <v>25569</v>
      </c>
      <c r="D162" s="1294">
        <v>451.262</v>
      </c>
      <c r="E162" s="1294">
        <v>277.74</v>
      </c>
      <c r="F162" s="1895">
        <f t="shared" si="10"/>
        <v>173.52199999999999</v>
      </c>
      <c r="G162"/>
      <c r="H162" s="1"/>
      <c r="I162" s="5"/>
      <c r="J162" s="1">
        <v>98</v>
      </c>
      <c r="K162" s="502">
        <v>35796</v>
      </c>
      <c r="L162" s="1642">
        <v>0.11144147</v>
      </c>
      <c r="M162" s="86"/>
      <c r="N162" s="86"/>
      <c r="O162" s="2"/>
    </row>
    <row r="163" spans="1:15">
      <c r="C163" s="502">
        <v>25659</v>
      </c>
      <c r="D163" s="1294">
        <v>453.90899999999999</v>
      </c>
      <c r="E163" s="1294">
        <v>278.86500000000001</v>
      </c>
      <c r="F163" s="1895">
        <f t="shared" si="10"/>
        <v>175.04399999999998</v>
      </c>
      <c r="G163"/>
      <c r="H163" s="1"/>
      <c r="I163" s="5"/>
      <c r="J163" s="1"/>
      <c r="K163" s="502">
        <v>35886</v>
      </c>
      <c r="L163" s="1642">
        <v>0.11166536000000001</v>
      </c>
      <c r="M163" s="86"/>
      <c r="N163" s="86"/>
      <c r="O163" s="2"/>
    </row>
    <row r="164" spans="1:15">
      <c r="C164" s="502">
        <v>25750</v>
      </c>
      <c r="D164" s="1294">
        <v>459.35500000000002</v>
      </c>
      <c r="E164" s="1294">
        <v>281.77100000000002</v>
      </c>
      <c r="F164" s="1895">
        <f t="shared" si="10"/>
        <v>177.584</v>
      </c>
      <c r="G164"/>
      <c r="H164" s="1"/>
      <c r="I164" s="5"/>
      <c r="J164" s="1"/>
      <c r="K164" s="502">
        <v>35977</v>
      </c>
      <c r="L164" s="1642">
        <v>0.11152642</v>
      </c>
      <c r="M164" s="86"/>
      <c r="N164" s="86"/>
      <c r="O164" s="2"/>
    </row>
    <row r="165" spans="1:15">
      <c r="C165" s="502">
        <v>25842</v>
      </c>
      <c r="D165" s="1294">
        <v>467.16300000000001</v>
      </c>
      <c r="E165" s="1294">
        <v>286.01499999999999</v>
      </c>
      <c r="F165" s="1895">
        <f t="shared" si="10"/>
        <v>181.14800000000002</v>
      </c>
      <c r="G165"/>
      <c r="H165" s="1"/>
      <c r="I165" s="5"/>
      <c r="J165" s="1"/>
      <c r="K165" s="502">
        <v>36069</v>
      </c>
      <c r="L165" s="1642">
        <v>0.11216343000000001</v>
      </c>
      <c r="M165" s="86"/>
      <c r="N165" s="86"/>
      <c r="O165" s="2"/>
    </row>
    <row r="166" spans="1:15">
      <c r="A166" s="1">
        <v>71</v>
      </c>
      <c r="C166" s="502">
        <v>25934</v>
      </c>
      <c r="D166" s="1294">
        <v>475.67099999999999</v>
      </c>
      <c r="E166" s="1294">
        <v>291.47000000000003</v>
      </c>
      <c r="F166" s="1895">
        <f t="shared" si="10"/>
        <v>184.20099999999996</v>
      </c>
      <c r="G166"/>
      <c r="H166" s="1"/>
      <c r="I166" s="5"/>
      <c r="J166" s="1">
        <v>99</v>
      </c>
      <c r="K166" s="502">
        <v>36161</v>
      </c>
      <c r="L166" s="1642">
        <v>0.11281643000000001</v>
      </c>
      <c r="M166" s="86"/>
      <c r="N166" s="86"/>
      <c r="O166" s="2"/>
    </row>
    <row r="167" spans="1:15">
      <c r="C167" s="502">
        <v>26024</v>
      </c>
      <c r="D167" s="1294">
        <v>485.23599999999999</v>
      </c>
      <c r="E167" s="1294">
        <v>295.43</v>
      </c>
      <c r="F167" s="1895">
        <f t="shared" si="10"/>
        <v>189.80599999999998</v>
      </c>
      <c r="G167"/>
      <c r="H167" s="1"/>
      <c r="I167" s="5"/>
      <c r="J167" s="1"/>
      <c r="K167" s="502">
        <v>36251</v>
      </c>
      <c r="L167" s="1642">
        <v>0.11433960999999999</v>
      </c>
      <c r="M167" s="86"/>
      <c r="N167" s="86"/>
      <c r="O167" s="2"/>
    </row>
    <row r="168" spans="1:15">
      <c r="C168" s="502">
        <v>26115</v>
      </c>
      <c r="D168" s="1294">
        <v>496.024</v>
      </c>
      <c r="E168" s="1294">
        <v>302.12599999999998</v>
      </c>
      <c r="F168" s="1895">
        <f t="shared" si="10"/>
        <v>193.89800000000002</v>
      </c>
      <c r="G168"/>
      <c r="H168" s="1"/>
      <c r="I168" s="5"/>
      <c r="J168" s="1"/>
      <c r="K168" s="502">
        <v>36342</v>
      </c>
      <c r="L168" s="1642">
        <v>0.11558215000000001</v>
      </c>
      <c r="M168" s="86"/>
      <c r="N168" s="86"/>
      <c r="O168" s="2"/>
    </row>
    <row r="169" spans="1:15">
      <c r="C169" s="502">
        <v>26207</v>
      </c>
      <c r="D169" s="1294">
        <v>511.31</v>
      </c>
      <c r="E169" s="1294">
        <v>309.45400000000001</v>
      </c>
      <c r="F169" s="1895">
        <f t="shared" si="10"/>
        <v>201.85599999999999</v>
      </c>
      <c r="G169"/>
      <c r="H169" s="1"/>
      <c r="I169" s="5"/>
      <c r="J169" s="1"/>
      <c r="K169" s="502">
        <v>36434</v>
      </c>
      <c r="L169" s="1642">
        <v>0.1154534</v>
      </c>
      <c r="M169" s="86"/>
      <c r="N169" s="86"/>
      <c r="O169" s="2"/>
    </row>
    <row r="170" spans="1:15">
      <c r="A170" s="1">
        <v>72</v>
      </c>
      <c r="C170" s="502">
        <v>26299</v>
      </c>
      <c r="D170" s="1294">
        <v>524.678</v>
      </c>
      <c r="E170" s="1294">
        <v>317.90600000000001</v>
      </c>
      <c r="F170" s="1895">
        <f t="shared" si="10"/>
        <v>206.77199999999999</v>
      </c>
      <c r="G170"/>
      <c r="H170" s="1"/>
      <c r="I170" s="5"/>
      <c r="J170" s="1893" t="s">
        <v>29</v>
      </c>
      <c r="K170" s="502">
        <v>36526</v>
      </c>
      <c r="L170" s="1642">
        <v>0.11503202999999999</v>
      </c>
      <c r="M170" s="86"/>
      <c r="N170" s="86"/>
      <c r="O170" s="2"/>
    </row>
    <row r="171" spans="1:15">
      <c r="C171" s="502">
        <v>26390</v>
      </c>
      <c r="D171" s="1294">
        <v>540.10500000000002</v>
      </c>
      <c r="E171" s="1294">
        <v>324.32400000000001</v>
      </c>
      <c r="F171" s="1895">
        <f t="shared" si="10"/>
        <v>215.78100000000001</v>
      </c>
      <c r="G171"/>
      <c r="H171" s="1"/>
      <c r="I171" s="5"/>
      <c r="J171" s="1"/>
      <c r="K171" s="502">
        <v>36617</v>
      </c>
      <c r="L171" s="1642">
        <v>0.11659941</v>
      </c>
      <c r="M171" s="86"/>
      <c r="N171" s="86"/>
      <c r="O171" s="2"/>
    </row>
    <row r="172" spans="1:15">
      <c r="C172" s="502">
        <v>26481</v>
      </c>
      <c r="D172" s="1294">
        <v>553.15099999999995</v>
      </c>
      <c r="E172" s="1294">
        <v>333.26400000000001</v>
      </c>
      <c r="F172" s="1895">
        <f t="shared" si="10"/>
        <v>219.88699999999994</v>
      </c>
      <c r="G172"/>
      <c r="H172" s="1"/>
      <c r="I172" s="5"/>
      <c r="J172" s="1"/>
      <c r="K172" s="502">
        <v>36708</v>
      </c>
      <c r="L172" s="1642">
        <v>0.11836624999999999</v>
      </c>
      <c r="M172" s="86"/>
      <c r="N172" s="86"/>
      <c r="O172" s="2"/>
    </row>
    <row r="173" spans="1:15">
      <c r="C173" s="502">
        <v>26573</v>
      </c>
      <c r="D173" s="1294">
        <v>571.26700000000005</v>
      </c>
      <c r="E173" s="1294">
        <v>343.55200000000002</v>
      </c>
      <c r="F173" s="1895">
        <f t="shared" si="10"/>
        <v>227.71500000000003</v>
      </c>
      <c r="G173"/>
      <c r="H173" s="1"/>
      <c r="I173" s="5"/>
      <c r="J173" s="1"/>
      <c r="K173" s="502">
        <v>36800</v>
      </c>
      <c r="L173" s="1642">
        <v>0.12063345</v>
      </c>
      <c r="M173" s="86"/>
      <c r="N173" s="86"/>
      <c r="O173" s="2"/>
    </row>
    <row r="174" spans="1:15">
      <c r="A174" s="1">
        <v>73</v>
      </c>
      <c r="C174" s="502">
        <v>26665</v>
      </c>
      <c r="D174" s="1294">
        <v>590.52499999999998</v>
      </c>
      <c r="E174" s="1294">
        <v>353.59800000000001</v>
      </c>
      <c r="F174" s="1895">
        <f t="shared" si="10"/>
        <v>236.92699999999996</v>
      </c>
      <c r="G174"/>
      <c r="H174" s="1"/>
      <c r="I174" s="5"/>
      <c r="J174" s="1893" t="s">
        <v>30</v>
      </c>
      <c r="K174" s="502">
        <v>36892</v>
      </c>
      <c r="L174" s="1642">
        <v>0.12160989999999999</v>
      </c>
      <c r="M174" s="86"/>
      <c r="N174" s="86"/>
      <c r="O174" s="2"/>
    </row>
    <row r="175" spans="1:15">
      <c r="C175" s="502">
        <v>26755</v>
      </c>
      <c r="D175" s="1294">
        <v>604.56100000000004</v>
      </c>
      <c r="E175" s="1294">
        <v>361.86200000000002</v>
      </c>
      <c r="F175" s="1895">
        <f t="shared" si="10"/>
        <v>242.69900000000001</v>
      </c>
      <c r="G175"/>
      <c r="H175" s="1"/>
      <c r="I175" s="5"/>
      <c r="J175" s="1"/>
      <c r="K175" s="502">
        <v>36982</v>
      </c>
      <c r="L175" s="1642">
        <v>0.12383872999999999</v>
      </c>
      <c r="M175" s="1864"/>
      <c r="N175" s="1864"/>
      <c r="O175" s="2"/>
    </row>
    <row r="176" spans="1:15">
      <c r="C176" s="502">
        <v>26846</v>
      </c>
      <c r="D176" s="1294">
        <v>620.76700000000005</v>
      </c>
      <c r="E176" s="1294">
        <v>371.04199999999997</v>
      </c>
      <c r="F176" s="1895">
        <f t="shared" si="10"/>
        <v>249.72500000000008</v>
      </c>
      <c r="G176"/>
      <c r="H176" s="1"/>
      <c r="I176" s="5"/>
      <c r="J176" s="1"/>
      <c r="K176" s="502">
        <v>37073</v>
      </c>
      <c r="L176" s="1642">
        <v>0.12323468</v>
      </c>
      <c r="M176" s="1864"/>
      <c r="N176" s="1864"/>
      <c r="O176" s="2"/>
    </row>
    <row r="177" spans="1:15">
      <c r="C177" s="502">
        <v>26938</v>
      </c>
      <c r="D177" s="1294">
        <v>636.67700000000002</v>
      </c>
      <c r="E177" s="1294">
        <v>382.21800000000002</v>
      </c>
      <c r="F177" s="1895">
        <f t="shared" si="10"/>
        <v>254.459</v>
      </c>
      <c r="G177"/>
      <c r="H177" s="1"/>
      <c r="I177" s="5"/>
      <c r="J177" s="1"/>
      <c r="K177" s="502">
        <v>37165</v>
      </c>
      <c r="L177" s="1642">
        <v>0.12622859</v>
      </c>
      <c r="M177" s="1864"/>
      <c r="N177" s="1864"/>
      <c r="O177" s="2"/>
    </row>
    <row r="178" spans="1:15">
      <c r="A178" s="1">
        <v>74</v>
      </c>
      <c r="C178" s="502">
        <v>27030</v>
      </c>
      <c r="D178" s="1294">
        <v>649.08199999999999</v>
      </c>
      <c r="E178" s="1294">
        <v>392.32100000000003</v>
      </c>
      <c r="F178" s="1895">
        <f t="shared" si="10"/>
        <v>256.76099999999997</v>
      </c>
      <c r="G178"/>
      <c r="H178" s="1"/>
      <c r="I178" s="5"/>
      <c r="J178" s="1893" t="s">
        <v>31</v>
      </c>
      <c r="K178" s="502">
        <v>37257</v>
      </c>
      <c r="L178" s="1642">
        <v>0.12416700999999999</v>
      </c>
      <c r="M178" s="86"/>
      <c r="N178" s="86"/>
      <c r="O178" s="2"/>
    </row>
    <row r="179" spans="1:15">
      <c r="C179" s="502">
        <v>27120</v>
      </c>
      <c r="D179" s="1294">
        <v>664.22199999999998</v>
      </c>
      <c r="E179" s="1294">
        <v>400.81299999999999</v>
      </c>
      <c r="F179" s="1895">
        <f t="shared" si="10"/>
        <v>263.40899999999999</v>
      </c>
      <c r="G179"/>
      <c r="H179" s="1"/>
      <c r="I179" s="5"/>
      <c r="J179" s="1"/>
      <c r="K179" s="502">
        <v>37347</v>
      </c>
      <c r="L179" s="1642">
        <v>0.12336371</v>
      </c>
      <c r="M179" s="86"/>
      <c r="N179" s="86"/>
      <c r="O179" s="2"/>
    </row>
    <row r="180" spans="1:15">
      <c r="C180" s="502">
        <v>27211</v>
      </c>
      <c r="D180" s="1294">
        <v>678.86900000000003</v>
      </c>
      <c r="E180" s="1294">
        <v>410.404</v>
      </c>
      <c r="F180" s="1895">
        <f t="shared" si="10"/>
        <v>268.46500000000003</v>
      </c>
      <c r="G180"/>
      <c r="H180" s="1"/>
      <c r="I180" s="5"/>
      <c r="J180" s="1"/>
      <c r="K180" s="502">
        <v>37438</v>
      </c>
      <c r="L180" s="1642">
        <v>0.12377254</v>
      </c>
      <c r="M180" s="86"/>
      <c r="N180" s="86"/>
      <c r="O180" s="2"/>
    </row>
    <row r="181" spans="1:15">
      <c r="C181" s="502">
        <v>27303</v>
      </c>
      <c r="D181" s="1294">
        <v>691.47199999999998</v>
      </c>
      <c r="E181" s="1294">
        <v>419.339</v>
      </c>
      <c r="F181" s="1895">
        <f t="shared" si="10"/>
        <v>272.13299999999998</v>
      </c>
      <c r="G181"/>
      <c r="H181" s="1"/>
      <c r="I181" s="5"/>
      <c r="J181" s="1"/>
      <c r="K181" s="502">
        <v>37530</v>
      </c>
      <c r="L181" s="1642">
        <v>0.12346926</v>
      </c>
      <c r="M181" s="86"/>
      <c r="N181" s="86"/>
      <c r="O181" s="2"/>
    </row>
    <row r="182" spans="1:15">
      <c r="A182" s="1">
        <v>75</v>
      </c>
      <c r="C182" s="502">
        <v>27395</v>
      </c>
      <c r="D182" s="1294">
        <v>700.26499999999999</v>
      </c>
      <c r="E182" s="1294">
        <v>427.459</v>
      </c>
      <c r="F182" s="1895">
        <f t="shared" si="10"/>
        <v>272.80599999999998</v>
      </c>
      <c r="G182"/>
      <c r="H182" s="1"/>
      <c r="I182" s="5"/>
      <c r="J182" s="1893" t="s">
        <v>32</v>
      </c>
      <c r="K182" s="502">
        <v>37622</v>
      </c>
      <c r="L182" s="1642">
        <v>0.12345874</v>
      </c>
      <c r="M182" s="86"/>
      <c r="N182" s="86"/>
      <c r="O182" s="2"/>
    </row>
    <row r="183" spans="1:15">
      <c r="C183" s="502">
        <v>27485</v>
      </c>
      <c r="D183" s="1294">
        <v>708.39599999999996</v>
      </c>
      <c r="E183" s="1294">
        <v>435.48099999999999</v>
      </c>
      <c r="F183" s="1895">
        <f t="shared" si="10"/>
        <v>272.91499999999996</v>
      </c>
      <c r="G183"/>
      <c r="H183" s="1"/>
      <c r="I183" s="5"/>
      <c r="J183" s="1"/>
      <c r="K183" s="502">
        <v>37712</v>
      </c>
      <c r="L183" s="1642">
        <v>0.12286493999999999</v>
      </c>
      <c r="M183" s="86"/>
      <c r="N183" s="86"/>
      <c r="O183" s="2"/>
    </row>
    <row r="184" spans="1:15">
      <c r="C184" s="502">
        <v>27576</v>
      </c>
      <c r="D184" s="1294">
        <v>724.10699999999997</v>
      </c>
      <c r="E184" s="1294">
        <v>445.50900000000001</v>
      </c>
      <c r="F184" s="1895">
        <f t="shared" si="10"/>
        <v>278.59799999999996</v>
      </c>
      <c r="G184"/>
      <c r="H184" s="1"/>
      <c r="I184" s="5"/>
      <c r="J184" s="1"/>
      <c r="K184" s="502">
        <v>37803</v>
      </c>
      <c r="L184" s="1642">
        <v>0.12138452</v>
      </c>
      <c r="M184" s="86"/>
      <c r="N184" s="86"/>
      <c r="O184" s="2"/>
    </row>
    <row r="185" spans="1:15">
      <c r="C185" s="502">
        <v>27668</v>
      </c>
      <c r="D185" s="1294">
        <v>747.47699999999998</v>
      </c>
      <c r="E185" s="1294">
        <v>459.08699999999999</v>
      </c>
      <c r="F185" s="1895">
        <f t="shared" si="10"/>
        <v>288.39</v>
      </c>
      <c r="G185"/>
      <c r="H185" s="1"/>
      <c r="I185" s="5"/>
      <c r="J185" s="1"/>
      <c r="K185" s="502">
        <v>37895</v>
      </c>
      <c r="L185" s="1642">
        <v>0.12214567000000001</v>
      </c>
      <c r="M185" s="86"/>
      <c r="N185" s="86"/>
      <c r="O185" s="2"/>
    </row>
    <row r="186" spans="1:15">
      <c r="A186" s="1">
        <v>76</v>
      </c>
      <c r="C186" s="502">
        <v>27760</v>
      </c>
      <c r="D186" s="1294">
        <v>767.64800000000002</v>
      </c>
      <c r="E186" s="1294">
        <v>474.02600000000001</v>
      </c>
      <c r="F186" s="1895">
        <f t="shared" si="10"/>
        <v>293.62200000000001</v>
      </c>
      <c r="G186"/>
      <c r="H186" s="1"/>
      <c r="I186" s="5"/>
      <c r="J186" s="1893" t="s">
        <v>33</v>
      </c>
      <c r="K186" s="502">
        <v>37987</v>
      </c>
      <c r="L186" s="1642">
        <v>0.12210003999999999</v>
      </c>
      <c r="M186" s="86"/>
      <c r="N186" s="86"/>
      <c r="O186" s="2"/>
    </row>
    <row r="187" spans="1:15">
      <c r="C187" s="502">
        <v>27851</v>
      </c>
      <c r="D187" s="1294">
        <v>788.21100000000001</v>
      </c>
      <c r="E187" s="1294">
        <v>485.63299999999998</v>
      </c>
      <c r="F187" s="1895">
        <f t="shared" si="10"/>
        <v>302.57800000000003</v>
      </c>
      <c r="G187"/>
      <c r="H187" s="1"/>
      <c r="I187" s="5"/>
      <c r="J187" s="1"/>
      <c r="K187" s="502">
        <v>38078</v>
      </c>
      <c r="L187" s="1642">
        <v>0.12131980000000001</v>
      </c>
      <c r="M187" s="86"/>
      <c r="N187" s="86"/>
      <c r="O187" s="2"/>
    </row>
    <row r="188" spans="1:15">
      <c r="C188" s="502">
        <v>27942</v>
      </c>
      <c r="D188" s="1294">
        <v>808.29700000000003</v>
      </c>
      <c r="E188" s="1294">
        <v>500.52800000000002</v>
      </c>
      <c r="F188" s="1895">
        <f t="shared" si="10"/>
        <v>307.76900000000001</v>
      </c>
      <c r="G188"/>
      <c r="H188" s="1"/>
      <c r="I188" s="5"/>
      <c r="J188" s="1"/>
      <c r="K188" s="502">
        <v>38169</v>
      </c>
      <c r="L188" s="1642">
        <v>0.12244882</v>
      </c>
      <c r="M188" s="86"/>
      <c r="N188" s="86"/>
      <c r="O188" s="2"/>
    </row>
    <row r="189" spans="1:15">
      <c r="C189" s="502">
        <v>28034</v>
      </c>
      <c r="D189" s="1294">
        <v>836.26099999999997</v>
      </c>
      <c r="E189" s="1294">
        <v>517.07299999999998</v>
      </c>
      <c r="F189" s="1895">
        <f t="shared" si="10"/>
        <v>319.18799999999999</v>
      </c>
      <c r="G189"/>
      <c r="H189" s="1"/>
      <c r="I189" s="5"/>
      <c r="J189" s="1"/>
      <c r="K189" s="502">
        <v>38261</v>
      </c>
      <c r="L189" s="1642">
        <v>0.12237285000000001</v>
      </c>
      <c r="M189" s="86"/>
      <c r="N189" s="86"/>
      <c r="O189" s="2"/>
    </row>
    <row r="190" spans="1:15">
      <c r="A190" s="1">
        <v>77</v>
      </c>
      <c r="C190" s="502">
        <v>28126</v>
      </c>
      <c r="D190" s="1294">
        <v>864.81899999999996</v>
      </c>
      <c r="E190" s="1294">
        <v>536.38900000000001</v>
      </c>
      <c r="F190" s="1895">
        <f t="shared" si="10"/>
        <v>328.42999999999995</v>
      </c>
      <c r="G190"/>
      <c r="H190" s="1"/>
      <c r="I190" s="5"/>
      <c r="J190" s="1893" t="s">
        <v>34</v>
      </c>
      <c r="K190" s="502">
        <v>38353</v>
      </c>
      <c r="L190" s="1642">
        <v>0.12558775999999999</v>
      </c>
      <c r="M190" s="86"/>
      <c r="N190" s="86"/>
      <c r="O190" s="2"/>
    </row>
    <row r="191" spans="1:15">
      <c r="C191" s="502">
        <v>28216</v>
      </c>
      <c r="D191" s="1294">
        <v>897.93200000000002</v>
      </c>
      <c r="E191" s="1294">
        <v>556.48900000000003</v>
      </c>
      <c r="F191" s="1895">
        <f t="shared" si="10"/>
        <v>341.44299999999998</v>
      </c>
      <c r="G191"/>
      <c r="H191" s="1"/>
      <c r="I191" s="5"/>
      <c r="J191" s="1"/>
      <c r="K191" s="502">
        <v>38443</v>
      </c>
      <c r="L191" s="1642">
        <v>0.12560003</v>
      </c>
      <c r="M191" s="86"/>
      <c r="N191" s="86"/>
      <c r="O191" s="2"/>
    </row>
    <row r="192" spans="1:15">
      <c r="C192" s="502">
        <v>28307</v>
      </c>
      <c r="D192" s="1294">
        <v>931.22900000000004</v>
      </c>
      <c r="E192" s="1294">
        <v>579.58399999999995</v>
      </c>
      <c r="F192" s="1895">
        <f t="shared" si="10"/>
        <v>351.6450000000001</v>
      </c>
      <c r="G192"/>
      <c r="H192" s="1"/>
      <c r="I192" s="5"/>
      <c r="J192" s="1"/>
      <c r="K192" s="502">
        <v>38534</v>
      </c>
      <c r="L192" s="1642">
        <v>0.12620979999999998</v>
      </c>
      <c r="M192" s="86"/>
      <c r="N192" s="86"/>
      <c r="O192" s="2"/>
    </row>
    <row r="193" spans="1:15">
      <c r="C193" s="502">
        <v>28399</v>
      </c>
      <c r="D193" s="1294">
        <v>966.50900000000001</v>
      </c>
      <c r="E193" s="1294">
        <v>602.99699999999996</v>
      </c>
      <c r="F193" s="1895">
        <f t="shared" si="10"/>
        <v>363.51200000000006</v>
      </c>
      <c r="G193"/>
      <c r="H193" s="1"/>
      <c r="I193" s="5"/>
      <c r="J193" s="1"/>
      <c r="K193" s="502">
        <v>38626</v>
      </c>
      <c r="L193" s="1642">
        <v>0.12591389</v>
      </c>
      <c r="M193" s="86"/>
      <c r="N193" s="86"/>
      <c r="O193" s="2"/>
    </row>
    <row r="194" spans="1:15">
      <c r="A194" s="1">
        <v>78</v>
      </c>
      <c r="C194" s="502">
        <v>28491</v>
      </c>
      <c r="D194" s="1294">
        <v>1002.813</v>
      </c>
      <c r="E194" s="1294">
        <v>627.03800000000001</v>
      </c>
      <c r="F194" s="1895">
        <f t="shared" si="10"/>
        <v>375.77499999999998</v>
      </c>
      <c r="G194"/>
      <c r="H194" s="1"/>
      <c r="I194" s="5"/>
      <c r="J194" s="1893" t="s">
        <v>35</v>
      </c>
      <c r="K194" s="502">
        <v>38718</v>
      </c>
      <c r="L194" s="1642">
        <v>0.12610300999999999</v>
      </c>
      <c r="M194" s="86"/>
      <c r="N194" s="86"/>
      <c r="O194" s="2"/>
    </row>
    <row r="195" spans="1:15">
      <c r="C195" s="502">
        <v>28581</v>
      </c>
      <c r="D195" s="1294">
        <v>1046.9829999999999</v>
      </c>
      <c r="E195" s="1294">
        <v>650.88</v>
      </c>
      <c r="F195" s="1895">
        <f t="shared" si="10"/>
        <v>396.10299999999995</v>
      </c>
      <c r="G195"/>
      <c r="H195" s="1"/>
      <c r="I195" s="5"/>
      <c r="J195" s="1"/>
      <c r="K195" s="502">
        <v>38808</v>
      </c>
      <c r="L195" s="1642">
        <v>0.12685705</v>
      </c>
      <c r="M195" s="86"/>
      <c r="N195" s="86"/>
      <c r="O195" s="2"/>
    </row>
    <row r="196" spans="1:15">
      <c r="C196" s="502">
        <v>28672</v>
      </c>
      <c r="D196" s="1294">
        <v>1088.8679999999999</v>
      </c>
      <c r="E196" s="1294">
        <v>678.73199999999997</v>
      </c>
      <c r="F196" s="1895">
        <f t="shared" si="10"/>
        <v>410.13599999999997</v>
      </c>
      <c r="G196"/>
      <c r="H196" s="1"/>
      <c r="I196" s="5"/>
      <c r="J196" s="1"/>
      <c r="K196" s="502">
        <v>38899</v>
      </c>
      <c r="L196" s="1642">
        <v>0.12789571999999999</v>
      </c>
      <c r="M196" s="86"/>
      <c r="N196" s="86"/>
      <c r="O196" s="2"/>
    </row>
    <row r="197" spans="1:15">
      <c r="C197" s="502">
        <v>28764</v>
      </c>
      <c r="D197" s="1294">
        <v>1128.0239999999999</v>
      </c>
      <c r="E197" s="1294">
        <v>708.64099999999996</v>
      </c>
      <c r="F197" s="1895">
        <f t="shared" si="10"/>
        <v>419.38299999999992</v>
      </c>
      <c r="G197"/>
      <c r="H197" s="1"/>
      <c r="I197" s="5"/>
      <c r="J197" s="1"/>
      <c r="K197" s="502">
        <v>38991</v>
      </c>
      <c r="L197" s="1642">
        <v>0.12870512000000001</v>
      </c>
      <c r="M197" s="86"/>
      <c r="N197" s="86"/>
      <c r="O197" s="2"/>
    </row>
    <row r="198" spans="1:15">
      <c r="A198" s="1">
        <v>79</v>
      </c>
      <c r="C198" s="502">
        <v>28856</v>
      </c>
      <c r="D198" s="1294">
        <v>1170.23</v>
      </c>
      <c r="E198" s="1294">
        <v>740.03</v>
      </c>
      <c r="F198" s="1895">
        <f t="shared" si="10"/>
        <v>430.20000000000005</v>
      </c>
      <c r="G198"/>
      <c r="H198" s="1"/>
      <c r="I198" s="5"/>
      <c r="J198" s="1893" t="s">
        <v>36</v>
      </c>
      <c r="K198" s="502">
        <v>39083</v>
      </c>
      <c r="L198" s="1642">
        <v>0.12885312000000002</v>
      </c>
      <c r="M198" s="86"/>
      <c r="N198" s="86"/>
      <c r="O198" s="2"/>
    </row>
    <row r="199" spans="1:15">
      <c r="C199" s="502">
        <v>28946</v>
      </c>
      <c r="D199" s="1294">
        <v>1211.3820000000001</v>
      </c>
      <c r="E199" s="1294">
        <v>766.25199999999995</v>
      </c>
      <c r="F199" s="1895">
        <f t="shared" si="10"/>
        <v>445.13000000000011</v>
      </c>
      <c r="G199"/>
      <c r="H199" s="1"/>
      <c r="I199" s="5"/>
      <c r="J199" s="1"/>
      <c r="K199" s="502">
        <v>39173</v>
      </c>
      <c r="L199" s="1642">
        <v>0.12964332000000001</v>
      </c>
      <c r="M199" s="86"/>
      <c r="N199" s="86"/>
      <c r="O199" s="2"/>
    </row>
    <row r="200" spans="1:15">
      <c r="C200" s="502">
        <v>29037</v>
      </c>
      <c r="D200" s="1294">
        <v>1255.5820000000001</v>
      </c>
      <c r="E200" s="1294">
        <v>795.66399999999999</v>
      </c>
      <c r="F200" s="1895">
        <f t="shared" si="10"/>
        <v>459.91800000000012</v>
      </c>
      <c r="G200"/>
      <c r="H200" s="1"/>
      <c r="I200" s="5"/>
      <c r="J200" s="1"/>
      <c r="K200" s="502">
        <v>39264</v>
      </c>
      <c r="L200" s="1642">
        <v>0.1308685</v>
      </c>
      <c r="M200" s="86"/>
      <c r="N200" s="86"/>
      <c r="O200" s="2"/>
    </row>
    <row r="201" spans="1:15">
      <c r="C201" s="502">
        <v>29129</v>
      </c>
      <c r="D201" s="1294">
        <v>1296.9090000000001</v>
      </c>
      <c r="E201" s="1294">
        <v>826.72400000000005</v>
      </c>
      <c r="F201" s="1895">
        <f t="shared" si="10"/>
        <v>470.18500000000006</v>
      </c>
      <c r="G201"/>
      <c r="H201" s="1"/>
      <c r="I201" s="5"/>
      <c r="J201" s="1"/>
      <c r="K201" s="502">
        <v>39356</v>
      </c>
      <c r="L201" s="1642">
        <v>0.13227963000000001</v>
      </c>
      <c r="M201" s="1864"/>
      <c r="N201" s="1898"/>
      <c r="O201" s="2"/>
    </row>
    <row r="202" spans="1:15">
      <c r="A202" s="1">
        <v>80</v>
      </c>
      <c r="C202" s="502">
        <v>29221</v>
      </c>
      <c r="D202" s="1294">
        <v>1338.6210000000001</v>
      </c>
      <c r="E202" s="1294">
        <v>860.06299999999999</v>
      </c>
      <c r="F202" s="1895">
        <f t="shared" si="10"/>
        <v>478.55800000000011</v>
      </c>
      <c r="G202"/>
      <c r="H202" s="1"/>
      <c r="I202" s="5"/>
      <c r="J202" s="1893" t="s">
        <v>37</v>
      </c>
      <c r="K202" s="502">
        <v>39448</v>
      </c>
      <c r="L202" s="1642">
        <v>0.13149953</v>
      </c>
      <c r="M202" s="1864"/>
      <c r="N202" s="1898"/>
      <c r="O202" s="2"/>
    </row>
    <row r="203" spans="1:15">
      <c r="C203" s="502">
        <v>29312</v>
      </c>
      <c r="D203" s="1294">
        <v>1352.0440000000001</v>
      </c>
      <c r="E203" s="1294">
        <v>875.72</v>
      </c>
      <c r="F203" s="1895">
        <f t="shared" si="10"/>
        <v>476.32400000000007</v>
      </c>
      <c r="G203"/>
      <c r="H203" s="1"/>
      <c r="I203" s="5"/>
      <c r="J203" s="1"/>
      <c r="K203" s="502">
        <v>39539</v>
      </c>
      <c r="L203" s="1642">
        <v>0.12810288</v>
      </c>
      <c r="M203" s="1864"/>
      <c r="N203" s="1898"/>
      <c r="O203" s="2"/>
    </row>
    <row r="204" spans="1:15">
      <c r="C204" s="502">
        <v>29403</v>
      </c>
      <c r="D204" s="1294">
        <v>1381.2670000000001</v>
      </c>
      <c r="E204" s="1294">
        <v>900.20899999999995</v>
      </c>
      <c r="F204" s="1895">
        <f t="shared" si="10"/>
        <v>481.05800000000011</v>
      </c>
      <c r="G204"/>
      <c r="H204" s="1"/>
      <c r="I204" s="5"/>
      <c r="J204" s="1"/>
      <c r="K204" s="502">
        <v>39630</v>
      </c>
      <c r="L204" s="1642">
        <v>0.12897636000000001</v>
      </c>
      <c r="M204" s="1864"/>
      <c r="N204" s="1898"/>
      <c r="O204" s="2"/>
    </row>
    <row r="205" spans="1:15">
      <c r="C205" s="502">
        <v>29495</v>
      </c>
      <c r="D205" s="1294">
        <v>1420.202</v>
      </c>
      <c r="E205" s="1294">
        <v>926.52599999999995</v>
      </c>
      <c r="F205" s="1895">
        <f t="shared" si="10"/>
        <v>493.67600000000004</v>
      </c>
      <c r="G205"/>
      <c r="H205" s="1"/>
      <c r="I205" s="5"/>
      <c r="J205" s="1"/>
      <c r="K205" s="502">
        <v>39722</v>
      </c>
      <c r="L205" s="1642">
        <v>0.12849063999999999</v>
      </c>
      <c r="M205" s="1864"/>
      <c r="N205" s="1898"/>
      <c r="O205" s="2"/>
    </row>
    <row r="206" spans="1:15">
      <c r="A206" s="1">
        <v>81</v>
      </c>
      <c r="C206" s="502">
        <v>29587</v>
      </c>
      <c r="D206" s="1294">
        <v>1442.3530000000001</v>
      </c>
      <c r="E206" s="1294">
        <v>944.61400000000003</v>
      </c>
      <c r="F206" s="1895">
        <f t="shared" si="10"/>
        <v>497.73900000000003</v>
      </c>
      <c r="G206"/>
      <c r="H206" s="1"/>
      <c r="I206" s="5"/>
      <c r="J206" s="1893" t="s">
        <v>38</v>
      </c>
      <c r="K206" s="502">
        <v>39814</v>
      </c>
      <c r="L206" s="1642">
        <v>0.12778758000000001</v>
      </c>
      <c r="M206" s="1864"/>
      <c r="N206" s="1898"/>
      <c r="O206" s="2"/>
    </row>
    <row r="207" spans="1:15">
      <c r="C207" s="502">
        <v>29677</v>
      </c>
      <c r="D207" s="1294">
        <v>1474.8879999999999</v>
      </c>
      <c r="E207" s="1294">
        <v>966.08100000000002</v>
      </c>
      <c r="F207" s="1895">
        <f t="shared" si="10"/>
        <v>508.8069999999999</v>
      </c>
      <c r="G207"/>
      <c r="H207" s="1"/>
      <c r="I207" s="5"/>
      <c r="J207" s="1"/>
      <c r="K207" s="502">
        <v>39904</v>
      </c>
      <c r="L207" s="1642">
        <v>0.12390437</v>
      </c>
      <c r="M207" s="1864"/>
      <c r="N207" s="1898"/>
      <c r="O207" s="2"/>
    </row>
    <row r="208" spans="1:15">
      <c r="C208" s="502">
        <v>29768</v>
      </c>
      <c r="D208" s="1294">
        <v>1498.895</v>
      </c>
      <c r="E208" s="1294">
        <v>980.8</v>
      </c>
      <c r="F208" s="1895">
        <f t="shared" si="10"/>
        <v>518.09500000000003</v>
      </c>
      <c r="G208"/>
      <c r="H208" s="1"/>
      <c r="I208" s="5"/>
      <c r="J208" s="1"/>
      <c r="K208" s="502">
        <v>39995</v>
      </c>
      <c r="L208" s="1642">
        <v>0.12250277000000001</v>
      </c>
      <c r="M208" s="1864"/>
      <c r="N208" s="1898"/>
      <c r="O208" s="2"/>
    </row>
    <row r="209" spans="1:15">
      <c r="C209" s="502">
        <v>29860</v>
      </c>
      <c r="D209" s="1294">
        <v>1526.567</v>
      </c>
      <c r="E209" s="1294">
        <v>998.26099999999997</v>
      </c>
      <c r="F209" s="1895">
        <f t="shared" si="10"/>
        <v>528.30600000000004</v>
      </c>
      <c r="G209"/>
      <c r="H209" s="1"/>
      <c r="I209" s="5"/>
      <c r="J209" s="1"/>
      <c r="K209" s="502">
        <v>40087</v>
      </c>
      <c r="L209" s="1642">
        <v>0.11982785</v>
      </c>
      <c r="M209" s="86"/>
      <c r="N209" s="86"/>
      <c r="O209" s="2"/>
    </row>
    <row r="210" spans="1:15">
      <c r="A210" s="1">
        <v>82</v>
      </c>
      <c r="C210" s="502">
        <v>29952</v>
      </c>
      <c r="D210" s="1294">
        <v>1545.0229999999999</v>
      </c>
      <c r="E210" s="1294">
        <v>1012.723</v>
      </c>
      <c r="F210" s="1895">
        <f t="shared" si="10"/>
        <v>532.29999999999995</v>
      </c>
      <c r="G210" s="1899">
        <v>18000</v>
      </c>
      <c r="H210" s="1899">
        <v>0</v>
      </c>
      <c r="I210" s="5"/>
      <c r="J210" s="1">
        <v>10</v>
      </c>
      <c r="K210" s="502">
        <v>40179</v>
      </c>
      <c r="L210" s="1642">
        <v>0.11700540999999999</v>
      </c>
      <c r="M210" s="86"/>
      <c r="N210" s="86"/>
      <c r="O210" s="2"/>
    </row>
    <row r="211" spans="1:15">
      <c r="C211" s="502">
        <v>30042</v>
      </c>
      <c r="D211" s="1294">
        <v>1564.4839999999999</v>
      </c>
      <c r="E211" s="1294">
        <v>1021.85</v>
      </c>
      <c r="F211" s="1895">
        <f t="shared" si="10"/>
        <v>542.6339999999999</v>
      </c>
      <c r="G211" s="1899">
        <f>G210</f>
        <v>18000</v>
      </c>
      <c r="H211" s="1899">
        <f>H210</f>
        <v>0</v>
      </c>
      <c r="I211" s="5"/>
      <c r="J211" s="1"/>
      <c r="K211" s="502">
        <v>40269</v>
      </c>
      <c r="L211" s="1642">
        <v>0.11366799999999999</v>
      </c>
      <c r="M211" s="86"/>
      <c r="N211" s="86"/>
      <c r="O211" s="2"/>
    </row>
    <row r="212" spans="1:15">
      <c r="C212" s="502">
        <v>30133</v>
      </c>
      <c r="D212" s="1294">
        <v>1567.309</v>
      </c>
      <c r="E212" s="1294">
        <v>1017.038</v>
      </c>
      <c r="F212" s="1895">
        <f t="shared" si="10"/>
        <v>550.27099999999996</v>
      </c>
      <c r="G212" s="1899">
        <f t="shared" ref="G212:G213" si="11">G211</f>
        <v>18000</v>
      </c>
      <c r="H212" s="1899">
        <f t="shared" ref="H212:H213" si="12">H211</f>
        <v>0</v>
      </c>
      <c r="I212" s="5"/>
      <c r="J212" s="1"/>
      <c r="K212" s="502">
        <v>40360</v>
      </c>
      <c r="L212" s="1642">
        <v>0.1115705</v>
      </c>
      <c r="M212" s="86"/>
      <c r="N212" s="86"/>
      <c r="O212" s="2"/>
    </row>
    <row r="213" spans="1:15">
      <c r="C213" s="502">
        <v>30225</v>
      </c>
      <c r="D213" s="1294">
        <v>1597.9079999999999</v>
      </c>
      <c r="E213" s="1294">
        <v>1031.175</v>
      </c>
      <c r="F213" s="1895">
        <f t="shared" si="10"/>
        <v>566.73299999999995</v>
      </c>
      <c r="G213" s="1899">
        <f t="shared" si="11"/>
        <v>18000</v>
      </c>
      <c r="H213" s="1899">
        <f t="shared" si="12"/>
        <v>0</v>
      </c>
      <c r="I213" s="5"/>
      <c r="J213" s="1"/>
      <c r="K213" s="502">
        <v>40452</v>
      </c>
      <c r="L213" s="1642">
        <v>0.10989309</v>
      </c>
      <c r="M213" s="86"/>
      <c r="N213" s="86"/>
      <c r="O213" s="2"/>
    </row>
    <row r="214" spans="1:15">
      <c r="A214" s="1">
        <v>83</v>
      </c>
      <c r="C214" s="502">
        <v>30317</v>
      </c>
      <c r="D214" s="1294">
        <v>1608.06</v>
      </c>
      <c r="E214" s="1294">
        <v>1033.17</v>
      </c>
      <c r="F214" s="1895">
        <f t="shared" si="10"/>
        <v>574.88999999999987</v>
      </c>
      <c r="G214" s="45"/>
      <c r="H214" s="1900"/>
      <c r="I214" s="5"/>
      <c r="J214" s="1">
        <v>11</v>
      </c>
      <c r="K214" s="502">
        <v>40544</v>
      </c>
      <c r="L214" s="1642">
        <v>0.10773407</v>
      </c>
      <c r="M214" s="86"/>
      <c r="N214" s="86"/>
      <c r="O214" s="2"/>
    </row>
    <row r="215" spans="1:15">
      <c r="C215" s="502">
        <v>30407</v>
      </c>
      <c r="D215" s="1294">
        <v>1652.404</v>
      </c>
      <c r="E215" s="1294">
        <v>1057.0239999999999</v>
      </c>
      <c r="F215" s="1895">
        <f t="shared" si="10"/>
        <v>595.38000000000011</v>
      </c>
      <c r="G215" s="45"/>
      <c r="H215" s="1900"/>
      <c r="I215" s="5"/>
      <c r="J215" s="1"/>
      <c r="K215" s="502">
        <v>40634</v>
      </c>
      <c r="L215" s="1642">
        <v>0.10685857</v>
      </c>
      <c r="M215" s="86"/>
      <c r="N215" s="86"/>
      <c r="O215" s="2"/>
    </row>
    <row r="216" spans="1:15">
      <c r="C216" s="502">
        <v>30498</v>
      </c>
      <c r="D216" s="1294">
        <v>1700.875</v>
      </c>
      <c r="E216" s="1294">
        <v>1085.787</v>
      </c>
      <c r="F216" s="1895">
        <f t="shared" si="10"/>
        <v>615.08799999999997</v>
      </c>
      <c r="G216" s="45"/>
      <c r="H216" s="1900"/>
      <c r="I216" s="5"/>
      <c r="J216" s="1"/>
      <c r="K216" s="502">
        <v>40725</v>
      </c>
      <c r="L216" s="1642">
        <v>0.10574553</v>
      </c>
      <c r="M216" s="86"/>
      <c r="N216" s="86"/>
      <c r="O216" s="2"/>
    </row>
    <row r="217" spans="1:15">
      <c r="C217" s="502">
        <v>30590</v>
      </c>
      <c r="D217" s="1294">
        <v>1759.6079999999999</v>
      </c>
      <c r="E217" s="1294">
        <v>1116.384</v>
      </c>
      <c r="F217" s="1895">
        <f t="shared" si="10"/>
        <v>643.22399999999993</v>
      </c>
      <c r="G217" s="45"/>
      <c r="H217" s="1900"/>
      <c r="I217" s="5"/>
      <c r="J217" s="1"/>
      <c r="K217" s="502">
        <v>40817</v>
      </c>
      <c r="L217" s="1642">
        <v>0.10451653</v>
      </c>
      <c r="M217" s="86"/>
      <c r="N217" s="86"/>
      <c r="O217" s="2"/>
    </row>
    <row r="218" spans="1:15">
      <c r="A218" s="1">
        <v>84</v>
      </c>
      <c r="C218" s="502">
        <v>30682</v>
      </c>
      <c r="D218" s="1294">
        <v>1813.182</v>
      </c>
      <c r="E218" s="1294">
        <v>1153.1010000000001</v>
      </c>
      <c r="F218" s="1895">
        <f t="shared" si="10"/>
        <v>660.0809999999999</v>
      </c>
      <c r="G218" s="45"/>
      <c r="H218" s="1900"/>
      <c r="I218" s="5"/>
      <c r="J218" s="1">
        <v>12</v>
      </c>
      <c r="K218" s="502">
        <v>40909</v>
      </c>
      <c r="L218" s="1642">
        <v>0.1020234</v>
      </c>
      <c r="M218" s="86"/>
      <c r="N218" s="86"/>
      <c r="O218" s="2"/>
    </row>
    <row r="219" spans="1:15">
      <c r="C219" s="502">
        <v>30773</v>
      </c>
      <c r="D219" s="1294">
        <v>1870.2639999999999</v>
      </c>
      <c r="E219" s="1294">
        <v>1182.19</v>
      </c>
      <c r="F219" s="1895">
        <f t="shared" ref="F219:F282" si="13">D219-E219</f>
        <v>688.07399999999984</v>
      </c>
      <c r="G219" s="45"/>
      <c r="H219" s="1900"/>
      <c r="I219" s="5"/>
      <c r="J219" s="1"/>
      <c r="K219" s="502">
        <v>41000</v>
      </c>
      <c r="L219" s="1642">
        <v>0.10087773999999999</v>
      </c>
      <c r="M219" s="86"/>
      <c r="N219" s="86"/>
      <c r="O219" s="2"/>
    </row>
    <row r="220" spans="1:15">
      <c r="C220" s="502">
        <v>30864</v>
      </c>
      <c r="D220" s="1294">
        <v>1915.4870000000001</v>
      </c>
      <c r="E220" s="1294">
        <v>1210.049</v>
      </c>
      <c r="F220" s="1895">
        <f t="shared" si="13"/>
        <v>705.4380000000001</v>
      </c>
      <c r="G220" s="45"/>
      <c r="H220" s="1900"/>
      <c r="I220" s="5"/>
      <c r="J220" s="1"/>
      <c r="K220" s="502">
        <v>41091</v>
      </c>
      <c r="L220" s="1642">
        <v>0.10150968</v>
      </c>
      <c r="M220" s="86"/>
      <c r="N220" s="86"/>
      <c r="O220" s="2"/>
    </row>
    <row r="221" spans="1:15">
      <c r="C221" s="502">
        <v>30956</v>
      </c>
      <c r="D221" s="1294">
        <v>1977.6780000000001</v>
      </c>
      <c r="E221" s="1294">
        <v>1243.2940000000001</v>
      </c>
      <c r="F221" s="1895">
        <f t="shared" si="13"/>
        <v>734.38400000000001</v>
      </c>
      <c r="G221" s="45"/>
      <c r="H221" s="1900"/>
      <c r="I221" s="5"/>
      <c r="J221" s="1"/>
      <c r="K221" s="502">
        <v>41183</v>
      </c>
      <c r="L221" s="1642">
        <v>9.8393689999999992E-2</v>
      </c>
      <c r="M221" s="86"/>
      <c r="N221" s="86"/>
      <c r="O221" s="2"/>
    </row>
    <row r="222" spans="1:15">
      <c r="A222" s="1">
        <v>85</v>
      </c>
      <c r="C222" s="502">
        <v>31048</v>
      </c>
      <c r="D222" s="1294">
        <v>2078.6149999999998</v>
      </c>
      <c r="E222" s="1294">
        <v>1316.829</v>
      </c>
      <c r="F222" s="1895">
        <f t="shared" si="13"/>
        <v>761.78599999999983</v>
      </c>
      <c r="G222" s="45"/>
      <c r="H222" s="1900"/>
      <c r="I222" s="5"/>
      <c r="J222" s="1">
        <v>13</v>
      </c>
      <c r="K222" s="502">
        <v>41275</v>
      </c>
      <c r="L222" s="1642">
        <v>0.10199711</v>
      </c>
      <c r="M222" s="86"/>
      <c r="N222" s="86"/>
      <c r="O222" s="2"/>
    </row>
    <row r="223" spans="1:15">
      <c r="C223" s="502">
        <v>31138</v>
      </c>
      <c r="D223" s="1294">
        <v>2142.819</v>
      </c>
      <c r="E223" s="1294">
        <v>1348.4469999999999</v>
      </c>
      <c r="F223" s="1895">
        <f t="shared" si="13"/>
        <v>794.37200000000007</v>
      </c>
      <c r="G223" s="45"/>
      <c r="H223" s="1900"/>
      <c r="I223" s="5"/>
      <c r="J223" s="1"/>
      <c r="K223" s="502">
        <v>41365</v>
      </c>
      <c r="L223" s="1642">
        <v>0.10114089</v>
      </c>
      <c r="M223" s="86"/>
      <c r="N223" s="86"/>
      <c r="O223" s="2"/>
    </row>
    <row r="224" spans="1:15">
      <c r="C224" s="502">
        <v>31229</v>
      </c>
      <c r="D224" s="1294">
        <v>2223.6280000000002</v>
      </c>
      <c r="E224" s="1294">
        <v>1402.2670000000001</v>
      </c>
      <c r="F224" s="1895">
        <f t="shared" si="13"/>
        <v>821.3610000000001</v>
      </c>
      <c r="G224" s="45"/>
      <c r="H224" s="1900"/>
      <c r="I224" s="5"/>
      <c r="J224" s="1"/>
      <c r="K224" s="502">
        <v>41456</v>
      </c>
      <c r="L224" s="1642">
        <v>0.10075227</v>
      </c>
      <c r="M224" s="86"/>
      <c r="N224" s="86"/>
      <c r="O224" s="2"/>
    </row>
    <row r="225" spans="1:15">
      <c r="C225" s="502">
        <v>31321</v>
      </c>
      <c r="D225" s="1294">
        <v>2329.7840000000001</v>
      </c>
      <c r="E225" s="1294">
        <v>1450.249</v>
      </c>
      <c r="F225" s="1895">
        <f t="shared" si="13"/>
        <v>879.53500000000008</v>
      </c>
      <c r="G225" s="45"/>
      <c r="H225" s="1900"/>
      <c r="I225" s="5"/>
      <c r="J225" s="1"/>
      <c r="K225" s="502">
        <v>41548</v>
      </c>
      <c r="L225" s="1642">
        <v>0.10080681</v>
      </c>
      <c r="M225" s="86"/>
      <c r="N225" s="86"/>
      <c r="O225" s="2"/>
    </row>
    <row r="226" spans="1:15">
      <c r="A226" s="1">
        <v>86</v>
      </c>
      <c r="C226" s="502">
        <v>31413</v>
      </c>
      <c r="D226" s="1294">
        <v>2383.8809999999999</v>
      </c>
      <c r="E226" s="1294">
        <v>1489.8040000000001</v>
      </c>
      <c r="F226" s="1895">
        <f t="shared" si="13"/>
        <v>894.07699999999977</v>
      </c>
      <c r="G226" s="45"/>
      <c r="H226" s="1900"/>
      <c r="I226" s="5"/>
      <c r="J226" s="1">
        <v>14</v>
      </c>
      <c r="K226" s="502">
        <v>41640</v>
      </c>
      <c r="L226" s="1642">
        <v>9.9699930000000006E-2</v>
      </c>
      <c r="M226" s="86"/>
      <c r="N226" s="86"/>
      <c r="O226" s="2"/>
    </row>
    <row r="227" spans="1:15">
      <c r="C227" s="502">
        <v>31503</v>
      </c>
      <c r="D227" s="1294">
        <v>2436.3409999999999</v>
      </c>
      <c r="E227" s="1294">
        <v>1529.8389999999999</v>
      </c>
      <c r="F227" s="1895">
        <f t="shared" si="13"/>
        <v>906.50199999999995</v>
      </c>
      <c r="G227" s="45"/>
      <c r="H227" s="1900"/>
      <c r="I227" s="5"/>
      <c r="J227" s="1"/>
      <c r="K227" s="502">
        <v>41730</v>
      </c>
      <c r="L227" s="1642">
        <v>9.9216979999999996E-2</v>
      </c>
      <c r="M227" s="86"/>
      <c r="N227" s="86"/>
      <c r="O227" s="2"/>
    </row>
    <row r="228" spans="1:15">
      <c r="C228" s="502">
        <v>31594</v>
      </c>
      <c r="D228" s="1294">
        <v>2514.174</v>
      </c>
      <c r="E228" s="1294">
        <v>1589.114</v>
      </c>
      <c r="F228" s="1895">
        <f t="shared" si="13"/>
        <v>925.06</v>
      </c>
      <c r="G228" s="45"/>
      <c r="H228" s="1900"/>
      <c r="I228" s="5"/>
      <c r="J228" s="1"/>
      <c r="K228" s="502">
        <v>41821</v>
      </c>
      <c r="L228" s="1642">
        <v>9.8841959999999993E-2</v>
      </c>
      <c r="M228" s="86"/>
      <c r="N228" s="86"/>
      <c r="O228" s="2"/>
    </row>
    <row r="229" spans="1:15">
      <c r="C229" s="502">
        <v>31686</v>
      </c>
      <c r="D229" s="1294">
        <v>2592.2919999999999</v>
      </c>
      <c r="E229" s="1294">
        <v>1649.0239999999999</v>
      </c>
      <c r="F229" s="1895">
        <f t="shared" si="13"/>
        <v>943.26800000000003</v>
      </c>
      <c r="G229" s="45"/>
      <c r="H229" s="1900"/>
      <c r="I229" s="5"/>
      <c r="J229" s="1"/>
      <c r="K229" s="502">
        <v>41913</v>
      </c>
      <c r="L229" s="1642">
        <v>9.8754000000000008E-2</v>
      </c>
      <c r="M229" s="86"/>
      <c r="N229" s="86"/>
      <c r="O229" s="2"/>
    </row>
    <row r="230" spans="1:15">
      <c r="A230" s="1">
        <v>87</v>
      </c>
      <c r="C230" s="502">
        <v>31778</v>
      </c>
      <c r="D230" s="1294">
        <v>2626.6170000000002</v>
      </c>
      <c r="E230" s="1294">
        <v>1694.5239999999999</v>
      </c>
      <c r="F230" s="1895">
        <f t="shared" si="13"/>
        <v>932.0930000000003</v>
      </c>
      <c r="G230" s="45"/>
      <c r="H230" s="1900"/>
      <c r="I230" s="5"/>
      <c r="J230" s="1">
        <v>15</v>
      </c>
      <c r="K230" s="502">
        <v>42005</v>
      </c>
      <c r="L230" s="1642">
        <v>9.927851E-2</v>
      </c>
      <c r="M230" s="86"/>
      <c r="N230" s="86"/>
      <c r="O230" s="2"/>
    </row>
    <row r="231" spans="1:15">
      <c r="C231" s="502">
        <v>31868</v>
      </c>
      <c r="D231" s="1294">
        <v>2706.8339999999998</v>
      </c>
      <c r="E231" s="1294">
        <v>1757.67</v>
      </c>
      <c r="F231" s="1895">
        <f t="shared" si="13"/>
        <v>949.16399999999976</v>
      </c>
      <c r="G231" s="45"/>
      <c r="H231" s="1900"/>
      <c r="I231" s="5"/>
      <c r="J231" s="1"/>
      <c r="K231" s="502">
        <v>42095</v>
      </c>
      <c r="L231" s="1642">
        <v>9.9178130000000003E-2</v>
      </c>
      <c r="M231" s="86"/>
      <c r="N231" s="86"/>
      <c r="O231" s="2"/>
    </row>
    <row r="232" spans="1:15">
      <c r="C232" s="502">
        <v>31959</v>
      </c>
      <c r="D232" s="1294">
        <v>2774.558</v>
      </c>
      <c r="E232" s="1294">
        <v>1804.085</v>
      </c>
      <c r="F232" s="1895">
        <f t="shared" si="13"/>
        <v>970.47299999999996</v>
      </c>
      <c r="G232" s="45"/>
      <c r="H232" s="1900"/>
      <c r="I232" s="5"/>
      <c r="J232" s="1"/>
      <c r="K232" s="502">
        <v>42186</v>
      </c>
      <c r="L232" s="1642">
        <v>9.9468340000000002E-2</v>
      </c>
      <c r="M232" s="86"/>
      <c r="N232" s="86"/>
      <c r="O232" s="2"/>
    </row>
    <row r="233" spans="1:15">
      <c r="C233" s="502">
        <v>32051</v>
      </c>
      <c r="D233" s="1294">
        <v>2802.0140000000001</v>
      </c>
      <c r="E233" s="1294">
        <v>1828.6079999999999</v>
      </c>
      <c r="F233" s="1895">
        <f t="shared" si="13"/>
        <v>973.40600000000018</v>
      </c>
      <c r="G233" s="45"/>
      <c r="H233" s="1900"/>
      <c r="I233" s="5"/>
      <c r="J233" s="1"/>
      <c r="K233" s="502">
        <v>42278</v>
      </c>
      <c r="L233" s="1642">
        <v>9.9288489999999993E-2</v>
      </c>
      <c r="M233" s="86"/>
      <c r="N233" s="86"/>
      <c r="O233" s="2"/>
    </row>
    <row r="234" spans="1:15">
      <c r="A234" s="1">
        <v>88</v>
      </c>
      <c r="C234" s="502">
        <v>32143</v>
      </c>
      <c r="D234" s="1294">
        <v>2877.7840000000001</v>
      </c>
      <c r="E234" s="1294">
        <v>1887.6030000000001</v>
      </c>
      <c r="F234" s="1895">
        <f t="shared" si="13"/>
        <v>990.18100000000004</v>
      </c>
      <c r="G234" s="45"/>
      <c r="H234" s="1900"/>
      <c r="I234" s="5"/>
      <c r="J234" s="1">
        <v>16</v>
      </c>
      <c r="K234" s="502">
        <v>42370</v>
      </c>
      <c r="L234" s="1642">
        <v>9.8964400000000008E-2</v>
      </c>
      <c r="M234" s="86"/>
      <c r="N234" s="86"/>
      <c r="O234" s="2"/>
    </row>
    <row r="235" spans="1:15">
      <c r="C235" s="502">
        <v>32234</v>
      </c>
      <c r="D235" s="1294">
        <v>2950.48</v>
      </c>
      <c r="E235" s="1294">
        <v>1945.778</v>
      </c>
      <c r="F235" s="1895">
        <f t="shared" si="13"/>
        <v>1004.702</v>
      </c>
      <c r="G235" s="45"/>
      <c r="H235" s="1900"/>
      <c r="I235" s="5"/>
      <c r="J235" s="1"/>
      <c r="K235" s="502">
        <v>42461</v>
      </c>
      <c r="L235" s="1642">
        <v>9.9952559999999996E-2</v>
      </c>
      <c r="M235" s="86"/>
      <c r="N235" s="86"/>
      <c r="O235" s="2"/>
    </row>
    <row r="236" spans="1:15">
      <c r="C236" s="502">
        <v>32325</v>
      </c>
      <c r="D236" s="1294">
        <v>3020.6060000000002</v>
      </c>
      <c r="E236" s="1294">
        <v>1999.1880000000001</v>
      </c>
      <c r="F236" s="1895">
        <f t="shared" si="13"/>
        <v>1021.4180000000001</v>
      </c>
      <c r="G236" s="45"/>
      <c r="H236" s="1900"/>
      <c r="I236" s="5"/>
      <c r="J236" s="1"/>
      <c r="K236" s="502">
        <v>42552</v>
      </c>
      <c r="L236" s="1642">
        <v>0.10066052</v>
      </c>
      <c r="M236" s="86"/>
      <c r="N236" s="86"/>
      <c r="O236" s="2"/>
    </row>
    <row r="237" spans="1:15">
      <c r="C237" s="502">
        <v>32417</v>
      </c>
      <c r="D237" s="1294">
        <v>3084.1610000000001</v>
      </c>
      <c r="E237" s="1294">
        <v>2054.8319999999999</v>
      </c>
      <c r="F237" s="1895">
        <f t="shared" si="13"/>
        <v>1029.3290000000002</v>
      </c>
      <c r="G237" s="45"/>
      <c r="H237" s="1900"/>
      <c r="I237" s="5"/>
      <c r="J237" s="1"/>
      <c r="K237" s="502">
        <v>42644</v>
      </c>
      <c r="L237" s="1642">
        <v>0.10037559</v>
      </c>
      <c r="M237" s="86"/>
      <c r="N237" s="86"/>
      <c r="O237" s="2"/>
    </row>
    <row r="238" spans="1:15">
      <c r="A238" s="1">
        <v>89</v>
      </c>
      <c r="C238" s="502">
        <v>32509</v>
      </c>
      <c r="D238" s="1294">
        <v>3148.605</v>
      </c>
      <c r="E238" s="1294">
        <v>2092.0819999999999</v>
      </c>
      <c r="F238" s="1895">
        <f t="shared" si="13"/>
        <v>1056.5230000000001</v>
      </c>
      <c r="G238" s="45"/>
      <c r="H238" s="1900"/>
      <c r="I238" s="5"/>
      <c r="J238" s="1">
        <v>17</v>
      </c>
      <c r="K238" s="502">
        <v>42736</v>
      </c>
      <c r="L238" s="1642">
        <v>9.9704409999999993E-2</v>
      </c>
      <c r="M238" s="86"/>
      <c r="N238" s="86"/>
      <c r="O238" s="2"/>
    </row>
    <row r="239" spans="1:15">
      <c r="C239" s="502">
        <v>32599</v>
      </c>
      <c r="D239" s="1294">
        <v>3222.8449999999998</v>
      </c>
      <c r="E239" s="1294">
        <v>2143.37</v>
      </c>
      <c r="F239" s="1895">
        <f t="shared" si="13"/>
        <v>1079.4749999999999</v>
      </c>
      <c r="G239" s="45"/>
      <c r="H239" s="1900"/>
      <c r="I239" s="5"/>
      <c r="J239" s="1"/>
      <c r="K239" s="502">
        <v>42826</v>
      </c>
      <c r="L239" s="1642">
        <v>9.9800900000000012E-2</v>
      </c>
      <c r="M239" s="86"/>
      <c r="N239" s="86"/>
      <c r="O239" s="2"/>
    </row>
    <row r="240" spans="1:15">
      <c r="C240" s="502">
        <v>32690</v>
      </c>
      <c r="D240" s="1294">
        <v>3294.297</v>
      </c>
      <c r="E240" s="1294">
        <v>2205.0940000000001</v>
      </c>
      <c r="F240" s="1895">
        <f t="shared" si="13"/>
        <v>1089.203</v>
      </c>
      <c r="G240" s="45"/>
      <c r="H240" s="1900"/>
      <c r="I240" s="5"/>
      <c r="J240" s="1"/>
      <c r="K240" s="502">
        <v>42917</v>
      </c>
      <c r="L240" s="1642">
        <v>9.9692889999999992E-2</v>
      </c>
      <c r="M240" s="86"/>
      <c r="N240" s="86"/>
      <c r="O240" s="2"/>
    </row>
    <row r="241" spans="1:15">
      <c r="C241" s="502">
        <v>32782</v>
      </c>
      <c r="D241" s="1294">
        <v>3365.6030000000001</v>
      </c>
      <c r="E241" s="1294">
        <v>2260.1149999999998</v>
      </c>
      <c r="F241" s="1895">
        <f t="shared" si="13"/>
        <v>1105.4880000000003</v>
      </c>
      <c r="G241" s="45"/>
      <c r="H241" s="1900"/>
      <c r="I241" s="5"/>
      <c r="J241" s="1"/>
      <c r="K241" s="502">
        <v>43009</v>
      </c>
      <c r="L241" s="1642">
        <v>9.9542069999999996E-2</v>
      </c>
      <c r="M241" s="86"/>
      <c r="N241" s="86"/>
      <c r="O241" s="2"/>
    </row>
    <row r="242" spans="1:15">
      <c r="A242" s="1">
        <v>90</v>
      </c>
      <c r="C242" s="502">
        <v>32874</v>
      </c>
      <c r="D242" s="1294">
        <v>3458.9540000000002</v>
      </c>
      <c r="E242" s="1294">
        <v>2341.3580000000002</v>
      </c>
      <c r="F242" s="1895">
        <f t="shared" si="13"/>
        <v>1117.596</v>
      </c>
      <c r="G242" s="45"/>
      <c r="H242" s="1900"/>
      <c r="I242" s="5"/>
      <c r="J242" s="1">
        <v>18</v>
      </c>
      <c r="K242" s="502">
        <v>43101</v>
      </c>
      <c r="L242" s="1642">
        <v>9.8642179999999996E-2</v>
      </c>
      <c r="M242" s="86"/>
      <c r="N242" s="86"/>
      <c r="O242" s="2"/>
    </row>
    <row r="243" spans="1:15">
      <c r="C243" s="502">
        <v>32964</v>
      </c>
      <c r="D243" s="1294">
        <v>3520.4780000000001</v>
      </c>
      <c r="E243" s="1294">
        <v>2395.9499999999998</v>
      </c>
      <c r="F243" s="1895">
        <f t="shared" si="13"/>
        <v>1124.5280000000002</v>
      </c>
      <c r="G243" s="45"/>
      <c r="H243" s="1900"/>
      <c r="I243" s="5"/>
      <c r="J243" s="1"/>
      <c r="K243" s="502">
        <v>43191</v>
      </c>
      <c r="L243" s="1642">
        <v>9.8426489999999991E-2</v>
      </c>
      <c r="M243" s="86"/>
      <c r="N243" s="86"/>
      <c r="O243" s="2"/>
    </row>
    <row r="244" spans="1:15">
      <c r="C244" s="502">
        <v>33055</v>
      </c>
      <c r="D244" s="1294">
        <v>3572.011</v>
      </c>
      <c r="E244" s="1294">
        <v>2443.875</v>
      </c>
      <c r="F244" s="1895">
        <f t="shared" si="13"/>
        <v>1128.136</v>
      </c>
      <c r="G244" s="1901">
        <f>G213</f>
        <v>18000</v>
      </c>
      <c r="H244" s="1902">
        <f>H213</f>
        <v>0</v>
      </c>
      <c r="I244" s="5"/>
      <c r="J244" s="651"/>
      <c r="M244" s="86"/>
      <c r="N244" s="86"/>
      <c r="O244" s="2"/>
    </row>
    <row r="245" spans="1:15">
      <c r="C245" s="502">
        <v>33147</v>
      </c>
      <c r="D245" s="1294">
        <v>3624.0189999999998</v>
      </c>
      <c r="E245" s="1294">
        <v>2489.2550000000001</v>
      </c>
      <c r="F245" s="1895">
        <f t="shared" si="13"/>
        <v>1134.7639999999997</v>
      </c>
      <c r="G245" s="1901">
        <f>G244</f>
        <v>18000</v>
      </c>
      <c r="H245" s="1902">
        <f>H244</f>
        <v>0</v>
      </c>
      <c r="I245" s="5"/>
      <c r="J245" s="651"/>
      <c r="M245" s="86"/>
      <c r="N245" s="86"/>
      <c r="O245" s="2"/>
    </row>
    <row r="246" spans="1:15">
      <c r="A246" s="1">
        <v>91</v>
      </c>
      <c r="C246" s="502">
        <v>33239</v>
      </c>
      <c r="D246" s="1294">
        <v>3679.607</v>
      </c>
      <c r="E246" s="1294">
        <v>2538.672</v>
      </c>
      <c r="F246" s="1895">
        <f t="shared" si="13"/>
        <v>1140.9349999999999</v>
      </c>
      <c r="G246" s="1901">
        <f t="shared" ref="G246:G247" si="14">G245</f>
        <v>18000</v>
      </c>
      <c r="H246" s="1902">
        <f t="shared" ref="H246:H247" si="15">H245</f>
        <v>0</v>
      </c>
      <c r="I246" s="5"/>
      <c r="J246" s="651"/>
      <c r="M246" s="86"/>
      <c r="N246" s="86"/>
      <c r="O246" s="2"/>
    </row>
    <row r="247" spans="1:15">
      <c r="C247" s="502">
        <v>33329</v>
      </c>
      <c r="D247" s="1294">
        <v>3735.489</v>
      </c>
      <c r="E247" s="1294">
        <v>2594.0929999999998</v>
      </c>
      <c r="F247" s="1895">
        <f t="shared" si="13"/>
        <v>1141.3960000000002</v>
      </c>
      <c r="G247" s="1901">
        <f t="shared" si="14"/>
        <v>18000</v>
      </c>
      <c r="H247" s="1902">
        <f t="shared" si="15"/>
        <v>0</v>
      </c>
      <c r="I247" s="5"/>
      <c r="J247" s="651"/>
      <c r="M247" s="86"/>
      <c r="N247" s="86"/>
      <c r="O247" s="2"/>
    </row>
    <row r="248" spans="1:15">
      <c r="C248" s="502">
        <v>33420</v>
      </c>
      <c r="D248" s="1294">
        <v>3766.12</v>
      </c>
      <c r="E248" s="1294">
        <v>2614.39</v>
      </c>
      <c r="F248" s="1895">
        <f t="shared" si="13"/>
        <v>1151.73</v>
      </c>
      <c r="G248" s="45"/>
      <c r="H248" s="1900"/>
      <c r="I248" s="5"/>
      <c r="J248" s="651"/>
      <c r="M248" s="86"/>
      <c r="N248" s="86"/>
      <c r="O248" s="2"/>
    </row>
    <row r="249" spans="1:15">
      <c r="C249" s="502">
        <v>33512</v>
      </c>
      <c r="D249" s="1294">
        <v>3832.1410000000001</v>
      </c>
      <c r="E249" s="1294">
        <v>2667.3560000000002</v>
      </c>
      <c r="F249" s="1895">
        <f t="shared" si="13"/>
        <v>1164.7849999999999</v>
      </c>
      <c r="G249" s="45"/>
      <c r="H249" s="1900"/>
      <c r="I249" s="5"/>
      <c r="J249" s="651"/>
      <c r="M249" s="86"/>
      <c r="N249" s="86"/>
      <c r="O249" s="2"/>
    </row>
    <row r="250" spans="1:15">
      <c r="A250" s="1">
        <v>92</v>
      </c>
      <c r="C250" s="502">
        <v>33604</v>
      </c>
      <c r="D250" s="1294">
        <v>3883.4879999999998</v>
      </c>
      <c r="E250" s="1294">
        <v>2716.5210000000002</v>
      </c>
      <c r="F250" s="1895">
        <f t="shared" si="13"/>
        <v>1166.9669999999996</v>
      </c>
      <c r="G250" s="45"/>
      <c r="H250" s="1900"/>
      <c r="I250" s="5"/>
      <c r="J250" s="651"/>
      <c r="M250" s="86"/>
      <c r="N250" s="86"/>
      <c r="O250" s="2"/>
    </row>
    <row r="251" spans="1:15">
      <c r="C251" s="502">
        <v>33695</v>
      </c>
      <c r="D251" s="1294">
        <v>3920.32</v>
      </c>
      <c r="E251" s="1294">
        <v>2745.221</v>
      </c>
      <c r="F251" s="1895">
        <f t="shared" si="13"/>
        <v>1175.0990000000002</v>
      </c>
      <c r="G251" s="45"/>
      <c r="H251" s="1900"/>
      <c r="I251" s="5"/>
      <c r="J251" s="651"/>
      <c r="M251" s="86"/>
      <c r="N251" s="86"/>
      <c r="O251" s="2"/>
    </row>
    <row r="252" spans="1:15">
      <c r="C252" s="502">
        <v>33786</v>
      </c>
      <c r="D252" s="1294">
        <v>3972.36</v>
      </c>
      <c r="E252" s="1294">
        <v>2791.3809999999999</v>
      </c>
      <c r="F252" s="1895">
        <f t="shared" si="13"/>
        <v>1180.9790000000003</v>
      </c>
      <c r="G252" s="45"/>
      <c r="H252" s="1900"/>
      <c r="I252" s="5"/>
      <c r="J252" s="651"/>
      <c r="M252" s="86"/>
      <c r="N252" s="86"/>
      <c r="O252" s="2"/>
    </row>
    <row r="253" spans="1:15">
      <c r="C253" s="502">
        <v>33878</v>
      </c>
      <c r="D253" s="1294">
        <v>4031.2139999999999</v>
      </c>
      <c r="E253" s="1294">
        <v>2840.3530000000001</v>
      </c>
      <c r="F253" s="1895">
        <f t="shared" si="13"/>
        <v>1190.8609999999999</v>
      </c>
      <c r="G253" s="45"/>
      <c r="H253" s="1900"/>
      <c r="I253" s="5"/>
      <c r="J253" s="651"/>
      <c r="M253" s="86"/>
      <c r="N253" s="86"/>
      <c r="O253" s="2"/>
    </row>
    <row r="254" spans="1:15">
      <c r="A254" s="1">
        <v>93</v>
      </c>
      <c r="C254" s="502">
        <v>33970</v>
      </c>
      <c r="D254" s="1294">
        <v>4072.8339999999998</v>
      </c>
      <c r="E254" s="1294">
        <v>2864.951</v>
      </c>
      <c r="F254" s="1895">
        <f t="shared" si="13"/>
        <v>1207.8829999999998</v>
      </c>
      <c r="G254" s="45"/>
      <c r="H254" s="1900"/>
      <c r="I254" s="5"/>
      <c r="J254" s="651"/>
      <c r="M254" s="86"/>
      <c r="N254" s="86"/>
      <c r="O254" s="2"/>
    </row>
    <row r="255" spans="1:15">
      <c r="C255" s="502">
        <v>34060</v>
      </c>
      <c r="D255" s="1294">
        <v>4133.2209999999995</v>
      </c>
      <c r="E255" s="1294">
        <v>2914.4870000000001</v>
      </c>
      <c r="F255" s="1895">
        <f t="shared" si="13"/>
        <v>1218.7339999999995</v>
      </c>
      <c r="G255" s="45"/>
      <c r="H255" s="1900"/>
      <c r="I255" s="5"/>
      <c r="J255" s="651"/>
      <c r="M255" s="86"/>
      <c r="N255" s="86"/>
      <c r="O255" s="2"/>
    </row>
    <row r="256" spans="1:15">
      <c r="C256" s="502">
        <v>34151</v>
      </c>
      <c r="D256" s="1294">
        <v>4203.7759999999998</v>
      </c>
      <c r="E256" s="1294">
        <v>2957.0230000000001</v>
      </c>
      <c r="F256" s="1895">
        <f t="shared" si="13"/>
        <v>1246.7529999999997</v>
      </c>
      <c r="G256" s="45"/>
      <c r="H256" s="1900"/>
      <c r="I256" s="5"/>
      <c r="J256" s="651"/>
      <c r="M256" s="86"/>
      <c r="N256" s="86"/>
      <c r="O256" s="2"/>
    </row>
    <row r="257" spans="1:15">
      <c r="C257" s="502">
        <v>34243</v>
      </c>
      <c r="D257" s="1294">
        <v>4278.4059999999999</v>
      </c>
      <c r="E257" s="1294">
        <v>2999.1779999999999</v>
      </c>
      <c r="F257" s="1895">
        <f t="shared" si="13"/>
        <v>1279.2280000000001</v>
      </c>
      <c r="G257" s="45"/>
      <c r="H257" s="1900"/>
      <c r="I257" s="5"/>
      <c r="J257" s="651"/>
      <c r="M257" s="86"/>
      <c r="N257" s="86"/>
      <c r="O257" s="2"/>
    </row>
    <row r="258" spans="1:15">
      <c r="A258" s="1">
        <v>94</v>
      </c>
      <c r="C258" s="502">
        <v>34335</v>
      </c>
      <c r="D258" s="1294">
        <v>4349.8680000000004</v>
      </c>
      <c r="E258" s="1294">
        <v>3041.6010000000001</v>
      </c>
      <c r="F258" s="1895">
        <f t="shared" si="13"/>
        <v>1308.2670000000003</v>
      </c>
      <c r="G258" s="45"/>
      <c r="H258" s="1900"/>
      <c r="I258" s="5"/>
      <c r="J258" s="651"/>
      <c r="M258" s="86"/>
      <c r="N258" s="86"/>
      <c r="O258" s="2"/>
    </row>
    <row r="259" spans="1:15">
      <c r="C259" s="502">
        <v>34425</v>
      </c>
      <c r="D259" s="1294">
        <v>4427.335</v>
      </c>
      <c r="E259" s="1294">
        <v>3081.9169999999999</v>
      </c>
      <c r="F259" s="1895">
        <f t="shared" si="13"/>
        <v>1345.4180000000001</v>
      </c>
      <c r="G259" s="45"/>
      <c r="H259" s="1900"/>
      <c r="I259" s="5"/>
      <c r="J259" s="651"/>
      <c r="M259" s="86"/>
      <c r="N259" s="86"/>
      <c r="O259" s="2"/>
    </row>
    <row r="260" spans="1:15">
      <c r="C260" s="502">
        <v>34516</v>
      </c>
      <c r="D260" s="1294">
        <v>4498.1750000000002</v>
      </c>
      <c r="E260" s="1294">
        <v>3118.46</v>
      </c>
      <c r="F260" s="1895">
        <f t="shared" si="13"/>
        <v>1379.7150000000001</v>
      </c>
      <c r="G260" s="45"/>
      <c r="H260" s="1900"/>
      <c r="I260" s="5"/>
      <c r="J260" s="651"/>
      <c r="M260" s="86"/>
      <c r="N260" s="86"/>
      <c r="O260" s="2"/>
    </row>
    <row r="261" spans="1:15">
      <c r="C261" s="502">
        <v>34608</v>
      </c>
      <c r="D261" s="1294">
        <v>4599.0379999999996</v>
      </c>
      <c r="E261" s="1294">
        <v>3165.94</v>
      </c>
      <c r="F261" s="1895">
        <f t="shared" si="13"/>
        <v>1433.0979999999995</v>
      </c>
      <c r="G261" s="45"/>
      <c r="H261" s="1900"/>
      <c r="I261" s="5"/>
      <c r="J261" s="651"/>
      <c r="M261" s="86"/>
      <c r="N261" s="86"/>
      <c r="O261" s="2"/>
    </row>
    <row r="262" spans="1:15">
      <c r="A262" s="1">
        <v>95</v>
      </c>
      <c r="C262" s="502">
        <v>34700</v>
      </c>
      <c r="D262" s="1294">
        <v>4671.6580000000004</v>
      </c>
      <c r="E262" s="1294">
        <v>3203.759</v>
      </c>
      <c r="F262" s="1895">
        <f t="shared" si="13"/>
        <v>1467.8990000000003</v>
      </c>
      <c r="G262" s="45"/>
      <c r="H262" s="1900"/>
      <c r="I262" s="5"/>
      <c r="J262" s="651"/>
      <c r="M262" s="86"/>
      <c r="N262" s="86"/>
      <c r="O262" s="2"/>
    </row>
    <row r="263" spans="1:15">
      <c r="C263" s="502">
        <v>34790</v>
      </c>
      <c r="D263" s="1294">
        <v>4752.8580000000002</v>
      </c>
      <c r="E263" s="1294">
        <v>3244.6849999999999</v>
      </c>
      <c r="F263" s="1895">
        <f t="shared" si="13"/>
        <v>1508.1730000000002</v>
      </c>
      <c r="G263" s="45"/>
      <c r="H263" s="1900"/>
      <c r="I263" s="5"/>
      <c r="J263" s="651"/>
      <c r="M263" s="86"/>
      <c r="N263" s="86"/>
      <c r="O263" s="2"/>
    </row>
    <row r="264" spans="1:15">
      <c r="C264" s="502">
        <v>34881</v>
      </c>
      <c r="D264" s="1294">
        <v>4845.4480000000003</v>
      </c>
      <c r="E264" s="1294">
        <v>3285.7669999999998</v>
      </c>
      <c r="F264" s="1895">
        <f t="shared" si="13"/>
        <v>1559.6810000000005</v>
      </c>
      <c r="G264" s="45"/>
      <c r="H264" s="1900"/>
      <c r="I264" s="5"/>
      <c r="J264" s="651"/>
      <c r="M264" s="86"/>
      <c r="N264" s="86"/>
      <c r="O264" s="2"/>
    </row>
    <row r="265" spans="1:15">
      <c r="C265" s="502">
        <v>34973</v>
      </c>
      <c r="D265" s="1294">
        <v>4917.7039999999997</v>
      </c>
      <c r="E265" s="1294">
        <v>3319.9250000000002</v>
      </c>
      <c r="F265" s="1895">
        <f t="shared" si="13"/>
        <v>1597.7789999999995</v>
      </c>
      <c r="G265" s="45"/>
      <c r="H265" s="1900"/>
      <c r="I265" s="5"/>
      <c r="J265" s="651"/>
      <c r="M265" s="86"/>
      <c r="N265" s="86"/>
      <c r="O265" s="2"/>
    </row>
    <row r="266" spans="1:15">
      <c r="A266" s="1">
        <v>96</v>
      </c>
      <c r="C266" s="502">
        <v>35065</v>
      </c>
      <c r="D266" s="1294">
        <v>5039.2719999999999</v>
      </c>
      <c r="E266" s="1294">
        <v>3396.52</v>
      </c>
      <c r="F266" s="1895">
        <f t="shared" si="13"/>
        <v>1642.752</v>
      </c>
      <c r="G266" s="45"/>
      <c r="H266" s="1900"/>
      <c r="I266" s="5"/>
      <c r="J266" s="651"/>
      <c r="M266" s="86"/>
      <c r="N266" s="86"/>
      <c r="O266" s="2"/>
    </row>
    <row r="267" spans="1:15">
      <c r="C267" s="502">
        <v>35156</v>
      </c>
      <c r="D267" s="1294">
        <v>5129.2169999999996</v>
      </c>
      <c r="E267" s="1294">
        <v>3449.2689999999998</v>
      </c>
      <c r="F267" s="1895">
        <f t="shared" si="13"/>
        <v>1679.9479999999999</v>
      </c>
      <c r="G267" s="45"/>
      <c r="H267" s="1900"/>
      <c r="I267" s="5"/>
      <c r="J267" s="651"/>
      <c r="M267" s="86"/>
      <c r="N267" s="86"/>
      <c r="O267" s="2"/>
    </row>
    <row r="268" spans="1:15">
      <c r="C268" s="502">
        <v>35247</v>
      </c>
      <c r="D268" s="1294">
        <v>5199.18</v>
      </c>
      <c r="E268" s="1294">
        <v>3490.299</v>
      </c>
      <c r="F268" s="1895">
        <f t="shared" si="13"/>
        <v>1708.8810000000003</v>
      </c>
      <c r="G268" s="45"/>
      <c r="H268" s="1900"/>
      <c r="I268" s="5"/>
      <c r="J268" s="651"/>
      <c r="M268" s="86"/>
      <c r="N268" s="86"/>
      <c r="O268" s="2"/>
    </row>
    <row r="269" spans="1:15">
      <c r="C269" s="502">
        <v>35339</v>
      </c>
      <c r="D269" s="1294">
        <v>5277.1840000000002</v>
      </c>
      <c r="E269" s="1294">
        <v>3538.1320000000001</v>
      </c>
      <c r="F269" s="1895">
        <f t="shared" si="13"/>
        <v>1739.0520000000001</v>
      </c>
      <c r="G269" s="45"/>
      <c r="H269" s="1900"/>
      <c r="I269" s="5"/>
      <c r="J269" s="651"/>
      <c r="M269" s="86"/>
      <c r="N269" s="86"/>
      <c r="O269" s="2"/>
    </row>
    <row r="270" spans="1:15">
      <c r="A270" s="1">
        <v>97</v>
      </c>
      <c r="C270" s="502">
        <v>35431</v>
      </c>
      <c r="D270" s="1294">
        <v>5364.1989999999996</v>
      </c>
      <c r="E270" s="1294">
        <v>3597.8389999999999</v>
      </c>
      <c r="F270" s="1895">
        <f t="shared" si="13"/>
        <v>1766.3599999999997</v>
      </c>
      <c r="G270" s="45"/>
      <c r="H270" s="1900"/>
      <c r="I270" s="5"/>
      <c r="J270" s="651"/>
      <c r="M270" s="86"/>
      <c r="N270" s="86"/>
      <c r="O270" s="2"/>
    </row>
    <row r="271" spans="1:15">
      <c r="C271" s="502">
        <v>35521</v>
      </c>
      <c r="D271" s="1294">
        <v>5446.0630000000001</v>
      </c>
      <c r="E271" s="1294">
        <v>3643.55</v>
      </c>
      <c r="F271" s="1895">
        <f t="shared" si="13"/>
        <v>1802.5129999999999</v>
      </c>
      <c r="G271" s="45"/>
      <c r="H271" s="1900"/>
      <c r="I271" s="5"/>
      <c r="J271" s="651"/>
      <c r="M271" s="86"/>
      <c r="N271" s="86"/>
      <c r="O271" s="2"/>
    </row>
    <row r="272" spans="1:15">
      <c r="C272" s="502">
        <v>35612</v>
      </c>
      <c r="D272" s="1294">
        <v>5543.3609999999999</v>
      </c>
      <c r="E272" s="1294">
        <v>3715.7020000000002</v>
      </c>
      <c r="F272" s="1895">
        <f t="shared" si="13"/>
        <v>1827.6589999999997</v>
      </c>
      <c r="G272" s="45"/>
      <c r="H272" s="1900"/>
      <c r="I272" s="5"/>
      <c r="J272" s="651"/>
      <c r="M272" s="86"/>
      <c r="N272" s="86"/>
      <c r="O272" s="2"/>
    </row>
    <row r="273" spans="1:15">
      <c r="C273" s="502">
        <v>35704</v>
      </c>
      <c r="D273" s="1294">
        <v>5622.7049999999999</v>
      </c>
      <c r="E273" s="1294">
        <v>3754.2379999999998</v>
      </c>
      <c r="F273" s="1895">
        <f t="shared" si="13"/>
        <v>1868.4670000000001</v>
      </c>
      <c r="G273" s="45"/>
      <c r="H273" s="1900"/>
      <c r="I273" s="5"/>
      <c r="J273" s="651"/>
      <c r="M273" s="86"/>
      <c r="N273" s="86"/>
      <c r="O273" s="2"/>
    </row>
    <row r="274" spans="1:15">
      <c r="A274" s="1">
        <v>98</v>
      </c>
      <c r="C274" s="502">
        <v>35796</v>
      </c>
      <c r="D274" s="1294">
        <v>5731.9179999999997</v>
      </c>
      <c r="E274" s="1294">
        <v>3834.4360000000001</v>
      </c>
      <c r="F274" s="1895">
        <f t="shared" si="13"/>
        <v>1897.4819999999995</v>
      </c>
      <c r="G274" s="45"/>
      <c r="H274" s="1900"/>
      <c r="I274" s="5"/>
      <c r="J274" s="651"/>
      <c r="M274" s="86"/>
      <c r="N274" s="86"/>
      <c r="O274" s="2"/>
    </row>
    <row r="275" spans="1:15">
      <c r="C275" s="502">
        <v>35886</v>
      </c>
      <c r="D275" s="1294">
        <v>5855.4359999999997</v>
      </c>
      <c r="E275" s="1294">
        <v>3901.6790000000001</v>
      </c>
      <c r="F275" s="1895">
        <f t="shared" si="13"/>
        <v>1953.7569999999996</v>
      </c>
      <c r="G275" s="45"/>
      <c r="H275" s="1900"/>
      <c r="I275" s="5"/>
      <c r="J275" s="651"/>
      <c r="M275" s="86"/>
      <c r="N275" s="86"/>
      <c r="O275" s="2"/>
    </row>
    <row r="276" spans="1:15">
      <c r="C276" s="502">
        <v>35977</v>
      </c>
      <c r="D276" s="1294">
        <v>5945.8289999999997</v>
      </c>
      <c r="E276" s="1294">
        <v>3962.0639999999999</v>
      </c>
      <c r="F276" s="1895">
        <f t="shared" si="13"/>
        <v>1983.7649999999999</v>
      </c>
      <c r="G276" s="45"/>
      <c r="H276" s="1900"/>
      <c r="I276" s="5"/>
      <c r="J276" s="651"/>
      <c r="M276" s="86"/>
      <c r="N276" s="86"/>
      <c r="O276" s="2"/>
    </row>
    <row r="277" spans="1:15">
      <c r="C277" s="502">
        <v>36069</v>
      </c>
      <c r="D277" s="1294">
        <v>6077.5739999999996</v>
      </c>
      <c r="E277" s="1294">
        <v>4057.442</v>
      </c>
      <c r="F277" s="1895">
        <f t="shared" si="13"/>
        <v>2020.1319999999996</v>
      </c>
      <c r="G277" s="45"/>
      <c r="H277" s="1900"/>
      <c r="I277" s="5"/>
      <c r="J277" s="651"/>
      <c r="M277" s="86"/>
      <c r="N277" s="86"/>
      <c r="O277" s="2"/>
    </row>
    <row r="278" spans="1:15">
      <c r="A278" s="1">
        <v>99</v>
      </c>
      <c r="C278" s="502">
        <v>36161</v>
      </c>
      <c r="D278" s="1294">
        <v>6217.96</v>
      </c>
      <c r="E278" s="1294">
        <v>4162.2889999999998</v>
      </c>
      <c r="F278" s="1895">
        <f t="shared" si="13"/>
        <v>2055.6710000000003</v>
      </c>
      <c r="G278" s="45"/>
      <c r="H278" s="1900"/>
      <c r="I278" s="5"/>
      <c r="J278" s="651"/>
      <c r="M278" s="86"/>
      <c r="N278" s="86"/>
      <c r="O278" s="2"/>
    </row>
    <row r="279" spans="1:15">
      <c r="C279" s="502">
        <v>36251</v>
      </c>
      <c r="D279" s="1294">
        <v>6359.1409999999996</v>
      </c>
      <c r="E279" s="1294">
        <v>4247.2920000000004</v>
      </c>
      <c r="F279" s="1895">
        <f t="shared" si="13"/>
        <v>2111.8489999999993</v>
      </c>
      <c r="G279" s="45"/>
      <c r="H279" s="1900"/>
      <c r="I279" s="5"/>
      <c r="J279" s="651"/>
      <c r="M279" s="86"/>
      <c r="N279" s="86"/>
      <c r="O279" s="2"/>
    </row>
    <row r="280" spans="1:15">
      <c r="C280" s="502">
        <v>36342</v>
      </c>
      <c r="D280" s="1294">
        <v>6495.5749999999998</v>
      </c>
      <c r="E280" s="1294">
        <v>4349.857</v>
      </c>
      <c r="F280" s="1895">
        <f t="shared" si="13"/>
        <v>2145.7179999999998</v>
      </c>
      <c r="G280" s="45"/>
      <c r="H280" s="1900"/>
      <c r="I280" s="5"/>
      <c r="J280" s="651"/>
      <c r="M280" s="86"/>
      <c r="N280" s="86"/>
      <c r="O280" s="2"/>
    </row>
    <row r="281" spans="1:15">
      <c r="C281" s="502">
        <v>36434</v>
      </c>
      <c r="D281" s="1294">
        <v>6644.0439999999999</v>
      </c>
      <c r="E281" s="1294">
        <v>4434.4750000000004</v>
      </c>
      <c r="F281" s="1895">
        <f t="shared" si="13"/>
        <v>2209.5689999999995</v>
      </c>
      <c r="G281" s="45"/>
      <c r="H281" s="1900"/>
      <c r="I281" s="5"/>
      <c r="J281" s="651"/>
      <c r="M281" s="86"/>
      <c r="N281" s="86"/>
      <c r="O281" s="2"/>
    </row>
    <row r="282" spans="1:15">
      <c r="A282" s="1893" t="s">
        <v>29</v>
      </c>
      <c r="C282" s="502">
        <v>36526</v>
      </c>
      <c r="D282" s="1294">
        <v>6829.8429999999998</v>
      </c>
      <c r="E282" s="1294">
        <v>4524.3530000000001</v>
      </c>
      <c r="F282" s="1895">
        <f t="shared" si="13"/>
        <v>2305.4899999999998</v>
      </c>
      <c r="G282" s="45"/>
      <c r="H282" s="1900"/>
      <c r="I282" s="5"/>
      <c r="J282" s="651"/>
      <c r="M282" s="86"/>
      <c r="N282" s="86"/>
      <c r="O282" s="2"/>
    </row>
    <row r="283" spans="1:15">
      <c r="C283" s="502">
        <v>36617</v>
      </c>
      <c r="D283" s="1294">
        <v>6961.2</v>
      </c>
      <c r="E283" s="1294">
        <v>4620.4070000000002</v>
      </c>
      <c r="F283" s="1895">
        <f t="shared" ref="F283:F346" si="16">D283-E283</f>
        <v>2340.7929999999997</v>
      </c>
      <c r="G283" s="45"/>
      <c r="H283" s="1900"/>
      <c r="I283" s="5"/>
      <c r="J283" s="651"/>
      <c r="M283" s="86"/>
      <c r="N283" s="86"/>
      <c r="O283" s="2"/>
    </row>
    <row r="284" spans="1:15">
      <c r="C284" s="502">
        <v>36708</v>
      </c>
      <c r="D284" s="1294">
        <v>7124.4759999999997</v>
      </c>
      <c r="E284" s="1294">
        <v>4720.3040000000001</v>
      </c>
      <c r="F284" s="1895">
        <f t="shared" si="16"/>
        <v>2404.1719999999996</v>
      </c>
      <c r="G284" s="45"/>
      <c r="H284" s="1900"/>
      <c r="I284" s="5"/>
      <c r="J284" s="651"/>
      <c r="M284" s="86"/>
      <c r="N284" s="86"/>
      <c r="O284" s="2"/>
    </row>
    <row r="285" spans="1:15">
      <c r="C285" s="502">
        <v>36800</v>
      </c>
      <c r="D285" s="1294">
        <v>7239.674</v>
      </c>
      <c r="E285" s="1294">
        <v>4816.7839999999997</v>
      </c>
      <c r="F285" s="1895">
        <f t="shared" si="16"/>
        <v>2422.8900000000003</v>
      </c>
      <c r="G285" s="45"/>
      <c r="H285" s="1900"/>
      <c r="I285" s="5"/>
      <c r="J285" s="651"/>
      <c r="M285" s="86"/>
      <c r="N285" s="86"/>
      <c r="O285" s="2"/>
    </row>
    <row r="286" spans="1:15">
      <c r="A286" s="1893" t="s">
        <v>30</v>
      </c>
      <c r="C286" s="502">
        <v>36892</v>
      </c>
      <c r="D286" s="1294">
        <v>7350.91</v>
      </c>
      <c r="E286" s="1294">
        <v>4930.3209999999999</v>
      </c>
      <c r="F286" s="1895">
        <f t="shared" si="16"/>
        <v>2420.5889999999999</v>
      </c>
      <c r="G286" s="45"/>
      <c r="H286" s="1900"/>
      <c r="I286" s="5"/>
      <c r="J286" s="651"/>
      <c r="M286" s="86"/>
      <c r="N286" s="86"/>
      <c r="O286" s="2"/>
    </row>
    <row r="287" spans="1:15">
      <c r="C287" s="502">
        <v>36982</v>
      </c>
      <c r="D287" s="1294">
        <v>7525.9780000000001</v>
      </c>
      <c r="E287" s="1294">
        <v>5074.0150000000003</v>
      </c>
      <c r="F287" s="1895">
        <f t="shared" si="16"/>
        <v>2451.9629999999997</v>
      </c>
      <c r="G287" s="1901">
        <f>G247</f>
        <v>18000</v>
      </c>
      <c r="H287" s="1902">
        <f>H247</f>
        <v>0</v>
      </c>
      <c r="I287" s="5"/>
      <c r="J287" s="651"/>
      <c r="M287" s="86"/>
      <c r="N287" s="86"/>
      <c r="O287" s="2"/>
    </row>
    <row r="288" spans="1:15">
      <c r="C288" s="502">
        <v>37073</v>
      </c>
      <c r="D288" s="1294">
        <v>7768.38</v>
      </c>
      <c r="E288" s="1294">
        <v>5217.2560000000003</v>
      </c>
      <c r="F288" s="1895">
        <f t="shared" si="16"/>
        <v>2551.1239999999998</v>
      </c>
      <c r="G288" s="1901">
        <f>G287</f>
        <v>18000</v>
      </c>
      <c r="H288" s="1902">
        <f>H287</f>
        <v>0</v>
      </c>
      <c r="I288" s="5"/>
      <c r="J288" s="651"/>
      <c r="M288" s="86"/>
      <c r="N288" s="86"/>
      <c r="O288" s="2"/>
    </row>
    <row r="289" spans="1:15">
      <c r="C289" s="502">
        <v>37165</v>
      </c>
      <c r="D289" s="1294">
        <v>7862.2060000000001</v>
      </c>
      <c r="E289" s="1294">
        <v>5324.9350000000004</v>
      </c>
      <c r="F289" s="1895">
        <f t="shared" si="16"/>
        <v>2537.2709999999997</v>
      </c>
      <c r="G289" s="1901">
        <f>G288</f>
        <v>18000</v>
      </c>
      <c r="H289" s="1902">
        <f>H288</f>
        <v>0</v>
      </c>
      <c r="I289" s="5"/>
      <c r="J289" s="651"/>
      <c r="M289" s="86"/>
      <c r="N289" s="86"/>
      <c r="O289" s="2"/>
    </row>
    <row r="290" spans="1:15">
      <c r="A290" s="1893" t="s">
        <v>31</v>
      </c>
      <c r="C290" s="502">
        <v>37257</v>
      </c>
      <c r="D290" s="1294">
        <v>8051.4319999999998</v>
      </c>
      <c r="E290" s="1294">
        <v>5488.817</v>
      </c>
      <c r="F290" s="1895">
        <f t="shared" si="16"/>
        <v>2562.6149999999998</v>
      </c>
      <c r="G290" s="45"/>
      <c r="H290" s="1900"/>
      <c r="I290" s="5"/>
      <c r="J290" s="651"/>
      <c r="M290" s="86"/>
      <c r="N290" s="86"/>
      <c r="O290" s="2"/>
    </row>
    <row r="291" spans="1:15">
      <c r="C291" s="502">
        <v>37347</v>
      </c>
      <c r="D291" s="1294">
        <v>8200.4310000000005</v>
      </c>
      <c r="E291" s="1294">
        <v>5632.4290000000001</v>
      </c>
      <c r="F291" s="1895">
        <f t="shared" si="16"/>
        <v>2568.0020000000004</v>
      </c>
      <c r="G291" s="45"/>
      <c r="H291" s="1900"/>
      <c r="I291" s="5"/>
      <c r="J291" s="651"/>
      <c r="M291" s="86"/>
      <c r="N291" s="86"/>
      <c r="O291" s="2"/>
    </row>
    <row r="292" spans="1:15">
      <c r="C292" s="502">
        <v>37438</v>
      </c>
      <c r="D292" s="1294">
        <v>8395.2620000000006</v>
      </c>
      <c r="E292" s="1294">
        <v>5819.7269999999999</v>
      </c>
      <c r="F292" s="1895">
        <f t="shared" si="16"/>
        <v>2575.5350000000008</v>
      </c>
      <c r="G292" s="45"/>
      <c r="H292" s="1900"/>
      <c r="I292" s="5"/>
      <c r="J292" s="651"/>
      <c r="M292" s="86"/>
      <c r="N292" s="86"/>
      <c r="O292" s="2"/>
    </row>
    <row r="293" spans="1:15">
      <c r="C293" s="502">
        <v>37530</v>
      </c>
      <c r="D293" s="1294">
        <v>8627.3590000000004</v>
      </c>
      <c r="E293" s="1294">
        <v>6031.1270000000004</v>
      </c>
      <c r="F293" s="1895">
        <f t="shared" si="16"/>
        <v>2596.232</v>
      </c>
      <c r="G293" s="45"/>
      <c r="H293" s="1900"/>
      <c r="I293" s="5"/>
      <c r="J293" s="651"/>
      <c r="M293" s="86"/>
      <c r="N293" s="86"/>
      <c r="O293" s="2"/>
    </row>
    <row r="294" spans="1:15">
      <c r="A294" s="1893" t="s">
        <v>32</v>
      </c>
      <c r="C294" s="502">
        <v>37622</v>
      </c>
      <c r="D294" s="1294">
        <v>8852.8179999999993</v>
      </c>
      <c r="E294" s="1294">
        <v>6209.7219999999998</v>
      </c>
      <c r="F294" s="1895">
        <f t="shared" si="16"/>
        <v>2643.0959999999995</v>
      </c>
      <c r="G294" s="45"/>
      <c r="H294" s="1900"/>
      <c r="I294" s="5"/>
      <c r="J294" s="651"/>
      <c r="M294" s="86"/>
      <c r="N294" s="86"/>
      <c r="O294" s="2"/>
    </row>
    <row r="295" spans="1:15">
      <c r="C295" s="502">
        <v>37712</v>
      </c>
      <c r="D295" s="1294">
        <v>9211.2379999999994</v>
      </c>
      <c r="E295" s="1294">
        <v>6439.4059999999999</v>
      </c>
      <c r="F295" s="1895">
        <f t="shared" si="16"/>
        <v>2771.8319999999994</v>
      </c>
      <c r="G295" s="45"/>
      <c r="H295" s="1900"/>
      <c r="I295" s="5"/>
      <c r="J295" s="651"/>
      <c r="M295" s="86"/>
      <c r="N295" s="86"/>
      <c r="O295" s="2"/>
    </row>
    <row r="296" spans="1:15">
      <c r="C296" s="502">
        <v>37803</v>
      </c>
      <c r="D296" s="1294">
        <v>9452.7189999999991</v>
      </c>
      <c r="E296" s="1294">
        <v>6679.1589999999997</v>
      </c>
      <c r="F296" s="1895">
        <f t="shared" si="16"/>
        <v>2773.5599999999995</v>
      </c>
      <c r="G296" s="45"/>
      <c r="H296" s="1900"/>
      <c r="I296" s="5"/>
      <c r="J296" s="651"/>
      <c r="M296" s="86"/>
      <c r="N296" s="86"/>
      <c r="O296" s="2"/>
    </row>
    <row r="297" spans="1:15">
      <c r="C297" s="502">
        <v>37895</v>
      </c>
      <c r="D297" s="1294">
        <v>9710.0949999999993</v>
      </c>
      <c r="E297" s="1294">
        <v>6915.7150000000001</v>
      </c>
      <c r="F297" s="1895">
        <f t="shared" si="16"/>
        <v>2794.3799999999992</v>
      </c>
      <c r="G297" s="45"/>
      <c r="H297" s="1900"/>
      <c r="I297" s="5"/>
      <c r="J297" s="651"/>
      <c r="M297" s="86"/>
      <c r="N297" s="86"/>
      <c r="O297" s="2"/>
    </row>
    <row r="298" spans="1:15">
      <c r="A298" s="1893" t="s">
        <v>33</v>
      </c>
      <c r="C298" s="502">
        <v>37987</v>
      </c>
      <c r="D298" s="1294">
        <v>9958.9680000000008</v>
      </c>
      <c r="E298" s="1294">
        <v>7100.2160000000003</v>
      </c>
      <c r="F298" s="1895">
        <f t="shared" si="16"/>
        <v>2858.7520000000004</v>
      </c>
      <c r="G298" s="45"/>
      <c r="H298" s="1900"/>
      <c r="I298" s="5"/>
      <c r="J298" s="651"/>
      <c r="M298" s="86"/>
      <c r="N298" s="86"/>
      <c r="O298" s="2"/>
    </row>
    <row r="299" spans="1:15">
      <c r="C299" s="502">
        <v>38078</v>
      </c>
      <c r="D299" s="1294">
        <v>10250.602000000001</v>
      </c>
      <c r="E299" s="1294">
        <v>7350.51</v>
      </c>
      <c r="F299" s="1895">
        <f t="shared" si="16"/>
        <v>2900.0920000000006</v>
      </c>
      <c r="G299" s="45"/>
      <c r="H299" s="1900"/>
      <c r="I299" s="5"/>
      <c r="J299" s="651"/>
      <c r="M299" s="86"/>
      <c r="N299" s="86"/>
      <c r="O299" s="2"/>
    </row>
    <row r="300" spans="1:15">
      <c r="C300" s="502">
        <v>38169</v>
      </c>
      <c r="D300" s="1294">
        <v>10505.342000000001</v>
      </c>
      <c r="E300" s="1294">
        <v>7597.0739999999996</v>
      </c>
      <c r="F300" s="1895">
        <f t="shared" si="16"/>
        <v>2908.2680000000009</v>
      </c>
      <c r="G300" s="45"/>
      <c r="H300" s="1900"/>
      <c r="I300" s="5"/>
      <c r="J300" s="651"/>
      <c r="M300" s="86"/>
      <c r="N300" s="86"/>
      <c r="O300" s="2"/>
    </row>
    <row r="301" spans="1:15">
      <c r="C301" s="502">
        <v>38261</v>
      </c>
      <c r="D301" s="1294">
        <v>10859.203</v>
      </c>
      <c r="E301" s="1294">
        <v>7860.0879999999997</v>
      </c>
      <c r="F301" s="1895">
        <f t="shared" si="16"/>
        <v>2999.1149999999998</v>
      </c>
      <c r="G301" s="45"/>
      <c r="H301" s="1900"/>
      <c r="I301" s="5"/>
      <c r="J301" s="651"/>
      <c r="M301" s="86"/>
      <c r="N301" s="86"/>
      <c r="O301" s="2"/>
    </row>
    <row r="302" spans="1:15">
      <c r="A302" s="1893" t="s">
        <v>34</v>
      </c>
      <c r="C302" s="502">
        <v>38353</v>
      </c>
      <c r="D302" s="1294">
        <v>11103.225</v>
      </c>
      <c r="E302" s="1294">
        <v>8081.3159999999998</v>
      </c>
      <c r="F302" s="1895">
        <f t="shared" si="16"/>
        <v>3021.9090000000006</v>
      </c>
      <c r="G302" s="45"/>
      <c r="H302" s="1900"/>
      <c r="I302" s="5"/>
      <c r="J302" s="651"/>
      <c r="M302" s="86"/>
      <c r="N302" s="86"/>
      <c r="O302" s="2"/>
    </row>
    <row r="303" spans="1:15">
      <c r="C303" s="502">
        <v>38443</v>
      </c>
      <c r="D303" s="1294">
        <v>11427.338</v>
      </c>
      <c r="E303" s="1294">
        <v>8367.3719999999994</v>
      </c>
      <c r="F303" s="1895">
        <f t="shared" si="16"/>
        <v>3059.9660000000003</v>
      </c>
      <c r="G303" s="45"/>
      <c r="H303" s="1900"/>
      <c r="I303" s="5"/>
      <c r="J303" s="651"/>
      <c r="M303" s="86"/>
      <c r="N303" s="86"/>
      <c r="O303" s="2"/>
    </row>
    <row r="304" spans="1:15">
      <c r="C304" s="502">
        <v>38534</v>
      </c>
      <c r="D304" s="1294">
        <v>11741.594999999999</v>
      </c>
      <c r="E304" s="1294">
        <v>8654.8459999999995</v>
      </c>
      <c r="F304" s="1895">
        <f t="shared" si="16"/>
        <v>3086.7489999999998</v>
      </c>
      <c r="G304" s="45"/>
      <c r="H304" s="1900"/>
      <c r="I304" s="5"/>
      <c r="J304" s="651"/>
      <c r="M304" s="86"/>
      <c r="N304" s="86"/>
      <c r="O304" s="2"/>
    </row>
    <row r="305" spans="1:15">
      <c r="C305" s="502">
        <v>38626</v>
      </c>
      <c r="D305" s="1294">
        <v>12033.954</v>
      </c>
      <c r="E305" s="1294">
        <v>8941.5149999999994</v>
      </c>
      <c r="F305" s="1895">
        <f t="shared" si="16"/>
        <v>3092.4390000000003</v>
      </c>
      <c r="G305" s="45"/>
      <c r="H305" s="1900"/>
      <c r="I305" s="5"/>
      <c r="J305" s="651"/>
      <c r="M305" s="86"/>
      <c r="N305" s="86"/>
      <c r="O305" s="2"/>
    </row>
    <row r="306" spans="1:15">
      <c r="A306" s="1893" t="s">
        <v>35</v>
      </c>
      <c r="C306" s="502">
        <v>38718</v>
      </c>
      <c r="D306" s="1294">
        <v>12428.183999999999</v>
      </c>
      <c r="E306" s="1294">
        <v>9233.5810000000001</v>
      </c>
      <c r="F306" s="1895">
        <f t="shared" si="16"/>
        <v>3194.6029999999992</v>
      </c>
      <c r="G306" s="45"/>
      <c r="H306" s="1900"/>
      <c r="I306" s="5"/>
      <c r="J306" s="651"/>
      <c r="M306" s="86"/>
      <c r="N306" s="86"/>
      <c r="O306" s="2"/>
    </row>
    <row r="307" spans="1:15">
      <c r="C307" s="502">
        <v>38808</v>
      </c>
      <c r="D307" s="1294">
        <v>12768.102000000001</v>
      </c>
      <c r="E307" s="1294">
        <v>9543.7270000000008</v>
      </c>
      <c r="F307" s="1895">
        <f t="shared" si="16"/>
        <v>3224.375</v>
      </c>
      <c r="G307" s="45"/>
      <c r="H307" s="1900"/>
      <c r="I307" s="5"/>
      <c r="J307" s="651"/>
      <c r="M307" s="86"/>
      <c r="N307" s="86"/>
      <c r="O307" s="2"/>
    </row>
    <row r="308" spans="1:15">
      <c r="C308" s="502">
        <v>38899</v>
      </c>
      <c r="D308" s="1294">
        <v>13059.505999999999</v>
      </c>
      <c r="E308" s="1294">
        <v>9779.5990000000002</v>
      </c>
      <c r="F308" s="1895">
        <f t="shared" si="16"/>
        <v>3279.9069999999992</v>
      </c>
      <c r="G308" s="45"/>
      <c r="H308" s="1900"/>
      <c r="I308" s="5"/>
      <c r="J308" s="651"/>
      <c r="M308" s="86"/>
      <c r="N308" s="86"/>
      <c r="O308" s="2"/>
    </row>
    <row r="309" spans="1:15">
      <c r="C309" s="502">
        <v>38991</v>
      </c>
      <c r="D309" s="1294">
        <v>13319.074000000001</v>
      </c>
      <c r="E309" s="1294">
        <v>9941.2150000000001</v>
      </c>
      <c r="F309" s="1895">
        <f t="shared" si="16"/>
        <v>3377.8590000000004</v>
      </c>
      <c r="G309" s="45"/>
      <c r="H309" s="1900"/>
      <c r="I309" s="5"/>
      <c r="J309" s="651"/>
      <c r="M309" s="86"/>
      <c r="N309" s="86"/>
      <c r="O309" s="2"/>
    </row>
    <row r="310" spans="1:15">
      <c r="A310" s="1893" t="s">
        <v>36</v>
      </c>
      <c r="C310" s="502">
        <v>39083</v>
      </c>
      <c r="D310" s="1294">
        <v>13525.101000000001</v>
      </c>
      <c r="E310" s="1294">
        <v>10135.558000000001</v>
      </c>
      <c r="F310" s="1895">
        <f t="shared" si="16"/>
        <v>3389.5429999999997</v>
      </c>
      <c r="G310" s="45"/>
      <c r="H310" s="1903"/>
      <c r="I310" s="5"/>
      <c r="J310" s="651"/>
      <c r="M310" s="86"/>
      <c r="N310" s="86"/>
      <c r="O310" s="2"/>
    </row>
    <row r="311" spans="1:15">
      <c r="C311" s="502">
        <v>39173</v>
      </c>
      <c r="D311" s="1294">
        <v>13836.065000000001</v>
      </c>
      <c r="E311" s="1294">
        <v>10344.56</v>
      </c>
      <c r="F311" s="1895">
        <f t="shared" si="16"/>
        <v>3491.505000000001</v>
      </c>
      <c r="G311" s="45"/>
      <c r="H311" s="1900"/>
      <c r="I311" s="5"/>
      <c r="J311" s="651"/>
      <c r="M311" s="86"/>
      <c r="N311" s="86"/>
      <c r="O311" s="2"/>
    </row>
    <row r="312" spans="1:15">
      <c r="C312" s="502">
        <v>39264</v>
      </c>
      <c r="D312" s="1294">
        <v>14059.326999999999</v>
      </c>
      <c r="E312" s="1294">
        <v>10535.951999999999</v>
      </c>
      <c r="F312" s="1895">
        <f t="shared" si="16"/>
        <v>3523.375</v>
      </c>
      <c r="G312" s="45"/>
      <c r="H312" s="1900"/>
      <c r="I312" s="5"/>
      <c r="J312" s="651"/>
      <c r="M312" s="86"/>
      <c r="N312" s="86"/>
      <c r="O312" s="2"/>
    </row>
    <row r="313" spans="1:15">
      <c r="C313" s="502">
        <v>39356</v>
      </c>
      <c r="D313" s="1294">
        <v>14260.279</v>
      </c>
      <c r="E313" s="1294">
        <v>10644.212</v>
      </c>
      <c r="F313" s="1895">
        <f t="shared" si="16"/>
        <v>3616.0670000000009</v>
      </c>
      <c r="G313" s="1901">
        <f>G289</f>
        <v>18000</v>
      </c>
      <c r="H313" s="1902">
        <f>H289</f>
        <v>0</v>
      </c>
      <c r="I313" s="5"/>
      <c r="J313" s="651"/>
      <c r="M313" s="86"/>
      <c r="N313" s="86"/>
      <c r="O313" s="2"/>
    </row>
    <row r="314" spans="1:15">
      <c r="A314" s="1893" t="s">
        <v>37</v>
      </c>
      <c r="C314" s="502">
        <v>39448</v>
      </c>
      <c r="D314" s="1294">
        <v>14423.874</v>
      </c>
      <c r="E314" s="1294">
        <v>10720.269</v>
      </c>
      <c r="F314" s="1895">
        <f t="shared" si="16"/>
        <v>3703.6049999999996</v>
      </c>
      <c r="G314" s="1901">
        <f>G313</f>
        <v>18000</v>
      </c>
      <c r="H314" s="1902">
        <f>H313</f>
        <v>0</v>
      </c>
      <c r="I314" s="5"/>
      <c r="J314" s="651"/>
      <c r="M314" s="86"/>
      <c r="N314" s="86"/>
      <c r="O314" s="2"/>
    </row>
    <row r="315" spans="1:15">
      <c r="C315" s="502">
        <v>39539</v>
      </c>
      <c r="D315" s="1294">
        <v>14363.944</v>
      </c>
      <c r="E315" s="1294">
        <v>10721.112999999999</v>
      </c>
      <c r="F315" s="1895">
        <f t="shared" si="16"/>
        <v>3642.8310000000001</v>
      </c>
      <c r="G315" s="1901">
        <f t="shared" ref="G315:G320" si="17">G314</f>
        <v>18000</v>
      </c>
      <c r="H315" s="1902">
        <f t="shared" ref="H315:H320" si="18">H314</f>
        <v>0</v>
      </c>
      <c r="I315" s="5"/>
      <c r="J315" s="651"/>
      <c r="M315" s="86"/>
      <c r="N315" s="86"/>
      <c r="O315" s="2"/>
    </row>
    <row r="316" spans="1:15">
      <c r="C316" s="502">
        <v>39630</v>
      </c>
      <c r="D316" s="1294">
        <v>14487.093999999999</v>
      </c>
      <c r="E316" s="1294">
        <v>10705.125</v>
      </c>
      <c r="F316" s="1895">
        <f t="shared" si="16"/>
        <v>3781.9689999999991</v>
      </c>
      <c r="G316" s="1901">
        <f t="shared" si="17"/>
        <v>18000</v>
      </c>
      <c r="H316" s="1902">
        <f t="shared" si="18"/>
        <v>0</v>
      </c>
      <c r="I316" s="5"/>
      <c r="J316" s="651"/>
      <c r="M316" s="86"/>
      <c r="N316" s="86"/>
      <c r="O316" s="2"/>
    </row>
    <row r="317" spans="1:15">
      <c r="C317" s="502">
        <v>39722</v>
      </c>
      <c r="D317" s="1294">
        <v>14147.383</v>
      </c>
      <c r="E317" s="1294">
        <v>10614.5</v>
      </c>
      <c r="F317" s="1895">
        <f t="shared" si="16"/>
        <v>3532.8829999999998</v>
      </c>
      <c r="G317" s="1901">
        <f t="shared" si="17"/>
        <v>18000</v>
      </c>
      <c r="H317" s="1902">
        <f t="shared" si="18"/>
        <v>0</v>
      </c>
      <c r="I317" s="5"/>
      <c r="J317" s="651"/>
      <c r="M317" s="86"/>
      <c r="N317" s="86"/>
      <c r="O317" s="2"/>
    </row>
    <row r="318" spans="1:15">
      <c r="A318" s="1893" t="s">
        <v>38</v>
      </c>
      <c r="C318" s="502">
        <v>39814</v>
      </c>
      <c r="D318" s="1294">
        <v>14081.133</v>
      </c>
      <c r="E318" s="1294">
        <v>10616.393</v>
      </c>
      <c r="F318" s="1895">
        <f t="shared" si="16"/>
        <v>3464.74</v>
      </c>
      <c r="G318" s="1901">
        <f t="shared" si="17"/>
        <v>18000</v>
      </c>
      <c r="H318" s="1902">
        <f t="shared" si="18"/>
        <v>0</v>
      </c>
      <c r="I318" s="5"/>
      <c r="J318" s="651"/>
      <c r="M318" s="86"/>
      <c r="N318" s="86"/>
      <c r="O318" s="2"/>
    </row>
    <row r="319" spans="1:15">
      <c r="C319" s="502">
        <v>39904</v>
      </c>
      <c r="D319" s="1294">
        <v>14054.276</v>
      </c>
      <c r="E319" s="1294">
        <v>10590.821</v>
      </c>
      <c r="F319" s="1895">
        <f t="shared" si="16"/>
        <v>3463.4549999999999</v>
      </c>
      <c r="G319" s="1901">
        <f t="shared" si="17"/>
        <v>18000</v>
      </c>
      <c r="H319" s="1902">
        <f t="shared" si="18"/>
        <v>0</v>
      </c>
      <c r="I319" s="5"/>
      <c r="J319" s="651"/>
      <c r="M319" s="86"/>
      <c r="N319" s="86"/>
      <c r="O319" s="2"/>
    </row>
    <row r="320" spans="1:15">
      <c r="C320" s="502">
        <v>39995</v>
      </c>
      <c r="D320" s="1294">
        <v>14023.91</v>
      </c>
      <c r="E320" s="1294">
        <v>10535.483</v>
      </c>
      <c r="F320" s="1895">
        <f t="shared" si="16"/>
        <v>3488.4269999999997</v>
      </c>
      <c r="G320" s="1901">
        <f t="shared" si="17"/>
        <v>18000</v>
      </c>
      <c r="H320" s="1902">
        <f t="shared" si="18"/>
        <v>0</v>
      </c>
      <c r="I320" s="5"/>
      <c r="J320" s="651"/>
      <c r="M320" s="86"/>
      <c r="N320" s="86"/>
      <c r="O320" s="2"/>
    </row>
    <row r="321" spans="1:15">
      <c r="C321" s="502">
        <v>40087</v>
      </c>
      <c r="D321" s="1294">
        <v>13984.513000000001</v>
      </c>
      <c r="E321" s="1294">
        <v>10474.805</v>
      </c>
      <c r="F321" s="1895">
        <f t="shared" si="16"/>
        <v>3509.7080000000005</v>
      </c>
      <c r="G321" s="45"/>
      <c r="H321" s="1900"/>
      <c r="I321" s="5"/>
      <c r="J321" s="651"/>
      <c r="M321" s="86"/>
      <c r="N321" s="86"/>
      <c r="O321" s="2"/>
    </row>
    <row r="322" spans="1:15">
      <c r="A322" s="1">
        <v>10</v>
      </c>
      <c r="C322" s="502">
        <v>40179</v>
      </c>
      <c r="D322" s="1294">
        <v>13902.864</v>
      </c>
      <c r="E322" s="1294">
        <v>10348.795</v>
      </c>
      <c r="F322" s="1895">
        <f t="shared" si="16"/>
        <v>3554.0689999999995</v>
      </c>
      <c r="G322" s="45"/>
      <c r="H322" s="1900"/>
      <c r="I322" s="5"/>
      <c r="J322" s="651"/>
      <c r="M322" s="86"/>
      <c r="N322" s="86"/>
      <c r="O322" s="2"/>
    </row>
    <row r="323" spans="1:15">
      <c r="C323" s="502">
        <v>40269</v>
      </c>
      <c r="D323" s="1294">
        <v>13852.808999999999</v>
      </c>
      <c r="E323" s="1294">
        <v>10287.629000000001</v>
      </c>
      <c r="F323" s="1895">
        <f t="shared" si="16"/>
        <v>3565.1799999999985</v>
      </c>
      <c r="G323" s="45"/>
      <c r="H323" s="1900"/>
      <c r="I323" s="5"/>
      <c r="J323" s="651"/>
      <c r="M323" s="86"/>
      <c r="N323" s="86"/>
      <c r="O323" s="2"/>
    </row>
    <row r="324" spans="1:15">
      <c r="C324" s="502">
        <v>40360</v>
      </c>
      <c r="D324" s="1294">
        <v>13775.904</v>
      </c>
      <c r="E324" s="1294">
        <v>10209.556</v>
      </c>
      <c r="F324" s="1895">
        <f t="shared" si="16"/>
        <v>3566.348</v>
      </c>
      <c r="G324" s="45"/>
      <c r="H324" s="1900"/>
      <c r="I324" s="5"/>
      <c r="J324" s="651"/>
      <c r="M324" s="86"/>
      <c r="N324" s="86"/>
      <c r="O324" s="2"/>
    </row>
    <row r="325" spans="1:15">
      <c r="C325" s="502">
        <v>40452</v>
      </c>
      <c r="D325" s="1294">
        <v>13736.571</v>
      </c>
      <c r="E325" s="1294">
        <v>9993.259</v>
      </c>
      <c r="F325" s="1895">
        <f t="shared" si="16"/>
        <v>3743.3119999999999</v>
      </c>
      <c r="G325" s="45"/>
      <c r="H325" s="1900"/>
      <c r="I325" s="5"/>
      <c r="J325" s="651"/>
      <c r="M325" s="86"/>
      <c r="N325" s="86"/>
      <c r="O325" s="2"/>
    </row>
    <row r="326" spans="1:15">
      <c r="A326" s="1">
        <v>11</v>
      </c>
      <c r="C326" s="502">
        <v>40544</v>
      </c>
      <c r="D326" s="1294">
        <v>13746.973</v>
      </c>
      <c r="E326" s="1294">
        <v>9946.8700000000008</v>
      </c>
      <c r="F326" s="1895">
        <f t="shared" si="16"/>
        <v>3800.1029999999992</v>
      </c>
      <c r="G326" s="45"/>
      <c r="H326" s="1900"/>
      <c r="I326" s="5"/>
      <c r="J326" s="651"/>
      <c r="M326" s="86"/>
      <c r="N326" s="86"/>
      <c r="O326" s="2"/>
    </row>
    <row r="327" spans="1:15">
      <c r="C327" s="502">
        <v>40634</v>
      </c>
      <c r="D327" s="1294">
        <v>13695.616</v>
      </c>
      <c r="E327" s="1294">
        <v>9891.4</v>
      </c>
      <c r="F327" s="1895">
        <f t="shared" si="16"/>
        <v>3804.2160000000003</v>
      </c>
      <c r="G327" s="45"/>
      <c r="H327" s="1900"/>
      <c r="I327" s="5"/>
      <c r="J327" s="651"/>
      <c r="M327" s="86"/>
      <c r="N327" s="86"/>
      <c r="O327" s="2"/>
    </row>
    <row r="328" spans="1:15">
      <c r="C328" s="502">
        <v>40725</v>
      </c>
      <c r="D328" s="1294">
        <v>13606.584000000001</v>
      </c>
      <c r="E328" s="1294">
        <v>9832.8060000000005</v>
      </c>
      <c r="F328" s="1895">
        <f t="shared" si="16"/>
        <v>3773.7780000000002</v>
      </c>
      <c r="G328" s="45"/>
      <c r="H328" s="1900"/>
      <c r="I328" s="5"/>
      <c r="J328" s="651"/>
      <c r="M328" s="86"/>
      <c r="N328" s="86"/>
      <c r="O328" s="2"/>
    </row>
    <row r="329" spans="1:15">
      <c r="C329" s="502">
        <v>40817</v>
      </c>
      <c r="D329" s="1294">
        <v>13588.332</v>
      </c>
      <c r="E329" s="1294">
        <v>9778.1579999999994</v>
      </c>
      <c r="F329" s="1895">
        <f t="shared" si="16"/>
        <v>3810.1740000000009</v>
      </c>
      <c r="G329" s="45"/>
      <c r="H329" s="1900"/>
      <c r="I329" s="5"/>
      <c r="J329" s="651"/>
      <c r="M329" s="86"/>
      <c r="N329" s="86"/>
      <c r="O329" s="2"/>
    </row>
    <row r="330" spans="1:15">
      <c r="A330" s="1">
        <v>12</v>
      </c>
      <c r="C330" s="502">
        <v>40909</v>
      </c>
      <c r="D330" s="1294">
        <v>13598.300999999999</v>
      </c>
      <c r="E330" s="1294">
        <v>9731.4279999999999</v>
      </c>
      <c r="F330" s="1895">
        <f t="shared" si="16"/>
        <v>3866.8729999999996</v>
      </c>
      <c r="G330" s="45"/>
      <c r="H330" s="1900"/>
      <c r="I330" s="5"/>
      <c r="J330" s="651"/>
      <c r="M330" s="86"/>
      <c r="N330" s="86"/>
      <c r="O330" s="2"/>
    </row>
    <row r="331" spans="1:15">
      <c r="C331" s="502">
        <v>41000</v>
      </c>
      <c r="D331" s="1294">
        <v>13562.11</v>
      </c>
      <c r="E331" s="1294">
        <v>9676.1820000000007</v>
      </c>
      <c r="F331" s="1895">
        <f t="shared" si="16"/>
        <v>3885.9279999999999</v>
      </c>
      <c r="G331" s="45"/>
      <c r="H331" s="1900"/>
      <c r="I331" s="5"/>
      <c r="J331" s="651"/>
      <c r="M331" s="86"/>
      <c r="N331" s="86"/>
      <c r="O331" s="2"/>
    </row>
    <row r="332" spans="1:15">
      <c r="C332" s="502">
        <v>41091</v>
      </c>
      <c r="D332" s="1294">
        <v>13564.815000000001</v>
      </c>
      <c r="E332" s="1294">
        <v>9618.85</v>
      </c>
      <c r="F332" s="1895">
        <f t="shared" si="16"/>
        <v>3945.9650000000001</v>
      </c>
      <c r="G332" s="45"/>
      <c r="H332" s="1900"/>
      <c r="I332" s="5"/>
      <c r="J332" s="651"/>
      <c r="M332" s="86"/>
      <c r="N332" s="86"/>
      <c r="O332" s="2"/>
    </row>
    <row r="333" spans="1:15">
      <c r="C333" s="502">
        <v>41183</v>
      </c>
      <c r="D333" s="1294">
        <v>13594.915000000001</v>
      </c>
      <c r="E333" s="1294">
        <v>9566.4590000000007</v>
      </c>
      <c r="F333" s="1895">
        <f t="shared" si="16"/>
        <v>4028.4560000000001</v>
      </c>
      <c r="G333" s="45"/>
      <c r="H333" s="1900"/>
      <c r="I333" s="5"/>
      <c r="J333" s="651"/>
      <c r="M333" s="86"/>
      <c r="N333" s="86"/>
      <c r="O333" s="2"/>
    </row>
    <row r="334" spans="1:15">
      <c r="A334" s="1">
        <v>13</v>
      </c>
      <c r="C334" s="502">
        <v>41275</v>
      </c>
      <c r="D334" s="1294">
        <v>13616.540999999999</v>
      </c>
      <c r="E334" s="1294">
        <v>9535.8050000000003</v>
      </c>
      <c r="F334" s="1895">
        <f t="shared" si="16"/>
        <v>4080.735999999999</v>
      </c>
      <c r="G334" s="45"/>
      <c r="H334" s="1900"/>
      <c r="I334" s="5"/>
      <c r="J334" s="651"/>
      <c r="M334" s="86"/>
      <c r="N334" s="86"/>
      <c r="O334" s="2"/>
    </row>
    <row r="335" spans="1:15">
      <c r="C335" s="502">
        <v>41365</v>
      </c>
      <c r="D335" s="1294">
        <v>13620.248</v>
      </c>
      <c r="E335" s="1294">
        <v>9503.8639999999996</v>
      </c>
      <c r="F335" s="1895">
        <f t="shared" si="16"/>
        <v>4116.384</v>
      </c>
      <c r="G335" s="45"/>
      <c r="H335" s="1900"/>
      <c r="I335" s="5"/>
      <c r="J335" s="651"/>
      <c r="M335" s="86"/>
      <c r="N335" s="86"/>
      <c r="O335" s="2"/>
    </row>
    <row r="336" spans="1:15">
      <c r="C336" s="502">
        <v>41456</v>
      </c>
      <c r="D336" s="1294">
        <v>13661.467000000001</v>
      </c>
      <c r="E336" s="1294">
        <v>9497.5130000000008</v>
      </c>
      <c r="F336" s="1895">
        <f t="shared" si="16"/>
        <v>4163.9539999999997</v>
      </c>
      <c r="G336" s="45"/>
      <c r="H336" s="1900"/>
      <c r="I336" s="5"/>
      <c r="J336" s="651"/>
      <c r="M336" s="86"/>
      <c r="N336" s="86"/>
      <c r="O336" s="2"/>
    </row>
    <row r="337" spans="1:15">
      <c r="C337" s="502">
        <v>41548</v>
      </c>
      <c r="D337" s="1294">
        <v>13728.776</v>
      </c>
      <c r="E337" s="1294">
        <v>9483.0650000000005</v>
      </c>
      <c r="F337" s="1895">
        <f t="shared" si="16"/>
        <v>4245.7109999999993</v>
      </c>
      <c r="G337" s="45"/>
      <c r="H337" s="1900"/>
      <c r="I337" s="5"/>
      <c r="J337" s="651"/>
      <c r="M337" s="86"/>
      <c r="N337" s="86"/>
      <c r="O337" s="2"/>
    </row>
    <row r="338" spans="1:15">
      <c r="A338" s="1">
        <v>14</v>
      </c>
      <c r="C338" s="502">
        <v>41640</v>
      </c>
      <c r="D338" s="1294">
        <v>13752.679</v>
      </c>
      <c r="E338" s="1294">
        <v>9467.9490000000005</v>
      </c>
      <c r="F338" s="1895">
        <f t="shared" si="16"/>
        <v>4284.7299999999996</v>
      </c>
      <c r="G338" s="45"/>
      <c r="H338" s="1900"/>
      <c r="I338" s="5"/>
      <c r="J338" s="651"/>
      <c r="M338" s="86"/>
      <c r="N338" s="86"/>
      <c r="O338" s="2"/>
    </row>
    <row r="339" spans="1:15">
      <c r="C339" s="502">
        <v>41730</v>
      </c>
      <c r="D339" s="1294">
        <v>13868.496999999999</v>
      </c>
      <c r="E339" s="1294">
        <v>9460.1190000000006</v>
      </c>
      <c r="F339" s="1895">
        <f t="shared" si="16"/>
        <v>4408.3779999999988</v>
      </c>
      <c r="G339" s="45"/>
      <c r="H339" s="1900"/>
      <c r="I339" s="5"/>
      <c r="J339" s="651"/>
      <c r="M339" s="86"/>
      <c r="N339" s="86"/>
      <c r="O339" s="2"/>
    </row>
    <row r="340" spans="1:15">
      <c r="C340" s="502">
        <v>41821</v>
      </c>
      <c r="D340" s="1294">
        <v>13930.025</v>
      </c>
      <c r="E340" s="1294">
        <v>9451.2579999999998</v>
      </c>
      <c r="F340" s="1895">
        <f t="shared" si="16"/>
        <v>4478.7669999999998</v>
      </c>
      <c r="G340" s="45"/>
      <c r="H340" s="1900"/>
      <c r="I340" s="5"/>
      <c r="J340" s="651"/>
      <c r="M340" s="86"/>
      <c r="N340" s="86"/>
      <c r="O340" s="2"/>
    </row>
    <row r="341" spans="1:15">
      <c r="C341" s="502">
        <v>41913</v>
      </c>
      <c r="D341" s="1294">
        <v>13984.264999999999</v>
      </c>
      <c r="E341" s="1294">
        <v>9464.5210000000006</v>
      </c>
      <c r="F341" s="1895">
        <f t="shared" si="16"/>
        <v>4519.7439999999988</v>
      </c>
      <c r="G341" s="45"/>
      <c r="H341" s="1900"/>
      <c r="I341" s="5"/>
      <c r="J341" s="651"/>
      <c r="M341" s="86"/>
      <c r="N341" s="86"/>
      <c r="O341" s="2"/>
    </row>
    <row r="342" spans="1:15">
      <c r="A342" s="1">
        <v>15</v>
      </c>
      <c r="C342" s="502">
        <v>42005</v>
      </c>
      <c r="D342" s="1294">
        <v>14027.235000000001</v>
      </c>
      <c r="E342" s="1294">
        <v>9457.6110000000008</v>
      </c>
      <c r="F342" s="1895">
        <f t="shared" si="16"/>
        <v>4569.6239999999998</v>
      </c>
      <c r="G342" s="45"/>
      <c r="H342" s="1900"/>
      <c r="I342" s="5"/>
      <c r="J342" s="651"/>
      <c r="M342" s="86"/>
      <c r="N342" s="86"/>
      <c r="O342" s="2"/>
    </row>
    <row r="343" spans="1:15">
      <c r="C343" s="502">
        <v>42095</v>
      </c>
      <c r="D343" s="1294">
        <v>14145.628000000001</v>
      </c>
      <c r="E343" s="1294">
        <v>9492.8770000000004</v>
      </c>
      <c r="F343" s="1895">
        <f t="shared" si="16"/>
        <v>4652.7510000000002</v>
      </c>
      <c r="G343" s="45"/>
      <c r="H343" s="1900"/>
      <c r="I343" s="5"/>
      <c r="J343" s="651"/>
      <c r="M343" s="86"/>
      <c r="N343" s="86"/>
      <c r="O343" s="2"/>
    </row>
    <row r="344" spans="1:15">
      <c r="C344" s="502">
        <v>42186</v>
      </c>
      <c r="D344" s="1294">
        <v>14165.403</v>
      </c>
      <c r="E344" s="1294">
        <v>9518.7880000000005</v>
      </c>
      <c r="F344" s="1895">
        <f t="shared" si="16"/>
        <v>4646.6149999999998</v>
      </c>
      <c r="G344" s="45"/>
      <c r="H344" s="1900"/>
      <c r="I344" s="5"/>
      <c r="J344" s="651"/>
      <c r="M344" s="86"/>
      <c r="N344" s="86"/>
      <c r="O344" s="2"/>
    </row>
    <row r="345" spans="1:15">
      <c r="C345" s="502">
        <v>42278</v>
      </c>
      <c r="D345" s="1294">
        <v>14170.529</v>
      </c>
      <c r="E345" s="1294">
        <v>9583.5849999999991</v>
      </c>
      <c r="F345" s="1895">
        <f t="shared" si="16"/>
        <v>4586.9440000000013</v>
      </c>
      <c r="G345" s="45"/>
      <c r="H345" s="1900"/>
      <c r="I345" s="5"/>
      <c r="J345" s="651"/>
      <c r="M345" s="86"/>
      <c r="N345" s="86"/>
      <c r="O345" s="2"/>
    </row>
    <row r="346" spans="1:15">
      <c r="A346" s="1">
        <v>16</v>
      </c>
      <c r="C346" s="502">
        <v>42370</v>
      </c>
      <c r="D346" s="1294">
        <v>14243.433000000001</v>
      </c>
      <c r="E346" s="1294">
        <v>9612.0859999999993</v>
      </c>
      <c r="F346" s="1895">
        <f t="shared" si="16"/>
        <v>4631.3470000000016</v>
      </c>
      <c r="G346" s="45"/>
      <c r="H346" s="1900"/>
      <c r="I346" s="5"/>
      <c r="J346" s="651"/>
      <c r="M346" s="86"/>
      <c r="N346" s="86"/>
      <c r="O346" s="2"/>
    </row>
    <row r="347" spans="1:15">
      <c r="C347" s="502">
        <v>42461</v>
      </c>
      <c r="D347" s="1294">
        <v>14368.726000000001</v>
      </c>
      <c r="E347" s="1294">
        <v>9668.09</v>
      </c>
      <c r="F347" s="1895">
        <f t="shared" ref="F347:F355" si="19">D347-E347</f>
        <v>4700.6360000000004</v>
      </c>
      <c r="G347" s="45"/>
      <c r="H347" s="1900"/>
      <c r="I347" s="5"/>
      <c r="J347" s="651"/>
      <c r="M347" s="86"/>
      <c r="N347" s="86"/>
      <c r="O347" s="2"/>
    </row>
    <row r="348" spans="1:15">
      <c r="C348" s="502">
        <v>42552</v>
      </c>
      <c r="D348" s="1294">
        <v>14520.335999999999</v>
      </c>
      <c r="E348" s="1294">
        <v>9731.5110000000004</v>
      </c>
      <c r="F348" s="1895">
        <f t="shared" si="19"/>
        <v>4788.8249999999989</v>
      </c>
      <c r="G348" s="45"/>
      <c r="H348" s="1900"/>
      <c r="I348" s="5"/>
      <c r="J348" s="651"/>
      <c r="M348" s="86"/>
      <c r="N348" s="86"/>
      <c r="O348" s="2"/>
    </row>
    <row r="349" spans="1:15">
      <c r="C349" s="502">
        <v>42644</v>
      </c>
      <c r="D349" s="1294">
        <v>14607.531999999999</v>
      </c>
      <c r="E349" s="1294">
        <v>9785.9179999999997</v>
      </c>
      <c r="F349" s="1895">
        <f t="shared" si="19"/>
        <v>4821.6139999999996</v>
      </c>
      <c r="G349" s="45"/>
      <c r="H349" s="1900"/>
      <c r="I349" s="5"/>
      <c r="J349" s="651"/>
      <c r="M349" s="86"/>
      <c r="N349" s="86"/>
      <c r="O349" s="2"/>
    </row>
    <row r="350" spans="1:15">
      <c r="A350" s="1">
        <v>17</v>
      </c>
      <c r="C350" s="502">
        <v>42736</v>
      </c>
      <c r="D350" s="1294">
        <v>14728.424999999999</v>
      </c>
      <c r="E350" s="1294">
        <v>9859.5939999999991</v>
      </c>
      <c r="F350" s="1895">
        <f t="shared" si="19"/>
        <v>4868.8310000000001</v>
      </c>
      <c r="G350" s="45"/>
      <c r="H350" s="1900"/>
      <c r="I350" s="5"/>
      <c r="J350" s="651"/>
      <c r="M350" s="86"/>
      <c r="N350" s="86"/>
      <c r="O350" s="2"/>
    </row>
    <row r="351" spans="1:15">
      <c r="C351" s="502">
        <v>42826</v>
      </c>
      <c r="D351" s="1294">
        <v>14874.673000000001</v>
      </c>
      <c r="E351" s="1294">
        <v>9936.1299999999992</v>
      </c>
      <c r="F351" s="1895">
        <f t="shared" si="19"/>
        <v>4938.5430000000015</v>
      </c>
      <c r="G351" s="45"/>
      <c r="H351" s="1900"/>
      <c r="I351" s="5"/>
      <c r="J351" s="651"/>
      <c r="M351" s="86"/>
      <c r="N351" s="86"/>
      <c r="O351" s="2"/>
    </row>
    <row r="352" spans="1:15">
      <c r="C352" s="502">
        <v>42917</v>
      </c>
      <c r="D352" s="1294">
        <v>14971.844999999999</v>
      </c>
      <c r="E352" s="1294">
        <v>10005.299999999999</v>
      </c>
      <c r="F352" s="1895">
        <f t="shared" si="19"/>
        <v>4966.5450000000001</v>
      </c>
      <c r="G352" s="45"/>
      <c r="H352" s="1900"/>
      <c r="I352" s="5"/>
      <c r="J352" s="651"/>
      <c r="M352" s="86"/>
      <c r="N352" s="86"/>
      <c r="O352" s="2"/>
    </row>
    <row r="353" spans="1:15">
      <c r="C353" s="502">
        <v>43009</v>
      </c>
      <c r="D353" s="1294">
        <v>15157.735000000001</v>
      </c>
      <c r="E353" s="1294">
        <v>10076.352999999999</v>
      </c>
      <c r="F353" s="1895">
        <f t="shared" si="19"/>
        <v>5081.3820000000014</v>
      </c>
      <c r="G353" s="45"/>
      <c r="H353" s="1900"/>
      <c r="I353" s="5"/>
      <c r="J353" s="651"/>
      <c r="M353" s="86"/>
      <c r="N353" s="86"/>
      <c r="O353" s="2"/>
    </row>
    <row r="354" spans="1:15">
      <c r="A354" s="1">
        <v>18</v>
      </c>
      <c r="C354" s="502">
        <v>43101</v>
      </c>
      <c r="D354" s="1294">
        <v>15273.957</v>
      </c>
      <c r="E354" s="1294">
        <v>10146.882</v>
      </c>
      <c r="F354" s="1895">
        <f t="shared" si="19"/>
        <v>5127.0750000000007</v>
      </c>
      <c r="G354" s="45"/>
      <c r="H354" s="1900"/>
      <c r="I354" s="5"/>
      <c r="J354" s="651"/>
      <c r="M354" s="86"/>
      <c r="N354" s="86"/>
      <c r="O354" s="2"/>
    </row>
    <row r="355" spans="1:15">
      <c r="C355" s="502">
        <v>43191</v>
      </c>
      <c r="D355" s="1294">
        <v>15381.272999999999</v>
      </c>
      <c r="E355" s="1294">
        <v>10206.254000000001</v>
      </c>
      <c r="F355" s="1895">
        <f t="shared" si="19"/>
        <v>5175.0189999999984</v>
      </c>
      <c r="G355" s="45"/>
      <c r="H355" s="1900"/>
      <c r="I355" s="5"/>
      <c r="J355" s="651"/>
      <c r="M355" s="86"/>
      <c r="N355" s="86"/>
      <c r="O355" s="2"/>
    </row>
    <row r="356" spans="1:15">
      <c r="G356" s="1900"/>
      <c r="H356" s="1900"/>
      <c r="I356" s="5"/>
      <c r="M356" s="86"/>
      <c r="N356" s="86"/>
      <c r="O356" s="2"/>
    </row>
    <row r="357" spans="1:15">
      <c r="G357" s="1900"/>
      <c r="H357" s="1900"/>
      <c r="I357" s="5"/>
      <c r="M357" s="86"/>
      <c r="N357" s="86"/>
      <c r="O357" s="2"/>
    </row>
    <row r="358" spans="1:15">
      <c r="G358" s="1900"/>
      <c r="H358" s="1900"/>
      <c r="I358" s="5"/>
      <c r="M358" s="2"/>
      <c r="N358" s="2"/>
      <c r="O358" s="2"/>
    </row>
    <row r="359" spans="1:15">
      <c r="A359" s="463"/>
      <c r="B359" s="2"/>
      <c r="C359" s="2"/>
      <c r="D359" s="2"/>
      <c r="E359" s="2"/>
      <c r="F359" s="2"/>
      <c r="G359" s="463"/>
      <c r="H359" s="2"/>
      <c r="I359" s="5"/>
      <c r="J359" s="2"/>
      <c r="K359" s="2"/>
      <c r="L359" s="2"/>
      <c r="M359" s="2"/>
      <c r="N359" s="2"/>
      <c r="O359" s="2"/>
    </row>
    <row r="360" spans="1:15">
      <c r="A360" s="463"/>
      <c r="B360" s="2"/>
      <c r="C360" s="2"/>
      <c r="D360" s="2"/>
      <c r="E360" s="2"/>
      <c r="F360" s="2"/>
      <c r="G360" s="463"/>
      <c r="H360" s="2"/>
      <c r="I360" s="44"/>
      <c r="J360" s="2"/>
      <c r="K360" s="2"/>
      <c r="L360" s="2"/>
      <c r="M360" s="2"/>
      <c r="N360" s="2"/>
      <c r="O360" s="2"/>
    </row>
    <row r="361" spans="1:15">
      <c r="A361" s="463"/>
      <c r="B361" s="2"/>
      <c r="C361" s="2"/>
      <c r="D361" s="2"/>
      <c r="E361" s="2"/>
      <c r="F361" s="2"/>
      <c r="G361" s="463"/>
      <c r="H361" s="2"/>
      <c r="I361" s="44"/>
      <c r="J361" s="2"/>
      <c r="K361" s="2"/>
      <c r="L361" s="2"/>
      <c r="M361" s="2"/>
      <c r="N361" s="2"/>
      <c r="O361" s="2"/>
    </row>
  </sheetData>
  <pageMargins left="0.75" right="0.75" top="1" bottom="1" header="0.5" footer="0.5"/>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sheetPr>
  <dimension ref="A2:Y598"/>
  <sheetViews>
    <sheetView topLeftCell="A36" zoomScale="90" zoomScaleNormal="90" zoomScalePageLayoutView="90" workbookViewId="0">
      <selection activeCell="E598" sqref="E161:E598"/>
    </sheetView>
  </sheetViews>
  <sheetFormatPr baseColWidth="10" defaultRowHeight="18" x14ac:dyDescent="0"/>
  <cols>
    <col min="1" max="1" width="8.83203125" style="111" customWidth="1"/>
    <col min="2" max="2" width="8.83203125" style="251" customWidth="1"/>
    <col min="3" max="7" width="12.33203125" style="251" customWidth="1"/>
    <col min="8" max="9" width="13.83203125" style="251" customWidth="1"/>
    <col min="10" max="11" width="14" style="251" customWidth="1"/>
    <col min="12" max="12" width="16.1640625" style="251" customWidth="1"/>
    <col min="13" max="13" width="15.5" style="251" customWidth="1"/>
    <col min="14" max="14" width="15.6640625" style="251" customWidth="1"/>
    <col min="15" max="15" width="15.5" style="251" customWidth="1"/>
    <col min="16" max="16" width="8.1640625" style="251" customWidth="1"/>
    <col min="17" max="17" width="2.33203125" style="251" customWidth="1"/>
    <col min="18" max="19" width="10.83203125" style="2"/>
  </cols>
  <sheetData>
    <row r="2" spans="2:17">
      <c r="B2" s="255"/>
      <c r="C2" s="256"/>
      <c r="D2" s="256"/>
      <c r="E2" s="256"/>
      <c r="F2" s="256"/>
      <c r="G2" s="256"/>
      <c r="H2" s="256"/>
      <c r="I2" s="256"/>
      <c r="J2" s="256"/>
      <c r="K2" s="256"/>
      <c r="L2" s="256"/>
      <c r="M2" s="256"/>
      <c r="N2" s="256"/>
      <c r="O2" s="256"/>
      <c r="P2" s="256"/>
      <c r="Q2" s="257"/>
    </row>
    <row r="3" spans="2:17">
      <c r="B3" s="258"/>
      <c r="C3" s="94"/>
      <c r="D3" s="94"/>
      <c r="E3" s="94"/>
      <c r="F3" s="94"/>
      <c r="G3" s="94"/>
      <c r="H3" s="94"/>
      <c r="I3" s="94"/>
      <c r="J3" s="94"/>
      <c r="K3" s="94"/>
      <c r="L3" s="94"/>
      <c r="M3" s="94"/>
      <c r="N3" s="94"/>
      <c r="O3" s="94"/>
      <c r="P3" s="94"/>
      <c r="Q3" s="259"/>
    </row>
    <row r="4" spans="2:17">
      <c r="B4" s="258"/>
      <c r="C4" s="94"/>
      <c r="D4" s="94"/>
      <c r="E4" s="94"/>
      <c r="F4" s="94"/>
      <c r="G4" s="94"/>
      <c r="H4" s="94"/>
      <c r="I4" s="94"/>
      <c r="J4" s="94"/>
      <c r="K4" s="94"/>
      <c r="L4" s="94"/>
      <c r="M4" s="94"/>
      <c r="N4" s="94"/>
      <c r="O4" s="94"/>
      <c r="P4" s="94"/>
      <c r="Q4" s="259"/>
    </row>
    <row r="5" spans="2:17">
      <c r="B5" s="258"/>
      <c r="C5" s="94"/>
      <c r="D5" s="94"/>
      <c r="E5" s="94"/>
      <c r="F5" s="94"/>
      <c r="G5" s="94"/>
      <c r="H5" s="94"/>
      <c r="I5" s="94"/>
      <c r="J5" s="94"/>
      <c r="K5" s="94"/>
      <c r="L5" s="94"/>
      <c r="M5" s="94"/>
      <c r="N5" s="94"/>
      <c r="O5" s="94"/>
      <c r="P5" s="94"/>
      <c r="Q5" s="259"/>
    </row>
    <row r="6" spans="2:17">
      <c r="B6" s="258"/>
      <c r="C6" s="94"/>
      <c r="D6" s="94"/>
      <c r="E6" s="94"/>
      <c r="F6" s="94"/>
      <c r="G6" s="94"/>
      <c r="H6" s="94"/>
      <c r="I6" s="94"/>
      <c r="J6" s="94"/>
      <c r="K6" s="94"/>
      <c r="L6" s="94"/>
      <c r="M6" s="94"/>
      <c r="N6" s="94"/>
      <c r="O6" s="94"/>
      <c r="P6" s="94"/>
      <c r="Q6" s="259"/>
    </row>
    <row r="7" spans="2:17">
      <c r="B7" s="258"/>
      <c r="C7" s="94"/>
      <c r="D7" s="94"/>
      <c r="E7" s="94"/>
      <c r="F7" s="94"/>
      <c r="G7" s="94"/>
      <c r="H7" s="94"/>
      <c r="I7" s="94"/>
      <c r="J7" s="94"/>
      <c r="K7" s="94"/>
      <c r="L7" s="94"/>
      <c r="M7" s="94"/>
      <c r="N7" s="94"/>
      <c r="O7" s="94"/>
      <c r="P7" s="94"/>
      <c r="Q7" s="259"/>
    </row>
    <row r="8" spans="2:17">
      <c r="B8" s="258"/>
      <c r="C8" s="94"/>
      <c r="D8" s="94"/>
      <c r="E8" s="94"/>
      <c r="F8" s="94"/>
      <c r="G8" s="94"/>
      <c r="H8" s="94"/>
      <c r="I8" s="94"/>
      <c r="J8" s="94"/>
      <c r="K8" s="94"/>
      <c r="L8" s="94"/>
      <c r="M8" s="94"/>
      <c r="N8" s="94"/>
      <c r="O8" s="94"/>
      <c r="P8" s="94"/>
      <c r="Q8" s="259"/>
    </row>
    <row r="9" spans="2:17">
      <c r="B9" s="260"/>
      <c r="C9" s="261"/>
      <c r="D9" s="261"/>
      <c r="E9" s="261"/>
      <c r="F9" s="261"/>
      <c r="G9" s="261"/>
      <c r="H9" s="261"/>
      <c r="I9" s="261"/>
      <c r="J9" s="261"/>
      <c r="K9" s="261"/>
      <c r="L9" s="261"/>
      <c r="M9" s="261"/>
      <c r="N9" s="261"/>
      <c r="O9" s="261"/>
      <c r="P9" s="261"/>
      <c r="Q9" s="262"/>
    </row>
    <row r="10" spans="2:17" ht="20">
      <c r="B10" s="215" t="s">
        <v>225</v>
      </c>
      <c r="C10" s="263"/>
      <c r="D10" s="263"/>
      <c r="E10" s="263"/>
      <c r="F10" s="263"/>
      <c r="G10" s="263"/>
      <c r="H10" s="263"/>
      <c r="I10" s="263"/>
      <c r="J10" s="263"/>
      <c r="K10" s="263"/>
      <c r="L10" s="263"/>
      <c r="M10" s="263"/>
      <c r="N10" s="263"/>
      <c r="O10" s="263"/>
      <c r="P10" s="263"/>
      <c r="Q10" s="263"/>
    </row>
    <row r="11" spans="2:17" ht="6" customHeight="1">
      <c r="B11" s="264"/>
      <c r="C11" s="264"/>
      <c r="D11" s="264"/>
      <c r="E11" s="264"/>
      <c r="F11" s="264"/>
      <c r="G11" s="264"/>
      <c r="H11" s="264"/>
      <c r="I11" s="264"/>
      <c r="J11" s="264"/>
      <c r="K11" s="264"/>
      <c r="L11" s="264"/>
      <c r="M11" s="264"/>
      <c r="N11" s="264"/>
      <c r="O11" s="264"/>
      <c r="P11" s="265"/>
      <c r="Q11" s="264"/>
    </row>
    <row r="12" spans="2:17">
      <c r="B12" s="94"/>
      <c r="C12" s="94"/>
      <c r="D12" s="94"/>
      <c r="E12" s="94"/>
      <c r="F12" s="94"/>
      <c r="G12" s="94"/>
      <c r="H12" s="94"/>
      <c r="I12" s="94"/>
      <c r="J12" s="94"/>
      <c r="K12" s="94"/>
      <c r="L12" s="94"/>
      <c r="M12" s="94"/>
      <c r="N12" s="94"/>
      <c r="O12" s="94"/>
      <c r="P12" s="94"/>
      <c r="Q12" s="94"/>
    </row>
    <row r="13" spans="2:17">
      <c r="B13" s="255"/>
      <c r="C13" s="256"/>
      <c r="D13" s="256"/>
      <c r="E13" s="256"/>
      <c r="F13" s="256"/>
      <c r="G13" s="256"/>
      <c r="H13" s="256"/>
      <c r="I13" s="256"/>
      <c r="J13" s="256"/>
      <c r="K13" s="256"/>
      <c r="L13" s="256"/>
      <c r="M13" s="256"/>
      <c r="N13" s="256"/>
      <c r="O13" s="256"/>
      <c r="P13" s="266"/>
      <c r="Q13" s="257"/>
    </row>
    <row r="14" spans="2:17" ht="45">
      <c r="B14" s="258"/>
      <c r="C14" s="1844"/>
      <c r="D14" s="1844"/>
      <c r="E14" s="1844"/>
      <c r="F14" s="1846" t="s">
        <v>682</v>
      </c>
      <c r="G14" s="1845"/>
      <c r="H14" s="1846"/>
      <c r="I14" s="1845"/>
      <c r="J14" s="1844"/>
      <c r="K14" s="1844"/>
      <c r="L14" s="1844"/>
      <c r="M14" s="1844"/>
      <c r="N14" s="1844"/>
      <c r="O14" s="1844"/>
      <c r="P14" s="94"/>
      <c r="Q14" s="259"/>
    </row>
    <row r="15" spans="2:17">
      <c r="B15" s="258"/>
      <c r="C15" s="94"/>
      <c r="D15" s="94"/>
      <c r="E15" s="94"/>
      <c r="F15" s="94"/>
      <c r="G15" s="94"/>
      <c r="H15" s="94"/>
      <c r="I15" s="94"/>
      <c r="J15" s="94"/>
      <c r="K15" s="94"/>
      <c r="L15" s="94"/>
      <c r="M15" s="94"/>
      <c r="N15" s="94"/>
      <c r="O15" s="94"/>
      <c r="P15" s="94"/>
      <c r="Q15" s="259"/>
    </row>
    <row r="16" spans="2:17">
      <c r="B16" s="258"/>
      <c r="C16" s="94"/>
      <c r="D16" s="94"/>
      <c r="E16" s="94"/>
      <c r="F16" s="94"/>
      <c r="G16" s="94"/>
      <c r="H16" s="94"/>
      <c r="I16" s="94"/>
      <c r="J16" s="94"/>
      <c r="K16" s="94"/>
      <c r="L16" s="94"/>
      <c r="M16" s="94"/>
      <c r="N16" s="94"/>
      <c r="O16" s="94"/>
      <c r="P16" s="94"/>
      <c r="Q16" s="259"/>
    </row>
    <row r="17" spans="1:19" s="764" customFormat="1" ht="30">
      <c r="A17" s="759"/>
      <c r="B17" s="760"/>
      <c r="C17" s="761" t="s">
        <v>727</v>
      </c>
      <c r="D17" s="762"/>
      <c r="E17" s="759"/>
      <c r="F17" s="762"/>
      <c r="G17" s="762"/>
      <c r="H17" s="762"/>
      <c r="I17" s="762"/>
      <c r="J17" s="761" t="s">
        <v>728</v>
      </c>
      <c r="K17" s="762"/>
      <c r="M17" s="762"/>
      <c r="N17" s="762"/>
      <c r="O17" s="762"/>
      <c r="P17" s="762"/>
      <c r="Q17" s="763"/>
      <c r="R17" s="759"/>
      <c r="S17" s="759"/>
    </row>
    <row r="18" spans="1:19" s="767" customFormat="1" ht="20">
      <c r="A18" s="120"/>
      <c r="B18" s="765"/>
      <c r="C18" s="120" t="s">
        <v>729</v>
      </c>
      <c r="D18" s="120"/>
      <c r="E18" s="120"/>
      <c r="F18" s="120"/>
      <c r="G18" s="120"/>
      <c r="H18" s="120"/>
      <c r="I18" s="120"/>
      <c r="J18" s="120" t="s">
        <v>730</v>
      </c>
      <c r="K18" s="120"/>
      <c r="L18" s="120"/>
      <c r="M18" s="120"/>
      <c r="N18" s="120"/>
      <c r="O18" s="120"/>
      <c r="P18" s="120"/>
      <c r="Q18" s="766"/>
      <c r="R18" s="120"/>
      <c r="S18" s="120"/>
    </row>
    <row r="19" spans="1:19">
      <c r="B19" s="258"/>
      <c r="Q19" s="259"/>
    </row>
    <row r="20" spans="1:19">
      <c r="B20" s="258"/>
      <c r="Q20" s="259"/>
    </row>
    <row r="21" spans="1:19">
      <c r="B21" s="258"/>
      <c r="Q21" s="259"/>
    </row>
    <row r="22" spans="1:19">
      <c r="B22" s="258"/>
      <c r="Q22" s="259"/>
    </row>
    <row r="23" spans="1:19">
      <c r="B23" s="258"/>
      <c r="Q23" s="259"/>
    </row>
    <row r="24" spans="1:19">
      <c r="B24" s="258"/>
      <c r="Q24" s="259"/>
    </row>
    <row r="25" spans="1:19">
      <c r="B25" s="258"/>
      <c r="Q25" s="259"/>
    </row>
    <row r="26" spans="1:19">
      <c r="B26" s="258"/>
      <c r="Q26" s="259"/>
    </row>
    <row r="27" spans="1:19">
      <c r="B27" s="258"/>
      <c r="Q27" s="259"/>
    </row>
    <row r="28" spans="1:19">
      <c r="B28" s="258"/>
      <c r="Q28" s="259"/>
    </row>
    <row r="29" spans="1:19">
      <c r="B29" s="258"/>
      <c r="Q29" s="259"/>
    </row>
    <row r="30" spans="1:19">
      <c r="B30" s="258"/>
      <c r="Q30" s="259"/>
    </row>
    <row r="31" spans="1:19">
      <c r="B31" s="258"/>
      <c r="Q31" s="259"/>
    </row>
    <row r="32" spans="1:19">
      <c r="B32" s="258"/>
      <c r="Q32" s="259"/>
    </row>
    <row r="33" spans="1:17">
      <c r="B33" s="258"/>
      <c r="Q33" s="259"/>
    </row>
    <row r="34" spans="1:17">
      <c r="B34" s="258"/>
      <c r="Q34" s="259"/>
    </row>
    <row r="35" spans="1:17">
      <c r="B35" s="258"/>
      <c r="N35" s="261"/>
      <c r="O35" s="261"/>
      <c r="Q35" s="259"/>
    </row>
    <row r="36" spans="1:17" ht="20">
      <c r="B36" s="258"/>
      <c r="C36" s="276"/>
      <c r="D36" s="276"/>
      <c r="E36" s="276"/>
      <c r="F36" s="276"/>
      <c r="G36" s="277"/>
      <c r="H36" s="602" t="s">
        <v>818</v>
      </c>
      <c r="I36" s="276"/>
      <c r="J36" s="305">
        <v>2018</v>
      </c>
      <c r="K36" s="277">
        <v>2017</v>
      </c>
      <c r="L36" s="776" t="s">
        <v>12</v>
      </c>
      <c r="N36" s="768">
        <v>2018</v>
      </c>
      <c r="O36" s="768">
        <v>2017</v>
      </c>
      <c r="Q36" s="259"/>
    </row>
    <row r="37" spans="1:17" ht="20">
      <c r="B37" s="258"/>
      <c r="C37" s="279" t="s">
        <v>732</v>
      </c>
      <c r="D37" s="279"/>
      <c r="E37" s="279"/>
      <c r="F37" s="279"/>
      <c r="G37" s="280" t="s">
        <v>660</v>
      </c>
      <c r="H37" s="280" t="s">
        <v>661</v>
      </c>
      <c r="I37" s="280" t="s">
        <v>138</v>
      </c>
      <c r="J37" s="303" t="s">
        <v>13</v>
      </c>
      <c r="K37" s="279" t="s">
        <v>13</v>
      </c>
      <c r="L37" s="777" t="s">
        <v>22</v>
      </c>
      <c r="N37" s="279" t="s">
        <v>731</v>
      </c>
      <c r="O37" s="279" t="s">
        <v>731</v>
      </c>
      <c r="Q37" s="259"/>
    </row>
    <row r="38" spans="1:17">
      <c r="B38" s="258"/>
      <c r="N38" s="94"/>
      <c r="O38" s="94"/>
      <c r="Q38" s="259"/>
    </row>
    <row r="39" spans="1:17" ht="20">
      <c r="B39" s="258"/>
      <c r="C39" s="295">
        <v>1</v>
      </c>
      <c r="D39" s="88" t="s">
        <v>659</v>
      </c>
      <c r="E39" s="88"/>
      <c r="F39" s="88"/>
      <c r="G39" s="604">
        <v>63256</v>
      </c>
      <c r="H39" s="604">
        <v>232882</v>
      </c>
      <c r="I39" s="613">
        <f t="shared" ref="I39:I59" si="0">G39+H39</f>
        <v>296138</v>
      </c>
      <c r="J39" s="769">
        <v>715264</v>
      </c>
      <c r="K39" s="613">
        <v>689056</v>
      </c>
      <c r="L39" s="775">
        <f t="shared" ref="L39:L59" si="1">(J39-K39)/K39</f>
        <v>3.8034644499140853E-2</v>
      </c>
      <c r="N39" s="349">
        <f t="shared" ref="N39:N59" si="2">J39/$J$61</f>
        <v>0.17400709638259645</v>
      </c>
      <c r="O39" s="591">
        <f t="shared" ref="O39:O59" si="3">K39/$K$61</f>
        <v>0.17086334770717046</v>
      </c>
      <c r="Q39" s="259"/>
    </row>
    <row r="40" spans="1:17" ht="20">
      <c r="B40" s="258"/>
      <c r="C40" s="126">
        <f>C39+1</f>
        <v>2</v>
      </c>
      <c r="D40" s="95" t="s">
        <v>662</v>
      </c>
      <c r="E40" s="95"/>
      <c r="F40" s="95"/>
      <c r="G40" s="603">
        <v>52635</v>
      </c>
      <c r="H40" s="603">
        <v>190386</v>
      </c>
      <c r="I40" s="613">
        <f>G40+H40</f>
        <v>243021</v>
      </c>
      <c r="J40" s="769">
        <v>596794</v>
      </c>
      <c r="K40" s="613">
        <v>613545</v>
      </c>
      <c r="L40" s="775">
        <f>(J40-K40)/K40</f>
        <v>-2.7301990889013847E-2</v>
      </c>
      <c r="N40" s="349">
        <f t="shared" si="2"/>
        <v>0.14518610062655926</v>
      </c>
      <c r="O40" s="591">
        <f t="shared" si="3"/>
        <v>0.15213908981127211</v>
      </c>
      <c r="Q40" s="259"/>
    </row>
    <row r="41" spans="1:17" ht="20">
      <c r="B41" s="258"/>
      <c r="C41" s="126">
        <f t="shared" ref="C41:C59" si="4">C40+1</f>
        <v>3</v>
      </c>
      <c r="D41" s="88" t="s">
        <v>664</v>
      </c>
      <c r="E41" s="88"/>
      <c r="F41" s="88"/>
      <c r="G41" s="604">
        <v>91084</v>
      </c>
      <c r="H41" s="604">
        <v>131698</v>
      </c>
      <c r="I41" s="613">
        <f t="shared" si="0"/>
        <v>222782</v>
      </c>
      <c r="J41" s="769">
        <v>572036</v>
      </c>
      <c r="K41" s="613">
        <v>532613</v>
      </c>
      <c r="L41" s="775">
        <f t="shared" si="1"/>
        <v>7.4018095690491975E-2</v>
      </c>
      <c r="N41" s="349">
        <f t="shared" si="2"/>
        <v>0.1391630550206846</v>
      </c>
      <c r="O41" s="591">
        <f t="shared" si="3"/>
        <v>0.13207060124628359</v>
      </c>
      <c r="Q41" s="259"/>
    </row>
    <row r="42" spans="1:17" ht="20">
      <c r="B42" s="258"/>
      <c r="C42" s="126">
        <f t="shared" si="4"/>
        <v>4</v>
      </c>
      <c r="D42" s="88" t="s">
        <v>663</v>
      </c>
      <c r="E42" s="88"/>
      <c r="F42" s="88"/>
      <c r="G42" s="604">
        <v>23159</v>
      </c>
      <c r="H42" s="604">
        <v>188784</v>
      </c>
      <c r="I42" s="613">
        <f t="shared" si="0"/>
        <v>211943</v>
      </c>
      <c r="J42" s="769">
        <v>504963</v>
      </c>
      <c r="K42" s="613">
        <v>502461</v>
      </c>
      <c r="L42" s="775">
        <f t="shared" si="1"/>
        <v>4.9794909455659246E-3</v>
      </c>
      <c r="N42" s="349">
        <f t="shared" si="2"/>
        <v>0.12284575403018334</v>
      </c>
      <c r="O42" s="591">
        <f t="shared" si="3"/>
        <v>0.12459389157382358</v>
      </c>
      <c r="Q42" s="259"/>
    </row>
    <row r="43" spans="1:17" ht="20">
      <c r="B43" s="258"/>
      <c r="C43" s="126">
        <f t="shared" si="4"/>
        <v>5</v>
      </c>
      <c r="D43" s="95" t="s">
        <v>666</v>
      </c>
      <c r="E43" s="95"/>
      <c r="F43" s="95"/>
      <c r="G43" s="603">
        <v>73627</v>
      </c>
      <c r="H43" s="603">
        <v>88908</v>
      </c>
      <c r="I43" s="613">
        <f t="shared" si="0"/>
        <v>162535</v>
      </c>
      <c r="J43" s="769">
        <v>416003</v>
      </c>
      <c r="K43" s="613">
        <v>416891</v>
      </c>
      <c r="L43" s="775">
        <f t="shared" si="1"/>
        <v>-2.130053179368228E-3</v>
      </c>
      <c r="N43" s="349">
        <f t="shared" si="2"/>
        <v>0.10120385496327129</v>
      </c>
      <c r="O43" s="591">
        <f t="shared" si="3"/>
        <v>0.10337533072637058</v>
      </c>
      <c r="Q43" s="259"/>
    </row>
    <row r="44" spans="1:17" ht="20">
      <c r="B44" s="258"/>
      <c r="C44" s="126">
        <f t="shared" si="4"/>
        <v>6</v>
      </c>
      <c r="D44" s="95" t="s">
        <v>665</v>
      </c>
      <c r="E44" s="95"/>
      <c r="F44" s="95"/>
      <c r="G44" s="603">
        <v>67633</v>
      </c>
      <c r="H44" s="603">
        <v>74759</v>
      </c>
      <c r="I44" s="613">
        <f t="shared" si="0"/>
        <v>142392</v>
      </c>
      <c r="J44" s="769">
        <v>362491</v>
      </c>
      <c r="K44" s="613">
        <v>365293</v>
      </c>
      <c r="L44" s="775">
        <f t="shared" si="1"/>
        <v>-7.6705548696525804E-3</v>
      </c>
      <c r="N44" s="349">
        <f t="shared" si="2"/>
        <v>8.8185629886061337E-2</v>
      </c>
      <c r="O44" s="591">
        <f t="shared" si="3"/>
        <v>9.0580714592131004E-2</v>
      </c>
      <c r="Q44" s="259"/>
    </row>
    <row r="45" spans="1:17" ht="20">
      <c r="B45" s="258"/>
      <c r="C45" s="126">
        <f t="shared" si="4"/>
        <v>7</v>
      </c>
      <c r="D45" s="95" t="s">
        <v>671</v>
      </c>
      <c r="E45" s="95"/>
      <c r="F45" s="95"/>
      <c r="G45" s="603">
        <v>30081</v>
      </c>
      <c r="H45" s="603">
        <v>28016</v>
      </c>
      <c r="I45" s="613">
        <f>G45+H45</f>
        <v>58097</v>
      </c>
      <c r="J45" s="769">
        <v>149703</v>
      </c>
      <c r="K45" s="613">
        <v>144250</v>
      </c>
      <c r="L45" s="775">
        <f>(J45-K45)/K45</f>
        <v>3.7802426343154248E-2</v>
      </c>
      <c r="N45" s="349">
        <f t="shared" si="2"/>
        <v>3.6419258273537938E-2</v>
      </c>
      <c r="O45" s="591">
        <f t="shared" si="3"/>
        <v>3.5769281316408739E-2</v>
      </c>
      <c r="Q45" s="259"/>
    </row>
    <row r="46" spans="1:17" ht="20">
      <c r="A46" s="121"/>
      <c r="B46" s="258"/>
      <c r="C46" s="126">
        <f t="shared" si="4"/>
        <v>8</v>
      </c>
      <c r="D46" s="95" t="s">
        <v>667</v>
      </c>
      <c r="E46" s="95"/>
      <c r="F46" s="95"/>
      <c r="G46" s="603">
        <v>35973</v>
      </c>
      <c r="H46" s="603">
        <v>25567</v>
      </c>
      <c r="I46" s="613">
        <f>G46+H46</f>
        <v>61540</v>
      </c>
      <c r="J46" s="769">
        <v>148877</v>
      </c>
      <c r="K46" s="613">
        <v>168792</v>
      </c>
      <c r="L46" s="775">
        <f>(J46-K46)/K46</f>
        <v>-0.11798544954737192</v>
      </c>
      <c r="N46" s="349">
        <f t="shared" si="2"/>
        <v>3.6218311683730506E-2</v>
      </c>
      <c r="O46" s="591">
        <f t="shared" si="3"/>
        <v>4.1854894502317254E-2</v>
      </c>
      <c r="Q46" s="287"/>
    </row>
    <row r="47" spans="1:17" ht="20">
      <c r="B47" s="258"/>
      <c r="C47" s="126">
        <f t="shared" si="4"/>
        <v>9</v>
      </c>
      <c r="D47" s="95" t="s">
        <v>670</v>
      </c>
      <c r="E47" s="95"/>
      <c r="F47" s="95"/>
      <c r="G47" s="603">
        <v>33224</v>
      </c>
      <c r="H47" s="603">
        <v>17421</v>
      </c>
      <c r="I47" s="613">
        <f t="shared" si="0"/>
        <v>50645</v>
      </c>
      <c r="J47" s="769">
        <v>126945</v>
      </c>
      <c r="K47" s="613">
        <v>127728</v>
      </c>
      <c r="L47" s="775">
        <f t="shared" si="1"/>
        <v>-6.1302142051860202E-3</v>
      </c>
      <c r="N47" s="349">
        <f t="shared" si="2"/>
        <v>3.0882766153879838E-2</v>
      </c>
      <c r="O47" s="591">
        <f t="shared" si="3"/>
        <v>3.1672365781506104E-2</v>
      </c>
      <c r="Q47" s="259"/>
    </row>
    <row r="48" spans="1:17" ht="20">
      <c r="A48" s="121"/>
      <c r="B48" s="286"/>
      <c r="C48" s="126">
        <f t="shared" si="4"/>
        <v>10</v>
      </c>
      <c r="D48" s="95" t="s">
        <v>672</v>
      </c>
      <c r="E48" s="95"/>
      <c r="F48" s="95"/>
      <c r="G48" s="603">
        <v>13182</v>
      </c>
      <c r="H48" s="603">
        <v>18192</v>
      </c>
      <c r="I48" s="613">
        <f>G48+H48</f>
        <v>31374</v>
      </c>
      <c r="J48" s="769">
        <v>86660</v>
      </c>
      <c r="K48" s="613">
        <v>86574</v>
      </c>
      <c r="L48" s="775">
        <f>(J48-K48)/K48</f>
        <v>9.933698338993231E-4</v>
      </c>
      <c r="N48" s="349">
        <f t="shared" si="2"/>
        <v>2.108236255776302E-2</v>
      </c>
      <c r="O48" s="591">
        <f t="shared" si="3"/>
        <v>2.1467520004760973E-2</v>
      </c>
      <c r="Q48" s="287"/>
    </row>
    <row r="49" spans="1:25" ht="20">
      <c r="B49" s="258"/>
      <c r="C49" s="126">
        <f t="shared" si="4"/>
        <v>11</v>
      </c>
      <c r="D49" s="95" t="s">
        <v>668</v>
      </c>
      <c r="E49" s="95"/>
      <c r="F49" s="95"/>
      <c r="G49" s="603">
        <v>12370</v>
      </c>
      <c r="H49" s="603">
        <v>20932</v>
      </c>
      <c r="I49" s="613">
        <f>G49+H49</f>
        <v>33302</v>
      </c>
      <c r="J49" s="769">
        <v>83995</v>
      </c>
      <c r="K49" s="613">
        <v>69071</v>
      </c>
      <c r="L49" s="775">
        <f>(J49-K49)/K49</f>
        <v>0.21606752472093932</v>
      </c>
      <c r="N49" s="349">
        <f t="shared" si="2"/>
        <v>2.043403003737947E-2</v>
      </c>
      <c r="O49" s="591">
        <f t="shared" si="3"/>
        <v>1.7127348560177943E-2</v>
      </c>
      <c r="Q49" s="259"/>
    </row>
    <row r="50" spans="1:25" ht="20">
      <c r="B50" s="286"/>
      <c r="C50" s="126">
        <f t="shared" si="4"/>
        <v>12</v>
      </c>
      <c r="D50" s="95" t="s">
        <v>674</v>
      </c>
      <c r="E50" s="95"/>
      <c r="F50" s="95"/>
      <c r="G50" s="603">
        <v>16505</v>
      </c>
      <c r="H50" s="603">
        <v>16043</v>
      </c>
      <c r="I50" s="613">
        <f>G50+H50</f>
        <v>32548</v>
      </c>
      <c r="J50" s="769">
        <v>83952</v>
      </c>
      <c r="K50" s="613">
        <v>76290</v>
      </c>
      <c r="L50" s="775">
        <f>(J50-K50)/K50</f>
        <v>0.1004325599685411</v>
      </c>
      <c r="N50" s="349">
        <f t="shared" si="2"/>
        <v>2.0423569137425816E-2</v>
      </c>
      <c r="O50" s="591">
        <f t="shared" si="3"/>
        <v>1.8917424413371388E-2</v>
      </c>
      <c r="Q50" s="259"/>
    </row>
    <row r="51" spans="1:25" ht="20">
      <c r="B51" s="258"/>
      <c r="C51" s="126">
        <f t="shared" si="4"/>
        <v>13</v>
      </c>
      <c r="D51" s="95" t="s">
        <v>676</v>
      </c>
      <c r="E51" s="95"/>
      <c r="F51" s="95"/>
      <c r="G51" s="603">
        <v>15984</v>
      </c>
      <c r="H51" s="603">
        <v>15327</v>
      </c>
      <c r="I51" s="613">
        <f>G51+H51</f>
        <v>31311</v>
      </c>
      <c r="J51" s="769">
        <v>73835</v>
      </c>
      <c r="K51" s="613">
        <v>71682</v>
      </c>
      <c r="L51" s="775">
        <f>(J51-K51)/K51</f>
        <v>3.0035434279177479E-2</v>
      </c>
      <c r="N51" s="349">
        <f t="shared" si="2"/>
        <v>1.7962338327399408E-2</v>
      </c>
      <c r="O51" s="591">
        <f t="shared" si="3"/>
        <v>1.777479114955155E-2</v>
      </c>
      <c r="Q51" s="259"/>
    </row>
    <row r="52" spans="1:25" ht="20">
      <c r="B52" s="258"/>
      <c r="C52" s="126">
        <f t="shared" si="4"/>
        <v>14</v>
      </c>
      <c r="D52" s="95" t="s">
        <v>675</v>
      </c>
      <c r="E52" s="95"/>
      <c r="F52" s="95"/>
      <c r="G52" s="603">
        <v>9618</v>
      </c>
      <c r="H52" s="603">
        <v>10472</v>
      </c>
      <c r="I52" s="613">
        <f t="shared" si="0"/>
        <v>20090</v>
      </c>
      <c r="J52" s="769">
        <v>50052</v>
      </c>
      <c r="K52" s="613">
        <v>45647</v>
      </c>
      <c r="L52" s="775">
        <f t="shared" si="1"/>
        <v>9.6501413017284821E-2</v>
      </c>
      <c r="N52" s="349">
        <f t="shared" si="2"/>
        <v>1.2176487546055329E-2</v>
      </c>
      <c r="O52" s="591">
        <f t="shared" si="3"/>
        <v>1.1318962802427104E-2</v>
      </c>
      <c r="Q52" s="259"/>
    </row>
    <row r="53" spans="1:25" ht="20">
      <c r="B53" s="258"/>
      <c r="C53" s="126">
        <f t="shared" si="4"/>
        <v>15</v>
      </c>
      <c r="D53" s="95" t="s">
        <v>681</v>
      </c>
      <c r="E53" s="95"/>
      <c r="F53" s="95"/>
      <c r="G53" s="603">
        <f>555625-550720</f>
        <v>4905</v>
      </c>
      <c r="H53" s="603">
        <f>1097904-1083160</f>
        <v>14744</v>
      </c>
      <c r="I53" s="613">
        <f t="shared" si="0"/>
        <v>19649</v>
      </c>
      <c r="J53" s="769">
        <f>4110545-4065192</f>
        <v>45353</v>
      </c>
      <c r="K53" s="613">
        <f>4032790-3995594</f>
        <v>37196</v>
      </c>
      <c r="L53" s="775">
        <f t="shared" si="1"/>
        <v>0.21929777395418862</v>
      </c>
      <c r="N53" s="349">
        <f t="shared" si="2"/>
        <v>1.1033330130189549E-2</v>
      </c>
      <c r="O53" s="591">
        <f t="shared" si="3"/>
        <v>9.2233912502262694E-3</v>
      </c>
      <c r="Q53" s="259"/>
    </row>
    <row r="54" spans="1:25" ht="20">
      <c r="B54" s="258"/>
      <c r="C54" s="126">
        <f t="shared" si="4"/>
        <v>16</v>
      </c>
      <c r="D54" s="95" t="s">
        <v>669</v>
      </c>
      <c r="E54" s="95"/>
      <c r="F54" s="95"/>
      <c r="G54" s="603">
        <v>3879</v>
      </c>
      <c r="H54" s="603">
        <v>10440</v>
      </c>
      <c r="I54" s="613">
        <f t="shared" si="0"/>
        <v>14319</v>
      </c>
      <c r="J54" s="769">
        <v>35772</v>
      </c>
      <c r="K54" s="613">
        <v>29147</v>
      </c>
      <c r="L54" s="775">
        <f t="shared" si="1"/>
        <v>0.22729611966926269</v>
      </c>
      <c r="N54" s="349">
        <f t="shared" si="2"/>
        <v>8.7024956544691761E-3</v>
      </c>
      <c r="O54" s="591">
        <f t="shared" si="3"/>
        <v>7.2275025478638856E-3</v>
      </c>
      <c r="Q54" s="259"/>
    </row>
    <row r="55" spans="1:25" ht="20">
      <c r="B55" s="258"/>
      <c r="C55" s="126">
        <f t="shared" si="4"/>
        <v>17</v>
      </c>
      <c r="D55" s="95" t="s">
        <v>673</v>
      </c>
      <c r="E55" s="95"/>
      <c r="F55" s="95"/>
      <c r="G55" s="603">
        <v>1541</v>
      </c>
      <c r="H55" s="603">
        <v>6692</v>
      </c>
      <c r="I55" s="613">
        <f t="shared" si="0"/>
        <v>8233</v>
      </c>
      <c r="J55" s="769">
        <v>20083</v>
      </c>
      <c r="K55" s="613">
        <v>13479</v>
      </c>
      <c r="L55" s="775">
        <f t="shared" si="1"/>
        <v>0.48994732546924846</v>
      </c>
      <c r="N55" s="349">
        <f t="shared" si="2"/>
        <v>4.8857268318434656E-3</v>
      </c>
      <c r="O55" s="591">
        <f t="shared" si="3"/>
        <v>3.342351077045916E-3</v>
      </c>
      <c r="Q55" s="259"/>
    </row>
    <row r="56" spans="1:25" ht="20">
      <c r="B56" s="258"/>
      <c r="C56" s="126">
        <f t="shared" si="4"/>
        <v>18</v>
      </c>
      <c r="D56" s="95" t="s">
        <v>677</v>
      </c>
      <c r="E56" s="95"/>
      <c r="F56" s="95"/>
      <c r="G56" s="603">
        <v>2076</v>
      </c>
      <c r="H56" s="603">
        <v>2680</v>
      </c>
      <c r="I56" s="613">
        <f t="shared" si="0"/>
        <v>4756</v>
      </c>
      <c r="J56" s="769">
        <v>13954</v>
      </c>
      <c r="K56" s="613">
        <v>12718</v>
      </c>
      <c r="L56" s="775">
        <f t="shared" si="1"/>
        <v>9.7185091995596787E-2</v>
      </c>
      <c r="N56" s="349">
        <f t="shared" si="2"/>
        <v>3.3946836733328551E-3</v>
      </c>
      <c r="O56" s="591">
        <f t="shared" si="3"/>
        <v>3.1536479707596973E-3</v>
      </c>
      <c r="Q56" s="259"/>
    </row>
    <row r="57" spans="1:25" ht="20">
      <c r="B57" s="258"/>
      <c r="C57" s="126">
        <f t="shared" si="4"/>
        <v>19</v>
      </c>
      <c r="D57" s="95" t="s">
        <v>679</v>
      </c>
      <c r="E57" s="95"/>
      <c r="F57" s="95"/>
      <c r="G57" s="603">
        <v>2700</v>
      </c>
      <c r="H57" s="603">
        <v>1350</v>
      </c>
      <c r="I57" s="613">
        <f t="shared" si="0"/>
        <v>4050</v>
      </c>
      <c r="J57" s="769">
        <v>11750</v>
      </c>
      <c r="K57" s="613">
        <v>11750</v>
      </c>
      <c r="L57" s="775">
        <f t="shared" si="1"/>
        <v>0</v>
      </c>
      <c r="N57" s="349">
        <f t="shared" si="2"/>
        <v>2.8585017315222189E-3</v>
      </c>
      <c r="O57" s="591">
        <f t="shared" si="3"/>
        <v>2.9136156358253221E-3</v>
      </c>
      <c r="Q57" s="259"/>
    </row>
    <row r="58" spans="1:25" s="608" customFormat="1" ht="23" customHeight="1">
      <c r="A58" s="616"/>
      <c r="B58" s="609"/>
      <c r="C58" s="126">
        <f t="shared" si="4"/>
        <v>20</v>
      </c>
      <c r="D58" s="95" t="s">
        <v>680</v>
      </c>
      <c r="E58" s="95"/>
      <c r="F58" s="95"/>
      <c r="G58" s="603">
        <v>1256</v>
      </c>
      <c r="H58" s="603">
        <v>2004</v>
      </c>
      <c r="I58" s="613">
        <f t="shared" si="0"/>
        <v>3260</v>
      </c>
      <c r="J58" s="769">
        <v>8049</v>
      </c>
      <c r="K58" s="613">
        <v>11376</v>
      </c>
      <c r="L58" s="775">
        <f t="shared" si="1"/>
        <v>-0.29245780590717302</v>
      </c>
      <c r="M58" s="251"/>
      <c r="N58" s="349">
        <f t="shared" si="2"/>
        <v>1.9581345052784973E-3</v>
      </c>
      <c r="O58" s="591">
        <f t="shared" si="3"/>
        <v>2.8208758700552223E-3</v>
      </c>
      <c r="Q58" s="612"/>
      <c r="R58" s="757"/>
      <c r="S58" s="652"/>
    </row>
    <row r="59" spans="1:25" ht="20">
      <c r="B59" s="258"/>
      <c r="C59" s="126">
        <f t="shared" si="4"/>
        <v>21</v>
      </c>
      <c r="D59" s="95" t="s">
        <v>678</v>
      </c>
      <c r="E59" s="95"/>
      <c r="F59" s="95"/>
      <c r="G59" s="603">
        <v>937</v>
      </c>
      <c r="H59" s="603">
        <v>607</v>
      </c>
      <c r="I59" s="613">
        <f t="shared" si="0"/>
        <v>1544</v>
      </c>
      <c r="J59" s="769">
        <v>4014</v>
      </c>
      <c r="K59" s="613">
        <v>7231</v>
      </c>
      <c r="L59" s="775">
        <f t="shared" si="1"/>
        <v>-0.44489005670031806</v>
      </c>
      <c r="N59" s="349">
        <f t="shared" si="2"/>
        <v>9.765128468366117E-4</v>
      </c>
      <c r="O59" s="591">
        <f t="shared" si="3"/>
        <v>1.7930514606513109E-3</v>
      </c>
      <c r="P59" s="94"/>
      <c r="Q59" s="259"/>
    </row>
    <row r="60" spans="1:25" ht="20">
      <c r="B60" s="258"/>
      <c r="K60" s="604"/>
      <c r="O60" s="773"/>
      <c r="R60" s="251"/>
      <c r="S60" s="251"/>
      <c r="T60" s="251"/>
      <c r="U60" s="251"/>
      <c r="V60" s="251"/>
      <c r="W60" s="251"/>
      <c r="X60" s="251"/>
      <c r="Y60" s="251"/>
    </row>
    <row r="61" spans="1:25" ht="20">
      <c r="B61" s="258"/>
      <c r="C61" s="610"/>
      <c r="D61" s="610"/>
      <c r="E61" s="610"/>
      <c r="F61" s="610"/>
      <c r="G61" s="611">
        <f>SUM(G39:G59)</f>
        <v>555625</v>
      </c>
      <c r="H61" s="611">
        <f>SUM(H39:H59)</f>
        <v>1097904</v>
      </c>
      <c r="I61" s="611">
        <f>SUM(I39:I59)</f>
        <v>1653529</v>
      </c>
      <c r="J61" s="771">
        <f>SUM(J39:J59)</f>
        <v>4110545</v>
      </c>
      <c r="K61" s="614">
        <f>SUM(K39:K59)</f>
        <v>4032790</v>
      </c>
      <c r="L61" s="770">
        <f>(J61-K61)/K61</f>
        <v>1.9280696490518969E-2</v>
      </c>
      <c r="N61" s="772">
        <f>SUM(N39:N59)</f>
        <v>1</v>
      </c>
      <c r="O61" s="774">
        <f>SUM(O39:O59)</f>
        <v>1</v>
      </c>
      <c r="P61" s="94"/>
      <c r="Q61" s="259"/>
    </row>
    <row r="62" spans="1:25">
      <c r="B62" s="258"/>
      <c r="C62" s="94"/>
      <c r="D62" s="94"/>
      <c r="E62" s="94"/>
      <c r="F62" s="94"/>
      <c r="G62" s="94"/>
      <c r="H62" s="94"/>
      <c r="I62" s="94"/>
      <c r="J62" s="94"/>
      <c r="K62" s="94"/>
      <c r="L62" s="94"/>
      <c r="N62" s="94"/>
      <c r="O62" s="94"/>
      <c r="P62" s="94"/>
      <c r="Q62" s="259"/>
    </row>
    <row r="63" spans="1:25">
      <c r="B63" s="258"/>
      <c r="C63" s="94"/>
      <c r="D63" s="94"/>
      <c r="E63" s="94"/>
      <c r="F63" s="94"/>
      <c r="G63" s="94"/>
      <c r="H63" s="94"/>
      <c r="I63" s="94"/>
      <c r="J63" s="94"/>
      <c r="K63" s="94"/>
      <c r="L63" s="94"/>
      <c r="N63" s="94"/>
      <c r="O63" s="94"/>
      <c r="P63" s="94"/>
      <c r="Q63" s="259"/>
    </row>
    <row r="64" spans="1:25">
      <c r="B64" s="258"/>
      <c r="C64" s="94"/>
      <c r="D64" s="94"/>
      <c r="E64" s="94"/>
      <c r="F64" s="94"/>
      <c r="G64" s="94"/>
      <c r="H64" s="94"/>
      <c r="I64" s="94"/>
      <c r="J64" s="94"/>
      <c r="K64" s="94"/>
      <c r="L64" s="94"/>
      <c r="M64" s="94"/>
      <c r="N64" s="94"/>
      <c r="O64" s="94"/>
      <c r="P64" s="94"/>
      <c r="Q64" s="259"/>
    </row>
    <row r="65" spans="2:17">
      <c r="B65" s="258"/>
      <c r="C65" s="94"/>
      <c r="D65" s="94"/>
      <c r="E65" s="94"/>
      <c r="F65" s="94"/>
      <c r="G65" s="94"/>
      <c r="H65" s="94"/>
      <c r="I65" s="94"/>
      <c r="J65" s="94"/>
      <c r="K65" s="94"/>
      <c r="L65" s="94"/>
      <c r="M65" s="94"/>
      <c r="N65" s="94"/>
      <c r="O65" s="94"/>
      <c r="P65" s="94"/>
      <c r="Q65" s="259"/>
    </row>
    <row r="66" spans="2:17">
      <c r="B66" s="258"/>
      <c r="C66" s="94"/>
      <c r="D66" s="94"/>
      <c r="E66" s="94"/>
      <c r="F66" s="94"/>
      <c r="G66" s="94"/>
      <c r="H66" s="94"/>
      <c r="I66" s="94"/>
      <c r="J66" s="94"/>
      <c r="K66" s="94"/>
      <c r="L66" s="94"/>
      <c r="M66" s="94"/>
      <c r="N66" s="94"/>
      <c r="O66" s="94"/>
      <c r="P66" s="94"/>
      <c r="Q66" s="259"/>
    </row>
    <row r="67" spans="2:17">
      <c r="B67" s="258"/>
      <c r="C67" s="94"/>
      <c r="D67" s="94"/>
      <c r="E67" s="94"/>
      <c r="F67" s="94"/>
      <c r="G67" s="94"/>
      <c r="H67" s="94"/>
      <c r="I67" s="94"/>
      <c r="J67" s="94"/>
      <c r="K67" s="94"/>
      <c r="L67" s="94"/>
      <c r="M67" s="94"/>
      <c r="N67" s="94"/>
      <c r="O67" s="94"/>
      <c r="P67" s="94"/>
      <c r="Q67" s="259"/>
    </row>
    <row r="68" spans="2:17">
      <c r="B68" s="258"/>
      <c r="C68" s="94"/>
      <c r="D68" s="94"/>
      <c r="E68" s="94"/>
      <c r="F68" s="94"/>
      <c r="G68" s="94"/>
      <c r="H68" s="94"/>
      <c r="I68" s="94"/>
      <c r="J68" s="94"/>
      <c r="K68" s="94"/>
      <c r="L68" s="94"/>
      <c r="M68" s="94"/>
      <c r="N68" s="94"/>
      <c r="O68" s="94"/>
      <c r="P68" s="94"/>
      <c r="Q68" s="259"/>
    </row>
    <row r="69" spans="2:17">
      <c r="B69" s="258"/>
      <c r="C69" s="94"/>
      <c r="D69" s="94"/>
      <c r="E69" s="94"/>
      <c r="F69" s="94"/>
      <c r="G69" s="94"/>
      <c r="H69" s="94"/>
      <c r="I69" s="94"/>
      <c r="J69" s="94"/>
      <c r="K69" s="94"/>
      <c r="L69" s="94"/>
      <c r="M69" s="94"/>
      <c r="N69" s="94"/>
      <c r="O69" s="94"/>
      <c r="P69" s="94"/>
      <c r="Q69" s="259"/>
    </row>
    <row r="70" spans="2:17">
      <c r="B70" s="258"/>
      <c r="C70" s="94"/>
      <c r="D70" s="94"/>
      <c r="E70" s="94"/>
      <c r="F70" s="94"/>
      <c r="G70" s="94"/>
      <c r="H70" s="94"/>
      <c r="I70" s="94"/>
      <c r="J70" s="94"/>
      <c r="K70" s="94"/>
      <c r="L70" s="94"/>
      <c r="M70" s="94"/>
      <c r="N70" s="94"/>
      <c r="O70" s="94"/>
      <c r="P70" s="94"/>
      <c r="Q70" s="259"/>
    </row>
    <row r="71" spans="2:17">
      <c r="B71" s="258"/>
      <c r="C71" s="94"/>
      <c r="D71" s="94"/>
      <c r="E71" s="94"/>
      <c r="F71" s="94"/>
      <c r="G71" s="94"/>
      <c r="H71" s="94"/>
      <c r="I71" s="94"/>
      <c r="J71" s="94"/>
      <c r="K71" s="94"/>
      <c r="L71" s="94"/>
      <c r="M71" s="94"/>
      <c r="N71" s="94"/>
      <c r="O71" s="94"/>
      <c r="P71" s="94"/>
      <c r="Q71" s="259"/>
    </row>
    <row r="72" spans="2:17">
      <c r="B72" s="258"/>
      <c r="C72" s="94"/>
      <c r="D72" s="94"/>
      <c r="E72" s="94"/>
      <c r="F72" s="94"/>
      <c r="G72" s="94"/>
      <c r="H72" s="94"/>
      <c r="I72" s="94"/>
      <c r="J72" s="94"/>
      <c r="K72" s="94"/>
      <c r="L72" s="94"/>
      <c r="M72" s="94"/>
      <c r="N72" s="94"/>
      <c r="O72" s="94"/>
      <c r="P72" s="94"/>
      <c r="Q72" s="259"/>
    </row>
    <row r="73" spans="2:17">
      <c r="B73" s="258"/>
      <c r="C73" s="94"/>
      <c r="D73" s="94"/>
      <c r="E73" s="94"/>
      <c r="F73" s="94"/>
      <c r="G73" s="94"/>
      <c r="H73" s="94"/>
      <c r="I73" s="94"/>
      <c r="J73" s="94"/>
      <c r="K73" s="94"/>
      <c r="L73" s="94"/>
      <c r="M73" s="94"/>
      <c r="N73" s="94"/>
      <c r="O73" s="94"/>
      <c r="P73" s="94"/>
      <c r="Q73" s="259"/>
    </row>
    <row r="74" spans="2:17">
      <c r="B74" s="260"/>
      <c r="C74" s="261"/>
      <c r="D74" s="261"/>
      <c r="E74" s="261"/>
      <c r="F74" s="261"/>
      <c r="G74" s="261"/>
      <c r="H74" s="261"/>
      <c r="I74" s="261"/>
      <c r="J74" s="261"/>
      <c r="K74" s="261"/>
      <c r="L74" s="261"/>
      <c r="M74" s="261"/>
      <c r="N74" s="261"/>
      <c r="O74" s="261"/>
      <c r="P74" s="261"/>
      <c r="Q74" s="262"/>
    </row>
    <row r="75" spans="2:17">
      <c r="B75" s="104"/>
      <c r="C75" s="94"/>
      <c r="D75" s="94"/>
      <c r="E75" s="94"/>
      <c r="F75" s="94"/>
      <c r="G75" s="94"/>
      <c r="H75" s="94"/>
      <c r="I75" s="94"/>
      <c r="J75" s="94"/>
      <c r="K75" s="94"/>
      <c r="L75" s="94"/>
      <c r="M75" s="94"/>
      <c r="N75" s="94"/>
      <c r="O75" s="94"/>
      <c r="P75" s="267"/>
      <c r="Q75" s="94"/>
    </row>
    <row r="76" spans="2:17" ht="8" customHeight="1">
      <c r="B76" s="446"/>
      <c r="C76" s="447"/>
      <c r="D76" s="447"/>
      <c r="E76" s="447"/>
      <c r="F76" s="447"/>
      <c r="G76" s="447"/>
      <c r="H76" s="447"/>
      <c r="I76" s="447"/>
      <c r="J76" s="447"/>
      <c r="K76" s="447"/>
      <c r="L76" s="447"/>
      <c r="M76" s="447"/>
      <c r="N76" s="449"/>
      <c r="O76" s="447"/>
      <c r="P76" s="486"/>
      <c r="Q76" s="450"/>
    </row>
    <row r="77" spans="2:17">
      <c r="B77" s="258"/>
      <c r="C77" s="94"/>
      <c r="D77" s="94"/>
      <c r="E77" s="94"/>
      <c r="F77" s="94"/>
      <c r="G77" s="94"/>
      <c r="H77" s="94"/>
      <c r="I77" s="94"/>
      <c r="J77" s="94"/>
      <c r="K77" s="94"/>
      <c r="L77" s="94"/>
      <c r="M77" s="94"/>
      <c r="N77" s="270"/>
      <c r="O77" s="94"/>
      <c r="P77" s="94"/>
      <c r="Q77" s="259"/>
    </row>
    <row r="78" spans="2:17">
      <c r="B78" s="258"/>
      <c r="C78" s="640" t="s">
        <v>206</v>
      </c>
      <c r="D78" s="640"/>
      <c r="E78" s="640"/>
      <c r="F78" s="640"/>
      <c r="G78" s="640"/>
      <c r="H78" s="642"/>
      <c r="I78" s="640"/>
      <c r="J78" s="640"/>
      <c r="K78" s="640"/>
      <c r="L78" s="640"/>
      <c r="M78" s="643"/>
      <c r="N78" s="640"/>
      <c r="O78" s="644"/>
      <c r="Q78" s="259"/>
    </row>
    <row r="79" spans="2:17">
      <c r="B79" s="258"/>
      <c r="C79" s="641" t="s">
        <v>697</v>
      </c>
      <c r="D79" s="641"/>
      <c r="E79" s="641"/>
      <c r="F79" s="641"/>
      <c r="G79" s="641"/>
      <c r="H79" s="641"/>
      <c r="I79" s="641"/>
      <c r="J79" s="641"/>
      <c r="K79" s="645" t="s">
        <v>224</v>
      </c>
      <c r="L79" s="725" t="s">
        <v>722</v>
      </c>
      <c r="M79" s="653"/>
      <c r="N79" s="641"/>
      <c r="O79" s="646" t="s">
        <v>698</v>
      </c>
      <c r="Q79" s="259"/>
    </row>
    <row r="80" spans="2:17">
      <c r="B80" s="258"/>
      <c r="C80" s="94"/>
      <c r="D80" s="94"/>
      <c r="E80" s="94"/>
      <c r="F80" s="94"/>
      <c r="G80" s="94"/>
      <c r="H80" s="94"/>
      <c r="I80" s="94"/>
      <c r="J80" s="94"/>
      <c r="K80" s="94"/>
      <c r="L80" s="94"/>
      <c r="M80" s="94"/>
      <c r="N80" s="94"/>
      <c r="O80" s="94"/>
      <c r="P80" s="94"/>
      <c r="Q80" s="259"/>
    </row>
    <row r="81" spans="2:17" ht="8" customHeight="1">
      <c r="B81" s="258"/>
      <c r="C81" s="94"/>
      <c r="D81" s="94"/>
      <c r="E81" s="94"/>
      <c r="F81" s="94"/>
      <c r="G81" s="94"/>
      <c r="H81" s="94"/>
      <c r="I81" s="94"/>
      <c r="J81" s="94"/>
      <c r="K81" s="94"/>
      <c r="L81" s="94"/>
      <c r="M81" s="94"/>
      <c r="N81" s="94"/>
      <c r="O81" s="94"/>
      <c r="P81" s="94"/>
      <c r="Q81" s="259"/>
    </row>
    <row r="82" spans="2:17">
      <c r="B82" s="258"/>
      <c r="C82" s="94"/>
      <c r="D82" s="94"/>
      <c r="E82" s="94"/>
      <c r="F82" s="94"/>
      <c r="G82" s="94"/>
      <c r="H82" s="94"/>
      <c r="I82" s="94"/>
      <c r="J82" s="94"/>
      <c r="K82" s="94"/>
      <c r="L82" s="94"/>
      <c r="M82" s="94"/>
      <c r="N82" s="94"/>
      <c r="O82" s="94"/>
      <c r="P82" s="94"/>
      <c r="Q82" s="259"/>
    </row>
    <row r="83" spans="2:17">
      <c r="B83" s="258"/>
      <c r="C83" s="94"/>
      <c r="D83" s="94"/>
      <c r="E83" s="94"/>
      <c r="F83" s="94"/>
      <c r="G83" s="94"/>
      <c r="H83" s="94"/>
      <c r="I83" s="94"/>
      <c r="J83" s="94"/>
      <c r="K83" s="94"/>
      <c r="L83" s="94"/>
      <c r="M83" s="94"/>
      <c r="N83" s="222"/>
      <c r="O83" s="94"/>
      <c r="P83" s="94"/>
      <c r="Q83" s="259"/>
    </row>
    <row r="84" spans="2:17" ht="7" customHeight="1">
      <c r="B84" s="487"/>
      <c r="C84" s="488"/>
      <c r="D84" s="488"/>
      <c r="E84" s="488"/>
      <c r="F84" s="488"/>
      <c r="G84" s="488"/>
      <c r="H84" s="488"/>
      <c r="I84" s="488"/>
      <c r="J84" s="488"/>
      <c r="K84" s="488"/>
      <c r="L84" s="488"/>
      <c r="M84" s="488"/>
      <c r="N84" s="488"/>
      <c r="O84" s="488"/>
      <c r="P84" s="488"/>
      <c r="Q84" s="489"/>
    </row>
    <row r="88" spans="2:17">
      <c r="C88" s="430"/>
      <c r="D88" s="758" t="s">
        <v>650</v>
      </c>
      <c r="E88" s="758"/>
      <c r="F88" s="430" t="s">
        <v>651</v>
      </c>
      <c r="G88" s="430" t="s">
        <v>56</v>
      </c>
      <c r="H88" s="430" t="s">
        <v>683</v>
      </c>
      <c r="I88" s="430" t="s">
        <v>56</v>
      </c>
    </row>
    <row r="89" spans="2:17">
      <c r="C89" s="502">
        <v>27760</v>
      </c>
      <c r="D89" s="588">
        <v>1976</v>
      </c>
      <c r="E89" s="588"/>
      <c r="F89" s="587">
        <v>12.8</v>
      </c>
      <c r="G89" s="615">
        <f>F89</f>
        <v>12.8</v>
      </c>
      <c r="H89" s="587">
        <v>864.6</v>
      </c>
      <c r="I89" s="615">
        <f>H89</f>
        <v>864.6</v>
      </c>
    </row>
    <row r="90" spans="2:17">
      <c r="C90" s="502">
        <v>27791</v>
      </c>
      <c r="D90" s="588"/>
      <c r="E90" s="588"/>
      <c r="F90" s="587">
        <v>13.3</v>
      </c>
      <c r="G90" s="615">
        <f t="shared" ref="G90:G151" si="5">F90</f>
        <v>13.3</v>
      </c>
      <c r="H90" s="587">
        <v>973.3</v>
      </c>
      <c r="I90" s="615">
        <f t="shared" ref="I90:I151" si="6">H90</f>
        <v>973.3</v>
      </c>
    </row>
    <row r="91" spans="2:17">
      <c r="C91" s="502">
        <v>27820</v>
      </c>
      <c r="D91" s="588"/>
      <c r="E91" s="588"/>
      <c r="F91" s="587">
        <v>13.4</v>
      </c>
      <c r="G91" s="615">
        <f t="shared" si="5"/>
        <v>13.4</v>
      </c>
      <c r="H91" s="587">
        <v>1216.0999999999999</v>
      </c>
      <c r="I91" s="615">
        <f t="shared" si="6"/>
        <v>1216.0999999999999</v>
      </c>
    </row>
    <row r="92" spans="2:17">
      <c r="C92" s="502">
        <v>27851</v>
      </c>
      <c r="D92" s="588"/>
      <c r="E92" s="588"/>
      <c r="F92" s="587">
        <v>13.2</v>
      </c>
      <c r="G92" s="615">
        <f t="shared" si="5"/>
        <v>13.2</v>
      </c>
      <c r="H92" s="587">
        <v>1163.2</v>
      </c>
      <c r="I92" s="615">
        <f t="shared" si="6"/>
        <v>1163.2</v>
      </c>
    </row>
    <row r="93" spans="2:17">
      <c r="C93" s="502">
        <v>27881</v>
      </c>
      <c r="D93" s="588"/>
      <c r="E93" s="588"/>
      <c r="F93" s="587">
        <v>13</v>
      </c>
      <c r="G93" s="615">
        <f t="shared" si="5"/>
        <v>13</v>
      </c>
      <c r="H93" s="587">
        <v>1176.0999999999999</v>
      </c>
      <c r="I93" s="615">
        <f t="shared" si="6"/>
        <v>1176.0999999999999</v>
      </c>
    </row>
    <row r="94" spans="2:17">
      <c r="C94" s="502">
        <v>27912</v>
      </c>
      <c r="D94" s="588"/>
      <c r="E94" s="588"/>
      <c r="F94" s="587">
        <v>13.1</v>
      </c>
      <c r="G94" s="615">
        <f t="shared" si="5"/>
        <v>13.1</v>
      </c>
      <c r="H94" s="587">
        <v>1224.9000000000001</v>
      </c>
      <c r="I94" s="615">
        <f t="shared" si="6"/>
        <v>1224.9000000000001</v>
      </c>
    </row>
    <row r="95" spans="2:17">
      <c r="C95" s="502">
        <v>27942</v>
      </c>
      <c r="D95" s="588"/>
      <c r="E95" s="588"/>
      <c r="F95" s="587">
        <v>13.5</v>
      </c>
      <c r="G95" s="615">
        <f t="shared" si="5"/>
        <v>13.5</v>
      </c>
      <c r="H95" s="587">
        <v>1130.0999999999999</v>
      </c>
      <c r="I95" s="615">
        <f t="shared" si="6"/>
        <v>1130.0999999999999</v>
      </c>
    </row>
    <row r="96" spans="2:17">
      <c r="C96" s="502">
        <v>27973</v>
      </c>
      <c r="D96" s="588"/>
      <c r="E96" s="588"/>
      <c r="F96" s="587">
        <v>13</v>
      </c>
      <c r="G96" s="615">
        <f t="shared" si="5"/>
        <v>13</v>
      </c>
      <c r="H96" s="587">
        <v>994.9</v>
      </c>
      <c r="I96" s="615">
        <f t="shared" si="6"/>
        <v>994.9</v>
      </c>
    </row>
    <row r="97" spans="3:9">
      <c r="C97" s="502">
        <v>28004</v>
      </c>
      <c r="D97" s="588"/>
      <c r="E97" s="588"/>
      <c r="F97" s="587">
        <v>13.6</v>
      </c>
      <c r="G97" s="615">
        <f t="shared" si="5"/>
        <v>13.6</v>
      </c>
      <c r="H97" s="587">
        <v>1024.9000000000001</v>
      </c>
      <c r="I97" s="615">
        <f t="shared" si="6"/>
        <v>1024.9000000000001</v>
      </c>
    </row>
    <row r="98" spans="3:9">
      <c r="C98" s="502">
        <v>28034</v>
      </c>
      <c r="D98" s="588"/>
      <c r="E98" s="588"/>
      <c r="F98" s="587">
        <v>12.8</v>
      </c>
      <c r="G98" s="615">
        <f t="shared" si="5"/>
        <v>12.8</v>
      </c>
      <c r="H98" s="587">
        <v>1103.7</v>
      </c>
      <c r="I98" s="615">
        <f t="shared" si="6"/>
        <v>1103.7</v>
      </c>
    </row>
    <row r="99" spans="3:9">
      <c r="C99" s="502">
        <v>28065</v>
      </c>
      <c r="D99" s="588"/>
      <c r="E99" s="588"/>
      <c r="F99" s="587">
        <v>13.3</v>
      </c>
      <c r="G99" s="615">
        <f t="shared" si="5"/>
        <v>13.3</v>
      </c>
      <c r="H99" s="587">
        <v>1062</v>
      </c>
      <c r="I99" s="615">
        <f t="shared" si="6"/>
        <v>1062</v>
      </c>
    </row>
    <row r="100" spans="3:9">
      <c r="C100" s="502">
        <v>28095</v>
      </c>
      <c r="D100" s="588"/>
      <c r="E100" s="588"/>
      <c r="F100" s="587">
        <v>14.5</v>
      </c>
      <c r="G100" s="615">
        <f t="shared" si="5"/>
        <v>14.5</v>
      </c>
      <c r="H100" s="587">
        <v>1036</v>
      </c>
      <c r="I100" s="615">
        <f t="shared" si="6"/>
        <v>1036</v>
      </c>
    </row>
    <row r="101" spans="3:9">
      <c r="C101" s="502">
        <v>28126</v>
      </c>
      <c r="D101" s="588">
        <f>D89+1</f>
        <v>1977</v>
      </c>
      <c r="E101" s="588"/>
      <c r="F101" s="587">
        <v>14.4</v>
      </c>
      <c r="G101" s="615">
        <f t="shared" si="5"/>
        <v>14.4</v>
      </c>
      <c r="H101" s="587">
        <v>945</v>
      </c>
      <c r="I101" s="615">
        <f t="shared" si="6"/>
        <v>945</v>
      </c>
    </row>
    <row r="102" spans="3:9">
      <c r="C102" s="502">
        <v>28157</v>
      </c>
      <c r="D102" s="588"/>
      <c r="E102" s="588"/>
      <c r="F102" s="587">
        <v>14.7</v>
      </c>
      <c r="G102" s="615">
        <f t="shared" si="5"/>
        <v>14.7</v>
      </c>
      <c r="H102" s="587">
        <v>1065.4000000000001</v>
      </c>
      <c r="I102" s="615">
        <f t="shared" si="6"/>
        <v>1065.4000000000001</v>
      </c>
    </row>
    <row r="103" spans="3:9">
      <c r="C103" s="502">
        <v>28185</v>
      </c>
      <c r="D103" s="588"/>
      <c r="E103" s="588"/>
      <c r="F103" s="587">
        <v>15.2</v>
      </c>
      <c r="G103" s="615">
        <f t="shared" si="5"/>
        <v>15.2</v>
      </c>
      <c r="H103" s="587">
        <v>1414</v>
      </c>
      <c r="I103" s="615">
        <f t="shared" si="6"/>
        <v>1414</v>
      </c>
    </row>
    <row r="104" spans="3:9">
      <c r="C104" s="502">
        <v>28216</v>
      </c>
      <c r="D104" s="588"/>
      <c r="E104" s="588"/>
      <c r="F104" s="587">
        <v>15.1</v>
      </c>
      <c r="G104" s="615">
        <f t="shared" si="5"/>
        <v>15.1</v>
      </c>
      <c r="H104" s="587">
        <v>1320.3</v>
      </c>
      <c r="I104" s="615">
        <f t="shared" si="6"/>
        <v>1320.3</v>
      </c>
    </row>
    <row r="105" spans="3:9">
      <c r="C105" s="502">
        <v>28246</v>
      </c>
      <c r="D105" s="588"/>
      <c r="E105" s="588"/>
      <c r="F105" s="587">
        <v>15</v>
      </c>
      <c r="G105" s="615">
        <f t="shared" si="5"/>
        <v>15</v>
      </c>
      <c r="H105" s="587">
        <v>1344.7</v>
      </c>
      <c r="I105" s="615">
        <f t="shared" si="6"/>
        <v>1344.7</v>
      </c>
    </row>
    <row r="106" spans="3:9">
      <c r="C106" s="502">
        <v>28277</v>
      </c>
      <c r="D106" s="588"/>
      <c r="E106" s="588"/>
      <c r="F106" s="587">
        <v>15</v>
      </c>
      <c r="G106" s="615">
        <f t="shared" si="5"/>
        <v>15</v>
      </c>
      <c r="H106" s="587">
        <v>1424.5</v>
      </c>
      <c r="I106" s="615">
        <f t="shared" si="6"/>
        <v>1424.5</v>
      </c>
    </row>
    <row r="107" spans="3:9">
      <c r="C107" s="502">
        <v>28307</v>
      </c>
      <c r="D107" s="588"/>
      <c r="E107" s="588"/>
      <c r="F107" s="587">
        <v>14.6</v>
      </c>
      <c r="G107" s="615">
        <f t="shared" si="5"/>
        <v>14.6</v>
      </c>
      <c r="H107" s="587">
        <v>1171.3</v>
      </c>
      <c r="I107" s="615">
        <f t="shared" si="6"/>
        <v>1171.3</v>
      </c>
    </row>
    <row r="108" spans="3:9">
      <c r="C108" s="502">
        <v>28338</v>
      </c>
      <c r="D108" s="588"/>
      <c r="E108" s="588"/>
      <c r="F108" s="587">
        <v>14.9</v>
      </c>
      <c r="G108" s="615">
        <f t="shared" si="5"/>
        <v>14.9</v>
      </c>
      <c r="H108" s="587">
        <v>1201.2</v>
      </c>
      <c r="I108" s="615">
        <f t="shared" si="6"/>
        <v>1201.2</v>
      </c>
    </row>
    <row r="109" spans="3:9">
      <c r="C109" s="502">
        <v>28369</v>
      </c>
      <c r="D109" s="588"/>
      <c r="E109" s="588"/>
      <c r="F109" s="587">
        <v>14.7</v>
      </c>
      <c r="G109" s="615">
        <f t="shared" si="5"/>
        <v>14.7</v>
      </c>
      <c r="H109" s="587">
        <v>1073.8</v>
      </c>
      <c r="I109" s="615">
        <f t="shared" si="6"/>
        <v>1073.8</v>
      </c>
    </row>
    <row r="110" spans="3:9">
      <c r="C110" s="502">
        <v>28399</v>
      </c>
      <c r="D110" s="588"/>
      <c r="E110" s="588"/>
      <c r="F110" s="587">
        <v>14.9</v>
      </c>
      <c r="G110" s="615">
        <f t="shared" si="5"/>
        <v>14.9</v>
      </c>
      <c r="H110" s="587">
        <v>1306.5</v>
      </c>
      <c r="I110" s="615">
        <f t="shared" si="6"/>
        <v>1306.5</v>
      </c>
    </row>
    <row r="111" spans="3:9">
      <c r="C111" s="502">
        <v>28430</v>
      </c>
      <c r="D111" s="588"/>
      <c r="E111" s="588"/>
      <c r="F111" s="587">
        <v>14.8</v>
      </c>
      <c r="G111" s="615">
        <f t="shared" si="5"/>
        <v>14.8</v>
      </c>
      <c r="H111" s="587">
        <v>1154.0999999999999</v>
      </c>
      <c r="I111" s="615">
        <f t="shared" si="6"/>
        <v>1154.0999999999999</v>
      </c>
    </row>
    <row r="112" spans="3:9">
      <c r="C112" s="502">
        <v>28460</v>
      </c>
      <c r="D112" s="588"/>
      <c r="E112" s="588"/>
      <c r="F112" s="587">
        <v>15.2</v>
      </c>
      <c r="G112" s="615">
        <f t="shared" si="5"/>
        <v>15.2</v>
      </c>
      <c r="H112" s="587">
        <v>1061.0999999999999</v>
      </c>
      <c r="I112" s="615">
        <f t="shared" si="6"/>
        <v>1061.0999999999999</v>
      </c>
    </row>
    <row r="113" spans="3:9">
      <c r="C113" s="502">
        <v>28491</v>
      </c>
      <c r="D113" s="588">
        <f>D101+1</f>
        <v>1978</v>
      </c>
      <c r="E113" s="588"/>
      <c r="F113" s="587">
        <v>13.7</v>
      </c>
      <c r="G113" s="615">
        <f t="shared" si="5"/>
        <v>13.7</v>
      </c>
      <c r="H113" s="587">
        <v>906.2</v>
      </c>
      <c r="I113" s="615">
        <f t="shared" si="6"/>
        <v>906.2</v>
      </c>
    </row>
    <row r="114" spans="3:9">
      <c r="C114" s="502">
        <v>28522</v>
      </c>
      <c r="D114" s="588"/>
      <c r="E114" s="588"/>
      <c r="F114" s="587">
        <v>14.4</v>
      </c>
      <c r="G114" s="615">
        <f t="shared" si="5"/>
        <v>14.4</v>
      </c>
      <c r="H114" s="587">
        <v>1043.2</v>
      </c>
      <c r="I114" s="615">
        <f t="shared" si="6"/>
        <v>1043.2</v>
      </c>
    </row>
    <row r="115" spans="3:9">
      <c r="C115" s="502">
        <v>28550</v>
      </c>
      <c r="D115" s="588"/>
      <c r="E115" s="588"/>
      <c r="F115" s="587">
        <v>15.2</v>
      </c>
      <c r="G115" s="615">
        <f t="shared" si="5"/>
        <v>15.2</v>
      </c>
      <c r="H115" s="587">
        <v>1436.5</v>
      </c>
      <c r="I115" s="615">
        <f t="shared" si="6"/>
        <v>1436.5</v>
      </c>
    </row>
    <row r="116" spans="3:9">
      <c r="C116" s="502">
        <v>28581</v>
      </c>
      <c r="D116" s="588"/>
      <c r="E116" s="588"/>
      <c r="F116" s="587">
        <v>16.2</v>
      </c>
      <c r="G116" s="615">
        <f t="shared" si="5"/>
        <v>16.2</v>
      </c>
      <c r="H116" s="587">
        <v>1368.4</v>
      </c>
      <c r="I116" s="615">
        <f t="shared" si="6"/>
        <v>1368.4</v>
      </c>
    </row>
    <row r="117" spans="3:9">
      <c r="C117" s="502">
        <v>28611</v>
      </c>
      <c r="D117" s="588"/>
      <c r="E117" s="588"/>
      <c r="F117" s="587">
        <v>16.3</v>
      </c>
      <c r="G117" s="615">
        <f t="shared" si="5"/>
        <v>16.3</v>
      </c>
      <c r="H117" s="587">
        <v>1516.6</v>
      </c>
      <c r="I117" s="615">
        <f t="shared" si="6"/>
        <v>1516.6</v>
      </c>
    </row>
    <row r="118" spans="3:9">
      <c r="C118" s="502">
        <v>28642</v>
      </c>
      <c r="D118" s="588"/>
      <c r="E118" s="588"/>
      <c r="F118" s="587">
        <v>16.3</v>
      </c>
      <c r="G118" s="615">
        <f t="shared" si="5"/>
        <v>16.3</v>
      </c>
      <c r="H118" s="587">
        <v>1505.5</v>
      </c>
      <c r="I118" s="615">
        <f t="shared" si="6"/>
        <v>1505.5</v>
      </c>
    </row>
    <row r="119" spans="3:9">
      <c r="C119" s="502">
        <v>28672</v>
      </c>
      <c r="D119" s="588"/>
      <c r="E119" s="588"/>
      <c r="F119" s="587">
        <v>15.5</v>
      </c>
      <c r="G119" s="615">
        <f t="shared" si="5"/>
        <v>15.5</v>
      </c>
      <c r="H119" s="587">
        <v>1248.7</v>
      </c>
      <c r="I119" s="615">
        <f t="shared" si="6"/>
        <v>1248.7</v>
      </c>
    </row>
    <row r="120" spans="3:9">
      <c r="C120" s="502">
        <v>28703</v>
      </c>
      <c r="D120" s="588"/>
      <c r="E120" s="588"/>
      <c r="F120" s="587">
        <v>16</v>
      </c>
      <c r="G120" s="615">
        <f t="shared" si="5"/>
        <v>16</v>
      </c>
      <c r="H120" s="587">
        <v>1283.9000000000001</v>
      </c>
      <c r="I120" s="615">
        <f t="shared" si="6"/>
        <v>1283.9000000000001</v>
      </c>
    </row>
    <row r="121" spans="3:9">
      <c r="C121" s="502">
        <v>28734</v>
      </c>
      <c r="D121" s="588"/>
      <c r="E121" s="588"/>
      <c r="F121" s="587">
        <v>14.6</v>
      </c>
      <c r="G121" s="615">
        <f t="shared" si="5"/>
        <v>14.6</v>
      </c>
      <c r="H121" s="587">
        <v>1067.4000000000001</v>
      </c>
      <c r="I121" s="615">
        <f t="shared" si="6"/>
        <v>1067.4000000000001</v>
      </c>
    </row>
    <row r="122" spans="3:9">
      <c r="C122" s="502">
        <v>28764</v>
      </c>
      <c r="D122" s="588"/>
      <c r="E122" s="588"/>
      <c r="F122" s="587">
        <v>15.8</v>
      </c>
      <c r="G122" s="615">
        <f t="shared" si="5"/>
        <v>15.8</v>
      </c>
      <c r="H122" s="587">
        <v>1356.5</v>
      </c>
      <c r="I122" s="615">
        <f t="shared" si="6"/>
        <v>1356.5</v>
      </c>
    </row>
    <row r="123" spans="3:9">
      <c r="C123" s="502">
        <v>28795</v>
      </c>
      <c r="D123" s="588"/>
      <c r="E123" s="588"/>
      <c r="F123" s="587">
        <v>15.5</v>
      </c>
      <c r="G123" s="615">
        <f t="shared" si="5"/>
        <v>15.5</v>
      </c>
      <c r="H123" s="587">
        <v>1216.5999999999999</v>
      </c>
      <c r="I123" s="615">
        <f t="shared" si="6"/>
        <v>1216.5999999999999</v>
      </c>
    </row>
    <row r="124" spans="3:9">
      <c r="C124" s="502">
        <v>28825</v>
      </c>
      <c r="D124" s="588"/>
      <c r="E124" s="588"/>
      <c r="F124" s="587">
        <v>15.3</v>
      </c>
      <c r="G124" s="615">
        <f t="shared" si="5"/>
        <v>15.3</v>
      </c>
      <c r="H124" s="587">
        <v>1031.5</v>
      </c>
      <c r="I124" s="615">
        <f t="shared" si="6"/>
        <v>1031.5</v>
      </c>
    </row>
    <row r="125" spans="3:9">
      <c r="C125" s="502">
        <v>28856</v>
      </c>
      <c r="D125" s="588">
        <f>D113+1</f>
        <v>1979</v>
      </c>
      <c r="E125" s="588"/>
      <c r="F125" s="587">
        <v>15.1</v>
      </c>
      <c r="G125" s="615">
        <f t="shared" si="5"/>
        <v>15.1</v>
      </c>
      <c r="H125" s="587">
        <v>1046.3</v>
      </c>
      <c r="I125" s="615">
        <f t="shared" si="6"/>
        <v>1046.3</v>
      </c>
    </row>
    <row r="126" spans="3:9">
      <c r="C126" s="502">
        <v>28887</v>
      </c>
      <c r="D126" s="588"/>
      <c r="E126" s="588"/>
      <c r="F126" s="587">
        <v>15.3</v>
      </c>
      <c r="G126" s="615">
        <f t="shared" si="5"/>
        <v>15.3</v>
      </c>
      <c r="H126" s="587">
        <v>1115.3</v>
      </c>
      <c r="I126" s="615">
        <f t="shared" si="6"/>
        <v>1115.3</v>
      </c>
    </row>
    <row r="127" spans="3:9">
      <c r="C127" s="502">
        <v>28915</v>
      </c>
      <c r="D127" s="588"/>
      <c r="E127" s="588"/>
      <c r="F127" s="587">
        <v>15.3</v>
      </c>
      <c r="G127" s="615">
        <f t="shared" si="5"/>
        <v>15.3</v>
      </c>
      <c r="H127" s="587">
        <v>1441.9</v>
      </c>
      <c r="I127" s="615">
        <f t="shared" si="6"/>
        <v>1441.9</v>
      </c>
    </row>
    <row r="128" spans="3:9">
      <c r="C128" s="502">
        <v>28946</v>
      </c>
      <c r="D128" s="588"/>
      <c r="E128" s="588"/>
      <c r="F128" s="587">
        <v>14.7</v>
      </c>
      <c r="G128" s="615">
        <f t="shared" si="5"/>
        <v>14.7</v>
      </c>
      <c r="H128" s="587">
        <v>1266.4000000000001</v>
      </c>
      <c r="I128" s="615">
        <f t="shared" si="6"/>
        <v>1266.4000000000001</v>
      </c>
    </row>
    <row r="129" spans="3:9">
      <c r="C129" s="502">
        <v>28976</v>
      </c>
      <c r="D129" s="588"/>
      <c r="E129" s="588"/>
      <c r="F129" s="587">
        <v>14.4</v>
      </c>
      <c r="G129" s="615">
        <f t="shared" si="5"/>
        <v>14.4</v>
      </c>
      <c r="H129" s="587">
        <v>1337.1</v>
      </c>
      <c r="I129" s="615">
        <f t="shared" si="6"/>
        <v>1337.1</v>
      </c>
    </row>
    <row r="130" spans="3:9">
      <c r="C130" s="502">
        <v>29007</v>
      </c>
      <c r="D130" s="588"/>
      <c r="E130" s="588"/>
      <c r="F130" s="587">
        <v>12.7</v>
      </c>
      <c r="G130" s="615">
        <f t="shared" si="5"/>
        <v>12.7</v>
      </c>
      <c r="H130" s="587">
        <v>1149.8</v>
      </c>
      <c r="I130" s="615">
        <f t="shared" si="6"/>
        <v>1149.8</v>
      </c>
    </row>
    <row r="131" spans="3:9">
      <c r="C131" s="502">
        <v>29037</v>
      </c>
      <c r="D131" s="588"/>
      <c r="E131" s="588"/>
      <c r="F131" s="587">
        <v>14.1</v>
      </c>
      <c r="G131" s="615">
        <f t="shared" si="5"/>
        <v>14.1</v>
      </c>
      <c r="H131" s="587">
        <v>1127.5999999999999</v>
      </c>
      <c r="I131" s="615">
        <f t="shared" si="6"/>
        <v>1127.5999999999999</v>
      </c>
    </row>
    <row r="132" spans="3:9">
      <c r="C132" s="502">
        <v>29068</v>
      </c>
      <c r="D132" s="588"/>
      <c r="E132" s="588"/>
      <c r="F132" s="587">
        <v>14.3</v>
      </c>
      <c r="G132" s="615">
        <f t="shared" si="5"/>
        <v>14.3</v>
      </c>
      <c r="H132" s="587">
        <v>1176.2</v>
      </c>
      <c r="I132" s="615">
        <f t="shared" si="6"/>
        <v>1176.2</v>
      </c>
    </row>
    <row r="133" spans="3:9">
      <c r="C133" s="502">
        <v>29099</v>
      </c>
      <c r="D133" s="588"/>
      <c r="E133" s="588"/>
      <c r="F133" s="587">
        <v>14.3</v>
      </c>
      <c r="G133" s="615">
        <f t="shared" si="5"/>
        <v>14.3</v>
      </c>
      <c r="H133" s="587">
        <v>1002.6</v>
      </c>
      <c r="I133" s="615">
        <f t="shared" si="6"/>
        <v>1002.6</v>
      </c>
    </row>
    <row r="134" spans="3:9">
      <c r="C134" s="502">
        <v>29129</v>
      </c>
      <c r="D134" s="588"/>
      <c r="E134" s="588"/>
      <c r="F134" s="587">
        <v>13.1</v>
      </c>
      <c r="G134" s="615">
        <f t="shared" si="5"/>
        <v>13.1</v>
      </c>
      <c r="H134" s="587">
        <v>1163.3</v>
      </c>
      <c r="I134" s="615">
        <f t="shared" si="6"/>
        <v>1163.3</v>
      </c>
    </row>
    <row r="135" spans="3:9">
      <c r="C135" s="502">
        <v>29160</v>
      </c>
      <c r="D135" s="588"/>
      <c r="E135" s="588"/>
      <c r="F135" s="587">
        <v>13</v>
      </c>
      <c r="G135" s="615">
        <f t="shared" si="5"/>
        <v>13</v>
      </c>
      <c r="H135" s="587">
        <v>994.5</v>
      </c>
      <c r="I135" s="615">
        <f t="shared" si="6"/>
        <v>994.5</v>
      </c>
    </row>
    <row r="136" spans="3:9">
      <c r="C136" s="502">
        <v>29190</v>
      </c>
      <c r="D136" s="588"/>
      <c r="E136" s="588"/>
      <c r="F136" s="587">
        <v>13.5</v>
      </c>
      <c r="G136" s="615">
        <f t="shared" si="5"/>
        <v>13.5</v>
      </c>
      <c r="H136" s="587">
        <v>937.4</v>
      </c>
      <c r="I136" s="615">
        <f t="shared" si="6"/>
        <v>937.4</v>
      </c>
    </row>
    <row r="137" spans="3:9">
      <c r="C137" s="502">
        <v>29221</v>
      </c>
      <c r="D137" s="588">
        <f>D125+1</f>
        <v>1980</v>
      </c>
      <c r="E137" s="588">
        <v>23</v>
      </c>
      <c r="F137" s="587">
        <v>14.4</v>
      </c>
      <c r="G137" s="615">
        <f t="shared" si="5"/>
        <v>14.4</v>
      </c>
      <c r="H137" s="587">
        <v>1017.8</v>
      </c>
      <c r="I137" s="615">
        <f t="shared" si="6"/>
        <v>1017.8</v>
      </c>
    </row>
    <row r="138" spans="3:9">
      <c r="C138" s="502">
        <v>29252</v>
      </c>
      <c r="D138" s="588"/>
      <c r="E138" s="588">
        <v>23</v>
      </c>
      <c r="F138" s="587">
        <v>13.3</v>
      </c>
      <c r="G138" s="615">
        <f t="shared" si="5"/>
        <v>13.3</v>
      </c>
      <c r="H138" s="587">
        <v>1015.5</v>
      </c>
      <c r="I138" s="615">
        <f t="shared" si="6"/>
        <v>1015.5</v>
      </c>
    </row>
    <row r="139" spans="3:9">
      <c r="C139" s="502">
        <v>29281</v>
      </c>
      <c r="D139" s="588"/>
      <c r="E139" s="588">
        <v>23</v>
      </c>
      <c r="F139" s="587">
        <v>12.1</v>
      </c>
      <c r="G139" s="615">
        <f t="shared" si="5"/>
        <v>12.1</v>
      </c>
      <c r="H139" s="587">
        <v>1116.0999999999999</v>
      </c>
      <c r="I139" s="615">
        <f t="shared" si="6"/>
        <v>1116.0999999999999</v>
      </c>
    </row>
    <row r="140" spans="3:9">
      <c r="C140" s="502">
        <v>29312</v>
      </c>
      <c r="D140" s="588"/>
      <c r="E140" s="588">
        <v>23</v>
      </c>
      <c r="F140" s="587">
        <v>10.4</v>
      </c>
      <c r="G140" s="615">
        <f t="shared" si="5"/>
        <v>10.4</v>
      </c>
      <c r="H140" s="587">
        <v>924.5</v>
      </c>
      <c r="I140" s="615">
        <f t="shared" si="6"/>
        <v>924.5</v>
      </c>
    </row>
    <row r="141" spans="3:9">
      <c r="C141" s="502">
        <v>29342</v>
      </c>
      <c r="D141" s="588"/>
      <c r="E141" s="588">
        <v>23</v>
      </c>
      <c r="F141" s="587">
        <v>9.5</v>
      </c>
      <c r="G141" s="615">
        <f t="shared" si="5"/>
        <v>9.5</v>
      </c>
      <c r="H141" s="587">
        <v>873.8</v>
      </c>
      <c r="I141" s="615">
        <f t="shared" si="6"/>
        <v>873.8</v>
      </c>
    </row>
    <row r="142" spans="3:9">
      <c r="C142" s="502">
        <v>29373</v>
      </c>
      <c r="D142" s="588"/>
      <c r="E142" s="588">
        <v>23</v>
      </c>
      <c r="F142" s="587">
        <v>10.4</v>
      </c>
      <c r="G142" s="615">
        <f t="shared" si="5"/>
        <v>10.4</v>
      </c>
      <c r="H142" s="587">
        <v>909.5</v>
      </c>
      <c r="I142" s="615">
        <f t="shared" si="6"/>
        <v>909.5</v>
      </c>
    </row>
    <row r="143" spans="3:9">
      <c r="C143" s="502">
        <v>29403</v>
      </c>
      <c r="D143" s="588"/>
      <c r="E143" s="588">
        <v>23</v>
      </c>
      <c r="F143" s="587">
        <v>11.7</v>
      </c>
      <c r="G143" s="615">
        <f t="shared" si="5"/>
        <v>11.7</v>
      </c>
      <c r="H143" s="587">
        <v>979.4</v>
      </c>
      <c r="I143" s="615">
        <f t="shared" si="6"/>
        <v>979.4</v>
      </c>
    </row>
    <row r="144" spans="3:9">
      <c r="C144" s="502">
        <v>29434</v>
      </c>
      <c r="D144" s="588"/>
      <c r="E144" s="588"/>
      <c r="F144" s="587">
        <v>11.2</v>
      </c>
      <c r="G144" s="615">
        <f t="shared" si="5"/>
        <v>11.2</v>
      </c>
      <c r="H144" s="587">
        <v>859.1</v>
      </c>
      <c r="I144" s="615">
        <f t="shared" si="6"/>
        <v>859.1</v>
      </c>
    </row>
    <row r="145" spans="3:9">
      <c r="C145" s="502">
        <v>29465</v>
      </c>
      <c r="D145" s="588"/>
      <c r="E145" s="588"/>
      <c r="F145" s="587">
        <v>10.9</v>
      </c>
      <c r="G145" s="615">
        <f t="shared" si="5"/>
        <v>10.9</v>
      </c>
      <c r="H145" s="587">
        <v>823.5</v>
      </c>
      <c r="I145" s="615">
        <f t="shared" si="6"/>
        <v>823.5</v>
      </c>
    </row>
    <row r="146" spans="3:9">
      <c r="C146" s="502">
        <v>29495</v>
      </c>
      <c r="D146" s="588"/>
      <c r="E146" s="588"/>
      <c r="F146" s="587">
        <v>11.4</v>
      </c>
      <c r="G146" s="615">
        <f t="shared" si="5"/>
        <v>11.4</v>
      </c>
      <c r="H146" s="587">
        <v>1019.3</v>
      </c>
      <c r="I146" s="615">
        <f t="shared" si="6"/>
        <v>1019.3</v>
      </c>
    </row>
    <row r="147" spans="3:9">
      <c r="C147" s="502">
        <v>29526</v>
      </c>
      <c r="D147" s="588"/>
      <c r="E147" s="588"/>
      <c r="F147" s="587">
        <v>11.3</v>
      </c>
      <c r="G147" s="615">
        <f t="shared" si="5"/>
        <v>11.3</v>
      </c>
      <c r="H147" s="587">
        <v>855</v>
      </c>
      <c r="I147" s="615">
        <f t="shared" si="6"/>
        <v>855</v>
      </c>
    </row>
    <row r="148" spans="3:9">
      <c r="C148" s="605">
        <v>29556</v>
      </c>
      <c r="D148" s="606"/>
      <c r="E148" s="606"/>
      <c r="F148" s="607">
        <v>10.9</v>
      </c>
      <c r="G148" s="615">
        <f t="shared" si="5"/>
        <v>10.9</v>
      </c>
      <c r="H148" s="587">
        <v>804</v>
      </c>
      <c r="I148" s="615">
        <f t="shared" si="6"/>
        <v>804</v>
      </c>
    </row>
    <row r="149" spans="3:9">
      <c r="C149" s="502">
        <v>29587</v>
      </c>
      <c r="D149" s="588">
        <f>D137+1</f>
        <v>1981</v>
      </c>
      <c r="E149" s="588"/>
      <c r="F149" s="587">
        <v>11.3</v>
      </c>
      <c r="G149" s="615">
        <f t="shared" si="5"/>
        <v>11.3</v>
      </c>
      <c r="H149" s="587">
        <v>795.4</v>
      </c>
      <c r="I149" s="615">
        <f t="shared" si="6"/>
        <v>795.4</v>
      </c>
    </row>
    <row r="150" spans="3:9">
      <c r="C150" s="502">
        <v>29618</v>
      </c>
      <c r="D150" s="588"/>
      <c r="E150" s="588"/>
      <c r="F150" s="587">
        <v>12.4</v>
      </c>
      <c r="G150" s="615">
        <f t="shared" si="5"/>
        <v>12.4</v>
      </c>
      <c r="H150" s="587">
        <v>932.3</v>
      </c>
      <c r="I150" s="615">
        <f t="shared" si="6"/>
        <v>932.3</v>
      </c>
    </row>
    <row r="151" spans="3:9">
      <c r="C151" s="502">
        <v>29646</v>
      </c>
      <c r="D151" s="588"/>
      <c r="E151" s="588"/>
      <c r="F151" s="587">
        <v>12.4</v>
      </c>
      <c r="G151" s="615">
        <f t="shared" si="5"/>
        <v>12.4</v>
      </c>
      <c r="H151" s="587">
        <v>1156.9000000000001</v>
      </c>
      <c r="I151" s="615">
        <f t="shared" si="6"/>
        <v>1156.9000000000001</v>
      </c>
    </row>
    <row r="152" spans="3:9">
      <c r="C152" s="502">
        <v>29677</v>
      </c>
      <c r="D152" s="588"/>
      <c r="E152" s="588"/>
      <c r="F152" s="587">
        <v>10.5</v>
      </c>
      <c r="G152" s="615">
        <f>F152</f>
        <v>10.5</v>
      </c>
      <c r="H152" s="587">
        <v>937.5</v>
      </c>
      <c r="I152" s="615">
        <f>H152</f>
        <v>937.5</v>
      </c>
    </row>
    <row r="153" spans="3:9">
      <c r="C153" s="502">
        <v>29707</v>
      </c>
      <c r="D153" s="588"/>
      <c r="E153" s="588"/>
      <c r="F153" s="587">
        <v>10.4</v>
      </c>
      <c r="G153" s="615">
        <f>F153</f>
        <v>10.4</v>
      </c>
      <c r="H153" s="587">
        <v>914.7</v>
      </c>
      <c r="I153" s="615">
        <f>H153</f>
        <v>914.7</v>
      </c>
    </row>
    <row r="154" spans="3:9">
      <c r="C154" s="502">
        <v>29738</v>
      </c>
      <c r="D154" s="588"/>
      <c r="E154" s="588"/>
      <c r="F154" s="587">
        <v>10.4</v>
      </c>
      <c r="G154" s="615">
        <f t="shared" ref="G154:G217" si="7">F154</f>
        <v>10.4</v>
      </c>
      <c r="H154" s="587">
        <v>924.2</v>
      </c>
      <c r="I154" s="615">
        <f t="shared" ref="I154:I217" si="8">H154</f>
        <v>924.2</v>
      </c>
    </row>
    <row r="155" spans="3:9">
      <c r="C155" s="502">
        <v>29768</v>
      </c>
      <c r="D155" s="588"/>
      <c r="E155" s="588">
        <v>23</v>
      </c>
      <c r="F155" s="587">
        <v>10.4</v>
      </c>
      <c r="G155" s="615">
        <f t="shared" si="7"/>
        <v>10.4</v>
      </c>
      <c r="H155" s="587">
        <v>875.4</v>
      </c>
      <c r="I155" s="615">
        <f t="shared" si="8"/>
        <v>875.4</v>
      </c>
    </row>
    <row r="156" spans="3:9">
      <c r="C156" s="502">
        <v>29799</v>
      </c>
      <c r="D156" s="588"/>
      <c r="E156" s="588">
        <v>23</v>
      </c>
      <c r="F156" s="587">
        <v>12.7</v>
      </c>
      <c r="G156" s="615">
        <f t="shared" si="7"/>
        <v>12.7</v>
      </c>
      <c r="H156" s="587">
        <v>990.1</v>
      </c>
      <c r="I156" s="615">
        <f t="shared" si="8"/>
        <v>990.1</v>
      </c>
    </row>
    <row r="157" spans="3:9">
      <c r="C157" s="502">
        <v>29830</v>
      </c>
      <c r="D157" s="588"/>
      <c r="E157" s="588">
        <v>23</v>
      </c>
      <c r="F157" s="587">
        <v>11.1</v>
      </c>
      <c r="G157" s="615">
        <f t="shared" si="7"/>
        <v>11.1</v>
      </c>
      <c r="H157" s="587">
        <v>846.6</v>
      </c>
      <c r="I157" s="615">
        <f t="shared" si="8"/>
        <v>846.6</v>
      </c>
    </row>
    <row r="158" spans="3:9">
      <c r="C158" s="502">
        <v>29860</v>
      </c>
      <c r="D158" s="588"/>
      <c r="E158" s="588">
        <v>23</v>
      </c>
      <c r="F158" s="587">
        <v>9.4</v>
      </c>
      <c r="G158" s="615">
        <f t="shared" si="7"/>
        <v>9.4</v>
      </c>
      <c r="H158" s="587">
        <v>803.7</v>
      </c>
      <c r="I158" s="615">
        <f t="shared" si="8"/>
        <v>803.7</v>
      </c>
    </row>
    <row r="159" spans="3:9">
      <c r="C159" s="502">
        <v>29891</v>
      </c>
      <c r="D159" s="588"/>
      <c r="E159" s="588">
        <v>23</v>
      </c>
      <c r="F159" s="587">
        <v>9.5</v>
      </c>
      <c r="G159" s="615">
        <f t="shared" si="7"/>
        <v>9.5</v>
      </c>
      <c r="H159" s="587">
        <v>730.3</v>
      </c>
      <c r="I159" s="615">
        <f t="shared" si="8"/>
        <v>730.3</v>
      </c>
    </row>
    <row r="160" spans="3:9">
      <c r="C160" s="502">
        <v>29921</v>
      </c>
      <c r="D160" s="588"/>
      <c r="E160" s="588">
        <v>23</v>
      </c>
      <c r="F160" s="587">
        <v>9.1</v>
      </c>
      <c r="G160" s="615">
        <f t="shared" si="7"/>
        <v>9.1</v>
      </c>
      <c r="H160" s="587">
        <v>656.5</v>
      </c>
      <c r="I160" s="615">
        <f t="shared" si="8"/>
        <v>656.5</v>
      </c>
    </row>
    <row r="161" spans="3:9">
      <c r="C161" s="502">
        <v>29952</v>
      </c>
      <c r="D161" s="588">
        <f>D149+1</f>
        <v>1982</v>
      </c>
      <c r="E161" s="588">
        <v>23</v>
      </c>
      <c r="F161" s="587">
        <v>10.3</v>
      </c>
      <c r="G161" s="615">
        <f t="shared" si="7"/>
        <v>10.3</v>
      </c>
      <c r="H161" s="587">
        <v>698.4</v>
      </c>
      <c r="I161" s="615">
        <f t="shared" si="8"/>
        <v>698.4</v>
      </c>
    </row>
    <row r="162" spans="3:9">
      <c r="C162" s="502">
        <v>29983</v>
      </c>
      <c r="D162" s="588"/>
      <c r="E162" s="588">
        <v>23</v>
      </c>
      <c r="F162" s="587">
        <v>10.9</v>
      </c>
      <c r="G162" s="615">
        <f t="shared" si="7"/>
        <v>10.9</v>
      </c>
      <c r="H162" s="587">
        <v>826.3</v>
      </c>
      <c r="I162" s="615">
        <f t="shared" si="8"/>
        <v>826.3</v>
      </c>
    </row>
    <row r="163" spans="3:9">
      <c r="C163" s="502">
        <v>30011</v>
      </c>
      <c r="D163" s="588"/>
      <c r="E163" s="588">
        <v>23</v>
      </c>
      <c r="F163" s="587">
        <v>10.7</v>
      </c>
      <c r="G163" s="615">
        <f t="shared" si="7"/>
        <v>10.7</v>
      </c>
      <c r="H163" s="587">
        <v>1039.4000000000001</v>
      </c>
      <c r="I163" s="615">
        <f t="shared" si="8"/>
        <v>1039.4000000000001</v>
      </c>
    </row>
    <row r="164" spans="3:9">
      <c r="C164" s="502">
        <v>30042</v>
      </c>
      <c r="D164" s="588"/>
      <c r="E164" s="588">
        <v>23</v>
      </c>
      <c r="F164" s="587">
        <v>9.6999999999999993</v>
      </c>
      <c r="G164" s="615">
        <f t="shared" si="7"/>
        <v>9.6999999999999993</v>
      </c>
      <c r="H164" s="587">
        <v>858.3</v>
      </c>
      <c r="I164" s="615">
        <f t="shared" si="8"/>
        <v>858.3</v>
      </c>
    </row>
    <row r="165" spans="3:9">
      <c r="C165" s="502">
        <v>30072</v>
      </c>
      <c r="D165" s="588"/>
      <c r="E165" s="588">
        <v>23</v>
      </c>
      <c r="F165" s="587">
        <v>11.1</v>
      </c>
      <c r="G165" s="615">
        <f t="shared" si="7"/>
        <v>11.1</v>
      </c>
      <c r="H165" s="587">
        <v>1003.2</v>
      </c>
      <c r="I165" s="615">
        <f t="shared" si="8"/>
        <v>1003.2</v>
      </c>
    </row>
    <row r="166" spans="3:9">
      <c r="C166" s="502">
        <v>30103</v>
      </c>
      <c r="D166" s="588"/>
      <c r="E166" s="588">
        <v>23</v>
      </c>
      <c r="F166" s="587">
        <v>9.6</v>
      </c>
      <c r="G166" s="615">
        <f t="shared" si="7"/>
        <v>9.6</v>
      </c>
      <c r="H166" s="587">
        <v>851.3</v>
      </c>
      <c r="I166" s="615">
        <f t="shared" si="8"/>
        <v>851.3</v>
      </c>
    </row>
    <row r="167" spans="3:9">
      <c r="C167" s="502">
        <v>30133</v>
      </c>
      <c r="D167" s="588"/>
      <c r="E167" s="588">
        <v>23</v>
      </c>
      <c r="F167" s="587">
        <v>9.8000000000000007</v>
      </c>
      <c r="G167" s="615">
        <f t="shared" si="7"/>
        <v>9.8000000000000007</v>
      </c>
      <c r="H167" s="587">
        <v>810.9</v>
      </c>
      <c r="I167" s="615">
        <f t="shared" si="8"/>
        <v>810.9</v>
      </c>
    </row>
    <row r="168" spans="3:9">
      <c r="C168" s="502">
        <v>30164</v>
      </c>
      <c r="D168" s="588"/>
      <c r="E168" s="588">
        <v>23</v>
      </c>
      <c r="F168" s="587">
        <v>9.9</v>
      </c>
      <c r="G168" s="615">
        <f t="shared" si="7"/>
        <v>9.9</v>
      </c>
      <c r="H168" s="587">
        <v>779.9</v>
      </c>
      <c r="I168" s="615">
        <f t="shared" si="8"/>
        <v>779.9</v>
      </c>
    </row>
    <row r="169" spans="3:9">
      <c r="C169" s="502">
        <v>30195</v>
      </c>
      <c r="D169" s="588"/>
      <c r="E169" s="588">
        <v>23</v>
      </c>
      <c r="F169" s="587">
        <v>11.1</v>
      </c>
      <c r="G169" s="615">
        <f t="shared" si="7"/>
        <v>11.1</v>
      </c>
      <c r="H169" s="587">
        <v>876.4</v>
      </c>
      <c r="I169" s="615">
        <f t="shared" si="8"/>
        <v>876.4</v>
      </c>
    </row>
    <row r="170" spans="3:9">
      <c r="C170" s="502">
        <v>30225</v>
      </c>
      <c r="D170" s="588"/>
      <c r="E170" s="588">
        <v>23</v>
      </c>
      <c r="F170" s="587">
        <v>10.1</v>
      </c>
      <c r="G170" s="615">
        <f t="shared" si="7"/>
        <v>10.1</v>
      </c>
      <c r="H170" s="587">
        <v>827.5</v>
      </c>
      <c r="I170" s="615">
        <f t="shared" si="8"/>
        <v>827.5</v>
      </c>
    </row>
    <row r="171" spans="3:9">
      <c r="C171" s="502">
        <v>30256</v>
      </c>
      <c r="D171" s="588"/>
      <c r="E171" s="588">
        <v>23</v>
      </c>
      <c r="F171" s="587">
        <v>12</v>
      </c>
      <c r="G171" s="615">
        <f t="shared" si="7"/>
        <v>12</v>
      </c>
      <c r="H171" s="587">
        <v>961</v>
      </c>
      <c r="I171" s="615">
        <f t="shared" si="8"/>
        <v>961</v>
      </c>
    </row>
    <row r="172" spans="3:9">
      <c r="C172" s="502">
        <v>30286</v>
      </c>
      <c r="D172" s="588"/>
      <c r="E172" s="588"/>
      <c r="F172" s="587">
        <v>11.2</v>
      </c>
      <c r="G172" s="615">
        <f t="shared" si="7"/>
        <v>11.2</v>
      </c>
      <c r="H172" s="587">
        <v>824.7</v>
      </c>
      <c r="I172" s="615">
        <f t="shared" si="8"/>
        <v>824.7</v>
      </c>
    </row>
    <row r="173" spans="3:9">
      <c r="C173" s="502">
        <v>30317</v>
      </c>
      <c r="D173" s="588">
        <f>D161+1</f>
        <v>1983</v>
      </c>
      <c r="E173" s="588"/>
      <c r="F173" s="587">
        <v>10.9</v>
      </c>
      <c r="G173" s="615">
        <f t="shared" si="7"/>
        <v>10.9</v>
      </c>
      <c r="H173" s="587">
        <v>775.8</v>
      </c>
      <c r="I173" s="615">
        <f t="shared" si="8"/>
        <v>775.8</v>
      </c>
    </row>
    <row r="174" spans="3:9">
      <c r="C174" s="502">
        <v>30348</v>
      </c>
      <c r="D174" s="588"/>
      <c r="E174" s="588"/>
      <c r="F174" s="587">
        <v>10.6</v>
      </c>
      <c r="G174" s="615">
        <f t="shared" si="7"/>
        <v>10.6</v>
      </c>
      <c r="H174" s="587">
        <v>809.8</v>
      </c>
      <c r="I174" s="615">
        <f t="shared" si="8"/>
        <v>809.8</v>
      </c>
    </row>
    <row r="175" spans="3:9">
      <c r="C175" s="502">
        <v>30376</v>
      </c>
      <c r="D175" s="588"/>
      <c r="E175" s="588"/>
      <c r="F175" s="587">
        <v>11</v>
      </c>
      <c r="G175" s="615">
        <f t="shared" si="7"/>
        <v>11</v>
      </c>
      <c r="H175" s="587">
        <v>1084.5999999999999</v>
      </c>
      <c r="I175" s="615">
        <f t="shared" si="8"/>
        <v>1084.5999999999999</v>
      </c>
    </row>
    <row r="176" spans="3:9">
      <c r="C176" s="502">
        <v>30407</v>
      </c>
      <c r="D176" s="588"/>
      <c r="E176" s="588"/>
      <c r="F176" s="587">
        <v>11.7</v>
      </c>
      <c r="G176" s="615">
        <f t="shared" si="7"/>
        <v>11.7</v>
      </c>
      <c r="H176" s="587">
        <v>997.1</v>
      </c>
      <c r="I176" s="615">
        <f t="shared" si="8"/>
        <v>997.1</v>
      </c>
    </row>
    <row r="177" spans="3:9">
      <c r="C177" s="502">
        <v>30437</v>
      </c>
      <c r="D177" s="588"/>
      <c r="E177" s="588"/>
      <c r="F177" s="587">
        <v>12</v>
      </c>
      <c r="G177" s="615">
        <f t="shared" si="7"/>
        <v>12</v>
      </c>
      <c r="H177" s="587">
        <v>1096</v>
      </c>
      <c r="I177" s="615">
        <f t="shared" si="8"/>
        <v>1096</v>
      </c>
    </row>
    <row r="178" spans="3:9">
      <c r="C178" s="502">
        <v>30468</v>
      </c>
      <c r="D178" s="588"/>
      <c r="E178" s="588"/>
      <c r="F178" s="587">
        <v>13</v>
      </c>
      <c r="G178" s="615">
        <f t="shared" si="7"/>
        <v>13</v>
      </c>
      <c r="H178" s="587">
        <v>1189.5</v>
      </c>
      <c r="I178" s="615">
        <f t="shared" si="8"/>
        <v>1189.5</v>
      </c>
    </row>
    <row r="179" spans="3:9">
      <c r="C179" s="502">
        <v>30498</v>
      </c>
      <c r="D179" s="588"/>
      <c r="E179" s="588"/>
      <c r="F179" s="587">
        <v>12.9</v>
      </c>
      <c r="G179" s="615">
        <f t="shared" si="7"/>
        <v>12.9</v>
      </c>
      <c r="H179" s="587">
        <v>1034.9000000000001</v>
      </c>
      <c r="I179" s="615">
        <f t="shared" si="8"/>
        <v>1034.9000000000001</v>
      </c>
    </row>
    <row r="180" spans="3:9">
      <c r="C180" s="502">
        <v>30529</v>
      </c>
      <c r="D180" s="588"/>
      <c r="E180" s="588"/>
      <c r="F180" s="587">
        <v>12.2</v>
      </c>
      <c r="G180" s="615">
        <f t="shared" si="7"/>
        <v>12.2</v>
      </c>
      <c r="H180" s="587">
        <v>976.4</v>
      </c>
      <c r="I180" s="615">
        <f t="shared" si="8"/>
        <v>976.4</v>
      </c>
    </row>
    <row r="181" spans="3:9">
      <c r="C181" s="502">
        <v>30560</v>
      </c>
      <c r="D181" s="588"/>
      <c r="E181" s="588"/>
      <c r="F181" s="587">
        <v>12.5</v>
      </c>
      <c r="G181" s="615">
        <f t="shared" si="7"/>
        <v>12.5</v>
      </c>
      <c r="H181" s="587">
        <v>963.7</v>
      </c>
      <c r="I181" s="615">
        <f t="shared" si="8"/>
        <v>963.7</v>
      </c>
    </row>
    <row r="182" spans="3:9">
      <c r="C182" s="502">
        <v>30590</v>
      </c>
      <c r="D182" s="588"/>
      <c r="E182" s="588"/>
      <c r="F182" s="587">
        <v>13.3</v>
      </c>
      <c r="G182" s="615">
        <f t="shared" si="7"/>
        <v>13.3</v>
      </c>
      <c r="H182" s="587">
        <v>1108.7</v>
      </c>
      <c r="I182" s="615">
        <f t="shared" si="8"/>
        <v>1108.7</v>
      </c>
    </row>
    <row r="183" spans="3:9">
      <c r="C183" s="502">
        <v>30621</v>
      </c>
      <c r="D183" s="588"/>
      <c r="E183" s="588"/>
      <c r="F183" s="587">
        <v>13.1</v>
      </c>
      <c r="G183" s="615">
        <f t="shared" si="7"/>
        <v>13.1</v>
      </c>
      <c r="H183" s="587">
        <v>1035.5999999999999</v>
      </c>
      <c r="I183" s="615">
        <f t="shared" si="8"/>
        <v>1035.5999999999999</v>
      </c>
    </row>
    <row r="184" spans="3:9">
      <c r="C184" s="502">
        <v>30651</v>
      </c>
      <c r="D184" s="588"/>
      <c r="E184" s="588"/>
      <c r="F184" s="587">
        <v>14.5</v>
      </c>
      <c r="G184" s="615">
        <f t="shared" si="7"/>
        <v>14.5</v>
      </c>
      <c r="H184" s="587">
        <v>1035</v>
      </c>
      <c r="I184" s="615">
        <f t="shared" si="8"/>
        <v>1035</v>
      </c>
    </row>
    <row r="185" spans="3:9">
      <c r="C185" s="502">
        <v>30682</v>
      </c>
      <c r="D185" s="588">
        <f>D173+1</f>
        <v>1984</v>
      </c>
      <c r="E185" s="588"/>
      <c r="F185" s="587">
        <v>14.2</v>
      </c>
      <c r="G185" s="615">
        <f t="shared" si="7"/>
        <v>14.2</v>
      </c>
      <c r="H185" s="587">
        <v>1041</v>
      </c>
      <c r="I185" s="615">
        <f t="shared" si="8"/>
        <v>1041</v>
      </c>
    </row>
    <row r="186" spans="3:9">
      <c r="C186" s="502">
        <v>30713</v>
      </c>
      <c r="D186" s="588"/>
      <c r="E186" s="588"/>
      <c r="F186" s="587">
        <v>14.4</v>
      </c>
      <c r="G186" s="615">
        <f t="shared" si="7"/>
        <v>14.4</v>
      </c>
      <c r="H186" s="587">
        <v>1140.3</v>
      </c>
      <c r="I186" s="615">
        <f t="shared" si="8"/>
        <v>1140.3</v>
      </c>
    </row>
    <row r="187" spans="3:9">
      <c r="C187" s="502">
        <v>30742</v>
      </c>
      <c r="D187" s="588"/>
      <c r="E187" s="588"/>
      <c r="F187" s="587">
        <v>14.2</v>
      </c>
      <c r="G187" s="615">
        <f t="shared" si="7"/>
        <v>14.2</v>
      </c>
      <c r="H187" s="587">
        <v>1329.7</v>
      </c>
      <c r="I187" s="615">
        <f t="shared" si="8"/>
        <v>1329.7</v>
      </c>
    </row>
    <row r="188" spans="3:9">
      <c r="C188" s="502">
        <v>30773</v>
      </c>
      <c r="D188" s="588"/>
      <c r="E188" s="588"/>
      <c r="F188" s="587">
        <v>14.4</v>
      </c>
      <c r="G188" s="615">
        <f t="shared" si="7"/>
        <v>14.4</v>
      </c>
      <c r="H188" s="587">
        <v>1222.0999999999999</v>
      </c>
      <c r="I188" s="615">
        <f t="shared" si="8"/>
        <v>1222.0999999999999</v>
      </c>
    </row>
    <row r="189" spans="3:9">
      <c r="C189" s="502">
        <v>30803</v>
      </c>
      <c r="D189" s="588"/>
      <c r="E189" s="588"/>
      <c r="F189" s="587">
        <v>14.9</v>
      </c>
      <c r="G189" s="615">
        <f t="shared" si="7"/>
        <v>14.9</v>
      </c>
      <c r="H189" s="587">
        <v>1426.5</v>
      </c>
      <c r="I189" s="615">
        <f t="shared" si="8"/>
        <v>1426.5</v>
      </c>
    </row>
    <row r="190" spans="3:9">
      <c r="C190" s="502">
        <v>30834</v>
      </c>
      <c r="D190" s="588"/>
      <c r="E190" s="588"/>
      <c r="F190" s="587">
        <v>14.7</v>
      </c>
      <c r="G190" s="615">
        <f t="shared" si="7"/>
        <v>14.7</v>
      </c>
      <c r="H190" s="587">
        <v>1290.7</v>
      </c>
      <c r="I190" s="615">
        <f t="shared" si="8"/>
        <v>1290.7</v>
      </c>
    </row>
    <row r="191" spans="3:9">
      <c r="C191" s="502">
        <v>30864</v>
      </c>
      <c r="D191" s="588"/>
      <c r="E191" s="588"/>
      <c r="F191" s="587">
        <v>14.8</v>
      </c>
      <c r="G191" s="615">
        <f t="shared" si="7"/>
        <v>14.8</v>
      </c>
      <c r="H191" s="587">
        <v>1210.2</v>
      </c>
      <c r="I191" s="615">
        <f t="shared" si="8"/>
        <v>1210.2</v>
      </c>
    </row>
    <row r="192" spans="3:9">
      <c r="C192" s="502">
        <v>30895</v>
      </c>
      <c r="D192" s="588"/>
      <c r="E192" s="588"/>
      <c r="F192" s="587">
        <v>14.3</v>
      </c>
      <c r="G192" s="615">
        <f t="shared" si="7"/>
        <v>14.3</v>
      </c>
      <c r="H192" s="587">
        <v>1106.5999999999999</v>
      </c>
      <c r="I192" s="615">
        <f t="shared" si="8"/>
        <v>1106.5999999999999</v>
      </c>
    </row>
    <row r="193" spans="3:9">
      <c r="C193" s="502">
        <v>30926</v>
      </c>
      <c r="D193" s="588"/>
      <c r="E193" s="588"/>
      <c r="F193" s="587">
        <v>14</v>
      </c>
      <c r="G193" s="615">
        <f t="shared" si="7"/>
        <v>14</v>
      </c>
      <c r="H193" s="587">
        <v>1028.9000000000001</v>
      </c>
      <c r="I193" s="615">
        <f t="shared" si="8"/>
        <v>1028.9000000000001</v>
      </c>
    </row>
    <row r="194" spans="3:9">
      <c r="C194" s="502">
        <v>30956</v>
      </c>
      <c r="D194" s="588"/>
      <c r="E194" s="588"/>
      <c r="F194" s="587">
        <v>14.6</v>
      </c>
      <c r="G194" s="615">
        <f t="shared" si="7"/>
        <v>14.6</v>
      </c>
      <c r="H194" s="587">
        <v>1240.2</v>
      </c>
      <c r="I194" s="615">
        <f t="shared" si="8"/>
        <v>1240.2</v>
      </c>
    </row>
    <row r="195" spans="3:9">
      <c r="C195" s="502">
        <v>30987</v>
      </c>
      <c r="D195" s="588"/>
      <c r="E195" s="588"/>
      <c r="F195" s="587">
        <v>14.8</v>
      </c>
      <c r="G195" s="615">
        <f t="shared" si="7"/>
        <v>14.8</v>
      </c>
      <c r="H195" s="587">
        <v>1118.7</v>
      </c>
      <c r="I195" s="615">
        <f t="shared" si="8"/>
        <v>1118.7</v>
      </c>
    </row>
    <row r="196" spans="3:9">
      <c r="C196" s="502">
        <v>31017</v>
      </c>
      <c r="D196" s="588"/>
      <c r="E196" s="588"/>
      <c r="F196" s="587">
        <v>14.6</v>
      </c>
      <c r="G196" s="615">
        <f t="shared" si="7"/>
        <v>14.6</v>
      </c>
      <c r="H196" s="587">
        <v>1050.2</v>
      </c>
      <c r="I196" s="615">
        <f t="shared" si="8"/>
        <v>1050.2</v>
      </c>
    </row>
    <row r="197" spans="3:9">
      <c r="C197" s="502">
        <v>31048</v>
      </c>
      <c r="D197" s="588">
        <f>D185+1</f>
        <v>1985</v>
      </c>
      <c r="E197" s="588"/>
      <c r="F197" s="587">
        <v>15.6</v>
      </c>
      <c r="G197" s="615">
        <f t="shared" si="7"/>
        <v>15.6</v>
      </c>
      <c r="H197" s="587">
        <v>1174</v>
      </c>
      <c r="I197" s="615">
        <f t="shared" si="8"/>
        <v>1174</v>
      </c>
    </row>
    <row r="198" spans="3:9">
      <c r="C198" s="502">
        <v>31079</v>
      </c>
      <c r="D198" s="588"/>
      <c r="E198" s="588"/>
      <c r="F198" s="587">
        <v>15.7</v>
      </c>
      <c r="G198" s="615">
        <f t="shared" si="7"/>
        <v>15.7</v>
      </c>
      <c r="H198" s="587">
        <v>1190.3</v>
      </c>
      <c r="I198" s="615">
        <f t="shared" si="8"/>
        <v>1190.3</v>
      </c>
    </row>
    <row r="199" spans="3:9">
      <c r="C199" s="502">
        <v>31107</v>
      </c>
      <c r="D199" s="588"/>
      <c r="E199" s="588"/>
      <c r="F199" s="587">
        <v>15.4</v>
      </c>
      <c r="G199" s="615">
        <f t="shared" si="7"/>
        <v>15.4</v>
      </c>
      <c r="H199" s="587">
        <v>1364.2</v>
      </c>
      <c r="I199" s="615">
        <f t="shared" si="8"/>
        <v>1364.2</v>
      </c>
    </row>
    <row r="200" spans="3:9">
      <c r="C200" s="502">
        <v>31138</v>
      </c>
      <c r="D200" s="588"/>
      <c r="E200" s="588"/>
      <c r="F200" s="587">
        <v>15.5</v>
      </c>
      <c r="G200" s="615">
        <f t="shared" si="7"/>
        <v>15.5</v>
      </c>
      <c r="H200" s="587">
        <v>1352.9</v>
      </c>
      <c r="I200" s="615">
        <f t="shared" si="8"/>
        <v>1352.9</v>
      </c>
    </row>
    <row r="201" spans="3:9">
      <c r="C201" s="502">
        <v>31168</v>
      </c>
      <c r="D201" s="588"/>
      <c r="E201" s="588"/>
      <c r="F201" s="587">
        <v>15.6</v>
      </c>
      <c r="G201" s="615">
        <f t="shared" si="7"/>
        <v>15.6</v>
      </c>
      <c r="H201" s="587">
        <v>1472.9</v>
      </c>
      <c r="I201" s="615">
        <f t="shared" si="8"/>
        <v>1472.9</v>
      </c>
    </row>
    <row r="202" spans="3:9">
      <c r="C202" s="502">
        <v>31199</v>
      </c>
      <c r="D202" s="588"/>
      <c r="E202" s="588"/>
      <c r="F202" s="587">
        <v>15.1</v>
      </c>
      <c r="G202" s="615">
        <f t="shared" si="7"/>
        <v>15.1</v>
      </c>
      <c r="H202" s="587">
        <v>1307.2</v>
      </c>
      <c r="I202" s="615">
        <f t="shared" si="8"/>
        <v>1307.2</v>
      </c>
    </row>
    <row r="203" spans="3:9">
      <c r="C203" s="502">
        <v>31229</v>
      </c>
      <c r="D203" s="588"/>
      <c r="E203" s="588"/>
      <c r="F203" s="587">
        <v>15.5</v>
      </c>
      <c r="G203" s="615">
        <f t="shared" si="7"/>
        <v>15.5</v>
      </c>
      <c r="H203" s="587">
        <v>1312.6</v>
      </c>
      <c r="I203" s="615">
        <f t="shared" si="8"/>
        <v>1312.6</v>
      </c>
    </row>
    <row r="204" spans="3:9">
      <c r="C204" s="502">
        <v>31260</v>
      </c>
      <c r="D204" s="588"/>
      <c r="E204" s="588"/>
      <c r="F204" s="587">
        <v>16.899999999999999</v>
      </c>
      <c r="G204" s="615">
        <f t="shared" si="7"/>
        <v>16.899999999999999</v>
      </c>
      <c r="H204" s="587">
        <v>1323</v>
      </c>
      <c r="I204" s="615">
        <f t="shared" si="8"/>
        <v>1323</v>
      </c>
    </row>
    <row r="205" spans="3:9">
      <c r="C205" s="502">
        <v>31291</v>
      </c>
      <c r="D205" s="588"/>
      <c r="E205" s="588"/>
      <c r="F205" s="587">
        <v>19.100000000000001</v>
      </c>
      <c r="G205" s="615">
        <f t="shared" si="7"/>
        <v>19.100000000000001</v>
      </c>
      <c r="H205" s="587">
        <v>1438.7</v>
      </c>
      <c r="I205" s="615">
        <f t="shared" si="8"/>
        <v>1438.7</v>
      </c>
    </row>
    <row r="206" spans="3:9">
      <c r="C206" s="502">
        <v>31321</v>
      </c>
      <c r="D206" s="588"/>
      <c r="E206" s="588"/>
      <c r="F206" s="587">
        <v>14.2</v>
      </c>
      <c r="G206" s="615">
        <f t="shared" si="7"/>
        <v>14.2</v>
      </c>
      <c r="H206" s="587">
        <v>1217</v>
      </c>
      <c r="I206" s="615">
        <f t="shared" si="8"/>
        <v>1217</v>
      </c>
    </row>
    <row r="207" spans="3:9">
      <c r="C207" s="502">
        <v>31352</v>
      </c>
      <c r="D207" s="588"/>
      <c r="E207" s="588"/>
      <c r="F207" s="587">
        <v>14.6</v>
      </c>
      <c r="G207" s="615">
        <f t="shared" si="7"/>
        <v>14.6</v>
      </c>
      <c r="H207" s="587">
        <v>1101</v>
      </c>
      <c r="I207" s="615">
        <f t="shared" si="8"/>
        <v>1101</v>
      </c>
    </row>
    <row r="208" spans="3:9">
      <c r="C208" s="502">
        <v>31382</v>
      </c>
      <c r="D208" s="588"/>
      <c r="E208" s="588"/>
      <c r="F208" s="587">
        <v>15.7</v>
      </c>
      <c r="G208" s="615">
        <f t="shared" si="7"/>
        <v>15.7</v>
      </c>
      <c r="H208" s="587">
        <v>1171.3</v>
      </c>
      <c r="I208" s="615">
        <f t="shared" si="8"/>
        <v>1171.3</v>
      </c>
    </row>
    <row r="209" spans="3:9">
      <c r="C209" s="502">
        <v>31413</v>
      </c>
      <c r="D209" s="588">
        <f>D197+1</f>
        <v>1986</v>
      </c>
      <c r="E209" s="588"/>
      <c r="F209" s="587">
        <v>16.100000000000001</v>
      </c>
      <c r="G209" s="615">
        <f t="shared" si="7"/>
        <v>16.100000000000001</v>
      </c>
      <c r="H209" s="587">
        <v>1193</v>
      </c>
      <c r="I209" s="615">
        <f t="shared" si="8"/>
        <v>1193</v>
      </c>
    </row>
    <row r="210" spans="3:9">
      <c r="C210" s="502">
        <v>31444</v>
      </c>
      <c r="D210" s="588"/>
      <c r="E210" s="588"/>
      <c r="F210" s="587">
        <v>15.4</v>
      </c>
      <c r="G210" s="615">
        <f t="shared" si="7"/>
        <v>15.4</v>
      </c>
      <c r="H210" s="587">
        <v>1164.8</v>
      </c>
      <c r="I210" s="615">
        <f t="shared" si="8"/>
        <v>1164.8</v>
      </c>
    </row>
    <row r="211" spans="3:9">
      <c r="C211" s="502">
        <v>31472</v>
      </c>
      <c r="D211" s="588"/>
      <c r="E211" s="588"/>
      <c r="F211" s="587">
        <v>14.2</v>
      </c>
      <c r="G211" s="615">
        <f t="shared" si="7"/>
        <v>14.2</v>
      </c>
      <c r="H211" s="587">
        <v>1274.5</v>
      </c>
      <c r="I211" s="615">
        <f t="shared" si="8"/>
        <v>1274.5</v>
      </c>
    </row>
    <row r="212" spans="3:9">
      <c r="C212" s="502">
        <v>31503</v>
      </c>
      <c r="D212" s="588"/>
      <c r="E212" s="588"/>
      <c r="F212" s="587">
        <v>15.8</v>
      </c>
      <c r="G212" s="615">
        <f t="shared" si="7"/>
        <v>15.8</v>
      </c>
      <c r="H212" s="587">
        <v>1364.8</v>
      </c>
      <c r="I212" s="615">
        <f t="shared" si="8"/>
        <v>1364.8</v>
      </c>
    </row>
    <row r="213" spans="3:9">
      <c r="C213" s="502">
        <v>31533</v>
      </c>
      <c r="D213" s="588"/>
      <c r="E213" s="588"/>
      <c r="F213" s="587">
        <v>16.3</v>
      </c>
      <c r="G213" s="615">
        <f t="shared" si="7"/>
        <v>16.3</v>
      </c>
      <c r="H213" s="587">
        <v>1507.1</v>
      </c>
      <c r="I213" s="615">
        <f t="shared" si="8"/>
        <v>1507.1</v>
      </c>
    </row>
    <row r="214" spans="3:9">
      <c r="C214" s="502">
        <v>31564</v>
      </c>
      <c r="D214" s="588"/>
      <c r="E214" s="588"/>
      <c r="F214" s="587">
        <v>15.9</v>
      </c>
      <c r="G214" s="615">
        <f t="shared" si="7"/>
        <v>15.9</v>
      </c>
      <c r="H214" s="587">
        <v>1401.2</v>
      </c>
      <c r="I214" s="615">
        <f t="shared" si="8"/>
        <v>1401.2</v>
      </c>
    </row>
    <row r="215" spans="3:9">
      <c r="C215" s="502">
        <v>31594</v>
      </c>
      <c r="D215" s="588"/>
      <c r="E215" s="588"/>
      <c r="F215" s="587">
        <v>15.7</v>
      </c>
      <c r="G215" s="615">
        <f t="shared" si="7"/>
        <v>15.7</v>
      </c>
      <c r="H215" s="587">
        <v>1354</v>
      </c>
      <c r="I215" s="615">
        <f t="shared" si="8"/>
        <v>1354</v>
      </c>
    </row>
    <row r="216" spans="3:9">
      <c r="C216" s="502">
        <v>31625</v>
      </c>
      <c r="D216" s="588"/>
      <c r="E216" s="588"/>
      <c r="F216" s="587">
        <v>17.3</v>
      </c>
      <c r="G216" s="615">
        <f t="shared" si="7"/>
        <v>17.3</v>
      </c>
      <c r="H216" s="587">
        <v>1322.5</v>
      </c>
      <c r="I216" s="615">
        <f t="shared" si="8"/>
        <v>1322.5</v>
      </c>
    </row>
    <row r="217" spans="3:9">
      <c r="C217" s="502">
        <v>31656</v>
      </c>
      <c r="D217" s="588"/>
      <c r="E217" s="588"/>
      <c r="F217" s="587">
        <v>21.5</v>
      </c>
      <c r="G217" s="615">
        <f t="shared" si="7"/>
        <v>21.5</v>
      </c>
      <c r="H217" s="587">
        <v>1710.5</v>
      </c>
      <c r="I217" s="615">
        <f t="shared" si="8"/>
        <v>1710.5</v>
      </c>
    </row>
    <row r="218" spans="3:9">
      <c r="C218" s="502">
        <v>31686</v>
      </c>
      <c r="D218" s="588"/>
      <c r="E218" s="588"/>
      <c r="F218" s="587">
        <v>14.8</v>
      </c>
      <c r="G218" s="615">
        <f t="shared" ref="G218:G281" si="9">F218</f>
        <v>14.8</v>
      </c>
      <c r="H218" s="587">
        <v>1245.9000000000001</v>
      </c>
      <c r="I218" s="615">
        <f t="shared" ref="I218:I281" si="10">H218</f>
        <v>1245.9000000000001</v>
      </c>
    </row>
    <row r="219" spans="3:9">
      <c r="C219" s="502">
        <v>31717</v>
      </c>
      <c r="D219" s="588"/>
      <c r="E219" s="588"/>
      <c r="F219" s="587">
        <v>14.8</v>
      </c>
      <c r="G219" s="615">
        <f t="shared" si="9"/>
        <v>14.8</v>
      </c>
      <c r="H219" s="587">
        <v>1100.5999999999999</v>
      </c>
      <c r="I219" s="615">
        <f t="shared" si="10"/>
        <v>1100.5999999999999</v>
      </c>
    </row>
    <row r="220" spans="3:9">
      <c r="C220" s="502">
        <v>31747</v>
      </c>
      <c r="D220" s="588"/>
      <c r="E220" s="588"/>
      <c r="F220" s="587">
        <v>18.100000000000001</v>
      </c>
      <c r="G220" s="615">
        <f t="shared" si="9"/>
        <v>18.100000000000001</v>
      </c>
      <c r="H220" s="587">
        <v>1405.4</v>
      </c>
      <c r="I220" s="615">
        <f t="shared" si="10"/>
        <v>1405.4</v>
      </c>
    </row>
    <row r="221" spans="3:9">
      <c r="C221" s="502">
        <v>31778</v>
      </c>
      <c r="D221" s="588">
        <f>D209+1</f>
        <v>1987</v>
      </c>
      <c r="E221" s="588"/>
      <c r="F221" s="587">
        <v>12.4</v>
      </c>
      <c r="G221" s="615">
        <f t="shared" si="9"/>
        <v>12.4</v>
      </c>
      <c r="H221" s="587">
        <v>899.8</v>
      </c>
      <c r="I221" s="615">
        <f t="shared" si="10"/>
        <v>899.8</v>
      </c>
    </row>
    <row r="222" spans="3:9">
      <c r="C222" s="502">
        <v>31809</v>
      </c>
      <c r="D222" s="588"/>
      <c r="E222" s="588"/>
      <c r="F222" s="587">
        <v>15.1</v>
      </c>
      <c r="G222" s="615">
        <f t="shared" si="9"/>
        <v>15.1</v>
      </c>
      <c r="H222" s="587">
        <v>1128.5999999999999</v>
      </c>
      <c r="I222" s="615">
        <f t="shared" si="10"/>
        <v>1128.5999999999999</v>
      </c>
    </row>
    <row r="223" spans="3:9">
      <c r="C223" s="502">
        <v>31837</v>
      </c>
      <c r="D223" s="588"/>
      <c r="E223" s="588"/>
      <c r="F223" s="587">
        <v>15.3</v>
      </c>
      <c r="G223" s="615">
        <f t="shared" si="9"/>
        <v>15.3</v>
      </c>
      <c r="H223" s="587">
        <v>1356.9</v>
      </c>
      <c r="I223" s="615">
        <f t="shared" si="10"/>
        <v>1356.9</v>
      </c>
    </row>
    <row r="224" spans="3:9">
      <c r="C224" s="502">
        <v>31868</v>
      </c>
      <c r="D224" s="588"/>
      <c r="E224" s="588"/>
      <c r="F224" s="587">
        <v>15.5</v>
      </c>
      <c r="G224" s="615">
        <f t="shared" si="9"/>
        <v>15.5</v>
      </c>
      <c r="H224" s="587">
        <v>1358.2</v>
      </c>
      <c r="I224" s="615">
        <f t="shared" si="10"/>
        <v>1358.2</v>
      </c>
    </row>
    <row r="225" spans="3:9">
      <c r="C225" s="502">
        <v>31898</v>
      </c>
      <c r="D225" s="588"/>
      <c r="E225" s="588"/>
      <c r="F225" s="587">
        <v>14.6</v>
      </c>
      <c r="G225" s="615">
        <f t="shared" si="9"/>
        <v>14.6</v>
      </c>
      <c r="H225" s="587">
        <v>1273.8</v>
      </c>
      <c r="I225" s="615">
        <f t="shared" si="10"/>
        <v>1273.8</v>
      </c>
    </row>
    <row r="226" spans="3:9">
      <c r="C226" s="502">
        <v>31929</v>
      </c>
      <c r="D226" s="588"/>
      <c r="E226" s="588"/>
      <c r="F226" s="587">
        <v>15.6</v>
      </c>
      <c r="G226" s="615">
        <f t="shared" si="9"/>
        <v>15.6</v>
      </c>
      <c r="H226" s="587">
        <v>1394.5</v>
      </c>
      <c r="I226" s="615">
        <f t="shared" si="10"/>
        <v>1394.5</v>
      </c>
    </row>
    <row r="227" spans="3:9">
      <c r="C227" s="502">
        <v>31959</v>
      </c>
      <c r="D227" s="588"/>
      <c r="E227" s="588"/>
      <c r="F227" s="587">
        <v>15.7</v>
      </c>
      <c r="G227" s="615">
        <f t="shared" si="9"/>
        <v>15.7</v>
      </c>
      <c r="H227" s="587">
        <v>1330.9</v>
      </c>
      <c r="I227" s="615">
        <f t="shared" si="10"/>
        <v>1330.9</v>
      </c>
    </row>
    <row r="228" spans="3:9">
      <c r="C228" s="502">
        <v>31990</v>
      </c>
      <c r="D228" s="588"/>
      <c r="E228" s="588"/>
      <c r="F228" s="587">
        <v>17.100000000000001</v>
      </c>
      <c r="G228" s="615">
        <f t="shared" si="9"/>
        <v>17.100000000000001</v>
      </c>
      <c r="H228" s="587">
        <v>1376.4</v>
      </c>
      <c r="I228" s="615">
        <f t="shared" si="10"/>
        <v>1376.4</v>
      </c>
    </row>
    <row r="229" spans="3:9">
      <c r="C229" s="502">
        <v>32021</v>
      </c>
      <c r="D229" s="588"/>
      <c r="E229" s="588"/>
      <c r="F229" s="587">
        <v>16.100000000000001</v>
      </c>
      <c r="G229" s="615">
        <f t="shared" si="9"/>
        <v>16.100000000000001</v>
      </c>
      <c r="H229" s="587">
        <v>1275.5999999999999</v>
      </c>
      <c r="I229" s="615">
        <f t="shared" si="10"/>
        <v>1275.5999999999999</v>
      </c>
    </row>
    <row r="230" spans="3:9">
      <c r="C230" s="502">
        <v>32051</v>
      </c>
      <c r="D230" s="588"/>
      <c r="E230" s="588"/>
      <c r="F230" s="587">
        <v>14.3</v>
      </c>
      <c r="G230" s="615">
        <f t="shared" si="9"/>
        <v>14.3</v>
      </c>
      <c r="H230" s="587">
        <v>1168.3</v>
      </c>
      <c r="I230" s="615">
        <f t="shared" si="10"/>
        <v>1168.3</v>
      </c>
    </row>
    <row r="231" spans="3:9">
      <c r="C231" s="502">
        <v>32082</v>
      </c>
      <c r="D231" s="588"/>
      <c r="E231" s="588"/>
      <c r="F231" s="587">
        <v>14.5</v>
      </c>
      <c r="G231" s="615">
        <f t="shared" si="9"/>
        <v>14.5</v>
      </c>
      <c r="H231" s="587">
        <v>1088.0999999999999</v>
      </c>
      <c r="I231" s="615">
        <f t="shared" si="10"/>
        <v>1088.0999999999999</v>
      </c>
    </row>
    <row r="232" spans="3:9">
      <c r="C232" s="502">
        <v>32112</v>
      </c>
      <c r="D232" s="588"/>
      <c r="E232" s="588"/>
      <c r="F232" s="587">
        <v>15.6</v>
      </c>
      <c r="G232" s="615">
        <f t="shared" si="9"/>
        <v>15.6</v>
      </c>
      <c r="H232" s="587">
        <v>1224</v>
      </c>
      <c r="I232" s="615">
        <f t="shared" si="10"/>
        <v>1224</v>
      </c>
    </row>
    <row r="233" spans="3:9">
      <c r="C233" s="502">
        <v>32143</v>
      </c>
      <c r="D233" s="588">
        <f>D221+1</f>
        <v>1988</v>
      </c>
      <c r="E233" s="588"/>
      <c r="F233" s="587">
        <v>16.100000000000001</v>
      </c>
      <c r="G233" s="615">
        <f t="shared" si="9"/>
        <v>16.100000000000001</v>
      </c>
      <c r="H233" s="587">
        <v>1100.9000000000001</v>
      </c>
      <c r="I233" s="615">
        <f t="shared" si="10"/>
        <v>1100.9000000000001</v>
      </c>
    </row>
    <row r="234" spans="3:9">
      <c r="C234" s="502">
        <v>32174</v>
      </c>
      <c r="D234" s="588"/>
      <c r="E234" s="588"/>
      <c r="F234" s="587">
        <v>16.5</v>
      </c>
      <c r="G234" s="615">
        <f t="shared" si="9"/>
        <v>16.5</v>
      </c>
      <c r="H234" s="587">
        <v>1282.9000000000001</v>
      </c>
      <c r="I234" s="615">
        <f t="shared" si="10"/>
        <v>1282.9000000000001</v>
      </c>
    </row>
    <row r="235" spans="3:9">
      <c r="C235" s="502">
        <v>32203</v>
      </c>
      <c r="D235" s="588"/>
      <c r="E235" s="588"/>
      <c r="F235" s="587">
        <v>16.2</v>
      </c>
      <c r="G235" s="615">
        <f t="shared" si="9"/>
        <v>16.2</v>
      </c>
      <c r="H235" s="587">
        <v>1474.2</v>
      </c>
      <c r="I235" s="615">
        <f t="shared" si="10"/>
        <v>1474.2</v>
      </c>
    </row>
    <row r="236" spans="3:9">
      <c r="C236" s="502">
        <v>32234</v>
      </c>
      <c r="D236" s="588"/>
      <c r="E236" s="588"/>
      <c r="F236" s="587">
        <v>15.5</v>
      </c>
      <c r="G236" s="615">
        <f t="shared" si="9"/>
        <v>15.5</v>
      </c>
      <c r="H236" s="587">
        <v>1303</v>
      </c>
      <c r="I236" s="615">
        <f t="shared" si="10"/>
        <v>1303</v>
      </c>
    </row>
    <row r="237" spans="3:9">
      <c r="C237" s="502">
        <v>32264</v>
      </c>
      <c r="D237" s="588"/>
      <c r="E237" s="588"/>
      <c r="F237" s="587">
        <v>15.9</v>
      </c>
      <c r="G237" s="615">
        <f t="shared" si="9"/>
        <v>15.9</v>
      </c>
      <c r="H237" s="587">
        <v>1426.5</v>
      </c>
      <c r="I237" s="615">
        <f t="shared" si="10"/>
        <v>1426.5</v>
      </c>
    </row>
    <row r="238" spans="3:9">
      <c r="C238" s="502">
        <v>32295</v>
      </c>
      <c r="D238" s="588"/>
      <c r="E238" s="588"/>
      <c r="F238" s="587">
        <v>15.9</v>
      </c>
      <c r="G238" s="615">
        <f t="shared" si="9"/>
        <v>15.9</v>
      </c>
      <c r="H238" s="587">
        <v>1453.4</v>
      </c>
      <c r="I238" s="615">
        <f t="shared" si="10"/>
        <v>1453.4</v>
      </c>
    </row>
    <row r="239" spans="3:9">
      <c r="C239" s="502">
        <v>32325</v>
      </c>
      <c r="D239" s="588"/>
      <c r="E239" s="588"/>
      <c r="F239" s="587">
        <v>15.7</v>
      </c>
      <c r="G239" s="615">
        <f t="shared" si="9"/>
        <v>15.7</v>
      </c>
      <c r="H239" s="587">
        <v>1274.7</v>
      </c>
      <c r="I239" s="615">
        <f t="shared" si="10"/>
        <v>1274.7</v>
      </c>
    </row>
    <row r="240" spans="3:9">
      <c r="C240" s="502">
        <v>32356</v>
      </c>
      <c r="D240" s="588"/>
      <c r="E240" s="588"/>
      <c r="F240" s="587">
        <v>15.4</v>
      </c>
      <c r="G240" s="615">
        <f t="shared" si="9"/>
        <v>15.4</v>
      </c>
      <c r="H240" s="587">
        <v>1290.7</v>
      </c>
      <c r="I240" s="615">
        <f t="shared" si="10"/>
        <v>1290.7</v>
      </c>
    </row>
    <row r="241" spans="3:9">
      <c r="C241" s="502">
        <v>32387</v>
      </c>
      <c r="D241" s="588"/>
      <c r="E241" s="588"/>
      <c r="F241" s="587">
        <v>15</v>
      </c>
      <c r="G241" s="615">
        <f t="shared" si="9"/>
        <v>15</v>
      </c>
      <c r="H241" s="587">
        <v>1195.4000000000001</v>
      </c>
      <c r="I241" s="615">
        <f t="shared" si="10"/>
        <v>1195.4000000000001</v>
      </c>
    </row>
    <row r="242" spans="3:9">
      <c r="C242" s="502">
        <v>32417</v>
      </c>
      <c r="D242" s="588"/>
      <c r="E242" s="588"/>
      <c r="F242" s="587">
        <v>15.2</v>
      </c>
      <c r="G242" s="615">
        <f t="shared" si="9"/>
        <v>15.2</v>
      </c>
      <c r="H242" s="587">
        <v>1219.7</v>
      </c>
      <c r="I242" s="615">
        <f t="shared" si="10"/>
        <v>1219.7</v>
      </c>
    </row>
    <row r="243" spans="3:9">
      <c r="C243" s="502">
        <v>32448</v>
      </c>
      <c r="D243" s="588"/>
      <c r="E243" s="588"/>
      <c r="F243" s="587">
        <v>15.4</v>
      </c>
      <c r="G243" s="615">
        <f t="shared" si="9"/>
        <v>15.4</v>
      </c>
      <c r="H243" s="587">
        <v>1165.2</v>
      </c>
      <c r="I243" s="615">
        <f t="shared" si="10"/>
        <v>1165.2</v>
      </c>
    </row>
    <row r="244" spans="3:9">
      <c r="C244" s="502">
        <v>32478</v>
      </c>
      <c r="D244" s="588"/>
      <c r="E244" s="588"/>
      <c r="F244" s="587">
        <v>16.399999999999999</v>
      </c>
      <c r="G244" s="615">
        <f t="shared" si="9"/>
        <v>16.399999999999999</v>
      </c>
      <c r="H244" s="587">
        <v>1256.5999999999999</v>
      </c>
      <c r="I244" s="615">
        <f t="shared" si="10"/>
        <v>1256.5999999999999</v>
      </c>
    </row>
    <row r="245" spans="3:9">
      <c r="C245" s="502">
        <v>32509</v>
      </c>
      <c r="D245" s="588">
        <f>D233+1</f>
        <v>1989</v>
      </c>
      <c r="E245" s="588"/>
      <c r="F245" s="587">
        <v>15.4</v>
      </c>
      <c r="G245" s="615">
        <f t="shared" si="9"/>
        <v>15.4</v>
      </c>
      <c r="H245" s="587">
        <v>1058.8</v>
      </c>
      <c r="I245" s="615">
        <f t="shared" si="10"/>
        <v>1058.8</v>
      </c>
    </row>
    <row r="246" spans="3:9">
      <c r="C246" s="502">
        <v>32540</v>
      </c>
      <c r="D246" s="588"/>
      <c r="E246" s="588"/>
      <c r="F246" s="587">
        <v>15</v>
      </c>
      <c r="G246" s="615">
        <f t="shared" si="9"/>
        <v>15</v>
      </c>
      <c r="H246" s="587">
        <v>1104.0999999999999</v>
      </c>
      <c r="I246" s="615">
        <f t="shared" si="10"/>
        <v>1104.0999999999999</v>
      </c>
    </row>
    <row r="247" spans="3:9">
      <c r="C247" s="502">
        <v>32568</v>
      </c>
      <c r="D247" s="588"/>
      <c r="E247" s="588"/>
      <c r="F247" s="587">
        <v>14.7</v>
      </c>
      <c r="G247" s="615">
        <f t="shared" si="9"/>
        <v>14.7</v>
      </c>
      <c r="H247" s="587">
        <v>1309.9000000000001</v>
      </c>
      <c r="I247" s="615">
        <f t="shared" si="10"/>
        <v>1309.9000000000001</v>
      </c>
    </row>
    <row r="248" spans="3:9">
      <c r="C248" s="502">
        <v>32599</v>
      </c>
      <c r="D248" s="588"/>
      <c r="E248" s="588"/>
      <c r="F248" s="587">
        <v>16</v>
      </c>
      <c r="G248" s="615">
        <f t="shared" si="9"/>
        <v>16</v>
      </c>
      <c r="H248" s="587">
        <v>1326.1</v>
      </c>
      <c r="I248" s="615">
        <f t="shared" si="10"/>
        <v>1326.1</v>
      </c>
    </row>
    <row r="249" spans="3:9">
      <c r="C249" s="502">
        <v>32629</v>
      </c>
      <c r="D249" s="588"/>
      <c r="E249" s="588"/>
      <c r="F249" s="587">
        <v>15.3</v>
      </c>
      <c r="G249" s="615">
        <f t="shared" si="9"/>
        <v>15.3</v>
      </c>
      <c r="H249" s="587">
        <v>1409.7</v>
      </c>
      <c r="I249" s="615">
        <f t="shared" si="10"/>
        <v>1409.7</v>
      </c>
    </row>
    <row r="250" spans="3:9">
      <c r="C250" s="502">
        <v>32660</v>
      </c>
      <c r="D250" s="588"/>
      <c r="E250" s="588"/>
      <c r="F250" s="587">
        <v>14.4</v>
      </c>
      <c r="G250" s="615">
        <f t="shared" si="9"/>
        <v>14.4</v>
      </c>
      <c r="H250" s="587">
        <v>1300.5</v>
      </c>
      <c r="I250" s="615">
        <f t="shared" si="10"/>
        <v>1300.5</v>
      </c>
    </row>
    <row r="251" spans="3:9">
      <c r="C251" s="502">
        <v>32690</v>
      </c>
      <c r="D251" s="588"/>
      <c r="E251" s="588"/>
      <c r="F251" s="587">
        <v>14.7</v>
      </c>
      <c r="G251" s="615">
        <f t="shared" si="9"/>
        <v>14.7</v>
      </c>
      <c r="H251" s="587">
        <v>1252.2</v>
      </c>
      <c r="I251" s="615">
        <f t="shared" si="10"/>
        <v>1252.2</v>
      </c>
    </row>
    <row r="252" spans="3:9">
      <c r="C252" s="502">
        <v>32721</v>
      </c>
      <c r="D252" s="588"/>
      <c r="E252" s="588"/>
      <c r="F252" s="587">
        <v>16.5</v>
      </c>
      <c r="G252" s="615">
        <f t="shared" si="9"/>
        <v>16.5</v>
      </c>
      <c r="H252" s="587">
        <v>1415</v>
      </c>
      <c r="I252" s="615">
        <f t="shared" si="10"/>
        <v>1415</v>
      </c>
    </row>
    <row r="253" spans="3:9">
      <c r="C253" s="502">
        <v>32752</v>
      </c>
      <c r="D253" s="588"/>
      <c r="E253" s="588"/>
      <c r="F253" s="587">
        <v>15.7</v>
      </c>
      <c r="G253" s="615">
        <f t="shared" si="9"/>
        <v>15.7</v>
      </c>
      <c r="H253" s="587">
        <v>1239.5999999999999</v>
      </c>
      <c r="I253" s="615">
        <f t="shared" si="10"/>
        <v>1239.5999999999999</v>
      </c>
    </row>
    <row r="254" spans="3:9">
      <c r="C254" s="502">
        <v>32782</v>
      </c>
      <c r="D254" s="588"/>
      <c r="E254" s="588"/>
      <c r="F254" s="587">
        <v>13.6</v>
      </c>
      <c r="G254" s="615">
        <f t="shared" si="9"/>
        <v>13.6</v>
      </c>
      <c r="H254" s="587">
        <v>1089.7</v>
      </c>
      <c r="I254" s="615">
        <f t="shared" si="10"/>
        <v>1089.7</v>
      </c>
    </row>
    <row r="255" spans="3:9">
      <c r="C255" s="502">
        <v>32813</v>
      </c>
      <c r="D255" s="588"/>
      <c r="E255" s="588"/>
      <c r="F255" s="587">
        <v>13.4</v>
      </c>
      <c r="G255" s="615">
        <f t="shared" si="9"/>
        <v>13.4</v>
      </c>
      <c r="H255" s="587">
        <v>1025.9000000000001</v>
      </c>
      <c r="I255" s="615">
        <f t="shared" si="10"/>
        <v>1025.9000000000001</v>
      </c>
    </row>
    <row r="256" spans="3:9">
      <c r="C256" s="502">
        <v>32843</v>
      </c>
      <c r="D256" s="588"/>
      <c r="E256" s="588"/>
      <c r="F256" s="587">
        <v>13.6</v>
      </c>
      <c r="G256" s="615">
        <f t="shared" si="9"/>
        <v>13.6</v>
      </c>
      <c r="H256" s="587">
        <v>989.2</v>
      </c>
      <c r="I256" s="615">
        <f t="shared" si="10"/>
        <v>989.2</v>
      </c>
    </row>
    <row r="257" spans="3:9">
      <c r="C257" s="502">
        <v>32874</v>
      </c>
      <c r="D257" s="588">
        <f>D245+1</f>
        <v>1990</v>
      </c>
      <c r="E257" s="588"/>
      <c r="F257" s="587">
        <v>16.3</v>
      </c>
      <c r="G257" s="615">
        <f t="shared" si="9"/>
        <v>16.3</v>
      </c>
      <c r="H257" s="587">
        <v>1139.5</v>
      </c>
      <c r="I257" s="615">
        <f t="shared" si="10"/>
        <v>1139.5</v>
      </c>
    </row>
    <row r="258" spans="3:9">
      <c r="C258" s="502">
        <v>32905</v>
      </c>
      <c r="D258" s="588"/>
      <c r="E258" s="588"/>
      <c r="F258" s="587">
        <v>14.4</v>
      </c>
      <c r="G258" s="615">
        <f t="shared" si="9"/>
        <v>14.4</v>
      </c>
      <c r="H258" s="587">
        <v>1052</v>
      </c>
      <c r="I258" s="615">
        <f t="shared" si="10"/>
        <v>1052</v>
      </c>
    </row>
    <row r="259" spans="3:9">
      <c r="C259" s="502">
        <v>32933</v>
      </c>
      <c r="D259" s="588"/>
      <c r="E259" s="588"/>
      <c r="F259" s="587">
        <v>14.5</v>
      </c>
      <c r="G259" s="615">
        <f t="shared" si="9"/>
        <v>14.5</v>
      </c>
      <c r="H259" s="587">
        <v>1269.9000000000001</v>
      </c>
      <c r="I259" s="615">
        <f t="shared" si="10"/>
        <v>1269.9000000000001</v>
      </c>
    </row>
    <row r="260" spans="3:9">
      <c r="C260" s="502">
        <v>32964</v>
      </c>
      <c r="D260" s="588"/>
      <c r="E260" s="588"/>
      <c r="F260" s="587">
        <v>14.3</v>
      </c>
      <c r="G260" s="615">
        <f t="shared" si="9"/>
        <v>14.3</v>
      </c>
      <c r="H260" s="587">
        <v>1201.5</v>
      </c>
      <c r="I260" s="615">
        <f t="shared" si="10"/>
        <v>1201.5</v>
      </c>
    </row>
    <row r="261" spans="3:9">
      <c r="C261" s="502">
        <v>32994</v>
      </c>
      <c r="D261" s="588"/>
      <c r="E261" s="588"/>
      <c r="F261" s="587">
        <v>14</v>
      </c>
      <c r="G261" s="615">
        <f t="shared" si="9"/>
        <v>14</v>
      </c>
      <c r="H261" s="587">
        <v>1307.5</v>
      </c>
      <c r="I261" s="615">
        <f t="shared" si="10"/>
        <v>1307.5</v>
      </c>
    </row>
    <row r="262" spans="3:9">
      <c r="C262" s="502">
        <v>33025</v>
      </c>
      <c r="D262" s="588"/>
      <c r="E262" s="588"/>
      <c r="F262" s="587">
        <v>14.1</v>
      </c>
      <c r="G262" s="615">
        <f t="shared" si="9"/>
        <v>14.1</v>
      </c>
      <c r="H262" s="587">
        <v>1281.4000000000001</v>
      </c>
      <c r="I262" s="615">
        <f t="shared" si="10"/>
        <v>1281.4000000000001</v>
      </c>
    </row>
    <row r="263" spans="3:9">
      <c r="C263" s="502">
        <v>33055</v>
      </c>
      <c r="D263" s="588"/>
      <c r="E263" s="588">
        <v>23</v>
      </c>
      <c r="F263" s="587">
        <v>14.1</v>
      </c>
      <c r="G263" s="615">
        <f t="shared" si="9"/>
        <v>14.1</v>
      </c>
      <c r="H263" s="587">
        <v>1218.3</v>
      </c>
      <c r="I263" s="615">
        <f t="shared" si="10"/>
        <v>1218.3</v>
      </c>
    </row>
    <row r="264" spans="3:9">
      <c r="C264" s="502">
        <v>33086</v>
      </c>
      <c r="D264" s="588"/>
      <c r="E264" s="588">
        <v>23</v>
      </c>
      <c r="F264" s="587">
        <v>13.9</v>
      </c>
      <c r="G264" s="615">
        <f t="shared" si="9"/>
        <v>13.9</v>
      </c>
      <c r="H264" s="587">
        <v>1173.4000000000001</v>
      </c>
      <c r="I264" s="615">
        <f t="shared" si="10"/>
        <v>1173.4000000000001</v>
      </c>
    </row>
    <row r="265" spans="3:9">
      <c r="C265" s="502">
        <v>33117</v>
      </c>
      <c r="D265" s="588"/>
      <c r="E265" s="588">
        <v>23</v>
      </c>
      <c r="F265" s="587">
        <v>14.3</v>
      </c>
      <c r="G265" s="615">
        <f t="shared" si="9"/>
        <v>14.3</v>
      </c>
      <c r="H265" s="587">
        <v>1123</v>
      </c>
      <c r="I265" s="615">
        <f t="shared" si="10"/>
        <v>1123</v>
      </c>
    </row>
    <row r="266" spans="3:9">
      <c r="C266" s="502">
        <v>33147</v>
      </c>
      <c r="D266" s="588"/>
      <c r="E266" s="588">
        <v>23</v>
      </c>
      <c r="F266" s="587">
        <v>13.7</v>
      </c>
      <c r="G266" s="615">
        <f t="shared" si="9"/>
        <v>13.7</v>
      </c>
      <c r="H266" s="587">
        <v>1145.0999999999999</v>
      </c>
      <c r="I266" s="615">
        <f t="shared" si="10"/>
        <v>1145.0999999999999</v>
      </c>
    </row>
    <row r="267" spans="3:9">
      <c r="C267" s="502">
        <v>33178</v>
      </c>
      <c r="D267" s="588"/>
      <c r="E267" s="588">
        <v>23</v>
      </c>
      <c r="F267" s="587">
        <v>13.1</v>
      </c>
      <c r="G267" s="615">
        <f t="shared" si="9"/>
        <v>13.1</v>
      </c>
      <c r="H267" s="587">
        <v>982.2</v>
      </c>
      <c r="I267" s="615">
        <f t="shared" si="10"/>
        <v>982.2</v>
      </c>
    </row>
    <row r="268" spans="3:9">
      <c r="C268" s="502">
        <v>33208</v>
      </c>
      <c r="D268" s="588"/>
      <c r="E268" s="588">
        <v>23</v>
      </c>
      <c r="F268" s="587">
        <v>13</v>
      </c>
      <c r="G268" s="615">
        <f t="shared" si="9"/>
        <v>13</v>
      </c>
      <c r="H268" s="587">
        <v>965.9</v>
      </c>
      <c r="I268" s="615">
        <f t="shared" si="10"/>
        <v>965.9</v>
      </c>
    </row>
    <row r="269" spans="3:9">
      <c r="C269" s="502">
        <v>33239</v>
      </c>
      <c r="D269" s="588">
        <f>D257+1</f>
        <v>1991</v>
      </c>
      <c r="E269" s="588">
        <v>23</v>
      </c>
      <c r="F269" s="587">
        <v>11.8</v>
      </c>
      <c r="G269" s="615">
        <f t="shared" si="9"/>
        <v>11.8</v>
      </c>
      <c r="H269" s="587">
        <v>822.2</v>
      </c>
      <c r="I269" s="615">
        <f t="shared" si="10"/>
        <v>822.2</v>
      </c>
    </row>
    <row r="270" spans="3:9">
      <c r="C270" s="502">
        <v>33270</v>
      </c>
      <c r="D270" s="588"/>
      <c r="E270" s="588">
        <v>23</v>
      </c>
      <c r="F270" s="587">
        <v>12.4</v>
      </c>
      <c r="G270" s="615">
        <f t="shared" si="9"/>
        <v>12.4</v>
      </c>
      <c r="H270" s="587">
        <v>910.6</v>
      </c>
      <c r="I270" s="615">
        <f t="shared" si="10"/>
        <v>910.6</v>
      </c>
    </row>
    <row r="271" spans="3:9">
      <c r="C271" s="502">
        <v>33298</v>
      </c>
      <c r="D271" s="588"/>
      <c r="E271" s="588">
        <v>23</v>
      </c>
      <c r="F271" s="587">
        <v>12.8</v>
      </c>
      <c r="G271" s="615">
        <f t="shared" si="9"/>
        <v>12.8</v>
      </c>
      <c r="H271" s="587">
        <v>1083</v>
      </c>
      <c r="I271" s="615">
        <f t="shared" si="10"/>
        <v>1083</v>
      </c>
    </row>
    <row r="272" spans="3:9">
      <c r="C272" s="502">
        <v>33329</v>
      </c>
      <c r="D272" s="588"/>
      <c r="E272" s="588"/>
      <c r="F272" s="587">
        <v>12</v>
      </c>
      <c r="G272" s="615">
        <f t="shared" si="9"/>
        <v>12</v>
      </c>
      <c r="H272" s="587">
        <v>1039.5999999999999</v>
      </c>
      <c r="I272" s="615">
        <f t="shared" si="10"/>
        <v>1039.5999999999999</v>
      </c>
    </row>
    <row r="273" spans="3:9">
      <c r="C273" s="502">
        <v>33359</v>
      </c>
      <c r="D273" s="588"/>
      <c r="E273" s="588"/>
      <c r="F273" s="587">
        <v>12.5</v>
      </c>
      <c r="G273" s="615">
        <f t="shared" si="9"/>
        <v>12.5</v>
      </c>
      <c r="H273" s="587">
        <v>1155</v>
      </c>
      <c r="I273" s="615">
        <f t="shared" si="10"/>
        <v>1155</v>
      </c>
    </row>
    <row r="274" spans="3:9">
      <c r="C274" s="502">
        <v>33390</v>
      </c>
      <c r="D274" s="588"/>
      <c r="E274" s="588"/>
      <c r="F274" s="587">
        <v>12.7</v>
      </c>
      <c r="G274" s="615">
        <f t="shared" si="9"/>
        <v>12.7</v>
      </c>
      <c r="H274" s="587">
        <v>1156.7</v>
      </c>
      <c r="I274" s="615">
        <f t="shared" si="10"/>
        <v>1156.7</v>
      </c>
    </row>
    <row r="275" spans="3:9">
      <c r="C275" s="502">
        <v>33420</v>
      </c>
      <c r="D275" s="588"/>
      <c r="E275" s="588"/>
      <c r="F275" s="587">
        <v>13</v>
      </c>
      <c r="G275" s="615">
        <f t="shared" si="9"/>
        <v>13</v>
      </c>
      <c r="H275" s="587">
        <v>1164.2</v>
      </c>
      <c r="I275" s="615">
        <f t="shared" si="10"/>
        <v>1164.2</v>
      </c>
    </row>
    <row r="276" spans="3:9">
      <c r="C276" s="502">
        <v>33451</v>
      </c>
      <c r="D276" s="588"/>
      <c r="E276" s="588"/>
      <c r="F276" s="587">
        <v>12.6</v>
      </c>
      <c r="G276" s="615">
        <f t="shared" si="9"/>
        <v>12.6</v>
      </c>
      <c r="H276" s="587">
        <v>1045.5</v>
      </c>
      <c r="I276" s="615">
        <f t="shared" si="10"/>
        <v>1045.5</v>
      </c>
    </row>
    <row r="277" spans="3:9">
      <c r="C277" s="502">
        <v>33482</v>
      </c>
      <c r="D277" s="588"/>
      <c r="E277" s="588"/>
      <c r="F277" s="587">
        <v>13.1</v>
      </c>
      <c r="G277" s="615">
        <f t="shared" si="9"/>
        <v>13.1</v>
      </c>
      <c r="H277" s="587">
        <v>1044.4000000000001</v>
      </c>
      <c r="I277" s="615">
        <f t="shared" si="10"/>
        <v>1044.4000000000001</v>
      </c>
    </row>
    <row r="278" spans="3:9">
      <c r="C278" s="502">
        <v>33512</v>
      </c>
      <c r="D278" s="588"/>
      <c r="E278" s="588"/>
      <c r="F278" s="587">
        <v>12.2</v>
      </c>
      <c r="G278" s="615">
        <f t="shared" si="9"/>
        <v>12.2</v>
      </c>
      <c r="H278" s="587">
        <v>1029.5</v>
      </c>
      <c r="I278" s="615">
        <f t="shared" si="10"/>
        <v>1029.5</v>
      </c>
    </row>
    <row r="279" spans="3:9">
      <c r="C279" s="502">
        <v>33543</v>
      </c>
      <c r="D279" s="588"/>
      <c r="E279" s="588"/>
      <c r="F279" s="587">
        <v>12.6</v>
      </c>
      <c r="G279" s="615">
        <f t="shared" si="9"/>
        <v>12.6</v>
      </c>
      <c r="H279" s="587">
        <v>917.3</v>
      </c>
      <c r="I279" s="615">
        <f t="shared" si="10"/>
        <v>917.3</v>
      </c>
    </row>
    <row r="280" spans="3:9">
      <c r="C280" s="502">
        <v>33573</v>
      </c>
      <c r="D280" s="588"/>
      <c r="E280" s="588"/>
      <c r="F280" s="587">
        <v>12.7</v>
      </c>
      <c r="G280" s="615">
        <f t="shared" si="9"/>
        <v>12.7</v>
      </c>
      <c r="H280" s="587">
        <v>941.4</v>
      </c>
      <c r="I280" s="615">
        <f t="shared" si="10"/>
        <v>941.4</v>
      </c>
    </row>
    <row r="281" spans="3:9">
      <c r="C281" s="502">
        <v>33604</v>
      </c>
      <c r="D281" s="588">
        <f>D269+1</f>
        <v>1992</v>
      </c>
      <c r="E281" s="588"/>
      <c r="F281" s="587">
        <v>12.6</v>
      </c>
      <c r="G281" s="615">
        <f t="shared" si="9"/>
        <v>12.6</v>
      </c>
      <c r="H281" s="587">
        <v>851.1</v>
      </c>
      <c r="I281" s="615">
        <f t="shared" si="10"/>
        <v>851.1</v>
      </c>
    </row>
    <row r="282" spans="3:9">
      <c r="C282" s="502">
        <v>33635</v>
      </c>
      <c r="D282" s="588"/>
      <c r="E282" s="588"/>
      <c r="F282" s="587">
        <v>12.9</v>
      </c>
      <c r="G282" s="615">
        <f t="shared" ref="G282:G345" si="11">F282</f>
        <v>12.9</v>
      </c>
      <c r="H282" s="587">
        <v>971.7</v>
      </c>
      <c r="I282" s="615">
        <f t="shared" ref="I282:I345" si="12">H282</f>
        <v>971.7</v>
      </c>
    </row>
    <row r="283" spans="3:9">
      <c r="C283" s="502">
        <v>33664</v>
      </c>
      <c r="D283" s="588"/>
      <c r="E283" s="588"/>
      <c r="F283" s="587">
        <v>12.8</v>
      </c>
      <c r="G283" s="615">
        <f t="shared" si="11"/>
        <v>12.8</v>
      </c>
      <c r="H283" s="587">
        <v>1108.2</v>
      </c>
      <c r="I283" s="615">
        <f t="shared" si="12"/>
        <v>1108.2</v>
      </c>
    </row>
    <row r="284" spans="3:9">
      <c r="C284" s="502">
        <v>33695</v>
      </c>
      <c r="D284" s="588"/>
      <c r="E284" s="588"/>
      <c r="F284" s="587">
        <v>12.6</v>
      </c>
      <c r="G284" s="615">
        <f t="shared" si="11"/>
        <v>12.6</v>
      </c>
      <c r="H284" s="587">
        <v>1121.9000000000001</v>
      </c>
      <c r="I284" s="615">
        <f t="shared" si="12"/>
        <v>1121.9000000000001</v>
      </c>
    </row>
    <row r="285" spans="3:9">
      <c r="C285" s="502">
        <v>33725</v>
      </c>
      <c r="D285" s="588"/>
      <c r="E285" s="588"/>
      <c r="F285" s="587">
        <v>13.1</v>
      </c>
      <c r="G285" s="615">
        <f t="shared" si="11"/>
        <v>13.1</v>
      </c>
      <c r="H285" s="587">
        <v>1149.9000000000001</v>
      </c>
      <c r="I285" s="615">
        <f t="shared" si="12"/>
        <v>1149.9000000000001</v>
      </c>
    </row>
    <row r="286" spans="3:9">
      <c r="C286" s="502">
        <v>33756</v>
      </c>
      <c r="D286" s="588"/>
      <c r="E286" s="588"/>
      <c r="F286" s="587">
        <v>13.5</v>
      </c>
      <c r="G286" s="615">
        <f t="shared" si="11"/>
        <v>13.5</v>
      </c>
      <c r="H286" s="587">
        <v>1275.0999999999999</v>
      </c>
      <c r="I286" s="615">
        <f t="shared" si="12"/>
        <v>1275.0999999999999</v>
      </c>
    </row>
    <row r="287" spans="3:9">
      <c r="C287" s="502">
        <v>33786</v>
      </c>
      <c r="D287" s="588"/>
      <c r="E287" s="588"/>
      <c r="F287" s="587">
        <v>12.9</v>
      </c>
      <c r="G287" s="615">
        <f t="shared" si="11"/>
        <v>12.9</v>
      </c>
      <c r="H287" s="587">
        <v>1135.7</v>
      </c>
      <c r="I287" s="615">
        <f t="shared" si="12"/>
        <v>1135.7</v>
      </c>
    </row>
    <row r="288" spans="3:9">
      <c r="C288" s="502">
        <v>33817</v>
      </c>
      <c r="D288" s="588"/>
      <c r="E288" s="588"/>
      <c r="F288" s="587">
        <v>12.9</v>
      </c>
      <c r="G288" s="615">
        <f t="shared" si="11"/>
        <v>12.9</v>
      </c>
      <c r="H288" s="587">
        <v>1044.7</v>
      </c>
      <c r="I288" s="615">
        <f t="shared" si="12"/>
        <v>1044.7</v>
      </c>
    </row>
    <row r="289" spans="3:9">
      <c r="C289" s="502">
        <v>33848</v>
      </c>
      <c r="D289" s="588"/>
      <c r="E289" s="588"/>
      <c r="F289" s="587">
        <v>13.4</v>
      </c>
      <c r="G289" s="615">
        <f t="shared" si="11"/>
        <v>13.4</v>
      </c>
      <c r="H289" s="587">
        <v>1073.5999999999999</v>
      </c>
      <c r="I289" s="615">
        <f t="shared" si="12"/>
        <v>1073.5999999999999</v>
      </c>
    </row>
    <row r="290" spans="3:9">
      <c r="C290" s="502">
        <v>33878</v>
      </c>
      <c r="D290" s="588"/>
      <c r="E290" s="588"/>
      <c r="F290" s="587">
        <v>13.7</v>
      </c>
      <c r="G290" s="615">
        <f t="shared" si="11"/>
        <v>13.7</v>
      </c>
      <c r="H290" s="587">
        <v>1107.4000000000001</v>
      </c>
      <c r="I290" s="615">
        <f t="shared" si="12"/>
        <v>1107.4000000000001</v>
      </c>
    </row>
    <row r="291" spans="3:9">
      <c r="C291" s="502">
        <v>33909</v>
      </c>
      <c r="D291" s="588"/>
      <c r="E291" s="588"/>
      <c r="F291" s="587">
        <v>13.2</v>
      </c>
      <c r="G291" s="615">
        <f t="shared" si="11"/>
        <v>13.2</v>
      </c>
      <c r="H291" s="587">
        <v>970.3</v>
      </c>
      <c r="I291" s="615">
        <f t="shared" si="12"/>
        <v>970.3</v>
      </c>
    </row>
    <row r="292" spans="3:9">
      <c r="C292" s="502">
        <v>33939</v>
      </c>
      <c r="D292" s="588"/>
      <c r="E292" s="588"/>
      <c r="F292" s="587">
        <v>13.8</v>
      </c>
      <c r="G292" s="615">
        <f t="shared" si="11"/>
        <v>13.8</v>
      </c>
      <c r="H292" s="587">
        <v>1047.7</v>
      </c>
      <c r="I292" s="615">
        <f t="shared" si="12"/>
        <v>1047.7</v>
      </c>
    </row>
    <row r="293" spans="3:9">
      <c r="C293" s="502">
        <v>33970</v>
      </c>
      <c r="D293" s="588">
        <f>D281+1</f>
        <v>1993</v>
      </c>
      <c r="E293" s="588"/>
      <c r="F293" s="587">
        <v>13.5</v>
      </c>
      <c r="G293" s="615">
        <f t="shared" si="11"/>
        <v>13.5</v>
      </c>
      <c r="H293" s="587">
        <v>897.2</v>
      </c>
      <c r="I293" s="615">
        <f t="shared" si="12"/>
        <v>897.2</v>
      </c>
    </row>
    <row r="294" spans="3:9">
      <c r="C294" s="502">
        <v>34001</v>
      </c>
      <c r="D294" s="588"/>
      <c r="E294" s="588"/>
      <c r="F294" s="587">
        <v>13</v>
      </c>
      <c r="G294" s="615">
        <f t="shared" si="11"/>
        <v>13</v>
      </c>
      <c r="H294" s="587">
        <v>956.5</v>
      </c>
      <c r="I294" s="615">
        <f t="shared" si="12"/>
        <v>956.5</v>
      </c>
    </row>
    <row r="295" spans="3:9">
      <c r="C295" s="502">
        <v>34029</v>
      </c>
      <c r="D295" s="588"/>
      <c r="E295" s="588"/>
      <c r="F295" s="587">
        <v>13.3</v>
      </c>
      <c r="G295" s="615">
        <f t="shared" si="11"/>
        <v>13.3</v>
      </c>
      <c r="H295" s="587">
        <v>1202.7</v>
      </c>
      <c r="I295" s="615">
        <f t="shared" si="12"/>
        <v>1202.7</v>
      </c>
    </row>
    <row r="296" spans="3:9">
      <c r="C296" s="502">
        <v>34060</v>
      </c>
      <c r="D296" s="588"/>
      <c r="E296" s="588"/>
      <c r="F296" s="587">
        <v>14.5</v>
      </c>
      <c r="G296" s="615">
        <f t="shared" si="11"/>
        <v>14.5</v>
      </c>
      <c r="H296" s="587">
        <v>1245.8</v>
      </c>
      <c r="I296" s="615">
        <f t="shared" si="12"/>
        <v>1245.8</v>
      </c>
    </row>
    <row r="297" spans="3:9">
      <c r="C297" s="502">
        <v>34090</v>
      </c>
      <c r="D297" s="588"/>
      <c r="E297" s="588"/>
      <c r="F297" s="587">
        <v>14.5</v>
      </c>
      <c r="G297" s="615">
        <f t="shared" si="11"/>
        <v>14.5</v>
      </c>
      <c r="H297" s="587">
        <v>1316.5</v>
      </c>
      <c r="I297" s="615">
        <f t="shared" si="12"/>
        <v>1316.5</v>
      </c>
    </row>
    <row r="298" spans="3:9">
      <c r="C298" s="502">
        <v>34121</v>
      </c>
      <c r="D298" s="588"/>
      <c r="E298" s="588"/>
      <c r="F298" s="587">
        <v>14.5</v>
      </c>
      <c r="G298" s="615">
        <f t="shared" si="11"/>
        <v>14.5</v>
      </c>
      <c r="H298" s="587">
        <v>1353.8</v>
      </c>
      <c r="I298" s="615">
        <f t="shared" si="12"/>
        <v>1353.8</v>
      </c>
    </row>
    <row r="299" spans="3:9">
      <c r="C299" s="502">
        <v>34151</v>
      </c>
      <c r="D299" s="588"/>
      <c r="E299" s="588"/>
      <c r="F299" s="587">
        <v>14.5</v>
      </c>
      <c r="G299" s="615">
        <f t="shared" si="11"/>
        <v>14.5</v>
      </c>
      <c r="H299" s="587">
        <v>1240.5</v>
      </c>
      <c r="I299" s="615">
        <f t="shared" si="12"/>
        <v>1240.5</v>
      </c>
    </row>
    <row r="300" spans="3:9">
      <c r="C300" s="502">
        <v>34182</v>
      </c>
      <c r="D300" s="588"/>
      <c r="E300" s="588"/>
      <c r="F300" s="587">
        <v>13.6</v>
      </c>
      <c r="G300" s="615">
        <f t="shared" si="11"/>
        <v>13.6</v>
      </c>
      <c r="H300" s="587">
        <v>1133.4000000000001</v>
      </c>
      <c r="I300" s="615">
        <f t="shared" si="12"/>
        <v>1133.4000000000001</v>
      </c>
    </row>
    <row r="301" spans="3:9">
      <c r="C301" s="502">
        <v>34213</v>
      </c>
      <c r="D301" s="588"/>
      <c r="E301" s="588"/>
      <c r="F301" s="587">
        <v>14</v>
      </c>
      <c r="G301" s="615">
        <f t="shared" si="11"/>
        <v>14</v>
      </c>
      <c r="H301" s="587">
        <v>1138.5</v>
      </c>
      <c r="I301" s="615">
        <f t="shared" si="12"/>
        <v>1138.5</v>
      </c>
    </row>
    <row r="302" spans="3:9">
      <c r="C302" s="502">
        <v>34243</v>
      </c>
      <c r="D302" s="588"/>
      <c r="E302" s="588"/>
      <c r="F302" s="587">
        <v>14.9</v>
      </c>
      <c r="G302" s="615">
        <f t="shared" si="11"/>
        <v>14.9</v>
      </c>
      <c r="H302" s="587">
        <v>1157</v>
      </c>
      <c r="I302" s="615">
        <f t="shared" si="12"/>
        <v>1157</v>
      </c>
    </row>
    <row r="303" spans="3:9">
      <c r="C303" s="502">
        <v>34274</v>
      </c>
      <c r="D303" s="588"/>
      <c r="E303" s="588"/>
      <c r="F303" s="587">
        <v>14.9</v>
      </c>
      <c r="G303" s="615">
        <f t="shared" si="11"/>
        <v>14.9</v>
      </c>
      <c r="H303" s="587">
        <v>1115.9000000000001</v>
      </c>
      <c r="I303" s="615">
        <f t="shared" si="12"/>
        <v>1115.9000000000001</v>
      </c>
    </row>
    <row r="304" spans="3:9">
      <c r="C304" s="502">
        <v>34304</v>
      </c>
      <c r="D304" s="588"/>
      <c r="E304" s="588"/>
      <c r="F304" s="587">
        <v>15</v>
      </c>
      <c r="G304" s="615">
        <f t="shared" si="11"/>
        <v>15</v>
      </c>
      <c r="H304" s="587">
        <v>1124.9000000000001</v>
      </c>
      <c r="I304" s="615">
        <f t="shared" si="12"/>
        <v>1124.9000000000001</v>
      </c>
    </row>
    <row r="305" spans="3:9">
      <c r="C305" s="502">
        <v>34335</v>
      </c>
      <c r="D305" s="588">
        <f>D293+1</f>
        <v>1994</v>
      </c>
      <c r="E305" s="588"/>
      <c r="F305" s="587">
        <v>15.4</v>
      </c>
      <c r="G305" s="615">
        <f t="shared" si="11"/>
        <v>15.4</v>
      </c>
      <c r="H305" s="587">
        <v>1021.9</v>
      </c>
      <c r="I305" s="615">
        <f t="shared" si="12"/>
        <v>1021.9</v>
      </c>
    </row>
    <row r="306" spans="3:9">
      <c r="C306" s="502">
        <v>34366</v>
      </c>
      <c r="D306" s="588"/>
      <c r="E306" s="588"/>
      <c r="F306" s="587">
        <v>15.5</v>
      </c>
      <c r="G306" s="615">
        <f t="shared" si="11"/>
        <v>15.5</v>
      </c>
      <c r="H306" s="587">
        <v>1147.2</v>
      </c>
      <c r="I306" s="615">
        <f t="shared" si="12"/>
        <v>1147.2</v>
      </c>
    </row>
    <row r="307" spans="3:9">
      <c r="C307" s="502">
        <v>34394</v>
      </c>
      <c r="D307" s="588"/>
      <c r="E307" s="588"/>
      <c r="F307" s="587">
        <v>15.3</v>
      </c>
      <c r="G307" s="615">
        <f t="shared" si="11"/>
        <v>15.3</v>
      </c>
      <c r="H307" s="587">
        <v>1442</v>
      </c>
      <c r="I307" s="615">
        <f t="shared" si="12"/>
        <v>1442</v>
      </c>
    </row>
    <row r="308" spans="3:9">
      <c r="C308" s="502">
        <v>34425</v>
      </c>
      <c r="D308" s="588"/>
      <c r="E308" s="588"/>
      <c r="F308" s="587">
        <v>16</v>
      </c>
      <c r="G308" s="615">
        <f t="shared" si="11"/>
        <v>16</v>
      </c>
      <c r="H308" s="587">
        <v>1307.4000000000001</v>
      </c>
      <c r="I308" s="615">
        <f t="shared" si="12"/>
        <v>1307.4000000000001</v>
      </c>
    </row>
    <row r="309" spans="3:9">
      <c r="C309" s="502">
        <v>34455</v>
      </c>
      <c r="D309" s="588"/>
      <c r="E309" s="588"/>
      <c r="F309" s="587">
        <v>14.6</v>
      </c>
      <c r="G309" s="615">
        <f t="shared" si="11"/>
        <v>14.6</v>
      </c>
      <c r="H309" s="587">
        <v>1354</v>
      </c>
      <c r="I309" s="615">
        <f t="shared" si="12"/>
        <v>1354</v>
      </c>
    </row>
    <row r="310" spans="3:9">
      <c r="C310" s="502">
        <v>34486</v>
      </c>
      <c r="D310" s="588"/>
      <c r="E310" s="588"/>
      <c r="F310" s="587">
        <v>15.1</v>
      </c>
      <c r="G310" s="615">
        <f t="shared" si="11"/>
        <v>15.1</v>
      </c>
      <c r="H310" s="587">
        <v>1445.7</v>
      </c>
      <c r="I310" s="615">
        <f t="shared" si="12"/>
        <v>1445.7</v>
      </c>
    </row>
    <row r="311" spans="3:9">
      <c r="C311" s="502">
        <v>34516</v>
      </c>
      <c r="D311" s="588"/>
      <c r="E311" s="588"/>
      <c r="F311" s="587">
        <v>14.9</v>
      </c>
      <c r="G311" s="615">
        <f t="shared" si="11"/>
        <v>14.9</v>
      </c>
      <c r="H311" s="587">
        <v>1190.7</v>
      </c>
      <c r="I311" s="615">
        <f t="shared" si="12"/>
        <v>1190.7</v>
      </c>
    </row>
    <row r="312" spans="3:9">
      <c r="C312" s="502">
        <v>34547</v>
      </c>
      <c r="D312" s="588"/>
      <c r="E312" s="588"/>
      <c r="F312" s="587">
        <v>15.4</v>
      </c>
      <c r="G312" s="615">
        <f t="shared" si="11"/>
        <v>15.4</v>
      </c>
      <c r="H312" s="587">
        <v>1297.0999999999999</v>
      </c>
      <c r="I312" s="615">
        <f t="shared" si="12"/>
        <v>1297.0999999999999</v>
      </c>
    </row>
    <row r="313" spans="3:9">
      <c r="C313" s="502">
        <v>34578</v>
      </c>
      <c r="D313" s="588"/>
      <c r="E313" s="588"/>
      <c r="F313" s="587">
        <v>15.3</v>
      </c>
      <c r="G313" s="615">
        <f t="shared" si="11"/>
        <v>15.3</v>
      </c>
      <c r="H313" s="587">
        <v>1222.3</v>
      </c>
      <c r="I313" s="615">
        <f t="shared" si="12"/>
        <v>1222.3</v>
      </c>
    </row>
    <row r="314" spans="3:9">
      <c r="C314" s="502">
        <v>34608</v>
      </c>
      <c r="D314" s="588"/>
      <c r="E314" s="588"/>
      <c r="F314" s="587">
        <v>15.9</v>
      </c>
      <c r="G314" s="615">
        <f t="shared" si="11"/>
        <v>15.9</v>
      </c>
      <c r="H314" s="587">
        <v>1260.5</v>
      </c>
      <c r="I314" s="615">
        <f t="shared" si="12"/>
        <v>1260.5</v>
      </c>
    </row>
    <row r="315" spans="3:9">
      <c r="C315" s="502">
        <v>34639</v>
      </c>
      <c r="D315" s="588"/>
      <c r="E315" s="588"/>
      <c r="F315" s="587">
        <v>15.9</v>
      </c>
      <c r="G315" s="615">
        <f t="shared" si="11"/>
        <v>15.9</v>
      </c>
      <c r="H315" s="587">
        <v>1169.2</v>
      </c>
      <c r="I315" s="615">
        <f t="shared" si="12"/>
        <v>1169.2</v>
      </c>
    </row>
    <row r="316" spans="3:9">
      <c r="C316" s="502">
        <v>34669</v>
      </c>
      <c r="D316" s="588"/>
      <c r="E316" s="588"/>
      <c r="F316" s="587">
        <v>15.6</v>
      </c>
      <c r="G316" s="615">
        <f t="shared" si="11"/>
        <v>15.6</v>
      </c>
      <c r="H316" s="587">
        <v>1186.9000000000001</v>
      </c>
      <c r="I316" s="615">
        <f t="shared" si="12"/>
        <v>1186.9000000000001</v>
      </c>
    </row>
    <row r="317" spans="3:9">
      <c r="C317" s="502">
        <v>34700</v>
      </c>
      <c r="D317" s="588">
        <f>D305+1</f>
        <v>1995</v>
      </c>
      <c r="E317" s="588"/>
      <c r="F317" s="587">
        <v>14.8</v>
      </c>
      <c r="G317" s="615">
        <f t="shared" si="11"/>
        <v>14.8</v>
      </c>
      <c r="H317" s="587">
        <v>1001</v>
      </c>
      <c r="I317" s="615">
        <f t="shared" si="12"/>
        <v>1001</v>
      </c>
    </row>
    <row r="318" spans="3:9">
      <c r="C318" s="502">
        <v>34731</v>
      </c>
      <c r="D318" s="588"/>
      <c r="E318" s="588"/>
      <c r="F318" s="587">
        <v>14.9</v>
      </c>
      <c r="G318" s="615">
        <f t="shared" si="11"/>
        <v>14.9</v>
      </c>
      <c r="H318" s="587">
        <v>1099.0999999999999</v>
      </c>
      <c r="I318" s="615">
        <f t="shared" si="12"/>
        <v>1099.0999999999999</v>
      </c>
    </row>
    <row r="319" spans="3:9">
      <c r="C319" s="502">
        <v>34759</v>
      </c>
      <c r="D319" s="588"/>
      <c r="E319" s="588"/>
      <c r="F319" s="587">
        <v>15.3</v>
      </c>
      <c r="G319" s="615">
        <f t="shared" si="11"/>
        <v>15.3</v>
      </c>
      <c r="H319" s="587">
        <v>1366.6</v>
      </c>
      <c r="I319" s="615">
        <f t="shared" si="12"/>
        <v>1366.6</v>
      </c>
    </row>
    <row r="320" spans="3:9">
      <c r="C320" s="502">
        <v>34790</v>
      </c>
      <c r="D320" s="588"/>
      <c r="E320" s="588"/>
      <c r="F320" s="587">
        <v>14.4</v>
      </c>
      <c r="G320" s="615">
        <f t="shared" si="11"/>
        <v>14.4</v>
      </c>
      <c r="H320" s="587">
        <v>1181.3</v>
      </c>
      <c r="I320" s="615">
        <f t="shared" si="12"/>
        <v>1181.3</v>
      </c>
    </row>
    <row r="321" spans="3:9">
      <c r="C321" s="502">
        <v>34820</v>
      </c>
      <c r="D321" s="588"/>
      <c r="E321" s="588"/>
      <c r="F321" s="587">
        <v>14.8</v>
      </c>
      <c r="G321" s="615">
        <f t="shared" si="11"/>
        <v>14.8</v>
      </c>
      <c r="H321" s="587">
        <v>1392.2</v>
      </c>
      <c r="I321" s="615">
        <f t="shared" si="12"/>
        <v>1392.2</v>
      </c>
    </row>
    <row r="322" spans="3:9">
      <c r="C322" s="502">
        <v>34851</v>
      </c>
      <c r="D322" s="588"/>
      <c r="E322" s="588"/>
      <c r="F322" s="587">
        <v>15.4</v>
      </c>
      <c r="G322" s="615">
        <f t="shared" si="11"/>
        <v>15.4</v>
      </c>
      <c r="H322" s="587">
        <v>1439.6</v>
      </c>
      <c r="I322" s="615">
        <f t="shared" si="12"/>
        <v>1439.6</v>
      </c>
    </row>
    <row r="323" spans="3:9">
      <c r="C323" s="502">
        <v>34881</v>
      </c>
      <c r="D323" s="588"/>
      <c r="E323" s="588"/>
      <c r="F323" s="587">
        <v>14.7</v>
      </c>
      <c r="G323" s="615">
        <f t="shared" si="11"/>
        <v>14.7</v>
      </c>
      <c r="H323" s="587">
        <v>1224.9000000000001</v>
      </c>
      <c r="I323" s="615">
        <f t="shared" si="12"/>
        <v>1224.9000000000001</v>
      </c>
    </row>
    <row r="324" spans="3:9">
      <c r="C324" s="502">
        <v>34912</v>
      </c>
      <c r="D324" s="588"/>
      <c r="E324" s="588"/>
      <c r="F324" s="587">
        <v>15.4</v>
      </c>
      <c r="G324" s="615">
        <f t="shared" si="11"/>
        <v>15.4</v>
      </c>
      <c r="H324" s="587">
        <v>1333.7</v>
      </c>
      <c r="I324" s="615">
        <f t="shared" si="12"/>
        <v>1333.7</v>
      </c>
    </row>
    <row r="325" spans="3:9">
      <c r="C325" s="502">
        <v>34943</v>
      </c>
      <c r="D325" s="588"/>
      <c r="E325" s="588"/>
      <c r="F325" s="587">
        <v>15.3</v>
      </c>
      <c r="G325" s="615">
        <f t="shared" si="11"/>
        <v>15.3</v>
      </c>
      <c r="H325" s="587">
        <v>1184.3</v>
      </c>
      <c r="I325" s="615">
        <f t="shared" si="12"/>
        <v>1184.3</v>
      </c>
    </row>
    <row r="326" spans="3:9">
      <c r="C326" s="502">
        <v>34973</v>
      </c>
      <c r="D326" s="588"/>
      <c r="E326" s="588"/>
      <c r="F326" s="587">
        <v>14.9</v>
      </c>
      <c r="G326" s="615">
        <f t="shared" si="11"/>
        <v>14.9</v>
      </c>
      <c r="H326" s="587">
        <v>1193</v>
      </c>
      <c r="I326" s="615">
        <f t="shared" si="12"/>
        <v>1193</v>
      </c>
    </row>
    <row r="327" spans="3:9">
      <c r="C327" s="502">
        <v>35004</v>
      </c>
      <c r="D327" s="588"/>
      <c r="E327" s="588"/>
      <c r="F327" s="587">
        <v>15.4</v>
      </c>
      <c r="G327" s="615">
        <f t="shared" si="11"/>
        <v>15.4</v>
      </c>
      <c r="H327" s="587">
        <v>1141.5999999999999</v>
      </c>
      <c r="I327" s="615">
        <f t="shared" si="12"/>
        <v>1141.5999999999999</v>
      </c>
    </row>
    <row r="328" spans="3:9">
      <c r="C328" s="502">
        <v>35034</v>
      </c>
      <c r="D328" s="588"/>
      <c r="E328" s="588"/>
      <c r="F328" s="587">
        <v>16.3</v>
      </c>
      <c r="G328" s="615">
        <f t="shared" si="11"/>
        <v>16.3</v>
      </c>
      <c r="H328" s="587">
        <v>1171.0999999999999</v>
      </c>
      <c r="I328" s="615">
        <f t="shared" si="12"/>
        <v>1171.0999999999999</v>
      </c>
    </row>
    <row r="329" spans="3:9">
      <c r="C329" s="502">
        <v>35065</v>
      </c>
      <c r="D329" s="588">
        <f>D317+1</f>
        <v>1996</v>
      </c>
      <c r="E329" s="588"/>
      <c r="F329" s="587">
        <v>14.8</v>
      </c>
      <c r="G329" s="615">
        <f t="shared" si="11"/>
        <v>14.8</v>
      </c>
      <c r="H329" s="587">
        <v>1024.0999999999999</v>
      </c>
      <c r="I329" s="615">
        <f t="shared" si="12"/>
        <v>1024.0999999999999</v>
      </c>
    </row>
    <row r="330" spans="3:9">
      <c r="C330" s="502">
        <v>35096</v>
      </c>
      <c r="D330" s="588"/>
      <c r="E330" s="588"/>
      <c r="F330" s="587">
        <v>15.6</v>
      </c>
      <c r="G330" s="615">
        <f t="shared" si="11"/>
        <v>15.6</v>
      </c>
      <c r="H330" s="587">
        <v>1209.2</v>
      </c>
      <c r="I330" s="615">
        <f t="shared" si="12"/>
        <v>1209.2</v>
      </c>
    </row>
    <row r="331" spans="3:9">
      <c r="C331" s="502">
        <v>35125</v>
      </c>
      <c r="D331" s="588"/>
      <c r="E331" s="588"/>
      <c r="F331" s="587">
        <v>16</v>
      </c>
      <c r="G331" s="615">
        <f t="shared" si="11"/>
        <v>16</v>
      </c>
      <c r="H331" s="587">
        <v>1372.5</v>
      </c>
      <c r="I331" s="615">
        <f t="shared" si="12"/>
        <v>1372.5</v>
      </c>
    </row>
    <row r="332" spans="3:9">
      <c r="C332" s="502">
        <v>35156</v>
      </c>
      <c r="D332" s="588"/>
      <c r="E332" s="588"/>
      <c r="F332" s="587">
        <v>15.5</v>
      </c>
      <c r="G332" s="615">
        <f t="shared" si="11"/>
        <v>15.5</v>
      </c>
      <c r="H332" s="587">
        <v>1326.4</v>
      </c>
      <c r="I332" s="615">
        <f t="shared" si="12"/>
        <v>1326.4</v>
      </c>
    </row>
    <row r="333" spans="3:9">
      <c r="C333" s="502">
        <v>35186</v>
      </c>
      <c r="D333" s="588"/>
      <c r="E333" s="588"/>
      <c r="F333" s="587">
        <v>16</v>
      </c>
      <c r="G333" s="615">
        <f t="shared" si="11"/>
        <v>16</v>
      </c>
      <c r="H333" s="587">
        <v>1489</v>
      </c>
      <c r="I333" s="615">
        <f t="shared" si="12"/>
        <v>1489</v>
      </c>
    </row>
    <row r="334" spans="3:9">
      <c r="C334" s="502">
        <v>35217</v>
      </c>
      <c r="D334" s="588"/>
      <c r="E334" s="588"/>
      <c r="F334" s="587">
        <v>15.3</v>
      </c>
      <c r="G334" s="615">
        <f t="shared" si="11"/>
        <v>15.3</v>
      </c>
      <c r="H334" s="587">
        <v>1369</v>
      </c>
      <c r="I334" s="615">
        <f t="shared" si="12"/>
        <v>1369</v>
      </c>
    </row>
    <row r="335" spans="3:9">
      <c r="C335" s="502">
        <v>35247</v>
      </c>
      <c r="D335" s="588"/>
      <c r="E335" s="588"/>
      <c r="F335" s="587">
        <v>15.1</v>
      </c>
      <c r="G335" s="615">
        <f t="shared" si="11"/>
        <v>15.1</v>
      </c>
      <c r="H335" s="587">
        <v>1285</v>
      </c>
      <c r="I335" s="615">
        <f t="shared" si="12"/>
        <v>1285</v>
      </c>
    </row>
    <row r="336" spans="3:9">
      <c r="C336" s="502">
        <v>35278</v>
      </c>
      <c r="D336" s="588"/>
      <c r="E336" s="588"/>
      <c r="F336" s="587">
        <v>15.5</v>
      </c>
      <c r="G336" s="615">
        <f t="shared" si="11"/>
        <v>15.5</v>
      </c>
      <c r="H336" s="587">
        <v>1303.0999999999999</v>
      </c>
      <c r="I336" s="615">
        <f t="shared" si="12"/>
        <v>1303.0999999999999</v>
      </c>
    </row>
    <row r="337" spans="3:9">
      <c r="C337" s="502">
        <v>35309</v>
      </c>
      <c r="D337" s="588"/>
      <c r="E337" s="588"/>
      <c r="F337" s="587">
        <v>15.5</v>
      </c>
      <c r="G337" s="615">
        <f t="shared" si="11"/>
        <v>15.5</v>
      </c>
      <c r="H337" s="587">
        <v>1204</v>
      </c>
      <c r="I337" s="615">
        <f t="shared" si="12"/>
        <v>1204</v>
      </c>
    </row>
    <row r="338" spans="3:9">
      <c r="C338" s="502">
        <v>35339</v>
      </c>
      <c r="D338" s="588"/>
      <c r="E338" s="588"/>
      <c r="F338" s="587">
        <v>15.3</v>
      </c>
      <c r="G338" s="615">
        <f t="shared" si="11"/>
        <v>15.3</v>
      </c>
      <c r="H338" s="587">
        <v>1266.7</v>
      </c>
      <c r="I338" s="615">
        <f t="shared" si="12"/>
        <v>1266.7</v>
      </c>
    </row>
    <row r="339" spans="3:9">
      <c r="C339" s="502">
        <v>35370</v>
      </c>
      <c r="D339" s="588"/>
      <c r="E339" s="588"/>
      <c r="F339" s="587">
        <v>15.7</v>
      </c>
      <c r="G339" s="615">
        <f t="shared" si="11"/>
        <v>15.7</v>
      </c>
      <c r="H339" s="587">
        <v>1123.2</v>
      </c>
      <c r="I339" s="615">
        <f t="shared" si="12"/>
        <v>1123.2</v>
      </c>
    </row>
    <row r="340" spans="3:9">
      <c r="C340" s="502">
        <v>35400</v>
      </c>
      <c r="D340" s="588"/>
      <c r="E340" s="588"/>
      <c r="F340" s="587">
        <v>15.2</v>
      </c>
      <c r="G340" s="615">
        <f t="shared" si="11"/>
        <v>15.2</v>
      </c>
      <c r="H340" s="587">
        <v>1124.9000000000001</v>
      </c>
      <c r="I340" s="615">
        <f t="shared" si="12"/>
        <v>1124.9000000000001</v>
      </c>
    </row>
    <row r="341" spans="3:9">
      <c r="C341" s="502">
        <v>35431</v>
      </c>
      <c r="D341" s="588">
        <f>D329+1</f>
        <v>1997</v>
      </c>
      <c r="E341" s="588"/>
      <c r="F341" s="587">
        <v>15.7</v>
      </c>
      <c r="G341" s="615">
        <f t="shared" si="11"/>
        <v>15.7</v>
      </c>
      <c r="H341" s="587">
        <v>1089.2</v>
      </c>
      <c r="I341" s="615">
        <f t="shared" si="12"/>
        <v>1089.2</v>
      </c>
    </row>
    <row r="342" spans="3:9">
      <c r="C342" s="502">
        <v>35462</v>
      </c>
      <c r="D342" s="588"/>
      <c r="E342" s="588"/>
      <c r="F342" s="587">
        <v>15.3</v>
      </c>
      <c r="G342" s="615">
        <f t="shared" si="11"/>
        <v>15.3</v>
      </c>
      <c r="H342" s="587">
        <v>1151.2</v>
      </c>
      <c r="I342" s="615">
        <f t="shared" si="12"/>
        <v>1151.2</v>
      </c>
    </row>
    <row r="343" spans="3:9">
      <c r="C343" s="502">
        <v>35490</v>
      </c>
      <c r="D343" s="588"/>
      <c r="E343" s="588"/>
      <c r="F343" s="587">
        <v>15.8</v>
      </c>
      <c r="G343" s="615">
        <f t="shared" si="11"/>
        <v>15.8</v>
      </c>
      <c r="H343" s="587">
        <v>1392.9</v>
      </c>
      <c r="I343" s="615">
        <f t="shared" si="12"/>
        <v>1392.9</v>
      </c>
    </row>
    <row r="344" spans="3:9">
      <c r="C344" s="502">
        <v>35521</v>
      </c>
      <c r="D344" s="588"/>
      <c r="E344" s="588"/>
      <c r="F344" s="587">
        <v>15.1</v>
      </c>
      <c r="G344" s="615">
        <f t="shared" si="11"/>
        <v>15.1</v>
      </c>
      <c r="H344" s="587">
        <v>1276.4000000000001</v>
      </c>
      <c r="I344" s="615">
        <f t="shared" si="12"/>
        <v>1276.4000000000001</v>
      </c>
    </row>
    <row r="345" spans="3:9">
      <c r="C345" s="502">
        <v>35551</v>
      </c>
      <c r="D345" s="588"/>
      <c r="E345" s="588"/>
      <c r="F345" s="587">
        <v>15.1</v>
      </c>
      <c r="G345" s="615">
        <f t="shared" si="11"/>
        <v>15.1</v>
      </c>
      <c r="H345" s="587">
        <v>1402.7</v>
      </c>
      <c r="I345" s="615">
        <f t="shared" si="12"/>
        <v>1402.7</v>
      </c>
    </row>
    <row r="346" spans="3:9">
      <c r="C346" s="502">
        <v>35582</v>
      </c>
      <c r="D346" s="588"/>
      <c r="E346" s="588"/>
      <c r="F346" s="587">
        <v>14.5</v>
      </c>
      <c r="G346" s="615">
        <f t="shared" ref="G346:G409" si="13">F346</f>
        <v>14.5</v>
      </c>
      <c r="H346" s="587">
        <v>1323.4</v>
      </c>
      <c r="I346" s="615">
        <f t="shared" ref="I346:I409" si="14">H346</f>
        <v>1323.4</v>
      </c>
    </row>
    <row r="347" spans="3:9">
      <c r="C347" s="502">
        <v>35612</v>
      </c>
      <c r="D347" s="588"/>
      <c r="E347" s="588"/>
      <c r="F347" s="587">
        <v>15.6</v>
      </c>
      <c r="G347" s="615">
        <f t="shared" si="13"/>
        <v>15.6</v>
      </c>
      <c r="H347" s="587">
        <v>1344.6</v>
      </c>
      <c r="I347" s="615">
        <f t="shared" si="14"/>
        <v>1344.6</v>
      </c>
    </row>
    <row r="348" spans="3:9">
      <c r="C348" s="502">
        <v>35643</v>
      </c>
      <c r="D348" s="588"/>
      <c r="E348" s="588"/>
      <c r="F348" s="587">
        <v>16.100000000000001</v>
      </c>
      <c r="G348" s="615">
        <f t="shared" si="13"/>
        <v>16.100000000000001</v>
      </c>
      <c r="H348" s="587">
        <v>1317.1</v>
      </c>
      <c r="I348" s="615">
        <f t="shared" si="14"/>
        <v>1317.1</v>
      </c>
    </row>
    <row r="349" spans="3:9">
      <c r="C349" s="502">
        <v>35674</v>
      </c>
      <c r="D349" s="588"/>
      <c r="E349" s="588"/>
      <c r="F349" s="587">
        <v>15.1</v>
      </c>
      <c r="G349" s="615">
        <f t="shared" si="13"/>
        <v>15.1</v>
      </c>
      <c r="H349" s="587">
        <v>1207.4000000000001</v>
      </c>
      <c r="I349" s="615">
        <f t="shared" si="14"/>
        <v>1207.4000000000001</v>
      </c>
    </row>
    <row r="350" spans="3:9">
      <c r="C350" s="502">
        <v>35704</v>
      </c>
      <c r="D350" s="588"/>
      <c r="E350" s="588"/>
      <c r="F350" s="587">
        <v>15.4</v>
      </c>
      <c r="G350" s="615">
        <f t="shared" si="13"/>
        <v>15.4</v>
      </c>
      <c r="H350" s="587">
        <v>1246.7</v>
      </c>
      <c r="I350" s="615">
        <f t="shared" si="14"/>
        <v>1246.7</v>
      </c>
    </row>
    <row r="351" spans="3:9">
      <c r="C351" s="502">
        <v>35735</v>
      </c>
      <c r="D351" s="588"/>
      <c r="E351" s="588"/>
      <c r="F351" s="587">
        <v>15.8</v>
      </c>
      <c r="G351" s="615">
        <f t="shared" si="13"/>
        <v>15.8</v>
      </c>
      <c r="H351" s="587">
        <v>1117.8</v>
      </c>
      <c r="I351" s="615">
        <f t="shared" si="14"/>
        <v>1117.8</v>
      </c>
    </row>
    <row r="352" spans="3:9">
      <c r="C352" s="502">
        <v>35765</v>
      </c>
      <c r="D352" s="588"/>
      <c r="E352" s="588"/>
      <c r="F352" s="587">
        <v>16.5</v>
      </c>
      <c r="G352" s="615">
        <f t="shared" si="13"/>
        <v>16.5</v>
      </c>
      <c r="H352" s="587">
        <v>1252.5</v>
      </c>
      <c r="I352" s="615">
        <f t="shared" si="14"/>
        <v>1252.5</v>
      </c>
    </row>
    <row r="353" spans="3:9">
      <c r="C353" s="502">
        <v>35796</v>
      </c>
      <c r="D353" s="588">
        <f>D341+1</f>
        <v>1998</v>
      </c>
      <c r="E353" s="588"/>
      <c r="F353" s="587">
        <v>14.8</v>
      </c>
      <c r="G353" s="615">
        <f t="shared" si="13"/>
        <v>14.8</v>
      </c>
      <c r="H353" s="587">
        <v>1017.1</v>
      </c>
      <c r="I353" s="615">
        <f t="shared" si="14"/>
        <v>1017.1</v>
      </c>
    </row>
    <row r="354" spans="3:9">
      <c r="C354" s="502">
        <v>35827</v>
      </c>
      <c r="D354" s="588"/>
      <c r="E354" s="588"/>
      <c r="F354" s="587">
        <v>15.2</v>
      </c>
      <c r="G354" s="615">
        <f t="shared" si="13"/>
        <v>15.2</v>
      </c>
      <c r="H354" s="587">
        <v>1144</v>
      </c>
      <c r="I354" s="615">
        <f t="shared" si="14"/>
        <v>1144</v>
      </c>
    </row>
    <row r="355" spans="3:9">
      <c r="C355" s="502">
        <v>35855</v>
      </c>
      <c r="D355" s="588"/>
      <c r="E355" s="588"/>
      <c r="F355" s="587">
        <v>15.4</v>
      </c>
      <c r="G355" s="615">
        <f t="shared" si="13"/>
        <v>15.4</v>
      </c>
      <c r="H355" s="587">
        <v>1368.8</v>
      </c>
      <c r="I355" s="615">
        <f t="shared" si="14"/>
        <v>1368.8</v>
      </c>
    </row>
    <row r="356" spans="3:9">
      <c r="C356" s="502">
        <v>35886</v>
      </c>
      <c r="D356" s="588"/>
      <c r="E356" s="588"/>
      <c r="F356" s="587">
        <v>15.9</v>
      </c>
      <c r="G356" s="615">
        <f t="shared" si="13"/>
        <v>15.9</v>
      </c>
      <c r="H356" s="587">
        <v>1353.1</v>
      </c>
      <c r="I356" s="615">
        <f t="shared" si="14"/>
        <v>1353.1</v>
      </c>
    </row>
    <row r="357" spans="3:9">
      <c r="C357" s="502">
        <v>35916</v>
      </c>
      <c r="D357" s="588"/>
      <c r="E357" s="588"/>
      <c r="F357" s="587">
        <v>17.100000000000001</v>
      </c>
      <c r="G357" s="615">
        <f t="shared" si="13"/>
        <v>17.100000000000001</v>
      </c>
      <c r="H357" s="587">
        <v>1508.8</v>
      </c>
      <c r="I357" s="615">
        <f t="shared" si="14"/>
        <v>1508.8</v>
      </c>
    </row>
    <row r="358" spans="3:9">
      <c r="C358" s="502">
        <v>35947</v>
      </c>
      <c r="D358" s="588"/>
      <c r="E358" s="588"/>
      <c r="F358" s="587">
        <v>16.8</v>
      </c>
      <c r="G358" s="615">
        <f t="shared" si="13"/>
        <v>16.8</v>
      </c>
      <c r="H358" s="587">
        <v>1569.5</v>
      </c>
      <c r="I358" s="615">
        <f t="shared" si="14"/>
        <v>1569.5</v>
      </c>
    </row>
    <row r="359" spans="3:9">
      <c r="C359" s="502">
        <v>35977</v>
      </c>
      <c r="D359" s="588"/>
      <c r="E359" s="588"/>
      <c r="F359" s="587">
        <v>14.7</v>
      </c>
      <c r="G359" s="615">
        <f t="shared" si="13"/>
        <v>14.7</v>
      </c>
      <c r="H359" s="587">
        <v>1229.5999999999999</v>
      </c>
      <c r="I359" s="615">
        <f t="shared" si="14"/>
        <v>1229.5999999999999</v>
      </c>
    </row>
    <row r="360" spans="3:9">
      <c r="C360" s="502">
        <v>36008</v>
      </c>
      <c r="D360" s="588"/>
      <c r="E360" s="588"/>
      <c r="F360" s="587">
        <v>14.8</v>
      </c>
      <c r="G360" s="615">
        <f t="shared" si="13"/>
        <v>14.8</v>
      </c>
      <c r="H360" s="587">
        <v>1229.0999999999999</v>
      </c>
      <c r="I360" s="615">
        <f t="shared" si="14"/>
        <v>1229.0999999999999</v>
      </c>
    </row>
    <row r="361" spans="3:9">
      <c r="C361" s="502">
        <v>36039</v>
      </c>
      <c r="D361" s="588"/>
      <c r="E361" s="588"/>
      <c r="F361" s="587">
        <v>16.3</v>
      </c>
      <c r="G361" s="615">
        <f t="shared" si="13"/>
        <v>16.3</v>
      </c>
      <c r="H361" s="587">
        <v>1277.9000000000001</v>
      </c>
      <c r="I361" s="615">
        <f t="shared" si="14"/>
        <v>1277.9000000000001</v>
      </c>
    </row>
    <row r="362" spans="3:9">
      <c r="C362" s="502">
        <v>36069</v>
      </c>
      <c r="D362" s="588"/>
      <c r="E362" s="588"/>
      <c r="F362" s="587">
        <v>17.100000000000001</v>
      </c>
      <c r="G362" s="615">
        <f t="shared" si="13"/>
        <v>17.100000000000001</v>
      </c>
      <c r="H362" s="587">
        <v>1368.5</v>
      </c>
      <c r="I362" s="615">
        <f t="shared" si="14"/>
        <v>1368.5</v>
      </c>
    </row>
    <row r="363" spans="3:9">
      <c r="C363" s="502">
        <v>36100</v>
      </c>
      <c r="D363" s="588"/>
      <c r="E363" s="588"/>
      <c r="F363" s="587">
        <v>16.100000000000001</v>
      </c>
      <c r="G363" s="615">
        <f t="shared" si="13"/>
        <v>16.100000000000001</v>
      </c>
      <c r="H363" s="587">
        <v>1141.0999999999999</v>
      </c>
      <c r="I363" s="615">
        <f t="shared" si="14"/>
        <v>1141.0999999999999</v>
      </c>
    </row>
    <row r="364" spans="3:9">
      <c r="C364" s="502">
        <v>36130</v>
      </c>
      <c r="D364" s="588"/>
      <c r="E364" s="588"/>
      <c r="F364" s="587">
        <v>17.399999999999999</v>
      </c>
      <c r="G364" s="615">
        <f t="shared" si="13"/>
        <v>17.399999999999999</v>
      </c>
      <c r="H364" s="587">
        <v>1335.5</v>
      </c>
      <c r="I364" s="615">
        <f t="shared" si="14"/>
        <v>1335.5</v>
      </c>
    </row>
    <row r="365" spans="3:9">
      <c r="C365" s="502">
        <v>36161</v>
      </c>
      <c r="D365" s="588">
        <f>D353+1</f>
        <v>1999</v>
      </c>
      <c r="E365" s="588"/>
      <c r="F365" s="587">
        <v>16.600000000000001</v>
      </c>
      <c r="G365" s="615">
        <f t="shared" si="13"/>
        <v>16.600000000000001</v>
      </c>
      <c r="H365" s="587">
        <v>1090.7</v>
      </c>
      <c r="I365" s="615">
        <f t="shared" si="14"/>
        <v>1090.7</v>
      </c>
    </row>
    <row r="366" spans="3:9">
      <c r="C366" s="502">
        <v>36192</v>
      </c>
      <c r="D366" s="588"/>
      <c r="E366" s="588"/>
      <c r="F366" s="587">
        <v>17.100000000000001</v>
      </c>
      <c r="G366" s="615">
        <f t="shared" si="13"/>
        <v>17.100000000000001</v>
      </c>
      <c r="H366" s="587">
        <v>1286.8</v>
      </c>
      <c r="I366" s="615">
        <f t="shared" si="14"/>
        <v>1286.8</v>
      </c>
    </row>
    <row r="367" spans="3:9">
      <c r="C367" s="502">
        <v>36220</v>
      </c>
      <c r="D367" s="588"/>
      <c r="E367" s="588"/>
      <c r="F367" s="587">
        <v>16.8</v>
      </c>
      <c r="G367" s="615">
        <f t="shared" si="13"/>
        <v>16.8</v>
      </c>
      <c r="H367" s="587">
        <v>1532.4</v>
      </c>
      <c r="I367" s="615">
        <f t="shared" si="14"/>
        <v>1532.4</v>
      </c>
    </row>
    <row r="368" spans="3:9">
      <c r="C368" s="502">
        <v>36251</v>
      </c>
      <c r="D368" s="588"/>
      <c r="E368" s="588"/>
      <c r="F368" s="587">
        <v>16.899999999999999</v>
      </c>
      <c r="G368" s="615">
        <f t="shared" si="13"/>
        <v>16.899999999999999</v>
      </c>
      <c r="H368" s="587">
        <v>1404.3</v>
      </c>
      <c r="I368" s="615">
        <f t="shared" si="14"/>
        <v>1404.3</v>
      </c>
    </row>
    <row r="369" spans="3:9">
      <c r="C369" s="502">
        <v>36281</v>
      </c>
      <c r="D369" s="588"/>
      <c r="E369" s="588"/>
      <c r="F369" s="587">
        <v>17.600000000000001</v>
      </c>
      <c r="G369" s="615">
        <f t="shared" si="13"/>
        <v>17.600000000000001</v>
      </c>
      <c r="H369" s="587">
        <v>1588.4</v>
      </c>
      <c r="I369" s="615">
        <f t="shared" si="14"/>
        <v>1588.4</v>
      </c>
    </row>
    <row r="370" spans="3:9">
      <c r="C370" s="502">
        <v>36312</v>
      </c>
      <c r="D370" s="588"/>
      <c r="E370" s="588"/>
      <c r="F370" s="587">
        <v>17.3</v>
      </c>
      <c r="G370" s="615">
        <f t="shared" si="13"/>
        <v>17.3</v>
      </c>
      <c r="H370" s="587">
        <v>1603.5</v>
      </c>
      <c r="I370" s="615">
        <f t="shared" si="14"/>
        <v>1603.5</v>
      </c>
    </row>
    <row r="371" spans="3:9">
      <c r="C371" s="502">
        <v>36342</v>
      </c>
      <c r="D371" s="588"/>
      <c r="E371" s="588"/>
      <c r="F371" s="587">
        <v>17.7</v>
      </c>
      <c r="G371" s="615">
        <f t="shared" si="13"/>
        <v>17.7</v>
      </c>
      <c r="H371" s="587">
        <v>1486.5</v>
      </c>
      <c r="I371" s="615">
        <f t="shared" si="14"/>
        <v>1486.5</v>
      </c>
    </row>
    <row r="372" spans="3:9">
      <c r="C372" s="502">
        <v>36373</v>
      </c>
      <c r="D372" s="588"/>
      <c r="E372" s="588"/>
      <c r="F372" s="587">
        <v>17.600000000000001</v>
      </c>
      <c r="G372" s="615">
        <f t="shared" si="13"/>
        <v>17.600000000000001</v>
      </c>
      <c r="H372" s="587">
        <v>1479.8</v>
      </c>
      <c r="I372" s="615">
        <f t="shared" si="14"/>
        <v>1479.8</v>
      </c>
    </row>
    <row r="373" spans="3:9">
      <c r="C373" s="502">
        <v>36404</v>
      </c>
      <c r="D373" s="588"/>
      <c r="E373" s="588"/>
      <c r="F373" s="587">
        <v>17.7</v>
      </c>
      <c r="G373" s="615">
        <f t="shared" si="13"/>
        <v>17.7</v>
      </c>
      <c r="H373" s="587">
        <v>1398.2</v>
      </c>
      <c r="I373" s="615">
        <f t="shared" si="14"/>
        <v>1398.2</v>
      </c>
    </row>
    <row r="374" spans="3:9">
      <c r="C374" s="502">
        <v>36434</v>
      </c>
      <c r="D374" s="588"/>
      <c r="E374" s="588"/>
      <c r="F374" s="587">
        <v>17.7</v>
      </c>
      <c r="G374" s="615">
        <f t="shared" si="13"/>
        <v>17.7</v>
      </c>
      <c r="H374" s="587">
        <v>1351.9</v>
      </c>
      <c r="I374" s="615">
        <f t="shared" si="14"/>
        <v>1351.9</v>
      </c>
    </row>
    <row r="375" spans="3:9">
      <c r="C375" s="502">
        <v>36465</v>
      </c>
      <c r="D375" s="588"/>
      <c r="E375" s="588"/>
      <c r="F375" s="587">
        <v>17.600000000000001</v>
      </c>
      <c r="G375" s="615">
        <f t="shared" si="13"/>
        <v>17.600000000000001</v>
      </c>
      <c r="H375" s="587">
        <v>1275.8</v>
      </c>
      <c r="I375" s="615">
        <f t="shared" si="14"/>
        <v>1275.8</v>
      </c>
    </row>
    <row r="376" spans="3:9">
      <c r="C376" s="502">
        <v>36495</v>
      </c>
      <c r="D376" s="588"/>
      <c r="E376" s="588"/>
      <c r="F376" s="587">
        <v>18.3</v>
      </c>
      <c r="G376" s="615">
        <f t="shared" si="13"/>
        <v>18.3</v>
      </c>
      <c r="H376" s="587">
        <v>1395.4</v>
      </c>
      <c r="I376" s="615">
        <f t="shared" si="14"/>
        <v>1395.4</v>
      </c>
    </row>
    <row r="377" spans="3:9">
      <c r="C377" s="502">
        <v>36526</v>
      </c>
      <c r="D377" s="588">
        <f>D365+1</f>
        <v>2000</v>
      </c>
      <c r="E377" s="588"/>
      <c r="F377" s="587">
        <v>18.600000000000001</v>
      </c>
      <c r="G377" s="615">
        <f t="shared" si="13"/>
        <v>18.600000000000001</v>
      </c>
      <c r="H377" s="587">
        <v>1204.8</v>
      </c>
      <c r="I377" s="615">
        <f t="shared" si="14"/>
        <v>1204.8</v>
      </c>
    </row>
    <row r="378" spans="3:9">
      <c r="C378" s="502">
        <v>36557</v>
      </c>
      <c r="D378" s="588"/>
      <c r="E378" s="588"/>
      <c r="F378" s="587">
        <v>19.399999999999999</v>
      </c>
      <c r="G378" s="615">
        <f t="shared" si="13"/>
        <v>19.399999999999999</v>
      </c>
      <c r="H378" s="587">
        <v>1499.8</v>
      </c>
      <c r="I378" s="615">
        <f t="shared" si="14"/>
        <v>1499.8</v>
      </c>
    </row>
    <row r="379" spans="3:9">
      <c r="C379" s="502">
        <v>36586</v>
      </c>
      <c r="D379" s="588"/>
      <c r="E379" s="588"/>
      <c r="F379" s="587">
        <v>18.3</v>
      </c>
      <c r="G379" s="615">
        <f t="shared" si="13"/>
        <v>18.3</v>
      </c>
      <c r="H379" s="587">
        <v>1663.5</v>
      </c>
      <c r="I379" s="615">
        <f t="shared" si="14"/>
        <v>1663.5</v>
      </c>
    </row>
    <row r="380" spans="3:9">
      <c r="C380" s="502">
        <v>36617</v>
      </c>
      <c r="D380" s="588"/>
      <c r="E380" s="588"/>
      <c r="F380" s="587">
        <v>17.899999999999999</v>
      </c>
      <c r="G380" s="615">
        <f t="shared" si="13"/>
        <v>17.899999999999999</v>
      </c>
      <c r="H380" s="587">
        <v>1495.4</v>
      </c>
      <c r="I380" s="615">
        <f t="shared" si="14"/>
        <v>1495.4</v>
      </c>
    </row>
    <row r="381" spans="3:9">
      <c r="C381" s="502">
        <v>36647</v>
      </c>
      <c r="D381" s="588"/>
      <c r="E381" s="588"/>
      <c r="F381" s="587">
        <v>17.899999999999999</v>
      </c>
      <c r="G381" s="615">
        <f t="shared" si="13"/>
        <v>17.899999999999999</v>
      </c>
      <c r="H381" s="587">
        <v>1619.7</v>
      </c>
      <c r="I381" s="615">
        <f t="shared" si="14"/>
        <v>1619.7</v>
      </c>
    </row>
    <row r="382" spans="3:9">
      <c r="C382" s="502">
        <v>36678</v>
      </c>
      <c r="D382" s="588"/>
      <c r="E382" s="588"/>
      <c r="F382" s="587">
        <v>17.600000000000001</v>
      </c>
      <c r="G382" s="615">
        <f t="shared" si="13"/>
        <v>17.600000000000001</v>
      </c>
      <c r="H382" s="587">
        <v>1613.9</v>
      </c>
      <c r="I382" s="615">
        <f t="shared" si="14"/>
        <v>1613.9</v>
      </c>
    </row>
    <row r="383" spans="3:9">
      <c r="C383" s="502">
        <v>36708</v>
      </c>
      <c r="D383" s="588"/>
      <c r="E383" s="588"/>
      <c r="F383" s="587">
        <v>17.3</v>
      </c>
      <c r="G383" s="615">
        <f t="shared" si="13"/>
        <v>17.3</v>
      </c>
      <c r="H383" s="587">
        <v>1432</v>
      </c>
      <c r="I383" s="615">
        <f t="shared" si="14"/>
        <v>1432</v>
      </c>
    </row>
    <row r="384" spans="3:9">
      <c r="C384" s="502">
        <v>36739</v>
      </c>
      <c r="D384" s="588"/>
      <c r="E384" s="588"/>
      <c r="F384" s="587">
        <v>17.5</v>
      </c>
      <c r="G384" s="615">
        <f t="shared" si="13"/>
        <v>17.5</v>
      </c>
      <c r="H384" s="587">
        <v>1539.6</v>
      </c>
      <c r="I384" s="615">
        <f t="shared" si="14"/>
        <v>1539.6</v>
      </c>
    </row>
    <row r="385" spans="3:9">
      <c r="C385" s="502">
        <v>36770</v>
      </c>
      <c r="D385" s="588"/>
      <c r="E385" s="588"/>
      <c r="F385" s="587">
        <v>18.7</v>
      </c>
      <c r="G385" s="615">
        <f t="shared" si="13"/>
        <v>18.7</v>
      </c>
      <c r="H385" s="587">
        <v>1474.4</v>
      </c>
      <c r="I385" s="615">
        <f t="shared" si="14"/>
        <v>1474.4</v>
      </c>
    </row>
    <row r="386" spans="3:9">
      <c r="C386" s="502">
        <v>36800</v>
      </c>
      <c r="D386" s="588"/>
      <c r="E386" s="588"/>
      <c r="F386" s="587">
        <v>17.5</v>
      </c>
      <c r="G386" s="615">
        <f t="shared" si="13"/>
        <v>17.5</v>
      </c>
      <c r="H386" s="587">
        <v>1334</v>
      </c>
      <c r="I386" s="615">
        <f t="shared" si="14"/>
        <v>1334</v>
      </c>
    </row>
    <row r="387" spans="3:9">
      <c r="C387" s="502">
        <v>36831</v>
      </c>
      <c r="D387" s="588"/>
      <c r="E387" s="588"/>
      <c r="F387" s="587">
        <v>16.600000000000001</v>
      </c>
      <c r="G387" s="615">
        <f t="shared" si="13"/>
        <v>16.600000000000001</v>
      </c>
      <c r="H387" s="587">
        <v>1232.3</v>
      </c>
      <c r="I387" s="615">
        <f t="shared" si="14"/>
        <v>1232.3</v>
      </c>
    </row>
    <row r="388" spans="3:9">
      <c r="C388" s="502">
        <v>36861</v>
      </c>
      <c r="D388" s="588"/>
      <c r="E388" s="588"/>
      <c r="F388" s="587">
        <v>16.2</v>
      </c>
      <c r="G388" s="615">
        <f t="shared" si="13"/>
        <v>16.2</v>
      </c>
      <c r="H388" s="587">
        <v>1240.3</v>
      </c>
      <c r="I388" s="615">
        <f t="shared" si="14"/>
        <v>1240.3</v>
      </c>
    </row>
    <row r="389" spans="3:9">
      <c r="C389" s="502">
        <v>36892</v>
      </c>
      <c r="D389" s="588">
        <f>D377+1</f>
        <v>2001</v>
      </c>
      <c r="E389" s="588"/>
      <c r="F389" s="587">
        <v>17.7</v>
      </c>
      <c r="G389" s="615">
        <f t="shared" si="13"/>
        <v>17.7</v>
      </c>
      <c r="H389" s="587">
        <v>1167.9000000000001</v>
      </c>
      <c r="I389" s="615">
        <f t="shared" si="14"/>
        <v>1167.9000000000001</v>
      </c>
    </row>
    <row r="390" spans="3:9">
      <c r="C390" s="502">
        <v>36923</v>
      </c>
      <c r="D390" s="588"/>
      <c r="E390" s="588"/>
      <c r="F390" s="587">
        <v>17.8</v>
      </c>
      <c r="G390" s="615">
        <f t="shared" si="13"/>
        <v>17.8</v>
      </c>
      <c r="H390" s="587">
        <v>1353.1</v>
      </c>
      <c r="I390" s="615">
        <f t="shared" si="14"/>
        <v>1353.1</v>
      </c>
    </row>
    <row r="391" spans="3:9">
      <c r="C391" s="502">
        <v>36951</v>
      </c>
      <c r="D391" s="588"/>
      <c r="E391" s="588">
        <v>23</v>
      </c>
      <c r="F391" s="587">
        <v>17.2</v>
      </c>
      <c r="G391" s="615">
        <f t="shared" si="13"/>
        <v>17.2</v>
      </c>
      <c r="H391" s="587">
        <v>1593.6</v>
      </c>
      <c r="I391" s="615">
        <f t="shared" si="14"/>
        <v>1593.6</v>
      </c>
    </row>
    <row r="392" spans="3:9">
      <c r="C392" s="502">
        <v>36982</v>
      </c>
      <c r="D392" s="588"/>
      <c r="E392" s="588">
        <v>23</v>
      </c>
      <c r="F392" s="587">
        <v>16.899999999999999</v>
      </c>
      <c r="G392" s="615">
        <f t="shared" si="13"/>
        <v>16.899999999999999</v>
      </c>
      <c r="H392" s="587">
        <v>1346.3</v>
      </c>
      <c r="I392" s="615">
        <f t="shared" si="14"/>
        <v>1346.3</v>
      </c>
    </row>
    <row r="393" spans="3:9">
      <c r="C393" s="502">
        <v>37012</v>
      </c>
      <c r="D393" s="588"/>
      <c r="E393" s="588">
        <v>23</v>
      </c>
      <c r="F393" s="587">
        <v>16.899999999999999</v>
      </c>
      <c r="G393" s="615">
        <f t="shared" si="13"/>
        <v>16.899999999999999</v>
      </c>
      <c r="H393" s="587">
        <v>1599.8</v>
      </c>
      <c r="I393" s="615">
        <f t="shared" si="14"/>
        <v>1599.8</v>
      </c>
    </row>
    <row r="394" spans="3:9">
      <c r="C394" s="502">
        <v>37043</v>
      </c>
      <c r="D394" s="588"/>
      <c r="E394" s="588">
        <v>23</v>
      </c>
      <c r="F394" s="587">
        <v>17.5</v>
      </c>
      <c r="G394" s="615">
        <f t="shared" si="13"/>
        <v>17.5</v>
      </c>
      <c r="H394" s="587">
        <v>1619.6</v>
      </c>
      <c r="I394" s="615">
        <f t="shared" si="14"/>
        <v>1619.6</v>
      </c>
    </row>
    <row r="395" spans="3:9">
      <c r="C395" s="502">
        <v>37073</v>
      </c>
      <c r="D395" s="588"/>
      <c r="E395" s="588">
        <v>23</v>
      </c>
      <c r="F395" s="587">
        <v>16.5</v>
      </c>
      <c r="G395" s="615">
        <f t="shared" si="13"/>
        <v>16.5</v>
      </c>
      <c r="H395" s="587">
        <v>1346.9</v>
      </c>
      <c r="I395" s="615">
        <f t="shared" si="14"/>
        <v>1346.9</v>
      </c>
    </row>
    <row r="396" spans="3:9">
      <c r="C396" s="502">
        <v>37104</v>
      </c>
      <c r="D396" s="588"/>
      <c r="E396" s="588">
        <v>23</v>
      </c>
      <c r="F396" s="587">
        <v>16.3</v>
      </c>
      <c r="G396" s="615">
        <f t="shared" si="13"/>
        <v>16.3</v>
      </c>
      <c r="H396" s="587">
        <v>1448.5</v>
      </c>
      <c r="I396" s="615">
        <f t="shared" si="14"/>
        <v>1448.5</v>
      </c>
    </row>
    <row r="397" spans="3:9">
      <c r="C397" s="502">
        <v>37135</v>
      </c>
      <c r="D397" s="588"/>
      <c r="E397" s="588">
        <v>23</v>
      </c>
      <c r="F397" s="587">
        <v>16.399999999999999</v>
      </c>
      <c r="G397" s="615">
        <f t="shared" si="13"/>
        <v>16.399999999999999</v>
      </c>
      <c r="H397" s="587">
        <v>1289.0999999999999</v>
      </c>
      <c r="I397" s="615">
        <f t="shared" si="14"/>
        <v>1289.0999999999999</v>
      </c>
    </row>
    <row r="398" spans="3:9">
      <c r="C398" s="502">
        <v>37165</v>
      </c>
      <c r="D398" s="588"/>
      <c r="E398" s="588">
        <v>23</v>
      </c>
      <c r="F398" s="587">
        <v>22.1</v>
      </c>
      <c r="G398" s="615">
        <f t="shared" si="13"/>
        <v>22.1</v>
      </c>
      <c r="H398" s="587">
        <v>1722.4</v>
      </c>
      <c r="I398" s="615">
        <f t="shared" si="14"/>
        <v>1722.4</v>
      </c>
    </row>
    <row r="399" spans="3:9">
      <c r="C399" s="502">
        <v>37196</v>
      </c>
      <c r="D399" s="588"/>
      <c r="E399" s="588">
        <v>23</v>
      </c>
      <c r="F399" s="587">
        <v>18</v>
      </c>
      <c r="G399" s="615">
        <f t="shared" si="13"/>
        <v>18</v>
      </c>
      <c r="H399" s="587">
        <v>1324.5</v>
      </c>
      <c r="I399" s="615">
        <f t="shared" si="14"/>
        <v>1324.5</v>
      </c>
    </row>
    <row r="400" spans="3:9">
      <c r="C400" s="502">
        <v>37226</v>
      </c>
      <c r="D400" s="588"/>
      <c r="E400" s="588"/>
      <c r="F400" s="587">
        <v>16.5</v>
      </c>
      <c r="G400" s="615">
        <f t="shared" si="13"/>
        <v>16.5</v>
      </c>
      <c r="H400" s="587">
        <v>1310.7</v>
      </c>
      <c r="I400" s="615">
        <f t="shared" si="14"/>
        <v>1310.7</v>
      </c>
    </row>
    <row r="401" spans="3:9">
      <c r="C401" s="502">
        <v>37257</v>
      </c>
      <c r="D401" s="588">
        <f>D389+1</f>
        <v>2002</v>
      </c>
      <c r="E401" s="588"/>
      <c r="F401" s="587">
        <v>16.5</v>
      </c>
      <c r="G401" s="615">
        <f t="shared" si="13"/>
        <v>16.5</v>
      </c>
      <c r="H401" s="587">
        <v>1108.5</v>
      </c>
      <c r="I401" s="615">
        <f t="shared" si="14"/>
        <v>1108.5</v>
      </c>
    </row>
    <row r="402" spans="3:9">
      <c r="C402" s="502">
        <v>37288</v>
      </c>
      <c r="D402" s="588"/>
      <c r="E402" s="588"/>
      <c r="F402" s="587">
        <v>17.3</v>
      </c>
      <c r="G402" s="615">
        <f t="shared" si="13"/>
        <v>17.3</v>
      </c>
      <c r="H402" s="587">
        <v>1307</v>
      </c>
      <c r="I402" s="615">
        <f t="shared" si="14"/>
        <v>1307</v>
      </c>
    </row>
    <row r="403" spans="3:9">
      <c r="C403" s="502">
        <v>37316</v>
      </c>
      <c r="D403" s="588"/>
      <c r="E403" s="588"/>
      <c r="F403" s="587">
        <v>17.100000000000001</v>
      </c>
      <c r="G403" s="615">
        <f t="shared" si="13"/>
        <v>17.100000000000001</v>
      </c>
      <c r="H403" s="587">
        <v>1514.7</v>
      </c>
      <c r="I403" s="615">
        <f t="shared" si="14"/>
        <v>1514.7</v>
      </c>
    </row>
    <row r="404" spans="3:9">
      <c r="C404" s="502">
        <v>37347</v>
      </c>
      <c r="D404" s="588"/>
      <c r="E404" s="588"/>
      <c r="F404" s="587">
        <v>17.7</v>
      </c>
      <c r="G404" s="615">
        <f t="shared" si="13"/>
        <v>17.7</v>
      </c>
      <c r="H404" s="587">
        <v>1441.8</v>
      </c>
      <c r="I404" s="615">
        <f t="shared" si="14"/>
        <v>1441.8</v>
      </c>
    </row>
    <row r="405" spans="3:9">
      <c r="C405" s="502">
        <v>37377</v>
      </c>
      <c r="D405" s="588"/>
      <c r="E405" s="588"/>
      <c r="F405" s="587">
        <v>16.2</v>
      </c>
      <c r="G405" s="615">
        <f t="shared" si="13"/>
        <v>16.2</v>
      </c>
      <c r="H405" s="587">
        <v>1506.8</v>
      </c>
      <c r="I405" s="615">
        <f t="shared" si="14"/>
        <v>1506.8</v>
      </c>
    </row>
    <row r="406" spans="3:9">
      <c r="C406" s="502">
        <v>37408</v>
      </c>
      <c r="D406" s="588"/>
      <c r="E406" s="588"/>
      <c r="F406" s="587">
        <v>16.899999999999999</v>
      </c>
      <c r="G406" s="615">
        <f t="shared" si="13"/>
        <v>16.899999999999999</v>
      </c>
      <c r="H406" s="587">
        <v>1536.5</v>
      </c>
      <c r="I406" s="615">
        <f t="shared" si="14"/>
        <v>1536.5</v>
      </c>
    </row>
    <row r="407" spans="3:9">
      <c r="C407" s="502">
        <v>37438</v>
      </c>
      <c r="D407" s="588"/>
      <c r="E407" s="588"/>
      <c r="F407" s="587">
        <v>18.2</v>
      </c>
      <c r="G407" s="615">
        <f t="shared" si="13"/>
        <v>18.2</v>
      </c>
      <c r="H407" s="587">
        <v>1524.4</v>
      </c>
      <c r="I407" s="615">
        <f t="shared" si="14"/>
        <v>1524.4</v>
      </c>
    </row>
    <row r="408" spans="3:9">
      <c r="C408" s="502">
        <v>37469</v>
      </c>
      <c r="D408" s="588"/>
      <c r="E408" s="588"/>
      <c r="F408" s="587">
        <v>18.399999999999999</v>
      </c>
      <c r="G408" s="615">
        <f t="shared" si="13"/>
        <v>18.399999999999999</v>
      </c>
      <c r="H408" s="587">
        <v>1705.5</v>
      </c>
      <c r="I408" s="615">
        <f t="shared" si="14"/>
        <v>1705.5</v>
      </c>
    </row>
    <row r="409" spans="3:9">
      <c r="C409" s="502">
        <v>37500</v>
      </c>
      <c r="D409" s="588"/>
      <c r="E409" s="588"/>
      <c r="F409" s="587">
        <v>16.7</v>
      </c>
      <c r="G409" s="615">
        <f t="shared" si="13"/>
        <v>16.7</v>
      </c>
      <c r="H409" s="587">
        <v>1223.9000000000001</v>
      </c>
      <c r="I409" s="615">
        <f t="shared" si="14"/>
        <v>1223.9000000000001</v>
      </c>
    </row>
    <row r="410" spans="3:9">
      <c r="C410" s="502">
        <v>37530</v>
      </c>
      <c r="D410" s="588"/>
      <c r="E410" s="588"/>
      <c r="F410" s="587">
        <v>16.3</v>
      </c>
      <c r="G410" s="615">
        <f t="shared" ref="G410:G473" si="15">F410</f>
        <v>16.3</v>
      </c>
      <c r="H410" s="587">
        <v>1301.2</v>
      </c>
      <c r="I410" s="615">
        <f t="shared" ref="I410:I473" si="16">H410</f>
        <v>1301.2</v>
      </c>
    </row>
    <row r="411" spans="3:9">
      <c r="C411" s="502">
        <v>37561</v>
      </c>
      <c r="D411" s="588"/>
      <c r="E411" s="588"/>
      <c r="F411" s="587">
        <v>16.5</v>
      </c>
      <c r="G411" s="615">
        <f t="shared" si="15"/>
        <v>16.5</v>
      </c>
      <c r="H411" s="587">
        <v>1203.0999999999999</v>
      </c>
      <c r="I411" s="615">
        <f t="shared" si="16"/>
        <v>1203.0999999999999</v>
      </c>
    </row>
    <row r="412" spans="3:9">
      <c r="C412" s="502">
        <v>37591</v>
      </c>
      <c r="D412" s="588"/>
      <c r="E412" s="588"/>
      <c r="F412" s="587">
        <v>17.899999999999999</v>
      </c>
      <c r="G412" s="615">
        <f t="shared" si="15"/>
        <v>17.899999999999999</v>
      </c>
      <c r="H412" s="587">
        <v>1442.8</v>
      </c>
      <c r="I412" s="615">
        <f t="shared" si="16"/>
        <v>1442.8</v>
      </c>
    </row>
    <row r="413" spans="3:9">
      <c r="C413" s="502">
        <v>37622</v>
      </c>
      <c r="D413" s="588">
        <f>D401+1</f>
        <v>2003</v>
      </c>
      <c r="E413" s="588"/>
      <c r="F413" s="587">
        <v>16.7</v>
      </c>
      <c r="G413" s="615">
        <f t="shared" si="15"/>
        <v>16.7</v>
      </c>
      <c r="H413" s="587">
        <v>1088.2</v>
      </c>
      <c r="I413" s="615">
        <f t="shared" si="16"/>
        <v>1088.2</v>
      </c>
    </row>
    <row r="414" spans="3:9">
      <c r="C414" s="502">
        <v>37653</v>
      </c>
      <c r="D414" s="588"/>
      <c r="E414" s="588"/>
      <c r="F414" s="587">
        <v>16.100000000000001</v>
      </c>
      <c r="G414" s="615">
        <f t="shared" si="15"/>
        <v>16.100000000000001</v>
      </c>
      <c r="H414" s="587">
        <v>1216</v>
      </c>
      <c r="I414" s="615">
        <f t="shared" si="16"/>
        <v>1216</v>
      </c>
    </row>
    <row r="415" spans="3:9">
      <c r="C415" s="502">
        <v>37681</v>
      </c>
      <c r="D415" s="588"/>
      <c r="E415" s="588"/>
      <c r="F415" s="587">
        <v>16.5</v>
      </c>
      <c r="G415" s="615">
        <f t="shared" si="15"/>
        <v>16.5</v>
      </c>
      <c r="H415" s="587">
        <v>1449.7</v>
      </c>
      <c r="I415" s="615">
        <f t="shared" si="16"/>
        <v>1449.7</v>
      </c>
    </row>
    <row r="416" spans="3:9">
      <c r="C416" s="502">
        <v>37712</v>
      </c>
      <c r="D416" s="588"/>
      <c r="E416" s="588"/>
      <c r="F416" s="587">
        <v>16.7</v>
      </c>
      <c r="G416" s="615">
        <f t="shared" si="15"/>
        <v>16.7</v>
      </c>
      <c r="H416" s="587">
        <v>1408.1</v>
      </c>
      <c r="I416" s="615">
        <f t="shared" si="16"/>
        <v>1408.1</v>
      </c>
    </row>
    <row r="417" spans="3:9">
      <c r="C417" s="502">
        <v>37742</v>
      </c>
      <c r="D417" s="588"/>
      <c r="E417" s="588"/>
      <c r="F417" s="587">
        <v>16.5</v>
      </c>
      <c r="G417" s="615">
        <f t="shared" si="15"/>
        <v>16.5</v>
      </c>
      <c r="H417" s="587">
        <v>1573.5</v>
      </c>
      <c r="I417" s="615">
        <f t="shared" si="16"/>
        <v>1573.5</v>
      </c>
    </row>
    <row r="418" spans="3:9">
      <c r="C418" s="502">
        <v>37773</v>
      </c>
      <c r="D418" s="588"/>
      <c r="E418" s="588"/>
      <c r="F418" s="587">
        <v>17</v>
      </c>
      <c r="G418" s="615">
        <f t="shared" si="15"/>
        <v>17</v>
      </c>
      <c r="H418" s="587">
        <v>1473.9</v>
      </c>
      <c r="I418" s="615">
        <f t="shared" si="16"/>
        <v>1473.9</v>
      </c>
    </row>
    <row r="419" spans="3:9">
      <c r="C419" s="502">
        <v>37803</v>
      </c>
      <c r="D419" s="588"/>
      <c r="E419" s="588"/>
      <c r="F419" s="587">
        <v>17.100000000000001</v>
      </c>
      <c r="G419" s="615">
        <f t="shared" si="15"/>
        <v>17.100000000000001</v>
      </c>
      <c r="H419" s="587">
        <v>1509.5</v>
      </c>
      <c r="I419" s="615">
        <f t="shared" si="16"/>
        <v>1509.5</v>
      </c>
    </row>
    <row r="420" spans="3:9">
      <c r="C420" s="502">
        <v>37834</v>
      </c>
      <c r="D420" s="588"/>
      <c r="E420" s="588"/>
      <c r="F420" s="587">
        <v>18.3</v>
      </c>
      <c r="G420" s="615">
        <f t="shared" si="15"/>
        <v>18.3</v>
      </c>
      <c r="H420" s="587">
        <v>1628.9</v>
      </c>
      <c r="I420" s="615">
        <f t="shared" si="16"/>
        <v>1628.9</v>
      </c>
    </row>
    <row r="421" spans="3:9">
      <c r="C421" s="502">
        <v>37865</v>
      </c>
      <c r="D421" s="588"/>
      <c r="E421" s="588"/>
      <c r="F421" s="587">
        <v>17.3</v>
      </c>
      <c r="G421" s="615">
        <f t="shared" si="15"/>
        <v>17.3</v>
      </c>
      <c r="H421" s="587">
        <v>1301.3</v>
      </c>
      <c r="I421" s="615">
        <f t="shared" si="16"/>
        <v>1301.3</v>
      </c>
    </row>
    <row r="422" spans="3:9">
      <c r="C422" s="502">
        <v>37895</v>
      </c>
      <c r="D422" s="588"/>
      <c r="E422" s="588"/>
      <c r="F422" s="587">
        <v>16.5</v>
      </c>
      <c r="G422" s="615">
        <f t="shared" si="15"/>
        <v>16.5</v>
      </c>
      <c r="H422" s="587">
        <v>1302.5999999999999</v>
      </c>
      <c r="I422" s="615">
        <f t="shared" si="16"/>
        <v>1302.5999999999999</v>
      </c>
    </row>
    <row r="423" spans="3:9">
      <c r="C423" s="502">
        <v>37926</v>
      </c>
      <c r="D423" s="588"/>
      <c r="E423" s="588"/>
      <c r="F423" s="587">
        <v>17.600000000000001</v>
      </c>
      <c r="G423" s="615">
        <f t="shared" si="15"/>
        <v>17.600000000000001</v>
      </c>
      <c r="H423" s="587">
        <v>1258.7</v>
      </c>
      <c r="I423" s="615">
        <f t="shared" si="16"/>
        <v>1258.7</v>
      </c>
    </row>
    <row r="424" spans="3:9">
      <c r="C424" s="502">
        <v>37956</v>
      </c>
      <c r="D424" s="588"/>
      <c r="E424" s="588"/>
      <c r="F424" s="587">
        <v>17.399999999999999</v>
      </c>
      <c r="G424" s="615">
        <f t="shared" si="15"/>
        <v>17.399999999999999</v>
      </c>
      <c r="H424" s="587">
        <v>1428.7</v>
      </c>
      <c r="I424" s="615">
        <f t="shared" si="16"/>
        <v>1428.7</v>
      </c>
    </row>
    <row r="425" spans="3:9">
      <c r="C425" s="502">
        <v>37987</v>
      </c>
      <c r="D425" s="588">
        <f>D413+1</f>
        <v>2004</v>
      </c>
      <c r="E425" s="588"/>
      <c r="F425" s="587">
        <v>16.7</v>
      </c>
      <c r="G425" s="615">
        <f t="shared" si="15"/>
        <v>16.7</v>
      </c>
      <c r="H425" s="587">
        <v>1122.5</v>
      </c>
      <c r="I425" s="615">
        <f t="shared" si="16"/>
        <v>1122.5</v>
      </c>
    </row>
    <row r="426" spans="3:9">
      <c r="C426" s="502">
        <v>38018</v>
      </c>
      <c r="D426" s="588"/>
      <c r="E426" s="588"/>
      <c r="F426" s="587">
        <v>17</v>
      </c>
      <c r="G426" s="615">
        <f t="shared" si="15"/>
        <v>17</v>
      </c>
      <c r="H426" s="587">
        <v>1274.5</v>
      </c>
      <c r="I426" s="615">
        <f t="shared" si="16"/>
        <v>1274.5</v>
      </c>
    </row>
    <row r="427" spans="3:9">
      <c r="C427" s="502">
        <v>38047</v>
      </c>
      <c r="D427" s="588"/>
      <c r="E427" s="588"/>
      <c r="F427" s="587">
        <v>17.2</v>
      </c>
      <c r="G427" s="615">
        <f t="shared" si="15"/>
        <v>17.2</v>
      </c>
      <c r="H427" s="587">
        <v>1502.7</v>
      </c>
      <c r="I427" s="615">
        <f t="shared" si="16"/>
        <v>1502.7</v>
      </c>
    </row>
    <row r="428" spans="3:9">
      <c r="C428" s="502">
        <v>38078</v>
      </c>
      <c r="D428" s="588"/>
      <c r="E428" s="588"/>
      <c r="F428" s="587">
        <v>16.899999999999999</v>
      </c>
      <c r="G428" s="615">
        <f t="shared" si="15"/>
        <v>16.899999999999999</v>
      </c>
      <c r="H428" s="587">
        <v>1419.4</v>
      </c>
      <c r="I428" s="615">
        <f t="shared" si="16"/>
        <v>1419.4</v>
      </c>
    </row>
    <row r="429" spans="3:9">
      <c r="C429" s="502">
        <v>38108</v>
      </c>
      <c r="D429" s="588"/>
      <c r="E429" s="588"/>
      <c r="F429" s="587">
        <v>18.2</v>
      </c>
      <c r="G429" s="615">
        <f t="shared" si="15"/>
        <v>18.2</v>
      </c>
      <c r="H429" s="587">
        <v>1625.2</v>
      </c>
      <c r="I429" s="615">
        <f t="shared" si="16"/>
        <v>1625.2</v>
      </c>
    </row>
    <row r="430" spans="3:9">
      <c r="C430" s="502">
        <v>38139</v>
      </c>
      <c r="D430" s="588"/>
      <c r="E430" s="588"/>
      <c r="F430" s="587">
        <v>16.2</v>
      </c>
      <c r="G430" s="615">
        <f t="shared" si="15"/>
        <v>16.2</v>
      </c>
      <c r="H430" s="587">
        <v>1443.6</v>
      </c>
      <c r="I430" s="615">
        <f t="shared" si="16"/>
        <v>1443.6</v>
      </c>
    </row>
    <row r="431" spans="3:9">
      <c r="C431" s="502">
        <v>38169</v>
      </c>
      <c r="D431" s="588"/>
      <c r="E431" s="588"/>
      <c r="F431" s="587">
        <v>17.3</v>
      </c>
      <c r="G431" s="615">
        <f t="shared" si="15"/>
        <v>17.3</v>
      </c>
      <c r="H431" s="587">
        <v>1553</v>
      </c>
      <c r="I431" s="615">
        <f t="shared" si="16"/>
        <v>1553</v>
      </c>
    </row>
    <row r="432" spans="3:9">
      <c r="C432" s="502">
        <v>38200</v>
      </c>
      <c r="D432" s="588"/>
      <c r="E432" s="588"/>
      <c r="F432" s="587">
        <v>17.2</v>
      </c>
      <c r="G432" s="615">
        <f t="shared" si="15"/>
        <v>17.2</v>
      </c>
      <c r="H432" s="587">
        <v>1426.1</v>
      </c>
      <c r="I432" s="615">
        <f t="shared" si="16"/>
        <v>1426.1</v>
      </c>
    </row>
    <row r="433" spans="3:9">
      <c r="C433" s="502">
        <v>38231</v>
      </c>
      <c r="D433" s="588"/>
      <c r="E433" s="588"/>
      <c r="F433" s="587">
        <v>17.899999999999999</v>
      </c>
      <c r="G433" s="615">
        <f t="shared" si="15"/>
        <v>17.899999999999999</v>
      </c>
      <c r="H433" s="587">
        <v>1433.6</v>
      </c>
      <c r="I433" s="615">
        <f t="shared" si="16"/>
        <v>1433.6</v>
      </c>
    </row>
    <row r="434" spans="3:9">
      <c r="C434" s="502">
        <v>38261</v>
      </c>
      <c r="D434" s="588"/>
      <c r="E434" s="588"/>
      <c r="F434" s="587">
        <v>17.5</v>
      </c>
      <c r="G434" s="615">
        <f t="shared" si="15"/>
        <v>17.5</v>
      </c>
      <c r="H434" s="587">
        <v>1331.8</v>
      </c>
      <c r="I434" s="615">
        <f t="shared" si="16"/>
        <v>1331.8</v>
      </c>
    </row>
    <row r="435" spans="3:9">
      <c r="C435" s="502">
        <v>38292</v>
      </c>
      <c r="D435" s="588"/>
      <c r="E435" s="588"/>
      <c r="F435" s="587">
        <v>17.399999999999999</v>
      </c>
      <c r="G435" s="615">
        <f t="shared" si="15"/>
        <v>17.399999999999999</v>
      </c>
      <c r="H435" s="587">
        <v>1196.2</v>
      </c>
      <c r="I435" s="615">
        <f t="shared" si="16"/>
        <v>1196.2</v>
      </c>
    </row>
    <row r="436" spans="3:9">
      <c r="C436" s="502">
        <v>38322</v>
      </c>
      <c r="D436" s="588"/>
      <c r="E436" s="588"/>
      <c r="F436" s="587">
        <v>18.100000000000001</v>
      </c>
      <c r="G436" s="615">
        <f t="shared" si="15"/>
        <v>18.100000000000001</v>
      </c>
      <c r="H436" s="587">
        <v>1538.1</v>
      </c>
      <c r="I436" s="615">
        <f t="shared" si="16"/>
        <v>1538.1</v>
      </c>
    </row>
    <row r="437" spans="3:9">
      <c r="C437" s="502">
        <v>38353</v>
      </c>
      <c r="D437" s="588">
        <f>D425+1</f>
        <v>2005</v>
      </c>
      <c r="E437" s="588"/>
      <c r="F437" s="587">
        <v>16.899999999999999</v>
      </c>
      <c r="G437" s="615">
        <f t="shared" si="15"/>
        <v>16.899999999999999</v>
      </c>
      <c r="H437" s="587">
        <v>1060.5</v>
      </c>
      <c r="I437" s="615">
        <f t="shared" si="16"/>
        <v>1060.5</v>
      </c>
    </row>
    <row r="438" spans="3:9">
      <c r="C438" s="502">
        <v>38384</v>
      </c>
      <c r="D438" s="588"/>
      <c r="E438" s="588"/>
      <c r="F438" s="587">
        <v>16.899999999999999</v>
      </c>
      <c r="G438" s="615">
        <f t="shared" si="15"/>
        <v>16.899999999999999</v>
      </c>
      <c r="H438" s="587">
        <v>1250.7</v>
      </c>
      <c r="I438" s="615">
        <f t="shared" si="16"/>
        <v>1250.7</v>
      </c>
    </row>
    <row r="439" spans="3:9">
      <c r="C439" s="502">
        <v>38412</v>
      </c>
      <c r="D439" s="588"/>
      <c r="E439" s="588"/>
      <c r="F439" s="587">
        <v>17.399999999999999</v>
      </c>
      <c r="G439" s="615">
        <f t="shared" si="15"/>
        <v>17.399999999999999</v>
      </c>
      <c r="H439" s="587">
        <v>1572.6</v>
      </c>
      <c r="I439" s="615">
        <f t="shared" si="16"/>
        <v>1572.6</v>
      </c>
    </row>
    <row r="440" spans="3:9">
      <c r="C440" s="502">
        <v>38443</v>
      </c>
      <c r="D440" s="588"/>
      <c r="E440" s="588"/>
      <c r="F440" s="587">
        <v>17.8</v>
      </c>
      <c r="G440" s="615">
        <f t="shared" si="15"/>
        <v>17.8</v>
      </c>
      <c r="H440" s="587">
        <v>1499.4</v>
      </c>
      <c r="I440" s="615">
        <f t="shared" si="16"/>
        <v>1499.4</v>
      </c>
    </row>
    <row r="441" spans="3:9">
      <c r="C441" s="502">
        <v>38473</v>
      </c>
      <c r="D441" s="588"/>
      <c r="E441" s="588"/>
      <c r="F441" s="587">
        <v>17.399999999999999</v>
      </c>
      <c r="G441" s="615">
        <f t="shared" si="15"/>
        <v>17.399999999999999</v>
      </c>
      <c r="H441" s="587">
        <v>1495.8</v>
      </c>
      <c r="I441" s="615">
        <f t="shared" si="16"/>
        <v>1495.8</v>
      </c>
    </row>
    <row r="442" spans="3:9">
      <c r="C442" s="502">
        <v>38504</v>
      </c>
      <c r="D442" s="588"/>
      <c r="E442" s="588"/>
      <c r="F442" s="587">
        <v>18.5</v>
      </c>
      <c r="G442" s="615">
        <f t="shared" si="15"/>
        <v>18.5</v>
      </c>
      <c r="H442" s="587">
        <v>1673.8</v>
      </c>
      <c r="I442" s="615">
        <f t="shared" si="16"/>
        <v>1673.8</v>
      </c>
    </row>
    <row r="443" spans="3:9">
      <c r="C443" s="502">
        <v>38534</v>
      </c>
      <c r="D443" s="588"/>
      <c r="E443" s="588"/>
      <c r="F443" s="587">
        <v>21.1</v>
      </c>
      <c r="G443" s="615">
        <f t="shared" si="15"/>
        <v>21.1</v>
      </c>
      <c r="H443" s="587">
        <v>1804.3</v>
      </c>
      <c r="I443" s="615">
        <f t="shared" si="16"/>
        <v>1804.3</v>
      </c>
    </row>
    <row r="444" spans="3:9">
      <c r="C444" s="502">
        <v>38565</v>
      </c>
      <c r="D444" s="588"/>
      <c r="E444" s="588"/>
      <c r="F444" s="587">
        <v>17.399999999999999</v>
      </c>
      <c r="G444" s="615">
        <f t="shared" si="15"/>
        <v>17.399999999999999</v>
      </c>
      <c r="H444" s="587">
        <v>1480.9</v>
      </c>
      <c r="I444" s="615">
        <f t="shared" si="16"/>
        <v>1480.9</v>
      </c>
    </row>
    <row r="445" spans="3:9">
      <c r="C445" s="502">
        <v>38596</v>
      </c>
      <c r="D445" s="588"/>
      <c r="E445" s="588"/>
      <c r="F445" s="587">
        <v>16.899999999999999</v>
      </c>
      <c r="G445" s="615">
        <f t="shared" si="15"/>
        <v>16.899999999999999</v>
      </c>
      <c r="H445" s="587">
        <v>1326</v>
      </c>
      <c r="I445" s="615">
        <f t="shared" si="16"/>
        <v>1326</v>
      </c>
    </row>
    <row r="446" spans="3:9">
      <c r="C446" s="502">
        <v>38626</v>
      </c>
      <c r="D446" s="588"/>
      <c r="E446" s="588"/>
      <c r="F446" s="587">
        <v>15.3</v>
      </c>
      <c r="G446" s="615">
        <f t="shared" si="15"/>
        <v>15.3</v>
      </c>
      <c r="H446" s="587">
        <v>1143.0999999999999</v>
      </c>
      <c r="I446" s="615">
        <f t="shared" si="16"/>
        <v>1143.0999999999999</v>
      </c>
    </row>
    <row r="447" spans="3:9">
      <c r="C447" s="502">
        <v>38657</v>
      </c>
      <c r="D447" s="588"/>
      <c r="E447" s="588"/>
      <c r="F447" s="587">
        <v>16.5</v>
      </c>
      <c r="G447" s="615">
        <f t="shared" si="15"/>
        <v>16.5</v>
      </c>
      <c r="H447" s="587">
        <v>1161.5</v>
      </c>
      <c r="I447" s="615">
        <f t="shared" si="16"/>
        <v>1161.5</v>
      </c>
    </row>
    <row r="448" spans="3:9">
      <c r="C448" s="502">
        <v>38687</v>
      </c>
      <c r="D448" s="588"/>
      <c r="E448" s="588"/>
      <c r="F448" s="587">
        <v>17.2</v>
      </c>
      <c r="G448" s="615">
        <f t="shared" si="15"/>
        <v>17.2</v>
      </c>
      <c r="H448" s="587">
        <v>1479.7</v>
      </c>
      <c r="I448" s="615">
        <f t="shared" si="16"/>
        <v>1479.7</v>
      </c>
    </row>
    <row r="449" spans="3:9">
      <c r="C449" s="502">
        <v>38718</v>
      </c>
      <c r="D449" s="588">
        <f>D437+1</f>
        <v>2006</v>
      </c>
      <c r="E449" s="588"/>
      <c r="F449" s="587">
        <v>18.100000000000001</v>
      </c>
      <c r="G449" s="615">
        <f t="shared" si="15"/>
        <v>18.100000000000001</v>
      </c>
      <c r="H449" s="587">
        <v>1139.9000000000001</v>
      </c>
      <c r="I449" s="615">
        <f t="shared" si="16"/>
        <v>1139.9000000000001</v>
      </c>
    </row>
    <row r="450" spans="3:9">
      <c r="C450" s="502">
        <v>38749</v>
      </c>
      <c r="D450" s="588"/>
      <c r="E450" s="588"/>
      <c r="F450" s="587">
        <v>17.100000000000001</v>
      </c>
      <c r="G450" s="615">
        <f t="shared" si="15"/>
        <v>17.100000000000001</v>
      </c>
      <c r="H450" s="587">
        <v>1257.0999999999999</v>
      </c>
      <c r="I450" s="615">
        <f t="shared" si="16"/>
        <v>1257.0999999999999</v>
      </c>
    </row>
    <row r="451" spans="3:9">
      <c r="C451" s="502">
        <v>38777</v>
      </c>
      <c r="D451" s="588"/>
      <c r="E451" s="588"/>
      <c r="F451" s="587">
        <v>17</v>
      </c>
      <c r="G451" s="615">
        <f t="shared" si="15"/>
        <v>17</v>
      </c>
      <c r="H451" s="587">
        <v>1525.7</v>
      </c>
      <c r="I451" s="615">
        <f t="shared" si="16"/>
        <v>1525.7</v>
      </c>
    </row>
    <row r="452" spans="3:9">
      <c r="C452" s="502">
        <v>38808</v>
      </c>
      <c r="D452" s="588"/>
      <c r="E452" s="588"/>
      <c r="F452" s="587">
        <v>17.100000000000001</v>
      </c>
      <c r="G452" s="615">
        <f t="shared" si="15"/>
        <v>17.100000000000001</v>
      </c>
      <c r="H452" s="587">
        <v>1443.8</v>
      </c>
      <c r="I452" s="615">
        <f t="shared" si="16"/>
        <v>1443.8</v>
      </c>
    </row>
    <row r="453" spans="3:9">
      <c r="C453" s="502">
        <v>38838</v>
      </c>
      <c r="D453" s="588"/>
      <c r="E453" s="588"/>
      <c r="F453" s="587">
        <v>16.7</v>
      </c>
      <c r="G453" s="615">
        <f t="shared" si="15"/>
        <v>16.7</v>
      </c>
      <c r="H453" s="587">
        <v>1484.9</v>
      </c>
      <c r="I453" s="615">
        <f t="shared" si="16"/>
        <v>1484.9</v>
      </c>
    </row>
    <row r="454" spans="3:9">
      <c r="C454" s="502">
        <v>38869</v>
      </c>
      <c r="D454" s="588"/>
      <c r="E454" s="588"/>
      <c r="F454" s="587">
        <v>16.899999999999999</v>
      </c>
      <c r="G454" s="615">
        <f t="shared" si="15"/>
        <v>16.899999999999999</v>
      </c>
      <c r="H454" s="587">
        <v>1495.9</v>
      </c>
      <c r="I454" s="615">
        <f t="shared" si="16"/>
        <v>1495.9</v>
      </c>
    </row>
    <row r="455" spans="3:9">
      <c r="C455" s="502">
        <v>38899</v>
      </c>
      <c r="D455" s="588"/>
      <c r="E455" s="588"/>
      <c r="F455" s="587">
        <v>17.7</v>
      </c>
      <c r="G455" s="615">
        <f t="shared" si="15"/>
        <v>17.7</v>
      </c>
      <c r="H455" s="587">
        <v>1489.6</v>
      </c>
      <c r="I455" s="615">
        <f t="shared" si="16"/>
        <v>1489.6</v>
      </c>
    </row>
    <row r="456" spans="3:9">
      <c r="C456" s="502">
        <v>38930</v>
      </c>
      <c r="D456" s="588"/>
      <c r="E456" s="588"/>
      <c r="F456" s="587">
        <v>16.5</v>
      </c>
      <c r="G456" s="615">
        <f t="shared" si="15"/>
        <v>16.5</v>
      </c>
      <c r="H456" s="587">
        <v>1482.5</v>
      </c>
      <c r="I456" s="615">
        <f t="shared" si="16"/>
        <v>1482.5</v>
      </c>
    </row>
    <row r="457" spans="3:9">
      <c r="C457" s="502">
        <v>38961</v>
      </c>
      <c r="D457" s="588"/>
      <c r="E457" s="588"/>
      <c r="F457" s="587">
        <v>17</v>
      </c>
      <c r="G457" s="615">
        <f t="shared" si="15"/>
        <v>17</v>
      </c>
      <c r="H457" s="587">
        <v>1350.4</v>
      </c>
      <c r="I457" s="615">
        <f t="shared" si="16"/>
        <v>1350.4</v>
      </c>
    </row>
    <row r="458" spans="3:9">
      <c r="C458" s="502">
        <v>38991</v>
      </c>
      <c r="D458" s="588"/>
      <c r="E458" s="588"/>
      <c r="F458" s="587">
        <v>16.899999999999999</v>
      </c>
      <c r="G458" s="615">
        <f t="shared" si="15"/>
        <v>16.899999999999999</v>
      </c>
      <c r="H458" s="587">
        <v>1213.0999999999999</v>
      </c>
      <c r="I458" s="615">
        <f t="shared" si="16"/>
        <v>1213.0999999999999</v>
      </c>
    </row>
    <row r="459" spans="3:9">
      <c r="C459" s="502">
        <v>39022</v>
      </c>
      <c r="D459" s="588"/>
      <c r="E459" s="588"/>
      <c r="F459" s="587">
        <v>16.7</v>
      </c>
      <c r="G459" s="615">
        <f t="shared" si="15"/>
        <v>16.7</v>
      </c>
      <c r="H459" s="587">
        <v>1194.9000000000001</v>
      </c>
      <c r="I459" s="615">
        <f t="shared" si="16"/>
        <v>1194.9000000000001</v>
      </c>
    </row>
    <row r="460" spans="3:9">
      <c r="C460" s="502">
        <v>39052</v>
      </c>
      <c r="D460" s="588"/>
      <c r="E460" s="588"/>
      <c r="F460" s="587">
        <v>17.100000000000001</v>
      </c>
      <c r="G460" s="615">
        <f t="shared" si="15"/>
        <v>17.100000000000001</v>
      </c>
      <c r="H460" s="587">
        <v>1426.1</v>
      </c>
      <c r="I460" s="615">
        <f t="shared" si="16"/>
        <v>1426.1</v>
      </c>
    </row>
    <row r="461" spans="3:9">
      <c r="C461" s="502">
        <v>39083</v>
      </c>
      <c r="D461" s="588">
        <f>D449+1</f>
        <v>2007</v>
      </c>
      <c r="E461" s="588"/>
      <c r="F461" s="587">
        <v>16.899999999999999</v>
      </c>
      <c r="G461" s="615">
        <f t="shared" si="15"/>
        <v>16.899999999999999</v>
      </c>
      <c r="H461" s="587">
        <v>1087.4000000000001</v>
      </c>
      <c r="I461" s="615">
        <f t="shared" si="16"/>
        <v>1087.4000000000001</v>
      </c>
    </row>
    <row r="462" spans="3:9">
      <c r="C462" s="502">
        <v>39114</v>
      </c>
      <c r="D462" s="588"/>
      <c r="E462" s="588"/>
      <c r="F462" s="587">
        <v>17.2</v>
      </c>
      <c r="G462" s="615">
        <f t="shared" si="15"/>
        <v>17.2</v>
      </c>
      <c r="H462" s="587">
        <v>1251.0999999999999</v>
      </c>
      <c r="I462" s="615">
        <f t="shared" si="16"/>
        <v>1251.0999999999999</v>
      </c>
    </row>
    <row r="463" spans="3:9">
      <c r="C463" s="502">
        <v>39142</v>
      </c>
      <c r="D463" s="588"/>
      <c r="E463" s="588"/>
      <c r="F463" s="587">
        <v>16.399999999999999</v>
      </c>
      <c r="G463" s="615">
        <f t="shared" si="15"/>
        <v>16.399999999999999</v>
      </c>
      <c r="H463" s="587">
        <v>1536.9</v>
      </c>
      <c r="I463" s="615">
        <f t="shared" si="16"/>
        <v>1536.9</v>
      </c>
    </row>
    <row r="464" spans="3:9">
      <c r="C464" s="502">
        <v>39173</v>
      </c>
      <c r="D464" s="588"/>
      <c r="E464" s="588"/>
      <c r="F464" s="587">
        <v>16.600000000000001</v>
      </c>
      <c r="G464" s="615">
        <f t="shared" si="15"/>
        <v>16.600000000000001</v>
      </c>
      <c r="H464" s="587">
        <v>1332.4</v>
      </c>
      <c r="I464" s="615">
        <f t="shared" si="16"/>
        <v>1332.4</v>
      </c>
    </row>
    <row r="465" spans="3:9">
      <c r="C465" s="502">
        <v>39203</v>
      </c>
      <c r="D465" s="588"/>
      <c r="E465" s="588"/>
      <c r="F465" s="587">
        <v>16.7</v>
      </c>
      <c r="G465" s="615">
        <f t="shared" si="15"/>
        <v>16.7</v>
      </c>
      <c r="H465" s="587">
        <v>1558.7</v>
      </c>
      <c r="I465" s="615">
        <f t="shared" si="16"/>
        <v>1558.7</v>
      </c>
    </row>
    <row r="466" spans="3:9">
      <c r="C466" s="502">
        <v>39234</v>
      </c>
      <c r="D466" s="588"/>
      <c r="E466" s="588"/>
      <c r="F466" s="587">
        <v>16.2</v>
      </c>
      <c r="G466" s="615">
        <f t="shared" si="15"/>
        <v>16.2</v>
      </c>
      <c r="H466" s="587">
        <v>1450.2</v>
      </c>
      <c r="I466" s="615">
        <f t="shared" si="16"/>
        <v>1450.2</v>
      </c>
    </row>
    <row r="467" spans="3:9">
      <c r="C467" s="502">
        <v>39264</v>
      </c>
      <c r="D467" s="588"/>
      <c r="E467" s="588"/>
      <c r="F467" s="587">
        <v>15.8</v>
      </c>
      <c r="G467" s="615">
        <f t="shared" si="15"/>
        <v>15.8</v>
      </c>
      <c r="H467" s="587">
        <v>1304.3</v>
      </c>
      <c r="I467" s="615">
        <f t="shared" si="16"/>
        <v>1304.3</v>
      </c>
    </row>
    <row r="468" spans="3:9">
      <c r="C468" s="502">
        <v>39295</v>
      </c>
      <c r="D468" s="588"/>
      <c r="E468" s="588"/>
      <c r="F468" s="587">
        <v>16.399999999999999</v>
      </c>
      <c r="G468" s="615">
        <f t="shared" si="15"/>
        <v>16.399999999999999</v>
      </c>
      <c r="H468" s="587">
        <v>1471.2</v>
      </c>
      <c r="I468" s="615">
        <f t="shared" si="16"/>
        <v>1471.2</v>
      </c>
    </row>
    <row r="469" spans="3:9">
      <c r="C469" s="502">
        <v>39326</v>
      </c>
      <c r="D469" s="588"/>
      <c r="E469" s="588"/>
      <c r="F469" s="587">
        <v>16.5</v>
      </c>
      <c r="G469" s="615">
        <f t="shared" si="15"/>
        <v>16.5</v>
      </c>
      <c r="H469" s="587">
        <v>1310.4000000000001</v>
      </c>
      <c r="I469" s="615">
        <f t="shared" si="16"/>
        <v>1310.4000000000001</v>
      </c>
    </row>
    <row r="470" spans="3:9">
      <c r="C470" s="502">
        <v>39356</v>
      </c>
      <c r="D470" s="588"/>
      <c r="E470" s="588"/>
      <c r="F470" s="587">
        <v>16.5</v>
      </c>
      <c r="G470" s="615">
        <f t="shared" si="15"/>
        <v>16.5</v>
      </c>
      <c r="H470" s="587">
        <v>1226.5999999999999</v>
      </c>
      <c r="I470" s="615">
        <f t="shared" si="16"/>
        <v>1226.5999999999999</v>
      </c>
    </row>
    <row r="471" spans="3:9">
      <c r="C471" s="502">
        <v>39387</v>
      </c>
      <c r="D471" s="588"/>
      <c r="E471" s="588"/>
      <c r="F471" s="587">
        <v>16.399999999999999</v>
      </c>
      <c r="G471" s="615">
        <f t="shared" si="15"/>
        <v>16.399999999999999</v>
      </c>
      <c r="H471" s="587">
        <v>1175.3</v>
      </c>
      <c r="I471" s="615">
        <f t="shared" si="16"/>
        <v>1175.3</v>
      </c>
    </row>
    <row r="472" spans="3:9">
      <c r="C472" s="502">
        <v>39417</v>
      </c>
      <c r="D472" s="588"/>
      <c r="E472" s="588">
        <v>23</v>
      </c>
      <c r="F472" s="587">
        <v>16</v>
      </c>
      <c r="G472" s="615">
        <f t="shared" si="15"/>
        <v>16</v>
      </c>
      <c r="H472" s="587">
        <v>1384.4</v>
      </c>
      <c r="I472" s="615">
        <f t="shared" si="16"/>
        <v>1384.4</v>
      </c>
    </row>
    <row r="473" spans="3:9">
      <c r="C473" s="502">
        <v>39448</v>
      </c>
      <c r="D473" s="588">
        <f>D461+1</f>
        <v>2008</v>
      </c>
      <c r="E473" s="588">
        <v>23</v>
      </c>
      <c r="F473" s="587">
        <v>15.7</v>
      </c>
      <c r="G473" s="615">
        <f t="shared" si="15"/>
        <v>15.7</v>
      </c>
      <c r="H473" s="587">
        <v>1039.0999999999999</v>
      </c>
      <c r="I473" s="615">
        <f t="shared" si="16"/>
        <v>1039.0999999999999</v>
      </c>
    </row>
    <row r="474" spans="3:9">
      <c r="C474" s="502">
        <v>39479</v>
      </c>
      <c r="D474" s="588"/>
      <c r="E474" s="588">
        <v>23</v>
      </c>
      <c r="F474" s="587">
        <v>15.5</v>
      </c>
      <c r="G474" s="615">
        <f t="shared" ref="G474:G537" si="17">F474</f>
        <v>15.5</v>
      </c>
      <c r="H474" s="587">
        <v>1171.7</v>
      </c>
      <c r="I474" s="615">
        <f t="shared" ref="I474:I537" si="18">H474</f>
        <v>1171.7</v>
      </c>
    </row>
    <row r="475" spans="3:9">
      <c r="C475" s="502">
        <v>39508</v>
      </c>
      <c r="D475" s="588"/>
      <c r="E475" s="588">
        <v>23</v>
      </c>
      <c r="F475" s="587">
        <v>15.1</v>
      </c>
      <c r="G475" s="615">
        <f t="shared" si="17"/>
        <v>15.1</v>
      </c>
      <c r="H475" s="587">
        <v>1351.5</v>
      </c>
      <c r="I475" s="615">
        <f t="shared" si="18"/>
        <v>1351.5</v>
      </c>
    </row>
    <row r="476" spans="3:9">
      <c r="C476" s="502">
        <v>39539</v>
      </c>
      <c r="D476" s="588"/>
      <c r="E476" s="588">
        <v>23</v>
      </c>
      <c r="F476" s="587">
        <v>14.6</v>
      </c>
      <c r="G476" s="615">
        <f t="shared" si="17"/>
        <v>14.6</v>
      </c>
      <c r="H476" s="587">
        <v>1243.5</v>
      </c>
      <c r="I476" s="615">
        <f t="shared" si="18"/>
        <v>1243.5</v>
      </c>
    </row>
    <row r="477" spans="3:9">
      <c r="C477" s="502">
        <v>39569</v>
      </c>
      <c r="D477" s="588"/>
      <c r="E477" s="588">
        <v>23</v>
      </c>
      <c r="F477" s="587">
        <v>14.7</v>
      </c>
      <c r="G477" s="615">
        <f t="shared" si="17"/>
        <v>14.7</v>
      </c>
      <c r="H477" s="587">
        <v>1392.8</v>
      </c>
      <c r="I477" s="615">
        <f t="shared" si="18"/>
        <v>1392.8</v>
      </c>
    </row>
    <row r="478" spans="3:9">
      <c r="C478" s="502">
        <v>39600</v>
      </c>
      <c r="D478" s="588"/>
      <c r="E478" s="588">
        <v>23</v>
      </c>
      <c r="F478" s="587">
        <v>14.4</v>
      </c>
      <c r="G478" s="615">
        <f t="shared" si="17"/>
        <v>14.4</v>
      </c>
      <c r="H478" s="587">
        <v>1185.3</v>
      </c>
      <c r="I478" s="615">
        <f t="shared" si="18"/>
        <v>1185.3</v>
      </c>
    </row>
    <row r="479" spans="3:9">
      <c r="C479" s="502">
        <v>39630</v>
      </c>
      <c r="D479" s="588"/>
      <c r="E479" s="588">
        <v>23</v>
      </c>
      <c r="F479" s="587">
        <v>13</v>
      </c>
      <c r="G479" s="615">
        <f t="shared" si="17"/>
        <v>13</v>
      </c>
      <c r="H479" s="587">
        <v>1132.3</v>
      </c>
      <c r="I479" s="615">
        <f t="shared" si="18"/>
        <v>1132.3</v>
      </c>
    </row>
    <row r="480" spans="3:9">
      <c r="C480" s="502">
        <v>39661</v>
      </c>
      <c r="D480" s="588"/>
      <c r="E480" s="588">
        <v>23</v>
      </c>
      <c r="F480" s="587">
        <v>14.1</v>
      </c>
      <c r="G480" s="615">
        <f t="shared" si="17"/>
        <v>14.1</v>
      </c>
      <c r="H480" s="587">
        <v>1246.8</v>
      </c>
      <c r="I480" s="615">
        <f t="shared" si="18"/>
        <v>1246.8</v>
      </c>
    </row>
    <row r="481" spans="3:9">
      <c r="C481" s="502">
        <v>39692</v>
      </c>
      <c r="D481" s="588"/>
      <c r="E481" s="588">
        <v>23</v>
      </c>
      <c r="F481" s="587">
        <v>13</v>
      </c>
      <c r="G481" s="615">
        <f t="shared" si="17"/>
        <v>13</v>
      </c>
      <c r="H481" s="587">
        <v>962.3</v>
      </c>
      <c r="I481" s="615">
        <f t="shared" si="18"/>
        <v>962.3</v>
      </c>
    </row>
    <row r="482" spans="3:9">
      <c r="C482" s="502">
        <v>39722</v>
      </c>
      <c r="D482" s="588"/>
      <c r="E482" s="588">
        <v>23</v>
      </c>
      <c r="F482" s="587">
        <v>10.9</v>
      </c>
      <c r="G482" s="615">
        <f t="shared" si="17"/>
        <v>10.9</v>
      </c>
      <c r="H482" s="587">
        <v>834.6</v>
      </c>
      <c r="I482" s="615">
        <f t="shared" si="18"/>
        <v>834.6</v>
      </c>
    </row>
    <row r="483" spans="3:9">
      <c r="C483" s="502">
        <v>39753</v>
      </c>
      <c r="D483" s="588"/>
      <c r="E483" s="588">
        <v>23</v>
      </c>
      <c r="F483" s="587">
        <v>10.5</v>
      </c>
      <c r="G483" s="615">
        <f t="shared" si="17"/>
        <v>10.5</v>
      </c>
      <c r="H483" s="587">
        <v>743.6</v>
      </c>
      <c r="I483" s="615">
        <f t="shared" si="18"/>
        <v>743.6</v>
      </c>
    </row>
    <row r="484" spans="3:9">
      <c r="C484" s="502">
        <v>39783</v>
      </c>
      <c r="D484" s="588"/>
      <c r="E484" s="588">
        <v>23</v>
      </c>
      <c r="F484" s="587">
        <v>10.4</v>
      </c>
      <c r="G484" s="615">
        <f t="shared" si="17"/>
        <v>10.4</v>
      </c>
      <c r="H484" s="587">
        <v>891.4</v>
      </c>
      <c r="I484" s="615">
        <f t="shared" si="18"/>
        <v>891.4</v>
      </c>
    </row>
    <row r="485" spans="3:9">
      <c r="C485" s="502">
        <v>39814</v>
      </c>
      <c r="D485" s="588">
        <f>D473+1</f>
        <v>2009</v>
      </c>
      <c r="E485" s="588">
        <v>23</v>
      </c>
      <c r="F485" s="587">
        <v>9.8000000000000007</v>
      </c>
      <c r="G485" s="615">
        <f t="shared" si="17"/>
        <v>9.8000000000000007</v>
      </c>
      <c r="H485" s="587">
        <v>654.79999999999995</v>
      </c>
      <c r="I485" s="615">
        <f t="shared" si="18"/>
        <v>654.79999999999995</v>
      </c>
    </row>
    <row r="486" spans="3:9">
      <c r="C486" s="502">
        <v>39845</v>
      </c>
      <c r="D486" s="588"/>
      <c r="E486" s="588">
        <v>23</v>
      </c>
      <c r="F486" s="587">
        <v>9.1999999999999993</v>
      </c>
      <c r="G486" s="615">
        <f t="shared" si="17"/>
        <v>9.1999999999999993</v>
      </c>
      <c r="H486" s="587">
        <v>687.2</v>
      </c>
      <c r="I486" s="615">
        <f t="shared" si="18"/>
        <v>687.2</v>
      </c>
    </row>
    <row r="487" spans="3:9">
      <c r="C487" s="502">
        <v>39873</v>
      </c>
      <c r="D487" s="588"/>
      <c r="E487" s="588">
        <v>23</v>
      </c>
      <c r="F487" s="587">
        <v>9.8000000000000007</v>
      </c>
      <c r="G487" s="615">
        <f t="shared" si="17"/>
        <v>9.8000000000000007</v>
      </c>
      <c r="H487" s="587">
        <v>855.1</v>
      </c>
      <c r="I487" s="615">
        <f t="shared" si="18"/>
        <v>855.1</v>
      </c>
    </row>
    <row r="488" spans="3:9">
      <c r="C488" s="502">
        <v>39904</v>
      </c>
      <c r="D488" s="588"/>
      <c r="E488" s="588">
        <v>23</v>
      </c>
      <c r="F488" s="587">
        <v>9.4</v>
      </c>
      <c r="G488" s="615">
        <f t="shared" si="17"/>
        <v>9.4</v>
      </c>
      <c r="H488" s="587">
        <v>817.4</v>
      </c>
      <c r="I488" s="615">
        <f t="shared" si="18"/>
        <v>817.4</v>
      </c>
    </row>
    <row r="489" spans="3:9">
      <c r="C489" s="502">
        <v>39934</v>
      </c>
      <c r="D489" s="588"/>
      <c r="E489" s="588">
        <v>23</v>
      </c>
      <c r="F489" s="587">
        <v>10.199999999999999</v>
      </c>
      <c r="G489" s="615">
        <f t="shared" si="17"/>
        <v>10.199999999999999</v>
      </c>
      <c r="H489" s="587">
        <v>923.9</v>
      </c>
      <c r="I489" s="615">
        <f t="shared" si="18"/>
        <v>923.9</v>
      </c>
    </row>
    <row r="490" spans="3:9">
      <c r="C490" s="502">
        <v>39965</v>
      </c>
      <c r="D490" s="588"/>
      <c r="E490" s="588">
        <v>23</v>
      </c>
      <c r="F490" s="587">
        <v>10.1</v>
      </c>
      <c r="G490" s="615">
        <f t="shared" si="17"/>
        <v>10.1</v>
      </c>
      <c r="H490" s="587">
        <v>857.5</v>
      </c>
      <c r="I490" s="615">
        <f t="shared" si="18"/>
        <v>857.5</v>
      </c>
    </row>
    <row r="491" spans="3:9">
      <c r="C491" s="502">
        <v>39995</v>
      </c>
      <c r="D491" s="588"/>
      <c r="E491" s="588">
        <v>23</v>
      </c>
      <c r="F491" s="587">
        <v>11.6</v>
      </c>
      <c r="G491" s="615">
        <f t="shared" si="17"/>
        <v>11.6</v>
      </c>
      <c r="H491" s="587">
        <v>995.7</v>
      </c>
      <c r="I491" s="615">
        <f t="shared" si="18"/>
        <v>995.7</v>
      </c>
    </row>
    <row r="492" spans="3:9">
      <c r="C492" s="502">
        <v>40026</v>
      </c>
      <c r="D492" s="588"/>
      <c r="E492" s="588"/>
      <c r="F492" s="587">
        <v>14.8</v>
      </c>
      <c r="G492" s="615">
        <f t="shared" si="17"/>
        <v>14.8</v>
      </c>
      <c r="H492" s="587">
        <v>1260</v>
      </c>
      <c r="I492" s="615">
        <f t="shared" si="18"/>
        <v>1260</v>
      </c>
    </row>
    <row r="493" spans="3:9">
      <c r="C493" s="502">
        <v>40057</v>
      </c>
      <c r="D493" s="588"/>
      <c r="E493" s="588"/>
      <c r="F493" s="587">
        <v>9.5</v>
      </c>
      <c r="G493" s="615">
        <f t="shared" si="17"/>
        <v>9.5</v>
      </c>
      <c r="H493" s="587">
        <v>744.2</v>
      </c>
      <c r="I493" s="615">
        <f t="shared" si="18"/>
        <v>744.2</v>
      </c>
    </row>
    <row r="494" spans="3:9">
      <c r="C494" s="502">
        <v>40087</v>
      </c>
      <c r="D494" s="588"/>
      <c r="E494" s="588"/>
      <c r="F494" s="587">
        <v>10.6</v>
      </c>
      <c r="G494" s="615">
        <f t="shared" si="17"/>
        <v>10.6</v>
      </c>
      <c r="H494" s="587">
        <v>835.7</v>
      </c>
      <c r="I494" s="615">
        <f t="shared" si="18"/>
        <v>835.7</v>
      </c>
    </row>
    <row r="495" spans="3:9">
      <c r="C495" s="502">
        <v>40118</v>
      </c>
      <c r="D495" s="588"/>
      <c r="E495" s="588"/>
      <c r="F495" s="587">
        <v>11</v>
      </c>
      <c r="G495" s="615">
        <f t="shared" si="17"/>
        <v>11</v>
      </c>
      <c r="H495" s="587">
        <v>744.4</v>
      </c>
      <c r="I495" s="615">
        <f t="shared" si="18"/>
        <v>744.4</v>
      </c>
    </row>
    <row r="496" spans="3:9">
      <c r="C496" s="502">
        <v>40148</v>
      </c>
      <c r="D496" s="588"/>
      <c r="E496" s="588"/>
      <c r="F496" s="587">
        <v>11.3</v>
      </c>
      <c r="G496" s="615">
        <f t="shared" si="17"/>
        <v>11.3</v>
      </c>
      <c r="H496" s="587">
        <v>1026.3</v>
      </c>
      <c r="I496" s="615">
        <f t="shared" si="18"/>
        <v>1026.3</v>
      </c>
    </row>
    <row r="497" spans="3:9">
      <c r="C497" s="502">
        <v>40179</v>
      </c>
      <c r="D497" s="588">
        <f>D485+1</f>
        <v>2010</v>
      </c>
      <c r="E497" s="588"/>
      <c r="F497" s="587">
        <v>10.9</v>
      </c>
      <c r="G497" s="615">
        <f t="shared" si="17"/>
        <v>10.9</v>
      </c>
      <c r="H497" s="587">
        <v>696.6</v>
      </c>
      <c r="I497" s="615">
        <f t="shared" si="18"/>
        <v>696.6</v>
      </c>
    </row>
    <row r="498" spans="3:9">
      <c r="C498" s="502">
        <v>40210</v>
      </c>
      <c r="D498" s="588"/>
      <c r="E498" s="588"/>
      <c r="F498" s="587">
        <v>10.3</v>
      </c>
      <c r="G498" s="615">
        <f t="shared" si="17"/>
        <v>10.3</v>
      </c>
      <c r="H498" s="587">
        <v>778.4</v>
      </c>
      <c r="I498" s="615">
        <f t="shared" si="18"/>
        <v>778.4</v>
      </c>
    </row>
    <row r="499" spans="3:9">
      <c r="C499" s="502">
        <v>40238</v>
      </c>
      <c r="D499" s="588"/>
      <c r="E499" s="588"/>
      <c r="F499" s="587">
        <v>11.8</v>
      </c>
      <c r="G499" s="615">
        <f t="shared" si="17"/>
        <v>11.8</v>
      </c>
      <c r="H499" s="587">
        <v>1063.5999999999999</v>
      </c>
      <c r="I499" s="615">
        <f t="shared" si="18"/>
        <v>1063.5999999999999</v>
      </c>
    </row>
    <row r="500" spans="3:9">
      <c r="C500" s="502">
        <v>40269</v>
      </c>
      <c r="D500" s="588"/>
      <c r="E500" s="588"/>
      <c r="F500" s="587">
        <v>11.5</v>
      </c>
      <c r="G500" s="615">
        <f t="shared" si="17"/>
        <v>11.5</v>
      </c>
      <c r="H500" s="587">
        <v>980.4</v>
      </c>
      <c r="I500" s="615">
        <f t="shared" si="18"/>
        <v>980.4</v>
      </c>
    </row>
    <row r="501" spans="3:9">
      <c r="C501" s="502">
        <v>40299</v>
      </c>
      <c r="D501" s="588"/>
      <c r="E501" s="588"/>
      <c r="F501" s="587">
        <v>12</v>
      </c>
      <c r="G501" s="615">
        <f t="shared" si="17"/>
        <v>12</v>
      </c>
      <c r="H501" s="587">
        <v>1100.8</v>
      </c>
      <c r="I501" s="615">
        <f t="shared" si="18"/>
        <v>1100.8</v>
      </c>
    </row>
    <row r="502" spans="3:9">
      <c r="C502" s="502">
        <v>40330</v>
      </c>
      <c r="D502" s="588"/>
      <c r="E502" s="588"/>
      <c r="F502" s="587">
        <v>11.6</v>
      </c>
      <c r="G502" s="615">
        <f t="shared" si="17"/>
        <v>11.6</v>
      </c>
      <c r="H502" s="587">
        <v>981.3</v>
      </c>
      <c r="I502" s="615">
        <f t="shared" si="18"/>
        <v>981.3</v>
      </c>
    </row>
    <row r="503" spans="3:9">
      <c r="C503" s="502">
        <v>40360</v>
      </c>
      <c r="D503" s="588"/>
      <c r="E503" s="588"/>
      <c r="F503" s="587">
        <v>11.9</v>
      </c>
      <c r="G503" s="615">
        <f t="shared" si="17"/>
        <v>11.9</v>
      </c>
      <c r="H503" s="587">
        <v>1047</v>
      </c>
      <c r="I503" s="615">
        <f t="shared" si="18"/>
        <v>1047</v>
      </c>
    </row>
    <row r="504" spans="3:9">
      <c r="C504" s="502">
        <v>40391</v>
      </c>
      <c r="D504" s="588"/>
      <c r="E504" s="588"/>
      <c r="F504" s="587">
        <v>12</v>
      </c>
      <c r="G504" s="615">
        <f t="shared" si="17"/>
        <v>12</v>
      </c>
      <c r="H504" s="587">
        <v>994.3</v>
      </c>
      <c r="I504" s="615">
        <f t="shared" si="18"/>
        <v>994.3</v>
      </c>
    </row>
    <row r="505" spans="3:9">
      <c r="C505" s="502">
        <v>40422</v>
      </c>
      <c r="D505" s="588"/>
      <c r="E505" s="588"/>
      <c r="F505" s="587">
        <v>11.9</v>
      </c>
      <c r="G505" s="615">
        <f t="shared" si="17"/>
        <v>11.9</v>
      </c>
      <c r="H505" s="587">
        <v>956</v>
      </c>
      <c r="I505" s="615">
        <f t="shared" si="18"/>
        <v>956</v>
      </c>
    </row>
    <row r="506" spans="3:9">
      <c r="C506" s="502">
        <v>40452</v>
      </c>
      <c r="D506" s="588"/>
      <c r="E506" s="588"/>
      <c r="F506" s="587">
        <v>12.4</v>
      </c>
      <c r="G506" s="615">
        <f t="shared" si="17"/>
        <v>12.4</v>
      </c>
      <c r="H506" s="587">
        <v>946.7</v>
      </c>
      <c r="I506" s="615">
        <f t="shared" si="18"/>
        <v>946.7</v>
      </c>
    </row>
    <row r="507" spans="3:9">
      <c r="C507" s="502">
        <v>40483</v>
      </c>
      <c r="D507" s="588"/>
      <c r="E507" s="588"/>
      <c r="F507" s="587">
        <v>12.3</v>
      </c>
      <c r="G507" s="615">
        <f t="shared" si="17"/>
        <v>12.3</v>
      </c>
      <c r="H507" s="587">
        <v>869.6</v>
      </c>
      <c r="I507" s="615">
        <f t="shared" si="18"/>
        <v>869.6</v>
      </c>
    </row>
    <row r="508" spans="3:9">
      <c r="C508" s="502">
        <v>40513</v>
      </c>
      <c r="D508" s="588"/>
      <c r="E508" s="588"/>
      <c r="F508" s="587">
        <v>12.6</v>
      </c>
      <c r="G508" s="615">
        <f t="shared" si="17"/>
        <v>12.6</v>
      </c>
      <c r="H508" s="587">
        <v>1140.0999999999999</v>
      </c>
      <c r="I508" s="615">
        <f t="shared" si="18"/>
        <v>1140.0999999999999</v>
      </c>
    </row>
    <row r="509" spans="3:9">
      <c r="C509" s="502">
        <v>40544</v>
      </c>
      <c r="D509" s="588">
        <f>D497+1</f>
        <v>2011</v>
      </c>
      <c r="E509" s="588"/>
      <c r="F509" s="587">
        <v>12.8</v>
      </c>
      <c r="G509" s="615">
        <f t="shared" si="17"/>
        <v>12.8</v>
      </c>
      <c r="H509" s="587">
        <v>818.1</v>
      </c>
      <c r="I509" s="615">
        <f t="shared" si="18"/>
        <v>818.1</v>
      </c>
    </row>
    <row r="510" spans="3:9">
      <c r="C510" s="502">
        <v>40575</v>
      </c>
      <c r="D510" s="588"/>
      <c r="E510" s="588"/>
      <c r="F510" s="587">
        <v>13.1</v>
      </c>
      <c r="G510" s="615">
        <f t="shared" si="17"/>
        <v>13.1</v>
      </c>
      <c r="H510" s="587">
        <v>987.9</v>
      </c>
      <c r="I510" s="615">
        <f t="shared" si="18"/>
        <v>987.9</v>
      </c>
    </row>
    <row r="511" spans="3:9">
      <c r="C511" s="502">
        <v>40603</v>
      </c>
      <c r="D511" s="588"/>
      <c r="E511" s="588"/>
      <c r="F511" s="587">
        <v>13.3</v>
      </c>
      <c r="G511" s="615">
        <f t="shared" si="17"/>
        <v>13.3</v>
      </c>
      <c r="H511" s="587">
        <v>1251.3</v>
      </c>
      <c r="I511" s="615">
        <f t="shared" si="18"/>
        <v>1251.3</v>
      </c>
    </row>
    <row r="512" spans="3:9">
      <c r="C512" s="502">
        <v>40634</v>
      </c>
      <c r="D512" s="588"/>
      <c r="E512" s="588"/>
      <c r="F512" s="587">
        <v>13.3</v>
      </c>
      <c r="G512" s="615">
        <f t="shared" si="17"/>
        <v>13.3</v>
      </c>
      <c r="H512" s="587">
        <v>1150.5</v>
      </c>
      <c r="I512" s="615">
        <f t="shared" si="18"/>
        <v>1150.5</v>
      </c>
    </row>
    <row r="513" spans="3:9">
      <c r="C513" s="502">
        <v>40664</v>
      </c>
      <c r="D513" s="588"/>
      <c r="E513" s="588"/>
      <c r="F513" s="587">
        <v>12.3</v>
      </c>
      <c r="G513" s="615">
        <f t="shared" si="17"/>
        <v>12.3</v>
      </c>
      <c r="H513" s="587">
        <v>1056.0999999999999</v>
      </c>
      <c r="I513" s="615">
        <f t="shared" si="18"/>
        <v>1056.0999999999999</v>
      </c>
    </row>
    <row r="514" spans="3:9">
      <c r="C514" s="502">
        <v>40695</v>
      </c>
      <c r="D514" s="588"/>
      <c r="E514" s="588"/>
      <c r="F514" s="587">
        <v>11.9</v>
      </c>
      <c r="G514" s="615">
        <f t="shared" si="17"/>
        <v>11.9</v>
      </c>
      <c r="H514" s="587">
        <v>1043.8</v>
      </c>
      <c r="I514" s="615">
        <f t="shared" si="18"/>
        <v>1043.8</v>
      </c>
    </row>
    <row r="515" spans="3:9">
      <c r="C515" s="502">
        <v>40725</v>
      </c>
      <c r="D515" s="588"/>
      <c r="E515" s="588"/>
      <c r="F515" s="587">
        <v>12.7</v>
      </c>
      <c r="G515" s="615">
        <f t="shared" si="17"/>
        <v>12.7</v>
      </c>
      <c r="H515" s="587">
        <v>1062.4000000000001</v>
      </c>
      <c r="I515" s="615">
        <f t="shared" si="18"/>
        <v>1062.4000000000001</v>
      </c>
    </row>
    <row r="516" spans="3:9">
      <c r="C516" s="502">
        <v>40756</v>
      </c>
      <c r="D516" s="588"/>
      <c r="E516" s="588"/>
      <c r="F516" s="587">
        <v>12.6</v>
      </c>
      <c r="G516" s="615">
        <f t="shared" si="17"/>
        <v>12.6</v>
      </c>
      <c r="H516" s="587">
        <v>1066.8</v>
      </c>
      <c r="I516" s="615">
        <f t="shared" si="18"/>
        <v>1066.8</v>
      </c>
    </row>
    <row r="517" spans="3:9">
      <c r="C517" s="502">
        <v>40787</v>
      </c>
      <c r="D517" s="588"/>
      <c r="E517" s="588"/>
      <c r="F517" s="587">
        <v>13.4</v>
      </c>
      <c r="G517" s="615">
        <f t="shared" si="17"/>
        <v>13.4</v>
      </c>
      <c r="H517" s="587">
        <v>1048.7</v>
      </c>
      <c r="I517" s="615">
        <f t="shared" si="18"/>
        <v>1048.7</v>
      </c>
    </row>
    <row r="518" spans="3:9">
      <c r="C518" s="502">
        <v>40817</v>
      </c>
      <c r="D518" s="588"/>
      <c r="E518" s="588"/>
      <c r="F518" s="587">
        <v>13.7</v>
      </c>
      <c r="G518" s="615">
        <f t="shared" si="17"/>
        <v>13.7</v>
      </c>
      <c r="H518" s="587">
        <v>1019.2</v>
      </c>
      <c r="I518" s="615">
        <f t="shared" si="18"/>
        <v>1019.2</v>
      </c>
    </row>
    <row r="519" spans="3:9">
      <c r="C519" s="502">
        <v>40848</v>
      </c>
      <c r="D519" s="588"/>
      <c r="E519" s="588"/>
      <c r="F519" s="587">
        <v>13.7</v>
      </c>
      <c r="G519" s="615">
        <f t="shared" si="17"/>
        <v>13.7</v>
      </c>
      <c r="H519" s="587">
        <v>1002.1</v>
      </c>
      <c r="I519" s="615">
        <f t="shared" si="18"/>
        <v>1002.1</v>
      </c>
    </row>
    <row r="520" spans="3:9">
      <c r="C520" s="502">
        <v>40878</v>
      </c>
      <c r="D520" s="588"/>
      <c r="E520" s="588"/>
      <c r="F520" s="587">
        <v>13.8</v>
      </c>
      <c r="G520" s="615">
        <f t="shared" si="17"/>
        <v>13.8</v>
      </c>
      <c r="H520" s="587">
        <v>1234.9000000000001</v>
      </c>
      <c r="I520" s="615">
        <f t="shared" si="18"/>
        <v>1234.9000000000001</v>
      </c>
    </row>
    <row r="521" spans="3:9">
      <c r="C521" s="502">
        <v>40909</v>
      </c>
      <c r="D521" s="588">
        <f>D509+1</f>
        <v>2012</v>
      </c>
      <c r="E521" s="618" t="s">
        <v>77</v>
      </c>
      <c r="F521" s="587">
        <v>14.4</v>
      </c>
      <c r="G521" s="615">
        <f t="shared" si="17"/>
        <v>14.4</v>
      </c>
      <c r="H521" s="587">
        <v>913.9</v>
      </c>
      <c r="I521" s="615">
        <f t="shared" si="18"/>
        <v>913.9</v>
      </c>
    </row>
    <row r="522" spans="3:9">
      <c r="C522" s="502">
        <v>40940</v>
      </c>
      <c r="D522" s="588"/>
      <c r="E522" s="588"/>
      <c r="F522" s="587">
        <v>15</v>
      </c>
      <c r="G522" s="615">
        <f t="shared" si="17"/>
        <v>15</v>
      </c>
      <c r="H522" s="587">
        <v>1148.9000000000001</v>
      </c>
      <c r="I522" s="615">
        <f t="shared" si="18"/>
        <v>1148.9000000000001</v>
      </c>
    </row>
    <row r="523" spans="3:9">
      <c r="C523" s="502">
        <v>40969</v>
      </c>
      <c r="D523" s="588"/>
      <c r="E523" s="588"/>
      <c r="F523" s="587">
        <v>14.6</v>
      </c>
      <c r="G523" s="615">
        <f t="shared" si="17"/>
        <v>14.6</v>
      </c>
      <c r="H523" s="587">
        <v>1402.2</v>
      </c>
      <c r="I523" s="615">
        <f t="shared" si="18"/>
        <v>1402.2</v>
      </c>
    </row>
    <row r="524" spans="3:9">
      <c r="C524" s="502">
        <v>41000</v>
      </c>
      <c r="D524" s="588"/>
      <c r="E524" s="588"/>
      <c r="F524" s="587">
        <v>14.8</v>
      </c>
      <c r="G524" s="615">
        <f t="shared" si="17"/>
        <v>14.8</v>
      </c>
      <c r="H524" s="587">
        <v>1175.7</v>
      </c>
      <c r="I524" s="615">
        <f t="shared" si="18"/>
        <v>1175.7</v>
      </c>
    </row>
    <row r="525" spans="3:9">
      <c r="C525" s="502">
        <v>41030</v>
      </c>
      <c r="D525" s="588"/>
      <c r="E525" s="588"/>
      <c r="F525" s="587">
        <v>14.5</v>
      </c>
      <c r="G525" s="615">
        <f t="shared" si="17"/>
        <v>14.5</v>
      </c>
      <c r="H525" s="587">
        <v>1338</v>
      </c>
      <c r="I525" s="615">
        <f t="shared" si="18"/>
        <v>1338</v>
      </c>
    </row>
    <row r="526" spans="3:9">
      <c r="C526" s="502">
        <v>41061</v>
      </c>
      <c r="D526" s="588"/>
      <c r="E526" s="588"/>
      <c r="F526" s="587">
        <v>14.5</v>
      </c>
      <c r="G526" s="615">
        <f t="shared" si="17"/>
        <v>14.5</v>
      </c>
      <c r="H526" s="587">
        <v>1279.7</v>
      </c>
      <c r="I526" s="615">
        <f t="shared" si="18"/>
        <v>1279.7</v>
      </c>
    </row>
    <row r="527" spans="3:9">
      <c r="C527" s="502">
        <v>41091</v>
      </c>
      <c r="D527" s="588"/>
      <c r="E527" s="588"/>
      <c r="F527" s="587">
        <v>14.4</v>
      </c>
      <c r="G527" s="615">
        <f t="shared" si="17"/>
        <v>14.4</v>
      </c>
      <c r="H527" s="587">
        <v>1142.8</v>
      </c>
      <c r="I527" s="615">
        <f t="shared" si="18"/>
        <v>1142.8</v>
      </c>
    </row>
    <row r="528" spans="3:9">
      <c r="C528" s="502">
        <v>41122</v>
      </c>
      <c r="D528" s="588"/>
      <c r="E528" s="588"/>
      <c r="F528" s="587">
        <v>14.4</v>
      </c>
      <c r="G528" s="615">
        <f t="shared" si="17"/>
        <v>14.4</v>
      </c>
      <c r="H528" s="587">
        <v>1275</v>
      </c>
      <c r="I528" s="615">
        <f t="shared" si="18"/>
        <v>1275</v>
      </c>
    </row>
    <row r="529" spans="3:9">
      <c r="C529" s="502">
        <v>41153</v>
      </c>
      <c r="D529" s="588"/>
      <c r="E529" s="588"/>
      <c r="F529" s="587">
        <v>15.1</v>
      </c>
      <c r="G529" s="615">
        <f t="shared" si="17"/>
        <v>15.1</v>
      </c>
      <c r="H529" s="587">
        <v>1179.5999999999999</v>
      </c>
      <c r="I529" s="615">
        <f t="shared" si="18"/>
        <v>1179.5999999999999</v>
      </c>
    </row>
    <row r="530" spans="3:9">
      <c r="C530" s="502">
        <v>41183</v>
      </c>
      <c r="D530" s="588"/>
      <c r="E530" s="588"/>
      <c r="F530" s="587">
        <v>14.8</v>
      </c>
      <c r="G530" s="615">
        <f t="shared" si="17"/>
        <v>14.8</v>
      </c>
      <c r="H530" s="587">
        <v>1090.3</v>
      </c>
      <c r="I530" s="615">
        <f t="shared" si="18"/>
        <v>1090.3</v>
      </c>
    </row>
    <row r="531" spans="3:9">
      <c r="C531" s="502">
        <v>41214</v>
      </c>
      <c r="D531" s="588"/>
      <c r="E531" s="588"/>
      <c r="F531" s="587">
        <v>15.5</v>
      </c>
      <c r="G531" s="615">
        <f t="shared" si="17"/>
        <v>15.5</v>
      </c>
      <c r="H531" s="587">
        <v>1144</v>
      </c>
      <c r="I531" s="615">
        <f t="shared" si="18"/>
        <v>1144</v>
      </c>
    </row>
    <row r="532" spans="3:9">
      <c r="C532" s="502">
        <v>41244</v>
      </c>
      <c r="D532" s="588"/>
      <c r="E532" s="588"/>
      <c r="F532" s="587">
        <v>15.5</v>
      </c>
      <c r="G532" s="615">
        <f t="shared" si="17"/>
        <v>15.5</v>
      </c>
      <c r="H532" s="587">
        <v>1343.1</v>
      </c>
      <c r="I532" s="615">
        <f t="shared" si="18"/>
        <v>1343.1</v>
      </c>
    </row>
    <row r="533" spans="3:9">
      <c r="C533" s="502">
        <v>41275</v>
      </c>
      <c r="D533" s="588">
        <f>D521+1</f>
        <v>2013</v>
      </c>
      <c r="E533" s="618" t="s">
        <v>78</v>
      </c>
      <c r="F533" s="587">
        <v>15.8</v>
      </c>
      <c r="G533" s="615">
        <f t="shared" si="17"/>
        <v>15.8</v>
      </c>
      <c r="H533" s="587">
        <v>1040.8</v>
      </c>
      <c r="I533" s="615">
        <f t="shared" si="18"/>
        <v>1040.8</v>
      </c>
    </row>
    <row r="534" spans="3:9">
      <c r="C534" s="502">
        <v>41306</v>
      </c>
      <c r="D534" s="588"/>
      <c r="E534" s="588"/>
      <c r="F534" s="587">
        <v>16</v>
      </c>
      <c r="G534" s="615">
        <f t="shared" si="17"/>
        <v>16</v>
      </c>
      <c r="H534" s="587">
        <v>1193</v>
      </c>
      <c r="I534" s="615">
        <f t="shared" si="18"/>
        <v>1193</v>
      </c>
    </row>
    <row r="535" spans="3:9">
      <c r="C535" s="502">
        <v>41334</v>
      </c>
      <c r="D535" s="588"/>
      <c r="E535" s="588"/>
      <c r="F535" s="587">
        <v>15.8</v>
      </c>
      <c r="G535" s="615">
        <f t="shared" si="17"/>
        <v>15.8</v>
      </c>
      <c r="H535" s="587">
        <v>1453.7</v>
      </c>
      <c r="I535" s="615">
        <f t="shared" si="18"/>
        <v>1453.7</v>
      </c>
    </row>
    <row r="536" spans="3:9">
      <c r="C536" s="502">
        <v>41365</v>
      </c>
      <c r="D536" s="588"/>
      <c r="E536" s="588"/>
      <c r="F536" s="587">
        <v>15.8</v>
      </c>
      <c r="G536" s="615">
        <f t="shared" si="17"/>
        <v>15.8</v>
      </c>
      <c r="H536" s="587">
        <v>1283.2</v>
      </c>
      <c r="I536" s="615">
        <f t="shared" si="18"/>
        <v>1283.2</v>
      </c>
    </row>
    <row r="537" spans="3:9">
      <c r="C537" s="502">
        <v>41395</v>
      </c>
      <c r="D537" s="588"/>
      <c r="E537" s="588"/>
      <c r="F537" s="587">
        <v>15.7</v>
      </c>
      <c r="G537" s="615">
        <f t="shared" si="17"/>
        <v>15.7</v>
      </c>
      <c r="H537" s="587">
        <v>1442.9</v>
      </c>
      <c r="I537" s="615">
        <f t="shared" si="18"/>
        <v>1442.9</v>
      </c>
    </row>
    <row r="538" spans="3:9">
      <c r="C538" s="502">
        <v>41426</v>
      </c>
      <c r="D538" s="588"/>
      <c r="E538" s="588"/>
      <c r="F538" s="587">
        <v>16.100000000000001</v>
      </c>
      <c r="G538" s="615">
        <f t="shared" ref="G538:G590" si="19">F538</f>
        <v>16.100000000000001</v>
      </c>
      <c r="H538" s="587">
        <v>1394.3</v>
      </c>
      <c r="I538" s="615">
        <f t="shared" ref="I538:I590" si="20">H538</f>
        <v>1394.3</v>
      </c>
    </row>
    <row r="539" spans="3:9">
      <c r="C539" s="502">
        <v>41456</v>
      </c>
      <c r="D539" s="588"/>
      <c r="E539" s="588"/>
      <c r="F539" s="587">
        <v>16</v>
      </c>
      <c r="G539" s="615">
        <f t="shared" si="19"/>
        <v>16</v>
      </c>
      <c r="H539" s="587">
        <v>1306.2</v>
      </c>
      <c r="I539" s="615">
        <f t="shared" si="20"/>
        <v>1306.2</v>
      </c>
    </row>
    <row r="540" spans="3:9">
      <c r="C540" s="502">
        <v>41487</v>
      </c>
      <c r="D540" s="588"/>
      <c r="E540" s="588"/>
      <c r="F540" s="587">
        <v>16</v>
      </c>
      <c r="G540" s="615">
        <f t="shared" si="19"/>
        <v>16</v>
      </c>
      <c r="H540" s="587">
        <v>1498.7</v>
      </c>
      <c r="I540" s="615">
        <f t="shared" si="20"/>
        <v>1498.7</v>
      </c>
    </row>
    <row r="541" spans="3:9">
      <c r="C541" s="502">
        <v>41518</v>
      </c>
      <c r="D541" s="588"/>
      <c r="E541" s="588"/>
      <c r="F541" s="587">
        <v>15.5</v>
      </c>
      <c r="G541" s="615">
        <f t="shared" si="19"/>
        <v>15.5</v>
      </c>
      <c r="H541" s="587">
        <v>1124.3</v>
      </c>
      <c r="I541" s="615">
        <f t="shared" si="20"/>
        <v>1124.3</v>
      </c>
    </row>
    <row r="542" spans="3:9">
      <c r="C542" s="502">
        <v>41548</v>
      </c>
      <c r="D542" s="588"/>
      <c r="E542" s="588"/>
      <c r="F542" s="587">
        <v>15.7</v>
      </c>
      <c r="G542" s="615">
        <f t="shared" si="19"/>
        <v>15.7</v>
      </c>
      <c r="H542" s="587">
        <v>1201.7</v>
      </c>
      <c r="I542" s="615">
        <f t="shared" si="20"/>
        <v>1201.7</v>
      </c>
    </row>
    <row r="543" spans="3:9">
      <c r="C543" s="502">
        <v>41579</v>
      </c>
      <c r="D543" s="588"/>
      <c r="E543" s="588"/>
      <c r="F543" s="587">
        <v>16.5</v>
      </c>
      <c r="G543" s="615">
        <f t="shared" si="19"/>
        <v>16.5</v>
      </c>
      <c r="H543" s="587">
        <v>1243.7</v>
      </c>
      <c r="I543" s="615">
        <f t="shared" si="20"/>
        <v>1243.7</v>
      </c>
    </row>
    <row r="544" spans="3:9">
      <c r="C544" s="502">
        <v>41609</v>
      </c>
      <c r="D544" s="588"/>
      <c r="E544" s="588"/>
      <c r="F544" s="587">
        <v>15.8</v>
      </c>
      <c r="G544" s="615">
        <f t="shared" si="19"/>
        <v>15.8</v>
      </c>
      <c r="H544" s="587">
        <v>1347.7</v>
      </c>
      <c r="I544" s="615">
        <f t="shared" si="20"/>
        <v>1347.7</v>
      </c>
    </row>
    <row r="545" spans="3:9">
      <c r="C545" s="502">
        <v>41640</v>
      </c>
      <c r="D545" s="588">
        <f>D533+1</f>
        <v>2014</v>
      </c>
      <c r="E545" s="618" t="s">
        <v>79</v>
      </c>
      <c r="F545" s="587">
        <v>15.7</v>
      </c>
      <c r="G545" s="615">
        <f t="shared" si="19"/>
        <v>15.7</v>
      </c>
      <c r="H545" s="587">
        <v>1016.4</v>
      </c>
      <c r="I545" s="615">
        <f t="shared" si="20"/>
        <v>1016.4</v>
      </c>
    </row>
    <row r="546" spans="3:9">
      <c r="C546" s="502">
        <v>41671</v>
      </c>
      <c r="D546" s="588"/>
      <c r="E546" s="588"/>
      <c r="F546" s="587">
        <v>16</v>
      </c>
      <c r="G546" s="615">
        <f t="shared" si="19"/>
        <v>16</v>
      </c>
      <c r="H546" s="587">
        <v>1194.3</v>
      </c>
      <c r="I546" s="615">
        <f t="shared" si="20"/>
        <v>1194.3</v>
      </c>
    </row>
    <row r="547" spans="3:9">
      <c r="C547" s="502">
        <v>41699</v>
      </c>
      <c r="D547" s="588"/>
      <c r="E547" s="588"/>
      <c r="F547" s="587">
        <v>17.2</v>
      </c>
      <c r="G547" s="615">
        <f t="shared" si="19"/>
        <v>17.2</v>
      </c>
      <c r="H547" s="587">
        <v>1530.5</v>
      </c>
      <c r="I547" s="615">
        <f t="shared" si="20"/>
        <v>1530.5</v>
      </c>
    </row>
    <row r="548" spans="3:9">
      <c r="C548" s="502">
        <v>41730</v>
      </c>
      <c r="D548" s="588"/>
      <c r="E548" s="588"/>
      <c r="F548" s="587">
        <v>16.7</v>
      </c>
      <c r="G548" s="615">
        <f t="shared" si="19"/>
        <v>16.7</v>
      </c>
      <c r="H548" s="587">
        <v>1373.8</v>
      </c>
      <c r="I548" s="615">
        <f t="shared" si="20"/>
        <v>1373.8</v>
      </c>
    </row>
    <row r="549" spans="3:9">
      <c r="C549" s="502">
        <v>41760</v>
      </c>
      <c r="D549" s="588"/>
      <c r="E549" s="588"/>
      <c r="F549" s="587">
        <v>17.100000000000001</v>
      </c>
      <c r="G549" s="615">
        <f t="shared" si="19"/>
        <v>17.100000000000001</v>
      </c>
      <c r="H549" s="587">
        <v>1610.6</v>
      </c>
      <c r="I549" s="615">
        <f t="shared" si="20"/>
        <v>1610.6</v>
      </c>
    </row>
    <row r="550" spans="3:9">
      <c r="C550" s="502">
        <v>41791</v>
      </c>
      <c r="D550" s="588"/>
      <c r="E550" s="588"/>
      <c r="F550" s="587">
        <v>17.399999999999999</v>
      </c>
      <c r="G550" s="615">
        <f t="shared" si="19"/>
        <v>17.399999999999999</v>
      </c>
      <c r="H550" s="587">
        <v>1417.6</v>
      </c>
      <c r="I550" s="615">
        <f t="shared" si="20"/>
        <v>1417.6</v>
      </c>
    </row>
    <row r="551" spans="3:9">
      <c r="C551" s="502">
        <v>41821</v>
      </c>
      <c r="D551" s="588"/>
      <c r="E551" s="588"/>
      <c r="F551" s="587">
        <v>17</v>
      </c>
      <c r="G551" s="615">
        <f t="shared" si="19"/>
        <v>17</v>
      </c>
      <c r="H551" s="587">
        <v>1437.6</v>
      </c>
      <c r="I551" s="615">
        <f t="shared" si="20"/>
        <v>1437.6</v>
      </c>
    </row>
    <row r="552" spans="3:9">
      <c r="C552" s="502">
        <v>41852</v>
      </c>
      <c r="D552" s="588"/>
      <c r="E552" s="588"/>
      <c r="F552" s="587">
        <v>17.7</v>
      </c>
      <c r="G552" s="615">
        <f t="shared" si="19"/>
        <v>17.7</v>
      </c>
      <c r="H552" s="587">
        <v>1571.7</v>
      </c>
      <c r="I552" s="615">
        <f t="shared" si="20"/>
        <v>1571.7</v>
      </c>
    </row>
    <row r="553" spans="3:9">
      <c r="C553" s="502">
        <v>41883</v>
      </c>
      <c r="D553" s="588"/>
      <c r="E553" s="588"/>
      <c r="F553" s="587">
        <v>16.7</v>
      </c>
      <c r="G553" s="615">
        <f t="shared" si="19"/>
        <v>16.7</v>
      </c>
      <c r="H553" s="587">
        <v>1235.5</v>
      </c>
      <c r="I553" s="615">
        <f t="shared" si="20"/>
        <v>1235.5</v>
      </c>
    </row>
    <row r="554" spans="3:9">
      <c r="C554" s="502">
        <v>41913</v>
      </c>
      <c r="D554" s="588"/>
      <c r="E554" s="588"/>
      <c r="F554" s="587">
        <v>16.7</v>
      </c>
      <c r="G554" s="615">
        <f t="shared" si="19"/>
        <v>16.7</v>
      </c>
      <c r="H554" s="587">
        <v>1273.7</v>
      </c>
      <c r="I554" s="615">
        <f t="shared" si="20"/>
        <v>1273.7</v>
      </c>
    </row>
    <row r="555" spans="3:9">
      <c r="C555" s="502">
        <v>41944</v>
      </c>
      <c r="D555" s="588"/>
      <c r="E555" s="588"/>
      <c r="F555" s="587">
        <v>17.2</v>
      </c>
      <c r="G555" s="615">
        <f t="shared" si="19"/>
        <v>17.2</v>
      </c>
      <c r="H555" s="587">
        <v>1294.0999999999999</v>
      </c>
      <c r="I555" s="615">
        <f t="shared" si="20"/>
        <v>1294.0999999999999</v>
      </c>
    </row>
    <row r="556" spans="3:9">
      <c r="C556" s="502">
        <v>41974</v>
      </c>
      <c r="D556" s="588"/>
      <c r="E556" s="588"/>
      <c r="F556" s="587">
        <v>17.100000000000001</v>
      </c>
      <c r="G556" s="615">
        <f t="shared" si="19"/>
        <v>17.100000000000001</v>
      </c>
      <c r="H556" s="587">
        <v>1496.3</v>
      </c>
      <c r="I556" s="615">
        <f t="shared" si="20"/>
        <v>1496.3</v>
      </c>
    </row>
    <row r="557" spans="3:9">
      <c r="C557" s="502">
        <v>42005</v>
      </c>
      <c r="D557" s="588">
        <f>D545+1</f>
        <v>2015</v>
      </c>
      <c r="E557" s="618" t="s">
        <v>80</v>
      </c>
      <c r="F557" s="587">
        <v>17.100000000000001</v>
      </c>
      <c r="G557" s="615">
        <f t="shared" si="19"/>
        <v>17.100000000000001</v>
      </c>
      <c r="H557" s="587">
        <v>1147.2</v>
      </c>
      <c r="I557" s="615">
        <f t="shared" si="20"/>
        <v>1147.2</v>
      </c>
    </row>
    <row r="558" spans="3:9">
      <c r="C558" s="502">
        <v>42036</v>
      </c>
      <c r="D558" s="588"/>
      <c r="E558" s="588"/>
      <c r="F558" s="587">
        <v>16.8</v>
      </c>
      <c r="G558" s="615">
        <f t="shared" si="19"/>
        <v>16.8</v>
      </c>
      <c r="H558" s="587">
        <v>1253.9000000000001</v>
      </c>
      <c r="I558" s="615">
        <f t="shared" si="20"/>
        <v>1253.9000000000001</v>
      </c>
    </row>
    <row r="559" spans="3:9">
      <c r="C559" s="502">
        <v>42064</v>
      </c>
      <c r="D559" s="588"/>
      <c r="E559" s="588"/>
      <c r="F559" s="587">
        <v>17.899999999999999</v>
      </c>
      <c r="G559" s="615">
        <f t="shared" si="19"/>
        <v>17.899999999999999</v>
      </c>
      <c r="H559" s="587">
        <v>1541.6</v>
      </c>
      <c r="I559" s="615">
        <f t="shared" si="20"/>
        <v>1541.6</v>
      </c>
    </row>
    <row r="560" spans="3:9">
      <c r="C560" s="502">
        <v>42095</v>
      </c>
      <c r="D560" s="588"/>
      <c r="E560" s="588"/>
      <c r="F560" s="587">
        <v>17.399999999999999</v>
      </c>
      <c r="G560" s="615">
        <f t="shared" si="19"/>
        <v>17.399999999999999</v>
      </c>
      <c r="H560" s="587">
        <v>1443.1</v>
      </c>
      <c r="I560" s="615">
        <f t="shared" si="20"/>
        <v>1443.1</v>
      </c>
    </row>
    <row r="561" spans="3:9">
      <c r="C561" s="502">
        <v>42125</v>
      </c>
      <c r="D561" s="588"/>
      <c r="E561" s="588"/>
      <c r="F561" s="587">
        <v>18.100000000000001</v>
      </c>
      <c r="G561" s="615">
        <f t="shared" si="19"/>
        <v>18.100000000000001</v>
      </c>
      <c r="H561" s="587">
        <v>1631.3</v>
      </c>
      <c r="I561" s="615">
        <f t="shared" si="20"/>
        <v>1631.3</v>
      </c>
    </row>
    <row r="562" spans="3:9">
      <c r="C562" s="502">
        <v>42156</v>
      </c>
      <c r="D562" s="588"/>
      <c r="E562" s="588"/>
      <c r="F562" s="587">
        <v>17.8</v>
      </c>
      <c r="G562" s="615">
        <f t="shared" si="19"/>
        <v>17.8</v>
      </c>
      <c r="H562" s="587">
        <v>1475.2</v>
      </c>
      <c r="I562" s="615">
        <f t="shared" si="20"/>
        <v>1475.2</v>
      </c>
    </row>
    <row r="563" spans="3:9">
      <c r="C563" s="502">
        <v>42186</v>
      </c>
      <c r="D563" s="588"/>
      <c r="E563" s="588"/>
      <c r="F563" s="587">
        <v>18</v>
      </c>
      <c r="G563" s="615">
        <f t="shared" si="19"/>
        <v>18</v>
      </c>
      <c r="H563" s="587">
        <v>1506.2</v>
      </c>
      <c r="I563" s="615">
        <f t="shared" si="20"/>
        <v>1506.2</v>
      </c>
    </row>
    <row r="564" spans="3:9">
      <c r="C564" s="502">
        <v>42217</v>
      </c>
      <c r="D564" s="588"/>
      <c r="E564" s="588"/>
      <c r="F564" s="587">
        <v>18.2</v>
      </c>
      <c r="G564" s="615">
        <f t="shared" si="19"/>
        <v>18.2</v>
      </c>
      <c r="H564" s="587">
        <v>1559.3</v>
      </c>
      <c r="I564" s="615">
        <f t="shared" si="20"/>
        <v>1559.3</v>
      </c>
    </row>
    <row r="565" spans="3:9">
      <c r="C565" s="502">
        <v>42248</v>
      </c>
      <c r="D565" s="588"/>
      <c r="E565" s="588"/>
      <c r="F565" s="587">
        <v>18.399999999999999</v>
      </c>
      <c r="G565" s="615">
        <f t="shared" si="19"/>
        <v>18.399999999999999</v>
      </c>
      <c r="H565" s="587">
        <v>1437.4</v>
      </c>
      <c r="I565" s="615">
        <f t="shared" si="20"/>
        <v>1437.4</v>
      </c>
    </row>
    <row r="566" spans="3:9">
      <c r="C566" s="502">
        <v>42278</v>
      </c>
      <c r="D566" s="588"/>
      <c r="E566" s="588"/>
      <c r="F566" s="587">
        <v>18.399999999999999</v>
      </c>
      <c r="G566" s="615">
        <f t="shared" si="19"/>
        <v>18.399999999999999</v>
      </c>
      <c r="H566" s="587">
        <v>1447.5</v>
      </c>
      <c r="I566" s="615">
        <f t="shared" si="20"/>
        <v>1447.5</v>
      </c>
    </row>
    <row r="567" spans="3:9">
      <c r="C567" s="502">
        <v>42309</v>
      </c>
      <c r="D567" s="588"/>
      <c r="E567" s="588"/>
      <c r="F567" s="587">
        <v>18.399999999999999</v>
      </c>
      <c r="G567" s="615">
        <f t="shared" si="19"/>
        <v>18.399999999999999</v>
      </c>
      <c r="H567" s="587">
        <v>1323.5</v>
      </c>
      <c r="I567" s="615">
        <f t="shared" si="20"/>
        <v>1323.5</v>
      </c>
    </row>
    <row r="568" spans="3:9">
      <c r="C568" s="502">
        <v>42339</v>
      </c>
      <c r="D568" s="588"/>
      <c r="E568" s="588"/>
      <c r="F568" s="587">
        <v>17.600000000000001</v>
      </c>
      <c r="G568" s="615">
        <f t="shared" si="19"/>
        <v>17.600000000000001</v>
      </c>
      <c r="H568" s="587">
        <v>1630.1</v>
      </c>
      <c r="I568" s="615">
        <f t="shared" si="20"/>
        <v>1630.1</v>
      </c>
    </row>
    <row r="569" spans="3:9">
      <c r="C569" s="502">
        <v>42370</v>
      </c>
      <c r="D569" s="588">
        <f>D557+1</f>
        <v>2016</v>
      </c>
      <c r="E569" s="618" t="s">
        <v>463</v>
      </c>
      <c r="F569" s="587">
        <v>18.100000000000001</v>
      </c>
      <c r="G569" s="615">
        <f t="shared" si="19"/>
        <v>18.100000000000001</v>
      </c>
      <c r="H569" s="587">
        <v>1157.4000000000001</v>
      </c>
      <c r="I569" s="615">
        <f t="shared" si="20"/>
        <v>1157.4000000000001</v>
      </c>
    </row>
    <row r="570" spans="3:9">
      <c r="C570" s="502">
        <v>42401</v>
      </c>
      <c r="D570" s="588"/>
      <c r="E570" s="588"/>
      <c r="F570" s="587">
        <v>17.899999999999999</v>
      </c>
      <c r="G570" s="615">
        <f t="shared" si="19"/>
        <v>17.899999999999999</v>
      </c>
      <c r="H570" s="587">
        <v>1341.1</v>
      </c>
      <c r="I570" s="615">
        <f t="shared" si="20"/>
        <v>1341.1</v>
      </c>
    </row>
    <row r="571" spans="3:9">
      <c r="C571" s="502">
        <v>42430</v>
      </c>
      <c r="D571" s="588"/>
      <c r="E571" s="588"/>
      <c r="F571" s="587">
        <v>17.2</v>
      </c>
      <c r="G571" s="615">
        <f t="shared" si="19"/>
        <v>17.2</v>
      </c>
      <c r="H571" s="587">
        <v>1573.7</v>
      </c>
      <c r="I571" s="615">
        <f t="shared" si="20"/>
        <v>1573.7</v>
      </c>
    </row>
    <row r="572" spans="3:9">
      <c r="C572" s="502">
        <v>42461</v>
      </c>
      <c r="D572" s="588"/>
      <c r="E572" s="588"/>
      <c r="F572" s="587">
        <v>17.899999999999999</v>
      </c>
      <c r="G572" s="615">
        <f t="shared" si="19"/>
        <v>17.899999999999999</v>
      </c>
      <c r="H572" s="587">
        <v>1489.7</v>
      </c>
      <c r="I572" s="615">
        <f t="shared" si="20"/>
        <v>1489.7</v>
      </c>
    </row>
    <row r="573" spans="3:9">
      <c r="C573" s="502">
        <v>42491</v>
      </c>
      <c r="D573" s="588"/>
      <c r="E573" s="588"/>
      <c r="F573" s="587">
        <v>17.600000000000001</v>
      </c>
      <c r="G573" s="615">
        <f t="shared" si="19"/>
        <v>17.600000000000001</v>
      </c>
      <c r="H573" s="587">
        <v>1518.7</v>
      </c>
      <c r="I573" s="615">
        <f t="shared" si="20"/>
        <v>1518.7</v>
      </c>
    </row>
    <row r="574" spans="3:9">
      <c r="C574" s="502">
        <v>42522</v>
      </c>
      <c r="D574" s="588"/>
      <c r="E574" s="588"/>
      <c r="F574" s="587">
        <v>17.399999999999999</v>
      </c>
      <c r="G574" s="615">
        <f t="shared" si="19"/>
        <v>17.399999999999999</v>
      </c>
      <c r="H574" s="587">
        <v>1513.1</v>
      </c>
      <c r="I574" s="615">
        <f t="shared" si="20"/>
        <v>1513.1</v>
      </c>
    </row>
    <row r="575" spans="3:9">
      <c r="C575" s="502">
        <v>42552</v>
      </c>
      <c r="D575" s="588"/>
      <c r="E575" s="588"/>
      <c r="F575" s="587">
        <v>18.100000000000001</v>
      </c>
      <c r="G575" s="615">
        <f t="shared" si="19"/>
        <v>18.100000000000001</v>
      </c>
      <c r="H575" s="587">
        <v>1516.7</v>
      </c>
      <c r="I575" s="615">
        <f t="shared" si="20"/>
        <v>1516.7</v>
      </c>
    </row>
    <row r="576" spans="3:9">
      <c r="C576" s="502">
        <v>42583</v>
      </c>
      <c r="D576" s="588"/>
      <c r="E576" s="588"/>
      <c r="F576" s="587">
        <v>17.5</v>
      </c>
      <c r="G576" s="615">
        <f t="shared" si="19"/>
        <v>17.5</v>
      </c>
      <c r="H576" s="587">
        <v>1506.2</v>
      </c>
      <c r="I576" s="615">
        <f t="shared" si="20"/>
        <v>1506.2</v>
      </c>
    </row>
    <row r="577" spans="3:9">
      <c r="C577" s="502">
        <v>42614</v>
      </c>
      <c r="D577" s="588"/>
      <c r="E577" s="588"/>
      <c r="F577" s="587">
        <v>18</v>
      </c>
      <c r="G577" s="615">
        <f t="shared" si="19"/>
        <v>18</v>
      </c>
      <c r="H577" s="587">
        <v>1429.7</v>
      </c>
      <c r="I577" s="615">
        <f t="shared" si="20"/>
        <v>1429.7</v>
      </c>
    </row>
    <row r="578" spans="3:9">
      <c r="C578" s="502">
        <v>42644</v>
      </c>
      <c r="D578" s="588"/>
      <c r="E578" s="588"/>
      <c r="F578" s="587">
        <v>18.2</v>
      </c>
      <c r="G578" s="615">
        <f t="shared" si="19"/>
        <v>18.2</v>
      </c>
      <c r="H578" s="587">
        <v>1367.2</v>
      </c>
      <c r="I578" s="615">
        <f t="shared" si="20"/>
        <v>1367.2</v>
      </c>
    </row>
    <row r="579" spans="3:9">
      <c r="C579" s="502">
        <v>42675</v>
      </c>
      <c r="D579" s="588"/>
      <c r="E579" s="588"/>
      <c r="F579" s="587">
        <v>17.899999999999999</v>
      </c>
      <c r="G579" s="615">
        <f t="shared" si="19"/>
        <v>17.899999999999999</v>
      </c>
      <c r="H579" s="587">
        <v>1369.6</v>
      </c>
      <c r="I579" s="615">
        <f t="shared" si="20"/>
        <v>1369.6</v>
      </c>
    </row>
    <row r="580" spans="3:9">
      <c r="C580" s="502">
        <v>42705</v>
      </c>
      <c r="D580" s="588"/>
      <c r="E580" s="588"/>
      <c r="F580" s="587">
        <v>18.399999999999999</v>
      </c>
      <c r="G580" s="615">
        <f t="shared" si="19"/>
        <v>18.399999999999999</v>
      </c>
      <c r="H580" s="587">
        <v>1681.6</v>
      </c>
      <c r="I580" s="615">
        <f t="shared" si="20"/>
        <v>1681.6</v>
      </c>
    </row>
    <row r="581" spans="3:9">
      <c r="C581" s="502">
        <v>42736</v>
      </c>
      <c r="D581" s="588">
        <f>D569+1</f>
        <v>2017</v>
      </c>
      <c r="E581" s="618" t="s">
        <v>685</v>
      </c>
      <c r="F581" s="587">
        <v>17.7</v>
      </c>
      <c r="G581" s="615">
        <f t="shared" si="19"/>
        <v>17.7</v>
      </c>
      <c r="H581" s="587">
        <v>1138.5999999999999</v>
      </c>
      <c r="I581" s="615">
        <f t="shared" si="20"/>
        <v>1138.5999999999999</v>
      </c>
    </row>
    <row r="582" spans="3:9">
      <c r="C582" s="502">
        <v>42767</v>
      </c>
      <c r="D582" s="588"/>
      <c r="E582" s="588"/>
      <c r="F582" s="587">
        <v>17.7</v>
      </c>
      <c r="G582" s="615">
        <f t="shared" si="19"/>
        <v>17.7</v>
      </c>
      <c r="H582" s="587">
        <v>1324.1</v>
      </c>
      <c r="I582" s="615">
        <f t="shared" si="20"/>
        <v>1324.1</v>
      </c>
    </row>
    <row r="583" spans="3:9">
      <c r="C583" s="502">
        <v>42795</v>
      </c>
      <c r="D583" s="588"/>
      <c r="E583" s="588"/>
      <c r="F583" s="587">
        <v>17.100000000000001</v>
      </c>
      <c r="G583" s="615">
        <f t="shared" si="19"/>
        <v>17.100000000000001</v>
      </c>
      <c r="H583" s="587">
        <v>1547.5</v>
      </c>
      <c r="I583" s="615">
        <f t="shared" si="20"/>
        <v>1547.5</v>
      </c>
    </row>
    <row r="584" spans="3:9">
      <c r="C584" s="502">
        <v>42826</v>
      </c>
      <c r="D584" s="588"/>
      <c r="E584" s="588"/>
      <c r="F584" s="587">
        <v>17.399999999999999</v>
      </c>
      <c r="G584" s="615">
        <f t="shared" si="19"/>
        <v>17.399999999999999</v>
      </c>
      <c r="H584" s="587">
        <v>1417.7</v>
      </c>
      <c r="I584" s="615">
        <f t="shared" si="20"/>
        <v>1417.7</v>
      </c>
    </row>
    <row r="585" spans="3:9">
      <c r="C585" s="502">
        <v>42856</v>
      </c>
      <c r="D585" s="588"/>
      <c r="E585" s="588"/>
      <c r="F585" s="587">
        <v>17.100000000000001</v>
      </c>
      <c r="G585" s="615">
        <f t="shared" si="19"/>
        <v>17.100000000000001</v>
      </c>
      <c r="H585" s="587">
        <v>1509.3</v>
      </c>
      <c r="I585" s="615">
        <f t="shared" si="20"/>
        <v>1509.3</v>
      </c>
    </row>
    <row r="586" spans="3:9">
      <c r="C586" s="502">
        <v>42887</v>
      </c>
      <c r="D586" s="588"/>
      <c r="E586" s="588"/>
      <c r="F586" s="587">
        <v>17</v>
      </c>
      <c r="G586" s="615">
        <f t="shared" si="19"/>
        <v>17</v>
      </c>
      <c r="H586" s="587">
        <v>1465.1</v>
      </c>
      <c r="I586" s="615">
        <f t="shared" si="20"/>
        <v>1465.1</v>
      </c>
    </row>
    <row r="587" spans="3:9">
      <c r="C587" s="502">
        <v>42917</v>
      </c>
      <c r="D587" s="588"/>
      <c r="E587" s="588"/>
      <c r="F587" s="587">
        <v>17.100000000000001</v>
      </c>
      <c r="G587" s="615">
        <f t="shared" si="19"/>
        <v>17.100000000000001</v>
      </c>
      <c r="H587" s="587">
        <v>1408.6</v>
      </c>
      <c r="I587" s="615">
        <f t="shared" si="20"/>
        <v>1408.6</v>
      </c>
    </row>
    <row r="588" spans="3:9">
      <c r="C588" s="502">
        <v>42948</v>
      </c>
      <c r="D588" s="588"/>
      <c r="E588" s="588"/>
      <c r="F588" s="587">
        <v>16.399999999999999</v>
      </c>
      <c r="G588" s="615">
        <f t="shared" si="19"/>
        <v>16.399999999999999</v>
      </c>
      <c r="H588" s="587">
        <v>1473.9</v>
      </c>
      <c r="I588" s="615">
        <f t="shared" si="20"/>
        <v>1473.9</v>
      </c>
    </row>
    <row r="589" spans="3:9">
      <c r="C589" s="502">
        <v>42980</v>
      </c>
      <c r="D589" s="588"/>
      <c r="E589" s="588"/>
      <c r="F589" s="587">
        <v>18.899999999999999</v>
      </c>
      <c r="G589" s="615">
        <f t="shared" si="19"/>
        <v>18.899999999999999</v>
      </c>
      <c r="H589" s="587">
        <v>1515.9</v>
      </c>
      <c r="I589" s="615">
        <f t="shared" si="20"/>
        <v>1515.9</v>
      </c>
    </row>
    <row r="590" spans="3:9">
      <c r="C590" s="502">
        <v>43009</v>
      </c>
      <c r="D590" s="588"/>
      <c r="E590" s="588"/>
      <c r="F590" s="587">
        <v>18.399999999999999</v>
      </c>
      <c r="G590" s="615">
        <f t="shared" si="19"/>
        <v>18.399999999999999</v>
      </c>
      <c r="H590" s="587">
        <v>1348.6</v>
      </c>
      <c r="I590" s="615">
        <f t="shared" si="20"/>
        <v>1348.6</v>
      </c>
    </row>
    <row r="591" spans="3:9">
      <c r="C591" s="502">
        <v>43040</v>
      </c>
      <c r="D591" s="588"/>
      <c r="E591" s="588"/>
      <c r="F591" s="587">
        <v>17.8</v>
      </c>
      <c r="G591" s="615">
        <f t="shared" ref="G591" si="21">F591</f>
        <v>17.8</v>
      </c>
      <c r="H591" s="587">
        <v>1349.6</v>
      </c>
      <c r="I591" s="615">
        <f t="shared" ref="I591" si="22">H591</f>
        <v>1349.6</v>
      </c>
    </row>
    <row r="592" spans="3:9">
      <c r="C592" s="502">
        <v>43070</v>
      </c>
      <c r="D592" s="588"/>
      <c r="E592" s="588"/>
      <c r="F592" s="587">
        <v>18.2</v>
      </c>
      <c r="G592" s="615">
        <f t="shared" ref="G592:G597" si="23">F592</f>
        <v>18.2</v>
      </c>
      <c r="H592" s="587">
        <v>1350.6</v>
      </c>
      <c r="I592" s="615">
        <f t="shared" ref="I592:I595" si="24">H592</f>
        <v>1350.6</v>
      </c>
    </row>
    <row r="593" spans="3:9">
      <c r="C593" s="502">
        <v>43101</v>
      </c>
      <c r="D593" s="588">
        <f>D581+1</f>
        <v>2018</v>
      </c>
      <c r="E593" s="618" t="s">
        <v>819</v>
      </c>
      <c r="F593" s="587">
        <v>17.5</v>
      </c>
      <c r="G593" s="615">
        <f t="shared" si="23"/>
        <v>17.5</v>
      </c>
      <c r="H593" s="587">
        <v>1154.9000000000001</v>
      </c>
      <c r="I593" s="615">
        <f t="shared" si="24"/>
        <v>1154.9000000000001</v>
      </c>
    </row>
    <row r="594" spans="3:9">
      <c r="C594" s="502">
        <v>43132</v>
      </c>
      <c r="D594" s="588"/>
      <c r="E594" s="588"/>
      <c r="F594" s="587">
        <v>17.5</v>
      </c>
      <c r="G594" s="615">
        <f t="shared" si="23"/>
        <v>17.5</v>
      </c>
      <c r="H594" s="587">
        <v>1143</v>
      </c>
      <c r="I594" s="615">
        <f t="shared" si="24"/>
        <v>1143</v>
      </c>
    </row>
    <row r="595" spans="3:9">
      <c r="C595" s="502">
        <v>43160</v>
      </c>
      <c r="F595" s="546">
        <v>17.899999999999999</v>
      </c>
      <c r="G595" s="615">
        <f t="shared" si="23"/>
        <v>17.899999999999999</v>
      </c>
      <c r="H595" s="587">
        <v>1653</v>
      </c>
      <c r="I595" s="615">
        <f t="shared" si="24"/>
        <v>1653</v>
      </c>
    </row>
    <row r="596" spans="3:9">
      <c r="C596" s="502">
        <v>43191</v>
      </c>
      <c r="F596" s="251">
        <v>17.399999999999999</v>
      </c>
      <c r="G596" s="251">
        <f t="shared" si="23"/>
        <v>17.399999999999999</v>
      </c>
    </row>
    <row r="597" spans="3:9">
      <c r="C597" s="502">
        <v>43221</v>
      </c>
      <c r="F597" s="251">
        <v>17.3</v>
      </c>
      <c r="G597" s="251">
        <f t="shared" si="23"/>
        <v>17.3</v>
      </c>
    </row>
    <row r="598" spans="3:9">
      <c r="C598" s="502">
        <v>43252</v>
      </c>
    </row>
  </sheetData>
  <sortState ref="D39:O59">
    <sortCondition descending="1" ref="J39:J59"/>
  </sortState>
  <phoneticPr fontId="11" type="noConversion"/>
  <pageMargins left="0.75" right="0.25" top="0.5" bottom="0.5" header="0" footer="0"/>
  <headerFooter>
    <oddFooter>&amp;C&amp;"Calibri,Regular"&amp;K000000InSIGHT™ is a registered trademark of Meridian Economics LLC. All rights reserved.</oddFooter>
  </headerFooter>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pageSetUpPr fitToPage="1"/>
  </sheetPr>
  <dimension ref="A2:W227"/>
  <sheetViews>
    <sheetView zoomScale="90" zoomScaleNormal="90" zoomScalePageLayoutView="90" workbookViewId="0">
      <selection activeCell="R18" sqref="R18"/>
    </sheetView>
  </sheetViews>
  <sheetFormatPr baseColWidth="10" defaultRowHeight="18" x14ac:dyDescent="0"/>
  <cols>
    <col min="1" max="1" width="10.83203125" style="2"/>
    <col min="2" max="2" width="8.83203125" style="251" customWidth="1"/>
    <col min="3" max="16" width="12.33203125" style="251" customWidth="1"/>
    <col min="17" max="17" width="8.5" style="251" customWidth="1"/>
    <col min="18" max="18" width="13.1640625" bestFit="1" customWidth="1"/>
  </cols>
  <sheetData>
    <row r="2" spans="2:17">
      <c r="B2" s="255"/>
      <c r="C2" s="256"/>
      <c r="D2" s="256"/>
      <c r="E2" s="256"/>
      <c r="F2" s="256"/>
      <c r="G2" s="256"/>
      <c r="H2" s="256"/>
      <c r="I2" s="256"/>
      <c r="J2" s="256"/>
      <c r="K2" s="256"/>
      <c r="L2" s="256"/>
      <c r="M2" s="256"/>
      <c r="N2" s="256"/>
      <c r="O2" s="256"/>
      <c r="P2" s="256"/>
      <c r="Q2" s="257"/>
    </row>
    <row r="3" spans="2:17">
      <c r="B3" s="258"/>
      <c r="C3" s="94"/>
      <c r="D3" s="94"/>
      <c r="E3" s="94"/>
      <c r="F3" s="94"/>
      <c r="G3" s="94"/>
      <c r="H3" s="94"/>
      <c r="I3" s="94"/>
      <c r="J3" s="94"/>
      <c r="K3" s="94"/>
      <c r="L3" s="94"/>
      <c r="M3" s="94"/>
      <c r="N3" s="94"/>
      <c r="O3" s="94"/>
      <c r="P3" s="94"/>
      <c r="Q3" s="259"/>
    </row>
    <row r="4" spans="2:17">
      <c r="B4" s="258"/>
      <c r="C4" s="94"/>
      <c r="D4" s="94"/>
      <c r="E4" s="94"/>
      <c r="F4" s="94"/>
      <c r="G4" s="94"/>
      <c r="H4" s="94"/>
      <c r="I4" s="94"/>
      <c r="J4" s="94"/>
      <c r="K4" s="94"/>
      <c r="L4" s="94"/>
      <c r="M4" s="94"/>
      <c r="N4" s="94"/>
      <c r="O4" s="94"/>
      <c r="P4" s="94"/>
      <c r="Q4" s="259"/>
    </row>
    <row r="5" spans="2:17">
      <c r="B5" s="258"/>
      <c r="C5" s="94"/>
      <c r="D5" s="94"/>
      <c r="E5" s="94"/>
      <c r="F5" s="94"/>
      <c r="G5" s="94"/>
      <c r="H5" s="94"/>
      <c r="I5" s="94"/>
      <c r="J5" s="94"/>
      <c r="K5" s="94"/>
      <c r="L5" s="94"/>
      <c r="M5" s="94"/>
      <c r="N5" s="94"/>
      <c r="O5" s="94"/>
      <c r="P5" s="94"/>
      <c r="Q5" s="259"/>
    </row>
    <row r="6" spans="2:17">
      <c r="B6" s="258"/>
      <c r="C6" s="94"/>
      <c r="D6" s="94"/>
      <c r="E6" s="94"/>
      <c r="F6" s="94"/>
      <c r="G6" s="94"/>
      <c r="H6" s="94"/>
      <c r="I6" s="94"/>
      <c r="J6" s="94"/>
      <c r="K6" s="94"/>
      <c r="L6" s="94"/>
      <c r="M6" s="94"/>
      <c r="N6" s="94"/>
      <c r="O6" s="94"/>
      <c r="P6" s="94"/>
      <c r="Q6" s="259"/>
    </row>
    <row r="7" spans="2:17">
      <c r="B7" s="260"/>
      <c r="C7" s="261"/>
      <c r="D7" s="261"/>
      <c r="E7" s="261"/>
      <c r="F7" s="261"/>
      <c r="G7" s="261"/>
      <c r="H7" s="261"/>
      <c r="I7" s="261"/>
      <c r="J7" s="261"/>
      <c r="K7" s="261"/>
      <c r="L7" s="261"/>
      <c r="M7" s="261"/>
      <c r="N7" s="261"/>
      <c r="O7" s="261"/>
      <c r="P7" s="261"/>
      <c r="Q7" s="262"/>
    </row>
    <row r="8" spans="2:17" ht="20">
      <c r="B8" s="215" t="s">
        <v>225</v>
      </c>
      <c r="C8" s="263"/>
      <c r="D8" s="263"/>
      <c r="E8" s="263"/>
      <c r="F8" s="263"/>
      <c r="G8" s="263"/>
      <c r="H8" s="263"/>
      <c r="I8" s="263"/>
      <c r="J8" s="263"/>
      <c r="K8" s="263"/>
      <c r="L8" s="263"/>
      <c r="M8" s="263"/>
      <c r="N8" s="263"/>
      <c r="O8" s="263"/>
      <c r="P8" s="263"/>
      <c r="Q8" s="263"/>
    </row>
    <row r="9" spans="2:17" ht="7" customHeight="1">
      <c r="B9" s="264"/>
      <c r="C9" s="264"/>
      <c r="D9" s="264"/>
      <c r="E9" s="264"/>
      <c r="F9" s="264"/>
      <c r="G9" s="264"/>
      <c r="H9" s="264"/>
      <c r="I9" s="264"/>
      <c r="J9" s="264"/>
      <c r="K9" s="264"/>
      <c r="L9" s="264"/>
      <c r="M9" s="264"/>
      <c r="N9" s="264"/>
      <c r="O9" s="264"/>
      <c r="P9" s="265"/>
      <c r="Q9" s="264"/>
    </row>
    <row r="10" spans="2:17">
      <c r="B10" s="94"/>
      <c r="C10" s="94"/>
      <c r="D10" s="94"/>
      <c r="E10" s="94"/>
      <c r="F10" s="94"/>
      <c r="G10" s="94"/>
      <c r="H10" s="94"/>
      <c r="I10" s="94"/>
      <c r="J10" s="94"/>
      <c r="K10" s="94"/>
      <c r="L10" s="94"/>
      <c r="M10" s="94"/>
      <c r="N10" s="94"/>
      <c r="O10" s="94"/>
      <c r="P10" s="94"/>
      <c r="Q10" s="94"/>
    </row>
    <row r="11" spans="2:17" ht="39" customHeight="1">
      <c r="B11" s="255"/>
      <c r="C11" s="256"/>
      <c r="D11" s="256"/>
      <c r="E11" s="256"/>
      <c r="F11" s="256"/>
      <c r="G11" s="256"/>
      <c r="H11" s="256"/>
      <c r="I11" s="256"/>
      <c r="J11" s="256"/>
      <c r="K11" s="256"/>
      <c r="L11" s="256"/>
      <c r="M11" s="256"/>
      <c r="N11" s="256"/>
      <c r="O11" s="256"/>
      <c r="P11" s="266"/>
      <c r="Q11" s="257"/>
    </row>
    <row r="12" spans="2:17" ht="40">
      <c r="B12" s="258"/>
      <c r="C12" s="1307"/>
      <c r="D12" s="1307"/>
      <c r="E12" s="1307"/>
      <c r="F12" s="1307"/>
      <c r="G12" s="1307"/>
      <c r="H12" s="1947" t="s">
        <v>967</v>
      </c>
      <c r="I12" s="1948"/>
      <c r="J12" s="1949"/>
      <c r="K12" s="1307"/>
      <c r="L12" s="1307"/>
      <c r="M12" s="1307"/>
      <c r="N12" s="1307"/>
      <c r="O12" s="1307"/>
      <c r="P12" s="1307"/>
      <c r="Q12" s="259"/>
    </row>
    <row r="13" spans="2:17" ht="27" customHeight="1">
      <c r="B13" s="258"/>
      <c r="C13" s="94"/>
      <c r="D13" s="94"/>
      <c r="E13" s="94"/>
      <c r="F13" s="94"/>
      <c r="G13" s="94"/>
      <c r="H13" s="94"/>
      <c r="I13" s="94"/>
      <c r="J13" s="94"/>
      <c r="K13" s="94"/>
      <c r="L13" s="94"/>
      <c r="M13" s="94"/>
      <c r="N13" s="94"/>
      <c r="O13" s="94"/>
      <c r="P13" s="94"/>
      <c r="Q13" s="1243"/>
    </row>
    <row r="14" spans="2:17" ht="15" customHeight="1">
      <c r="B14" s="258"/>
      <c r="C14" s="94"/>
      <c r="D14" s="94"/>
      <c r="E14" s="94"/>
      <c r="F14" s="94"/>
      <c r="G14" s="94"/>
      <c r="H14" s="94"/>
      <c r="I14" s="94"/>
      <c r="J14" s="94"/>
      <c r="K14" s="94"/>
      <c r="L14" s="94"/>
      <c r="M14" s="94"/>
      <c r="N14" s="94"/>
      <c r="O14" s="94"/>
      <c r="P14" s="94"/>
      <c r="Q14" s="1243"/>
    </row>
    <row r="15" spans="2:17" ht="25">
      <c r="B15" s="258"/>
      <c r="C15" s="1266"/>
      <c r="D15" s="94"/>
      <c r="E15" s="94"/>
      <c r="F15" s="94"/>
      <c r="G15" s="94"/>
      <c r="H15" s="94"/>
      <c r="I15" s="94"/>
      <c r="J15" s="1266"/>
      <c r="L15" s="94"/>
      <c r="M15" s="94"/>
      <c r="N15" s="94"/>
      <c r="O15" s="94"/>
      <c r="P15" s="94"/>
      <c r="Q15" s="1243"/>
    </row>
    <row r="16" spans="2:17" ht="20">
      <c r="B16" s="258"/>
      <c r="C16" s="120"/>
      <c r="D16" s="94"/>
      <c r="E16" s="94"/>
      <c r="F16" s="94"/>
      <c r="G16" s="94"/>
      <c r="H16" s="94"/>
      <c r="I16" s="94"/>
      <c r="J16" s="120"/>
      <c r="L16" s="94"/>
      <c r="M16" s="94"/>
      <c r="N16" s="94"/>
      <c r="O16" s="94"/>
      <c r="P16" s="94"/>
      <c r="Q16" s="259"/>
    </row>
    <row r="17" spans="2:17">
      <c r="B17" s="258"/>
      <c r="C17" s="94"/>
      <c r="D17" s="383"/>
      <c r="F17" s="242"/>
      <c r="I17" s="94"/>
      <c r="J17" s="94"/>
      <c r="K17" s="383"/>
      <c r="M17" s="242"/>
      <c r="Q17" s="259"/>
    </row>
    <row r="18" spans="2:17">
      <c r="B18" s="258"/>
      <c r="C18" s="94"/>
      <c r="D18" s="94"/>
      <c r="G18" s="94"/>
      <c r="H18" s="94"/>
      <c r="I18" s="94"/>
      <c r="J18" s="94"/>
      <c r="K18" s="94"/>
      <c r="L18" s="94"/>
      <c r="M18" s="94"/>
      <c r="O18" s="94"/>
      <c r="P18" s="94"/>
      <c r="Q18" s="259"/>
    </row>
    <row r="19" spans="2:17">
      <c r="B19" s="258"/>
      <c r="C19" s="94"/>
      <c r="D19" s="94"/>
      <c r="E19" s="94"/>
      <c r="F19" s="94"/>
      <c r="G19" s="94"/>
      <c r="H19" s="94"/>
      <c r="I19" s="94"/>
      <c r="J19" s="94"/>
      <c r="K19" s="94"/>
      <c r="L19" s="94"/>
      <c r="M19" s="94"/>
      <c r="N19" s="94"/>
      <c r="O19" s="94"/>
      <c r="P19" s="94"/>
      <c r="Q19" s="259"/>
    </row>
    <row r="20" spans="2:17">
      <c r="B20" s="258"/>
      <c r="C20" s="94"/>
      <c r="D20" s="94"/>
      <c r="E20" s="94"/>
      <c r="F20" s="94"/>
      <c r="G20" s="94"/>
      <c r="H20" s="94"/>
      <c r="I20" s="94"/>
      <c r="J20" s="94"/>
      <c r="K20" s="94"/>
      <c r="L20" s="94"/>
      <c r="M20" s="94"/>
      <c r="N20" s="94"/>
      <c r="O20" s="94"/>
      <c r="P20" s="94"/>
      <c r="Q20" s="259"/>
    </row>
    <row r="21" spans="2:17">
      <c r="B21" s="258"/>
      <c r="C21" s="94"/>
      <c r="D21" s="94"/>
      <c r="E21" s="94"/>
      <c r="F21" s="94"/>
      <c r="G21" s="94"/>
      <c r="H21" s="94"/>
      <c r="I21" s="94"/>
      <c r="J21" s="94"/>
      <c r="K21" s="94"/>
      <c r="L21" s="94"/>
      <c r="M21" s="94"/>
      <c r="N21" s="94"/>
      <c r="O21" s="94"/>
      <c r="P21" s="94"/>
      <c r="Q21" s="259"/>
    </row>
    <row r="22" spans="2:17">
      <c r="B22" s="258"/>
      <c r="C22" s="94"/>
      <c r="D22" s="94"/>
      <c r="E22" s="94"/>
      <c r="F22" s="94"/>
      <c r="G22" s="94"/>
      <c r="H22" s="94"/>
      <c r="I22" s="94"/>
      <c r="J22" s="94"/>
      <c r="K22" s="94"/>
      <c r="L22" s="94"/>
      <c r="M22" s="94"/>
      <c r="N22" s="94"/>
      <c r="O22" s="94"/>
      <c r="P22" s="94"/>
      <c r="Q22" s="259"/>
    </row>
    <row r="23" spans="2:17">
      <c r="B23" s="258"/>
      <c r="C23" s="94"/>
      <c r="D23" s="94"/>
      <c r="E23" s="94"/>
      <c r="F23" s="94"/>
      <c r="G23" s="94"/>
      <c r="H23" s="94"/>
      <c r="I23" s="94"/>
      <c r="J23" s="94"/>
      <c r="K23" s="94"/>
      <c r="L23" s="94"/>
      <c r="M23" s="94"/>
      <c r="N23" s="94"/>
      <c r="O23" s="94"/>
      <c r="P23" s="94"/>
      <c r="Q23" s="259"/>
    </row>
    <row r="24" spans="2:17">
      <c r="B24" s="258"/>
      <c r="C24" s="94"/>
      <c r="D24" s="94"/>
      <c r="E24" s="94"/>
      <c r="F24" s="94"/>
      <c r="G24" s="94"/>
      <c r="H24" s="94"/>
      <c r="I24" s="94"/>
      <c r="J24" s="94"/>
      <c r="K24" s="94"/>
      <c r="L24" s="94"/>
      <c r="M24" s="94"/>
      <c r="N24" s="94"/>
      <c r="O24" s="94"/>
      <c r="P24" s="94"/>
      <c r="Q24" s="259"/>
    </row>
    <row r="25" spans="2:17">
      <c r="B25" s="258"/>
      <c r="C25" s="94"/>
      <c r="D25" s="94"/>
      <c r="E25" s="94"/>
      <c r="F25" s="94"/>
      <c r="G25" s="94"/>
      <c r="H25" s="94"/>
      <c r="I25" s="94"/>
      <c r="J25" s="94"/>
      <c r="K25" s="94"/>
      <c r="L25" s="94"/>
      <c r="M25" s="94"/>
      <c r="N25" s="94"/>
      <c r="O25" s="94"/>
      <c r="P25" s="94"/>
      <c r="Q25" s="259"/>
    </row>
    <row r="26" spans="2:17">
      <c r="B26" s="258"/>
      <c r="C26" s="94"/>
      <c r="D26" s="94"/>
      <c r="E26" s="94"/>
      <c r="F26" s="94"/>
      <c r="G26" s="94"/>
      <c r="H26" s="94"/>
      <c r="I26" s="94"/>
      <c r="J26" s="94"/>
      <c r="K26" s="94"/>
      <c r="L26" s="94"/>
      <c r="M26" s="94"/>
      <c r="N26" s="94"/>
      <c r="O26" s="94"/>
      <c r="P26" s="94"/>
      <c r="Q26" s="259"/>
    </row>
    <row r="27" spans="2:17">
      <c r="B27" s="258"/>
      <c r="C27" s="94"/>
      <c r="D27" s="94"/>
      <c r="E27" s="94"/>
      <c r="F27" s="94"/>
      <c r="G27" s="94"/>
      <c r="H27" s="94"/>
      <c r="I27" s="94"/>
      <c r="J27" s="94"/>
      <c r="K27" s="94"/>
      <c r="L27" s="94"/>
      <c r="M27" s="94"/>
      <c r="N27" s="94"/>
      <c r="O27" s="94"/>
      <c r="P27" s="94"/>
      <c r="Q27" s="259"/>
    </row>
    <row r="28" spans="2:17">
      <c r="B28" s="258"/>
      <c r="C28" s="94"/>
      <c r="D28" s="94"/>
      <c r="E28" s="94"/>
      <c r="F28" s="94"/>
      <c r="G28" s="94"/>
      <c r="H28" s="94"/>
      <c r="I28" s="94"/>
      <c r="J28" s="94"/>
      <c r="K28" s="94"/>
      <c r="L28" s="94"/>
      <c r="M28" s="94"/>
      <c r="N28" s="94"/>
      <c r="O28" s="94"/>
      <c r="P28" s="94"/>
      <c r="Q28" s="259"/>
    </row>
    <row r="29" spans="2:17">
      <c r="B29" s="258"/>
      <c r="C29" s="94"/>
      <c r="D29" s="94"/>
      <c r="E29" s="94"/>
      <c r="F29" s="94"/>
      <c r="G29" s="94"/>
      <c r="H29" s="94"/>
      <c r="I29" s="94"/>
      <c r="J29" s="94"/>
      <c r="K29" s="94"/>
      <c r="L29" s="94"/>
      <c r="M29" s="94"/>
      <c r="N29" s="94"/>
      <c r="O29" s="94"/>
      <c r="P29" s="94"/>
      <c r="Q29" s="259"/>
    </row>
    <row r="30" spans="2:17">
      <c r="B30" s="258"/>
      <c r="C30" s="94"/>
      <c r="D30" s="94"/>
      <c r="E30" s="94"/>
      <c r="F30" s="94"/>
      <c r="G30" s="94"/>
      <c r="H30" s="94"/>
      <c r="I30" s="94"/>
      <c r="J30" s="94"/>
      <c r="K30" s="94"/>
      <c r="L30" s="94"/>
      <c r="M30" s="94"/>
      <c r="N30" s="94"/>
      <c r="O30" s="94"/>
      <c r="P30" s="94"/>
      <c r="Q30" s="259"/>
    </row>
    <row r="31" spans="2:17" ht="27" customHeight="1">
      <c r="B31" s="258"/>
      <c r="C31" s="94"/>
      <c r="D31" s="94"/>
      <c r="E31" s="94"/>
      <c r="F31" s="94"/>
      <c r="G31" s="94"/>
      <c r="H31" s="94"/>
      <c r="I31" s="94"/>
      <c r="J31" s="94"/>
      <c r="K31" s="94"/>
      <c r="L31" s="94"/>
      <c r="M31" s="94"/>
      <c r="N31" s="94"/>
      <c r="O31" s="94"/>
      <c r="P31" s="94"/>
      <c r="Q31" s="259"/>
    </row>
    <row r="32" spans="2:17">
      <c r="B32" s="258"/>
      <c r="C32" s="94"/>
      <c r="D32" s="94"/>
      <c r="E32" s="94"/>
      <c r="F32" s="94"/>
      <c r="G32" s="94"/>
      <c r="H32" s="94"/>
      <c r="I32" s="94"/>
      <c r="J32" s="94"/>
      <c r="K32" s="94"/>
      <c r="L32" s="94"/>
      <c r="M32" s="94"/>
      <c r="N32" s="94"/>
      <c r="O32" s="94"/>
      <c r="P32" s="94"/>
      <c r="Q32" s="259"/>
    </row>
    <row r="33" spans="2:17">
      <c r="B33" s="258"/>
      <c r="C33" s="94"/>
      <c r="D33" s="94"/>
      <c r="E33" s="94"/>
      <c r="F33" s="94"/>
      <c r="G33" s="94"/>
      <c r="H33" s="94"/>
      <c r="I33" s="94"/>
      <c r="J33" s="94"/>
      <c r="K33" s="94"/>
      <c r="L33" s="94"/>
      <c r="M33" s="94"/>
      <c r="N33" s="94"/>
      <c r="O33" s="94"/>
      <c r="P33" s="1267"/>
      <c r="Q33" s="259"/>
    </row>
    <row r="34" spans="2:17">
      <c r="B34" s="258"/>
      <c r="C34" s="261"/>
      <c r="D34" s="261"/>
      <c r="E34" s="261"/>
      <c r="F34" s="261"/>
      <c r="G34" s="261"/>
      <c r="H34" s="261"/>
      <c r="I34" s="261"/>
      <c r="J34" s="261"/>
      <c r="K34" s="261"/>
      <c r="L34" s="261"/>
      <c r="M34" s="261"/>
      <c r="N34" s="261"/>
      <c r="O34" s="261"/>
      <c r="P34" s="261"/>
      <c r="Q34" s="259"/>
    </row>
    <row r="35" spans="2:17">
      <c r="B35" s="258"/>
      <c r="C35" s="94"/>
      <c r="D35" s="94"/>
      <c r="E35" s="94"/>
      <c r="F35" s="94"/>
      <c r="G35" s="94"/>
      <c r="H35" s="94"/>
      <c r="I35" s="94"/>
      <c r="J35" s="94"/>
      <c r="K35" s="94"/>
      <c r="L35" s="94"/>
      <c r="M35" s="94"/>
      <c r="N35" s="94"/>
      <c r="O35" s="94"/>
      <c r="P35" s="94"/>
      <c r="Q35" s="259"/>
    </row>
    <row r="36" spans="2:17" ht="19" thickBot="1">
      <c r="B36" s="258"/>
      <c r="C36" s="1270"/>
      <c r="D36" s="1270"/>
      <c r="E36" s="1270"/>
      <c r="F36" s="1270"/>
      <c r="G36" s="1270"/>
      <c r="H36" s="1270"/>
      <c r="I36" s="1270"/>
      <c r="J36" s="1270"/>
      <c r="K36" s="1270"/>
      <c r="L36" s="1270"/>
      <c r="M36" s="1270"/>
      <c r="N36" s="1270"/>
      <c r="O36" s="1270"/>
      <c r="P36" s="1270"/>
      <c r="Q36" s="259"/>
    </row>
    <row r="37" spans="2:17" ht="20">
      <c r="B37" s="258"/>
      <c r="C37" s="1914"/>
      <c r="D37" s="1915"/>
      <c r="E37" s="1915"/>
      <c r="F37" s="1916" t="s">
        <v>122</v>
      </c>
      <c r="G37" s="1912">
        <v>2019</v>
      </c>
      <c r="H37" s="1912"/>
      <c r="I37" s="1912"/>
      <c r="J37" s="1912"/>
      <c r="K37" s="1912"/>
      <c r="L37" s="1912"/>
      <c r="M37" s="1917"/>
      <c r="N37" s="1918"/>
      <c r="O37" s="2110" t="s">
        <v>1219</v>
      </c>
      <c r="P37" s="1912"/>
      <c r="Q37" s="259"/>
    </row>
    <row r="38" spans="2:17" ht="20">
      <c r="B38" s="258"/>
      <c r="C38" s="1466"/>
      <c r="D38" s="1467"/>
      <c r="E38" s="1467"/>
      <c r="F38" s="1667">
        <v>2018</v>
      </c>
      <c r="G38" s="1465" t="s">
        <v>117</v>
      </c>
      <c r="H38" s="1465" t="s">
        <v>118</v>
      </c>
      <c r="I38" s="1465" t="s">
        <v>119</v>
      </c>
      <c r="J38" s="1465" t="s">
        <v>120</v>
      </c>
      <c r="K38" s="1465" t="s">
        <v>121</v>
      </c>
      <c r="L38" s="1465" t="s">
        <v>55</v>
      </c>
      <c r="M38" s="1465" t="s">
        <v>122</v>
      </c>
      <c r="N38" s="1913">
        <v>2016</v>
      </c>
      <c r="O38" s="1465">
        <v>2017</v>
      </c>
      <c r="P38" s="1465">
        <v>2018</v>
      </c>
      <c r="Q38" s="259"/>
    </row>
    <row r="39" spans="2:17" ht="9" customHeight="1">
      <c r="B39" s="258"/>
      <c r="C39" s="268"/>
      <c r="D39" s="268"/>
      <c r="E39" s="268"/>
      <c r="F39" s="268"/>
      <c r="G39" s="268"/>
      <c r="H39" s="268"/>
      <c r="I39" s="268"/>
      <c r="J39" s="268"/>
      <c r="K39" s="268"/>
      <c r="L39" s="268"/>
      <c r="M39" s="268"/>
      <c r="N39" s="268"/>
      <c r="O39" s="268"/>
      <c r="P39" s="268"/>
      <c r="Q39" s="259"/>
    </row>
    <row r="40" spans="2:17" ht="20">
      <c r="B40" s="258"/>
      <c r="C40" s="234" t="s">
        <v>968</v>
      </c>
      <c r="D40" s="234"/>
      <c r="E40" s="234"/>
      <c r="F40" s="1468">
        <v>5.18</v>
      </c>
      <c r="G40" s="1469">
        <v>5.21</v>
      </c>
      <c r="H40" s="1469">
        <v>5.21</v>
      </c>
      <c r="I40" s="1469">
        <v>5.36</v>
      </c>
      <c r="J40" s="1469">
        <v>5.29</v>
      </c>
      <c r="K40" s="1469">
        <v>5.42</v>
      </c>
      <c r="L40" s="1469">
        <v>5.5</v>
      </c>
      <c r="M40" s="1469">
        <v>5.38</v>
      </c>
      <c r="N40" s="1470">
        <v>5.51</v>
      </c>
      <c r="O40" s="1471">
        <v>5.57</v>
      </c>
      <c r="P40" s="1471">
        <v>5</v>
      </c>
      <c r="Q40" s="259"/>
    </row>
    <row r="41" spans="2:17" ht="20">
      <c r="B41" s="258"/>
      <c r="C41" s="234" t="s">
        <v>454</v>
      </c>
      <c r="D41" s="234"/>
      <c r="E41" s="234"/>
      <c r="F41" s="1472">
        <v>256.89999999999998</v>
      </c>
      <c r="G41" s="1473">
        <v>259.7</v>
      </c>
      <c r="H41" s="1473">
        <v>266.89999999999998</v>
      </c>
      <c r="I41" s="1473">
        <v>278.2</v>
      </c>
      <c r="J41" s="1473">
        <v>285.3</v>
      </c>
      <c r="K41" s="1473">
        <v>280.39999999999998</v>
      </c>
      <c r="L41" s="1473">
        <v>278.89999999999998</v>
      </c>
      <c r="M41" s="1473">
        <v>272.10000000000002</v>
      </c>
      <c r="N41" s="1474">
        <v>232.2</v>
      </c>
      <c r="O41" s="1475">
        <v>248.5</v>
      </c>
      <c r="P41" s="1475">
        <v>254.7</v>
      </c>
      <c r="Q41" s="259"/>
    </row>
    <row r="42" spans="2:17" ht="7" customHeight="1">
      <c r="B42" s="258"/>
      <c r="C42" s="235"/>
      <c r="D42" s="235"/>
      <c r="E42" s="235"/>
      <c r="F42" s="1464"/>
      <c r="G42" s="1464"/>
      <c r="H42" s="1464"/>
      <c r="I42" s="1464"/>
      <c r="J42" s="1464"/>
      <c r="K42" s="1464"/>
      <c r="L42" s="1464"/>
      <c r="M42" s="1464"/>
      <c r="N42" s="1464"/>
      <c r="O42" s="1464"/>
      <c r="P42" s="1464"/>
      <c r="Q42" s="259"/>
    </row>
    <row r="43" spans="2:17" ht="20">
      <c r="B43" s="258"/>
      <c r="C43" s="234" t="s">
        <v>456</v>
      </c>
      <c r="D43" s="234"/>
      <c r="E43" s="234"/>
      <c r="F43" s="1468">
        <v>0.60699999999999998</v>
      </c>
      <c r="G43" s="1469">
        <v>0.69299999999999995</v>
      </c>
      <c r="H43" s="1469">
        <v>0.65600000000000003</v>
      </c>
      <c r="I43" s="1469">
        <v>0.59799999999999998</v>
      </c>
      <c r="J43" s="1469">
        <v>0.72899999999999998</v>
      </c>
      <c r="K43" s="1469">
        <v>0.66500000000000004</v>
      </c>
      <c r="L43" s="1469">
        <v>0.70599999999999996</v>
      </c>
      <c r="M43" s="1469">
        <v>0.70099999999999996</v>
      </c>
      <c r="N43" s="1470">
        <v>0.54800000000000004</v>
      </c>
      <c r="O43" s="1471">
        <v>0.77300000000000002</v>
      </c>
      <c r="P43" s="1471">
        <v>0.58799999999999997</v>
      </c>
      <c r="Q43" s="259"/>
    </row>
    <row r="44" spans="2:17" ht="20">
      <c r="B44" s="258"/>
      <c r="C44" s="234" t="s">
        <v>454</v>
      </c>
      <c r="D44" s="234"/>
      <c r="E44" s="234"/>
      <c r="F44" s="1472">
        <v>328.3</v>
      </c>
      <c r="G44" s="1473">
        <v>310.60000000000002</v>
      </c>
      <c r="H44" s="1473">
        <v>339</v>
      </c>
      <c r="I44" s="1473">
        <v>312.7</v>
      </c>
      <c r="J44" s="1473">
        <v>311.8</v>
      </c>
      <c r="K44" s="1473">
        <v>307.60000000000002</v>
      </c>
      <c r="L44" s="1473">
        <v>325.2</v>
      </c>
      <c r="M44" s="1473">
        <v>299.39999999999998</v>
      </c>
      <c r="N44" s="1474">
        <v>332.7</v>
      </c>
      <c r="O44" s="1475">
        <v>315.60000000000002</v>
      </c>
      <c r="P44" s="1475">
        <v>322.8</v>
      </c>
      <c r="Q44" s="287"/>
    </row>
    <row r="45" spans="2:17" ht="9" customHeight="1">
      <c r="B45" s="258"/>
      <c r="C45" s="121"/>
      <c r="D45" s="121"/>
      <c r="E45" s="121"/>
      <c r="F45" s="1464"/>
      <c r="G45" s="1464"/>
      <c r="H45" s="1464"/>
      <c r="I45" s="1464"/>
      <c r="J45" s="1464"/>
      <c r="K45" s="1464"/>
      <c r="L45" s="1464"/>
      <c r="M45" s="1464"/>
      <c r="N45" s="1464"/>
      <c r="O45" s="1464"/>
      <c r="P45" s="1464"/>
      <c r="Q45" s="259"/>
    </row>
    <row r="46" spans="2:17" ht="24" customHeight="1">
      <c r="B46" s="286"/>
      <c r="C46" s="1476" t="s">
        <v>455</v>
      </c>
      <c r="D46" s="1476"/>
      <c r="E46" s="1476"/>
      <c r="F46" s="1477">
        <f>F40+F43</f>
        <v>5.7869999999999999</v>
      </c>
      <c r="G46" s="1478">
        <f t="shared" ref="G46:J46" si="0">G40+G43</f>
        <v>5.9029999999999996</v>
      </c>
      <c r="H46" s="1478">
        <f t="shared" si="0"/>
        <v>5.8659999999999997</v>
      </c>
      <c r="I46" s="1478">
        <f t="shared" si="0"/>
        <v>5.9580000000000002</v>
      </c>
      <c r="J46" s="1478">
        <f t="shared" si="0"/>
        <v>6.0190000000000001</v>
      </c>
      <c r="K46" s="1478">
        <f t="shared" ref="K46:M46" si="1">K40+K43</f>
        <v>6.085</v>
      </c>
      <c r="L46" s="1478">
        <f t="shared" si="1"/>
        <v>6.2059999999999995</v>
      </c>
      <c r="M46" s="1478">
        <f t="shared" si="1"/>
        <v>6.0809999999999995</v>
      </c>
      <c r="N46" s="1479">
        <f t="shared" ref="N46:O46" si="2">N40+N43</f>
        <v>6.0579999999999998</v>
      </c>
      <c r="O46" s="1480">
        <f t="shared" si="2"/>
        <v>6.343</v>
      </c>
      <c r="P46" s="1480">
        <v>5.5880000000000001</v>
      </c>
      <c r="Q46" s="287"/>
    </row>
    <row r="47" spans="2:17" ht="21" customHeight="1">
      <c r="B47" s="286"/>
      <c r="C47" s="909" t="s">
        <v>969</v>
      </c>
      <c r="D47" s="909"/>
      <c r="E47" s="909"/>
      <c r="F47" s="1481" t="s">
        <v>459</v>
      </c>
      <c r="G47" s="1482">
        <f>H123-H122</f>
        <v>-5.0000000000000711E-2</v>
      </c>
      <c r="H47" s="1482">
        <f t="shared" ref="H47" si="3">H46-G46</f>
        <v>-3.6999999999999922E-2</v>
      </c>
      <c r="I47" s="1482">
        <f t="shared" ref="I47" si="4">I46-H46</f>
        <v>9.2000000000000526E-2</v>
      </c>
      <c r="J47" s="1482">
        <f t="shared" ref="J47" si="5">J46-I46</f>
        <v>6.0999999999999943E-2</v>
      </c>
      <c r="K47" s="1482">
        <f t="shared" ref="K47" si="6">K46-J46</f>
        <v>6.5999999999999837E-2</v>
      </c>
      <c r="L47" s="1482">
        <f t="shared" ref="L47" si="7">L46-K46</f>
        <v>0.12099999999999955</v>
      </c>
      <c r="M47" s="1482">
        <f t="shared" ref="M47" si="8">M46-L46</f>
        <v>-0.125</v>
      </c>
      <c r="N47" s="1470" t="s">
        <v>459</v>
      </c>
      <c r="O47" s="1471" t="s">
        <v>459</v>
      </c>
      <c r="P47" s="1471" t="s">
        <v>459</v>
      </c>
      <c r="Q47" s="287"/>
    </row>
    <row r="48" spans="2:17" ht="20" customHeight="1">
      <c r="B48" s="258"/>
      <c r="C48" s="1483" t="s">
        <v>454</v>
      </c>
      <c r="D48" s="1483"/>
      <c r="E48" s="1483"/>
      <c r="F48" s="1484">
        <f t="shared" ref="F48" si="9">((F40*F41)+(F43*F44))/F46</f>
        <v>264.3891653706583</v>
      </c>
      <c r="G48" s="1485">
        <f t="shared" ref="G48:J48" si="10">((G40*G41)+(G43*G44))/G46</f>
        <v>265.67555480264275</v>
      </c>
      <c r="H48" s="1485">
        <f t="shared" si="10"/>
        <v>274.96300715990458</v>
      </c>
      <c r="I48" s="1485">
        <f t="shared" si="10"/>
        <v>281.66273917421955</v>
      </c>
      <c r="J48" s="1485">
        <f t="shared" si="10"/>
        <v>288.50958631001828</v>
      </c>
      <c r="K48" s="1485">
        <f t="shared" ref="K48:M48" si="11">((K40*K41)+(K43*K44))/K46</f>
        <v>283.37255546425638</v>
      </c>
      <c r="L48" s="1485">
        <f t="shared" si="11"/>
        <v>284.16712858524011</v>
      </c>
      <c r="M48" s="1485">
        <f t="shared" si="11"/>
        <v>275.2470646275284</v>
      </c>
      <c r="N48" s="1486">
        <f t="shared" ref="N48:O48" si="12">((N40*N41)+(N43*N44))/N46</f>
        <v>241.29111918124792</v>
      </c>
      <c r="O48" s="1487">
        <f t="shared" si="12"/>
        <v>256.67725051237585</v>
      </c>
      <c r="P48" s="1487">
        <v>261.86585540443809</v>
      </c>
      <c r="Q48" s="259"/>
    </row>
    <row r="49" spans="1:23" ht="12" customHeight="1">
      <c r="B49" s="286"/>
      <c r="C49" s="121"/>
      <c r="D49" s="121"/>
      <c r="E49" s="121"/>
      <c r="F49" s="121"/>
      <c r="G49" s="235"/>
      <c r="H49" s="235"/>
      <c r="I49" s="235"/>
      <c r="J49" s="235"/>
      <c r="K49" s="235"/>
      <c r="L49" s="235"/>
      <c r="M49" s="235"/>
      <c r="N49" s="121"/>
      <c r="O49" s="121"/>
      <c r="P49" s="121"/>
      <c r="Q49" s="259"/>
    </row>
    <row r="50" spans="1:23" s="130" customFormat="1" ht="26" customHeight="1">
      <c r="A50" s="128"/>
      <c r="B50" s="1244"/>
      <c r="C50" s="1488" t="s">
        <v>963</v>
      </c>
      <c r="D50" s="1488"/>
      <c r="E50" s="1488"/>
      <c r="F50" s="1489">
        <f>F46/F51</f>
        <v>0.90421874999999996</v>
      </c>
      <c r="G50" s="1490">
        <f t="shared" ref="G50:J50" si="13">G46/G51</f>
        <v>1.0177586206896552</v>
      </c>
      <c r="H50" s="1490">
        <f t="shared" si="13"/>
        <v>0.96163934426229514</v>
      </c>
      <c r="I50" s="1490">
        <f t="shared" si="13"/>
        <v>0.88925373134328356</v>
      </c>
      <c r="J50" s="1490">
        <f t="shared" si="13"/>
        <v>1.1146296296296296</v>
      </c>
      <c r="K50" s="1490">
        <f t="shared" ref="K50:M50" si="14">K46/K51</f>
        <v>1.0313559322033898</v>
      </c>
      <c r="L50" s="1490">
        <f t="shared" si="14"/>
        <v>1.1283636363636362</v>
      </c>
      <c r="M50" s="1490">
        <f t="shared" si="14"/>
        <v>1.1056363636363635</v>
      </c>
      <c r="N50" s="1491">
        <f>N46/N51</f>
        <v>1.0817857142857144</v>
      </c>
      <c r="O50" s="1492">
        <f t="shared" ref="O50" si="15">O46/O51</f>
        <v>1.1532727272727272</v>
      </c>
      <c r="P50" s="1492">
        <v>0.79828571428571427</v>
      </c>
      <c r="Q50" s="986"/>
    </row>
    <row r="51" spans="1:23" s="130" customFormat="1" ht="20" customHeight="1">
      <c r="A51" s="128"/>
      <c r="B51" s="1244"/>
      <c r="C51" s="1906" t="s">
        <v>962</v>
      </c>
      <c r="D51" s="1906"/>
      <c r="E51" s="1906"/>
      <c r="F51" s="1907">
        <v>6.4</v>
      </c>
      <c r="G51" s="1905">
        <v>5.8</v>
      </c>
      <c r="H51" s="1905">
        <v>6.1</v>
      </c>
      <c r="I51" s="1905">
        <v>6.7</v>
      </c>
      <c r="J51" s="1905">
        <v>5.4</v>
      </c>
      <c r="K51" s="1905">
        <v>5.9</v>
      </c>
      <c r="L51" s="1905">
        <v>5.5</v>
      </c>
      <c r="M51" s="1905">
        <v>5.5</v>
      </c>
      <c r="N51" s="1919">
        <v>5.6</v>
      </c>
      <c r="O51" s="1920">
        <v>5.5</v>
      </c>
      <c r="P51" s="1920">
        <v>7</v>
      </c>
      <c r="Q51" s="986"/>
    </row>
    <row r="52" spans="1:23" s="130" customFormat="1" ht="20" customHeight="1">
      <c r="A52" s="128"/>
      <c r="B52" s="1244"/>
      <c r="C52" s="1909"/>
      <c r="D52" s="1909"/>
      <c r="E52" s="1909"/>
      <c r="F52" s="1909"/>
      <c r="G52" s="1909"/>
      <c r="H52" s="1909"/>
      <c r="I52" s="1909"/>
      <c r="J52" s="1909"/>
      <c r="K52" s="1909"/>
      <c r="L52" s="1909"/>
      <c r="M52" s="1908"/>
      <c r="N52" s="1908"/>
      <c r="O52" s="1909"/>
      <c r="P52" s="1909"/>
      <c r="Q52" s="986"/>
    </row>
    <row r="53" spans="1:23" s="130" customFormat="1" ht="20" customHeight="1">
      <c r="A53" s="128"/>
      <c r="B53" s="1244"/>
      <c r="C53" s="1908"/>
      <c r="D53" s="1908"/>
      <c r="E53" s="1908"/>
      <c r="F53" s="1908"/>
      <c r="G53" s="1908"/>
      <c r="H53" s="1908"/>
      <c r="I53" s="1908"/>
      <c r="J53" s="1908"/>
      <c r="K53" s="1908"/>
      <c r="L53" s="1908"/>
      <c r="M53" s="1908"/>
      <c r="N53" s="1908"/>
      <c r="O53" s="1908"/>
      <c r="P53" s="1908"/>
      <c r="Q53" s="986"/>
    </row>
    <row r="54" spans="1:23" ht="19" thickBot="1">
      <c r="B54" s="258"/>
      <c r="C54" s="1270"/>
      <c r="D54" s="1270"/>
      <c r="E54" s="1270"/>
      <c r="F54" s="1270"/>
      <c r="G54" s="1270"/>
      <c r="H54" s="1270"/>
      <c r="I54" s="1270"/>
      <c r="J54" s="1270"/>
      <c r="K54" s="1270"/>
      <c r="L54" s="1270"/>
      <c r="M54" s="1270"/>
      <c r="N54" s="1270"/>
      <c r="O54" s="1270"/>
      <c r="P54" s="1270"/>
      <c r="Q54" s="259"/>
    </row>
    <row r="55" spans="1:23">
      <c r="B55" s="258"/>
      <c r="C55" s="94"/>
      <c r="D55" s="94"/>
      <c r="E55" s="94"/>
      <c r="F55" s="94"/>
      <c r="G55" s="94"/>
      <c r="H55" s="94"/>
      <c r="I55" s="94"/>
      <c r="J55" s="94"/>
      <c r="K55" s="94"/>
      <c r="L55" s="94"/>
      <c r="M55" s="94"/>
      <c r="N55" s="94"/>
      <c r="O55" s="94"/>
      <c r="P55" s="94"/>
      <c r="Q55" s="259"/>
    </row>
    <row r="56" spans="1:23">
      <c r="B56" s="258"/>
      <c r="C56" s="94"/>
      <c r="D56" s="94"/>
      <c r="E56" s="94"/>
      <c r="F56" s="94"/>
      <c r="G56" s="94"/>
      <c r="H56" s="94"/>
      <c r="I56" s="94"/>
      <c r="J56" s="94"/>
      <c r="K56" s="94"/>
      <c r="L56" s="94"/>
      <c r="M56" s="94"/>
      <c r="N56" s="94"/>
      <c r="O56" s="94"/>
      <c r="P56" s="94"/>
      <c r="Q56" s="259"/>
    </row>
    <row r="57" spans="1:23">
      <c r="B57" s="258"/>
      <c r="C57" s="94"/>
      <c r="D57" s="94"/>
      <c r="E57" s="94"/>
      <c r="F57" s="94"/>
      <c r="G57" s="94"/>
      <c r="H57" s="94"/>
      <c r="I57" s="94"/>
      <c r="J57" s="94"/>
      <c r="K57" s="94"/>
      <c r="L57" s="94"/>
      <c r="M57" s="94"/>
      <c r="N57" s="94"/>
      <c r="O57" s="94"/>
      <c r="P57" s="94"/>
      <c r="Q57" s="259"/>
    </row>
    <row r="58" spans="1:23">
      <c r="B58" s="258"/>
      <c r="C58" s="94"/>
      <c r="D58" s="94"/>
      <c r="E58" s="94"/>
      <c r="F58" s="94"/>
      <c r="G58" s="94"/>
      <c r="H58" s="94"/>
      <c r="I58" s="94"/>
      <c r="J58" s="94"/>
      <c r="K58" s="94"/>
      <c r="L58" s="94"/>
      <c r="M58" s="94"/>
      <c r="N58" s="94"/>
      <c r="O58" s="94"/>
      <c r="P58" s="94"/>
      <c r="Q58" s="259"/>
    </row>
    <row r="59" spans="1:23">
      <c r="B59" s="258"/>
      <c r="C59" s="94"/>
      <c r="D59" s="94"/>
      <c r="E59" s="94"/>
      <c r="F59" s="94"/>
      <c r="G59" s="94"/>
      <c r="H59" s="94"/>
      <c r="I59" s="94"/>
      <c r="J59" s="94"/>
      <c r="K59" s="94"/>
      <c r="L59" s="94"/>
      <c r="M59" s="94"/>
      <c r="N59" s="94"/>
      <c r="O59" s="94"/>
      <c r="P59" s="94"/>
      <c r="Q59" s="259"/>
    </row>
    <row r="60" spans="1:23">
      <c r="B60" s="258"/>
      <c r="C60" s="94"/>
      <c r="D60" s="94"/>
      <c r="E60" s="94"/>
      <c r="F60" s="94"/>
      <c r="G60" s="94"/>
      <c r="H60" s="94"/>
      <c r="I60" s="94"/>
      <c r="J60" s="94"/>
      <c r="K60" s="94"/>
      <c r="L60" s="94"/>
      <c r="M60" s="94"/>
      <c r="N60" s="94"/>
      <c r="O60" s="94"/>
      <c r="P60" s="94"/>
      <c r="Q60" s="259"/>
    </row>
    <row r="61" spans="1:23" s="104" customFormat="1" ht="20">
      <c r="A61" s="111"/>
      <c r="B61" s="258"/>
      <c r="C61" s="94"/>
      <c r="D61" s="94"/>
      <c r="E61" s="246"/>
      <c r="F61" s="246"/>
      <c r="G61" s="94"/>
      <c r="H61" s="94"/>
      <c r="I61" s="94"/>
      <c r="J61" s="94"/>
      <c r="K61" s="94"/>
      <c r="L61" s="246"/>
      <c r="M61" s="246"/>
      <c r="N61" s="94"/>
      <c r="O61" s="94"/>
      <c r="P61" s="94"/>
      <c r="Q61" s="1463"/>
      <c r="R61" s="94"/>
      <c r="S61" s="111"/>
      <c r="T61" s="111"/>
      <c r="U61" s="111"/>
      <c r="V61" s="111"/>
      <c r="W61" s="111"/>
    </row>
    <row r="62" spans="1:23">
      <c r="B62" s="258"/>
      <c r="C62" s="94"/>
      <c r="D62" s="94"/>
      <c r="E62" s="94"/>
      <c r="F62" s="94"/>
      <c r="G62" s="94"/>
      <c r="H62" s="94"/>
      <c r="I62" s="94"/>
      <c r="J62" s="94"/>
      <c r="K62" s="94"/>
      <c r="L62" s="94"/>
      <c r="M62" s="94"/>
      <c r="N62" s="94"/>
      <c r="O62" s="94"/>
      <c r="P62" s="94"/>
      <c r="Q62" s="259"/>
    </row>
    <row r="63" spans="1:23">
      <c r="B63" s="258"/>
      <c r="C63" s="94"/>
      <c r="D63" s="94"/>
      <c r="E63" s="94"/>
      <c r="F63" s="94"/>
      <c r="G63" s="94"/>
      <c r="H63" s="94"/>
      <c r="I63" s="94"/>
      <c r="J63" s="94"/>
      <c r="K63" s="94"/>
      <c r="L63" s="94"/>
      <c r="M63" s="94"/>
      <c r="N63" s="94"/>
      <c r="O63" s="94"/>
      <c r="P63" s="94"/>
      <c r="Q63" s="259"/>
    </row>
    <row r="64" spans="1:23">
      <c r="B64" s="258"/>
      <c r="C64" s="94"/>
      <c r="D64" s="94"/>
      <c r="E64" s="94"/>
      <c r="F64" s="94"/>
      <c r="G64" s="94"/>
      <c r="H64" s="94"/>
      <c r="I64" s="94"/>
      <c r="J64" s="94"/>
      <c r="K64" s="94"/>
      <c r="L64" s="94"/>
      <c r="M64" s="94"/>
      <c r="N64" s="94"/>
      <c r="O64" s="94"/>
      <c r="P64" s="94"/>
      <c r="Q64" s="259"/>
    </row>
    <row r="65" spans="1:18">
      <c r="B65" s="258"/>
      <c r="C65" s="94"/>
      <c r="D65" s="94"/>
      <c r="E65" s="94"/>
      <c r="F65" s="94"/>
      <c r="G65" s="94"/>
      <c r="H65" s="94"/>
      <c r="I65" s="94"/>
      <c r="J65" s="94"/>
      <c r="K65" s="94"/>
      <c r="L65" s="94"/>
      <c r="M65" s="94"/>
      <c r="N65" s="94"/>
      <c r="O65" s="94"/>
      <c r="P65" s="94"/>
      <c r="Q65" s="259"/>
    </row>
    <row r="66" spans="1:18">
      <c r="B66" s="258"/>
      <c r="C66" s="94"/>
      <c r="D66" s="94"/>
      <c r="E66" s="94"/>
      <c r="F66" s="94"/>
      <c r="G66" s="94"/>
      <c r="H66" s="94"/>
      <c r="I66" s="94"/>
      <c r="J66" s="94"/>
      <c r="K66" s="94"/>
      <c r="L66" s="94"/>
      <c r="M66" s="94"/>
      <c r="N66" s="94"/>
      <c r="O66" s="94"/>
      <c r="P66" s="94"/>
      <c r="Q66" s="259"/>
    </row>
    <row r="67" spans="1:18">
      <c r="B67" s="258"/>
      <c r="C67" s="94"/>
      <c r="D67" s="94"/>
      <c r="E67" s="94"/>
      <c r="F67" s="94"/>
      <c r="G67" s="94"/>
      <c r="H67" s="94"/>
      <c r="I67" s="94"/>
      <c r="J67" s="94"/>
      <c r="K67" s="94"/>
      <c r="L67" s="94"/>
      <c r="M67" s="94"/>
      <c r="N67" s="94"/>
      <c r="O67" s="94"/>
      <c r="P67" s="94"/>
      <c r="Q67" s="259"/>
    </row>
    <row r="68" spans="1:18">
      <c r="B68" s="258"/>
      <c r="C68" s="94"/>
      <c r="D68" s="94"/>
      <c r="E68" s="94"/>
      <c r="F68" s="94"/>
      <c r="G68" s="94"/>
      <c r="H68" s="94"/>
      <c r="I68" s="94"/>
      <c r="J68" s="94"/>
      <c r="K68" s="94"/>
      <c r="L68" s="94"/>
      <c r="M68" s="94"/>
      <c r="N68" s="94"/>
      <c r="O68" s="94"/>
      <c r="P68" s="94"/>
      <c r="Q68" s="259"/>
    </row>
    <row r="69" spans="1:18">
      <c r="B69" s="258"/>
      <c r="C69" s="94"/>
      <c r="D69" s="94"/>
      <c r="E69" s="94"/>
      <c r="F69" s="94"/>
      <c r="G69" s="94"/>
      <c r="H69" s="94"/>
      <c r="I69" s="94"/>
      <c r="J69" s="94"/>
      <c r="K69" s="94"/>
      <c r="L69" s="94"/>
      <c r="M69" s="94"/>
      <c r="N69" s="94"/>
      <c r="O69" s="94"/>
      <c r="P69" s="94"/>
      <c r="Q69" s="259"/>
    </row>
    <row r="70" spans="1:18">
      <c r="B70" s="258"/>
      <c r="C70" s="94"/>
      <c r="D70" s="94"/>
      <c r="E70" s="94"/>
      <c r="F70" s="94"/>
      <c r="G70" s="94"/>
      <c r="H70" s="94"/>
      <c r="I70" s="94"/>
      <c r="J70" s="94"/>
      <c r="K70" s="94"/>
      <c r="L70" s="94"/>
      <c r="M70" s="94"/>
      <c r="N70" s="94"/>
      <c r="O70" s="94"/>
      <c r="P70" s="94"/>
      <c r="Q70" s="259"/>
    </row>
    <row r="71" spans="1:18">
      <c r="B71" s="258"/>
      <c r="C71" s="94"/>
      <c r="D71" s="94"/>
      <c r="E71" s="94"/>
      <c r="F71" s="94"/>
      <c r="G71" s="94"/>
      <c r="H71" s="94"/>
      <c r="I71" s="94"/>
      <c r="J71" s="94"/>
      <c r="K71" s="94"/>
      <c r="L71" s="94"/>
      <c r="M71" s="94"/>
      <c r="N71" s="94"/>
      <c r="O71" s="94"/>
      <c r="P71" s="94"/>
      <c r="Q71" s="259"/>
    </row>
    <row r="72" spans="1:18">
      <c r="B72" s="258"/>
      <c r="C72" s="94"/>
      <c r="D72" s="94"/>
      <c r="E72" s="94"/>
      <c r="F72" s="94"/>
      <c r="G72" s="94"/>
      <c r="H72" s="94"/>
      <c r="I72" s="94"/>
      <c r="J72" s="94"/>
      <c r="K72" s="94"/>
      <c r="L72" s="94"/>
      <c r="M72" s="94"/>
      <c r="N72" s="94"/>
      <c r="O72" s="94"/>
      <c r="P72" s="94"/>
      <c r="Q72" s="259"/>
    </row>
    <row r="73" spans="1:18">
      <c r="B73" s="258"/>
      <c r="C73" s="94"/>
      <c r="D73" s="94"/>
      <c r="E73" s="94"/>
      <c r="F73" s="94"/>
      <c r="G73" s="94"/>
      <c r="H73" s="94"/>
      <c r="I73" s="94"/>
      <c r="J73" s="94"/>
      <c r="K73" s="94"/>
      <c r="L73" s="94"/>
      <c r="M73" s="94"/>
      <c r="N73" s="94"/>
      <c r="O73" s="94"/>
      <c r="P73" s="94"/>
      <c r="Q73" s="259"/>
    </row>
    <row r="74" spans="1:18" ht="19" thickBot="1">
      <c r="B74" s="258"/>
      <c r="C74" s="1270"/>
      <c r="D74" s="1270"/>
      <c r="E74" s="1270"/>
      <c r="F74" s="1270"/>
      <c r="G74" s="1270"/>
      <c r="H74" s="1270"/>
      <c r="I74" s="1270"/>
      <c r="J74" s="1270"/>
      <c r="K74" s="1270"/>
      <c r="L74" s="1270"/>
      <c r="M74" s="1270"/>
      <c r="N74" s="1270"/>
      <c r="O74" s="1270"/>
      <c r="P74" s="1270"/>
      <c r="Q74" s="259"/>
    </row>
    <row r="75" spans="1:18">
      <c r="B75" s="258"/>
      <c r="C75" s="94"/>
      <c r="D75" s="94"/>
      <c r="E75" s="94"/>
      <c r="F75" s="94"/>
      <c r="G75" s="94"/>
      <c r="H75" s="94"/>
      <c r="I75" s="94"/>
      <c r="J75" s="94"/>
      <c r="K75" s="94"/>
      <c r="L75" s="94"/>
      <c r="M75" s="94"/>
      <c r="N75" s="94"/>
      <c r="O75" s="94"/>
      <c r="P75" s="94"/>
      <c r="Q75" s="259"/>
    </row>
    <row r="76" spans="1:18">
      <c r="B76" s="260"/>
      <c r="C76" s="261"/>
      <c r="D76" s="261"/>
      <c r="E76" s="261"/>
      <c r="F76" s="261"/>
      <c r="G76" s="261"/>
      <c r="H76" s="261"/>
      <c r="I76" s="261"/>
      <c r="J76" s="261"/>
      <c r="K76" s="261"/>
      <c r="L76" s="261"/>
      <c r="M76" s="261"/>
      <c r="N76" s="261"/>
      <c r="O76" s="261"/>
      <c r="P76" s="261"/>
      <c r="Q76" s="262"/>
    </row>
    <row r="77" spans="1:18" ht="12" customHeight="1">
      <c r="B77" s="104"/>
      <c r="C77" s="94"/>
      <c r="D77" s="94"/>
      <c r="E77" s="94"/>
      <c r="F77" s="94"/>
      <c r="G77" s="94"/>
      <c r="H77" s="94"/>
      <c r="I77" s="94"/>
      <c r="J77" s="94"/>
      <c r="K77" s="94"/>
      <c r="L77" s="94"/>
      <c r="M77" s="94"/>
      <c r="N77" s="94"/>
      <c r="O77" s="94"/>
      <c r="P77" s="267"/>
      <c r="Q77" s="94"/>
    </row>
    <row r="78" spans="1:18" ht="9" customHeight="1">
      <c r="B78" s="446"/>
      <c r="C78" s="447"/>
      <c r="D78" s="447"/>
      <c r="E78" s="447"/>
      <c r="F78" s="447"/>
      <c r="G78" s="447"/>
      <c r="H78" s="447"/>
      <c r="I78" s="447"/>
      <c r="J78" s="447"/>
      <c r="K78" s="447"/>
      <c r="L78" s="447"/>
      <c r="M78" s="447"/>
      <c r="N78" s="449"/>
      <c r="O78" s="447"/>
      <c r="P78" s="486"/>
      <c r="Q78" s="450"/>
    </row>
    <row r="79" spans="1:18" ht="18" customHeight="1">
      <c r="B79" s="258"/>
      <c r="C79" s="94"/>
      <c r="D79" s="94"/>
      <c r="E79" s="94"/>
      <c r="F79" s="94"/>
      <c r="G79" s="94"/>
      <c r="H79" s="94"/>
      <c r="I79" s="94"/>
      <c r="J79" s="269"/>
      <c r="K79" s="94"/>
      <c r="L79" s="94"/>
      <c r="M79" s="94"/>
      <c r="N79" s="270"/>
      <c r="O79" s="94"/>
      <c r="P79" s="94"/>
      <c r="Q79" s="259"/>
    </row>
    <row r="80" spans="1:18">
      <c r="A80" s="111"/>
      <c r="B80" s="258"/>
      <c r="C80" s="641" t="s">
        <v>206</v>
      </c>
      <c r="D80" s="641"/>
      <c r="E80" s="641" t="s">
        <v>1044</v>
      </c>
      <c r="F80" s="641"/>
      <c r="G80" s="641"/>
      <c r="H80" s="641"/>
      <c r="I80" s="641"/>
      <c r="J80" s="645" t="s">
        <v>224</v>
      </c>
      <c r="K80" s="645"/>
      <c r="L80" s="725" t="s">
        <v>722</v>
      </c>
      <c r="M80" s="653"/>
      <c r="N80" s="641"/>
      <c r="O80" s="641"/>
      <c r="P80" s="646" t="s">
        <v>698</v>
      </c>
      <c r="Q80" s="259"/>
      <c r="R80" s="2"/>
    </row>
    <row r="81" spans="1:18">
      <c r="A81" s="111"/>
      <c r="B81" s="258"/>
      <c r="C81" s="94"/>
      <c r="D81" s="94"/>
      <c r="E81" s="94"/>
      <c r="F81" s="94"/>
      <c r="G81" s="94"/>
      <c r="H81" s="94"/>
      <c r="I81" s="94"/>
      <c r="J81" s="94"/>
      <c r="K81" s="94"/>
      <c r="L81" s="94"/>
      <c r="M81" s="94"/>
      <c r="N81" s="222"/>
      <c r="O81" s="94"/>
      <c r="P81" s="94"/>
      <c r="Q81" s="259"/>
      <c r="R81" s="2"/>
    </row>
    <row r="82" spans="1:18" ht="9" customHeight="1">
      <c r="B82" s="487"/>
      <c r="C82" s="488"/>
      <c r="D82" s="488"/>
      <c r="E82" s="488"/>
      <c r="F82" s="488"/>
      <c r="G82" s="488"/>
      <c r="H82" s="488"/>
      <c r="I82" s="488"/>
      <c r="J82" s="488"/>
      <c r="K82" s="488"/>
      <c r="L82" s="488"/>
      <c r="M82" s="488"/>
      <c r="N82" s="488"/>
      <c r="O82" s="488"/>
      <c r="P82" s="488"/>
      <c r="Q82" s="489"/>
    </row>
    <row r="83" spans="1:18">
      <c r="B83" s="111"/>
      <c r="C83" s="111"/>
      <c r="D83" s="111"/>
      <c r="E83" s="111"/>
      <c r="F83" s="111"/>
      <c r="G83" s="111"/>
      <c r="H83" s="111"/>
      <c r="I83" s="111"/>
      <c r="J83" s="111"/>
      <c r="K83" s="111"/>
      <c r="L83" s="111"/>
      <c r="M83" s="111"/>
      <c r="N83" s="111"/>
      <c r="O83" s="111"/>
      <c r="P83" s="111"/>
      <c r="Q83" s="111"/>
    </row>
    <row r="84" spans="1:18">
      <c r="A84" s="224"/>
      <c r="B84" s="1239"/>
      <c r="C84" s="1240"/>
      <c r="D84" s="1241" t="s">
        <v>644</v>
      </c>
      <c r="E84" s="1241" t="s">
        <v>647</v>
      </c>
      <c r="F84" s="1241" t="s">
        <v>644</v>
      </c>
      <c r="G84" s="1241" t="s">
        <v>647</v>
      </c>
      <c r="H84" s="1241" t="s">
        <v>138</v>
      </c>
      <c r="I84" s="1241" t="s">
        <v>535</v>
      </c>
      <c r="J84" s="1245" t="s">
        <v>965</v>
      </c>
      <c r="K84" s="111"/>
      <c r="L84" s="111"/>
      <c r="M84" s="111"/>
      <c r="N84" s="111"/>
      <c r="P84" s="111"/>
      <c r="Q84" s="111"/>
    </row>
    <row r="85" spans="1:18">
      <c r="A85" s="586"/>
      <c r="B85" s="621"/>
      <c r="C85" s="622"/>
      <c r="D85" s="624" t="s">
        <v>645</v>
      </c>
      <c r="E85" s="624" t="s">
        <v>645</v>
      </c>
      <c r="F85" s="623" t="s">
        <v>646</v>
      </c>
      <c r="G85" s="623" t="s">
        <v>646</v>
      </c>
      <c r="H85" s="623" t="s">
        <v>648</v>
      </c>
      <c r="I85" s="623" t="s">
        <v>646</v>
      </c>
      <c r="J85" s="1246" t="s">
        <v>964</v>
      </c>
      <c r="K85" s="111"/>
      <c r="L85" s="111"/>
      <c r="M85" s="111"/>
      <c r="N85" s="111"/>
      <c r="P85" s="111"/>
      <c r="Q85" s="111"/>
    </row>
    <row r="86" spans="1:18">
      <c r="A86" s="586"/>
      <c r="B86" s="621"/>
      <c r="C86" s="621"/>
      <c r="D86" s="1255"/>
      <c r="E86" s="1256"/>
      <c r="F86" s="1251"/>
      <c r="G86" s="1251"/>
      <c r="H86" s="1252"/>
      <c r="I86" s="1251"/>
      <c r="J86" s="1250"/>
      <c r="K86" s="111"/>
      <c r="L86" s="111"/>
      <c r="M86" s="111"/>
      <c r="N86" s="111"/>
      <c r="O86" s="111"/>
      <c r="P86" s="111"/>
      <c r="Q86" s="111"/>
    </row>
    <row r="87" spans="1:18">
      <c r="A87" s="626"/>
      <c r="B87" s="621"/>
      <c r="C87" s="390">
        <v>42323</v>
      </c>
      <c r="D87" s="1257">
        <v>4.8600000000000003</v>
      </c>
      <c r="E87" s="1258">
        <v>0.50600000000000001</v>
      </c>
      <c r="F87" s="1253">
        <v>221.7</v>
      </c>
      <c r="G87" s="1253">
        <v>317</v>
      </c>
      <c r="H87" s="1258">
        <f>D87+E87</f>
        <v>5.3660000000000005</v>
      </c>
      <c r="I87" s="1253">
        <f>((D87*F87)+(E87*G87))/(D87+E87)</f>
        <v>230.68654491241145</v>
      </c>
      <c r="J87" s="1249">
        <v>5.5</v>
      </c>
      <c r="K87" s="111"/>
      <c r="L87" s="111"/>
      <c r="M87" s="111"/>
      <c r="N87" s="111"/>
      <c r="O87" s="111"/>
      <c r="P87" s="111"/>
      <c r="Q87" s="111"/>
    </row>
    <row r="88" spans="1:18">
      <c r="A88" s="626"/>
      <c r="B88" s="621"/>
      <c r="C88" s="390">
        <f t="shared" ref="C88:C99" si="16">C87+30.466667</f>
        <v>42353.466667000001</v>
      </c>
      <c r="D88" s="1257">
        <v>5.45</v>
      </c>
      <c r="E88" s="1258">
        <v>0.53600000000000003</v>
      </c>
      <c r="F88" s="1253">
        <v>219.1</v>
      </c>
      <c r="G88" s="1253">
        <v>299</v>
      </c>
      <c r="H88" s="1258">
        <f t="shared" ref="H88:H112" si="17">D88+E88</f>
        <v>5.9860000000000007</v>
      </c>
      <c r="I88" s="1253">
        <f t="shared" ref="I88:I112" si="18">((D88*F88)+(E88*G88))/(D88+E88)</f>
        <v>226.25442699632472</v>
      </c>
      <c r="J88" s="1249">
        <v>5.2</v>
      </c>
      <c r="K88" s="111"/>
      <c r="L88" s="111"/>
      <c r="M88" s="111"/>
      <c r="N88" s="111"/>
      <c r="O88" s="111"/>
      <c r="P88" s="111"/>
      <c r="Q88" s="111"/>
    </row>
    <row r="89" spans="1:18">
      <c r="A89" s="626">
        <v>2016</v>
      </c>
      <c r="B89" s="621"/>
      <c r="C89" s="390">
        <f t="shared" si="16"/>
        <v>42383.933334000001</v>
      </c>
      <c r="D89" s="1257">
        <v>5.47</v>
      </c>
      <c r="E89" s="1258">
        <v>0.52</v>
      </c>
      <c r="F89" s="1253">
        <v>220</v>
      </c>
      <c r="G89" s="1253">
        <v>291.10000000000002</v>
      </c>
      <c r="H89" s="1258">
        <f t="shared" si="17"/>
        <v>5.99</v>
      </c>
      <c r="I89" s="1253">
        <f t="shared" si="18"/>
        <v>226.17228714524205</v>
      </c>
      <c r="J89" s="1249">
        <v>5.5</v>
      </c>
      <c r="K89" s="111"/>
      <c r="L89" s="111"/>
      <c r="M89" s="111"/>
      <c r="N89" s="111"/>
      <c r="O89" s="111"/>
      <c r="P89" s="111"/>
    </row>
    <row r="90" spans="1:18">
      <c r="A90" s="626"/>
      <c r="B90" s="621"/>
      <c r="C90" s="390">
        <f t="shared" si="16"/>
        <v>42414.400001000002</v>
      </c>
      <c r="D90" s="1257">
        <v>5.07</v>
      </c>
      <c r="E90" s="1258">
        <v>0.52500000000000002</v>
      </c>
      <c r="F90" s="1253">
        <v>223.2</v>
      </c>
      <c r="G90" s="1253">
        <v>311.3</v>
      </c>
      <c r="H90" s="1258">
        <f t="shared" si="17"/>
        <v>5.5950000000000006</v>
      </c>
      <c r="I90" s="1253">
        <f t="shared" si="18"/>
        <v>231.46675603217159</v>
      </c>
      <c r="J90" s="1249">
        <v>5.4</v>
      </c>
      <c r="K90" s="111"/>
      <c r="L90" s="111"/>
      <c r="M90" s="111"/>
      <c r="N90" s="111"/>
      <c r="O90" s="111"/>
      <c r="P90" s="111"/>
    </row>
    <row r="91" spans="1:18">
      <c r="A91" s="626"/>
      <c r="B91" s="621"/>
      <c r="C91" s="390">
        <f t="shared" si="16"/>
        <v>42444.866668000002</v>
      </c>
      <c r="D91" s="1257">
        <v>5.36</v>
      </c>
      <c r="E91" s="1258">
        <v>0.53300000000000003</v>
      </c>
      <c r="F91" s="1253">
        <v>213.7</v>
      </c>
      <c r="G91" s="1253">
        <v>311.39999999999998</v>
      </c>
      <c r="H91" s="1258">
        <f t="shared" si="17"/>
        <v>5.8930000000000007</v>
      </c>
      <c r="I91" s="1253">
        <f t="shared" si="18"/>
        <v>222.53660274902424</v>
      </c>
      <c r="J91" s="1249">
        <v>5.4</v>
      </c>
      <c r="K91" s="111"/>
      <c r="L91" s="111"/>
      <c r="M91" s="111"/>
      <c r="N91" s="111"/>
      <c r="O91" s="111"/>
      <c r="P91" s="111"/>
    </row>
    <row r="92" spans="1:18">
      <c r="A92" s="626"/>
      <c r="B92" s="621"/>
      <c r="C92" s="390">
        <f t="shared" si="16"/>
        <v>42475.333335000003</v>
      </c>
      <c r="D92" s="1257">
        <v>5.43</v>
      </c>
      <c r="E92" s="1258">
        <v>0.56599999999999995</v>
      </c>
      <c r="F92" s="1253">
        <v>212.1</v>
      </c>
      <c r="G92" s="1253">
        <v>321.3</v>
      </c>
      <c r="H92" s="1258">
        <f t="shared" si="17"/>
        <v>5.9959999999999996</v>
      </c>
      <c r="I92" s="1253">
        <f t="shared" si="18"/>
        <v>222.40807204803204</v>
      </c>
      <c r="J92" s="1249">
        <v>5.0999999999999996</v>
      </c>
    </row>
    <row r="93" spans="1:18">
      <c r="A93" s="626"/>
      <c r="B93" s="621"/>
      <c r="C93" s="390">
        <f t="shared" si="16"/>
        <v>42505.800002000004</v>
      </c>
      <c r="D93" s="1257">
        <v>5.51</v>
      </c>
      <c r="E93" s="1258">
        <v>0.56000000000000005</v>
      </c>
      <c r="F93" s="1253">
        <v>221.5</v>
      </c>
      <c r="G93" s="1253">
        <v>296</v>
      </c>
      <c r="H93" s="1258">
        <f t="shared" si="17"/>
        <v>6.07</v>
      </c>
      <c r="I93" s="1253">
        <f t="shared" si="18"/>
        <v>228.37314662273474</v>
      </c>
      <c r="J93" s="1249">
        <v>5.2</v>
      </c>
    </row>
    <row r="94" spans="1:18">
      <c r="A94" s="626"/>
      <c r="B94" s="621"/>
      <c r="C94" s="390">
        <f t="shared" si="16"/>
        <v>42536.266669000004</v>
      </c>
      <c r="D94" s="1257">
        <v>5.57</v>
      </c>
      <c r="E94" s="1258">
        <v>0.55900000000000005</v>
      </c>
      <c r="F94" s="1253">
        <v>230.9</v>
      </c>
      <c r="G94" s="1253">
        <v>321.60000000000002</v>
      </c>
      <c r="H94" s="1258">
        <f t="shared" si="17"/>
        <v>6.1290000000000004</v>
      </c>
      <c r="I94" s="1253">
        <f t="shared" si="18"/>
        <v>239.17236090716267</v>
      </c>
      <c r="J94" s="1249">
        <v>5.2</v>
      </c>
    </row>
    <row r="95" spans="1:18">
      <c r="A95" s="626"/>
      <c r="B95" s="586"/>
      <c r="C95" s="390">
        <f t="shared" si="16"/>
        <v>42566.733336000005</v>
      </c>
      <c r="D95" s="1257">
        <v>5.38</v>
      </c>
      <c r="E95" s="1258">
        <v>0.627</v>
      </c>
      <c r="F95" s="1253">
        <v>238.9</v>
      </c>
      <c r="G95" s="1253">
        <v>295</v>
      </c>
      <c r="H95" s="1258">
        <f t="shared" si="17"/>
        <v>6.0069999999999997</v>
      </c>
      <c r="I95" s="1253">
        <f t="shared" si="18"/>
        <v>244.75561844514732</v>
      </c>
      <c r="J95" s="1249">
        <v>4.5</v>
      </c>
    </row>
    <row r="96" spans="1:18">
      <c r="A96" s="626"/>
      <c r="B96" s="586"/>
      <c r="C96" s="390">
        <f t="shared" si="16"/>
        <v>42597.200003000005</v>
      </c>
      <c r="D96" s="1257">
        <v>5.3</v>
      </c>
      <c r="E96" s="1258">
        <v>0.56699999999999995</v>
      </c>
      <c r="F96" s="1253">
        <v>247.6</v>
      </c>
      <c r="G96" s="1253">
        <v>302.39999999999998</v>
      </c>
      <c r="H96" s="1258">
        <f t="shared" si="17"/>
        <v>5.867</v>
      </c>
      <c r="I96" s="1253">
        <f t="shared" si="18"/>
        <v>252.89599454576444</v>
      </c>
      <c r="J96" s="1249">
        <v>5</v>
      </c>
      <c r="K96" s="2"/>
      <c r="L96" s="2"/>
      <c r="M96" s="2"/>
      <c r="N96" s="2"/>
      <c r="O96" s="2"/>
      <c r="P96" s="2"/>
    </row>
    <row r="97" spans="1:17">
      <c r="A97" s="626"/>
      <c r="B97" s="586"/>
      <c r="C97" s="390">
        <f t="shared" si="16"/>
        <v>42627.666670000006</v>
      </c>
      <c r="D97" s="1257">
        <v>5.49</v>
      </c>
      <c r="E97" s="1258">
        <v>0.56999999999999995</v>
      </c>
      <c r="F97" s="1253">
        <v>243.3</v>
      </c>
      <c r="G97" s="1253">
        <v>323.7</v>
      </c>
      <c r="H97" s="1258">
        <f t="shared" si="17"/>
        <v>6.0600000000000005</v>
      </c>
      <c r="I97" s="1253">
        <f t="shared" si="18"/>
        <v>250.86237623762375</v>
      </c>
      <c r="J97" s="1249">
        <v>5.2</v>
      </c>
      <c r="K97" s="2"/>
      <c r="L97" s="2"/>
      <c r="M97" s="2"/>
      <c r="N97" s="2"/>
      <c r="O97" s="2"/>
      <c r="P97" s="2"/>
    </row>
    <row r="98" spans="1:17">
      <c r="A98" s="626"/>
      <c r="B98" s="586"/>
      <c r="C98" s="390">
        <f t="shared" si="16"/>
        <v>42658.133337000007</v>
      </c>
      <c r="D98" s="1257">
        <v>5.6</v>
      </c>
      <c r="E98" s="1258">
        <v>0.57699999999999996</v>
      </c>
      <c r="F98" s="1253">
        <v>243.3</v>
      </c>
      <c r="G98" s="1253">
        <v>302</v>
      </c>
      <c r="H98" s="1258">
        <f t="shared" si="17"/>
        <v>6.1769999999999996</v>
      </c>
      <c r="I98" s="1253">
        <f t="shared" si="18"/>
        <v>248.78322810425774</v>
      </c>
      <c r="J98" s="1249">
        <v>5.2</v>
      </c>
      <c r="K98" s="2"/>
      <c r="L98" s="2"/>
      <c r="M98" s="2"/>
      <c r="N98" s="2"/>
      <c r="O98" s="2"/>
      <c r="P98" s="2"/>
      <c r="Q98" s="271"/>
    </row>
    <row r="99" spans="1:17">
      <c r="A99" s="626"/>
      <c r="B99" s="586"/>
      <c r="C99" s="390">
        <f t="shared" si="16"/>
        <v>42688.600004000007</v>
      </c>
      <c r="D99" s="1257">
        <v>6.0819999999999999</v>
      </c>
      <c r="E99" s="1258">
        <v>0.57899999999999996</v>
      </c>
      <c r="F99" s="1253">
        <v>234.9</v>
      </c>
      <c r="G99" s="1253">
        <v>318.3</v>
      </c>
      <c r="H99" s="1258">
        <f t="shared" si="17"/>
        <v>6.6609999999999996</v>
      </c>
      <c r="I99" s="1253">
        <f t="shared" si="18"/>
        <v>242.14945203422911</v>
      </c>
      <c r="J99" s="1249">
        <v>5.3</v>
      </c>
      <c r="K99" s="2"/>
      <c r="L99" s="2"/>
      <c r="M99" s="2"/>
      <c r="N99" s="2"/>
      <c r="O99" s="2"/>
      <c r="P99" s="2"/>
      <c r="Q99" s="271"/>
    </row>
    <row r="100" spans="1:17">
      <c r="A100" s="626"/>
      <c r="B100" s="586"/>
      <c r="C100" s="390">
        <v>42719</v>
      </c>
      <c r="D100" s="1257">
        <v>5.51</v>
      </c>
      <c r="E100" s="1258">
        <v>0.54800000000000004</v>
      </c>
      <c r="F100" s="1253">
        <v>232.2</v>
      </c>
      <c r="G100" s="1253">
        <v>332.7</v>
      </c>
      <c r="H100" s="1258">
        <f t="shared" si="17"/>
        <v>6.0579999999999998</v>
      </c>
      <c r="I100" s="1253">
        <f t="shared" si="18"/>
        <v>241.29111918124792</v>
      </c>
      <c r="J100" s="1249">
        <v>5.6</v>
      </c>
      <c r="K100" s="2"/>
      <c r="L100" s="2"/>
      <c r="M100" s="2"/>
      <c r="N100" s="2"/>
      <c r="O100" s="2"/>
      <c r="P100" s="2"/>
      <c r="Q100" s="271"/>
    </row>
    <row r="101" spans="1:17">
      <c r="A101" s="626">
        <v>2017</v>
      </c>
      <c r="B101" s="586"/>
      <c r="C101" s="390">
        <v>42750</v>
      </c>
      <c r="D101" s="1257">
        <v>5.69</v>
      </c>
      <c r="E101" s="1258">
        <v>0.59899999999999998</v>
      </c>
      <c r="F101" s="1253">
        <v>227.3</v>
      </c>
      <c r="G101" s="1253">
        <v>317.39999999999998</v>
      </c>
      <c r="H101" s="1258">
        <f t="shared" si="17"/>
        <v>6.2890000000000006</v>
      </c>
      <c r="I101" s="1253">
        <f t="shared" si="18"/>
        <v>235.8816346000954</v>
      </c>
      <c r="J101" s="1249">
        <v>5.3</v>
      </c>
      <c r="K101" s="2"/>
      <c r="L101" s="2"/>
      <c r="M101" s="2"/>
      <c r="N101" s="2"/>
      <c r="O101" s="2"/>
      <c r="P101" s="2"/>
      <c r="Q101" s="271"/>
    </row>
    <row r="102" spans="1:17">
      <c r="A102" s="626"/>
      <c r="B102" s="586"/>
      <c r="C102" s="390">
        <v>42781</v>
      </c>
      <c r="D102" s="1257">
        <v>5.47</v>
      </c>
      <c r="E102" s="1258">
        <v>0.61499999999999999</v>
      </c>
      <c r="F102" s="1253">
        <v>228.2</v>
      </c>
      <c r="G102" s="1253">
        <v>298</v>
      </c>
      <c r="H102" s="1258">
        <f t="shared" si="17"/>
        <v>6.085</v>
      </c>
      <c r="I102" s="1253">
        <f t="shared" si="18"/>
        <v>235.25456039441247</v>
      </c>
      <c r="J102" s="1249">
        <v>5.0999999999999996</v>
      </c>
      <c r="K102" s="2"/>
      <c r="L102" s="2"/>
      <c r="M102" s="2"/>
      <c r="N102" s="2"/>
      <c r="O102" s="2"/>
      <c r="P102" s="2"/>
      <c r="Q102" s="271"/>
    </row>
    <row r="103" spans="1:17">
      <c r="A103" s="626"/>
      <c r="B103" s="586"/>
      <c r="C103" s="390">
        <v>42809</v>
      </c>
      <c r="D103" s="1257">
        <v>5.71</v>
      </c>
      <c r="E103" s="1258">
        <v>0.63800000000000001</v>
      </c>
      <c r="F103" s="1253">
        <v>236.4</v>
      </c>
      <c r="G103" s="1253">
        <v>321.7</v>
      </c>
      <c r="H103" s="1258">
        <f t="shared" si="17"/>
        <v>6.3479999999999999</v>
      </c>
      <c r="I103" s="1253">
        <f t="shared" si="18"/>
        <v>244.97299936988028</v>
      </c>
      <c r="J103" s="1249">
        <v>5</v>
      </c>
      <c r="K103" s="2"/>
      <c r="L103" s="2"/>
      <c r="M103" s="2"/>
      <c r="N103" s="2"/>
      <c r="O103" s="2"/>
      <c r="P103" s="2"/>
      <c r="Q103" s="271"/>
    </row>
    <row r="104" spans="1:17">
      <c r="A104" s="626"/>
      <c r="B104" s="586"/>
      <c r="C104" s="1238">
        <v>42840</v>
      </c>
      <c r="D104" s="1257">
        <v>5.56</v>
      </c>
      <c r="E104" s="1258">
        <v>0.59</v>
      </c>
      <c r="F104" s="1253">
        <v>245</v>
      </c>
      <c r="G104" s="1253">
        <v>311.10000000000002</v>
      </c>
      <c r="H104" s="1258">
        <f t="shared" si="17"/>
        <v>6.1499999999999995</v>
      </c>
      <c r="I104" s="1253">
        <f t="shared" si="18"/>
        <v>251.34130081300813</v>
      </c>
      <c r="J104" s="1249">
        <v>5.4</v>
      </c>
      <c r="K104" s="2"/>
      <c r="L104" s="2"/>
      <c r="M104" s="2"/>
      <c r="N104" s="2"/>
      <c r="O104" s="2"/>
      <c r="P104" s="2"/>
      <c r="Q104" s="271"/>
    </row>
    <row r="105" spans="1:17">
      <c r="A105" s="626"/>
      <c r="B105" s="586"/>
      <c r="C105" s="620">
        <v>42870</v>
      </c>
      <c r="D105" s="1258">
        <v>5.62</v>
      </c>
      <c r="E105" s="1258">
        <v>0.60599999999999998</v>
      </c>
      <c r="F105" s="1253">
        <v>252.5</v>
      </c>
      <c r="G105" s="1253">
        <v>323.60000000000002</v>
      </c>
      <c r="H105" s="1258">
        <f t="shared" si="17"/>
        <v>6.226</v>
      </c>
      <c r="I105" s="1253">
        <f t="shared" si="18"/>
        <v>259.42043045293929</v>
      </c>
      <c r="J105" s="1249">
        <v>5.4</v>
      </c>
      <c r="K105" s="2"/>
      <c r="L105" s="2"/>
      <c r="M105" s="2"/>
      <c r="N105" s="2"/>
      <c r="O105" s="2"/>
      <c r="P105" s="2"/>
      <c r="Q105" s="271"/>
    </row>
    <row r="106" spans="1:17">
      <c r="A106" s="626"/>
      <c r="B106" s="586"/>
      <c r="C106" s="620">
        <v>42901</v>
      </c>
      <c r="D106" s="1258">
        <v>5.51</v>
      </c>
      <c r="E106" s="1258">
        <v>0.61899999999999999</v>
      </c>
      <c r="F106" s="1253">
        <v>263.3</v>
      </c>
      <c r="G106" s="1253">
        <v>315.2</v>
      </c>
      <c r="H106" s="1258">
        <f t="shared" si="17"/>
        <v>6.1289999999999996</v>
      </c>
      <c r="I106" s="1253">
        <f t="shared" si="18"/>
        <v>268.54165442976017</v>
      </c>
      <c r="J106" s="1249">
        <v>5.3</v>
      </c>
      <c r="K106" s="2"/>
      <c r="L106" s="2"/>
      <c r="M106" s="2"/>
      <c r="N106" s="2"/>
      <c r="O106" s="2"/>
      <c r="P106" s="2"/>
      <c r="Q106" s="271"/>
    </row>
    <row r="107" spans="1:17">
      <c r="A107" s="626"/>
      <c r="B107" s="586"/>
      <c r="C107" s="620">
        <v>42931</v>
      </c>
      <c r="D107" s="1258">
        <v>5.44</v>
      </c>
      <c r="E107" s="1258">
        <v>0.56399999999999995</v>
      </c>
      <c r="F107" s="1253">
        <v>258.10000000000002</v>
      </c>
      <c r="G107" s="1253">
        <v>322.89999999999998</v>
      </c>
      <c r="H107" s="1258">
        <f t="shared" si="17"/>
        <v>6.0040000000000004</v>
      </c>
      <c r="I107" s="1253">
        <f t="shared" si="18"/>
        <v>264.18714190539646</v>
      </c>
      <c r="J107" s="1249">
        <v>6</v>
      </c>
      <c r="K107" s="2"/>
      <c r="L107" s="2"/>
      <c r="M107" s="2"/>
      <c r="N107" s="2"/>
      <c r="O107" s="2"/>
      <c r="P107" s="2"/>
      <c r="Q107" s="271"/>
    </row>
    <row r="108" spans="1:17">
      <c r="A108" s="626"/>
      <c r="B108" s="586"/>
      <c r="C108" s="620">
        <v>42962</v>
      </c>
      <c r="D108" s="1258">
        <v>5.35</v>
      </c>
      <c r="E108" s="1258">
        <v>0.55900000000000005</v>
      </c>
      <c r="F108" s="1253">
        <v>253.1</v>
      </c>
      <c r="G108" s="1253">
        <v>314.2</v>
      </c>
      <c r="H108" s="1258">
        <f t="shared" si="17"/>
        <v>5.9089999999999998</v>
      </c>
      <c r="I108" s="1253">
        <f t="shared" si="18"/>
        <v>258.88014892536808</v>
      </c>
      <c r="J108" s="1249">
        <v>6</v>
      </c>
      <c r="K108" s="2"/>
      <c r="L108" s="2"/>
      <c r="M108" s="2"/>
      <c r="N108" s="2"/>
      <c r="O108" s="2"/>
      <c r="P108" s="2"/>
      <c r="Q108" s="271"/>
    </row>
    <row r="109" spans="1:17">
      <c r="A109" s="626"/>
      <c r="B109" s="586"/>
      <c r="C109" s="620">
        <v>42993</v>
      </c>
      <c r="D109" s="1258">
        <v>5.37</v>
      </c>
      <c r="E109" s="1258">
        <v>0.63500000000000001</v>
      </c>
      <c r="F109" s="1253">
        <v>247.6</v>
      </c>
      <c r="G109" s="1253">
        <v>328.5</v>
      </c>
      <c r="H109" s="1258">
        <f t="shared" si="17"/>
        <v>6.0049999999999999</v>
      </c>
      <c r="I109" s="1253">
        <f t="shared" si="18"/>
        <v>256.15478767693594</v>
      </c>
      <c r="J109" s="1249">
        <v>5.3</v>
      </c>
      <c r="K109" s="2"/>
      <c r="L109" s="2"/>
      <c r="M109" s="2"/>
      <c r="N109" s="2"/>
      <c r="O109" s="2"/>
      <c r="P109" s="2"/>
      <c r="Q109" s="271"/>
    </row>
    <row r="110" spans="1:17">
      <c r="A110" s="626"/>
      <c r="B110" s="586"/>
      <c r="C110" s="620">
        <v>43023</v>
      </c>
      <c r="D110" s="1258">
        <v>5.5</v>
      </c>
      <c r="E110" s="1258">
        <v>0.624</v>
      </c>
      <c r="F110" s="1253">
        <v>246</v>
      </c>
      <c r="G110" s="1253">
        <v>319.60000000000002</v>
      </c>
      <c r="H110" s="1258">
        <f t="shared" si="17"/>
        <v>6.1239999999999997</v>
      </c>
      <c r="I110" s="1253">
        <f t="shared" si="18"/>
        <v>253.49941214892229</v>
      </c>
      <c r="J110" s="1249">
        <v>5.6</v>
      </c>
      <c r="K110" s="2"/>
      <c r="L110" s="2"/>
      <c r="M110" s="2"/>
      <c r="N110" s="2"/>
      <c r="O110" s="2"/>
      <c r="P110" s="2"/>
      <c r="Q110" s="271"/>
    </row>
    <row r="111" spans="1:17">
      <c r="A111" s="626"/>
      <c r="B111" s="586"/>
      <c r="C111" s="620">
        <v>43054</v>
      </c>
      <c r="D111" s="1258">
        <v>5.83</v>
      </c>
      <c r="E111" s="1258">
        <v>0.63300000000000001</v>
      </c>
      <c r="F111" s="1253">
        <v>248</v>
      </c>
      <c r="G111" s="1253">
        <v>318.7</v>
      </c>
      <c r="H111" s="1258">
        <f t="shared" si="17"/>
        <v>6.4630000000000001</v>
      </c>
      <c r="I111" s="1253">
        <f t="shared" si="18"/>
        <v>254.92450874207023</v>
      </c>
      <c r="J111" s="1249">
        <v>4.9000000000000004</v>
      </c>
      <c r="K111" s="2"/>
      <c r="L111" s="2"/>
      <c r="M111" s="2"/>
      <c r="N111" s="2"/>
      <c r="O111" s="2"/>
      <c r="P111" s="2"/>
      <c r="Q111" s="271"/>
    </row>
    <row r="112" spans="1:17">
      <c r="A112" s="626"/>
      <c r="B112" s="586"/>
      <c r="C112" s="620">
        <v>43084</v>
      </c>
      <c r="D112" s="1258">
        <v>5.57</v>
      </c>
      <c r="E112" s="1258">
        <v>0.73299999999999998</v>
      </c>
      <c r="F112" s="1253">
        <v>248.5</v>
      </c>
      <c r="G112" s="1253">
        <v>315.60000000000002</v>
      </c>
      <c r="H112" s="1258">
        <f t="shared" si="17"/>
        <v>6.3029999999999999</v>
      </c>
      <c r="I112" s="1253">
        <f t="shared" si="18"/>
        <v>256.30331588132634</v>
      </c>
      <c r="J112" s="1249">
        <v>5.5</v>
      </c>
      <c r="K112" s="2"/>
      <c r="L112" s="2"/>
      <c r="M112" s="2"/>
      <c r="N112" s="2"/>
      <c r="O112" s="2"/>
      <c r="P112" s="2"/>
      <c r="Q112" s="271"/>
    </row>
    <row r="113" spans="1:19">
      <c r="A113" s="626">
        <v>2018</v>
      </c>
      <c r="B113" s="586"/>
      <c r="C113" s="620">
        <v>43115</v>
      </c>
      <c r="D113" s="1258">
        <v>5.38</v>
      </c>
      <c r="E113" s="1258">
        <v>0.63300000000000001</v>
      </c>
      <c r="F113" s="1253">
        <v>240.8</v>
      </c>
      <c r="G113" s="1253">
        <v>329.6</v>
      </c>
      <c r="H113" s="1258">
        <f t="shared" ref="H113:H116" si="19">D113+E113</f>
        <v>6.0129999999999999</v>
      </c>
      <c r="I113" s="1253">
        <f t="shared" ref="I113:I116" si="20">((D113*F113)+(E113*G113))/(D113+E113)</f>
        <v>250.1481456843506</v>
      </c>
      <c r="J113" s="1249">
        <v>5.6</v>
      </c>
      <c r="K113" s="2"/>
      <c r="L113" s="2"/>
      <c r="M113" s="2"/>
      <c r="N113" s="2"/>
      <c r="O113" s="2"/>
      <c r="P113" s="2"/>
      <c r="Q113" s="271"/>
    </row>
    <row r="114" spans="1:19">
      <c r="A114" s="626"/>
      <c r="B114" s="586"/>
      <c r="C114" s="620">
        <v>43146</v>
      </c>
      <c r="D114" s="1258">
        <v>5.61</v>
      </c>
      <c r="E114" s="1258">
        <v>0.66300000000000003</v>
      </c>
      <c r="F114" s="1253">
        <v>240.8</v>
      </c>
      <c r="G114" s="1253">
        <v>327.2</v>
      </c>
      <c r="H114" s="1258">
        <f t="shared" si="19"/>
        <v>6.2730000000000006</v>
      </c>
      <c r="I114" s="1253">
        <f t="shared" si="20"/>
        <v>249.93170731707318</v>
      </c>
      <c r="J114" s="1249">
        <v>5.4</v>
      </c>
      <c r="K114" s="2"/>
      <c r="L114" s="2"/>
      <c r="M114" s="2"/>
      <c r="N114" s="2"/>
      <c r="O114" s="2"/>
      <c r="P114" s="2"/>
      <c r="Q114" s="271"/>
    </row>
    <row r="115" spans="1:19">
      <c r="A115" s="626"/>
      <c r="B115" s="625"/>
      <c r="C115" s="620">
        <v>43174</v>
      </c>
      <c r="D115" s="1258">
        <v>5.51</v>
      </c>
      <c r="E115" s="1258">
        <v>0.67200000000000004</v>
      </c>
      <c r="F115" s="1253">
        <v>249.8</v>
      </c>
      <c r="G115" s="1253">
        <v>335.4</v>
      </c>
      <c r="H115" s="1258">
        <f t="shared" si="19"/>
        <v>6.1819999999999995</v>
      </c>
      <c r="I115" s="1253">
        <f t="shared" si="20"/>
        <v>259.10494985441602</v>
      </c>
      <c r="J115" s="1249">
        <v>5.3</v>
      </c>
      <c r="K115" s="2"/>
      <c r="L115" s="2"/>
      <c r="M115" s="2"/>
      <c r="N115" s="2"/>
      <c r="O115" s="2"/>
      <c r="P115" s="2"/>
      <c r="Q115" s="271"/>
    </row>
    <row r="116" spans="1:19">
      <c r="A116" s="626"/>
      <c r="B116" s="625"/>
      <c r="C116" s="620">
        <v>43205</v>
      </c>
      <c r="D116" s="1258">
        <v>5.43</v>
      </c>
      <c r="E116" s="1258">
        <v>0.63300000000000001</v>
      </c>
      <c r="F116" s="1253">
        <v>257.89999999999998</v>
      </c>
      <c r="G116" s="1253">
        <v>314.39999999999998</v>
      </c>
      <c r="H116" s="1258">
        <f t="shared" si="19"/>
        <v>6.0629999999999997</v>
      </c>
      <c r="I116" s="1253">
        <f t="shared" si="20"/>
        <v>263.79881246907468</v>
      </c>
      <c r="J116" s="1249">
        <v>5.7</v>
      </c>
      <c r="K116" s="2"/>
      <c r="L116" s="2"/>
      <c r="M116" s="2"/>
      <c r="N116" s="2"/>
      <c r="O116" s="2"/>
      <c r="P116" s="2"/>
      <c r="Q116" s="271"/>
    </row>
    <row r="117" spans="1:19">
      <c r="A117" s="626"/>
      <c r="B117" s="625"/>
      <c r="C117" s="620">
        <v>43235</v>
      </c>
      <c r="D117" s="1258">
        <v>5.4</v>
      </c>
      <c r="E117" s="1258">
        <v>0.65300000000000002</v>
      </c>
      <c r="F117" s="1253">
        <v>265.10000000000002</v>
      </c>
      <c r="G117" s="1253">
        <v>316.7</v>
      </c>
      <c r="H117" s="1258">
        <f t="shared" ref="H117:H120" si="21">D117+E117</f>
        <v>6.0530000000000008</v>
      </c>
      <c r="I117" s="1253">
        <f t="shared" ref="I117:I120" si="22">((D117*F117)+(E117*G117))/(D117+E117)</f>
        <v>270.66662811828843</v>
      </c>
      <c r="J117" s="1249">
        <v>5.5</v>
      </c>
      <c r="K117" s="2"/>
      <c r="L117" s="2"/>
      <c r="M117" s="2"/>
      <c r="N117" s="2"/>
      <c r="O117" s="2"/>
      <c r="P117" s="2"/>
      <c r="Q117" s="271"/>
      <c r="S117" s="1530"/>
    </row>
    <row r="118" spans="1:19">
      <c r="A118" s="626"/>
      <c r="B118" s="625"/>
      <c r="C118" s="620">
        <v>43266</v>
      </c>
      <c r="D118" s="1258">
        <v>5.39</v>
      </c>
      <c r="E118" s="1258">
        <v>0.61199999999999999</v>
      </c>
      <c r="F118" s="1253">
        <v>273.8</v>
      </c>
      <c r="G118" s="1253">
        <v>310.5</v>
      </c>
      <c r="H118" s="1258">
        <f t="shared" si="21"/>
        <v>6.0019999999999998</v>
      </c>
      <c r="I118" s="1253">
        <f t="shared" si="22"/>
        <v>277.54215261579475</v>
      </c>
      <c r="J118" s="1249">
        <v>6</v>
      </c>
      <c r="K118" s="2"/>
      <c r="L118" s="2"/>
      <c r="M118" s="2"/>
      <c r="N118" s="2"/>
      <c r="O118" s="2"/>
      <c r="P118" s="2"/>
      <c r="Q118" s="271"/>
    </row>
    <row r="119" spans="1:19">
      <c r="A119" s="626"/>
      <c r="B119" s="625"/>
      <c r="C119" s="620">
        <v>43296</v>
      </c>
      <c r="D119" s="1258">
        <v>5.39</v>
      </c>
      <c r="E119" s="1258">
        <v>0.60599999999999998</v>
      </c>
      <c r="F119" s="1253">
        <v>269.3</v>
      </c>
      <c r="G119" s="1253">
        <v>327.5</v>
      </c>
      <c r="H119" s="1258">
        <f t="shared" si="21"/>
        <v>5.9959999999999996</v>
      </c>
      <c r="I119" s="1253">
        <f t="shared" si="22"/>
        <v>275.1821214142762</v>
      </c>
      <c r="J119" s="1249">
        <v>6.2</v>
      </c>
      <c r="K119" s="2"/>
      <c r="L119" s="2"/>
      <c r="M119" s="2"/>
      <c r="N119" s="2"/>
      <c r="O119" s="2"/>
      <c r="P119" s="2"/>
      <c r="Q119" s="271"/>
    </row>
    <row r="120" spans="1:19">
      <c r="A120" s="626"/>
      <c r="B120" s="625"/>
      <c r="C120" s="620">
        <v>43327</v>
      </c>
      <c r="D120" s="1258">
        <v>5.35</v>
      </c>
      <c r="E120" s="1258">
        <v>0.60099999999999998</v>
      </c>
      <c r="F120" s="1253">
        <v>265.60000000000002</v>
      </c>
      <c r="G120" s="1253">
        <v>321.39999999999998</v>
      </c>
      <c r="H120" s="1258">
        <f t="shared" si="21"/>
        <v>5.9509999999999996</v>
      </c>
      <c r="I120" s="1253">
        <f t="shared" si="22"/>
        <v>271.23532179465639</v>
      </c>
      <c r="J120" s="1249">
        <v>6.3</v>
      </c>
      <c r="K120" s="2"/>
      <c r="L120" s="2"/>
      <c r="M120" s="2"/>
      <c r="N120" s="2"/>
      <c r="O120" s="2"/>
      <c r="P120" s="2"/>
      <c r="Q120" s="271"/>
    </row>
    <row r="121" spans="1:19">
      <c r="A121" s="626"/>
      <c r="B121" s="625"/>
      <c r="C121" s="620">
        <v>43358</v>
      </c>
      <c r="D121" s="1258">
        <v>5.18</v>
      </c>
      <c r="E121" s="1258">
        <v>0.60899999999999999</v>
      </c>
      <c r="F121" s="1253">
        <v>256.89999999999998</v>
      </c>
      <c r="G121" s="1253">
        <v>328.3</v>
      </c>
      <c r="H121" s="1258">
        <f t="shared" ref="H121:H128" si="23">D121+E121</f>
        <v>5.7889999999999997</v>
      </c>
      <c r="I121" s="1253">
        <f t="shared" ref="I121:I128" si="24">((D121*F121)+(E121*G121))/(D121+E121)</f>
        <v>264.41124546553806</v>
      </c>
      <c r="J121" s="1249">
        <v>6.3</v>
      </c>
      <c r="K121" s="2"/>
      <c r="L121" s="2"/>
      <c r="M121" s="2"/>
      <c r="N121" s="2"/>
      <c r="O121" s="2"/>
      <c r="P121" s="2"/>
      <c r="Q121" s="271"/>
    </row>
    <row r="122" spans="1:19">
      <c r="A122" s="626"/>
      <c r="B122" s="625"/>
      <c r="C122" s="620">
        <v>43388</v>
      </c>
      <c r="D122" s="1258">
        <v>5.22</v>
      </c>
      <c r="E122" s="1258">
        <v>0.55200000000000005</v>
      </c>
      <c r="F122" s="1253">
        <v>255.1</v>
      </c>
      <c r="G122" s="1253">
        <v>328.3</v>
      </c>
      <c r="H122" s="1258">
        <f t="shared" si="23"/>
        <v>5.7720000000000002</v>
      </c>
      <c r="I122" s="1253">
        <f t="shared" si="24"/>
        <v>262.10041580041576</v>
      </c>
      <c r="J122" s="1249">
        <v>7.2</v>
      </c>
      <c r="K122" s="2"/>
      <c r="L122" s="2"/>
      <c r="M122" s="2"/>
      <c r="N122" s="2"/>
      <c r="O122" s="2"/>
      <c r="P122" s="2"/>
      <c r="Q122" s="271"/>
    </row>
    <row r="123" spans="1:19">
      <c r="A123" s="626"/>
      <c r="B123" s="625"/>
      <c r="C123" s="620">
        <v>43419</v>
      </c>
      <c r="D123" s="1258">
        <v>5.21</v>
      </c>
      <c r="E123" s="1258">
        <v>0.51200000000000001</v>
      </c>
      <c r="F123" s="1253">
        <v>257.39999999999998</v>
      </c>
      <c r="G123" s="1253">
        <v>308.5</v>
      </c>
      <c r="H123" s="1258">
        <f t="shared" si="23"/>
        <v>5.7219999999999995</v>
      </c>
      <c r="I123" s="1253">
        <f t="shared" si="24"/>
        <v>261.97238727717581</v>
      </c>
      <c r="J123" s="1249">
        <v>6.5</v>
      </c>
      <c r="K123" s="2"/>
      <c r="L123" s="2"/>
      <c r="M123" s="2"/>
      <c r="N123" s="2"/>
      <c r="O123" s="2"/>
      <c r="P123" s="2"/>
      <c r="Q123" s="271"/>
    </row>
    <row r="124" spans="1:19">
      <c r="A124" s="626"/>
      <c r="B124" s="625"/>
      <c r="C124" s="620">
        <v>43449</v>
      </c>
      <c r="D124" s="1258">
        <v>5</v>
      </c>
      <c r="E124" s="1258">
        <v>0.58799999999999997</v>
      </c>
      <c r="F124" s="1253">
        <v>254.7</v>
      </c>
      <c r="G124" s="1253">
        <v>322.8</v>
      </c>
      <c r="H124" s="1258">
        <f t="shared" si="23"/>
        <v>5.5880000000000001</v>
      </c>
      <c r="I124" s="1253">
        <f t="shared" si="24"/>
        <v>261.86585540443809</v>
      </c>
      <c r="J124" s="1249">
        <v>7</v>
      </c>
      <c r="K124" s="2"/>
      <c r="L124" s="2"/>
      <c r="M124" s="2"/>
      <c r="N124" s="2"/>
      <c r="O124" s="2"/>
      <c r="P124" s="2"/>
      <c r="Q124" s="271"/>
    </row>
    <row r="125" spans="1:19">
      <c r="A125" s="626">
        <v>2019</v>
      </c>
      <c r="B125" s="625"/>
      <c r="C125" s="620">
        <v>43480</v>
      </c>
      <c r="D125" s="1258">
        <v>4.93</v>
      </c>
      <c r="E125" s="1258">
        <v>0.63600000000000001</v>
      </c>
      <c r="F125" s="1253">
        <v>249.3</v>
      </c>
      <c r="G125" s="1253">
        <v>305.39999999999998</v>
      </c>
      <c r="H125" s="1258">
        <f t="shared" si="23"/>
        <v>5.5659999999999998</v>
      </c>
      <c r="I125" s="1253">
        <f t="shared" si="24"/>
        <v>255.71027667984191</v>
      </c>
      <c r="J125" s="1249">
        <v>6.5</v>
      </c>
      <c r="K125" s="2"/>
      <c r="L125" s="2"/>
      <c r="M125" s="2"/>
      <c r="N125" s="2"/>
      <c r="O125" s="2"/>
      <c r="P125" s="2"/>
      <c r="Q125" s="271"/>
    </row>
    <row r="126" spans="1:19">
      <c r="A126" s="626"/>
      <c r="B126" s="625"/>
      <c r="C126" s="620">
        <v>43511</v>
      </c>
      <c r="D126" s="1258">
        <v>5.51</v>
      </c>
      <c r="E126" s="1258">
        <v>0.66700000000000004</v>
      </c>
      <c r="F126" s="1253">
        <v>249.5</v>
      </c>
      <c r="G126" s="1253">
        <v>316.10000000000002</v>
      </c>
      <c r="H126" s="1258">
        <f t="shared" si="23"/>
        <v>6.1769999999999996</v>
      </c>
      <c r="I126" s="1253">
        <f t="shared" si="24"/>
        <v>256.69154929577468</v>
      </c>
      <c r="J126" s="1249">
        <v>6.1</v>
      </c>
      <c r="K126" s="2"/>
      <c r="L126" s="2"/>
      <c r="M126" s="2"/>
      <c r="N126" s="2"/>
      <c r="O126" s="2"/>
      <c r="P126" s="2"/>
      <c r="Q126" s="271"/>
    </row>
    <row r="127" spans="1:19">
      <c r="A127" s="626"/>
      <c r="B127" s="625"/>
      <c r="C127" s="620">
        <v>43539</v>
      </c>
      <c r="D127" s="1258">
        <v>5.19</v>
      </c>
      <c r="E127" s="1258">
        <v>0.72299999999999998</v>
      </c>
      <c r="F127" s="1253">
        <v>259.39999999999998</v>
      </c>
      <c r="G127" s="1253">
        <v>305.8</v>
      </c>
      <c r="H127" s="1258">
        <f t="shared" si="23"/>
        <v>5.9130000000000003</v>
      </c>
      <c r="I127" s="1253">
        <f t="shared" si="24"/>
        <v>265.073465246068</v>
      </c>
      <c r="J127" s="1249">
        <v>5.8</v>
      </c>
      <c r="K127" s="2"/>
      <c r="L127" s="2"/>
      <c r="M127" s="2"/>
      <c r="N127" s="2"/>
      <c r="O127" s="2"/>
      <c r="P127" s="2"/>
      <c r="Q127" s="271"/>
    </row>
    <row r="128" spans="1:19">
      <c r="A128" s="626"/>
      <c r="B128" s="625"/>
      <c r="C128" s="620">
        <v>43570</v>
      </c>
      <c r="D128" s="1258">
        <v>5.21</v>
      </c>
      <c r="E128" s="1258">
        <v>0.65600000000000003</v>
      </c>
      <c r="F128" s="1253">
        <v>266.89999999999998</v>
      </c>
      <c r="G128" s="1253">
        <v>339</v>
      </c>
      <c r="H128" s="1258">
        <f t="shared" si="23"/>
        <v>5.8659999999999997</v>
      </c>
      <c r="I128" s="1253">
        <f t="shared" si="24"/>
        <v>274.96300715990458</v>
      </c>
      <c r="J128" s="1249">
        <v>6.1</v>
      </c>
      <c r="K128" s="2"/>
      <c r="L128" s="2"/>
      <c r="M128" s="2"/>
      <c r="N128" s="2"/>
      <c r="O128" s="2"/>
      <c r="P128" s="2"/>
      <c r="Q128" s="271"/>
    </row>
    <row r="129" spans="1:17">
      <c r="A129" s="626"/>
      <c r="B129" s="625"/>
      <c r="C129" s="620">
        <v>43600</v>
      </c>
      <c r="D129" s="1258">
        <v>5.36</v>
      </c>
      <c r="E129" s="1258">
        <v>0.59799999999999998</v>
      </c>
      <c r="F129" s="1253">
        <v>278.2</v>
      </c>
      <c r="G129" s="1253">
        <v>312.7</v>
      </c>
      <c r="H129" s="1258">
        <f t="shared" ref="H129:H133" si="25">D129+E129</f>
        <v>5.9580000000000002</v>
      </c>
      <c r="I129" s="1253">
        <f t="shared" ref="I129:I133" si="26">((D129*F129)+(E129*G129))/(D129+E129)</f>
        <v>281.66273917421955</v>
      </c>
      <c r="J129" s="1249">
        <v>6.7</v>
      </c>
      <c r="K129" s="2"/>
      <c r="L129" s="2"/>
      <c r="M129" s="2"/>
      <c r="N129" s="2"/>
      <c r="O129" s="2"/>
      <c r="P129" s="2"/>
      <c r="Q129" s="271"/>
    </row>
    <row r="130" spans="1:17">
      <c r="A130" s="626"/>
      <c r="B130" s="625"/>
      <c r="C130" s="620">
        <v>43631</v>
      </c>
      <c r="D130" s="1258">
        <v>5.29</v>
      </c>
      <c r="E130" s="1258">
        <v>0.72899999999999998</v>
      </c>
      <c r="F130" s="1253">
        <v>285.3</v>
      </c>
      <c r="G130" s="1253">
        <v>311.8</v>
      </c>
      <c r="H130" s="1258">
        <f t="shared" si="25"/>
        <v>6.0190000000000001</v>
      </c>
      <c r="I130" s="1253">
        <f t="shared" si="26"/>
        <v>288.50958631001828</v>
      </c>
      <c r="J130" s="1249">
        <v>5.4</v>
      </c>
      <c r="K130" s="2"/>
      <c r="L130" s="2"/>
      <c r="M130" s="2"/>
      <c r="N130" s="2"/>
      <c r="O130" s="2"/>
      <c r="P130" s="2"/>
      <c r="Q130" s="271"/>
    </row>
    <row r="131" spans="1:17">
      <c r="A131" s="626"/>
      <c r="B131" s="625"/>
      <c r="C131" s="620">
        <v>43661</v>
      </c>
      <c r="D131" s="1258">
        <v>5.42</v>
      </c>
      <c r="E131" s="1258">
        <v>0.66500000000000004</v>
      </c>
      <c r="F131" s="1253">
        <v>280.39999999999998</v>
      </c>
      <c r="G131" s="1253">
        <v>307.60000000000002</v>
      </c>
      <c r="H131" s="1258">
        <f t="shared" si="25"/>
        <v>6.085</v>
      </c>
      <c r="I131" s="1253">
        <f t="shared" si="26"/>
        <v>283.37255546425638</v>
      </c>
      <c r="J131" s="1249">
        <v>5.9</v>
      </c>
      <c r="K131" s="2"/>
      <c r="L131" s="2"/>
      <c r="M131" s="2"/>
      <c r="N131" s="2"/>
      <c r="O131" s="2"/>
      <c r="P131" s="2"/>
      <c r="Q131" s="271"/>
    </row>
    <row r="132" spans="1:17">
      <c r="A132" s="626"/>
      <c r="B132" s="625"/>
      <c r="C132" s="620">
        <v>43692</v>
      </c>
      <c r="D132" s="1258">
        <v>5.5</v>
      </c>
      <c r="E132" s="1258">
        <v>0.70599999999999996</v>
      </c>
      <c r="F132" s="1253">
        <v>278.89999999999998</v>
      </c>
      <c r="G132" s="1253">
        <v>325.2</v>
      </c>
      <c r="H132" s="1258">
        <f t="shared" si="25"/>
        <v>6.2059999999999995</v>
      </c>
      <c r="I132" s="1253">
        <f t="shared" si="26"/>
        <v>284.16712858524011</v>
      </c>
      <c r="J132" s="1249">
        <v>5.5</v>
      </c>
      <c r="K132" s="2"/>
      <c r="L132" s="2"/>
      <c r="M132" s="2"/>
      <c r="N132" s="2"/>
      <c r="O132" s="2"/>
      <c r="P132" s="2"/>
      <c r="Q132" s="271"/>
    </row>
    <row r="133" spans="1:17">
      <c r="A133" s="626"/>
      <c r="B133" s="625"/>
      <c r="C133" s="620">
        <v>43723</v>
      </c>
      <c r="D133" s="1258">
        <v>5.38</v>
      </c>
      <c r="E133" s="1258">
        <v>0.70099999999999996</v>
      </c>
      <c r="F133" s="1253">
        <v>272.10000000000002</v>
      </c>
      <c r="G133" s="1253">
        <v>299.2</v>
      </c>
      <c r="H133" s="1258">
        <f t="shared" si="25"/>
        <v>6.0809999999999995</v>
      </c>
      <c r="I133" s="1253">
        <f t="shared" si="26"/>
        <v>275.22400920901174</v>
      </c>
      <c r="J133" s="1249">
        <v>5.5</v>
      </c>
      <c r="K133" s="2"/>
      <c r="L133" s="2"/>
      <c r="M133" s="2"/>
      <c r="N133" s="2"/>
      <c r="O133" s="2"/>
      <c r="P133" s="2"/>
      <c r="Q133" s="271"/>
    </row>
    <row r="134" spans="1:17">
      <c r="A134" s="626"/>
      <c r="B134" s="625"/>
      <c r="C134" s="620">
        <v>43753</v>
      </c>
      <c r="D134" s="1258"/>
      <c r="E134" s="1258"/>
      <c r="F134" s="1253"/>
      <c r="G134" s="1253"/>
      <c r="H134" s="1258"/>
      <c r="I134" s="1253"/>
      <c r="J134" s="1249"/>
      <c r="K134" s="2"/>
      <c r="L134" s="2"/>
      <c r="M134" s="2"/>
      <c r="N134" s="2"/>
      <c r="O134" s="2"/>
      <c r="P134" s="2"/>
      <c r="Q134" s="271"/>
    </row>
    <row r="135" spans="1:17">
      <c r="A135" s="626"/>
      <c r="B135" s="625"/>
      <c r="C135" s="620"/>
      <c r="D135" s="1259"/>
      <c r="E135" s="1259"/>
      <c r="F135" s="1254"/>
      <c r="G135" s="1254"/>
      <c r="H135" s="1259"/>
      <c r="I135" s="1254"/>
      <c r="J135" s="1249"/>
      <c r="K135" s="2"/>
      <c r="L135" s="2"/>
      <c r="M135" s="2"/>
      <c r="N135" s="2"/>
      <c r="O135" s="2"/>
      <c r="P135" s="2"/>
      <c r="Q135" s="271"/>
    </row>
    <row r="136" spans="1:17">
      <c r="A136" s="626"/>
      <c r="B136" s="625"/>
      <c r="C136" s="1238"/>
      <c r="D136" s="1241" t="s">
        <v>644</v>
      </c>
      <c r="E136" s="1241" t="s">
        <v>647</v>
      </c>
      <c r="F136" s="1241" t="s">
        <v>644</v>
      </c>
      <c r="G136" s="1241" t="s">
        <v>647</v>
      </c>
      <c r="H136" s="1241" t="s">
        <v>138</v>
      </c>
      <c r="I136" s="1241" t="s">
        <v>535</v>
      </c>
      <c r="J136" s="1245" t="s">
        <v>965</v>
      </c>
      <c r="K136" s="2"/>
      <c r="L136" s="2"/>
      <c r="M136" s="2"/>
      <c r="N136" s="2"/>
      <c r="O136" s="2"/>
      <c r="P136" s="2"/>
      <c r="Q136" s="271"/>
    </row>
    <row r="137" spans="1:17">
      <c r="A137" s="1195"/>
      <c r="B137" s="1247"/>
      <c r="C137" s="1248"/>
      <c r="D137" s="1910" t="s">
        <v>645</v>
      </c>
      <c r="E137" s="1910" t="s">
        <v>645</v>
      </c>
      <c r="F137" s="1911" t="s">
        <v>646</v>
      </c>
      <c r="G137" s="1911" t="s">
        <v>646</v>
      </c>
      <c r="H137" s="1911" t="s">
        <v>648</v>
      </c>
      <c r="I137" s="1911" t="s">
        <v>646</v>
      </c>
      <c r="J137" s="1246" t="s">
        <v>964</v>
      </c>
      <c r="K137" s="2"/>
      <c r="L137" s="2"/>
      <c r="M137" s="2"/>
      <c r="N137" s="2"/>
      <c r="O137" s="2"/>
      <c r="P137" s="2"/>
      <c r="Q137" s="271"/>
    </row>
    <row r="138" spans="1:17">
      <c r="B138" s="271"/>
      <c r="C138" s="271"/>
      <c r="D138" s="271"/>
      <c r="E138" s="271"/>
      <c r="F138" s="271"/>
      <c r="G138" s="271"/>
      <c r="H138" s="271"/>
      <c r="I138" s="271"/>
      <c r="J138" s="271"/>
      <c r="K138" s="2"/>
      <c r="L138" s="2"/>
      <c r="M138" s="2"/>
      <c r="N138" s="2"/>
      <c r="O138" s="2"/>
      <c r="P138" s="2"/>
      <c r="Q138" s="271"/>
    </row>
    <row r="139" spans="1:17">
      <c r="B139" s="271"/>
      <c r="C139" s="271"/>
      <c r="D139" s="271"/>
      <c r="E139" s="271"/>
      <c r="F139" s="271"/>
      <c r="G139" s="271"/>
      <c r="H139" s="271"/>
      <c r="I139" s="271"/>
      <c r="J139" s="271"/>
      <c r="K139" s="2"/>
      <c r="L139" s="2"/>
      <c r="M139" s="2"/>
      <c r="N139" s="2"/>
      <c r="O139" s="2"/>
      <c r="P139" s="2"/>
      <c r="Q139" s="271"/>
    </row>
    <row r="140" spans="1:17">
      <c r="B140" s="271"/>
      <c r="C140" s="271"/>
      <c r="D140" s="271"/>
      <c r="E140" s="271"/>
      <c r="F140" s="271"/>
      <c r="G140" s="271"/>
      <c r="H140" s="271"/>
      <c r="I140" s="271"/>
      <c r="J140" s="271"/>
      <c r="K140" s="2"/>
      <c r="L140" s="2"/>
      <c r="M140" s="2"/>
      <c r="N140" s="2"/>
      <c r="O140" s="2"/>
      <c r="P140" s="2"/>
      <c r="Q140" s="271"/>
    </row>
    <row r="141" spans="1:17">
      <c r="B141" s="271"/>
      <c r="C141" s="271"/>
      <c r="D141" s="271"/>
      <c r="E141" s="271"/>
      <c r="F141" s="271"/>
      <c r="G141" s="271"/>
      <c r="H141" s="271"/>
      <c r="I141" s="271"/>
      <c r="J141" s="271"/>
      <c r="K141" s="271"/>
      <c r="L141" s="271"/>
      <c r="M141" s="271"/>
      <c r="N141" s="271"/>
      <c r="O141" s="271"/>
      <c r="P141" s="271"/>
      <c r="Q141" s="271"/>
    </row>
    <row r="142" spans="1:17">
      <c r="B142" s="271"/>
      <c r="C142" s="271"/>
      <c r="D142" s="271"/>
      <c r="E142" s="271"/>
      <c r="F142" s="271"/>
      <c r="G142" s="271"/>
      <c r="H142" s="271"/>
      <c r="I142" s="271"/>
      <c r="J142" s="271"/>
      <c r="K142" s="271"/>
      <c r="L142" s="271"/>
      <c r="M142" s="271"/>
      <c r="N142" s="271"/>
      <c r="O142" s="271"/>
      <c r="P142" s="271"/>
      <c r="Q142" s="271"/>
    </row>
    <row r="143" spans="1:17">
      <c r="B143" s="271"/>
      <c r="C143" s="271"/>
      <c r="D143" s="271"/>
      <c r="E143" s="271"/>
      <c r="F143" s="271"/>
      <c r="G143" s="271"/>
      <c r="H143" s="271"/>
      <c r="I143" s="271"/>
      <c r="J143" s="271"/>
      <c r="K143" s="271"/>
      <c r="L143" s="271"/>
      <c r="M143" s="271"/>
      <c r="N143" s="271"/>
      <c r="O143" s="271"/>
      <c r="P143" s="271"/>
      <c r="Q143" s="271"/>
    </row>
    <row r="144" spans="1:17">
      <c r="B144" s="271"/>
      <c r="C144" s="271"/>
      <c r="D144" s="271"/>
      <c r="E144" s="271"/>
      <c r="F144" s="271"/>
      <c r="G144" s="271"/>
      <c r="H144" s="271"/>
      <c r="I144" s="271"/>
      <c r="J144" s="271"/>
      <c r="K144" s="271"/>
      <c r="L144" s="271"/>
      <c r="M144" s="271"/>
      <c r="N144" s="271"/>
      <c r="O144" s="271"/>
      <c r="P144" s="271"/>
      <c r="Q144" s="271"/>
    </row>
    <row r="145" spans="2:17">
      <c r="B145" s="271"/>
      <c r="C145" s="271"/>
      <c r="D145" s="271"/>
      <c r="E145" s="271"/>
      <c r="F145" s="271"/>
      <c r="G145" s="271"/>
      <c r="H145" s="271"/>
      <c r="I145" s="271"/>
      <c r="J145" s="271"/>
      <c r="K145" s="271"/>
      <c r="L145" s="271"/>
      <c r="M145" s="271"/>
      <c r="N145" s="271"/>
      <c r="O145" s="271"/>
      <c r="P145" s="271"/>
      <c r="Q145" s="271"/>
    </row>
    <row r="146" spans="2:17">
      <c r="B146" s="271"/>
      <c r="C146" s="271"/>
      <c r="D146" s="271"/>
      <c r="E146" s="271"/>
      <c r="F146" s="271"/>
      <c r="G146" s="271"/>
      <c r="H146" s="271"/>
      <c r="I146" s="271"/>
      <c r="J146" s="271"/>
      <c r="K146" s="271"/>
      <c r="L146" s="271"/>
      <c r="M146" s="271"/>
      <c r="N146" s="271"/>
      <c r="O146" s="271"/>
      <c r="P146" s="271"/>
      <c r="Q146" s="271"/>
    </row>
    <row r="147" spans="2:17">
      <c r="B147" s="271"/>
      <c r="C147" s="271"/>
      <c r="D147" s="271"/>
      <c r="E147" s="271"/>
      <c r="F147" s="271"/>
      <c r="G147" s="271"/>
      <c r="H147" s="271"/>
      <c r="I147" s="271"/>
      <c r="J147" s="271"/>
      <c r="K147" s="271"/>
      <c r="L147" s="271"/>
      <c r="M147" s="271"/>
      <c r="N147" s="271"/>
      <c r="O147" s="271"/>
      <c r="P147" s="271"/>
      <c r="Q147" s="271"/>
    </row>
    <row r="148" spans="2:17">
      <c r="B148" s="271"/>
      <c r="C148" s="271"/>
      <c r="D148" s="271"/>
      <c r="E148" s="271"/>
      <c r="F148" s="271"/>
      <c r="G148" s="271"/>
      <c r="H148" s="271"/>
      <c r="I148" s="271"/>
      <c r="J148" s="271"/>
      <c r="K148" s="271"/>
      <c r="L148" s="271"/>
      <c r="M148" s="271"/>
      <c r="N148" s="271"/>
      <c r="O148" s="271"/>
      <c r="P148" s="271"/>
      <c r="Q148" s="271"/>
    </row>
    <row r="149" spans="2:17">
      <c r="B149" s="271"/>
      <c r="C149" s="271"/>
      <c r="D149" s="271"/>
      <c r="E149" s="271"/>
      <c r="F149" s="271"/>
      <c r="G149" s="271"/>
      <c r="H149" s="271"/>
      <c r="I149" s="271"/>
      <c r="J149" s="271"/>
      <c r="K149" s="271"/>
      <c r="L149" s="271"/>
      <c r="M149" s="271"/>
      <c r="N149" s="271"/>
      <c r="O149" s="271"/>
      <c r="P149" s="271"/>
      <c r="Q149" s="271"/>
    </row>
    <row r="150" spans="2:17">
      <c r="B150" s="271"/>
      <c r="C150" s="271"/>
      <c r="D150" s="271"/>
      <c r="E150" s="271"/>
      <c r="F150" s="271"/>
      <c r="G150" s="271"/>
      <c r="H150" s="271"/>
      <c r="I150" s="271"/>
      <c r="J150" s="271"/>
      <c r="K150" s="271"/>
      <c r="L150" s="271"/>
      <c r="M150" s="271"/>
      <c r="N150" s="271"/>
      <c r="O150" s="271"/>
      <c r="P150" s="271"/>
      <c r="Q150" s="271"/>
    </row>
    <row r="151" spans="2:17">
      <c r="B151" s="271"/>
      <c r="C151" s="271"/>
      <c r="D151" s="271"/>
      <c r="E151" s="271"/>
      <c r="F151" s="271"/>
      <c r="G151" s="271"/>
      <c r="H151" s="271"/>
      <c r="I151" s="271"/>
      <c r="J151" s="271"/>
      <c r="K151" s="271"/>
      <c r="L151" s="271"/>
      <c r="M151" s="271"/>
      <c r="N151" s="271"/>
      <c r="O151" s="271"/>
      <c r="P151" s="271"/>
      <c r="Q151" s="271"/>
    </row>
    <row r="152" spans="2:17">
      <c r="B152" s="271"/>
      <c r="C152" s="271"/>
      <c r="D152" s="271"/>
      <c r="E152" s="271"/>
      <c r="F152" s="271"/>
      <c r="G152" s="271"/>
      <c r="H152" s="271"/>
      <c r="I152" s="271"/>
      <c r="J152" s="271"/>
      <c r="K152" s="271"/>
      <c r="L152" s="271"/>
      <c r="M152" s="271"/>
      <c r="N152" s="271"/>
      <c r="O152" s="271"/>
      <c r="P152" s="271"/>
      <c r="Q152" s="271"/>
    </row>
    <row r="153" spans="2:17">
      <c r="B153" s="271"/>
      <c r="C153" s="271"/>
      <c r="D153" s="271"/>
      <c r="E153" s="271"/>
      <c r="F153" s="271"/>
      <c r="G153" s="271"/>
      <c r="H153" s="271"/>
      <c r="I153" s="271"/>
      <c r="J153" s="271"/>
      <c r="K153" s="271"/>
      <c r="L153" s="271"/>
      <c r="M153" s="271"/>
      <c r="N153" s="271"/>
      <c r="O153" s="271"/>
      <c r="P153" s="271"/>
      <c r="Q153" s="271"/>
    </row>
    <row r="154" spans="2:17">
      <c r="B154" s="271"/>
      <c r="C154" s="271"/>
      <c r="D154" s="271"/>
      <c r="E154" s="271"/>
      <c r="F154" s="271"/>
      <c r="G154" s="271"/>
      <c r="H154" s="271"/>
      <c r="I154" s="271"/>
      <c r="J154" s="271"/>
      <c r="K154" s="271"/>
      <c r="L154" s="271"/>
      <c r="M154" s="271"/>
      <c r="N154" s="271"/>
      <c r="O154" s="271"/>
      <c r="P154" s="271"/>
      <c r="Q154" s="271"/>
    </row>
    <row r="155" spans="2:17">
      <c r="B155" s="271"/>
      <c r="C155" s="271"/>
      <c r="D155" s="271"/>
      <c r="E155" s="271"/>
      <c r="F155" s="271"/>
      <c r="G155" s="271"/>
      <c r="H155" s="271"/>
      <c r="I155" s="271"/>
      <c r="J155" s="271"/>
      <c r="K155" s="271"/>
      <c r="L155" s="271"/>
      <c r="M155" s="271"/>
      <c r="N155" s="271"/>
      <c r="O155" s="271"/>
      <c r="P155" s="271"/>
      <c r="Q155" s="271"/>
    </row>
    <row r="156" spans="2:17">
      <c r="B156" s="271"/>
      <c r="C156" s="271"/>
      <c r="D156" s="271"/>
      <c r="E156" s="271"/>
      <c r="F156" s="271"/>
      <c r="G156" s="271"/>
      <c r="H156" s="271"/>
      <c r="I156" s="271"/>
      <c r="J156" s="271"/>
      <c r="K156" s="271"/>
      <c r="L156" s="271"/>
      <c r="M156" s="271"/>
      <c r="N156" s="271"/>
      <c r="O156" s="271"/>
      <c r="P156" s="271"/>
      <c r="Q156" s="271"/>
    </row>
    <row r="157" spans="2:17">
      <c r="B157" s="271"/>
      <c r="C157" s="271"/>
      <c r="D157" s="271"/>
      <c r="E157" s="271"/>
      <c r="F157" s="271"/>
      <c r="G157" s="271"/>
      <c r="H157" s="271"/>
      <c r="I157" s="271"/>
      <c r="J157" s="271"/>
      <c r="K157" s="271"/>
      <c r="L157" s="271"/>
      <c r="M157" s="271"/>
      <c r="N157" s="271"/>
      <c r="O157" s="271"/>
      <c r="P157" s="271"/>
      <c r="Q157" s="271"/>
    </row>
    <row r="158" spans="2:17">
      <c r="B158" s="271"/>
      <c r="C158" s="271"/>
      <c r="D158" s="271"/>
      <c r="E158" s="271"/>
      <c r="F158" s="271"/>
      <c r="G158" s="271"/>
      <c r="H158" s="271"/>
      <c r="I158" s="271"/>
      <c r="J158" s="271"/>
      <c r="K158" s="271"/>
      <c r="L158" s="271"/>
      <c r="M158" s="271"/>
      <c r="N158" s="271"/>
      <c r="O158" s="271"/>
      <c r="P158" s="271"/>
      <c r="Q158" s="271"/>
    </row>
    <row r="159" spans="2:17">
      <c r="B159" s="271"/>
      <c r="C159" s="271"/>
      <c r="D159" s="271"/>
      <c r="E159" s="271"/>
      <c r="F159" s="271"/>
      <c r="G159" s="271"/>
      <c r="H159" s="271"/>
      <c r="I159" s="271"/>
      <c r="J159" s="271"/>
      <c r="K159" s="271"/>
      <c r="L159" s="271"/>
      <c r="M159" s="271"/>
      <c r="N159" s="271"/>
      <c r="O159" s="271"/>
      <c r="P159" s="271"/>
      <c r="Q159" s="271"/>
    </row>
    <row r="160" spans="2:17">
      <c r="B160" s="271"/>
      <c r="C160" s="271"/>
      <c r="D160" s="271"/>
      <c r="E160" s="271"/>
      <c r="F160" s="271"/>
      <c r="G160" s="271"/>
      <c r="H160" s="271"/>
      <c r="I160" s="271"/>
      <c r="J160" s="271"/>
      <c r="K160" s="271"/>
      <c r="L160" s="271"/>
      <c r="M160" s="271"/>
      <c r="N160" s="271"/>
      <c r="O160" s="271"/>
      <c r="P160" s="271"/>
      <c r="Q160" s="271"/>
    </row>
    <row r="161" spans="2:17">
      <c r="B161" s="271"/>
      <c r="C161" s="271"/>
      <c r="D161" s="271"/>
      <c r="E161" s="271"/>
      <c r="F161" s="271"/>
      <c r="G161" s="271"/>
      <c r="H161" s="271"/>
      <c r="I161" s="271"/>
      <c r="J161" s="271"/>
      <c r="K161" s="271"/>
      <c r="L161" s="271"/>
      <c r="M161" s="271"/>
      <c r="N161" s="271"/>
      <c r="O161" s="271"/>
      <c r="P161" s="271"/>
      <c r="Q161" s="271"/>
    </row>
    <row r="162" spans="2:17">
      <c r="B162" s="271"/>
      <c r="C162" s="271"/>
      <c r="D162" s="271"/>
      <c r="E162" s="271"/>
      <c r="F162" s="271"/>
      <c r="G162" s="271"/>
      <c r="H162" s="271"/>
      <c r="I162" s="271"/>
      <c r="J162" s="271"/>
      <c r="K162" s="271"/>
      <c r="L162" s="271"/>
      <c r="M162" s="271"/>
      <c r="N162" s="271"/>
      <c r="O162" s="271"/>
      <c r="P162" s="271"/>
      <c r="Q162" s="271"/>
    </row>
    <row r="163" spans="2:17">
      <c r="B163" s="271"/>
      <c r="C163" s="271"/>
      <c r="D163" s="271"/>
      <c r="E163" s="271"/>
      <c r="F163" s="271"/>
      <c r="G163" s="271"/>
      <c r="H163" s="271"/>
      <c r="I163" s="271"/>
      <c r="J163" s="271"/>
      <c r="K163" s="271"/>
      <c r="L163" s="271"/>
      <c r="M163" s="271"/>
      <c r="N163" s="271"/>
      <c r="O163" s="271"/>
      <c r="P163" s="271"/>
      <c r="Q163" s="271"/>
    </row>
    <row r="164" spans="2:17">
      <c r="B164" s="271"/>
      <c r="C164" s="271"/>
      <c r="D164" s="271"/>
      <c r="E164" s="271"/>
      <c r="F164" s="271"/>
      <c r="G164" s="271"/>
      <c r="H164" s="271"/>
      <c r="I164" s="271"/>
      <c r="J164" s="271"/>
      <c r="K164" s="271"/>
      <c r="L164" s="271"/>
      <c r="M164" s="271"/>
      <c r="N164" s="271"/>
      <c r="O164" s="271"/>
      <c r="P164" s="271"/>
      <c r="Q164" s="271"/>
    </row>
    <row r="165" spans="2:17">
      <c r="B165" s="271"/>
      <c r="C165" s="271"/>
      <c r="D165" s="271"/>
      <c r="E165" s="271"/>
      <c r="F165" s="271"/>
      <c r="G165" s="271"/>
      <c r="H165" s="271"/>
      <c r="I165" s="271"/>
      <c r="J165" s="271"/>
      <c r="K165" s="271"/>
      <c r="L165" s="271"/>
      <c r="M165" s="271"/>
      <c r="N165" s="271"/>
      <c r="O165" s="271"/>
      <c r="P165" s="271"/>
      <c r="Q165" s="271"/>
    </row>
    <row r="166" spans="2:17">
      <c r="B166" s="271"/>
      <c r="C166" s="271"/>
      <c r="D166" s="271"/>
      <c r="E166" s="271"/>
      <c r="F166" s="271"/>
      <c r="G166" s="271"/>
      <c r="H166" s="271"/>
      <c r="I166" s="271"/>
      <c r="J166" s="271"/>
      <c r="K166" s="271"/>
      <c r="L166" s="271"/>
      <c r="M166" s="271"/>
      <c r="N166" s="271"/>
      <c r="O166" s="271"/>
      <c r="P166" s="271"/>
      <c r="Q166" s="271"/>
    </row>
    <row r="167" spans="2:17">
      <c r="B167" s="271"/>
      <c r="C167" s="271"/>
      <c r="D167" s="271"/>
      <c r="E167" s="271"/>
      <c r="F167" s="271"/>
      <c r="G167" s="271"/>
      <c r="H167" s="271"/>
      <c r="I167" s="271"/>
      <c r="J167" s="271"/>
      <c r="K167" s="271"/>
      <c r="L167" s="271"/>
      <c r="M167" s="271"/>
      <c r="N167" s="271"/>
      <c r="O167" s="271"/>
      <c r="P167" s="271"/>
      <c r="Q167" s="271"/>
    </row>
    <row r="168" spans="2:17">
      <c r="B168" s="271"/>
      <c r="C168" s="271"/>
      <c r="D168" s="271"/>
      <c r="E168" s="271"/>
      <c r="F168" s="271"/>
      <c r="G168" s="271"/>
      <c r="H168" s="271"/>
      <c r="I168" s="271"/>
      <c r="J168" s="271"/>
      <c r="K168" s="271"/>
      <c r="L168" s="271"/>
      <c r="M168" s="271"/>
      <c r="N168" s="271"/>
      <c r="O168" s="271"/>
      <c r="P168" s="271"/>
      <c r="Q168" s="271"/>
    </row>
    <row r="169" spans="2:17">
      <c r="B169" s="271"/>
      <c r="C169" s="271"/>
      <c r="D169" s="271"/>
      <c r="E169" s="271"/>
      <c r="F169" s="271"/>
      <c r="G169" s="271"/>
      <c r="H169" s="271"/>
      <c r="I169" s="271"/>
      <c r="J169" s="271"/>
      <c r="K169" s="271"/>
      <c r="L169" s="271"/>
      <c r="M169" s="271"/>
      <c r="N169" s="271"/>
      <c r="O169" s="271"/>
      <c r="P169" s="271"/>
      <c r="Q169" s="271"/>
    </row>
    <row r="170" spans="2:17">
      <c r="B170" s="271"/>
      <c r="C170" s="271"/>
      <c r="D170" s="271"/>
      <c r="E170" s="271"/>
      <c r="F170" s="271"/>
      <c r="G170" s="271"/>
      <c r="H170" s="271"/>
      <c r="I170" s="271"/>
      <c r="J170" s="271"/>
      <c r="K170" s="271"/>
      <c r="L170" s="271"/>
      <c r="M170" s="271"/>
      <c r="N170" s="271"/>
      <c r="O170" s="271"/>
      <c r="P170" s="271"/>
      <c r="Q170" s="271"/>
    </row>
    <row r="171" spans="2:17">
      <c r="B171" s="271"/>
      <c r="C171" s="271"/>
      <c r="D171" s="271"/>
      <c r="E171" s="271"/>
      <c r="F171" s="271"/>
      <c r="G171" s="271"/>
      <c r="H171" s="271"/>
      <c r="I171" s="271"/>
      <c r="J171" s="271"/>
      <c r="K171" s="271"/>
      <c r="L171" s="271"/>
      <c r="M171" s="271"/>
      <c r="N171" s="271"/>
      <c r="O171" s="271"/>
      <c r="P171" s="271"/>
      <c r="Q171" s="271"/>
    </row>
    <row r="172" spans="2:17">
      <c r="B172" s="271"/>
      <c r="C172" s="271"/>
      <c r="D172" s="271"/>
      <c r="E172" s="271"/>
      <c r="F172" s="271"/>
      <c r="G172" s="271"/>
      <c r="H172" s="271"/>
      <c r="I172" s="271"/>
      <c r="J172" s="271"/>
      <c r="K172" s="271"/>
      <c r="L172" s="271"/>
      <c r="M172" s="271"/>
      <c r="N172" s="271"/>
      <c r="O172" s="271"/>
      <c r="P172" s="271"/>
      <c r="Q172" s="271"/>
    </row>
    <row r="173" spans="2:17">
      <c r="B173" s="271"/>
      <c r="C173" s="271"/>
      <c r="D173" s="271"/>
      <c r="E173" s="271"/>
      <c r="F173" s="271"/>
      <c r="G173" s="271"/>
      <c r="H173" s="271"/>
      <c r="I173" s="271"/>
      <c r="J173" s="271"/>
      <c r="K173" s="271"/>
      <c r="L173" s="271"/>
      <c r="M173" s="271"/>
      <c r="N173" s="271"/>
      <c r="O173" s="271"/>
      <c r="P173" s="271"/>
      <c r="Q173" s="271"/>
    </row>
    <row r="174" spans="2:17">
      <c r="B174" s="271"/>
      <c r="C174" s="271"/>
      <c r="D174" s="271"/>
      <c r="E174" s="271"/>
      <c r="F174" s="271"/>
      <c r="G174" s="271"/>
      <c r="H174" s="271"/>
      <c r="I174" s="271"/>
      <c r="J174" s="271"/>
      <c r="K174" s="271"/>
      <c r="L174" s="271"/>
      <c r="M174" s="271"/>
      <c r="N174" s="271"/>
      <c r="O174" s="271"/>
      <c r="P174" s="271"/>
      <c r="Q174" s="271"/>
    </row>
    <row r="175" spans="2:17">
      <c r="B175" s="271"/>
      <c r="C175" s="271"/>
      <c r="D175" s="271"/>
      <c r="E175" s="271"/>
      <c r="F175" s="271"/>
      <c r="G175" s="271"/>
      <c r="H175" s="271"/>
      <c r="I175" s="271"/>
      <c r="J175" s="271"/>
      <c r="K175" s="271"/>
      <c r="L175" s="271"/>
      <c r="M175" s="271"/>
      <c r="N175" s="271"/>
      <c r="O175" s="271"/>
      <c r="P175" s="271"/>
      <c r="Q175" s="271"/>
    </row>
    <row r="176" spans="2:17">
      <c r="B176" s="271"/>
      <c r="C176" s="271"/>
      <c r="D176" s="271"/>
      <c r="E176" s="271"/>
      <c r="F176" s="271"/>
      <c r="G176" s="271"/>
      <c r="H176" s="271"/>
      <c r="I176" s="271"/>
      <c r="J176" s="271"/>
      <c r="K176" s="271"/>
      <c r="L176" s="271"/>
      <c r="M176" s="271"/>
      <c r="N176" s="271"/>
      <c r="O176" s="271"/>
      <c r="P176" s="271"/>
      <c r="Q176" s="271"/>
    </row>
    <row r="177" spans="2:17">
      <c r="B177" s="271"/>
      <c r="C177" s="271"/>
      <c r="D177" s="271"/>
      <c r="E177" s="271"/>
      <c r="F177" s="271"/>
      <c r="G177" s="271"/>
      <c r="H177" s="271"/>
      <c r="I177" s="271"/>
      <c r="J177" s="271"/>
      <c r="K177" s="271"/>
      <c r="L177" s="271"/>
      <c r="M177" s="271"/>
      <c r="N177" s="271"/>
      <c r="O177" s="271"/>
      <c r="P177" s="271"/>
      <c r="Q177" s="271"/>
    </row>
    <row r="178" spans="2:17">
      <c r="B178" s="271"/>
      <c r="C178" s="271"/>
      <c r="D178" s="271"/>
      <c r="E178" s="271"/>
      <c r="F178" s="271"/>
      <c r="G178" s="271"/>
      <c r="H178" s="271"/>
      <c r="I178" s="271"/>
      <c r="J178" s="271"/>
      <c r="K178" s="271"/>
      <c r="L178" s="271"/>
      <c r="M178" s="271"/>
      <c r="N178" s="271"/>
      <c r="O178" s="271"/>
      <c r="P178" s="271"/>
      <c r="Q178" s="271"/>
    </row>
    <row r="179" spans="2:17">
      <c r="B179" s="271"/>
      <c r="C179" s="271"/>
      <c r="D179" s="271"/>
      <c r="E179" s="271"/>
      <c r="F179" s="271"/>
      <c r="G179" s="271"/>
      <c r="H179" s="271"/>
      <c r="I179" s="271"/>
      <c r="J179" s="271"/>
      <c r="K179" s="271"/>
      <c r="L179" s="271"/>
      <c r="M179" s="271"/>
      <c r="N179" s="271"/>
      <c r="O179" s="271"/>
      <c r="P179" s="271"/>
      <c r="Q179" s="271"/>
    </row>
    <row r="180" spans="2:17">
      <c r="B180" s="271"/>
      <c r="C180" s="271"/>
      <c r="D180" s="271"/>
      <c r="E180" s="271"/>
      <c r="F180" s="271"/>
      <c r="G180" s="271"/>
      <c r="H180" s="271"/>
      <c r="I180" s="271"/>
      <c r="J180" s="271"/>
      <c r="K180" s="271"/>
      <c r="L180" s="271"/>
      <c r="M180" s="271"/>
      <c r="N180" s="271"/>
      <c r="O180" s="271"/>
      <c r="P180" s="271"/>
      <c r="Q180" s="271"/>
    </row>
    <row r="181" spans="2:17">
      <c r="B181" s="271"/>
      <c r="C181" s="271"/>
      <c r="D181" s="271"/>
      <c r="E181" s="271"/>
      <c r="F181" s="271"/>
      <c r="G181" s="271"/>
      <c r="H181" s="271"/>
      <c r="I181" s="271"/>
      <c r="J181" s="271"/>
      <c r="K181" s="271"/>
      <c r="L181" s="271"/>
      <c r="M181" s="271"/>
      <c r="N181" s="271"/>
      <c r="O181" s="271"/>
      <c r="P181" s="271"/>
      <c r="Q181" s="271"/>
    </row>
    <row r="182" spans="2:17">
      <c r="B182" s="271"/>
      <c r="C182" s="271"/>
      <c r="D182" s="271"/>
      <c r="E182" s="271"/>
      <c r="F182" s="271"/>
      <c r="G182" s="271"/>
      <c r="H182" s="271"/>
      <c r="I182" s="271"/>
      <c r="J182" s="271"/>
      <c r="K182" s="271"/>
      <c r="L182" s="271"/>
      <c r="M182" s="271"/>
      <c r="N182" s="271"/>
      <c r="O182" s="271"/>
      <c r="P182" s="271"/>
      <c r="Q182" s="271"/>
    </row>
    <row r="183" spans="2:17">
      <c r="B183" s="271"/>
      <c r="C183" s="271"/>
      <c r="D183" s="271"/>
      <c r="E183" s="271"/>
      <c r="F183" s="271"/>
      <c r="G183" s="271"/>
      <c r="H183" s="271"/>
      <c r="I183" s="271"/>
      <c r="J183" s="271"/>
      <c r="K183" s="271"/>
      <c r="L183" s="271"/>
      <c r="M183" s="271"/>
      <c r="N183" s="271"/>
      <c r="O183" s="271"/>
      <c r="P183" s="271"/>
      <c r="Q183" s="271"/>
    </row>
    <row r="184" spans="2:17">
      <c r="B184" s="271"/>
      <c r="C184" s="271"/>
      <c r="D184" s="271"/>
      <c r="E184" s="271"/>
      <c r="F184" s="271"/>
      <c r="G184" s="271"/>
      <c r="H184" s="271"/>
      <c r="I184" s="271"/>
      <c r="J184" s="271"/>
      <c r="K184" s="271"/>
      <c r="L184" s="271"/>
      <c r="M184" s="271"/>
      <c r="N184" s="271"/>
      <c r="O184" s="271"/>
      <c r="P184" s="271"/>
      <c r="Q184" s="271"/>
    </row>
    <row r="185" spans="2:17">
      <c r="B185" s="271"/>
      <c r="C185" s="271"/>
      <c r="D185" s="271"/>
      <c r="E185" s="271"/>
      <c r="F185" s="271"/>
      <c r="G185" s="271"/>
      <c r="H185" s="271"/>
      <c r="I185" s="271"/>
      <c r="J185" s="271"/>
      <c r="K185" s="271"/>
      <c r="L185" s="271"/>
      <c r="M185" s="271"/>
      <c r="N185" s="271"/>
      <c r="O185" s="271"/>
      <c r="P185" s="271"/>
      <c r="Q185" s="271"/>
    </row>
    <row r="186" spans="2:17">
      <c r="B186" s="271"/>
      <c r="C186" s="271"/>
      <c r="D186" s="271"/>
      <c r="E186" s="271"/>
      <c r="F186" s="271"/>
      <c r="G186" s="271"/>
      <c r="H186" s="271"/>
      <c r="I186" s="271"/>
      <c r="J186" s="271"/>
      <c r="K186" s="271"/>
      <c r="L186" s="271"/>
      <c r="M186" s="271"/>
      <c r="N186" s="271"/>
      <c r="O186" s="271"/>
      <c r="P186" s="271"/>
      <c r="Q186" s="271"/>
    </row>
    <row r="187" spans="2:17">
      <c r="B187" s="271"/>
      <c r="C187" s="271"/>
      <c r="D187" s="271"/>
      <c r="E187" s="271"/>
      <c r="F187" s="271"/>
      <c r="G187" s="271"/>
      <c r="H187" s="271"/>
      <c r="I187" s="271"/>
      <c r="J187" s="271"/>
      <c r="K187" s="271"/>
      <c r="L187" s="271"/>
      <c r="M187" s="271"/>
      <c r="N187" s="271"/>
      <c r="O187" s="271"/>
      <c r="P187" s="271"/>
      <c r="Q187" s="271"/>
    </row>
    <row r="188" spans="2:17">
      <c r="B188" s="271"/>
      <c r="C188" s="271"/>
      <c r="D188" s="271"/>
      <c r="E188" s="271"/>
      <c r="F188" s="271"/>
      <c r="G188" s="271"/>
      <c r="H188" s="271"/>
      <c r="I188" s="271"/>
      <c r="J188" s="271"/>
      <c r="K188" s="271"/>
      <c r="L188" s="271"/>
      <c r="M188" s="271"/>
      <c r="N188" s="271"/>
      <c r="O188" s="271"/>
      <c r="P188" s="271"/>
      <c r="Q188" s="271"/>
    </row>
    <row r="189" spans="2:17">
      <c r="B189" s="271"/>
      <c r="C189" s="271"/>
      <c r="D189" s="271"/>
      <c r="E189" s="271"/>
      <c r="F189" s="271"/>
      <c r="G189" s="271"/>
      <c r="H189" s="271"/>
      <c r="I189" s="271"/>
      <c r="J189" s="271"/>
      <c r="K189" s="271"/>
      <c r="L189" s="271"/>
      <c r="M189" s="271"/>
      <c r="N189" s="271"/>
      <c r="O189" s="271"/>
      <c r="P189" s="271"/>
      <c r="Q189" s="271"/>
    </row>
    <row r="190" spans="2:17">
      <c r="B190" s="271"/>
      <c r="C190" s="271"/>
      <c r="D190" s="271"/>
      <c r="E190" s="271"/>
      <c r="F190" s="271"/>
      <c r="G190" s="271"/>
      <c r="H190" s="271"/>
      <c r="I190" s="271"/>
      <c r="J190" s="271"/>
      <c r="K190" s="271"/>
      <c r="L190" s="271"/>
      <c r="M190" s="271"/>
      <c r="N190" s="271"/>
      <c r="O190" s="271"/>
      <c r="P190" s="271"/>
      <c r="Q190" s="271"/>
    </row>
    <row r="191" spans="2:17">
      <c r="B191" s="271"/>
      <c r="C191" s="271"/>
      <c r="D191" s="271"/>
      <c r="E191" s="271"/>
      <c r="F191" s="271"/>
      <c r="G191" s="271"/>
      <c r="H191" s="271"/>
      <c r="I191" s="271"/>
      <c r="J191" s="271"/>
      <c r="K191" s="271"/>
      <c r="L191" s="271"/>
      <c r="M191" s="271"/>
      <c r="N191" s="271"/>
      <c r="O191" s="271"/>
      <c r="P191" s="271"/>
      <c r="Q191" s="271"/>
    </row>
    <row r="192" spans="2:17">
      <c r="B192" s="271"/>
      <c r="C192" s="271"/>
      <c r="D192" s="271"/>
      <c r="E192" s="271"/>
      <c r="F192" s="271"/>
      <c r="G192" s="271"/>
      <c r="H192" s="271"/>
      <c r="I192" s="271"/>
      <c r="J192" s="271"/>
      <c r="K192" s="271"/>
      <c r="L192" s="271"/>
      <c r="M192" s="271"/>
      <c r="N192" s="271"/>
      <c r="O192" s="271"/>
      <c r="P192" s="271"/>
      <c r="Q192" s="271"/>
    </row>
    <row r="193" spans="2:17">
      <c r="B193" s="271"/>
      <c r="C193" s="271"/>
      <c r="D193" s="271"/>
      <c r="E193" s="271"/>
      <c r="F193" s="271"/>
      <c r="G193" s="271"/>
      <c r="H193" s="271"/>
      <c r="I193" s="271"/>
      <c r="J193" s="271"/>
      <c r="K193" s="271"/>
      <c r="L193" s="271"/>
      <c r="M193" s="271"/>
      <c r="N193" s="271"/>
      <c r="O193" s="271"/>
      <c r="P193" s="271"/>
      <c r="Q193" s="271"/>
    </row>
    <row r="194" spans="2:17">
      <c r="B194" s="271"/>
      <c r="C194" s="271"/>
      <c r="D194" s="271"/>
      <c r="E194" s="271"/>
      <c r="F194" s="271"/>
      <c r="G194" s="271"/>
      <c r="H194" s="271"/>
      <c r="I194" s="271"/>
      <c r="J194" s="271"/>
      <c r="K194" s="271"/>
      <c r="L194" s="271"/>
      <c r="M194" s="271"/>
      <c r="N194" s="271"/>
      <c r="O194" s="271"/>
      <c r="P194" s="271"/>
      <c r="Q194" s="271"/>
    </row>
    <row r="195" spans="2:17">
      <c r="B195" s="271"/>
      <c r="C195" s="271"/>
      <c r="D195" s="271"/>
      <c r="E195" s="271"/>
      <c r="F195" s="271"/>
      <c r="G195" s="271"/>
      <c r="H195" s="271"/>
      <c r="I195" s="271"/>
      <c r="J195" s="271"/>
      <c r="K195" s="271"/>
      <c r="L195" s="271"/>
      <c r="M195" s="271"/>
      <c r="N195" s="271"/>
      <c r="O195" s="271"/>
      <c r="P195" s="271"/>
      <c r="Q195" s="271"/>
    </row>
    <row r="196" spans="2:17">
      <c r="B196" s="271"/>
      <c r="C196" s="271"/>
      <c r="D196" s="271"/>
      <c r="E196" s="271"/>
      <c r="F196" s="271"/>
      <c r="G196" s="271"/>
      <c r="H196" s="271"/>
      <c r="I196" s="271"/>
      <c r="J196" s="271"/>
      <c r="K196" s="271"/>
      <c r="L196" s="271"/>
      <c r="M196" s="271"/>
      <c r="N196" s="271"/>
      <c r="O196" s="271"/>
      <c r="P196" s="271"/>
      <c r="Q196" s="271"/>
    </row>
    <row r="197" spans="2:17">
      <c r="B197" s="271"/>
      <c r="C197" s="271"/>
      <c r="D197" s="271"/>
      <c r="E197" s="271"/>
      <c r="F197" s="271"/>
      <c r="G197" s="271"/>
      <c r="H197" s="271"/>
      <c r="I197" s="271"/>
      <c r="J197" s="271"/>
      <c r="K197" s="271"/>
      <c r="L197" s="271"/>
      <c r="M197" s="271"/>
      <c r="N197" s="271"/>
      <c r="O197" s="271"/>
      <c r="P197" s="271"/>
      <c r="Q197" s="271"/>
    </row>
    <row r="198" spans="2:17">
      <c r="B198" s="271"/>
      <c r="C198" s="271"/>
      <c r="D198" s="271"/>
      <c r="E198" s="271"/>
      <c r="F198" s="271"/>
      <c r="G198" s="271"/>
      <c r="H198" s="271"/>
      <c r="I198" s="271"/>
      <c r="J198" s="271"/>
      <c r="K198" s="271"/>
      <c r="L198" s="271"/>
      <c r="M198" s="271"/>
      <c r="N198" s="271"/>
      <c r="O198" s="271"/>
      <c r="P198" s="271"/>
      <c r="Q198" s="271"/>
    </row>
    <row r="199" spans="2:17">
      <c r="B199" s="271"/>
      <c r="C199" s="271"/>
      <c r="D199" s="271"/>
      <c r="E199" s="271"/>
      <c r="F199" s="271"/>
      <c r="G199" s="271"/>
      <c r="H199" s="271"/>
      <c r="I199" s="271"/>
      <c r="J199" s="271"/>
      <c r="K199" s="271"/>
      <c r="L199" s="271"/>
      <c r="M199" s="271"/>
      <c r="N199" s="271"/>
      <c r="O199" s="271"/>
      <c r="P199" s="271"/>
      <c r="Q199" s="271"/>
    </row>
    <row r="200" spans="2:17">
      <c r="B200" s="271"/>
      <c r="C200" s="271"/>
      <c r="D200" s="271"/>
      <c r="E200" s="271"/>
      <c r="F200" s="271"/>
      <c r="G200" s="271"/>
      <c r="H200" s="271"/>
      <c r="I200" s="271"/>
      <c r="J200" s="271"/>
      <c r="K200" s="271"/>
      <c r="L200" s="271"/>
      <c r="M200" s="271"/>
      <c r="N200" s="271"/>
      <c r="O200" s="271"/>
      <c r="P200" s="271"/>
      <c r="Q200" s="271"/>
    </row>
    <row r="201" spans="2:17">
      <c r="B201" s="271"/>
      <c r="C201" s="271"/>
      <c r="D201" s="271"/>
      <c r="E201" s="271"/>
      <c r="F201" s="271"/>
      <c r="G201" s="271"/>
      <c r="H201" s="271"/>
      <c r="I201" s="271"/>
      <c r="J201" s="271"/>
      <c r="K201" s="271"/>
      <c r="L201" s="271"/>
      <c r="M201" s="271"/>
      <c r="N201" s="271"/>
      <c r="O201" s="271"/>
      <c r="P201" s="271"/>
      <c r="Q201" s="271"/>
    </row>
    <row r="202" spans="2:17">
      <c r="B202" s="271"/>
      <c r="C202" s="271"/>
      <c r="D202" s="271"/>
      <c r="E202" s="271"/>
      <c r="F202" s="271"/>
      <c r="G202" s="271"/>
      <c r="H202" s="271"/>
      <c r="I202" s="271"/>
      <c r="J202" s="271"/>
      <c r="K202" s="271"/>
      <c r="L202" s="271"/>
      <c r="M202" s="271"/>
      <c r="N202" s="271"/>
      <c r="O202" s="271"/>
      <c r="P202" s="271"/>
      <c r="Q202" s="271"/>
    </row>
    <row r="203" spans="2:17">
      <c r="B203" s="271"/>
      <c r="C203" s="271"/>
      <c r="D203" s="271"/>
      <c r="E203" s="271"/>
      <c r="F203" s="271"/>
      <c r="G203" s="271"/>
      <c r="H203" s="271"/>
      <c r="I203" s="271"/>
      <c r="J203" s="271"/>
      <c r="K203" s="271"/>
      <c r="L203" s="271"/>
      <c r="M203" s="271"/>
      <c r="N203" s="271"/>
      <c r="O203" s="271"/>
      <c r="P203" s="271"/>
      <c r="Q203" s="271"/>
    </row>
    <row r="204" spans="2:17">
      <c r="B204" s="271"/>
      <c r="C204" s="271"/>
      <c r="D204" s="271"/>
      <c r="E204" s="271"/>
      <c r="F204" s="271"/>
      <c r="G204" s="271"/>
      <c r="H204" s="271"/>
      <c r="I204" s="271"/>
      <c r="J204" s="271"/>
      <c r="K204" s="271"/>
      <c r="L204" s="271"/>
      <c r="M204" s="271"/>
      <c r="N204" s="271"/>
      <c r="O204" s="271"/>
      <c r="P204" s="271"/>
      <c r="Q204" s="271"/>
    </row>
    <row r="205" spans="2:17">
      <c r="B205" s="271"/>
      <c r="C205" s="271"/>
      <c r="D205" s="271"/>
      <c r="E205" s="271"/>
      <c r="F205" s="271"/>
      <c r="G205" s="271"/>
      <c r="H205" s="271"/>
      <c r="I205" s="271"/>
      <c r="J205" s="271"/>
      <c r="K205" s="271"/>
      <c r="L205" s="271"/>
      <c r="M205" s="271"/>
      <c r="N205" s="271"/>
      <c r="O205" s="271"/>
      <c r="P205" s="271"/>
      <c r="Q205" s="271"/>
    </row>
    <row r="206" spans="2:17">
      <c r="B206" s="271"/>
      <c r="C206" s="271"/>
      <c r="D206" s="271"/>
      <c r="E206" s="271"/>
      <c r="F206" s="271"/>
      <c r="G206" s="271"/>
      <c r="H206" s="271"/>
      <c r="I206" s="271"/>
      <c r="J206" s="271"/>
      <c r="K206" s="271"/>
      <c r="L206" s="271"/>
      <c r="M206" s="271"/>
      <c r="N206" s="271"/>
      <c r="O206" s="271"/>
      <c r="P206" s="271"/>
      <c r="Q206" s="271"/>
    </row>
    <row r="207" spans="2:17">
      <c r="B207" s="271"/>
      <c r="C207" s="271"/>
      <c r="D207" s="271"/>
      <c r="E207" s="271"/>
      <c r="F207" s="271"/>
      <c r="G207" s="271"/>
      <c r="H207" s="271"/>
      <c r="I207" s="271"/>
      <c r="J207" s="271"/>
      <c r="K207" s="271"/>
      <c r="L207" s="271"/>
      <c r="M207" s="271"/>
      <c r="N207" s="271"/>
      <c r="O207" s="271"/>
      <c r="P207" s="271"/>
      <c r="Q207" s="271"/>
    </row>
    <row r="208" spans="2:17">
      <c r="B208" s="271"/>
      <c r="C208" s="271"/>
      <c r="D208" s="271"/>
      <c r="E208" s="271"/>
      <c r="F208" s="271"/>
      <c r="G208" s="271"/>
      <c r="H208" s="271"/>
      <c r="I208" s="271"/>
      <c r="J208" s="271"/>
      <c r="K208" s="271"/>
      <c r="L208" s="271"/>
      <c r="M208" s="271"/>
      <c r="N208" s="271"/>
      <c r="O208" s="271"/>
      <c r="P208" s="271"/>
      <c r="Q208" s="271"/>
    </row>
    <row r="209" spans="2:17">
      <c r="B209" s="271"/>
      <c r="C209" s="271"/>
      <c r="D209" s="271"/>
      <c r="E209" s="271"/>
      <c r="F209" s="271"/>
      <c r="G209" s="271"/>
      <c r="H209" s="271"/>
      <c r="I209" s="271"/>
      <c r="J209" s="271"/>
      <c r="K209" s="271"/>
      <c r="L209" s="271"/>
      <c r="M209" s="271"/>
      <c r="N209" s="271"/>
      <c r="O209" s="271"/>
      <c r="P209" s="271"/>
      <c r="Q209" s="271"/>
    </row>
    <row r="210" spans="2:17">
      <c r="B210" s="271"/>
      <c r="C210" s="271"/>
      <c r="D210" s="271"/>
      <c r="E210" s="271"/>
      <c r="F210" s="271"/>
      <c r="G210" s="271"/>
      <c r="H210" s="271"/>
      <c r="I210" s="271"/>
      <c r="J210" s="271"/>
      <c r="K210" s="271"/>
      <c r="L210" s="271"/>
      <c r="M210" s="271"/>
      <c r="N210" s="271"/>
      <c r="O210" s="271"/>
      <c r="P210" s="271"/>
      <c r="Q210" s="271"/>
    </row>
    <row r="211" spans="2:17">
      <c r="B211" s="271"/>
      <c r="C211" s="271"/>
      <c r="D211" s="271"/>
      <c r="E211" s="271"/>
      <c r="F211" s="271"/>
      <c r="G211" s="271"/>
      <c r="H211" s="271"/>
      <c r="I211" s="271"/>
      <c r="J211" s="271"/>
      <c r="K211" s="271"/>
      <c r="L211" s="271"/>
      <c r="M211" s="271"/>
      <c r="N211" s="271"/>
      <c r="O211" s="271"/>
      <c r="P211" s="271"/>
      <c r="Q211" s="271"/>
    </row>
    <row r="212" spans="2:17">
      <c r="B212" s="271"/>
      <c r="C212" s="271"/>
      <c r="D212" s="271"/>
      <c r="E212" s="271"/>
      <c r="F212" s="271"/>
      <c r="G212" s="271"/>
      <c r="H212" s="271"/>
      <c r="I212" s="271"/>
      <c r="J212" s="271"/>
      <c r="K212" s="271"/>
      <c r="L212" s="271"/>
      <c r="M212" s="271"/>
      <c r="N212" s="271"/>
      <c r="O212" s="271"/>
      <c r="P212" s="271"/>
      <c r="Q212" s="271"/>
    </row>
    <row r="213" spans="2:17">
      <c r="B213" s="271"/>
      <c r="C213" s="271"/>
      <c r="D213" s="271"/>
      <c r="E213" s="271"/>
      <c r="F213" s="271"/>
      <c r="G213" s="271"/>
      <c r="H213" s="271"/>
      <c r="I213" s="271"/>
      <c r="J213" s="271"/>
      <c r="K213" s="271"/>
      <c r="L213" s="271"/>
      <c r="M213" s="271"/>
      <c r="N213" s="271"/>
      <c r="O213" s="271"/>
      <c r="P213" s="271"/>
      <c r="Q213" s="271"/>
    </row>
    <row r="214" spans="2:17">
      <c r="B214" s="271"/>
      <c r="C214" s="271"/>
      <c r="D214" s="271"/>
      <c r="E214" s="271"/>
      <c r="F214" s="271"/>
      <c r="G214" s="271"/>
      <c r="H214" s="271"/>
      <c r="I214" s="271"/>
      <c r="J214" s="271"/>
      <c r="K214" s="271"/>
      <c r="L214" s="271"/>
      <c r="M214" s="271"/>
      <c r="N214" s="271"/>
      <c r="O214" s="271"/>
      <c r="P214" s="271"/>
      <c r="Q214" s="271"/>
    </row>
    <row r="215" spans="2:17">
      <c r="B215" s="271"/>
      <c r="C215" s="271"/>
      <c r="D215" s="271"/>
      <c r="E215" s="271"/>
      <c r="F215" s="271"/>
      <c r="G215" s="271"/>
      <c r="H215" s="271"/>
      <c r="I215" s="271"/>
      <c r="J215" s="271"/>
      <c r="K215" s="271"/>
      <c r="L215" s="271"/>
      <c r="M215" s="271"/>
      <c r="N215" s="271"/>
      <c r="O215" s="271"/>
      <c r="P215" s="271"/>
      <c r="Q215" s="271"/>
    </row>
    <row r="216" spans="2:17">
      <c r="B216" s="271"/>
      <c r="C216" s="271"/>
      <c r="D216" s="271"/>
      <c r="E216" s="271"/>
      <c r="F216" s="271"/>
      <c r="G216" s="271"/>
      <c r="H216" s="271"/>
      <c r="I216" s="271"/>
      <c r="J216" s="271"/>
      <c r="K216" s="271"/>
      <c r="L216" s="271"/>
      <c r="M216" s="271"/>
      <c r="N216" s="271"/>
      <c r="O216" s="271"/>
      <c r="P216" s="271"/>
      <c r="Q216" s="271"/>
    </row>
    <row r="217" spans="2:17">
      <c r="B217" s="271"/>
      <c r="C217" s="271"/>
      <c r="D217" s="271"/>
      <c r="E217" s="271"/>
      <c r="F217" s="271"/>
      <c r="G217" s="271"/>
      <c r="H217" s="271"/>
      <c r="I217" s="271"/>
      <c r="J217" s="271"/>
      <c r="K217" s="271"/>
      <c r="L217" s="271"/>
      <c r="M217" s="271"/>
      <c r="N217" s="271"/>
      <c r="O217" s="271"/>
      <c r="P217" s="271"/>
      <c r="Q217" s="271"/>
    </row>
    <row r="218" spans="2:17">
      <c r="B218" s="271"/>
      <c r="C218" s="271"/>
      <c r="D218" s="271"/>
      <c r="E218" s="271"/>
      <c r="F218" s="271"/>
      <c r="G218" s="271"/>
      <c r="H218" s="271"/>
      <c r="I218" s="271"/>
      <c r="J218" s="271"/>
      <c r="K218" s="271"/>
      <c r="L218" s="271"/>
      <c r="M218" s="271"/>
      <c r="N218" s="271"/>
      <c r="O218" s="271"/>
      <c r="P218" s="271"/>
      <c r="Q218" s="271"/>
    </row>
    <row r="219" spans="2:17">
      <c r="B219" s="271"/>
      <c r="C219" s="271"/>
      <c r="D219" s="271"/>
      <c r="E219" s="271"/>
      <c r="F219" s="271"/>
      <c r="G219" s="271"/>
      <c r="H219" s="271"/>
      <c r="I219" s="271"/>
      <c r="J219" s="271"/>
      <c r="K219" s="271"/>
      <c r="L219" s="271"/>
      <c r="M219" s="271"/>
      <c r="N219" s="271"/>
      <c r="O219" s="271"/>
      <c r="P219" s="271"/>
      <c r="Q219" s="271"/>
    </row>
    <row r="220" spans="2:17">
      <c r="B220" s="271"/>
      <c r="C220" s="271"/>
      <c r="D220" s="271"/>
      <c r="E220" s="271"/>
      <c r="F220" s="271"/>
      <c r="G220" s="271"/>
      <c r="H220" s="271"/>
      <c r="I220" s="271"/>
      <c r="J220" s="271"/>
      <c r="K220" s="271"/>
      <c r="L220" s="271"/>
      <c r="M220" s="271"/>
      <c r="N220" s="271"/>
      <c r="O220" s="271"/>
      <c r="P220" s="271"/>
      <c r="Q220" s="271"/>
    </row>
    <row r="221" spans="2:17">
      <c r="B221" s="271"/>
      <c r="C221" s="271"/>
      <c r="D221" s="271"/>
      <c r="E221" s="271"/>
      <c r="F221" s="271"/>
      <c r="G221" s="271"/>
      <c r="H221" s="271"/>
      <c r="I221" s="271"/>
      <c r="J221" s="271"/>
      <c r="K221" s="271"/>
      <c r="L221" s="271"/>
      <c r="M221" s="271"/>
      <c r="N221" s="271"/>
      <c r="O221" s="271"/>
      <c r="P221" s="271"/>
      <c r="Q221" s="271"/>
    </row>
    <row r="222" spans="2:17">
      <c r="B222" s="271"/>
      <c r="C222" s="271"/>
      <c r="D222" s="271"/>
      <c r="E222" s="271"/>
      <c r="F222" s="271"/>
      <c r="G222" s="271"/>
      <c r="H222" s="271"/>
      <c r="I222" s="271"/>
      <c r="J222" s="271"/>
      <c r="K222" s="271"/>
      <c r="L222" s="271"/>
      <c r="M222" s="271"/>
      <c r="N222" s="271"/>
      <c r="O222" s="271"/>
      <c r="P222" s="271"/>
      <c r="Q222" s="271"/>
    </row>
    <row r="223" spans="2:17">
      <c r="B223" s="271"/>
      <c r="C223" s="271"/>
      <c r="D223" s="271"/>
      <c r="E223" s="271"/>
      <c r="F223" s="271"/>
      <c r="G223" s="271"/>
      <c r="H223" s="271"/>
      <c r="I223" s="271"/>
      <c r="J223" s="271"/>
      <c r="K223" s="271"/>
      <c r="L223" s="271"/>
      <c r="M223" s="271"/>
      <c r="N223" s="271"/>
      <c r="O223" s="271"/>
      <c r="P223" s="271"/>
      <c r="Q223" s="271"/>
    </row>
    <row r="224" spans="2:17">
      <c r="B224" s="271"/>
      <c r="C224" s="271"/>
      <c r="D224" s="271"/>
      <c r="E224" s="271"/>
      <c r="F224" s="271"/>
      <c r="G224" s="271"/>
      <c r="H224" s="271"/>
      <c r="I224" s="271"/>
      <c r="J224" s="271"/>
      <c r="K224" s="271"/>
      <c r="L224" s="271"/>
      <c r="M224" s="271"/>
      <c r="N224" s="271"/>
      <c r="O224" s="271"/>
      <c r="P224" s="271"/>
      <c r="Q224" s="271"/>
    </row>
    <row r="225" spans="2:17">
      <c r="B225" s="271"/>
      <c r="C225" s="271"/>
      <c r="D225" s="271"/>
      <c r="E225" s="271"/>
      <c r="F225" s="271"/>
      <c r="G225" s="271"/>
      <c r="H225" s="271"/>
      <c r="I225" s="271"/>
      <c r="J225" s="271"/>
      <c r="K225" s="271"/>
      <c r="L225" s="271"/>
      <c r="M225" s="271"/>
      <c r="N225" s="271"/>
      <c r="O225" s="271"/>
      <c r="P225" s="271"/>
      <c r="Q225" s="271"/>
    </row>
    <row r="226" spans="2:17">
      <c r="B226" s="271"/>
      <c r="C226" s="271"/>
      <c r="D226" s="271"/>
      <c r="E226" s="271"/>
      <c r="F226" s="271"/>
      <c r="G226" s="271"/>
      <c r="H226" s="271"/>
      <c r="I226" s="271"/>
      <c r="J226" s="271"/>
      <c r="K226" s="271"/>
      <c r="L226" s="271"/>
      <c r="M226" s="271"/>
      <c r="N226" s="271"/>
      <c r="O226" s="271"/>
      <c r="P226" s="271"/>
      <c r="Q226" s="271"/>
    </row>
    <row r="227" spans="2:17">
      <c r="B227" s="271"/>
      <c r="C227" s="271"/>
      <c r="D227" s="271"/>
      <c r="E227" s="271"/>
      <c r="F227" s="271"/>
      <c r="G227" s="271"/>
      <c r="H227" s="271"/>
      <c r="I227" s="271"/>
      <c r="J227" s="271"/>
      <c r="K227" s="271"/>
      <c r="L227" s="271"/>
      <c r="M227" s="271"/>
      <c r="N227" s="271"/>
      <c r="O227" s="271"/>
      <c r="P227" s="271"/>
      <c r="Q227" s="271"/>
    </row>
  </sheetData>
  <phoneticPr fontId="11" type="noConversion"/>
  <pageMargins left="0.63" right="0.25" top="0.25" bottom="0" header="0" footer="0"/>
  <pageSetup scale="48" orientation="portrait" horizontalDpi="4294967292" verticalDpi="4294967292"/>
  <headerFooter>
    <oddFooter>&amp;C&amp;"Calibri,Regular"&amp;K000000InSIGHT™ is a registered trademark of Meridian Economics LLC. All rights reserved.</oddFooter>
  </headerFooter>
  <drawing r:id="rId1"/>
  <extLst>
    <ext xmlns:mx="http://schemas.microsoft.com/office/mac/excel/2008/main" uri="{64002731-A6B0-56B0-2670-7721B7C09600}">
      <mx:PLV Mode="0" OnePage="0" WScale="10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FF"/>
  </sheetPr>
  <dimension ref="A1:Q187"/>
  <sheetViews>
    <sheetView topLeftCell="A175" zoomScale="90" zoomScaleNormal="90" zoomScalePageLayoutView="90" workbookViewId="0">
      <selection activeCell="D181" sqref="D181:L181"/>
    </sheetView>
  </sheetViews>
  <sheetFormatPr baseColWidth="10" defaultRowHeight="18" x14ac:dyDescent="0"/>
  <cols>
    <col min="1" max="2" width="10.83203125" style="271"/>
    <col min="3" max="3" width="10.83203125" style="1020"/>
    <col min="4" max="11" width="10.83203125" style="271"/>
    <col min="12" max="12" width="11.6640625" style="1233" bestFit="1" customWidth="1"/>
    <col min="13" max="13" width="3.33203125" style="271" customWidth="1"/>
    <col min="14" max="16384" width="10.83203125" style="271"/>
  </cols>
  <sheetData>
    <row r="1" spans="1:16">
      <c r="A1" s="1023"/>
      <c r="B1" s="1029"/>
      <c r="C1" s="1026"/>
      <c r="D1" s="1024"/>
      <c r="E1" s="1024"/>
      <c r="F1" s="1024"/>
      <c r="G1" s="1024"/>
      <c r="H1" s="1024"/>
      <c r="I1" s="1024"/>
      <c r="J1" s="1024"/>
      <c r="K1" s="1024"/>
      <c r="L1" s="1024"/>
    </row>
    <row r="2" spans="1:16" s="1030" customFormat="1" ht="15">
      <c r="A2" s="1035"/>
      <c r="B2" s="1034"/>
      <c r="C2" s="1033"/>
      <c r="D2" s="1031" t="s">
        <v>834</v>
      </c>
      <c r="E2" s="1031" t="s">
        <v>847</v>
      </c>
      <c r="F2" s="1031" t="s">
        <v>833</v>
      </c>
      <c r="G2" s="1031" t="s">
        <v>846</v>
      </c>
      <c r="H2" s="1031" t="s">
        <v>845</v>
      </c>
      <c r="I2" s="1031" t="s">
        <v>844</v>
      </c>
      <c r="J2" s="1031" t="s">
        <v>569</v>
      </c>
      <c r="K2" s="1031" t="s">
        <v>832</v>
      </c>
      <c r="L2" s="1031" t="s">
        <v>992</v>
      </c>
      <c r="N2" s="1032" t="s">
        <v>843</v>
      </c>
      <c r="O2" s="1032" t="s">
        <v>842</v>
      </c>
      <c r="P2" s="1032" t="s">
        <v>833</v>
      </c>
    </row>
    <row r="3" spans="1:16">
      <c r="A3" s="1023"/>
      <c r="B3" s="1029"/>
      <c r="C3" s="1026"/>
      <c r="D3" s="1024"/>
      <c r="E3" s="1024"/>
      <c r="F3" s="1024"/>
      <c r="G3" s="1024"/>
      <c r="H3" s="1024"/>
      <c r="I3" s="1024"/>
      <c r="J3" s="1024"/>
      <c r="K3" s="1024"/>
      <c r="L3" s="1024"/>
    </row>
    <row r="4" spans="1:16">
      <c r="A4" s="1023"/>
      <c r="B4" s="1022" t="s">
        <v>840</v>
      </c>
      <c r="C4" s="1027" t="s">
        <v>34</v>
      </c>
      <c r="D4" s="1024">
        <v>6.13E-2</v>
      </c>
      <c r="E4" s="1024">
        <v>5.1400000000000001E-2</v>
      </c>
      <c r="F4" s="1024">
        <v>6.1199999999999997E-2</v>
      </c>
      <c r="G4" s="1028">
        <v>4.2199999999999994E-2</v>
      </c>
      <c r="H4" s="1024">
        <v>3.9199999999999999E-2</v>
      </c>
      <c r="I4" s="1024">
        <v>3.39E-2</v>
      </c>
      <c r="J4" s="1024">
        <v>3.2199999999999999E-2</v>
      </c>
      <c r="K4" s="1024">
        <v>2.2800000000000001E-2</v>
      </c>
      <c r="L4" s="1028">
        <v>5.2499999999999998E-2</v>
      </c>
      <c r="N4" s="1025">
        <f t="shared" ref="N4:N35" si="0">D4-G4</f>
        <v>1.9100000000000006E-2</v>
      </c>
      <c r="O4" s="1025">
        <f t="shared" ref="O4:O35" si="1">E4-H4</f>
        <v>1.2200000000000003E-2</v>
      </c>
      <c r="P4" s="1025">
        <f t="shared" ref="P4:P35" si="2">F4-I4</f>
        <v>2.7299999999999998E-2</v>
      </c>
    </row>
    <row r="5" spans="1:16">
      <c r="A5" s="1023"/>
      <c r="B5" s="1022" t="s">
        <v>526</v>
      </c>
      <c r="C5" s="1026"/>
      <c r="D5" s="1024">
        <v>6.6299999999999998E-2</v>
      </c>
      <c r="E5" s="1024">
        <v>5.2200000000000003E-2</v>
      </c>
      <c r="F5" s="1024">
        <v>6.25E-2</v>
      </c>
      <c r="G5" s="1028">
        <v>4.3799999999999999E-2</v>
      </c>
      <c r="H5" s="1024">
        <v>4.1799999999999997E-2</v>
      </c>
      <c r="I5" s="1024">
        <v>3.5400000000000001E-2</v>
      </c>
      <c r="J5" s="1024">
        <v>3.3799999999999997E-2</v>
      </c>
      <c r="K5" s="1024">
        <v>2.5000000000000001E-2</v>
      </c>
      <c r="L5" s="1028">
        <v>5.4900000000000004E-2</v>
      </c>
      <c r="N5" s="1025">
        <f t="shared" si="0"/>
        <v>2.2499999999999999E-2</v>
      </c>
      <c r="O5" s="1025">
        <f t="shared" si="1"/>
        <v>1.0400000000000006E-2</v>
      </c>
      <c r="P5" s="1025">
        <f t="shared" si="2"/>
        <v>2.7099999999999999E-2</v>
      </c>
    </row>
    <row r="6" spans="1:16">
      <c r="A6" s="1023"/>
      <c r="B6" s="1022" t="s">
        <v>841</v>
      </c>
      <c r="C6" s="1026"/>
      <c r="D6" s="1024">
        <v>6.5000000000000002E-2</v>
      </c>
      <c r="E6" s="1024">
        <v>5.5800000000000002E-2</v>
      </c>
      <c r="F6" s="1024">
        <v>6.4000000000000001E-2</v>
      </c>
      <c r="G6" s="1028">
        <v>4.4999999999999998E-2</v>
      </c>
      <c r="H6" s="1024">
        <v>4.3299999999999998E-2</v>
      </c>
      <c r="I6" s="1024">
        <v>3.9100000000000003E-2</v>
      </c>
      <c r="J6" s="1024">
        <v>3.73E-2</v>
      </c>
      <c r="K6" s="1024">
        <v>2.63E-2</v>
      </c>
      <c r="L6" s="1028">
        <v>5.5800000000000002E-2</v>
      </c>
      <c r="N6" s="1025">
        <f t="shared" si="0"/>
        <v>2.0000000000000004E-2</v>
      </c>
      <c r="O6" s="1025">
        <f t="shared" si="1"/>
        <v>1.2500000000000004E-2</v>
      </c>
      <c r="P6" s="1025">
        <f t="shared" si="2"/>
        <v>2.4899999999999999E-2</v>
      </c>
    </row>
    <row r="7" spans="1:16">
      <c r="A7" s="1023"/>
      <c r="B7" s="1022" t="s">
        <v>839</v>
      </c>
      <c r="C7" s="1026"/>
      <c r="D7" s="1024">
        <v>0.06</v>
      </c>
      <c r="E7" s="1024">
        <v>5.33E-2</v>
      </c>
      <c r="F7" s="1024">
        <v>6.3500000000000001E-2</v>
      </c>
      <c r="G7" s="1028">
        <v>4.3400000000000001E-2</v>
      </c>
      <c r="H7" s="1024">
        <v>4.0300000000000002E-2</v>
      </c>
      <c r="I7" s="1024">
        <v>3.7900000000000003E-2</v>
      </c>
      <c r="J7" s="1024">
        <v>3.6499999999999998E-2</v>
      </c>
      <c r="K7" s="1024">
        <v>2.7900000000000001E-2</v>
      </c>
      <c r="L7" s="1028">
        <v>5.7500000000000002E-2</v>
      </c>
      <c r="N7" s="1025">
        <f t="shared" si="0"/>
        <v>1.6599999999999997E-2</v>
      </c>
      <c r="O7" s="1025">
        <f t="shared" si="1"/>
        <v>1.2999999999999998E-2</v>
      </c>
      <c r="P7" s="1025">
        <f t="shared" si="2"/>
        <v>2.5599999999999998E-2</v>
      </c>
    </row>
    <row r="8" spans="1:16">
      <c r="A8" s="1023"/>
      <c r="B8" s="1022" t="s">
        <v>841</v>
      </c>
      <c r="C8" s="1026"/>
      <c r="D8" s="1024">
        <v>0.06</v>
      </c>
      <c r="E8" s="1024">
        <v>5.21E-2</v>
      </c>
      <c r="F8" s="1024">
        <v>6.3100000000000003E-2</v>
      </c>
      <c r="G8" s="1028">
        <v>4.1399999999999999E-2</v>
      </c>
      <c r="H8" s="1024">
        <v>3.8600000000000002E-2</v>
      </c>
      <c r="I8" s="1024">
        <v>3.7200000000000004E-2</v>
      </c>
      <c r="J8" s="1024">
        <v>3.6400000000000002E-2</v>
      </c>
      <c r="K8" s="1024">
        <v>0.03</v>
      </c>
      <c r="L8" s="1028">
        <v>5.9800000000000006E-2</v>
      </c>
      <c r="N8" s="1025">
        <f t="shared" si="0"/>
        <v>1.8599999999999998E-2</v>
      </c>
      <c r="O8" s="1025">
        <f t="shared" si="1"/>
        <v>1.3499999999999998E-2</v>
      </c>
      <c r="P8" s="1025">
        <f t="shared" si="2"/>
        <v>2.5899999999999999E-2</v>
      </c>
    </row>
    <row r="9" spans="1:16">
      <c r="A9" s="1023"/>
      <c r="B9" s="1022" t="s">
        <v>840</v>
      </c>
      <c r="C9" s="1026"/>
      <c r="D9" s="1024">
        <v>5.7500000000000002E-2</v>
      </c>
      <c r="E9" s="1024">
        <v>5.1200000000000002E-2</v>
      </c>
      <c r="F9" s="1024">
        <v>5.7500000000000002E-2</v>
      </c>
      <c r="G9" s="1028">
        <v>0.04</v>
      </c>
      <c r="H9" s="1024">
        <v>3.7999999999999999E-2</v>
      </c>
      <c r="I9" s="1024">
        <v>3.6900000000000002E-2</v>
      </c>
      <c r="J9" s="1024">
        <v>3.6400000000000002E-2</v>
      </c>
      <c r="K9" s="1024">
        <v>3.04E-2</v>
      </c>
      <c r="L9" s="1028">
        <v>6.0100000000000001E-2</v>
      </c>
      <c r="N9" s="1025">
        <f t="shared" si="0"/>
        <v>1.7500000000000002E-2</v>
      </c>
      <c r="O9" s="1025">
        <f t="shared" si="1"/>
        <v>1.3200000000000003E-2</v>
      </c>
      <c r="P9" s="1025">
        <f t="shared" si="2"/>
        <v>2.06E-2</v>
      </c>
    </row>
    <row r="10" spans="1:16">
      <c r="A10" s="1023"/>
      <c r="B10" s="1022" t="s">
        <v>840</v>
      </c>
      <c r="C10" s="1026"/>
      <c r="D10" s="1024">
        <v>5.3199999999999997E-2</v>
      </c>
      <c r="E10" s="1024">
        <v>5.3400000000000003E-2</v>
      </c>
      <c r="F10" s="1024">
        <v>5.7500000000000002E-2</v>
      </c>
      <c r="G10" s="1028">
        <v>4.1799999999999997E-2</v>
      </c>
      <c r="H10" s="1024">
        <v>4.19E-2</v>
      </c>
      <c r="I10" s="1024">
        <v>3.9100000000000003E-2</v>
      </c>
      <c r="J10" s="1024">
        <v>3.8699999999999998E-2</v>
      </c>
      <c r="K10" s="1024">
        <v>3.2599999999999997E-2</v>
      </c>
      <c r="L10" s="1028">
        <v>6.25E-2</v>
      </c>
      <c r="N10" s="1025">
        <f t="shared" si="0"/>
        <v>1.14E-2</v>
      </c>
      <c r="O10" s="1025">
        <f t="shared" si="1"/>
        <v>1.1500000000000003E-2</v>
      </c>
      <c r="P10" s="1025">
        <f t="shared" si="2"/>
        <v>1.84E-2</v>
      </c>
    </row>
    <row r="11" spans="1:16">
      <c r="A11" s="1023"/>
      <c r="B11" s="1022" t="s">
        <v>839</v>
      </c>
      <c r="C11" s="1026"/>
      <c r="D11" s="1024">
        <v>5.8799999999999998E-2</v>
      </c>
      <c r="E11" s="1024">
        <v>5.3499999999999999E-2</v>
      </c>
      <c r="F11" s="1024">
        <v>5.8799999999999998E-2</v>
      </c>
      <c r="G11" s="1028">
        <v>4.2599999999999999E-2</v>
      </c>
      <c r="H11" s="1024">
        <v>3.9300000000000002E-2</v>
      </c>
      <c r="I11" s="1024">
        <v>4.0800000000000003E-2</v>
      </c>
      <c r="J11" s="1024">
        <v>4.0399999999999998E-2</v>
      </c>
      <c r="K11" s="1024">
        <v>3.5000000000000003E-2</v>
      </c>
      <c r="L11" s="1028">
        <v>6.4399999999999999E-2</v>
      </c>
      <c r="N11" s="1025">
        <f t="shared" si="0"/>
        <v>1.6199999999999999E-2</v>
      </c>
      <c r="O11" s="1025">
        <f t="shared" si="1"/>
        <v>1.4199999999999997E-2</v>
      </c>
      <c r="P11" s="1025">
        <f t="shared" si="2"/>
        <v>1.7999999999999995E-2</v>
      </c>
    </row>
    <row r="12" spans="1:16">
      <c r="A12" s="1023"/>
      <c r="B12" s="1022" t="s">
        <v>838</v>
      </c>
      <c r="C12" s="1026"/>
      <c r="D12" s="1024">
        <v>0.06</v>
      </c>
      <c r="E12" s="1024">
        <v>5.4800000000000001E-2</v>
      </c>
      <c r="F12" s="1024">
        <v>5.8799999999999998E-2</v>
      </c>
      <c r="G12" s="1028">
        <v>4.2000000000000003E-2</v>
      </c>
      <c r="H12" s="1024">
        <v>4.2299999999999997E-2</v>
      </c>
      <c r="I12" s="1024">
        <v>3.9599999999999996E-2</v>
      </c>
      <c r="J12" s="1024">
        <v>3.95E-2</v>
      </c>
      <c r="K12" s="1024">
        <v>3.6200000000000003E-2</v>
      </c>
      <c r="L12" s="1028">
        <v>6.59E-2</v>
      </c>
      <c r="N12" s="1025">
        <f t="shared" si="0"/>
        <v>1.7999999999999995E-2</v>
      </c>
      <c r="O12" s="1025">
        <f t="shared" si="1"/>
        <v>1.2500000000000004E-2</v>
      </c>
      <c r="P12" s="1025">
        <f t="shared" si="2"/>
        <v>1.9200000000000002E-2</v>
      </c>
    </row>
    <row r="13" spans="1:16">
      <c r="A13" s="1023"/>
      <c r="B13" s="1022" t="s">
        <v>837</v>
      </c>
      <c r="C13" s="1026"/>
      <c r="D13" s="1024">
        <v>6.0999999999999999E-2</v>
      </c>
      <c r="E13" s="1024">
        <v>5.6899999999999999E-2</v>
      </c>
      <c r="F13" s="1024">
        <v>0.06</v>
      </c>
      <c r="G13" s="1028">
        <v>4.4600000000000001E-2</v>
      </c>
      <c r="H13" s="1024">
        <v>4.4900000000000002E-2</v>
      </c>
      <c r="I13" s="1024">
        <v>4.2900000000000001E-2</v>
      </c>
      <c r="J13" s="1024">
        <v>4.2699999999999995E-2</v>
      </c>
      <c r="K13" s="1024">
        <v>3.78E-2</v>
      </c>
      <c r="L13" s="1028">
        <v>6.7500000000000004E-2</v>
      </c>
      <c r="N13" s="1025">
        <f t="shared" si="0"/>
        <v>1.6399999999999998E-2</v>
      </c>
      <c r="O13" s="1025">
        <f t="shared" si="1"/>
        <v>1.1999999999999997E-2</v>
      </c>
      <c r="P13" s="1025">
        <f t="shared" si="2"/>
        <v>1.7099999999999997E-2</v>
      </c>
    </row>
    <row r="14" spans="1:16">
      <c r="A14" s="1023"/>
      <c r="B14" s="1022" t="s">
        <v>836</v>
      </c>
      <c r="C14" s="1026"/>
      <c r="D14" s="1024">
        <v>6.3500000000000001E-2</v>
      </c>
      <c r="E14" s="1024">
        <v>5.8099999999999999E-2</v>
      </c>
      <c r="F14" s="1024">
        <v>6.1199999999999997E-2</v>
      </c>
      <c r="G14" s="1028">
        <v>4.5400000000000003E-2</v>
      </c>
      <c r="H14" s="1024">
        <v>4.4499999999999998E-2</v>
      </c>
      <c r="I14" s="1024">
        <v>4.4299999999999999E-2</v>
      </c>
      <c r="J14" s="1024">
        <v>4.4199999999999996E-2</v>
      </c>
      <c r="K14" s="1024">
        <v>0.04</v>
      </c>
      <c r="L14" s="1028">
        <v>7.0000000000000007E-2</v>
      </c>
      <c r="N14" s="1025">
        <f t="shared" si="0"/>
        <v>1.8099999999999998E-2</v>
      </c>
      <c r="O14" s="1025">
        <f t="shared" si="1"/>
        <v>1.3600000000000001E-2</v>
      </c>
      <c r="P14" s="1025">
        <f t="shared" si="2"/>
        <v>1.6899999999999998E-2</v>
      </c>
    </row>
    <row r="15" spans="1:16">
      <c r="A15" s="1023"/>
      <c r="B15" s="1022" t="s">
        <v>835</v>
      </c>
      <c r="C15" s="1026"/>
      <c r="D15" s="1024">
        <v>6.3500000000000001E-2</v>
      </c>
      <c r="E15" s="1024">
        <v>5.7599999999999998E-2</v>
      </c>
      <c r="F15" s="1024">
        <v>6.25E-2</v>
      </c>
      <c r="G15" s="1028">
        <v>4.4699999999999997E-2</v>
      </c>
      <c r="H15" s="1024">
        <v>4.36E-2</v>
      </c>
      <c r="I15" s="1024">
        <v>4.3899999999999995E-2</v>
      </c>
      <c r="J15" s="1024">
        <v>4.4000000000000004E-2</v>
      </c>
      <c r="K15" s="1024">
        <v>4.1599999999999998E-2</v>
      </c>
      <c r="L15" s="1028">
        <v>7.1500000000000008E-2</v>
      </c>
      <c r="N15" s="1025">
        <f t="shared" si="0"/>
        <v>1.8800000000000004E-2</v>
      </c>
      <c r="O15" s="1025">
        <f t="shared" si="1"/>
        <v>1.3999999999999999E-2</v>
      </c>
      <c r="P15" s="1025">
        <f t="shared" si="2"/>
        <v>1.8600000000000005E-2</v>
      </c>
    </row>
    <row r="16" spans="1:16">
      <c r="A16" s="1023"/>
      <c r="B16" s="1022" t="s">
        <v>840</v>
      </c>
      <c r="C16" s="1027" t="s">
        <v>35</v>
      </c>
      <c r="D16" s="1024">
        <v>6.25E-2</v>
      </c>
      <c r="E16" s="1024">
        <v>5.7000000000000002E-2</v>
      </c>
      <c r="F16" s="1024">
        <v>6.25E-2</v>
      </c>
      <c r="G16" s="1028">
        <v>4.4199999999999996E-2</v>
      </c>
      <c r="H16" s="1024">
        <v>4.4900000000000002E-2</v>
      </c>
      <c r="I16" s="1024">
        <v>4.3499999999999997E-2</v>
      </c>
      <c r="J16" s="1024">
        <v>4.4000000000000004E-2</v>
      </c>
      <c r="K16" s="1024">
        <v>4.2900000000000001E-2</v>
      </c>
      <c r="L16" s="1028">
        <v>7.2599999999999998E-2</v>
      </c>
      <c r="N16" s="1025">
        <f t="shared" si="0"/>
        <v>1.8300000000000004E-2</v>
      </c>
      <c r="O16" s="1025">
        <f t="shared" si="1"/>
        <v>1.21E-2</v>
      </c>
      <c r="P16" s="1025">
        <f t="shared" si="2"/>
        <v>1.9000000000000003E-2</v>
      </c>
    </row>
    <row r="17" spans="1:16">
      <c r="A17" s="1023"/>
      <c r="B17" s="1022" t="s">
        <v>526</v>
      </c>
      <c r="C17" s="1026"/>
      <c r="D17" s="1024">
        <v>6.3E-2</v>
      </c>
      <c r="E17" s="1024">
        <v>5.8900000000000001E-2</v>
      </c>
      <c r="F17" s="1024">
        <v>6.25E-2</v>
      </c>
      <c r="G17" s="1028">
        <v>4.5700000000000005E-2</v>
      </c>
      <c r="H17" s="1024">
        <v>4.5699999999999998E-2</v>
      </c>
      <c r="I17" s="1024">
        <v>4.6399999999999997E-2</v>
      </c>
      <c r="J17" s="1024">
        <v>4.6699999999999998E-2</v>
      </c>
      <c r="K17" s="1024">
        <v>4.4900000000000002E-2</v>
      </c>
      <c r="L17" s="1028">
        <v>7.4999999999999997E-2</v>
      </c>
      <c r="N17" s="1025">
        <f t="shared" si="0"/>
        <v>1.7299999999999996E-2</v>
      </c>
      <c r="O17" s="1025">
        <f t="shared" si="1"/>
        <v>1.3200000000000003E-2</v>
      </c>
      <c r="P17" s="1025">
        <f t="shared" si="2"/>
        <v>1.6100000000000003E-2</v>
      </c>
    </row>
    <row r="18" spans="1:16">
      <c r="A18" s="1023"/>
      <c r="B18" s="1022" t="s">
        <v>841</v>
      </c>
      <c r="C18" s="1026"/>
      <c r="D18" s="1024">
        <v>6.3E-2</v>
      </c>
      <c r="E18" s="1024">
        <v>0.06</v>
      </c>
      <c r="F18" s="1024">
        <v>6.3E-2</v>
      </c>
      <c r="G18" s="1028">
        <v>4.7199999999999999E-2</v>
      </c>
      <c r="H18" s="1024">
        <v>4.8300000000000003E-2</v>
      </c>
      <c r="I18" s="1024">
        <v>4.7400000000000005E-2</v>
      </c>
      <c r="J18" s="1024">
        <v>4.7300000000000002E-2</v>
      </c>
      <c r="K18" s="1024">
        <v>4.5900000000000003E-2</v>
      </c>
      <c r="L18" s="1028">
        <v>7.5300000000000006E-2</v>
      </c>
      <c r="N18" s="1025">
        <f t="shared" si="0"/>
        <v>1.5800000000000002E-2</v>
      </c>
      <c r="O18" s="1025">
        <f t="shared" si="1"/>
        <v>1.1699999999999995E-2</v>
      </c>
      <c r="P18" s="1025">
        <f t="shared" si="2"/>
        <v>1.5599999999999996E-2</v>
      </c>
    </row>
    <row r="19" spans="1:16">
      <c r="A19" s="1023"/>
      <c r="B19" s="1022" t="s">
        <v>839</v>
      </c>
      <c r="C19" s="1026"/>
      <c r="D19" s="1024">
        <v>6.5000000000000002E-2</v>
      </c>
      <c r="E19" s="1024">
        <v>6.2100000000000002E-2</v>
      </c>
      <c r="F19" s="1024">
        <v>6.3700000000000007E-2</v>
      </c>
      <c r="G19" s="1028">
        <v>4.99E-2</v>
      </c>
      <c r="H19" s="1024">
        <v>4.9799999999999997E-2</v>
      </c>
      <c r="I19" s="1024">
        <v>4.8899999999999999E-2</v>
      </c>
      <c r="J19" s="1024">
        <v>4.8899999999999999E-2</v>
      </c>
      <c r="K19" s="1024">
        <v>4.7899999999999998E-2</v>
      </c>
      <c r="L19" s="1028">
        <v>7.7499999999999999E-2</v>
      </c>
      <c r="N19" s="1025">
        <f t="shared" si="0"/>
        <v>1.5100000000000002E-2</v>
      </c>
      <c r="O19" s="1025">
        <f t="shared" si="1"/>
        <v>1.2300000000000005E-2</v>
      </c>
      <c r="P19" s="1025">
        <f t="shared" si="2"/>
        <v>1.4800000000000008E-2</v>
      </c>
    </row>
    <row r="20" spans="1:16">
      <c r="A20" s="1023"/>
      <c r="B20" s="1022" t="s">
        <v>841</v>
      </c>
      <c r="C20" s="1026"/>
      <c r="D20" s="1024">
        <v>6.6000000000000003E-2</v>
      </c>
      <c r="E20" s="1024">
        <v>6.2300000000000001E-2</v>
      </c>
      <c r="F20" s="1024">
        <v>6.3700000000000007E-2</v>
      </c>
      <c r="G20" s="1028">
        <v>5.1100000000000007E-2</v>
      </c>
      <c r="H20" s="1024">
        <v>5.0599999999999999E-2</v>
      </c>
      <c r="I20" s="1024">
        <v>4.9699999999999994E-2</v>
      </c>
      <c r="J20" s="1024">
        <v>4.9699999999999994E-2</v>
      </c>
      <c r="K20" s="1024">
        <v>4.9399999999999999E-2</v>
      </c>
      <c r="L20" s="1028">
        <v>7.9299999999999995E-2</v>
      </c>
      <c r="N20" s="1025">
        <f t="shared" si="0"/>
        <v>1.4899999999999997E-2</v>
      </c>
      <c r="O20" s="1025">
        <f t="shared" si="1"/>
        <v>1.1700000000000002E-2</v>
      </c>
      <c r="P20" s="1025">
        <f t="shared" si="2"/>
        <v>1.4000000000000012E-2</v>
      </c>
    </row>
    <row r="21" spans="1:16">
      <c r="A21" s="1023"/>
      <c r="B21" s="1022" t="s">
        <v>840</v>
      </c>
      <c r="C21" s="1026"/>
      <c r="D21" s="1024">
        <v>6.7100000000000007E-2</v>
      </c>
      <c r="E21" s="1024">
        <v>6.4299999999999996E-2</v>
      </c>
      <c r="F21" s="1024">
        <v>6.5000000000000002E-2</v>
      </c>
      <c r="G21" s="1028">
        <v>5.1100000000000007E-2</v>
      </c>
      <c r="H21" s="1024">
        <v>5.2200000000000003E-2</v>
      </c>
      <c r="I21" s="1024">
        <v>5.0900000000000001E-2</v>
      </c>
      <c r="J21" s="1024">
        <v>5.1200000000000002E-2</v>
      </c>
      <c r="K21" s="1024">
        <v>4.99E-2</v>
      </c>
      <c r="L21" s="1028">
        <v>8.0199999999999994E-2</v>
      </c>
      <c r="N21" s="1025">
        <f t="shared" si="0"/>
        <v>1.6E-2</v>
      </c>
      <c r="O21" s="1025">
        <f t="shared" si="1"/>
        <v>1.2099999999999993E-2</v>
      </c>
      <c r="P21" s="1025">
        <f t="shared" si="2"/>
        <v>1.4100000000000001E-2</v>
      </c>
    </row>
    <row r="22" spans="1:16">
      <c r="A22" s="1023"/>
      <c r="B22" s="1022" t="s">
        <v>840</v>
      </c>
      <c r="C22" s="1026"/>
      <c r="D22" s="1024">
        <v>6.88E-2</v>
      </c>
      <c r="E22" s="1024">
        <v>6.3399999999999998E-2</v>
      </c>
      <c r="F22" s="1024">
        <v>6.6000000000000003E-2</v>
      </c>
      <c r="G22" s="1028">
        <v>5.0900000000000001E-2</v>
      </c>
      <c r="H22" s="1024">
        <v>4.9299999999999997E-2</v>
      </c>
      <c r="I22" s="1024">
        <v>5.0700000000000002E-2</v>
      </c>
      <c r="J22" s="1024">
        <v>5.1200000000000002E-2</v>
      </c>
      <c r="K22" s="1024">
        <v>5.2400000000000002E-2</v>
      </c>
      <c r="L22" s="1028">
        <v>8.2500000000000004E-2</v>
      </c>
      <c r="N22" s="1025">
        <f t="shared" si="0"/>
        <v>1.7899999999999999E-2</v>
      </c>
      <c r="O22" s="1025">
        <f t="shared" si="1"/>
        <v>1.4100000000000001E-2</v>
      </c>
      <c r="P22" s="1025">
        <f t="shared" si="2"/>
        <v>1.5300000000000001E-2</v>
      </c>
    </row>
    <row r="23" spans="1:16">
      <c r="A23" s="1023"/>
      <c r="B23" s="1022" t="s">
        <v>839</v>
      </c>
      <c r="C23" s="1026"/>
      <c r="D23" s="1024">
        <v>6.5299999999999997E-2</v>
      </c>
      <c r="E23" s="1024">
        <v>6.1400000000000003E-2</v>
      </c>
      <c r="F23" s="1024">
        <v>6.4699999999999994E-2</v>
      </c>
      <c r="G23" s="1028">
        <v>4.8799999999999996E-2</v>
      </c>
      <c r="H23" s="1024">
        <v>4.7E-2</v>
      </c>
      <c r="I23" s="1024">
        <v>4.8499999999999995E-2</v>
      </c>
      <c r="J23" s="1024">
        <v>4.9000000000000002E-2</v>
      </c>
      <c r="K23" s="1024">
        <v>5.2499999999999998E-2</v>
      </c>
      <c r="L23" s="1028">
        <v>8.2500000000000004E-2</v>
      </c>
      <c r="N23" s="1025">
        <f t="shared" si="0"/>
        <v>1.6500000000000001E-2</v>
      </c>
      <c r="O23" s="1025">
        <f t="shared" si="1"/>
        <v>1.4400000000000003E-2</v>
      </c>
      <c r="P23" s="1025">
        <f t="shared" si="2"/>
        <v>1.6199999999999999E-2</v>
      </c>
    </row>
    <row r="24" spans="1:16">
      <c r="A24" s="1023"/>
      <c r="B24" s="1022" t="s">
        <v>838</v>
      </c>
      <c r="C24" s="1026"/>
      <c r="D24" s="1024">
        <v>6.3E-2</v>
      </c>
      <c r="E24" s="1024">
        <v>5.9799999999999999E-2</v>
      </c>
      <c r="F24" s="1024">
        <v>6.1800000000000001E-2</v>
      </c>
      <c r="G24" s="1028">
        <v>4.7199999999999999E-2</v>
      </c>
      <c r="H24" s="1024">
        <v>4.5999999999999999E-2</v>
      </c>
      <c r="I24" s="1024">
        <v>4.6900000000000004E-2</v>
      </c>
      <c r="J24" s="1024">
        <v>4.7699999999999992E-2</v>
      </c>
      <c r="K24" s="1024">
        <v>5.2499999999999998E-2</v>
      </c>
      <c r="L24" s="1028">
        <v>8.2500000000000004E-2</v>
      </c>
      <c r="N24" s="1025">
        <f t="shared" si="0"/>
        <v>1.5800000000000002E-2</v>
      </c>
      <c r="O24" s="1025">
        <f t="shared" si="1"/>
        <v>1.38E-2</v>
      </c>
      <c r="P24" s="1025">
        <f t="shared" si="2"/>
        <v>1.4899999999999997E-2</v>
      </c>
    </row>
    <row r="25" spans="1:16">
      <c r="A25" s="1023"/>
      <c r="B25" s="1022" t="s">
        <v>837</v>
      </c>
      <c r="C25" s="1026"/>
      <c r="D25" s="1024">
        <v>6.3299999999999995E-2</v>
      </c>
      <c r="E25" s="1024">
        <v>6.0999999999999999E-2</v>
      </c>
      <c r="F25" s="1024">
        <v>6.2E-2</v>
      </c>
      <c r="G25" s="1028">
        <v>4.7300000000000002E-2</v>
      </c>
      <c r="H25" s="1024">
        <v>4.5699999999999998E-2</v>
      </c>
      <c r="I25" s="1024">
        <v>4.7199999999999999E-2</v>
      </c>
      <c r="J25" s="1024">
        <v>4.8000000000000001E-2</v>
      </c>
      <c r="K25" s="1024">
        <v>5.2499999999999998E-2</v>
      </c>
      <c r="L25" s="1028">
        <v>8.2500000000000004E-2</v>
      </c>
      <c r="N25" s="1025">
        <f t="shared" si="0"/>
        <v>1.5999999999999993E-2</v>
      </c>
      <c r="O25" s="1025">
        <f t="shared" si="1"/>
        <v>1.5300000000000001E-2</v>
      </c>
      <c r="P25" s="1025">
        <f t="shared" si="2"/>
        <v>1.4800000000000001E-2</v>
      </c>
    </row>
    <row r="26" spans="1:16">
      <c r="A26" s="1023"/>
      <c r="B26" s="1022" t="s">
        <v>836</v>
      </c>
      <c r="C26" s="1026"/>
      <c r="D26" s="1024">
        <v>6.25E-2</v>
      </c>
      <c r="E26" s="1024">
        <v>5.8700000000000002E-2</v>
      </c>
      <c r="F26" s="1024">
        <v>6.0999999999999999E-2</v>
      </c>
      <c r="G26" s="1028">
        <v>4.5999999999999999E-2</v>
      </c>
      <c r="H26" s="1024">
        <v>4.4499999999999998E-2</v>
      </c>
      <c r="I26" s="1024">
        <v>4.6399999999999997E-2</v>
      </c>
      <c r="J26" s="1024">
        <v>4.7400000000000005E-2</v>
      </c>
      <c r="K26" s="1024">
        <v>5.2499999999999998E-2</v>
      </c>
      <c r="L26" s="1028">
        <v>8.2500000000000004E-2</v>
      </c>
      <c r="N26" s="1025">
        <f t="shared" si="0"/>
        <v>1.6500000000000001E-2</v>
      </c>
      <c r="O26" s="1025">
        <f t="shared" si="1"/>
        <v>1.4200000000000004E-2</v>
      </c>
      <c r="P26" s="1025">
        <f t="shared" si="2"/>
        <v>1.4600000000000002E-2</v>
      </c>
    </row>
    <row r="27" spans="1:16">
      <c r="A27" s="1023"/>
      <c r="B27" s="1022" t="s">
        <v>835</v>
      </c>
      <c r="C27" s="1026"/>
      <c r="D27" s="1024">
        <v>6.1499999999999999E-2</v>
      </c>
      <c r="E27" s="1024">
        <v>5.9299999999999999E-2</v>
      </c>
      <c r="F27" s="1024">
        <v>6.1199999999999997E-2</v>
      </c>
      <c r="G27" s="1028">
        <v>4.5599999999999995E-2</v>
      </c>
      <c r="H27" s="1024">
        <v>4.7E-2</v>
      </c>
      <c r="I27" s="1024">
        <v>4.58E-2</v>
      </c>
      <c r="J27" s="1024">
        <v>4.6699999999999998E-2</v>
      </c>
      <c r="K27" s="1024">
        <v>5.2400000000000002E-2</v>
      </c>
      <c r="L27" s="1028">
        <v>8.2500000000000004E-2</v>
      </c>
      <c r="N27" s="1025">
        <f t="shared" si="0"/>
        <v>1.5900000000000004E-2</v>
      </c>
      <c r="O27" s="1025">
        <f t="shared" si="1"/>
        <v>1.2299999999999998E-2</v>
      </c>
      <c r="P27" s="1025">
        <f t="shared" si="2"/>
        <v>1.5399999999999997E-2</v>
      </c>
    </row>
    <row r="28" spans="1:16">
      <c r="A28" s="1023"/>
      <c r="B28" s="1022" t="s">
        <v>840</v>
      </c>
      <c r="C28" s="1027" t="s">
        <v>36</v>
      </c>
      <c r="D28" s="1024">
        <v>6.2799999999999995E-2</v>
      </c>
      <c r="E28" s="1024">
        <v>5.9799999999999999E-2</v>
      </c>
      <c r="F28" s="1024">
        <v>6.3200000000000006E-2</v>
      </c>
      <c r="G28" s="1028">
        <v>4.7599999999999996E-2</v>
      </c>
      <c r="H28" s="1024">
        <v>4.82E-2</v>
      </c>
      <c r="I28" s="1024">
        <v>4.7899999999999998E-2</v>
      </c>
      <c r="J28" s="1024">
        <v>4.8799999999999996E-2</v>
      </c>
      <c r="K28" s="1024">
        <v>5.2499999999999998E-2</v>
      </c>
      <c r="L28" s="1028">
        <v>8.2500000000000004E-2</v>
      </c>
      <c r="N28" s="1025">
        <f t="shared" si="0"/>
        <v>1.5199999999999998E-2</v>
      </c>
      <c r="O28" s="1025">
        <f t="shared" si="1"/>
        <v>1.1599999999999999E-2</v>
      </c>
      <c r="P28" s="1025">
        <f t="shared" si="2"/>
        <v>1.5300000000000008E-2</v>
      </c>
    </row>
    <row r="29" spans="1:16">
      <c r="A29" s="1023"/>
      <c r="B29" s="1022" t="s">
        <v>526</v>
      </c>
      <c r="C29" s="1026"/>
      <c r="D29" s="1024">
        <v>6.1800000000000001E-2</v>
      </c>
      <c r="E29" s="1024">
        <v>5.9700000000000003E-2</v>
      </c>
      <c r="F29" s="1024">
        <v>6.3E-2</v>
      </c>
      <c r="G29" s="1028">
        <v>4.7199999999999999E-2</v>
      </c>
      <c r="H29" s="1024">
        <v>4.53E-2</v>
      </c>
      <c r="I29" s="1024">
        <v>4.7500000000000001E-2</v>
      </c>
      <c r="J29" s="1024">
        <v>4.8499999999999995E-2</v>
      </c>
      <c r="K29" s="1024">
        <v>5.2600000000000001E-2</v>
      </c>
      <c r="L29" s="1028">
        <v>8.2500000000000004E-2</v>
      </c>
      <c r="N29" s="1025">
        <f t="shared" si="0"/>
        <v>1.4600000000000002E-2</v>
      </c>
      <c r="O29" s="1025">
        <f t="shared" si="1"/>
        <v>1.4400000000000003E-2</v>
      </c>
      <c r="P29" s="1025">
        <f t="shared" si="2"/>
        <v>1.55E-2</v>
      </c>
    </row>
    <row r="30" spans="1:16">
      <c r="A30" s="1023"/>
      <c r="B30" s="1022" t="s">
        <v>841</v>
      </c>
      <c r="C30" s="1026"/>
      <c r="D30" s="1024">
        <v>5.8500000000000003E-2</v>
      </c>
      <c r="E30" s="1024">
        <v>5.8599999999999999E-2</v>
      </c>
      <c r="F30" s="1024">
        <v>6.0999999999999999E-2</v>
      </c>
      <c r="G30" s="1028">
        <v>4.5599999999999995E-2</v>
      </c>
      <c r="H30" s="1024">
        <v>4.58E-2</v>
      </c>
      <c r="I30" s="1024">
        <v>4.5100000000000001E-2</v>
      </c>
      <c r="J30" s="1024">
        <v>4.5700000000000005E-2</v>
      </c>
      <c r="K30" s="1024">
        <v>5.2600000000000001E-2</v>
      </c>
      <c r="L30" s="1028">
        <v>8.2500000000000004E-2</v>
      </c>
      <c r="N30" s="1025">
        <f t="shared" si="0"/>
        <v>1.2900000000000009E-2</v>
      </c>
      <c r="O30" s="1025">
        <f t="shared" si="1"/>
        <v>1.2799999999999999E-2</v>
      </c>
      <c r="P30" s="1025">
        <f t="shared" si="2"/>
        <v>1.5899999999999997E-2</v>
      </c>
    </row>
    <row r="31" spans="1:16">
      <c r="A31" s="1023"/>
      <c r="B31" s="1022" t="s">
        <v>839</v>
      </c>
      <c r="C31" s="1026"/>
      <c r="D31" s="1024">
        <v>6.1100000000000002E-2</v>
      </c>
      <c r="E31" s="1024">
        <v>5.8700000000000002E-2</v>
      </c>
      <c r="F31" s="1024">
        <v>6.1400000000000003E-2</v>
      </c>
      <c r="G31" s="1028">
        <v>4.6900000000000004E-2</v>
      </c>
      <c r="H31" s="1024">
        <v>4.5499999999999999E-2</v>
      </c>
      <c r="I31" s="1024">
        <v>4.5999999999999999E-2</v>
      </c>
      <c r="J31" s="1024">
        <v>4.6699999999999998E-2</v>
      </c>
      <c r="K31" s="1024">
        <v>5.2499999999999998E-2</v>
      </c>
      <c r="L31" s="1028">
        <v>8.2500000000000004E-2</v>
      </c>
      <c r="N31" s="1025">
        <f t="shared" si="0"/>
        <v>1.4199999999999997E-2</v>
      </c>
      <c r="O31" s="1025">
        <f t="shared" si="1"/>
        <v>1.3200000000000003E-2</v>
      </c>
      <c r="P31" s="1025">
        <f t="shared" si="2"/>
        <v>1.5400000000000004E-2</v>
      </c>
    </row>
    <row r="32" spans="1:16">
      <c r="A32" s="1023"/>
      <c r="B32" s="1022" t="s">
        <v>841</v>
      </c>
      <c r="C32" s="1026"/>
      <c r="D32" s="1024">
        <v>6.0999999999999999E-2</v>
      </c>
      <c r="E32" s="1024">
        <v>6.1199999999999997E-2</v>
      </c>
      <c r="F32" s="1024">
        <v>6.2E-2</v>
      </c>
      <c r="G32" s="1028">
        <v>4.7500000000000001E-2</v>
      </c>
      <c r="H32" s="1024">
        <v>4.87E-2</v>
      </c>
      <c r="I32" s="1024">
        <v>4.6900000000000004E-2</v>
      </c>
      <c r="J32" s="1024">
        <v>4.7699999999999992E-2</v>
      </c>
      <c r="K32" s="1024">
        <v>5.2499999999999998E-2</v>
      </c>
      <c r="L32" s="1028">
        <v>8.2500000000000004E-2</v>
      </c>
      <c r="N32" s="1025">
        <f t="shared" si="0"/>
        <v>1.3499999999999998E-2</v>
      </c>
      <c r="O32" s="1025">
        <f t="shared" si="1"/>
        <v>1.2499999999999997E-2</v>
      </c>
      <c r="P32" s="1025">
        <f t="shared" si="2"/>
        <v>1.5099999999999995E-2</v>
      </c>
    </row>
    <row r="33" spans="1:16">
      <c r="A33" s="1023"/>
      <c r="B33" s="1022" t="s">
        <v>840</v>
      </c>
      <c r="C33" s="1026"/>
      <c r="D33" s="1024">
        <v>6.6699999999999995E-2</v>
      </c>
      <c r="E33" s="1024">
        <v>6.3399999999999998E-2</v>
      </c>
      <c r="F33" s="1024">
        <v>6.3500000000000001E-2</v>
      </c>
      <c r="G33" s="1028">
        <v>5.0999999999999997E-2</v>
      </c>
      <c r="H33" s="1024">
        <v>4.9599999999999998E-2</v>
      </c>
      <c r="I33" s="1024">
        <v>0.05</v>
      </c>
      <c r="J33" s="1024">
        <v>4.9800000000000004E-2</v>
      </c>
      <c r="K33" s="1024">
        <v>5.2499999999999998E-2</v>
      </c>
      <c r="L33" s="1028">
        <v>8.2500000000000004E-2</v>
      </c>
      <c r="N33" s="1025">
        <f t="shared" si="0"/>
        <v>1.5699999999999999E-2</v>
      </c>
      <c r="O33" s="1025">
        <f t="shared" si="1"/>
        <v>1.38E-2</v>
      </c>
      <c r="P33" s="1025">
        <f t="shared" si="2"/>
        <v>1.3499999999999998E-2</v>
      </c>
    </row>
    <row r="34" spans="1:16">
      <c r="A34" s="1023"/>
      <c r="B34" s="1022" t="s">
        <v>840</v>
      </c>
      <c r="C34" s="1026"/>
      <c r="D34" s="1024">
        <v>6.6000000000000003E-2</v>
      </c>
      <c r="E34" s="1024">
        <v>6.3700000000000007E-2</v>
      </c>
      <c r="F34" s="1024">
        <v>6.1899999999999997E-2</v>
      </c>
      <c r="G34" s="1028">
        <v>0.05</v>
      </c>
      <c r="H34" s="1024">
        <v>4.6699999999999998E-2</v>
      </c>
      <c r="I34" s="1024">
        <v>4.82E-2</v>
      </c>
      <c r="J34" s="1024">
        <v>4.82E-2</v>
      </c>
      <c r="K34" s="1024">
        <v>5.2600000000000001E-2</v>
      </c>
      <c r="L34" s="1028">
        <v>8.2500000000000004E-2</v>
      </c>
      <c r="N34" s="1025">
        <f t="shared" si="0"/>
        <v>1.6E-2</v>
      </c>
      <c r="O34" s="1025">
        <f t="shared" si="1"/>
        <v>1.7000000000000008E-2</v>
      </c>
      <c r="P34" s="1025">
        <f t="shared" si="2"/>
        <v>1.3699999999999997E-2</v>
      </c>
    </row>
    <row r="35" spans="1:16">
      <c r="A35" s="1023"/>
      <c r="B35" s="1022" t="s">
        <v>839</v>
      </c>
      <c r="C35" s="1026"/>
      <c r="D35" s="1024">
        <v>6.4000000000000001E-2</v>
      </c>
      <c r="E35" s="1024">
        <v>6.3700000000000007E-2</v>
      </c>
      <c r="F35" s="1024">
        <v>5.9499999999999997E-2</v>
      </c>
      <c r="G35" s="1028">
        <v>4.6699999999999998E-2</v>
      </c>
      <c r="H35" s="1024">
        <v>4.36E-2</v>
      </c>
      <c r="I35" s="1024">
        <v>4.3400000000000001E-2</v>
      </c>
      <c r="J35" s="1024">
        <v>4.3099999999999999E-2</v>
      </c>
      <c r="K35" s="1024">
        <v>5.0200000000000002E-2</v>
      </c>
      <c r="L35" s="1028">
        <v>8.2500000000000004E-2</v>
      </c>
      <c r="N35" s="1025">
        <f t="shared" si="0"/>
        <v>1.7300000000000003E-2</v>
      </c>
      <c r="O35" s="1025">
        <f t="shared" si="1"/>
        <v>2.0100000000000007E-2</v>
      </c>
      <c r="P35" s="1025">
        <f t="shared" si="2"/>
        <v>1.6099999999999996E-2</v>
      </c>
    </row>
    <row r="36" spans="1:16">
      <c r="A36" s="1023"/>
      <c r="B36" s="1022" t="s">
        <v>838</v>
      </c>
      <c r="C36" s="1026"/>
      <c r="D36" s="1024">
        <v>6.1499999999999999E-2</v>
      </c>
      <c r="E36" s="1024">
        <v>6.1199999999999997E-2</v>
      </c>
      <c r="F36" s="1024">
        <v>5.67E-2</v>
      </c>
      <c r="G36" s="1028">
        <v>4.5199999999999997E-2</v>
      </c>
      <c r="H36" s="1024">
        <v>4.3799999999999999E-2</v>
      </c>
      <c r="I36" s="1024">
        <v>4.0599999999999997E-2</v>
      </c>
      <c r="J36" s="1024">
        <v>4.0099999999999997E-2</v>
      </c>
      <c r="K36" s="1024">
        <v>4.9399999999999999E-2</v>
      </c>
      <c r="L36" s="1028">
        <v>8.0299999999999996E-2</v>
      </c>
      <c r="N36" s="1025">
        <f t="shared" ref="N36:N67" si="3">D36-G36</f>
        <v>1.6300000000000002E-2</v>
      </c>
      <c r="O36" s="1025">
        <f t="shared" ref="O36:O67" si="4">E36-H36</f>
        <v>1.7399999999999999E-2</v>
      </c>
      <c r="P36" s="1025">
        <f t="shared" ref="P36:P67" si="5">F36-I36</f>
        <v>1.6100000000000003E-2</v>
      </c>
    </row>
    <row r="37" spans="1:16">
      <c r="A37" s="1023"/>
      <c r="B37" s="1022" t="s">
        <v>837</v>
      </c>
      <c r="C37" s="1026"/>
      <c r="D37" s="1024">
        <v>6.2E-2</v>
      </c>
      <c r="E37" s="1024">
        <v>5.9900000000000002E-2</v>
      </c>
      <c r="F37" s="1024">
        <v>5.7799999999999997E-2</v>
      </c>
      <c r="G37" s="1028">
        <v>4.53E-2</v>
      </c>
      <c r="H37" s="1024">
        <v>4.2900000000000001E-2</v>
      </c>
      <c r="I37" s="1024">
        <v>4.0099999999999997E-2</v>
      </c>
      <c r="J37" s="1024">
        <v>3.9699999999999999E-2</v>
      </c>
      <c r="K37" s="1024">
        <v>4.7600000000000003E-2</v>
      </c>
      <c r="L37" s="1028">
        <v>7.7399999999999997E-2</v>
      </c>
      <c r="N37" s="1025">
        <f t="shared" si="3"/>
        <v>1.67E-2</v>
      </c>
      <c r="O37" s="1025">
        <f t="shared" si="4"/>
        <v>1.7000000000000001E-2</v>
      </c>
      <c r="P37" s="1025">
        <f t="shared" si="5"/>
        <v>1.77E-2</v>
      </c>
    </row>
    <row r="38" spans="1:16">
      <c r="A38" s="1023"/>
      <c r="B38" s="1022" t="s">
        <v>836</v>
      </c>
      <c r="C38" s="1026"/>
      <c r="D38" s="1024">
        <v>6.0499999999999998E-2</v>
      </c>
      <c r="E38" s="1024">
        <v>5.7299999999999997E-2</v>
      </c>
      <c r="F38" s="1024">
        <v>5.7299999999999997E-2</v>
      </c>
      <c r="G38" s="1028">
        <v>4.1500000000000002E-2</v>
      </c>
      <c r="H38" s="1024">
        <v>3.6400000000000002E-2</v>
      </c>
      <c r="I38" s="1024">
        <v>3.3500000000000002E-2</v>
      </c>
      <c r="J38" s="1024">
        <v>3.3399999999999999E-2</v>
      </c>
      <c r="K38" s="1024">
        <v>4.4900000000000002E-2</v>
      </c>
      <c r="L38" s="1028">
        <v>7.4999999999999997E-2</v>
      </c>
      <c r="N38" s="1025">
        <f t="shared" si="3"/>
        <v>1.8999999999999996E-2</v>
      </c>
      <c r="O38" s="1025">
        <f t="shared" si="4"/>
        <v>2.0899999999999995E-2</v>
      </c>
      <c r="P38" s="1025">
        <f t="shared" si="5"/>
        <v>2.3799999999999995E-2</v>
      </c>
    </row>
    <row r="39" spans="1:16">
      <c r="A39" s="1023"/>
      <c r="B39" s="1022" t="s">
        <v>835</v>
      </c>
      <c r="C39" s="1026"/>
      <c r="D39" s="1024">
        <v>6.0100000000000001E-2</v>
      </c>
      <c r="E39" s="1024">
        <v>5.79E-2</v>
      </c>
      <c r="F39" s="1024">
        <v>5.8000000000000003E-2</v>
      </c>
      <c r="G39" s="1028">
        <v>4.0999999999999995E-2</v>
      </c>
      <c r="H39" s="1024">
        <v>3.6999999999999998E-2</v>
      </c>
      <c r="I39" s="1024">
        <v>3.1300000000000001E-2</v>
      </c>
      <c r="J39" s="1024">
        <v>3.1200000000000002E-2</v>
      </c>
      <c r="K39" s="1024">
        <v>4.24E-2</v>
      </c>
      <c r="L39" s="1028">
        <v>7.3300000000000004E-2</v>
      </c>
      <c r="N39" s="1025">
        <f t="shared" si="3"/>
        <v>1.9100000000000006E-2</v>
      </c>
      <c r="O39" s="1025">
        <f t="shared" si="4"/>
        <v>2.0900000000000002E-2</v>
      </c>
      <c r="P39" s="1025">
        <f t="shared" si="5"/>
        <v>2.6700000000000002E-2</v>
      </c>
    </row>
    <row r="40" spans="1:16">
      <c r="A40" s="1023"/>
      <c r="B40" s="1022" t="s">
        <v>840</v>
      </c>
      <c r="C40" s="1027" t="s">
        <v>37</v>
      </c>
      <c r="D40" s="1024">
        <v>5.6500000000000002E-2</v>
      </c>
      <c r="E40" s="1024">
        <v>5.1700000000000003E-2</v>
      </c>
      <c r="F40" s="1024">
        <v>5.7500000000000002E-2</v>
      </c>
      <c r="G40" s="1028">
        <v>3.7400000000000003E-2</v>
      </c>
      <c r="H40" s="1024">
        <v>3.1899999999999998E-2</v>
      </c>
      <c r="I40" s="1024">
        <v>2.5099999999999997E-2</v>
      </c>
      <c r="J40" s="1024">
        <v>2.4799999999999999E-2</v>
      </c>
      <c r="K40" s="1024">
        <v>3.9399999999999998E-2</v>
      </c>
      <c r="L40" s="1028">
        <v>6.9800000000000001E-2</v>
      </c>
      <c r="N40" s="1025">
        <f t="shared" si="3"/>
        <v>1.9099999999999999E-2</v>
      </c>
      <c r="O40" s="1025">
        <f t="shared" si="4"/>
        <v>1.9800000000000005E-2</v>
      </c>
      <c r="P40" s="1025">
        <f t="shared" si="5"/>
        <v>3.2400000000000005E-2</v>
      </c>
    </row>
    <row r="41" spans="1:16">
      <c r="A41" s="1023"/>
      <c r="B41" s="1022" t="s">
        <v>526</v>
      </c>
      <c r="C41" s="1026"/>
      <c r="D41" s="1024">
        <v>0.06</v>
      </c>
      <c r="E41" s="1024">
        <v>5.7200000000000001E-2</v>
      </c>
      <c r="F41" s="1024">
        <v>5.67E-2</v>
      </c>
      <c r="G41" s="1028">
        <v>3.7400000000000003E-2</v>
      </c>
      <c r="H41" s="1024">
        <v>2.9600000000000001E-2</v>
      </c>
      <c r="I41" s="1024">
        <v>2.1899999999999999E-2</v>
      </c>
      <c r="J41" s="1024">
        <v>1.9699999999999999E-2</v>
      </c>
      <c r="K41" s="1024">
        <v>2.98E-2</v>
      </c>
      <c r="L41" s="1028">
        <v>0.06</v>
      </c>
      <c r="N41" s="1025">
        <f t="shared" si="3"/>
        <v>2.2599999999999995E-2</v>
      </c>
      <c r="O41" s="1025">
        <f t="shared" si="4"/>
        <v>2.76E-2</v>
      </c>
      <c r="P41" s="1025">
        <f t="shared" si="5"/>
        <v>3.4799999999999998E-2</v>
      </c>
    </row>
    <row r="42" spans="1:16">
      <c r="A42" s="1023"/>
      <c r="B42" s="1022" t="s">
        <v>841</v>
      </c>
      <c r="C42" s="1026"/>
      <c r="D42" s="1024">
        <v>6.08E-2</v>
      </c>
      <c r="E42" s="1024">
        <v>5.3400000000000003E-2</v>
      </c>
      <c r="F42" s="1024">
        <v>5.6500000000000002E-2</v>
      </c>
      <c r="G42" s="1028">
        <v>3.5099999999999999E-2</v>
      </c>
      <c r="H42" s="1024">
        <v>2.8799999999999999E-2</v>
      </c>
      <c r="I42" s="1024">
        <v>1.8000000000000002E-2</v>
      </c>
      <c r="J42" s="1024">
        <v>1.6200000000000003E-2</v>
      </c>
      <c r="K42" s="1024">
        <v>2.6100000000000002E-2</v>
      </c>
      <c r="L42" s="1028">
        <v>5.6600000000000004E-2</v>
      </c>
      <c r="N42" s="1025">
        <f t="shared" si="3"/>
        <v>2.5700000000000001E-2</v>
      </c>
      <c r="O42" s="1025">
        <f t="shared" si="4"/>
        <v>2.4600000000000004E-2</v>
      </c>
      <c r="P42" s="1025">
        <f t="shared" si="5"/>
        <v>3.85E-2</v>
      </c>
    </row>
    <row r="43" spans="1:16">
      <c r="A43" s="1023"/>
      <c r="B43" s="1022" t="s">
        <v>839</v>
      </c>
      <c r="C43" s="1026"/>
      <c r="D43" s="1024">
        <v>6.1899999999999997E-2</v>
      </c>
      <c r="E43" s="1024">
        <v>5.62E-2</v>
      </c>
      <c r="F43" s="1024">
        <v>5.8000000000000003E-2</v>
      </c>
      <c r="G43" s="1028">
        <v>3.6799999999999999E-2</v>
      </c>
      <c r="H43" s="1024">
        <v>3.3399999999999999E-2</v>
      </c>
      <c r="I43" s="1024">
        <v>2.23E-2</v>
      </c>
      <c r="J43" s="1024">
        <v>2.0499999999999997E-2</v>
      </c>
      <c r="K43" s="1024">
        <v>2.2800000000000001E-2</v>
      </c>
      <c r="L43" s="1028">
        <v>5.2400000000000002E-2</v>
      </c>
      <c r="N43" s="1025">
        <f t="shared" si="3"/>
        <v>2.5099999999999997E-2</v>
      </c>
      <c r="O43" s="1025">
        <f t="shared" si="4"/>
        <v>2.2800000000000001E-2</v>
      </c>
      <c r="P43" s="1025">
        <f t="shared" si="5"/>
        <v>3.5700000000000003E-2</v>
      </c>
    </row>
    <row r="44" spans="1:16">
      <c r="A44" s="1023"/>
      <c r="B44" s="1022" t="s">
        <v>841</v>
      </c>
      <c r="C44" s="1026"/>
      <c r="D44" s="1024">
        <v>6.08E-2</v>
      </c>
      <c r="E44" s="1024">
        <v>5.6599999999999998E-2</v>
      </c>
      <c r="F44" s="1024">
        <v>5.79E-2</v>
      </c>
      <c r="G44" s="1028">
        <v>3.8800000000000001E-2</v>
      </c>
      <c r="H44" s="1024">
        <v>3.6799999999999999E-2</v>
      </c>
      <c r="I44" s="1024">
        <v>2.69E-2</v>
      </c>
      <c r="J44" s="1024">
        <v>2.4500000000000001E-2</v>
      </c>
      <c r="K44" s="1024">
        <v>1.9900000000000001E-2</v>
      </c>
      <c r="L44" s="1028">
        <v>0.05</v>
      </c>
      <c r="N44" s="1025">
        <f t="shared" si="3"/>
        <v>2.1999999999999999E-2</v>
      </c>
      <c r="O44" s="1025">
        <f t="shared" si="4"/>
        <v>1.9799999999999998E-2</v>
      </c>
      <c r="P44" s="1025">
        <f t="shared" si="5"/>
        <v>3.1E-2</v>
      </c>
    </row>
    <row r="45" spans="1:16">
      <c r="A45" s="1023"/>
      <c r="B45" s="1022" t="s">
        <v>840</v>
      </c>
      <c r="C45" s="1026"/>
      <c r="D45" s="1024">
        <v>6.1499999999999999E-2</v>
      </c>
      <c r="E45" s="1024">
        <v>6.0400000000000002E-2</v>
      </c>
      <c r="F45" s="1024">
        <v>5.8200000000000002E-2</v>
      </c>
      <c r="G45" s="1028">
        <v>4.0999999999999995E-2</v>
      </c>
      <c r="H45" s="1024">
        <v>3.61E-2</v>
      </c>
      <c r="I45" s="1024">
        <v>3.0800000000000001E-2</v>
      </c>
      <c r="J45" s="1024">
        <v>2.7699999999999999E-2</v>
      </c>
      <c r="K45" s="1024">
        <v>0.02</v>
      </c>
      <c r="L45" s="1028">
        <v>0.05</v>
      </c>
      <c r="N45" s="1025">
        <f t="shared" si="3"/>
        <v>2.0500000000000004E-2</v>
      </c>
      <c r="O45" s="1025">
        <f t="shared" si="4"/>
        <v>2.4300000000000002E-2</v>
      </c>
      <c r="P45" s="1025">
        <f t="shared" si="5"/>
        <v>2.7400000000000001E-2</v>
      </c>
    </row>
    <row r="46" spans="1:16">
      <c r="A46" s="1023"/>
      <c r="B46" s="1022" t="s">
        <v>840</v>
      </c>
      <c r="C46" s="1026"/>
      <c r="D46" s="1024">
        <v>6.4500000000000002E-2</v>
      </c>
      <c r="E46" s="1024">
        <v>6.0699999999999997E-2</v>
      </c>
      <c r="F46" s="1024">
        <v>5.8700000000000002E-2</v>
      </c>
      <c r="G46" s="1028">
        <v>4.0099999999999997E-2</v>
      </c>
      <c r="H46" s="1024">
        <v>3.56E-2</v>
      </c>
      <c r="I46" s="1024">
        <v>2.87E-2</v>
      </c>
      <c r="J46" s="1024">
        <v>2.5699999999999997E-2</v>
      </c>
      <c r="K46" s="1024">
        <v>2.0199999999999999E-2</v>
      </c>
      <c r="L46" s="1028">
        <v>0.05</v>
      </c>
      <c r="N46" s="1025">
        <f t="shared" si="3"/>
        <v>2.4400000000000005E-2</v>
      </c>
      <c r="O46" s="1025">
        <f t="shared" si="4"/>
        <v>2.5099999999999997E-2</v>
      </c>
      <c r="P46" s="1025">
        <f t="shared" si="5"/>
        <v>3.0000000000000002E-2</v>
      </c>
    </row>
    <row r="47" spans="1:16">
      <c r="A47" s="1023"/>
      <c r="B47" s="1022" t="s">
        <v>839</v>
      </c>
      <c r="C47" s="1026"/>
      <c r="D47" s="1024">
        <v>6.5100000000000005E-2</v>
      </c>
      <c r="E47" s="1024">
        <v>5.9299999999999999E-2</v>
      </c>
      <c r="F47" s="1024">
        <v>5.8900000000000001E-2</v>
      </c>
      <c r="G47" s="1028">
        <v>3.8900000000000004E-2</v>
      </c>
      <c r="H47" s="1024">
        <v>3.4500000000000003E-2</v>
      </c>
      <c r="I47" s="1024">
        <v>2.7000000000000003E-2</v>
      </c>
      <c r="J47" s="1024">
        <v>2.4199999999999999E-2</v>
      </c>
      <c r="K47" s="1024">
        <v>1.9900000000000001E-2</v>
      </c>
      <c r="L47" s="1028">
        <v>0.05</v>
      </c>
      <c r="N47" s="1025">
        <f t="shared" si="3"/>
        <v>2.6200000000000001E-2</v>
      </c>
      <c r="O47" s="1025">
        <f t="shared" si="4"/>
        <v>2.4799999999999996E-2</v>
      </c>
      <c r="P47" s="1025">
        <f t="shared" si="5"/>
        <v>3.1899999999999998E-2</v>
      </c>
    </row>
    <row r="48" spans="1:16">
      <c r="A48" s="1023"/>
      <c r="B48" s="1022" t="s">
        <v>838</v>
      </c>
      <c r="C48" s="1026"/>
      <c r="D48" s="1024">
        <v>6.3500000000000001E-2</v>
      </c>
      <c r="E48" s="1024">
        <v>5.7700000000000001E-2</v>
      </c>
      <c r="F48" s="1024">
        <v>5.8000000000000003E-2</v>
      </c>
      <c r="G48" s="1028">
        <v>3.6900000000000002E-2</v>
      </c>
      <c r="H48" s="1024">
        <v>3.3599999999999998E-2</v>
      </c>
      <c r="I48" s="1024">
        <v>2.3199999999999998E-2</v>
      </c>
      <c r="J48" s="1024">
        <v>2.0799999999999999E-2</v>
      </c>
      <c r="K48" s="1024">
        <v>1.8100000000000002E-2</v>
      </c>
      <c r="L48" s="1028">
        <v>0.05</v>
      </c>
      <c r="N48" s="1025">
        <f t="shared" si="3"/>
        <v>2.6599999999999999E-2</v>
      </c>
      <c r="O48" s="1025">
        <f t="shared" si="4"/>
        <v>2.4100000000000003E-2</v>
      </c>
      <c r="P48" s="1025">
        <f t="shared" si="5"/>
        <v>3.4800000000000005E-2</v>
      </c>
    </row>
    <row r="49" spans="1:16">
      <c r="A49" s="1023"/>
      <c r="B49" s="1022" t="s">
        <v>837</v>
      </c>
      <c r="C49" s="1026"/>
      <c r="D49" s="1024">
        <v>6.4000000000000001E-2</v>
      </c>
      <c r="E49" s="1024">
        <v>6.1899999999999997E-2</v>
      </c>
      <c r="F49" s="1024">
        <v>5.8799999999999998E-2</v>
      </c>
      <c r="G49" s="1028">
        <v>3.8100000000000002E-2</v>
      </c>
      <c r="H49" s="1024">
        <v>3.2899999999999999E-2</v>
      </c>
      <c r="I49" s="1024">
        <v>1.8600000000000002E-2</v>
      </c>
      <c r="J49" s="1024">
        <v>1.61E-2</v>
      </c>
      <c r="K49" s="1024">
        <v>9.7000000000000003E-3</v>
      </c>
      <c r="L49" s="1028">
        <v>4.5599999999999995E-2</v>
      </c>
      <c r="N49" s="1025">
        <f t="shared" si="3"/>
        <v>2.5899999999999999E-2</v>
      </c>
      <c r="O49" s="1025">
        <f t="shared" si="4"/>
        <v>2.8999999999999998E-2</v>
      </c>
      <c r="P49" s="1025">
        <f t="shared" si="5"/>
        <v>4.02E-2</v>
      </c>
    </row>
    <row r="50" spans="1:16">
      <c r="A50" s="1023"/>
      <c r="B50" s="1022" t="s">
        <v>836</v>
      </c>
      <c r="C50" s="1026"/>
      <c r="D50" s="1024">
        <v>6.4500000000000002E-2</v>
      </c>
      <c r="E50" s="1024">
        <v>5.74E-2</v>
      </c>
      <c r="F50" s="1024">
        <v>5.8799999999999998E-2</v>
      </c>
      <c r="G50" s="1028">
        <v>3.5299999999999998E-2</v>
      </c>
      <c r="H50" s="1024">
        <v>2.35E-2</v>
      </c>
      <c r="I50" s="1024">
        <v>1.5100000000000001E-2</v>
      </c>
      <c r="J50" s="1024">
        <v>1.21E-2</v>
      </c>
      <c r="K50" s="1024">
        <v>3.8999999999999998E-3</v>
      </c>
      <c r="L50" s="1028">
        <v>0.04</v>
      </c>
      <c r="N50" s="1025">
        <f t="shared" si="3"/>
        <v>2.9200000000000004E-2</v>
      </c>
      <c r="O50" s="1025">
        <f t="shared" si="4"/>
        <v>3.39E-2</v>
      </c>
      <c r="P50" s="1025">
        <f t="shared" si="5"/>
        <v>4.3699999999999996E-2</v>
      </c>
    </row>
    <row r="51" spans="1:16">
      <c r="A51" s="1023"/>
      <c r="B51" s="1022" t="s">
        <v>835</v>
      </c>
      <c r="C51" s="1026"/>
      <c r="D51" s="1024">
        <v>5.5300000000000002E-2</v>
      </c>
      <c r="E51" s="1024">
        <v>4.8300000000000003E-2</v>
      </c>
      <c r="F51" s="1024">
        <v>5.5E-2</v>
      </c>
      <c r="G51" s="1028">
        <v>2.4199999999999999E-2</v>
      </c>
      <c r="H51" s="1024">
        <v>1.8700000000000001E-2</v>
      </c>
      <c r="I51" s="1024">
        <v>1.0700000000000001E-2</v>
      </c>
      <c r="J51" s="1024">
        <v>8.199999999999999E-3</v>
      </c>
      <c r="K51" s="1024">
        <v>1.1000000000000001E-3</v>
      </c>
      <c r="L51" s="1028">
        <v>3.61E-2</v>
      </c>
      <c r="N51" s="1025">
        <f t="shared" si="3"/>
        <v>3.1100000000000003E-2</v>
      </c>
      <c r="O51" s="1025">
        <f t="shared" si="4"/>
        <v>2.9600000000000001E-2</v>
      </c>
      <c r="P51" s="1025">
        <f t="shared" si="5"/>
        <v>4.4299999999999999E-2</v>
      </c>
    </row>
    <row r="52" spans="1:16">
      <c r="A52" s="1023"/>
      <c r="B52" s="1022" t="s">
        <v>840</v>
      </c>
      <c r="C52" s="1027" t="s">
        <v>38</v>
      </c>
      <c r="D52" s="1024">
        <v>5.6000000000000001E-2</v>
      </c>
      <c r="E52" s="1024">
        <v>4.8000000000000001E-2</v>
      </c>
      <c r="F52" s="1024">
        <v>5.2499999999999998E-2</v>
      </c>
      <c r="G52" s="1028">
        <v>2.52E-2</v>
      </c>
      <c r="H52" s="1024">
        <v>2.2700000000000001E-2</v>
      </c>
      <c r="I52" s="1024">
        <v>1.1299999999999999E-2</v>
      </c>
      <c r="J52" s="1024">
        <v>8.1000000000000013E-3</v>
      </c>
      <c r="K52" s="1024">
        <v>1.9E-3</v>
      </c>
      <c r="L52" s="1028">
        <v>3.2500000000000001E-2</v>
      </c>
      <c r="N52" s="1025">
        <f t="shared" si="3"/>
        <v>3.0800000000000001E-2</v>
      </c>
      <c r="O52" s="1025">
        <f t="shared" si="4"/>
        <v>2.53E-2</v>
      </c>
      <c r="P52" s="1025">
        <f t="shared" si="5"/>
        <v>4.1200000000000001E-2</v>
      </c>
    </row>
    <row r="53" spans="1:16">
      <c r="A53" s="1023"/>
      <c r="B53" s="1022" t="s">
        <v>526</v>
      </c>
      <c r="C53" s="1026"/>
      <c r="D53" s="1024">
        <v>5.3499999999999999E-2</v>
      </c>
      <c r="E53" s="1024">
        <v>4.6800000000000001E-2</v>
      </c>
      <c r="F53" s="1024">
        <v>0.05</v>
      </c>
      <c r="G53" s="1028">
        <v>2.87E-2</v>
      </c>
      <c r="H53" s="1024">
        <v>2.69E-2</v>
      </c>
      <c r="I53" s="1024">
        <v>1.37E-2</v>
      </c>
      <c r="J53" s="1024">
        <v>9.7999999999999997E-3</v>
      </c>
      <c r="K53" s="1024">
        <v>2.2000000000000001E-3</v>
      </c>
      <c r="L53" s="1028">
        <v>3.2500000000000001E-2</v>
      </c>
      <c r="N53" s="1025">
        <f t="shared" si="3"/>
        <v>2.4799999999999999E-2</v>
      </c>
      <c r="O53" s="1025">
        <f t="shared" si="4"/>
        <v>1.9900000000000001E-2</v>
      </c>
      <c r="P53" s="1025">
        <f t="shared" si="5"/>
        <v>3.6299999999999999E-2</v>
      </c>
    </row>
    <row r="54" spans="1:16">
      <c r="A54" s="1023"/>
      <c r="B54" s="1022" t="s">
        <v>841</v>
      </c>
      <c r="C54" s="1026"/>
      <c r="D54" s="1024">
        <v>5.0299999999999997E-2</v>
      </c>
      <c r="E54" s="1024">
        <v>4.58E-2</v>
      </c>
      <c r="F54" s="1024">
        <v>4.8500000000000001E-2</v>
      </c>
      <c r="G54" s="1028">
        <v>2.8199999999999999E-2</v>
      </c>
      <c r="H54" s="1024">
        <v>2.2599999999999999E-2</v>
      </c>
      <c r="I54" s="1024">
        <v>1.3100000000000001E-2</v>
      </c>
      <c r="J54" s="1024">
        <v>9.300000000000001E-3</v>
      </c>
      <c r="K54" s="1024">
        <v>1.8E-3</v>
      </c>
      <c r="L54" s="1028">
        <v>3.2500000000000001E-2</v>
      </c>
      <c r="N54" s="1025">
        <f t="shared" si="3"/>
        <v>2.2099999999999998E-2</v>
      </c>
      <c r="O54" s="1025">
        <f t="shared" si="4"/>
        <v>2.3200000000000002E-2</v>
      </c>
      <c r="P54" s="1025">
        <f t="shared" si="5"/>
        <v>3.5400000000000001E-2</v>
      </c>
    </row>
    <row r="55" spans="1:16">
      <c r="A55" s="1023"/>
      <c r="B55" s="1022" t="s">
        <v>839</v>
      </c>
      <c r="C55" s="1026"/>
      <c r="D55" s="1024">
        <v>4.8500000000000001E-2</v>
      </c>
      <c r="E55" s="1024">
        <v>4.48E-2</v>
      </c>
      <c r="F55" s="1024">
        <v>4.6300000000000001E-2</v>
      </c>
      <c r="G55" s="1028">
        <v>2.9300000000000003E-2</v>
      </c>
      <c r="H55" s="1024">
        <v>2.7E-2</v>
      </c>
      <c r="I55" s="1024">
        <v>1.32E-2</v>
      </c>
      <c r="J55" s="1024">
        <v>9.300000000000001E-3</v>
      </c>
      <c r="K55" s="1024">
        <v>1.2999999999999999E-3</v>
      </c>
      <c r="L55" s="1028">
        <v>3.2500000000000001E-2</v>
      </c>
      <c r="N55" s="1025">
        <f t="shared" si="3"/>
        <v>1.9199999999999998E-2</v>
      </c>
      <c r="O55" s="1025">
        <f t="shared" si="4"/>
        <v>1.78E-2</v>
      </c>
      <c r="P55" s="1025">
        <f t="shared" si="5"/>
        <v>3.3100000000000004E-2</v>
      </c>
    </row>
    <row r="56" spans="1:16">
      <c r="A56" s="1023"/>
      <c r="B56" s="1022" t="s">
        <v>841</v>
      </c>
      <c r="C56" s="1026"/>
      <c r="D56" s="1024">
        <v>4.8300000000000003E-2</v>
      </c>
      <c r="E56" s="1024">
        <v>4.53E-2</v>
      </c>
      <c r="F56" s="1024">
        <v>4.6199999999999998E-2</v>
      </c>
      <c r="G56" s="1028">
        <v>3.2899999999999999E-2</v>
      </c>
      <c r="H56" s="1024">
        <v>3.0599999999999999E-2</v>
      </c>
      <c r="I56" s="1024">
        <v>1.3899999999999999E-2</v>
      </c>
      <c r="J56" s="1024">
        <v>9.300000000000001E-3</v>
      </c>
      <c r="K56" s="1024">
        <v>1.8E-3</v>
      </c>
      <c r="L56" s="1028">
        <v>3.2500000000000001E-2</v>
      </c>
      <c r="N56" s="1025">
        <f t="shared" si="3"/>
        <v>1.5400000000000004E-2</v>
      </c>
      <c r="O56" s="1025">
        <f t="shared" si="4"/>
        <v>1.4700000000000001E-2</v>
      </c>
      <c r="P56" s="1025">
        <f t="shared" si="5"/>
        <v>3.2299999999999995E-2</v>
      </c>
    </row>
    <row r="57" spans="1:16">
      <c r="A57" s="1023"/>
      <c r="B57" s="1022" t="s">
        <v>840</v>
      </c>
      <c r="C57" s="1026"/>
      <c r="D57" s="1024">
        <v>5.5899999999999998E-2</v>
      </c>
      <c r="E57" s="1024">
        <v>4.87E-2</v>
      </c>
      <c r="F57" s="1024">
        <v>4.82E-2</v>
      </c>
      <c r="G57" s="1028">
        <v>3.7200000000000004E-2</v>
      </c>
      <c r="H57" s="1024">
        <v>3.1899999999999998E-2</v>
      </c>
      <c r="I57" s="1024">
        <v>1.7600000000000001E-2</v>
      </c>
      <c r="J57" s="1024">
        <v>1.18E-2</v>
      </c>
      <c r="K57" s="1024">
        <v>1.6999999999999999E-3</v>
      </c>
      <c r="L57" s="1028">
        <v>3.2500000000000001E-2</v>
      </c>
      <c r="N57" s="1025">
        <f t="shared" si="3"/>
        <v>1.8699999999999994E-2</v>
      </c>
      <c r="O57" s="1025">
        <f t="shared" si="4"/>
        <v>1.6800000000000002E-2</v>
      </c>
      <c r="P57" s="1025">
        <f t="shared" si="5"/>
        <v>3.0599999999999999E-2</v>
      </c>
    </row>
    <row r="58" spans="1:16">
      <c r="A58" s="1023"/>
      <c r="B58" s="1022" t="s">
        <v>840</v>
      </c>
      <c r="C58" s="1026"/>
      <c r="D58" s="1024">
        <v>5.1999999999999998E-2</v>
      </c>
      <c r="E58" s="1024">
        <v>4.6899999999999997E-2</v>
      </c>
      <c r="F58" s="1024">
        <v>4.87E-2</v>
      </c>
      <c r="G58" s="1028">
        <v>3.56E-2</v>
      </c>
      <c r="H58" s="1024">
        <v>3.1399999999999997E-2</v>
      </c>
      <c r="I58" s="1024">
        <v>1.55E-2</v>
      </c>
      <c r="J58" s="1024">
        <v>1.0200000000000001E-2</v>
      </c>
      <c r="K58" s="1024">
        <v>1.5E-3</v>
      </c>
      <c r="L58" s="1028">
        <v>3.2500000000000001E-2</v>
      </c>
      <c r="N58" s="1025">
        <f t="shared" si="3"/>
        <v>1.6399999999999998E-2</v>
      </c>
      <c r="O58" s="1025">
        <f t="shared" si="4"/>
        <v>1.55E-2</v>
      </c>
      <c r="P58" s="1025">
        <f t="shared" si="5"/>
        <v>3.32E-2</v>
      </c>
    </row>
    <row r="59" spans="1:16">
      <c r="A59" s="1023"/>
      <c r="B59" s="1022" t="s">
        <v>839</v>
      </c>
      <c r="C59" s="1026"/>
      <c r="D59" s="1024">
        <v>5.1400000000000001E-2</v>
      </c>
      <c r="E59" s="1024">
        <v>4.58E-2</v>
      </c>
      <c r="F59" s="1024">
        <v>4.7100000000000003E-2</v>
      </c>
      <c r="G59" s="1028">
        <v>3.5900000000000001E-2</v>
      </c>
      <c r="H59" s="1024">
        <v>3.0300000000000001E-2</v>
      </c>
      <c r="I59" s="1024">
        <v>1.6500000000000001E-2</v>
      </c>
      <c r="J59" s="1024">
        <v>1.1200000000000002E-2</v>
      </c>
      <c r="K59" s="1024">
        <v>1.2999999999999999E-3</v>
      </c>
      <c r="L59" s="1028">
        <v>3.2500000000000001E-2</v>
      </c>
      <c r="N59" s="1025">
        <f t="shared" si="3"/>
        <v>1.55E-2</v>
      </c>
      <c r="O59" s="1025">
        <f t="shared" si="4"/>
        <v>1.55E-2</v>
      </c>
      <c r="P59" s="1025">
        <f t="shared" si="5"/>
        <v>3.0600000000000002E-2</v>
      </c>
    </row>
    <row r="60" spans="1:16">
      <c r="A60" s="1023"/>
      <c r="B60" s="1022" t="s">
        <v>838</v>
      </c>
      <c r="C60" s="1026"/>
      <c r="D60" s="1024">
        <v>4.9799999999999997E-2</v>
      </c>
      <c r="E60" s="1024">
        <v>4.4600000000000001E-2</v>
      </c>
      <c r="F60" s="1024">
        <v>4.65E-2</v>
      </c>
      <c r="G60" s="1028">
        <v>3.4000000000000002E-2</v>
      </c>
      <c r="H60" s="1024">
        <v>2.93E-2</v>
      </c>
      <c r="I60" s="1024">
        <v>1.4800000000000001E-2</v>
      </c>
      <c r="J60" s="1024">
        <v>9.5999999999999992E-3</v>
      </c>
      <c r="K60" s="1024">
        <v>1.2999999999999999E-3</v>
      </c>
      <c r="L60" s="1028">
        <v>3.2500000000000001E-2</v>
      </c>
      <c r="N60" s="1025">
        <f t="shared" si="3"/>
        <v>1.5799999999999995E-2</v>
      </c>
      <c r="O60" s="1025">
        <f t="shared" si="4"/>
        <v>1.5300000000000001E-2</v>
      </c>
      <c r="P60" s="1025">
        <f t="shared" si="5"/>
        <v>3.1699999999999999E-2</v>
      </c>
    </row>
    <row r="61" spans="1:16">
      <c r="A61" s="1023"/>
      <c r="B61" s="1022" t="s">
        <v>837</v>
      </c>
      <c r="C61" s="1026"/>
      <c r="D61" s="1024">
        <v>5.0299999999999997E-2</v>
      </c>
      <c r="E61" s="1024">
        <v>4.4600000000000001E-2</v>
      </c>
      <c r="F61" s="1024">
        <v>4.7500000000000001E-2</v>
      </c>
      <c r="G61" s="1028">
        <v>3.39E-2</v>
      </c>
      <c r="H61" s="1024">
        <v>2.98E-2</v>
      </c>
      <c r="I61" s="1024">
        <v>1.46E-2</v>
      </c>
      <c r="J61" s="1024">
        <v>9.4999999999999998E-3</v>
      </c>
      <c r="K61" s="1024">
        <v>1.1000000000000001E-3</v>
      </c>
      <c r="L61" s="1028">
        <v>3.2500000000000001E-2</v>
      </c>
      <c r="N61" s="1025">
        <f t="shared" si="3"/>
        <v>1.6399999999999998E-2</v>
      </c>
      <c r="O61" s="1025">
        <f t="shared" si="4"/>
        <v>1.4800000000000001E-2</v>
      </c>
      <c r="P61" s="1025">
        <f t="shared" si="5"/>
        <v>3.2899999999999999E-2</v>
      </c>
    </row>
    <row r="62" spans="1:16">
      <c r="A62" s="1023"/>
      <c r="B62" s="1022" t="s">
        <v>836</v>
      </c>
      <c r="C62" s="1026"/>
      <c r="D62" s="1024">
        <v>4.8300000000000003E-2</v>
      </c>
      <c r="E62" s="1024">
        <v>4.2900000000000001E-2</v>
      </c>
      <c r="F62" s="1024">
        <v>4.7E-2</v>
      </c>
      <c r="G62" s="1028">
        <v>3.4000000000000002E-2</v>
      </c>
      <c r="H62" s="1024">
        <v>2.69E-2</v>
      </c>
      <c r="I62" s="1024">
        <v>1.32E-2</v>
      </c>
      <c r="J62" s="1024">
        <v>8.0000000000000002E-3</v>
      </c>
      <c r="K62" s="1024">
        <v>1.1999999999999999E-3</v>
      </c>
      <c r="L62" s="1028">
        <v>3.2500000000000001E-2</v>
      </c>
      <c r="N62" s="1025">
        <f t="shared" si="3"/>
        <v>1.43E-2</v>
      </c>
      <c r="O62" s="1025">
        <f t="shared" si="4"/>
        <v>1.6E-2</v>
      </c>
      <c r="P62" s="1025">
        <f t="shared" si="5"/>
        <v>3.3799999999999997E-2</v>
      </c>
    </row>
    <row r="63" spans="1:16">
      <c r="A63" s="1023"/>
      <c r="B63" s="1022" t="s">
        <v>835</v>
      </c>
      <c r="C63" s="1026"/>
      <c r="D63" s="1024">
        <v>4.9399999999999999E-2</v>
      </c>
      <c r="E63" s="1024">
        <v>4.5400000000000003E-2</v>
      </c>
      <c r="F63" s="1024">
        <v>4.6100000000000002E-2</v>
      </c>
      <c r="G63" s="1028">
        <v>3.5900000000000001E-2</v>
      </c>
      <c r="H63" s="1024">
        <v>3.39E-2</v>
      </c>
      <c r="I63" s="1024">
        <v>1.38E-2</v>
      </c>
      <c r="J63" s="1024">
        <v>8.6999999999999994E-3</v>
      </c>
      <c r="K63" s="1024">
        <v>1.1999999999999999E-3</v>
      </c>
      <c r="L63" s="1028">
        <v>3.2500000000000001E-2</v>
      </c>
      <c r="N63" s="1025">
        <f t="shared" si="3"/>
        <v>1.3499999999999998E-2</v>
      </c>
      <c r="O63" s="1025">
        <f t="shared" si="4"/>
        <v>1.1500000000000003E-2</v>
      </c>
      <c r="P63" s="1025">
        <f t="shared" si="5"/>
        <v>3.2300000000000002E-2</v>
      </c>
    </row>
    <row r="64" spans="1:16">
      <c r="A64" s="1023"/>
      <c r="B64" s="1022" t="s">
        <v>840</v>
      </c>
      <c r="C64" s="1027" t="s">
        <v>39</v>
      </c>
      <c r="D64" s="1024">
        <v>4.9799999999999997E-2</v>
      </c>
      <c r="E64" s="1024">
        <v>4.3799999999999999E-2</v>
      </c>
      <c r="F64" s="1024">
        <v>4.6100000000000002E-2</v>
      </c>
      <c r="G64" s="1028">
        <v>3.73E-2</v>
      </c>
      <c r="H64" s="1024">
        <v>3.0800000000000001E-2</v>
      </c>
      <c r="I64" s="1024">
        <v>1.49E-2</v>
      </c>
      <c r="J64" s="1024">
        <v>9.300000000000001E-3</v>
      </c>
      <c r="K64" s="1024">
        <v>1.1999999999999999E-3</v>
      </c>
      <c r="L64" s="1028">
        <v>3.2500000000000001E-2</v>
      </c>
      <c r="N64" s="1025">
        <f t="shared" si="3"/>
        <v>1.2499999999999997E-2</v>
      </c>
      <c r="O64" s="1025">
        <f t="shared" si="4"/>
        <v>1.2999999999999998E-2</v>
      </c>
      <c r="P64" s="1025">
        <f t="shared" si="5"/>
        <v>3.1200000000000002E-2</v>
      </c>
    </row>
    <row r="65" spans="1:16">
      <c r="A65" s="1023"/>
      <c r="B65" s="1022" t="s">
        <v>526</v>
      </c>
      <c r="C65" s="1026"/>
      <c r="D65" s="1024">
        <v>4.9700000000000001E-2</v>
      </c>
      <c r="E65" s="1024">
        <v>4.3999999999999997E-2</v>
      </c>
      <c r="F65" s="1024">
        <v>4.5999999999999999E-2</v>
      </c>
      <c r="G65" s="1028">
        <v>3.6900000000000002E-2</v>
      </c>
      <c r="H65" s="1024">
        <v>3.0499999999999999E-2</v>
      </c>
      <c r="I65" s="1024">
        <v>1.3999999999999999E-2</v>
      </c>
      <c r="J65" s="1024">
        <v>8.6E-3</v>
      </c>
      <c r="K65" s="1024">
        <v>1.1999999999999999E-3</v>
      </c>
      <c r="L65" s="1028">
        <v>3.2500000000000001E-2</v>
      </c>
      <c r="N65" s="1025">
        <f t="shared" si="3"/>
        <v>1.2799999999999999E-2</v>
      </c>
      <c r="O65" s="1025">
        <f t="shared" si="4"/>
        <v>1.3499999999999998E-2</v>
      </c>
      <c r="P65" s="1025">
        <f t="shared" si="5"/>
        <v>3.2000000000000001E-2</v>
      </c>
    </row>
    <row r="66" spans="1:16">
      <c r="A66" s="1023"/>
      <c r="B66" s="1022" t="s">
        <v>841</v>
      </c>
      <c r="C66" s="1026"/>
      <c r="D66" s="1024">
        <v>4.99E-2</v>
      </c>
      <c r="E66" s="1024">
        <v>4.3299999999999998E-2</v>
      </c>
      <c r="F66" s="1024">
        <v>4.6800000000000001E-2</v>
      </c>
      <c r="G66" s="1028">
        <v>3.73E-2</v>
      </c>
      <c r="H66" s="1024">
        <v>3.2800000000000003E-2</v>
      </c>
      <c r="I66" s="1024">
        <v>1.5100000000000001E-2</v>
      </c>
      <c r="J66" s="1024">
        <v>9.5999999999999992E-3</v>
      </c>
      <c r="K66" s="1024">
        <v>1.4E-3</v>
      </c>
      <c r="L66" s="1028">
        <v>3.2500000000000001E-2</v>
      </c>
      <c r="N66" s="1025">
        <f t="shared" si="3"/>
        <v>1.26E-2</v>
      </c>
      <c r="O66" s="1025">
        <f t="shared" si="4"/>
        <v>1.0499999999999995E-2</v>
      </c>
      <c r="P66" s="1025">
        <f t="shared" si="5"/>
        <v>3.1699999999999999E-2</v>
      </c>
    </row>
    <row r="67" spans="1:16">
      <c r="A67" s="1023"/>
      <c r="B67" s="1022" t="s">
        <v>839</v>
      </c>
      <c r="C67" s="1026"/>
      <c r="D67" s="1024">
        <v>4.8500000000000001E-2</v>
      </c>
      <c r="E67" s="1024">
        <v>4.3900000000000002E-2</v>
      </c>
      <c r="F67" s="1024">
        <v>4.6300000000000001E-2</v>
      </c>
      <c r="G67" s="1028">
        <v>3.85E-2</v>
      </c>
      <c r="H67" s="1024">
        <v>3.1199999999999999E-2</v>
      </c>
      <c r="I67" s="1024">
        <v>1.6399999999999998E-2</v>
      </c>
      <c r="J67" s="1024">
        <v>1.06E-2</v>
      </c>
      <c r="K67" s="1024">
        <v>1.2999999999999999E-3</v>
      </c>
      <c r="L67" s="1028">
        <v>3.2500000000000001E-2</v>
      </c>
      <c r="N67" s="1025">
        <f t="shared" si="3"/>
        <v>1.0000000000000002E-2</v>
      </c>
      <c r="O67" s="1025">
        <f t="shared" si="4"/>
        <v>1.2700000000000003E-2</v>
      </c>
      <c r="P67" s="1025">
        <f t="shared" si="5"/>
        <v>2.9900000000000003E-2</v>
      </c>
    </row>
    <row r="68" spans="1:16">
      <c r="A68" s="1023"/>
      <c r="B68" s="1022" t="s">
        <v>841</v>
      </c>
      <c r="C68" s="1026"/>
      <c r="D68" s="1024">
        <v>4.8300000000000003E-2</v>
      </c>
      <c r="E68" s="1024">
        <v>4.2099999999999999E-2</v>
      </c>
      <c r="F68" s="1024">
        <v>4.6199999999999998E-2</v>
      </c>
      <c r="G68" s="1028">
        <v>3.4200000000000001E-2</v>
      </c>
      <c r="H68" s="1024">
        <v>2.75E-2</v>
      </c>
      <c r="I68" s="1024">
        <v>1.32E-2</v>
      </c>
      <c r="J68" s="1024">
        <v>8.3000000000000001E-3</v>
      </c>
      <c r="K68" s="1024">
        <v>1.8E-3</v>
      </c>
      <c r="L68" s="1028">
        <v>3.2500000000000001E-2</v>
      </c>
      <c r="N68" s="1025">
        <f t="shared" ref="N68:N99" si="6">D68-G68</f>
        <v>1.4100000000000001E-2</v>
      </c>
      <c r="O68" s="1025">
        <f t="shared" ref="O68:O99" si="7">E68-H68</f>
        <v>1.4599999999999998E-2</v>
      </c>
      <c r="P68" s="1025">
        <f t="shared" ref="P68:P99" si="8">F68-I68</f>
        <v>3.3000000000000002E-2</v>
      </c>
    </row>
    <row r="69" spans="1:16">
      <c r="A69" s="1023"/>
      <c r="B69" s="1022" t="s">
        <v>840</v>
      </c>
      <c r="C69" s="1026"/>
      <c r="D69" s="1024">
        <v>5.5899999999999998E-2</v>
      </c>
      <c r="E69" s="1024">
        <v>4.1300000000000003E-2</v>
      </c>
      <c r="F69" s="1024">
        <v>4.82E-2</v>
      </c>
      <c r="G69" s="1028">
        <v>3.2000000000000001E-2</v>
      </c>
      <c r="H69" s="1024">
        <v>2.4199999999999999E-2</v>
      </c>
      <c r="I69" s="1024">
        <v>1.1699999999999999E-2</v>
      </c>
      <c r="J69" s="1024">
        <v>7.1999999999999998E-3</v>
      </c>
      <c r="K69" s="1024">
        <v>1.6999999999999999E-3</v>
      </c>
      <c r="L69" s="1028">
        <v>3.2500000000000001E-2</v>
      </c>
      <c r="N69" s="1025">
        <f t="shared" si="6"/>
        <v>2.3899999999999998E-2</v>
      </c>
      <c r="O69" s="1025">
        <f t="shared" si="7"/>
        <v>1.7100000000000004E-2</v>
      </c>
      <c r="P69" s="1025">
        <f t="shared" si="8"/>
        <v>3.6500000000000005E-2</v>
      </c>
    </row>
    <row r="70" spans="1:16">
      <c r="A70" s="1023"/>
      <c r="B70" s="1022" t="s">
        <v>840</v>
      </c>
      <c r="C70" s="1026"/>
      <c r="D70" s="1024">
        <v>5.2499999999999998E-2</v>
      </c>
      <c r="E70" s="1024">
        <v>0.04</v>
      </c>
      <c r="F70" s="1024">
        <v>4.7199999999999999E-2</v>
      </c>
      <c r="G70" s="1028">
        <v>3.0099999999999998E-2</v>
      </c>
      <c r="H70" s="1024">
        <v>2.3E-2</v>
      </c>
      <c r="I70" s="1024">
        <v>9.7999999999999997E-3</v>
      </c>
      <c r="J70" s="1024">
        <v>6.1999999999999998E-3</v>
      </c>
      <c r="K70" s="1024">
        <v>1.5E-3</v>
      </c>
      <c r="L70" s="1028">
        <v>3.2500000000000001E-2</v>
      </c>
      <c r="N70" s="1025">
        <f t="shared" si="6"/>
        <v>2.24E-2</v>
      </c>
      <c r="O70" s="1025">
        <f t="shared" si="7"/>
        <v>1.7000000000000001E-2</v>
      </c>
      <c r="P70" s="1025">
        <f t="shared" si="8"/>
        <v>3.7400000000000003E-2</v>
      </c>
    </row>
    <row r="71" spans="1:16">
      <c r="A71" s="1023"/>
      <c r="B71" s="1022" t="s">
        <v>839</v>
      </c>
      <c r="C71" s="1026"/>
      <c r="D71" s="1024">
        <v>5.2200000000000003E-2</v>
      </c>
      <c r="E71" s="1024">
        <v>3.8600000000000002E-2</v>
      </c>
      <c r="F71" s="1024">
        <v>4.8500000000000001E-2</v>
      </c>
      <c r="G71" s="1028">
        <v>2.7000000000000003E-2</v>
      </c>
      <c r="H71" s="1024">
        <v>1.9199999999999998E-2</v>
      </c>
      <c r="I71" s="1024">
        <v>7.8000000000000005E-3</v>
      </c>
      <c r="J71" s="1024">
        <v>5.1999999999999998E-3</v>
      </c>
      <c r="K71" s="1024">
        <v>1.6000000000000001E-3</v>
      </c>
      <c r="L71" s="1028">
        <v>3.2500000000000001E-2</v>
      </c>
      <c r="N71" s="1025">
        <f t="shared" si="6"/>
        <v>2.52E-2</v>
      </c>
      <c r="O71" s="1025">
        <f t="shared" si="7"/>
        <v>1.9400000000000004E-2</v>
      </c>
      <c r="P71" s="1025">
        <f t="shared" si="8"/>
        <v>4.07E-2</v>
      </c>
    </row>
    <row r="72" spans="1:16">
      <c r="A72" s="1023"/>
      <c r="B72" s="1022" t="s">
        <v>838</v>
      </c>
      <c r="C72" s="1026"/>
      <c r="D72" s="1024">
        <v>5.0599999999999999E-2</v>
      </c>
      <c r="E72" s="1024">
        <v>3.7499999999999999E-2</v>
      </c>
      <c r="F72" s="1024">
        <v>4.65E-2</v>
      </c>
      <c r="G72" s="1028">
        <v>2.6499999999999999E-2</v>
      </c>
      <c r="H72" s="1024">
        <v>1.9099999999999999E-2</v>
      </c>
      <c r="I72" s="1024">
        <v>7.4000000000000003E-3</v>
      </c>
      <c r="J72" s="1024">
        <v>4.7999999999999996E-3</v>
      </c>
      <c r="K72" s="1024">
        <v>1.8E-3</v>
      </c>
      <c r="L72" s="1028">
        <v>3.2500000000000001E-2</v>
      </c>
      <c r="N72" s="1025">
        <f t="shared" si="6"/>
        <v>2.41E-2</v>
      </c>
      <c r="O72" s="1025">
        <f t="shared" si="7"/>
        <v>1.84E-2</v>
      </c>
      <c r="P72" s="1025">
        <f t="shared" si="8"/>
        <v>3.9099999999999996E-2</v>
      </c>
    </row>
    <row r="73" spans="1:16">
      <c r="A73" s="1023"/>
      <c r="B73" s="1022" t="s">
        <v>837</v>
      </c>
      <c r="C73" s="1026"/>
      <c r="D73" s="1024">
        <v>4.2099999999999999E-2</v>
      </c>
      <c r="E73" s="1024">
        <v>3.6600000000000001E-2</v>
      </c>
      <c r="F73" s="1024">
        <v>3.4799999999999998E-2</v>
      </c>
      <c r="G73" s="1028">
        <v>2.5399999999999999E-2</v>
      </c>
      <c r="H73" s="1024">
        <v>1.89E-2</v>
      </c>
      <c r="I73" s="1024">
        <v>5.6999999999999993E-3</v>
      </c>
      <c r="J73" s="1024">
        <v>3.8E-3</v>
      </c>
      <c r="K73" s="1024">
        <v>1.9E-3</v>
      </c>
      <c r="L73" s="1028">
        <v>3.2500000000000001E-2</v>
      </c>
      <c r="N73" s="1025">
        <f t="shared" si="6"/>
        <v>1.67E-2</v>
      </c>
      <c r="O73" s="1025">
        <f t="shared" si="7"/>
        <v>1.77E-2</v>
      </c>
      <c r="P73" s="1025">
        <f t="shared" si="8"/>
        <v>2.9099999999999997E-2</v>
      </c>
    </row>
    <row r="74" spans="1:16">
      <c r="A74" s="1023"/>
      <c r="B74" s="1022" t="s">
        <v>836</v>
      </c>
      <c r="C74" s="1026"/>
      <c r="D74" s="1024">
        <v>4.3999999999999997E-2</v>
      </c>
      <c r="E74" s="1024">
        <v>3.7699999999999997E-2</v>
      </c>
      <c r="F74" s="1024">
        <v>3.4200000000000001E-2</v>
      </c>
      <c r="G74" s="1028">
        <v>2.76E-2</v>
      </c>
      <c r="H74" s="1024">
        <v>2.1600000000000001E-2</v>
      </c>
      <c r="I74" s="1024">
        <v>6.7000000000000002E-3</v>
      </c>
      <c r="J74" s="1024">
        <v>4.5000000000000005E-3</v>
      </c>
      <c r="K74" s="1024">
        <v>2E-3</v>
      </c>
      <c r="L74" s="1028">
        <v>3.2500000000000001E-2</v>
      </c>
      <c r="N74" s="1025">
        <f t="shared" si="6"/>
        <v>1.6399999999999998E-2</v>
      </c>
      <c r="O74" s="1025">
        <f t="shared" si="7"/>
        <v>1.6099999999999996E-2</v>
      </c>
      <c r="P74" s="1025">
        <f t="shared" si="8"/>
        <v>2.75E-2</v>
      </c>
    </row>
    <row r="75" spans="1:16">
      <c r="A75" s="1023"/>
      <c r="B75" s="1022" t="s">
        <v>835</v>
      </c>
      <c r="C75" s="1026"/>
      <c r="D75" s="1024">
        <v>4.8099999999999997E-2</v>
      </c>
      <c r="E75" s="1024">
        <v>4.2000000000000003E-2</v>
      </c>
      <c r="F75" s="1024">
        <v>3.49E-2</v>
      </c>
      <c r="G75" s="1028">
        <v>3.2899999999999999E-2</v>
      </c>
      <c r="H75" s="1024">
        <v>2.7099999999999999E-2</v>
      </c>
      <c r="I75" s="1024">
        <v>9.8999999999999991E-3</v>
      </c>
      <c r="J75" s="1024">
        <v>6.1999999999999998E-3</v>
      </c>
      <c r="K75" s="1024">
        <v>1.9E-3</v>
      </c>
      <c r="L75" s="1028">
        <v>3.2500000000000001E-2</v>
      </c>
      <c r="N75" s="1025">
        <f t="shared" si="6"/>
        <v>1.5199999999999998E-2</v>
      </c>
      <c r="O75" s="1025">
        <f t="shared" si="7"/>
        <v>1.4900000000000004E-2</v>
      </c>
      <c r="P75" s="1025">
        <f t="shared" si="8"/>
        <v>2.5000000000000001E-2</v>
      </c>
    </row>
    <row r="76" spans="1:16">
      <c r="A76" s="1023"/>
      <c r="B76" s="1022" t="s">
        <v>840</v>
      </c>
      <c r="C76" s="1027" t="s">
        <v>40</v>
      </c>
      <c r="D76" s="1024">
        <v>4.7399999999999998E-2</v>
      </c>
      <c r="E76" s="1024">
        <v>4.0899999999999999E-2</v>
      </c>
      <c r="F76" s="1024">
        <v>4.2700000000000002E-2</v>
      </c>
      <c r="G76" s="1028">
        <v>3.39E-2</v>
      </c>
      <c r="H76" s="1024">
        <v>2.7099999999999999E-2</v>
      </c>
      <c r="I76" s="1024">
        <v>1.03E-2</v>
      </c>
      <c r="J76" s="1024">
        <v>6.0999999999999995E-3</v>
      </c>
      <c r="K76" s="1024">
        <v>1.8E-3</v>
      </c>
      <c r="L76" s="1028">
        <v>3.2500000000000001E-2</v>
      </c>
      <c r="N76" s="1025">
        <f t="shared" si="6"/>
        <v>1.3499999999999998E-2</v>
      </c>
      <c r="O76" s="1025">
        <f t="shared" si="7"/>
        <v>1.38E-2</v>
      </c>
      <c r="P76" s="1025">
        <f t="shared" si="8"/>
        <v>3.2399999999999998E-2</v>
      </c>
    </row>
    <row r="77" spans="1:16">
      <c r="A77" s="1023"/>
      <c r="B77" s="1022" t="s">
        <v>526</v>
      </c>
      <c r="C77" s="1026"/>
      <c r="D77" s="1024">
        <v>0.05</v>
      </c>
      <c r="E77" s="1024">
        <v>4.2200000000000001E-2</v>
      </c>
      <c r="F77" s="1024">
        <v>4.2000000000000003E-2</v>
      </c>
      <c r="G77" s="1028">
        <v>3.5799999999999998E-2</v>
      </c>
      <c r="H77" s="1024">
        <v>2.8199999999999999E-2</v>
      </c>
      <c r="I77" s="1024">
        <v>1.2800000000000001E-2</v>
      </c>
      <c r="J77" s="1024">
        <v>7.7000000000000002E-3</v>
      </c>
      <c r="K77" s="1024">
        <v>1.5E-3</v>
      </c>
      <c r="L77" s="1028">
        <v>3.2500000000000001E-2</v>
      </c>
      <c r="N77" s="1025">
        <f t="shared" si="6"/>
        <v>1.4200000000000004E-2</v>
      </c>
      <c r="O77" s="1025">
        <f t="shared" si="7"/>
        <v>1.4000000000000002E-2</v>
      </c>
      <c r="P77" s="1025">
        <f t="shared" si="8"/>
        <v>2.9200000000000004E-2</v>
      </c>
    </row>
    <row r="78" spans="1:16">
      <c r="A78" s="1023"/>
      <c r="B78" s="1022" t="s">
        <v>841</v>
      </c>
      <c r="C78" s="1026"/>
      <c r="D78" s="1024">
        <v>4.8599999999999997E-2</v>
      </c>
      <c r="E78" s="1024">
        <v>4.0899999999999999E-2</v>
      </c>
      <c r="F78" s="1024">
        <v>4.1000000000000002E-2</v>
      </c>
      <c r="G78" s="1028">
        <v>3.4099999999999998E-2</v>
      </c>
      <c r="H78" s="1024">
        <v>2.9000000000000001E-2</v>
      </c>
      <c r="I78" s="1024">
        <v>1.1699999999999999E-2</v>
      </c>
      <c r="J78" s="1024">
        <v>6.9999999999999993E-3</v>
      </c>
      <c r="K78" s="1024">
        <v>1E-3</v>
      </c>
      <c r="L78" s="1028">
        <v>3.2500000000000001E-2</v>
      </c>
      <c r="N78" s="1025">
        <f t="shared" si="6"/>
        <v>1.4499999999999999E-2</v>
      </c>
      <c r="O78" s="1025">
        <f t="shared" si="7"/>
        <v>1.1899999999999997E-2</v>
      </c>
      <c r="P78" s="1025">
        <f t="shared" si="8"/>
        <v>2.9300000000000003E-2</v>
      </c>
    </row>
    <row r="79" spans="1:16">
      <c r="A79" s="1023"/>
      <c r="B79" s="1022" t="s">
        <v>839</v>
      </c>
      <c r="C79" s="1026"/>
      <c r="D79" s="1024">
        <v>4.7800000000000002E-2</v>
      </c>
      <c r="E79" s="1024">
        <v>3.9699999999999999E-2</v>
      </c>
      <c r="F79" s="1024">
        <v>4.0300000000000002E-2</v>
      </c>
      <c r="G79" s="1028">
        <v>3.4599999999999999E-2</v>
      </c>
      <c r="H79" s="1024">
        <v>2.6599999999999999E-2</v>
      </c>
      <c r="I79" s="1024">
        <v>1.21E-2</v>
      </c>
      <c r="J79" s="1024">
        <v>7.3000000000000001E-3</v>
      </c>
      <c r="K79" s="1024">
        <v>8.9999999999999998E-4</v>
      </c>
      <c r="L79" s="1028">
        <v>3.2500000000000001E-2</v>
      </c>
      <c r="N79" s="1025">
        <f t="shared" si="6"/>
        <v>1.3200000000000003E-2</v>
      </c>
      <c r="O79" s="1025">
        <f t="shared" si="7"/>
        <v>1.3100000000000001E-2</v>
      </c>
      <c r="P79" s="1025">
        <f t="shared" si="8"/>
        <v>2.8200000000000003E-2</v>
      </c>
    </row>
    <row r="80" spans="1:16">
      <c r="A80" s="1023"/>
      <c r="B80" s="1022" t="s">
        <v>841</v>
      </c>
      <c r="C80" s="1026"/>
      <c r="D80" s="1024">
        <v>4.5999999999999999E-2</v>
      </c>
      <c r="E80" s="1024">
        <v>3.78E-2</v>
      </c>
      <c r="F80" s="1024">
        <v>3.9699999999999999E-2</v>
      </c>
      <c r="G80" s="1028">
        <v>3.1699999999999999E-2</v>
      </c>
      <c r="H80" s="1024">
        <v>2.3699999999999999E-2</v>
      </c>
      <c r="I80" s="1024">
        <v>9.3999999999999986E-3</v>
      </c>
      <c r="J80" s="1024">
        <v>5.6000000000000008E-3</v>
      </c>
      <c r="K80" s="1024">
        <v>8.9999999999999998E-4</v>
      </c>
      <c r="L80" s="1028">
        <v>3.2500000000000001E-2</v>
      </c>
      <c r="N80" s="1025">
        <f t="shared" si="6"/>
        <v>1.43E-2</v>
      </c>
      <c r="O80" s="1025">
        <f t="shared" si="7"/>
        <v>1.4100000000000001E-2</v>
      </c>
      <c r="P80" s="1025">
        <f t="shared" si="8"/>
        <v>3.0300000000000001E-2</v>
      </c>
    </row>
    <row r="81" spans="1:16">
      <c r="A81" s="1023"/>
      <c r="B81" s="1022" t="s">
        <v>840</v>
      </c>
      <c r="C81" s="1026"/>
      <c r="D81" s="1024">
        <v>4.4999999999999998E-2</v>
      </c>
      <c r="E81" s="1024">
        <v>3.6900000000000002E-2</v>
      </c>
      <c r="F81" s="1024">
        <v>3.9100000000000003E-2</v>
      </c>
      <c r="G81" s="1028">
        <v>0.03</v>
      </c>
      <c r="H81" s="1024">
        <v>2.5000000000000001E-2</v>
      </c>
      <c r="I81" s="1024">
        <v>7.0999999999999995E-3</v>
      </c>
      <c r="J81" s="1024">
        <v>4.0999999999999995E-3</v>
      </c>
      <c r="K81" s="1024">
        <v>8.0000000000000004E-4</v>
      </c>
      <c r="L81" s="1028">
        <v>3.2500000000000001E-2</v>
      </c>
      <c r="N81" s="1025">
        <f t="shared" si="6"/>
        <v>1.4999999999999999E-2</v>
      </c>
      <c r="O81" s="1025">
        <f t="shared" si="7"/>
        <v>1.1900000000000001E-2</v>
      </c>
      <c r="P81" s="1025">
        <f t="shared" si="8"/>
        <v>3.2000000000000001E-2</v>
      </c>
    </row>
    <row r="82" spans="1:16">
      <c r="A82" s="1023"/>
      <c r="B82" s="1022" t="s">
        <v>840</v>
      </c>
      <c r="C82" s="1026"/>
      <c r="D82" s="1024">
        <v>4.5499999999999999E-2</v>
      </c>
      <c r="E82" s="1024">
        <v>3.6600000000000001E-2</v>
      </c>
      <c r="F82" s="1024">
        <v>3.85E-2</v>
      </c>
      <c r="G82" s="1028">
        <v>0.03</v>
      </c>
      <c r="H82" s="1024">
        <v>2.0899999999999998E-2</v>
      </c>
      <c r="I82" s="1024">
        <v>6.8000000000000005E-3</v>
      </c>
      <c r="J82" s="1024">
        <v>4.0999999999999995E-3</v>
      </c>
      <c r="K82" s="1024">
        <v>6.9999999999999999E-4</v>
      </c>
      <c r="L82" s="1028">
        <v>3.2500000000000001E-2</v>
      </c>
      <c r="N82" s="1025">
        <f t="shared" si="6"/>
        <v>1.55E-2</v>
      </c>
      <c r="O82" s="1025">
        <f t="shared" si="7"/>
        <v>1.5700000000000002E-2</v>
      </c>
      <c r="P82" s="1025">
        <f t="shared" si="8"/>
        <v>3.1699999999999999E-2</v>
      </c>
    </row>
    <row r="83" spans="1:16">
      <c r="A83" s="1023"/>
      <c r="B83" s="1022" t="s">
        <v>839</v>
      </c>
      <c r="C83" s="1026"/>
      <c r="D83" s="1024">
        <v>4.2200000000000001E-2</v>
      </c>
      <c r="E83" s="1024">
        <v>3.44E-2</v>
      </c>
      <c r="F83" s="1024">
        <v>3.8100000000000002E-2</v>
      </c>
      <c r="G83" s="1028">
        <v>2.3E-2</v>
      </c>
      <c r="H83" s="1024">
        <v>1.5599999999999999E-2</v>
      </c>
      <c r="I83" s="1024">
        <v>3.8E-3</v>
      </c>
      <c r="J83" s="1024">
        <v>2.3E-3</v>
      </c>
      <c r="K83" s="1024">
        <v>1E-3</v>
      </c>
      <c r="L83" s="1028">
        <v>3.2500000000000001E-2</v>
      </c>
      <c r="N83" s="1025">
        <f t="shared" si="6"/>
        <v>1.9200000000000002E-2</v>
      </c>
      <c r="O83" s="1025">
        <f t="shared" si="7"/>
        <v>1.8800000000000001E-2</v>
      </c>
      <c r="P83" s="1025">
        <f t="shared" si="8"/>
        <v>3.4300000000000004E-2</v>
      </c>
    </row>
    <row r="84" spans="1:16">
      <c r="A84" s="1023"/>
      <c r="B84" s="1022" t="s">
        <v>838</v>
      </c>
      <c r="C84" s="1026"/>
      <c r="D84" s="1024">
        <v>4.0099999999999997E-2</v>
      </c>
      <c r="E84" s="1024">
        <v>3.2800000000000003E-2</v>
      </c>
      <c r="F84" s="1024">
        <v>3.73E-2</v>
      </c>
      <c r="G84" s="1028">
        <v>1.9799999999999998E-2</v>
      </c>
      <c r="H84" s="1024">
        <v>1.43E-2</v>
      </c>
      <c r="I84" s="1024">
        <v>3.4999999999999996E-3</v>
      </c>
      <c r="J84" s="1024">
        <v>2.0999999999999999E-3</v>
      </c>
      <c r="K84" s="1024">
        <v>8.0000000000000004E-4</v>
      </c>
      <c r="L84" s="1028">
        <v>3.2500000000000001E-2</v>
      </c>
      <c r="N84" s="1025">
        <f t="shared" si="6"/>
        <v>2.0299999999999999E-2</v>
      </c>
      <c r="O84" s="1025">
        <f t="shared" si="7"/>
        <v>1.8500000000000003E-2</v>
      </c>
      <c r="P84" s="1025">
        <f t="shared" si="8"/>
        <v>3.3799999999999997E-2</v>
      </c>
    </row>
    <row r="85" spans="1:16">
      <c r="A85" s="1023"/>
      <c r="B85" s="1022" t="s">
        <v>837</v>
      </c>
      <c r="C85" s="1026"/>
      <c r="D85" s="1024">
        <v>4.2200000000000001E-2</v>
      </c>
      <c r="E85" s="1024">
        <v>3.3799999999999997E-2</v>
      </c>
      <c r="F85" s="1024">
        <v>3.7999999999999999E-2</v>
      </c>
      <c r="G85" s="1028">
        <v>2.1499999999999998E-2</v>
      </c>
      <c r="H85" s="1024">
        <v>1.5800000000000002E-2</v>
      </c>
      <c r="I85" s="1024">
        <v>4.6999999999999993E-3</v>
      </c>
      <c r="J85" s="1024">
        <v>2.8000000000000004E-3</v>
      </c>
      <c r="K85" s="1024">
        <v>6.9999999999999999E-4</v>
      </c>
      <c r="L85" s="1028">
        <v>3.2500000000000001E-2</v>
      </c>
      <c r="N85" s="1025">
        <f t="shared" si="6"/>
        <v>2.0700000000000003E-2</v>
      </c>
      <c r="O85" s="1025">
        <f t="shared" si="7"/>
        <v>1.7999999999999995E-2</v>
      </c>
      <c r="P85" s="1025">
        <f t="shared" si="8"/>
        <v>3.3299999999999996E-2</v>
      </c>
    </row>
    <row r="86" spans="1:16">
      <c r="A86" s="1023"/>
      <c r="B86" s="1022" t="s">
        <v>836</v>
      </c>
      <c r="C86" s="1026"/>
      <c r="D86" s="1024">
        <v>3.9E-2</v>
      </c>
      <c r="E86" s="1024">
        <v>3.3000000000000002E-2</v>
      </c>
      <c r="F86" s="1024">
        <v>3.5799999999999998E-2</v>
      </c>
      <c r="G86" s="1028">
        <v>2.0099999999999996E-2</v>
      </c>
      <c r="H86" s="1024">
        <v>1.5299999999999999E-2</v>
      </c>
      <c r="I86" s="1024">
        <v>3.9000000000000003E-3</v>
      </c>
      <c r="J86" s="1024">
        <v>2.5000000000000001E-3</v>
      </c>
      <c r="K86" s="1024">
        <v>8.0000000000000004E-4</v>
      </c>
      <c r="L86" s="1028">
        <v>3.2500000000000001E-2</v>
      </c>
      <c r="N86" s="1025">
        <f t="shared" si="6"/>
        <v>1.8900000000000004E-2</v>
      </c>
      <c r="O86" s="1025">
        <f t="shared" si="7"/>
        <v>1.77E-2</v>
      </c>
      <c r="P86" s="1025">
        <f t="shared" si="8"/>
        <v>3.1899999999999998E-2</v>
      </c>
    </row>
    <row r="87" spans="1:16">
      <c r="A87" s="1023"/>
      <c r="B87" s="1022" t="s">
        <v>835</v>
      </c>
      <c r="C87" s="1026"/>
      <c r="D87" s="1024">
        <v>3.95E-2</v>
      </c>
      <c r="E87" s="1024">
        <v>3.2399999999999998E-2</v>
      </c>
      <c r="F87" s="1024">
        <v>3.5400000000000001E-2</v>
      </c>
      <c r="G87" s="1028">
        <v>1.9799999999999998E-2</v>
      </c>
      <c r="H87" s="1024">
        <v>1.35E-2</v>
      </c>
      <c r="I87" s="1024">
        <v>3.9000000000000003E-3</v>
      </c>
      <c r="J87" s="1024">
        <v>2.5999999999999999E-3</v>
      </c>
      <c r="K87" s="1024">
        <v>6.9999999999999999E-4</v>
      </c>
      <c r="L87" s="1028">
        <v>3.2500000000000001E-2</v>
      </c>
      <c r="N87" s="1025">
        <f t="shared" si="6"/>
        <v>1.9700000000000002E-2</v>
      </c>
      <c r="O87" s="1025">
        <f t="shared" si="7"/>
        <v>1.89E-2</v>
      </c>
      <c r="P87" s="1025">
        <f t="shared" si="8"/>
        <v>3.15E-2</v>
      </c>
    </row>
    <row r="88" spans="1:16">
      <c r="A88" s="1023"/>
      <c r="B88" s="1022" t="s">
        <v>840</v>
      </c>
      <c r="C88" s="1027" t="s">
        <v>41</v>
      </c>
      <c r="D88" s="1024">
        <v>3.9800000000000002E-2</v>
      </c>
      <c r="E88" s="1024">
        <v>3.2399999999999998E-2</v>
      </c>
      <c r="F88" s="1024">
        <v>3.5299999999999998E-2</v>
      </c>
      <c r="G88" s="1028">
        <v>1.9699999999999999E-2</v>
      </c>
      <c r="H88" s="1024">
        <v>1.24E-2</v>
      </c>
      <c r="I88" s="1024">
        <v>3.5999999999999999E-3</v>
      </c>
      <c r="J88" s="1024">
        <v>2.3999999999999998E-3</v>
      </c>
      <c r="K88" s="1024">
        <v>8.9999999999999998E-4</v>
      </c>
      <c r="L88" s="1028">
        <v>3.2500000000000001E-2</v>
      </c>
      <c r="N88" s="1025">
        <f t="shared" si="6"/>
        <v>2.0100000000000003E-2</v>
      </c>
      <c r="O88" s="1025">
        <f t="shared" si="7"/>
        <v>1.9999999999999997E-2</v>
      </c>
      <c r="P88" s="1025">
        <f t="shared" si="8"/>
        <v>3.1699999999999999E-2</v>
      </c>
    </row>
    <row r="89" spans="1:16">
      <c r="A89" s="1023"/>
      <c r="B89" s="1022" t="s">
        <v>526</v>
      </c>
      <c r="C89" s="1026"/>
      <c r="D89" s="1024">
        <v>3.95E-2</v>
      </c>
      <c r="E89" s="1024">
        <v>3.1899999999999998E-2</v>
      </c>
      <c r="F89" s="1024">
        <v>3.4700000000000002E-2</v>
      </c>
      <c r="G89" s="1028">
        <v>1.9699999999999999E-2</v>
      </c>
      <c r="H89" s="1024">
        <v>1.3899999999999999E-2</v>
      </c>
      <c r="I89" s="1024">
        <v>3.8E-3</v>
      </c>
      <c r="J89" s="1024">
        <v>2.8000000000000004E-3</v>
      </c>
      <c r="K89" s="1024">
        <v>1E-3</v>
      </c>
      <c r="L89" s="1028">
        <v>3.2500000000000001E-2</v>
      </c>
      <c r="N89" s="1025">
        <f t="shared" si="6"/>
        <v>1.9800000000000002E-2</v>
      </c>
      <c r="O89" s="1025">
        <f t="shared" si="7"/>
        <v>1.7999999999999999E-2</v>
      </c>
      <c r="P89" s="1025">
        <f t="shared" si="8"/>
        <v>3.09E-2</v>
      </c>
    </row>
    <row r="90" spans="1:16">
      <c r="A90" s="1023"/>
      <c r="B90" s="1022" t="s">
        <v>841</v>
      </c>
      <c r="C90" s="1026"/>
      <c r="D90" s="1024">
        <v>3.9899999999999998E-2</v>
      </c>
      <c r="E90" s="1024">
        <v>3.2300000000000002E-2</v>
      </c>
      <c r="F90" s="1024">
        <v>3.39E-2</v>
      </c>
      <c r="G90" s="1028">
        <v>2.1700000000000001E-2</v>
      </c>
      <c r="H90" s="1024">
        <v>1.61E-2</v>
      </c>
      <c r="I90" s="1024">
        <v>5.1000000000000004E-3</v>
      </c>
      <c r="J90" s="1024">
        <v>3.4000000000000002E-3</v>
      </c>
      <c r="K90" s="1024">
        <v>1.4E-3</v>
      </c>
      <c r="L90" s="1028">
        <v>3.2500000000000001E-2</v>
      </c>
      <c r="N90" s="1025">
        <f t="shared" si="6"/>
        <v>1.8199999999999997E-2</v>
      </c>
      <c r="O90" s="1025">
        <f t="shared" si="7"/>
        <v>1.6200000000000003E-2</v>
      </c>
      <c r="P90" s="1025">
        <f t="shared" si="8"/>
        <v>2.8799999999999999E-2</v>
      </c>
    </row>
    <row r="91" spans="1:16">
      <c r="A91" s="1023"/>
      <c r="B91" s="1022" t="s">
        <v>839</v>
      </c>
      <c r="C91" s="1026"/>
      <c r="D91" s="1024">
        <v>3.8800000000000001E-2</v>
      </c>
      <c r="E91" s="1024">
        <v>3.1199999999999999E-2</v>
      </c>
      <c r="F91" s="1024">
        <v>3.32E-2</v>
      </c>
      <c r="G91" s="1028">
        <v>2.0499999999999997E-2</v>
      </c>
      <c r="H91" s="1024">
        <v>1.3299999999999999E-2</v>
      </c>
      <c r="I91" s="1024">
        <v>4.3E-3</v>
      </c>
      <c r="J91" s="1024">
        <v>2.8999999999999998E-3</v>
      </c>
      <c r="K91" s="1024">
        <v>1.4E-3</v>
      </c>
      <c r="L91" s="1028">
        <v>3.2500000000000001E-2</v>
      </c>
      <c r="N91" s="1025">
        <f t="shared" si="6"/>
        <v>1.8300000000000004E-2</v>
      </c>
      <c r="O91" s="1025">
        <f t="shared" si="7"/>
        <v>1.7899999999999999E-2</v>
      </c>
      <c r="P91" s="1025">
        <f t="shared" si="8"/>
        <v>2.8900000000000002E-2</v>
      </c>
    </row>
    <row r="92" spans="1:16">
      <c r="A92" s="1023"/>
      <c r="B92" s="1022" t="s">
        <v>841</v>
      </c>
      <c r="C92" s="1026"/>
      <c r="D92" s="1024">
        <v>3.78E-2</v>
      </c>
      <c r="E92" s="1024">
        <v>2.9700000000000001E-2</v>
      </c>
      <c r="F92" s="1024">
        <v>3.2899999999999999E-2</v>
      </c>
      <c r="G92" s="1028">
        <v>1.8000000000000002E-2</v>
      </c>
      <c r="H92" s="1024">
        <v>1.03E-2</v>
      </c>
      <c r="I92" s="1024">
        <v>3.9000000000000003E-3</v>
      </c>
      <c r="J92" s="1024">
        <v>2.8999999999999998E-3</v>
      </c>
      <c r="K92" s="1024">
        <v>1.5E-3</v>
      </c>
      <c r="L92" s="1028">
        <v>3.2500000000000001E-2</v>
      </c>
      <c r="N92" s="1025">
        <f t="shared" si="6"/>
        <v>1.9799999999999998E-2</v>
      </c>
      <c r="O92" s="1025">
        <f t="shared" si="7"/>
        <v>1.9400000000000001E-2</v>
      </c>
      <c r="P92" s="1025">
        <f t="shared" si="8"/>
        <v>2.8999999999999998E-2</v>
      </c>
    </row>
    <row r="93" spans="1:16">
      <c r="A93" s="1023"/>
      <c r="B93" s="1022" t="s">
        <v>840</v>
      </c>
      <c r="C93" s="1026"/>
      <c r="D93" s="1024">
        <v>3.6600000000000001E-2</v>
      </c>
      <c r="E93" s="1024">
        <v>2.9399999999999999E-2</v>
      </c>
      <c r="F93" s="1024">
        <v>3.2399999999999998E-2</v>
      </c>
      <c r="G93" s="1028">
        <v>1.6200000000000003E-2</v>
      </c>
      <c r="H93" s="1024">
        <v>1.11E-2</v>
      </c>
      <c r="I93" s="1024">
        <v>3.9000000000000003E-3</v>
      </c>
      <c r="J93" s="1024">
        <v>2.8999999999999998E-3</v>
      </c>
      <c r="K93" s="1024">
        <v>1.5E-3</v>
      </c>
      <c r="L93" s="1028">
        <v>3.2500000000000001E-2</v>
      </c>
      <c r="N93" s="1025">
        <f t="shared" si="6"/>
        <v>2.0399999999999998E-2</v>
      </c>
      <c r="O93" s="1025">
        <f t="shared" si="7"/>
        <v>1.8299999999999997E-2</v>
      </c>
      <c r="P93" s="1025">
        <f t="shared" si="8"/>
        <v>2.8499999999999998E-2</v>
      </c>
    </row>
    <row r="94" spans="1:16">
      <c r="A94" s="1023"/>
      <c r="B94" s="1022" t="s">
        <v>840</v>
      </c>
      <c r="C94" s="1026"/>
      <c r="D94" s="1024">
        <v>3.5499999999999997E-2</v>
      </c>
      <c r="E94" s="1024">
        <v>2.8000000000000001E-2</v>
      </c>
      <c r="F94" s="1024">
        <v>3.1899999999999998E-2</v>
      </c>
      <c r="G94" s="1028">
        <v>1.5300000000000001E-2</v>
      </c>
      <c r="H94" s="1024">
        <v>8.9999999999999993E-3</v>
      </c>
      <c r="I94" s="1024">
        <v>3.3E-3</v>
      </c>
      <c r="J94" s="1024">
        <v>2.5000000000000001E-3</v>
      </c>
      <c r="K94" s="1024">
        <v>1.4E-3</v>
      </c>
      <c r="L94" s="1028">
        <v>3.2500000000000001E-2</v>
      </c>
      <c r="N94" s="1025">
        <f t="shared" si="6"/>
        <v>2.0199999999999996E-2</v>
      </c>
      <c r="O94" s="1025">
        <f t="shared" si="7"/>
        <v>1.9000000000000003E-2</v>
      </c>
      <c r="P94" s="1025">
        <f t="shared" si="8"/>
        <v>2.8599999999999997E-2</v>
      </c>
    </row>
    <row r="95" spans="1:16">
      <c r="A95" s="1023"/>
      <c r="B95" s="1022" t="s">
        <v>839</v>
      </c>
      <c r="C95" s="1026"/>
      <c r="D95" s="1024">
        <v>3.6600000000000001E-2</v>
      </c>
      <c r="E95" s="1024">
        <v>2.86E-2</v>
      </c>
      <c r="F95" s="1024">
        <v>3.1699999999999999E-2</v>
      </c>
      <c r="G95" s="1028">
        <v>1.6799999999999999E-2</v>
      </c>
      <c r="H95" s="1024">
        <v>1.0800000000000001E-2</v>
      </c>
      <c r="I95" s="1024">
        <v>3.7000000000000002E-3</v>
      </c>
      <c r="J95" s="1024">
        <v>2.7000000000000001E-3</v>
      </c>
      <c r="K95" s="1024">
        <v>1.2999999999999999E-3</v>
      </c>
      <c r="L95" s="1028">
        <v>3.2500000000000001E-2</v>
      </c>
      <c r="N95" s="1025">
        <f t="shared" si="6"/>
        <v>1.9800000000000002E-2</v>
      </c>
      <c r="O95" s="1025">
        <f t="shared" si="7"/>
        <v>1.78E-2</v>
      </c>
      <c r="P95" s="1025">
        <f t="shared" si="8"/>
        <v>2.7999999999999997E-2</v>
      </c>
    </row>
    <row r="96" spans="1:16">
      <c r="A96" s="1023"/>
      <c r="B96" s="1022" t="s">
        <v>838</v>
      </c>
      <c r="C96" s="1026"/>
      <c r="D96" s="1024">
        <v>3.4000000000000002E-2</v>
      </c>
      <c r="E96" s="1024">
        <v>2.7300000000000001E-2</v>
      </c>
      <c r="F96" s="1024">
        <v>3.15E-2</v>
      </c>
      <c r="G96" s="1028">
        <v>1.72E-2</v>
      </c>
      <c r="H96" s="1024">
        <v>1.04E-2</v>
      </c>
      <c r="I96" s="1024">
        <v>3.4000000000000002E-3</v>
      </c>
      <c r="J96" s="1024">
        <v>2.5999999999999999E-3</v>
      </c>
      <c r="K96" s="1024">
        <v>1.4E-3</v>
      </c>
      <c r="L96" s="1028">
        <v>3.2500000000000001E-2</v>
      </c>
      <c r="N96" s="1025">
        <f t="shared" si="6"/>
        <v>1.6800000000000002E-2</v>
      </c>
      <c r="O96" s="1025">
        <f t="shared" si="7"/>
        <v>1.6900000000000002E-2</v>
      </c>
      <c r="P96" s="1025">
        <f t="shared" si="8"/>
        <v>2.81E-2</v>
      </c>
    </row>
    <row r="97" spans="1:16">
      <c r="A97" s="1023"/>
      <c r="B97" s="1022" t="s">
        <v>837</v>
      </c>
      <c r="C97" s="1026"/>
      <c r="D97" s="1024">
        <v>3.4099999999999998E-2</v>
      </c>
      <c r="E97" s="1024">
        <v>2.7199999999999998E-2</v>
      </c>
      <c r="F97" s="1024">
        <v>3.1199999999999999E-2</v>
      </c>
      <c r="G97" s="1028">
        <v>1.7500000000000002E-2</v>
      </c>
      <c r="H97" s="1024">
        <v>1.14E-2</v>
      </c>
      <c r="I97" s="1024">
        <v>3.7000000000000002E-3</v>
      </c>
      <c r="J97" s="1024">
        <v>2.8000000000000004E-3</v>
      </c>
      <c r="K97" s="1024">
        <v>1.6000000000000001E-3</v>
      </c>
      <c r="L97" s="1028">
        <v>3.2500000000000001E-2</v>
      </c>
      <c r="N97" s="1025">
        <f t="shared" si="6"/>
        <v>1.6599999999999997E-2</v>
      </c>
      <c r="O97" s="1025">
        <f t="shared" si="7"/>
        <v>1.5799999999999998E-2</v>
      </c>
      <c r="P97" s="1025">
        <f t="shared" si="8"/>
        <v>2.7499999999999997E-2</v>
      </c>
    </row>
    <row r="98" spans="1:16">
      <c r="A98" s="1023"/>
      <c r="B98" s="1022" t="s">
        <v>836</v>
      </c>
      <c r="C98" s="1026"/>
      <c r="D98" s="1024">
        <v>3.32E-2</v>
      </c>
      <c r="E98" s="1024">
        <v>2.64E-2</v>
      </c>
      <c r="F98" s="1024">
        <v>3.09E-2</v>
      </c>
      <c r="G98" s="1028">
        <v>1.6500000000000001E-2</v>
      </c>
      <c r="H98" s="1024">
        <v>1.04E-2</v>
      </c>
      <c r="I98" s="1024">
        <v>3.5999999999999999E-3</v>
      </c>
      <c r="J98" s="1024">
        <v>2.7000000000000001E-3</v>
      </c>
      <c r="K98" s="1024">
        <v>1.6000000000000001E-3</v>
      </c>
      <c r="L98" s="1028">
        <v>3.2500000000000001E-2</v>
      </c>
      <c r="N98" s="1025">
        <f t="shared" si="6"/>
        <v>1.67E-2</v>
      </c>
      <c r="O98" s="1025">
        <f t="shared" si="7"/>
        <v>1.6E-2</v>
      </c>
      <c r="P98" s="1025">
        <f t="shared" si="8"/>
        <v>2.7300000000000001E-2</v>
      </c>
    </row>
    <row r="99" spans="1:16">
      <c r="A99" s="1023"/>
      <c r="B99" s="1022" t="s">
        <v>835</v>
      </c>
      <c r="C99" s="1026"/>
      <c r="D99" s="1024">
        <v>3.3500000000000002E-2</v>
      </c>
      <c r="E99" s="1024">
        <v>2.6499999999999999E-2</v>
      </c>
      <c r="F99" s="1024">
        <v>3.0599999999999999E-2</v>
      </c>
      <c r="G99" s="1028">
        <v>1.72E-2</v>
      </c>
      <c r="H99" s="1024">
        <v>1.18E-2</v>
      </c>
      <c r="I99" s="1024">
        <v>3.4999999999999996E-3</v>
      </c>
      <c r="J99" s="1024">
        <v>2.5999999999999999E-3</v>
      </c>
      <c r="K99" s="1024">
        <v>1.6999999999999999E-3</v>
      </c>
      <c r="L99" s="1028">
        <v>3.2500000000000001E-2</v>
      </c>
      <c r="N99" s="1025">
        <f t="shared" si="6"/>
        <v>1.6300000000000002E-2</v>
      </c>
      <c r="O99" s="1025">
        <f t="shared" si="7"/>
        <v>1.47E-2</v>
      </c>
      <c r="P99" s="1025">
        <f t="shared" si="8"/>
        <v>2.7099999999999999E-2</v>
      </c>
    </row>
    <row r="100" spans="1:16">
      <c r="A100" s="1023"/>
      <c r="B100" s="1022" t="s">
        <v>840</v>
      </c>
      <c r="C100" s="1027" t="s">
        <v>42</v>
      </c>
      <c r="D100" s="1024">
        <v>3.5299999999999998E-2</v>
      </c>
      <c r="E100" s="1024">
        <v>2.81E-2</v>
      </c>
      <c r="F100" s="1024">
        <v>3.04E-2</v>
      </c>
      <c r="G100" s="1028">
        <v>1.9099999999999999E-2</v>
      </c>
      <c r="H100" s="1024">
        <v>1.38E-2</v>
      </c>
      <c r="I100" s="1024">
        <v>3.9000000000000003E-3</v>
      </c>
      <c r="J100" s="1024">
        <v>2.7000000000000001E-3</v>
      </c>
      <c r="K100" s="1024">
        <v>1.5E-3</v>
      </c>
      <c r="L100" s="1028">
        <v>3.2500000000000001E-2</v>
      </c>
      <c r="N100" s="1025">
        <f t="shared" ref="N100:N131" si="9">D100-G100</f>
        <v>1.6199999999999999E-2</v>
      </c>
      <c r="O100" s="1025">
        <f t="shared" ref="O100:O131" si="10">E100-H100</f>
        <v>1.43E-2</v>
      </c>
      <c r="P100" s="1025">
        <f t="shared" ref="P100:P131" si="11">F100-I100</f>
        <v>2.6499999999999999E-2</v>
      </c>
    </row>
    <row r="101" spans="1:16">
      <c r="A101" s="1023"/>
      <c r="B101" s="1022" t="s">
        <v>526</v>
      </c>
      <c r="C101" s="1026"/>
      <c r="D101" s="1024">
        <v>3.56E-2</v>
      </c>
      <c r="E101" s="1024">
        <v>2.76E-2</v>
      </c>
      <c r="F101" s="1024">
        <v>0.03</v>
      </c>
      <c r="G101" s="1028">
        <v>1.9799999999999998E-2</v>
      </c>
      <c r="H101" s="1024">
        <v>1.26E-2</v>
      </c>
      <c r="I101" s="1024">
        <v>4.0000000000000001E-3</v>
      </c>
      <c r="J101" s="1024">
        <v>2.7000000000000001E-3</v>
      </c>
      <c r="K101" s="1024">
        <v>1.6000000000000001E-3</v>
      </c>
      <c r="L101" s="1028">
        <v>3.2500000000000001E-2</v>
      </c>
      <c r="N101" s="1025">
        <f t="shared" si="9"/>
        <v>1.5800000000000002E-2</v>
      </c>
      <c r="O101" s="1025">
        <f t="shared" si="10"/>
        <v>1.4999999999999999E-2</v>
      </c>
      <c r="P101" s="1025">
        <f t="shared" si="11"/>
        <v>2.5999999999999999E-2</v>
      </c>
    </row>
    <row r="102" spans="1:16">
      <c r="A102" s="1023"/>
      <c r="B102" s="1022" t="s">
        <v>841</v>
      </c>
      <c r="C102" s="1026"/>
      <c r="D102" s="1024">
        <v>3.5400000000000001E-2</v>
      </c>
      <c r="E102" s="1024">
        <v>2.76E-2</v>
      </c>
      <c r="F102" s="1024">
        <v>2.9600000000000001E-2</v>
      </c>
      <c r="G102" s="1028">
        <v>1.9599999999999999E-2</v>
      </c>
      <c r="H102" s="1024">
        <v>1.24E-2</v>
      </c>
      <c r="I102" s="1024">
        <v>3.9000000000000003E-3</v>
      </c>
      <c r="J102" s="1024">
        <v>2.5999999999999999E-3</v>
      </c>
      <c r="K102" s="1024">
        <v>1.6000000000000001E-3</v>
      </c>
      <c r="L102" s="1028">
        <v>3.2500000000000001E-2</v>
      </c>
      <c r="N102" s="1025">
        <f t="shared" si="9"/>
        <v>1.5800000000000002E-2</v>
      </c>
      <c r="O102" s="1025">
        <f t="shared" si="10"/>
        <v>1.52E-2</v>
      </c>
      <c r="P102" s="1025">
        <f t="shared" si="11"/>
        <v>2.5700000000000001E-2</v>
      </c>
    </row>
    <row r="103" spans="1:16">
      <c r="A103" s="1023"/>
      <c r="B103" s="1022" t="s">
        <v>839</v>
      </c>
      <c r="C103" s="1026"/>
      <c r="D103" s="1024">
        <v>3.4000000000000002E-2</v>
      </c>
      <c r="E103" s="1024">
        <v>2.6100000000000002E-2</v>
      </c>
      <c r="F103" s="1024">
        <v>2.9100000000000001E-2</v>
      </c>
      <c r="G103" s="1028">
        <v>1.7600000000000001E-2</v>
      </c>
      <c r="H103" s="1024">
        <v>1.11E-2</v>
      </c>
      <c r="I103" s="1024">
        <v>3.4000000000000002E-3</v>
      </c>
      <c r="J103" s="1024">
        <v>2.3E-3</v>
      </c>
      <c r="K103" s="1024">
        <v>1.2999999999999999E-3</v>
      </c>
      <c r="L103" s="1028">
        <v>3.2500000000000001E-2</v>
      </c>
      <c r="N103" s="1025">
        <f t="shared" si="9"/>
        <v>1.6400000000000001E-2</v>
      </c>
      <c r="O103" s="1025">
        <f t="shared" si="10"/>
        <v>1.5000000000000001E-2</v>
      </c>
      <c r="P103" s="1025">
        <f t="shared" si="11"/>
        <v>2.5700000000000001E-2</v>
      </c>
    </row>
    <row r="104" spans="1:16">
      <c r="A104" s="1023"/>
      <c r="B104" s="1022" t="s">
        <v>841</v>
      </c>
      <c r="C104" s="1026"/>
      <c r="D104" s="1024">
        <v>3.8100000000000002E-2</v>
      </c>
      <c r="E104" s="1024">
        <v>2.98E-2</v>
      </c>
      <c r="F104" s="1024">
        <v>2.8799999999999999E-2</v>
      </c>
      <c r="G104" s="1028">
        <v>1.9299999999999998E-2</v>
      </c>
      <c r="H104" s="1024">
        <v>1.55E-2</v>
      </c>
      <c r="I104" s="1024">
        <v>4.0000000000000001E-3</v>
      </c>
      <c r="J104" s="1024">
        <v>2.5000000000000001E-3</v>
      </c>
      <c r="K104" s="1024">
        <v>8.0000000000000004E-4</v>
      </c>
      <c r="L104" s="1028">
        <v>3.2500000000000001E-2</v>
      </c>
      <c r="N104" s="1025">
        <f t="shared" si="9"/>
        <v>1.8800000000000004E-2</v>
      </c>
      <c r="O104" s="1025">
        <f t="shared" si="10"/>
        <v>1.43E-2</v>
      </c>
      <c r="P104" s="1025">
        <f t="shared" si="11"/>
        <v>2.4799999999999999E-2</v>
      </c>
    </row>
    <row r="105" spans="1:16">
      <c r="A105" s="1023"/>
      <c r="B105" s="1022" t="s">
        <v>840</v>
      </c>
      <c r="C105" s="1026"/>
      <c r="D105" s="1024">
        <v>4.2599999999999999E-2</v>
      </c>
      <c r="E105" s="1024">
        <v>3.5000000000000003E-2</v>
      </c>
      <c r="F105" s="1024">
        <v>3.0200000000000001E-2</v>
      </c>
      <c r="G105" s="1028">
        <v>2.3E-2</v>
      </c>
      <c r="H105" s="1024">
        <v>1.9599999999999999E-2</v>
      </c>
      <c r="I105" s="1024">
        <v>5.7999999999999996E-3</v>
      </c>
      <c r="J105" s="1024">
        <v>3.3E-3</v>
      </c>
      <c r="K105" s="1024">
        <v>1E-3</v>
      </c>
      <c r="L105" s="1028">
        <v>3.2500000000000001E-2</v>
      </c>
      <c r="N105" s="1025">
        <f t="shared" si="9"/>
        <v>1.9599999999999999E-2</v>
      </c>
      <c r="O105" s="1025">
        <f t="shared" si="10"/>
        <v>1.5400000000000004E-2</v>
      </c>
      <c r="P105" s="1025">
        <f t="shared" si="11"/>
        <v>2.4400000000000002E-2</v>
      </c>
    </row>
    <row r="106" spans="1:16">
      <c r="A106" s="1023"/>
      <c r="B106" s="1022" t="s">
        <v>840</v>
      </c>
      <c r="C106" s="1026"/>
      <c r="D106" s="1024">
        <v>4.3099999999999999E-2</v>
      </c>
      <c r="E106" s="1024">
        <v>3.39E-2</v>
      </c>
      <c r="F106" s="1024">
        <v>2.9700000000000001E-2</v>
      </c>
      <c r="G106" s="1028">
        <v>2.58E-2</v>
      </c>
      <c r="H106" s="1024">
        <v>0.02</v>
      </c>
      <c r="I106" s="1024">
        <v>6.4000000000000003E-3</v>
      </c>
      <c r="J106" s="1024">
        <v>3.4000000000000002E-3</v>
      </c>
      <c r="K106" s="1024">
        <v>8.9999999999999998E-4</v>
      </c>
      <c r="L106" s="1028">
        <v>3.2500000000000001E-2</v>
      </c>
      <c r="N106" s="1025">
        <f t="shared" si="9"/>
        <v>1.7299999999999999E-2</v>
      </c>
      <c r="O106" s="1025">
        <f t="shared" si="10"/>
        <v>1.3899999999999999E-2</v>
      </c>
      <c r="P106" s="1025">
        <f t="shared" si="11"/>
        <v>2.3300000000000001E-2</v>
      </c>
    </row>
    <row r="107" spans="1:16">
      <c r="A107" s="1023"/>
      <c r="B107" s="1022" t="s">
        <v>839</v>
      </c>
      <c r="C107" s="1026"/>
      <c r="D107" s="1024">
        <v>4.58E-2</v>
      </c>
      <c r="E107" s="1024">
        <v>3.5200000000000002E-2</v>
      </c>
      <c r="F107" s="1024">
        <v>0.03</v>
      </c>
      <c r="G107" s="1028">
        <v>2.7400000000000001E-2</v>
      </c>
      <c r="H107" s="1024">
        <v>2.24E-2</v>
      </c>
      <c r="I107" s="1024">
        <v>6.9999999999999993E-3</v>
      </c>
      <c r="J107" s="1024">
        <v>3.5999999999999999E-3</v>
      </c>
      <c r="K107" s="1024">
        <v>8.0000000000000004E-4</v>
      </c>
      <c r="L107" s="1028">
        <v>3.2500000000000001E-2</v>
      </c>
      <c r="N107" s="1025">
        <f t="shared" si="9"/>
        <v>1.84E-2</v>
      </c>
      <c r="O107" s="1025">
        <f t="shared" si="10"/>
        <v>1.2800000000000002E-2</v>
      </c>
      <c r="P107" s="1025">
        <f t="shared" si="11"/>
        <v>2.3E-2</v>
      </c>
    </row>
    <row r="108" spans="1:16">
      <c r="A108" s="1023"/>
      <c r="B108" s="1022" t="s">
        <v>838</v>
      </c>
      <c r="C108" s="1026"/>
      <c r="D108" s="1024">
        <v>4.3200000000000002E-2</v>
      </c>
      <c r="E108" s="1024">
        <v>3.3700000000000001E-2</v>
      </c>
      <c r="F108" s="1024">
        <v>3.1E-2</v>
      </c>
      <c r="G108" s="1028">
        <v>2.81E-2</v>
      </c>
      <c r="H108" s="1024">
        <v>2.0199999999999999E-2</v>
      </c>
      <c r="I108" s="1024">
        <v>7.8000000000000005E-3</v>
      </c>
      <c r="J108" s="1024">
        <v>4.0000000000000001E-3</v>
      </c>
      <c r="K108" s="1024">
        <v>8.0000000000000004E-4</v>
      </c>
      <c r="L108" s="1028">
        <v>3.2500000000000001E-2</v>
      </c>
      <c r="N108" s="1025">
        <f t="shared" si="9"/>
        <v>1.5100000000000002E-2</v>
      </c>
      <c r="O108" s="1025">
        <f t="shared" si="10"/>
        <v>1.3500000000000002E-2</v>
      </c>
      <c r="P108" s="1025">
        <f t="shared" si="11"/>
        <v>2.3199999999999998E-2</v>
      </c>
    </row>
    <row r="109" spans="1:16">
      <c r="A109" s="1023"/>
      <c r="B109" s="1022" t="s">
        <v>837</v>
      </c>
      <c r="C109" s="1026"/>
      <c r="D109" s="1024">
        <v>4.1000000000000002E-2</v>
      </c>
      <c r="E109" s="1024">
        <v>3.2000000000000001E-2</v>
      </c>
      <c r="F109" s="1024">
        <v>0.03</v>
      </c>
      <c r="G109" s="1028">
        <v>2.6200000000000001E-2</v>
      </c>
      <c r="H109" s="1024">
        <v>1.95E-2</v>
      </c>
      <c r="I109" s="1024">
        <v>6.3E-3</v>
      </c>
      <c r="J109" s="1024">
        <v>3.4000000000000002E-3</v>
      </c>
      <c r="K109" s="1024">
        <v>8.9999999999999998E-4</v>
      </c>
      <c r="L109" s="1028">
        <v>3.2500000000000001E-2</v>
      </c>
      <c r="N109" s="1025">
        <f t="shared" si="9"/>
        <v>1.4800000000000001E-2</v>
      </c>
      <c r="O109" s="1025">
        <f t="shared" si="10"/>
        <v>1.2500000000000001E-2</v>
      </c>
      <c r="P109" s="1025">
        <f t="shared" si="11"/>
        <v>2.3699999999999999E-2</v>
      </c>
    </row>
    <row r="110" spans="1:16">
      <c r="A110" s="1023"/>
      <c r="B110" s="1022" t="s">
        <v>836</v>
      </c>
      <c r="C110" s="1026"/>
      <c r="D110" s="1024">
        <v>4.2900000000000001E-2</v>
      </c>
      <c r="E110" s="1024">
        <v>3.3000000000000002E-2</v>
      </c>
      <c r="F110" s="1024">
        <v>0.03</v>
      </c>
      <c r="G110" s="1028">
        <v>2.7200000000000002E-2</v>
      </c>
      <c r="H110" s="1024">
        <v>2.1000000000000001E-2</v>
      </c>
      <c r="I110" s="1024">
        <v>5.7999999999999996E-3</v>
      </c>
      <c r="J110" s="1024">
        <v>3.0000000000000001E-3</v>
      </c>
      <c r="K110" s="1024">
        <v>8.0000000000000004E-4</v>
      </c>
      <c r="L110" s="1028">
        <v>3.2500000000000001E-2</v>
      </c>
      <c r="N110" s="1025">
        <f t="shared" si="9"/>
        <v>1.5699999999999999E-2</v>
      </c>
      <c r="O110" s="1025">
        <f t="shared" si="10"/>
        <v>1.2E-2</v>
      </c>
      <c r="P110" s="1025">
        <f t="shared" si="11"/>
        <v>2.4199999999999999E-2</v>
      </c>
    </row>
    <row r="111" spans="1:16">
      <c r="A111" s="1023"/>
      <c r="B111" s="1022" t="s">
        <v>835</v>
      </c>
      <c r="C111" s="1026"/>
      <c r="D111" s="1024">
        <v>4.48E-2</v>
      </c>
      <c r="E111" s="1024">
        <v>3.5200000000000002E-2</v>
      </c>
      <c r="F111" s="1024">
        <v>2.6800000000000001E-2</v>
      </c>
      <c r="G111" s="1028">
        <v>2.8999999999999998E-2</v>
      </c>
      <c r="H111" s="1024">
        <v>2.4500000000000001E-2</v>
      </c>
      <c r="I111" s="1024">
        <v>6.8999999999999999E-3</v>
      </c>
      <c r="J111" s="1024">
        <v>3.4000000000000002E-3</v>
      </c>
      <c r="K111" s="1024">
        <v>8.9999999999999998E-4</v>
      </c>
      <c r="L111" s="1028">
        <v>3.2500000000000001E-2</v>
      </c>
      <c r="N111" s="1025">
        <f t="shared" si="9"/>
        <v>1.5800000000000002E-2</v>
      </c>
      <c r="O111" s="1025">
        <f t="shared" si="10"/>
        <v>1.0700000000000001E-2</v>
      </c>
      <c r="P111" s="1025">
        <f t="shared" si="11"/>
        <v>1.9900000000000001E-2</v>
      </c>
    </row>
    <row r="112" spans="1:16">
      <c r="A112" s="1023"/>
      <c r="B112" s="1022" t="s">
        <v>840</v>
      </c>
      <c r="C112" s="1027" t="s">
        <v>58</v>
      </c>
      <c r="D112" s="1024">
        <v>4.3200000000000002E-2</v>
      </c>
      <c r="E112" s="1024">
        <v>3.4000000000000002E-2</v>
      </c>
      <c r="F112" s="1024">
        <v>2.6800000000000001E-2</v>
      </c>
      <c r="G112" s="1028">
        <v>2.86E-2</v>
      </c>
      <c r="H112" s="1024">
        <v>2.1299999999999999E-2</v>
      </c>
      <c r="I112" s="1024">
        <v>7.8000000000000005E-3</v>
      </c>
      <c r="J112" s="1024">
        <v>3.9000000000000003E-3</v>
      </c>
      <c r="K112" s="1024">
        <v>7.000000000000001E-4</v>
      </c>
      <c r="L112" s="1028">
        <v>3.2500000000000001E-2</v>
      </c>
      <c r="N112" s="1025">
        <f t="shared" si="9"/>
        <v>1.4600000000000002E-2</v>
      </c>
      <c r="O112" s="1025">
        <f t="shared" si="10"/>
        <v>1.2700000000000003E-2</v>
      </c>
      <c r="P112" s="1025">
        <f t="shared" si="11"/>
        <v>1.9E-2</v>
      </c>
    </row>
    <row r="113" spans="1:16">
      <c r="A113" s="1023"/>
      <c r="B113" s="1022" t="s">
        <v>526</v>
      </c>
      <c r="C113" s="1026"/>
      <c r="D113" s="1024">
        <v>4.3700000000000003E-2</v>
      </c>
      <c r="E113" s="1024">
        <v>3.39E-2</v>
      </c>
      <c r="F113" s="1024">
        <v>2.6499999999999999E-2</v>
      </c>
      <c r="G113" s="1028">
        <v>2.7099999999999999E-2</v>
      </c>
      <c r="H113" s="1024">
        <v>2.1299999999999999E-2</v>
      </c>
      <c r="I113" s="1024">
        <v>6.8999999999999999E-3</v>
      </c>
      <c r="J113" s="1024">
        <v>3.3E-3</v>
      </c>
      <c r="K113" s="1024">
        <v>7.000000000000001E-4</v>
      </c>
      <c r="L113" s="1028">
        <v>3.2500000000000001E-2</v>
      </c>
      <c r="N113" s="1025">
        <f t="shared" si="9"/>
        <v>1.6600000000000004E-2</v>
      </c>
      <c r="O113" s="1025">
        <f t="shared" si="10"/>
        <v>1.26E-2</v>
      </c>
      <c r="P113" s="1025">
        <f t="shared" si="11"/>
        <v>1.9599999999999999E-2</v>
      </c>
    </row>
    <row r="114" spans="1:16">
      <c r="A114" s="1023"/>
      <c r="B114" s="1022" t="s">
        <v>841</v>
      </c>
      <c r="C114" s="1026"/>
      <c r="D114" s="1024">
        <v>4.3999999999999997E-2</v>
      </c>
      <c r="E114" s="1024">
        <v>3.4200000000000001E-2</v>
      </c>
      <c r="F114" s="1024">
        <v>2.6499999999999999E-2</v>
      </c>
      <c r="G114" s="1028">
        <v>2.7200000000000002E-2</v>
      </c>
      <c r="H114" s="1024">
        <v>2.3E-2</v>
      </c>
      <c r="I114" s="1024">
        <v>8.199999999999999E-3</v>
      </c>
      <c r="J114" s="1024">
        <v>4.0000000000000001E-3</v>
      </c>
      <c r="K114" s="1024">
        <v>8.0000000000000004E-4</v>
      </c>
      <c r="L114" s="1028">
        <v>3.2500000000000001E-2</v>
      </c>
      <c r="N114" s="1025">
        <f t="shared" si="9"/>
        <v>1.6799999999999995E-2</v>
      </c>
      <c r="O114" s="1025">
        <f t="shared" si="10"/>
        <v>1.1200000000000002E-2</v>
      </c>
      <c r="P114" s="1025">
        <f t="shared" si="11"/>
        <v>1.83E-2</v>
      </c>
    </row>
    <row r="115" spans="1:16">
      <c r="A115" s="1023"/>
      <c r="B115" s="1022" t="s">
        <v>839</v>
      </c>
      <c r="C115" s="1026"/>
      <c r="D115" s="1024">
        <v>4.3299999999999998E-2</v>
      </c>
      <c r="E115" s="1024">
        <v>3.39E-2</v>
      </c>
      <c r="F115" s="1024">
        <v>2.6499999999999999E-2</v>
      </c>
      <c r="G115" s="1028">
        <v>2.7099999999999999E-2</v>
      </c>
      <c r="H115" s="1024">
        <v>2.2499999999999999E-2</v>
      </c>
      <c r="I115" s="1024">
        <v>8.8000000000000005E-3</v>
      </c>
      <c r="J115" s="1024">
        <v>4.1999999999999997E-3</v>
      </c>
      <c r="K115" s="1024">
        <v>8.9999999999999998E-4</v>
      </c>
      <c r="L115" s="1028">
        <v>3.2500000000000001E-2</v>
      </c>
      <c r="N115" s="1025">
        <f t="shared" si="9"/>
        <v>1.6199999999999999E-2</v>
      </c>
      <c r="O115" s="1025">
        <f t="shared" si="10"/>
        <v>1.14E-2</v>
      </c>
      <c r="P115" s="1025">
        <f t="shared" si="11"/>
        <v>1.77E-2</v>
      </c>
    </row>
    <row r="116" spans="1:16">
      <c r="A116" s="1023"/>
      <c r="B116" s="1022" t="s">
        <v>841</v>
      </c>
      <c r="C116" s="1026"/>
      <c r="D116" s="1024">
        <v>4.1200000000000001E-2</v>
      </c>
      <c r="E116" s="1024">
        <v>3.2099999999999997E-2</v>
      </c>
      <c r="F116" s="1024">
        <v>2.6499999999999999E-2</v>
      </c>
      <c r="G116" s="1028">
        <v>2.5600000000000001E-2</v>
      </c>
      <c r="H116" s="1024">
        <v>2.06E-2</v>
      </c>
      <c r="I116" s="1024">
        <v>8.3000000000000001E-3</v>
      </c>
      <c r="J116" s="1024">
        <v>3.9000000000000003E-3</v>
      </c>
      <c r="K116" s="1024">
        <v>8.9999999999999998E-4</v>
      </c>
      <c r="L116" s="1028">
        <v>3.2500000000000001E-2</v>
      </c>
      <c r="N116" s="1025">
        <f t="shared" si="9"/>
        <v>1.5599999999999999E-2</v>
      </c>
      <c r="O116" s="1025">
        <f t="shared" si="10"/>
        <v>1.1499999999999996E-2</v>
      </c>
      <c r="P116" s="1025">
        <f t="shared" si="11"/>
        <v>1.8200000000000001E-2</v>
      </c>
    </row>
    <row r="117" spans="1:16">
      <c r="A117" s="1023"/>
      <c r="B117" s="1022" t="s">
        <v>840</v>
      </c>
      <c r="C117" s="1026"/>
      <c r="D117" s="1024">
        <v>4.1399999999999999E-2</v>
      </c>
      <c r="E117" s="1024">
        <v>3.2199999999999999E-2</v>
      </c>
      <c r="F117" s="1024">
        <v>2.63E-2</v>
      </c>
      <c r="G117" s="1028">
        <v>2.6000000000000002E-2</v>
      </c>
      <c r="H117" s="1024">
        <v>2.1299999999999999E-2</v>
      </c>
      <c r="I117" s="1024">
        <v>9.0000000000000011E-3</v>
      </c>
      <c r="J117" s="1024">
        <v>4.5000000000000005E-3</v>
      </c>
      <c r="K117" s="1024">
        <v>1E-3</v>
      </c>
      <c r="L117" s="1028">
        <v>3.2500000000000001E-2</v>
      </c>
      <c r="N117" s="1025">
        <f t="shared" si="9"/>
        <v>1.5399999999999997E-2</v>
      </c>
      <c r="O117" s="1025">
        <f t="shared" si="10"/>
        <v>1.09E-2</v>
      </c>
      <c r="P117" s="1025">
        <f t="shared" si="11"/>
        <v>1.7299999999999999E-2</v>
      </c>
    </row>
    <row r="118" spans="1:16">
      <c r="A118" s="1023"/>
      <c r="B118" s="1022" t="s">
        <v>840</v>
      </c>
      <c r="C118" s="1026"/>
      <c r="D118" s="1024">
        <v>4.1200000000000001E-2</v>
      </c>
      <c r="E118" s="1024">
        <v>3.2300000000000002E-2</v>
      </c>
      <c r="F118" s="1024">
        <v>2.63E-2</v>
      </c>
      <c r="G118" s="1028">
        <v>2.5399999999999999E-2</v>
      </c>
      <c r="H118" s="1024">
        <v>2.24E-2</v>
      </c>
      <c r="I118" s="1024">
        <v>9.7000000000000003E-3</v>
      </c>
      <c r="J118" s="1024">
        <v>5.1000000000000004E-3</v>
      </c>
      <c r="K118" s="1024">
        <v>8.9999999999999998E-4</v>
      </c>
      <c r="L118" s="1028">
        <v>3.2500000000000001E-2</v>
      </c>
      <c r="N118" s="1025">
        <f t="shared" si="9"/>
        <v>1.5800000000000002E-2</v>
      </c>
      <c r="O118" s="1025">
        <f t="shared" si="10"/>
        <v>9.9000000000000025E-3</v>
      </c>
      <c r="P118" s="1025">
        <f t="shared" si="11"/>
        <v>1.66E-2</v>
      </c>
    </row>
    <row r="119" spans="1:16">
      <c r="A119" s="1023"/>
      <c r="B119" s="1022" t="s">
        <v>839</v>
      </c>
      <c r="C119" s="1026"/>
      <c r="D119" s="1024">
        <v>4.1000000000000002E-2</v>
      </c>
      <c r="E119" s="1024">
        <v>3.2500000000000001E-2</v>
      </c>
      <c r="F119" s="1024">
        <v>2.63E-2</v>
      </c>
      <c r="G119" s="1028">
        <v>2.4199999999999999E-2</v>
      </c>
      <c r="H119" s="1024">
        <v>2.0500000000000001E-2</v>
      </c>
      <c r="I119" s="1024">
        <v>9.300000000000001E-3</v>
      </c>
      <c r="J119" s="1024">
        <v>4.6999999999999993E-3</v>
      </c>
      <c r="K119" s="1024">
        <v>8.9999999999999998E-4</v>
      </c>
      <c r="L119" s="1028">
        <v>3.2500000000000001E-2</v>
      </c>
      <c r="N119" s="1025">
        <f t="shared" si="9"/>
        <v>1.6800000000000002E-2</v>
      </c>
      <c r="O119" s="1025">
        <f t="shared" si="10"/>
        <v>1.2E-2</v>
      </c>
      <c r="P119" s="1025">
        <f t="shared" si="11"/>
        <v>1.7000000000000001E-2</v>
      </c>
    </row>
    <row r="120" spans="1:16">
      <c r="A120" s="1023"/>
      <c r="B120" s="1022" t="s">
        <v>838</v>
      </c>
      <c r="C120" s="1026"/>
      <c r="D120" s="1024">
        <v>4.2000000000000003E-2</v>
      </c>
      <c r="E120" s="1024">
        <v>3.3599999999999998E-2</v>
      </c>
      <c r="F120" s="1024">
        <v>2.63E-2</v>
      </c>
      <c r="G120" s="1028">
        <v>2.53E-2</v>
      </c>
      <c r="H120" s="1024">
        <v>2.2200000000000001E-2</v>
      </c>
      <c r="I120" s="1024">
        <v>1.0500000000000001E-2</v>
      </c>
      <c r="J120" s="1024">
        <v>5.6999999999999993E-3</v>
      </c>
      <c r="K120" s="1024">
        <v>8.9999999999999998E-4</v>
      </c>
      <c r="L120" s="1028">
        <v>3.2500000000000001E-2</v>
      </c>
      <c r="N120" s="1025">
        <f t="shared" si="9"/>
        <v>1.6700000000000003E-2</v>
      </c>
      <c r="O120" s="1025">
        <f t="shared" si="10"/>
        <v>1.1399999999999997E-2</v>
      </c>
      <c r="P120" s="1025">
        <f t="shared" si="11"/>
        <v>1.5800000000000002E-2</v>
      </c>
    </row>
    <row r="121" spans="1:16">
      <c r="A121" s="1023"/>
      <c r="B121" s="1022" t="s">
        <v>837</v>
      </c>
      <c r="C121" s="1026"/>
      <c r="D121" s="1024">
        <v>3.9800000000000002E-2</v>
      </c>
      <c r="E121" s="1024">
        <v>3.1300000000000001E-2</v>
      </c>
      <c r="F121" s="1024">
        <v>2.63E-2</v>
      </c>
      <c r="G121" s="1028">
        <v>2.3E-2</v>
      </c>
      <c r="H121" s="1024">
        <v>2.0500000000000001E-2</v>
      </c>
      <c r="I121" s="1024">
        <v>8.8000000000000005E-3</v>
      </c>
      <c r="J121" s="1024">
        <v>4.5000000000000005E-3</v>
      </c>
      <c r="K121" s="1024">
        <v>8.9999999999999998E-4</v>
      </c>
      <c r="L121" s="1028">
        <v>3.2500000000000001E-2</v>
      </c>
      <c r="N121" s="1025">
        <f t="shared" si="9"/>
        <v>1.6800000000000002E-2</v>
      </c>
      <c r="O121" s="1025">
        <f t="shared" si="10"/>
        <v>1.0800000000000001E-2</v>
      </c>
      <c r="P121" s="1025">
        <f t="shared" si="11"/>
        <v>1.7500000000000002E-2</v>
      </c>
    </row>
    <row r="122" spans="1:16">
      <c r="A122" s="1023"/>
      <c r="B122" s="1022" t="s">
        <v>836</v>
      </c>
      <c r="C122" s="1026"/>
      <c r="D122" s="1024">
        <v>3.9699999999999999E-2</v>
      </c>
      <c r="E122" s="1024">
        <v>3.1699999999999999E-2</v>
      </c>
      <c r="F122" s="1024">
        <v>2.63E-2</v>
      </c>
      <c r="G122" s="1028">
        <v>2.3300000000000001E-2</v>
      </c>
      <c r="H122" s="1024">
        <v>1.89E-2</v>
      </c>
      <c r="I122" s="1024">
        <v>9.5999999999999992E-3</v>
      </c>
      <c r="J122" s="1024">
        <v>5.3E-3</v>
      </c>
      <c r="K122" s="1024">
        <v>8.9999999999999998E-4</v>
      </c>
      <c r="L122" s="1028">
        <v>3.2500000000000001E-2</v>
      </c>
      <c r="N122" s="1025">
        <f t="shared" si="9"/>
        <v>1.6399999999999998E-2</v>
      </c>
      <c r="O122" s="1025">
        <f t="shared" si="10"/>
        <v>1.2799999999999999E-2</v>
      </c>
      <c r="P122" s="1025">
        <f t="shared" si="11"/>
        <v>1.67E-2</v>
      </c>
    </row>
    <row r="123" spans="1:16">
      <c r="A123" s="1023"/>
      <c r="B123" s="1022" t="s">
        <v>835</v>
      </c>
      <c r="C123" s="1026"/>
      <c r="D123" s="1024">
        <v>3.8699999999999998E-2</v>
      </c>
      <c r="E123" s="1024">
        <v>3.15E-2</v>
      </c>
      <c r="F123" s="1024">
        <v>2.63E-2</v>
      </c>
      <c r="G123" s="1028">
        <v>2.2099999999999998E-2</v>
      </c>
      <c r="H123" s="1024">
        <v>1.9800000000000002E-2</v>
      </c>
      <c r="I123" s="1024">
        <v>1.06E-2</v>
      </c>
      <c r="J123" s="1024">
        <v>6.4000000000000003E-3</v>
      </c>
      <c r="K123" s="1024">
        <v>1.1999999999999999E-3</v>
      </c>
      <c r="L123" s="1028">
        <v>3.2500000000000001E-2</v>
      </c>
      <c r="N123" s="1025">
        <f t="shared" si="9"/>
        <v>1.66E-2</v>
      </c>
      <c r="O123" s="1025">
        <f t="shared" si="10"/>
        <v>1.1699999999999999E-2</v>
      </c>
      <c r="P123" s="1025">
        <f t="shared" si="11"/>
        <v>1.5699999999999999E-2</v>
      </c>
    </row>
    <row r="124" spans="1:16">
      <c r="A124" s="1023"/>
      <c r="B124" s="1022" t="s">
        <v>840</v>
      </c>
      <c r="C124" s="1027" t="s">
        <v>43</v>
      </c>
      <c r="D124" s="1024">
        <v>3.6600000000000001E-2</v>
      </c>
      <c r="E124" s="1024">
        <v>2.98E-2</v>
      </c>
      <c r="F124" s="1024">
        <v>2.63E-2</v>
      </c>
      <c r="G124" s="1028">
        <v>1.8799999999999997E-2</v>
      </c>
      <c r="H124" s="1024">
        <v>1.49E-2</v>
      </c>
      <c r="I124" s="1024">
        <v>9.0000000000000011E-3</v>
      </c>
      <c r="J124" s="1024">
        <v>5.5000000000000005E-3</v>
      </c>
      <c r="K124" s="1024">
        <v>1.1000000000000001E-3</v>
      </c>
      <c r="L124" s="1028">
        <v>3.2500000000000001E-2</v>
      </c>
      <c r="N124" s="1025">
        <f t="shared" si="9"/>
        <v>1.7800000000000003E-2</v>
      </c>
      <c r="O124" s="1025">
        <f t="shared" si="10"/>
        <v>1.49E-2</v>
      </c>
      <c r="P124" s="1025">
        <f t="shared" si="11"/>
        <v>1.7299999999999999E-2</v>
      </c>
    </row>
    <row r="125" spans="1:16">
      <c r="A125" s="1023"/>
      <c r="B125" s="1022" t="s">
        <v>526</v>
      </c>
      <c r="C125" s="1026"/>
      <c r="D125" s="1024">
        <v>3.7999999999999999E-2</v>
      </c>
      <c r="E125" s="1024">
        <v>3.0700000000000002E-2</v>
      </c>
      <c r="F125" s="1024">
        <v>2.63E-2</v>
      </c>
      <c r="G125" s="1028">
        <v>1.9799999999999998E-2</v>
      </c>
      <c r="H125" s="1024">
        <v>1.8200000000000001E-2</v>
      </c>
      <c r="I125" s="1024">
        <v>9.8999999999999991E-3</v>
      </c>
      <c r="J125" s="1024">
        <v>6.1999999999999998E-3</v>
      </c>
      <c r="K125" s="1024">
        <v>1.1000000000000001E-3</v>
      </c>
      <c r="L125" s="1028">
        <v>3.2500000000000001E-2</v>
      </c>
      <c r="N125" s="1025">
        <f t="shared" si="9"/>
        <v>1.8200000000000001E-2</v>
      </c>
      <c r="O125" s="1025">
        <f t="shared" si="10"/>
        <v>1.2500000000000001E-2</v>
      </c>
      <c r="P125" s="1025">
        <f t="shared" si="11"/>
        <v>1.6400000000000001E-2</v>
      </c>
    </row>
    <row r="126" spans="1:16">
      <c r="A126" s="1023"/>
      <c r="B126" s="1022" t="s">
        <v>841</v>
      </c>
      <c r="D126" s="1024">
        <v>3.6900000000000002E-2</v>
      </c>
      <c r="E126" s="1024">
        <v>2.9700000000000001E-2</v>
      </c>
      <c r="F126" s="1024">
        <v>2.63E-2</v>
      </c>
      <c r="G126" s="1028">
        <v>2.0400000000000001E-2</v>
      </c>
      <c r="H126" s="1024">
        <v>1.7100000000000001E-2</v>
      </c>
      <c r="I126" s="1024">
        <v>1.0200000000000001E-2</v>
      </c>
      <c r="J126" s="1024">
        <v>6.4000000000000003E-3</v>
      </c>
      <c r="K126" s="1024">
        <v>1.1000000000000001E-3</v>
      </c>
      <c r="L126" s="1028">
        <v>3.2500000000000001E-2</v>
      </c>
      <c r="N126" s="1025">
        <f t="shared" si="9"/>
        <v>1.6500000000000001E-2</v>
      </c>
      <c r="O126" s="1025">
        <f t="shared" si="10"/>
        <v>1.26E-2</v>
      </c>
      <c r="P126" s="1025">
        <f t="shared" si="11"/>
        <v>1.61E-2</v>
      </c>
    </row>
    <row r="127" spans="1:16">
      <c r="A127" s="1023"/>
      <c r="B127" s="1022" t="s">
        <v>839</v>
      </c>
      <c r="C127" s="1026"/>
      <c r="D127" s="1024">
        <v>3.6799999999999999E-2</v>
      </c>
      <c r="E127" s="1024">
        <v>2.9399999999999999E-2</v>
      </c>
      <c r="F127" s="1024">
        <v>2.63E-2</v>
      </c>
      <c r="G127" s="1028">
        <v>1.9400000000000001E-2</v>
      </c>
      <c r="H127" s="1024">
        <v>1.7899999999999999E-2</v>
      </c>
      <c r="I127" s="1024">
        <v>8.6999999999999994E-3</v>
      </c>
      <c r="J127" s="1024">
        <v>5.4000000000000003E-3</v>
      </c>
      <c r="K127" s="1024">
        <v>1.1999999999999999E-3</v>
      </c>
      <c r="L127" s="1028">
        <v>3.2500000000000001E-2</v>
      </c>
      <c r="N127" s="1025">
        <f t="shared" si="9"/>
        <v>1.7399999999999999E-2</v>
      </c>
      <c r="O127" s="1025">
        <f t="shared" si="10"/>
        <v>1.15E-2</v>
      </c>
      <c r="P127" s="1025">
        <f t="shared" si="11"/>
        <v>1.7600000000000001E-2</v>
      </c>
    </row>
    <row r="128" spans="1:16">
      <c r="A128" s="1023"/>
      <c r="B128" s="1022" t="s">
        <v>841</v>
      </c>
      <c r="C128" s="1026"/>
      <c r="D128" s="1024">
        <v>3.8699999999999998E-2</v>
      </c>
      <c r="E128" s="1024">
        <v>3.1099999999999999E-2</v>
      </c>
      <c r="F128" s="1024">
        <v>2.63E-2</v>
      </c>
      <c r="G128" s="1028">
        <v>2.2000000000000002E-2</v>
      </c>
      <c r="H128" s="1024">
        <v>1.8599999999999998E-2</v>
      </c>
      <c r="I128" s="1024">
        <v>9.7999999999999997E-3</v>
      </c>
      <c r="J128" s="1024">
        <v>6.0999999999999995E-3</v>
      </c>
      <c r="K128" s="1024">
        <v>1.1999999999999999E-3</v>
      </c>
      <c r="L128" s="1028">
        <v>3.2500000000000001E-2</v>
      </c>
      <c r="N128" s="1025">
        <f t="shared" si="9"/>
        <v>1.6699999999999996E-2</v>
      </c>
      <c r="O128" s="1025">
        <f t="shared" si="10"/>
        <v>1.2500000000000001E-2</v>
      </c>
      <c r="P128" s="1025">
        <f t="shared" si="11"/>
        <v>1.6500000000000001E-2</v>
      </c>
    </row>
    <row r="129" spans="1:16">
      <c r="A129" s="1023"/>
      <c r="B129" s="1022" t="s">
        <v>840</v>
      </c>
      <c r="C129" s="1026"/>
      <c r="D129" s="1024">
        <v>4.02E-2</v>
      </c>
      <c r="E129" s="1024">
        <v>3.2099999999999997E-2</v>
      </c>
      <c r="F129" s="1024">
        <v>2.63E-2</v>
      </c>
      <c r="G129" s="1028">
        <v>2.3599999999999999E-2</v>
      </c>
      <c r="H129" s="1024">
        <v>2.07E-2</v>
      </c>
      <c r="I129" s="1024">
        <v>1.0700000000000001E-2</v>
      </c>
      <c r="J129" s="1024">
        <v>6.8999999999999999E-3</v>
      </c>
      <c r="K129" s="1024">
        <v>1.2999999999999999E-3</v>
      </c>
      <c r="L129" s="1028">
        <v>3.2500000000000001E-2</v>
      </c>
      <c r="N129" s="1025">
        <f t="shared" si="9"/>
        <v>1.66E-2</v>
      </c>
      <c r="O129" s="1025">
        <f t="shared" si="10"/>
        <v>1.1399999999999997E-2</v>
      </c>
      <c r="P129" s="1025">
        <f t="shared" si="11"/>
        <v>1.5599999999999999E-2</v>
      </c>
    </row>
    <row r="130" spans="1:16">
      <c r="A130" s="1023"/>
      <c r="B130" s="1022" t="s">
        <v>840</v>
      </c>
      <c r="C130" s="1026"/>
      <c r="D130" s="1024">
        <v>3.9800000000000002E-2</v>
      </c>
      <c r="E130" s="1024">
        <v>3.1699999999999999E-2</v>
      </c>
      <c r="F130" s="1024">
        <v>2.63E-2</v>
      </c>
      <c r="G130" s="1028">
        <v>2.3199999999999998E-2</v>
      </c>
      <c r="H130" s="1024">
        <v>1.9300000000000001E-2</v>
      </c>
      <c r="I130" s="1024">
        <v>1.03E-2</v>
      </c>
      <c r="J130" s="1024">
        <v>6.7000000000000002E-3</v>
      </c>
      <c r="K130" s="1024">
        <v>1.2999999999999999E-3</v>
      </c>
      <c r="L130" s="1028">
        <v>3.2500000000000001E-2</v>
      </c>
      <c r="N130" s="1025">
        <f t="shared" si="9"/>
        <v>1.6600000000000004E-2</v>
      </c>
      <c r="O130" s="1025">
        <f t="shared" si="10"/>
        <v>1.2399999999999998E-2</v>
      </c>
      <c r="P130" s="1025">
        <f t="shared" si="11"/>
        <v>1.6E-2</v>
      </c>
    </row>
    <row r="131" spans="1:16">
      <c r="A131" s="1023"/>
      <c r="B131" s="1022" t="s">
        <v>839</v>
      </c>
      <c r="C131" s="1026"/>
      <c r="D131" s="1024">
        <v>3.8399999999999997E-2</v>
      </c>
      <c r="E131" s="1024">
        <v>3.0599999999999999E-2</v>
      </c>
      <c r="F131" s="1024">
        <v>2.63E-2</v>
      </c>
      <c r="G131" s="1028">
        <v>2.1700000000000001E-2</v>
      </c>
      <c r="H131" s="1024">
        <v>1.9400000000000001E-2</v>
      </c>
      <c r="I131" s="1024">
        <v>1.03E-2</v>
      </c>
      <c r="J131" s="1024">
        <v>6.9999999999999993E-3</v>
      </c>
      <c r="K131" s="1024">
        <v>1.4000000000000002E-3</v>
      </c>
      <c r="L131" s="1028">
        <v>3.2500000000000001E-2</v>
      </c>
      <c r="N131" s="1025">
        <f t="shared" si="9"/>
        <v>1.6699999999999996E-2</v>
      </c>
      <c r="O131" s="1025">
        <f t="shared" si="10"/>
        <v>1.1199999999999998E-2</v>
      </c>
      <c r="P131" s="1025">
        <f t="shared" si="11"/>
        <v>1.6E-2</v>
      </c>
    </row>
    <row r="132" spans="1:16">
      <c r="A132" s="1023"/>
      <c r="B132" s="1022" t="s">
        <v>838</v>
      </c>
      <c r="C132" s="1026"/>
      <c r="D132" s="1024">
        <v>3.8600000000000002E-2</v>
      </c>
      <c r="E132" s="1024">
        <v>3.0800000000000001E-2</v>
      </c>
      <c r="F132" s="1024">
        <v>2.6499999999999999E-2</v>
      </c>
      <c r="G132" s="1028">
        <v>2.1700000000000001E-2</v>
      </c>
      <c r="H132" s="1024">
        <v>1.7500000000000002E-2</v>
      </c>
      <c r="I132" s="1024">
        <v>1.01E-2</v>
      </c>
      <c r="J132" s="1024">
        <v>7.0999999999999995E-3</v>
      </c>
      <c r="K132" s="1024">
        <v>1.4000000000000002E-3</v>
      </c>
      <c r="L132" s="1028">
        <v>3.2500000000000001E-2</v>
      </c>
      <c r="N132" s="1025">
        <f t="shared" ref="N132:N165" si="12">D132-G132</f>
        <v>1.6900000000000002E-2</v>
      </c>
      <c r="O132" s="1025">
        <f t="shared" ref="O132:O165" si="13">E132-H132</f>
        <v>1.3299999999999999E-2</v>
      </c>
      <c r="P132" s="1025">
        <f t="shared" ref="P132:P165" si="14">F132-I132</f>
        <v>1.6399999999999998E-2</v>
      </c>
    </row>
    <row r="133" spans="1:16">
      <c r="A133" s="1023"/>
      <c r="B133" s="1022" t="s">
        <v>837</v>
      </c>
      <c r="C133" s="1026"/>
      <c r="D133" s="1024">
        <v>3.7600000000000001E-2</v>
      </c>
      <c r="E133" s="1024">
        <v>2.98E-2</v>
      </c>
      <c r="F133" s="1024">
        <v>2.64E-2</v>
      </c>
      <c r="G133" s="1028">
        <v>2.07E-2</v>
      </c>
      <c r="H133" s="1024">
        <v>1.8800000000000001E-2</v>
      </c>
      <c r="I133" s="1024">
        <v>9.300000000000001E-3</v>
      </c>
      <c r="J133" s="1024">
        <v>6.4000000000000003E-3</v>
      </c>
      <c r="K133" s="1024">
        <v>1.1999999999999999E-3</v>
      </c>
      <c r="L133" s="1028">
        <v>3.2500000000000001E-2</v>
      </c>
      <c r="N133" s="1025">
        <f t="shared" si="12"/>
        <v>1.6900000000000002E-2</v>
      </c>
      <c r="O133" s="1025">
        <f t="shared" si="13"/>
        <v>1.0999999999999999E-2</v>
      </c>
      <c r="P133" s="1025">
        <f t="shared" si="14"/>
        <v>1.7099999999999997E-2</v>
      </c>
    </row>
    <row r="134" spans="1:16">
      <c r="A134" s="1023"/>
      <c r="B134" s="1022" t="s">
        <v>836</v>
      </c>
      <c r="C134" s="1026"/>
      <c r="D134" s="1024">
        <v>3.9600000000000003E-2</v>
      </c>
      <c r="E134" s="1024">
        <v>3.1800000000000002E-2</v>
      </c>
      <c r="F134" s="1024">
        <v>2.64E-2</v>
      </c>
      <c r="G134" s="1028">
        <v>2.2599999999999999E-2</v>
      </c>
      <c r="H134" s="1024">
        <v>1.9E-2</v>
      </c>
      <c r="I134" s="1024">
        <v>1.2E-2</v>
      </c>
      <c r="J134" s="1024">
        <v>8.8000000000000005E-3</v>
      </c>
      <c r="K134" s="1024">
        <v>1.1999999999999999E-3</v>
      </c>
      <c r="L134" s="1028">
        <v>3.2500000000000001E-2</v>
      </c>
      <c r="N134" s="1025">
        <f t="shared" si="12"/>
        <v>1.7000000000000005E-2</v>
      </c>
      <c r="O134" s="1025">
        <f t="shared" si="13"/>
        <v>1.2800000000000002E-2</v>
      </c>
      <c r="P134" s="1025">
        <f t="shared" si="14"/>
        <v>1.44E-2</v>
      </c>
    </row>
    <row r="135" spans="1:16">
      <c r="A135" s="1023"/>
      <c r="B135" s="1022" t="s">
        <v>835</v>
      </c>
      <c r="C135" s="1026"/>
      <c r="D135" s="1024">
        <v>4.0099999999999997E-2</v>
      </c>
      <c r="E135" s="1024">
        <v>3.2399999999999998E-2</v>
      </c>
      <c r="F135" s="1024">
        <v>2.6599999999999999E-2</v>
      </c>
      <c r="G135" s="1028">
        <v>2.2400000000000003E-2</v>
      </c>
      <c r="H135" s="1024">
        <v>2.0899999999999998E-2</v>
      </c>
      <c r="I135" s="1024">
        <v>1.2800000000000001E-2</v>
      </c>
      <c r="J135" s="1024">
        <v>9.7999999999999997E-3</v>
      </c>
      <c r="K135" s="1024">
        <v>2.3999999999999998E-3</v>
      </c>
      <c r="L135" s="1028">
        <v>3.3700000000000001E-2</v>
      </c>
      <c r="N135" s="1025">
        <f t="shared" si="12"/>
        <v>1.7699999999999994E-2</v>
      </c>
      <c r="O135" s="1025">
        <f t="shared" si="13"/>
        <v>1.15E-2</v>
      </c>
      <c r="P135" s="1025">
        <f t="shared" si="14"/>
        <v>1.3799999999999998E-2</v>
      </c>
    </row>
    <row r="136" spans="1:16">
      <c r="A136" s="1023"/>
      <c r="B136" s="1022" t="s">
        <v>840</v>
      </c>
      <c r="C136" s="1027" t="s">
        <v>230</v>
      </c>
      <c r="D136" s="1024">
        <v>3.7900000000000003E-2</v>
      </c>
      <c r="E136" s="1024">
        <v>3.4500000000000003E-2</v>
      </c>
      <c r="F136" s="1024">
        <v>2.6800000000000001E-2</v>
      </c>
      <c r="G136" s="1028">
        <v>2.0899999999999998E-2</v>
      </c>
      <c r="H136" s="1024">
        <v>1.67E-2</v>
      </c>
      <c r="I136" s="1024">
        <v>1.1399999999999999E-2</v>
      </c>
      <c r="J136" s="1024">
        <v>9.0000000000000011E-3</v>
      </c>
      <c r="K136" s="1024">
        <v>2.8999999999999998E-3</v>
      </c>
      <c r="L136" s="1028">
        <v>3.5000000000000003E-2</v>
      </c>
      <c r="N136" s="1025">
        <f t="shared" si="12"/>
        <v>1.7000000000000005E-2</v>
      </c>
      <c r="O136" s="1025">
        <f t="shared" si="13"/>
        <v>1.7800000000000003E-2</v>
      </c>
      <c r="P136" s="1025">
        <f t="shared" si="14"/>
        <v>1.5400000000000002E-2</v>
      </c>
    </row>
    <row r="137" spans="1:16">
      <c r="A137" s="1023"/>
      <c r="B137" s="1022" t="s">
        <v>526</v>
      </c>
      <c r="C137" s="1026"/>
      <c r="D137" s="1024">
        <v>3.6200000000000003E-2</v>
      </c>
      <c r="E137" s="1024">
        <v>3.3099999999999997E-2</v>
      </c>
      <c r="F137" s="1024">
        <v>2.69E-2</v>
      </c>
      <c r="G137" s="1028">
        <v>1.78E-2</v>
      </c>
      <c r="H137" s="1024">
        <v>1.52E-2</v>
      </c>
      <c r="I137" s="1024">
        <v>9.0000000000000011E-3</v>
      </c>
      <c r="J137" s="1024">
        <v>7.3000000000000001E-3</v>
      </c>
      <c r="K137" s="1024">
        <v>2.8999999999999998E-3</v>
      </c>
      <c r="L137" s="1028">
        <v>3.5000000000000003E-2</v>
      </c>
      <c r="N137" s="1025">
        <f t="shared" si="12"/>
        <v>1.8400000000000003E-2</v>
      </c>
      <c r="O137" s="1025">
        <f t="shared" si="13"/>
        <v>1.7899999999999999E-2</v>
      </c>
      <c r="P137" s="1025">
        <f t="shared" si="14"/>
        <v>1.7899999999999999E-2</v>
      </c>
    </row>
    <row r="138" spans="1:16">
      <c r="A138" s="1023"/>
      <c r="B138" s="1022" t="s">
        <v>841</v>
      </c>
      <c r="C138" s="1026"/>
      <c r="D138" s="1024">
        <v>3.7100000000000001E-2</v>
      </c>
      <c r="E138" s="1024">
        <v>3.32E-2</v>
      </c>
      <c r="F138" s="1024">
        <v>2.6800000000000001E-2</v>
      </c>
      <c r="G138" s="1028">
        <v>1.89E-2</v>
      </c>
      <c r="H138" s="1024">
        <v>1.54E-2</v>
      </c>
      <c r="I138" s="1024">
        <v>1.04E-2</v>
      </c>
      <c r="J138" s="1024">
        <v>8.8000000000000005E-3</v>
      </c>
      <c r="K138" s="1024">
        <v>2.5000000000000001E-3</v>
      </c>
      <c r="L138" s="1028">
        <v>3.5000000000000003E-2</v>
      </c>
      <c r="N138" s="1025">
        <f t="shared" si="12"/>
        <v>1.8200000000000001E-2</v>
      </c>
      <c r="O138" s="1025">
        <f t="shared" si="13"/>
        <v>1.78E-2</v>
      </c>
      <c r="P138" s="1025">
        <f t="shared" si="14"/>
        <v>1.6400000000000001E-2</v>
      </c>
    </row>
    <row r="139" spans="1:16">
      <c r="A139" s="1023"/>
      <c r="B139" s="1022" t="s">
        <v>839</v>
      </c>
      <c r="C139" s="1026"/>
      <c r="D139" s="1024">
        <v>3.6600000000000001E-2</v>
      </c>
      <c r="E139" s="1024">
        <v>3.2599999999999997E-2</v>
      </c>
      <c r="F139" s="1024">
        <v>2.69E-2</v>
      </c>
      <c r="G139" s="1028">
        <v>1.8100000000000002E-2</v>
      </c>
      <c r="H139" s="1024">
        <v>1.6E-2</v>
      </c>
      <c r="I139" s="1024">
        <v>9.1999999999999998E-3</v>
      </c>
      <c r="J139" s="1024">
        <v>7.7000000000000002E-3</v>
      </c>
      <c r="K139" s="1024">
        <v>3.0000000000000001E-3</v>
      </c>
      <c r="L139" s="1028">
        <v>3.5000000000000003E-2</v>
      </c>
      <c r="N139" s="1025">
        <f t="shared" si="12"/>
        <v>1.8499999999999999E-2</v>
      </c>
      <c r="O139" s="1025">
        <f t="shared" si="13"/>
        <v>1.6599999999999997E-2</v>
      </c>
      <c r="P139" s="1025">
        <f t="shared" si="14"/>
        <v>1.77E-2</v>
      </c>
    </row>
    <row r="140" spans="1:16">
      <c r="A140" s="1023"/>
      <c r="B140" s="1022" t="s">
        <v>841</v>
      </c>
      <c r="C140" s="1026"/>
      <c r="D140" s="1024">
        <v>3.6400000000000002E-2</v>
      </c>
      <c r="E140" s="1024">
        <v>3.2500000000000001E-2</v>
      </c>
      <c r="F140" s="1024">
        <v>2.6800000000000001E-2</v>
      </c>
      <c r="G140" s="1028">
        <v>1.8100000000000002E-2</v>
      </c>
      <c r="H140" s="1024">
        <v>1.66E-2</v>
      </c>
      <c r="I140" s="1024">
        <v>9.7000000000000003E-3</v>
      </c>
      <c r="J140" s="1024">
        <v>8.199999999999999E-3</v>
      </c>
      <c r="K140" s="1024">
        <v>2.8999999999999998E-3</v>
      </c>
      <c r="L140" s="1028">
        <v>3.5000000000000003E-2</v>
      </c>
      <c r="N140" s="1025">
        <f t="shared" si="12"/>
        <v>1.83E-2</v>
      </c>
      <c r="O140" s="1025">
        <f t="shared" si="13"/>
        <v>1.5900000000000001E-2</v>
      </c>
      <c r="P140" s="1025">
        <f t="shared" si="14"/>
        <v>1.7100000000000001E-2</v>
      </c>
    </row>
    <row r="141" spans="1:16">
      <c r="A141" s="1023"/>
      <c r="B141" s="1022" t="s">
        <v>840</v>
      </c>
      <c r="C141" s="1026"/>
      <c r="D141" s="1024">
        <v>3.4799999999999998E-2</v>
      </c>
      <c r="E141" s="1024">
        <v>3.2099999999999997E-2</v>
      </c>
      <c r="F141" s="1024">
        <v>2.6800000000000001E-2</v>
      </c>
      <c r="G141" s="1028">
        <v>1.6399999999999998E-2</v>
      </c>
      <c r="H141" s="1024">
        <v>1.29E-2</v>
      </c>
      <c r="I141" s="1024">
        <v>8.6E-3</v>
      </c>
      <c r="J141" s="1024">
        <v>7.3000000000000001E-3</v>
      </c>
      <c r="K141" s="1024">
        <v>3.0000000000000001E-3</v>
      </c>
      <c r="L141" s="1028">
        <v>3.5000000000000003E-2</v>
      </c>
      <c r="N141" s="1025">
        <f t="shared" si="12"/>
        <v>1.84E-2</v>
      </c>
      <c r="O141" s="1025">
        <f t="shared" si="13"/>
        <v>1.9199999999999995E-2</v>
      </c>
      <c r="P141" s="1025">
        <f t="shared" si="14"/>
        <v>1.8200000000000001E-2</v>
      </c>
    </row>
    <row r="142" spans="1:16">
      <c r="A142" s="1023"/>
      <c r="B142" s="1022" t="s">
        <v>840</v>
      </c>
      <c r="C142" s="1026"/>
      <c r="D142" s="1024">
        <v>3.4799999999999998E-2</v>
      </c>
      <c r="E142" s="1024">
        <v>3.1300000000000001E-2</v>
      </c>
      <c r="F142" s="1024">
        <v>2.6800000000000001E-2</v>
      </c>
      <c r="G142" s="1028">
        <v>1.4999999999999999E-2</v>
      </c>
      <c r="H142" s="1024">
        <v>1.29E-2</v>
      </c>
      <c r="I142" s="1024">
        <v>7.9000000000000008E-3</v>
      </c>
      <c r="J142" s="1024">
        <v>6.7000000000000002E-3</v>
      </c>
      <c r="K142" s="1024">
        <v>3.0000000000000001E-3</v>
      </c>
      <c r="L142" s="1028">
        <v>3.5000000000000003E-2</v>
      </c>
      <c r="N142" s="1025">
        <f t="shared" si="12"/>
        <v>1.9799999999999998E-2</v>
      </c>
      <c r="O142" s="1025">
        <f t="shared" si="13"/>
        <v>1.84E-2</v>
      </c>
      <c r="P142" s="1025">
        <f t="shared" si="14"/>
        <v>1.89E-2</v>
      </c>
    </row>
    <row r="143" spans="1:16">
      <c r="A143" s="1023"/>
      <c r="B143" s="1022" t="s">
        <v>839</v>
      </c>
      <c r="C143" s="1026"/>
      <c r="D143" s="1024">
        <v>3.4299999999999997E-2</v>
      </c>
      <c r="E143" s="1024">
        <v>3.1199999999999999E-2</v>
      </c>
      <c r="F143" s="1024">
        <v>2.6800000000000001E-2</v>
      </c>
      <c r="G143" s="1028">
        <v>1.5600000000000001E-2</v>
      </c>
      <c r="H143" s="1024">
        <v>1.4500000000000001E-2</v>
      </c>
      <c r="I143" s="1024">
        <v>8.5000000000000006E-3</v>
      </c>
      <c r="J143" s="1024">
        <v>7.4000000000000003E-3</v>
      </c>
      <c r="K143" s="1024">
        <v>3.0000000000000001E-3</v>
      </c>
      <c r="L143" s="1028">
        <v>3.5000000000000003E-2</v>
      </c>
      <c r="N143" s="1025">
        <f t="shared" si="12"/>
        <v>1.8699999999999994E-2</v>
      </c>
      <c r="O143" s="1025">
        <f t="shared" si="13"/>
        <v>1.67E-2</v>
      </c>
      <c r="P143" s="1025">
        <f t="shared" si="14"/>
        <v>1.83E-2</v>
      </c>
    </row>
    <row r="144" spans="1:16">
      <c r="A144" s="1023"/>
      <c r="B144" s="1022" t="s">
        <v>838</v>
      </c>
      <c r="C144" s="1026"/>
      <c r="D144" s="1024">
        <v>3.4200000000000001E-2</v>
      </c>
      <c r="E144" s="1024">
        <v>3.1199999999999999E-2</v>
      </c>
      <c r="F144" s="1024">
        <v>2.6700000000000002E-2</v>
      </c>
      <c r="G144" s="1028">
        <v>1.6299999999999999E-2</v>
      </c>
      <c r="H144" s="1024">
        <v>1.4200000000000001E-2</v>
      </c>
      <c r="I144" s="1024">
        <v>9.0000000000000011E-3</v>
      </c>
      <c r="J144" s="1024">
        <v>7.7000000000000002E-3</v>
      </c>
      <c r="K144" s="1024">
        <v>2.8999999999999998E-3</v>
      </c>
      <c r="L144" s="1028">
        <v>3.5000000000000003E-2</v>
      </c>
      <c r="N144" s="1025">
        <f t="shared" si="12"/>
        <v>1.7900000000000003E-2</v>
      </c>
      <c r="O144" s="1025">
        <f t="shared" si="13"/>
        <v>1.6999999999999998E-2</v>
      </c>
      <c r="P144" s="1025">
        <f t="shared" si="14"/>
        <v>1.77E-2</v>
      </c>
    </row>
    <row r="145" spans="1:17">
      <c r="A145" s="1023"/>
      <c r="B145" s="1022" t="s">
        <v>837</v>
      </c>
      <c r="C145" s="1026"/>
      <c r="D145" s="1024">
        <v>3.4700000000000002E-2</v>
      </c>
      <c r="E145" s="1024">
        <v>3.1300000000000001E-2</v>
      </c>
      <c r="F145" s="1024">
        <v>2.6700000000000002E-2</v>
      </c>
      <c r="G145" s="1028">
        <v>1.7600000000000001E-2</v>
      </c>
      <c r="H145" s="1024">
        <v>1.6199999999999999E-2</v>
      </c>
      <c r="I145" s="1024">
        <v>9.8999999999999991E-3</v>
      </c>
      <c r="J145" s="1024">
        <v>8.3999999999999995E-3</v>
      </c>
      <c r="K145" s="1024">
        <v>3.0999999999999999E-3</v>
      </c>
      <c r="L145" s="1028">
        <v>3.5000000000000003E-2</v>
      </c>
      <c r="N145" s="1025">
        <f t="shared" si="12"/>
        <v>1.7100000000000001E-2</v>
      </c>
      <c r="O145" s="1025">
        <f t="shared" si="13"/>
        <v>1.5100000000000002E-2</v>
      </c>
      <c r="P145" s="1025">
        <f t="shared" si="14"/>
        <v>1.6800000000000002E-2</v>
      </c>
    </row>
    <row r="146" spans="1:17">
      <c r="A146" s="1023"/>
      <c r="B146" s="1022" t="s">
        <v>836</v>
      </c>
      <c r="C146" s="1026"/>
      <c r="D146" s="1024">
        <v>4.0300000000000002E-2</v>
      </c>
      <c r="E146" s="1024">
        <v>3.4099999999999998E-2</v>
      </c>
      <c r="F146" s="1024">
        <v>2.6800000000000001E-2</v>
      </c>
      <c r="G146" s="1028">
        <v>2.1400000000000002E-2</v>
      </c>
      <c r="H146" s="1024">
        <v>2.18E-2</v>
      </c>
      <c r="I146" s="1024">
        <v>1.2199999999999999E-2</v>
      </c>
      <c r="J146" s="1024">
        <v>9.7999999999999997E-3</v>
      </c>
      <c r="K146" s="1024">
        <v>3.0999999999999999E-3</v>
      </c>
      <c r="L146" s="1028">
        <v>3.5000000000000003E-2</v>
      </c>
      <c r="N146" s="1025">
        <f t="shared" si="12"/>
        <v>1.89E-2</v>
      </c>
      <c r="O146" s="1025">
        <f t="shared" si="13"/>
        <v>1.2299999999999998E-2</v>
      </c>
      <c r="P146" s="1025">
        <f t="shared" si="14"/>
        <v>1.4600000000000002E-2</v>
      </c>
    </row>
    <row r="147" spans="1:17">
      <c r="A147" s="1023"/>
      <c r="B147" s="1022" t="s">
        <v>835</v>
      </c>
      <c r="C147" s="1026"/>
      <c r="D147" s="1024">
        <v>4.3200000000000002E-2</v>
      </c>
      <c r="E147" s="1024">
        <v>3.6799999999999999E-2</v>
      </c>
      <c r="F147" s="1024">
        <v>2.6800000000000001E-2</v>
      </c>
      <c r="G147" s="1028">
        <v>2.4900000000000002E-2</v>
      </c>
      <c r="H147" s="1024">
        <v>2.2499999999999999E-2</v>
      </c>
      <c r="I147" s="1024">
        <v>1.49E-2</v>
      </c>
      <c r="J147" s="1024">
        <v>1.2E-2</v>
      </c>
      <c r="K147" s="1024">
        <v>5.4999999999999997E-3</v>
      </c>
      <c r="L147" s="1028">
        <v>3.6400000000000002E-2</v>
      </c>
      <c r="N147" s="1025">
        <f t="shared" si="12"/>
        <v>1.83E-2</v>
      </c>
      <c r="O147" s="1025">
        <f t="shared" si="13"/>
        <v>1.43E-2</v>
      </c>
      <c r="P147" s="1025">
        <f t="shared" si="14"/>
        <v>1.1900000000000001E-2</v>
      </c>
    </row>
    <row r="148" spans="1:17">
      <c r="A148" s="1023"/>
      <c r="B148" s="1022" t="s">
        <v>840</v>
      </c>
      <c r="C148" s="1027" t="s">
        <v>555</v>
      </c>
      <c r="D148" s="1024">
        <v>4.19E-2</v>
      </c>
      <c r="E148" s="1024">
        <v>3.6400000000000002E-2</v>
      </c>
      <c r="F148" s="1024">
        <v>2.7300000000000001E-2</v>
      </c>
      <c r="G148" s="1028">
        <v>2.4300000000000002E-2</v>
      </c>
      <c r="H148" s="1024">
        <v>2.24E-2</v>
      </c>
      <c r="I148" s="1024">
        <v>1.4800000000000001E-2</v>
      </c>
      <c r="J148" s="1024">
        <v>1.21E-2</v>
      </c>
      <c r="K148" s="1024">
        <v>5.5999999999999999E-3</v>
      </c>
      <c r="L148" s="1028">
        <v>3.7499999999999999E-2</v>
      </c>
      <c r="N148" s="1025">
        <f t="shared" si="12"/>
        <v>1.7599999999999998E-2</v>
      </c>
      <c r="O148" s="1025">
        <f t="shared" si="13"/>
        <v>1.4000000000000002E-2</v>
      </c>
      <c r="P148" s="1025">
        <f t="shared" si="14"/>
        <v>1.2500000000000001E-2</v>
      </c>
    </row>
    <row r="149" spans="1:17">
      <c r="A149" s="1023"/>
      <c r="B149" s="1022" t="s">
        <v>526</v>
      </c>
      <c r="C149" s="1026"/>
      <c r="D149" s="1024">
        <v>4.1599999999999998E-2</v>
      </c>
      <c r="E149" s="1024">
        <v>3.6400000000000002E-2</v>
      </c>
      <c r="F149" s="1024">
        <v>2.7300000000000001E-2</v>
      </c>
      <c r="G149" s="1028">
        <v>2.4199999999999999E-2</v>
      </c>
      <c r="H149" s="1024">
        <v>2.1899999999999999E-2</v>
      </c>
      <c r="I149" s="1024">
        <v>1.47E-2</v>
      </c>
      <c r="J149" s="1024">
        <v>1.2E-2</v>
      </c>
      <c r="K149" s="1024">
        <v>5.4999999999999997E-3</v>
      </c>
      <c r="L149" s="1028">
        <v>3.7499999999999999E-2</v>
      </c>
      <c r="N149" s="1025">
        <f t="shared" si="12"/>
        <v>1.7399999999999999E-2</v>
      </c>
      <c r="O149" s="1025">
        <f t="shared" si="13"/>
        <v>1.4500000000000002E-2</v>
      </c>
      <c r="P149" s="1025">
        <f t="shared" si="14"/>
        <v>1.2600000000000002E-2</v>
      </c>
    </row>
    <row r="150" spans="1:17">
      <c r="A150" s="1023"/>
      <c r="B150" s="1022" t="s">
        <v>841</v>
      </c>
      <c r="C150" s="1026"/>
      <c r="D150" s="1024">
        <v>4.2799999999999998E-2</v>
      </c>
      <c r="E150" s="1024">
        <v>3.6999999999999998E-2</v>
      </c>
      <c r="F150" s="1024">
        <v>2.75E-2</v>
      </c>
      <c r="G150" s="1028">
        <v>2.4799999999999999E-2</v>
      </c>
      <c r="H150" s="1024">
        <v>2.2200000000000001E-2</v>
      </c>
      <c r="I150" s="1024">
        <v>1.5900000000000001E-2</v>
      </c>
      <c r="J150" s="1024">
        <v>1.3100000000000001E-2</v>
      </c>
      <c r="K150" s="1024">
        <v>8.2000000000000007E-3</v>
      </c>
      <c r="L150" s="1028">
        <v>3.8800000000000001E-2</v>
      </c>
      <c r="N150" s="1025">
        <f t="shared" si="12"/>
        <v>1.7999999999999999E-2</v>
      </c>
      <c r="O150" s="1025">
        <f t="shared" si="13"/>
        <v>1.4799999999999997E-2</v>
      </c>
      <c r="P150" s="1025">
        <f t="shared" si="14"/>
        <v>1.1599999999999999E-2</v>
      </c>
    </row>
    <row r="151" spans="1:17">
      <c r="A151" s="1023"/>
      <c r="B151" s="1022" t="s">
        <v>839</v>
      </c>
      <c r="C151" s="1026"/>
      <c r="D151" s="1024">
        <v>4.0300000000000002E-2</v>
      </c>
      <c r="E151" s="1024">
        <v>3.61E-2</v>
      </c>
      <c r="F151" s="1024">
        <v>2.7900000000000001E-2</v>
      </c>
      <c r="G151" s="1028">
        <v>2.3E-2</v>
      </c>
      <c r="H151" s="1024">
        <v>2.1000000000000001E-2</v>
      </c>
      <c r="I151" s="1024">
        <v>1.44E-2</v>
      </c>
      <c r="J151" s="1024">
        <v>1.24E-2</v>
      </c>
      <c r="K151" s="1024">
        <v>9.1000000000000004E-3</v>
      </c>
      <c r="L151" s="1028">
        <v>0.04</v>
      </c>
      <c r="N151" s="1025">
        <f t="shared" si="12"/>
        <v>1.7300000000000003E-2</v>
      </c>
      <c r="O151" s="1025">
        <f t="shared" si="13"/>
        <v>1.5099999999999999E-2</v>
      </c>
      <c r="P151" s="1025">
        <f t="shared" si="14"/>
        <v>1.3500000000000002E-2</v>
      </c>
    </row>
    <row r="152" spans="1:17">
      <c r="A152" s="1023"/>
      <c r="B152" s="1022" t="s">
        <v>841</v>
      </c>
      <c r="C152" s="1026"/>
      <c r="D152" s="1024">
        <v>3.95E-2</v>
      </c>
      <c r="E152" s="1024">
        <v>3.5799999999999998E-2</v>
      </c>
      <c r="F152" s="1024">
        <v>2.81E-2</v>
      </c>
      <c r="G152" s="1028">
        <v>2.3E-2</v>
      </c>
      <c r="H152" s="1024">
        <v>2.0199999999999999E-2</v>
      </c>
      <c r="I152" s="1024">
        <v>1.4800000000000001E-2</v>
      </c>
      <c r="J152" s="1024">
        <v>1.3000000000000001E-2</v>
      </c>
      <c r="K152" s="1024">
        <v>9.1000000000000004E-3</v>
      </c>
      <c r="L152" s="1028">
        <v>0.04</v>
      </c>
      <c r="N152" s="1025">
        <f t="shared" si="12"/>
        <v>1.6500000000000001E-2</v>
      </c>
      <c r="O152" s="1025">
        <f t="shared" si="13"/>
        <v>1.5599999999999999E-2</v>
      </c>
      <c r="P152" s="1025">
        <f t="shared" si="14"/>
        <v>1.3299999999999999E-2</v>
      </c>
    </row>
    <row r="153" spans="1:17">
      <c r="A153" s="1023"/>
      <c r="B153" s="1022" t="s">
        <v>840</v>
      </c>
      <c r="C153" s="1026"/>
      <c r="D153" s="1024">
        <v>3.8800000000000001E-2</v>
      </c>
      <c r="E153" s="1024">
        <v>3.5400000000000001E-2</v>
      </c>
      <c r="F153" s="1024">
        <v>2.8199999999999999E-2</v>
      </c>
      <c r="G153" s="1028">
        <v>2.1899999999999999E-2</v>
      </c>
      <c r="H153" s="1024">
        <v>2.1399999999999999E-2</v>
      </c>
      <c r="I153" s="1024">
        <v>1.49E-2</v>
      </c>
      <c r="J153" s="1024">
        <v>1.34E-2</v>
      </c>
      <c r="K153" s="1024">
        <v>1.06E-2</v>
      </c>
      <c r="L153" s="1028">
        <v>4.1299999999999996E-2</v>
      </c>
      <c r="N153" s="1025">
        <f t="shared" si="12"/>
        <v>1.6900000000000002E-2</v>
      </c>
      <c r="O153" s="1025">
        <f t="shared" si="13"/>
        <v>1.4000000000000002E-2</v>
      </c>
      <c r="P153" s="1025">
        <f t="shared" si="14"/>
        <v>1.3299999999999999E-2</v>
      </c>
    </row>
    <row r="154" spans="1:17">
      <c r="A154" s="1023"/>
      <c r="B154" s="1022" t="s">
        <v>840</v>
      </c>
      <c r="C154" s="1026"/>
      <c r="D154" s="1024">
        <v>3.9199999999999999E-2</v>
      </c>
      <c r="E154" s="1024">
        <v>3.5799999999999998E-2</v>
      </c>
      <c r="F154" s="1024">
        <v>2.8500000000000001E-2</v>
      </c>
      <c r="G154" s="1028">
        <v>2.3199999999999998E-2</v>
      </c>
      <c r="H154" s="1024">
        <v>2.1100000000000001E-2</v>
      </c>
      <c r="I154" s="1024">
        <v>1.54E-2</v>
      </c>
      <c r="J154" s="1024">
        <v>1.37E-2</v>
      </c>
      <c r="K154" s="1024">
        <v>1.1599999999999999E-2</v>
      </c>
      <c r="L154" s="1028">
        <v>4.2500000000000003E-2</v>
      </c>
      <c r="N154" s="1025">
        <f t="shared" si="12"/>
        <v>1.6E-2</v>
      </c>
      <c r="O154" s="1025">
        <f t="shared" si="13"/>
        <v>1.4699999999999998E-2</v>
      </c>
      <c r="P154" s="1025">
        <f t="shared" si="14"/>
        <v>1.3100000000000001E-2</v>
      </c>
    </row>
    <row r="155" spans="1:17">
      <c r="A155" s="1023"/>
      <c r="B155" s="1022" t="s">
        <v>839</v>
      </c>
      <c r="C155" s="1026"/>
      <c r="D155" s="1024">
        <v>3.8199999999999998E-2</v>
      </c>
      <c r="E155" s="1024">
        <v>3.5200000000000002E-2</v>
      </c>
      <c r="F155" s="1024">
        <v>2.87E-2</v>
      </c>
      <c r="G155" s="1028">
        <v>2.2099999999999998E-2</v>
      </c>
      <c r="H155" s="1024">
        <v>1.95E-2</v>
      </c>
      <c r="I155" s="1024">
        <v>1.4800000000000001E-2</v>
      </c>
      <c r="J155" s="1024">
        <v>1.34E-2</v>
      </c>
      <c r="K155" s="1024">
        <v>1.1599999999999999E-2</v>
      </c>
      <c r="L155" s="1028">
        <v>4.2500000000000003E-2</v>
      </c>
      <c r="N155" s="1025">
        <f t="shared" si="12"/>
        <v>1.61E-2</v>
      </c>
      <c r="O155" s="1025">
        <f t="shared" si="13"/>
        <v>1.5700000000000002E-2</v>
      </c>
      <c r="P155" s="1025">
        <f t="shared" si="14"/>
        <v>1.3899999999999999E-2</v>
      </c>
    </row>
    <row r="156" spans="1:17">
      <c r="A156" s="1023"/>
      <c r="B156" s="1022" t="s">
        <v>838</v>
      </c>
      <c r="C156" s="1026"/>
      <c r="D156" s="1024">
        <v>3.8300000000000001E-2</v>
      </c>
      <c r="E156" s="1024">
        <v>3.49E-2</v>
      </c>
      <c r="F156" s="1024">
        <v>2.8799999999999999E-2</v>
      </c>
      <c r="G156" s="1028">
        <v>2.2000000000000002E-2</v>
      </c>
      <c r="H156" s="1024">
        <v>2.1600000000000001E-2</v>
      </c>
      <c r="I156" s="1024">
        <v>1.5100000000000001E-2</v>
      </c>
      <c r="J156" s="1024">
        <v>1.38E-2</v>
      </c>
      <c r="K156" s="1024">
        <v>1.1599999999999999E-2</v>
      </c>
      <c r="L156" s="1028">
        <v>4.2500000000000003E-2</v>
      </c>
      <c r="N156" s="1025">
        <f t="shared" si="12"/>
        <v>1.6299999999999999E-2</v>
      </c>
      <c r="O156" s="1025">
        <f t="shared" si="13"/>
        <v>1.3299999999999999E-2</v>
      </c>
      <c r="P156" s="1025">
        <f t="shared" si="14"/>
        <v>1.3699999999999999E-2</v>
      </c>
    </row>
    <row r="157" spans="1:17">
      <c r="A157" s="1023"/>
      <c r="B157" s="1022" t="s">
        <v>837</v>
      </c>
      <c r="C157" s="1026"/>
      <c r="D157" s="1024">
        <v>3.9399999999999998E-2</v>
      </c>
      <c r="E157" s="1024">
        <v>3.5799999999999998E-2</v>
      </c>
      <c r="F157" s="1024">
        <v>2.9100000000000001E-2</v>
      </c>
      <c r="G157" s="1028">
        <v>2.3599999999999999E-2</v>
      </c>
      <c r="H157" s="1024">
        <v>2.23E-2</v>
      </c>
      <c r="I157" s="1024">
        <v>1.6799999999999999E-2</v>
      </c>
      <c r="J157" s="1024">
        <v>1.55E-2</v>
      </c>
      <c r="K157" s="1024">
        <v>1.1599999999999999E-2</v>
      </c>
      <c r="L157" s="1028">
        <v>4.2500000000000003E-2</v>
      </c>
      <c r="N157" s="1025">
        <f t="shared" si="12"/>
        <v>1.5799999999999998E-2</v>
      </c>
      <c r="O157" s="1025">
        <f t="shared" si="13"/>
        <v>1.3499999999999998E-2</v>
      </c>
      <c r="P157" s="1025">
        <f t="shared" si="14"/>
        <v>1.2300000000000002E-2</v>
      </c>
    </row>
    <row r="158" spans="1:17">
      <c r="A158" s="1023"/>
      <c r="B158" s="1022" t="s">
        <v>836</v>
      </c>
      <c r="C158" s="1026"/>
      <c r="D158" s="1024">
        <v>3.9E-2</v>
      </c>
      <c r="E158" s="1024">
        <v>3.6200000000000003E-2</v>
      </c>
      <c r="F158" s="1024">
        <v>2.92E-2</v>
      </c>
      <c r="G158" s="1028">
        <v>2.35E-2</v>
      </c>
      <c r="H158" s="1024">
        <v>2.3099999999999999E-2</v>
      </c>
      <c r="I158" s="1024">
        <v>1.8100000000000002E-2</v>
      </c>
      <c r="J158" s="1024">
        <v>1.7000000000000001E-2</v>
      </c>
      <c r="K158" s="1024">
        <v>1.1599999999999999E-2</v>
      </c>
      <c r="L158" s="1028">
        <v>4.2500000000000003E-2</v>
      </c>
      <c r="N158" s="1025">
        <f t="shared" si="12"/>
        <v>1.55E-2</v>
      </c>
      <c r="O158" s="1025">
        <f t="shared" si="13"/>
        <v>1.3100000000000004E-2</v>
      </c>
      <c r="P158" s="1025">
        <f t="shared" si="14"/>
        <v>1.1099999999999999E-2</v>
      </c>
    </row>
    <row r="159" spans="1:17">
      <c r="A159" s="1023"/>
      <c r="B159" s="1022" t="s">
        <v>835</v>
      </c>
      <c r="C159" s="1026"/>
      <c r="D159" s="1024">
        <v>3.9899999999999998E-2</v>
      </c>
      <c r="E159" s="1024">
        <v>3.6900000000000002E-2</v>
      </c>
      <c r="F159" s="1024">
        <v>2.9499999999999998E-2</v>
      </c>
      <c r="G159" s="1028">
        <v>2.4E-2</v>
      </c>
      <c r="H159" s="1024">
        <v>2.3300000000000001E-2</v>
      </c>
      <c r="I159" s="1024">
        <v>1.9599999999999999E-2</v>
      </c>
      <c r="J159" s="1024">
        <v>1.84E-2</v>
      </c>
      <c r="K159" s="1024">
        <v>1.3299999999999999E-2</v>
      </c>
      <c r="L159" s="1028">
        <v>4.4000000000000004E-2</v>
      </c>
      <c r="N159" s="1025">
        <f t="shared" si="12"/>
        <v>1.5899999999999997E-2</v>
      </c>
      <c r="O159" s="1025">
        <f t="shared" si="13"/>
        <v>1.3600000000000001E-2</v>
      </c>
      <c r="P159" s="1025">
        <f t="shared" si="14"/>
        <v>9.8999999999999991E-3</v>
      </c>
      <c r="Q159" s="1025">
        <f>AVERAGE(E148:E159)</f>
        <v>3.5991666666666665E-2</v>
      </c>
    </row>
    <row r="160" spans="1:17">
      <c r="A160" s="1023"/>
      <c r="B160" s="1022" t="s">
        <v>840</v>
      </c>
      <c r="C160" s="1027" t="s">
        <v>826</v>
      </c>
      <c r="D160" s="1024">
        <v>4.2500000000000003E-2</v>
      </c>
      <c r="E160" s="1024">
        <v>3.7699999999999997E-2</v>
      </c>
      <c r="F160" s="1024">
        <v>2.9700000000000001E-2</v>
      </c>
      <c r="G160" s="1024">
        <v>2.7199999999999998E-2</v>
      </c>
      <c r="H160" s="1024">
        <v>2.6599999999999999E-2</v>
      </c>
      <c r="I160" s="1024">
        <v>2.29E-2</v>
      </c>
      <c r="J160" s="1024">
        <v>2.0299999999999999E-2</v>
      </c>
      <c r="K160" s="1024">
        <v>1.34E-2</v>
      </c>
      <c r="L160" s="1028">
        <v>4.4999999999999998E-2</v>
      </c>
      <c r="N160" s="1025">
        <f t="shared" si="12"/>
        <v>1.5300000000000005E-2</v>
      </c>
      <c r="O160" s="1025">
        <f t="shared" si="13"/>
        <v>1.1099999999999999E-2</v>
      </c>
      <c r="P160" s="1025">
        <f t="shared" si="14"/>
        <v>6.8000000000000005E-3</v>
      </c>
    </row>
    <row r="161" spans="1:16">
      <c r="A161" s="1023"/>
      <c r="B161" s="1022" t="s">
        <v>526</v>
      </c>
      <c r="C161" s="1026"/>
      <c r="D161" s="1024">
        <v>4.48E-2</v>
      </c>
      <c r="E161" s="1024">
        <v>0.04</v>
      </c>
      <c r="F161" s="1024">
        <v>3.0099999999999998E-2</v>
      </c>
      <c r="G161" s="1024">
        <v>2.87E-2</v>
      </c>
      <c r="H161" s="1024">
        <v>2.8000000000000001E-2</v>
      </c>
      <c r="I161" s="1024">
        <v>2.4199999999999999E-2</v>
      </c>
      <c r="J161" s="1024">
        <v>2.18E-2</v>
      </c>
      <c r="K161" s="1024">
        <v>1.35E-2</v>
      </c>
      <c r="L161" s="1028">
        <v>4.4999999999999998E-2</v>
      </c>
      <c r="N161" s="1025">
        <f t="shared" si="12"/>
        <v>1.61E-2</v>
      </c>
      <c r="O161" s="1025">
        <f t="shared" si="13"/>
        <v>1.2E-2</v>
      </c>
      <c r="P161" s="1025">
        <f t="shared" si="14"/>
        <v>5.899999999999999E-3</v>
      </c>
    </row>
    <row r="162" spans="1:16">
      <c r="A162" s="1023"/>
      <c r="B162" s="1022" t="s">
        <v>841</v>
      </c>
      <c r="C162" s="1026"/>
      <c r="D162" s="1024">
        <v>4.5999999999999999E-2</v>
      </c>
      <c r="E162" s="1024">
        <v>4.1399999999999999E-2</v>
      </c>
      <c r="F162" s="1024">
        <v>3.04E-2</v>
      </c>
      <c r="G162" s="1024">
        <v>2.7400000000000001E-2</v>
      </c>
      <c r="H162" s="1024">
        <v>2.6800000000000001E-2</v>
      </c>
      <c r="I162" s="1024">
        <v>2.3900000000000001E-2</v>
      </c>
      <c r="J162" s="1024">
        <v>2.2799999999999997E-2</v>
      </c>
      <c r="K162" s="1024">
        <v>1.67E-2</v>
      </c>
      <c r="L162" s="1028">
        <v>4.58E-2</v>
      </c>
      <c r="N162" s="1025">
        <f t="shared" si="12"/>
        <v>1.8599999999999998E-2</v>
      </c>
      <c r="O162" s="1025">
        <f t="shared" si="13"/>
        <v>1.4599999999999998E-2</v>
      </c>
      <c r="P162" s="1025">
        <f t="shared" si="14"/>
        <v>6.4999999999999988E-3</v>
      </c>
    </row>
    <row r="163" spans="1:16">
      <c r="A163" s="1023"/>
      <c r="B163" s="1022" t="s">
        <v>839</v>
      </c>
      <c r="C163" s="1026"/>
      <c r="D163" s="1024">
        <v>4.5999999999999999E-2</v>
      </c>
      <c r="E163" s="1024">
        <v>4.1399999999999999E-2</v>
      </c>
      <c r="F163" s="1024">
        <v>3.0700000000000002E-2</v>
      </c>
      <c r="G163" s="1024">
        <v>2.9499999999999998E-2</v>
      </c>
      <c r="H163" s="1024">
        <v>2.9100000000000001E-2</v>
      </c>
      <c r="I163" s="1024">
        <v>2.6200000000000001E-2</v>
      </c>
      <c r="J163" s="1024">
        <v>2.3799999999999998E-2</v>
      </c>
      <c r="K163" s="1024">
        <v>1.6899999999999998E-2</v>
      </c>
      <c r="L163" s="1028">
        <v>4.7500000000000001E-2</v>
      </c>
      <c r="N163" s="1025">
        <f t="shared" si="12"/>
        <v>1.6500000000000001E-2</v>
      </c>
      <c r="O163" s="1025">
        <f t="shared" si="13"/>
        <v>1.2299999999999998E-2</v>
      </c>
      <c r="P163" s="1025">
        <f t="shared" si="14"/>
        <v>4.5000000000000005E-3</v>
      </c>
    </row>
    <row r="164" spans="1:16">
      <c r="A164" s="1023"/>
      <c r="B164" s="1022" t="s">
        <v>841</v>
      </c>
      <c r="C164" s="1026"/>
      <c r="D164" s="1024">
        <v>4.7600000000000003E-2</v>
      </c>
      <c r="E164" s="1024">
        <v>4.3200000000000002E-2</v>
      </c>
      <c r="F164" s="1024">
        <v>3.15E-2</v>
      </c>
      <c r="G164" s="1024">
        <v>2.8299999999999999E-2</v>
      </c>
      <c r="H164" s="1024">
        <v>2.7799999999999998E-2</v>
      </c>
      <c r="I164" s="1024">
        <v>2.5399999999999999E-2</v>
      </c>
      <c r="J164" s="1024">
        <v>2.5099999999999997E-2</v>
      </c>
      <c r="K164" s="1024">
        <v>1.7000000000000001E-2</v>
      </c>
      <c r="L164" s="1028">
        <v>4.7500000000000001E-2</v>
      </c>
      <c r="N164" s="1025">
        <f t="shared" si="12"/>
        <v>1.9300000000000005E-2</v>
      </c>
      <c r="O164" s="1025">
        <f t="shared" si="13"/>
        <v>1.5400000000000004E-2</v>
      </c>
      <c r="P164" s="1025">
        <f t="shared" si="14"/>
        <v>6.1000000000000013E-3</v>
      </c>
    </row>
    <row r="165" spans="1:16">
      <c r="A165" s="1023"/>
      <c r="B165" s="1022" t="s">
        <v>840</v>
      </c>
      <c r="C165" s="1026"/>
      <c r="D165" s="1024">
        <v>4.7500000000000001E-2</v>
      </c>
      <c r="E165" s="1024">
        <v>4.3099999999999999E-2</v>
      </c>
      <c r="F165" s="1024">
        <v>3.1800000000000002E-2</v>
      </c>
      <c r="G165" s="1024">
        <v>2.93E-2</v>
      </c>
      <c r="H165" s="1024">
        <v>2.8799999999999999E-2</v>
      </c>
      <c r="I165" s="1024">
        <v>2.63E-2</v>
      </c>
      <c r="J165" s="1024">
        <v>2.52E-2</v>
      </c>
      <c r="K165" s="1024">
        <v>1.7000000000000001E-2</v>
      </c>
      <c r="L165" s="1024">
        <v>0.05</v>
      </c>
      <c r="N165" s="1025">
        <f t="shared" si="12"/>
        <v>1.8200000000000001E-2</v>
      </c>
      <c r="O165" s="1025">
        <f t="shared" si="13"/>
        <v>1.43E-2</v>
      </c>
      <c r="P165" s="1025">
        <f t="shared" si="14"/>
        <v>5.5000000000000014E-3</v>
      </c>
    </row>
    <row r="166" spans="1:16">
      <c r="A166" s="1023"/>
      <c r="B166" s="1022" t="s">
        <v>840</v>
      </c>
      <c r="D166" s="1024">
        <v>4.7399999999999998E-2</v>
      </c>
      <c r="E166" s="1024">
        <v>4.3099999999999999E-2</v>
      </c>
      <c r="F166" s="1024">
        <v>3.32E-2</v>
      </c>
      <c r="G166" s="1024">
        <v>2.9600000000000001E-2</v>
      </c>
      <c r="H166" s="1024">
        <v>2.92E-2</v>
      </c>
      <c r="I166" s="1024">
        <v>2.7699999999999999E-2</v>
      </c>
      <c r="J166" s="1024">
        <v>2.6700000000000002E-2</v>
      </c>
      <c r="K166" s="1024">
        <v>1.9099999999999999E-2</v>
      </c>
      <c r="L166" s="1024">
        <v>0.05</v>
      </c>
      <c r="N166" s="1025">
        <f t="shared" ref="N166:N171" si="15">D166-G166</f>
        <v>1.7799999999999996E-2</v>
      </c>
      <c r="O166" s="1025">
        <f t="shared" ref="O166:O171" si="16">E166-H166</f>
        <v>1.3899999999999999E-2</v>
      </c>
      <c r="P166" s="1025">
        <f t="shared" ref="P166:P171" si="17">F166-I166</f>
        <v>5.5000000000000014E-3</v>
      </c>
    </row>
    <row r="167" spans="1:16">
      <c r="B167" s="1022" t="s">
        <v>839</v>
      </c>
      <c r="D167" s="1024">
        <v>4.7500000000000001E-2</v>
      </c>
      <c r="E167" s="1024">
        <v>4.3200000000000002E-2</v>
      </c>
      <c r="F167" s="1024">
        <v>3.39E-2</v>
      </c>
      <c r="G167" s="1024">
        <v>2.86E-2</v>
      </c>
      <c r="H167" s="1024">
        <v>2.81E-2</v>
      </c>
      <c r="I167" s="1024">
        <v>2.7E-2</v>
      </c>
      <c r="J167" s="1024">
        <v>2.6200000000000001E-2</v>
      </c>
      <c r="K167" s="1024">
        <v>1.9099999999999999E-2</v>
      </c>
      <c r="L167" s="1024">
        <v>0.05</v>
      </c>
      <c r="N167" s="1025">
        <f t="shared" si="15"/>
        <v>1.89E-2</v>
      </c>
      <c r="O167" s="1025">
        <f t="shared" si="16"/>
        <v>1.5100000000000002E-2</v>
      </c>
      <c r="P167" s="1025">
        <f t="shared" si="17"/>
        <v>6.8999999999999999E-3</v>
      </c>
    </row>
    <row r="168" spans="1:16">
      <c r="B168" s="1022" t="s">
        <v>838</v>
      </c>
      <c r="D168" s="1024">
        <v>4.7899999999999998E-2</v>
      </c>
      <c r="E168" s="1024">
        <v>4.3499999999999997E-2</v>
      </c>
      <c r="F168" s="1024">
        <v>3.44E-2</v>
      </c>
      <c r="G168" s="1024">
        <v>3.0700000000000002E-2</v>
      </c>
      <c r="H168" s="1024">
        <v>3.0300000000000001E-2</v>
      </c>
      <c r="I168" s="1024">
        <v>2.8899999999999999E-2</v>
      </c>
      <c r="J168" s="1024">
        <v>2.81E-2</v>
      </c>
      <c r="K168" s="1024">
        <v>1.9199999999999998E-2</v>
      </c>
      <c r="L168" s="1024">
        <v>0.05</v>
      </c>
      <c r="N168" s="1025">
        <f t="shared" si="15"/>
        <v>1.7199999999999997E-2</v>
      </c>
      <c r="O168" s="1025">
        <f t="shared" si="16"/>
        <v>1.3199999999999996E-2</v>
      </c>
      <c r="P168" s="1025">
        <f t="shared" si="17"/>
        <v>5.5000000000000014E-3</v>
      </c>
    </row>
    <row r="169" spans="1:16">
      <c r="B169" s="1022" t="s">
        <v>837</v>
      </c>
      <c r="D169" s="1024">
        <v>4.9500000000000002E-2</v>
      </c>
      <c r="E169" s="1024">
        <v>4.4699999999999997E-2</v>
      </c>
      <c r="F169" s="1024">
        <v>3.5099999999999999E-2</v>
      </c>
      <c r="G169" s="1024">
        <v>3.1399999999999997E-2</v>
      </c>
      <c r="H169" s="1024">
        <v>3.0700000000000002E-2</v>
      </c>
      <c r="I169" s="1024">
        <v>2.92E-2</v>
      </c>
      <c r="J169" s="1024">
        <v>2.86E-2</v>
      </c>
      <c r="K169" s="1024">
        <v>2.1999999999999999E-2</v>
      </c>
      <c r="L169" s="1024">
        <v>5.2499999999999998E-2</v>
      </c>
      <c r="N169" s="1025">
        <f t="shared" si="15"/>
        <v>1.8100000000000005E-2</v>
      </c>
      <c r="O169" s="1025">
        <f t="shared" si="16"/>
        <v>1.3999999999999995E-2</v>
      </c>
      <c r="P169" s="1025">
        <f t="shared" si="17"/>
        <v>5.899999999999999E-3</v>
      </c>
    </row>
    <row r="170" spans="1:16">
      <c r="B170" s="1022" t="s">
        <v>836</v>
      </c>
      <c r="D170" s="1891">
        <v>5.0560000000000001E-2</v>
      </c>
      <c r="E170" s="1891">
        <v>4.58E-2</v>
      </c>
      <c r="F170" s="1891">
        <v>3.5499999999999997E-2</v>
      </c>
      <c r="G170" s="1891">
        <v>3.2399999999999998E-2</v>
      </c>
      <c r="H170" s="1891">
        <v>3.1699999999999999E-2</v>
      </c>
      <c r="I170" s="1891">
        <v>3.0499999999999999E-2</v>
      </c>
      <c r="J170" s="1891">
        <v>2.98E-2</v>
      </c>
      <c r="K170" s="1891">
        <v>2.1999999999999999E-2</v>
      </c>
      <c r="L170" s="1891">
        <v>5.2499999999999998E-2</v>
      </c>
      <c r="N170" s="1025">
        <f t="shared" si="15"/>
        <v>1.8160000000000003E-2</v>
      </c>
      <c r="O170" s="1025">
        <f t="shared" si="16"/>
        <v>1.4100000000000001E-2</v>
      </c>
      <c r="P170" s="1025">
        <f t="shared" si="17"/>
        <v>4.9999999999999975E-3</v>
      </c>
    </row>
    <row r="171" spans="1:16">
      <c r="B171" s="1022" t="s">
        <v>835</v>
      </c>
      <c r="D171" s="1024">
        <v>5.04E-2</v>
      </c>
      <c r="E171" s="1024">
        <v>4.5699999999999998E-2</v>
      </c>
      <c r="F171" s="1024">
        <v>3.61E-2</v>
      </c>
      <c r="G171" s="1024">
        <v>2.87E-2</v>
      </c>
      <c r="H171" s="1024">
        <v>2.8000000000000001E-2</v>
      </c>
      <c r="I171" s="1024">
        <v>2.76E-2</v>
      </c>
      <c r="J171" s="1024">
        <v>2.75E-2</v>
      </c>
      <c r="K171" s="1024">
        <v>2.1999999999999999E-2</v>
      </c>
      <c r="L171" s="1024">
        <v>5.2499999999999998E-2</v>
      </c>
      <c r="N171" s="1025">
        <f t="shared" si="15"/>
        <v>2.1700000000000001E-2</v>
      </c>
      <c r="O171" s="1025">
        <f t="shared" si="16"/>
        <v>1.7699999999999997E-2</v>
      </c>
      <c r="P171" s="1025">
        <f t="shared" si="17"/>
        <v>8.5000000000000006E-3</v>
      </c>
    </row>
    <row r="172" spans="1:16">
      <c r="B172" s="1022" t="s">
        <v>840</v>
      </c>
      <c r="C172" s="1027">
        <v>19</v>
      </c>
      <c r="D172" s="1024">
        <v>4.7699999999999999E-2</v>
      </c>
      <c r="E172" s="1024">
        <v>4.3299999999999998E-2</v>
      </c>
      <c r="F172" s="1024">
        <v>3.7100000000000001E-2</v>
      </c>
      <c r="G172" s="1024">
        <v>2.7199999999999998E-2</v>
      </c>
      <c r="H172" s="1024">
        <v>2.6200000000000001E-2</v>
      </c>
      <c r="I172" s="1024">
        <v>2.5399999999999999E-2</v>
      </c>
      <c r="J172" s="1024">
        <v>2.5600000000000001E-2</v>
      </c>
      <c r="K172" s="1024">
        <v>2.4E-2</v>
      </c>
      <c r="L172" s="1024">
        <v>5.5E-2</v>
      </c>
      <c r="N172" s="1025">
        <f t="shared" ref="N172" si="18">D172-G172</f>
        <v>2.0500000000000001E-2</v>
      </c>
      <c r="O172" s="1025">
        <f t="shared" ref="O172" si="19">E172-H172</f>
        <v>1.7099999999999997E-2</v>
      </c>
      <c r="P172" s="1025">
        <f t="shared" ref="P172" si="20">F172-I172</f>
        <v>1.1700000000000002E-2</v>
      </c>
    </row>
    <row r="173" spans="1:16">
      <c r="B173" s="1022" t="s">
        <v>526</v>
      </c>
      <c r="D173" s="1024">
        <v>4.6699999999999998E-2</v>
      </c>
      <c r="E173" s="1024">
        <v>4.2099999999999999E-2</v>
      </c>
      <c r="F173" s="1024">
        <v>3.7699999999999997E-2</v>
      </c>
      <c r="G173" s="1024">
        <v>2.76E-2</v>
      </c>
      <c r="H173" s="1024">
        <v>2.6700000000000002E-2</v>
      </c>
      <c r="I173" s="1024">
        <v>2.5399999999999999E-2</v>
      </c>
      <c r="J173" s="1024">
        <v>2.5499999999999998E-2</v>
      </c>
      <c r="K173" s="1024">
        <v>2.4E-2</v>
      </c>
      <c r="L173" s="1024">
        <v>5.5E-2</v>
      </c>
      <c r="N173" s="1025">
        <f t="shared" ref="N173" si="21">D173-G173</f>
        <v>1.9099999999999999E-2</v>
      </c>
      <c r="O173" s="1025">
        <f t="shared" ref="O173" si="22">E173-H173</f>
        <v>1.5399999999999997E-2</v>
      </c>
      <c r="P173" s="1025">
        <f t="shared" ref="P173" si="23">F173-I173</f>
        <v>1.2299999999999998E-2</v>
      </c>
    </row>
    <row r="174" spans="1:16">
      <c r="B174" s="1022" t="s">
        <v>841</v>
      </c>
      <c r="D174" s="1024">
        <v>4.5600000000000002E-2</v>
      </c>
      <c r="E174" s="1024">
        <v>4.1300000000000003E-2</v>
      </c>
      <c r="F174" s="1024">
        <v>3.78E-2</v>
      </c>
      <c r="G174" s="1024">
        <v>2.3900000000000001E-2</v>
      </c>
      <c r="H174" s="1024">
        <v>2.29E-2</v>
      </c>
      <c r="I174" s="1024">
        <v>2.18E-2</v>
      </c>
      <c r="J174" s="1024">
        <v>2.23E-2</v>
      </c>
      <c r="K174" s="1024">
        <v>2.41E-2</v>
      </c>
      <c r="L174" s="1024">
        <v>5.5E-2</v>
      </c>
      <c r="N174" s="1025">
        <f t="shared" ref="N174" si="24">D174-G174</f>
        <v>2.1700000000000001E-2</v>
      </c>
      <c r="O174" s="1025">
        <f t="shared" ref="O174" si="25">E174-H174</f>
        <v>1.8400000000000003E-2</v>
      </c>
      <c r="P174" s="1025">
        <f t="shared" ref="P174" si="26">F174-I174</f>
        <v>1.6E-2</v>
      </c>
    </row>
    <row r="175" spans="1:16">
      <c r="B175" s="1022" t="s">
        <v>839</v>
      </c>
      <c r="D175" s="1024">
        <v>4.4699999999999997E-2</v>
      </c>
      <c r="E175" s="1024">
        <v>4.0399999999999998E-2</v>
      </c>
      <c r="F175" s="1024">
        <v>3.78E-2</v>
      </c>
      <c r="G175" s="1024">
        <v>2.5399999999999999E-2</v>
      </c>
      <c r="H175" s="1024">
        <v>2.4199999999999999E-2</v>
      </c>
      <c r="I175" s="1024">
        <v>2.29E-2</v>
      </c>
      <c r="J175" s="1024">
        <v>2.3300000000000001E-2</v>
      </c>
      <c r="K175" s="1024">
        <v>2.4400000000000002E-2</v>
      </c>
      <c r="L175" s="1024">
        <v>5.5E-2</v>
      </c>
      <c r="N175" s="1025">
        <f t="shared" ref="N175" si="27">D175-G175</f>
        <v>1.9299999999999998E-2</v>
      </c>
      <c r="O175" s="1025">
        <f t="shared" ref="O175" si="28">E175-H175</f>
        <v>1.6199999999999999E-2</v>
      </c>
      <c r="P175" s="1025">
        <f t="shared" ref="P175" si="29">F175-I175</f>
        <v>1.49E-2</v>
      </c>
    </row>
    <row r="176" spans="1:16">
      <c r="B176" s="1022" t="s">
        <v>841</v>
      </c>
      <c r="D176" s="1024">
        <v>4.3900000000000002E-2</v>
      </c>
      <c r="E176" s="1024">
        <v>3.9600000000000003E-2</v>
      </c>
      <c r="F176" s="1024">
        <v>3.7600000000000001E-2</v>
      </c>
      <c r="G176" s="1024">
        <v>2.2200000000000001E-2</v>
      </c>
      <c r="H176" s="1024">
        <v>2.12E-2</v>
      </c>
      <c r="I176" s="1024">
        <v>0.02</v>
      </c>
      <c r="J176" s="1024">
        <v>2.06E-2</v>
      </c>
      <c r="K176" s="1024">
        <v>2.3900000000000001E-2</v>
      </c>
      <c r="L176" s="1024">
        <v>5.5E-2</v>
      </c>
      <c r="N176" s="1025">
        <f t="shared" ref="N176" si="30">D176-G176</f>
        <v>2.1700000000000001E-2</v>
      </c>
      <c r="O176" s="1025">
        <f t="shared" ref="O176" si="31">E176-H176</f>
        <v>1.8400000000000003E-2</v>
      </c>
      <c r="P176" s="1025">
        <f t="shared" ref="P176" si="32">F176-I176</f>
        <v>1.7600000000000001E-2</v>
      </c>
    </row>
    <row r="177" spans="2:16">
      <c r="B177" s="1022" t="s">
        <v>840</v>
      </c>
      <c r="D177" s="1891">
        <v>4.1799999999999997E-2</v>
      </c>
      <c r="E177" s="1891">
        <v>3.7499999999999999E-2</v>
      </c>
      <c r="F177" s="1891">
        <v>3.7499999999999999E-2</v>
      </c>
      <c r="G177" s="1891">
        <v>2.01E-2</v>
      </c>
      <c r="H177" s="1891">
        <v>1.8800000000000001E-2</v>
      </c>
      <c r="I177" s="1891">
        <v>1.7100000000000001E-2</v>
      </c>
      <c r="J177" s="1891">
        <v>1.7399999999999999E-2</v>
      </c>
      <c r="K177" s="1891">
        <v>2.4E-2</v>
      </c>
      <c r="L177" s="1891">
        <v>5.5E-2</v>
      </c>
      <c r="N177" s="1025">
        <f t="shared" ref="N177" si="33">D177-G177</f>
        <v>2.1699999999999997E-2</v>
      </c>
      <c r="O177" s="1025">
        <f t="shared" ref="O177" si="34">E177-H177</f>
        <v>1.8699999999999998E-2</v>
      </c>
      <c r="P177" s="1025">
        <f t="shared" ref="P177" si="35">F177-I177</f>
        <v>2.0399999999999998E-2</v>
      </c>
    </row>
    <row r="178" spans="2:16">
      <c r="B178" s="1022" t="s">
        <v>840</v>
      </c>
      <c r="D178" s="1891">
        <v>4.1300000000000003E-2</v>
      </c>
      <c r="E178" s="1891">
        <v>3.6700000000000003E-2</v>
      </c>
      <c r="F178" s="1891">
        <v>3.73E-2</v>
      </c>
      <c r="G178" s="1891">
        <v>2.0799999999999999E-2</v>
      </c>
      <c r="H178" s="1891">
        <v>1.95E-2</v>
      </c>
      <c r="I178" s="1891">
        <v>1.83E-2</v>
      </c>
      <c r="J178" s="1891">
        <v>1.8599999999999998E-2</v>
      </c>
      <c r="K178" s="1891">
        <v>2.4E-2</v>
      </c>
      <c r="L178" s="1891">
        <v>5.5E-2</v>
      </c>
      <c r="N178" s="1025">
        <f t="shared" ref="N178" si="36">D178-G178</f>
        <v>2.0500000000000004E-2</v>
      </c>
      <c r="O178" s="1025">
        <f t="shared" ref="O178" si="37">E178-H178</f>
        <v>1.7200000000000003E-2</v>
      </c>
      <c r="P178" s="1025">
        <f t="shared" ref="P178" si="38">F178-I178</f>
        <v>1.9E-2</v>
      </c>
    </row>
    <row r="179" spans="2:16">
      <c r="B179" s="1022" t="s">
        <v>839</v>
      </c>
      <c r="D179" s="1891">
        <v>3.9699999999999999E-2</v>
      </c>
      <c r="E179" s="1891">
        <v>3.5499999999999997E-2</v>
      </c>
      <c r="F179" s="1891">
        <v>3.6900000000000002E-2</v>
      </c>
      <c r="G179" s="1891">
        <v>1.4999999999999999E-2</v>
      </c>
      <c r="H179" s="1891">
        <v>1.46E-2</v>
      </c>
      <c r="I179" s="1891">
        <v>1.44E-2</v>
      </c>
      <c r="J179" s="1891">
        <v>1.5299999999999999E-2</v>
      </c>
      <c r="K179" s="1891">
        <v>2.12E-2</v>
      </c>
      <c r="L179" s="1891">
        <v>5.2499999999999998E-2</v>
      </c>
      <c r="N179" s="1025">
        <f t="shared" ref="N179" si="39">D179-G179</f>
        <v>2.47E-2</v>
      </c>
      <c r="O179" s="1025">
        <f t="shared" ref="O179" si="40">E179-H179</f>
        <v>2.0899999999999995E-2</v>
      </c>
      <c r="P179" s="1025">
        <f t="shared" ref="P179" si="41">F179-I179</f>
        <v>2.2500000000000003E-2</v>
      </c>
    </row>
    <row r="180" spans="2:16">
      <c r="B180" s="1022" t="s">
        <v>838</v>
      </c>
      <c r="D180" s="1891">
        <v>3.9899999999999998E-2</v>
      </c>
      <c r="E180" s="1891">
        <v>3.5700000000000003E-2</v>
      </c>
      <c r="F180" s="1891">
        <v>3.6600000000000001E-2</v>
      </c>
      <c r="G180" s="1891">
        <v>1.6799999999999999E-2</v>
      </c>
      <c r="H180" s="1891">
        <v>1.6199999999999999E-2</v>
      </c>
      <c r="I180" s="1891">
        <v>1.5599999999999999E-2</v>
      </c>
      <c r="J180" s="1891">
        <v>1.5299999999999999E-2</v>
      </c>
      <c r="K180" s="1891">
        <v>1.9E-2</v>
      </c>
      <c r="L180" s="1891">
        <v>0.05</v>
      </c>
      <c r="N180" s="1025">
        <f t="shared" ref="N180" si="42">D180-G180</f>
        <v>2.3099999999999999E-2</v>
      </c>
      <c r="O180" s="1025">
        <f t="shared" ref="O180" si="43">E180-H180</f>
        <v>1.9500000000000003E-2</v>
      </c>
      <c r="P180" s="1025">
        <f t="shared" ref="P180" si="44">F180-I180</f>
        <v>2.1000000000000001E-2</v>
      </c>
    </row>
    <row r="181" spans="2:16">
      <c r="B181" s="1022" t="s">
        <v>837</v>
      </c>
      <c r="D181" s="1891">
        <v>4.02E-2</v>
      </c>
      <c r="E181" s="1891">
        <v>3.56E-2</v>
      </c>
      <c r="F181" s="1891">
        <v>3.8100000000000002E-2</v>
      </c>
      <c r="G181" s="1891">
        <v>1.6899999999999998E-2</v>
      </c>
      <c r="H181" s="1891">
        <v>1.6E-2</v>
      </c>
      <c r="I181" s="1891">
        <v>1.52E-2</v>
      </c>
      <c r="J181" s="1891">
        <v>1.52E-2</v>
      </c>
      <c r="K181" s="1891">
        <v>1.5800000000000002E-2</v>
      </c>
      <c r="L181" s="1891">
        <v>4.7500000000000001E-2</v>
      </c>
      <c r="N181" s="1025"/>
      <c r="O181" s="1025"/>
      <c r="P181" s="1025"/>
    </row>
    <row r="182" spans="2:16">
      <c r="B182" s="1022" t="s">
        <v>836</v>
      </c>
      <c r="D182" s="1891"/>
      <c r="E182" s="1891"/>
      <c r="F182" s="1891"/>
      <c r="G182" s="1891"/>
      <c r="H182" s="1891"/>
      <c r="I182" s="1891"/>
      <c r="J182" s="1891"/>
      <c r="K182" s="1891"/>
      <c r="L182" s="1891"/>
      <c r="N182" s="1025"/>
      <c r="O182" s="1025"/>
      <c r="P182" s="1025"/>
    </row>
    <row r="183" spans="2:16">
      <c r="B183" s="1022" t="s">
        <v>835</v>
      </c>
      <c r="D183" s="1891"/>
      <c r="E183" s="1891"/>
      <c r="F183" s="1891"/>
      <c r="G183" s="1891"/>
      <c r="H183" s="1891"/>
      <c r="I183" s="1891"/>
      <c r="J183" s="1891"/>
      <c r="K183" s="1891"/>
      <c r="L183" s="1891"/>
      <c r="N183" s="1025"/>
      <c r="O183" s="1025"/>
      <c r="P183" s="1025"/>
    </row>
    <row r="185" spans="2:16">
      <c r="C185" s="1021"/>
      <c r="D185" s="1031" t="s">
        <v>834</v>
      </c>
      <c r="E185" s="1031" t="s">
        <v>847</v>
      </c>
      <c r="F185" s="1031" t="s">
        <v>833</v>
      </c>
      <c r="G185" s="1031" t="s">
        <v>846</v>
      </c>
      <c r="H185" s="1031" t="s">
        <v>845</v>
      </c>
      <c r="I185" s="1031" t="s">
        <v>844</v>
      </c>
      <c r="J185" s="1031" t="s">
        <v>569</v>
      </c>
      <c r="K185" s="1031" t="s">
        <v>832</v>
      </c>
      <c r="L185" s="1031" t="s">
        <v>992</v>
      </c>
      <c r="M185" s="1030"/>
      <c r="N185" s="1032" t="s">
        <v>843</v>
      </c>
      <c r="O185" s="1032" t="s">
        <v>842</v>
      </c>
      <c r="P185" s="1032" t="s">
        <v>833</v>
      </c>
    </row>
    <row r="186" spans="2:16">
      <c r="D186" s="1891">
        <f>REPORT!F96</f>
        <v>4.02E-2</v>
      </c>
      <c r="E186" s="1891">
        <f>REPORT!F95</f>
        <v>3.56E-2</v>
      </c>
      <c r="F186" s="1891">
        <f>REPORT!F89</f>
        <v>3.8100000000000002E-2</v>
      </c>
      <c r="G186" s="1891">
        <f>REPORT!F20</f>
        <v>1.6899999999999998E-2</v>
      </c>
      <c r="H186" s="1891">
        <f>REPORT!F19</f>
        <v>1.6E-2</v>
      </c>
      <c r="I186" s="1891">
        <f>REPORT!F17</f>
        <v>1.52E-2</v>
      </c>
      <c r="J186" s="1891">
        <f>REPORT!F16</f>
        <v>1.52E-2</v>
      </c>
      <c r="K186" s="1891">
        <f>REPORT!F12</f>
        <v>1.5800000000000002E-2</v>
      </c>
      <c r="L186" s="1891">
        <f>REPORT!F30</f>
        <v>4.7500000000000001E-2</v>
      </c>
    </row>
    <row r="187" spans="2:16">
      <c r="D187" s="1020"/>
      <c r="E187" s="1020"/>
      <c r="F187" s="1020"/>
      <c r="G187" s="1020"/>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pageSetUpPr fitToPage="1"/>
  </sheetPr>
  <dimension ref="A1:U267"/>
  <sheetViews>
    <sheetView zoomScale="90" zoomScaleNormal="90" zoomScalePageLayoutView="90" workbookViewId="0">
      <selection activeCell="T23" sqref="T23"/>
    </sheetView>
  </sheetViews>
  <sheetFormatPr baseColWidth="10" defaultColWidth="8.83203125" defaultRowHeight="12" x14ac:dyDescent="0"/>
  <cols>
    <col min="1" max="1" width="8.1640625" style="30" customWidth="1"/>
    <col min="2" max="2" width="3.6640625" style="28" customWidth="1"/>
    <col min="3" max="3" width="10.83203125" style="51" customWidth="1"/>
    <col min="4" max="4" width="10.83203125" style="28" customWidth="1"/>
    <col min="5" max="5" width="10.83203125" style="29" customWidth="1"/>
    <col min="6" max="18" width="10.83203125" style="28" customWidth="1"/>
    <col min="19" max="19" width="2.1640625" style="28" customWidth="1"/>
    <col min="20" max="20" width="8.83203125" style="28"/>
    <col min="21" max="21" width="8.83203125" style="30"/>
    <col min="22" max="16384" width="8.83203125" style="28"/>
  </cols>
  <sheetData>
    <row r="1" spans="1:21" ht="13">
      <c r="A1" s="47"/>
      <c r="B1" s="48"/>
      <c r="C1" s="48"/>
      <c r="D1" s="48"/>
      <c r="E1" s="119"/>
      <c r="F1" s="48"/>
      <c r="G1" s="48"/>
      <c r="H1" s="48"/>
      <c r="I1" s="48"/>
      <c r="J1" s="48"/>
      <c r="K1" s="48"/>
      <c r="L1" s="48"/>
      <c r="M1" s="48"/>
      <c r="N1" s="48"/>
      <c r="O1" s="48"/>
      <c r="P1" s="48"/>
      <c r="Q1" s="48"/>
      <c r="R1" s="30"/>
      <c r="S1" s="30"/>
      <c r="T1" s="30"/>
    </row>
    <row r="2" spans="1:21" ht="12" customHeight="1">
      <c r="A2" s="47"/>
      <c r="B2" s="22"/>
      <c r="C2" s="155"/>
      <c r="D2" s="155"/>
      <c r="E2" s="155"/>
      <c r="F2" s="155"/>
      <c r="G2" s="155"/>
      <c r="H2" s="155"/>
      <c r="I2" s="155"/>
      <c r="J2" s="155"/>
      <c r="K2" s="155"/>
      <c r="L2" s="155"/>
      <c r="M2" s="155"/>
      <c r="N2" s="155"/>
      <c r="O2" s="155"/>
      <c r="P2" s="155"/>
      <c r="Q2" s="155"/>
      <c r="R2" s="155"/>
      <c r="S2" s="54"/>
      <c r="T2" s="30"/>
    </row>
    <row r="3" spans="1:21" ht="12" customHeight="1">
      <c r="A3" s="47"/>
      <c r="B3" s="20"/>
      <c r="C3" s="5"/>
      <c r="D3" s="5"/>
      <c r="E3" s="5"/>
      <c r="F3" s="5"/>
      <c r="G3" s="5"/>
      <c r="H3" s="5"/>
      <c r="I3" s="5"/>
      <c r="J3" s="5"/>
      <c r="K3" s="5"/>
      <c r="L3" s="5"/>
      <c r="M3" s="5"/>
      <c r="N3" s="5"/>
      <c r="O3" s="5"/>
      <c r="P3" s="5"/>
      <c r="Q3" s="5"/>
      <c r="R3" s="5"/>
      <c r="S3" s="21"/>
      <c r="T3" s="30"/>
    </row>
    <row r="4" spans="1:21" ht="11" customHeight="1">
      <c r="A4" s="49"/>
      <c r="B4" s="20"/>
      <c r="C4" s="5"/>
      <c r="D4" s="5"/>
      <c r="E4" s="5"/>
      <c r="F4" s="5"/>
      <c r="G4" s="5"/>
      <c r="H4" s="5"/>
      <c r="I4" s="5"/>
      <c r="J4" s="5"/>
      <c r="K4" s="5"/>
      <c r="L4" s="5"/>
      <c r="M4" s="5"/>
      <c r="N4" s="5"/>
      <c r="O4" s="5"/>
      <c r="P4" s="5"/>
      <c r="Q4" s="5"/>
      <c r="R4" s="5"/>
      <c r="S4" s="21"/>
      <c r="T4" s="30"/>
    </row>
    <row r="5" spans="1:21" ht="15">
      <c r="A5" s="50"/>
      <c r="B5" s="20"/>
      <c r="C5" s="5"/>
      <c r="D5" s="5"/>
      <c r="E5" s="5"/>
      <c r="F5" s="5"/>
      <c r="G5" s="5"/>
      <c r="H5" s="5"/>
      <c r="I5" s="5"/>
      <c r="J5" s="5"/>
      <c r="K5" s="5"/>
      <c r="L5" s="5"/>
      <c r="M5" s="5"/>
      <c r="N5" s="5"/>
      <c r="O5" s="5"/>
      <c r="P5" s="5"/>
      <c r="Q5" s="5"/>
      <c r="R5" s="5"/>
      <c r="S5" s="21"/>
      <c r="T5" s="30"/>
    </row>
    <row r="6" spans="1:21" ht="15">
      <c r="A6" s="50"/>
      <c r="B6" s="20"/>
      <c r="C6" s="5"/>
      <c r="D6" s="5"/>
      <c r="E6" s="5"/>
      <c r="F6" s="5"/>
      <c r="G6" s="5"/>
      <c r="H6" s="5"/>
      <c r="I6" s="5"/>
      <c r="J6" s="5"/>
      <c r="K6" s="5"/>
      <c r="L6" s="5"/>
      <c r="M6" s="5"/>
      <c r="N6" s="5"/>
      <c r="O6" s="5"/>
      <c r="P6" s="5"/>
      <c r="Q6" s="5"/>
      <c r="R6" s="5"/>
      <c r="S6" s="21"/>
      <c r="T6" s="30"/>
    </row>
    <row r="7" spans="1:21" ht="15">
      <c r="A7" s="50"/>
      <c r="B7" s="20"/>
      <c r="C7" s="5"/>
      <c r="D7" s="5"/>
      <c r="E7" s="5"/>
      <c r="F7" s="5"/>
      <c r="G7" s="5"/>
      <c r="H7" s="5"/>
      <c r="I7" s="5"/>
      <c r="J7" s="5"/>
      <c r="K7" s="5"/>
      <c r="L7" s="5"/>
      <c r="M7" s="5"/>
      <c r="N7" s="5"/>
      <c r="O7" s="5"/>
      <c r="P7" s="5"/>
      <c r="Q7" s="5"/>
      <c r="R7" s="5"/>
      <c r="S7" s="21"/>
      <c r="T7" s="30"/>
    </row>
    <row r="8" spans="1:21" ht="15">
      <c r="A8" s="50"/>
      <c r="B8" s="3"/>
      <c r="C8" s="4"/>
      <c r="D8" s="4"/>
      <c r="E8" s="4"/>
      <c r="F8" s="4"/>
      <c r="G8" s="4"/>
      <c r="H8" s="4"/>
      <c r="I8" s="4"/>
      <c r="J8" s="4"/>
      <c r="K8" s="4"/>
      <c r="L8" s="4"/>
      <c r="M8" s="4"/>
      <c r="N8" s="4"/>
      <c r="O8" s="4"/>
      <c r="P8" s="4"/>
      <c r="Q8" s="4"/>
      <c r="R8" s="4"/>
      <c r="S8" s="160"/>
      <c r="T8" s="30"/>
    </row>
    <row r="9" spans="1:21" ht="20">
      <c r="A9" s="50"/>
      <c r="B9" s="1018" t="s">
        <v>225</v>
      </c>
      <c r="C9" s="215"/>
      <c r="D9" s="215"/>
      <c r="E9" s="215"/>
      <c r="F9" s="215"/>
      <c r="G9" s="215"/>
      <c r="H9" s="215"/>
      <c r="I9" s="215"/>
      <c r="J9" s="215"/>
      <c r="K9" s="215"/>
      <c r="L9" s="215"/>
      <c r="M9" s="215"/>
      <c r="N9" s="215"/>
      <c r="O9" s="215"/>
      <c r="P9" s="215"/>
      <c r="Q9" s="215"/>
      <c r="R9" s="215"/>
      <c r="S9" s="1969"/>
      <c r="T9" s="30"/>
    </row>
    <row r="10" spans="1:21" ht="9" customHeight="1">
      <c r="A10" s="50"/>
      <c r="B10" s="398"/>
      <c r="C10" s="399"/>
      <c r="D10" s="399"/>
      <c r="E10" s="399"/>
      <c r="F10" s="399"/>
      <c r="G10" s="399"/>
      <c r="H10" s="399"/>
      <c r="I10" s="399"/>
      <c r="J10" s="399"/>
      <c r="K10" s="399"/>
      <c r="L10" s="399"/>
      <c r="M10" s="399"/>
      <c r="N10" s="399"/>
      <c r="O10" s="399"/>
      <c r="P10" s="399"/>
      <c r="Q10" s="399"/>
      <c r="R10" s="399"/>
      <c r="S10" s="400"/>
      <c r="T10" s="30"/>
    </row>
    <row r="11" spans="1:21" ht="36" customHeight="1">
      <c r="A11" s="50"/>
      <c r="B11" s="5"/>
      <c r="C11" s="5"/>
      <c r="D11" s="5"/>
      <c r="E11" s="5"/>
      <c r="F11" s="5"/>
      <c r="G11" s="5"/>
      <c r="H11" s="5"/>
      <c r="I11" s="5"/>
      <c r="J11" s="5"/>
      <c r="K11" s="5"/>
      <c r="L11" s="5"/>
      <c r="M11" s="5"/>
      <c r="N11" s="5"/>
      <c r="O11" s="5"/>
      <c r="P11" s="5"/>
      <c r="Q11" s="5"/>
      <c r="R11" s="5"/>
      <c r="S11" s="5"/>
      <c r="T11" s="30"/>
    </row>
    <row r="12" spans="1:21" ht="15">
      <c r="A12" s="50"/>
      <c r="B12" s="22"/>
      <c r="C12" s="155"/>
      <c r="D12" s="155"/>
      <c r="E12" s="155"/>
      <c r="F12" s="155"/>
      <c r="G12" s="155"/>
      <c r="H12" s="155"/>
      <c r="I12" s="155"/>
      <c r="J12" s="155"/>
      <c r="K12" s="155"/>
      <c r="L12" s="155"/>
      <c r="M12" s="155"/>
      <c r="N12" s="155"/>
      <c r="O12" s="155"/>
      <c r="P12" s="155"/>
      <c r="Q12" s="155"/>
      <c r="R12" s="155"/>
      <c r="S12" s="54"/>
      <c r="T12" s="30"/>
    </row>
    <row r="13" spans="1:21" ht="38">
      <c r="A13" s="50"/>
      <c r="B13" s="20"/>
      <c r="C13" s="1938"/>
      <c r="D13" s="1938"/>
      <c r="E13" s="1938"/>
      <c r="F13" s="1938"/>
      <c r="G13" s="1938"/>
      <c r="H13" s="1950"/>
      <c r="I13" s="1951" t="s">
        <v>132</v>
      </c>
      <c r="J13" s="1938"/>
      <c r="K13" s="1938"/>
      <c r="L13" s="1938"/>
      <c r="M13" s="1938"/>
      <c r="N13" s="1938"/>
      <c r="O13" s="1938"/>
      <c r="P13" s="1938"/>
      <c r="Q13" s="1938"/>
      <c r="R13" s="1938"/>
      <c r="S13" s="21"/>
      <c r="T13" s="30"/>
    </row>
    <row r="14" spans="1:21" ht="25" customHeight="1">
      <c r="A14" s="50"/>
      <c r="B14" s="20"/>
      <c r="C14" s="5"/>
      <c r="D14" s="5"/>
      <c r="E14" s="5"/>
      <c r="F14" s="5"/>
      <c r="G14" s="5"/>
      <c r="H14" s="5"/>
      <c r="I14" s="5"/>
      <c r="J14" s="5"/>
      <c r="K14" s="5"/>
      <c r="L14" s="5"/>
      <c r="M14" s="5"/>
      <c r="N14" s="5"/>
      <c r="O14" s="5"/>
      <c r="P14" s="5"/>
      <c r="Q14" s="5"/>
      <c r="R14" s="5"/>
      <c r="S14" s="21"/>
      <c r="T14" s="30"/>
    </row>
    <row r="15" spans="1:21" s="781" customFormat="1" ht="30">
      <c r="A15" s="778"/>
      <c r="B15" s="779"/>
      <c r="C15" s="761"/>
      <c r="D15" s="761"/>
      <c r="E15" s="761"/>
      <c r="F15" s="761"/>
      <c r="G15" s="761"/>
      <c r="H15" s="761"/>
      <c r="I15" s="761"/>
      <c r="J15" s="761"/>
      <c r="K15" s="778"/>
      <c r="L15" s="761"/>
      <c r="M15" s="761"/>
      <c r="N15" s="761"/>
      <c r="O15" s="761"/>
      <c r="P15" s="761"/>
      <c r="Q15" s="761"/>
      <c r="R15" s="761"/>
      <c r="S15" s="780"/>
      <c r="T15" s="778"/>
      <c r="U15" s="761"/>
    </row>
    <row r="16" spans="1:21" s="767" customFormat="1" ht="20">
      <c r="A16" s="120"/>
      <c r="B16" s="765"/>
      <c r="C16" s="782"/>
      <c r="D16" s="782"/>
      <c r="E16" s="782"/>
      <c r="F16" s="782"/>
      <c r="G16" s="782"/>
      <c r="H16" s="782"/>
      <c r="I16" s="782"/>
      <c r="J16" s="782"/>
      <c r="L16" s="782"/>
      <c r="M16" s="782"/>
      <c r="N16" s="782"/>
      <c r="O16" s="782"/>
      <c r="P16" s="782"/>
      <c r="Q16" s="782"/>
      <c r="R16" s="782"/>
      <c r="S16" s="766"/>
      <c r="T16" s="120"/>
      <c r="U16" s="782"/>
    </row>
    <row r="17" spans="1:20" ht="7" customHeight="1">
      <c r="A17" s="50"/>
      <c r="B17" s="20"/>
      <c r="C17" s="5"/>
      <c r="D17" s="5"/>
      <c r="E17" s="5"/>
      <c r="F17" s="5"/>
      <c r="G17" s="5"/>
      <c r="H17" s="5"/>
      <c r="I17" s="5"/>
      <c r="J17" s="5"/>
      <c r="K17" s="5"/>
      <c r="L17" s="5"/>
      <c r="M17" s="5"/>
      <c r="N17" s="5"/>
      <c r="O17" s="5"/>
      <c r="P17" s="5"/>
      <c r="Q17" s="5"/>
      <c r="R17" s="5"/>
      <c r="S17" s="21"/>
      <c r="T17" s="30"/>
    </row>
    <row r="18" spans="1:20" ht="18">
      <c r="A18" s="50"/>
      <c r="B18" s="20"/>
      <c r="D18" s="352"/>
      <c r="F18" s="5"/>
      <c r="G18" s="5"/>
      <c r="I18" s="267"/>
      <c r="K18" s="5"/>
      <c r="L18" s="5"/>
      <c r="M18" s="5"/>
      <c r="N18" s="5"/>
      <c r="O18" s="5"/>
      <c r="P18" s="5"/>
      <c r="Q18" s="5"/>
      <c r="R18" s="5"/>
      <c r="S18" s="21"/>
      <c r="T18" s="30"/>
    </row>
    <row r="19" spans="1:20" ht="15">
      <c r="A19" s="50"/>
      <c r="B19" s="20"/>
      <c r="C19" s="5"/>
      <c r="D19" s="5"/>
      <c r="E19" s="5"/>
      <c r="F19" s="5"/>
      <c r="G19" s="5"/>
      <c r="H19" s="5"/>
      <c r="I19" s="5"/>
      <c r="J19" s="5"/>
      <c r="K19" s="5"/>
      <c r="L19" s="5"/>
      <c r="M19" s="5"/>
      <c r="N19" s="5"/>
      <c r="O19" s="5"/>
      <c r="P19" s="5"/>
      <c r="Q19" s="5"/>
      <c r="R19" s="5"/>
      <c r="S19" s="21"/>
      <c r="T19" s="30"/>
    </row>
    <row r="20" spans="1:20" ht="15">
      <c r="A20" s="50"/>
      <c r="B20" s="20"/>
      <c r="C20" s="5"/>
      <c r="D20" s="5"/>
      <c r="E20" s="5"/>
      <c r="F20" s="5"/>
      <c r="G20" s="5"/>
      <c r="H20" s="5"/>
      <c r="I20" s="5"/>
      <c r="J20" s="5"/>
      <c r="K20" s="5"/>
      <c r="L20" s="5"/>
      <c r="M20" s="5"/>
      <c r="N20" s="5"/>
      <c r="O20" s="5"/>
      <c r="P20" s="5"/>
      <c r="Q20" s="5"/>
      <c r="R20" s="5"/>
      <c r="S20" s="21"/>
      <c r="T20" s="30"/>
    </row>
    <row r="21" spans="1:20" ht="15">
      <c r="A21" s="50"/>
      <c r="B21" s="20"/>
      <c r="C21" s="5"/>
      <c r="D21" s="5"/>
      <c r="E21" s="5"/>
      <c r="F21" s="5"/>
      <c r="G21" s="5"/>
      <c r="H21" s="5"/>
      <c r="I21" s="5"/>
      <c r="J21" s="5"/>
      <c r="K21" s="5"/>
      <c r="L21" s="5"/>
      <c r="M21" s="5"/>
      <c r="N21" s="5"/>
      <c r="O21" s="5"/>
      <c r="P21" s="5"/>
      <c r="Q21" s="5"/>
      <c r="R21" s="5"/>
      <c r="S21" s="21"/>
      <c r="T21" s="30"/>
    </row>
    <row r="22" spans="1:20" ht="15">
      <c r="A22" s="50"/>
      <c r="B22" s="20"/>
      <c r="C22" s="5"/>
      <c r="D22" s="5"/>
      <c r="E22" s="5"/>
      <c r="F22" s="5"/>
      <c r="G22" s="5"/>
      <c r="H22" s="5"/>
      <c r="I22" s="5"/>
      <c r="J22" s="5"/>
      <c r="K22" s="5"/>
      <c r="L22" s="5"/>
      <c r="M22" s="5"/>
      <c r="N22" s="5"/>
      <c r="O22" s="5"/>
      <c r="P22" s="5"/>
      <c r="Q22" s="5"/>
      <c r="R22" s="5"/>
      <c r="S22" s="21"/>
      <c r="T22" s="30"/>
    </row>
    <row r="23" spans="1:20" ht="15">
      <c r="A23" s="50"/>
      <c r="B23" s="20"/>
      <c r="C23" s="5"/>
      <c r="D23" s="5"/>
      <c r="E23" s="5"/>
      <c r="F23" s="5"/>
      <c r="G23" s="5"/>
      <c r="H23" s="5"/>
      <c r="I23" s="5"/>
      <c r="J23" s="5"/>
      <c r="K23" s="5"/>
      <c r="L23" s="5"/>
      <c r="M23" s="5"/>
      <c r="N23" s="5"/>
      <c r="O23" s="5"/>
      <c r="P23" s="5"/>
      <c r="Q23" s="5"/>
      <c r="R23" s="5"/>
      <c r="S23" s="21"/>
      <c r="T23" s="30"/>
    </row>
    <row r="24" spans="1:20" ht="15">
      <c r="A24" s="50"/>
      <c r="B24" s="20"/>
      <c r="C24" s="5"/>
      <c r="D24" s="5"/>
      <c r="E24" s="5"/>
      <c r="F24" s="5"/>
      <c r="G24" s="5"/>
      <c r="H24" s="5"/>
      <c r="I24" s="5"/>
      <c r="J24" s="5"/>
      <c r="K24" s="5"/>
      <c r="L24" s="5"/>
      <c r="M24" s="5"/>
      <c r="N24" s="5"/>
      <c r="O24" s="5"/>
      <c r="P24" s="5"/>
      <c r="Q24" s="5"/>
      <c r="R24" s="5"/>
      <c r="S24" s="21"/>
      <c r="T24" s="30"/>
    </row>
    <row r="25" spans="1:20" ht="15">
      <c r="A25" s="50"/>
      <c r="B25" s="20"/>
      <c r="C25" s="5"/>
      <c r="D25" s="5"/>
      <c r="E25" s="5"/>
      <c r="F25" s="5"/>
      <c r="G25" s="5"/>
      <c r="H25" s="5"/>
      <c r="I25" s="5"/>
      <c r="J25" s="5"/>
      <c r="K25" s="5"/>
      <c r="L25" s="5"/>
      <c r="M25" s="5"/>
      <c r="N25" s="5"/>
      <c r="O25" s="5"/>
      <c r="P25" s="5"/>
      <c r="Q25" s="5"/>
      <c r="R25" s="5"/>
      <c r="S25" s="21"/>
      <c r="T25" s="30"/>
    </row>
    <row r="26" spans="1:20" ht="15">
      <c r="A26" s="50"/>
      <c r="B26" s="20"/>
      <c r="C26" s="5"/>
      <c r="D26" s="5"/>
      <c r="E26" s="5"/>
      <c r="F26" s="5"/>
      <c r="G26" s="5"/>
      <c r="H26" s="5"/>
      <c r="I26" s="5"/>
      <c r="J26" s="5"/>
      <c r="K26" s="5"/>
      <c r="L26" s="5"/>
      <c r="M26" s="5"/>
      <c r="N26" s="5"/>
      <c r="O26" s="5"/>
      <c r="P26" s="5"/>
      <c r="Q26" s="5"/>
      <c r="R26" s="5"/>
      <c r="S26" s="21"/>
      <c r="T26" s="30"/>
    </row>
    <row r="27" spans="1:20" ht="15">
      <c r="A27" s="50"/>
      <c r="B27" s="20"/>
      <c r="C27" s="5"/>
      <c r="D27" s="5"/>
      <c r="E27" s="5"/>
      <c r="F27" s="5"/>
      <c r="G27" s="5"/>
      <c r="H27" s="5"/>
      <c r="I27" s="5"/>
      <c r="J27" s="5"/>
      <c r="K27" s="5"/>
      <c r="L27" s="5"/>
      <c r="M27" s="5"/>
      <c r="N27" s="5"/>
      <c r="O27" s="5"/>
      <c r="P27" s="5"/>
      <c r="Q27" s="5"/>
      <c r="R27" s="5"/>
      <c r="S27" s="21"/>
      <c r="T27" s="30"/>
    </row>
    <row r="28" spans="1:20" ht="15">
      <c r="A28" s="50"/>
      <c r="B28" s="20"/>
      <c r="C28" s="5"/>
      <c r="D28" s="5"/>
      <c r="E28" s="5"/>
      <c r="F28" s="5"/>
      <c r="G28" s="5"/>
      <c r="H28" s="5"/>
      <c r="I28" s="5"/>
      <c r="J28" s="5"/>
      <c r="K28" s="5"/>
      <c r="L28" s="5"/>
      <c r="M28" s="5"/>
      <c r="N28" s="5"/>
      <c r="O28" s="5"/>
      <c r="P28" s="5"/>
      <c r="Q28" s="5"/>
      <c r="R28" s="5"/>
      <c r="S28" s="21"/>
      <c r="T28" s="30"/>
    </row>
    <row r="29" spans="1:20" ht="15">
      <c r="A29" s="50"/>
      <c r="B29" s="20"/>
      <c r="C29" s="5"/>
      <c r="D29" s="5"/>
      <c r="E29" s="5"/>
      <c r="F29" s="5"/>
      <c r="G29" s="5"/>
      <c r="H29" s="5"/>
      <c r="I29" s="5"/>
      <c r="J29" s="5"/>
      <c r="K29" s="5"/>
      <c r="L29" s="5"/>
      <c r="M29" s="5"/>
      <c r="N29" s="5"/>
      <c r="O29" s="5"/>
      <c r="P29" s="5"/>
      <c r="Q29" s="5"/>
      <c r="R29" s="5"/>
      <c r="S29" s="21"/>
      <c r="T29" s="30"/>
    </row>
    <row r="30" spans="1:20" ht="15">
      <c r="A30" s="50"/>
      <c r="B30" s="20"/>
      <c r="C30" s="5"/>
      <c r="D30" s="5"/>
      <c r="E30" s="5"/>
      <c r="F30" s="5"/>
      <c r="G30" s="5"/>
      <c r="H30" s="5"/>
      <c r="I30" s="5"/>
      <c r="J30" s="5"/>
      <c r="K30" s="5"/>
      <c r="L30" s="5"/>
      <c r="M30" s="5"/>
      <c r="N30" s="5"/>
      <c r="O30" s="5"/>
      <c r="P30" s="5"/>
      <c r="Q30" s="5"/>
      <c r="R30" s="5"/>
      <c r="S30" s="21"/>
      <c r="T30" s="30"/>
    </row>
    <row r="31" spans="1:20" ht="15">
      <c r="A31" s="50"/>
      <c r="B31" s="20"/>
      <c r="C31" s="5"/>
      <c r="D31" s="5"/>
      <c r="E31" s="5"/>
      <c r="F31" s="5"/>
      <c r="G31" s="5"/>
      <c r="H31" s="5"/>
      <c r="I31" s="5"/>
      <c r="J31" s="5"/>
      <c r="K31" s="5"/>
      <c r="L31" s="5"/>
      <c r="M31" s="5"/>
      <c r="N31" s="5"/>
      <c r="O31" s="5"/>
      <c r="P31" s="5"/>
      <c r="Q31" s="5"/>
      <c r="R31" s="5"/>
      <c r="S31" s="21"/>
      <c r="T31" s="30"/>
    </row>
    <row r="32" spans="1:20" ht="15">
      <c r="A32" s="50"/>
      <c r="B32" s="20"/>
      <c r="C32" s="5"/>
      <c r="D32" s="5"/>
      <c r="E32" s="5"/>
      <c r="F32" s="5"/>
      <c r="G32" s="5"/>
      <c r="H32" s="5"/>
      <c r="I32" s="5"/>
      <c r="J32" s="5"/>
      <c r="K32" s="5"/>
      <c r="L32" s="5"/>
      <c r="M32" s="5"/>
      <c r="N32" s="5"/>
      <c r="O32" s="5"/>
      <c r="P32" s="5"/>
      <c r="Q32" s="5"/>
      <c r="R32" s="5"/>
      <c r="S32" s="21"/>
      <c r="T32" s="30"/>
    </row>
    <row r="33" spans="2:21" ht="31" customHeight="1">
      <c r="B33" s="20"/>
      <c r="C33" s="217"/>
      <c r="D33" s="48"/>
      <c r="E33" s="119"/>
      <c r="F33" s="48"/>
      <c r="G33" s="48"/>
      <c r="H33" s="48"/>
      <c r="I33" s="48"/>
      <c r="J33" s="48"/>
      <c r="K33" s="48"/>
      <c r="L33" s="48"/>
      <c r="M33" s="48"/>
      <c r="N33" s="48"/>
      <c r="O33" s="48"/>
      <c r="P33" s="48"/>
      <c r="Q33" s="48"/>
      <c r="R33" s="48"/>
      <c r="S33" s="21"/>
      <c r="T33" s="30"/>
    </row>
    <row r="34" spans="2:21" ht="17">
      <c r="B34" s="20"/>
      <c r="C34" s="965"/>
      <c r="D34" s="966"/>
      <c r="E34" s="966"/>
      <c r="F34" s="1341"/>
      <c r="G34" s="966"/>
      <c r="H34" s="970" t="s">
        <v>1217</v>
      </c>
      <c r="I34" s="968"/>
      <c r="J34" s="969"/>
      <c r="K34" s="968"/>
      <c r="L34" s="1597"/>
      <c r="M34" s="1597" t="s">
        <v>1216</v>
      </c>
      <c r="N34" s="968"/>
      <c r="O34" s="1342"/>
      <c r="P34" s="966"/>
      <c r="Q34" s="966" t="s">
        <v>703</v>
      </c>
      <c r="R34" s="966"/>
      <c r="S34" s="21"/>
      <c r="T34" s="30"/>
    </row>
    <row r="35" spans="2:21" ht="17">
      <c r="B35" s="20"/>
      <c r="C35" s="1340" t="s">
        <v>755</v>
      </c>
      <c r="D35" s="972"/>
      <c r="E35" s="972"/>
      <c r="F35" s="973"/>
      <c r="G35" s="1343">
        <v>2015</v>
      </c>
      <c r="H35" s="1343">
        <v>2016</v>
      </c>
      <c r="I35" s="1343">
        <v>2017</v>
      </c>
      <c r="J35" s="1344">
        <v>2018</v>
      </c>
      <c r="K35" s="1345" t="s">
        <v>1060</v>
      </c>
      <c r="L35" s="1345" t="s">
        <v>1062</v>
      </c>
      <c r="M35" s="1345" t="s">
        <v>1064</v>
      </c>
      <c r="N35" s="1345" t="s">
        <v>1063</v>
      </c>
      <c r="O35" s="1346" t="s">
        <v>1061</v>
      </c>
      <c r="P35" s="1347" t="s">
        <v>120</v>
      </c>
      <c r="Q35" s="1347" t="s">
        <v>121</v>
      </c>
      <c r="R35" s="1347" t="s">
        <v>55</v>
      </c>
      <c r="S35" s="21"/>
      <c r="T35" s="30"/>
    </row>
    <row r="36" spans="2:21" ht="17">
      <c r="B36" s="20"/>
      <c r="C36" s="974"/>
      <c r="D36" s="974"/>
      <c r="E36" s="974"/>
      <c r="F36" s="974"/>
      <c r="G36" s="974"/>
      <c r="H36" s="974"/>
      <c r="I36" s="974"/>
      <c r="J36" s="974"/>
      <c r="K36" s="974"/>
      <c r="L36" s="974"/>
      <c r="M36" s="974"/>
      <c r="N36" s="974"/>
      <c r="O36" s="30"/>
      <c r="P36" s="974"/>
      <c r="Q36" s="974"/>
      <c r="R36" s="974"/>
      <c r="S36" s="21"/>
      <c r="T36" s="30"/>
    </row>
    <row r="37" spans="2:21" ht="17">
      <c r="B37" s="20"/>
      <c r="C37" s="977" t="s">
        <v>1022</v>
      </c>
      <c r="D37" s="974"/>
      <c r="E37" s="974"/>
      <c r="F37" s="974"/>
      <c r="G37" s="1185"/>
      <c r="H37" s="1185"/>
      <c r="I37" s="974"/>
      <c r="J37" s="974"/>
      <c r="K37" s="1185"/>
      <c r="L37" s="1185"/>
      <c r="M37" s="1185"/>
      <c r="N37" s="1185"/>
      <c r="O37" s="30"/>
      <c r="P37" s="1185"/>
      <c r="Q37" s="1185"/>
      <c r="R37" s="1185"/>
      <c r="S37" s="21"/>
      <c r="T37" s="30"/>
    </row>
    <row r="38" spans="2:21" ht="17">
      <c r="B38" s="20"/>
      <c r="C38" s="1348" t="s">
        <v>756</v>
      </c>
      <c r="D38" s="1349"/>
      <c r="E38" s="1349"/>
      <c r="F38" s="1350"/>
      <c r="G38" s="1648">
        <f>G40+G39</f>
        <v>3411</v>
      </c>
      <c r="H38" s="1648">
        <f t="shared" ref="H38:I38" si="0">H40+H39</f>
        <v>3644.2</v>
      </c>
      <c r="I38" s="1648">
        <f t="shared" si="0"/>
        <v>3828.2</v>
      </c>
      <c r="J38" s="1649">
        <f>J40+J39</f>
        <v>4009.7000000000003</v>
      </c>
      <c r="K38" s="1648">
        <f>K39+K40</f>
        <v>3852.2</v>
      </c>
      <c r="L38" s="1648">
        <f t="shared" ref="L38:N38" si="1">L39+L40</f>
        <v>3939.1000000000004</v>
      </c>
      <c r="M38" s="1648">
        <f t="shared" si="1"/>
        <v>4009.8</v>
      </c>
      <c r="N38" s="1648">
        <f t="shared" si="1"/>
        <v>3999.8</v>
      </c>
      <c r="O38" s="1649">
        <f>O39+O40</f>
        <v>4056.6000000000004</v>
      </c>
      <c r="P38" s="1648">
        <f>P39+P40</f>
        <v>4056.6000000000004</v>
      </c>
      <c r="Q38" s="1648">
        <f t="shared" ref="Q38:R38" si="2">Q39+Q40</f>
        <v>4079.3</v>
      </c>
      <c r="R38" s="1648">
        <f t="shared" si="2"/>
        <v>4120.3999999999996</v>
      </c>
      <c r="S38" s="21"/>
      <c r="T38" s="30"/>
    </row>
    <row r="39" spans="2:21" ht="17" customHeight="1">
      <c r="B39" s="20"/>
      <c r="C39" s="1351" t="s">
        <v>762</v>
      </c>
      <c r="D39" s="1351"/>
      <c r="E39" s="1351"/>
      <c r="F39" s="1352"/>
      <c r="G39" s="1650">
        <v>906.7</v>
      </c>
      <c r="H39" s="1650">
        <v>968</v>
      </c>
      <c r="I39" s="1650">
        <v>1022.1</v>
      </c>
      <c r="J39" s="1651">
        <v>1053.4000000000001</v>
      </c>
      <c r="K39" s="1652">
        <v>984.2</v>
      </c>
      <c r="L39" s="1652">
        <v>1003.7</v>
      </c>
      <c r="M39" s="1652">
        <v>1053.5</v>
      </c>
      <c r="N39" s="1652">
        <v>1004.8</v>
      </c>
      <c r="O39" s="1666">
        <v>1031.3</v>
      </c>
      <c r="P39" s="1653">
        <v>1031.3</v>
      </c>
      <c r="Q39" s="1653">
        <v>1040.3</v>
      </c>
      <c r="R39" s="1653">
        <v>1045.3</v>
      </c>
      <c r="S39" s="820"/>
      <c r="T39" s="30"/>
      <c r="U39" s="1363">
        <f>R39/R38</f>
        <v>0.25368896223667609</v>
      </c>
    </row>
    <row r="40" spans="2:21" ht="17" customHeight="1">
      <c r="B40" s="20"/>
      <c r="C40" s="1351" t="s">
        <v>763</v>
      </c>
      <c r="D40" s="1351"/>
      <c r="E40" s="1351"/>
      <c r="F40" s="1352"/>
      <c r="G40" s="1650">
        <v>2504.3000000000002</v>
      </c>
      <c r="H40" s="1650">
        <v>2676.2</v>
      </c>
      <c r="I40" s="1650">
        <v>2806.1</v>
      </c>
      <c r="J40" s="1651">
        <v>2956.3</v>
      </c>
      <c r="K40" s="1652">
        <v>2868</v>
      </c>
      <c r="L40" s="1652">
        <v>2935.4</v>
      </c>
      <c r="M40" s="1652">
        <v>2956.3</v>
      </c>
      <c r="N40" s="1652">
        <v>2995</v>
      </c>
      <c r="O40" s="1666">
        <v>3025.3</v>
      </c>
      <c r="P40" s="1653">
        <v>3025.3</v>
      </c>
      <c r="Q40" s="1653">
        <v>3039</v>
      </c>
      <c r="R40" s="1653">
        <v>3075.1</v>
      </c>
      <c r="S40" s="820"/>
      <c r="T40" s="30"/>
      <c r="U40" s="1363">
        <f>R40/R38</f>
        <v>0.74631103776332397</v>
      </c>
    </row>
    <row r="41" spans="2:21" ht="15" customHeight="1">
      <c r="B41" s="20"/>
      <c r="C41" s="1356"/>
      <c r="D41" s="1356"/>
      <c r="E41" s="1356"/>
      <c r="F41" s="1357"/>
      <c r="G41" s="1654"/>
      <c r="H41" s="1654"/>
      <c r="I41" s="1654"/>
      <c r="J41" s="1654"/>
      <c r="K41" s="1654"/>
      <c r="L41" s="1654"/>
      <c r="M41" s="1654"/>
      <c r="N41" s="1654"/>
      <c r="O41" s="1654"/>
      <c r="P41" s="1654"/>
      <c r="Q41" s="1654"/>
      <c r="R41" s="1654"/>
      <c r="S41" s="820"/>
      <c r="T41" s="30"/>
    </row>
    <row r="42" spans="2:21" ht="17">
      <c r="B42" s="20"/>
      <c r="C42" s="977" t="s">
        <v>137</v>
      </c>
      <c r="D42" s="974"/>
      <c r="E42" s="974"/>
      <c r="F42" s="974"/>
      <c r="G42" s="999"/>
      <c r="H42" s="999"/>
      <c r="I42" s="999"/>
      <c r="J42" s="999"/>
      <c r="K42" s="1655"/>
      <c r="L42" s="1655"/>
      <c r="M42" s="1655"/>
      <c r="N42" s="1655"/>
      <c r="O42" s="999"/>
      <c r="P42" s="1655"/>
      <c r="Q42" s="1655"/>
      <c r="R42" s="1655"/>
      <c r="S42" s="21"/>
      <c r="T42" s="30"/>
    </row>
    <row r="43" spans="2:21" ht="17">
      <c r="B43" s="20"/>
      <c r="C43" s="1348" t="s">
        <v>756</v>
      </c>
      <c r="D43" s="1348"/>
      <c r="E43" s="1349"/>
      <c r="F43" s="1355"/>
      <c r="G43" s="1656">
        <v>7.0999999999999994E-2</v>
      </c>
      <c r="H43" s="1656">
        <v>6.8000000000000005E-2</v>
      </c>
      <c r="I43" s="1656">
        <v>5.0999999999999997E-2</v>
      </c>
      <c r="J43" s="1657">
        <v>4.7E-2</v>
      </c>
      <c r="K43" s="1656">
        <v>4.2000000000000003E-2</v>
      </c>
      <c r="L43" s="1656">
        <v>5.5E-2</v>
      </c>
      <c r="M43" s="1656">
        <v>5.3999999999999999E-2</v>
      </c>
      <c r="N43" s="1656">
        <v>4.2999999999999997E-2</v>
      </c>
      <c r="O43" s="1657">
        <v>4.5999999999999999E-2</v>
      </c>
      <c r="P43" s="1656">
        <v>3.9E-2</v>
      </c>
      <c r="Q43" s="1656">
        <v>6.7000000000000004E-2</v>
      </c>
      <c r="R43" s="1656">
        <v>5.1999999999999998E-2</v>
      </c>
      <c r="S43" s="21"/>
      <c r="T43" s="30"/>
    </row>
    <row r="44" spans="2:21" ht="20" customHeight="1">
      <c r="B44" s="20"/>
      <c r="C44" s="1193" t="s">
        <v>753</v>
      </c>
      <c r="D44" s="1193"/>
      <c r="E44" s="1193"/>
      <c r="F44" s="1013"/>
      <c r="G44" s="1658">
        <v>5.3999999999999999E-2</v>
      </c>
      <c r="H44" s="1658">
        <v>6.8000000000000005E-2</v>
      </c>
      <c r="I44" s="1658">
        <v>5.6000000000000001E-2</v>
      </c>
      <c r="J44" s="1659">
        <v>3.1E-2</v>
      </c>
      <c r="K44" s="1660">
        <v>3.2000000000000001E-2</v>
      </c>
      <c r="L44" s="1660">
        <v>3.4000000000000002E-2</v>
      </c>
      <c r="M44" s="1660">
        <v>0.05</v>
      </c>
      <c r="N44" s="1660">
        <v>1.4999999999999999E-2</v>
      </c>
      <c r="O44" s="1661">
        <v>5.1999999999999998E-2</v>
      </c>
      <c r="P44" s="1662">
        <v>-8.0000000000000002E-3</v>
      </c>
      <c r="Q44" s="1662">
        <v>0.105</v>
      </c>
      <c r="R44" s="1662">
        <v>-2.1999999999999999E-2</v>
      </c>
      <c r="S44" s="21"/>
      <c r="T44" s="30"/>
    </row>
    <row r="45" spans="2:21" ht="20" customHeight="1">
      <c r="B45" s="20"/>
      <c r="C45" s="1193" t="s">
        <v>754</v>
      </c>
      <c r="D45" s="1193"/>
      <c r="E45" s="1193"/>
      <c r="F45" s="1013"/>
      <c r="G45" s="1658">
        <v>7.6999999999999999E-2</v>
      </c>
      <c r="H45" s="1658">
        <v>6.9000000000000006E-2</v>
      </c>
      <c r="I45" s="1658">
        <v>4.9000000000000002E-2</v>
      </c>
      <c r="J45" s="1659">
        <v>5.3999999999999999E-2</v>
      </c>
      <c r="K45" s="1660">
        <v>4.5999999999999999E-2</v>
      </c>
      <c r="L45" s="1660">
        <v>6.2E-2</v>
      </c>
      <c r="M45" s="1660">
        <v>5.6000000000000001E-2</v>
      </c>
      <c r="N45" s="1660">
        <v>5.2999999999999999E-2</v>
      </c>
      <c r="O45" s="1661">
        <v>4.3999999999999997E-2</v>
      </c>
      <c r="P45" s="1662">
        <v>5.6000000000000001E-2</v>
      </c>
      <c r="Q45" s="1662">
        <v>5.3999999999999999E-2</v>
      </c>
      <c r="R45" s="1662">
        <v>7.8E-2</v>
      </c>
      <c r="S45" s="21"/>
      <c r="T45" s="30"/>
    </row>
    <row r="46" spans="2:21" ht="15" customHeight="1">
      <c r="B46" s="20"/>
      <c r="C46" s="1358"/>
      <c r="D46" s="1358"/>
      <c r="E46" s="1358"/>
      <c r="F46" s="1359"/>
      <c r="G46" s="1663"/>
      <c r="H46" s="1663"/>
      <c r="I46" s="1663"/>
      <c r="J46" s="1663"/>
      <c r="K46" s="1663"/>
      <c r="L46" s="1663"/>
      <c r="M46" s="1663"/>
      <c r="N46" s="1663"/>
      <c r="O46" s="1654"/>
      <c r="P46" s="1663"/>
      <c r="Q46" s="1663"/>
      <c r="R46" s="1663"/>
      <c r="S46" s="820"/>
      <c r="T46" s="30"/>
    </row>
    <row r="47" spans="2:21" ht="15" customHeight="1">
      <c r="B47" s="20"/>
      <c r="C47" s="1356"/>
      <c r="D47" s="1356"/>
      <c r="E47" s="1356"/>
      <c r="F47" s="1357"/>
      <c r="G47" s="1654"/>
      <c r="H47" s="1654"/>
      <c r="I47" s="1654"/>
      <c r="J47" s="1654"/>
      <c r="K47" s="1654"/>
      <c r="L47" s="1654"/>
      <c r="M47" s="1654"/>
      <c r="N47" s="1654"/>
      <c r="O47" s="1664"/>
      <c r="P47" s="1654"/>
      <c r="Q47" s="1654"/>
      <c r="R47" s="1654"/>
      <c r="S47" s="820"/>
      <c r="T47" s="30"/>
    </row>
    <row r="48" spans="2:21" ht="15" customHeight="1">
      <c r="B48" s="20"/>
      <c r="C48" s="1360" t="s">
        <v>1021</v>
      </c>
      <c r="D48" s="1356"/>
      <c r="E48" s="1356"/>
      <c r="F48" s="1357"/>
      <c r="G48" s="1654"/>
      <c r="H48" s="1654"/>
      <c r="I48" s="1654"/>
      <c r="J48" s="1654"/>
      <c r="K48" s="1654"/>
      <c r="L48" s="1654"/>
      <c r="M48" s="1654"/>
      <c r="N48" s="1654"/>
      <c r="O48" s="1654"/>
      <c r="P48" s="1654"/>
      <c r="Q48" s="1654"/>
      <c r="R48" s="1654"/>
      <c r="S48" s="820"/>
      <c r="T48" s="30"/>
    </row>
    <row r="49" spans="2:20" ht="17" customHeight="1">
      <c r="B49" s="20"/>
      <c r="C49" s="1348" t="s">
        <v>764</v>
      </c>
      <c r="D49" s="1348"/>
      <c r="E49" s="1348"/>
      <c r="F49" s="1350"/>
      <c r="G49" s="1648">
        <f>G51+G50</f>
        <v>342.29999999999995</v>
      </c>
      <c r="H49" s="1648">
        <f t="shared" ref="H49" si="3">H51+H50</f>
        <v>380.3</v>
      </c>
      <c r="I49" s="1648">
        <f t="shared" ref="I49" si="4">I51+I50</f>
        <v>418.4</v>
      </c>
      <c r="J49" s="1649">
        <f>J51+J50</f>
        <v>469.20000000000005</v>
      </c>
      <c r="K49" s="1648">
        <f>K50+K51</f>
        <v>438.3</v>
      </c>
      <c r="L49" s="1648">
        <f t="shared" ref="L49" si="5">L50+L51</f>
        <v>462</v>
      </c>
      <c r="M49" s="1648">
        <f t="shared" ref="M49" si="6">M50+M51</f>
        <v>469.20000000000005</v>
      </c>
      <c r="N49" s="1648">
        <f t="shared" ref="N49" si="7">N50+N51</f>
        <v>471.5</v>
      </c>
      <c r="O49" s="1649">
        <f>O50+O51</f>
        <v>476.09999999999997</v>
      </c>
      <c r="P49" s="1648">
        <f>P50+P51</f>
        <v>476.09999999999997</v>
      </c>
      <c r="Q49" s="1648">
        <f t="shared" ref="Q49" si="8">Q50+Q51</f>
        <v>478.1</v>
      </c>
      <c r="R49" s="1648">
        <f t="shared" ref="R49" si="9">R50+R51</f>
        <v>485.90000000000003</v>
      </c>
      <c r="S49" s="820"/>
      <c r="T49" s="30"/>
    </row>
    <row r="50" spans="2:20" ht="17" customHeight="1">
      <c r="B50" s="20"/>
      <c r="C50" s="1351" t="s">
        <v>762</v>
      </c>
      <c r="D50" s="1351"/>
      <c r="E50" s="1351"/>
      <c r="F50" s="1352"/>
      <c r="G50" s="1665">
        <v>49.4</v>
      </c>
      <c r="H50" s="1665">
        <v>53.1</v>
      </c>
      <c r="I50" s="1650">
        <v>58.4</v>
      </c>
      <c r="J50" s="1651">
        <v>62.6</v>
      </c>
      <c r="K50" s="1652">
        <v>58.8</v>
      </c>
      <c r="L50" s="1652">
        <v>60.2</v>
      </c>
      <c r="M50" s="1652">
        <v>62.6</v>
      </c>
      <c r="N50" s="1652">
        <v>61.5</v>
      </c>
      <c r="O50" s="1666">
        <v>63.7</v>
      </c>
      <c r="P50" s="1653">
        <v>63.7</v>
      </c>
      <c r="Q50" s="1653">
        <v>64.5</v>
      </c>
      <c r="R50" s="1653">
        <v>64.3</v>
      </c>
      <c r="S50" s="820"/>
      <c r="T50" s="30"/>
    </row>
    <row r="51" spans="2:20" ht="17" customHeight="1">
      <c r="B51" s="20"/>
      <c r="C51" s="1351" t="s">
        <v>763</v>
      </c>
      <c r="D51" s="1351"/>
      <c r="E51" s="1351"/>
      <c r="F51" s="1352"/>
      <c r="G51" s="1665">
        <v>292.89999999999998</v>
      </c>
      <c r="H51" s="1665">
        <v>327.2</v>
      </c>
      <c r="I51" s="1650">
        <v>360</v>
      </c>
      <c r="J51" s="1651">
        <v>406.6</v>
      </c>
      <c r="K51" s="1652">
        <v>379.5</v>
      </c>
      <c r="L51" s="1652">
        <v>401.8</v>
      </c>
      <c r="M51" s="1652">
        <v>406.6</v>
      </c>
      <c r="N51" s="1652">
        <v>410</v>
      </c>
      <c r="O51" s="1666">
        <v>412.4</v>
      </c>
      <c r="P51" s="1653">
        <v>412.4</v>
      </c>
      <c r="Q51" s="1653">
        <v>413.6</v>
      </c>
      <c r="R51" s="1653">
        <v>421.6</v>
      </c>
      <c r="S51" s="820"/>
      <c r="T51" s="30"/>
    </row>
    <row r="52" spans="2:20" ht="8" customHeight="1">
      <c r="B52" s="20"/>
      <c r="C52" s="974"/>
      <c r="D52" s="974"/>
      <c r="E52" s="974"/>
      <c r="F52" s="974"/>
      <c r="G52" s="999"/>
      <c r="H52" s="999"/>
      <c r="I52" s="999"/>
      <c r="J52" s="999"/>
      <c r="K52" s="999"/>
      <c r="L52" s="999"/>
      <c r="M52" s="999"/>
      <c r="N52" s="999"/>
      <c r="O52" s="999"/>
      <c r="P52" s="999"/>
      <c r="Q52" s="999"/>
      <c r="R52" s="999"/>
      <c r="S52" s="21"/>
      <c r="T52" s="30"/>
    </row>
    <row r="53" spans="2:20" ht="17">
      <c r="B53" s="20"/>
      <c r="C53" s="1353" t="s">
        <v>757</v>
      </c>
      <c r="D53" s="974"/>
      <c r="E53" s="974"/>
      <c r="F53" s="974"/>
      <c r="G53" s="1655"/>
      <c r="H53" s="1655"/>
      <c r="I53" s="999"/>
      <c r="J53" s="999"/>
      <c r="K53" s="1655"/>
      <c r="L53" s="1655"/>
      <c r="M53" s="1655"/>
      <c r="N53" s="1655"/>
      <c r="O53" s="999"/>
      <c r="P53" s="1655"/>
      <c r="Q53" s="1655"/>
      <c r="R53" s="1655"/>
      <c r="S53" s="21"/>
      <c r="T53" s="30"/>
    </row>
    <row r="54" spans="2:20" ht="17">
      <c r="B54" s="20"/>
      <c r="C54" s="1193" t="s">
        <v>760</v>
      </c>
      <c r="D54" s="1193"/>
      <c r="E54" s="1193"/>
      <c r="F54" s="1354"/>
      <c r="G54" s="1658">
        <f t="shared" ref="G54:I56" si="10">G49/G38</f>
        <v>0.10035180299032541</v>
      </c>
      <c r="H54" s="1658">
        <f t="shared" si="10"/>
        <v>0.10435760935184678</v>
      </c>
      <c r="I54" s="1658">
        <f t="shared" si="10"/>
        <v>0.10929418525677864</v>
      </c>
      <c r="J54" s="1659">
        <f t="shared" ref="J54" si="11">J49/J38</f>
        <v>0.11701623562860064</v>
      </c>
      <c r="K54" s="1660">
        <f>K49/K38</f>
        <v>0.11377913919318831</v>
      </c>
      <c r="L54" s="1660">
        <f t="shared" ref="L54:M54" si="12">L49/L38</f>
        <v>0.11728567439262774</v>
      </c>
      <c r="M54" s="1660">
        <f t="shared" si="12"/>
        <v>0.11701331737243753</v>
      </c>
      <c r="N54" s="1660">
        <f t="shared" ref="N54" si="13">N49/N38</f>
        <v>0.11788089404470223</v>
      </c>
      <c r="O54" s="1661">
        <f>O49/O38</f>
        <v>0.11736429522260018</v>
      </c>
      <c r="P54" s="1662">
        <f t="shared" ref="P54" si="14">P49/P38</f>
        <v>0.11736429522260018</v>
      </c>
      <c r="Q54" s="1662">
        <f t="shared" ref="Q54:R56" si="15">Q49/Q38</f>
        <v>0.11720148064618929</v>
      </c>
      <c r="R54" s="1662">
        <f t="shared" si="15"/>
        <v>0.11792544413163772</v>
      </c>
      <c r="S54" s="21"/>
      <c r="T54" s="30"/>
    </row>
    <row r="55" spans="2:20" ht="17">
      <c r="B55" s="20"/>
      <c r="C55" s="1193" t="s">
        <v>758</v>
      </c>
      <c r="D55" s="1193"/>
      <c r="E55" s="1193"/>
      <c r="F55" s="1013"/>
      <c r="G55" s="1658">
        <f t="shared" si="10"/>
        <v>5.4483291055475898E-2</v>
      </c>
      <c r="H55" s="1658">
        <f t="shared" si="10"/>
        <v>5.4855371900826448E-2</v>
      </c>
      <c r="I55" s="1658">
        <f t="shared" si="10"/>
        <v>5.7137266412288425E-2</v>
      </c>
      <c r="J55" s="1659">
        <f t="shared" ref="J55" si="16">J50/J39</f>
        <v>5.9426618568445035E-2</v>
      </c>
      <c r="K55" s="1660">
        <f>K50/K39</f>
        <v>5.9743954480796578E-2</v>
      </c>
      <c r="L55" s="1660">
        <f t="shared" ref="L55:M55" si="17">L50/L39</f>
        <v>5.9978081099930261E-2</v>
      </c>
      <c r="M55" s="1660">
        <f t="shared" si="17"/>
        <v>5.9420977693402946E-2</v>
      </c>
      <c r="N55" s="1660">
        <f t="shared" ref="N55" si="18">N50/N39</f>
        <v>6.1206210191082806E-2</v>
      </c>
      <c r="O55" s="1661">
        <f>O50/O39</f>
        <v>6.1766702220498404E-2</v>
      </c>
      <c r="P55" s="1662">
        <f t="shared" ref="P55" si="19">P50/P39</f>
        <v>6.1766702220498404E-2</v>
      </c>
      <c r="Q55" s="1662">
        <f t="shared" si="15"/>
        <v>6.2001345765644526E-2</v>
      </c>
      <c r="R55" s="1662">
        <f t="shared" si="15"/>
        <v>6.1513441117382571E-2</v>
      </c>
      <c r="S55" s="21"/>
      <c r="T55" s="30"/>
    </row>
    <row r="56" spans="2:20" ht="17">
      <c r="B56" s="20"/>
      <c r="C56" s="1193" t="s">
        <v>759</v>
      </c>
      <c r="D56" s="1193"/>
      <c r="E56" s="1193"/>
      <c r="F56" s="1013"/>
      <c r="G56" s="1658">
        <f t="shared" si="10"/>
        <v>0.11695883081100505</v>
      </c>
      <c r="H56" s="1658">
        <f t="shared" si="10"/>
        <v>0.12226291009640536</v>
      </c>
      <c r="I56" s="1658">
        <f t="shared" si="10"/>
        <v>0.1282919354263925</v>
      </c>
      <c r="J56" s="1659">
        <f t="shared" ref="J56" si="20">J51/J40</f>
        <v>0.13753678584717383</v>
      </c>
      <c r="K56" s="1660">
        <f>K51/K40</f>
        <v>0.13232217573221758</v>
      </c>
      <c r="L56" s="1660">
        <f t="shared" ref="L56:M56" si="21">L51/L40</f>
        <v>0.1368808339578933</v>
      </c>
      <c r="M56" s="1660">
        <f t="shared" si="21"/>
        <v>0.13753678584717383</v>
      </c>
      <c r="N56" s="1660">
        <f t="shared" ref="N56" si="22">N51/N40</f>
        <v>0.13689482470784642</v>
      </c>
      <c r="O56" s="1661">
        <f>O51/O40</f>
        <v>0.136317059465177</v>
      </c>
      <c r="P56" s="1662">
        <f t="shared" ref="P56" si="23">P51/P40</f>
        <v>0.136317059465177</v>
      </c>
      <c r="Q56" s="1662">
        <f t="shared" si="15"/>
        <v>0.13609740046067786</v>
      </c>
      <c r="R56" s="1662">
        <f t="shared" si="15"/>
        <v>0.13710123248024456</v>
      </c>
      <c r="S56" s="21"/>
      <c r="T56" s="30"/>
    </row>
    <row r="57" spans="2:20" ht="23" customHeight="1">
      <c r="B57" s="20"/>
      <c r="C57" s="95"/>
      <c r="D57" s="95"/>
      <c r="E57" s="95"/>
      <c r="F57" s="1858"/>
      <c r="G57" s="1858"/>
      <c r="H57" s="1858"/>
      <c r="I57" s="1858"/>
      <c r="J57" s="1858"/>
      <c r="K57" s="1858"/>
      <c r="L57" s="1858"/>
      <c r="M57" s="1858"/>
      <c r="N57" s="1858"/>
      <c r="O57" s="1858"/>
      <c r="P57" s="1858"/>
      <c r="Q57" s="1858"/>
      <c r="R57" s="1858"/>
      <c r="S57" s="21"/>
      <c r="T57" s="30"/>
    </row>
    <row r="58" spans="2:20" ht="23" customHeight="1" thickBot="1">
      <c r="B58" s="20"/>
      <c r="C58" s="1361"/>
      <c r="D58" s="1361"/>
      <c r="E58" s="1361"/>
      <c r="F58" s="1362"/>
      <c r="G58" s="1362"/>
      <c r="H58" s="1362"/>
      <c r="I58" s="1362"/>
      <c r="J58" s="1362"/>
      <c r="K58" s="1362"/>
      <c r="L58" s="1362"/>
      <c r="M58" s="1362"/>
      <c r="N58" s="1362"/>
      <c r="O58" s="1362"/>
      <c r="P58" s="1362"/>
      <c r="Q58" s="1362"/>
      <c r="R58" s="1362"/>
      <c r="S58" s="21"/>
      <c r="T58" s="30"/>
    </row>
    <row r="59" spans="2:20" ht="15">
      <c r="B59" s="20"/>
      <c r="C59" s="50"/>
      <c r="D59" s="30"/>
      <c r="E59" s="31"/>
      <c r="F59" s="30"/>
      <c r="G59" s="30"/>
      <c r="H59" s="30"/>
      <c r="I59" s="30"/>
      <c r="J59" s="30"/>
      <c r="K59" s="30"/>
      <c r="L59" s="30"/>
      <c r="M59" s="30"/>
      <c r="N59" s="30"/>
      <c r="O59" s="30"/>
      <c r="P59" s="30"/>
      <c r="Q59" s="30"/>
      <c r="R59" s="30"/>
      <c r="S59" s="21"/>
      <c r="T59" s="30"/>
    </row>
    <row r="60" spans="2:20" ht="15" customHeight="1">
      <c r="B60" s="20"/>
      <c r="C60" s="50"/>
      <c r="D60" s="30"/>
      <c r="E60" s="31"/>
      <c r="F60" s="30"/>
      <c r="G60" s="30"/>
      <c r="H60" s="30"/>
      <c r="I60" s="30"/>
      <c r="J60" s="30"/>
      <c r="K60" s="30"/>
      <c r="L60" s="30"/>
      <c r="M60" s="30"/>
      <c r="N60" s="30"/>
      <c r="O60" s="30"/>
      <c r="P60" s="30"/>
      <c r="Q60" s="30"/>
      <c r="R60" s="30"/>
      <c r="S60" s="21"/>
      <c r="T60" s="30"/>
    </row>
    <row r="61" spans="2:20" ht="19" customHeight="1">
      <c r="B61" s="20"/>
      <c r="C61" s="50"/>
      <c r="D61" s="30"/>
      <c r="E61" s="31"/>
      <c r="F61" s="30"/>
      <c r="G61" s="30"/>
      <c r="H61" s="30"/>
      <c r="I61" s="30"/>
      <c r="J61" s="30"/>
      <c r="K61" s="30"/>
      <c r="L61" s="30"/>
      <c r="M61" s="30"/>
      <c r="N61" s="30"/>
      <c r="O61" s="30"/>
      <c r="P61" s="30"/>
      <c r="Q61" s="30"/>
      <c r="R61" s="30"/>
      <c r="S61" s="21"/>
      <c r="T61" s="30"/>
    </row>
    <row r="62" spans="2:20" ht="18">
      <c r="B62" s="20"/>
      <c r="C62" s="5"/>
      <c r="D62" s="5"/>
      <c r="E62" s="5"/>
      <c r="F62" s="5"/>
      <c r="G62" s="5"/>
      <c r="H62" s="5"/>
      <c r="I62" s="5"/>
      <c r="J62" s="5"/>
      <c r="K62" s="5"/>
      <c r="L62" s="1364"/>
      <c r="M62" s="5"/>
      <c r="N62" s="5"/>
      <c r="O62" s="5"/>
      <c r="P62" s="5"/>
      <c r="Q62" s="5"/>
      <c r="R62" s="5"/>
      <c r="S62" s="21"/>
      <c r="T62" s="30"/>
    </row>
    <row r="63" spans="2:20" ht="15">
      <c r="B63" s="20"/>
      <c r="C63" s="5"/>
      <c r="D63" s="5"/>
      <c r="E63" s="5"/>
      <c r="F63" s="5"/>
      <c r="G63" s="5"/>
      <c r="H63" s="5"/>
      <c r="I63" s="5"/>
      <c r="J63" s="5"/>
      <c r="K63" s="5"/>
      <c r="L63" s="5"/>
      <c r="M63" s="5"/>
      <c r="N63" s="5"/>
      <c r="O63" s="5"/>
      <c r="P63" s="5"/>
      <c r="Q63" s="5"/>
      <c r="R63" s="5"/>
      <c r="S63" s="21"/>
      <c r="T63" s="30"/>
    </row>
    <row r="64" spans="2:20" ht="15">
      <c r="B64" s="20"/>
      <c r="C64" s="5"/>
      <c r="D64" s="5"/>
      <c r="E64" s="5"/>
      <c r="F64" s="5"/>
      <c r="G64" s="5"/>
      <c r="H64" s="5"/>
      <c r="I64" s="5"/>
      <c r="J64" s="5"/>
      <c r="K64" s="5"/>
      <c r="L64" s="5"/>
      <c r="M64" s="5"/>
      <c r="N64" s="5"/>
      <c r="O64" s="5"/>
      <c r="P64" s="5"/>
      <c r="Q64" s="5"/>
      <c r="R64" s="5"/>
      <c r="S64" s="21"/>
      <c r="T64" s="30"/>
    </row>
    <row r="65" spans="2:20" ht="15">
      <c r="B65" s="20"/>
      <c r="C65" s="5"/>
      <c r="D65" s="5"/>
      <c r="E65" s="5"/>
      <c r="F65" s="5"/>
      <c r="G65" s="5"/>
      <c r="H65" s="5"/>
      <c r="I65" s="5"/>
      <c r="J65" s="5"/>
      <c r="K65" s="5"/>
      <c r="L65" s="5"/>
      <c r="M65" s="5"/>
      <c r="N65" s="5"/>
      <c r="O65" s="5"/>
      <c r="P65" s="5"/>
      <c r="Q65" s="5"/>
      <c r="R65" s="5"/>
      <c r="S65" s="21"/>
      <c r="T65" s="30"/>
    </row>
    <row r="66" spans="2:20" ht="15">
      <c r="B66" s="20"/>
      <c r="C66" s="5"/>
      <c r="D66" s="5"/>
      <c r="E66" s="5"/>
      <c r="F66" s="5"/>
      <c r="G66" s="5"/>
      <c r="H66" s="5"/>
      <c r="I66" s="5"/>
      <c r="J66" s="5"/>
      <c r="K66" s="5"/>
      <c r="L66" s="5"/>
      <c r="M66" s="5"/>
      <c r="N66" s="5"/>
      <c r="O66" s="5"/>
      <c r="P66" s="5"/>
      <c r="Q66" s="5"/>
      <c r="R66" s="5"/>
      <c r="S66" s="21"/>
      <c r="T66" s="30"/>
    </row>
    <row r="67" spans="2:20">
      <c r="B67" s="218"/>
      <c r="C67" s="217"/>
      <c r="D67" s="48"/>
      <c r="E67" s="119"/>
      <c r="F67" s="48"/>
      <c r="G67" s="48"/>
      <c r="H67" s="48"/>
      <c r="I67" s="48"/>
      <c r="J67" s="48"/>
      <c r="K67" s="48"/>
      <c r="L67" s="48"/>
      <c r="M67" s="48"/>
      <c r="N67" s="48"/>
      <c r="O67" s="48"/>
      <c r="P67" s="48"/>
      <c r="Q67" s="48"/>
      <c r="R67" s="48"/>
      <c r="S67" s="219"/>
      <c r="T67" s="30"/>
    </row>
    <row r="68" spans="2:20">
      <c r="B68" s="218"/>
      <c r="C68" s="217"/>
      <c r="D68" s="48"/>
      <c r="E68" s="119"/>
      <c r="F68" s="48"/>
      <c r="G68" s="48"/>
      <c r="H68" s="48"/>
      <c r="I68" s="48"/>
      <c r="J68" s="48"/>
      <c r="K68" s="48"/>
      <c r="L68" s="48"/>
      <c r="M68" s="48"/>
      <c r="N68" s="48"/>
      <c r="O68" s="48"/>
      <c r="P68" s="48"/>
      <c r="Q68" s="48"/>
      <c r="R68" s="48"/>
      <c r="S68" s="219"/>
      <c r="T68" s="30"/>
    </row>
    <row r="69" spans="2:20">
      <c r="B69" s="218"/>
      <c r="C69" s="217"/>
      <c r="D69" s="48"/>
      <c r="E69" s="119"/>
      <c r="F69" s="48"/>
      <c r="G69" s="48"/>
      <c r="H69" s="48"/>
      <c r="I69" s="48"/>
      <c r="J69" s="48"/>
      <c r="K69" s="48"/>
      <c r="L69" s="48"/>
      <c r="M69" s="48"/>
      <c r="N69" s="48"/>
      <c r="O69" s="48"/>
      <c r="P69" s="48"/>
      <c r="Q69" s="48"/>
      <c r="R69" s="48"/>
      <c r="S69" s="219"/>
      <c r="T69" s="30"/>
    </row>
    <row r="70" spans="2:20">
      <c r="B70" s="218"/>
      <c r="C70" s="217"/>
      <c r="D70" s="48"/>
      <c r="E70" s="119"/>
      <c r="F70" s="48"/>
      <c r="G70" s="48"/>
      <c r="H70" s="48"/>
      <c r="I70" s="48"/>
      <c r="J70" s="48"/>
      <c r="K70" s="48"/>
      <c r="L70" s="48"/>
      <c r="M70" s="48"/>
      <c r="N70" s="48"/>
      <c r="O70" s="48"/>
      <c r="P70" s="48"/>
      <c r="Q70" s="48"/>
      <c r="R70" s="48"/>
      <c r="S70" s="219"/>
      <c r="T70" s="30"/>
    </row>
    <row r="71" spans="2:20">
      <c r="B71" s="218"/>
      <c r="C71" s="217"/>
      <c r="D71" s="48"/>
      <c r="E71" s="119"/>
      <c r="F71" s="48"/>
      <c r="G71" s="48"/>
      <c r="H71" s="48"/>
      <c r="I71" s="48"/>
      <c r="J71" s="48"/>
      <c r="K71" s="48"/>
      <c r="L71" s="48"/>
      <c r="M71" s="48"/>
      <c r="N71" s="48"/>
      <c r="O71" s="48"/>
      <c r="P71" s="48"/>
      <c r="Q71" s="48"/>
      <c r="R71" s="48"/>
      <c r="S71" s="219"/>
      <c r="T71" s="30"/>
    </row>
    <row r="72" spans="2:20">
      <c r="B72" s="218"/>
      <c r="C72" s="217"/>
      <c r="D72" s="48"/>
      <c r="E72" s="119"/>
      <c r="F72" s="48"/>
      <c r="G72" s="48"/>
      <c r="H72" s="48"/>
      <c r="I72" s="48"/>
      <c r="J72" s="48"/>
      <c r="K72" s="48"/>
      <c r="L72" s="48"/>
      <c r="M72" s="48"/>
      <c r="N72" s="48"/>
      <c r="O72" s="48"/>
      <c r="P72" s="48"/>
      <c r="Q72" s="48"/>
      <c r="R72" s="48"/>
      <c r="S72" s="219"/>
      <c r="T72" s="30"/>
    </row>
    <row r="73" spans="2:20">
      <c r="B73" s="218"/>
      <c r="C73" s="217"/>
      <c r="D73" s="48"/>
      <c r="E73" s="119"/>
      <c r="F73" s="48"/>
      <c r="G73" s="48"/>
      <c r="H73" s="48"/>
      <c r="I73" s="48"/>
      <c r="J73" s="48"/>
      <c r="K73" s="48"/>
      <c r="L73" s="48"/>
      <c r="M73" s="48"/>
      <c r="N73" s="48"/>
      <c r="O73" s="48"/>
      <c r="P73" s="48"/>
      <c r="Q73" s="48"/>
      <c r="R73" s="48"/>
      <c r="S73" s="219"/>
      <c r="T73" s="30"/>
    </row>
    <row r="74" spans="2:20">
      <c r="B74" s="218"/>
      <c r="C74" s="217"/>
      <c r="D74" s="48"/>
      <c r="E74" s="119"/>
      <c r="F74" s="48"/>
      <c r="G74" s="48"/>
      <c r="H74" s="48"/>
      <c r="I74" s="48"/>
      <c r="J74" s="48"/>
      <c r="K74" s="48"/>
      <c r="L74" s="48"/>
      <c r="M74" s="48"/>
      <c r="N74" s="48"/>
      <c r="O74" s="48"/>
      <c r="P74" s="48"/>
      <c r="Q74" s="48"/>
      <c r="R74" s="48"/>
      <c r="S74" s="219"/>
      <c r="T74" s="30"/>
    </row>
    <row r="75" spans="2:20">
      <c r="B75" s="218"/>
      <c r="C75" s="217"/>
      <c r="D75" s="48"/>
      <c r="E75" s="119"/>
      <c r="F75" s="48"/>
      <c r="G75" s="48"/>
      <c r="H75" s="48"/>
      <c r="I75" s="48"/>
      <c r="J75" s="48"/>
      <c r="K75" s="48"/>
      <c r="L75" s="48"/>
      <c r="M75" s="48"/>
      <c r="N75" s="48"/>
      <c r="O75" s="48"/>
      <c r="P75" s="48"/>
      <c r="Q75" s="48"/>
      <c r="R75" s="48"/>
      <c r="S75" s="219"/>
      <c r="T75" s="30"/>
    </row>
    <row r="76" spans="2:20">
      <c r="B76" s="218"/>
      <c r="C76" s="217"/>
      <c r="D76" s="48"/>
      <c r="E76" s="119"/>
      <c r="F76" s="48"/>
      <c r="G76" s="48"/>
      <c r="H76" s="48"/>
      <c r="I76" s="48"/>
      <c r="J76" s="48"/>
      <c r="K76" s="48"/>
      <c r="L76" s="48"/>
      <c r="M76" s="48"/>
      <c r="N76" s="48"/>
      <c r="O76" s="48"/>
      <c r="P76" s="48"/>
      <c r="Q76" s="48"/>
      <c r="R76" s="48"/>
      <c r="S76" s="219"/>
      <c r="T76" s="30"/>
    </row>
    <row r="77" spans="2:20">
      <c r="B77" s="218"/>
      <c r="C77" s="217"/>
      <c r="D77" s="48"/>
      <c r="E77" s="119"/>
      <c r="F77" s="48"/>
      <c r="G77" s="48"/>
      <c r="H77" s="48"/>
      <c r="I77" s="48"/>
      <c r="J77" s="48"/>
      <c r="K77" s="48"/>
      <c r="L77" s="48"/>
      <c r="M77" s="48"/>
      <c r="N77" s="48"/>
      <c r="O77" s="48"/>
      <c r="P77" s="48"/>
      <c r="Q77" s="48"/>
      <c r="R77" s="48"/>
      <c r="S77" s="219"/>
      <c r="T77" s="30"/>
    </row>
    <row r="78" spans="2:20">
      <c r="B78" s="218"/>
      <c r="C78" s="217"/>
      <c r="D78" s="48"/>
      <c r="E78" s="119"/>
      <c r="F78" s="48"/>
      <c r="G78" s="48"/>
      <c r="H78" s="48"/>
      <c r="I78" s="48"/>
      <c r="J78" s="48"/>
      <c r="K78" s="48"/>
      <c r="L78" s="48"/>
      <c r="M78" s="48"/>
      <c r="N78" s="48"/>
      <c r="O78" s="48"/>
      <c r="P78" s="48"/>
      <c r="Q78" s="48"/>
      <c r="R78" s="48"/>
      <c r="S78" s="219"/>
      <c r="T78" s="30"/>
    </row>
    <row r="79" spans="2:20">
      <c r="B79" s="218"/>
      <c r="C79" s="217"/>
      <c r="D79" s="48"/>
      <c r="E79" s="119"/>
      <c r="F79" s="48"/>
      <c r="G79" s="48"/>
      <c r="H79" s="48"/>
      <c r="I79" s="48"/>
      <c r="J79" s="48"/>
      <c r="K79" s="48"/>
      <c r="L79" s="48"/>
      <c r="M79" s="48"/>
      <c r="N79" s="48"/>
      <c r="O79" s="48"/>
      <c r="P79" s="48"/>
      <c r="Q79" s="48"/>
      <c r="R79" s="48"/>
      <c r="S79" s="219"/>
      <c r="T79" s="30"/>
    </row>
    <row r="80" spans="2:20">
      <c r="B80" s="218"/>
      <c r="C80" s="217"/>
      <c r="D80" s="48"/>
      <c r="E80" s="119"/>
      <c r="F80" s="48"/>
      <c r="G80" s="48"/>
      <c r="H80" s="48"/>
      <c r="I80" s="48"/>
      <c r="J80" s="48"/>
      <c r="K80" s="48"/>
      <c r="L80" s="48"/>
      <c r="M80" s="48"/>
      <c r="N80" s="48"/>
      <c r="O80" s="48"/>
      <c r="P80" s="48"/>
      <c r="Q80" s="48"/>
      <c r="R80" s="48"/>
      <c r="S80" s="219"/>
      <c r="T80" s="30"/>
    </row>
    <row r="81" spans="2:20">
      <c r="B81" s="218"/>
      <c r="C81" s="217"/>
      <c r="D81" s="48"/>
      <c r="E81" s="119"/>
      <c r="F81" s="48"/>
      <c r="G81" s="48"/>
      <c r="H81" s="48"/>
      <c r="I81" s="48"/>
      <c r="J81" s="48"/>
      <c r="K81" s="48"/>
      <c r="L81" s="48"/>
      <c r="M81" s="48"/>
      <c r="N81" s="48"/>
      <c r="O81" s="48"/>
      <c r="P81" s="48"/>
      <c r="Q81" s="48"/>
      <c r="R81" s="48"/>
      <c r="S81" s="219"/>
      <c r="T81" s="30"/>
    </row>
    <row r="82" spans="2:20" ht="13" thickBot="1">
      <c r="B82" s="218"/>
      <c r="C82" s="1855"/>
      <c r="D82" s="1856"/>
      <c r="E82" s="1857"/>
      <c r="F82" s="1856"/>
      <c r="G82" s="1856"/>
      <c r="H82" s="1856"/>
      <c r="I82" s="1856"/>
      <c r="J82" s="1856"/>
      <c r="K82" s="1856"/>
      <c r="L82" s="1856"/>
      <c r="M82" s="1856"/>
      <c r="N82" s="1856"/>
      <c r="O82" s="1856"/>
      <c r="P82" s="1856"/>
      <c r="Q82" s="1856"/>
      <c r="R82" s="1856"/>
      <c r="S82" s="219"/>
      <c r="T82" s="30"/>
    </row>
    <row r="83" spans="2:20">
      <c r="B83" s="218"/>
      <c r="C83" s="217"/>
      <c r="D83" s="48"/>
      <c r="E83" s="119"/>
      <c r="F83" s="48"/>
      <c r="G83" s="48"/>
      <c r="H83" s="48"/>
      <c r="I83" s="48"/>
      <c r="J83" s="48"/>
      <c r="K83" s="48"/>
      <c r="L83" s="48"/>
      <c r="M83" s="48"/>
      <c r="N83" s="48"/>
      <c r="O83" s="48"/>
      <c r="P83" s="48"/>
      <c r="Q83" s="48"/>
      <c r="R83" s="48"/>
      <c r="S83" s="219"/>
      <c r="T83" s="30"/>
    </row>
    <row r="84" spans="2:20" ht="15">
      <c r="B84" s="3"/>
      <c r="C84" s="4"/>
      <c r="D84" s="4"/>
      <c r="E84" s="4"/>
      <c r="F84" s="4"/>
      <c r="G84" s="4"/>
      <c r="H84" s="4"/>
      <c r="I84" s="4"/>
      <c r="J84" s="4"/>
      <c r="K84" s="4"/>
      <c r="L84" s="4"/>
      <c r="M84" s="4"/>
      <c r="N84" s="4"/>
      <c r="O84" s="4"/>
      <c r="P84" s="4"/>
      <c r="Q84" s="4"/>
      <c r="R84" s="4"/>
      <c r="S84" s="160"/>
      <c r="T84" s="30"/>
    </row>
    <row r="85" spans="2:20" ht="15">
      <c r="B85" s="30"/>
      <c r="C85" s="50"/>
      <c r="D85" s="30"/>
      <c r="E85" s="31"/>
      <c r="F85" s="30"/>
      <c r="G85" s="30"/>
      <c r="H85" s="30"/>
      <c r="I85" s="30"/>
      <c r="J85" s="30"/>
      <c r="K85" s="30"/>
      <c r="L85" s="30"/>
      <c r="M85" s="30"/>
      <c r="N85" s="30"/>
      <c r="O85" s="30"/>
      <c r="P85" s="30"/>
      <c r="Q85" s="30"/>
      <c r="R85" s="30"/>
      <c r="S85" s="5"/>
      <c r="T85" s="30"/>
    </row>
    <row r="86" spans="2:20" ht="15">
      <c r="B86" s="30"/>
      <c r="C86" s="50"/>
      <c r="D86" s="30"/>
      <c r="E86" s="31"/>
      <c r="F86" s="30"/>
      <c r="G86" s="30"/>
      <c r="H86" s="30"/>
      <c r="I86" s="30"/>
      <c r="J86" s="30"/>
      <c r="K86" s="30"/>
      <c r="L86" s="30"/>
      <c r="M86" s="30"/>
      <c r="N86" s="30"/>
      <c r="O86" s="30"/>
      <c r="P86" s="30"/>
      <c r="Q86" s="30"/>
      <c r="R86" s="30"/>
      <c r="S86" s="5"/>
      <c r="T86" s="30"/>
    </row>
    <row r="87" spans="2:20" ht="7" customHeight="1">
      <c r="B87" s="446"/>
      <c r="C87" s="447"/>
      <c r="D87" s="447"/>
      <c r="E87" s="447"/>
      <c r="F87" s="447"/>
      <c r="G87" s="447"/>
      <c r="H87" s="447"/>
      <c r="I87" s="447"/>
      <c r="J87" s="447"/>
      <c r="K87" s="447"/>
      <c r="L87" s="447"/>
      <c r="M87" s="447"/>
      <c r="N87" s="449"/>
      <c r="O87" s="447"/>
      <c r="P87" s="486"/>
      <c r="Q87" s="447"/>
      <c r="R87" s="447"/>
      <c r="S87" s="450"/>
      <c r="T87" s="30"/>
    </row>
    <row r="88" spans="2:20" ht="11" customHeight="1">
      <c r="B88" s="258"/>
      <c r="C88" s="94"/>
      <c r="D88" s="94"/>
      <c r="E88" s="94"/>
      <c r="F88" s="94"/>
      <c r="G88" s="94"/>
      <c r="H88" s="94"/>
      <c r="I88" s="94"/>
      <c r="J88" s="94"/>
      <c r="K88" s="94"/>
      <c r="L88" s="94"/>
      <c r="M88" s="94"/>
      <c r="N88" s="270"/>
      <c r="O88" s="94"/>
      <c r="P88" s="94"/>
      <c r="Q88" s="94"/>
      <c r="R88" s="94"/>
      <c r="S88" s="259"/>
      <c r="T88" s="30"/>
    </row>
    <row r="89" spans="2:20" ht="21" customHeight="1">
      <c r="B89" s="258"/>
      <c r="C89" s="94"/>
      <c r="D89" s="641" t="s">
        <v>206</v>
      </c>
      <c r="E89" s="641"/>
      <c r="F89" s="641" t="s">
        <v>1044</v>
      </c>
      <c r="G89" s="641"/>
      <c r="H89" s="641"/>
      <c r="I89" s="641"/>
      <c r="J89" s="641"/>
      <c r="K89" s="645" t="s">
        <v>224</v>
      </c>
      <c r="L89" s="645"/>
      <c r="M89" s="641"/>
      <c r="N89" s="646" t="s">
        <v>207</v>
      </c>
      <c r="O89" s="641"/>
      <c r="P89" s="641"/>
      <c r="Q89" s="646" t="s">
        <v>698</v>
      </c>
      <c r="R89" s="94"/>
      <c r="S89" s="259"/>
      <c r="T89" s="30"/>
    </row>
    <row r="90" spans="2:20" ht="10" customHeight="1">
      <c r="B90" s="258"/>
      <c r="C90" s="94"/>
      <c r="D90" s="94"/>
      <c r="E90" s="94"/>
      <c r="F90" s="94"/>
      <c r="G90" s="94"/>
      <c r="H90" s="94"/>
      <c r="I90" s="94"/>
      <c r="J90" s="94"/>
      <c r="K90" s="94"/>
      <c r="L90" s="94"/>
      <c r="M90" s="94"/>
      <c r="N90" s="222"/>
      <c r="O90" s="94"/>
      <c r="P90" s="94"/>
      <c r="Q90" s="94"/>
      <c r="R90" s="94"/>
      <c r="S90" s="259"/>
      <c r="T90" s="30"/>
    </row>
    <row r="91" spans="2:20" ht="7" customHeight="1">
      <c r="B91" s="487"/>
      <c r="C91" s="488"/>
      <c r="D91" s="488"/>
      <c r="E91" s="488"/>
      <c r="F91" s="488"/>
      <c r="G91" s="488"/>
      <c r="H91" s="488"/>
      <c r="I91" s="488"/>
      <c r="J91" s="488"/>
      <c r="K91" s="488"/>
      <c r="L91" s="488"/>
      <c r="M91" s="488"/>
      <c r="N91" s="488"/>
      <c r="O91" s="488"/>
      <c r="P91" s="488"/>
      <c r="Q91" s="488"/>
      <c r="R91" s="488"/>
      <c r="S91" s="489"/>
      <c r="T91" s="30"/>
    </row>
    <row r="92" spans="2:20" ht="7" customHeight="1">
      <c r="B92" s="30"/>
      <c r="C92" s="50"/>
      <c r="D92" s="30"/>
      <c r="E92" s="31"/>
      <c r="F92" s="30"/>
      <c r="G92" s="30"/>
      <c r="H92" s="30"/>
      <c r="I92" s="30"/>
      <c r="J92" s="30"/>
      <c r="K92" s="30"/>
      <c r="L92" s="30"/>
      <c r="M92" s="30"/>
      <c r="N92" s="30"/>
      <c r="O92" s="30"/>
      <c r="P92" s="30"/>
      <c r="Q92" s="30"/>
      <c r="R92" s="30"/>
      <c r="S92" s="30"/>
      <c r="T92" s="30"/>
    </row>
    <row r="93" spans="2:20">
      <c r="B93" s="30"/>
      <c r="C93" s="50"/>
      <c r="D93" s="30"/>
      <c r="E93" s="31"/>
      <c r="F93" s="30"/>
      <c r="G93" s="30"/>
      <c r="H93" s="30"/>
      <c r="I93" s="30"/>
      <c r="J93" s="30"/>
      <c r="K93" s="30"/>
      <c r="L93" s="30"/>
      <c r="M93" s="30"/>
      <c r="N93" s="30"/>
      <c r="O93" s="30"/>
      <c r="P93" s="30"/>
      <c r="Q93" s="30"/>
      <c r="R93" s="30"/>
      <c r="S93" s="30"/>
      <c r="T93" s="30"/>
    </row>
    <row r="94" spans="2:20" ht="17" customHeight="1">
      <c r="B94" s="30"/>
      <c r="C94" s="50"/>
      <c r="D94" s="30"/>
      <c r="E94" s="31"/>
      <c r="F94" s="30"/>
      <c r="G94" s="30"/>
      <c r="H94" s="30"/>
      <c r="I94" s="30"/>
      <c r="J94" s="30"/>
      <c r="K94" s="30"/>
      <c r="L94" s="30"/>
      <c r="M94" s="30"/>
      <c r="N94" s="30"/>
      <c r="O94" s="30"/>
      <c r="P94" s="30"/>
      <c r="Q94" s="30"/>
      <c r="R94" s="30"/>
      <c r="S94" s="30"/>
      <c r="T94" s="30"/>
    </row>
    <row r="95" spans="2:20" ht="18">
      <c r="B95" s="30"/>
      <c r="C95" s="98" t="s">
        <v>24</v>
      </c>
      <c r="D95" s="98"/>
      <c r="E95" s="99" t="s">
        <v>22</v>
      </c>
      <c r="F95" s="100" t="s">
        <v>52</v>
      </c>
      <c r="G95" s="100" t="s">
        <v>53</v>
      </c>
      <c r="H95" s="101" t="s">
        <v>54</v>
      </c>
      <c r="I95" s="102" t="s">
        <v>49</v>
      </c>
      <c r="J95" s="102"/>
      <c r="K95" s="30"/>
      <c r="L95" s="30"/>
      <c r="M95" s="30"/>
      <c r="N95" s="30"/>
      <c r="O95" s="30"/>
      <c r="P95" s="30"/>
      <c r="Q95" s="30"/>
      <c r="R95" s="30"/>
      <c r="S95" s="30"/>
      <c r="T95" s="30"/>
    </row>
    <row r="96" spans="2:20" ht="18">
      <c r="B96" s="30"/>
      <c r="C96" s="103">
        <v>38975</v>
      </c>
      <c r="D96" s="103"/>
      <c r="E96" s="104">
        <v>9.5079999999999991</v>
      </c>
      <c r="F96" s="105">
        <v>2417</v>
      </c>
      <c r="G96" s="104">
        <v>234.42999999999998</v>
      </c>
      <c r="H96" s="106">
        <f>+G96/F96</f>
        <v>9.6992139015308218E-2</v>
      </c>
      <c r="I96" s="106">
        <v>3.1E-2</v>
      </c>
      <c r="J96" s="107">
        <f>+I96</f>
        <v>3.1E-2</v>
      </c>
      <c r="K96" s="30"/>
      <c r="L96" s="30"/>
      <c r="M96" s="30"/>
      <c r="N96" s="30"/>
      <c r="O96" s="30"/>
      <c r="P96" s="30"/>
      <c r="Q96" s="30"/>
      <c r="R96" s="30"/>
      <c r="S96" s="30"/>
      <c r="T96" s="30"/>
    </row>
    <row r="97" spans="2:20" ht="18">
      <c r="B97" s="30"/>
      <c r="C97" s="103">
        <f>+C96+30.46667</f>
        <v>39005.466670000002</v>
      </c>
      <c r="D97" s="103"/>
      <c r="E97" s="104">
        <v>-1.915</v>
      </c>
      <c r="F97" s="105">
        <v>2413</v>
      </c>
      <c r="G97" s="104">
        <v>234.54999999999998</v>
      </c>
      <c r="H97" s="106">
        <f t="shared" ref="H97:H134" si="24">+G97/F97</f>
        <v>9.7202652300041437E-2</v>
      </c>
      <c r="I97" s="106">
        <v>3.4000000000000002E-2</v>
      </c>
      <c r="J97" s="107">
        <f t="shared" ref="J97:J134" si="25">+I97</f>
        <v>3.4000000000000002E-2</v>
      </c>
      <c r="K97" s="30"/>
      <c r="L97" s="30"/>
      <c r="M97" s="30"/>
      <c r="N97" s="30"/>
      <c r="O97" s="30"/>
      <c r="P97" s="30"/>
      <c r="Q97" s="30"/>
      <c r="R97" s="30"/>
      <c r="S97" s="30"/>
      <c r="T97" s="30"/>
    </row>
    <row r="98" spans="2:20" ht="18">
      <c r="B98" s="30"/>
      <c r="C98" s="103">
        <f t="shared" ref="C98:C134" si="26">+C97+30.46667</f>
        <v>39035.933340000003</v>
      </c>
      <c r="D98" s="103"/>
      <c r="E98" s="104">
        <v>14.196999999999999</v>
      </c>
      <c r="F98" s="105">
        <v>2429</v>
      </c>
      <c r="G98" s="104">
        <v>234.54000000000002</v>
      </c>
      <c r="H98" s="106">
        <f t="shared" si="24"/>
        <v>9.6558254425689591E-2</v>
      </c>
      <c r="I98" s="106">
        <v>0.03</v>
      </c>
      <c r="J98" s="107">
        <f t="shared" si="25"/>
        <v>0.03</v>
      </c>
      <c r="K98" s="30"/>
      <c r="L98" s="30"/>
      <c r="M98" s="30"/>
      <c r="N98" s="30"/>
      <c r="O98" s="30"/>
      <c r="P98" s="30"/>
      <c r="Q98" s="30"/>
      <c r="R98" s="30"/>
      <c r="S98" s="30"/>
      <c r="T98" s="30"/>
    </row>
    <row r="99" spans="2:20" ht="18">
      <c r="B99" s="30"/>
      <c r="C99" s="103">
        <f t="shared" si="26"/>
        <v>39066.400010000005</v>
      </c>
      <c r="D99" s="103"/>
      <c r="E99" s="104">
        <v>13.561</v>
      </c>
      <c r="F99" s="105">
        <v>2463</v>
      </c>
      <c r="G99" s="104">
        <v>236.08999999999997</v>
      </c>
      <c r="H99" s="106">
        <f t="shared" si="24"/>
        <v>9.5854648802273637E-2</v>
      </c>
      <c r="I99" s="106">
        <v>3.2000000000000001E-2</v>
      </c>
      <c r="J99" s="107">
        <f t="shared" si="25"/>
        <v>3.2000000000000001E-2</v>
      </c>
      <c r="K99" s="30"/>
      <c r="L99" s="30"/>
      <c r="M99" s="30"/>
      <c r="N99" s="30"/>
      <c r="O99" s="30"/>
      <c r="P99" s="30"/>
      <c r="Q99" s="30"/>
      <c r="R99" s="30"/>
      <c r="S99" s="30"/>
      <c r="T99" s="30"/>
    </row>
    <row r="100" spans="2:20" ht="18">
      <c r="B100" s="30"/>
      <c r="C100" s="103">
        <f t="shared" si="26"/>
        <v>39096.866680000006</v>
      </c>
      <c r="D100" s="108" t="s">
        <v>36</v>
      </c>
      <c r="E100" s="104">
        <v>5.4160000000000004</v>
      </c>
      <c r="F100" s="105">
        <v>2463</v>
      </c>
      <c r="G100" s="104">
        <v>234.19</v>
      </c>
      <c r="H100" s="106">
        <f t="shared" si="24"/>
        <v>9.508323183110029E-2</v>
      </c>
      <c r="I100" s="106">
        <v>2.9000000000000001E-2</v>
      </c>
      <c r="J100" s="107">
        <f t="shared" si="25"/>
        <v>2.9000000000000001E-2</v>
      </c>
      <c r="K100" s="30"/>
      <c r="L100" s="30"/>
      <c r="M100" s="30"/>
      <c r="N100" s="30"/>
      <c r="O100" s="30"/>
      <c r="P100" s="30"/>
      <c r="Q100" s="30"/>
      <c r="R100" s="30"/>
      <c r="S100" s="30"/>
      <c r="T100" s="30"/>
    </row>
    <row r="101" spans="2:20" ht="18">
      <c r="B101" s="30"/>
      <c r="C101" s="103">
        <f t="shared" si="26"/>
        <v>39127.333350000008</v>
      </c>
      <c r="D101" s="103"/>
      <c r="E101" s="104">
        <v>12.811</v>
      </c>
      <c r="F101" s="105">
        <v>2447</v>
      </c>
      <c r="G101" s="104">
        <v>232.74</v>
      </c>
      <c r="H101" s="106">
        <f t="shared" si="24"/>
        <v>9.5112382509194932E-2</v>
      </c>
      <c r="I101" s="106">
        <v>2.7E-2</v>
      </c>
      <c r="J101" s="107">
        <f t="shared" si="25"/>
        <v>2.7E-2</v>
      </c>
      <c r="K101" s="30"/>
      <c r="L101" s="30"/>
      <c r="M101" s="30"/>
      <c r="N101" s="30"/>
      <c r="O101" s="30"/>
      <c r="P101" s="30"/>
      <c r="Q101" s="30"/>
      <c r="R101" s="30"/>
      <c r="S101" s="30"/>
      <c r="T101" s="30"/>
    </row>
    <row r="102" spans="2:20" ht="18">
      <c r="B102" s="30"/>
      <c r="C102" s="103">
        <f t="shared" si="26"/>
        <v>39157.80002000001</v>
      </c>
      <c r="D102" s="103"/>
      <c r="E102" s="104">
        <v>11.233000000000001</v>
      </c>
      <c r="F102" s="105">
        <v>2446</v>
      </c>
      <c r="G102" s="104">
        <v>232.20999999999998</v>
      </c>
      <c r="H102" s="106">
        <f t="shared" si="24"/>
        <v>9.4934587080948485E-2</v>
      </c>
      <c r="I102" s="106">
        <v>2.5000000000000001E-2</v>
      </c>
      <c r="J102" s="107">
        <f t="shared" si="25"/>
        <v>2.5000000000000001E-2</v>
      </c>
      <c r="K102" s="30"/>
      <c r="L102" s="30"/>
      <c r="M102" s="30"/>
      <c r="N102" s="30"/>
      <c r="O102" s="30"/>
      <c r="P102" s="30"/>
      <c r="Q102" s="30"/>
      <c r="R102" s="30"/>
      <c r="S102" s="30"/>
      <c r="T102" s="30"/>
    </row>
    <row r="103" spans="2:20" ht="18">
      <c r="B103" s="30"/>
      <c r="C103" s="103">
        <f t="shared" si="26"/>
        <v>39188.266690000011</v>
      </c>
      <c r="D103" s="103"/>
      <c r="E103" s="104">
        <v>6.2750000000000004</v>
      </c>
      <c r="F103" s="105">
        <v>2456</v>
      </c>
      <c r="G103" s="104">
        <v>233.3</v>
      </c>
      <c r="H103" s="106">
        <f t="shared" si="24"/>
        <v>9.4991856677524439E-2</v>
      </c>
      <c r="I103" s="106">
        <v>2.5000000000000001E-2</v>
      </c>
      <c r="J103" s="107">
        <f t="shared" si="25"/>
        <v>2.5000000000000001E-2</v>
      </c>
      <c r="K103" s="30"/>
      <c r="L103" s="30"/>
      <c r="M103" s="30"/>
      <c r="N103" s="30"/>
      <c r="O103" s="30"/>
      <c r="P103" s="30"/>
      <c r="Q103" s="30"/>
      <c r="R103" s="30"/>
      <c r="S103" s="30"/>
      <c r="T103" s="30"/>
    </row>
    <row r="104" spans="2:20" ht="18">
      <c r="B104" s="30"/>
      <c r="C104" s="103">
        <f t="shared" si="26"/>
        <v>39218.733360000013</v>
      </c>
      <c r="D104" s="103"/>
      <c r="E104" s="104">
        <v>17.827999999999999</v>
      </c>
      <c r="F104" s="105">
        <v>2474</v>
      </c>
      <c r="G104" s="104">
        <v>234.6</v>
      </c>
      <c r="H104" s="106">
        <f t="shared" si="24"/>
        <v>9.482619240097008E-2</v>
      </c>
      <c r="I104" s="106">
        <v>2.5999999999999999E-2</v>
      </c>
      <c r="J104" s="107">
        <f t="shared" si="25"/>
        <v>2.5999999999999999E-2</v>
      </c>
      <c r="K104" s="30"/>
      <c r="L104" s="30"/>
      <c r="M104" s="30"/>
      <c r="N104" s="30"/>
      <c r="O104" s="30"/>
      <c r="P104" s="30"/>
      <c r="Q104" s="30"/>
      <c r="R104" s="30"/>
      <c r="S104" s="30"/>
      <c r="T104" s="30"/>
    </row>
    <row r="105" spans="2:20" ht="18">
      <c r="B105" s="30"/>
      <c r="C105" s="103">
        <f t="shared" si="26"/>
        <v>39249.200030000015</v>
      </c>
      <c r="D105" s="103"/>
      <c r="E105" s="104">
        <v>9.0489999999999995</v>
      </c>
      <c r="F105" s="105">
        <v>2483</v>
      </c>
      <c r="G105" s="104">
        <v>232.82</v>
      </c>
      <c r="H105" s="106">
        <f t="shared" si="24"/>
        <v>9.3765606121627057E-2</v>
      </c>
      <c r="I105" s="106">
        <v>2.4E-2</v>
      </c>
      <c r="J105" s="107">
        <f t="shared" si="25"/>
        <v>2.4E-2</v>
      </c>
      <c r="K105" s="30"/>
      <c r="L105" s="30"/>
      <c r="M105" s="30"/>
      <c r="N105" s="30"/>
      <c r="O105" s="30"/>
      <c r="P105" s="30"/>
      <c r="Q105" s="30"/>
      <c r="R105" s="30"/>
      <c r="S105" s="30"/>
      <c r="T105" s="30"/>
    </row>
    <row r="106" spans="2:20" ht="18">
      <c r="B106" s="30"/>
      <c r="C106" s="103">
        <f t="shared" si="26"/>
        <v>39279.666700000016</v>
      </c>
      <c r="D106" s="103"/>
      <c r="E106" s="104">
        <v>14.75</v>
      </c>
      <c r="F106" s="105">
        <v>2505</v>
      </c>
      <c r="G106" s="104">
        <v>235.08999999999997</v>
      </c>
      <c r="H106" s="106">
        <f t="shared" si="24"/>
        <v>9.3848303393213567E-2</v>
      </c>
      <c r="I106" s="106">
        <v>0.02</v>
      </c>
      <c r="J106" s="107">
        <f t="shared" si="25"/>
        <v>0.02</v>
      </c>
      <c r="K106" s="30"/>
      <c r="L106" s="30"/>
      <c r="M106" s="30"/>
      <c r="N106" s="30"/>
      <c r="O106" s="30"/>
      <c r="P106" s="30"/>
      <c r="Q106" s="30"/>
      <c r="R106" s="30"/>
      <c r="S106" s="30"/>
      <c r="T106" s="30"/>
    </row>
    <row r="107" spans="2:20" ht="20">
      <c r="C107" s="103">
        <f t="shared" si="26"/>
        <v>39310.133370000018</v>
      </c>
      <c r="D107" s="103"/>
      <c r="E107" s="104">
        <v>17.050999999999998</v>
      </c>
      <c r="F107" s="105">
        <v>2546</v>
      </c>
      <c r="G107" s="104">
        <v>236.98</v>
      </c>
      <c r="H107" s="106">
        <f t="shared" si="24"/>
        <v>9.3079340141398265E-2</v>
      </c>
      <c r="I107" s="106">
        <v>2.7E-2</v>
      </c>
      <c r="J107" s="107">
        <f t="shared" si="25"/>
        <v>2.7E-2</v>
      </c>
      <c r="K107" s="122"/>
      <c r="L107" s="122"/>
      <c r="M107" s="122"/>
      <c r="N107" s="122"/>
      <c r="O107" s="122"/>
      <c r="P107" s="122"/>
      <c r="Q107" s="122"/>
      <c r="R107" s="122"/>
      <c r="S107" s="30"/>
      <c r="T107" s="30"/>
    </row>
    <row r="108" spans="2:20" ht="20">
      <c r="C108" s="103">
        <f t="shared" si="26"/>
        <v>39340.600040000019</v>
      </c>
      <c r="D108" s="103"/>
      <c r="E108" s="104">
        <v>17.291</v>
      </c>
      <c r="F108" s="105">
        <v>2562</v>
      </c>
      <c r="G108" s="104">
        <v>236.87</v>
      </c>
      <c r="H108" s="106">
        <f t="shared" si="24"/>
        <v>9.2455113192818114E-2</v>
      </c>
      <c r="I108" s="106">
        <v>2.3E-2</v>
      </c>
      <c r="J108" s="107">
        <f t="shared" si="25"/>
        <v>2.3E-2</v>
      </c>
      <c r="K108" s="238"/>
      <c r="L108" s="238"/>
      <c r="M108" s="238"/>
      <c r="N108" s="238"/>
      <c r="O108" s="238"/>
      <c r="P108" s="238"/>
      <c r="Q108" s="238"/>
      <c r="R108" s="238"/>
      <c r="S108" s="30"/>
      <c r="T108" s="30"/>
    </row>
    <row r="109" spans="2:20" ht="20">
      <c r="C109" s="103">
        <f t="shared" si="26"/>
        <v>39371.066710000021</v>
      </c>
      <c r="D109" s="103"/>
      <c r="E109" s="104">
        <v>10.571999999999999</v>
      </c>
      <c r="F109" s="105">
        <v>2570</v>
      </c>
      <c r="G109" s="104">
        <v>236.82999999999998</v>
      </c>
      <c r="H109" s="106">
        <f t="shared" si="24"/>
        <v>9.2151750972762639E-2</v>
      </c>
      <c r="I109" s="106">
        <v>1.7999999999999999E-2</v>
      </c>
      <c r="J109" s="107">
        <f t="shared" si="25"/>
        <v>1.7999999999999999E-2</v>
      </c>
      <c r="K109" s="238"/>
      <c r="L109" s="238"/>
      <c r="M109" s="238"/>
      <c r="N109" s="238"/>
      <c r="O109" s="238"/>
      <c r="P109" s="238"/>
      <c r="Q109" s="238"/>
      <c r="R109" s="238"/>
    </row>
    <row r="110" spans="2:20" ht="20">
      <c r="C110" s="103">
        <f t="shared" si="26"/>
        <v>39401.533380000023</v>
      </c>
      <c r="D110" s="103"/>
      <c r="E110" s="104">
        <v>14.401</v>
      </c>
      <c r="F110" s="105">
        <v>2590</v>
      </c>
      <c r="G110" s="104">
        <v>236.62</v>
      </c>
      <c r="H110" s="106">
        <f t="shared" si="24"/>
        <v>9.1359073359073367E-2</v>
      </c>
      <c r="I110" s="106">
        <v>1.9E-2</v>
      </c>
      <c r="J110" s="107">
        <f t="shared" si="25"/>
        <v>1.9E-2</v>
      </c>
      <c r="K110" s="239"/>
      <c r="L110" s="239"/>
      <c r="M110" s="239"/>
      <c r="N110" s="239"/>
      <c r="O110" s="239"/>
      <c r="P110" s="239"/>
      <c r="Q110" s="239"/>
      <c r="R110" s="239"/>
    </row>
    <row r="111" spans="2:20" ht="20">
      <c r="C111" s="103">
        <f t="shared" si="26"/>
        <v>39432.000050000024</v>
      </c>
      <c r="D111" s="103"/>
      <c r="E111" s="104">
        <v>7.1349999999999998</v>
      </c>
      <c r="F111" s="105">
        <v>2617</v>
      </c>
      <c r="G111" s="104">
        <v>236.57</v>
      </c>
      <c r="H111" s="106">
        <f t="shared" si="24"/>
        <v>9.0397401604891098E-2</v>
      </c>
      <c r="I111" s="106">
        <v>1.4E-2</v>
      </c>
      <c r="J111" s="107">
        <f t="shared" si="25"/>
        <v>1.4E-2</v>
      </c>
      <c r="K111" s="240"/>
      <c r="L111" s="240"/>
      <c r="M111" s="240"/>
      <c r="N111" s="240"/>
      <c r="O111" s="240"/>
      <c r="P111" s="241"/>
      <c r="Q111" s="241"/>
      <c r="R111" s="240"/>
    </row>
    <row r="112" spans="2:20" ht="18">
      <c r="C112" s="103">
        <f t="shared" si="26"/>
        <v>39462.466720000026</v>
      </c>
      <c r="D112" s="108" t="s">
        <v>37</v>
      </c>
      <c r="E112" s="104">
        <v>15.427</v>
      </c>
      <c r="F112" s="105">
        <v>2628</v>
      </c>
      <c r="G112" s="104">
        <v>233.84</v>
      </c>
      <c r="H112" s="106">
        <f t="shared" si="24"/>
        <v>8.8980213089802127E-2</v>
      </c>
      <c r="I112" s="106">
        <v>1.2E-2</v>
      </c>
      <c r="J112" s="107">
        <f t="shared" si="25"/>
        <v>1.2E-2</v>
      </c>
    </row>
    <row r="113" spans="2:18" ht="18">
      <c r="C113" s="103">
        <f t="shared" si="26"/>
        <v>39492.933390000027</v>
      </c>
      <c r="D113" s="103"/>
      <c r="E113" s="104">
        <v>10.978</v>
      </c>
      <c r="F113" s="105">
        <v>2614</v>
      </c>
      <c r="G113" s="104">
        <v>231.92</v>
      </c>
      <c r="H113" s="106">
        <f t="shared" si="24"/>
        <v>8.8722264728385611E-2</v>
      </c>
      <c r="I113" s="106">
        <v>7.0000000000000001E-3</v>
      </c>
      <c r="J113" s="107">
        <f t="shared" si="25"/>
        <v>7.0000000000000001E-3</v>
      </c>
    </row>
    <row r="114" spans="2:18" ht="18">
      <c r="C114" s="103">
        <f t="shared" si="26"/>
        <v>39523.400060000029</v>
      </c>
      <c r="D114" s="103"/>
      <c r="E114" s="104">
        <v>8.5530000000000008</v>
      </c>
      <c r="F114" s="105">
        <v>2609</v>
      </c>
      <c r="G114" s="104">
        <v>230.17000000000002</v>
      </c>
      <c r="H114" s="106">
        <f t="shared" si="24"/>
        <v>8.8221540820237643E-2</v>
      </c>
      <c r="I114" s="106">
        <v>8.0000000000000002E-3</v>
      </c>
      <c r="J114" s="107">
        <f t="shared" si="25"/>
        <v>8.0000000000000002E-3</v>
      </c>
    </row>
    <row r="115" spans="2:18" ht="18">
      <c r="C115" s="103">
        <f t="shared" si="26"/>
        <v>39553.866730000031</v>
      </c>
      <c r="D115" s="103"/>
      <c r="E115" s="104">
        <v>8.968</v>
      </c>
      <c r="F115" s="105">
        <v>2618</v>
      </c>
      <c r="G115" s="104">
        <v>231.19</v>
      </c>
      <c r="H115" s="106">
        <f t="shared" si="24"/>
        <v>8.830786860198625E-2</v>
      </c>
      <c r="I115" s="106">
        <v>6.0000000000000001E-3</v>
      </c>
      <c r="J115" s="107">
        <f t="shared" si="25"/>
        <v>6.0000000000000001E-3</v>
      </c>
    </row>
    <row r="116" spans="2:18" ht="18">
      <c r="C116" s="103">
        <f t="shared" si="26"/>
        <v>39584.333400000032</v>
      </c>
      <c r="D116" s="103"/>
      <c r="E116" s="104">
        <v>0.94199999999999995</v>
      </c>
      <c r="F116" s="105">
        <v>2624</v>
      </c>
      <c r="G116" s="104">
        <v>231.75</v>
      </c>
      <c r="H116" s="106">
        <f t="shared" si="24"/>
        <v>8.831935975609756E-2</v>
      </c>
      <c r="I116" s="106">
        <v>4.0000000000000001E-3</v>
      </c>
      <c r="J116" s="107">
        <f t="shared" si="25"/>
        <v>4.0000000000000001E-3</v>
      </c>
    </row>
    <row r="117" spans="2:18" ht="18">
      <c r="C117" s="103">
        <f t="shared" si="26"/>
        <v>39614.800070000034</v>
      </c>
      <c r="D117" s="103"/>
      <c r="E117" s="104">
        <v>5.4480000000000004</v>
      </c>
      <c r="F117" s="105">
        <v>2628</v>
      </c>
      <c r="G117" s="104">
        <v>231.08</v>
      </c>
      <c r="H117" s="106">
        <f t="shared" si="24"/>
        <v>8.792998477929985E-2</v>
      </c>
      <c r="I117" s="106">
        <v>4.0000000000000001E-3</v>
      </c>
      <c r="J117" s="107">
        <f t="shared" si="25"/>
        <v>4.0000000000000001E-3</v>
      </c>
    </row>
    <row r="118" spans="2:18" ht="20">
      <c r="C118" s="103">
        <f t="shared" si="26"/>
        <v>39645.266740000035</v>
      </c>
      <c r="D118" s="103"/>
      <c r="E118" s="104">
        <v>4.101</v>
      </c>
      <c r="F118" s="105">
        <v>2637</v>
      </c>
      <c r="G118" s="104">
        <v>233.52</v>
      </c>
      <c r="H118" s="106">
        <f t="shared" si="24"/>
        <v>8.8555176336746311E-2</v>
      </c>
      <c r="I118" s="106">
        <v>-4.0000000000000001E-3</v>
      </c>
      <c r="J118" s="107">
        <f t="shared" si="25"/>
        <v>-4.0000000000000001E-3</v>
      </c>
      <c r="R118" s="118"/>
    </row>
    <row r="119" spans="2:18" ht="20">
      <c r="C119" s="103">
        <f t="shared" si="26"/>
        <v>39675.733410000037</v>
      </c>
      <c r="D119" s="103"/>
      <c r="E119" s="104">
        <v>-9.9960000000000004</v>
      </c>
      <c r="F119" s="105">
        <v>2654</v>
      </c>
      <c r="G119" s="104">
        <v>235.53</v>
      </c>
      <c r="H119" s="106">
        <f t="shared" si="24"/>
        <v>8.8745290128108514E-2</v>
      </c>
      <c r="I119" s="106">
        <v>-8.9999999999999993E-3</v>
      </c>
      <c r="J119" s="107">
        <f t="shared" si="25"/>
        <v>-8.9999999999999993E-3</v>
      </c>
      <c r="R119" s="118"/>
    </row>
    <row r="120" spans="2:18" ht="18">
      <c r="C120" s="103">
        <f t="shared" si="26"/>
        <v>39706.200080000039</v>
      </c>
      <c r="D120" s="103"/>
      <c r="E120" s="104">
        <v>-9.6349999999999998</v>
      </c>
      <c r="F120" s="105">
        <v>2651</v>
      </c>
      <c r="G120" s="104">
        <v>236.07</v>
      </c>
      <c r="H120" s="106">
        <f t="shared" si="24"/>
        <v>8.9049415314975483E-2</v>
      </c>
      <c r="I120" s="106">
        <v>-1.6E-2</v>
      </c>
      <c r="J120" s="107">
        <f t="shared" si="25"/>
        <v>-1.6E-2</v>
      </c>
    </row>
    <row r="121" spans="2:18" ht="18">
      <c r="C121" s="103">
        <f t="shared" si="26"/>
        <v>39736.66675000004</v>
      </c>
      <c r="D121" s="103"/>
      <c r="E121" s="104">
        <v>1.68</v>
      </c>
      <c r="F121" s="105">
        <v>2646</v>
      </c>
      <c r="G121" s="104">
        <v>236.64</v>
      </c>
      <c r="H121" s="106">
        <f t="shared" si="24"/>
        <v>8.9433106575963719E-2</v>
      </c>
      <c r="I121" s="106">
        <v>-0.02</v>
      </c>
      <c r="J121" s="107">
        <f t="shared" si="25"/>
        <v>-0.02</v>
      </c>
    </row>
    <row r="122" spans="2:18" ht="18">
      <c r="C122" s="103">
        <f t="shared" si="26"/>
        <v>39767.133420000042</v>
      </c>
      <c r="D122" s="103"/>
      <c r="E122" s="104">
        <v>-8.1639999999999997</v>
      </c>
      <c r="F122" s="105">
        <v>2643</v>
      </c>
      <c r="G122" s="104">
        <v>236.86</v>
      </c>
      <c r="H122" s="106">
        <f t="shared" si="24"/>
        <v>8.9617858494135463E-2</v>
      </c>
      <c r="I122" s="106">
        <v>-2.5000000000000001E-2</v>
      </c>
      <c r="J122" s="107">
        <f t="shared" si="25"/>
        <v>-2.5000000000000001E-2</v>
      </c>
    </row>
    <row r="123" spans="2:18" ht="18">
      <c r="C123" s="103">
        <f t="shared" si="26"/>
        <v>39797.600090000044</v>
      </c>
      <c r="D123" s="103"/>
      <c r="E123" s="104">
        <v>-8.2140000000000004</v>
      </c>
      <c r="F123" s="105">
        <v>2651</v>
      </c>
      <c r="G123" s="104">
        <v>236.23000000000002</v>
      </c>
      <c r="H123" s="106">
        <f t="shared" si="24"/>
        <v>8.9109769898151642E-2</v>
      </c>
      <c r="I123" s="106">
        <v>-3.1E-2</v>
      </c>
      <c r="J123" s="107">
        <f t="shared" si="25"/>
        <v>-3.1E-2</v>
      </c>
    </row>
    <row r="124" spans="2:18" ht="18">
      <c r="C124" s="103">
        <f t="shared" si="26"/>
        <v>39828.066760000045</v>
      </c>
      <c r="D124" s="108" t="s">
        <v>38</v>
      </c>
      <c r="E124" s="104">
        <v>10.32</v>
      </c>
      <c r="F124" s="105">
        <v>2656</v>
      </c>
      <c r="G124" s="104">
        <v>238.1</v>
      </c>
      <c r="H124" s="106">
        <f t="shared" si="24"/>
        <v>8.9646084337349399E-2</v>
      </c>
      <c r="I124" s="106">
        <v>-2.5999999999999999E-2</v>
      </c>
      <c r="J124" s="107">
        <f t="shared" si="25"/>
        <v>-2.5999999999999999E-2</v>
      </c>
    </row>
    <row r="125" spans="2:18" ht="17" customHeight="1">
      <c r="C125" s="103">
        <f t="shared" si="26"/>
        <v>39858.533430000047</v>
      </c>
      <c r="D125" s="103"/>
      <c r="E125" s="104">
        <v>-12.278</v>
      </c>
      <c r="F125" s="105">
        <v>2617</v>
      </c>
      <c r="G125" s="104">
        <v>236.67000000000002</v>
      </c>
      <c r="H125" s="106">
        <f t="shared" si="24"/>
        <v>9.0435613297669096E-2</v>
      </c>
      <c r="I125" s="106">
        <v>-2.5000000000000001E-2</v>
      </c>
      <c r="J125" s="107">
        <f t="shared" si="25"/>
        <v>-2.5000000000000001E-2</v>
      </c>
    </row>
    <row r="126" spans="2:18" ht="17" customHeight="1">
      <c r="C126" s="103">
        <f t="shared" si="26"/>
        <v>39889.000100000048</v>
      </c>
      <c r="D126" s="103"/>
      <c r="E126" s="104">
        <v>-18.201000000000001</v>
      </c>
      <c r="F126" s="105">
        <v>2585</v>
      </c>
      <c r="G126" s="104">
        <v>234.85999999999999</v>
      </c>
      <c r="H126" s="106">
        <f t="shared" si="24"/>
        <v>9.0854932301740812E-2</v>
      </c>
      <c r="I126" s="106">
        <v>-0.03</v>
      </c>
      <c r="J126" s="107">
        <f t="shared" si="25"/>
        <v>-0.03</v>
      </c>
    </row>
    <row r="127" spans="2:18" ht="17" customHeight="1">
      <c r="C127" s="103">
        <f t="shared" si="26"/>
        <v>39919.46677000005</v>
      </c>
      <c r="D127" s="103"/>
      <c r="E127" s="104">
        <v>-7.8630000000000004</v>
      </c>
      <c r="F127" s="105">
        <v>2578</v>
      </c>
      <c r="G127" s="104">
        <v>234.77999999999997</v>
      </c>
      <c r="H127" s="106">
        <f t="shared" si="24"/>
        <v>9.1070597362296349E-2</v>
      </c>
      <c r="I127" s="106">
        <v>-3.2000000000000001E-2</v>
      </c>
      <c r="J127" s="107">
        <f t="shared" si="25"/>
        <v>-3.2000000000000001E-2</v>
      </c>
    </row>
    <row r="128" spans="2:18" s="30" customFormat="1" ht="18">
      <c r="B128" s="28"/>
      <c r="C128" s="103">
        <f t="shared" si="26"/>
        <v>39949.933440000052</v>
      </c>
      <c r="D128" s="103"/>
      <c r="E128" s="104">
        <v>-4.0190000000000001</v>
      </c>
      <c r="F128" s="105">
        <v>2572</v>
      </c>
      <c r="G128" s="104">
        <v>235.63</v>
      </c>
      <c r="H128" s="106">
        <f t="shared" si="24"/>
        <v>9.1613530326594084E-2</v>
      </c>
      <c r="I128" s="106">
        <v>-0.03</v>
      </c>
      <c r="J128" s="107">
        <f t="shared" si="25"/>
        <v>-0.03</v>
      </c>
      <c r="K128" s="28"/>
      <c r="L128" s="28"/>
      <c r="M128" s="28"/>
      <c r="N128" s="28"/>
      <c r="O128" s="28"/>
      <c r="P128" s="28"/>
      <c r="Q128" s="28"/>
    </row>
    <row r="129" spans="2:17" s="30" customFormat="1" ht="18">
      <c r="B129" s="28"/>
      <c r="C129" s="103">
        <f t="shared" si="26"/>
        <v>39980.400110000053</v>
      </c>
      <c r="D129" s="103"/>
      <c r="E129" s="104">
        <v>-11.954000000000001</v>
      </c>
      <c r="F129" s="105">
        <v>2555</v>
      </c>
      <c r="G129" s="104">
        <v>234.57999999999998</v>
      </c>
      <c r="H129" s="106">
        <f t="shared" si="24"/>
        <v>9.1812133072407043E-2</v>
      </c>
      <c r="I129" s="106">
        <v>-0.03</v>
      </c>
      <c r="J129" s="107">
        <f t="shared" si="25"/>
        <v>-0.03</v>
      </c>
      <c r="K129" s="28"/>
      <c r="L129" s="28"/>
      <c r="M129" s="28"/>
      <c r="N129" s="28"/>
      <c r="O129" s="28"/>
      <c r="P129" s="28"/>
      <c r="Q129" s="28"/>
    </row>
    <row r="130" spans="2:17" s="30" customFormat="1" ht="18">
      <c r="B130" s="28"/>
      <c r="C130" s="103">
        <f t="shared" si="26"/>
        <v>40010.866780000055</v>
      </c>
      <c r="D130" s="103"/>
      <c r="E130" s="104">
        <v>-6.5830000000000002</v>
      </c>
      <c r="F130" s="105">
        <v>2555</v>
      </c>
      <c r="G130" s="104">
        <v>237.26</v>
      </c>
      <c r="H130" s="106">
        <f t="shared" si="24"/>
        <v>9.2861056751467705E-2</v>
      </c>
      <c r="I130" s="106">
        <v>-2.1999999999999999E-2</v>
      </c>
      <c r="J130" s="107">
        <f t="shared" si="25"/>
        <v>-2.1999999999999999E-2</v>
      </c>
      <c r="K130" s="28"/>
      <c r="L130" s="28"/>
      <c r="M130" s="28"/>
      <c r="N130" s="28"/>
      <c r="O130" s="28"/>
      <c r="P130" s="28"/>
      <c r="Q130" s="28"/>
    </row>
    <row r="131" spans="2:17" s="30" customFormat="1" ht="18">
      <c r="B131" s="28"/>
      <c r="C131" s="103">
        <f t="shared" si="26"/>
        <v>40041.333450000056</v>
      </c>
      <c r="D131" s="103"/>
      <c r="E131" s="104">
        <v>-12.071</v>
      </c>
      <c r="F131" s="105">
        <v>2566</v>
      </c>
      <c r="G131" s="104">
        <v>240.83999999999997</v>
      </c>
      <c r="H131" s="106">
        <f t="shared" si="24"/>
        <v>9.3858144972720173E-2</v>
      </c>
      <c r="I131" s="106">
        <v>-1.0999999999999999E-2</v>
      </c>
      <c r="J131" s="107">
        <f t="shared" si="25"/>
        <v>-1.0999999999999999E-2</v>
      </c>
      <c r="K131" s="28"/>
      <c r="L131" s="28"/>
      <c r="M131" s="28"/>
      <c r="N131" s="28"/>
      <c r="O131" s="28"/>
      <c r="P131" s="28"/>
      <c r="Q131" s="28"/>
    </row>
    <row r="132" spans="2:17" s="30" customFormat="1" ht="18">
      <c r="B132" s="28"/>
      <c r="C132" s="103">
        <f t="shared" si="26"/>
        <v>40071.800120000058</v>
      </c>
      <c r="D132" s="103"/>
      <c r="E132" s="104">
        <v>-8.266</v>
      </c>
      <c r="F132" s="105">
        <v>2561</v>
      </c>
      <c r="G132" s="104">
        <v>240.21</v>
      </c>
      <c r="H132" s="106">
        <f t="shared" si="24"/>
        <v>9.3795392424834048E-2</v>
      </c>
      <c r="I132" s="106">
        <v>-1.4999999999999999E-2</v>
      </c>
      <c r="J132" s="107">
        <f t="shared" si="25"/>
        <v>-1.4999999999999999E-2</v>
      </c>
      <c r="K132" s="28"/>
      <c r="L132" s="28"/>
      <c r="M132" s="28"/>
      <c r="N132" s="28"/>
      <c r="O132" s="28"/>
      <c r="P132" s="28"/>
      <c r="Q132" s="28"/>
    </row>
    <row r="133" spans="2:17" s="30" customFormat="1" ht="18">
      <c r="B133" s="28"/>
      <c r="C133" s="103">
        <f t="shared" si="26"/>
        <v>40102.26679000006</v>
      </c>
      <c r="D133" s="103"/>
      <c r="E133" s="104">
        <v>-10.759</v>
      </c>
      <c r="F133" s="105">
        <v>2551</v>
      </c>
      <c r="G133" s="104">
        <v>237.91</v>
      </c>
      <c r="H133" s="106">
        <f t="shared" si="24"/>
        <v>9.3261466091728737E-2</v>
      </c>
      <c r="I133" s="106">
        <v>-8.9999999999999993E-3</v>
      </c>
      <c r="J133" s="107">
        <f t="shared" si="25"/>
        <v>-8.9999999999999993E-3</v>
      </c>
      <c r="K133" s="28"/>
      <c r="L133" s="28"/>
      <c r="M133" s="28"/>
      <c r="N133" s="28"/>
      <c r="O133" s="28"/>
      <c r="P133" s="28"/>
      <c r="Q133" s="28"/>
    </row>
    <row r="134" spans="2:17" s="30" customFormat="1" ht="18">
      <c r="B134" s="28"/>
      <c r="C134" s="103">
        <f t="shared" si="26"/>
        <v>40132.733460000061</v>
      </c>
      <c r="D134" s="103"/>
      <c r="E134" s="104">
        <v>-20.222000000000001</v>
      </c>
      <c r="F134" s="105">
        <v>2539</v>
      </c>
      <c r="G134" s="104">
        <v>236.91000000000003</v>
      </c>
      <c r="H134" s="106">
        <f t="shared" si="24"/>
        <v>9.3308389129578589E-2</v>
      </c>
      <c r="I134" s="106">
        <v>-6.0000000000000001E-3</v>
      </c>
      <c r="J134" s="107">
        <f t="shared" si="25"/>
        <v>-6.0000000000000001E-3</v>
      </c>
      <c r="K134" s="28"/>
      <c r="L134" s="28"/>
      <c r="M134" s="28"/>
      <c r="N134" s="28"/>
      <c r="O134" s="28"/>
      <c r="P134" s="28"/>
      <c r="Q134" s="28"/>
    </row>
    <row r="135" spans="2:17" s="30" customFormat="1" ht="18">
      <c r="B135" s="28"/>
      <c r="C135" s="103">
        <f t="shared" ref="C135:C157" si="27">+C134+30.46667</f>
        <v>40163.200130000063</v>
      </c>
      <c r="D135" s="103"/>
      <c r="E135" s="104">
        <v>-8.23</v>
      </c>
      <c r="F135" s="105">
        <v>2553</v>
      </c>
      <c r="G135" s="104">
        <v>237.14</v>
      </c>
      <c r="H135" s="106">
        <f t="shared" ref="H135:H157" si="28">+G135/F135</f>
        <v>9.2886799843321571E-2</v>
      </c>
      <c r="I135" s="106">
        <v>5.0000000000000001E-3</v>
      </c>
      <c r="J135" s="107">
        <f t="shared" ref="J135:J157" si="29">+I135</f>
        <v>5.0000000000000001E-3</v>
      </c>
      <c r="K135" s="28"/>
      <c r="L135" s="28"/>
      <c r="M135" s="28"/>
      <c r="N135" s="28"/>
      <c r="O135" s="28"/>
      <c r="P135" s="28"/>
      <c r="Q135" s="28"/>
    </row>
    <row r="136" spans="2:17" s="30" customFormat="1" ht="18">
      <c r="B136" s="28"/>
      <c r="C136" s="103">
        <f t="shared" si="27"/>
        <v>40193.666800000065</v>
      </c>
      <c r="D136" s="108" t="s">
        <v>39</v>
      </c>
      <c r="E136" s="104">
        <v>-7.9790000000000001</v>
      </c>
      <c r="F136" s="105">
        <v>2540</v>
      </c>
      <c r="G136" s="104">
        <v>232.67</v>
      </c>
      <c r="H136" s="106">
        <f t="shared" si="28"/>
        <v>9.1602362204724411E-2</v>
      </c>
      <c r="I136" s="106">
        <v>0</v>
      </c>
      <c r="J136" s="107">
        <f t="shared" si="29"/>
        <v>0</v>
      </c>
      <c r="K136" s="28"/>
      <c r="L136" s="28"/>
      <c r="M136" s="28"/>
      <c r="N136" s="28"/>
      <c r="O136" s="28"/>
      <c r="P136" s="28"/>
      <c r="Q136" s="28"/>
    </row>
    <row r="137" spans="2:17" s="30" customFormat="1" ht="18">
      <c r="B137" s="28"/>
      <c r="C137" s="103">
        <f t="shared" si="27"/>
        <v>40224.133470000066</v>
      </c>
      <c r="D137" s="103"/>
      <c r="E137" s="104">
        <v>-11.5</v>
      </c>
      <c r="F137" s="105">
        <v>2501</v>
      </c>
      <c r="G137" s="104">
        <v>230.26</v>
      </c>
      <c r="H137" s="106">
        <f t="shared" si="28"/>
        <v>9.2067173130747693E-2</v>
      </c>
      <c r="I137" s="106">
        <v>6.0000000000000001E-3</v>
      </c>
      <c r="J137" s="107">
        <f t="shared" si="29"/>
        <v>6.0000000000000001E-3</v>
      </c>
      <c r="K137" s="28"/>
      <c r="L137" s="28"/>
      <c r="M137" s="28"/>
      <c r="N137" s="28"/>
      <c r="O137" s="28"/>
      <c r="P137" s="28"/>
      <c r="Q137" s="28"/>
    </row>
    <row r="138" spans="2:17" s="30" customFormat="1" ht="18">
      <c r="B138" s="28"/>
      <c r="C138" s="103">
        <f t="shared" si="27"/>
        <v>40254.600140000068</v>
      </c>
      <c r="D138" s="103"/>
      <c r="E138" s="104">
        <v>4.1870000000000003</v>
      </c>
      <c r="F138" s="105">
        <v>2492</v>
      </c>
      <c r="G138" s="104">
        <v>228</v>
      </c>
      <c r="H138" s="106">
        <f t="shared" si="28"/>
        <v>9.1492776886035312E-2</v>
      </c>
      <c r="I138" s="106">
        <v>1.4E-2</v>
      </c>
      <c r="J138" s="107">
        <f t="shared" si="29"/>
        <v>1.4E-2</v>
      </c>
      <c r="K138" s="28"/>
      <c r="L138" s="28"/>
      <c r="M138" s="28"/>
      <c r="N138" s="28"/>
      <c r="O138" s="28"/>
      <c r="P138" s="28"/>
      <c r="Q138" s="28"/>
    </row>
    <row r="139" spans="2:17" s="30" customFormat="1" ht="18">
      <c r="B139" s="28"/>
      <c r="C139" s="103">
        <f t="shared" si="27"/>
        <v>40285.066810000069</v>
      </c>
      <c r="D139" s="103"/>
      <c r="E139" s="104">
        <v>-7.9</v>
      </c>
      <c r="F139" s="105">
        <v>2487</v>
      </c>
      <c r="G139" s="104">
        <v>227.88</v>
      </c>
      <c r="H139" s="106">
        <f t="shared" si="28"/>
        <v>9.1628468033775626E-2</v>
      </c>
      <c r="I139" s="106">
        <v>1.7000000000000001E-2</v>
      </c>
      <c r="J139" s="107">
        <f t="shared" si="29"/>
        <v>1.7000000000000001E-2</v>
      </c>
      <c r="K139" s="28"/>
      <c r="L139" s="28"/>
      <c r="M139" s="28"/>
      <c r="N139" s="28"/>
      <c r="O139" s="28"/>
      <c r="P139" s="28"/>
      <c r="Q139" s="28"/>
    </row>
    <row r="140" spans="2:17" s="30" customFormat="1" ht="18">
      <c r="B140" s="28"/>
      <c r="C140" s="103">
        <f t="shared" si="27"/>
        <v>40315.533480000071</v>
      </c>
      <c r="D140" s="103"/>
      <c r="E140" s="104">
        <v>-8.7379999999999995</v>
      </c>
      <c r="F140" s="105">
        <v>2481</v>
      </c>
      <c r="G140" s="104">
        <v>227.39999999999998</v>
      </c>
      <c r="H140" s="106">
        <f t="shared" si="28"/>
        <v>9.1656590084643275E-2</v>
      </c>
      <c r="I140" s="106">
        <v>1.7999999999999999E-2</v>
      </c>
      <c r="J140" s="107">
        <f t="shared" si="29"/>
        <v>1.7999999999999999E-2</v>
      </c>
      <c r="K140" s="28"/>
      <c r="L140" s="28"/>
      <c r="M140" s="28"/>
      <c r="N140" s="28"/>
      <c r="O140" s="28"/>
      <c r="P140" s="28"/>
      <c r="Q140" s="28"/>
    </row>
    <row r="141" spans="2:17" s="30" customFormat="1" ht="18">
      <c r="B141" s="28"/>
      <c r="C141" s="103">
        <f t="shared" si="27"/>
        <v>40346.000150000073</v>
      </c>
      <c r="D141" s="103"/>
      <c r="E141" s="104">
        <v>-4.6180000000000003</v>
      </c>
      <c r="F141" s="105">
        <v>2478</v>
      </c>
      <c r="G141" s="104">
        <v>225.84</v>
      </c>
      <c r="H141" s="106">
        <f t="shared" si="28"/>
        <v>9.1138014527845035E-2</v>
      </c>
      <c r="I141" s="106">
        <v>1.9E-2</v>
      </c>
      <c r="J141" s="107">
        <f t="shared" si="29"/>
        <v>1.9E-2</v>
      </c>
      <c r="K141" s="28"/>
      <c r="L141" s="28"/>
      <c r="M141" s="28"/>
      <c r="N141" s="28"/>
      <c r="O141" s="28"/>
      <c r="P141" s="28"/>
      <c r="Q141" s="28"/>
    </row>
    <row r="142" spans="2:17" s="30" customFormat="1" ht="18">
      <c r="B142" s="28"/>
      <c r="C142" s="103">
        <f t="shared" si="27"/>
        <v>40376.466820000074</v>
      </c>
      <c r="D142" s="103"/>
      <c r="E142" s="104">
        <v>-6.649</v>
      </c>
      <c r="F142" s="105">
        <v>2477</v>
      </c>
      <c r="G142" s="104">
        <v>225.76</v>
      </c>
      <c r="H142" s="106">
        <f t="shared" si="28"/>
        <v>9.1142511102139681E-2</v>
      </c>
      <c r="I142" s="106">
        <v>1.7999999999999999E-2</v>
      </c>
      <c r="J142" s="107">
        <f t="shared" si="29"/>
        <v>1.7999999999999999E-2</v>
      </c>
      <c r="K142" s="28"/>
      <c r="L142" s="28"/>
      <c r="M142" s="28"/>
      <c r="N142" s="28"/>
      <c r="O142" s="28"/>
      <c r="P142" s="28"/>
      <c r="Q142" s="28"/>
    </row>
    <row r="143" spans="2:17" s="30" customFormat="1" ht="18">
      <c r="B143" s="28"/>
      <c r="C143" s="103">
        <f t="shared" si="27"/>
        <v>40406.933490000076</v>
      </c>
      <c r="D143" s="103"/>
      <c r="E143" s="104">
        <v>-0.47199999999999998</v>
      </c>
      <c r="F143" s="105">
        <v>2499</v>
      </c>
      <c r="G143" s="104">
        <v>226.45</v>
      </c>
      <c r="H143" s="106">
        <f t="shared" si="28"/>
        <v>9.0616246498599437E-2</v>
      </c>
      <c r="I143" s="106">
        <v>1.2999999999999999E-2</v>
      </c>
      <c r="J143" s="107">
        <f t="shared" si="29"/>
        <v>1.2999999999999999E-2</v>
      </c>
      <c r="K143" s="28"/>
      <c r="L143" s="28"/>
      <c r="M143" s="28"/>
      <c r="N143" s="28"/>
      <c r="O143" s="28"/>
      <c r="P143" s="28"/>
      <c r="Q143" s="28"/>
    </row>
    <row r="144" spans="2:17" s="30" customFormat="1" ht="18">
      <c r="B144" s="28"/>
      <c r="C144" s="103">
        <f t="shared" si="27"/>
        <v>40437.400160000077</v>
      </c>
      <c r="D144" s="103"/>
      <c r="E144" s="104">
        <v>3.77</v>
      </c>
      <c r="F144" s="105">
        <v>2504</v>
      </c>
      <c r="G144" s="104">
        <v>224.93</v>
      </c>
      <c r="H144" s="106">
        <f t="shared" si="28"/>
        <v>8.9828274760383395E-2</v>
      </c>
      <c r="I144" s="106">
        <v>2.5000000000000001E-2</v>
      </c>
      <c r="J144" s="107">
        <f t="shared" si="29"/>
        <v>2.5000000000000001E-2</v>
      </c>
      <c r="K144" s="28"/>
      <c r="L144" s="28"/>
      <c r="M144" s="28"/>
      <c r="N144" s="28"/>
      <c r="O144" s="28"/>
      <c r="P144" s="28"/>
      <c r="Q144" s="28"/>
    </row>
    <row r="145" spans="2:17" s="30" customFormat="1" ht="18">
      <c r="B145" s="28"/>
      <c r="C145" s="103">
        <f t="shared" si="27"/>
        <v>40467.866830000079</v>
      </c>
      <c r="D145" s="103"/>
      <c r="E145" s="104">
        <v>6.1840000000000002</v>
      </c>
      <c r="F145" s="105">
        <v>2508</v>
      </c>
      <c r="G145" s="104">
        <v>227.38</v>
      </c>
      <c r="H145" s="106">
        <f t="shared" si="28"/>
        <v>9.0661881977671444E-2</v>
      </c>
      <c r="I145" s="106">
        <v>2.7E-2</v>
      </c>
      <c r="J145" s="107">
        <f t="shared" si="29"/>
        <v>2.7E-2</v>
      </c>
      <c r="K145" s="28"/>
      <c r="L145" s="28"/>
      <c r="M145" s="28"/>
      <c r="N145" s="28"/>
      <c r="O145" s="28"/>
      <c r="P145" s="28"/>
      <c r="Q145" s="28"/>
    </row>
    <row r="146" spans="2:17" s="30" customFormat="1" ht="18">
      <c r="C146" s="103">
        <f t="shared" si="27"/>
        <v>40498.333500000081</v>
      </c>
      <c r="D146" s="103"/>
      <c r="E146" s="104">
        <v>3.0089999999999999</v>
      </c>
      <c r="F146" s="105">
        <v>2513</v>
      </c>
      <c r="G146" s="104">
        <v>227.48999999999998</v>
      </c>
      <c r="H146" s="106">
        <f t="shared" si="28"/>
        <v>9.0525268603263029E-2</v>
      </c>
      <c r="I146" s="106">
        <v>3.2000000000000001E-2</v>
      </c>
      <c r="J146" s="107">
        <f t="shared" si="29"/>
        <v>3.2000000000000001E-2</v>
      </c>
    </row>
    <row r="147" spans="2:17" s="30" customFormat="1" ht="18">
      <c r="C147" s="103">
        <f t="shared" si="27"/>
        <v>40528.800170000082</v>
      </c>
      <c r="D147" s="103"/>
      <c r="E147" s="104">
        <v>20</v>
      </c>
      <c r="F147" s="105">
        <v>2648</v>
      </c>
      <c r="G147" s="104">
        <v>226.44</v>
      </c>
      <c r="H147" s="106">
        <f t="shared" si="28"/>
        <v>8.5513595166163137E-2</v>
      </c>
      <c r="I147" s="106">
        <v>2.8000000000000001E-2</v>
      </c>
      <c r="J147" s="107">
        <f t="shared" si="29"/>
        <v>2.8000000000000001E-2</v>
      </c>
    </row>
    <row r="148" spans="2:17" s="30" customFormat="1" ht="18">
      <c r="C148" s="103">
        <f t="shared" si="27"/>
        <v>40559.266840000084</v>
      </c>
      <c r="D148" s="108" t="s">
        <v>40</v>
      </c>
      <c r="E148" s="104">
        <v>-0.39700000000000002</v>
      </c>
      <c r="F148" s="105">
        <v>2656</v>
      </c>
      <c r="G148" s="104">
        <v>224.12</v>
      </c>
      <c r="H148" s="106">
        <f t="shared" si="28"/>
        <v>8.4382530120481927E-2</v>
      </c>
      <c r="I148" s="106">
        <v>3.1E-2</v>
      </c>
      <c r="J148" s="107">
        <f t="shared" si="29"/>
        <v>3.1E-2</v>
      </c>
    </row>
    <row r="149" spans="2:17" s="30" customFormat="1" ht="18">
      <c r="C149" s="103">
        <f t="shared" si="27"/>
        <v>40589.733510000086</v>
      </c>
      <c r="D149" s="103"/>
      <c r="E149" s="104">
        <v>8.8870000000000005</v>
      </c>
      <c r="F149" s="105">
        <v>2637</v>
      </c>
      <c r="G149" s="104">
        <v>221.97</v>
      </c>
      <c r="H149" s="106">
        <f t="shared" si="28"/>
        <v>8.4175199089874864E-2</v>
      </c>
      <c r="I149" s="106">
        <v>3.1E-2</v>
      </c>
      <c r="J149" s="107">
        <f t="shared" si="29"/>
        <v>3.1E-2</v>
      </c>
    </row>
    <row r="150" spans="2:17" s="30" customFormat="1" ht="18">
      <c r="C150" s="103">
        <f t="shared" si="27"/>
        <v>40620.200180000087</v>
      </c>
      <c r="D150" s="103"/>
      <c r="E150" s="104">
        <v>8.1859999999999999</v>
      </c>
      <c r="F150" s="105">
        <v>2630</v>
      </c>
      <c r="G150" s="104">
        <v>218.10999999999999</v>
      </c>
      <c r="H150" s="106">
        <f t="shared" si="28"/>
        <v>8.2931558935361208E-2</v>
      </c>
      <c r="I150" s="106">
        <v>0.03</v>
      </c>
      <c r="J150" s="107">
        <f t="shared" si="29"/>
        <v>0.03</v>
      </c>
    </row>
    <row r="151" spans="2:17" s="30" customFormat="1" ht="18">
      <c r="C151" s="103">
        <f t="shared" si="27"/>
        <v>40650.666850000089</v>
      </c>
      <c r="D151" s="103"/>
      <c r="E151" s="104">
        <v>2.371</v>
      </c>
      <c r="F151" s="105">
        <v>2637</v>
      </c>
      <c r="G151" s="104">
        <v>220.3</v>
      </c>
      <c r="H151" s="106">
        <f t="shared" si="28"/>
        <v>8.3541903678422458E-2</v>
      </c>
      <c r="I151" s="106">
        <v>0.03</v>
      </c>
      <c r="J151" s="107">
        <f t="shared" si="29"/>
        <v>0.03</v>
      </c>
    </row>
    <row r="152" spans="2:17" s="30" customFormat="1" ht="18">
      <c r="C152" s="103">
        <f t="shared" si="27"/>
        <v>40681.13352000009</v>
      </c>
      <c r="D152" s="103"/>
      <c r="E152" s="104">
        <v>8.0079999999999991</v>
      </c>
      <c r="F152" s="105">
        <v>2645</v>
      </c>
      <c r="G152" s="104">
        <v>221.37</v>
      </c>
      <c r="H152" s="106">
        <f t="shared" si="28"/>
        <v>8.3693761814744805E-2</v>
      </c>
      <c r="I152" s="106">
        <v>2.5999999999999999E-2</v>
      </c>
      <c r="J152" s="107">
        <f t="shared" si="29"/>
        <v>2.5999999999999999E-2</v>
      </c>
    </row>
    <row r="153" spans="2:17" s="30" customFormat="1" ht="18">
      <c r="C153" s="103">
        <f t="shared" si="27"/>
        <v>40711.600190000092</v>
      </c>
      <c r="D153" s="103"/>
      <c r="E153" s="104">
        <v>9.1579999999999995</v>
      </c>
      <c r="F153" s="105">
        <v>2655</v>
      </c>
      <c r="G153" s="104">
        <v>220.87</v>
      </c>
      <c r="H153" s="106">
        <f t="shared" si="28"/>
        <v>8.3190207156308857E-2</v>
      </c>
      <c r="I153" s="106">
        <v>2.4E-2</v>
      </c>
      <c r="J153" s="107">
        <f t="shared" si="29"/>
        <v>2.4E-2</v>
      </c>
    </row>
    <row r="154" spans="2:17" s="30" customFormat="1" ht="18">
      <c r="C154" s="103">
        <f t="shared" si="27"/>
        <v>40742.066860000094</v>
      </c>
      <c r="D154" s="103"/>
      <c r="E154" s="104">
        <v>9.5109999999999992</v>
      </c>
      <c r="F154" s="105">
        <v>2678</v>
      </c>
      <c r="G154" s="104">
        <v>222.47000000000003</v>
      </c>
      <c r="H154" s="106">
        <f t="shared" si="28"/>
        <v>8.3073188946975365E-2</v>
      </c>
      <c r="I154" s="106">
        <v>2.8000000000000001E-2</v>
      </c>
      <c r="J154" s="107">
        <f t="shared" si="29"/>
        <v>2.8000000000000001E-2</v>
      </c>
    </row>
    <row r="155" spans="2:17" s="30" customFormat="1" ht="18">
      <c r="C155" s="103">
        <f t="shared" si="27"/>
        <v>40772.533530000095</v>
      </c>
      <c r="D155" s="103"/>
      <c r="E155" s="104">
        <v>-8.5570000000000004</v>
      </c>
      <c r="F155" s="105">
        <v>2692</v>
      </c>
      <c r="G155" s="104">
        <v>224.63</v>
      </c>
      <c r="H155" s="106">
        <f t="shared" si="28"/>
        <v>8.3443536404160468E-2</v>
      </c>
      <c r="I155" s="106">
        <v>2.1000000000000001E-2</v>
      </c>
      <c r="J155" s="107">
        <f t="shared" si="29"/>
        <v>2.1000000000000001E-2</v>
      </c>
    </row>
    <row r="156" spans="2:17" s="30" customFormat="1" ht="18">
      <c r="C156" s="103">
        <f t="shared" si="27"/>
        <v>40803.000200000097</v>
      </c>
      <c r="D156" s="103"/>
      <c r="E156" s="104">
        <v>11.089</v>
      </c>
      <c r="F156" s="105">
        <v>2705</v>
      </c>
      <c r="G156" s="104">
        <v>223.87</v>
      </c>
      <c r="H156" s="106">
        <f t="shared" si="28"/>
        <v>8.2761552680221812E-2</v>
      </c>
      <c r="I156" s="106">
        <v>2.4E-2</v>
      </c>
      <c r="J156" s="107">
        <f t="shared" si="29"/>
        <v>2.4E-2</v>
      </c>
    </row>
    <row r="157" spans="2:17" s="30" customFormat="1" ht="18">
      <c r="C157" s="103">
        <f t="shared" si="27"/>
        <v>40833.466870000098</v>
      </c>
      <c r="D157" s="103"/>
      <c r="E157" s="104">
        <v>3.8210000000000002</v>
      </c>
      <c r="F157" s="105">
        <v>2703</v>
      </c>
      <c r="G157" s="104">
        <v>224.56</v>
      </c>
      <c r="H157" s="106">
        <f t="shared" si="28"/>
        <v>8.3078061413244544E-2</v>
      </c>
      <c r="I157" s="106">
        <v>2.3E-2</v>
      </c>
      <c r="J157" s="107">
        <f t="shared" si="29"/>
        <v>2.3E-2</v>
      </c>
    </row>
    <row r="158" spans="2:17" ht="18">
      <c r="C158" s="103">
        <f>+C157+30.46667</f>
        <v>40863.9335400001</v>
      </c>
      <c r="D158" s="103"/>
      <c r="E158" s="104">
        <v>18.006</v>
      </c>
      <c r="F158" s="105">
        <v>2726</v>
      </c>
      <c r="G158" s="104">
        <v>225.16</v>
      </c>
      <c r="H158" s="106">
        <f>+G158/F158</f>
        <v>8.2597212032281736E-2</v>
      </c>
      <c r="I158" s="106">
        <v>1.9E-2</v>
      </c>
      <c r="J158" s="107">
        <f>+I158</f>
        <v>1.9E-2</v>
      </c>
    </row>
    <row r="159" spans="2:17" ht="18">
      <c r="C159" s="103">
        <f>+C158+30.46667</f>
        <v>40894.400210000102</v>
      </c>
      <c r="D159" s="103"/>
      <c r="E159" s="104">
        <v>16.145</v>
      </c>
      <c r="F159" s="105">
        <v>2757</v>
      </c>
      <c r="G159" s="104">
        <v>223.04</v>
      </c>
      <c r="H159" s="106">
        <f>+G159/F159</f>
        <v>8.0899528472977877E-2</v>
      </c>
      <c r="I159" s="106">
        <v>1.7000000000000001E-2</v>
      </c>
      <c r="J159" s="107">
        <f>+I159</f>
        <v>1.7000000000000001E-2</v>
      </c>
    </row>
    <row r="160" spans="2:17" ht="18">
      <c r="C160" s="103">
        <f>+C159+30.46667</f>
        <v>40924.866880000103</v>
      </c>
      <c r="D160" s="108" t="s">
        <v>41</v>
      </c>
      <c r="E160" s="104">
        <v>14.722</v>
      </c>
      <c r="F160" s="105">
        <v>2769</v>
      </c>
      <c r="G160" s="104">
        <v>225.47</v>
      </c>
      <c r="H160" s="106">
        <f>+G160/F160</f>
        <v>8.142650776453593E-2</v>
      </c>
      <c r="I160" s="106">
        <v>1.7999999999999999E-2</v>
      </c>
      <c r="J160" s="107">
        <f>+I160</f>
        <v>1.7999999999999999E-2</v>
      </c>
    </row>
    <row r="161" spans="3:10" ht="18">
      <c r="C161" s="103">
        <f>+C160+30.46667</f>
        <v>40955.333550000105</v>
      </c>
      <c r="D161" s="103"/>
      <c r="E161" s="104">
        <v>8.952</v>
      </c>
      <c r="F161" s="105">
        <v>2749</v>
      </c>
      <c r="G161" s="104">
        <v>223.79</v>
      </c>
      <c r="H161" s="106">
        <f t="shared" ref="H161" si="30">+G161/F161</f>
        <v>8.1407784648963255E-2</v>
      </c>
      <c r="I161" s="106">
        <v>1.9E-2</v>
      </c>
      <c r="J161" s="107">
        <f t="shared" ref="J161" si="31">+I161</f>
        <v>1.9E-2</v>
      </c>
    </row>
    <row r="162" spans="3:10" ht="18">
      <c r="C162" s="103">
        <f>+C161+30.46667</f>
        <v>40985.800220000106</v>
      </c>
      <c r="D162" s="103"/>
      <c r="E162" s="104">
        <v>13.581</v>
      </c>
      <c r="F162" s="105">
        <v>2749</v>
      </c>
      <c r="G162" s="104">
        <v>223.05</v>
      </c>
      <c r="H162" s="106">
        <f t="shared" ref="H162:H169" si="32">+G162/F162</f>
        <v>8.1138595853037468E-2</v>
      </c>
      <c r="I162" s="106">
        <v>1.6E-2</v>
      </c>
      <c r="J162" s="107">
        <f t="shared" ref="J162:J169" si="33">+I162</f>
        <v>1.6E-2</v>
      </c>
    </row>
    <row r="163" spans="3:10" ht="18">
      <c r="C163" s="103">
        <f t="shared" ref="C163:C169" si="34">+C162+30.46667</f>
        <v>41016.266890000108</v>
      </c>
      <c r="D163" s="103"/>
      <c r="E163" s="104">
        <v>10.481999999999999</v>
      </c>
      <c r="F163" s="105">
        <v>2769</v>
      </c>
      <c r="G163" s="104">
        <v>227.76999999999998</v>
      </c>
      <c r="H163" s="106">
        <f t="shared" si="32"/>
        <v>8.2257132538822678E-2</v>
      </c>
      <c r="I163" s="106">
        <v>1.7999999999999999E-2</v>
      </c>
      <c r="J163" s="107">
        <f t="shared" si="33"/>
        <v>1.7999999999999999E-2</v>
      </c>
    </row>
    <row r="164" spans="3:10" ht="18">
      <c r="C164" s="103">
        <f t="shared" si="34"/>
        <v>41046.73356000011</v>
      </c>
      <c r="D164" s="103"/>
      <c r="E164" s="104">
        <v>19.294</v>
      </c>
      <c r="F164" s="105">
        <v>2782</v>
      </c>
      <c r="G164" s="104">
        <v>229.39999999999998</v>
      </c>
      <c r="H164" s="106">
        <f t="shared" si="32"/>
        <v>8.2458662832494603E-2</v>
      </c>
      <c r="I164" s="106">
        <v>1.9E-2</v>
      </c>
      <c r="J164" s="107">
        <f t="shared" si="33"/>
        <v>1.9E-2</v>
      </c>
    </row>
    <row r="165" spans="3:10" ht="18">
      <c r="C165" s="103">
        <f t="shared" si="34"/>
        <v>41077.200230000111</v>
      </c>
      <c r="D165" s="103"/>
      <c r="E165" s="104">
        <v>11.426</v>
      </c>
      <c r="F165" s="105">
        <v>2798</v>
      </c>
      <c r="G165" s="104">
        <v>232</v>
      </c>
      <c r="H165" s="106">
        <f t="shared" si="32"/>
        <v>8.2916368834882057E-2</v>
      </c>
      <c r="I165" s="106">
        <v>0.02</v>
      </c>
      <c r="J165" s="107">
        <f t="shared" si="33"/>
        <v>0.02</v>
      </c>
    </row>
    <row r="166" spans="3:10" ht="18">
      <c r="C166" s="103">
        <f t="shared" si="34"/>
        <v>41107.666900000113</v>
      </c>
      <c r="D166" s="103"/>
      <c r="E166" s="104">
        <v>-2.4540000000000002</v>
      </c>
      <c r="F166" s="105">
        <v>2806</v>
      </c>
      <c r="G166" s="104">
        <v>235.6</v>
      </c>
      <c r="H166" s="106">
        <f t="shared" si="32"/>
        <v>8.3962936564504626E-2</v>
      </c>
      <c r="I166" s="106">
        <v>1.9E-2</v>
      </c>
      <c r="J166" s="107">
        <f t="shared" si="33"/>
        <v>1.9E-2</v>
      </c>
    </row>
    <row r="167" spans="3:10" ht="18">
      <c r="C167" s="103">
        <f t="shared" si="34"/>
        <v>41138.133570000115</v>
      </c>
      <c r="D167" s="103"/>
      <c r="E167" s="104">
        <v>18.123000000000001</v>
      </c>
      <c r="F167" s="105">
        <v>2847</v>
      </c>
      <c r="G167" s="104">
        <v>238</v>
      </c>
      <c r="H167" s="106">
        <f t="shared" si="32"/>
        <v>8.3596768528275384E-2</v>
      </c>
      <c r="I167" s="106">
        <v>1.9E-2</v>
      </c>
      <c r="J167" s="107">
        <f t="shared" si="33"/>
        <v>1.9E-2</v>
      </c>
    </row>
    <row r="168" spans="3:10" ht="18">
      <c r="C168" s="103">
        <f t="shared" si="34"/>
        <v>41168.600240000116</v>
      </c>
      <c r="D168" s="103"/>
      <c r="E168" s="109">
        <v>9.5250000000000004</v>
      </c>
      <c r="F168" s="105">
        <v>2859</v>
      </c>
      <c r="G168" s="104">
        <v>236.66</v>
      </c>
      <c r="H168" s="106">
        <f t="shared" si="32"/>
        <v>8.2777194823364805E-2</v>
      </c>
      <c r="I168" s="106">
        <v>1.9E-2</v>
      </c>
      <c r="J168" s="107">
        <f t="shared" si="33"/>
        <v>1.9E-2</v>
      </c>
    </row>
    <row r="169" spans="3:10" ht="18">
      <c r="C169" s="103">
        <f t="shared" si="34"/>
        <v>41199.066910000118</v>
      </c>
      <c r="D169" s="103"/>
      <c r="E169" s="109">
        <v>16.934000000000001</v>
      </c>
      <c r="F169" s="105">
        <v>2871</v>
      </c>
      <c r="G169" s="104">
        <v>238.76</v>
      </c>
      <c r="H169" s="106">
        <f t="shared" si="32"/>
        <v>8.3162661093695578E-2</v>
      </c>
      <c r="I169" s="106">
        <v>1.4999999999999999E-2</v>
      </c>
      <c r="J169" s="107">
        <f t="shared" si="33"/>
        <v>1.4999999999999999E-2</v>
      </c>
    </row>
    <row r="170" spans="3:10" ht="18">
      <c r="C170" s="103">
        <f t="shared" ref="C170:C233" si="35">+C169+30.46667</f>
        <v>41229.533580000119</v>
      </c>
      <c r="D170" s="103"/>
      <c r="E170" s="109">
        <v>15.173</v>
      </c>
      <c r="F170" s="105">
        <v>2892</v>
      </c>
      <c r="G170" s="104">
        <v>242.63</v>
      </c>
      <c r="H170" s="106">
        <f t="shared" ref="H170:H206" si="36">+G170/F170</f>
        <v>8.3896957123098206E-2</v>
      </c>
      <c r="I170" s="106">
        <v>1.9E-2</v>
      </c>
      <c r="J170" s="107">
        <f t="shared" ref="J170:J206" si="37">+I170</f>
        <v>1.9E-2</v>
      </c>
    </row>
    <row r="171" spans="3:10" ht="18">
      <c r="C171" s="103">
        <f t="shared" si="35"/>
        <v>41260.000250000121</v>
      </c>
      <c r="D171" s="103"/>
      <c r="E171" s="109">
        <v>14.608000000000001</v>
      </c>
      <c r="F171" s="105">
        <v>2924</v>
      </c>
      <c r="G171" s="104">
        <v>243.64</v>
      </c>
      <c r="H171" s="106">
        <f t="shared" si="36"/>
        <v>8.3324213406292744E-2</v>
      </c>
      <c r="I171" s="106">
        <v>2.1000000000000001E-2</v>
      </c>
      <c r="J171" s="107">
        <f t="shared" si="37"/>
        <v>2.1000000000000001E-2</v>
      </c>
    </row>
    <row r="172" spans="3:10" ht="18">
      <c r="C172" s="103">
        <f t="shared" si="35"/>
        <v>41290.466920000123</v>
      </c>
      <c r="D172" s="108" t="s">
        <v>42</v>
      </c>
      <c r="E172" s="109">
        <v>15.99</v>
      </c>
      <c r="F172" s="105">
        <v>2938</v>
      </c>
      <c r="G172" s="104">
        <v>246.358</v>
      </c>
      <c r="H172" s="106">
        <f t="shared" si="36"/>
        <v>8.3852280462899928E-2</v>
      </c>
      <c r="I172" s="106">
        <v>0.02</v>
      </c>
      <c r="J172" s="107">
        <f t="shared" si="37"/>
        <v>0.02</v>
      </c>
    </row>
    <row r="173" spans="3:10" ht="18">
      <c r="C173" s="103">
        <f t="shared" si="35"/>
        <v>41320.933590000124</v>
      </c>
      <c r="D173" s="103"/>
      <c r="E173" s="109">
        <v>22.902000000000001</v>
      </c>
      <c r="F173" s="105">
        <v>2929</v>
      </c>
      <c r="G173" s="104">
        <v>248.21600000000001</v>
      </c>
      <c r="H173" s="106">
        <f t="shared" si="36"/>
        <v>8.4744281324684201E-2</v>
      </c>
      <c r="I173" s="106">
        <v>1.7000000000000001E-2</v>
      </c>
      <c r="J173" s="107">
        <f t="shared" si="37"/>
        <v>1.7000000000000001E-2</v>
      </c>
    </row>
    <row r="174" spans="3:10" ht="18">
      <c r="C174" s="103">
        <f t="shared" si="35"/>
        <v>41351.400260000126</v>
      </c>
      <c r="D174" s="103"/>
      <c r="E174" s="109">
        <v>6.2380000000000004</v>
      </c>
      <c r="F174" s="105">
        <v>2924</v>
      </c>
      <c r="G174" s="104">
        <v>245.541</v>
      </c>
      <c r="H174" s="106">
        <f t="shared" si="36"/>
        <v>8.3974350205198361E-2</v>
      </c>
      <c r="I174" s="106">
        <v>0.02</v>
      </c>
      <c r="J174" s="107">
        <f t="shared" si="37"/>
        <v>0.02</v>
      </c>
    </row>
    <row r="175" spans="3:10" ht="18">
      <c r="C175" s="103">
        <f t="shared" si="35"/>
        <v>41381.866930000127</v>
      </c>
      <c r="D175" s="103"/>
      <c r="E175" s="109">
        <v>10.762</v>
      </c>
      <c r="F175" s="105">
        <v>2936</v>
      </c>
      <c r="G175" s="104">
        <v>248.22</v>
      </c>
      <c r="H175" s="106">
        <f t="shared" si="36"/>
        <v>8.4543596730245238E-2</v>
      </c>
      <c r="I175" s="106">
        <v>1.7000000000000001E-2</v>
      </c>
      <c r="J175" s="107">
        <f t="shared" si="37"/>
        <v>1.7000000000000001E-2</v>
      </c>
    </row>
    <row r="176" spans="3:10" ht="18">
      <c r="C176" s="103">
        <f t="shared" si="35"/>
        <v>41412.333600000129</v>
      </c>
      <c r="D176" s="103"/>
      <c r="E176" s="109">
        <v>18.238</v>
      </c>
      <c r="F176" s="105">
        <v>2955</v>
      </c>
      <c r="G176" s="104">
        <v>248.90799999999999</v>
      </c>
      <c r="H176" s="106">
        <f t="shared" si="36"/>
        <v>8.4232825719120136E-2</v>
      </c>
      <c r="I176" s="106">
        <v>1.7999999999999999E-2</v>
      </c>
      <c r="J176" s="107">
        <f t="shared" si="37"/>
        <v>1.7999999999999999E-2</v>
      </c>
    </row>
    <row r="177" spans="3:10" ht="18">
      <c r="C177" s="103">
        <f t="shared" si="35"/>
        <v>41442.800270000131</v>
      </c>
      <c r="D177" s="103"/>
      <c r="E177" s="109">
        <v>14.433</v>
      </c>
      <c r="F177" s="105">
        <v>2968</v>
      </c>
      <c r="G177" s="104">
        <v>253.77199999999999</v>
      </c>
      <c r="H177" s="106">
        <f t="shared" si="36"/>
        <v>8.5502695417789751E-2</v>
      </c>
      <c r="I177" s="106">
        <v>0.02</v>
      </c>
      <c r="J177" s="107">
        <f t="shared" si="37"/>
        <v>0.02</v>
      </c>
    </row>
    <row r="178" spans="3:10" ht="18">
      <c r="C178" s="103">
        <f t="shared" si="35"/>
        <v>41473.266940000132</v>
      </c>
      <c r="D178" s="103"/>
      <c r="E178" s="109">
        <v>10.401</v>
      </c>
      <c r="F178" s="105">
        <v>2979</v>
      </c>
      <c r="G178" s="104">
        <v>256.50799999999998</v>
      </c>
      <c r="H178" s="106">
        <f t="shared" si="36"/>
        <v>8.6105404498153737E-2</v>
      </c>
      <c r="I178" s="106">
        <v>1.7999999999999999E-2</v>
      </c>
      <c r="J178" s="107">
        <f t="shared" si="37"/>
        <v>1.7999999999999999E-2</v>
      </c>
    </row>
    <row r="179" spans="3:10" ht="18">
      <c r="C179" s="103">
        <f t="shared" si="35"/>
        <v>41503.733610000134</v>
      </c>
      <c r="D179" s="103"/>
      <c r="E179" s="109">
        <v>13.625</v>
      </c>
      <c r="F179" s="105">
        <v>3016</v>
      </c>
      <c r="G179" s="104">
        <v>259.89499999999998</v>
      </c>
      <c r="H179" s="106">
        <f t="shared" si="36"/>
        <v>8.6172082228116703E-2</v>
      </c>
      <c r="I179" s="106">
        <v>2.1000000000000001E-2</v>
      </c>
      <c r="J179" s="107">
        <f t="shared" si="37"/>
        <v>2.1000000000000001E-2</v>
      </c>
    </row>
    <row r="180" spans="3:10" ht="18">
      <c r="C180" s="103">
        <f t="shared" si="35"/>
        <v>41534.200280000136</v>
      </c>
      <c r="D180" s="103"/>
      <c r="E180" s="104">
        <f>+F180-F179</f>
        <v>20.599999999999909</v>
      </c>
      <c r="F180" s="105">
        <v>3036.6</v>
      </c>
      <c r="G180" s="104">
        <v>261.89999999999998</v>
      </c>
      <c r="H180" s="106">
        <f t="shared" si="36"/>
        <v>8.6247777119146413E-2</v>
      </c>
      <c r="I180" s="106">
        <v>1.9E-2</v>
      </c>
      <c r="J180" s="107">
        <f t="shared" si="37"/>
        <v>1.9E-2</v>
      </c>
    </row>
    <row r="181" spans="3:10" ht="18">
      <c r="C181" s="103">
        <f t="shared" si="35"/>
        <v>41564.666950000137</v>
      </c>
      <c r="D181" s="103"/>
      <c r="E181" s="104">
        <f t="shared" ref="E181:E201" si="38">+F181-F180</f>
        <v>14.800000000000182</v>
      </c>
      <c r="F181" s="105">
        <v>3051.4</v>
      </c>
      <c r="G181" s="104">
        <v>263.2</v>
      </c>
      <c r="H181" s="106">
        <f t="shared" si="36"/>
        <v>8.6255489283607517E-2</v>
      </c>
      <c r="I181" s="106">
        <v>2.1000000000000001E-2</v>
      </c>
      <c r="J181" s="107">
        <f t="shared" si="37"/>
        <v>2.1000000000000001E-2</v>
      </c>
    </row>
    <row r="182" spans="3:10" ht="18">
      <c r="C182" s="103">
        <f t="shared" si="35"/>
        <v>41595.133620000139</v>
      </c>
      <c r="D182" s="103"/>
      <c r="E182" s="104">
        <f t="shared" si="38"/>
        <v>17.900000000000091</v>
      </c>
      <c r="F182" s="105">
        <v>3069.3</v>
      </c>
      <c r="G182" s="104">
        <v>263.89999999999998</v>
      </c>
      <c r="H182" s="106">
        <f t="shared" si="36"/>
        <v>8.5980516730199061E-2</v>
      </c>
      <c r="I182" s="106">
        <v>2.4E-2</v>
      </c>
      <c r="J182" s="107">
        <f t="shared" si="37"/>
        <v>2.4E-2</v>
      </c>
    </row>
    <row r="183" spans="3:10" ht="18">
      <c r="C183" s="103">
        <f t="shared" si="35"/>
        <v>41625.60029000014</v>
      </c>
      <c r="D183" s="103"/>
      <c r="E183" s="104">
        <f t="shared" si="38"/>
        <v>28.599999999999909</v>
      </c>
      <c r="F183" s="105">
        <v>3097.9</v>
      </c>
      <c r="G183" s="104">
        <v>265.60000000000002</v>
      </c>
      <c r="H183" s="106">
        <f t="shared" si="36"/>
        <v>8.5735498240743738E-2</v>
      </c>
      <c r="I183" s="106">
        <v>2.5000000000000001E-2</v>
      </c>
      <c r="J183" s="107">
        <f t="shared" si="37"/>
        <v>2.5000000000000001E-2</v>
      </c>
    </row>
    <row r="184" spans="3:10" ht="18">
      <c r="C184" s="103">
        <f t="shared" si="35"/>
        <v>41656.066960000142</v>
      </c>
      <c r="D184" s="108" t="s">
        <v>58</v>
      </c>
      <c r="E184" s="104">
        <f t="shared" si="38"/>
        <v>13</v>
      </c>
      <c r="F184" s="105">
        <v>3110.9</v>
      </c>
      <c r="G184" s="104">
        <v>267.89999999999998</v>
      </c>
      <c r="H184" s="106">
        <f t="shared" si="36"/>
        <v>8.6116557909286698E-2</v>
      </c>
      <c r="I184" s="106">
        <v>1.9E-2</v>
      </c>
      <c r="J184" s="107">
        <f t="shared" si="37"/>
        <v>1.9E-2</v>
      </c>
    </row>
    <row r="185" spans="3:10" ht="18">
      <c r="C185" s="103">
        <f t="shared" si="35"/>
        <v>41686.533630000144</v>
      </c>
      <c r="D185" s="103"/>
      <c r="E185" s="104">
        <f t="shared" si="38"/>
        <v>-14.700000000000273</v>
      </c>
      <c r="F185" s="105">
        <v>3096.2</v>
      </c>
      <c r="G185" s="104">
        <v>267.89999999999998</v>
      </c>
      <c r="H185" s="106">
        <f t="shared" si="36"/>
        <v>8.6525418254634709E-2</v>
      </c>
      <c r="I185" s="106">
        <v>0.02</v>
      </c>
      <c r="J185" s="107">
        <f t="shared" si="37"/>
        <v>0.02</v>
      </c>
    </row>
    <row r="186" spans="3:10" ht="18">
      <c r="C186" s="103">
        <f t="shared" si="35"/>
        <v>41717.000300000145</v>
      </c>
      <c r="D186" s="103"/>
      <c r="E186" s="104">
        <f t="shared" si="38"/>
        <v>8.7000000000002728</v>
      </c>
      <c r="F186" s="105">
        <v>3104.9</v>
      </c>
      <c r="G186" s="104">
        <v>269.89999999999998</v>
      </c>
      <c r="H186" s="106">
        <f t="shared" si="36"/>
        <v>8.6927115204998545E-2</v>
      </c>
      <c r="I186" s="106">
        <v>2.5000000000000001E-2</v>
      </c>
      <c r="J186" s="107">
        <f t="shared" si="37"/>
        <v>2.5000000000000001E-2</v>
      </c>
    </row>
    <row r="187" spans="3:10" ht="18">
      <c r="C187" s="103">
        <f t="shared" si="35"/>
        <v>41747.466970000147</v>
      </c>
      <c r="D187" s="103"/>
      <c r="E187" s="104">
        <f t="shared" si="38"/>
        <v>23.799999999999727</v>
      </c>
      <c r="F187" s="105">
        <v>3128.7</v>
      </c>
      <c r="G187" s="104">
        <v>274.2</v>
      </c>
      <c r="H187" s="106">
        <f t="shared" si="36"/>
        <v>8.7640233962987826E-2</v>
      </c>
      <c r="I187" s="106">
        <v>2.4E-2</v>
      </c>
      <c r="J187" s="107">
        <f t="shared" si="37"/>
        <v>2.4E-2</v>
      </c>
    </row>
    <row r="188" spans="3:10" ht="18">
      <c r="C188" s="103">
        <f t="shared" si="35"/>
        <v>41777.933640000148</v>
      </c>
      <c r="D188" s="103"/>
      <c r="E188" s="104">
        <f t="shared" si="38"/>
        <v>21.5</v>
      </c>
      <c r="F188" s="105">
        <v>3150.2</v>
      </c>
      <c r="G188" s="104">
        <v>279.3</v>
      </c>
      <c r="H188" s="106">
        <f t="shared" si="36"/>
        <v>8.866103739445115E-2</v>
      </c>
      <c r="I188" s="106">
        <v>2.3E-2</v>
      </c>
      <c r="J188" s="107">
        <f t="shared" si="37"/>
        <v>2.3E-2</v>
      </c>
    </row>
    <row r="189" spans="3:10" ht="18">
      <c r="C189" s="103">
        <f t="shared" si="35"/>
        <v>41808.40031000015</v>
      </c>
      <c r="D189" s="103"/>
      <c r="E189" s="104">
        <f t="shared" si="38"/>
        <v>18.300000000000182</v>
      </c>
      <c r="F189" s="105">
        <v>3168.5</v>
      </c>
      <c r="G189" s="104">
        <v>284.3</v>
      </c>
      <c r="H189" s="106">
        <f t="shared" si="36"/>
        <v>8.9727000157803383E-2</v>
      </c>
      <c r="I189" s="106">
        <v>2.3E-2</v>
      </c>
      <c r="J189" s="107">
        <f t="shared" si="37"/>
        <v>2.3E-2</v>
      </c>
    </row>
    <row r="190" spans="3:10" ht="18">
      <c r="C190" s="103">
        <f t="shared" si="35"/>
        <v>41838.866980000152</v>
      </c>
      <c r="D190" s="103"/>
      <c r="E190" s="104">
        <f t="shared" si="38"/>
        <v>19.800000000000182</v>
      </c>
      <c r="F190" s="105">
        <v>3188.3</v>
      </c>
      <c r="G190" s="104">
        <v>288.5</v>
      </c>
      <c r="H190" s="106">
        <f t="shared" si="36"/>
        <v>9.0487093435373075E-2</v>
      </c>
      <c r="I190" s="106">
        <v>1.6E-2</v>
      </c>
      <c r="J190" s="107">
        <f t="shared" si="37"/>
        <v>1.6E-2</v>
      </c>
    </row>
    <row r="191" spans="3:10" ht="18">
      <c r="C191" s="103">
        <f t="shared" si="35"/>
        <v>41869.333650000153</v>
      </c>
      <c r="D191" s="103"/>
      <c r="E191" s="104">
        <f t="shared" si="38"/>
        <v>40.199999999999818</v>
      </c>
      <c r="F191" s="105">
        <v>3228.5</v>
      </c>
      <c r="G191" s="104">
        <v>293.8</v>
      </c>
      <c r="H191" s="106">
        <f t="shared" si="36"/>
        <v>9.1002013318878736E-2</v>
      </c>
      <c r="I191" s="106">
        <v>1.4999999999999999E-2</v>
      </c>
      <c r="J191" s="107">
        <f t="shared" si="37"/>
        <v>1.4999999999999999E-2</v>
      </c>
    </row>
    <row r="192" spans="3:10" ht="18">
      <c r="C192" s="103">
        <f t="shared" si="35"/>
        <v>41899.800320000155</v>
      </c>
      <c r="D192" s="103"/>
      <c r="E192" s="104">
        <f t="shared" si="38"/>
        <v>17</v>
      </c>
      <c r="F192" s="110">
        <v>3245.5</v>
      </c>
      <c r="G192" s="104">
        <v>293.10000000000002</v>
      </c>
      <c r="H192" s="106">
        <f t="shared" si="36"/>
        <v>9.0309659528578043E-2</v>
      </c>
      <c r="I192" s="106">
        <v>1.7999999999999999E-2</v>
      </c>
      <c r="J192" s="107">
        <f t="shared" si="37"/>
        <v>1.7999999999999999E-2</v>
      </c>
    </row>
    <row r="193" spans="3:10" ht="18">
      <c r="C193" s="103">
        <f t="shared" si="35"/>
        <v>41930.266990000157</v>
      </c>
      <c r="D193" s="103"/>
      <c r="E193" s="104">
        <f t="shared" si="38"/>
        <v>13.099999999999909</v>
      </c>
      <c r="F193" s="110">
        <v>3258.6</v>
      </c>
      <c r="G193" s="104">
        <v>298.3</v>
      </c>
      <c r="H193" s="106">
        <f t="shared" si="36"/>
        <v>9.1542380163260301E-2</v>
      </c>
      <c r="I193" s="106">
        <v>2.1999999999999999E-2</v>
      </c>
      <c r="J193" s="107">
        <f t="shared" si="37"/>
        <v>2.1999999999999999E-2</v>
      </c>
    </row>
    <row r="194" spans="3:10" ht="18">
      <c r="C194" s="103">
        <f t="shared" si="35"/>
        <v>41960.733660000158</v>
      </c>
      <c r="D194" s="103"/>
      <c r="E194" s="104">
        <f t="shared" si="38"/>
        <v>19.700000000000273</v>
      </c>
      <c r="F194" s="110">
        <v>3278.3</v>
      </c>
      <c r="G194" s="104">
        <v>301.39999999999998</v>
      </c>
      <c r="H194" s="106">
        <f t="shared" si="36"/>
        <v>9.1937894640514883E-2</v>
      </c>
      <c r="I194" s="106">
        <v>3.5000000000000003E-2</v>
      </c>
      <c r="J194" s="107">
        <f t="shared" si="37"/>
        <v>3.5000000000000003E-2</v>
      </c>
    </row>
    <row r="195" spans="3:10" ht="18">
      <c r="C195" s="103">
        <f t="shared" si="35"/>
        <v>41991.20033000016</v>
      </c>
      <c r="D195" s="103"/>
      <c r="E195" s="104">
        <f t="shared" si="38"/>
        <v>38</v>
      </c>
      <c r="F195" s="110">
        <v>3316.3</v>
      </c>
      <c r="G195" s="104">
        <v>302.10000000000002</v>
      </c>
      <c r="H195" s="106">
        <f t="shared" si="36"/>
        <v>9.1095497994753194E-2</v>
      </c>
      <c r="I195" s="106">
        <v>2.5999999999999999E-2</v>
      </c>
      <c r="J195" s="107">
        <f t="shared" si="37"/>
        <v>2.5999999999999999E-2</v>
      </c>
    </row>
    <row r="196" spans="3:10" ht="18">
      <c r="C196" s="103">
        <f t="shared" si="35"/>
        <v>42021.667000000161</v>
      </c>
      <c r="D196" s="108" t="s">
        <v>43</v>
      </c>
      <c r="E196" s="104">
        <f t="shared" si="38"/>
        <v>11.699999999999818</v>
      </c>
      <c r="F196" s="110">
        <v>3328</v>
      </c>
      <c r="G196" s="104">
        <v>304.5</v>
      </c>
      <c r="H196" s="106">
        <f t="shared" si="36"/>
        <v>9.1496394230769232E-2</v>
      </c>
      <c r="I196" s="106">
        <v>1.7999999999999999E-2</v>
      </c>
      <c r="J196" s="107">
        <f t="shared" si="37"/>
        <v>1.7999999999999999E-2</v>
      </c>
    </row>
    <row r="197" spans="3:10" ht="18">
      <c r="C197" s="103">
        <f t="shared" si="35"/>
        <v>42052.133670000163</v>
      </c>
      <c r="D197" s="103"/>
      <c r="E197" s="104">
        <f t="shared" si="38"/>
        <v>-12.699999999999818</v>
      </c>
      <c r="F197" s="110">
        <v>3315.3</v>
      </c>
      <c r="G197" s="104">
        <v>307.8</v>
      </c>
      <c r="H197" s="106">
        <f t="shared" si="36"/>
        <v>9.2842276717039179E-2</v>
      </c>
      <c r="I197" s="106">
        <v>1.7999999999999999E-2</v>
      </c>
      <c r="J197" s="107">
        <f t="shared" si="37"/>
        <v>1.7999999999999999E-2</v>
      </c>
    </row>
    <row r="198" spans="3:10" ht="18">
      <c r="C198" s="103">
        <f t="shared" si="35"/>
        <v>42082.600340000165</v>
      </c>
      <c r="D198" s="103"/>
      <c r="E198" s="104">
        <f t="shared" si="38"/>
        <v>5.6999999999998181</v>
      </c>
      <c r="F198" s="110">
        <v>3321</v>
      </c>
      <c r="G198" s="104">
        <v>308.2</v>
      </c>
      <c r="H198" s="106">
        <f t="shared" si="36"/>
        <v>9.2803372478169222E-2</v>
      </c>
      <c r="I198" s="106">
        <v>1.7999999999999999E-2</v>
      </c>
      <c r="J198" s="107">
        <f t="shared" si="37"/>
        <v>1.7999999999999999E-2</v>
      </c>
    </row>
    <row r="199" spans="3:10" ht="18">
      <c r="C199" s="103">
        <f t="shared" si="35"/>
        <v>42113.067010000166</v>
      </c>
      <c r="D199" s="103"/>
      <c r="E199" s="104">
        <f t="shared" si="38"/>
        <v>20.5</v>
      </c>
      <c r="F199" s="110">
        <v>3341.5</v>
      </c>
      <c r="G199" s="104">
        <v>312.3</v>
      </c>
      <c r="H199" s="106">
        <f t="shared" si="36"/>
        <v>9.346102049977556E-2</v>
      </c>
      <c r="I199" s="106">
        <v>2.1000000000000001E-2</v>
      </c>
      <c r="J199" s="107">
        <f t="shared" si="37"/>
        <v>2.1000000000000001E-2</v>
      </c>
    </row>
    <row r="200" spans="3:10" ht="18">
      <c r="C200" s="103">
        <f t="shared" si="35"/>
        <v>42143.533680000168</v>
      </c>
      <c r="D200" s="103"/>
      <c r="E200" s="104">
        <f t="shared" si="38"/>
        <v>18.900000000000091</v>
      </c>
      <c r="F200" s="110">
        <v>3360.4</v>
      </c>
      <c r="G200" s="104">
        <v>315.7</v>
      </c>
      <c r="H200" s="106">
        <f t="shared" si="36"/>
        <v>9.3947149148910836E-2</v>
      </c>
      <c r="I200" s="106">
        <v>2.1000000000000001E-2</v>
      </c>
      <c r="J200" s="107">
        <f t="shared" si="37"/>
        <v>2.1000000000000001E-2</v>
      </c>
    </row>
    <row r="201" spans="3:10" ht="18">
      <c r="C201" s="103">
        <f t="shared" si="35"/>
        <v>42174.000350000169</v>
      </c>
      <c r="D201" s="103"/>
      <c r="E201" s="104">
        <f t="shared" si="38"/>
        <v>21.900000000000091</v>
      </c>
      <c r="F201" s="110">
        <v>3382.3</v>
      </c>
      <c r="G201" s="104">
        <v>323.2</v>
      </c>
      <c r="H201" s="106">
        <f t="shared" si="36"/>
        <v>9.5556278272181647E-2</v>
      </c>
      <c r="I201" s="106">
        <v>2.1000000000000001E-2</v>
      </c>
      <c r="J201" s="107">
        <f t="shared" si="37"/>
        <v>2.1000000000000001E-2</v>
      </c>
    </row>
    <row r="202" spans="3:10" ht="18">
      <c r="C202" s="103">
        <f t="shared" si="35"/>
        <v>42204.467020000171</v>
      </c>
      <c r="D202" s="103"/>
      <c r="E202" s="104">
        <f>+F202-F201</f>
        <v>30.099999999999909</v>
      </c>
      <c r="F202" s="110">
        <v>3412.4</v>
      </c>
      <c r="G202" s="104">
        <v>327.7</v>
      </c>
      <c r="H202" s="106">
        <f t="shared" si="36"/>
        <v>9.6032118157308638E-2</v>
      </c>
      <c r="I202" s="106">
        <v>0.03</v>
      </c>
      <c r="J202" s="107">
        <f t="shared" si="37"/>
        <v>0.03</v>
      </c>
    </row>
    <row r="203" spans="3:10" ht="18">
      <c r="C203" s="103">
        <f t="shared" si="35"/>
        <v>42234.933690000173</v>
      </c>
      <c r="D203" s="103"/>
      <c r="E203" s="104">
        <f>+F203-F202</f>
        <v>38.199999999999818</v>
      </c>
      <c r="F203" s="110">
        <v>3450.6</v>
      </c>
      <c r="G203" s="104">
        <v>330.2</v>
      </c>
      <c r="H203" s="106">
        <f t="shared" si="36"/>
        <v>9.5693502579261583E-2</v>
      </c>
      <c r="I203" s="106">
        <v>3.5999999999999997E-2</v>
      </c>
      <c r="J203" s="107">
        <f t="shared" si="37"/>
        <v>3.5999999999999997E-2</v>
      </c>
    </row>
    <row r="204" spans="3:10" ht="18">
      <c r="C204" s="103">
        <f t="shared" si="35"/>
        <v>42265.400360000174</v>
      </c>
      <c r="D204" s="103"/>
      <c r="E204" s="104">
        <f>+F204-F203</f>
        <v>27.400000000000091</v>
      </c>
      <c r="F204" s="110">
        <v>3478</v>
      </c>
      <c r="G204" s="104">
        <v>333.4</v>
      </c>
      <c r="H204" s="106">
        <f t="shared" si="36"/>
        <v>9.5859689476710752E-2</v>
      </c>
      <c r="I204" s="106">
        <v>3.2000000000000001E-2</v>
      </c>
      <c r="J204" s="107">
        <f t="shared" si="37"/>
        <v>3.2000000000000001E-2</v>
      </c>
    </row>
    <row r="205" spans="3:10" ht="18">
      <c r="C205" s="103">
        <f t="shared" si="35"/>
        <v>42295.867030000176</v>
      </c>
      <c r="D205" s="103"/>
      <c r="E205" s="104">
        <f>+F205-F204</f>
        <v>10.800000000000182</v>
      </c>
      <c r="F205" s="110">
        <v>3488.8</v>
      </c>
      <c r="G205" s="104">
        <v>335.5</v>
      </c>
      <c r="H205" s="106">
        <f t="shared" si="36"/>
        <v>9.6164870442559044E-2</v>
      </c>
      <c r="I205" s="106">
        <v>2.1999999999999999E-2</v>
      </c>
      <c r="J205" s="107">
        <f t="shared" si="37"/>
        <v>2.1999999999999999E-2</v>
      </c>
    </row>
    <row r="206" spans="3:10" ht="18">
      <c r="C206" s="103">
        <f t="shared" si="35"/>
        <v>42326.333700000177</v>
      </c>
      <c r="D206" s="103"/>
      <c r="E206" s="104">
        <f>+F206-F205</f>
        <v>16.799999999999727</v>
      </c>
      <c r="F206" s="110">
        <v>3505.6</v>
      </c>
      <c r="G206" s="104">
        <v>337.1</v>
      </c>
      <c r="H206" s="106">
        <f t="shared" si="36"/>
        <v>9.6160429027841179E-2</v>
      </c>
      <c r="I206" s="106">
        <v>0.02</v>
      </c>
      <c r="J206" s="107">
        <f t="shared" si="37"/>
        <v>0.02</v>
      </c>
    </row>
    <row r="207" spans="3:10" ht="18">
      <c r="C207" s="103">
        <f t="shared" si="35"/>
        <v>42356.800370000179</v>
      </c>
      <c r="D207" s="103"/>
      <c r="E207" s="104">
        <f t="shared" ref="E207:E219" si="39">+F207-F206</f>
        <v>29.900000000000091</v>
      </c>
      <c r="F207" s="110">
        <v>3535.5</v>
      </c>
      <c r="G207" s="104">
        <v>341.7</v>
      </c>
      <c r="H207" s="106">
        <f t="shared" ref="H207:H208" si="40">+G207/F207</f>
        <v>9.6648281714043272E-2</v>
      </c>
      <c r="I207" s="106">
        <v>2.4E-2</v>
      </c>
      <c r="J207" s="107">
        <f t="shared" ref="J207:J208" si="41">+I207</f>
        <v>2.4E-2</v>
      </c>
    </row>
    <row r="208" spans="3:10" ht="18">
      <c r="C208" s="103">
        <f t="shared" si="35"/>
        <v>42387.267040000181</v>
      </c>
      <c r="D208" s="108" t="s">
        <v>230</v>
      </c>
      <c r="E208" s="104">
        <f t="shared" si="39"/>
        <v>12.199999999999818</v>
      </c>
      <c r="F208" s="110">
        <v>3547.7</v>
      </c>
      <c r="G208" s="104">
        <v>345.9</v>
      </c>
      <c r="H208" s="106">
        <f t="shared" si="40"/>
        <v>9.7499788595428016E-2</v>
      </c>
      <c r="I208" s="106">
        <v>1.9E-2</v>
      </c>
      <c r="J208" s="107">
        <f t="shared" si="41"/>
        <v>1.9E-2</v>
      </c>
    </row>
    <row r="209" spans="3:10" ht="18">
      <c r="C209" s="103">
        <f t="shared" si="35"/>
        <v>42417.733710000182</v>
      </c>
      <c r="E209" s="104">
        <f t="shared" si="39"/>
        <v>19.900000000000091</v>
      </c>
      <c r="F209" s="110">
        <v>3567.6</v>
      </c>
      <c r="G209" s="104">
        <v>347.5</v>
      </c>
      <c r="H209" s="106">
        <f t="shared" ref="H209" si="42">+G209/F209</f>
        <v>9.740441753559817E-2</v>
      </c>
      <c r="I209" s="106">
        <v>1.9E-2</v>
      </c>
      <c r="J209" s="107">
        <f t="shared" ref="J209" si="43">+I209</f>
        <v>1.9E-2</v>
      </c>
    </row>
    <row r="210" spans="3:10" ht="18">
      <c r="C210" s="103">
        <f t="shared" si="35"/>
        <v>42448.200380000184</v>
      </c>
      <c r="D210" s="104"/>
      <c r="E210" s="104">
        <f t="shared" si="39"/>
        <v>-25.599999999999909</v>
      </c>
      <c r="F210" s="110">
        <v>3542</v>
      </c>
      <c r="G210" s="104">
        <v>350.7</v>
      </c>
      <c r="H210" s="106">
        <v>9.9000000000000005E-2</v>
      </c>
      <c r="I210" s="106">
        <v>2.1000000000000001E-2</v>
      </c>
      <c r="J210" s="107">
        <f t="shared" ref="J210:J212" si="44">+I210</f>
        <v>2.1000000000000001E-2</v>
      </c>
    </row>
    <row r="211" spans="3:10" ht="18">
      <c r="C211" s="103">
        <f t="shared" si="35"/>
        <v>42478.667050000186</v>
      </c>
      <c r="D211" s="104"/>
      <c r="E211" s="104">
        <f t="shared" si="39"/>
        <v>15.900000000000091</v>
      </c>
      <c r="F211" s="110">
        <v>3557.9</v>
      </c>
      <c r="G211" s="104">
        <v>355.5</v>
      </c>
      <c r="H211" s="106">
        <v>0.1</v>
      </c>
      <c r="I211" s="106">
        <v>0.02</v>
      </c>
      <c r="J211" s="107">
        <f t="shared" si="44"/>
        <v>0.02</v>
      </c>
    </row>
    <row r="212" spans="3:10" ht="18">
      <c r="C212" s="103">
        <f t="shared" si="35"/>
        <v>42509.133720000187</v>
      </c>
      <c r="D212" s="104"/>
      <c r="E212" s="104">
        <f t="shared" si="39"/>
        <v>30.299999999999727</v>
      </c>
      <c r="F212" s="110">
        <v>3588.2</v>
      </c>
      <c r="G212" s="104">
        <v>362.2</v>
      </c>
      <c r="H212" s="106">
        <f t="shared" ref="H212:H225" si="45">G212/F212</f>
        <v>0.10094197647845717</v>
      </c>
      <c r="I212" s="106">
        <v>3.2000000000000001E-2</v>
      </c>
      <c r="J212" s="106">
        <f t="shared" si="44"/>
        <v>3.2000000000000001E-2</v>
      </c>
    </row>
    <row r="213" spans="3:10" ht="18">
      <c r="C213" s="103">
        <f t="shared" si="35"/>
        <v>42539.600390000189</v>
      </c>
      <c r="D213" s="104"/>
      <c r="E213" s="104">
        <f t="shared" si="39"/>
        <v>17.100000000000364</v>
      </c>
      <c r="F213" s="110">
        <v>3605.3</v>
      </c>
      <c r="G213" s="104">
        <v>357.8</v>
      </c>
      <c r="H213" s="106">
        <f t="shared" si="45"/>
        <v>9.9242781460627413E-2</v>
      </c>
      <c r="I213" s="106">
        <v>4.3999999999999997E-2</v>
      </c>
      <c r="J213" s="106">
        <f t="shared" ref="J213" si="46">+I213</f>
        <v>4.3999999999999997E-2</v>
      </c>
    </row>
    <row r="214" spans="3:10" ht="18">
      <c r="C214" s="103">
        <f t="shared" si="35"/>
        <v>42570.06706000019</v>
      </c>
      <c r="D214" s="104"/>
      <c r="E214" s="104">
        <f t="shared" si="39"/>
        <v>17.599999999999909</v>
      </c>
      <c r="F214" s="110">
        <v>3622.9</v>
      </c>
      <c r="G214" s="104">
        <v>362.8</v>
      </c>
      <c r="H214" s="106">
        <f t="shared" si="45"/>
        <v>0.10014077120538795</v>
      </c>
      <c r="I214" s="106">
        <v>4.3999999999999997E-2</v>
      </c>
      <c r="J214" s="106">
        <f t="shared" ref="J214" si="47">+I214</f>
        <v>4.3999999999999997E-2</v>
      </c>
    </row>
    <row r="215" spans="3:10" ht="18">
      <c r="C215" s="103">
        <f t="shared" si="35"/>
        <v>42600.533730000192</v>
      </c>
      <c r="D215" s="104"/>
      <c r="E215" s="104">
        <f t="shared" si="39"/>
        <v>46.900000000000091</v>
      </c>
      <c r="F215" s="110">
        <v>3669.8</v>
      </c>
      <c r="G215" s="104">
        <v>369.6</v>
      </c>
      <c r="H215" s="106">
        <f t="shared" si="45"/>
        <v>0.10071393536432503</v>
      </c>
      <c r="I215" s="106">
        <v>4.3999999999999997E-2</v>
      </c>
      <c r="J215" s="106">
        <f>I215</f>
        <v>4.3999999999999997E-2</v>
      </c>
    </row>
    <row r="216" spans="3:10" ht="18">
      <c r="C216" s="103">
        <f t="shared" si="35"/>
        <v>42631.000400000194</v>
      </c>
      <c r="D216" s="104"/>
      <c r="E216" s="104">
        <f t="shared" si="39"/>
        <v>21.699999999999818</v>
      </c>
      <c r="F216" s="110">
        <v>3691.5</v>
      </c>
      <c r="G216" s="104">
        <v>373.5</v>
      </c>
      <c r="H216" s="106">
        <f t="shared" si="45"/>
        <v>0.1011783827712312</v>
      </c>
      <c r="I216" s="106">
        <v>2.1000000000000001E-2</v>
      </c>
      <c r="J216" s="106">
        <f t="shared" ref="J216:J218" si="48">I216</f>
        <v>2.1000000000000001E-2</v>
      </c>
    </row>
    <row r="217" spans="3:10" ht="18">
      <c r="C217" s="103">
        <f t="shared" si="35"/>
        <v>42661.467070000195</v>
      </c>
      <c r="D217" s="104"/>
      <c r="E217" s="104">
        <f t="shared" si="39"/>
        <v>14.5</v>
      </c>
      <c r="F217" s="110">
        <v>3706</v>
      </c>
      <c r="G217" s="104">
        <v>378.8</v>
      </c>
      <c r="H217" s="106">
        <f t="shared" si="45"/>
        <v>0.10221262817053427</v>
      </c>
      <c r="I217" s="106">
        <v>2.1000000000000001E-2</v>
      </c>
      <c r="J217" s="106">
        <f t="shared" si="48"/>
        <v>2.1000000000000001E-2</v>
      </c>
    </row>
    <row r="218" spans="3:10" ht="18">
      <c r="C218" s="103">
        <f t="shared" si="35"/>
        <v>42691.933740000197</v>
      </c>
      <c r="D218" s="104"/>
      <c r="E218" s="104">
        <f t="shared" si="39"/>
        <v>25</v>
      </c>
      <c r="F218" s="110">
        <v>3731</v>
      </c>
      <c r="G218" s="104">
        <v>380.3</v>
      </c>
      <c r="H218" s="106">
        <f t="shared" si="45"/>
        <v>0.10192977753953364</v>
      </c>
      <c r="I218" s="106">
        <v>2.5000000000000001E-2</v>
      </c>
      <c r="J218" s="106">
        <f t="shared" si="48"/>
        <v>2.5000000000000001E-2</v>
      </c>
    </row>
    <row r="219" spans="3:10" ht="18">
      <c r="C219" s="103">
        <f t="shared" si="35"/>
        <v>42722.400410000198</v>
      </c>
      <c r="D219" s="104"/>
      <c r="E219" s="104">
        <f t="shared" si="39"/>
        <v>33.699999999999818</v>
      </c>
      <c r="F219" s="110">
        <v>3764.7</v>
      </c>
      <c r="G219" s="104">
        <v>382</v>
      </c>
      <c r="H219" s="106">
        <f t="shared" si="45"/>
        <v>0.1014689085451696</v>
      </c>
      <c r="I219" s="106">
        <v>2.5000000000000001E-2</v>
      </c>
      <c r="J219" s="106">
        <f t="shared" ref="J219" si="49">I219</f>
        <v>2.5000000000000001E-2</v>
      </c>
    </row>
    <row r="220" spans="3:10" ht="18">
      <c r="C220" s="103">
        <f t="shared" si="35"/>
        <v>42752.8670800002</v>
      </c>
      <c r="D220" s="617" t="s">
        <v>555</v>
      </c>
      <c r="E220" s="104">
        <f t="shared" ref="E220:E222" si="50">+F220-F219</f>
        <v>6.1000000000003638</v>
      </c>
      <c r="F220" s="110">
        <v>3770.8</v>
      </c>
      <c r="G220" s="104">
        <v>386</v>
      </c>
      <c r="H220" s="106">
        <f t="shared" si="45"/>
        <v>0.1023655457727803</v>
      </c>
      <c r="I220" s="106">
        <v>2.5000000000000001E-2</v>
      </c>
      <c r="J220" s="106">
        <f t="shared" ref="J220:J222" si="51">I220</f>
        <v>2.5000000000000001E-2</v>
      </c>
    </row>
    <row r="221" spans="3:10" ht="18">
      <c r="C221" s="103">
        <f t="shared" si="35"/>
        <v>42783.333750000202</v>
      </c>
      <c r="D221" s="30"/>
      <c r="E221" s="104">
        <f t="shared" si="50"/>
        <v>-17.300000000000182</v>
      </c>
      <c r="F221" s="110">
        <v>3753.5</v>
      </c>
      <c r="G221" s="104">
        <v>389</v>
      </c>
      <c r="H221" s="106">
        <f t="shared" si="45"/>
        <v>0.10363660583455442</v>
      </c>
      <c r="I221" s="106">
        <v>3.4000000000000002E-2</v>
      </c>
      <c r="J221" s="106">
        <f t="shared" si="51"/>
        <v>3.4000000000000002E-2</v>
      </c>
    </row>
    <row r="222" spans="3:10" ht="18">
      <c r="C222" s="103">
        <f t="shared" si="35"/>
        <v>42813.800420000203</v>
      </c>
      <c r="D222" s="30"/>
      <c r="E222" s="104">
        <f t="shared" si="50"/>
        <v>1.0999999999999091</v>
      </c>
      <c r="F222" s="110">
        <v>3754.6</v>
      </c>
      <c r="G222" s="104">
        <v>393</v>
      </c>
      <c r="H222" s="106">
        <f t="shared" si="45"/>
        <v>0.10467160283385714</v>
      </c>
      <c r="I222" s="106">
        <v>2.5999999999999999E-2</v>
      </c>
      <c r="J222" s="106">
        <f t="shared" si="51"/>
        <v>2.5999999999999999E-2</v>
      </c>
    </row>
    <row r="223" spans="3:10" ht="18">
      <c r="C223" s="103">
        <f t="shared" si="35"/>
        <v>42844.267090000205</v>
      </c>
      <c r="D223" s="30"/>
      <c r="E223" s="104">
        <f t="shared" ref="E223:E228" si="52">+F223-F222</f>
        <v>23.200000000000273</v>
      </c>
      <c r="F223" s="110">
        <v>3777.8</v>
      </c>
      <c r="G223" s="585">
        <v>398.2</v>
      </c>
      <c r="H223" s="106">
        <f t="shared" si="45"/>
        <v>0.10540526232198634</v>
      </c>
      <c r="I223" s="106">
        <v>2.5000000000000001E-2</v>
      </c>
      <c r="J223" s="106">
        <f t="shared" ref="J223" si="53">I223</f>
        <v>2.5000000000000001E-2</v>
      </c>
    </row>
    <row r="224" spans="3:10" ht="18">
      <c r="C224" s="103">
        <f t="shared" si="35"/>
        <v>42874.733760000207</v>
      </c>
      <c r="D224" s="104"/>
      <c r="E224" s="104">
        <f t="shared" si="52"/>
        <v>23</v>
      </c>
      <c r="F224" s="110">
        <v>3800.8</v>
      </c>
      <c r="G224" s="585">
        <v>401.5</v>
      </c>
      <c r="H224" s="106">
        <f t="shared" si="45"/>
        <v>0.1056356556514418</v>
      </c>
      <c r="I224" s="106">
        <v>3.3000000000000002E-2</v>
      </c>
      <c r="J224" s="106">
        <f t="shared" ref="J224" si="54">I224</f>
        <v>3.3000000000000002E-2</v>
      </c>
    </row>
    <row r="225" spans="2:10" ht="18">
      <c r="C225" s="103">
        <f t="shared" si="35"/>
        <v>42905.200430000208</v>
      </c>
      <c r="D225" s="104"/>
      <c r="E225" s="104">
        <f t="shared" si="52"/>
        <v>-103.70000000000027</v>
      </c>
      <c r="F225" s="110">
        <v>3697.1</v>
      </c>
      <c r="G225" s="585">
        <v>404.3</v>
      </c>
      <c r="H225" s="106">
        <f t="shared" si="45"/>
        <v>0.10935598171539856</v>
      </c>
      <c r="I225" s="106">
        <v>3.3000000000000002E-2</v>
      </c>
      <c r="J225" s="106">
        <f t="shared" ref="J225" si="55">I225</f>
        <v>3.3000000000000002E-2</v>
      </c>
    </row>
    <row r="226" spans="2:10" ht="18">
      <c r="C226" s="103">
        <f t="shared" si="35"/>
        <v>42935.66710000021</v>
      </c>
      <c r="D226" s="104"/>
      <c r="E226" s="104">
        <f t="shared" si="52"/>
        <v>16.800000000000182</v>
      </c>
      <c r="F226" s="110">
        <v>3713.9</v>
      </c>
      <c r="G226" s="585">
        <v>412</v>
      </c>
      <c r="H226" s="106">
        <f t="shared" ref="H226:H228" si="56">G226/F226</f>
        <v>0.11093459705430948</v>
      </c>
      <c r="I226" s="106">
        <v>2.3E-2</v>
      </c>
      <c r="J226" s="106">
        <f t="shared" ref="J226:J230" si="57">I226</f>
        <v>2.3E-2</v>
      </c>
    </row>
    <row r="227" spans="2:10" ht="18">
      <c r="C227" s="103">
        <f t="shared" si="35"/>
        <v>42966.133770000211</v>
      </c>
      <c r="D227" s="104"/>
      <c r="E227" s="104">
        <f t="shared" si="52"/>
        <v>32.299999999999727</v>
      </c>
      <c r="F227" s="110">
        <v>3746.2</v>
      </c>
      <c r="G227" s="585">
        <v>412.5</v>
      </c>
      <c r="H227" s="106">
        <f t="shared" si="56"/>
        <v>0.11011157973413059</v>
      </c>
      <c r="I227" s="106">
        <v>2.3E-2</v>
      </c>
      <c r="J227" s="106">
        <f t="shared" si="57"/>
        <v>2.3E-2</v>
      </c>
    </row>
    <row r="228" spans="2:10" ht="18">
      <c r="C228" s="103">
        <f t="shared" si="35"/>
        <v>42996.600440000213</v>
      </c>
      <c r="D228" s="104"/>
      <c r="E228" s="104">
        <f t="shared" si="52"/>
        <v>22.5</v>
      </c>
      <c r="F228" s="110">
        <v>3768.7</v>
      </c>
      <c r="G228" s="104">
        <v>417</v>
      </c>
      <c r="H228" s="106">
        <f t="shared" si="56"/>
        <v>0.11064823413909305</v>
      </c>
      <c r="I228" s="106">
        <v>2.3E-2</v>
      </c>
      <c r="J228" s="106">
        <f t="shared" si="57"/>
        <v>2.3E-2</v>
      </c>
    </row>
    <row r="229" spans="2:10" ht="18">
      <c r="C229" s="103">
        <f t="shared" si="35"/>
        <v>43027.067110000215</v>
      </c>
      <c r="D229" s="104"/>
      <c r="E229" s="104">
        <f t="shared" ref="E229" si="58">+F229-F228</f>
        <v>4.7000000000002728</v>
      </c>
      <c r="F229" s="110">
        <v>3773.4</v>
      </c>
      <c r="G229" s="104">
        <v>414.6</v>
      </c>
      <c r="H229" s="106">
        <f t="shared" ref="H229" si="59">G229/F229</f>
        <v>0.1098743838448084</v>
      </c>
      <c r="I229" s="106">
        <v>0.04</v>
      </c>
      <c r="J229" s="106">
        <f t="shared" si="57"/>
        <v>0.04</v>
      </c>
    </row>
    <row r="230" spans="2:10" ht="18">
      <c r="C230" s="103">
        <f t="shared" si="35"/>
        <v>43057.533780000216</v>
      </c>
      <c r="D230" s="104"/>
      <c r="E230" s="104">
        <f t="shared" ref="E230" si="60">+F230-F229</f>
        <v>34.400000000000091</v>
      </c>
      <c r="F230" s="110">
        <v>3807.8</v>
      </c>
      <c r="G230" s="104">
        <v>420.7</v>
      </c>
      <c r="H230" s="106">
        <f t="shared" ref="H230" si="61">G230/F230</f>
        <v>0.11048374389411207</v>
      </c>
      <c r="I230" s="106">
        <v>0.04</v>
      </c>
      <c r="J230" s="106">
        <f t="shared" si="57"/>
        <v>0.04</v>
      </c>
    </row>
    <row r="231" spans="2:10" ht="18">
      <c r="C231" s="103">
        <f t="shared" si="35"/>
        <v>43088.000450000218</v>
      </c>
      <c r="D231" s="104"/>
      <c r="E231" s="104">
        <f t="shared" ref="E231" si="62">+F231-F230</f>
        <v>13.099999999999909</v>
      </c>
      <c r="F231" s="110">
        <v>3820.9</v>
      </c>
      <c r="G231" s="104">
        <v>425</v>
      </c>
      <c r="H231" s="106">
        <f t="shared" ref="H231" si="63">G231/F231</f>
        <v>0.11123033840194718</v>
      </c>
      <c r="I231" s="106">
        <v>0.04</v>
      </c>
      <c r="J231" s="106">
        <f t="shared" ref="J231" si="64">I231</f>
        <v>0.04</v>
      </c>
    </row>
    <row r="232" spans="2:10" ht="18">
      <c r="C232" s="103">
        <f t="shared" si="35"/>
        <v>43118.467120000219</v>
      </c>
      <c r="D232" s="617">
        <v>18</v>
      </c>
      <c r="E232" s="104">
        <f t="shared" ref="E232:E235" si="65">+F232-F231</f>
        <v>28.900000000000091</v>
      </c>
      <c r="F232" s="110">
        <v>3849.8</v>
      </c>
      <c r="G232" s="104">
        <v>429</v>
      </c>
      <c r="H232" s="106">
        <f t="shared" ref="H232:H235" si="66">G232/F232</f>
        <v>0.11143436022650527</v>
      </c>
      <c r="I232" s="106">
        <v>8.9999999999999993E-3</v>
      </c>
      <c r="J232" s="106">
        <f t="shared" ref="J232:J234" si="67">I232</f>
        <v>8.9999999999999993E-3</v>
      </c>
    </row>
    <row r="233" spans="2:10" ht="18">
      <c r="C233" s="103">
        <f t="shared" si="35"/>
        <v>43148.933790000221</v>
      </c>
      <c r="D233" s="104"/>
      <c r="E233" s="104">
        <f t="shared" si="65"/>
        <v>0.8999999999996362</v>
      </c>
      <c r="F233" s="110">
        <v>3850.7</v>
      </c>
      <c r="G233" s="104">
        <v>430</v>
      </c>
      <c r="H233" s="106">
        <f t="shared" si="66"/>
        <v>0.1116680084140546</v>
      </c>
      <c r="I233" s="106">
        <f>I232</f>
        <v>8.9999999999999993E-3</v>
      </c>
      <c r="J233" s="106">
        <f t="shared" si="67"/>
        <v>8.9999999999999993E-3</v>
      </c>
    </row>
    <row r="234" spans="2:10" ht="18">
      <c r="C234" s="103">
        <f t="shared" ref="C234:C251" si="68">+C233+30.46667</f>
        <v>43179.400460000223</v>
      </c>
      <c r="D234" s="104"/>
      <c r="E234" s="104">
        <f t="shared" si="65"/>
        <v>-26.099999999999909</v>
      </c>
      <c r="F234" s="110">
        <v>3824.6</v>
      </c>
      <c r="G234" s="104">
        <v>429</v>
      </c>
      <c r="H234" s="106">
        <f t="shared" si="66"/>
        <v>0.11216859279401768</v>
      </c>
      <c r="I234" s="106">
        <f>I233</f>
        <v>8.9999999999999993E-3</v>
      </c>
      <c r="J234" s="106">
        <f t="shared" si="67"/>
        <v>8.9999999999999993E-3</v>
      </c>
    </row>
    <row r="235" spans="2:10" ht="18">
      <c r="C235" s="103">
        <f t="shared" si="68"/>
        <v>43209.867130000224</v>
      </c>
      <c r="D235" s="104"/>
      <c r="E235" s="104">
        <f t="shared" si="65"/>
        <v>-2.1999999999998181</v>
      </c>
      <c r="F235" s="110">
        <v>3822.4</v>
      </c>
      <c r="G235" s="104">
        <v>422</v>
      </c>
      <c r="H235" s="274">
        <f t="shared" si="66"/>
        <v>0.11040184177480117</v>
      </c>
      <c r="I235" s="106">
        <v>0.01</v>
      </c>
      <c r="J235" s="106">
        <f t="shared" ref="J235:J251" si="69">I235</f>
        <v>0.01</v>
      </c>
    </row>
    <row r="236" spans="2:10" ht="18">
      <c r="C236" s="103">
        <f t="shared" si="68"/>
        <v>43240.333800000226</v>
      </c>
      <c r="D236" s="104"/>
      <c r="E236" s="104">
        <f t="shared" ref="E236" si="70">+F236-F235</f>
        <v>29.099999999999909</v>
      </c>
      <c r="F236" s="110">
        <v>3851.5</v>
      </c>
      <c r="G236" s="104">
        <v>434.5</v>
      </c>
      <c r="H236" s="274">
        <f t="shared" ref="H236:H238" si="71">G236/F236</f>
        <v>0.11281318966636375</v>
      </c>
      <c r="I236" s="106">
        <v>0.01</v>
      </c>
      <c r="J236" s="106">
        <f t="shared" si="69"/>
        <v>0.01</v>
      </c>
    </row>
    <row r="237" spans="2:10" ht="18">
      <c r="B237" s="30"/>
      <c r="C237" s="103">
        <f t="shared" si="68"/>
        <v>43270.800470000228</v>
      </c>
      <c r="D237" s="30"/>
      <c r="E237" s="104">
        <f t="shared" ref="E237:E238" si="72">+F237-F236</f>
        <v>13.199999999999818</v>
      </c>
      <c r="F237" s="110">
        <v>3864.7</v>
      </c>
      <c r="G237" s="104">
        <v>441.9</v>
      </c>
      <c r="H237" s="274">
        <f t="shared" si="71"/>
        <v>0.11434263979092814</v>
      </c>
      <c r="I237" s="106">
        <v>0.01</v>
      </c>
      <c r="J237" s="106">
        <f t="shared" si="69"/>
        <v>0.01</v>
      </c>
    </row>
    <row r="238" spans="2:10" ht="18">
      <c r="C238" s="103">
        <f t="shared" si="68"/>
        <v>43301.267140000229</v>
      </c>
      <c r="D238" s="104"/>
      <c r="E238" s="104">
        <f t="shared" si="72"/>
        <v>15.300000000000182</v>
      </c>
      <c r="F238" s="110">
        <v>3880</v>
      </c>
      <c r="G238" s="104">
        <v>448.9</v>
      </c>
      <c r="H238" s="274">
        <f t="shared" si="71"/>
        <v>0.11569587628865979</v>
      </c>
      <c r="I238" s="106">
        <v>3.7999999999999999E-2</v>
      </c>
      <c r="J238" s="106">
        <f t="shared" si="69"/>
        <v>3.7999999999999999E-2</v>
      </c>
    </row>
    <row r="239" spans="2:10" ht="18">
      <c r="C239" s="103">
        <f t="shared" si="68"/>
        <v>43331.733810000231</v>
      </c>
      <c r="D239" s="104"/>
      <c r="E239" s="104">
        <f t="shared" ref="E239" si="73">+F239-F238</f>
        <v>27.800000000000182</v>
      </c>
      <c r="F239" s="110">
        <v>3907.8</v>
      </c>
      <c r="G239" s="104">
        <v>451.3</v>
      </c>
      <c r="H239" s="274">
        <f t="shared" ref="H239" si="74">G239/F239</f>
        <v>0.1154869747684119</v>
      </c>
      <c r="I239" s="106">
        <v>3.7999999999999999E-2</v>
      </c>
      <c r="J239" s="106">
        <f t="shared" si="69"/>
        <v>3.7999999999999999E-2</v>
      </c>
    </row>
    <row r="240" spans="2:10" ht="18">
      <c r="C240" s="103">
        <f t="shared" si="68"/>
        <v>43362.200480000232</v>
      </c>
      <c r="D240" s="104"/>
      <c r="E240" s="104">
        <f t="shared" ref="E240" si="75">+F240-F239</f>
        <v>15</v>
      </c>
      <c r="F240" s="110">
        <v>3922.8</v>
      </c>
      <c r="G240" s="104">
        <v>454.6</v>
      </c>
      <c r="H240" s="274">
        <f t="shared" ref="H240" si="76">G240/F240</f>
        <v>0.11588661160395636</v>
      </c>
      <c r="I240" s="106">
        <v>3.7999999999999999E-2</v>
      </c>
      <c r="J240" s="106">
        <f t="shared" si="69"/>
        <v>3.7999999999999999E-2</v>
      </c>
    </row>
    <row r="241" spans="3:10" ht="18">
      <c r="C241" s="103">
        <f t="shared" si="68"/>
        <v>43392.667150000234</v>
      </c>
      <c r="D241" s="104"/>
      <c r="E241" s="104">
        <f t="shared" ref="E241" si="77">+F241-F240</f>
        <v>48.299999999999727</v>
      </c>
      <c r="F241" s="110">
        <v>3971.1</v>
      </c>
      <c r="G241" s="104">
        <v>468.3</v>
      </c>
      <c r="H241" s="274">
        <f t="shared" ref="H241" si="78">G241/F241</f>
        <v>0.11792702273929138</v>
      </c>
      <c r="I241" s="106">
        <v>3.5000000000000003E-2</v>
      </c>
      <c r="J241" s="106">
        <f t="shared" si="69"/>
        <v>3.5000000000000003E-2</v>
      </c>
    </row>
    <row r="242" spans="3:10" ht="18">
      <c r="C242" s="103">
        <f t="shared" si="68"/>
        <v>43423.133820000236</v>
      </c>
      <c r="D242" s="104"/>
      <c r="E242" s="104">
        <f t="shared" ref="E242:E243" si="79">+F242-F241</f>
        <v>22.400000000000091</v>
      </c>
      <c r="F242" s="110">
        <v>3993.5</v>
      </c>
      <c r="G242" s="104">
        <v>471.4</v>
      </c>
      <c r="H242" s="274">
        <f t="shared" ref="H242:H243" si="80">G242/F242</f>
        <v>0.11804181795417552</v>
      </c>
      <c r="I242" s="106">
        <v>2.5000000000000001E-2</v>
      </c>
      <c r="J242" s="106">
        <f t="shared" si="69"/>
        <v>2.5000000000000001E-2</v>
      </c>
    </row>
    <row r="243" spans="3:10" ht="18">
      <c r="C243" s="103">
        <f t="shared" si="68"/>
        <v>43453.600490000237</v>
      </c>
      <c r="D243" s="104"/>
      <c r="E243" s="104">
        <f t="shared" si="79"/>
        <v>16.5</v>
      </c>
      <c r="F243" s="110">
        <v>4010</v>
      </c>
      <c r="G243" s="104">
        <v>469.2</v>
      </c>
      <c r="H243" s="274">
        <f t="shared" si="80"/>
        <v>0.1170074812967581</v>
      </c>
      <c r="I243" s="106">
        <v>2.5000000000000001E-2</v>
      </c>
      <c r="J243" s="106">
        <f t="shared" si="69"/>
        <v>2.5000000000000001E-2</v>
      </c>
    </row>
    <row r="244" spans="3:10" ht="18">
      <c r="C244" s="103">
        <f t="shared" si="68"/>
        <v>43484.067160000239</v>
      </c>
      <c r="D244" s="617">
        <v>19</v>
      </c>
      <c r="E244" s="104">
        <f t="shared" ref="E244:E251" si="81">+F244-F243</f>
        <v>0</v>
      </c>
      <c r="F244" s="110">
        <v>4010</v>
      </c>
      <c r="G244" s="104">
        <v>470</v>
      </c>
      <c r="H244" s="274">
        <f t="shared" ref="H244:H251" si="82">G244/F244</f>
        <v>0.1172069825436409</v>
      </c>
      <c r="I244" s="106">
        <v>1.2999999999999999E-2</v>
      </c>
      <c r="J244" s="106">
        <f t="shared" si="69"/>
        <v>1.2999999999999999E-2</v>
      </c>
    </row>
    <row r="245" spans="3:10" ht="18">
      <c r="C245" s="103">
        <f t="shared" si="68"/>
        <v>43514.53383000024</v>
      </c>
      <c r="D245" s="104"/>
      <c r="E245" s="104">
        <f t="shared" si="81"/>
        <v>31.400000000000091</v>
      </c>
      <c r="F245" s="110">
        <v>4041.4</v>
      </c>
      <c r="G245" s="104">
        <v>471.4</v>
      </c>
      <c r="H245" s="274">
        <f t="shared" si="82"/>
        <v>0.11664274756272577</v>
      </c>
      <c r="I245" s="106">
        <f>I244</f>
        <v>1.2999999999999999E-2</v>
      </c>
      <c r="J245" s="106">
        <f t="shared" si="69"/>
        <v>1.2999999999999999E-2</v>
      </c>
    </row>
    <row r="246" spans="3:10" ht="18">
      <c r="C246" s="103">
        <f t="shared" si="68"/>
        <v>43545.000500000242</v>
      </c>
      <c r="D246" s="104"/>
      <c r="E246" s="104">
        <f t="shared" si="81"/>
        <v>11</v>
      </c>
      <c r="F246" s="110">
        <v>4052.4</v>
      </c>
      <c r="G246" s="104">
        <v>471.5</v>
      </c>
      <c r="H246" s="274">
        <f t="shared" si="82"/>
        <v>0.11635080446155364</v>
      </c>
      <c r="I246" s="106">
        <f>I245</f>
        <v>1.2999999999999999E-2</v>
      </c>
      <c r="J246" s="106">
        <f t="shared" si="69"/>
        <v>1.2999999999999999E-2</v>
      </c>
    </row>
    <row r="247" spans="3:10" ht="18">
      <c r="C247" s="103">
        <f t="shared" si="68"/>
        <v>43575.467170000244</v>
      </c>
      <c r="D247" s="104"/>
      <c r="E247" s="104">
        <f t="shared" si="81"/>
        <v>-32.200000000000273</v>
      </c>
      <c r="F247" s="110">
        <v>4020.2</v>
      </c>
      <c r="G247" s="104">
        <v>475</v>
      </c>
      <c r="H247" s="274">
        <f t="shared" si="82"/>
        <v>0.1181533257051888</v>
      </c>
      <c r="I247" s="106">
        <v>4.2999999999999997E-2</v>
      </c>
      <c r="J247" s="106">
        <f t="shared" si="69"/>
        <v>4.2999999999999997E-2</v>
      </c>
    </row>
    <row r="248" spans="3:10" ht="18">
      <c r="C248" s="103">
        <f t="shared" si="68"/>
        <v>43605.933840000245</v>
      </c>
      <c r="D248" s="104"/>
      <c r="E248" s="104">
        <f t="shared" si="81"/>
        <v>24.400000000000091</v>
      </c>
      <c r="F248" s="110">
        <v>4044.6</v>
      </c>
      <c r="G248" s="104">
        <v>473.7</v>
      </c>
      <c r="H248" s="274">
        <f t="shared" si="82"/>
        <v>0.11711912179201898</v>
      </c>
      <c r="I248" s="106">
        <v>4.2999999999999997E-2</v>
      </c>
      <c r="J248" s="106">
        <f t="shared" si="69"/>
        <v>4.2999999999999997E-2</v>
      </c>
    </row>
    <row r="249" spans="3:10" ht="18">
      <c r="C249" s="103">
        <f t="shared" si="68"/>
        <v>43636.400510000247</v>
      </c>
      <c r="D249" s="104"/>
      <c r="E249" s="104">
        <f t="shared" si="81"/>
        <v>12</v>
      </c>
      <c r="F249" s="110">
        <v>4056.6</v>
      </c>
      <c r="G249" s="104">
        <v>476.1</v>
      </c>
      <c r="H249" s="274">
        <f t="shared" si="82"/>
        <v>0.11736429522260021</v>
      </c>
      <c r="I249" s="106">
        <v>4.2999999999999997E-2</v>
      </c>
      <c r="J249" s="106">
        <f t="shared" si="69"/>
        <v>4.2999999999999997E-2</v>
      </c>
    </row>
    <row r="250" spans="3:10" ht="18">
      <c r="C250" s="103">
        <f t="shared" si="68"/>
        <v>43666.867180000248</v>
      </c>
      <c r="D250" s="104"/>
      <c r="E250" s="104">
        <f t="shared" si="81"/>
        <v>22.700000000000273</v>
      </c>
      <c r="F250" s="110">
        <v>4079.3</v>
      </c>
      <c r="G250" s="104">
        <v>478.1</v>
      </c>
      <c r="H250" s="274">
        <f t="shared" si="82"/>
        <v>0.11720148064618929</v>
      </c>
      <c r="I250" s="106">
        <v>0.02</v>
      </c>
      <c r="J250" s="106">
        <f t="shared" si="69"/>
        <v>0.02</v>
      </c>
    </row>
    <row r="251" spans="3:10" ht="18">
      <c r="C251" s="103">
        <f t="shared" si="68"/>
        <v>43697.33385000025</v>
      </c>
      <c r="D251" s="104"/>
      <c r="E251" s="104">
        <f t="shared" si="81"/>
        <v>41.099999999999454</v>
      </c>
      <c r="F251" s="110">
        <v>4120.3999999999996</v>
      </c>
      <c r="G251" s="104">
        <v>485.9</v>
      </c>
      <c r="H251" s="274">
        <f t="shared" si="82"/>
        <v>0.11792544413163771</v>
      </c>
      <c r="I251" s="106">
        <v>0.02</v>
      </c>
      <c r="J251" s="106">
        <f t="shared" si="69"/>
        <v>0.02</v>
      </c>
    </row>
    <row r="252" spans="3:10" ht="18">
      <c r="C252" s="103"/>
      <c r="D252" s="104"/>
      <c r="E252" s="104"/>
      <c r="F252" s="110"/>
      <c r="G252" s="104"/>
      <c r="H252" s="274"/>
      <c r="I252" s="106"/>
      <c r="J252" s="106"/>
    </row>
    <row r="253" spans="3:10" ht="18">
      <c r="C253" s="103"/>
      <c r="D253" s="104"/>
      <c r="E253" s="104"/>
      <c r="F253" s="110"/>
      <c r="G253" s="104"/>
      <c r="H253" s="274"/>
      <c r="I253" s="106"/>
      <c r="J253" s="106"/>
    </row>
    <row r="254" spans="3:10" ht="18">
      <c r="C254" s="103"/>
      <c r="D254" s="104"/>
      <c r="E254" s="104"/>
      <c r="F254" s="110"/>
      <c r="G254" s="104"/>
      <c r="H254" s="274"/>
      <c r="I254" s="106"/>
      <c r="J254" s="106"/>
    </row>
    <row r="255" spans="3:10" ht="18">
      <c r="C255" s="103"/>
      <c r="D255" s="104"/>
      <c r="E255" s="104"/>
      <c r="F255" s="110"/>
      <c r="G255" s="104"/>
      <c r="H255" s="274"/>
      <c r="I255" s="106"/>
      <c r="J255" s="106"/>
    </row>
    <row r="256" spans="3:10" ht="18">
      <c r="C256" s="103"/>
      <c r="D256" s="104"/>
      <c r="E256" s="104"/>
      <c r="F256" s="110"/>
      <c r="G256" s="104"/>
      <c r="H256" s="274"/>
      <c r="I256" s="106"/>
      <c r="J256" s="106"/>
    </row>
    <row r="257" spans="3:10" ht="18">
      <c r="C257" s="104"/>
      <c r="D257" s="104"/>
      <c r="E257" s="104"/>
      <c r="F257" s="110"/>
      <c r="G257" s="104"/>
      <c r="H257" s="111"/>
      <c r="I257" s="111"/>
      <c r="J257" s="111"/>
    </row>
    <row r="258" spans="3:10" ht="18">
      <c r="C258" s="98" t="s">
        <v>24</v>
      </c>
      <c r="D258" s="98"/>
      <c r="E258" s="99" t="s">
        <v>22</v>
      </c>
      <c r="F258" s="100" t="s">
        <v>52</v>
      </c>
      <c r="G258" s="100" t="s">
        <v>53</v>
      </c>
      <c r="H258" s="101" t="s">
        <v>54</v>
      </c>
      <c r="I258" s="102" t="s">
        <v>49</v>
      </c>
      <c r="J258" s="102"/>
    </row>
    <row r="259" spans="3:10" ht="18">
      <c r="C259" s="104"/>
      <c r="D259" s="104"/>
      <c r="E259" s="104"/>
      <c r="F259" s="110"/>
      <c r="G259" s="104"/>
      <c r="H259" s="111"/>
      <c r="I259" s="111"/>
      <c r="J259" s="111"/>
    </row>
    <row r="260" spans="3:10" ht="18">
      <c r="C260" s="104"/>
      <c r="D260" s="104"/>
      <c r="E260" s="104"/>
      <c r="F260" s="110"/>
      <c r="G260" s="104"/>
      <c r="H260" s="111"/>
      <c r="I260" s="111"/>
      <c r="J260" s="111"/>
    </row>
    <row r="261" spans="3:10" ht="18">
      <c r="C261" s="104"/>
      <c r="D261" s="104"/>
      <c r="E261" s="104"/>
      <c r="F261" s="110"/>
      <c r="G261" s="104"/>
      <c r="H261" s="111"/>
      <c r="I261" s="111"/>
      <c r="J261" s="111"/>
    </row>
    <row r="262" spans="3:10" ht="18">
      <c r="C262" s="104"/>
      <c r="D262" s="104"/>
      <c r="E262" s="104"/>
      <c r="F262" s="110"/>
      <c r="G262" s="104"/>
      <c r="H262" s="111"/>
      <c r="I262" s="111"/>
      <c r="J262" s="111"/>
    </row>
    <row r="263" spans="3:10" ht="18">
      <c r="C263" s="104"/>
      <c r="D263" s="104"/>
      <c r="E263" s="104"/>
      <c r="F263" s="110"/>
      <c r="G263" s="104"/>
      <c r="H263" s="111"/>
      <c r="I263" s="111"/>
      <c r="J263" s="111"/>
    </row>
    <row r="264" spans="3:10" ht="18">
      <c r="C264" s="104"/>
      <c r="D264" s="104"/>
      <c r="E264" s="104"/>
      <c r="F264" s="110"/>
      <c r="G264" s="104"/>
      <c r="H264" s="111"/>
      <c r="I264" s="111"/>
      <c r="J264" s="111"/>
    </row>
    <row r="265" spans="3:10" ht="18">
      <c r="C265" s="104"/>
      <c r="D265" s="104"/>
      <c r="E265" s="104"/>
      <c r="F265" s="110"/>
      <c r="G265" s="104"/>
      <c r="H265" s="111"/>
      <c r="I265" s="111"/>
      <c r="J265" s="111"/>
    </row>
    <row r="266" spans="3:10" ht="18">
      <c r="C266" s="104"/>
      <c r="D266" s="104"/>
      <c r="E266" s="104"/>
      <c r="F266" s="110"/>
      <c r="G266" s="104"/>
    </row>
    <row r="267" spans="3:10" ht="18">
      <c r="C267" s="104"/>
      <c r="D267" s="104"/>
      <c r="E267" s="104"/>
      <c r="F267" s="110"/>
      <c r="G267" s="104"/>
    </row>
  </sheetData>
  <phoneticPr fontId="11" type="noConversion"/>
  <pageMargins left="0.75" right="0.25" top="0.25" bottom="0" header="0" footer="0"/>
  <pageSetup scale="50" orientation="portrait" horizontalDpi="4294967292" verticalDpi="4294967292"/>
  <headerFooter>
    <oddFooter>&amp;C&amp;"Calibri,Regular"&amp;K000000InSIGHT™ is a registered trademark of Meridian Economics LLC. All rights reserved.</oddFooter>
  </headerFooter>
  <drawing r:id="rId1"/>
  <extLst>
    <ext xmlns:mx="http://schemas.microsoft.com/office/mac/excel/2008/main" uri="{64002731-A6B0-56B0-2670-7721B7C09600}">
      <mx:PLV Mode="0" OnePage="0" WScale="10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pageSetUpPr fitToPage="1"/>
  </sheetPr>
  <dimension ref="A2:X345"/>
  <sheetViews>
    <sheetView tabSelected="1" zoomScale="90" zoomScaleNormal="90" zoomScalePageLayoutView="90" workbookViewId="0">
      <selection activeCell="U15" sqref="U15"/>
    </sheetView>
  </sheetViews>
  <sheetFormatPr baseColWidth="10" defaultColWidth="8.83203125" defaultRowHeight="18" x14ac:dyDescent="0"/>
  <cols>
    <col min="1" max="1" width="8.83203125" style="34"/>
    <col min="2" max="2" width="2.33203125" style="251" customWidth="1"/>
    <col min="3" max="3" width="14.83203125" style="251" customWidth="1"/>
    <col min="4" max="5" width="10.33203125" style="251" customWidth="1"/>
    <col min="6" max="6" width="11.83203125" style="251" customWidth="1"/>
    <col min="7" max="7" width="14.6640625" style="251" customWidth="1"/>
    <col min="8" max="17" width="13" style="251" customWidth="1"/>
    <col min="18" max="18" width="3" style="251" customWidth="1"/>
    <col min="19" max="24" width="8.83203125" style="33"/>
    <col min="25" max="16384" width="8.83203125" style="32"/>
  </cols>
  <sheetData>
    <row r="2" spans="1:24">
      <c r="B2" s="255"/>
      <c r="C2" s="256"/>
      <c r="D2" s="256"/>
      <c r="E2" s="256"/>
      <c r="F2" s="256"/>
      <c r="G2" s="256"/>
      <c r="H2" s="256"/>
      <c r="I2" s="256"/>
      <c r="J2" s="256"/>
      <c r="K2" s="256"/>
      <c r="L2" s="256"/>
      <c r="M2" s="256"/>
      <c r="N2" s="256"/>
      <c r="O2" s="256"/>
      <c r="P2" s="256"/>
      <c r="Q2" s="256"/>
      <c r="R2" s="257"/>
    </row>
    <row r="3" spans="1:24">
      <c r="B3" s="258"/>
      <c r="C3" s="94"/>
      <c r="D3" s="94"/>
      <c r="E3" s="94"/>
      <c r="F3" s="94"/>
      <c r="G3" s="94"/>
      <c r="H3" s="94"/>
      <c r="I3" s="94"/>
      <c r="J3" s="94"/>
      <c r="K3" s="94"/>
      <c r="L3" s="94"/>
      <c r="M3" s="94"/>
      <c r="N3" s="94"/>
      <c r="O3" s="94"/>
      <c r="P3" s="94"/>
      <c r="Q3" s="94"/>
      <c r="R3" s="259"/>
    </row>
    <row r="4" spans="1:24">
      <c r="B4" s="258"/>
      <c r="C4" s="94"/>
      <c r="D4" s="94"/>
      <c r="E4" s="94"/>
      <c r="F4" s="94"/>
      <c r="G4" s="94"/>
      <c r="H4" s="94"/>
      <c r="I4" s="94"/>
      <c r="J4" s="94"/>
      <c r="K4" s="94"/>
      <c r="L4" s="94"/>
      <c r="M4" s="94"/>
      <c r="N4" s="94"/>
      <c r="O4" s="94"/>
      <c r="P4" s="94"/>
      <c r="Q4" s="94"/>
      <c r="R4" s="259"/>
    </row>
    <row r="5" spans="1:24">
      <c r="B5" s="258"/>
      <c r="C5" s="94"/>
      <c r="D5" s="94"/>
      <c r="E5" s="94"/>
      <c r="F5" s="94"/>
      <c r="G5" s="94"/>
      <c r="H5" s="94"/>
      <c r="I5" s="94"/>
      <c r="J5" s="94"/>
      <c r="K5" s="94"/>
      <c r="L5" s="94"/>
      <c r="M5" s="94"/>
      <c r="N5" s="94"/>
      <c r="O5" s="94"/>
      <c r="P5" s="94"/>
      <c r="Q5" s="94"/>
      <c r="R5" s="259"/>
    </row>
    <row r="6" spans="1:24">
      <c r="B6" s="258"/>
      <c r="C6" s="94"/>
      <c r="D6" s="94"/>
      <c r="E6" s="94"/>
      <c r="F6" s="94"/>
      <c r="G6" s="94"/>
      <c r="H6" s="94"/>
      <c r="I6" s="94"/>
      <c r="J6" s="94"/>
      <c r="K6" s="94"/>
      <c r="L6" s="94"/>
      <c r="M6" s="94"/>
      <c r="N6" s="94"/>
      <c r="O6" s="94"/>
      <c r="P6" s="94"/>
      <c r="Q6" s="94"/>
      <c r="R6" s="259"/>
    </row>
    <row r="7" spans="1:24">
      <c r="B7" s="258"/>
      <c r="C7" s="94"/>
      <c r="D7" s="94"/>
      <c r="E7" s="94"/>
      <c r="F7" s="94"/>
      <c r="G7" s="94"/>
      <c r="H7" s="94"/>
      <c r="I7" s="94"/>
      <c r="J7" s="94"/>
      <c r="K7" s="94"/>
      <c r="L7" s="94"/>
      <c r="M7" s="94"/>
      <c r="N7" s="94"/>
      <c r="O7" s="94"/>
      <c r="P7" s="94"/>
      <c r="Q7" s="94"/>
      <c r="R7" s="259"/>
    </row>
    <row r="8" spans="1:24">
      <c r="B8" s="258"/>
      <c r="C8" s="94"/>
      <c r="D8" s="94"/>
      <c r="E8" s="94"/>
      <c r="F8" s="94"/>
      <c r="G8" s="94"/>
      <c r="H8" s="94"/>
      <c r="I8" s="94"/>
      <c r="J8" s="94"/>
      <c r="K8" s="94"/>
      <c r="L8" s="94"/>
      <c r="M8" s="94"/>
      <c r="N8" s="94"/>
      <c r="O8" s="94"/>
      <c r="P8" s="94"/>
      <c r="Q8" s="94"/>
      <c r="R8" s="259"/>
    </row>
    <row r="9" spans="1:24">
      <c r="B9" s="260"/>
      <c r="C9" s="261"/>
      <c r="D9" s="261"/>
      <c r="E9" s="261"/>
      <c r="F9" s="261"/>
      <c r="G9" s="261"/>
      <c r="H9" s="261"/>
      <c r="I9" s="261"/>
      <c r="J9" s="261"/>
      <c r="K9" s="261"/>
      <c r="L9" s="261"/>
      <c r="M9" s="261"/>
      <c r="N9" s="261"/>
      <c r="O9" s="261"/>
      <c r="P9" s="261"/>
      <c r="Q9" s="261"/>
      <c r="R9" s="262"/>
    </row>
    <row r="10" spans="1:24" ht="20">
      <c r="B10" s="215" t="s">
        <v>225</v>
      </c>
      <c r="C10" s="263"/>
      <c r="D10" s="263"/>
      <c r="E10" s="263"/>
      <c r="F10" s="263"/>
      <c r="G10" s="263"/>
      <c r="H10" s="263"/>
      <c r="I10" s="263"/>
      <c r="J10" s="263"/>
      <c r="K10" s="263"/>
      <c r="L10" s="263"/>
      <c r="M10" s="263"/>
      <c r="N10" s="263"/>
      <c r="O10" s="263"/>
      <c r="P10" s="263"/>
      <c r="Q10" s="263"/>
      <c r="R10" s="263"/>
    </row>
    <row r="11" spans="1:24" ht="10" customHeight="1">
      <c r="B11" s="264"/>
      <c r="C11" s="264"/>
      <c r="D11" s="264"/>
      <c r="E11" s="264"/>
      <c r="F11" s="264"/>
      <c r="G11" s="264"/>
      <c r="H11" s="264"/>
      <c r="I11" s="264"/>
      <c r="J11" s="264"/>
      <c r="K11" s="264"/>
      <c r="L11" s="264"/>
      <c r="M11" s="264"/>
      <c r="N11" s="264"/>
      <c r="O11" s="264"/>
      <c r="P11" s="265"/>
      <c r="Q11" s="264"/>
      <c r="R11" s="264"/>
    </row>
    <row r="12" spans="1:24">
      <c r="B12" s="94"/>
      <c r="C12" s="94"/>
      <c r="D12" s="94"/>
      <c r="E12" s="94"/>
      <c r="F12" s="94"/>
      <c r="G12" s="94"/>
      <c r="H12" s="94"/>
      <c r="I12" s="94"/>
      <c r="J12" s="94"/>
      <c r="K12" s="94"/>
      <c r="L12" s="94"/>
      <c r="M12" s="94"/>
      <c r="N12" s="94"/>
      <c r="O12" s="94"/>
      <c r="P12" s="94"/>
      <c r="Q12" s="94"/>
      <c r="R12" s="94"/>
    </row>
    <row r="13" spans="1:24">
      <c r="B13" s="255"/>
      <c r="C13" s="256"/>
      <c r="D13" s="256"/>
      <c r="E13" s="256"/>
      <c r="F13" s="256"/>
      <c r="G13" s="256"/>
      <c r="H13" s="256"/>
      <c r="I13" s="256"/>
      <c r="J13" s="256"/>
      <c r="K13" s="256"/>
      <c r="L13" s="256"/>
      <c r="M13" s="256"/>
      <c r="N13" s="256"/>
      <c r="O13" s="256"/>
      <c r="P13" s="266"/>
      <c r="Q13" s="256"/>
      <c r="R13" s="257"/>
    </row>
    <row r="14" spans="1:24" ht="45">
      <c r="B14" s="258"/>
      <c r="C14" s="1307"/>
      <c r="D14" s="1307"/>
      <c r="E14" s="1307"/>
      <c r="F14" s="1307"/>
      <c r="G14" s="1307"/>
      <c r="H14" s="1307"/>
      <c r="I14" s="1946" t="s">
        <v>539</v>
      </c>
      <c r="J14" s="1307"/>
      <c r="K14" s="1307"/>
      <c r="L14" s="1307"/>
      <c r="M14" s="1307"/>
      <c r="N14" s="1307"/>
      <c r="O14" s="1307"/>
      <c r="P14" s="1307"/>
      <c r="Q14" s="1307"/>
      <c r="R14" s="259"/>
    </row>
    <row r="15" spans="1:24" ht="12" customHeight="1">
      <c r="B15" s="258"/>
      <c r="C15" s="94"/>
      <c r="D15" s="94"/>
      <c r="E15" s="94"/>
      <c r="F15" s="94"/>
      <c r="G15" s="94"/>
      <c r="H15" s="94"/>
      <c r="I15" s="94"/>
      <c r="J15" s="94"/>
      <c r="K15" s="94"/>
      <c r="L15" s="94"/>
      <c r="M15" s="94"/>
      <c r="N15" s="94"/>
      <c r="O15" s="94"/>
      <c r="P15" s="94"/>
      <c r="Q15" s="94"/>
      <c r="R15" s="259"/>
    </row>
    <row r="16" spans="1:24" s="729" customFormat="1" ht="30">
      <c r="A16" s="726"/>
      <c r="B16" s="727"/>
      <c r="C16" s="709"/>
      <c r="D16" s="94"/>
      <c r="E16" s="709"/>
      <c r="F16" s="709"/>
      <c r="G16" s="709"/>
      <c r="H16" s="709"/>
      <c r="I16" s="709"/>
      <c r="J16" s="709"/>
      <c r="K16" s="709"/>
      <c r="L16" s="709"/>
      <c r="M16" s="709"/>
      <c r="N16" s="709"/>
      <c r="O16" s="709"/>
      <c r="P16" s="709"/>
      <c r="Q16" s="709"/>
      <c r="R16" s="728"/>
      <c r="S16" s="726"/>
      <c r="T16" s="726"/>
      <c r="U16" s="726"/>
      <c r="V16" s="726"/>
      <c r="W16" s="726"/>
      <c r="X16" s="726"/>
    </row>
    <row r="17" spans="1:24" s="732" customFormat="1" ht="20">
      <c r="A17" s="547"/>
      <c r="B17" s="730"/>
      <c r="C17" s="246"/>
      <c r="D17" s="94"/>
      <c r="E17" s="246"/>
      <c r="F17" s="246"/>
      <c r="G17" s="246"/>
      <c r="H17" s="246"/>
      <c r="I17" s="246"/>
      <c r="J17" s="246"/>
      <c r="K17" s="246"/>
      <c r="L17" s="246"/>
      <c r="M17" s="246"/>
      <c r="N17" s="246"/>
      <c r="O17" s="246"/>
      <c r="P17" s="246"/>
      <c r="Q17" s="246"/>
      <c r="R17" s="731"/>
      <c r="S17" s="547"/>
      <c r="T17" s="547"/>
      <c r="U17" s="547"/>
      <c r="V17" s="547"/>
      <c r="W17" s="547"/>
      <c r="X17" s="547"/>
    </row>
    <row r="18" spans="1:24" ht="8" customHeight="1">
      <c r="B18" s="258"/>
      <c r="C18" s="94"/>
      <c r="D18" s="94"/>
      <c r="E18" s="94"/>
      <c r="F18" s="94"/>
      <c r="G18" s="94"/>
      <c r="H18" s="94"/>
      <c r="I18" s="94"/>
      <c r="J18" s="94"/>
      <c r="K18" s="94"/>
      <c r="L18" s="94"/>
      <c r="M18" s="94"/>
      <c r="N18" s="94"/>
      <c r="O18" s="94"/>
      <c r="P18" s="94"/>
      <c r="Q18" s="94"/>
      <c r="R18" s="259"/>
    </row>
    <row r="19" spans="1:24" ht="20">
      <c r="B19" s="258"/>
      <c r="C19" s="94"/>
      <c r="D19" s="94"/>
      <c r="E19" s="423"/>
      <c r="H19" s="94"/>
      <c r="I19" s="496"/>
      <c r="J19" s="94"/>
      <c r="K19" s="94"/>
      <c r="L19" s="423" t="s">
        <v>11</v>
      </c>
      <c r="M19" s="94"/>
      <c r="N19" s="94"/>
      <c r="O19" s="94"/>
      <c r="P19" s="496" t="s">
        <v>739</v>
      </c>
      <c r="Q19" s="94"/>
      <c r="R19" s="259"/>
    </row>
    <row r="20" spans="1:24">
      <c r="B20" s="258"/>
      <c r="C20" s="94"/>
      <c r="D20" s="94"/>
      <c r="E20" s="94"/>
      <c r="F20" s="94"/>
      <c r="G20" s="94"/>
      <c r="H20" s="94"/>
      <c r="I20" s="94"/>
      <c r="J20" s="94"/>
      <c r="K20" s="94"/>
      <c r="L20" s="94"/>
      <c r="M20" s="94"/>
      <c r="N20" s="94"/>
      <c r="O20" s="94"/>
      <c r="P20" s="94"/>
      <c r="Q20" s="94"/>
      <c r="R20" s="259"/>
    </row>
    <row r="21" spans="1:24">
      <c r="B21" s="258"/>
      <c r="C21" s="94"/>
      <c r="D21" s="94"/>
      <c r="F21" s="94"/>
      <c r="G21" s="94"/>
      <c r="H21" s="94"/>
      <c r="I21" s="94"/>
      <c r="J21" s="94"/>
      <c r="K21" s="94"/>
      <c r="L21" s="94"/>
      <c r="M21" s="242"/>
      <c r="N21" s="94"/>
      <c r="O21" s="94"/>
      <c r="P21" s="94"/>
      <c r="Q21" s="94"/>
      <c r="R21" s="259"/>
    </row>
    <row r="22" spans="1:24">
      <c r="B22" s="258"/>
      <c r="C22" s="94"/>
      <c r="D22" s="94"/>
      <c r="G22" s="94"/>
      <c r="H22" s="94"/>
      <c r="I22" s="94"/>
      <c r="J22" s="94"/>
      <c r="K22" s="94"/>
      <c r="L22" s="94"/>
      <c r="M22" s="94"/>
      <c r="N22" s="94"/>
      <c r="O22" s="94"/>
      <c r="P22" s="94"/>
      <c r="Q22" s="94"/>
      <c r="R22" s="259"/>
    </row>
    <row r="23" spans="1:24">
      <c r="B23" s="258"/>
      <c r="C23" s="94"/>
      <c r="D23" s="94"/>
      <c r="E23" s="94"/>
      <c r="F23" s="94"/>
      <c r="G23" s="94"/>
      <c r="H23" s="94"/>
      <c r="I23" s="94"/>
      <c r="J23" s="94"/>
      <c r="K23" s="94"/>
      <c r="L23" s="94"/>
      <c r="M23" s="94"/>
      <c r="N23" s="94"/>
      <c r="O23" s="94"/>
      <c r="P23" s="94"/>
      <c r="Q23" s="94"/>
      <c r="R23" s="259"/>
    </row>
    <row r="24" spans="1:24">
      <c r="B24" s="258"/>
      <c r="C24" s="94"/>
      <c r="D24" s="94"/>
      <c r="E24" s="94"/>
      <c r="F24" s="94"/>
      <c r="G24" s="94"/>
      <c r="H24" s="94"/>
      <c r="I24" s="94"/>
      <c r="J24" s="94"/>
      <c r="K24" s="94"/>
      <c r="L24" s="94"/>
      <c r="M24" s="94"/>
      <c r="N24" s="94"/>
      <c r="O24" s="94"/>
      <c r="P24" s="94"/>
      <c r="Q24" s="94"/>
      <c r="R24" s="259"/>
    </row>
    <row r="25" spans="1:24">
      <c r="B25" s="258"/>
      <c r="C25" s="94"/>
      <c r="D25" s="94"/>
      <c r="E25" s="94"/>
      <c r="F25" s="94"/>
      <c r="G25" s="94"/>
      <c r="H25" s="94"/>
      <c r="I25" s="94"/>
      <c r="J25" s="94"/>
      <c r="K25" s="94"/>
      <c r="L25" s="94"/>
      <c r="M25" s="94"/>
      <c r="N25" s="94"/>
      <c r="O25" s="94"/>
      <c r="P25" s="94"/>
      <c r="Q25" s="94"/>
      <c r="R25" s="259"/>
    </row>
    <row r="26" spans="1:24">
      <c r="B26" s="258"/>
      <c r="C26" s="94"/>
      <c r="D26" s="94"/>
      <c r="E26" s="94"/>
      <c r="F26" s="94"/>
      <c r="G26" s="94"/>
      <c r="H26" s="94"/>
      <c r="I26" s="94"/>
      <c r="J26" s="94"/>
      <c r="K26" s="94"/>
      <c r="L26" s="94"/>
      <c r="M26" s="94"/>
      <c r="N26" s="94"/>
      <c r="O26" s="94"/>
      <c r="P26" s="94"/>
      <c r="Q26" s="94"/>
      <c r="R26" s="259"/>
    </row>
    <row r="27" spans="1:24">
      <c r="B27" s="258"/>
      <c r="C27" s="94"/>
      <c r="D27" s="94"/>
      <c r="E27" s="94"/>
      <c r="F27" s="94"/>
      <c r="G27" s="94"/>
      <c r="H27" s="94"/>
      <c r="I27" s="94"/>
      <c r="J27" s="94"/>
      <c r="K27" s="94"/>
      <c r="L27" s="94"/>
      <c r="M27" s="94"/>
      <c r="N27" s="94"/>
      <c r="O27" s="94"/>
      <c r="P27" s="94"/>
      <c r="Q27" s="94"/>
      <c r="R27" s="259"/>
    </row>
    <row r="28" spans="1:24">
      <c r="B28" s="258"/>
      <c r="C28" s="94"/>
      <c r="D28" s="94"/>
      <c r="E28" s="94"/>
      <c r="F28" s="94"/>
      <c r="G28" s="94"/>
      <c r="H28" s="94"/>
      <c r="I28" s="94"/>
      <c r="J28" s="94"/>
      <c r="K28" s="94"/>
      <c r="L28" s="94"/>
      <c r="M28" s="94"/>
      <c r="N28" s="94"/>
      <c r="O28" s="94"/>
      <c r="P28" s="94"/>
      <c r="Q28" s="94"/>
      <c r="R28" s="259"/>
    </row>
    <row r="29" spans="1:24">
      <c r="B29" s="258"/>
      <c r="C29" s="94"/>
      <c r="D29" s="94"/>
      <c r="E29" s="94"/>
      <c r="F29" s="94"/>
      <c r="G29" s="94"/>
      <c r="H29" s="94"/>
      <c r="I29" s="94"/>
      <c r="J29" s="94"/>
      <c r="K29" s="94"/>
      <c r="L29" s="94"/>
      <c r="M29" s="94"/>
      <c r="N29" s="94"/>
      <c r="O29" s="94"/>
      <c r="P29" s="94"/>
      <c r="Q29" s="94"/>
      <c r="R29" s="259"/>
    </row>
    <row r="30" spans="1:24">
      <c r="B30" s="258"/>
      <c r="C30" s="94"/>
      <c r="D30" s="94"/>
      <c r="E30" s="94"/>
      <c r="F30" s="94"/>
      <c r="G30" s="94"/>
      <c r="H30" s="94"/>
      <c r="I30" s="94"/>
      <c r="J30" s="94"/>
      <c r="K30" s="94"/>
      <c r="L30" s="94"/>
      <c r="M30" s="94"/>
      <c r="N30" s="94"/>
      <c r="O30" s="94"/>
      <c r="P30" s="94"/>
      <c r="Q30" s="94"/>
      <c r="R30" s="259"/>
    </row>
    <row r="31" spans="1:24">
      <c r="B31" s="258"/>
      <c r="C31" s="94"/>
      <c r="D31" s="94"/>
      <c r="E31" s="94"/>
      <c r="F31" s="94"/>
      <c r="G31" s="94"/>
      <c r="H31" s="94"/>
      <c r="I31" s="94"/>
      <c r="J31" s="94"/>
      <c r="K31" s="94"/>
      <c r="L31" s="94"/>
      <c r="M31" s="94"/>
      <c r="N31" s="94"/>
      <c r="O31" s="94"/>
      <c r="P31" s="94"/>
      <c r="Q31" s="94"/>
      <c r="R31" s="259"/>
    </row>
    <row r="32" spans="1:24">
      <c r="B32" s="258"/>
      <c r="C32" s="94"/>
      <c r="D32" s="94"/>
      <c r="E32" s="94"/>
      <c r="F32" s="94"/>
      <c r="G32" s="94"/>
      <c r="H32" s="94"/>
      <c r="I32" s="94"/>
      <c r="J32" s="94"/>
      <c r="K32" s="94"/>
      <c r="L32" s="94"/>
      <c r="M32" s="94"/>
      <c r="N32" s="94"/>
      <c r="O32" s="94"/>
      <c r="P32" s="94"/>
      <c r="Q32" s="94"/>
      <c r="R32" s="259"/>
    </row>
    <row r="33" spans="2:18">
      <c r="B33" s="258"/>
      <c r="C33" s="94"/>
      <c r="D33" s="94"/>
      <c r="E33" s="94"/>
      <c r="F33" s="94"/>
      <c r="G33" s="94"/>
      <c r="H33" s="94"/>
      <c r="I33" s="94"/>
      <c r="J33" s="94"/>
      <c r="K33" s="94"/>
      <c r="L33" s="94"/>
      <c r="M33" s="94"/>
      <c r="N33" s="94"/>
      <c r="O33" s="94"/>
      <c r="P33" s="94"/>
      <c r="Q33" s="94"/>
      <c r="R33" s="259"/>
    </row>
    <row r="34" spans="2:18">
      <c r="B34" s="258"/>
      <c r="C34" s="94"/>
      <c r="D34" s="94"/>
      <c r="E34" s="94"/>
      <c r="F34" s="94"/>
      <c r="G34" s="94"/>
      <c r="H34" s="94"/>
      <c r="I34" s="94"/>
      <c r="J34" s="94"/>
      <c r="K34" s="94"/>
      <c r="L34" s="94"/>
      <c r="M34" s="94"/>
      <c r="N34" s="94"/>
      <c r="O34" s="94"/>
      <c r="P34" s="94"/>
      <c r="Q34" s="94"/>
      <c r="R34" s="259"/>
    </row>
    <row r="35" spans="2:18">
      <c r="B35" s="258"/>
      <c r="C35" s="94"/>
      <c r="D35" s="94"/>
      <c r="E35" s="94"/>
      <c r="F35" s="94"/>
      <c r="G35" s="94"/>
      <c r="H35" s="94"/>
      <c r="I35" s="94"/>
      <c r="J35" s="94"/>
      <c r="K35" s="94"/>
      <c r="L35" s="94"/>
      <c r="M35" s="94"/>
      <c r="N35" s="94"/>
      <c r="O35" s="94"/>
      <c r="P35" s="94"/>
      <c r="Q35" s="94"/>
      <c r="R35" s="259"/>
    </row>
    <row r="36" spans="2:18">
      <c r="B36" s="258"/>
      <c r="C36" s="94"/>
      <c r="D36" s="94"/>
      <c r="E36" s="94"/>
      <c r="F36" s="94"/>
      <c r="G36" s="94"/>
      <c r="H36" s="94"/>
      <c r="I36" s="94"/>
      <c r="J36" s="94"/>
      <c r="K36" s="94"/>
      <c r="L36" s="94"/>
      <c r="M36" s="94"/>
      <c r="N36" s="94"/>
      <c r="O36" s="94"/>
      <c r="P36" s="94"/>
      <c r="Q36" s="94"/>
      <c r="R36" s="259"/>
    </row>
    <row r="37" spans="2:18">
      <c r="B37" s="258"/>
      <c r="C37" s="94"/>
      <c r="D37" s="94"/>
      <c r="E37" s="94"/>
      <c r="F37" s="94"/>
      <c r="G37" s="94"/>
      <c r="H37" s="94"/>
      <c r="I37" s="94"/>
      <c r="J37" s="94"/>
      <c r="K37" s="94"/>
      <c r="L37" s="94"/>
      <c r="M37" s="94"/>
      <c r="N37" s="94"/>
      <c r="O37" s="94"/>
      <c r="P37" s="94"/>
      <c r="Q37" s="94"/>
      <c r="R37" s="259"/>
    </row>
    <row r="38" spans="2:18" ht="34" customHeight="1">
      <c r="B38" s="258"/>
      <c r="F38" s="261"/>
      <c r="G38" s="261"/>
      <c r="H38" s="261"/>
      <c r="K38" s="94"/>
      <c r="R38" s="259"/>
    </row>
    <row r="39" spans="2:18" ht="20">
      <c r="B39" s="258"/>
      <c r="C39" s="276"/>
      <c r="D39" s="276"/>
      <c r="E39" s="276"/>
      <c r="F39" s="278"/>
      <c r="G39" s="805"/>
      <c r="H39" s="768" t="s">
        <v>1286</v>
      </c>
      <c r="I39" s="278"/>
      <c r="J39" s="276"/>
      <c r="K39" s="277" t="s">
        <v>735</v>
      </c>
      <c r="L39" s="278"/>
      <c r="M39" s="393" t="s">
        <v>820</v>
      </c>
      <c r="N39" s="393"/>
      <c r="O39" s="275"/>
      <c r="P39" s="277" t="s">
        <v>738</v>
      </c>
      <c r="Q39" s="276"/>
      <c r="R39" s="259"/>
    </row>
    <row r="40" spans="2:18" ht="20">
      <c r="B40" s="258"/>
      <c r="C40" s="498" t="s">
        <v>733</v>
      </c>
      <c r="D40" s="279"/>
      <c r="E40" s="279"/>
      <c r="F40" s="304"/>
      <c r="G40" s="811">
        <v>2019</v>
      </c>
      <c r="H40" s="812" t="s">
        <v>734</v>
      </c>
      <c r="I40" s="813" t="s">
        <v>737</v>
      </c>
      <c r="J40" s="812" t="s">
        <v>122</v>
      </c>
      <c r="K40" s="812" t="s">
        <v>55</v>
      </c>
      <c r="L40" s="813" t="s">
        <v>121</v>
      </c>
      <c r="M40" s="810" t="s">
        <v>122</v>
      </c>
      <c r="N40" s="810" t="s">
        <v>55</v>
      </c>
      <c r="O40" s="809">
        <v>2016</v>
      </c>
      <c r="P40" s="810">
        <v>2017</v>
      </c>
      <c r="Q40" s="810">
        <v>2018</v>
      </c>
      <c r="R40" s="259"/>
    </row>
    <row r="41" spans="2:18" ht="20">
      <c r="B41" s="258"/>
      <c r="C41" s="95"/>
      <c r="D41" s="95"/>
      <c r="E41" s="95"/>
      <c r="F41" s="95"/>
      <c r="G41" s="95"/>
      <c r="H41" s="95"/>
      <c r="J41" s="95"/>
      <c r="K41" s="95"/>
      <c r="L41" s="95"/>
      <c r="M41" s="95"/>
      <c r="N41" s="95"/>
      <c r="R41" s="259"/>
    </row>
    <row r="42" spans="2:18" ht="20">
      <c r="B42" s="258"/>
      <c r="C42" s="902" t="s">
        <v>540</v>
      </c>
      <c r="D42" s="902"/>
      <c r="E42" s="902"/>
      <c r="F42" s="903"/>
      <c r="G42" s="904">
        <v>4577476</v>
      </c>
      <c r="H42" s="905">
        <v>3.4000000000000002E-2</v>
      </c>
      <c r="I42" s="906">
        <f>SUM(I45:I60)</f>
        <v>1</v>
      </c>
      <c r="J42" s="904">
        <v>499369</v>
      </c>
      <c r="K42" s="904">
        <v>547674</v>
      </c>
      <c r="L42" s="907">
        <v>532996</v>
      </c>
      <c r="M42" s="904">
        <v>481094</v>
      </c>
      <c r="N42" s="904">
        <v>523933</v>
      </c>
      <c r="O42" s="880">
        <v>3.3000000000000002E-2</v>
      </c>
      <c r="P42" s="908">
        <v>4.2000000000000003E-2</v>
      </c>
      <c r="Q42" s="908">
        <v>0.05</v>
      </c>
      <c r="R42" s="627"/>
    </row>
    <row r="43" spans="2:18" ht="20">
      <c r="B43" s="258"/>
      <c r="C43" s="909" t="s">
        <v>541</v>
      </c>
      <c r="D43" s="909"/>
      <c r="E43" s="909"/>
      <c r="F43" s="910"/>
      <c r="G43" s="904">
        <v>3637331</v>
      </c>
      <c r="H43" s="905">
        <v>3.3000000000000002E-2</v>
      </c>
      <c r="I43" s="911" t="s">
        <v>459</v>
      </c>
      <c r="J43" s="904">
        <v>398201</v>
      </c>
      <c r="K43" s="904">
        <v>431635</v>
      </c>
      <c r="L43" s="907">
        <v>422546</v>
      </c>
      <c r="M43" s="904">
        <v>384778</v>
      </c>
      <c r="N43" s="904">
        <v>415396</v>
      </c>
      <c r="O43" s="880">
        <v>3.1E-2</v>
      </c>
      <c r="P43" s="908">
        <v>4.2999999999999997E-2</v>
      </c>
      <c r="Q43" s="908">
        <v>5.5E-2</v>
      </c>
      <c r="R43" s="627"/>
    </row>
    <row r="44" spans="2:18" ht="18" customHeight="1">
      <c r="B44" s="258"/>
      <c r="C44" s="235"/>
      <c r="D44" s="235"/>
      <c r="E44" s="235"/>
      <c r="F44" s="235"/>
      <c r="G44" s="603"/>
      <c r="H44" s="603"/>
      <c r="I44" s="603"/>
      <c r="J44" s="603"/>
      <c r="K44" s="603"/>
      <c r="L44" s="603"/>
      <c r="M44" s="603"/>
      <c r="N44" s="603"/>
      <c r="O44" s="474"/>
      <c r="P44" s="117"/>
      <c r="Q44" s="117"/>
      <c r="R44" s="259"/>
    </row>
    <row r="45" spans="2:18" ht="20">
      <c r="B45" s="258"/>
      <c r="C45" s="123" t="s">
        <v>542</v>
      </c>
      <c r="D45" s="234"/>
      <c r="E45" s="234"/>
      <c r="F45" s="234"/>
      <c r="G45" s="1598">
        <v>940145</v>
      </c>
      <c r="H45" s="230">
        <v>3.5000000000000003E-2</v>
      </c>
      <c r="I45" s="806">
        <f>G45/G42</f>
        <v>0.20538502004161246</v>
      </c>
      <c r="J45" s="802">
        <v>101168</v>
      </c>
      <c r="K45" s="802">
        <v>116039</v>
      </c>
      <c r="L45" s="842">
        <v>110449</v>
      </c>
      <c r="M45" s="893">
        <v>96316</v>
      </c>
      <c r="N45" s="893">
        <v>108537</v>
      </c>
      <c r="O45" s="1963">
        <v>3.7999999999999999E-2</v>
      </c>
      <c r="P45" s="819">
        <v>0.04</v>
      </c>
      <c r="Q45" s="819">
        <v>0.03</v>
      </c>
      <c r="R45" s="627"/>
    </row>
    <row r="46" spans="2:18" ht="20">
      <c r="B46" s="258"/>
      <c r="C46" s="121" t="s">
        <v>543</v>
      </c>
      <c r="D46" s="121"/>
      <c r="E46" s="235"/>
      <c r="F46" s="235"/>
      <c r="G46" s="1599">
        <v>85265</v>
      </c>
      <c r="H46" s="348">
        <v>-2E-3</v>
      </c>
      <c r="I46" s="807">
        <f>G46/G42</f>
        <v>1.8627077454911833E-2</v>
      </c>
      <c r="J46" s="603">
        <v>9655</v>
      </c>
      <c r="K46" s="603">
        <v>10239</v>
      </c>
      <c r="L46" s="613">
        <v>9879</v>
      </c>
      <c r="M46" s="603">
        <v>9546</v>
      </c>
      <c r="N46" s="603">
        <v>10170</v>
      </c>
      <c r="O46" s="1964">
        <v>3.7999999999999999E-2</v>
      </c>
      <c r="P46" s="117">
        <v>4.8000000000000001E-2</v>
      </c>
      <c r="Q46" s="117">
        <v>3.5000000000000003E-2</v>
      </c>
      <c r="R46" s="627"/>
    </row>
    <row r="47" spans="2:18" ht="20">
      <c r="B47" s="258"/>
      <c r="C47" s="123" t="s">
        <v>544</v>
      </c>
      <c r="D47" s="123"/>
      <c r="E47" s="234"/>
      <c r="F47" s="234"/>
      <c r="G47" s="1598">
        <v>68237</v>
      </c>
      <c r="H47" s="230">
        <v>-3.9E-2</v>
      </c>
      <c r="I47" s="806">
        <f>G47/G42</f>
        <v>1.4907123489014471E-2</v>
      </c>
      <c r="J47" s="802">
        <v>7679</v>
      </c>
      <c r="K47" s="802">
        <v>8162</v>
      </c>
      <c r="L47" s="842">
        <v>7733</v>
      </c>
      <c r="M47" s="893">
        <v>7809</v>
      </c>
      <c r="N47" s="893">
        <v>8439</v>
      </c>
      <c r="O47" s="1963">
        <v>-3.2000000000000001E-2</v>
      </c>
      <c r="P47" s="819">
        <v>5.0000000000000001E-3</v>
      </c>
      <c r="Q47" s="819">
        <v>1.9E-2</v>
      </c>
      <c r="R47" s="627"/>
    </row>
    <row r="48" spans="2:18" ht="12" customHeight="1">
      <c r="B48" s="258"/>
      <c r="E48" s="94"/>
      <c r="G48" s="1599"/>
      <c r="H48" s="348"/>
      <c r="I48" s="807"/>
      <c r="J48" s="603"/>
      <c r="K48" s="603"/>
      <c r="L48" s="613"/>
      <c r="M48" s="603"/>
      <c r="N48" s="603"/>
      <c r="O48" s="1964"/>
      <c r="P48" s="117"/>
      <c r="Q48" s="117"/>
      <c r="R48" s="287"/>
    </row>
    <row r="49" spans="1:23" ht="20">
      <c r="B49" s="258"/>
      <c r="C49" s="234" t="s">
        <v>545</v>
      </c>
      <c r="D49" s="234"/>
      <c r="E49" s="234"/>
      <c r="F49" s="234"/>
      <c r="G49" s="1598">
        <v>287450</v>
      </c>
      <c r="H49" s="230">
        <v>7.0000000000000001E-3</v>
      </c>
      <c r="I49" s="806">
        <f>G49/G42</f>
        <v>6.2796615427366517E-2</v>
      </c>
      <c r="J49" s="802">
        <v>30891</v>
      </c>
      <c r="K49" s="802">
        <v>33086</v>
      </c>
      <c r="L49" s="842">
        <v>34371</v>
      </c>
      <c r="M49" s="893">
        <v>30142</v>
      </c>
      <c r="N49" s="893">
        <v>33022</v>
      </c>
      <c r="O49" s="1963">
        <v>5.8999999999999997E-2</v>
      </c>
      <c r="P49" s="819">
        <v>0.08</v>
      </c>
      <c r="Q49" s="819">
        <v>3.5000000000000003E-2</v>
      </c>
      <c r="R49" s="627"/>
    </row>
    <row r="50" spans="1:23" ht="20">
      <c r="B50" s="286"/>
      <c r="C50" s="121" t="s">
        <v>547</v>
      </c>
      <c r="D50" s="121"/>
      <c r="E50" s="235"/>
      <c r="F50" s="235"/>
      <c r="G50" s="1599">
        <v>576175</v>
      </c>
      <c r="H50" s="348">
        <v>3.1E-2</v>
      </c>
      <c r="I50" s="807">
        <f>G50/G42</f>
        <v>0.12587176863406821</v>
      </c>
      <c r="J50" s="603">
        <v>63271</v>
      </c>
      <c r="K50" s="603">
        <v>67268</v>
      </c>
      <c r="L50" s="613">
        <v>66721</v>
      </c>
      <c r="M50" s="603">
        <v>61664</v>
      </c>
      <c r="N50" s="603">
        <v>64109</v>
      </c>
      <c r="O50" s="1964">
        <v>2.4E-2</v>
      </c>
      <c r="P50" s="117">
        <v>2.5000000000000001E-2</v>
      </c>
      <c r="Q50" s="117">
        <v>3.4000000000000002E-2</v>
      </c>
      <c r="R50" s="803"/>
    </row>
    <row r="51" spans="1:23" ht="20">
      <c r="B51" s="258"/>
      <c r="C51" s="123" t="s">
        <v>546</v>
      </c>
      <c r="D51" s="123"/>
      <c r="E51" s="234"/>
      <c r="F51" s="234"/>
      <c r="G51" s="1598">
        <v>262623</v>
      </c>
      <c r="H51" s="230">
        <v>3.6999999999999998E-2</v>
      </c>
      <c r="I51" s="806">
        <f>G51/G42</f>
        <v>5.7372884095951565E-2</v>
      </c>
      <c r="J51" s="802">
        <v>28538</v>
      </c>
      <c r="K51" s="802">
        <v>29758</v>
      </c>
      <c r="L51" s="842">
        <v>29293</v>
      </c>
      <c r="M51" s="893">
        <v>27392</v>
      </c>
      <c r="N51" s="893">
        <v>29418</v>
      </c>
      <c r="O51" s="1963">
        <v>7.3999999999999996E-2</v>
      </c>
      <c r="P51" s="819">
        <v>7.0000000000000001E-3</v>
      </c>
      <c r="Q51" s="819">
        <v>3.5999999999999997E-2</v>
      </c>
      <c r="R51" s="627"/>
    </row>
    <row r="52" spans="1:23" ht="10" customHeight="1">
      <c r="B52" s="286"/>
      <c r="E52" s="94"/>
      <c r="G52" s="1599"/>
      <c r="H52" s="348"/>
      <c r="I52" s="807"/>
      <c r="J52" s="603"/>
      <c r="K52" s="603"/>
      <c r="L52" s="613"/>
      <c r="M52" s="603"/>
      <c r="N52" s="603"/>
      <c r="O52" s="1964"/>
      <c r="P52" s="117"/>
      <c r="Q52" s="117"/>
      <c r="R52" s="259"/>
    </row>
    <row r="53" spans="1:23" ht="20">
      <c r="B53" s="258"/>
      <c r="C53" s="234" t="s">
        <v>548</v>
      </c>
      <c r="D53" s="234"/>
      <c r="E53" s="234"/>
      <c r="F53" s="234"/>
      <c r="G53" s="1598">
        <v>385071</v>
      </c>
      <c r="H53" s="230">
        <v>-1E-3</v>
      </c>
      <c r="I53" s="806">
        <f>G53/G42</f>
        <v>8.4122997040290332E-2</v>
      </c>
      <c r="J53" s="802">
        <v>42714</v>
      </c>
      <c r="K53" s="802">
        <v>46127</v>
      </c>
      <c r="L53" s="842">
        <v>46514</v>
      </c>
      <c r="M53" s="893">
        <v>43933</v>
      </c>
      <c r="N53" s="893">
        <v>47187</v>
      </c>
      <c r="O53" s="1963">
        <v>-6.3E-2</v>
      </c>
      <c r="P53" s="819">
        <v>8.7999999999999995E-2</v>
      </c>
      <c r="Q53" s="819">
        <v>0.13100000000000001</v>
      </c>
      <c r="R53" s="627"/>
    </row>
    <row r="54" spans="1:23" ht="20">
      <c r="B54" s="258"/>
      <c r="C54" s="235" t="s">
        <v>549</v>
      </c>
      <c r="D54" s="235"/>
      <c r="E54" s="235"/>
      <c r="F54" s="235"/>
      <c r="G54" s="1599">
        <v>188226</v>
      </c>
      <c r="H54" s="348">
        <v>-1E-3</v>
      </c>
      <c r="I54" s="807">
        <f>G54/G42</f>
        <v>4.1120040825992313E-2</v>
      </c>
      <c r="J54" s="603">
        <v>20111</v>
      </c>
      <c r="K54" s="603">
        <v>23844</v>
      </c>
      <c r="L54" s="613">
        <v>21714</v>
      </c>
      <c r="M54" s="603">
        <v>20260</v>
      </c>
      <c r="N54" s="603">
        <v>23381</v>
      </c>
      <c r="O54" s="1964">
        <v>8.0000000000000002E-3</v>
      </c>
      <c r="P54" s="117">
        <v>1.0999999999999999E-2</v>
      </c>
      <c r="Q54" s="117">
        <v>4.8000000000000001E-2</v>
      </c>
      <c r="R54" s="627"/>
    </row>
    <row r="55" spans="1:23" ht="20">
      <c r="B55" s="258"/>
      <c r="C55" s="123" t="s">
        <v>550</v>
      </c>
      <c r="D55" s="123"/>
      <c r="E55" s="234"/>
      <c r="F55" s="234"/>
      <c r="G55" s="1598">
        <v>55203</v>
      </c>
      <c r="H55" s="230">
        <v>-3.7999999999999999E-2</v>
      </c>
      <c r="I55" s="806">
        <f>G55/G42</f>
        <v>1.2059702770697215E-2</v>
      </c>
      <c r="J55" s="802">
        <v>5989</v>
      </c>
      <c r="K55" s="802">
        <v>7352</v>
      </c>
      <c r="L55" s="842">
        <v>6358</v>
      </c>
      <c r="M55" s="893">
        <v>5990</v>
      </c>
      <c r="N55" s="893">
        <v>7256</v>
      </c>
      <c r="O55" s="1963">
        <v>2.5999999999999999E-2</v>
      </c>
      <c r="P55" s="819">
        <v>-3.4000000000000002E-2</v>
      </c>
      <c r="Q55" s="819">
        <v>-5.8000000000000003E-2</v>
      </c>
      <c r="R55" s="627"/>
    </row>
    <row r="56" spans="1:23" ht="9" customHeight="1">
      <c r="B56" s="258"/>
      <c r="E56" s="94"/>
      <c r="G56" s="1599"/>
      <c r="H56" s="348"/>
      <c r="I56" s="807"/>
      <c r="J56" s="603"/>
      <c r="K56" s="603"/>
      <c r="L56" s="613"/>
      <c r="M56" s="603"/>
      <c r="N56" s="603"/>
      <c r="O56" s="1964"/>
      <c r="P56" s="117"/>
      <c r="Q56" s="117"/>
      <c r="R56" s="259"/>
    </row>
    <row r="57" spans="1:23" ht="20">
      <c r="B57" s="258"/>
      <c r="C57" s="234" t="s">
        <v>551</v>
      </c>
      <c r="D57" s="234"/>
      <c r="E57" s="234"/>
      <c r="F57" s="234"/>
      <c r="G57" s="1598">
        <v>510765</v>
      </c>
      <c r="H57" s="230">
        <v>1.6E-2</v>
      </c>
      <c r="I57" s="806">
        <f>G57/G42</f>
        <v>0.1115822344016659</v>
      </c>
      <c r="J57" s="802">
        <v>54662</v>
      </c>
      <c r="K57" s="802">
        <v>61529</v>
      </c>
      <c r="L57" s="842">
        <v>58177</v>
      </c>
      <c r="M57" s="893">
        <v>54765</v>
      </c>
      <c r="N57" s="893">
        <v>59769</v>
      </c>
      <c r="O57" s="1963">
        <v>-8.0000000000000002E-3</v>
      </c>
      <c r="P57" s="819">
        <v>2.4E-2</v>
      </c>
      <c r="Q57" s="819">
        <v>3.2000000000000001E-2</v>
      </c>
      <c r="R57" s="627"/>
    </row>
    <row r="58" spans="1:23" ht="20">
      <c r="B58" s="258"/>
      <c r="C58" s="235" t="s">
        <v>552</v>
      </c>
      <c r="D58" s="235"/>
      <c r="E58" s="235"/>
      <c r="F58" s="235"/>
      <c r="G58" s="1599">
        <v>98626</v>
      </c>
      <c r="H58" s="348">
        <v>3.1E-2</v>
      </c>
      <c r="I58" s="807">
        <f>G58/G42</f>
        <v>2.154593492134093E-2</v>
      </c>
      <c r="J58" s="603">
        <v>11362</v>
      </c>
      <c r="K58" s="603">
        <v>12216</v>
      </c>
      <c r="L58" s="613">
        <v>11622</v>
      </c>
      <c r="M58" s="603">
        <v>10319</v>
      </c>
      <c r="N58" s="603">
        <v>11332</v>
      </c>
      <c r="O58" s="1964">
        <v>5.1999999999999998E-2</v>
      </c>
      <c r="P58" s="117">
        <v>3.4000000000000002E-2</v>
      </c>
      <c r="Q58" s="117">
        <v>4.2999999999999997E-2</v>
      </c>
      <c r="R58" s="627"/>
    </row>
    <row r="59" spans="1:23" ht="20">
      <c r="B59" s="258"/>
      <c r="C59" s="234" t="s">
        <v>553</v>
      </c>
      <c r="D59" s="234"/>
      <c r="E59" s="234"/>
      <c r="F59" s="234"/>
      <c r="G59" s="1598">
        <v>544078</v>
      </c>
      <c r="H59" s="230">
        <v>0.124</v>
      </c>
      <c r="I59" s="806">
        <f>G59/G42</f>
        <v>0.11885982580793433</v>
      </c>
      <c r="J59" s="802">
        <v>60644</v>
      </c>
      <c r="K59" s="802">
        <v>63918</v>
      </c>
      <c r="L59" s="842">
        <v>63983</v>
      </c>
      <c r="M59" s="893">
        <v>52466</v>
      </c>
      <c r="N59" s="893">
        <v>56161</v>
      </c>
      <c r="O59" s="1963">
        <v>0.114</v>
      </c>
      <c r="P59" s="819">
        <v>0.104</v>
      </c>
      <c r="Q59" s="819">
        <v>9.6000000000000002E-2</v>
      </c>
      <c r="R59" s="627"/>
    </row>
    <row r="60" spans="1:23" ht="20">
      <c r="B60" s="258"/>
      <c r="C60" s="235" t="s">
        <v>554</v>
      </c>
      <c r="D60" s="235"/>
      <c r="E60" s="235"/>
      <c r="F60" s="235"/>
      <c r="G60" s="1599">
        <v>575612</v>
      </c>
      <c r="H60" s="348">
        <v>4.1000000000000002E-2</v>
      </c>
      <c r="I60" s="807">
        <f>G60/G42</f>
        <v>0.12574877508915394</v>
      </c>
      <c r="J60" s="603">
        <v>62685</v>
      </c>
      <c r="K60" s="603">
        <v>68136</v>
      </c>
      <c r="L60" s="613">
        <v>66182</v>
      </c>
      <c r="M60" s="603">
        <v>60492</v>
      </c>
      <c r="N60" s="603">
        <v>65152</v>
      </c>
      <c r="O60" s="1964">
        <v>0.06</v>
      </c>
      <c r="P60" s="117">
        <v>2.8000000000000001E-2</v>
      </c>
      <c r="Q60" s="117">
        <v>5.8999999999999997E-2</v>
      </c>
      <c r="R60" s="627"/>
    </row>
    <row r="61" spans="1:23" ht="19" thickBot="1">
      <c r="B61" s="258"/>
      <c r="C61" s="1270"/>
      <c r="D61" s="1270"/>
      <c r="E61" s="1270"/>
      <c r="F61" s="1270"/>
      <c r="G61" s="1270"/>
      <c r="H61" s="1270"/>
      <c r="I61" s="1270"/>
      <c r="J61" s="1270"/>
      <c r="K61" s="1270"/>
      <c r="L61" s="1270"/>
      <c r="M61" s="1270"/>
      <c r="N61" s="1270"/>
      <c r="O61" s="1270"/>
      <c r="P61" s="1270"/>
      <c r="Q61" s="1270"/>
      <c r="R61" s="259"/>
    </row>
    <row r="62" spans="1:23" ht="38" customHeight="1">
      <c r="B62" s="258"/>
      <c r="C62" s="94"/>
      <c r="D62" s="94"/>
      <c r="E62" s="94"/>
      <c r="F62" s="804"/>
      <c r="G62" s="804"/>
      <c r="H62" s="94"/>
      <c r="I62" s="94"/>
      <c r="J62" s="94"/>
      <c r="K62" s="94"/>
      <c r="L62" s="94"/>
      <c r="M62" s="94"/>
      <c r="N62" s="94"/>
      <c r="O62" s="94"/>
      <c r="P62" s="94"/>
      <c r="Q62" s="94"/>
      <c r="R62" s="259"/>
    </row>
    <row r="63" spans="1:23" s="104" customFormat="1" ht="20">
      <c r="A63" s="111"/>
      <c r="B63" s="258"/>
      <c r="C63" s="94"/>
      <c r="D63" s="94"/>
      <c r="E63" s="94"/>
      <c r="F63" s="246"/>
      <c r="G63" s="94"/>
      <c r="H63" s="94"/>
      <c r="I63" s="94"/>
      <c r="J63" s="94"/>
      <c r="K63" s="94"/>
      <c r="L63" s="94"/>
      <c r="M63" s="246"/>
      <c r="N63" s="246"/>
      <c r="O63" s="94"/>
      <c r="P63" s="94"/>
      <c r="Q63" s="94"/>
      <c r="R63" s="259"/>
      <c r="S63" s="111"/>
      <c r="T63" s="111"/>
      <c r="U63" s="111"/>
      <c r="V63" s="111"/>
      <c r="W63" s="111"/>
    </row>
    <row r="64" spans="1:23">
      <c r="B64" s="258"/>
      <c r="C64" s="94"/>
      <c r="D64" s="94"/>
      <c r="E64" s="94"/>
      <c r="F64" s="94"/>
      <c r="G64" s="94"/>
      <c r="H64" s="94"/>
      <c r="I64" s="94"/>
      <c r="J64" s="94"/>
      <c r="K64" s="94"/>
      <c r="L64" s="94"/>
      <c r="M64" s="94"/>
      <c r="N64" s="94"/>
      <c r="O64" s="94"/>
      <c r="P64" s="94"/>
      <c r="Q64" s="94"/>
      <c r="R64" s="259"/>
    </row>
    <row r="65" spans="2:18">
      <c r="B65" s="258"/>
      <c r="C65" s="94"/>
      <c r="D65" s="94"/>
      <c r="E65" s="94"/>
      <c r="F65" s="94"/>
      <c r="G65" s="94"/>
      <c r="H65" s="94"/>
      <c r="I65" s="94"/>
      <c r="J65" s="94"/>
      <c r="K65" s="94"/>
      <c r="L65" s="94"/>
      <c r="M65" s="94"/>
      <c r="N65" s="94"/>
      <c r="O65" s="94"/>
      <c r="P65" s="94"/>
      <c r="Q65" s="94"/>
      <c r="R65" s="259"/>
    </row>
    <row r="66" spans="2:18">
      <c r="B66" s="258"/>
      <c r="C66" s="94"/>
      <c r="D66" s="94"/>
      <c r="E66" s="94"/>
      <c r="F66" s="94"/>
      <c r="G66" s="94"/>
      <c r="H66" s="94"/>
      <c r="I66" s="94"/>
      <c r="J66" s="94"/>
      <c r="K66" s="94"/>
      <c r="L66" s="94"/>
      <c r="M66" s="94"/>
      <c r="N66" s="94"/>
      <c r="O66" s="94"/>
      <c r="P66" s="94"/>
      <c r="Q66" s="94"/>
      <c r="R66" s="259"/>
    </row>
    <row r="67" spans="2:18">
      <c r="B67" s="258"/>
      <c r="C67" s="94"/>
      <c r="D67" s="94"/>
      <c r="E67" s="94"/>
      <c r="F67" s="94"/>
      <c r="G67" s="94"/>
      <c r="H67" s="94"/>
      <c r="I67" s="94"/>
      <c r="J67" s="94"/>
      <c r="K67" s="94"/>
      <c r="L67" s="94"/>
      <c r="M67" s="94"/>
      <c r="N67" s="94"/>
      <c r="O67" s="94"/>
      <c r="P67" s="94"/>
      <c r="Q67" s="94"/>
      <c r="R67" s="259"/>
    </row>
    <row r="68" spans="2:18">
      <c r="B68" s="258"/>
      <c r="C68" s="94"/>
      <c r="D68" s="94"/>
      <c r="E68" s="94"/>
      <c r="F68" s="94"/>
      <c r="G68" s="94"/>
      <c r="H68" s="94"/>
      <c r="I68" s="94"/>
      <c r="J68" s="94"/>
      <c r="K68" s="94"/>
      <c r="L68" s="94"/>
      <c r="M68" s="94"/>
      <c r="N68" s="94"/>
      <c r="O68" s="94"/>
      <c r="P68" s="94"/>
      <c r="Q68" s="94"/>
      <c r="R68" s="259"/>
    </row>
    <row r="69" spans="2:18">
      <c r="B69" s="258"/>
      <c r="C69" s="94"/>
      <c r="D69" s="94"/>
      <c r="E69" s="94"/>
      <c r="F69" s="94"/>
      <c r="G69" s="94"/>
      <c r="H69" s="94"/>
      <c r="I69" s="94"/>
      <c r="J69" s="94"/>
      <c r="K69" s="94"/>
      <c r="L69" s="94"/>
      <c r="M69" s="94"/>
      <c r="N69" s="94"/>
      <c r="O69" s="94"/>
      <c r="P69" s="94"/>
      <c r="Q69" s="94"/>
      <c r="R69" s="259"/>
    </row>
    <row r="70" spans="2:18">
      <c r="B70" s="258"/>
      <c r="C70" s="94"/>
      <c r="D70" s="94"/>
      <c r="E70" s="94"/>
      <c r="F70" s="94"/>
      <c r="G70" s="94"/>
      <c r="H70" s="94"/>
      <c r="I70" s="94"/>
      <c r="J70" s="94"/>
      <c r="K70" s="94"/>
      <c r="L70" s="94"/>
      <c r="M70" s="94"/>
      <c r="N70" s="94"/>
      <c r="O70" s="94"/>
      <c r="P70" s="94"/>
      <c r="Q70" s="94"/>
      <c r="R70" s="259"/>
    </row>
    <row r="71" spans="2:18">
      <c r="B71" s="258"/>
      <c r="C71" s="94"/>
      <c r="D71" s="94"/>
      <c r="E71" s="94"/>
      <c r="F71" s="94"/>
      <c r="G71" s="94"/>
      <c r="H71" s="94"/>
      <c r="I71" s="94"/>
      <c r="J71" s="94"/>
      <c r="K71" s="94"/>
      <c r="L71" s="94"/>
      <c r="M71" s="94"/>
      <c r="N71" s="94"/>
      <c r="O71" s="94"/>
      <c r="P71" s="94"/>
      <c r="Q71" s="94"/>
      <c r="R71" s="259"/>
    </row>
    <row r="72" spans="2:18">
      <c r="B72" s="258"/>
      <c r="C72" s="94"/>
      <c r="D72" s="94"/>
      <c r="E72" s="94"/>
      <c r="F72" s="94"/>
      <c r="G72" s="94"/>
      <c r="H72" s="94"/>
      <c r="I72" s="94"/>
      <c r="J72" s="94"/>
      <c r="K72" s="94"/>
      <c r="L72" s="94"/>
      <c r="M72" s="94"/>
      <c r="N72" s="94"/>
      <c r="O72" s="94"/>
      <c r="P72" s="94"/>
      <c r="Q72" s="94"/>
      <c r="R72" s="259"/>
    </row>
    <row r="73" spans="2:18">
      <c r="B73" s="258"/>
      <c r="C73" s="94"/>
      <c r="D73" s="94"/>
      <c r="E73" s="94"/>
      <c r="F73" s="94"/>
      <c r="G73" s="94"/>
      <c r="H73" s="94"/>
      <c r="I73" s="94"/>
      <c r="J73" s="94"/>
      <c r="K73" s="94"/>
      <c r="L73" s="94"/>
      <c r="M73" s="94"/>
      <c r="N73" s="94"/>
      <c r="O73" s="94"/>
      <c r="P73" s="94"/>
      <c r="Q73" s="94"/>
      <c r="R73" s="259"/>
    </row>
    <row r="74" spans="2:18">
      <c r="B74" s="258"/>
      <c r="C74" s="94"/>
      <c r="D74" s="94"/>
      <c r="E74" s="94"/>
      <c r="F74" s="94"/>
      <c r="G74" s="94"/>
      <c r="H74" s="94"/>
      <c r="I74" s="94"/>
      <c r="J74" s="94"/>
      <c r="K74" s="94"/>
      <c r="L74" s="94"/>
      <c r="M74" s="94"/>
      <c r="N74" s="94"/>
      <c r="O74" s="94"/>
      <c r="P74" s="94"/>
      <c r="Q74" s="94"/>
      <c r="R74" s="259"/>
    </row>
    <row r="75" spans="2:18">
      <c r="B75" s="258"/>
      <c r="C75" s="94"/>
      <c r="D75" s="94"/>
      <c r="E75" s="94"/>
      <c r="F75" s="94"/>
      <c r="G75" s="94"/>
      <c r="H75" s="94"/>
      <c r="I75" s="94"/>
      <c r="J75" s="94"/>
      <c r="K75" s="94"/>
      <c r="L75" s="94"/>
      <c r="M75" s="94"/>
      <c r="N75" s="94"/>
      <c r="O75" s="94"/>
      <c r="P75" s="94"/>
      <c r="Q75" s="94"/>
      <c r="R75" s="259"/>
    </row>
    <row r="76" spans="2:18">
      <c r="B76" s="258"/>
      <c r="C76" s="94"/>
      <c r="D76" s="94"/>
      <c r="E76" s="94"/>
      <c r="F76" s="94"/>
      <c r="G76" s="94"/>
      <c r="H76" s="94"/>
      <c r="I76" s="94"/>
      <c r="J76" s="94"/>
      <c r="K76" s="94"/>
      <c r="L76" s="94"/>
      <c r="M76" s="94"/>
      <c r="N76" s="94"/>
      <c r="O76" s="94"/>
      <c r="P76" s="94"/>
      <c r="Q76" s="94"/>
      <c r="R76" s="259"/>
    </row>
    <row r="77" spans="2:18">
      <c r="B77" s="258"/>
      <c r="C77" s="94"/>
      <c r="D77" s="94"/>
      <c r="E77" s="94"/>
      <c r="F77" s="94"/>
      <c r="G77" s="94"/>
      <c r="H77" s="94"/>
      <c r="I77" s="94"/>
      <c r="J77" s="94"/>
      <c r="K77" s="94"/>
      <c r="L77" s="94"/>
      <c r="M77" s="94"/>
      <c r="N77" s="94"/>
      <c r="O77" s="94"/>
      <c r="P77" s="94"/>
      <c r="Q77" s="94"/>
      <c r="R77" s="259"/>
    </row>
    <row r="78" spans="2:18" ht="19" thickBot="1">
      <c r="B78" s="258"/>
      <c r="C78" s="1270"/>
      <c r="D78" s="1270"/>
      <c r="E78" s="1270"/>
      <c r="F78" s="1270"/>
      <c r="G78" s="1270"/>
      <c r="H78" s="1270"/>
      <c r="I78" s="1270"/>
      <c r="J78" s="1270"/>
      <c r="K78" s="1270"/>
      <c r="L78" s="1270"/>
      <c r="M78" s="1270"/>
      <c r="N78" s="1270"/>
      <c r="O78" s="1270"/>
      <c r="P78" s="1270"/>
      <c r="Q78" s="1270"/>
      <c r="R78" s="259"/>
    </row>
    <row r="79" spans="2:18">
      <c r="B79" s="260"/>
      <c r="C79" s="261"/>
      <c r="D79" s="261"/>
      <c r="E79" s="261"/>
      <c r="F79" s="261"/>
      <c r="G79" s="261"/>
      <c r="H79" s="261"/>
      <c r="I79" s="261"/>
      <c r="J79" s="261"/>
      <c r="K79" s="261"/>
      <c r="L79" s="261"/>
      <c r="M79" s="261"/>
      <c r="N79" s="261"/>
      <c r="O79" s="261"/>
      <c r="P79" s="261"/>
      <c r="Q79" s="261"/>
      <c r="R79" s="262"/>
    </row>
    <row r="80" spans="2:18">
      <c r="B80" s="104"/>
      <c r="C80" s="94"/>
      <c r="D80" s="94"/>
      <c r="E80" s="94"/>
      <c r="F80" s="94"/>
      <c r="G80" s="94"/>
      <c r="H80" s="94"/>
      <c r="I80" s="94"/>
      <c r="J80" s="94"/>
      <c r="K80" s="94"/>
      <c r="L80" s="94"/>
      <c r="M80" s="94"/>
      <c r="N80" s="94"/>
      <c r="O80" s="94"/>
      <c r="P80" s="267"/>
      <c r="Q80" s="94"/>
      <c r="R80" s="33"/>
    </row>
    <row r="81" spans="2:18" ht="7" customHeight="1">
      <c r="B81" s="446"/>
      <c r="C81" s="447"/>
      <c r="D81" s="447"/>
      <c r="E81" s="447"/>
      <c r="F81" s="447"/>
      <c r="G81" s="447"/>
      <c r="H81" s="447"/>
      <c r="I81" s="447"/>
      <c r="J81" s="447"/>
      <c r="K81" s="447"/>
      <c r="L81" s="447"/>
      <c r="M81" s="447"/>
      <c r="N81" s="449"/>
      <c r="O81" s="447"/>
      <c r="P81" s="486"/>
      <c r="Q81" s="447"/>
      <c r="R81" s="450"/>
    </row>
    <row r="82" spans="2:18" ht="12" customHeight="1">
      <c r="B82" s="258"/>
      <c r="C82" s="94"/>
      <c r="D82" s="94"/>
      <c r="E82" s="94"/>
      <c r="F82" s="94"/>
      <c r="G82" s="94"/>
      <c r="H82" s="94"/>
      <c r="I82" s="94"/>
      <c r="J82" s="94"/>
      <c r="K82" s="94"/>
      <c r="L82" s="94"/>
      <c r="M82" s="94"/>
      <c r="N82" s="270"/>
      <c r="O82" s="94"/>
      <c r="P82" s="94"/>
      <c r="Q82" s="94"/>
      <c r="R82" s="259"/>
    </row>
    <row r="83" spans="2:18">
      <c r="B83" s="258"/>
      <c r="C83" s="94"/>
      <c r="D83" s="641" t="s">
        <v>206</v>
      </c>
      <c r="E83" s="641"/>
      <c r="F83" s="641"/>
      <c r="G83" s="641" t="s">
        <v>1044</v>
      </c>
      <c r="H83" s="641"/>
      <c r="I83" s="641"/>
      <c r="J83" s="641"/>
      <c r="K83" s="641"/>
      <c r="L83" s="645" t="s">
        <v>224</v>
      </c>
      <c r="M83" s="641"/>
      <c r="N83" s="646" t="s">
        <v>207</v>
      </c>
      <c r="O83" s="641"/>
      <c r="P83" s="646" t="s">
        <v>698</v>
      </c>
      <c r="R83" s="259"/>
    </row>
    <row r="84" spans="2:18" ht="12" customHeight="1">
      <c r="B84" s="258"/>
      <c r="C84" s="94"/>
      <c r="D84" s="94"/>
      <c r="E84" s="94"/>
      <c r="F84" s="94"/>
      <c r="G84" s="94"/>
      <c r="H84" s="94"/>
      <c r="I84" s="94"/>
      <c r="J84" s="94"/>
      <c r="K84" s="94"/>
      <c r="L84" s="94"/>
      <c r="M84" s="94"/>
      <c r="N84" s="222"/>
      <c r="O84" s="94"/>
      <c r="P84" s="94"/>
      <c r="R84" s="259"/>
    </row>
    <row r="85" spans="2:18" ht="8" customHeight="1">
      <c r="B85" s="487"/>
      <c r="C85" s="488"/>
      <c r="D85" s="488"/>
      <c r="E85" s="488"/>
      <c r="F85" s="488"/>
      <c r="G85" s="488"/>
      <c r="H85" s="488"/>
      <c r="I85" s="488"/>
      <c r="J85" s="488"/>
      <c r="K85" s="488"/>
      <c r="L85" s="488"/>
      <c r="M85" s="488"/>
      <c r="N85" s="488"/>
      <c r="O85" s="488"/>
      <c r="P85" s="488"/>
      <c r="Q85" s="488"/>
      <c r="R85" s="489"/>
    </row>
    <row r="90" spans="2:18">
      <c r="B90" s="271"/>
      <c r="C90" s="787" t="s">
        <v>50</v>
      </c>
      <c r="D90" s="787" t="s">
        <v>24</v>
      </c>
      <c r="E90" s="788" t="s">
        <v>44</v>
      </c>
      <c r="F90" s="788" t="s">
        <v>11</v>
      </c>
      <c r="G90" s="788" t="s">
        <v>570</v>
      </c>
      <c r="H90" s="788" t="s">
        <v>570</v>
      </c>
      <c r="I90" s="788" t="s">
        <v>686</v>
      </c>
    </row>
    <row r="91" spans="2:18">
      <c r="B91" s="271"/>
      <c r="C91" s="789"/>
      <c r="D91" s="790">
        <v>38975</v>
      </c>
      <c r="E91" s="791">
        <v>4.1000000000000002E-2</v>
      </c>
      <c r="F91" s="792">
        <v>4.4999999999999998E-2</v>
      </c>
      <c r="G91" s="793"/>
      <c r="H91" s="793"/>
      <c r="I91" s="794">
        <v>105.9</v>
      </c>
    </row>
    <row r="92" spans="2:18">
      <c r="B92" s="271"/>
      <c r="C92" s="795"/>
      <c r="D92" s="790">
        <f t="shared" ref="D92:D155" si="0">+D91+30.46667</f>
        <v>39005.466670000002</v>
      </c>
      <c r="E92" s="791">
        <v>2.7E-2</v>
      </c>
      <c r="F92" s="792">
        <v>4.1000000000000002E-2</v>
      </c>
      <c r="G92" s="793"/>
      <c r="H92" s="793"/>
      <c r="I92" s="794">
        <v>105.1</v>
      </c>
    </row>
    <row r="93" spans="2:18">
      <c r="B93" s="271"/>
      <c r="C93" s="795"/>
      <c r="D93" s="790">
        <f t="shared" si="0"/>
        <v>39035.933340000003</v>
      </c>
      <c r="E93" s="791">
        <v>3.4000000000000002E-2</v>
      </c>
      <c r="F93" s="792">
        <v>3.5000000000000003E-2</v>
      </c>
      <c r="G93" s="793"/>
      <c r="H93" s="793"/>
      <c r="I93" s="794">
        <v>105.3</v>
      </c>
    </row>
    <row r="94" spans="2:18">
      <c r="B94" s="271"/>
      <c r="C94" s="795"/>
      <c r="D94" s="790">
        <f t="shared" si="0"/>
        <v>39066.400010000005</v>
      </c>
      <c r="E94" s="791">
        <v>5.3999999999999999E-2</v>
      </c>
      <c r="F94" s="792">
        <v>0.05</v>
      </c>
      <c r="G94" s="793"/>
      <c r="H94" s="793"/>
      <c r="I94" s="794">
        <v>110</v>
      </c>
    </row>
    <row r="95" spans="2:18">
      <c r="B95" s="271"/>
      <c r="C95" s="789" t="s">
        <v>36</v>
      </c>
      <c r="D95" s="790">
        <f t="shared" si="0"/>
        <v>39096.866680000006</v>
      </c>
      <c r="E95" s="791">
        <v>2.5999999999999999E-2</v>
      </c>
      <c r="F95" s="792">
        <v>1.6E-2</v>
      </c>
      <c r="G95" s="793"/>
      <c r="H95" s="793"/>
      <c r="I95" s="794">
        <v>110.2</v>
      </c>
    </row>
    <row r="96" spans="2:18">
      <c r="B96" s="271"/>
      <c r="C96" s="795"/>
      <c r="D96" s="790">
        <f t="shared" si="0"/>
        <v>39127.333350000008</v>
      </c>
      <c r="E96" s="791">
        <v>2.8000000000000001E-2</v>
      </c>
      <c r="F96" s="792">
        <v>2.7E-2</v>
      </c>
      <c r="G96" s="793"/>
      <c r="H96" s="793"/>
      <c r="I96" s="794">
        <v>111.2</v>
      </c>
    </row>
    <row r="97" spans="2:18">
      <c r="B97" s="271"/>
      <c r="C97" s="795"/>
      <c r="D97" s="790">
        <f t="shared" si="0"/>
        <v>39157.80002000001</v>
      </c>
      <c r="E97" s="791">
        <v>3.7999999999999999E-2</v>
      </c>
      <c r="F97" s="792">
        <v>3.3000000000000002E-2</v>
      </c>
      <c r="G97" s="793"/>
      <c r="H97" s="793"/>
      <c r="I97" s="794">
        <v>108.2</v>
      </c>
    </row>
    <row r="98" spans="2:18" s="33" customFormat="1">
      <c r="B98" s="271"/>
      <c r="C98" s="795"/>
      <c r="D98" s="790">
        <f t="shared" si="0"/>
        <v>39188.266690000011</v>
      </c>
      <c r="E98" s="791">
        <v>2.5999999999999999E-2</v>
      </c>
      <c r="F98" s="792">
        <v>2.1999999999999999E-2</v>
      </c>
      <c r="G98" s="793"/>
      <c r="H98" s="793"/>
      <c r="I98" s="794">
        <v>106.3</v>
      </c>
      <c r="J98" s="251"/>
      <c r="K98" s="251"/>
      <c r="L98" s="251"/>
      <c r="M98" s="251"/>
      <c r="N98" s="251"/>
      <c r="O98" s="251"/>
      <c r="P98" s="251"/>
      <c r="Q98" s="251"/>
      <c r="R98" s="251"/>
    </row>
    <row r="99" spans="2:18" s="33" customFormat="1">
      <c r="B99" s="271"/>
      <c r="C99" s="795"/>
      <c r="D99" s="790">
        <f t="shared" si="0"/>
        <v>39218.733360000013</v>
      </c>
      <c r="E99" s="791">
        <v>4.1000000000000002E-2</v>
      </c>
      <c r="F99" s="792">
        <v>4.2000000000000003E-2</v>
      </c>
      <c r="G99" s="793"/>
      <c r="H99" s="793"/>
      <c r="I99" s="794">
        <v>108.5</v>
      </c>
      <c r="J99" s="251"/>
      <c r="K99" s="251"/>
      <c r="L99" s="251"/>
      <c r="M99" s="251"/>
      <c r="N99" s="251"/>
      <c r="O99" s="251"/>
      <c r="P99" s="251"/>
      <c r="Q99" s="251"/>
      <c r="R99" s="251"/>
    </row>
    <row r="100" spans="2:18" s="33" customFormat="1">
      <c r="B100" s="271"/>
      <c r="C100" s="795"/>
      <c r="D100" s="790">
        <f t="shared" si="0"/>
        <v>39249.200030000015</v>
      </c>
      <c r="E100" s="791">
        <v>3.9E-2</v>
      </c>
      <c r="F100" s="792">
        <v>3.1E-2</v>
      </c>
      <c r="G100" s="793"/>
      <c r="H100" s="793"/>
      <c r="I100" s="794">
        <v>105.3</v>
      </c>
      <c r="J100" s="251"/>
      <c r="K100" s="251"/>
      <c r="L100" s="251"/>
      <c r="M100" s="251"/>
      <c r="N100" s="251"/>
      <c r="O100" s="251"/>
      <c r="P100" s="251"/>
      <c r="Q100" s="251"/>
      <c r="R100" s="251"/>
    </row>
    <row r="101" spans="2:18" s="33" customFormat="1">
      <c r="B101" s="271"/>
      <c r="C101" s="795"/>
      <c r="D101" s="790">
        <f t="shared" si="0"/>
        <v>39279.666700000016</v>
      </c>
      <c r="E101" s="791">
        <v>4.1000000000000002E-2</v>
      </c>
      <c r="F101" s="792">
        <v>2.8000000000000001E-2</v>
      </c>
      <c r="G101" s="793"/>
      <c r="H101" s="793"/>
      <c r="I101" s="794">
        <v>111.9</v>
      </c>
      <c r="J101" s="251"/>
      <c r="K101" s="251"/>
      <c r="L101" s="251"/>
      <c r="M101" s="251"/>
      <c r="N101" s="251"/>
      <c r="O101" s="251"/>
      <c r="P101" s="251"/>
      <c r="Q101" s="251"/>
      <c r="R101" s="251"/>
    </row>
    <row r="102" spans="2:18" s="33" customFormat="1">
      <c r="B102" s="271"/>
      <c r="C102" s="795"/>
      <c r="D102" s="790">
        <f t="shared" si="0"/>
        <v>39310.133370000018</v>
      </c>
      <c r="E102" s="791">
        <v>3.2000000000000001E-2</v>
      </c>
      <c r="F102" s="792">
        <v>2.9000000000000001E-2</v>
      </c>
      <c r="G102" s="793"/>
      <c r="H102" s="793"/>
      <c r="I102" s="794">
        <v>105.6</v>
      </c>
      <c r="J102" s="251"/>
      <c r="K102" s="251"/>
      <c r="L102" s="251"/>
      <c r="M102" s="251"/>
      <c r="N102" s="251"/>
      <c r="O102" s="251"/>
      <c r="P102" s="251"/>
      <c r="Q102" s="251"/>
      <c r="R102" s="251"/>
    </row>
    <row r="103" spans="2:18" s="33" customFormat="1">
      <c r="B103" s="271"/>
      <c r="C103" s="795"/>
      <c r="D103" s="790">
        <f t="shared" si="0"/>
        <v>39340.600040000019</v>
      </c>
      <c r="E103" s="791">
        <v>4.3999999999999997E-2</v>
      </c>
      <c r="F103" s="792">
        <v>4.3999999999999997E-2</v>
      </c>
      <c r="G103" s="793"/>
      <c r="H103" s="793"/>
      <c r="I103" s="794">
        <v>99.5</v>
      </c>
      <c r="J103" s="251"/>
      <c r="K103" s="251"/>
      <c r="L103" s="251"/>
      <c r="M103" s="251"/>
      <c r="N103" s="251"/>
      <c r="O103" s="251"/>
      <c r="P103" s="251"/>
      <c r="Q103" s="251"/>
      <c r="R103" s="251"/>
    </row>
    <row r="104" spans="2:18" s="33" customFormat="1">
      <c r="B104" s="271"/>
      <c r="C104" s="795"/>
      <c r="D104" s="790">
        <f t="shared" si="0"/>
        <v>39371.066710000021</v>
      </c>
      <c r="E104" s="791">
        <v>5.0999999999999997E-2</v>
      </c>
      <c r="F104" s="792">
        <v>4.4999999999999998E-2</v>
      </c>
      <c r="G104" s="793"/>
      <c r="H104" s="793"/>
      <c r="I104" s="794">
        <v>95.2</v>
      </c>
      <c r="J104" s="251"/>
      <c r="K104" s="251"/>
      <c r="L104" s="251"/>
      <c r="M104" s="251"/>
      <c r="N104" s="251"/>
      <c r="O104" s="251"/>
      <c r="P104" s="251"/>
      <c r="Q104" s="251"/>
      <c r="R104" s="251"/>
    </row>
    <row r="105" spans="2:18" s="33" customFormat="1">
      <c r="B105" s="271"/>
      <c r="C105" s="795"/>
      <c r="D105" s="790">
        <f t="shared" si="0"/>
        <v>39401.533380000023</v>
      </c>
      <c r="E105" s="791">
        <v>6.8000000000000005E-2</v>
      </c>
      <c r="F105" s="792">
        <v>5.1999999999999998E-2</v>
      </c>
      <c r="G105" s="793"/>
      <c r="H105" s="793"/>
      <c r="I105" s="794">
        <v>87.8</v>
      </c>
      <c r="J105" s="251"/>
      <c r="K105" s="251"/>
      <c r="L105" s="251"/>
      <c r="M105" s="251"/>
      <c r="N105" s="251"/>
      <c r="O105" s="251"/>
      <c r="P105" s="251"/>
      <c r="Q105" s="251"/>
      <c r="R105" s="251"/>
    </row>
    <row r="106" spans="2:18" s="33" customFormat="1">
      <c r="B106" s="271"/>
      <c r="C106" s="795"/>
      <c r="D106" s="790">
        <f t="shared" si="0"/>
        <v>39432.000050000024</v>
      </c>
      <c r="E106" s="791">
        <v>4.4999999999999998E-2</v>
      </c>
      <c r="F106" s="792">
        <v>2.9000000000000001E-2</v>
      </c>
      <c r="G106" s="796">
        <v>0.13</v>
      </c>
      <c r="H106" s="796">
        <v>-0.13</v>
      </c>
      <c r="I106" s="794">
        <v>90.6</v>
      </c>
      <c r="J106" s="251"/>
      <c r="K106" s="251"/>
      <c r="L106" s="251"/>
      <c r="M106" s="251"/>
      <c r="N106" s="251"/>
      <c r="O106" s="251"/>
      <c r="P106" s="251"/>
      <c r="Q106" s="251"/>
      <c r="R106" s="251"/>
    </row>
    <row r="107" spans="2:18" s="33" customFormat="1">
      <c r="B107" s="271"/>
      <c r="C107" s="789" t="s">
        <v>37</v>
      </c>
      <c r="D107" s="790">
        <f t="shared" si="0"/>
        <v>39462.466720000026</v>
      </c>
      <c r="E107" s="791">
        <v>4.8000000000000001E-2</v>
      </c>
      <c r="F107" s="792">
        <v>3.4000000000000002E-2</v>
      </c>
      <c r="G107" s="796">
        <f>G106</f>
        <v>0.13</v>
      </c>
      <c r="H107" s="796">
        <f>H106</f>
        <v>-0.13</v>
      </c>
      <c r="I107" s="794">
        <v>87.3</v>
      </c>
      <c r="J107" s="251"/>
      <c r="K107" s="251"/>
      <c r="L107" s="251"/>
      <c r="M107" s="251"/>
      <c r="N107" s="251"/>
      <c r="O107" s="251"/>
      <c r="P107" s="251"/>
      <c r="Q107" s="251"/>
      <c r="R107" s="251"/>
    </row>
    <row r="108" spans="2:18" s="33" customFormat="1">
      <c r="B108" s="271"/>
      <c r="C108" s="795"/>
      <c r="D108" s="790">
        <f t="shared" si="0"/>
        <v>39492.933390000027</v>
      </c>
      <c r="E108" s="791">
        <v>0.04</v>
      </c>
      <c r="F108" s="792">
        <v>2.1000000000000001E-2</v>
      </c>
      <c r="G108" s="796">
        <f t="shared" ref="G108:G125" si="1">G107</f>
        <v>0.13</v>
      </c>
      <c r="H108" s="796">
        <f t="shared" ref="H108:H125" si="2">H107</f>
        <v>-0.13</v>
      </c>
      <c r="I108" s="794">
        <v>76.400000000000006</v>
      </c>
      <c r="J108" s="251"/>
      <c r="K108" s="251"/>
      <c r="L108" s="251"/>
      <c r="M108" s="251"/>
      <c r="N108" s="251"/>
      <c r="O108" s="251"/>
      <c r="P108" s="251"/>
      <c r="Q108" s="251"/>
      <c r="R108" s="251"/>
    </row>
    <row r="109" spans="2:18" s="33" customFormat="1">
      <c r="B109" s="271"/>
      <c r="C109" s="795"/>
      <c r="D109" s="790">
        <f t="shared" si="0"/>
        <v>39523.400060000029</v>
      </c>
      <c r="E109" s="791">
        <v>3.1E-2</v>
      </c>
      <c r="F109" s="792">
        <v>1.4E-2</v>
      </c>
      <c r="G109" s="796">
        <f t="shared" si="1"/>
        <v>0.13</v>
      </c>
      <c r="H109" s="796">
        <f t="shared" si="2"/>
        <v>-0.13</v>
      </c>
      <c r="I109" s="794">
        <v>65.900000000000006</v>
      </c>
      <c r="J109" s="251"/>
      <c r="K109" s="251"/>
      <c r="L109" s="251"/>
      <c r="M109" s="251"/>
      <c r="N109" s="251"/>
      <c r="O109" s="251"/>
      <c r="P109" s="251"/>
      <c r="Q109" s="251"/>
      <c r="R109" s="251"/>
    </row>
    <row r="110" spans="2:18" s="33" customFormat="1">
      <c r="B110" s="271"/>
      <c r="C110" s="795"/>
      <c r="D110" s="790">
        <f t="shared" si="0"/>
        <v>39553.866730000031</v>
      </c>
      <c r="E110" s="791">
        <v>4.8000000000000001E-2</v>
      </c>
      <c r="F110" s="792">
        <v>2.4E-2</v>
      </c>
      <c r="G110" s="796">
        <f t="shared" si="1"/>
        <v>0.13</v>
      </c>
      <c r="H110" s="796">
        <f t="shared" si="2"/>
        <v>-0.13</v>
      </c>
      <c r="I110" s="794">
        <v>62.8</v>
      </c>
      <c r="J110" s="251"/>
      <c r="K110" s="251"/>
      <c r="L110" s="251"/>
      <c r="M110" s="251"/>
      <c r="N110" s="251"/>
      <c r="O110" s="251"/>
      <c r="P110" s="251"/>
      <c r="Q110" s="251"/>
      <c r="R110" s="251"/>
    </row>
    <row r="111" spans="2:18" s="33" customFormat="1">
      <c r="B111" s="271"/>
      <c r="C111" s="795"/>
      <c r="D111" s="790">
        <f t="shared" si="0"/>
        <v>39584.333400000032</v>
      </c>
      <c r="E111" s="791">
        <v>4.3999999999999997E-2</v>
      </c>
      <c r="F111" s="792">
        <v>1.4E-2</v>
      </c>
      <c r="G111" s="796">
        <f t="shared" si="1"/>
        <v>0.13</v>
      </c>
      <c r="H111" s="796">
        <f t="shared" si="2"/>
        <v>-0.13</v>
      </c>
      <c r="I111" s="794">
        <v>58.1</v>
      </c>
      <c r="J111" s="251"/>
      <c r="K111" s="251"/>
      <c r="L111" s="251"/>
      <c r="M111" s="251"/>
      <c r="N111" s="251"/>
      <c r="O111" s="251"/>
      <c r="P111" s="251"/>
      <c r="Q111" s="251"/>
      <c r="R111" s="251"/>
    </row>
    <row r="112" spans="2:18" s="33" customFormat="1">
      <c r="B112" s="271"/>
      <c r="C112" s="795"/>
      <c r="D112" s="790">
        <f t="shared" si="0"/>
        <v>39614.800070000034</v>
      </c>
      <c r="E112" s="791">
        <v>5.8000000000000003E-2</v>
      </c>
      <c r="F112" s="792">
        <v>2.5000000000000001E-2</v>
      </c>
      <c r="G112" s="796">
        <f t="shared" si="1"/>
        <v>0.13</v>
      </c>
      <c r="H112" s="796">
        <f t="shared" si="2"/>
        <v>-0.13</v>
      </c>
      <c r="I112" s="794">
        <v>51</v>
      </c>
      <c r="J112" s="251"/>
      <c r="K112" s="251"/>
      <c r="L112" s="251"/>
      <c r="M112" s="251"/>
      <c r="N112" s="251"/>
      <c r="O112" s="251"/>
      <c r="P112" s="251"/>
      <c r="Q112" s="251"/>
      <c r="R112" s="251"/>
    </row>
    <row r="113" spans="2:18" s="33" customFormat="1">
      <c r="B113" s="271"/>
      <c r="C113" s="795"/>
      <c r="D113" s="790">
        <f t="shared" si="0"/>
        <v>39645.266740000035</v>
      </c>
      <c r="E113" s="791">
        <v>5.5E-2</v>
      </c>
      <c r="F113" s="792">
        <v>1.6E-2</v>
      </c>
      <c r="G113" s="796">
        <f t="shared" si="1"/>
        <v>0.13</v>
      </c>
      <c r="H113" s="796">
        <f t="shared" si="2"/>
        <v>-0.13</v>
      </c>
      <c r="I113" s="794">
        <v>51.9</v>
      </c>
      <c r="J113" s="251"/>
      <c r="K113" s="251"/>
      <c r="L113" s="251"/>
      <c r="M113" s="251"/>
      <c r="N113" s="251"/>
      <c r="O113" s="251"/>
      <c r="P113" s="251"/>
      <c r="Q113" s="251"/>
      <c r="R113" s="251"/>
    </row>
    <row r="114" spans="2:18" s="33" customFormat="1">
      <c r="B114" s="271"/>
      <c r="C114" s="795"/>
      <c r="D114" s="790">
        <f t="shared" si="0"/>
        <v>39675.733410000037</v>
      </c>
      <c r="E114" s="791">
        <v>4.4999999999999998E-2</v>
      </c>
      <c r="F114" s="792">
        <v>7.0000000000000001E-3</v>
      </c>
      <c r="G114" s="796">
        <f t="shared" si="1"/>
        <v>0.13</v>
      </c>
      <c r="H114" s="796">
        <f t="shared" si="2"/>
        <v>-0.13</v>
      </c>
      <c r="I114" s="794">
        <v>58.5</v>
      </c>
      <c r="J114" s="251"/>
      <c r="K114" s="251"/>
      <c r="L114" s="251"/>
      <c r="M114" s="251"/>
      <c r="N114" s="251"/>
      <c r="O114" s="251"/>
      <c r="P114" s="251"/>
      <c r="Q114" s="251"/>
      <c r="R114" s="251"/>
    </row>
    <row r="115" spans="2:18" s="33" customFormat="1">
      <c r="B115" s="271"/>
      <c r="C115" s="795"/>
      <c r="D115" s="790">
        <f t="shared" si="0"/>
        <v>39706.200080000039</v>
      </c>
      <c r="E115" s="791">
        <v>2.8000000000000001E-2</v>
      </c>
      <c r="F115" s="792">
        <v>-0.02</v>
      </c>
      <c r="G115" s="796">
        <f t="shared" si="1"/>
        <v>0.13</v>
      </c>
      <c r="H115" s="796">
        <f t="shared" si="2"/>
        <v>-0.13</v>
      </c>
      <c r="I115" s="794">
        <v>61.4</v>
      </c>
      <c r="J115" s="251"/>
      <c r="K115" s="251"/>
      <c r="L115" s="251"/>
      <c r="M115" s="251"/>
      <c r="N115" s="251"/>
      <c r="O115" s="251"/>
      <c r="P115" s="251"/>
      <c r="Q115" s="251"/>
      <c r="R115" s="251"/>
    </row>
    <row r="116" spans="2:18" s="33" customFormat="1">
      <c r="B116" s="271"/>
      <c r="C116" s="795"/>
      <c r="D116" s="790">
        <f t="shared" si="0"/>
        <v>39736.66675000004</v>
      </c>
      <c r="E116" s="791">
        <v>-3.0000000000000001E-3</v>
      </c>
      <c r="F116" s="792">
        <v>-5.7000000000000002E-2</v>
      </c>
      <c r="G116" s="796">
        <f t="shared" si="1"/>
        <v>0.13</v>
      </c>
      <c r="H116" s="796">
        <f t="shared" si="2"/>
        <v>-0.13</v>
      </c>
      <c r="I116" s="794">
        <v>38.799999999999997</v>
      </c>
      <c r="J116" s="251"/>
      <c r="K116" s="251"/>
      <c r="L116" s="251"/>
      <c r="M116" s="251"/>
      <c r="N116" s="251"/>
      <c r="O116" s="251"/>
      <c r="P116" s="251"/>
      <c r="Q116" s="251"/>
      <c r="R116" s="251"/>
    </row>
    <row r="117" spans="2:18" s="33" customFormat="1">
      <c r="B117" s="271"/>
      <c r="C117" s="795"/>
      <c r="D117" s="790">
        <f t="shared" si="0"/>
        <v>39767.133420000042</v>
      </c>
      <c r="E117" s="791">
        <v>-5.6000000000000001E-2</v>
      </c>
      <c r="F117" s="792">
        <v>-9.7000000000000003E-2</v>
      </c>
      <c r="G117" s="796">
        <f t="shared" si="1"/>
        <v>0.13</v>
      </c>
      <c r="H117" s="796">
        <f t="shared" si="2"/>
        <v>-0.13</v>
      </c>
      <c r="I117" s="794">
        <v>44.7</v>
      </c>
      <c r="J117" s="251"/>
      <c r="K117" s="251"/>
      <c r="L117" s="251"/>
      <c r="M117" s="251"/>
      <c r="N117" s="251"/>
      <c r="O117" s="251"/>
      <c r="P117" s="251"/>
      <c r="Q117" s="251"/>
      <c r="R117" s="251"/>
    </row>
    <row r="118" spans="2:18" s="33" customFormat="1">
      <c r="B118" s="271"/>
      <c r="C118" s="795"/>
      <c r="D118" s="790">
        <f t="shared" si="0"/>
        <v>39797.600090000044</v>
      </c>
      <c r="E118" s="791">
        <v>-7.5999999999999998E-2</v>
      </c>
      <c r="F118" s="792">
        <v>-0.114</v>
      </c>
      <c r="G118" s="796">
        <f t="shared" si="1"/>
        <v>0.13</v>
      </c>
      <c r="H118" s="796">
        <f t="shared" si="2"/>
        <v>-0.13</v>
      </c>
      <c r="I118" s="794">
        <v>38.6</v>
      </c>
      <c r="J118" s="251"/>
      <c r="K118" s="251"/>
      <c r="L118" s="251"/>
      <c r="M118" s="251"/>
      <c r="N118" s="251"/>
      <c r="O118" s="251"/>
      <c r="P118" s="251"/>
      <c r="Q118" s="251"/>
      <c r="R118" s="251"/>
    </row>
    <row r="119" spans="2:18" s="33" customFormat="1">
      <c r="B119" s="271"/>
      <c r="C119" s="789" t="s">
        <v>38</v>
      </c>
      <c r="D119" s="790">
        <f t="shared" si="0"/>
        <v>39828.066760000045</v>
      </c>
      <c r="E119" s="791">
        <v>-6.7000000000000004E-2</v>
      </c>
      <c r="F119" s="792">
        <v>-0.10100000000000001</v>
      </c>
      <c r="G119" s="796">
        <f t="shared" si="1"/>
        <v>0.13</v>
      </c>
      <c r="H119" s="796">
        <f t="shared" si="2"/>
        <v>-0.13</v>
      </c>
      <c r="I119" s="794">
        <v>37.4</v>
      </c>
      <c r="J119" s="251"/>
      <c r="K119" s="251"/>
      <c r="L119" s="251"/>
      <c r="M119" s="251"/>
      <c r="N119" s="251"/>
      <c r="O119" s="251"/>
      <c r="P119" s="251"/>
      <c r="Q119" s="251"/>
      <c r="R119" s="251"/>
    </row>
    <row r="120" spans="2:18" s="33" customFormat="1">
      <c r="B120" s="271"/>
      <c r="C120" s="795"/>
      <c r="D120" s="790">
        <f t="shared" si="0"/>
        <v>39858.533430000047</v>
      </c>
      <c r="E120" s="791">
        <v>-5.8000000000000003E-2</v>
      </c>
      <c r="F120" s="792">
        <v>-9.4E-2</v>
      </c>
      <c r="G120" s="796">
        <f t="shared" si="1"/>
        <v>0.13</v>
      </c>
      <c r="H120" s="796">
        <f t="shared" si="2"/>
        <v>-0.13</v>
      </c>
      <c r="I120" s="794">
        <v>25.3</v>
      </c>
      <c r="J120" s="251"/>
      <c r="K120" s="251"/>
      <c r="L120" s="251"/>
      <c r="M120" s="251"/>
      <c r="N120" s="251"/>
      <c r="O120" s="251"/>
      <c r="P120" s="251"/>
      <c r="Q120" s="251"/>
      <c r="R120" s="251"/>
    </row>
    <row r="121" spans="2:18">
      <c r="B121" s="271"/>
      <c r="C121" s="795"/>
      <c r="D121" s="790">
        <f t="shared" si="0"/>
        <v>39889.000100000048</v>
      </c>
      <c r="E121" s="791">
        <v>-7.5999999999999998E-2</v>
      </c>
      <c r="F121" s="792">
        <v>-0.111</v>
      </c>
      <c r="G121" s="796">
        <f t="shared" si="1"/>
        <v>0.13</v>
      </c>
      <c r="H121" s="796">
        <f t="shared" si="2"/>
        <v>-0.13</v>
      </c>
      <c r="I121" s="794">
        <v>26.9</v>
      </c>
    </row>
    <row r="122" spans="2:18">
      <c r="B122" s="271"/>
      <c r="C122" s="795"/>
      <c r="D122" s="790">
        <f t="shared" si="0"/>
        <v>39919.46677000005</v>
      </c>
      <c r="E122" s="791">
        <v>-8.4000000000000005E-2</v>
      </c>
      <c r="F122" s="792">
        <v>-0.113</v>
      </c>
      <c r="G122" s="796">
        <f t="shared" si="1"/>
        <v>0.13</v>
      </c>
      <c r="H122" s="796">
        <f t="shared" si="2"/>
        <v>-0.13</v>
      </c>
      <c r="I122" s="794">
        <v>40.799999999999997</v>
      </c>
    </row>
    <row r="123" spans="2:18">
      <c r="B123" s="271"/>
      <c r="C123" s="795"/>
      <c r="D123" s="790">
        <f t="shared" si="0"/>
        <v>39949.933440000052</v>
      </c>
      <c r="E123" s="791">
        <v>-8.4000000000000005E-2</v>
      </c>
      <c r="F123" s="792">
        <v>-0.107</v>
      </c>
      <c r="G123" s="796">
        <f t="shared" si="1"/>
        <v>0.13</v>
      </c>
      <c r="H123" s="796">
        <f t="shared" si="2"/>
        <v>-0.13</v>
      </c>
      <c r="I123" s="794">
        <v>54.8</v>
      </c>
    </row>
    <row r="124" spans="2:18">
      <c r="B124" s="271"/>
      <c r="C124" s="795"/>
      <c r="D124" s="790">
        <f t="shared" si="0"/>
        <v>39980.400110000053</v>
      </c>
      <c r="E124" s="791">
        <v>-8.4000000000000005E-2</v>
      </c>
      <c r="F124" s="792">
        <v>-9.8000000000000004E-2</v>
      </c>
      <c r="G124" s="796">
        <f t="shared" si="1"/>
        <v>0.13</v>
      </c>
      <c r="H124" s="796">
        <f t="shared" si="2"/>
        <v>-0.13</v>
      </c>
      <c r="I124" s="794">
        <v>49.3</v>
      </c>
    </row>
    <row r="125" spans="2:18">
      <c r="B125" s="271"/>
      <c r="C125" s="795"/>
      <c r="D125" s="790">
        <f t="shared" si="0"/>
        <v>40010.866780000055</v>
      </c>
      <c r="E125" s="791">
        <v>-8.8999999999999996E-2</v>
      </c>
      <c r="F125" s="792">
        <v>-9.0999999999999998E-2</v>
      </c>
      <c r="G125" s="796">
        <f t="shared" si="1"/>
        <v>0.13</v>
      </c>
      <c r="H125" s="796">
        <f t="shared" si="2"/>
        <v>-0.13</v>
      </c>
      <c r="I125" s="794">
        <v>47.4</v>
      </c>
    </row>
    <row r="126" spans="2:18">
      <c r="B126" s="271"/>
      <c r="C126" s="795"/>
      <c r="D126" s="790">
        <f t="shared" si="0"/>
        <v>40041.333450000056</v>
      </c>
      <c r="E126" s="791">
        <v>-7.1999999999999995E-2</v>
      </c>
      <c r="F126" s="792">
        <v>-6.6000000000000003E-2</v>
      </c>
      <c r="G126" s="793"/>
      <c r="H126" s="793"/>
      <c r="I126" s="794">
        <v>54.5</v>
      </c>
    </row>
    <row r="127" spans="2:18">
      <c r="B127" s="271"/>
      <c r="C127" s="795"/>
      <c r="D127" s="790">
        <f t="shared" si="0"/>
        <v>40071.800120000058</v>
      </c>
      <c r="E127" s="791">
        <v>-6.0999999999999999E-2</v>
      </c>
      <c r="F127" s="792">
        <v>-7.2999999999999995E-2</v>
      </c>
      <c r="G127" s="793"/>
      <c r="H127" s="793"/>
      <c r="I127" s="794">
        <v>53.4</v>
      </c>
    </row>
    <row r="128" spans="2:18">
      <c r="B128" s="271"/>
      <c r="C128" s="795"/>
      <c r="D128" s="790">
        <f t="shared" si="0"/>
        <v>40102.26679000006</v>
      </c>
      <c r="E128" s="791">
        <v>-3.5999999999999997E-2</v>
      </c>
      <c r="F128" s="792">
        <v>-3.1E-2</v>
      </c>
      <c r="G128" s="793"/>
      <c r="H128" s="793"/>
      <c r="I128" s="794">
        <v>48.7</v>
      </c>
    </row>
    <row r="129" spans="2:9">
      <c r="B129" s="271"/>
      <c r="C129" s="795"/>
      <c r="D129" s="790">
        <f t="shared" si="0"/>
        <v>40132.733460000061</v>
      </c>
      <c r="E129" s="791">
        <v>0.01</v>
      </c>
      <c r="F129" s="792">
        <v>1.4E-2</v>
      </c>
      <c r="G129" s="793"/>
      <c r="H129" s="793"/>
      <c r="I129" s="794">
        <v>50.6</v>
      </c>
    </row>
    <row r="130" spans="2:9">
      <c r="B130" s="271"/>
      <c r="C130" s="795"/>
      <c r="D130" s="790">
        <f t="shared" si="0"/>
        <v>40163.200130000063</v>
      </c>
      <c r="E130" s="791">
        <v>4.2999999999999997E-2</v>
      </c>
      <c r="F130" s="792">
        <v>4.4999999999999998E-2</v>
      </c>
      <c r="G130" s="793"/>
      <c r="H130" s="793"/>
      <c r="I130" s="794">
        <v>53.6</v>
      </c>
    </row>
    <row r="131" spans="2:9">
      <c r="B131" s="271"/>
      <c r="C131" s="789" t="s">
        <v>39</v>
      </c>
      <c r="D131" s="790">
        <f t="shared" si="0"/>
        <v>40193.666800000065</v>
      </c>
      <c r="E131" s="791">
        <v>3.1E-2</v>
      </c>
      <c r="F131" s="792">
        <v>3.1E-2</v>
      </c>
      <c r="G131" s="793"/>
      <c r="H131" s="793"/>
      <c r="I131" s="797">
        <v>56.5</v>
      </c>
    </row>
    <row r="132" spans="2:9">
      <c r="B132" s="271"/>
      <c r="C132" s="795"/>
      <c r="D132" s="790">
        <f t="shared" si="0"/>
        <v>40224.133470000066</v>
      </c>
      <c r="E132" s="791">
        <v>3.5000000000000003E-2</v>
      </c>
      <c r="F132" s="792">
        <v>3.4000000000000002E-2</v>
      </c>
      <c r="G132" s="793"/>
      <c r="H132" s="793"/>
      <c r="I132" s="797">
        <v>46.4</v>
      </c>
    </row>
    <row r="133" spans="2:9">
      <c r="B133" s="271"/>
      <c r="C133" s="795"/>
      <c r="D133" s="790">
        <f t="shared" si="0"/>
        <v>40254.600140000068</v>
      </c>
      <c r="E133" s="791">
        <v>6.0999999999999999E-2</v>
      </c>
      <c r="F133" s="792">
        <v>7.3999999999999996E-2</v>
      </c>
      <c r="G133" s="793"/>
      <c r="H133" s="793"/>
      <c r="I133" s="797">
        <v>52.3</v>
      </c>
    </row>
    <row r="134" spans="2:9">
      <c r="B134" s="271"/>
      <c r="C134" s="795"/>
      <c r="D134" s="790">
        <f t="shared" si="0"/>
        <v>40285.066810000069</v>
      </c>
      <c r="E134" s="791">
        <v>6.4000000000000001E-2</v>
      </c>
      <c r="F134" s="792">
        <v>7.6999999999999999E-2</v>
      </c>
      <c r="G134" s="793"/>
      <c r="H134" s="793"/>
      <c r="I134" s="797">
        <v>57.7</v>
      </c>
    </row>
    <row r="135" spans="2:9">
      <c r="B135" s="271"/>
      <c r="C135" s="795"/>
      <c r="D135" s="790">
        <f t="shared" si="0"/>
        <v>40315.533480000071</v>
      </c>
      <c r="E135" s="791">
        <v>4.5999999999999999E-2</v>
      </c>
      <c r="F135" s="792">
        <v>0.06</v>
      </c>
      <c r="G135" s="793"/>
      <c r="H135" s="793"/>
      <c r="I135" s="797">
        <v>62.7</v>
      </c>
    </row>
    <row r="136" spans="2:9">
      <c r="B136" s="271"/>
      <c r="C136" s="795"/>
      <c r="D136" s="790">
        <f t="shared" si="0"/>
        <v>40346.000150000073</v>
      </c>
      <c r="E136" s="791">
        <v>3.5000000000000003E-2</v>
      </c>
      <c r="F136" s="792">
        <v>4.4999999999999998E-2</v>
      </c>
      <c r="G136" s="793"/>
      <c r="H136" s="793"/>
      <c r="I136" s="797">
        <v>54.3</v>
      </c>
    </row>
    <row r="137" spans="2:9">
      <c r="B137" s="271"/>
      <c r="C137" s="795"/>
      <c r="D137" s="790">
        <f t="shared" si="0"/>
        <v>40376.466820000074</v>
      </c>
      <c r="E137" s="791">
        <v>3.4000000000000002E-2</v>
      </c>
      <c r="F137" s="792">
        <v>4.2999999999999997E-2</v>
      </c>
      <c r="G137" s="793"/>
      <c r="H137" s="793"/>
      <c r="I137" s="797">
        <v>51</v>
      </c>
    </row>
    <row r="138" spans="2:9">
      <c r="B138" s="271"/>
      <c r="C138" s="795"/>
      <c r="D138" s="790">
        <f t="shared" si="0"/>
        <v>40406.933490000076</v>
      </c>
      <c r="E138" s="791">
        <v>3.5000000000000003E-2</v>
      </c>
      <c r="F138" s="792">
        <v>2.9000000000000001E-2</v>
      </c>
      <c r="G138" s="793"/>
      <c r="H138" s="793"/>
      <c r="I138" s="797">
        <v>53.2</v>
      </c>
    </row>
    <row r="139" spans="2:9">
      <c r="B139" s="271"/>
      <c r="C139" s="795"/>
      <c r="D139" s="790">
        <f t="shared" si="0"/>
        <v>40437.400160000077</v>
      </c>
      <c r="E139" s="791">
        <v>4.1000000000000002E-2</v>
      </c>
      <c r="F139" s="792">
        <v>6.3E-2</v>
      </c>
      <c r="G139" s="793"/>
      <c r="H139" s="793"/>
      <c r="I139" s="797">
        <v>48.6</v>
      </c>
    </row>
    <row r="140" spans="2:9">
      <c r="B140" s="271"/>
      <c r="C140" s="795"/>
      <c r="D140" s="790">
        <f t="shared" si="0"/>
        <v>40467.866830000079</v>
      </c>
      <c r="E140" s="791">
        <v>5.1999999999999998E-2</v>
      </c>
      <c r="F140" s="792">
        <v>7.0000000000000007E-2</v>
      </c>
      <c r="G140" s="793"/>
      <c r="H140" s="793"/>
      <c r="I140" s="797">
        <v>49.9</v>
      </c>
    </row>
    <row r="141" spans="2:9">
      <c r="B141" s="271"/>
      <c r="C141" s="795"/>
      <c r="D141" s="790">
        <f t="shared" si="0"/>
        <v>40498.333500000081</v>
      </c>
      <c r="E141" s="791">
        <v>5.0999999999999997E-2</v>
      </c>
      <c r="F141" s="792">
        <v>6.5000000000000002E-2</v>
      </c>
      <c r="G141" s="793"/>
      <c r="H141" s="793"/>
      <c r="I141" s="797">
        <v>57.8</v>
      </c>
    </row>
    <row r="142" spans="2:9">
      <c r="B142" s="271"/>
      <c r="C142" s="795"/>
      <c r="D142" s="790">
        <f t="shared" si="0"/>
        <v>40528.800170000082</v>
      </c>
      <c r="E142" s="791">
        <v>0.05</v>
      </c>
      <c r="F142" s="792">
        <v>6.7000000000000004E-2</v>
      </c>
      <c r="G142" s="793"/>
      <c r="H142" s="793"/>
      <c r="I142" s="797">
        <v>63.4</v>
      </c>
    </row>
    <row r="143" spans="2:9">
      <c r="B143" s="271"/>
      <c r="C143" s="789" t="s">
        <v>40</v>
      </c>
      <c r="D143" s="790">
        <f t="shared" si="0"/>
        <v>40559.266840000084</v>
      </c>
      <c r="E143" s="791">
        <v>5.5E-2</v>
      </c>
      <c r="F143" s="791">
        <v>7.3999999999999996E-2</v>
      </c>
      <c r="G143" s="793"/>
      <c r="H143" s="793"/>
      <c r="I143" s="797">
        <v>64.8</v>
      </c>
    </row>
    <row r="144" spans="2:9">
      <c r="B144" s="271"/>
      <c r="C144" s="795"/>
      <c r="D144" s="790">
        <f t="shared" si="0"/>
        <v>40589.733510000086</v>
      </c>
      <c r="E144" s="791">
        <v>5.6000000000000001E-2</v>
      </c>
      <c r="F144" s="791">
        <v>8.1000000000000003E-2</v>
      </c>
      <c r="G144" s="793"/>
      <c r="H144" s="793"/>
      <c r="I144" s="797">
        <v>72</v>
      </c>
    </row>
    <row r="145" spans="2:9">
      <c r="B145" s="271"/>
      <c r="C145" s="795"/>
      <c r="D145" s="790">
        <f t="shared" si="0"/>
        <v>40620.200180000087</v>
      </c>
      <c r="E145" s="791">
        <v>5.8999999999999997E-2</v>
      </c>
      <c r="F145" s="791">
        <v>6.9000000000000006E-2</v>
      </c>
      <c r="G145" s="793"/>
      <c r="H145" s="793"/>
      <c r="I145" s="797">
        <v>63.8</v>
      </c>
    </row>
    <row r="146" spans="2:9">
      <c r="B146" s="271"/>
      <c r="C146" s="795"/>
      <c r="D146" s="790">
        <f t="shared" si="0"/>
        <v>40650.666850000089</v>
      </c>
      <c r="E146" s="791">
        <v>6.2E-2</v>
      </c>
      <c r="F146" s="791">
        <v>6.8000000000000005E-2</v>
      </c>
      <c r="G146" s="793"/>
      <c r="H146" s="793"/>
      <c r="I146" s="797">
        <v>66</v>
      </c>
    </row>
    <row r="147" spans="2:9">
      <c r="B147" s="271"/>
      <c r="C147" s="795"/>
      <c r="D147" s="790">
        <f t="shared" si="0"/>
        <v>40681.13352000009</v>
      </c>
      <c r="E147" s="791">
        <v>7.5999999999999998E-2</v>
      </c>
      <c r="F147" s="791">
        <v>7.4999999999999997E-2</v>
      </c>
      <c r="G147" s="793"/>
      <c r="H147" s="793"/>
      <c r="I147" s="797">
        <v>61.7</v>
      </c>
    </row>
    <row r="148" spans="2:9">
      <c r="B148" s="271"/>
      <c r="C148" s="795"/>
      <c r="D148" s="790">
        <f t="shared" si="0"/>
        <v>40711.600190000092</v>
      </c>
      <c r="E148" s="791">
        <v>8.2000000000000003E-2</v>
      </c>
      <c r="F148" s="791">
        <v>8.4000000000000005E-2</v>
      </c>
      <c r="G148" s="793"/>
      <c r="H148" s="793"/>
      <c r="I148" s="797">
        <v>57.6</v>
      </c>
    </row>
    <row r="149" spans="2:9">
      <c r="B149" s="271"/>
      <c r="C149" s="795"/>
      <c r="D149" s="790">
        <f t="shared" si="0"/>
        <v>40742.066860000094</v>
      </c>
      <c r="E149" s="791">
        <v>8.5999999999999993E-2</v>
      </c>
      <c r="F149" s="791">
        <v>8.5000000000000006E-2</v>
      </c>
      <c r="G149" s="793"/>
      <c r="H149" s="793"/>
      <c r="I149" s="797">
        <v>59.2</v>
      </c>
    </row>
    <row r="150" spans="2:9">
      <c r="B150" s="271"/>
      <c r="C150" s="795"/>
      <c r="D150" s="790">
        <f t="shared" si="0"/>
        <v>40772.533530000095</v>
      </c>
      <c r="E150" s="791">
        <v>8.2000000000000003E-2</v>
      </c>
      <c r="F150" s="791">
        <v>7.8E-2</v>
      </c>
      <c r="G150" s="793"/>
      <c r="H150" s="793"/>
      <c r="I150" s="797">
        <v>45.2</v>
      </c>
    </row>
    <row r="151" spans="2:9">
      <c r="B151" s="271"/>
      <c r="C151" s="795"/>
      <c r="D151" s="790">
        <f t="shared" si="0"/>
        <v>40803.000200000097</v>
      </c>
      <c r="E151" s="791">
        <v>7.8E-2</v>
      </c>
      <c r="F151" s="791">
        <v>7.9000000000000001E-2</v>
      </c>
      <c r="G151" s="793"/>
      <c r="H151" s="793"/>
      <c r="I151" s="797">
        <v>46.4</v>
      </c>
    </row>
    <row r="152" spans="2:9">
      <c r="B152" s="271"/>
      <c r="C152" s="795"/>
      <c r="D152" s="790">
        <f t="shared" si="0"/>
        <v>40833.466870000098</v>
      </c>
      <c r="E152" s="791">
        <v>7.6999999999999999E-2</v>
      </c>
      <c r="F152" s="791">
        <v>7.5999999999999998E-2</v>
      </c>
      <c r="G152" s="793"/>
      <c r="H152" s="793"/>
      <c r="I152" s="797">
        <v>40.9</v>
      </c>
    </row>
    <row r="153" spans="2:9">
      <c r="B153" s="271"/>
      <c r="C153" s="795"/>
      <c r="D153" s="790">
        <f t="shared" si="0"/>
        <v>40863.9335400001</v>
      </c>
      <c r="E153" s="791">
        <v>7.0000000000000007E-2</v>
      </c>
      <c r="F153" s="791">
        <v>7.1999999999999995E-2</v>
      </c>
      <c r="G153" s="793"/>
      <c r="H153" s="793"/>
      <c r="I153" s="797">
        <v>55.2</v>
      </c>
    </row>
    <row r="154" spans="2:9">
      <c r="B154" s="271"/>
      <c r="C154" s="795"/>
      <c r="D154" s="790">
        <f t="shared" si="0"/>
        <v>40894.400210000102</v>
      </c>
      <c r="E154" s="791">
        <v>5.6000000000000001E-2</v>
      </c>
      <c r="F154" s="791">
        <v>6.2E-2</v>
      </c>
      <c r="G154" s="793"/>
      <c r="H154" s="793"/>
      <c r="I154" s="797">
        <v>64.8</v>
      </c>
    </row>
    <row r="155" spans="2:9">
      <c r="B155" s="271"/>
      <c r="C155" s="789" t="s">
        <v>41</v>
      </c>
      <c r="D155" s="790">
        <f t="shared" si="0"/>
        <v>40924.866880000103</v>
      </c>
      <c r="E155" s="791">
        <v>6.4000000000000001E-2</v>
      </c>
      <c r="F155" s="791">
        <v>6.3E-2</v>
      </c>
      <c r="G155" s="793"/>
      <c r="H155" s="793"/>
      <c r="I155" s="797">
        <v>61.5</v>
      </c>
    </row>
    <row r="156" spans="2:9">
      <c r="B156" s="271"/>
      <c r="C156" s="795"/>
      <c r="D156" s="790">
        <f t="shared" ref="D156:D219" si="3">+D155+30.46667</f>
        <v>40955.333550000105</v>
      </c>
      <c r="E156" s="791">
        <v>6.9000000000000006E-2</v>
      </c>
      <c r="F156" s="791">
        <v>6.9000000000000006E-2</v>
      </c>
      <c r="G156" s="793"/>
      <c r="H156" s="793"/>
      <c r="I156" s="797">
        <v>71.599999999999994</v>
      </c>
    </row>
    <row r="157" spans="2:9">
      <c r="B157" s="271"/>
      <c r="C157" s="795"/>
      <c r="D157" s="790">
        <f t="shared" si="3"/>
        <v>40985.800220000106</v>
      </c>
      <c r="E157" s="791">
        <v>6.4000000000000001E-2</v>
      </c>
      <c r="F157" s="791">
        <v>6.4000000000000001E-2</v>
      </c>
      <c r="G157" s="793"/>
      <c r="H157" s="793"/>
      <c r="I157" s="797">
        <v>69.5</v>
      </c>
    </row>
    <row r="158" spans="2:9">
      <c r="B158" s="271"/>
      <c r="C158" s="795"/>
      <c r="D158" s="790">
        <f t="shared" si="3"/>
        <v>41016.266890000108</v>
      </c>
      <c r="E158" s="791">
        <v>5.1999999999999998E-2</v>
      </c>
      <c r="F158" s="791">
        <v>5.6000000000000001E-2</v>
      </c>
      <c r="G158" s="793"/>
      <c r="H158" s="793"/>
      <c r="I158" s="797">
        <v>68.7</v>
      </c>
    </row>
    <row r="159" spans="2:9">
      <c r="B159" s="271"/>
      <c r="C159" s="795"/>
      <c r="D159" s="790">
        <f t="shared" si="3"/>
        <v>41046.73356000011</v>
      </c>
      <c r="E159" s="791">
        <v>4.3999999999999997E-2</v>
      </c>
      <c r="F159" s="791">
        <v>5.3999999999999999E-2</v>
      </c>
      <c r="G159" s="793"/>
      <c r="H159" s="793"/>
      <c r="I159" s="797">
        <v>64.400000000000006</v>
      </c>
    </row>
    <row r="160" spans="2:9">
      <c r="B160" s="271"/>
      <c r="C160" s="795"/>
      <c r="D160" s="790">
        <f t="shared" si="3"/>
        <v>41077.200230000111</v>
      </c>
      <c r="E160" s="791">
        <v>0.03</v>
      </c>
      <c r="F160" s="791">
        <v>3.6999999999999998E-2</v>
      </c>
      <c r="G160" s="793"/>
      <c r="H160" s="793"/>
      <c r="I160" s="797">
        <v>62.7</v>
      </c>
    </row>
    <row r="161" spans="2:9">
      <c r="B161" s="271"/>
      <c r="C161" s="795"/>
      <c r="D161" s="790">
        <f t="shared" si="3"/>
        <v>41107.666900000113</v>
      </c>
      <c r="E161" s="791">
        <v>3.5999999999999997E-2</v>
      </c>
      <c r="F161" s="791">
        <v>4.1000000000000002E-2</v>
      </c>
      <c r="G161" s="798"/>
      <c r="H161" s="798"/>
      <c r="I161" s="797">
        <v>65.400000000000006</v>
      </c>
    </row>
    <row r="162" spans="2:9">
      <c r="B162" s="271"/>
      <c r="C162" s="795"/>
      <c r="D162" s="790">
        <f t="shared" si="3"/>
        <v>41138.133570000115</v>
      </c>
      <c r="E162" s="791">
        <v>4.2000000000000003E-2</v>
      </c>
      <c r="F162" s="791">
        <v>5.2999999999999999E-2</v>
      </c>
      <c r="G162" s="798"/>
      <c r="H162" s="798"/>
      <c r="I162" s="797">
        <v>61.3</v>
      </c>
    </row>
    <row r="163" spans="2:9">
      <c r="B163" s="271"/>
      <c r="C163" s="795"/>
      <c r="D163" s="790">
        <f t="shared" si="3"/>
        <v>41168.600240000116</v>
      </c>
      <c r="E163" s="791">
        <v>4.8000000000000001E-2</v>
      </c>
      <c r="F163" s="791">
        <v>5.8000000000000003E-2</v>
      </c>
      <c r="G163" s="798"/>
      <c r="H163" s="798"/>
      <c r="I163" s="797">
        <v>68.400000000000006</v>
      </c>
    </row>
    <row r="164" spans="2:9">
      <c r="B164" s="271"/>
      <c r="C164" s="795"/>
      <c r="D164" s="790">
        <f t="shared" si="3"/>
        <v>41199.066910000118</v>
      </c>
      <c r="E164" s="791">
        <v>4.2999999999999997E-2</v>
      </c>
      <c r="F164" s="791">
        <v>4.4999999999999998E-2</v>
      </c>
      <c r="G164" s="798"/>
      <c r="H164" s="798"/>
      <c r="I164" s="797">
        <v>73.099999999999994</v>
      </c>
    </row>
    <row r="165" spans="2:9">
      <c r="B165" s="271"/>
      <c r="C165" s="795"/>
      <c r="D165" s="790">
        <f t="shared" si="3"/>
        <v>41229.533580000119</v>
      </c>
      <c r="E165" s="791">
        <v>3.9E-2</v>
      </c>
      <c r="F165" s="791">
        <v>4.2999999999999997E-2</v>
      </c>
      <c r="G165" s="798"/>
      <c r="H165" s="798"/>
      <c r="I165" s="797">
        <v>71.5</v>
      </c>
    </row>
    <row r="166" spans="2:9">
      <c r="B166" s="271"/>
      <c r="C166" s="795"/>
      <c r="D166" s="790">
        <f t="shared" si="3"/>
        <v>41260.000250000121</v>
      </c>
      <c r="E166" s="791">
        <v>4.7E-2</v>
      </c>
      <c r="F166" s="791">
        <v>5.1999999999999998E-2</v>
      </c>
      <c r="G166" s="798"/>
      <c r="H166" s="798"/>
      <c r="I166" s="797">
        <v>66.7</v>
      </c>
    </row>
    <row r="167" spans="2:9">
      <c r="B167" s="271"/>
      <c r="C167" s="789" t="s">
        <v>42</v>
      </c>
      <c r="D167" s="790">
        <f t="shared" si="3"/>
        <v>41290.466920000123</v>
      </c>
      <c r="E167" s="791">
        <v>3.9E-2</v>
      </c>
      <c r="F167" s="791">
        <v>4.4999999999999998E-2</v>
      </c>
      <c r="G167" s="798"/>
      <c r="H167" s="798"/>
      <c r="I167" s="797">
        <v>58.4</v>
      </c>
    </row>
    <row r="168" spans="2:9">
      <c r="B168" s="271"/>
      <c r="C168" s="795"/>
      <c r="D168" s="790">
        <f t="shared" si="3"/>
        <v>41320.933590000124</v>
      </c>
      <c r="E168" s="791">
        <v>3.5999999999999997E-2</v>
      </c>
      <c r="F168" s="791">
        <v>4.2999999999999997E-2</v>
      </c>
      <c r="G168" s="798"/>
      <c r="H168" s="798"/>
      <c r="I168" s="797">
        <v>68</v>
      </c>
    </row>
    <row r="169" spans="2:9">
      <c r="B169" s="271"/>
      <c r="C169" s="795"/>
      <c r="D169" s="790">
        <f t="shared" si="3"/>
        <v>41351.400260000126</v>
      </c>
      <c r="E169" s="791">
        <v>2.5000000000000001E-2</v>
      </c>
      <c r="F169" s="791">
        <v>3.2000000000000001E-2</v>
      </c>
      <c r="G169" s="798"/>
      <c r="H169" s="798"/>
      <c r="I169" s="797">
        <v>61.9</v>
      </c>
    </row>
    <row r="170" spans="2:9">
      <c r="B170" s="271"/>
      <c r="C170" s="795"/>
      <c r="D170" s="790">
        <f t="shared" si="3"/>
        <v>41381.866930000127</v>
      </c>
      <c r="E170" s="791">
        <v>2.9000000000000001E-2</v>
      </c>
      <c r="F170" s="791">
        <v>3.6999999999999998E-2</v>
      </c>
      <c r="G170" s="798"/>
      <c r="H170" s="798"/>
      <c r="I170" s="797">
        <v>69</v>
      </c>
    </row>
    <row r="171" spans="2:9">
      <c r="B171" s="271"/>
      <c r="C171" s="795"/>
      <c r="D171" s="790">
        <f t="shared" si="3"/>
        <v>41412.333600000129</v>
      </c>
      <c r="E171" s="791">
        <v>3.6999999999999998E-2</v>
      </c>
      <c r="F171" s="791">
        <v>0.03</v>
      </c>
      <c r="G171" s="799"/>
      <c r="H171" s="799"/>
      <c r="I171" s="797">
        <v>74.3</v>
      </c>
    </row>
    <row r="172" spans="2:9">
      <c r="B172" s="271"/>
      <c r="C172" s="795"/>
      <c r="D172" s="790">
        <f t="shared" si="3"/>
        <v>41442.800270000131</v>
      </c>
      <c r="E172" s="791">
        <v>3.6999999999999998E-2</v>
      </c>
      <c r="F172" s="791">
        <v>0.03</v>
      </c>
      <c r="G172" s="799"/>
      <c r="H172" s="799"/>
      <c r="I172" s="797">
        <v>82.1</v>
      </c>
    </row>
    <row r="173" spans="2:9">
      <c r="B173" s="271"/>
      <c r="C173" s="795"/>
      <c r="D173" s="790">
        <f t="shared" si="3"/>
        <v>41473.266940000132</v>
      </c>
      <c r="E173" s="791">
        <v>4.2000000000000003E-2</v>
      </c>
      <c r="F173" s="791">
        <v>3.2000000000000001E-2</v>
      </c>
      <c r="G173" s="799"/>
      <c r="H173" s="799"/>
      <c r="I173" s="797">
        <v>81</v>
      </c>
    </row>
    <row r="174" spans="2:9">
      <c r="B174" s="271"/>
      <c r="C174" s="795"/>
      <c r="D174" s="790">
        <f t="shared" si="3"/>
        <v>41503.733610000134</v>
      </c>
      <c r="E174" s="791">
        <v>4.2999999999999997E-2</v>
      </c>
      <c r="F174" s="791">
        <v>3.3000000000000002E-2</v>
      </c>
      <c r="G174" s="799"/>
      <c r="H174" s="799"/>
      <c r="I174" s="797">
        <v>81.8</v>
      </c>
    </row>
    <row r="175" spans="2:9">
      <c r="B175" s="271"/>
      <c r="C175" s="795"/>
      <c r="D175" s="790">
        <f t="shared" si="3"/>
        <v>41534.200280000136</v>
      </c>
      <c r="E175" s="791">
        <v>4.2000000000000003E-2</v>
      </c>
      <c r="F175" s="791">
        <v>3.2000000000000001E-2</v>
      </c>
      <c r="G175" s="799"/>
      <c r="H175" s="799"/>
      <c r="I175" s="800">
        <v>80.204628427652409</v>
      </c>
    </row>
    <row r="176" spans="2:9">
      <c r="B176" s="271"/>
      <c r="C176" s="795"/>
      <c r="D176" s="790">
        <f t="shared" si="3"/>
        <v>41564.666950000137</v>
      </c>
      <c r="E176" s="791">
        <v>4.2000000000000003E-2</v>
      </c>
      <c r="F176" s="791">
        <v>3.2000000000000001E-2</v>
      </c>
      <c r="G176" s="801"/>
      <c r="H176" s="801"/>
      <c r="I176" s="800">
        <v>72.376307583275988</v>
      </c>
    </row>
    <row r="177" spans="2:9">
      <c r="B177" s="271"/>
      <c r="C177" s="795"/>
      <c r="D177" s="790">
        <f t="shared" si="3"/>
        <v>41595.133620000139</v>
      </c>
      <c r="E177" s="791">
        <v>4.2999999999999997E-2</v>
      </c>
      <c r="F177" s="791">
        <v>3.2000000000000001E-2</v>
      </c>
      <c r="G177" s="801"/>
      <c r="H177" s="801"/>
      <c r="I177" s="800">
        <v>72.030153019923233</v>
      </c>
    </row>
    <row r="178" spans="2:9">
      <c r="B178" s="271"/>
      <c r="C178" s="795"/>
      <c r="D178" s="790">
        <f t="shared" si="3"/>
        <v>41625.60029000014</v>
      </c>
      <c r="E178" s="791">
        <v>4.2000000000000003E-2</v>
      </c>
      <c r="F178" s="791">
        <v>3.2000000000000001E-2</v>
      </c>
      <c r="G178" s="801"/>
      <c r="H178" s="801"/>
      <c r="I178" s="800">
        <v>77.535542922462909</v>
      </c>
    </row>
    <row r="179" spans="2:9">
      <c r="B179" s="271"/>
      <c r="C179" s="789" t="s">
        <v>58</v>
      </c>
      <c r="D179" s="790">
        <f t="shared" si="3"/>
        <v>41656.066960000142</v>
      </c>
      <c r="E179" s="791">
        <v>2.1999999999999999E-2</v>
      </c>
      <c r="F179" s="791">
        <v>2.5999999999999999E-2</v>
      </c>
      <c r="G179" s="801"/>
      <c r="H179" s="801"/>
      <c r="I179" s="800">
        <v>79.409880665662314</v>
      </c>
    </row>
    <row r="180" spans="2:9">
      <c r="B180" s="271"/>
      <c r="C180" s="795"/>
      <c r="D180" s="790">
        <f t="shared" si="3"/>
        <v>41686.533630000144</v>
      </c>
      <c r="E180" s="791">
        <v>1.9E-2</v>
      </c>
      <c r="F180" s="791">
        <v>1.7999999999999999E-2</v>
      </c>
      <c r="G180" s="799"/>
      <c r="H180" s="799"/>
      <c r="I180" s="800">
        <v>78.300636301924143</v>
      </c>
    </row>
    <row r="181" spans="2:9">
      <c r="B181" s="271"/>
      <c r="C181" s="795"/>
      <c r="D181" s="790">
        <f t="shared" si="3"/>
        <v>41717.000300000145</v>
      </c>
      <c r="E181" s="791">
        <v>2.1999999999999999E-2</v>
      </c>
      <c r="F181" s="791">
        <v>1.4999999999999999E-2</v>
      </c>
      <c r="G181" s="799"/>
      <c r="H181" s="799"/>
      <c r="I181" s="800">
        <v>83.861154855769684</v>
      </c>
    </row>
    <row r="182" spans="2:9">
      <c r="B182" s="271"/>
      <c r="C182" s="795"/>
      <c r="D182" s="790">
        <f t="shared" si="3"/>
        <v>41747.466970000147</v>
      </c>
      <c r="E182" s="791">
        <v>0.03</v>
      </c>
      <c r="F182" s="791">
        <v>1.9E-2</v>
      </c>
      <c r="G182" s="799"/>
      <c r="H182" s="799"/>
      <c r="I182" s="800">
        <v>81.712589035029694</v>
      </c>
    </row>
    <row r="183" spans="2:9">
      <c r="B183" s="271"/>
      <c r="C183" s="795"/>
      <c r="D183" s="790">
        <f t="shared" si="3"/>
        <v>41777.933640000148</v>
      </c>
      <c r="E183" s="791">
        <v>3.4000000000000002E-2</v>
      </c>
      <c r="F183" s="791">
        <v>2.1999999999999999E-2</v>
      </c>
      <c r="G183" s="799"/>
      <c r="H183" s="799"/>
      <c r="I183" s="800">
        <v>82.20808807742398</v>
      </c>
    </row>
    <row r="184" spans="2:9">
      <c r="B184" s="271"/>
      <c r="C184" s="795"/>
      <c r="D184" s="790">
        <f t="shared" si="3"/>
        <v>41808.40031000015</v>
      </c>
      <c r="E184" s="791">
        <v>3.5999999999999997E-2</v>
      </c>
      <c r="F184" s="791">
        <v>2.5999999999999999E-2</v>
      </c>
      <c r="G184" s="799"/>
      <c r="H184" s="799"/>
      <c r="I184" s="800">
        <v>86.366114534908064</v>
      </c>
    </row>
    <row r="185" spans="2:9">
      <c r="B185" s="271"/>
      <c r="C185" s="795"/>
      <c r="D185" s="790">
        <f t="shared" si="3"/>
        <v>41838.866980000152</v>
      </c>
      <c r="E185" s="791">
        <v>3.6999999999999998E-2</v>
      </c>
      <c r="F185" s="791">
        <v>2.7E-2</v>
      </c>
      <c r="G185" s="799"/>
      <c r="H185" s="799"/>
      <c r="I185" s="800">
        <v>90.333325161652326</v>
      </c>
    </row>
    <row r="186" spans="2:9">
      <c r="B186" s="271"/>
      <c r="C186" s="795"/>
      <c r="D186" s="790">
        <f t="shared" si="3"/>
        <v>41869.333650000153</v>
      </c>
      <c r="E186" s="791">
        <v>3.6999999999999998E-2</v>
      </c>
      <c r="F186" s="791">
        <v>2.8000000000000001E-2</v>
      </c>
      <c r="G186" s="799"/>
      <c r="H186" s="799"/>
      <c r="I186" s="800">
        <v>93.4151784886119</v>
      </c>
    </row>
    <row r="187" spans="2:9">
      <c r="B187" s="271"/>
      <c r="C187" s="795"/>
      <c r="D187" s="790">
        <f t="shared" si="3"/>
        <v>41899.800320000155</v>
      </c>
      <c r="E187" s="791">
        <v>3.9E-2</v>
      </c>
      <c r="F187" s="791">
        <v>2.9000000000000001E-2</v>
      </c>
      <c r="G187" s="799"/>
      <c r="H187" s="799"/>
      <c r="I187" s="800">
        <v>89.0421024530431</v>
      </c>
    </row>
    <row r="188" spans="2:9">
      <c r="B188" s="271"/>
      <c r="C188" s="795"/>
      <c r="D188" s="790">
        <f t="shared" si="3"/>
        <v>41930.266990000157</v>
      </c>
      <c r="E188" s="791">
        <v>0.04</v>
      </c>
      <c r="F188" s="791">
        <v>0.03</v>
      </c>
      <c r="G188" s="799"/>
      <c r="H188" s="799"/>
      <c r="I188" s="800">
        <v>94.050397907457878</v>
      </c>
    </row>
    <row r="189" spans="2:9">
      <c r="B189" s="271"/>
      <c r="C189" s="795"/>
      <c r="D189" s="790">
        <f t="shared" si="3"/>
        <v>41960.733660000158</v>
      </c>
      <c r="E189" s="791">
        <v>0.04</v>
      </c>
      <c r="F189" s="791">
        <v>0.03</v>
      </c>
      <c r="G189" s="799"/>
      <c r="H189" s="799"/>
      <c r="I189" s="800">
        <v>91.033111115912149</v>
      </c>
    </row>
    <row r="190" spans="2:9">
      <c r="B190" s="271"/>
      <c r="C190" s="795"/>
      <c r="D190" s="790">
        <f t="shared" si="3"/>
        <v>41991.20033000016</v>
      </c>
      <c r="E190" s="791">
        <v>0.03</v>
      </c>
      <c r="F190" s="791">
        <v>0.04</v>
      </c>
      <c r="G190" s="799"/>
      <c r="H190" s="799"/>
      <c r="I190" s="800">
        <v>93.062882208409775</v>
      </c>
    </row>
    <row r="191" spans="2:9">
      <c r="B191" s="271"/>
      <c r="C191" s="789" t="s">
        <v>43</v>
      </c>
      <c r="D191" s="790">
        <f t="shared" si="3"/>
        <v>42021.667000000161</v>
      </c>
      <c r="E191" s="791">
        <v>2.8000000000000001E-2</v>
      </c>
      <c r="F191" s="791">
        <v>3.2000000000000001E-2</v>
      </c>
      <c r="G191" s="799"/>
      <c r="H191" s="799"/>
      <c r="I191" s="800">
        <v>103.79960010635277</v>
      </c>
    </row>
    <row r="192" spans="2:9">
      <c r="B192" s="271"/>
      <c r="C192" s="795"/>
      <c r="D192" s="790">
        <f t="shared" si="3"/>
        <v>42052.133670000163</v>
      </c>
      <c r="E192" s="791">
        <v>0.01</v>
      </c>
      <c r="F192" s="791">
        <v>1.7000000000000001E-2</v>
      </c>
      <c r="G192" s="799"/>
      <c r="H192" s="799"/>
      <c r="I192" s="800">
        <v>98.824514961566663</v>
      </c>
    </row>
    <row r="193" spans="2:9">
      <c r="B193" s="271"/>
      <c r="C193" s="795"/>
      <c r="D193" s="790">
        <f t="shared" si="3"/>
        <v>42082.600340000165</v>
      </c>
      <c r="E193" s="791">
        <v>0.01</v>
      </c>
      <c r="F193" s="791">
        <v>1.7000000000000001E-2</v>
      </c>
      <c r="G193" s="799"/>
      <c r="H193" s="799"/>
      <c r="I193" s="800">
        <v>101.44126006009962</v>
      </c>
    </row>
    <row r="194" spans="2:9">
      <c r="B194" s="271"/>
      <c r="C194" s="795"/>
      <c r="D194" s="790">
        <f t="shared" si="3"/>
        <v>42113.067010000166</v>
      </c>
      <c r="E194" s="791">
        <v>0.01</v>
      </c>
      <c r="F194" s="791">
        <v>1.9E-2</v>
      </c>
      <c r="G194" s="799"/>
      <c r="H194" s="799"/>
      <c r="I194" s="800">
        <v>94.31562293758077</v>
      </c>
    </row>
    <row r="195" spans="2:9">
      <c r="B195" s="271"/>
      <c r="C195" s="795"/>
      <c r="D195" s="790">
        <f t="shared" si="3"/>
        <v>42143.533680000168</v>
      </c>
      <c r="E195" s="791">
        <v>0.01</v>
      </c>
      <c r="F195" s="791">
        <v>1.9E-2</v>
      </c>
      <c r="G195" s="799"/>
      <c r="H195" s="799"/>
      <c r="I195" s="800">
        <v>94.6</v>
      </c>
    </row>
    <row r="196" spans="2:9">
      <c r="B196" s="271"/>
      <c r="C196" s="795"/>
      <c r="D196" s="790">
        <f t="shared" si="3"/>
        <v>42174.000350000169</v>
      </c>
      <c r="E196" s="791">
        <v>6.0000000000000001E-3</v>
      </c>
      <c r="F196" s="791">
        <v>1.7999999999999999E-2</v>
      </c>
      <c r="G196" s="799"/>
      <c r="H196" s="799"/>
      <c r="I196" s="800">
        <v>99.8</v>
      </c>
    </row>
    <row r="197" spans="2:9">
      <c r="B197" s="271"/>
      <c r="C197" s="795"/>
      <c r="D197" s="790">
        <f t="shared" si="3"/>
        <v>42204.467020000171</v>
      </c>
      <c r="E197" s="791">
        <v>5.0000000000000001E-3</v>
      </c>
      <c r="F197" s="791">
        <v>1.7999999999999999E-2</v>
      </c>
      <c r="G197" s="799"/>
      <c r="H197" s="799"/>
      <c r="I197" s="800">
        <v>91</v>
      </c>
    </row>
    <row r="198" spans="2:9">
      <c r="B198" s="271"/>
      <c r="C198" s="795"/>
      <c r="D198" s="790">
        <f t="shared" si="3"/>
        <v>42234.933690000173</v>
      </c>
      <c r="E198" s="791">
        <v>8.0000000000000002E-3</v>
      </c>
      <c r="F198" s="791">
        <v>2.1000000000000001E-2</v>
      </c>
      <c r="G198" s="799"/>
      <c r="H198" s="799"/>
      <c r="I198" s="800">
        <v>101.3</v>
      </c>
    </row>
    <row r="199" spans="2:9">
      <c r="C199" s="795"/>
      <c r="D199" s="790">
        <f t="shared" si="3"/>
        <v>42265.400360000174</v>
      </c>
      <c r="E199" s="791">
        <v>8.9999999999999993E-3</v>
      </c>
      <c r="F199" s="791">
        <v>0.02</v>
      </c>
      <c r="G199" s="799"/>
      <c r="H199" s="799"/>
      <c r="I199" s="800">
        <v>102.6</v>
      </c>
    </row>
    <row r="200" spans="2:9">
      <c r="C200" s="795"/>
      <c r="D200" s="790">
        <f t="shared" si="3"/>
        <v>42295.867030000176</v>
      </c>
      <c r="E200" s="791">
        <v>8.0000000000000002E-3</v>
      </c>
      <c r="F200" s="791">
        <v>1.7999999999999999E-2</v>
      </c>
      <c r="G200" s="799"/>
      <c r="H200" s="799"/>
      <c r="I200" s="800">
        <v>99.1</v>
      </c>
    </row>
    <row r="201" spans="2:9">
      <c r="C201" s="795"/>
      <c r="D201" s="790">
        <f t="shared" si="3"/>
        <v>42326.333700000177</v>
      </c>
      <c r="E201" s="791">
        <v>6.0000000000000001E-3</v>
      </c>
      <c r="F201" s="791">
        <v>2.1999999999999999E-2</v>
      </c>
      <c r="G201" s="799"/>
      <c r="H201" s="799"/>
      <c r="I201" s="800">
        <v>92.6</v>
      </c>
    </row>
    <row r="202" spans="2:9">
      <c r="C202" s="795"/>
      <c r="D202" s="790">
        <f t="shared" si="3"/>
        <v>42356.800370000179</v>
      </c>
      <c r="E202" s="791">
        <v>4.0000000000000001E-3</v>
      </c>
      <c r="F202" s="791">
        <v>2.5000000000000001E-2</v>
      </c>
      <c r="G202" s="799"/>
      <c r="H202" s="799"/>
      <c r="I202" s="800">
        <v>96.3</v>
      </c>
    </row>
    <row r="203" spans="2:9">
      <c r="C203" s="789" t="s">
        <v>230</v>
      </c>
      <c r="D203" s="790">
        <f t="shared" si="3"/>
        <v>42387.267040000181</v>
      </c>
      <c r="E203" s="791">
        <v>4.0000000000000001E-3</v>
      </c>
      <c r="F203" s="791">
        <v>0.03</v>
      </c>
      <c r="G203" s="799"/>
      <c r="H203" s="799"/>
      <c r="I203" s="800">
        <v>97.8</v>
      </c>
    </row>
    <row r="204" spans="2:9">
      <c r="C204" s="795"/>
      <c r="D204" s="790">
        <f t="shared" si="3"/>
        <v>42417.733710000182</v>
      </c>
      <c r="E204" s="791">
        <v>2.1000000000000001E-2</v>
      </c>
      <c r="F204" s="791">
        <v>3.1E-2</v>
      </c>
      <c r="G204" s="799"/>
      <c r="H204" s="799"/>
      <c r="I204" s="800">
        <v>94</v>
      </c>
    </row>
    <row r="205" spans="2:9">
      <c r="C205" s="795"/>
      <c r="D205" s="790">
        <f t="shared" si="3"/>
        <v>42448.200380000184</v>
      </c>
      <c r="E205" s="791">
        <v>1.7999999999999999E-2</v>
      </c>
      <c r="F205" s="791">
        <v>1.7000000000000001E-2</v>
      </c>
      <c r="G205" s="799"/>
      <c r="H205" s="799"/>
      <c r="I205" s="800">
        <v>96.1</v>
      </c>
    </row>
    <row r="206" spans="2:9">
      <c r="C206" s="795"/>
      <c r="D206" s="790">
        <f t="shared" si="3"/>
        <v>42478.667050000186</v>
      </c>
      <c r="E206" s="791">
        <v>0.03</v>
      </c>
      <c r="F206" s="791">
        <v>0.03</v>
      </c>
      <c r="G206" s="799"/>
      <c r="H206" s="799"/>
      <c r="I206" s="800">
        <v>94.7</v>
      </c>
    </row>
    <row r="207" spans="2:9">
      <c r="C207" s="795"/>
      <c r="D207" s="790">
        <f t="shared" si="3"/>
        <v>42509.133720000187</v>
      </c>
      <c r="E207" s="791">
        <v>2.7E-2</v>
      </c>
      <c r="F207" s="791">
        <v>2.5000000000000001E-2</v>
      </c>
      <c r="G207" s="799"/>
      <c r="H207" s="799"/>
      <c r="I207" s="800">
        <v>92.4</v>
      </c>
    </row>
    <row r="208" spans="2:9">
      <c r="C208" s="795"/>
      <c r="D208" s="790">
        <f t="shared" si="3"/>
        <v>42539.600390000189</v>
      </c>
      <c r="E208" s="791">
        <v>3.2000000000000001E-2</v>
      </c>
      <c r="F208" s="791">
        <v>2.7E-2</v>
      </c>
      <c r="G208" s="799"/>
      <c r="H208" s="799"/>
      <c r="I208" s="800">
        <v>97.4</v>
      </c>
    </row>
    <row r="209" spans="3:9">
      <c r="C209" s="795"/>
      <c r="D209" s="790">
        <f t="shared" si="3"/>
        <v>42570.06706000019</v>
      </c>
      <c r="E209" s="791">
        <v>2.1999999999999999E-2</v>
      </c>
      <c r="F209" s="791">
        <v>2.3E-2</v>
      </c>
      <c r="G209" s="799"/>
      <c r="H209" s="799"/>
      <c r="I209" s="800">
        <v>96.7</v>
      </c>
    </row>
    <row r="210" spans="3:9">
      <c r="C210" s="795"/>
      <c r="D210" s="790">
        <f t="shared" si="3"/>
        <v>42600.533730000192</v>
      </c>
      <c r="E210" s="791">
        <v>0.02</v>
      </c>
      <c r="F210" s="791">
        <v>1.9E-2</v>
      </c>
      <c r="G210" s="799"/>
      <c r="H210" s="799"/>
      <c r="I210" s="800">
        <v>101.8</v>
      </c>
    </row>
    <row r="211" spans="3:9">
      <c r="C211" s="795"/>
      <c r="D211" s="790">
        <f t="shared" si="3"/>
        <v>42631.000400000194</v>
      </c>
      <c r="E211" s="791">
        <v>2.7E-2</v>
      </c>
      <c r="F211" s="791">
        <v>2.7E-2</v>
      </c>
      <c r="G211" s="799"/>
      <c r="H211" s="799"/>
      <c r="I211" s="800">
        <v>103.5</v>
      </c>
    </row>
    <row r="212" spans="3:9">
      <c r="C212" s="795"/>
      <c r="D212" s="790">
        <f t="shared" si="3"/>
        <v>42661.467070000195</v>
      </c>
      <c r="E212" s="791">
        <v>0.04</v>
      </c>
      <c r="F212" s="791">
        <v>4.2999999999999997E-2</v>
      </c>
      <c r="G212" s="799"/>
      <c r="H212" s="799"/>
      <c r="I212" s="800">
        <v>100.8</v>
      </c>
    </row>
    <row r="213" spans="3:9">
      <c r="C213" s="795"/>
      <c r="D213" s="790">
        <f t="shared" si="3"/>
        <v>42691.933740000197</v>
      </c>
      <c r="E213" s="791">
        <v>3.9E-2</v>
      </c>
      <c r="F213" s="791">
        <v>3.7999999999999999E-2</v>
      </c>
      <c r="G213" s="799"/>
      <c r="H213" s="799"/>
      <c r="I213" s="800">
        <v>109.4</v>
      </c>
    </row>
    <row r="214" spans="3:9">
      <c r="C214" s="795"/>
      <c r="D214" s="790">
        <f t="shared" si="3"/>
        <v>42722.400410000198</v>
      </c>
      <c r="E214" s="791">
        <v>3.4000000000000002E-2</v>
      </c>
      <c r="F214" s="791">
        <v>4.1000000000000002E-2</v>
      </c>
      <c r="G214" s="799"/>
      <c r="H214" s="799"/>
      <c r="I214" s="800">
        <v>113.3</v>
      </c>
    </row>
    <row r="215" spans="3:9">
      <c r="C215" s="789" t="s">
        <v>555</v>
      </c>
      <c r="D215" s="790">
        <f t="shared" si="3"/>
        <v>42752.8670800002</v>
      </c>
      <c r="E215" s="791">
        <v>5.2999999999999999E-2</v>
      </c>
      <c r="F215" s="791">
        <v>5.6000000000000001E-2</v>
      </c>
      <c r="G215" s="799"/>
      <c r="H215" s="799"/>
      <c r="I215" s="800">
        <v>111.6</v>
      </c>
    </row>
    <row r="216" spans="3:9">
      <c r="C216" s="795"/>
      <c r="D216" s="790">
        <f t="shared" si="3"/>
        <v>42783.333750000202</v>
      </c>
      <c r="E216" s="791">
        <v>5.7000000000000002E-2</v>
      </c>
      <c r="F216" s="791">
        <v>5.7000000000000002E-2</v>
      </c>
      <c r="G216" s="799"/>
      <c r="H216" s="799"/>
      <c r="I216" s="800">
        <v>116.1</v>
      </c>
    </row>
    <row r="217" spans="3:9">
      <c r="C217" s="795"/>
      <c r="D217" s="790">
        <f t="shared" si="3"/>
        <v>42813.800420000203</v>
      </c>
      <c r="E217" s="791">
        <v>0.05</v>
      </c>
      <c r="F217" s="791">
        <v>5.1999999999999998E-2</v>
      </c>
      <c r="G217" s="799"/>
      <c r="H217" s="799"/>
      <c r="I217" s="800">
        <v>124.9</v>
      </c>
    </row>
    <row r="218" spans="3:9">
      <c r="C218" s="795"/>
      <c r="D218" s="790">
        <f t="shared" si="3"/>
        <v>42844.267090000205</v>
      </c>
      <c r="E218" s="791">
        <v>3.6999999999999998E-2</v>
      </c>
      <c r="F218" s="791">
        <v>3.5000000000000003E-2</v>
      </c>
      <c r="G218" s="799"/>
      <c r="H218" s="799"/>
      <c r="I218" s="800">
        <v>119.4</v>
      </c>
    </row>
    <row r="219" spans="3:9">
      <c r="C219" s="795"/>
      <c r="D219" s="790">
        <f t="shared" si="3"/>
        <v>42874.733760000207</v>
      </c>
      <c r="E219" s="791">
        <v>0.04</v>
      </c>
      <c r="F219" s="791">
        <v>3.9E-2</v>
      </c>
      <c r="G219" s="799"/>
      <c r="H219" s="799"/>
      <c r="I219" s="800">
        <v>117.6</v>
      </c>
    </row>
    <row r="220" spans="3:9">
      <c r="C220" s="795"/>
      <c r="D220" s="790">
        <f t="shared" ref="D220:D250" si="4">+D219+30.46667</f>
        <v>42905.200430000208</v>
      </c>
      <c r="E220" s="791">
        <v>3.7999999999999999E-2</v>
      </c>
      <c r="F220" s="791">
        <v>3.9E-2</v>
      </c>
      <c r="G220" s="799"/>
      <c r="H220" s="799"/>
      <c r="I220" s="800">
        <v>117.3</v>
      </c>
    </row>
    <row r="221" spans="3:9">
      <c r="C221" s="795"/>
      <c r="D221" s="790">
        <f t="shared" si="4"/>
        <v>42935.66710000021</v>
      </c>
      <c r="E221" s="791">
        <v>2.7E-2</v>
      </c>
      <c r="F221" s="791">
        <v>3.9E-2</v>
      </c>
      <c r="G221" s="799"/>
      <c r="H221" s="799"/>
      <c r="I221" s="800">
        <v>120</v>
      </c>
    </row>
    <row r="222" spans="3:9">
      <c r="C222" s="795"/>
      <c r="D222" s="790">
        <f t="shared" si="4"/>
        <v>42966.133770000211</v>
      </c>
      <c r="E222" s="791">
        <v>3.5999999999999997E-2</v>
      </c>
      <c r="F222" s="791">
        <v>3.2000000000000001E-2</v>
      </c>
      <c r="G222" s="799"/>
      <c r="H222" s="799"/>
      <c r="I222" s="800">
        <v>120.4</v>
      </c>
    </row>
    <row r="223" spans="3:9">
      <c r="C223" s="795"/>
      <c r="D223" s="790">
        <f t="shared" si="4"/>
        <v>42996.600440000213</v>
      </c>
      <c r="E223" s="791">
        <v>4.7E-2</v>
      </c>
      <c r="F223" s="791">
        <v>4.8000000000000001E-2</v>
      </c>
      <c r="G223" s="799"/>
      <c r="H223" s="799"/>
      <c r="I223" s="800">
        <v>119.8</v>
      </c>
    </row>
    <row r="224" spans="3:9">
      <c r="C224" s="795"/>
      <c r="D224" s="790">
        <f t="shared" si="4"/>
        <v>43027.067110000215</v>
      </c>
      <c r="E224" s="791">
        <v>4.2999999999999997E-2</v>
      </c>
      <c r="F224" s="791">
        <v>4.5999999999999999E-2</v>
      </c>
      <c r="G224" s="799"/>
      <c r="H224" s="799"/>
      <c r="I224" s="800">
        <v>126.2</v>
      </c>
    </row>
    <row r="225" spans="2:12">
      <c r="C225" s="795"/>
      <c r="D225" s="790">
        <f t="shared" si="4"/>
        <v>43057.533780000216</v>
      </c>
      <c r="E225" s="791">
        <v>4.2000000000000003E-2</v>
      </c>
      <c r="F225" s="791">
        <v>4.2000000000000003E-2</v>
      </c>
      <c r="G225" s="799"/>
      <c r="H225" s="799"/>
      <c r="I225" s="800">
        <v>128.6</v>
      </c>
    </row>
    <row r="226" spans="2:12">
      <c r="C226" s="795"/>
      <c r="D226" s="790">
        <f t="shared" si="4"/>
        <v>43088.000450000218</v>
      </c>
      <c r="E226" s="791">
        <v>4.2999999999999997E-2</v>
      </c>
      <c r="F226" s="791">
        <v>4.2000000000000003E-2</v>
      </c>
      <c r="G226" s="799"/>
      <c r="H226" s="799"/>
      <c r="I226" s="800">
        <v>123.1</v>
      </c>
    </row>
    <row r="227" spans="2:12">
      <c r="C227" s="789" t="s">
        <v>826</v>
      </c>
      <c r="D227" s="790">
        <f t="shared" si="4"/>
        <v>43118.467120000219</v>
      </c>
      <c r="E227" s="791">
        <v>5.2999999999999999E-2</v>
      </c>
      <c r="F227" s="791">
        <v>5.0999999999999997E-2</v>
      </c>
      <c r="G227" s="799"/>
      <c r="H227" s="799"/>
      <c r="I227" s="800">
        <v>125.4</v>
      </c>
    </row>
    <row r="228" spans="2:12">
      <c r="C228" s="795"/>
      <c r="D228" s="790">
        <f t="shared" si="4"/>
        <v>43148.933790000221</v>
      </c>
      <c r="E228" s="791">
        <v>5.0999999999999997E-2</v>
      </c>
      <c r="F228" s="791">
        <v>4.7E-2</v>
      </c>
      <c r="G228" s="799"/>
      <c r="H228" s="799"/>
      <c r="I228" s="1237">
        <v>131</v>
      </c>
    </row>
    <row r="229" spans="2:12">
      <c r="C229" s="34"/>
      <c r="D229" s="790">
        <f t="shared" si="4"/>
        <v>43179.400460000223</v>
      </c>
      <c r="E229" s="791">
        <v>5.1999999999999998E-2</v>
      </c>
      <c r="F229" s="791">
        <v>4.8000000000000001E-2</v>
      </c>
      <c r="G229" s="799"/>
      <c r="H229" s="799"/>
      <c r="I229" s="1237">
        <v>128</v>
      </c>
      <c r="J229" s="34"/>
      <c r="K229" s="34"/>
      <c r="L229" s="34"/>
    </row>
    <row r="230" spans="2:12">
      <c r="B230" s="34"/>
      <c r="C230" s="34"/>
      <c r="D230" s="790">
        <f t="shared" si="4"/>
        <v>43209.867130000224</v>
      </c>
      <c r="E230" s="791">
        <v>5.1999999999999998E-2</v>
      </c>
      <c r="F230" s="791">
        <v>5.0999999999999997E-2</v>
      </c>
      <c r="G230" s="799"/>
      <c r="H230" s="799"/>
      <c r="I230" s="1237">
        <v>129</v>
      </c>
      <c r="J230" s="34"/>
      <c r="K230" s="34"/>
      <c r="L230" s="34"/>
    </row>
    <row r="231" spans="2:12">
      <c r="B231" s="34"/>
      <c r="C231" s="34"/>
      <c r="D231" s="790">
        <f t="shared" si="4"/>
        <v>43240.333800000226</v>
      </c>
      <c r="E231" s="791">
        <v>5.1999999999999998E-2</v>
      </c>
      <c r="F231" s="791">
        <v>5.5E-2</v>
      </c>
      <c r="G231" s="799"/>
      <c r="H231" s="799"/>
      <c r="I231" s="1237">
        <v>128</v>
      </c>
      <c r="J231" s="34"/>
      <c r="K231" s="34"/>
      <c r="L231" s="34"/>
    </row>
    <row r="232" spans="2:12">
      <c r="B232" s="34"/>
      <c r="C232" s="34"/>
      <c r="D232" s="790">
        <f t="shared" si="4"/>
        <v>43270.800470000228</v>
      </c>
      <c r="E232" s="791">
        <v>5.8000000000000003E-2</v>
      </c>
      <c r="F232" s="791">
        <v>5.5E-2</v>
      </c>
      <c r="G232" s="799"/>
      <c r="H232" s="799"/>
      <c r="I232" s="1237">
        <v>126.4</v>
      </c>
      <c r="J232" s="34"/>
      <c r="K232" s="34"/>
      <c r="L232" s="34"/>
    </row>
    <row r="233" spans="2:12">
      <c r="B233" s="34"/>
      <c r="C233" s="34"/>
      <c r="D233" s="790">
        <f t="shared" si="4"/>
        <v>43301.267140000229</v>
      </c>
      <c r="E233" s="791">
        <v>0.06</v>
      </c>
      <c r="F233" s="791">
        <v>5.5E-2</v>
      </c>
      <c r="G233" s="799"/>
      <c r="H233" s="799"/>
      <c r="I233" s="1237">
        <v>127.4</v>
      </c>
      <c r="J233" s="34"/>
      <c r="K233" s="34"/>
      <c r="L233" s="34"/>
    </row>
    <row r="234" spans="2:12">
      <c r="B234" s="34"/>
      <c r="C234" s="34"/>
      <c r="D234" s="790">
        <f t="shared" si="4"/>
        <v>43331.733810000231</v>
      </c>
      <c r="E234" s="791">
        <v>5.7000000000000002E-2</v>
      </c>
      <c r="F234" s="791">
        <v>5.1999999999999998E-2</v>
      </c>
      <c r="G234" s="799"/>
      <c r="H234" s="799"/>
      <c r="I234" s="1237">
        <v>133.4</v>
      </c>
      <c r="J234" s="34"/>
      <c r="K234" s="34"/>
      <c r="L234" s="34"/>
    </row>
    <row r="235" spans="2:12">
      <c r="B235" s="34"/>
      <c r="C235" s="34"/>
      <c r="D235" s="790">
        <f t="shared" si="4"/>
        <v>43362.200480000232</v>
      </c>
      <c r="E235" s="791">
        <v>0.06</v>
      </c>
      <c r="F235" s="791">
        <v>5.5E-2</v>
      </c>
      <c r="G235" s="799"/>
      <c r="H235" s="799"/>
      <c r="I235" s="1179">
        <v>135.30000000000001</v>
      </c>
      <c r="J235" s="34"/>
      <c r="K235" s="34"/>
      <c r="L235" s="34"/>
    </row>
    <row r="236" spans="2:12">
      <c r="B236" s="34"/>
      <c r="C236" s="34"/>
      <c r="D236" s="790">
        <f t="shared" si="4"/>
        <v>43392.667150000234</v>
      </c>
      <c r="E236" s="791">
        <v>0.06</v>
      </c>
      <c r="F236" s="791">
        <v>5.3999999999999999E-2</v>
      </c>
      <c r="G236" s="799"/>
      <c r="H236" s="799"/>
      <c r="I236" s="1179">
        <v>137.9</v>
      </c>
      <c r="J236" s="34"/>
      <c r="K236" s="34"/>
      <c r="L236" s="34"/>
    </row>
    <row r="237" spans="2:12">
      <c r="B237" s="34"/>
      <c r="C237" s="34"/>
      <c r="D237" s="790">
        <f t="shared" si="4"/>
        <v>43423.133820000236</v>
      </c>
      <c r="E237" s="791">
        <v>5.8000000000000003E-2</v>
      </c>
      <c r="F237" s="791">
        <v>5.1999999999999998E-2</v>
      </c>
      <c r="G237" s="799"/>
      <c r="H237" s="799"/>
      <c r="I237" s="1237">
        <v>136.4</v>
      </c>
      <c r="J237" s="34"/>
      <c r="K237" s="34"/>
      <c r="L237" s="34"/>
    </row>
    <row r="238" spans="2:12">
      <c r="B238" s="34"/>
      <c r="C238" s="34"/>
      <c r="D238" s="790">
        <f t="shared" si="4"/>
        <v>43453.600490000237</v>
      </c>
      <c r="E238" s="791">
        <v>5.7000000000000002E-2</v>
      </c>
      <c r="F238" s="791">
        <v>0.05</v>
      </c>
      <c r="G238" s="799"/>
      <c r="H238" s="799"/>
      <c r="I238" s="1237">
        <v>126.6</v>
      </c>
      <c r="J238" s="34"/>
      <c r="K238" s="34"/>
      <c r="L238" s="34"/>
    </row>
    <row r="239" spans="2:12">
      <c r="B239" s="34"/>
      <c r="C239" s="2111">
        <v>19</v>
      </c>
      <c r="D239" s="790">
        <f t="shared" si="4"/>
        <v>43484.067160000239</v>
      </c>
      <c r="E239" s="791">
        <v>3.2000000000000001E-2</v>
      </c>
      <c r="F239" s="791">
        <v>2.5999999999999999E-2</v>
      </c>
      <c r="G239" s="799"/>
      <c r="H239" s="799"/>
      <c r="I239" s="1237">
        <v>121.7</v>
      </c>
      <c r="J239" s="34"/>
      <c r="K239" s="34"/>
      <c r="L239" s="34"/>
    </row>
    <row r="240" spans="2:12">
      <c r="B240" s="34"/>
      <c r="C240" s="34"/>
      <c r="D240" s="790">
        <f t="shared" si="4"/>
        <v>43514.53383000024</v>
      </c>
      <c r="E240" s="791">
        <v>3.1E-2</v>
      </c>
      <c r="F240" s="791">
        <v>2.7E-2</v>
      </c>
      <c r="G240" s="799"/>
      <c r="H240" s="799"/>
      <c r="I240" s="1237">
        <v>131.4</v>
      </c>
      <c r="J240" s="34"/>
      <c r="K240" s="34"/>
      <c r="L240" s="34"/>
    </row>
    <row r="241" spans="2:12">
      <c r="B241" s="34"/>
      <c r="C241" s="34"/>
      <c r="D241" s="790">
        <f t="shared" si="4"/>
        <v>43545.000500000242</v>
      </c>
      <c r="E241" s="791">
        <v>2.5999999999999999E-2</v>
      </c>
      <c r="F241" s="791">
        <v>2.1999999999999999E-2</v>
      </c>
      <c r="G241" s="799"/>
      <c r="H241" s="799"/>
      <c r="I241" s="1237">
        <v>125.6</v>
      </c>
      <c r="J241" s="34"/>
      <c r="K241" s="34"/>
      <c r="L241" s="34"/>
    </row>
    <row r="242" spans="2:12">
      <c r="B242" s="34"/>
      <c r="C242" s="34"/>
      <c r="D242" s="790">
        <f t="shared" si="4"/>
        <v>43575.467170000244</v>
      </c>
      <c r="E242" s="791">
        <v>3.3000000000000002E-2</v>
      </c>
      <c r="F242" s="791">
        <v>0.03</v>
      </c>
      <c r="G242" s="799"/>
      <c r="H242" s="799"/>
      <c r="I242" s="1237">
        <v>129.19999999999999</v>
      </c>
      <c r="J242" s="34"/>
      <c r="K242" s="34"/>
      <c r="L242" s="34"/>
    </row>
    <row r="243" spans="2:12">
      <c r="B243" s="34"/>
      <c r="C243" s="34"/>
      <c r="D243" s="790">
        <f t="shared" si="4"/>
        <v>43605.933840000245</v>
      </c>
      <c r="E243" s="791">
        <v>3.4000000000000002E-2</v>
      </c>
      <c r="F243" s="791">
        <v>3.2000000000000001E-2</v>
      </c>
      <c r="G243" s="799"/>
      <c r="H243" s="799"/>
      <c r="I243" s="1237">
        <v>131.30000000000001</v>
      </c>
      <c r="J243" s="34"/>
      <c r="K243" s="34"/>
      <c r="L243" s="34"/>
    </row>
    <row r="244" spans="2:12">
      <c r="B244" s="34"/>
      <c r="C244" s="34"/>
      <c r="D244" s="790">
        <f t="shared" si="4"/>
        <v>43636.400510000247</v>
      </c>
      <c r="E244" s="791">
        <v>3.1E-2</v>
      </c>
      <c r="F244" s="791">
        <v>3.3000000000000002E-2</v>
      </c>
      <c r="G244" s="799"/>
      <c r="H244" s="799"/>
      <c r="I244" s="1237">
        <v>121.5</v>
      </c>
      <c r="J244" s="34"/>
      <c r="K244" s="34"/>
      <c r="L244" s="34"/>
    </row>
    <row r="245" spans="2:12">
      <c r="B245" s="34"/>
      <c r="C245" s="34"/>
      <c r="D245" s="790">
        <f t="shared" si="4"/>
        <v>43666.867180000248</v>
      </c>
      <c r="E245" s="791">
        <v>4.2999999999999997E-2</v>
      </c>
      <c r="F245" s="791">
        <v>4.2000000000000003E-2</v>
      </c>
      <c r="G245" s="799"/>
      <c r="H245" s="799"/>
      <c r="I245" s="1237">
        <v>135.80000000000001</v>
      </c>
      <c r="J245" s="34"/>
      <c r="K245" s="34"/>
      <c r="L245" s="34"/>
    </row>
    <row r="246" spans="2:12">
      <c r="B246" s="34"/>
      <c r="C246" s="34"/>
      <c r="D246" s="790">
        <f t="shared" si="4"/>
        <v>43697.33385000025</v>
      </c>
      <c r="E246" s="791">
        <v>5.5E-2</v>
      </c>
      <c r="F246" s="791">
        <v>0.05</v>
      </c>
      <c r="G246" s="799"/>
      <c r="H246" s="799"/>
      <c r="I246" s="1237">
        <v>135.1</v>
      </c>
      <c r="J246" s="34"/>
      <c r="K246" s="34"/>
      <c r="L246" s="34"/>
    </row>
    <row r="247" spans="2:12">
      <c r="B247" s="34"/>
      <c r="C247" s="34"/>
      <c r="D247" s="790">
        <f t="shared" si="4"/>
        <v>43727.800520000252</v>
      </c>
      <c r="E247" s="791"/>
      <c r="F247" s="791"/>
      <c r="G247" s="799"/>
      <c r="H247" s="799"/>
      <c r="I247" s="1237">
        <v>126.3</v>
      </c>
      <c r="J247" s="34"/>
      <c r="K247" s="34"/>
      <c r="L247" s="34"/>
    </row>
    <row r="248" spans="2:12">
      <c r="B248" s="34"/>
      <c r="C248" s="34"/>
      <c r="D248" s="790">
        <f t="shared" si="4"/>
        <v>43758.267190000253</v>
      </c>
      <c r="E248" s="791"/>
      <c r="F248" s="791"/>
      <c r="G248" s="799"/>
      <c r="H248" s="799"/>
      <c r="I248" s="1237">
        <v>125.9</v>
      </c>
      <c r="J248" s="34"/>
      <c r="K248" s="34"/>
      <c r="L248" s="34"/>
    </row>
    <row r="249" spans="2:12">
      <c r="B249" s="34"/>
      <c r="C249" s="34"/>
      <c r="D249" s="790">
        <f t="shared" si="4"/>
        <v>43788.733860000255</v>
      </c>
      <c r="E249" s="791"/>
      <c r="F249" s="791"/>
      <c r="G249" s="799"/>
      <c r="H249" s="799"/>
      <c r="I249" s="1237"/>
      <c r="J249" s="34"/>
      <c r="K249" s="34"/>
      <c r="L249" s="34"/>
    </row>
    <row r="250" spans="2:12">
      <c r="B250" s="34"/>
      <c r="C250" s="34"/>
      <c r="D250" s="790">
        <f t="shared" si="4"/>
        <v>43819.200530000257</v>
      </c>
      <c r="E250" s="791"/>
      <c r="F250" s="791"/>
      <c r="G250" s="799"/>
      <c r="H250" s="799"/>
      <c r="I250" s="1237"/>
      <c r="J250" s="34"/>
      <c r="K250" s="34"/>
      <c r="L250" s="34"/>
    </row>
    <row r="251" spans="2:12">
      <c r="B251" s="34"/>
      <c r="C251" s="34"/>
      <c r="D251" s="790"/>
      <c r="E251" s="791"/>
      <c r="F251" s="791"/>
      <c r="G251" s="799"/>
      <c r="H251" s="799"/>
      <c r="I251" s="1237"/>
      <c r="J251" s="34"/>
      <c r="K251" s="34"/>
      <c r="L251" s="34"/>
    </row>
    <row r="252" spans="2:12">
      <c r="B252" s="34"/>
      <c r="C252" s="34"/>
      <c r="D252" s="34"/>
      <c r="E252" s="34"/>
      <c r="F252" s="34"/>
      <c r="G252" s="34"/>
      <c r="H252" s="34"/>
      <c r="I252" s="34"/>
      <c r="J252" s="34"/>
      <c r="K252" s="34"/>
      <c r="L252" s="34"/>
    </row>
    <row r="253" spans="2:12">
      <c r="B253" s="34"/>
      <c r="C253" s="787" t="s">
        <v>50</v>
      </c>
      <c r="D253" s="787" t="s">
        <v>24</v>
      </c>
      <c r="E253" s="788" t="s">
        <v>44</v>
      </c>
      <c r="F253" s="788" t="s">
        <v>11</v>
      </c>
      <c r="G253" s="788" t="s">
        <v>570</v>
      </c>
      <c r="H253" s="788" t="s">
        <v>570</v>
      </c>
      <c r="I253" s="788" t="s">
        <v>686</v>
      </c>
      <c r="J253" s="34"/>
      <c r="K253" s="34"/>
      <c r="L253" s="34"/>
    </row>
    <row r="254" spans="2:12">
      <c r="B254" s="34"/>
      <c r="C254" s="34"/>
      <c r="D254" s="34"/>
      <c r="E254" s="34"/>
      <c r="F254" s="34"/>
      <c r="G254" s="34"/>
      <c r="H254" s="34"/>
      <c r="I254" s="34"/>
      <c r="J254" s="34"/>
      <c r="K254" s="34"/>
      <c r="L254" s="34"/>
    </row>
    <row r="255" spans="2:12">
      <c r="B255" s="34"/>
      <c r="C255" s="34"/>
      <c r="D255" s="34"/>
      <c r="E255" s="34"/>
      <c r="F255" s="34"/>
      <c r="G255" s="34"/>
      <c r="H255" s="34"/>
      <c r="I255" s="34"/>
      <c r="J255" s="34"/>
      <c r="K255" s="34"/>
      <c r="L255" s="34"/>
    </row>
    <row r="256" spans="2:12">
      <c r="B256" s="34"/>
      <c r="C256" s="34"/>
      <c r="D256" s="34"/>
      <c r="E256" s="34"/>
      <c r="F256" s="34"/>
      <c r="G256" s="34"/>
      <c r="H256" s="34"/>
      <c r="I256" s="34"/>
      <c r="J256" s="34"/>
      <c r="K256" s="34"/>
      <c r="L256" s="34"/>
    </row>
    <row r="257" spans="2:12">
      <c r="B257" s="34"/>
      <c r="C257" s="34"/>
      <c r="D257" s="34"/>
      <c r="E257" s="34"/>
      <c r="F257" s="34"/>
      <c r="G257" s="34"/>
      <c r="H257" s="34"/>
      <c r="I257" s="34"/>
      <c r="J257" s="34"/>
      <c r="K257" s="34"/>
      <c r="L257" s="34"/>
    </row>
    <row r="258" spans="2:12">
      <c r="B258" s="34"/>
      <c r="C258" s="34"/>
      <c r="D258" s="34"/>
      <c r="E258" s="34"/>
      <c r="F258" s="34"/>
      <c r="G258" s="34"/>
      <c r="H258" s="34"/>
      <c r="I258" s="34"/>
      <c r="J258" s="34"/>
      <c r="K258" s="34"/>
      <c r="L258" s="34"/>
    </row>
    <row r="259" spans="2:12">
      <c r="B259" s="34"/>
      <c r="C259" s="34"/>
      <c r="D259" s="34"/>
      <c r="E259" s="34"/>
      <c r="F259" s="34"/>
      <c r="G259" s="34"/>
      <c r="H259" s="34"/>
      <c r="I259" s="34"/>
      <c r="J259" s="34"/>
      <c r="K259" s="34"/>
      <c r="L259" s="34"/>
    </row>
    <row r="260" spans="2:12">
      <c r="B260" s="34"/>
      <c r="C260" s="34"/>
      <c r="D260" s="34"/>
      <c r="E260" s="34"/>
      <c r="F260" s="34"/>
      <c r="G260" s="34"/>
      <c r="H260" s="34"/>
      <c r="I260" s="34"/>
      <c r="J260" s="34"/>
      <c r="K260" s="34"/>
      <c r="L260" s="34"/>
    </row>
    <row r="261" spans="2:12">
      <c r="B261" s="34"/>
      <c r="C261" s="34"/>
      <c r="D261" s="34"/>
      <c r="E261" s="34"/>
      <c r="F261" s="34"/>
      <c r="G261" s="34"/>
      <c r="H261" s="34"/>
      <c r="I261" s="34"/>
      <c r="J261" s="34"/>
      <c r="K261" s="34"/>
      <c r="L261" s="34"/>
    </row>
    <row r="262" spans="2:12">
      <c r="B262" s="34"/>
      <c r="C262" s="34"/>
      <c r="D262" s="34"/>
      <c r="E262" s="34"/>
      <c r="F262" s="34"/>
      <c r="G262" s="34"/>
      <c r="H262" s="34"/>
      <c r="I262" s="34"/>
      <c r="J262" s="34"/>
      <c r="K262" s="34"/>
      <c r="L262" s="34"/>
    </row>
    <row r="263" spans="2:12">
      <c r="B263" s="34"/>
      <c r="C263" s="34"/>
      <c r="D263" s="34"/>
      <c r="E263" s="34"/>
      <c r="F263" s="34"/>
      <c r="G263" s="34"/>
      <c r="H263" s="34"/>
      <c r="I263" s="34"/>
      <c r="J263" s="34"/>
      <c r="K263" s="34"/>
      <c r="L263" s="34"/>
    </row>
    <row r="264" spans="2:12">
      <c r="B264" s="34"/>
      <c r="C264" s="34"/>
      <c r="D264" s="34"/>
      <c r="E264" s="34"/>
      <c r="F264" s="34"/>
      <c r="G264" s="34"/>
      <c r="H264" s="34"/>
      <c r="I264" s="34"/>
      <c r="J264" s="34"/>
      <c r="K264" s="34"/>
      <c r="L264" s="34"/>
    </row>
    <row r="265" spans="2:12">
      <c r="B265" s="34"/>
      <c r="C265" s="34"/>
      <c r="D265" s="34"/>
      <c r="E265" s="34"/>
      <c r="F265" s="34"/>
      <c r="G265" s="34"/>
      <c r="H265" s="34"/>
      <c r="I265" s="34"/>
      <c r="J265" s="34"/>
      <c r="K265" s="34"/>
      <c r="L265" s="34"/>
    </row>
    <row r="266" spans="2:12">
      <c r="B266" s="34"/>
      <c r="C266" s="34"/>
      <c r="D266" s="34"/>
      <c r="E266" s="34"/>
      <c r="F266" s="34"/>
      <c r="G266" s="34"/>
      <c r="H266" s="34"/>
      <c r="I266" s="34"/>
      <c r="J266" s="34"/>
      <c r="K266" s="34"/>
      <c r="L266" s="34"/>
    </row>
    <row r="267" spans="2:12">
      <c r="B267" s="34"/>
      <c r="C267" s="34"/>
      <c r="D267" s="34"/>
      <c r="E267" s="34"/>
      <c r="F267" s="34"/>
      <c r="G267" s="34"/>
      <c r="H267" s="34"/>
      <c r="I267" s="34"/>
      <c r="J267" s="34"/>
      <c r="K267" s="34"/>
      <c r="L267" s="34"/>
    </row>
    <row r="268" spans="2:12">
      <c r="B268" s="34"/>
      <c r="C268" s="34"/>
      <c r="D268" s="34"/>
      <c r="E268" s="34"/>
      <c r="F268" s="34"/>
      <c r="G268" s="34"/>
      <c r="H268" s="34"/>
      <c r="I268" s="34"/>
      <c r="J268" s="34"/>
      <c r="K268" s="34"/>
      <c r="L268" s="34"/>
    </row>
    <row r="269" spans="2:12">
      <c r="B269" s="34"/>
      <c r="C269" s="34"/>
      <c r="D269" s="34"/>
      <c r="E269" s="34"/>
      <c r="F269" s="34"/>
      <c r="G269" s="34"/>
      <c r="H269" s="34"/>
      <c r="I269" s="34"/>
      <c r="J269" s="34"/>
      <c r="K269" s="34"/>
      <c r="L269" s="34"/>
    </row>
    <row r="270" spans="2:12">
      <c r="B270" s="34"/>
      <c r="C270" s="34"/>
      <c r="D270" s="34"/>
      <c r="E270" s="34"/>
      <c r="F270" s="34"/>
      <c r="G270" s="34"/>
      <c r="H270" s="34"/>
      <c r="I270" s="34"/>
      <c r="J270" s="34"/>
      <c r="K270" s="34"/>
      <c r="L270" s="34"/>
    </row>
    <row r="271" spans="2:12">
      <c r="B271" s="34"/>
      <c r="C271" s="34"/>
      <c r="D271" s="34"/>
      <c r="E271" s="34"/>
      <c r="F271" s="34"/>
      <c r="G271" s="34"/>
      <c r="H271" s="34"/>
      <c r="I271" s="34"/>
      <c r="J271" s="34"/>
      <c r="K271" s="34"/>
      <c r="L271" s="34"/>
    </row>
    <row r="272" spans="2:12">
      <c r="B272" s="34"/>
      <c r="C272" s="34"/>
      <c r="D272" s="34"/>
      <c r="E272" s="34"/>
      <c r="F272" s="34"/>
      <c r="G272" s="34"/>
      <c r="H272" s="34"/>
      <c r="I272" s="34"/>
      <c r="J272" s="34"/>
      <c r="K272" s="34"/>
      <c r="L272" s="34"/>
    </row>
    <row r="273" spans="2:18">
      <c r="B273" s="34"/>
      <c r="C273" s="34"/>
      <c r="D273" s="34"/>
      <c r="E273" s="34"/>
      <c r="F273" s="34"/>
      <c r="G273" s="34"/>
      <c r="H273" s="34"/>
      <c r="I273" s="34"/>
      <c r="J273" s="34"/>
      <c r="K273" s="34"/>
      <c r="L273" s="34"/>
    </row>
    <row r="274" spans="2:18">
      <c r="B274" s="34"/>
      <c r="C274" s="34"/>
      <c r="D274" s="34"/>
      <c r="E274" s="34"/>
      <c r="F274" s="34"/>
      <c r="G274" s="34"/>
      <c r="H274" s="34"/>
      <c r="I274" s="34"/>
      <c r="J274" s="34"/>
      <c r="K274" s="34"/>
      <c r="L274" s="34"/>
    </row>
    <row r="275" spans="2:18">
      <c r="B275" s="34"/>
      <c r="C275" s="34"/>
      <c r="D275" s="34"/>
      <c r="E275" s="34"/>
      <c r="F275" s="34"/>
      <c r="G275" s="34"/>
      <c r="H275" s="34"/>
      <c r="I275" s="34"/>
      <c r="J275" s="34"/>
      <c r="K275" s="34"/>
      <c r="L275" s="34"/>
    </row>
    <row r="276" spans="2:18">
      <c r="B276" s="34"/>
      <c r="C276" s="34"/>
      <c r="D276" s="34"/>
      <c r="E276" s="34"/>
      <c r="F276" s="34"/>
      <c r="G276" s="34"/>
      <c r="H276" s="34"/>
      <c r="I276" s="34"/>
      <c r="J276" s="34"/>
      <c r="K276" s="34"/>
      <c r="L276" s="34"/>
    </row>
    <row r="277" spans="2:18">
      <c r="B277" s="34"/>
      <c r="C277" s="34"/>
      <c r="D277" s="34"/>
      <c r="E277" s="34"/>
      <c r="F277" s="34"/>
      <c r="G277" s="34"/>
      <c r="H277" s="34"/>
      <c r="I277" s="34"/>
      <c r="J277" s="34"/>
      <c r="K277" s="34"/>
      <c r="L277" s="34"/>
    </row>
    <row r="278" spans="2:18">
      <c r="B278" s="34"/>
      <c r="C278" s="34"/>
      <c r="D278" s="34"/>
      <c r="E278" s="34"/>
      <c r="F278" s="34"/>
      <c r="G278" s="34"/>
      <c r="H278" s="34"/>
      <c r="I278" s="34"/>
      <c r="J278" s="34"/>
      <c r="K278" s="34"/>
      <c r="L278" s="34"/>
    </row>
    <row r="279" spans="2:18">
      <c r="B279" s="34"/>
      <c r="C279" s="34"/>
      <c r="D279" s="34"/>
      <c r="E279" s="34"/>
      <c r="F279" s="34"/>
      <c r="G279" s="34"/>
      <c r="H279" s="34"/>
      <c r="I279" s="34"/>
      <c r="J279" s="34"/>
      <c r="K279" s="34"/>
      <c r="L279" s="34"/>
    </row>
    <row r="280" spans="2:18">
      <c r="B280" s="34"/>
      <c r="C280" s="34"/>
      <c r="D280" s="34"/>
      <c r="E280" s="34"/>
      <c r="F280" s="34"/>
      <c r="G280" s="34"/>
      <c r="H280" s="34"/>
      <c r="I280" s="34"/>
      <c r="J280" s="34"/>
      <c r="K280" s="34"/>
      <c r="L280" s="34"/>
    </row>
    <row r="281" spans="2:18">
      <c r="B281" s="34"/>
      <c r="C281" s="34"/>
      <c r="D281" s="34"/>
      <c r="E281" s="34"/>
      <c r="F281" s="34"/>
      <c r="G281" s="34"/>
      <c r="H281" s="34"/>
      <c r="I281" s="34"/>
      <c r="J281" s="34"/>
      <c r="K281" s="34"/>
      <c r="L281" s="34"/>
    </row>
    <row r="282" spans="2:18">
      <c r="B282" s="34"/>
      <c r="C282" s="34"/>
      <c r="D282" s="34"/>
      <c r="E282" s="34"/>
      <c r="F282" s="34"/>
      <c r="G282" s="34"/>
      <c r="H282" s="34"/>
      <c r="I282" s="34"/>
      <c r="J282" s="34"/>
      <c r="K282" s="34"/>
      <c r="L282" s="34"/>
    </row>
    <row r="283" spans="2:18">
      <c r="B283" s="34"/>
      <c r="C283" s="34"/>
      <c r="D283" s="34"/>
      <c r="E283" s="34"/>
      <c r="F283" s="34"/>
      <c r="G283" s="34"/>
      <c r="H283" s="34"/>
      <c r="I283" s="34"/>
      <c r="J283" s="34"/>
      <c r="K283" s="34"/>
      <c r="L283" s="34"/>
    </row>
    <row r="284" spans="2:18">
      <c r="B284" s="34"/>
      <c r="C284" s="34"/>
      <c r="D284" s="34"/>
      <c r="E284" s="34"/>
      <c r="F284" s="34"/>
      <c r="G284" s="34"/>
      <c r="H284" s="34"/>
      <c r="I284" s="34"/>
      <c r="J284" s="34"/>
      <c r="K284" s="34"/>
      <c r="L284" s="34"/>
    </row>
    <row r="285" spans="2:18">
      <c r="B285" s="34"/>
      <c r="C285" s="34"/>
      <c r="D285" s="34"/>
      <c r="E285" s="34"/>
      <c r="F285" s="34"/>
      <c r="G285" s="34"/>
      <c r="H285" s="34"/>
      <c r="I285" s="34"/>
      <c r="J285" s="34"/>
      <c r="K285" s="34"/>
      <c r="L285" s="34"/>
    </row>
    <row r="286" spans="2:18" ht="13">
      <c r="B286" s="32"/>
      <c r="C286" s="32"/>
      <c r="D286" s="32"/>
      <c r="E286" s="32"/>
      <c r="F286" s="32"/>
      <c r="G286" s="32"/>
      <c r="H286" s="32"/>
      <c r="I286" s="32"/>
      <c r="J286" s="32"/>
      <c r="K286" s="32"/>
      <c r="L286" s="32"/>
      <c r="M286" s="32"/>
      <c r="N286" s="32"/>
      <c r="O286" s="32"/>
      <c r="P286" s="32"/>
      <c r="Q286" s="32"/>
      <c r="R286" s="32"/>
    </row>
    <row r="287" spans="2:18" ht="13">
      <c r="B287" s="32"/>
      <c r="C287" s="32"/>
      <c r="D287" s="32"/>
      <c r="E287" s="32"/>
      <c r="F287" s="32"/>
      <c r="G287" s="32"/>
      <c r="H287" s="32"/>
      <c r="I287" s="32"/>
      <c r="J287" s="32"/>
      <c r="K287" s="32"/>
      <c r="L287" s="32"/>
      <c r="M287" s="32"/>
      <c r="N287" s="32"/>
      <c r="O287" s="32"/>
      <c r="P287" s="32"/>
      <c r="Q287" s="32"/>
      <c r="R287" s="32"/>
    </row>
    <row r="288" spans="2:18" ht="13">
      <c r="B288" s="32"/>
      <c r="C288" s="32"/>
      <c r="D288" s="32"/>
      <c r="E288" s="32"/>
      <c r="F288" s="32"/>
      <c r="G288" s="32"/>
      <c r="H288" s="32"/>
      <c r="I288" s="32"/>
      <c r="J288" s="32"/>
      <c r="K288" s="32"/>
      <c r="L288" s="32"/>
      <c r="M288" s="32"/>
      <c r="N288" s="32"/>
      <c r="O288" s="32"/>
      <c r="P288" s="32"/>
      <c r="Q288" s="32"/>
      <c r="R288" s="32"/>
    </row>
    <row r="289" spans="2:18" ht="13">
      <c r="B289" s="32"/>
      <c r="C289" s="32"/>
      <c r="D289" s="32"/>
      <c r="E289" s="32"/>
      <c r="F289" s="32"/>
      <c r="G289" s="32"/>
      <c r="H289" s="32"/>
      <c r="I289" s="32"/>
      <c r="J289" s="32"/>
      <c r="K289" s="32"/>
      <c r="L289" s="32"/>
      <c r="M289" s="32"/>
      <c r="N289" s="32"/>
      <c r="O289" s="32"/>
      <c r="P289" s="32"/>
      <c r="Q289" s="32"/>
      <c r="R289" s="32"/>
    </row>
    <row r="290" spans="2:18" ht="13">
      <c r="B290" s="32"/>
      <c r="C290" s="32"/>
      <c r="D290" s="32"/>
      <c r="E290" s="32"/>
      <c r="F290" s="32"/>
      <c r="G290" s="32"/>
      <c r="H290" s="32"/>
      <c r="I290" s="32"/>
      <c r="J290" s="32"/>
      <c r="K290" s="32"/>
      <c r="L290" s="32"/>
      <c r="M290" s="32"/>
      <c r="N290" s="32"/>
      <c r="O290" s="32"/>
      <c r="P290" s="32"/>
      <c r="Q290" s="32"/>
      <c r="R290" s="32"/>
    </row>
    <row r="291" spans="2:18" ht="13">
      <c r="B291" s="32"/>
      <c r="C291" s="32"/>
      <c r="D291" s="32"/>
      <c r="E291" s="32"/>
      <c r="F291" s="32"/>
      <c r="G291" s="32"/>
      <c r="H291" s="32"/>
      <c r="I291" s="32"/>
      <c r="J291" s="32"/>
      <c r="K291" s="32"/>
      <c r="L291" s="32"/>
      <c r="M291" s="32"/>
      <c r="N291" s="32"/>
      <c r="O291" s="32"/>
      <c r="P291" s="32"/>
      <c r="Q291" s="32"/>
      <c r="R291" s="32"/>
    </row>
    <row r="292" spans="2:18" ht="13">
      <c r="B292" s="32"/>
      <c r="C292" s="32"/>
      <c r="D292" s="32"/>
      <c r="E292" s="32"/>
      <c r="F292" s="32"/>
      <c r="G292" s="32"/>
      <c r="H292" s="32"/>
      <c r="I292" s="32"/>
      <c r="J292" s="32"/>
      <c r="K292" s="32"/>
      <c r="L292" s="32"/>
      <c r="M292" s="32"/>
      <c r="N292" s="32"/>
      <c r="O292" s="32"/>
      <c r="P292" s="32"/>
      <c r="Q292" s="32"/>
      <c r="R292" s="32"/>
    </row>
    <row r="293" spans="2:18" ht="13">
      <c r="B293" s="32"/>
      <c r="C293" s="32"/>
      <c r="D293" s="32"/>
      <c r="E293" s="32"/>
      <c r="F293" s="32"/>
      <c r="G293" s="32"/>
      <c r="H293" s="32"/>
      <c r="I293" s="32"/>
      <c r="J293" s="32"/>
      <c r="K293" s="32"/>
      <c r="L293" s="32"/>
      <c r="M293" s="32"/>
      <c r="N293" s="32"/>
      <c r="O293" s="32"/>
      <c r="P293" s="32"/>
      <c r="Q293" s="32"/>
      <c r="R293" s="32"/>
    </row>
    <row r="294" spans="2:18" ht="13">
      <c r="B294" s="32"/>
      <c r="C294" s="32"/>
      <c r="D294" s="32"/>
      <c r="E294" s="32"/>
      <c r="F294" s="32"/>
      <c r="G294" s="32"/>
      <c r="H294" s="32"/>
      <c r="I294" s="32"/>
      <c r="J294" s="32"/>
      <c r="K294" s="32"/>
      <c r="L294" s="32"/>
      <c r="M294" s="32"/>
      <c r="N294" s="32"/>
      <c r="O294" s="32"/>
      <c r="P294" s="32"/>
      <c r="Q294" s="32"/>
      <c r="R294" s="32"/>
    </row>
    <row r="295" spans="2:18" ht="13">
      <c r="B295" s="32"/>
      <c r="C295" s="32"/>
      <c r="D295" s="32"/>
      <c r="E295" s="32"/>
      <c r="F295" s="32"/>
      <c r="G295" s="32"/>
      <c r="H295" s="32"/>
      <c r="I295" s="32"/>
      <c r="J295" s="32"/>
      <c r="K295" s="32"/>
      <c r="L295" s="32"/>
      <c r="M295" s="32"/>
      <c r="N295" s="32"/>
      <c r="O295" s="32"/>
      <c r="P295" s="32"/>
      <c r="Q295" s="32"/>
      <c r="R295" s="32"/>
    </row>
    <row r="296" spans="2:18" ht="13">
      <c r="B296" s="32"/>
      <c r="C296" s="32"/>
      <c r="D296" s="32"/>
      <c r="E296" s="32"/>
      <c r="F296" s="32"/>
      <c r="G296" s="32"/>
      <c r="H296" s="32"/>
      <c r="I296" s="32"/>
      <c r="J296" s="32"/>
      <c r="K296" s="32"/>
      <c r="L296" s="32"/>
      <c r="M296" s="32"/>
      <c r="N296" s="32"/>
      <c r="O296" s="32"/>
      <c r="P296" s="32"/>
      <c r="Q296" s="32"/>
      <c r="R296" s="32"/>
    </row>
    <row r="297" spans="2:18" ht="13">
      <c r="B297" s="32"/>
      <c r="C297" s="32"/>
      <c r="D297" s="32"/>
      <c r="E297" s="32"/>
      <c r="F297" s="32"/>
      <c r="G297" s="32"/>
      <c r="H297" s="32"/>
      <c r="I297" s="32"/>
      <c r="J297" s="32"/>
      <c r="K297" s="32"/>
      <c r="L297" s="32"/>
      <c r="M297" s="32"/>
      <c r="N297" s="32"/>
      <c r="O297" s="32"/>
      <c r="P297" s="32"/>
      <c r="Q297" s="32"/>
      <c r="R297" s="32"/>
    </row>
    <row r="298" spans="2:18" ht="13">
      <c r="B298" s="32"/>
      <c r="C298" s="32"/>
      <c r="D298" s="32"/>
      <c r="E298" s="32"/>
      <c r="F298" s="32"/>
      <c r="G298" s="32"/>
      <c r="H298" s="32"/>
      <c r="I298" s="32"/>
      <c r="J298" s="32"/>
      <c r="K298" s="32"/>
      <c r="L298" s="32"/>
      <c r="M298" s="32"/>
      <c r="N298" s="32"/>
      <c r="O298" s="32"/>
      <c r="P298" s="32"/>
      <c r="Q298" s="32"/>
      <c r="R298" s="32"/>
    </row>
    <row r="299" spans="2:18" ht="13">
      <c r="B299" s="32"/>
      <c r="C299" s="32"/>
      <c r="D299" s="32"/>
      <c r="E299" s="32"/>
      <c r="F299" s="32"/>
      <c r="G299" s="32"/>
      <c r="H299" s="32"/>
      <c r="I299" s="32"/>
      <c r="J299" s="32"/>
      <c r="K299" s="32"/>
      <c r="L299" s="32"/>
      <c r="M299" s="32"/>
      <c r="N299" s="32"/>
      <c r="O299" s="32"/>
      <c r="P299" s="32"/>
      <c r="Q299" s="32"/>
      <c r="R299" s="32"/>
    </row>
    <row r="300" spans="2:18" ht="13">
      <c r="B300" s="32"/>
      <c r="C300" s="32"/>
      <c r="D300" s="32"/>
      <c r="E300" s="32"/>
      <c r="F300" s="32"/>
      <c r="G300" s="32"/>
      <c r="H300" s="32"/>
      <c r="I300" s="32"/>
      <c r="J300" s="32"/>
      <c r="K300" s="32"/>
      <c r="L300" s="32"/>
      <c r="M300" s="32"/>
      <c r="N300" s="32"/>
      <c r="O300" s="32"/>
      <c r="P300" s="32"/>
      <c r="Q300" s="32"/>
      <c r="R300" s="32"/>
    </row>
    <row r="301" spans="2:18" ht="13">
      <c r="B301" s="32"/>
      <c r="C301" s="32"/>
      <c r="D301" s="32"/>
      <c r="E301" s="32"/>
      <c r="F301" s="32"/>
      <c r="G301" s="32"/>
      <c r="H301" s="32"/>
      <c r="I301" s="32"/>
      <c r="J301" s="32"/>
      <c r="K301" s="32"/>
      <c r="L301" s="32"/>
      <c r="M301" s="32"/>
      <c r="N301" s="32"/>
      <c r="O301" s="32"/>
      <c r="P301" s="32"/>
      <c r="Q301" s="32"/>
      <c r="R301" s="32"/>
    </row>
    <row r="302" spans="2:18" ht="13">
      <c r="B302" s="32"/>
      <c r="C302" s="32"/>
      <c r="D302" s="32"/>
      <c r="E302" s="32"/>
      <c r="F302" s="32"/>
      <c r="G302" s="32"/>
      <c r="H302" s="32"/>
      <c r="I302" s="32"/>
      <c r="J302" s="32"/>
      <c r="K302" s="32"/>
      <c r="L302" s="32"/>
      <c r="M302" s="32"/>
      <c r="N302" s="32"/>
      <c r="O302" s="32"/>
      <c r="P302" s="32"/>
      <c r="Q302" s="32"/>
      <c r="R302" s="32"/>
    </row>
    <row r="303" spans="2:18" ht="13">
      <c r="B303" s="32"/>
      <c r="C303" s="32"/>
      <c r="D303" s="32"/>
      <c r="E303" s="32"/>
      <c r="F303" s="32"/>
      <c r="G303" s="32"/>
      <c r="H303" s="32"/>
      <c r="I303" s="32"/>
      <c r="J303" s="32"/>
      <c r="K303" s="32"/>
      <c r="L303" s="32"/>
      <c r="M303" s="32"/>
      <c r="N303" s="32"/>
      <c r="O303" s="32"/>
      <c r="P303" s="32"/>
      <c r="Q303" s="32"/>
      <c r="R303" s="32"/>
    </row>
    <row r="304" spans="2:18" ht="13">
      <c r="B304" s="32"/>
      <c r="C304" s="32"/>
      <c r="D304" s="32"/>
      <c r="E304" s="32"/>
      <c r="F304" s="32"/>
      <c r="G304" s="32"/>
      <c r="H304" s="32"/>
      <c r="I304" s="32"/>
      <c r="J304" s="32"/>
      <c r="K304" s="32"/>
      <c r="L304" s="32"/>
      <c r="M304" s="32"/>
      <c r="N304" s="32"/>
      <c r="O304" s="32"/>
      <c r="P304" s="32"/>
      <c r="Q304" s="32"/>
      <c r="R304" s="32"/>
    </row>
    <row r="305" spans="2:18" ht="13">
      <c r="B305" s="32"/>
      <c r="C305" s="32"/>
      <c r="D305" s="32"/>
      <c r="E305" s="32"/>
      <c r="F305" s="32"/>
      <c r="G305" s="32"/>
      <c r="H305" s="32"/>
      <c r="I305" s="32"/>
      <c r="J305" s="32"/>
      <c r="K305" s="32"/>
      <c r="L305" s="32"/>
      <c r="M305" s="32"/>
      <c r="N305" s="32"/>
      <c r="O305" s="32"/>
      <c r="P305" s="32"/>
      <c r="Q305" s="32"/>
      <c r="R305" s="32"/>
    </row>
    <row r="306" spans="2:18" ht="13">
      <c r="B306" s="32"/>
      <c r="C306" s="32"/>
      <c r="D306" s="32"/>
      <c r="E306" s="32"/>
      <c r="F306" s="32"/>
      <c r="G306" s="32"/>
      <c r="H306" s="32"/>
      <c r="I306" s="32"/>
      <c r="J306" s="32"/>
      <c r="K306" s="32"/>
      <c r="L306" s="32"/>
      <c r="M306" s="32"/>
      <c r="N306" s="32"/>
      <c r="O306" s="32"/>
      <c r="P306" s="32"/>
      <c r="Q306" s="32"/>
      <c r="R306" s="32"/>
    </row>
    <row r="307" spans="2:18" ht="13">
      <c r="B307" s="32"/>
      <c r="C307" s="32"/>
      <c r="D307" s="32"/>
      <c r="E307" s="32"/>
      <c r="F307" s="32"/>
      <c r="G307" s="32"/>
      <c r="H307" s="32"/>
      <c r="I307" s="32"/>
      <c r="J307" s="32"/>
      <c r="K307" s="32"/>
      <c r="L307" s="32"/>
      <c r="M307" s="32"/>
      <c r="N307" s="32"/>
      <c r="O307" s="32"/>
      <c r="P307" s="32"/>
      <c r="Q307" s="32"/>
      <c r="R307" s="32"/>
    </row>
    <row r="308" spans="2:18" ht="13">
      <c r="B308" s="32"/>
      <c r="C308" s="32"/>
      <c r="D308" s="32"/>
      <c r="E308" s="32"/>
      <c r="F308" s="32"/>
      <c r="G308" s="32"/>
      <c r="H308" s="32"/>
      <c r="I308" s="32"/>
      <c r="J308" s="32"/>
      <c r="K308" s="32"/>
      <c r="L308" s="32"/>
      <c r="M308" s="32"/>
      <c r="N308" s="32"/>
      <c r="O308" s="32"/>
      <c r="P308" s="32"/>
      <c r="Q308" s="32"/>
      <c r="R308" s="32"/>
    </row>
    <row r="309" spans="2:18" ht="13">
      <c r="B309" s="32"/>
      <c r="C309" s="32"/>
      <c r="D309" s="32"/>
      <c r="E309" s="32"/>
      <c r="F309" s="32"/>
      <c r="G309" s="32"/>
      <c r="H309" s="32"/>
      <c r="I309" s="32"/>
      <c r="J309" s="32"/>
      <c r="K309" s="32"/>
      <c r="L309" s="32"/>
      <c r="M309" s="32"/>
      <c r="N309" s="32"/>
      <c r="O309" s="32"/>
      <c r="P309" s="32"/>
      <c r="Q309" s="32"/>
      <c r="R309" s="32"/>
    </row>
    <row r="310" spans="2:18" ht="13">
      <c r="B310" s="32"/>
      <c r="C310" s="32"/>
      <c r="D310" s="32"/>
      <c r="E310" s="32"/>
      <c r="F310" s="32"/>
      <c r="G310" s="32"/>
      <c r="H310" s="32"/>
      <c r="I310" s="32"/>
      <c r="J310" s="32"/>
      <c r="K310" s="32"/>
      <c r="L310" s="32"/>
      <c r="M310" s="32"/>
      <c r="N310" s="32"/>
      <c r="O310" s="32"/>
      <c r="P310" s="32"/>
      <c r="Q310" s="32"/>
      <c r="R310" s="32"/>
    </row>
    <row r="311" spans="2:18" ht="13">
      <c r="B311" s="32"/>
      <c r="C311" s="32"/>
      <c r="D311" s="32"/>
      <c r="E311" s="32"/>
      <c r="F311" s="32"/>
      <c r="G311" s="32"/>
      <c r="H311" s="32"/>
      <c r="I311" s="32"/>
      <c r="J311" s="32"/>
      <c r="K311" s="32"/>
      <c r="L311" s="32"/>
      <c r="M311" s="32"/>
      <c r="N311" s="32"/>
      <c r="O311" s="32"/>
      <c r="P311" s="32"/>
      <c r="Q311" s="32"/>
      <c r="R311" s="32"/>
    </row>
    <row r="312" spans="2:18" ht="13">
      <c r="B312" s="32"/>
      <c r="C312" s="32"/>
      <c r="D312" s="32"/>
      <c r="E312" s="32"/>
      <c r="F312" s="32"/>
      <c r="G312" s="32"/>
      <c r="H312" s="32"/>
      <c r="I312" s="32"/>
      <c r="J312" s="32"/>
      <c r="K312" s="32"/>
      <c r="L312" s="32"/>
      <c r="M312" s="32"/>
      <c r="N312" s="32"/>
      <c r="O312" s="32"/>
      <c r="P312" s="32"/>
      <c r="Q312" s="32"/>
      <c r="R312" s="32"/>
    </row>
    <row r="313" spans="2:18" ht="13">
      <c r="B313" s="32"/>
      <c r="C313" s="32"/>
      <c r="D313" s="32"/>
      <c r="E313" s="32"/>
      <c r="F313" s="32"/>
      <c r="G313" s="32"/>
      <c r="H313" s="32"/>
      <c r="I313" s="32"/>
      <c r="J313" s="32"/>
      <c r="K313" s="32"/>
      <c r="L313" s="32"/>
      <c r="M313" s="32"/>
      <c r="N313" s="32"/>
      <c r="O313" s="32"/>
      <c r="P313" s="32"/>
      <c r="Q313" s="32"/>
      <c r="R313" s="32"/>
    </row>
    <row r="314" spans="2:18" ht="13">
      <c r="B314" s="32"/>
      <c r="C314" s="32"/>
      <c r="D314" s="32"/>
      <c r="E314" s="32"/>
      <c r="F314" s="32"/>
      <c r="G314" s="32"/>
      <c r="H314" s="32"/>
      <c r="I314" s="32"/>
      <c r="J314" s="32"/>
      <c r="K314" s="32"/>
      <c r="L314" s="32"/>
      <c r="M314" s="32"/>
      <c r="N314" s="32"/>
      <c r="O314" s="32"/>
      <c r="P314" s="32"/>
      <c r="Q314" s="32"/>
      <c r="R314" s="32"/>
    </row>
    <row r="315" spans="2:18" ht="13">
      <c r="B315" s="32"/>
      <c r="C315" s="32"/>
      <c r="D315" s="32"/>
      <c r="E315" s="32"/>
      <c r="F315" s="32"/>
      <c r="G315" s="32"/>
      <c r="H315" s="32"/>
      <c r="I315" s="32"/>
      <c r="J315" s="32"/>
      <c r="K315" s="32"/>
      <c r="L315" s="32"/>
      <c r="M315" s="32"/>
      <c r="N315" s="32"/>
      <c r="O315" s="32"/>
      <c r="P315" s="32"/>
      <c r="Q315" s="32"/>
      <c r="R315" s="32"/>
    </row>
    <row r="316" spans="2:18" ht="13">
      <c r="B316" s="32"/>
      <c r="C316" s="32"/>
      <c r="D316" s="32"/>
      <c r="E316" s="32"/>
      <c r="F316" s="32"/>
      <c r="G316" s="32"/>
      <c r="H316" s="32"/>
      <c r="I316" s="32"/>
      <c r="J316" s="32"/>
      <c r="K316" s="32"/>
      <c r="L316" s="32"/>
      <c r="M316" s="32"/>
      <c r="N316" s="32"/>
      <c r="O316" s="32"/>
      <c r="P316" s="32"/>
      <c r="Q316" s="32"/>
      <c r="R316" s="32"/>
    </row>
    <row r="317" spans="2:18" ht="13">
      <c r="B317" s="32"/>
      <c r="C317" s="32"/>
      <c r="D317" s="32"/>
      <c r="E317" s="32"/>
      <c r="F317" s="32"/>
      <c r="G317" s="32"/>
      <c r="H317" s="32"/>
      <c r="I317" s="32"/>
      <c r="J317" s="32"/>
      <c r="K317" s="32"/>
      <c r="L317" s="32"/>
      <c r="M317" s="32"/>
      <c r="N317" s="32"/>
      <c r="O317" s="32"/>
      <c r="P317" s="32"/>
      <c r="Q317" s="32"/>
      <c r="R317" s="32"/>
    </row>
    <row r="318" spans="2:18" ht="13">
      <c r="B318" s="32"/>
      <c r="C318" s="32"/>
      <c r="D318" s="32"/>
      <c r="E318" s="32"/>
      <c r="F318" s="32"/>
      <c r="G318" s="32"/>
      <c r="H318" s="32"/>
      <c r="I318" s="32"/>
      <c r="J318" s="32"/>
      <c r="K318" s="32"/>
      <c r="L318" s="32"/>
      <c r="M318" s="32"/>
      <c r="N318" s="32"/>
      <c r="O318" s="32"/>
      <c r="P318" s="32"/>
      <c r="Q318" s="32"/>
      <c r="R318" s="32"/>
    </row>
    <row r="319" spans="2:18" ht="13">
      <c r="B319" s="32"/>
      <c r="C319" s="32"/>
      <c r="D319" s="32"/>
      <c r="E319" s="32"/>
      <c r="F319" s="32"/>
      <c r="G319" s="32"/>
      <c r="H319" s="32"/>
      <c r="I319" s="32"/>
      <c r="J319" s="32"/>
      <c r="K319" s="32"/>
      <c r="L319" s="32"/>
      <c r="M319" s="32"/>
      <c r="N319" s="32"/>
      <c r="O319" s="32"/>
      <c r="P319" s="32"/>
      <c r="Q319" s="32"/>
      <c r="R319" s="32"/>
    </row>
    <row r="320" spans="2:18" ht="13">
      <c r="B320" s="32"/>
      <c r="C320" s="32"/>
      <c r="D320" s="32"/>
      <c r="E320" s="32"/>
      <c r="F320" s="32"/>
      <c r="G320" s="32"/>
      <c r="H320" s="32"/>
      <c r="I320" s="32"/>
      <c r="J320" s="32"/>
      <c r="K320" s="32"/>
      <c r="L320" s="32"/>
      <c r="M320" s="32"/>
      <c r="N320" s="32"/>
      <c r="O320" s="32"/>
      <c r="P320" s="32"/>
      <c r="Q320" s="32"/>
      <c r="R320" s="32"/>
    </row>
    <row r="321" spans="2:18" ht="13">
      <c r="B321" s="32"/>
      <c r="C321" s="32"/>
      <c r="D321" s="32"/>
      <c r="E321" s="32"/>
      <c r="F321" s="32"/>
      <c r="G321" s="32"/>
      <c r="H321" s="32"/>
      <c r="I321" s="32"/>
      <c r="J321" s="32"/>
      <c r="K321" s="32"/>
      <c r="L321" s="32"/>
      <c r="M321" s="32"/>
      <c r="N321" s="32"/>
      <c r="O321" s="32"/>
      <c r="P321" s="32"/>
      <c r="Q321" s="32"/>
      <c r="R321" s="32"/>
    </row>
    <row r="322" spans="2:18" ht="13">
      <c r="B322" s="32"/>
      <c r="C322" s="32"/>
      <c r="D322" s="32"/>
      <c r="E322" s="32"/>
      <c r="F322" s="32"/>
      <c r="G322" s="32"/>
      <c r="H322" s="32"/>
      <c r="I322" s="32"/>
      <c r="J322" s="32"/>
      <c r="K322" s="32"/>
      <c r="L322" s="32"/>
      <c r="M322" s="32"/>
      <c r="N322" s="32"/>
      <c r="O322" s="32"/>
      <c r="P322" s="32"/>
      <c r="Q322" s="32"/>
      <c r="R322" s="32"/>
    </row>
    <row r="323" spans="2:18" ht="13">
      <c r="B323" s="32"/>
      <c r="C323" s="32"/>
      <c r="D323" s="32"/>
      <c r="E323" s="32"/>
      <c r="F323" s="32"/>
      <c r="G323" s="32"/>
      <c r="H323" s="32"/>
      <c r="I323" s="32"/>
      <c r="J323" s="32"/>
      <c r="K323" s="32"/>
      <c r="L323" s="32"/>
      <c r="M323" s="32"/>
      <c r="N323" s="32"/>
      <c r="O323" s="32"/>
      <c r="P323" s="32"/>
      <c r="Q323" s="32"/>
      <c r="R323" s="32"/>
    </row>
    <row r="324" spans="2:18" ht="13">
      <c r="B324" s="32"/>
      <c r="C324" s="32"/>
      <c r="D324" s="32"/>
      <c r="E324" s="32"/>
      <c r="F324" s="32"/>
      <c r="G324" s="32"/>
      <c r="H324" s="32"/>
      <c r="I324" s="32"/>
      <c r="J324" s="32"/>
      <c r="K324" s="32"/>
      <c r="L324" s="32"/>
      <c r="M324" s="32"/>
      <c r="N324" s="32"/>
      <c r="O324" s="32"/>
      <c r="P324" s="32"/>
      <c r="Q324" s="32"/>
      <c r="R324" s="32"/>
    </row>
    <row r="325" spans="2:18" ht="13">
      <c r="B325" s="32"/>
      <c r="C325" s="32"/>
      <c r="D325" s="32"/>
      <c r="E325" s="32"/>
      <c r="F325" s="32"/>
      <c r="G325" s="32"/>
      <c r="H325" s="32"/>
      <c r="I325" s="32"/>
      <c r="J325" s="32"/>
      <c r="K325" s="32"/>
      <c r="L325" s="32"/>
      <c r="M325" s="32"/>
      <c r="N325" s="32"/>
      <c r="O325" s="32"/>
      <c r="P325" s="32"/>
      <c r="Q325" s="32"/>
      <c r="R325" s="32"/>
    </row>
    <row r="326" spans="2:18" ht="13">
      <c r="B326" s="32"/>
      <c r="C326" s="32"/>
      <c r="D326" s="32"/>
      <c r="E326" s="32"/>
      <c r="F326" s="32"/>
      <c r="G326" s="32"/>
      <c r="H326" s="32"/>
      <c r="I326" s="32"/>
      <c r="J326" s="32"/>
      <c r="K326" s="32"/>
      <c r="L326" s="32"/>
      <c r="M326" s="32"/>
      <c r="N326" s="32"/>
      <c r="O326" s="32"/>
      <c r="P326" s="32"/>
      <c r="Q326" s="32"/>
      <c r="R326" s="32"/>
    </row>
    <row r="327" spans="2:18" ht="13">
      <c r="B327" s="32"/>
      <c r="C327" s="32"/>
      <c r="D327" s="32"/>
      <c r="E327" s="32"/>
      <c r="F327" s="32"/>
      <c r="G327" s="32"/>
      <c r="H327" s="32"/>
      <c r="I327" s="32"/>
      <c r="J327" s="32"/>
      <c r="K327" s="32"/>
      <c r="L327" s="32"/>
      <c r="M327" s="32"/>
      <c r="N327" s="32"/>
      <c r="O327" s="32"/>
      <c r="P327" s="32"/>
      <c r="Q327" s="32"/>
      <c r="R327" s="32"/>
    </row>
    <row r="328" spans="2:18" ht="13">
      <c r="B328" s="32"/>
      <c r="C328" s="32"/>
      <c r="D328" s="32"/>
      <c r="E328" s="32"/>
      <c r="F328" s="32"/>
      <c r="G328" s="32"/>
      <c r="H328" s="32"/>
      <c r="I328" s="32"/>
      <c r="J328" s="32"/>
      <c r="K328" s="32"/>
      <c r="L328" s="32"/>
      <c r="M328" s="32"/>
      <c r="N328" s="32"/>
      <c r="O328" s="32"/>
      <c r="P328" s="32"/>
      <c r="Q328" s="32"/>
      <c r="R328" s="32"/>
    </row>
    <row r="329" spans="2:18" ht="13">
      <c r="B329" s="32"/>
      <c r="C329" s="32"/>
      <c r="D329" s="32"/>
      <c r="E329" s="32"/>
      <c r="F329" s="32"/>
      <c r="G329" s="32"/>
      <c r="H329" s="32"/>
      <c r="I329" s="32"/>
      <c r="J329" s="32"/>
      <c r="K329" s="32"/>
      <c r="L329" s="32"/>
      <c r="M329" s="32"/>
      <c r="N329" s="32"/>
      <c r="O329" s="32"/>
      <c r="P329" s="32"/>
      <c r="Q329" s="32"/>
      <c r="R329" s="32"/>
    </row>
    <row r="330" spans="2:18" ht="13">
      <c r="B330" s="32"/>
      <c r="C330" s="32"/>
      <c r="D330" s="32"/>
      <c r="E330" s="32"/>
      <c r="F330" s="32"/>
      <c r="G330" s="32"/>
      <c r="H330" s="32"/>
      <c r="I330" s="32"/>
      <c r="J330" s="32"/>
      <c r="K330" s="32"/>
      <c r="L330" s="32"/>
      <c r="M330" s="32"/>
      <c r="N330" s="32"/>
      <c r="O330" s="32"/>
      <c r="P330" s="32"/>
      <c r="Q330" s="32"/>
      <c r="R330" s="32"/>
    </row>
    <row r="331" spans="2:18" ht="13">
      <c r="B331" s="32"/>
      <c r="C331" s="32"/>
      <c r="D331" s="32"/>
      <c r="E331" s="32"/>
      <c r="F331" s="32"/>
      <c r="G331" s="32"/>
      <c r="H331" s="32"/>
      <c r="I331" s="32"/>
      <c r="J331" s="32"/>
      <c r="K331" s="32"/>
      <c r="L331" s="32"/>
      <c r="M331" s="32"/>
      <c r="N331" s="32"/>
      <c r="O331" s="32"/>
      <c r="P331" s="32"/>
      <c r="Q331" s="32"/>
      <c r="R331" s="32"/>
    </row>
    <row r="332" spans="2:18" ht="13">
      <c r="B332" s="32"/>
      <c r="C332" s="32"/>
      <c r="D332" s="32"/>
      <c r="E332" s="32"/>
      <c r="F332" s="32"/>
      <c r="G332" s="32"/>
      <c r="H332" s="32"/>
      <c r="I332" s="32"/>
      <c r="J332" s="32"/>
      <c r="K332" s="32"/>
      <c r="L332" s="32"/>
      <c r="M332" s="32"/>
      <c r="N332" s="32"/>
      <c r="O332" s="32"/>
      <c r="P332" s="32"/>
      <c r="Q332" s="32"/>
      <c r="R332" s="32"/>
    </row>
    <row r="333" spans="2:18" ht="13">
      <c r="B333" s="32"/>
      <c r="C333" s="32"/>
      <c r="D333" s="32"/>
      <c r="E333" s="32"/>
      <c r="F333" s="32"/>
      <c r="G333" s="32"/>
      <c r="H333" s="32"/>
      <c r="I333" s="32"/>
      <c r="J333" s="32"/>
      <c r="K333" s="32"/>
      <c r="L333" s="32"/>
      <c r="M333" s="32"/>
      <c r="N333" s="32"/>
      <c r="O333" s="32"/>
      <c r="P333" s="32"/>
      <c r="Q333" s="32"/>
      <c r="R333" s="32"/>
    </row>
    <row r="334" spans="2:18" ht="13">
      <c r="B334" s="32"/>
      <c r="C334" s="32"/>
      <c r="D334" s="32"/>
      <c r="E334" s="32"/>
      <c r="F334" s="32"/>
      <c r="G334" s="32"/>
      <c r="H334" s="32"/>
      <c r="I334" s="32"/>
      <c r="J334" s="32"/>
      <c r="K334" s="32"/>
      <c r="L334" s="32"/>
      <c r="M334" s="32"/>
      <c r="N334" s="32"/>
      <c r="O334" s="32"/>
      <c r="P334" s="32"/>
      <c r="Q334" s="32"/>
      <c r="R334" s="32"/>
    </row>
    <row r="335" spans="2:18" ht="13">
      <c r="B335" s="32"/>
      <c r="C335" s="32"/>
      <c r="D335" s="32"/>
      <c r="E335" s="32"/>
      <c r="F335" s="32"/>
      <c r="G335" s="32"/>
      <c r="H335" s="32"/>
      <c r="I335" s="32"/>
      <c r="J335" s="32"/>
      <c r="K335" s="32"/>
      <c r="L335" s="32"/>
      <c r="M335" s="32"/>
      <c r="N335" s="32"/>
      <c r="O335" s="32"/>
      <c r="P335" s="32"/>
      <c r="Q335" s="32"/>
      <c r="R335" s="32"/>
    </row>
    <row r="336" spans="2:18" ht="13">
      <c r="B336" s="32"/>
      <c r="C336" s="32"/>
      <c r="D336" s="32"/>
      <c r="E336" s="32"/>
      <c r="F336" s="32"/>
      <c r="G336" s="32"/>
      <c r="H336" s="32"/>
      <c r="I336" s="32"/>
      <c r="J336" s="32"/>
      <c r="K336" s="32"/>
      <c r="L336" s="32"/>
      <c r="M336" s="32"/>
      <c r="N336" s="32"/>
      <c r="O336" s="32"/>
      <c r="P336" s="32"/>
      <c r="Q336" s="32"/>
      <c r="R336" s="32"/>
    </row>
    <row r="337" spans="2:18" ht="13">
      <c r="B337" s="32"/>
      <c r="C337" s="32"/>
      <c r="D337" s="32"/>
      <c r="E337" s="32"/>
      <c r="F337" s="32"/>
      <c r="G337" s="32"/>
      <c r="H337" s="32"/>
      <c r="I337" s="32"/>
      <c r="J337" s="32"/>
      <c r="K337" s="32"/>
      <c r="L337" s="32"/>
      <c r="M337" s="32"/>
      <c r="N337" s="32"/>
      <c r="O337" s="32"/>
      <c r="P337" s="32"/>
      <c r="Q337" s="32"/>
      <c r="R337" s="32"/>
    </row>
    <row r="338" spans="2:18" ht="13">
      <c r="B338" s="32"/>
      <c r="C338" s="32"/>
      <c r="D338" s="32"/>
      <c r="E338" s="32"/>
      <c r="F338" s="32"/>
      <c r="G338" s="32"/>
      <c r="H338" s="32"/>
      <c r="I338" s="32"/>
      <c r="J338" s="32"/>
      <c r="K338" s="32"/>
      <c r="L338" s="32"/>
      <c r="M338" s="32"/>
      <c r="N338" s="32"/>
      <c r="O338" s="32"/>
      <c r="P338" s="32"/>
      <c r="Q338" s="32"/>
      <c r="R338" s="32"/>
    </row>
    <row r="339" spans="2:18" ht="13">
      <c r="B339" s="32"/>
      <c r="C339" s="32"/>
      <c r="D339" s="32"/>
      <c r="E339" s="32"/>
      <c r="F339" s="32"/>
      <c r="G339" s="32"/>
      <c r="H339" s="32"/>
      <c r="I339" s="32"/>
      <c r="J339" s="32"/>
      <c r="K339" s="32"/>
      <c r="L339" s="32"/>
      <c r="M339" s="32"/>
      <c r="N339" s="32"/>
      <c r="O339" s="32"/>
      <c r="P339" s="32"/>
      <c r="Q339" s="32"/>
      <c r="R339" s="32"/>
    </row>
    <row r="340" spans="2:18" ht="13">
      <c r="B340" s="32"/>
      <c r="C340" s="32"/>
      <c r="D340" s="32"/>
      <c r="E340" s="32"/>
      <c r="F340" s="32"/>
      <c r="G340" s="32"/>
      <c r="H340" s="32"/>
      <c r="I340" s="32"/>
      <c r="J340" s="32"/>
      <c r="K340" s="32"/>
      <c r="L340" s="32"/>
      <c r="M340" s="32"/>
      <c r="N340" s="32"/>
      <c r="O340" s="32"/>
      <c r="P340" s="32"/>
      <c r="Q340" s="32"/>
      <c r="R340" s="32"/>
    </row>
    <row r="341" spans="2:18" ht="13">
      <c r="B341" s="32"/>
      <c r="C341" s="32"/>
      <c r="D341" s="32"/>
      <c r="E341" s="32"/>
      <c r="F341" s="32"/>
      <c r="G341" s="32"/>
      <c r="H341" s="32"/>
      <c r="I341" s="32"/>
      <c r="J341" s="32"/>
      <c r="K341" s="32"/>
      <c r="L341" s="32"/>
      <c r="M341" s="32"/>
      <c r="N341" s="32"/>
      <c r="O341" s="32"/>
      <c r="P341" s="32"/>
      <c r="Q341" s="32"/>
      <c r="R341" s="32"/>
    </row>
    <row r="342" spans="2:18" ht="13">
      <c r="B342" s="32"/>
      <c r="C342" s="32"/>
      <c r="D342" s="32"/>
      <c r="E342" s="32"/>
      <c r="F342" s="32"/>
      <c r="G342" s="32"/>
      <c r="H342" s="32"/>
      <c r="I342" s="32"/>
      <c r="J342" s="32"/>
      <c r="K342" s="32"/>
      <c r="L342" s="32"/>
      <c r="M342" s="32"/>
      <c r="N342" s="32"/>
      <c r="O342" s="32"/>
      <c r="P342" s="32"/>
      <c r="Q342" s="32"/>
      <c r="R342" s="32"/>
    </row>
    <row r="343" spans="2:18" ht="13">
      <c r="B343" s="32"/>
      <c r="C343" s="32"/>
      <c r="D343" s="32"/>
      <c r="E343" s="32"/>
      <c r="F343" s="32"/>
      <c r="G343" s="32"/>
      <c r="H343" s="32"/>
      <c r="I343" s="32"/>
      <c r="J343" s="32"/>
      <c r="K343" s="32"/>
      <c r="L343" s="32"/>
      <c r="M343" s="32"/>
      <c r="N343" s="32"/>
      <c r="O343" s="32"/>
      <c r="P343" s="32"/>
      <c r="Q343" s="32"/>
      <c r="R343" s="32"/>
    </row>
    <row r="344" spans="2:18" ht="13">
      <c r="B344" s="32"/>
      <c r="C344" s="32"/>
      <c r="D344" s="32"/>
      <c r="E344" s="32"/>
      <c r="F344" s="32"/>
      <c r="G344" s="32"/>
      <c r="H344" s="32"/>
      <c r="I344" s="32"/>
      <c r="J344" s="32"/>
      <c r="K344" s="32"/>
      <c r="L344" s="32"/>
      <c r="M344" s="32"/>
      <c r="N344" s="32"/>
      <c r="O344" s="32"/>
      <c r="P344" s="32"/>
      <c r="Q344" s="32"/>
      <c r="R344" s="32"/>
    </row>
    <row r="345" spans="2:18" ht="13">
      <c r="B345" s="32"/>
      <c r="C345" s="32"/>
      <c r="D345" s="32"/>
      <c r="E345" s="32"/>
      <c r="F345" s="32"/>
      <c r="G345" s="32"/>
      <c r="H345" s="32"/>
      <c r="I345" s="32"/>
      <c r="J345" s="32"/>
      <c r="K345" s="32"/>
      <c r="L345" s="32"/>
      <c r="M345" s="32"/>
      <c r="N345" s="32"/>
      <c r="O345" s="32"/>
      <c r="P345" s="32"/>
      <c r="Q345" s="32"/>
      <c r="R345" s="32"/>
    </row>
  </sheetData>
  <phoneticPr fontId="11" type="noConversion"/>
  <pageMargins left="0.5" right="0.5" top="0.5" bottom="0.5" header="0" footer="0"/>
  <pageSetup orientation="portrait" horizontalDpi="4294967292" verticalDpi="4294967292"/>
  <headerFooter>
    <oddFooter>&amp;C&amp;"Calibri,Regular"&amp;K000000InSIGHT™ is a registered trademark of Meridian Economics LLC. All rights reserved.</oddFooter>
  </headerFooter>
  <drawing r:id="rId1"/>
  <extLst>
    <ext xmlns:mx="http://schemas.microsoft.com/office/mac/excel/2008/main" uri="{64002731-A6B0-56B0-2670-7721B7C09600}">
      <mx:PLV Mode="0" OnePage="0" WScale="10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pageSetUpPr fitToPage="1"/>
  </sheetPr>
  <dimension ref="A1:X365"/>
  <sheetViews>
    <sheetView topLeftCell="B93" zoomScale="90" zoomScaleNormal="90" zoomScalePageLayoutView="90" workbookViewId="0">
      <selection activeCell="G250" sqref="G250"/>
    </sheetView>
  </sheetViews>
  <sheetFormatPr baseColWidth="10" defaultRowHeight="15" x14ac:dyDescent="0"/>
  <cols>
    <col min="2" max="2" width="3.6640625" style="28" customWidth="1"/>
    <col min="3" max="3" width="10.83203125" style="51" customWidth="1"/>
    <col min="4" max="4" width="10.83203125" style="28" customWidth="1"/>
    <col min="5" max="5" width="10.83203125" style="29" customWidth="1"/>
    <col min="6" max="18" width="10.83203125" style="28" customWidth="1"/>
    <col min="19" max="19" width="2.1640625" style="28" customWidth="1"/>
    <col min="20" max="24" width="10.83203125" style="2"/>
  </cols>
  <sheetData>
    <row r="1" spans="1:24">
      <c r="A1" s="56"/>
      <c r="B1" s="48"/>
      <c r="C1" s="48"/>
      <c r="D1" s="48"/>
      <c r="E1" s="119"/>
      <c r="F1" s="48"/>
      <c r="G1" s="48"/>
      <c r="H1" s="48"/>
      <c r="I1" s="48"/>
      <c r="J1" s="48"/>
      <c r="K1" s="48"/>
      <c r="L1" s="48"/>
      <c r="M1" s="48"/>
      <c r="N1" s="48"/>
      <c r="O1" s="48"/>
      <c r="P1" s="48"/>
      <c r="Q1" s="48"/>
      <c r="R1" s="30"/>
      <c r="S1" s="30"/>
    </row>
    <row r="2" spans="1:24">
      <c r="A2" s="56"/>
      <c r="B2" s="22"/>
      <c r="C2" s="155"/>
      <c r="D2" s="155"/>
      <c r="E2" s="155"/>
      <c r="F2" s="155"/>
      <c r="G2" s="155"/>
      <c r="H2" s="155"/>
      <c r="I2" s="155"/>
      <c r="J2" s="155"/>
      <c r="K2" s="155"/>
      <c r="L2" s="155"/>
      <c r="M2" s="155"/>
      <c r="N2" s="155"/>
      <c r="O2" s="155"/>
      <c r="P2" s="155"/>
      <c r="Q2" s="155"/>
      <c r="R2" s="155"/>
      <c r="S2" s="54"/>
    </row>
    <row r="3" spans="1:24">
      <c r="A3" s="56"/>
      <c r="B3" s="20"/>
      <c r="C3" s="5"/>
      <c r="D3" s="5"/>
      <c r="E3" s="5"/>
      <c r="F3" s="5"/>
      <c r="G3" s="5"/>
      <c r="H3" s="5"/>
      <c r="I3" s="5"/>
      <c r="J3" s="5"/>
      <c r="K3" s="5"/>
      <c r="L3" s="5"/>
      <c r="M3" s="5"/>
      <c r="N3" s="5"/>
      <c r="O3" s="5"/>
      <c r="P3" s="5"/>
      <c r="Q3" s="5"/>
      <c r="R3" s="5"/>
      <c r="S3" s="21"/>
    </row>
    <row r="4" spans="1:24">
      <c r="A4" s="56"/>
      <c r="B4" s="20"/>
      <c r="C4" s="5"/>
      <c r="D4" s="5"/>
      <c r="E4" s="5"/>
      <c r="F4" s="5"/>
      <c r="G4" s="5"/>
      <c r="H4" s="5"/>
      <c r="I4" s="5"/>
      <c r="J4" s="5"/>
      <c r="K4" s="5"/>
      <c r="L4" s="5"/>
      <c r="M4" s="5"/>
      <c r="N4" s="5"/>
      <c r="O4" s="5"/>
      <c r="P4" s="5"/>
      <c r="Q4" s="5"/>
      <c r="R4" s="5"/>
      <c r="S4" s="21"/>
    </row>
    <row r="5" spans="1:24">
      <c r="A5" s="56"/>
      <c r="B5" s="20"/>
      <c r="C5" s="5"/>
      <c r="D5" s="5"/>
      <c r="E5" s="5"/>
      <c r="F5" s="5"/>
      <c r="G5" s="5"/>
      <c r="H5" s="5"/>
      <c r="I5" s="5"/>
      <c r="J5" s="5"/>
      <c r="K5" s="5"/>
      <c r="L5" s="5"/>
      <c r="M5" s="5"/>
      <c r="N5" s="5"/>
      <c r="O5" s="5"/>
      <c r="P5" s="5"/>
      <c r="Q5" s="5"/>
      <c r="R5" s="5"/>
      <c r="S5" s="21"/>
    </row>
    <row r="6" spans="1:24">
      <c r="A6" s="56"/>
      <c r="B6" s="20"/>
      <c r="C6" s="5"/>
      <c r="D6" s="5"/>
      <c r="E6" s="5"/>
      <c r="F6" s="5"/>
      <c r="G6" s="5"/>
      <c r="H6" s="5"/>
      <c r="I6" s="5"/>
      <c r="J6" s="5"/>
      <c r="K6" s="5"/>
      <c r="L6" s="5"/>
      <c r="M6" s="5"/>
      <c r="N6" s="5"/>
      <c r="O6" s="5"/>
      <c r="P6" s="5"/>
      <c r="Q6" s="5"/>
      <c r="R6" s="5"/>
      <c r="S6" s="21"/>
    </row>
    <row r="7" spans="1:24">
      <c r="A7" s="56"/>
      <c r="B7" s="20"/>
      <c r="C7" s="5"/>
      <c r="D7" s="5"/>
      <c r="E7" s="5"/>
      <c r="F7" s="5"/>
      <c r="G7" s="5"/>
      <c r="H7" s="5"/>
      <c r="I7" s="5"/>
      <c r="J7" s="5"/>
      <c r="K7" s="5"/>
      <c r="L7" s="5"/>
      <c r="M7" s="5"/>
      <c r="N7" s="5"/>
      <c r="O7" s="5"/>
      <c r="P7" s="5"/>
      <c r="Q7" s="5"/>
      <c r="R7" s="5"/>
      <c r="S7" s="21"/>
    </row>
    <row r="8" spans="1:24">
      <c r="A8" s="56"/>
      <c r="B8" s="3"/>
      <c r="C8" s="4"/>
      <c r="D8" s="4"/>
      <c r="E8" s="4"/>
      <c r="F8" s="4"/>
      <c r="G8" s="4"/>
      <c r="H8" s="4"/>
      <c r="I8" s="4"/>
      <c r="J8" s="4"/>
      <c r="K8" s="4"/>
      <c r="L8" s="4"/>
      <c r="M8" s="4"/>
      <c r="N8" s="4"/>
      <c r="O8" s="4"/>
      <c r="P8" s="4"/>
      <c r="Q8" s="4"/>
      <c r="R8" s="4"/>
      <c r="S8" s="160"/>
    </row>
    <row r="9" spans="1:24" ht="20">
      <c r="A9" s="56"/>
      <c r="B9" s="215" t="s">
        <v>225</v>
      </c>
      <c r="C9" s="215"/>
      <c r="D9" s="215"/>
      <c r="E9" s="215"/>
      <c r="F9" s="215"/>
      <c r="G9" s="215"/>
      <c r="H9" s="215"/>
      <c r="I9" s="215"/>
      <c r="J9" s="215"/>
      <c r="K9" s="215"/>
      <c r="L9" s="215"/>
      <c r="M9" s="215"/>
      <c r="N9" s="215"/>
      <c r="O9" s="215"/>
      <c r="P9" s="215"/>
      <c r="Q9" s="215"/>
      <c r="R9" s="215"/>
      <c r="S9" s="215"/>
    </row>
    <row r="10" spans="1:24" ht="5" customHeight="1">
      <c r="A10" s="56"/>
      <c r="B10" s="210"/>
      <c r="C10" s="210"/>
      <c r="D10" s="210"/>
      <c r="E10" s="210"/>
      <c r="F10" s="210"/>
      <c r="G10" s="210"/>
      <c r="H10" s="210"/>
      <c r="I10" s="210"/>
      <c r="J10" s="210"/>
      <c r="K10" s="210"/>
      <c r="L10" s="210"/>
      <c r="M10" s="210"/>
      <c r="N10" s="210"/>
      <c r="O10" s="210"/>
      <c r="P10" s="210"/>
      <c r="Q10" s="211"/>
      <c r="R10" s="210"/>
      <c r="S10" s="210"/>
    </row>
    <row r="11" spans="1:24">
      <c r="A11" s="56"/>
      <c r="B11" s="5"/>
      <c r="C11" s="5"/>
      <c r="D11" s="5"/>
      <c r="E11" s="5"/>
      <c r="F11" s="5"/>
      <c r="G11" s="5"/>
      <c r="H11" s="5"/>
      <c r="I11" s="5"/>
      <c r="J11" s="5"/>
      <c r="K11" s="5"/>
      <c r="L11" s="5"/>
      <c r="M11" s="5"/>
      <c r="N11" s="5"/>
      <c r="O11" s="5"/>
      <c r="P11" s="5"/>
      <c r="Q11" s="5"/>
      <c r="R11" s="5"/>
      <c r="S11" s="5"/>
    </row>
    <row r="12" spans="1:24">
      <c r="A12" s="56"/>
      <c r="B12" s="22"/>
      <c r="C12" s="155"/>
      <c r="D12" s="155"/>
      <c r="E12" s="155"/>
      <c r="F12" s="155"/>
      <c r="G12" s="155"/>
      <c r="H12" s="155"/>
      <c r="I12" s="155"/>
      <c r="J12" s="155"/>
      <c r="K12" s="155"/>
      <c r="L12" s="155"/>
      <c r="M12" s="155"/>
      <c r="N12" s="155"/>
      <c r="O12" s="155"/>
      <c r="P12" s="155"/>
      <c r="Q12" s="155"/>
      <c r="R12" s="155"/>
      <c r="S12" s="54"/>
    </row>
    <row r="13" spans="1:24" ht="38">
      <c r="A13" s="56"/>
      <c r="B13" s="20"/>
      <c r="C13" s="1938"/>
      <c r="D13" s="1938"/>
      <c r="E13" s="1938"/>
      <c r="F13" s="1938"/>
      <c r="G13" s="1938"/>
      <c r="H13" s="1951" t="s">
        <v>1155</v>
      </c>
      <c r="I13" s="1951"/>
      <c r="J13" s="1951"/>
      <c r="K13" s="1938"/>
      <c r="L13" s="1938"/>
      <c r="M13" s="1938"/>
      <c r="N13" s="1938"/>
      <c r="O13" s="1938"/>
      <c r="P13" s="1938"/>
      <c r="Q13" s="1938"/>
      <c r="R13" s="1938"/>
      <c r="S13" s="21"/>
    </row>
    <row r="14" spans="1:24" ht="14" customHeight="1">
      <c r="A14" s="56"/>
      <c r="B14" s="20"/>
      <c r="C14" s="5"/>
      <c r="D14" s="5"/>
      <c r="E14" s="5"/>
      <c r="F14" s="5"/>
      <c r="G14" s="5"/>
      <c r="H14" s="5"/>
      <c r="I14" s="5"/>
      <c r="J14" s="5"/>
      <c r="K14" s="5"/>
      <c r="L14" s="5"/>
      <c r="M14" s="5"/>
      <c r="N14" s="5"/>
      <c r="O14" s="5"/>
      <c r="P14" s="5"/>
      <c r="Q14" s="5"/>
      <c r="R14" s="5"/>
      <c r="S14" s="21"/>
    </row>
    <row r="15" spans="1:24" s="729" customFormat="1" ht="30">
      <c r="A15" s="814"/>
      <c r="B15" s="727"/>
      <c r="C15" s="978"/>
      <c r="D15" s="978"/>
      <c r="E15" s="978"/>
      <c r="F15" s="978"/>
      <c r="G15" s="978"/>
      <c r="H15" s="978"/>
      <c r="I15" s="978"/>
      <c r="J15" s="978"/>
      <c r="K15" s="978"/>
      <c r="L15" s="978"/>
      <c r="M15" s="978"/>
      <c r="N15" s="978"/>
      <c r="O15" s="978"/>
      <c r="P15" s="978"/>
      <c r="Q15" s="709"/>
      <c r="R15" s="709"/>
      <c r="S15" s="728"/>
      <c r="T15" s="726"/>
      <c r="U15" s="726"/>
      <c r="V15" s="726"/>
      <c r="W15" s="726"/>
      <c r="X15" s="726"/>
    </row>
    <row r="16" spans="1:24" s="732" customFormat="1" ht="20">
      <c r="A16" s="815"/>
      <c r="B16" s="730"/>
      <c r="C16" s="977"/>
      <c r="D16" s="977"/>
      <c r="E16" s="977"/>
      <c r="F16" s="977"/>
      <c r="G16" s="977"/>
      <c r="H16" s="977"/>
      <c r="I16" s="977"/>
      <c r="J16" s="977"/>
      <c r="K16" s="977"/>
      <c r="L16" s="977"/>
      <c r="M16" s="977"/>
      <c r="N16" s="977"/>
      <c r="O16" s="977"/>
      <c r="P16" s="977"/>
      <c r="Q16" s="977"/>
      <c r="R16" s="246"/>
      <c r="S16" s="731"/>
      <c r="T16" s="547"/>
      <c r="U16" s="547"/>
      <c r="V16" s="547"/>
      <c r="W16" s="547"/>
      <c r="X16" s="547"/>
    </row>
    <row r="17" spans="1:19">
      <c r="A17" s="56"/>
      <c r="B17" s="20"/>
      <c r="C17" s="5"/>
      <c r="D17" s="30"/>
      <c r="E17" s="5"/>
      <c r="F17" s="5"/>
      <c r="G17" s="5"/>
      <c r="H17" s="5"/>
      <c r="I17" s="5"/>
      <c r="J17" s="5"/>
      <c r="K17" s="5"/>
      <c r="L17" s="5"/>
      <c r="M17" s="5"/>
      <c r="N17" s="5"/>
      <c r="O17" s="5"/>
      <c r="P17" s="5"/>
      <c r="Q17" s="5"/>
      <c r="R17" s="5"/>
      <c r="S17" s="21"/>
    </row>
    <row r="18" spans="1:19" ht="18">
      <c r="A18" s="56"/>
      <c r="B18" s="20"/>
      <c r="C18" s="5"/>
      <c r="D18" s="352"/>
      <c r="F18" s="5"/>
      <c r="G18" s="816"/>
      <c r="I18" s="817"/>
      <c r="J18" s="5"/>
      <c r="K18" s="5"/>
      <c r="L18" s="5"/>
      <c r="M18" s="352"/>
      <c r="N18" s="5"/>
      <c r="O18" s="5"/>
      <c r="P18" s="817"/>
      <c r="Q18" s="5"/>
      <c r="R18" s="5"/>
      <c r="S18" s="21"/>
    </row>
    <row r="19" spans="1:19">
      <c r="A19" s="56"/>
      <c r="B19" s="20"/>
      <c r="C19" s="5"/>
      <c r="D19" s="5"/>
      <c r="E19" s="5"/>
      <c r="F19" s="5"/>
      <c r="G19" s="5"/>
      <c r="H19" s="5"/>
      <c r="I19" s="5"/>
      <c r="J19" s="5"/>
      <c r="K19" s="5"/>
      <c r="L19" s="5"/>
      <c r="M19" s="5"/>
      <c r="N19" s="5"/>
      <c r="O19" s="5"/>
      <c r="P19" s="5"/>
      <c r="Q19" s="5"/>
      <c r="R19" s="5"/>
      <c r="S19" s="21"/>
    </row>
    <row r="20" spans="1:19">
      <c r="A20" s="56"/>
      <c r="B20" s="20"/>
      <c r="C20" s="5"/>
      <c r="D20" s="5"/>
      <c r="E20" s="5"/>
      <c r="F20" s="5"/>
      <c r="G20" s="5"/>
      <c r="H20" s="5"/>
      <c r="I20" s="5"/>
      <c r="J20" s="5"/>
      <c r="K20" s="5"/>
      <c r="L20" s="5"/>
      <c r="M20" s="5"/>
      <c r="N20" s="5"/>
      <c r="O20" s="5"/>
      <c r="P20" s="5"/>
      <c r="Q20" s="5"/>
      <c r="R20" s="5"/>
      <c r="S20" s="21"/>
    </row>
    <row r="21" spans="1:19">
      <c r="A21" s="56"/>
      <c r="B21" s="20"/>
      <c r="C21" s="5"/>
      <c r="D21" s="5"/>
      <c r="E21" s="5"/>
      <c r="F21" s="5"/>
      <c r="G21" s="5"/>
      <c r="H21" s="5"/>
      <c r="I21" s="5"/>
      <c r="J21" s="5"/>
      <c r="K21" s="5"/>
      <c r="L21" s="5"/>
      <c r="M21" s="5"/>
      <c r="N21" s="5"/>
      <c r="O21" s="5"/>
      <c r="P21" s="5"/>
      <c r="Q21" s="5"/>
      <c r="R21" s="5"/>
      <c r="S21" s="21"/>
    </row>
    <row r="22" spans="1:19">
      <c r="A22" s="56"/>
      <c r="B22" s="20"/>
      <c r="C22" s="5"/>
      <c r="D22" s="5"/>
      <c r="E22" s="5"/>
      <c r="F22" s="5"/>
      <c r="G22" s="5"/>
      <c r="H22" s="5"/>
      <c r="I22" s="5"/>
      <c r="J22" s="5"/>
      <c r="K22" s="5"/>
      <c r="L22" s="5"/>
      <c r="M22" s="5"/>
      <c r="N22" s="5"/>
      <c r="O22" s="5"/>
      <c r="P22" s="5"/>
      <c r="Q22" s="5"/>
      <c r="R22" s="5"/>
      <c r="S22" s="21"/>
    </row>
    <row r="23" spans="1:19">
      <c r="A23" s="56"/>
      <c r="B23" s="20"/>
      <c r="C23" s="5"/>
      <c r="D23" s="5"/>
      <c r="E23" s="5"/>
      <c r="F23" s="5"/>
      <c r="G23" s="5"/>
      <c r="H23" s="5"/>
      <c r="I23" s="5"/>
      <c r="J23" s="5"/>
      <c r="K23" s="5"/>
      <c r="L23" s="5"/>
      <c r="M23" s="5"/>
      <c r="N23" s="5"/>
      <c r="O23" s="5"/>
      <c r="P23" s="5"/>
      <c r="Q23" s="5"/>
      <c r="R23" s="5"/>
      <c r="S23" s="21"/>
    </row>
    <row r="24" spans="1:19">
      <c r="A24" s="56"/>
      <c r="B24" s="20"/>
      <c r="C24" s="5"/>
      <c r="D24" s="5"/>
      <c r="E24" s="5"/>
      <c r="F24" s="5"/>
      <c r="G24" s="5"/>
      <c r="H24" s="5"/>
      <c r="I24" s="5"/>
      <c r="J24" s="5"/>
      <c r="K24" s="5"/>
      <c r="L24" s="5"/>
      <c r="M24" s="5"/>
      <c r="N24" s="5"/>
      <c r="O24" s="5"/>
      <c r="P24" s="5"/>
      <c r="Q24" s="5"/>
      <c r="R24" s="5"/>
      <c r="S24" s="21"/>
    </row>
    <row r="25" spans="1:19">
      <c r="A25" s="56"/>
      <c r="B25" s="20"/>
      <c r="C25" s="5"/>
      <c r="D25" s="5"/>
      <c r="E25" s="5"/>
      <c r="F25" s="5"/>
      <c r="G25" s="5"/>
      <c r="H25" s="5"/>
      <c r="I25" s="5"/>
      <c r="J25" s="5"/>
      <c r="K25" s="5"/>
      <c r="L25" s="5"/>
      <c r="M25" s="5"/>
      <c r="N25" s="5"/>
      <c r="O25" s="5"/>
      <c r="P25" s="5"/>
      <c r="Q25" s="5"/>
      <c r="R25" s="5"/>
      <c r="S25" s="21"/>
    </row>
    <row r="26" spans="1:19">
      <c r="A26" s="56"/>
      <c r="B26" s="20"/>
      <c r="C26" s="5"/>
      <c r="D26" s="5"/>
      <c r="E26" s="5"/>
      <c r="F26" s="5"/>
      <c r="G26" s="5"/>
      <c r="H26" s="5"/>
      <c r="I26" s="5"/>
      <c r="J26" s="5"/>
      <c r="K26" s="5"/>
      <c r="L26" s="5"/>
      <c r="M26" s="5"/>
      <c r="N26" s="5"/>
      <c r="O26" s="5"/>
      <c r="P26" s="5"/>
      <c r="Q26" s="5"/>
      <c r="R26" s="5"/>
      <c r="S26" s="21"/>
    </row>
    <row r="27" spans="1:19">
      <c r="A27" s="56"/>
      <c r="B27" s="20"/>
      <c r="C27" s="5"/>
      <c r="D27" s="5"/>
      <c r="E27" s="5"/>
      <c r="F27" s="5"/>
      <c r="G27" s="5"/>
      <c r="H27" s="5"/>
      <c r="I27" s="5"/>
      <c r="J27" s="5"/>
      <c r="K27" s="5"/>
      <c r="L27" s="5"/>
      <c r="M27" s="5"/>
      <c r="N27" s="5"/>
      <c r="O27" s="5"/>
      <c r="P27" s="5"/>
      <c r="Q27" s="5"/>
      <c r="R27" s="5"/>
      <c r="S27" s="21"/>
    </row>
    <row r="28" spans="1:19">
      <c r="A28" s="56"/>
      <c r="B28" s="20"/>
      <c r="C28" s="5"/>
      <c r="D28" s="5"/>
      <c r="E28" s="5"/>
      <c r="F28" s="5"/>
      <c r="G28" s="5"/>
      <c r="H28" s="5"/>
      <c r="I28" s="5"/>
      <c r="J28" s="5"/>
      <c r="K28" s="5"/>
      <c r="L28" s="5"/>
      <c r="M28" s="5"/>
      <c r="N28" s="5"/>
      <c r="O28" s="5"/>
      <c r="P28" s="5"/>
      <c r="Q28" s="5"/>
      <c r="R28" s="5"/>
      <c r="S28" s="21"/>
    </row>
    <row r="29" spans="1:19">
      <c r="A29" s="56"/>
      <c r="B29" s="20"/>
      <c r="C29" s="5"/>
      <c r="D29" s="5"/>
      <c r="E29" s="5"/>
      <c r="F29" s="5"/>
      <c r="G29" s="5"/>
      <c r="H29" s="5"/>
      <c r="I29" s="5"/>
      <c r="J29" s="5"/>
      <c r="K29" s="5"/>
      <c r="L29" s="5"/>
      <c r="M29" s="5"/>
      <c r="N29" s="5"/>
      <c r="O29" s="5"/>
      <c r="P29" s="5"/>
      <c r="Q29" s="5"/>
      <c r="R29" s="5"/>
      <c r="S29" s="21"/>
    </row>
    <row r="30" spans="1:19">
      <c r="A30" s="56"/>
      <c r="B30" s="20"/>
      <c r="C30" s="5"/>
      <c r="D30" s="5"/>
      <c r="E30" s="5"/>
      <c r="F30" s="5"/>
      <c r="G30" s="5"/>
      <c r="H30" s="5"/>
      <c r="I30" s="5"/>
      <c r="J30" s="5"/>
      <c r="K30" s="5"/>
      <c r="L30" s="5"/>
      <c r="M30" s="5"/>
      <c r="N30" s="5"/>
      <c r="O30" s="5"/>
      <c r="P30" s="5"/>
      <c r="Q30" s="5"/>
      <c r="R30" s="5"/>
      <c r="S30" s="21"/>
    </row>
    <row r="31" spans="1:19">
      <c r="A31" s="56"/>
      <c r="B31" s="20"/>
      <c r="C31" s="5"/>
      <c r="D31" s="5"/>
      <c r="E31" s="5"/>
      <c r="F31" s="5"/>
      <c r="G31" s="5"/>
      <c r="H31" s="5"/>
      <c r="I31" s="5"/>
      <c r="J31" s="5"/>
      <c r="K31" s="5"/>
      <c r="L31" s="5"/>
      <c r="M31" s="5"/>
      <c r="N31" s="5"/>
      <c r="O31" s="5"/>
      <c r="P31" s="5"/>
      <c r="Q31" s="5"/>
      <c r="R31" s="5"/>
      <c r="S31" s="21"/>
    </row>
    <row r="32" spans="1:19">
      <c r="A32" s="56"/>
      <c r="B32" s="20"/>
      <c r="C32" s="5"/>
      <c r="D32" s="5"/>
      <c r="E32" s="5"/>
      <c r="F32" s="5"/>
      <c r="G32" s="5"/>
      <c r="H32" s="5"/>
      <c r="I32" s="5"/>
      <c r="J32" s="5"/>
      <c r="K32" s="5"/>
      <c r="L32" s="5"/>
      <c r="M32" s="5"/>
      <c r="N32" s="5"/>
      <c r="O32" s="5"/>
      <c r="P32" s="5"/>
      <c r="Q32" s="5"/>
      <c r="R32" s="5"/>
      <c r="S32" s="21"/>
    </row>
    <row r="33" spans="1:24">
      <c r="A33" s="56"/>
      <c r="B33" s="20"/>
      <c r="C33" s="217"/>
      <c r="D33" s="48"/>
      <c r="E33" s="119"/>
      <c r="F33" s="48"/>
      <c r="G33" s="48"/>
      <c r="H33" s="48"/>
      <c r="I33" s="48"/>
      <c r="J33" s="48"/>
      <c r="K33" s="48"/>
      <c r="L33" s="48"/>
      <c r="M33" s="48"/>
      <c r="N33" s="48"/>
      <c r="O33" s="48"/>
      <c r="P33" s="48"/>
      <c r="Q33" s="48"/>
      <c r="R33" s="48"/>
      <c r="S33" s="21"/>
    </row>
    <row r="34" spans="1:24">
      <c r="A34" s="56"/>
      <c r="B34" s="20"/>
      <c r="C34" s="217"/>
      <c r="D34" s="48"/>
      <c r="E34" s="119"/>
      <c r="F34" s="48"/>
      <c r="G34" s="48"/>
      <c r="H34" s="48"/>
      <c r="I34" s="48"/>
      <c r="J34" s="48"/>
      <c r="K34" s="48"/>
      <c r="L34" s="48"/>
      <c r="M34" s="48"/>
      <c r="N34" s="48"/>
      <c r="O34" s="48"/>
      <c r="P34" s="48"/>
      <c r="Q34" s="48"/>
      <c r="R34" s="48"/>
      <c r="S34" s="21"/>
    </row>
    <row r="35" spans="1:24">
      <c r="A35" s="56"/>
      <c r="B35" s="20"/>
      <c r="C35" s="217"/>
      <c r="D35" s="48"/>
      <c r="E35" s="119"/>
      <c r="F35" s="48"/>
      <c r="G35" s="48"/>
      <c r="H35" s="48"/>
      <c r="I35" s="48"/>
      <c r="J35" s="48"/>
      <c r="K35" s="48"/>
      <c r="L35" s="48"/>
      <c r="M35" s="48"/>
      <c r="N35" s="48"/>
      <c r="O35" s="48"/>
      <c r="P35" s="48"/>
      <c r="Q35" s="48"/>
      <c r="R35" s="48"/>
      <c r="S35" s="21"/>
    </row>
    <row r="36" spans="1:24">
      <c r="A36" s="56"/>
      <c r="B36" s="20"/>
      <c r="C36" s="217"/>
      <c r="D36" s="48"/>
      <c r="E36" s="119"/>
      <c r="F36" s="48"/>
      <c r="G36" s="48"/>
      <c r="H36" s="48"/>
      <c r="I36" s="48"/>
      <c r="J36" s="48"/>
      <c r="K36" s="48"/>
      <c r="L36" s="48"/>
      <c r="M36" s="48"/>
      <c r="N36" s="48"/>
      <c r="O36" s="48"/>
      <c r="P36" s="48"/>
      <c r="Q36" s="48"/>
      <c r="R36" s="48"/>
      <c r="S36" s="21"/>
    </row>
    <row r="37" spans="1:24" ht="17">
      <c r="A37" s="56"/>
      <c r="B37" s="20"/>
      <c r="C37" s="965"/>
      <c r="D37" s="966"/>
      <c r="E37" s="966"/>
      <c r="F37" s="966"/>
      <c r="G37" s="967"/>
      <c r="H37" s="968"/>
      <c r="I37" s="968"/>
      <c r="J37" s="1597" t="s">
        <v>736</v>
      </c>
      <c r="K37" s="968"/>
      <c r="L37" s="968"/>
      <c r="M37" s="968"/>
      <c r="N37" s="969"/>
      <c r="O37" s="970"/>
      <c r="P37" s="966" t="s">
        <v>828</v>
      </c>
      <c r="Q37" s="966"/>
      <c r="R37" s="966"/>
      <c r="S37" s="21"/>
    </row>
    <row r="38" spans="1:24" ht="17">
      <c r="A38" s="56"/>
      <c r="B38" s="20"/>
      <c r="C38" s="971"/>
      <c r="D38" s="972"/>
      <c r="E38" s="972"/>
      <c r="F38" s="973"/>
      <c r="G38" s="972" t="s">
        <v>125</v>
      </c>
      <c r="H38" s="972" t="s">
        <v>115</v>
      </c>
      <c r="I38" s="972" t="s">
        <v>116</v>
      </c>
      <c r="J38" s="972" t="s">
        <v>117</v>
      </c>
      <c r="K38" s="972" t="s">
        <v>118</v>
      </c>
      <c r="L38" s="972" t="s">
        <v>119</v>
      </c>
      <c r="M38" s="972" t="s">
        <v>120</v>
      </c>
      <c r="N38" s="972" t="s">
        <v>121</v>
      </c>
      <c r="O38" s="967">
        <v>2015</v>
      </c>
      <c r="P38" s="968">
        <v>2016</v>
      </c>
      <c r="Q38" s="968">
        <v>2017</v>
      </c>
      <c r="R38" s="968">
        <v>2018</v>
      </c>
      <c r="S38" s="21"/>
    </row>
    <row r="39" spans="1:24" ht="17">
      <c r="A39" s="56"/>
      <c r="B39" s="20"/>
      <c r="C39" s="974"/>
      <c r="D39" s="974"/>
      <c r="E39" s="974"/>
      <c r="F39" s="974"/>
      <c r="G39" s="974"/>
      <c r="H39" s="974"/>
      <c r="I39" s="974"/>
      <c r="J39" s="974"/>
      <c r="K39" s="974"/>
      <c r="L39" s="974"/>
      <c r="M39" s="974"/>
      <c r="N39" s="974"/>
      <c r="O39" s="974"/>
      <c r="P39" s="974"/>
      <c r="Q39" s="974"/>
      <c r="R39" s="974"/>
      <c r="S39" s="21"/>
    </row>
    <row r="40" spans="1:24" s="936" customFormat="1" ht="22" customHeight="1">
      <c r="A40" s="932"/>
      <c r="B40" s="933"/>
      <c r="C40" s="940" t="s">
        <v>714</v>
      </c>
      <c r="D40" s="941"/>
      <c r="E40" s="941"/>
      <c r="F40" s="942"/>
      <c r="G40" s="943"/>
      <c r="H40" s="943"/>
      <c r="I40" s="943"/>
      <c r="J40" s="943"/>
      <c r="K40" s="943"/>
      <c r="L40" s="943"/>
      <c r="M40" s="943"/>
      <c r="N40" s="943"/>
      <c r="O40" s="943"/>
      <c r="P40" s="943"/>
      <c r="Q40" s="943"/>
      <c r="R40" s="943"/>
      <c r="S40" s="937"/>
      <c r="T40" s="935"/>
      <c r="U40" s="935"/>
      <c r="V40" s="935"/>
      <c r="W40" s="935"/>
      <c r="X40" s="935"/>
    </row>
    <row r="41" spans="1:24" s="936" customFormat="1" ht="22" customHeight="1">
      <c r="A41" s="932"/>
      <c r="B41" s="933"/>
      <c r="C41" s="944" t="s">
        <v>741</v>
      </c>
      <c r="D41" s="944"/>
      <c r="E41" s="944"/>
      <c r="F41" s="945"/>
      <c r="G41" s="975">
        <v>2.1999999999999999E-2</v>
      </c>
      <c r="H41" s="975">
        <v>0.02</v>
      </c>
      <c r="I41" s="975">
        <v>1.9E-2</v>
      </c>
      <c r="J41" s="975">
        <v>2.1999999999999999E-2</v>
      </c>
      <c r="K41" s="975">
        <v>2.1999999999999999E-2</v>
      </c>
      <c r="L41" s="975">
        <v>1.7999999999999999E-2</v>
      </c>
      <c r="M41" s="975">
        <v>1.7000000000000001E-2</v>
      </c>
      <c r="N41" s="975">
        <v>1.7000000000000001E-2</v>
      </c>
      <c r="O41" s="976">
        <v>-0.01</v>
      </c>
      <c r="P41" s="975">
        <v>1.7000000000000001E-2</v>
      </c>
      <c r="Q41" s="975">
        <v>2.5999999999999999E-2</v>
      </c>
      <c r="R41" s="975">
        <v>2.1999999999999999E-2</v>
      </c>
      <c r="S41" s="934"/>
      <c r="T41" s="935"/>
      <c r="U41" s="935"/>
      <c r="V41" s="935"/>
      <c r="W41" s="935"/>
      <c r="X41" s="935"/>
    </row>
    <row r="42" spans="1:24" s="936" customFormat="1" ht="21" customHeight="1">
      <c r="A42" s="932"/>
      <c r="B42" s="933"/>
      <c r="C42" s="946" t="s">
        <v>740</v>
      </c>
      <c r="D42" s="946"/>
      <c r="E42" s="946"/>
      <c r="F42" s="947"/>
      <c r="G42" s="948">
        <v>2.1999999999999999E-2</v>
      </c>
      <c r="H42" s="948">
        <v>2.5000000000000001E-2</v>
      </c>
      <c r="I42" s="948">
        <v>2.3E-2</v>
      </c>
      <c r="J42" s="948">
        <v>0.02</v>
      </c>
      <c r="K42" s="948">
        <v>2.1999999999999999E-2</v>
      </c>
      <c r="L42" s="948">
        <v>2.3E-2</v>
      </c>
      <c r="M42" s="948">
        <v>2.1000000000000001E-2</v>
      </c>
      <c r="N42" s="948">
        <v>1.2E-2</v>
      </c>
      <c r="O42" s="949">
        <v>-3.0000000000000001E-3</v>
      </c>
      <c r="P42" s="948">
        <v>1.7999999999999999E-2</v>
      </c>
      <c r="Q42" s="948">
        <v>2.3E-2</v>
      </c>
      <c r="R42" s="948">
        <v>2.1999999999999999E-2</v>
      </c>
      <c r="S42" s="934"/>
      <c r="T42" s="935"/>
      <c r="U42" s="935"/>
      <c r="V42" s="935"/>
      <c r="W42" s="935"/>
      <c r="X42" s="935"/>
    </row>
    <row r="43" spans="1:24" s="936" customFormat="1" ht="12" customHeight="1">
      <c r="A43" s="932"/>
      <c r="B43" s="933"/>
      <c r="C43" s="941"/>
      <c r="D43" s="941"/>
      <c r="E43" s="941"/>
      <c r="F43" s="941"/>
      <c r="G43" s="941"/>
      <c r="H43" s="941"/>
      <c r="I43" s="941"/>
      <c r="J43" s="941"/>
      <c r="K43" s="941"/>
      <c r="L43" s="941"/>
      <c r="M43" s="941"/>
      <c r="N43" s="941"/>
      <c r="O43" s="941"/>
      <c r="P43" s="941"/>
      <c r="Q43" s="941"/>
      <c r="R43" s="941"/>
      <c r="S43" s="937"/>
      <c r="T43" s="935"/>
      <c r="U43" s="935"/>
      <c r="V43" s="935"/>
      <c r="W43" s="935"/>
      <c r="X43" s="935"/>
    </row>
    <row r="44" spans="1:24" s="936" customFormat="1" ht="22" customHeight="1">
      <c r="A44" s="932"/>
      <c r="B44" s="933"/>
      <c r="C44" s="940" t="s">
        <v>715</v>
      </c>
      <c r="D44" s="941"/>
      <c r="E44" s="941"/>
      <c r="F44" s="941"/>
      <c r="G44" s="941"/>
      <c r="H44" s="941"/>
      <c r="I44" s="941"/>
      <c r="J44" s="941"/>
      <c r="K44" s="941"/>
      <c r="L44" s="941"/>
      <c r="M44" s="941"/>
      <c r="N44" s="941"/>
      <c r="O44" s="941"/>
      <c r="P44" s="941"/>
      <c r="Q44" s="941"/>
      <c r="R44" s="941"/>
      <c r="S44" s="937"/>
      <c r="T44" s="935"/>
      <c r="U44" s="935"/>
      <c r="V44" s="935"/>
      <c r="W44" s="935"/>
      <c r="X44" s="935"/>
    </row>
    <row r="45" spans="1:24" s="936" customFormat="1" ht="22" customHeight="1">
      <c r="A45" s="932"/>
      <c r="B45" s="933"/>
      <c r="C45" s="944" t="s">
        <v>742</v>
      </c>
      <c r="D45" s="944"/>
      <c r="E45" s="944"/>
      <c r="F45" s="945"/>
      <c r="G45" s="975">
        <v>1.9E-2</v>
      </c>
      <c r="H45" s="975">
        <v>1.6E-2</v>
      </c>
      <c r="I45" s="975">
        <v>1.4999999999999999E-2</v>
      </c>
      <c r="J45" s="975">
        <v>1.9E-2</v>
      </c>
      <c r="K45" s="975">
        <v>0.02</v>
      </c>
      <c r="L45" s="975">
        <v>1.7999999999999999E-2</v>
      </c>
      <c r="M45" s="975">
        <v>1.6E-2</v>
      </c>
      <c r="N45" s="975">
        <v>1.7999999999999999E-2</v>
      </c>
      <c r="O45" s="976">
        <v>7.0000000000000001E-3</v>
      </c>
      <c r="P45" s="975">
        <v>2.1000000000000001E-2</v>
      </c>
      <c r="Q45" s="975">
        <v>2.1000000000000001E-2</v>
      </c>
      <c r="R45" s="975">
        <v>1.9E-2</v>
      </c>
      <c r="S45" s="934"/>
      <c r="T45" s="935"/>
      <c r="U45" s="935"/>
      <c r="V45" s="935"/>
      <c r="W45" s="935"/>
      <c r="X45" s="935"/>
    </row>
    <row r="46" spans="1:24" s="936" customFormat="1" ht="22" customHeight="1">
      <c r="A46" s="932"/>
      <c r="B46" s="933"/>
      <c r="C46" s="952"/>
      <c r="D46" s="946" t="s">
        <v>743</v>
      </c>
      <c r="E46" s="946"/>
      <c r="F46" s="947"/>
      <c r="G46" s="948">
        <v>1.6E-2</v>
      </c>
      <c r="H46" s="948">
        <v>1.6E-2</v>
      </c>
      <c r="I46" s="948">
        <v>0.02</v>
      </c>
      <c r="J46" s="948">
        <v>2.1000000000000001E-2</v>
      </c>
      <c r="K46" s="948">
        <v>1.7999999999999999E-2</v>
      </c>
      <c r="L46" s="948">
        <v>0.02</v>
      </c>
      <c r="M46" s="948">
        <v>1.9E-2</v>
      </c>
      <c r="N46" s="948">
        <v>1.7999999999999999E-2</v>
      </c>
      <c r="O46" s="949">
        <v>8.0000000000000002E-3</v>
      </c>
      <c r="P46" s="948">
        <v>-2E-3</v>
      </c>
      <c r="Q46" s="948">
        <v>1.6E-2</v>
      </c>
      <c r="R46" s="948">
        <v>1.6E-2</v>
      </c>
      <c r="S46" s="934"/>
      <c r="T46" s="935"/>
      <c r="U46" s="935"/>
      <c r="V46" s="935"/>
      <c r="W46" s="935"/>
      <c r="X46" s="935"/>
    </row>
    <row r="47" spans="1:24" s="1004" customFormat="1" ht="20" customHeight="1">
      <c r="A47" s="997"/>
      <c r="B47" s="998"/>
      <c r="C47" s="1005"/>
      <c r="D47" s="1006" t="s">
        <v>744</v>
      </c>
      <c r="E47" s="1007"/>
      <c r="F47" s="1008"/>
      <c r="G47" s="1007">
        <v>6.0000000000000001E-3</v>
      </c>
      <c r="H47" s="1007">
        <v>6.0000000000000001E-3</v>
      </c>
      <c r="I47" s="1007">
        <v>1.2E-2</v>
      </c>
      <c r="J47" s="1007">
        <v>1.4E-2</v>
      </c>
      <c r="K47" s="1007">
        <v>7.0000000000000001E-3</v>
      </c>
      <c r="L47" s="1007">
        <v>1.2E-2</v>
      </c>
      <c r="M47" s="1007">
        <v>8.9999999999999993E-3</v>
      </c>
      <c r="N47" s="1007">
        <v>6.0000000000000001E-3</v>
      </c>
      <c r="O47" s="1001">
        <v>-4.0000000000000001E-3</v>
      </c>
      <c r="P47" s="1007">
        <v>-0.02</v>
      </c>
      <c r="Q47" s="1007">
        <v>8.9999999999999993E-3</v>
      </c>
      <c r="R47" s="1007">
        <v>6.0000000000000001E-3</v>
      </c>
      <c r="S47" s="1009"/>
      <c r="T47" s="1003"/>
      <c r="U47" s="1003"/>
      <c r="V47" s="1003"/>
      <c r="W47" s="1003"/>
      <c r="X47" s="1003"/>
    </row>
    <row r="48" spans="1:24" s="936" customFormat="1" ht="20" customHeight="1">
      <c r="A48" s="932"/>
      <c r="B48" s="933"/>
      <c r="C48" s="953"/>
      <c r="D48" s="954" t="s">
        <v>745</v>
      </c>
      <c r="E48" s="955"/>
      <c r="F48" s="956"/>
      <c r="G48" s="955">
        <v>2.8000000000000001E-2</v>
      </c>
      <c r="H48" s="955">
        <v>2.8000000000000001E-2</v>
      </c>
      <c r="I48" s="955">
        <v>2.9000000000000001E-2</v>
      </c>
      <c r="J48" s="955">
        <v>0.03</v>
      </c>
      <c r="K48" s="955">
        <v>3.1E-2</v>
      </c>
      <c r="L48" s="955">
        <v>2.9000000000000001E-2</v>
      </c>
      <c r="M48" s="955">
        <v>3.1E-2</v>
      </c>
      <c r="N48" s="955">
        <v>3.2000000000000001E-2</v>
      </c>
      <c r="O48" s="951">
        <v>2.5999999999999999E-2</v>
      </c>
      <c r="P48" s="955">
        <v>2.3E-2</v>
      </c>
      <c r="Q48" s="955">
        <v>2.5000000000000001E-2</v>
      </c>
      <c r="R48" s="955">
        <v>2.8000000000000001E-2</v>
      </c>
      <c r="S48" s="938"/>
      <c r="T48" s="935"/>
      <c r="U48" s="935"/>
      <c r="V48" s="935"/>
      <c r="W48" s="935"/>
      <c r="X48" s="935"/>
    </row>
    <row r="49" spans="1:24" s="936" customFormat="1" ht="8" customHeight="1">
      <c r="A49" s="932"/>
      <c r="B49" s="933"/>
      <c r="C49" s="953"/>
      <c r="D49" s="943"/>
      <c r="E49" s="955"/>
      <c r="F49" s="943"/>
      <c r="G49" s="957"/>
      <c r="H49" s="957"/>
      <c r="I49" s="957"/>
      <c r="J49" s="957"/>
      <c r="K49" s="957"/>
      <c r="L49" s="957"/>
      <c r="M49" s="957"/>
      <c r="N49" s="957"/>
      <c r="O49" s="957"/>
      <c r="P49" s="957"/>
      <c r="Q49" s="957"/>
      <c r="R49" s="957"/>
      <c r="S49" s="937"/>
      <c r="T49" s="935"/>
      <c r="U49" s="935"/>
      <c r="V49" s="935"/>
      <c r="W49" s="935"/>
      <c r="X49" s="935"/>
    </row>
    <row r="50" spans="1:24" s="936" customFormat="1" ht="20" customHeight="1">
      <c r="A50" s="932"/>
      <c r="B50" s="933"/>
      <c r="C50" s="952"/>
      <c r="D50" s="946" t="s">
        <v>746</v>
      </c>
      <c r="E50" s="946"/>
      <c r="F50" s="947"/>
      <c r="G50" s="948">
        <v>-3.0000000000000001E-3</v>
      </c>
      <c r="H50" s="948">
        <v>-4.8000000000000001E-2</v>
      </c>
      <c r="I50" s="948">
        <v>-0.05</v>
      </c>
      <c r="J50" s="948">
        <v>-4.0000000000000001E-3</v>
      </c>
      <c r="K50" s="948">
        <v>1.7000000000000001E-2</v>
      </c>
      <c r="L50" s="948">
        <v>-5.0000000000000001E-3</v>
      </c>
      <c r="M50" s="948">
        <v>-3.4000000000000002E-2</v>
      </c>
      <c r="N50" s="948">
        <v>-0.02</v>
      </c>
      <c r="O50" s="949">
        <v>-0.126</v>
      </c>
      <c r="P50" s="948">
        <v>5.3999999999999999E-2</v>
      </c>
      <c r="Q50" s="948">
        <v>6.9000000000000006E-2</v>
      </c>
      <c r="R50" s="948">
        <v>-3.0000000000000001E-3</v>
      </c>
      <c r="S50" s="934"/>
      <c r="T50" s="935"/>
      <c r="U50" s="935"/>
      <c r="V50" s="935"/>
      <c r="W50" s="935"/>
      <c r="X50" s="935"/>
    </row>
    <row r="51" spans="1:24" s="936" customFormat="1" ht="20" customHeight="1">
      <c r="A51" s="932"/>
      <c r="B51" s="933"/>
      <c r="C51" s="953"/>
      <c r="D51" s="958" t="s">
        <v>747</v>
      </c>
      <c r="E51" s="959"/>
      <c r="F51" s="960"/>
      <c r="G51" s="955">
        <v>-2.1000000000000001E-2</v>
      </c>
      <c r="H51" s="955">
        <v>-0.10100000000000001</v>
      </c>
      <c r="I51" s="955">
        <v>-9.0999999999999998E-2</v>
      </c>
      <c r="J51" s="955">
        <v>-7.0000000000000001E-3</v>
      </c>
      <c r="K51" s="955">
        <v>2.9000000000000001E-2</v>
      </c>
      <c r="L51" s="955">
        <v>-2E-3</v>
      </c>
      <c r="M51" s="955">
        <v>-5.3999999999999999E-2</v>
      </c>
      <c r="N51" s="955">
        <v>-3.4000000000000002E-2</v>
      </c>
      <c r="O51" s="951">
        <v>-0.19700000000000001</v>
      </c>
      <c r="P51" s="955">
        <v>9.0999999999999998E-2</v>
      </c>
      <c r="Q51" s="955">
        <v>0.107</v>
      </c>
      <c r="R51" s="955">
        <v>-2.1000000000000001E-2</v>
      </c>
      <c r="S51" s="934"/>
      <c r="T51" s="935"/>
      <c r="U51" s="935"/>
      <c r="V51" s="935"/>
      <c r="W51" s="935"/>
      <c r="X51" s="935"/>
    </row>
    <row r="52" spans="1:24" s="936" customFormat="1" ht="9" customHeight="1">
      <c r="A52" s="932"/>
      <c r="B52" s="933"/>
      <c r="C52" s="941"/>
      <c r="D52" s="941"/>
      <c r="E52" s="941"/>
      <c r="F52" s="943"/>
      <c r="G52" s="957"/>
      <c r="H52" s="957"/>
      <c r="I52" s="957"/>
      <c r="J52" s="957"/>
      <c r="K52" s="957"/>
      <c r="L52" s="957"/>
      <c r="M52" s="957"/>
      <c r="N52" s="957"/>
      <c r="O52" s="961"/>
      <c r="P52" s="961"/>
      <c r="Q52" s="957"/>
      <c r="R52" s="957"/>
      <c r="S52" s="937"/>
      <c r="T52" s="935"/>
      <c r="U52" s="935"/>
      <c r="V52" s="935"/>
      <c r="W52" s="935"/>
      <c r="X52" s="935"/>
    </row>
    <row r="53" spans="1:24" s="936" customFormat="1" ht="22" customHeight="1">
      <c r="A53" s="932"/>
      <c r="B53" s="933"/>
      <c r="C53" s="944" t="s">
        <v>748</v>
      </c>
      <c r="D53" s="944"/>
      <c r="E53" s="944"/>
      <c r="F53" s="962"/>
      <c r="G53" s="975">
        <v>2.1999999999999999E-2</v>
      </c>
      <c r="H53" s="975">
        <v>2.1999999999999999E-2</v>
      </c>
      <c r="I53" s="975">
        <v>2.1000000000000001E-2</v>
      </c>
      <c r="J53" s="975">
        <v>0.02</v>
      </c>
      <c r="K53" s="975">
        <v>2.1000000000000001E-2</v>
      </c>
      <c r="L53" s="975">
        <v>0.02</v>
      </c>
      <c r="M53" s="975">
        <v>2.1000000000000001E-2</v>
      </c>
      <c r="N53" s="975">
        <v>2.1999999999999999E-2</v>
      </c>
      <c r="O53" s="976">
        <v>2.1000000000000001E-2</v>
      </c>
      <c r="P53" s="975">
        <v>2.1999999999999999E-2</v>
      </c>
      <c r="Q53" s="975">
        <v>1.7999999999999999E-2</v>
      </c>
      <c r="R53" s="975">
        <v>2.1999999999999999E-2</v>
      </c>
      <c r="S53" s="939"/>
      <c r="T53" s="935"/>
      <c r="U53" s="935"/>
      <c r="V53" s="935"/>
      <c r="W53" s="935"/>
      <c r="X53" s="935"/>
    </row>
    <row r="54" spans="1:24" s="1004" customFormat="1" ht="22" customHeight="1">
      <c r="A54" s="997"/>
      <c r="B54" s="998"/>
      <c r="C54" s="1010"/>
      <c r="D54" s="1011" t="s">
        <v>749</v>
      </c>
      <c r="E54" s="1012"/>
      <c r="F54" s="1013"/>
      <c r="G54" s="1014">
        <v>-3.0000000000000001E-3</v>
      </c>
      <c r="H54" s="1014">
        <v>0</v>
      </c>
      <c r="I54" s="1014">
        <v>3.0000000000000001E-3</v>
      </c>
      <c r="J54" s="1014">
        <v>7.0000000000000001E-3</v>
      </c>
      <c r="K54" s="1014">
        <v>1.2E-2</v>
      </c>
      <c r="L54" s="1014">
        <v>8.9999999999999993E-3</v>
      </c>
      <c r="M54" s="1014">
        <v>6.0000000000000001E-3</v>
      </c>
      <c r="N54" s="1014">
        <v>3.0000000000000001E-3</v>
      </c>
      <c r="O54" s="1015">
        <v>2E-3</v>
      </c>
      <c r="P54" s="1014">
        <v>3.0000000000000001E-3</v>
      </c>
      <c r="Q54" s="1014">
        <v>-5.0000000000000001E-3</v>
      </c>
      <c r="R54" s="1014">
        <v>-3.0000000000000001E-3</v>
      </c>
      <c r="S54" s="1002"/>
      <c r="T54" s="1003"/>
      <c r="U54" s="1003"/>
      <c r="V54" s="1003"/>
      <c r="W54" s="1003"/>
      <c r="X54" s="1003"/>
    </row>
    <row r="55" spans="1:24" s="936" customFormat="1" ht="19" customHeight="1">
      <c r="A55" s="932"/>
      <c r="B55" s="933"/>
      <c r="C55" s="952"/>
      <c r="D55" s="963" t="s">
        <v>750</v>
      </c>
      <c r="E55" s="946"/>
      <c r="F55" s="947"/>
      <c r="G55" s="948">
        <v>1.4E-2</v>
      </c>
      <c r="H55" s="948">
        <v>1.6E-2</v>
      </c>
      <c r="I55" s="948">
        <v>1.0999999999999999E-2</v>
      </c>
      <c r="J55" s="948">
        <v>4.0000000000000001E-3</v>
      </c>
      <c r="K55" s="948">
        <v>8.0000000000000002E-3</v>
      </c>
      <c r="L55" s="948">
        <v>3.0000000000000001E-3</v>
      </c>
      <c r="M55" s="948">
        <v>1.2E-2</v>
      </c>
      <c r="N55" s="948">
        <v>1.4999999999999999E-2</v>
      </c>
      <c r="O55" s="949">
        <v>4.0000000000000001E-3</v>
      </c>
      <c r="P55" s="948">
        <v>-3.5000000000000003E-2</v>
      </c>
      <c r="Q55" s="948">
        <v>-0.01</v>
      </c>
      <c r="R55" s="948">
        <v>1.4E-2</v>
      </c>
      <c r="S55" s="934"/>
      <c r="T55" s="935"/>
      <c r="U55" s="935"/>
      <c r="V55" s="935"/>
      <c r="W55" s="935"/>
      <c r="X55" s="935"/>
    </row>
    <row r="56" spans="1:24" s="936" customFormat="1" ht="19" customHeight="1">
      <c r="A56" s="932"/>
      <c r="B56" s="933"/>
      <c r="C56" s="952"/>
      <c r="D56" s="963" t="s">
        <v>751</v>
      </c>
      <c r="E56" s="946"/>
      <c r="F56" s="964"/>
      <c r="G56" s="948">
        <v>-1E-3</v>
      </c>
      <c r="H56" s="948">
        <v>1E-3</v>
      </c>
      <c r="I56" s="948">
        <v>-8.0000000000000002E-3</v>
      </c>
      <c r="J56" s="948">
        <v>-2.1999999999999999E-2</v>
      </c>
      <c r="K56" s="948">
        <v>-0.03</v>
      </c>
      <c r="L56" s="948">
        <v>-3.1E-2</v>
      </c>
      <c r="M56" s="948">
        <v>-1.2999999999999999E-2</v>
      </c>
      <c r="N56" s="948">
        <v>-5.0000000000000001E-3</v>
      </c>
      <c r="O56" s="949">
        <v>-8.9999999999999993E-3</v>
      </c>
      <c r="P56" s="948">
        <v>-1E-3</v>
      </c>
      <c r="Q56" s="948">
        <v>-1.6E-2</v>
      </c>
      <c r="R56" s="948">
        <v>-1E-3</v>
      </c>
      <c r="S56" s="934"/>
      <c r="T56" s="935"/>
      <c r="U56" s="935"/>
      <c r="V56" s="935"/>
      <c r="W56" s="935"/>
      <c r="X56" s="935"/>
    </row>
    <row r="57" spans="1:24" s="936" customFormat="1" ht="19" customHeight="1">
      <c r="A57" s="932"/>
      <c r="B57" s="933"/>
      <c r="C57" s="952"/>
      <c r="D57" s="963" t="s">
        <v>752</v>
      </c>
      <c r="E57" s="946"/>
      <c r="F57" s="964"/>
      <c r="G57" s="948">
        <v>-5.0000000000000001E-3</v>
      </c>
      <c r="H57" s="948">
        <v>-3.0000000000000001E-3</v>
      </c>
      <c r="I57" s="948">
        <v>-1.0999999999999999E-2</v>
      </c>
      <c r="J57" s="948">
        <v>-6.0000000000000001E-3</v>
      </c>
      <c r="K57" s="948">
        <v>2E-3</v>
      </c>
      <c r="L57" s="948">
        <v>-7.0000000000000001E-3</v>
      </c>
      <c r="M57" s="948">
        <v>-1.4999999999999999E-2</v>
      </c>
      <c r="N57" s="948">
        <v>-4.0000000000000001E-3</v>
      </c>
      <c r="O57" s="949">
        <v>1.4999999999999999E-2</v>
      </c>
      <c r="P57" s="948">
        <v>4.7E-2</v>
      </c>
      <c r="Q57" s="948">
        <v>2.3E-2</v>
      </c>
      <c r="R57" s="948">
        <v>-5.0000000000000001E-3</v>
      </c>
      <c r="S57" s="934"/>
      <c r="T57" s="935"/>
      <c r="U57" s="935"/>
      <c r="V57" s="935"/>
      <c r="W57" s="935"/>
      <c r="X57" s="935"/>
    </row>
    <row r="58" spans="1:24" s="104" customFormat="1" ht="21" thickBot="1">
      <c r="A58" s="111"/>
      <c r="B58" s="258"/>
      <c r="C58" s="1270"/>
      <c r="D58" s="1270"/>
      <c r="E58" s="1270"/>
      <c r="F58" s="1853"/>
      <c r="G58" s="1270"/>
      <c r="H58" s="1270"/>
      <c r="I58" s="1270"/>
      <c r="J58" s="1270"/>
      <c r="K58" s="1270"/>
      <c r="L58" s="1270"/>
      <c r="M58" s="1853"/>
      <c r="N58" s="1853"/>
      <c r="O58" s="1270"/>
      <c r="P58" s="1270"/>
      <c r="Q58" s="1270"/>
      <c r="R58" s="1270"/>
      <c r="S58" s="1243"/>
      <c r="T58" s="111"/>
      <c r="U58" s="111"/>
      <c r="V58" s="111"/>
      <c r="W58" s="111"/>
    </row>
    <row r="59" spans="1:24">
      <c r="A59" s="56"/>
      <c r="B59" s="20"/>
      <c r="C59" s="5"/>
      <c r="D59" s="5"/>
      <c r="E59" s="5"/>
      <c r="F59" s="5"/>
      <c r="G59" s="5"/>
      <c r="H59" s="5"/>
      <c r="I59" s="5"/>
      <c r="J59" s="5"/>
      <c r="K59" s="5"/>
      <c r="L59" s="5"/>
      <c r="M59" s="5"/>
      <c r="N59" s="5"/>
      <c r="O59" s="5"/>
      <c r="P59" s="5"/>
      <c r="Q59" s="5"/>
      <c r="R59" s="5"/>
      <c r="S59" s="21"/>
    </row>
    <row r="60" spans="1:24">
      <c r="A60" s="56"/>
      <c r="B60" s="20"/>
      <c r="C60" s="5"/>
      <c r="D60" s="5"/>
      <c r="E60" s="5"/>
      <c r="F60" s="5"/>
      <c r="G60" s="5"/>
      <c r="H60" s="5"/>
      <c r="I60" s="5"/>
      <c r="J60" s="5"/>
      <c r="K60" s="5"/>
      <c r="L60" s="5"/>
      <c r="M60" s="5"/>
      <c r="N60" s="5"/>
      <c r="O60" s="5"/>
      <c r="P60" s="5"/>
      <c r="Q60" s="5"/>
      <c r="R60" s="5"/>
      <c r="S60" s="21"/>
    </row>
    <row r="61" spans="1:24">
      <c r="A61" s="56"/>
      <c r="B61" s="20"/>
      <c r="C61" s="5"/>
      <c r="D61" s="5"/>
      <c r="E61" s="5"/>
      <c r="F61" s="5"/>
      <c r="G61" s="5"/>
      <c r="H61" s="5"/>
      <c r="I61" s="5"/>
      <c r="J61" s="5"/>
      <c r="K61" s="5"/>
      <c r="L61" s="60"/>
      <c r="M61" s="5"/>
      <c r="N61" s="5"/>
      <c r="O61" s="5"/>
      <c r="P61" s="5"/>
      <c r="Q61" s="5"/>
      <c r="R61" s="5"/>
      <c r="S61" s="21"/>
    </row>
    <row r="62" spans="1:24">
      <c r="A62" s="56"/>
      <c r="B62" s="20"/>
      <c r="C62" s="5"/>
      <c r="D62" s="5"/>
      <c r="E62" s="5"/>
      <c r="F62" s="5"/>
      <c r="G62" s="5"/>
      <c r="H62" s="5"/>
      <c r="I62" s="5"/>
      <c r="J62" s="5"/>
      <c r="K62" s="5"/>
      <c r="L62" s="5"/>
      <c r="M62" s="5"/>
      <c r="N62" s="5"/>
      <c r="O62" s="5"/>
      <c r="P62" s="5"/>
      <c r="Q62" s="5"/>
      <c r="R62" s="5"/>
      <c r="S62" s="21"/>
    </row>
    <row r="63" spans="1:24">
      <c r="A63" s="56"/>
      <c r="B63" s="20"/>
      <c r="C63" s="5"/>
      <c r="D63" s="5"/>
      <c r="E63" s="5"/>
      <c r="F63" s="5"/>
      <c r="G63" s="5"/>
      <c r="H63" s="5"/>
      <c r="I63" s="5"/>
      <c r="J63" s="5"/>
      <c r="K63" s="5"/>
      <c r="L63" s="5"/>
      <c r="M63" s="5"/>
      <c r="N63" s="5"/>
      <c r="O63" s="5"/>
      <c r="P63" s="5"/>
      <c r="Q63" s="5"/>
      <c r="R63" s="5"/>
      <c r="S63" s="21"/>
    </row>
    <row r="64" spans="1:24">
      <c r="A64" s="56"/>
      <c r="B64" s="20"/>
      <c r="C64" s="5"/>
      <c r="D64" s="5"/>
      <c r="E64" s="5"/>
      <c r="F64" s="5"/>
      <c r="G64" s="5"/>
      <c r="H64" s="5"/>
      <c r="I64" s="5"/>
      <c r="J64" s="5"/>
      <c r="K64" s="5"/>
      <c r="L64" s="5"/>
      <c r="M64" s="5"/>
      <c r="N64" s="5"/>
      <c r="O64" s="5"/>
      <c r="P64" s="5"/>
      <c r="Q64" s="5"/>
      <c r="R64" s="5"/>
      <c r="S64" s="21"/>
    </row>
    <row r="65" spans="1:19">
      <c r="A65" s="56"/>
      <c r="B65" s="20"/>
      <c r="C65" s="5"/>
      <c r="D65" s="5"/>
      <c r="E65" s="5"/>
      <c r="F65" s="5"/>
      <c r="G65" s="5"/>
      <c r="H65" s="5"/>
      <c r="I65" s="5"/>
      <c r="J65" s="5"/>
      <c r="K65" s="5"/>
      <c r="L65" s="5"/>
      <c r="M65" s="5"/>
      <c r="N65" s="5"/>
      <c r="O65" s="5"/>
      <c r="P65" s="5"/>
      <c r="Q65" s="5"/>
      <c r="R65" s="5"/>
      <c r="S65" s="21"/>
    </row>
    <row r="66" spans="1:19">
      <c r="A66" s="56"/>
      <c r="B66" s="20"/>
      <c r="C66" s="5"/>
      <c r="D66" s="5"/>
      <c r="E66" s="5"/>
      <c r="F66" s="5"/>
      <c r="G66" s="5"/>
      <c r="H66" s="5"/>
      <c r="I66" s="5"/>
      <c r="J66" s="5"/>
      <c r="K66" s="5"/>
      <c r="L66" s="5"/>
      <c r="M66" s="5"/>
      <c r="N66" s="5"/>
      <c r="O66" s="5"/>
      <c r="P66" s="5"/>
      <c r="Q66" s="5"/>
      <c r="R66" s="5"/>
      <c r="S66" s="21"/>
    </row>
    <row r="67" spans="1:19">
      <c r="A67" s="56"/>
      <c r="B67" s="20"/>
      <c r="C67" s="5"/>
      <c r="D67" s="5"/>
      <c r="E67" s="5"/>
      <c r="F67" s="5"/>
      <c r="G67" s="5"/>
      <c r="H67" s="5"/>
      <c r="I67" s="5"/>
      <c r="J67" s="5"/>
      <c r="K67" s="5"/>
      <c r="L67" s="5"/>
      <c r="M67" s="5"/>
      <c r="N67" s="5"/>
      <c r="O67" s="5"/>
      <c r="P67" s="5"/>
      <c r="Q67" s="5"/>
      <c r="R67" s="5"/>
      <c r="S67" s="21"/>
    </row>
    <row r="68" spans="1:19">
      <c r="A68" s="56"/>
      <c r="B68" s="20"/>
      <c r="C68" s="5"/>
      <c r="D68" s="5"/>
      <c r="E68" s="5"/>
      <c r="F68" s="5"/>
      <c r="G68" s="5"/>
      <c r="H68" s="5"/>
      <c r="I68" s="5"/>
      <c r="J68" s="5"/>
      <c r="K68" s="5"/>
      <c r="L68" s="5"/>
      <c r="M68" s="5"/>
      <c r="N68" s="5"/>
      <c r="O68" s="5"/>
      <c r="P68" s="5"/>
      <c r="Q68" s="5"/>
      <c r="R68" s="5"/>
      <c r="S68" s="21"/>
    </row>
    <row r="69" spans="1:19">
      <c r="A69" s="56"/>
      <c r="B69" s="20"/>
      <c r="C69" s="5"/>
      <c r="D69" s="5"/>
      <c r="E69" s="5"/>
      <c r="F69" s="5"/>
      <c r="G69" s="5"/>
      <c r="H69" s="5"/>
      <c r="I69" s="5"/>
      <c r="J69" s="5"/>
      <c r="K69" s="5"/>
      <c r="L69" s="5"/>
      <c r="M69" s="5"/>
      <c r="N69" s="5"/>
      <c r="O69" s="5"/>
      <c r="P69" s="5"/>
      <c r="Q69" s="5"/>
      <c r="R69" s="5"/>
      <c r="S69" s="21"/>
    </row>
    <row r="70" spans="1:19">
      <c r="A70" s="56"/>
      <c r="B70" s="20"/>
      <c r="C70" s="5"/>
      <c r="D70" s="5"/>
      <c r="E70" s="5"/>
      <c r="F70" s="5"/>
      <c r="G70" s="5"/>
      <c r="H70" s="5"/>
      <c r="I70" s="5"/>
      <c r="J70" s="5"/>
      <c r="K70" s="5"/>
      <c r="L70" s="5"/>
      <c r="M70" s="5"/>
      <c r="N70" s="5"/>
      <c r="O70" s="5"/>
      <c r="P70" s="5"/>
      <c r="Q70" s="5"/>
      <c r="R70" s="5"/>
      <c r="S70" s="21"/>
    </row>
    <row r="71" spans="1:19">
      <c r="A71" s="56"/>
      <c r="B71" s="20"/>
      <c r="C71" s="5"/>
      <c r="D71" s="5"/>
      <c r="E71" s="5"/>
      <c r="F71" s="5"/>
      <c r="G71" s="5"/>
      <c r="H71" s="5"/>
      <c r="I71" s="5"/>
      <c r="J71" s="5"/>
      <c r="K71" s="5"/>
      <c r="L71" s="5"/>
      <c r="M71" s="5"/>
      <c r="N71" s="5"/>
      <c r="O71" s="5"/>
      <c r="P71" s="5"/>
      <c r="Q71" s="5"/>
      <c r="R71" s="5"/>
      <c r="S71" s="21"/>
    </row>
    <row r="72" spans="1:19">
      <c r="A72" s="56"/>
      <c r="B72" s="20"/>
      <c r="C72" s="5"/>
      <c r="D72" s="5"/>
      <c r="E72" s="5"/>
      <c r="F72" s="5"/>
      <c r="G72" s="5"/>
      <c r="H72" s="5"/>
      <c r="I72" s="5"/>
      <c r="J72" s="5"/>
      <c r="K72" s="5"/>
      <c r="L72" s="5"/>
      <c r="M72" s="5"/>
      <c r="N72" s="5"/>
      <c r="O72" s="5"/>
      <c r="P72" s="5"/>
      <c r="Q72" s="5"/>
      <c r="R72" s="5"/>
      <c r="S72" s="21"/>
    </row>
    <row r="73" spans="1:19">
      <c r="A73" s="56"/>
      <c r="B73" s="20"/>
      <c r="C73" s="5"/>
      <c r="D73" s="5"/>
      <c r="E73" s="5"/>
      <c r="F73" s="5"/>
      <c r="G73" s="5"/>
      <c r="H73" s="5"/>
      <c r="I73" s="5"/>
      <c r="J73" s="5"/>
      <c r="K73" s="5"/>
      <c r="L73" s="5"/>
      <c r="M73" s="5"/>
      <c r="N73" s="5"/>
      <c r="O73" s="5"/>
      <c r="P73" s="5"/>
      <c r="Q73" s="5"/>
      <c r="R73" s="5"/>
      <c r="S73" s="21"/>
    </row>
    <row r="74" spans="1:19">
      <c r="A74" s="56"/>
      <c r="B74" s="20"/>
      <c r="C74" s="5"/>
      <c r="D74" s="5"/>
      <c r="E74" s="5"/>
      <c r="F74" s="5"/>
      <c r="G74" s="5"/>
      <c r="H74" s="5"/>
      <c r="I74" s="5"/>
      <c r="J74" s="5"/>
      <c r="K74" s="5"/>
      <c r="L74" s="5"/>
      <c r="M74" s="5"/>
      <c r="N74" s="5"/>
      <c r="O74" s="5"/>
      <c r="P74" s="5"/>
      <c r="Q74" s="5"/>
      <c r="R74" s="5"/>
      <c r="S74" s="21"/>
    </row>
    <row r="75" spans="1:19">
      <c r="A75" s="56"/>
      <c r="B75" s="20"/>
      <c r="C75" s="5"/>
      <c r="D75" s="5"/>
      <c r="E75" s="5"/>
      <c r="F75" s="5"/>
      <c r="G75" s="5"/>
      <c r="H75" s="5"/>
      <c r="I75" s="5"/>
      <c r="J75" s="5"/>
      <c r="K75" s="5"/>
      <c r="L75" s="5"/>
      <c r="M75" s="5"/>
      <c r="N75" s="5"/>
      <c r="O75" s="5"/>
      <c r="P75" s="5"/>
      <c r="Q75" s="5"/>
      <c r="R75" s="5"/>
      <c r="S75" s="21"/>
    </row>
    <row r="76" spans="1:19">
      <c r="A76" s="56"/>
      <c r="B76" s="20"/>
      <c r="C76" s="5"/>
      <c r="D76" s="5"/>
      <c r="E76" s="5"/>
      <c r="F76" s="5"/>
      <c r="G76" s="5"/>
      <c r="H76" s="5"/>
      <c r="I76" s="5"/>
      <c r="J76" s="5"/>
      <c r="K76" s="5"/>
      <c r="L76" s="5"/>
      <c r="M76" s="5"/>
      <c r="N76" s="5"/>
      <c r="O76" s="5"/>
      <c r="P76" s="5"/>
      <c r="Q76" s="5"/>
      <c r="R76" s="5"/>
      <c r="S76" s="21"/>
    </row>
    <row r="77" spans="1:19">
      <c r="A77" s="56"/>
      <c r="B77" s="20"/>
      <c r="C77" s="5"/>
      <c r="D77" s="5"/>
      <c r="E77" s="5"/>
      <c r="F77" s="5"/>
      <c r="G77" s="5"/>
      <c r="H77" s="5"/>
      <c r="I77" s="5"/>
      <c r="J77" s="5"/>
      <c r="K77" s="5"/>
      <c r="L77" s="5"/>
      <c r="M77" s="5"/>
      <c r="N77" s="5"/>
      <c r="O77" s="5"/>
      <c r="P77" s="5"/>
      <c r="Q77" s="5"/>
      <c r="R77" s="5"/>
      <c r="S77" s="21"/>
    </row>
    <row r="78" spans="1:19">
      <c r="A78" s="56"/>
      <c r="B78" s="20"/>
      <c r="C78" s="5"/>
      <c r="D78" s="5"/>
      <c r="E78" s="5"/>
      <c r="F78" s="5"/>
      <c r="G78" s="5"/>
      <c r="H78" s="5"/>
      <c r="I78" s="5"/>
      <c r="J78" s="5"/>
      <c r="K78" s="5"/>
      <c r="L78" s="5"/>
      <c r="M78" s="5"/>
      <c r="N78" s="5"/>
      <c r="O78" s="5"/>
      <c r="P78" s="5"/>
      <c r="Q78" s="5"/>
      <c r="R78" s="5"/>
      <c r="S78" s="21"/>
    </row>
    <row r="79" spans="1:19">
      <c r="A79" s="56"/>
      <c r="B79" s="20"/>
      <c r="C79" s="5"/>
      <c r="D79" s="5"/>
      <c r="E79" s="5"/>
      <c r="F79" s="5"/>
      <c r="G79" s="5"/>
      <c r="H79" s="5"/>
      <c r="I79" s="5"/>
      <c r="J79" s="5"/>
      <c r="K79" s="5"/>
      <c r="L79" s="5"/>
      <c r="M79" s="5"/>
      <c r="N79" s="5"/>
      <c r="O79" s="5"/>
      <c r="P79" s="5"/>
      <c r="Q79" s="5"/>
      <c r="R79" s="5"/>
      <c r="S79" s="21"/>
    </row>
    <row r="80" spans="1:19" ht="16" thickBot="1">
      <c r="A80" s="56"/>
      <c r="B80" s="20"/>
      <c r="C80" s="8"/>
      <c r="D80" s="8"/>
      <c r="E80" s="8"/>
      <c r="F80" s="8"/>
      <c r="G80" s="8"/>
      <c r="H80" s="8"/>
      <c r="I80" s="8"/>
      <c r="J80" s="8"/>
      <c r="K80" s="8"/>
      <c r="L80" s="8"/>
      <c r="M80" s="8"/>
      <c r="N80" s="8"/>
      <c r="O80" s="8"/>
      <c r="P80" s="8"/>
      <c r="Q80" s="8"/>
      <c r="R80" s="8"/>
      <c r="S80" s="21"/>
    </row>
    <row r="81" spans="1:24">
      <c r="A81" s="56"/>
      <c r="B81" s="3"/>
      <c r="C81" s="4"/>
      <c r="D81" s="4"/>
      <c r="E81" s="4"/>
      <c r="F81" s="4"/>
      <c r="G81" s="4"/>
      <c r="H81" s="4"/>
      <c r="I81" s="4"/>
      <c r="J81" s="4"/>
      <c r="K81" s="4"/>
      <c r="L81" s="4"/>
      <c r="M81" s="4"/>
      <c r="N81" s="4"/>
      <c r="O81" s="4"/>
      <c r="P81" s="4"/>
      <c r="Q81" s="4"/>
      <c r="R81" s="4"/>
      <c r="S81" s="160"/>
    </row>
    <row r="82" spans="1:24">
      <c r="A82" s="56"/>
      <c r="B82" s="30"/>
      <c r="C82" s="50"/>
      <c r="D82" s="30"/>
      <c r="E82" s="31"/>
      <c r="F82" s="30"/>
      <c r="G82" s="30"/>
      <c r="H82" s="30"/>
      <c r="I82" s="30"/>
      <c r="J82" s="30"/>
      <c r="K82" s="30"/>
      <c r="L82" s="30"/>
      <c r="M82" s="30"/>
      <c r="N82" s="30"/>
      <c r="O82" s="30"/>
      <c r="P82" s="30"/>
      <c r="Q82" s="30"/>
      <c r="R82" s="30"/>
      <c r="S82" s="5"/>
    </row>
    <row r="83" spans="1:24" ht="5" customHeight="1">
      <c r="A83" s="56"/>
      <c r="B83" s="446"/>
      <c r="C83" s="447"/>
      <c r="D83" s="447"/>
      <c r="E83" s="447"/>
      <c r="F83" s="447"/>
      <c r="G83" s="447"/>
      <c r="H83" s="447"/>
      <c r="I83" s="447"/>
      <c r="J83" s="447"/>
      <c r="K83" s="447"/>
      <c r="L83" s="447"/>
      <c r="M83" s="447"/>
      <c r="N83" s="449"/>
      <c r="O83" s="447"/>
      <c r="P83" s="486"/>
      <c r="Q83" s="447"/>
      <c r="R83" s="447"/>
      <c r="S83" s="450"/>
    </row>
    <row r="84" spans="1:24" ht="11" customHeight="1">
      <c r="A84" s="56"/>
      <c r="B84" s="258"/>
      <c r="C84" s="94"/>
      <c r="D84" s="94"/>
      <c r="E84" s="94"/>
      <c r="F84" s="94"/>
      <c r="G84" s="94"/>
      <c r="H84" s="94"/>
      <c r="I84" s="94"/>
      <c r="J84" s="94"/>
      <c r="K84" s="94"/>
      <c r="L84" s="94"/>
      <c r="M84" s="94"/>
      <c r="N84" s="270"/>
      <c r="O84" s="94"/>
      <c r="P84" s="94"/>
      <c r="Q84" s="94"/>
      <c r="R84" s="94"/>
      <c r="S84" s="259"/>
    </row>
    <row r="85" spans="1:24" s="130" customFormat="1" ht="23" customHeight="1">
      <c r="A85" s="979"/>
      <c r="B85" s="980"/>
      <c r="C85" s="987"/>
      <c r="D85" s="981" t="s">
        <v>206</v>
      </c>
      <c r="E85" s="981"/>
      <c r="F85" s="987"/>
      <c r="G85" s="981" t="s">
        <v>697</v>
      </c>
      <c r="H85" s="981"/>
      <c r="I85" s="987"/>
      <c r="J85" s="988" t="s">
        <v>224</v>
      </c>
      <c r="K85" s="981"/>
      <c r="L85" s="983" t="s">
        <v>829</v>
      </c>
      <c r="M85" s="987"/>
      <c r="N85" s="987"/>
      <c r="O85" s="983" t="s">
        <v>698</v>
      </c>
      <c r="P85" s="982"/>
      <c r="Q85" s="984"/>
      <c r="R85" s="985"/>
      <c r="S85" s="986"/>
      <c r="T85" s="128"/>
      <c r="U85" s="128"/>
      <c r="V85" s="128"/>
      <c r="W85" s="128"/>
      <c r="X85" s="128"/>
    </row>
    <row r="86" spans="1:24" ht="13" customHeight="1">
      <c r="A86" s="56"/>
      <c r="B86" s="258"/>
      <c r="C86" s="94"/>
      <c r="D86" s="94"/>
      <c r="E86" s="94"/>
      <c r="F86" s="94"/>
      <c r="G86" s="94"/>
      <c r="H86" s="94"/>
      <c r="I86" s="94"/>
      <c r="J86" s="94"/>
      <c r="K86" s="94"/>
      <c r="L86" s="94"/>
      <c r="M86" s="94"/>
      <c r="N86" s="94"/>
      <c r="O86" s="94"/>
      <c r="P86" s="94"/>
      <c r="Q86" s="251"/>
      <c r="R86" s="251"/>
      <c r="S86" s="259"/>
    </row>
    <row r="87" spans="1:24" ht="5" customHeight="1">
      <c r="A87" s="56"/>
      <c r="B87" s="487"/>
      <c r="C87" s="488"/>
      <c r="D87" s="488"/>
      <c r="E87" s="488"/>
      <c r="F87" s="488"/>
      <c r="G87" s="488"/>
      <c r="H87" s="488"/>
      <c r="I87" s="488"/>
      <c r="J87" s="488"/>
      <c r="K87" s="488"/>
      <c r="L87" s="488"/>
      <c r="M87" s="488"/>
      <c r="N87" s="488"/>
      <c r="O87" s="488"/>
      <c r="P87" s="488"/>
      <c r="Q87" s="488"/>
      <c r="R87" s="488"/>
      <c r="S87" s="489"/>
    </row>
    <row r="88" spans="1:24">
      <c r="A88" s="56"/>
      <c r="B88" s="30"/>
      <c r="C88" s="30"/>
      <c r="D88" s="30"/>
      <c r="E88" s="30"/>
      <c r="F88" s="30"/>
      <c r="G88" s="30"/>
      <c r="H88" s="30"/>
      <c r="I88" s="30"/>
      <c r="J88" s="30"/>
      <c r="K88" s="30"/>
      <c r="L88" s="30"/>
      <c r="M88" s="30"/>
      <c r="N88" s="30"/>
      <c r="O88" s="30"/>
      <c r="P88" s="30"/>
      <c r="Q88" s="30"/>
      <c r="R88" s="30"/>
      <c r="S88" s="30"/>
    </row>
    <row r="89" spans="1:24">
      <c r="A89" s="56"/>
      <c r="B89" s="30"/>
      <c r="C89" s="50"/>
      <c r="D89" s="30"/>
      <c r="E89" s="31"/>
      <c r="F89" s="30"/>
      <c r="G89" s="30"/>
      <c r="H89" s="30"/>
      <c r="I89" s="30"/>
      <c r="J89" s="30"/>
      <c r="K89" s="30"/>
      <c r="L89" s="30"/>
      <c r="M89" s="30"/>
      <c r="N89" s="30"/>
      <c r="O89" s="30"/>
      <c r="P89" s="30"/>
      <c r="Q89" s="30"/>
      <c r="R89" s="30"/>
      <c r="S89" s="30"/>
    </row>
    <row r="90" spans="1:24">
      <c r="A90" s="56"/>
      <c r="B90" s="30"/>
      <c r="C90" s="50"/>
      <c r="D90" s="30"/>
      <c r="E90" s="31"/>
      <c r="F90" s="30"/>
      <c r="G90" s="30"/>
      <c r="H90" s="30"/>
      <c r="I90" s="30"/>
      <c r="J90" s="30"/>
      <c r="K90" s="30"/>
      <c r="L90" s="30"/>
      <c r="M90" s="30"/>
      <c r="N90" s="30"/>
      <c r="O90" s="30"/>
      <c r="P90" s="30"/>
      <c r="Q90" s="30"/>
      <c r="R90" s="30"/>
      <c r="S90" s="30"/>
    </row>
    <row r="91" spans="1:24">
      <c r="A91" s="56"/>
      <c r="B91" s="30"/>
      <c r="C91" s="50"/>
      <c r="D91" s="30"/>
      <c r="E91" s="31"/>
      <c r="F91" s="30"/>
      <c r="G91" s="30"/>
      <c r="H91" s="30"/>
      <c r="I91" s="30"/>
      <c r="J91" s="30"/>
      <c r="K91" s="30"/>
      <c r="L91" s="30"/>
      <c r="M91" s="30"/>
      <c r="N91" s="30"/>
      <c r="O91" s="30"/>
      <c r="P91" s="30"/>
      <c r="Q91" s="30"/>
      <c r="R91" s="30"/>
      <c r="S91" s="30"/>
    </row>
    <row r="92" spans="1:24">
      <c r="A92" s="56"/>
      <c r="B92" s="996"/>
      <c r="C92" s="57" t="s">
        <v>50</v>
      </c>
      <c r="D92" s="465" t="s">
        <v>24</v>
      </c>
      <c r="E92" s="466" t="s">
        <v>561</v>
      </c>
      <c r="F92" s="466" t="s">
        <v>562</v>
      </c>
      <c r="G92" s="93" t="s">
        <v>560</v>
      </c>
      <c r="H92" s="93" t="s">
        <v>56</v>
      </c>
      <c r="I92" s="464" t="s">
        <v>57</v>
      </c>
      <c r="J92" s="996"/>
      <c r="K92" s="996"/>
      <c r="L92" s="996"/>
      <c r="M92" s="996"/>
      <c r="N92" s="996"/>
      <c r="O92" s="996"/>
      <c r="P92" s="996"/>
      <c r="Q92" s="996"/>
      <c r="R92" s="996"/>
      <c r="S92" s="996"/>
    </row>
    <row r="93" spans="1:24">
      <c r="A93" s="56"/>
      <c r="B93" s="996"/>
      <c r="C93" s="55"/>
      <c r="D93" s="467">
        <v>38975</v>
      </c>
      <c r="E93" s="499">
        <v>2.1000000000000001E-2</v>
      </c>
      <c r="F93" s="92">
        <v>8.9999999999999998E-4</v>
      </c>
      <c r="G93" s="92">
        <v>2.1000000000000001E-2</v>
      </c>
      <c r="H93" s="92">
        <f t="shared" ref="H93:H103" si="0">G93</f>
        <v>2.1000000000000001E-2</v>
      </c>
      <c r="I93" s="92">
        <v>0.02</v>
      </c>
      <c r="J93" s="996"/>
      <c r="K93" s="996"/>
      <c r="L93" s="996"/>
      <c r="M93" s="996"/>
      <c r="N93" s="996"/>
      <c r="O93" s="996"/>
      <c r="P93" s="996"/>
      <c r="Q93" s="996"/>
      <c r="R93" s="996"/>
      <c r="S93" s="996"/>
    </row>
    <row r="94" spans="1:24">
      <c r="A94" s="56"/>
      <c r="B94" s="996"/>
      <c r="C94" s="55"/>
      <c r="D94" s="467">
        <f>D93+30.46667</f>
        <v>39005.466670000002</v>
      </c>
      <c r="E94" s="499">
        <v>1.3000000000000001E-2</v>
      </c>
      <c r="F94" s="92">
        <v>-1.6E-2</v>
      </c>
      <c r="G94" s="92">
        <v>1.2999999999999999E-2</v>
      </c>
      <c r="H94" s="92">
        <f t="shared" si="0"/>
        <v>1.2999999999999999E-2</v>
      </c>
      <c r="I94" s="92">
        <v>0.02</v>
      </c>
      <c r="J94" s="996"/>
      <c r="K94" s="996"/>
      <c r="L94" s="996"/>
      <c r="M94" s="996"/>
      <c r="N94" s="996"/>
      <c r="O94" s="996"/>
      <c r="P94" s="996"/>
      <c r="Q94" s="996"/>
      <c r="R94" s="996"/>
      <c r="S94" s="996"/>
    </row>
    <row r="95" spans="1:24">
      <c r="A95" s="56"/>
      <c r="B95" s="996"/>
      <c r="C95" s="55"/>
      <c r="D95" s="467">
        <f t="shared" ref="D95:D103" si="1">D94+30.46667</f>
        <v>39035.933340000003</v>
      </c>
      <c r="E95" s="499">
        <v>0.02</v>
      </c>
      <c r="F95" s="92">
        <v>8.9999999999999993E-3</v>
      </c>
      <c r="G95" s="92">
        <v>0.02</v>
      </c>
      <c r="H95" s="92">
        <f t="shared" si="0"/>
        <v>0.02</v>
      </c>
      <c r="I95" s="92">
        <v>0.02</v>
      </c>
      <c r="J95" s="996"/>
      <c r="K95" s="996"/>
      <c r="L95" s="996"/>
      <c r="M95" s="996"/>
      <c r="N95" s="996"/>
      <c r="O95" s="996"/>
      <c r="P95" s="996"/>
      <c r="Q95" s="996"/>
      <c r="R95" s="996"/>
      <c r="S95" s="996"/>
    </row>
    <row r="96" spans="1:24">
      <c r="A96" s="56"/>
      <c r="B96" s="996"/>
      <c r="C96" s="55"/>
      <c r="D96" s="467">
        <f t="shared" si="1"/>
        <v>39066.400010000005</v>
      </c>
      <c r="E96" s="499">
        <v>2.5000000000000001E-2</v>
      </c>
      <c r="F96" s="92">
        <v>1.0999999999999999E-2</v>
      </c>
      <c r="G96" s="92">
        <v>2.5000000000000001E-2</v>
      </c>
      <c r="H96" s="92">
        <f t="shared" si="0"/>
        <v>2.5000000000000001E-2</v>
      </c>
      <c r="I96" s="92">
        <v>0.02</v>
      </c>
      <c r="J96" s="996"/>
      <c r="K96" s="996"/>
      <c r="L96" s="996"/>
      <c r="M96" s="996"/>
      <c r="N96" s="996"/>
      <c r="O96" s="996"/>
      <c r="P96" s="996"/>
      <c r="Q96" s="996"/>
      <c r="R96" s="996"/>
      <c r="S96" s="996"/>
    </row>
    <row r="97" spans="1:19">
      <c r="A97" s="56"/>
      <c r="B97" s="996"/>
      <c r="C97" s="59" t="s">
        <v>36</v>
      </c>
      <c r="D97" s="467">
        <f t="shared" si="1"/>
        <v>39096.866680000006</v>
      </c>
      <c r="E97" s="499">
        <v>2.1000000000000001E-2</v>
      </c>
      <c r="F97" s="92">
        <v>1E-3</v>
      </c>
      <c r="G97" s="92">
        <v>2.1000000000000001E-2</v>
      </c>
      <c r="H97" s="92">
        <f t="shared" si="0"/>
        <v>2.1000000000000001E-2</v>
      </c>
      <c r="I97" s="92">
        <v>0.02</v>
      </c>
      <c r="J97" s="996"/>
      <c r="K97" s="996"/>
      <c r="L97" s="996"/>
      <c r="M97" s="996"/>
      <c r="N97" s="996"/>
      <c r="O97" s="996"/>
      <c r="P97" s="996"/>
      <c r="Q97" s="996"/>
      <c r="R97" s="996"/>
      <c r="S97" s="996"/>
    </row>
    <row r="98" spans="1:19">
      <c r="A98" s="56"/>
      <c r="B98" s="996"/>
      <c r="C98" s="55"/>
      <c r="D98" s="467">
        <f t="shared" si="1"/>
        <v>39127.333350000008</v>
      </c>
      <c r="E98" s="499">
        <v>2.4E-2</v>
      </c>
      <c r="F98" s="92">
        <v>2.4E-2</v>
      </c>
      <c r="G98" s="92">
        <v>2.4E-2</v>
      </c>
      <c r="H98" s="92">
        <f t="shared" si="0"/>
        <v>2.4E-2</v>
      </c>
      <c r="I98" s="92">
        <v>0.02</v>
      </c>
      <c r="J98" s="996"/>
      <c r="K98" s="996"/>
      <c r="L98" s="996"/>
      <c r="M98" s="996"/>
      <c r="N98" s="996"/>
      <c r="O98" s="996"/>
      <c r="P98" s="996"/>
      <c r="Q98" s="996"/>
      <c r="R98" s="996"/>
      <c r="S98" s="996"/>
    </row>
    <row r="99" spans="1:19">
      <c r="A99" s="56"/>
      <c r="B99" s="996"/>
      <c r="C99" s="55"/>
      <c r="D99" s="467">
        <f t="shared" si="1"/>
        <v>39157.80002000001</v>
      </c>
      <c r="E99" s="499">
        <v>2.7999999999999997E-2</v>
      </c>
      <c r="F99" s="92">
        <v>3.1E-2</v>
      </c>
      <c r="G99" s="92">
        <v>2.8000000000000001E-2</v>
      </c>
      <c r="H99" s="92">
        <f t="shared" si="0"/>
        <v>2.8000000000000001E-2</v>
      </c>
      <c r="I99" s="92">
        <v>0.02</v>
      </c>
      <c r="J99" s="996"/>
      <c r="K99" s="996"/>
      <c r="L99" s="996"/>
      <c r="M99" s="996"/>
      <c r="N99" s="996"/>
      <c r="O99" s="996"/>
      <c r="P99" s="996"/>
      <c r="Q99" s="996"/>
      <c r="R99" s="996"/>
      <c r="S99" s="996"/>
    </row>
    <row r="100" spans="1:19">
      <c r="A100" s="56"/>
      <c r="C100" s="55"/>
      <c r="D100" s="467">
        <f t="shared" si="1"/>
        <v>39188.266690000011</v>
      </c>
      <c r="E100" s="499">
        <v>2.6000000000000002E-2</v>
      </c>
      <c r="F100" s="92">
        <v>3.2000000000000001E-2</v>
      </c>
      <c r="G100" s="92">
        <v>2.5999999999999999E-2</v>
      </c>
      <c r="H100" s="92">
        <f t="shared" si="0"/>
        <v>2.5999999999999999E-2</v>
      </c>
      <c r="I100" s="92">
        <v>0.02</v>
      </c>
      <c r="J100" s="996"/>
      <c r="K100" s="996"/>
      <c r="L100" s="996"/>
      <c r="M100" s="996"/>
      <c r="N100" s="996"/>
      <c r="O100" s="996"/>
      <c r="P100" s="996"/>
      <c r="Q100" s="996"/>
      <c r="R100" s="996"/>
      <c r="S100" s="996"/>
    </row>
    <row r="101" spans="1:19">
      <c r="A101" s="56"/>
      <c r="C101" s="55"/>
      <c r="D101" s="467">
        <f t="shared" si="1"/>
        <v>39218.733360000013</v>
      </c>
      <c r="E101" s="499">
        <v>2.7000000000000003E-2</v>
      </c>
      <c r="F101" s="92">
        <v>3.9E-2</v>
      </c>
      <c r="G101" s="92">
        <v>2.7E-2</v>
      </c>
      <c r="H101" s="92">
        <f t="shared" si="0"/>
        <v>2.7E-2</v>
      </c>
      <c r="I101" s="92">
        <v>0.02</v>
      </c>
      <c r="J101" s="996"/>
      <c r="K101" s="996"/>
      <c r="L101" s="996"/>
      <c r="M101" s="996"/>
      <c r="N101" s="996"/>
      <c r="O101" s="996"/>
      <c r="P101" s="996"/>
      <c r="Q101" s="996"/>
      <c r="R101" s="996"/>
      <c r="S101" s="996"/>
    </row>
    <row r="102" spans="1:19">
      <c r="A102" s="56"/>
      <c r="C102" s="55"/>
      <c r="D102" s="467">
        <f t="shared" si="1"/>
        <v>39249.200030000015</v>
      </c>
      <c r="E102" s="499">
        <v>2.7000000000000003E-2</v>
      </c>
      <c r="F102" s="92">
        <v>3.3000000000000002E-2</v>
      </c>
      <c r="G102" s="92">
        <v>2.7E-2</v>
      </c>
      <c r="H102" s="92">
        <f t="shared" si="0"/>
        <v>2.7E-2</v>
      </c>
      <c r="I102" s="92">
        <v>0.02</v>
      </c>
      <c r="J102" s="996"/>
      <c r="K102" s="996"/>
      <c r="L102" s="996"/>
      <c r="M102" s="996"/>
      <c r="N102" s="996"/>
      <c r="O102" s="996"/>
      <c r="P102" s="996"/>
      <c r="Q102" s="996"/>
      <c r="R102" s="996"/>
      <c r="S102" s="996"/>
    </row>
    <row r="103" spans="1:19">
      <c r="A103" s="56"/>
      <c r="C103" s="55"/>
      <c r="D103" s="467">
        <f t="shared" si="1"/>
        <v>39279.666700000016</v>
      </c>
      <c r="E103" s="499">
        <v>2.4E-2</v>
      </c>
      <c r="F103" s="92">
        <v>4.2000000000000003E-2</v>
      </c>
      <c r="G103" s="92">
        <v>2.4E-2</v>
      </c>
      <c r="H103" s="92">
        <f t="shared" si="0"/>
        <v>2.4E-2</v>
      </c>
      <c r="I103" s="92">
        <v>0.02</v>
      </c>
      <c r="J103" s="996"/>
      <c r="K103" s="996"/>
      <c r="L103" s="996"/>
      <c r="M103" s="996"/>
      <c r="N103" s="996"/>
      <c r="O103" s="996"/>
      <c r="P103" s="996"/>
      <c r="Q103" s="996"/>
      <c r="R103" s="996"/>
      <c r="S103" s="996"/>
    </row>
    <row r="104" spans="1:19">
      <c r="A104" s="56"/>
      <c r="C104" s="55"/>
      <c r="D104" s="467">
        <f t="shared" ref="D104:D135" si="2">D103+30.46667</f>
        <v>39310.133370000018</v>
      </c>
      <c r="E104" s="499">
        <v>0.02</v>
      </c>
      <c r="F104" s="92">
        <v>2.3E-2</v>
      </c>
      <c r="G104" s="92">
        <v>0.02</v>
      </c>
      <c r="H104" s="92">
        <f t="shared" ref="H104:H135" si="3">G104</f>
        <v>0.02</v>
      </c>
      <c r="I104" s="92">
        <v>0.02</v>
      </c>
      <c r="J104" s="996"/>
      <c r="K104" s="996"/>
      <c r="L104" s="996"/>
      <c r="M104" s="996"/>
      <c r="N104" s="996"/>
      <c r="O104" s="996"/>
      <c r="P104" s="996"/>
      <c r="Q104" s="996"/>
      <c r="R104" s="996"/>
      <c r="S104" s="996"/>
    </row>
    <row r="105" spans="1:19">
      <c r="A105" s="56"/>
      <c r="C105" s="55"/>
      <c r="D105" s="467">
        <f t="shared" si="2"/>
        <v>39340.600040000019</v>
      </c>
      <c r="E105" s="499">
        <v>2.7999999999999997E-2</v>
      </c>
      <c r="F105" s="92">
        <v>4.3999999999999997E-2</v>
      </c>
      <c r="G105" s="92">
        <v>2.8000000000000001E-2</v>
      </c>
      <c r="H105" s="92">
        <f t="shared" si="3"/>
        <v>2.8000000000000001E-2</v>
      </c>
      <c r="I105" s="92">
        <v>0.02</v>
      </c>
    </row>
    <row r="106" spans="1:19">
      <c r="A106" s="56"/>
      <c r="C106" s="55"/>
      <c r="D106" s="467">
        <f t="shared" si="2"/>
        <v>39371.066710000021</v>
      </c>
      <c r="E106" s="499">
        <v>3.5000000000000003E-2</v>
      </c>
      <c r="F106" s="92">
        <v>6.0999999999999999E-2</v>
      </c>
      <c r="G106" s="92">
        <v>3.5000000000000003E-2</v>
      </c>
      <c r="H106" s="92">
        <f t="shared" si="3"/>
        <v>3.5000000000000003E-2</v>
      </c>
      <c r="I106" s="92">
        <v>0.02</v>
      </c>
    </row>
    <row r="107" spans="1:19">
      <c r="A107" s="56"/>
      <c r="C107" s="55"/>
      <c r="D107" s="467">
        <f t="shared" si="2"/>
        <v>39401.533380000023</v>
      </c>
      <c r="E107" s="499">
        <v>4.2999999999999997E-2</v>
      </c>
      <c r="F107" s="92">
        <v>7.1999999999999995E-2</v>
      </c>
      <c r="G107" s="92">
        <v>4.2999999999999997E-2</v>
      </c>
      <c r="H107" s="92">
        <f t="shared" si="3"/>
        <v>4.2999999999999997E-2</v>
      </c>
      <c r="I107" s="92">
        <v>0.02</v>
      </c>
    </row>
    <row r="108" spans="1:19">
      <c r="A108" s="56"/>
      <c r="C108" s="55"/>
      <c r="D108" s="467">
        <f t="shared" si="2"/>
        <v>39432.000050000024</v>
      </c>
      <c r="E108" s="499">
        <v>4.0999999999999995E-2</v>
      </c>
      <c r="F108" s="92">
        <v>6.2E-2</v>
      </c>
      <c r="G108" s="92">
        <v>4.1000000000000002E-2</v>
      </c>
      <c r="H108" s="92">
        <f t="shared" si="3"/>
        <v>4.1000000000000002E-2</v>
      </c>
      <c r="I108" s="92">
        <v>0.02</v>
      </c>
    </row>
    <row r="109" spans="1:19">
      <c r="A109" s="56"/>
      <c r="C109" s="59" t="s">
        <v>37</v>
      </c>
      <c r="D109" s="467">
        <f t="shared" si="2"/>
        <v>39462.466720000026</v>
      </c>
      <c r="E109" s="499">
        <v>4.2999999999999997E-2</v>
      </c>
      <c r="F109" s="92">
        <v>7.3999999999999996E-2</v>
      </c>
      <c r="G109" s="92">
        <v>4.2999999999999997E-2</v>
      </c>
      <c r="H109" s="92">
        <f t="shared" si="3"/>
        <v>4.2999999999999997E-2</v>
      </c>
      <c r="I109" s="92">
        <v>0.02</v>
      </c>
    </row>
    <row r="110" spans="1:19" ht="20">
      <c r="A110" s="56"/>
      <c r="C110" s="55"/>
      <c r="D110" s="467">
        <f t="shared" si="2"/>
        <v>39492.933390000027</v>
      </c>
      <c r="E110" s="499">
        <v>0.04</v>
      </c>
      <c r="F110" s="92">
        <v>6.5000000000000002E-2</v>
      </c>
      <c r="G110" s="92">
        <v>0.04</v>
      </c>
      <c r="H110" s="92">
        <f t="shared" si="3"/>
        <v>0.04</v>
      </c>
      <c r="I110" s="92">
        <v>0.02</v>
      </c>
      <c r="R110" s="118"/>
    </row>
    <row r="111" spans="1:19" ht="20">
      <c r="A111" s="56"/>
      <c r="C111" s="55"/>
      <c r="D111" s="467">
        <f t="shared" si="2"/>
        <v>39523.400060000029</v>
      </c>
      <c r="E111" s="499">
        <v>0.04</v>
      </c>
      <c r="F111" s="92">
        <v>6.7000000000000004E-2</v>
      </c>
      <c r="G111" s="92">
        <v>0.04</v>
      </c>
      <c r="H111" s="92">
        <f t="shared" si="3"/>
        <v>0.04</v>
      </c>
      <c r="I111" s="92">
        <v>0.02</v>
      </c>
      <c r="R111" s="118"/>
    </row>
    <row r="112" spans="1:19">
      <c r="A112" s="56"/>
      <c r="C112" s="55"/>
      <c r="D112" s="467">
        <f t="shared" si="2"/>
        <v>39553.866730000031</v>
      </c>
      <c r="E112" s="499">
        <v>3.9E-2</v>
      </c>
      <c r="F112" s="92">
        <v>6.4000000000000001E-2</v>
      </c>
      <c r="G112" s="92">
        <v>3.9E-2</v>
      </c>
      <c r="H112" s="92">
        <f t="shared" si="3"/>
        <v>3.9E-2</v>
      </c>
      <c r="I112" s="92">
        <v>0.02</v>
      </c>
    </row>
    <row r="113" spans="1:19">
      <c r="A113" s="56"/>
      <c r="C113" s="55"/>
      <c r="D113" s="467">
        <f t="shared" si="2"/>
        <v>39584.333400000032</v>
      </c>
      <c r="E113" s="499">
        <v>4.2000000000000003E-2</v>
      </c>
      <c r="F113" s="92">
        <v>7.2999999999999995E-2</v>
      </c>
      <c r="G113" s="92">
        <v>4.2000000000000003E-2</v>
      </c>
      <c r="H113" s="92">
        <f t="shared" si="3"/>
        <v>4.2000000000000003E-2</v>
      </c>
      <c r="I113" s="92">
        <v>0.02</v>
      </c>
    </row>
    <row r="114" spans="1:19" s="2" customFormat="1">
      <c r="A114" s="58"/>
      <c r="B114" s="28"/>
      <c r="C114" s="55"/>
      <c r="D114" s="467">
        <f t="shared" si="2"/>
        <v>39614.800070000034</v>
      </c>
      <c r="E114" s="499">
        <v>0.05</v>
      </c>
      <c r="F114" s="92">
        <v>9.0999999999999998E-2</v>
      </c>
      <c r="G114" s="92">
        <v>0.05</v>
      </c>
      <c r="H114" s="92">
        <f t="shared" si="3"/>
        <v>0.05</v>
      </c>
      <c r="I114" s="92">
        <v>0.02</v>
      </c>
      <c r="J114" s="28"/>
      <c r="K114" s="28"/>
      <c r="L114" s="28"/>
      <c r="M114" s="28"/>
      <c r="N114" s="28"/>
      <c r="O114" s="28"/>
      <c r="P114" s="28"/>
      <c r="Q114" s="28"/>
      <c r="R114" s="28"/>
      <c r="S114" s="28"/>
    </row>
    <row r="115" spans="1:19" s="2" customFormat="1">
      <c r="A115" s="58"/>
      <c r="B115" s="28"/>
      <c r="C115" s="55"/>
      <c r="D115" s="467">
        <f t="shared" si="2"/>
        <v>39645.266740000035</v>
      </c>
      <c r="E115" s="499">
        <v>5.5999999999999994E-2</v>
      </c>
      <c r="F115" s="92">
        <v>9.9000000000000005E-2</v>
      </c>
      <c r="G115" s="92">
        <v>5.6000000000000001E-2</v>
      </c>
      <c r="H115" s="92">
        <f t="shared" si="3"/>
        <v>5.6000000000000001E-2</v>
      </c>
      <c r="I115" s="92">
        <v>0.02</v>
      </c>
      <c r="J115" s="28"/>
      <c r="K115" s="28"/>
      <c r="L115" s="28"/>
      <c r="M115" s="28"/>
      <c r="N115" s="28"/>
      <c r="O115" s="28"/>
      <c r="P115" s="28"/>
      <c r="Q115" s="28"/>
      <c r="R115" s="28"/>
      <c r="S115" s="28"/>
    </row>
    <row r="116" spans="1:19" s="2" customFormat="1">
      <c r="A116" s="58"/>
      <c r="B116" s="28"/>
      <c r="C116" s="55"/>
      <c r="D116" s="467">
        <f t="shared" si="2"/>
        <v>39675.733410000037</v>
      </c>
      <c r="E116" s="499">
        <v>5.4000000000000006E-2</v>
      </c>
      <c r="F116" s="92">
        <v>9.7000000000000003E-2</v>
      </c>
      <c r="G116" s="92">
        <v>5.3999999999999999E-2</v>
      </c>
      <c r="H116" s="92">
        <f t="shared" si="3"/>
        <v>5.3999999999999999E-2</v>
      </c>
      <c r="I116" s="92">
        <v>0.02</v>
      </c>
      <c r="J116" s="28"/>
      <c r="K116" s="28"/>
      <c r="L116" s="28"/>
      <c r="M116" s="28"/>
      <c r="N116" s="28"/>
      <c r="O116" s="28"/>
      <c r="P116" s="28"/>
      <c r="Q116" s="28"/>
      <c r="R116" s="28"/>
      <c r="S116" s="28"/>
    </row>
    <row r="117" spans="1:19" s="2" customFormat="1">
      <c r="A117" s="58"/>
      <c r="B117" s="28"/>
      <c r="C117" s="55"/>
      <c r="D117" s="467">
        <f t="shared" si="2"/>
        <v>39706.200080000039</v>
      </c>
      <c r="E117" s="499">
        <v>4.9000000000000002E-2</v>
      </c>
      <c r="F117" s="92">
        <v>8.6999999999999994E-2</v>
      </c>
      <c r="G117" s="92">
        <v>4.9000000000000002E-2</v>
      </c>
      <c r="H117" s="92">
        <f t="shared" si="3"/>
        <v>4.9000000000000002E-2</v>
      </c>
      <c r="I117" s="92">
        <v>0.02</v>
      </c>
      <c r="J117" s="28"/>
      <c r="K117" s="28"/>
      <c r="L117" s="28"/>
      <c r="M117" s="28"/>
      <c r="N117" s="28"/>
      <c r="O117" s="28"/>
      <c r="P117" s="28"/>
      <c r="Q117" s="28"/>
      <c r="R117" s="28"/>
      <c r="S117" s="28"/>
    </row>
    <row r="118" spans="1:19" s="2" customFormat="1">
      <c r="A118" s="58"/>
      <c r="B118" s="28"/>
      <c r="C118" s="55"/>
      <c r="D118" s="467">
        <f t="shared" si="2"/>
        <v>39736.66675000004</v>
      </c>
      <c r="E118" s="499">
        <v>3.7000000000000005E-2</v>
      </c>
      <c r="F118" s="92">
        <v>5.1999999999999998E-2</v>
      </c>
      <c r="G118" s="92">
        <v>3.6999999999999998E-2</v>
      </c>
      <c r="H118" s="92">
        <f t="shared" si="3"/>
        <v>3.6999999999999998E-2</v>
      </c>
      <c r="I118" s="92">
        <v>0.02</v>
      </c>
      <c r="J118" s="28"/>
      <c r="K118" s="28"/>
      <c r="L118" s="28"/>
      <c r="M118" s="28"/>
      <c r="N118" s="28"/>
      <c r="O118" s="28"/>
      <c r="P118" s="28"/>
      <c r="Q118" s="28"/>
      <c r="R118" s="28"/>
      <c r="S118" s="28"/>
    </row>
    <row r="119" spans="1:19" s="2" customFormat="1">
      <c r="A119" s="58"/>
      <c r="B119" s="28"/>
      <c r="C119" s="55"/>
      <c r="D119" s="467">
        <f t="shared" si="2"/>
        <v>39767.133420000042</v>
      </c>
      <c r="E119" s="499">
        <v>1.1000000000000001E-2</v>
      </c>
      <c r="F119" s="92">
        <v>4.0000000000000001E-3</v>
      </c>
      <c r="G119" s="92">
        <v>1.0999999999999999E-2</v>
      </c>
      <c r="H119" s="92">
        <f t="shared" si="3"/>
        <v>1.0999999999999999E-2</v>
      </c>
      <c r="I119" s="92">
        <v>0.02</v>
      </c>
      <c r="J119" s="28"/>
      <c r="K119" s="28"/>
      <c r="L119" s="28"/>
      <c r="M119" s="28"/>
      <c r="N119" s="28"/>
      <c r="O119" s="28"/>
      <c r="P119" s="28"/>
      <c r="Q119" s="28"/>
      <c r="R119" s="28"/>
      <c r="S119" s="28"/>
    </row>
    <row r="120" spans="1:19" s="2" customFormat="1">
      <c r="A120" s="58"/>
      <c r="B120" s="28"/>
      <c r="C120" s="55"/>
      <c r="D120" s="467">
        <f t="shared" si="2"/>
        <v>39797.600090000044</v>
      </c>
      <c r="E120" s="499">
        <v>1E-3</v>
      </c>
      <c r="F120" s="92">
        <v>-8.9999999999999993E-3</v>
      </c>
      <c r="G120" s="92">
        <v>1E-3</v>
      </c>
      <c r="H120" s="92">
        <f t="shared" si="3"/>
        <v>1E-3</v>
      </c>
      <c r="I120" s="92">
        <v>0.02</v>
      </c>
      <c r="J120" s="28"/>
      <c r="K120" s="28"/>
      <c r="L120" s="28"/>
      <c r="M120" s="28"/>
      <c r="N120" s="28"/>
      <c r="O120" s="28"/>
      <c r="P120" s="28"/>
      <c r="Q120" s="28"/>
      <c r="R120" s="30"/>
      <c r="S120" s="30"/>
    </row>
    <row r="121" spans="1:19" s="2" customFormat="1">
      <c r="A121" s="58"/>
      <c r="B121" s="28"/>
      <c r="C121" s="59" t="s">
        <v>38</v>
      </c>
      <c r="D121" s="467">
        <f t="shared" si="2"/>
        <v>39828.066760000045</v>
      </c>
      <c r="E121" s="499">
        <v>0</v>
      </c>
      <c r="F121" s="92">
        <v>-8.9999999999999993E-3</v>
      </c>
      <c r="G121" s="92">
        <v>0</v>
      </c>
      <c r="H121" s="92">
        <f t="shared" si="3"/>
        <v>0</v>
      </c>
      <c r="I121" s="92">
        <v>0.02</v>
      </c>
      <c r="J121" s="28"/>
      <c r="K121" s="28"/>
      <c r="L121" s="28"/>
      <c r="M121" s="28"/>
      <c r="N121" s="28"/>
      <c r="O121" s="28"/>
      <c r="P121" s="28"/>
      <c r="Q121" s="28"/>
      <c r="R121" s="30"/>
      <c r="S121" s="30"/>
    </row>
    <row r="122" spans="1:19" s="2" customFormat="1">
      <c r="A122" s="58"/>
      <c r="B122" s="28"/>
      <c r="C122" s="55"/>
      <c r="D122" s="467">
        <f t="shared" si="2"/>
        <v>39858.533430000047</v>
      </c>
      <c r="E122" s="499">
        <v>2E-3</v>
      </c>
      <c r="F122" s="92">
        <v>-1.4E-2</v>
      </c>
      <c r="G122" s="92">
        <v>2E-3</v>
      </c>
      <c r="H122" s="92">
        <f t="shared" si="3"/>
        <v>2E-3</v>
      </c>
      <c r="I122" s="92">
        <v>0.02</v>
      </c>
      <c r="J122" s="28"/>
      <c r="K122" s="28"/>
      <c r="L122" s="28"/>
      <c r="M122" s="28"/>
      <c r="N122" s="28"/>
      <c r="O122" s="28"/>
      <c r="P122" s="28"/>
      <c r="Q122" s="28"/>
      <c r="R122" s="30"/>
      <c r="S122" s="30"/>
    </row>
    <row r="123" spans="1:19" s="2" customFormat="1">
      <c r="A123" s="58"/>
      <c r="B123" s="28"/>
      <c r="C123" s="55"/>
      <c r="D123" s="467">
        <f t="shared" si="2"/>
        <v>39889.000100000048</v>
      </c>
      <c r="E123" s="499">
        <v>-4.0000000000000001E-3</v>
      </c>
      <c r="F123" s="92">
        <v>-3.4000000000000002E-2</v>
      </c>
      <c r="G123" s="92">
        <v>-4.0000000000000001E-3</v>
      </c>
      <c r="H123" s="92">
        <f t="shared" si="3"/>
        <v>-4.0000000000000001E-3</v>
      </c>
      <c r="I123" s="92">
        <v>0.02</v>
      </c>
      <c r="J123" s="28"/>
      <c r="K123" s="28"/>
      <c r="L123" s="28"/>
      <c r="M123" s="28"/>
      <c r="N123" s="28"/>
      <c r="O123" s="28"/>
      <c r="P123" s="28"/>
      <c r="Q123" s="28"/>
      <c r="R123" s="30"/>
      <c r="S123" s="30"/>
    </row>
    <row r="124" spans="1:19" s="2" customFormat="1">
      <c r="A124" s="58"/>
      <c r="B124" s="28"/>
      <c r="C124" s="55"/>
      <c r="D124" s="467">
        <f t="shared" si="2"/>
        <v>39919.46677000005</v>
      </c>
      <c r="E124" s="499">
        <v>-6.9999999999999993E-3</v>
      </c>
      <c r="F124" s="92">
        <v>-3.5000000000000003E-2</v>
      </c>
      <c r="G124" s="92">
        <v>-7.0000000000000001E-3</v>
      </c>
      <c r="H124" s="92">
        <f t="shared" si="3"/>
        <v>-7.0000000000000001E-3</v>
      </c>
      <c r="I124" s="92">
        <v>0.02</v>
      </c>
      <c r="J124" s="28"/>
      <c r="K124" s="28"/>
      <c r="L124" s="28"/>
      <c r="M124" s="28"/>
      <c r="N124" s="28"/>
      <c r="O124" s="28"/>
      <c r="P124" s="28"/>
      <c r="Q124" s="28"/>
      <c r="R124" s="30"/>
      <c r="S124" s="30"/>
    </row>
    <row r="125" spans="1:19" s="2" customFormat="1">
      <c r="A125" s="58"/>
      <c r="B125" s="28"/>
      <c r="C125" s="55"/>
      <c r="D125" s="467">
        <f t="shared" si="2"/>
        <v>39949.933440000052</v>
      </c>
      <c r="E125" s="499">
        <v>-1.3000000000000001E-2</v>
      </c>
      <c r="F125" s="92">
        <v>-4.8000000000000001E-2</v>
      </c>
      <c r="G125" s="92">
        <v>-1.2999999999999999E-2</v>
      </c>
      <c r="H125" s="92">
        <f t="shared" si="3"/>
        <v>-1.2999999999999999E-2</v>
      </c>
      <c r="I125" s="92">
        <v>0.02</v>
      </c>
      <c r="J125" s="28"/>
      <c r="K125" s="28"/>
      <c r="L125" s="28"/>
      <c r="M125" s="28"/>
      <c r="N125" s="28"/>
      <c r="O125" s="28"/>
      <c r="P125" s="28"/>
      <c r="Q125" s="28"/>
      <c r="R125" s="30"/>
      <c r="S125" s="30"/>
    </row>
    <row r="126" spans="1:19" s="2" customFormat="1">
      <c r="A126" s="58"/>
      <c r="B126" s="28"/>
      <c r="C126" s="55"/>
      <c r="D126" s="467">
        <f t="shared" si="2"/>
        <v>39980.400110000053</v>
      </c>
      <c r="E126" s="499">
        <v>-1.3999999999999999E-2</v>
      </c>
      <c r="F126" s="92">
        <v>-4.3999999999999997E-2</v>
      </c>
      <c r="G126" s="92">
        <v>-1.4E-2</v>
      </c>
      <c r="H126" s="92">
        <f t="shared" si="3"/>
        <v>-1.4E-2</v>
      </c>
      <c r="I126" s="92">
        <v>0.02</v>
      </c>
      <c r="J126" s="28"/>
      <c r="K126" s="28"/>
      <c r="L126" s="28"/>
      <c r="M126" s="28"/>
      <c r="N126" s="28"/>
      <c r="O126" s="28"/>
      <c r="P126" s="28"/>
      <c r="Q126" s="28"/>
      <c r="R126" s="30"/>
      <c r="S126" s="30"/>
    </row>
    <row r="127" spans="1:19" s="2" customFormat="1">
      <c r="A127" s="58"/>
      <c r="B127" s="28"/>
      <c r="C127" s="55"/>
      <c r="D127" s="467">
        <f t="shared" si="2"/>
        <v>40010.866780000055</v>
      </c>
      <c r="E127" s="499">
        <v>-2.1000000000000001E-2</v>
      </c>
      <c r="F127" s="92">
        <v>-6.9000000000000006E-2</v>
      </c>
      <c r="G127" s="92">
        <v>-2.1000000000000001E-2</v>
      </c>
      <c r="H127" s="92">
        <f t="shared" si="3"/>
        <v>-2.1000000000000001E-2</v>
      </c>
      <c r="I127" s="92">
        <v>0.02</v>
      </c>
      <c r="J127" s="28"/>
      <c r="K127" s="28"/>
      <c r="L127" s="28"/>
      <c r="M127" s="28"/>
      <c r="N127" s="28"/>
      <c r="O127" s="28"/>
      <c r="P127" s="28"/>
      <c r="Q127" s="28"/>
      <c r="R127" s="30"/>
      <c r="S127" s="30"/>
    </row>
    <row r="128" spans="1:19" s="2" customFormat="1">
      <c r="A128" s="58"/>
      <c r="B128" s="28"/>
      <c r="C128" s="55"/>
      <c r="D128" s="467">
        <f t="shared" si="2"/>
        <v>40041.333450000056</v>
      </c>
      <c r="E128" s="499">
        <v>-1.4999999999999999E-2</v>
      </c>
      <c r="F128" s="92">
        <v>-4.3999999999999997E-2</v>
      </c>
      <c r="G128" s="92">
        <v>-1.4999999999999999E-2</v>
      </c>
      <c r="H128" s="92">
        <f t="shared" si="3"/>
        <v>-1.4999999999999999E-2</v>
      </c>
      <c r="I128" s="92">
        <v>0.02</v>
      </c>
      <c r="J128" s="28"/>
      <c r="K128" s="28"/>
      <c r="L128" s="28"/>
      <c r="M128" s="28"/>
      <c r="N128" s="28"/>
      <c r="O128" s="28"/>
      <c r="P128" s="28"/>
      <c r="Q128" s="28"/>
      <c r="R128" s="30"/>
      <c r="S128" s="30"/>
    </row>
    <row r="129" spans="1:19" s="2" customFormat="1">
      <c r="A129" s="58"/>
      <c r="B129" s="28"/>
      <c r="C129" s="55"/>
      <c r="D129" s="467">
        <f t="shared" si="2"/>
        <v>40071.800120000058</v>
      </c>
      <c r="E129" s="499">
        <v>-1.3000000000000001E-2</v>
      </c>
      <c r="F129" s="92">
        <v>-4.8000000000000001E-2</v>
      </c>
      <c r="G129" s="92">
        <v>-1.2999999999999999E-2</v>
      </c>
      <c r="H129" s="92">
        <f t="shared" si="3"/>
        <v>-1.2999999999999999E-2</v>
      </c>
      <c r="I129" s="92">
        <v>0.02</v>
      </c>
      <c r="J129" s="28"/>
      <c r="K129" s="28"/>
      <c r="L129" s="28"/>
      <c r="M129" s="28"/>
      <c r="N129" s="28"/>
      <c r="O129" s="28"/>
      <c r="P129" s="28"/>
      <c r="Q129" s="28"/>
      <c r="R129" s="30"/>
      <c r="S129" s="30"/>
    </row>
    <row r="130" spans="1:19" s="2" customFormat="1">
      <c r="A130" s="58"/>
      <c r="B130" s="28"/>
      <c r="C130" s="55"/>
      <c r="D130" s="467">
        <f t="shared" si="2"/>
        <v>40102.26679000006</v>
      </c>
      <c r="E130" s="499">
        <v>-2E-3</v>
      </c>
      <c r="F130" s="92">
        <v>-1.9E-2</v>
      </c>
      <c r="G130" s="92">
        <v>-2E-3</v>
      </c>
      <c r="H130" s="92">
        <f t="shared" si="3"/>
        <v>-2E-3</v>
      </c>
      <c r="I130" s="92">
        <v>0.02</v>
      </c>
      <c r="J130" s="28"/>
      <c r="K130" s="28"/>
      <c r="L130" s="28"/>
      <c r="M130" s="28"/>
      <c r="N130" s="28"/>
      <c r="O130" s="28"/>
      <c r="P130" s="28"/>
      <c r="Q130" s="28"/>
      <c r="R130" s="30"/>
      <c r="S130" s="30"/>
    </row>
    <row r="131" spans="1:19" s="2" customFormat="1">
      <c r="A131" s="58"/>
      <c r="B131" s="28"/>
      <c r="C131" s="55"/>
      <c r="D131" s="467">
        <f t="shared" si="2"/>
        <v>40132.733460000061</v>
      </c>
      <c r="E131" s="499">
        <v>1.8000000000000002E-2</v>
      </c>
      <c r="F131" s="92">
        <v>2.4E-2</v>
      </c>
      <c r="G131" s="92">
        <v>1.7999999999999999E-2</v>
      </c>
      <c r="H131" s="92">
        <f t="shared" si="3"/>
        <v>1.7999999999999999E-2</v>
      </c>
      <c r="I131" s="92">
        <v>0.02</v>
      </c>
      <c r="J131" s="28"/>
      <c r="K131" s="28"/>
      <c r="L131" s="28"/>
      <c r="M131" s="28"/>
      <c r="N131" s="28"/>
      <c r="O131" s="28"/>
      <c r="P131" s="28"/>
      <c r="Q131" s="28"/>
      <c r="R131" s="30"/>
      <c r="S131" s="30"/>
    </row>
    <row r="132" spans="1:19" s="2" customFormat="1">
      <c r="A132" s="58"/>
      <c r="B132" s="28"/>
      <c r="C132" s="55"/>
      <c r="D132" s="467">
        <f t="shared" si="2"/>
        <v>40163.200130000063</v>
      </c>
      <c r="E132" s="499">
        <v>2.7000000000000003E-2</v>
      </c>
      <c r="F132" s="92">
        <v>4.2999999999999997E-2</v>
      </c>
      <c r="G132" s="92">
        <v>2.7E-2</v>
      </c>
      <c r="H132" s="92">
        <f t="shared" si="3"/>
        <v>2.7E-2</v>
      </c>
      <c r="I132" s="92">
        <v>0.02</v>
      </c>
      <c r="J132" s="28"/>
      <c r="K132" s="28"/>
      <c r="L132" s="28"/>
      <c r="M132" s="28"/>
      <c r="N132" s="28"/>
      <c r="O132" s="28"/>
      <c r="P132" s="28"/>
      <c r="Q132" s="28"/>
      <c r="R132" s="30"/>
      <c r="S132" s="30"/>
    </row>
    <row r="133" spans="1:19" s="2" customFormat="1">
      <c r="A133" s="58"/>
      <c r="B133" s="28"/>
      <c r="C133" s="59" t="s">
        <v>39</v>
      </c>
      <c r="D133" s="467">
        <f t="shared" si="2"/>
        <v>40193.666800000065</v>
      </c>
      <c r="E133" s="499">
        <v>2.6000000000000002E-2</v>
      </c>
      <c r="F133" s="92">
        <v>4.4999999999999998E-2</v>
      </c>
      <c r="G133" s="92">
        <v>2.5999999999999999E-2</v>
      </c>
      <c r="H133" s="92">
        <f t="shared" si="3"/>
        <v>2.5999999999999999E-2</v>
      </c>
      <c r="I133" s="92">
        <v>0.02</v>
      </c>
      <c r="J133" s="28"/>
      <c r="K133" s="28"/>
      <c r="L133" s="28"/>
      <c r="M133" s="28"/>
      <c r="N133" s="28"/>
      <c r="O133" s="28"/>
      <c r="P133" s="28"/>
      <c r="Q133" s="28"/>
      <c r="R133" s="30"/>
      <c r="S133" s="30"/>
    </row>
    <row r="134" spans="1:19" s="2" customFormat="1">
      <c r="A134" s="58"/>
      <c r="B134" s="28"/>
      <c r="C134" s="55"/>
      <c r="D134" s="467">
        <f t="shared" si="2"/>
        <v>40224.133470000066</v>
      </c>
      <c r="E134" s="499">
        <v>2.1000000000000001E-2</v>
      </c>
      <c r="F134" s="92">
        <v>4.2000000000000003E-2</v>
      </c>
      <c r="G134" s="92">
        <v>2.1000000000000001E-2</v>
      </c>
      <c r="H134" s="92">
        <f t="shared" si="3"/>
        <v>2.1000000000000001E-2</v>
      </c>
      <c r="I134" s="92">
        <v>0.02</v>
      </c>
      <c r="J134" s="28"/>
      <c r="K134" s="28"/>
      <c r="L134" s="28"/>
      <c r="M134" s="28"/>
      <c r="N134" s="28"/>
      <c r="O134" s="28"/>
      <c r="P134" s="28"/>
      <c r="Q134" s="28"/>
      <c r="R134" s="30"/>
      <c r="S134" s="30"/>
    </row>
    <row r="135" spans="1:19" s="2" customFormat="1">
      <c r="A135" s="58"/>
      <c r="B135" s="28"/>
      <c r="C135" s="55"/>
      <c r="D135" s="467">
        <f t="shared" si="2"/>
        <v>40254.600140000068</v>
      </c>
      <c r="E135" s="499">
        <v>2.3E-2</v>
      </c>
      <c r="F135" s="92">
        <v>5.8999999999999997E-2</v>
      </c>
      <c r="G135" s="92">
        <v>2.3E-2</v>
      </c>
      <c r="H135" s="92">
        <f t="shared" si="3"/>
        <v>2.3E-2</v>
      </c>
      <c r="I135" s="92">
        <v>0.02</v>
      </c>
      <c r="J135" s="28"/>
      <c r="K135" s="28"/>
      <c r="L135" s="28"/>
      <c r="M135" s="28"/>
      <c r="N135" s="28"/>
      <c r="O135" s="28"/>
      <c r="P135" s="28"/>
      <c r="Q135" s="28"/>
      <c r="R135" s="30"/>
      <c r="S135" s="30"/>
    </row>
    <row r="136" spans="1:19" s="2" customFormat="1">
      <c r="A136" s="58"/>
      <c r="B136" s="28"/>
      <c r="C136" s="55"/>
      <c r="D136" s="467">
        <f t="shared" ref="D136:D158" si="4">D135+30.46667</f>
        <v>40285.066810000069</v>
      </c>
      <c r="E136" s="499">
        <v>2.2000000000000002E-2</v>
      </c>
      <c r="F136" s="92">
        <v>5.3999999999999999E-2</v>
      </c>
      <c r="G136" s="92">
        <v>2.1999999999999999E-2</v>
      </c>
      <c r="H136" s="92">
        <f t="shared" ref="H136:H156" si="5">G136</f>
        <v>2.1999999999999999E-2</v>
      </c>
      <c r="I136" s="92">
        <v>0.02</v>
      </c>
      <c r="J136" s="28"/>
      <c r="K136" s="28"/>
      <c r="L136" s="28"/>
      <c r="M136" s="28"/>
      <c r="N136" s="28"/>
      <c r="O136" s="28"/>
      <c r="P136" s="28"/>
      <c r="Q136" s="28"/>
      <c r="R136" s="30"/>
      <c r="S136" s="30"/>
    </row>
    <row r="137" spans="1:19" s="2" customFormat="1">
      <c r="A137" s="58"/>
      <c r="B137" s="28"/>
      <c r="C137" s="55"/>
      <c r="D137" s="467">
        <f t="shared" si="4"/>
        <v>40315.533480000071</v>
      </c>
      <c r="E137" s="499">
        <v>0.02</v>
      </c>
      <c r="F137" s="92">
        <v>5.0999999999999997E-2</v>
      </c>
      <c r="G137" s="92">
        <v>0.02</v>
      </c>
      <c r="H137" s="92">
        <f t="shared" si="5"/>
        <v>0.02</v>
      </c>
      <c r="I137" s="92">
        <v>0.02</v>
      </c>
      <c r="J137" s="28"/>
      <c r="K137" s="28"/>
      <c r="L137" s="28"/>
      <c r="M137" s="28"/>
      <c r="N137" s="28"/>
      <c r="O137" s="28"/>
      <c r="P137" s="28"/>
      <c r="Q137" s="28"/>
      <c r="R137" s="30"/>
      <c r="S137" s="30"/>
    </row>
    <row r="138" spans="1:19" s="2" customFormat="1">
      <c r="A138" s="58"/>
      <c r="B138" s="28"/>
      <c r="C138" s="55"/>
      <c r="D138" s="467">
        <f t="shared" si="4"/>
        <v>40346.000150000073</v>
      </c>
      <c r="E138" s="499">
        <v>1.1000000000000001E-2</v>
      </c>
      <c r="F138" s="92">
        <v>2.7E-2</v>
      </c>
      <c r="G138" s="92">
        <v>1.0999999999999999E-2</v>
      </c>
      <c r="H138" s="92">
        <f t="shared" si="5"/>
        <v>1.0999999999999999E-2</v>
      </c>
      <c r="I138" s="92">
        <v>0.02</v>
      </c>
      <c r="J138" s="28"/>
      <c r="K138" s="28"/>
      <c r="L138" s="28"/>
      <c r="M138" s="28"/>
      <c r="N138" s="28"/>
      <c r="O138" s="28"/>
      <c r="P138" s="28"/>
      <c r="Q138" s="28"/>
      <c r="R138" s="30"/>
      <c r="S138" s="30"/>
    </row>
    <row r="139" spans="1:19" s="2" customFormat="1">
      <c r="A139" s="58"/>
      <c r="B139" s="28"/>
      <c r="C139" s="55"/>
      <c r="D139" s="467">
        <f t="shared" si="4"/>
        <v>40376.466820000074</v>
      </c>
      <c r="E139" s="499">
        <v>1.2E-2</v>
      </c>
      <c r="F139" s="92">
        <v>4.1000000000000002E-2</v>
      </c>
      <c r="G139" s="92">
        <v>1.2E-2</v>
      </c>
      <c r="H139" s="92">
        <f t="shared" si="5"/>
        <v>1.2E-2</v>
      </c>
      <c r="I139" s="92">
        <v>0.02</v>
      </c>
      <c r="J139" s="28"/>
      <c r="K139" s="28"/>
      <c r="L139" s="28"/>
      <c r="M139" s="28"/>
      <c r="N139" s="28"/>
      <c r="O139" s="28"/>
      <c r="P139" s="28"/>
      <c r="Q139" s="28"/>
      <c r="R139" s="30"/>
      <c r="S139" s="30"/>
    </row>
    <row r="140" spans="1:19" s="2" customFormat="1">
      <c r="A140" s="58"/>
      <c r="B140" s="28"/>
      <c r="C140" s="55"/>
      <c r="D140" s="467">
        <f t="shared" si="4"/>
        <v>40406.933490000076</v>
      </c>
      <c r="E140" s="499">
        <v>1.1000000000000001E-2</v>
      </c>
      <c r="F140" s="92">
        <v>3.3000000000000002E-2</v>
      </c>
      <c r="G140" s="92">
        <v>1.0999999999999999E-2</v>
      </c>
      <c r="H140" s="92">
        <f t="shared" si="5"/>
        <v>1.0999999999999999E-2</v>
      </c>
      <c r="I140" s="92">
        <v>0.02</v>
      </c>
      <c r="J140" s="28"/>
      <c r="K140" s="28"/>
      <c r="L140" s="28"/>
      <c r="M140" s="28"/>
      <c r="N140" s="28"/>
      <c r="O140" s="28"/>
      <c r="P140" s="28"/>
      <c r="Q140" s="28"/>
      <c r="R140" s="30"/>
      <c r="S140" s="30"/>
    </row>
    <row r="141" spans="1:19" s="2" customFormat="1">
      <c r="A141" s="58"/>
      <c r="B141" s="28"/>
      <c r="C141" s="55"/>
      <c r="D141" s="467">
        <f t="shared" si="4"/>
        <v>40437.400160000077</v>
      </c>
      <c r="E141" s="499">
        <v>1.1000000000000001E-2</v>
      </c>
      <c r="F141" s="92">
        <v>0.04</v>
      </c>
      <c r="G141" s="92">
        <v>1.0999999999999999E-2</v>
      </c>
      <c r="H141" s="92">
        <f t="shared" si="5"/>
        <v>1.0999999999999999E-2</v>
      </c>
      <c r="I141" s="92">
        <v>0.02</v>
      </c>
      <c r="J141" s="28"/>
      <c r="K141" s="28"/>
      <c r="L141" s="28"/>
      <c r="M141" s="28"/>
      <c r="N141" s="28"/>
      <c r="O141" s="28"/>
      <c r="P141" s="28"/>
      <c r="Q141" s="28"/>
      <c r="R141" s="30"/>
      <c r="S141" s="30"/>
    </row>
    <row r="142" spans="1:19" s="2" customFormat="1">
      <c r="A142" s="58"/>
      <c r="B142" s="28"/>
      <c r="C142" s="55"/>
      <c r="D142" s="467">
        <f t="shared" si="4"/>
        <v>40467.866830000079</v>
      </c>
      <c r="E142" s="499">
        <v>1.2E-2</v>
      </c>
      <c r="F142" s="92">
        <v>4.2999999999999997E-2</v>
      </c>
      <c r="G142" s="92">
        <v>1.2E-2</v>
      </c>
      <c r="H142" s="92">
        <f t="shared" si="5"/>
        <v>1.2E-2</v>
      </c>
      <c r="I142" s="92">
        <v>0.02</v>
      </c>
      <c r="J142" s="28"/>
      <c r="K142" s="28"/>
      <c r="L142" s="28"/>
      <c r="M142" s="28"/>
      <c r="N142" s="28"/>
      <c r="O142" s="28"/>
      <c r="P142" s="28"/>
      <c r="Q142" s="28"/>
      <c r="R142" s="30"/>
      <c r="S142" s="30"/>
    </row>
    <row r="143" spans="1:19" s="2" customFormat="1">
      <c r="A143" s="58"/>
      <c r="B143" s="28"/>
      <c r="C143" s="55"/>
      <c r="D143" s="467">
        <f t="shared" si="4"/>
        <v>40498.333500000081</v>
      </c>
      <c r="E143" s="499">
        <v>1.1000000000000001E-2</v>
      </c>
      <c r="F143" s="92">
        <v>3.5000000000000003E-2</v>
      </c>
      <c r="G143" s="92">
        <v>1.0999999999999999E-2</v>
      </c>
      <c r="H143" s="92">
        <f t="shared" si="5"/>
        <v>1.0999999999999999E-2</v>
      </c>
      <c r="I143" s="92">
        <v>0.02</v>
      </c>
      <c r="J143" s="28"/>
      <c r="K143" s="28"/>
      <c r="L143" s="28"/>
      <c r="M143" s="28"/>
      <c r="N143" s="28"/>
      <c r="O143" s="28"/>
      <c r="P143" s="28"/>
      <c r="Q143" s="28"/>
      <c r="R143" s="30"/>
      <c r="S143" s="30"/>
    </row>
    <row r="144" spans="1:19" s="2" customFormat="1">
      <c r="A144" s="58"/>
      <c r="B144" s="28"/>
      <c r="C144" s="55"/>
      <c r="D144" s="467">
        <f t="shared" si="4"/>
        <v>40528.800170000082</v>
      </c>
      <c r="E144" s="499">
        <v>1.4999999999999999E-2</v>
      </c>
      <c r="F144" s="92">
        <v>3.7999999999999999E-2</v>
      </c>
      <c r="G144" s="92">
        <v>1.4999999999999999E-2</v>
      </c>
      <c r="H144" s="92">
        <f t="shared" si="5"/>
        <v>1.4999999999999999E-2</v>
      </c>
      <c r="I144" s="92">
        <v>0.02</v>
      </c>
      <c r="J144" s="28"/>
      <c r="K144" s="28"/>
      <c r="L144" s="28"/>
      <c r="M144" s="28"/>
      <c r="N144" s="28"/>
      <c r="O144" s="28"/>
      <c r="P144" s="28"/>
      <c r="Q144" s="28"/>
      <c r="R144" s="30"/>
      <c r="S144" s="30"/>
    </row>
    <row r="145" spans="1:19" s="2" customFormat="1">
      <c r="A145" s="58"/>
      <c r="B145" s="28"/>
      <c r="C145" s="59" t="s">
        <v>40</v>
      </c>
      <c r="D145" s="467">
        <f t="shared" si="4"/>
        <v>40559.266840000084</v>
      </c>
      <c r="E145" s="499">
        <v>1.6E-2</v>
      </c>
      <c r="F145" s="92">
        <v>3.5999999999999997E-2</v>
      </c>
      <c r="G145" s="92">
        <v>1.6E-2</v>
      </c>
      <c r="H145" s="92">
        <f t="shared" si="5"/>
        <v>1.6E-2</v>
      </c>
      <c r="I145" s="92">
        <v>0.02</v>
      </c>
      <c r="J145" s="28"/>
      <c r="K145" s="28"/>
      <c r="L145" s="28"/>
      <c r="M145" s="28"/>
      <c r="N145" s="28"/>
      <c r="O145" s="28"/>
      <c r="P145" s="28"/>
      <c r="Q145" s="28"/>
      <c r="R145" s="30"/>
      <c r="S145" s="30"/>
    </row>
    <row r="146" spans="1:19" s="2" customFormat="1">
      <c r="A146" s="58"/>
      <c r="B146" s="28"/>
      <c r="C146" s="55"/>
      <c r="D146" s="467">
        <f t="shared" si="4"/>
        <v>40589.733510000086</v>
      </c>
      <c r="E146" s="499">
        <v>2.1000000000000001E-2</v>
      </c>
      <c r="F146" s="92">
        <v>3.3000000000000002E-2</v>
      </c>
      <c r="G146" s="92">
        <v>2.1000000000000001E-2</v>
      </c>
      <c r="H146" s="92">
        <f t="shared" si="5"/>
        <v>2.1000000000000001E-2</v>
      </c>
      <c r="I146" s="92">
        <v>0.02</v>
      </c>
      <c r="J146" s="28"/>
      <c r="K146" s="28"/>
      <c r="L146" s="28"/>
      <c r="M146" s="28"/>
      <c r="N146" s="28"/>
      <c r="O146" s="28"/>
      <c r="P146" s="28"/>
      <c r="Q146" s="28"/>
      <c r="R146" s="30"/>
      <c r="S146" s="30"/>
    </row>
    <row r="147" spans="1:19" s="2" customFormat="1">
      <c r="A147" s="58"/>
      <c r="B147" s="28"/>
      <c r="C147" s="55"/>
      <c r="D147" s="467">
        <f t="shared" si="4"/>
        <v>40620.200180000087</v>
      </c>
      <c r="E147" s="499">
        <v>2.7000000000000003E-2</v>
      </c>
      <c r="F147" s="92">
        <v>3.9E-2</v>
      </c>
      <c r="G147" s="92">
        <v>2.7E-2</v>
      </c>
      <c r="H147" s="92">
        <f t="shared" si="5"/>
        <v>2.7E-2</v>
      </c>
      <c r="I147" s="92">
        <v>0.02</v>
      </c>
      <c r="J147" s="28"/>
      <c r="K147" s="28"/>
      <c r="L147" s="28"/>
      <c r="M147" s="28"/>
      <c r="N147" s="28"/>
      <c r="O147" s="28"/>
      <c r="P147" s="28"/>
      <c r="Q147" s="28"/>
      <c r="R147" s="30"/>
      <c r="S147" s="30"/>
    </row>
    <row r="148" spans="1:19" s="2" customFormat="1">
      <c r="A148" s="58"/>
      <c r="B148" s="28"/>
      <c r="C148" s="55"/>
      <c r="D148" s="467">
        <f t="shared" si="4"/>
        <v>40650.666850000089</v>
      </c>
      <c r="E148" s="499">
        <v>3.2000000000000001E-2</v>
      </c>
      <c r="F148" s="92">
        <v>0.04</v>
      </c>
      <c r="G148" s="92">
        <v>3.2000000000000001E-2</v>
      </c>
      <c r="H148" s="92">
        <f t="shared" si="5"/>
        <v>3.2000000000000001E-2</v>
      </c>
      <c r="I148" s="92">
        <v>0.02</v>
      </c>
      <c r="J148" s="28"/>
      <c r="K148" s="28"/>
      <c r="L148" s="28"/>
      <c r="M148" s="28"/>
      <c r="N148" s="28"/>
      <c r="O148" s="28"/>
      <c r="P148" s="28"/>
      <c r="Q148" s="28"/>
      <c r="R148" s="30"/>
      <c r="S148" s="30"/>
    </row>
    <row r="149" spans="1:19" s="2" customFormat="1">
      <c r="A149" s="58"/>
      <c r="B149" s="28"/>
      <c r="C149" s="55"/>
      <c r="D149" s="467">
        <f t="shared" si="4"/>
        <v>40681.13352000009</v>
      </c>
      <c r="E149" s="499">
        <v>3.6000000000000004E-2</v>
      </c>
      <c r="F149" s="92">
        <v>4.1000000000000002E-2</v>
      </c>
      <c r="G149" s="92">
        <v>3.5999999999999997E-2</v>
      </c>
      <c r="H149" s="92">
        <f t="shared" si="5"/>
        <v>3.5999999999999997E-2</v>
      </c>
      <c r="I149" s="92">
        <v>0.02</v>
      </c>
      <c r="J149" s="28"/>
      <c r="K149" s="28"/>
      <c r="L149" s="28"/>
      <c r="M149" s="28"/>
      <c r="N149" s="28"/>
      <c r="O149" s="28"/>
      <c r="P149" s="28"/>
      <c r="Q149" s="28"/>
      <c r="R149" s="30"/>
      <c r="S149" s="30"/>
    </row>
    <row r="150" spans="1:19" s="2" customFormat="1">
      <c r="A150" s="58"/>
      <c r="B150" s="28"/>
      <c r="C150" s="55"/>
      <c r="D150" s="467">
        <f t="shared" si="4"/>
        <v>40711.600190000092</v>
      </c>
      <c r="E150" s="499">
        <v>3.6000000000000004E-2</v>
      </c>
      <c r="F150" s="92">
        <v>4.3999999999999997E-2</v>
      </c>
      <c r="G150" s="92">
        <v>3.5999999999999997E-2</v>
      </c>
      <c r="H150" s="92">
        <f t="shared" si="5"/>
        <v>3.5999999999999997E-2</v>
      </c>
      <c r="I150" s="92">
        <v>0.02</v>
      </c>
      <c r="J150" s="28"/>
      <c r="K150" s="28"/>
      <c r="L150" s="28"/>
      <c r="M150" s="28"/>
      <c r="N150" s="28"/>
      <c r="O150" s="28"/>
      <c r="P150" s="28"/>
      <c r="Q150" s="28"/>
      <c r="R150" s="28"/>
      <c r="S150" s="28"/>
    </row>
    <row r="151" spans="1:19" s="2" customFormat="1">
      <c r="A151" s="58"/>
      <c r="B151" s="28"/>
      <c r="C151" s="55"/>
      <c r="D151" s="467">
        <f t="shared" si="4"/>
        <v>40742.066860000094</v>
      </c>
      <c r="E151" s="499">
        <v>3.6000000000000004E-2</v>
      </c>
      <c r="F151" s="92">
        <v>4.3999999999999997E-2</v>
      </c>
      <c r="G151" s="92">
        <v>3.5999999999999997E-2</v>
      </c>
      <c r="H151" s="92">
        <f t="shared" si="5"/>
        <v>3.5999999999999997E-2</v>
      </c>
      <c r="I151" s="92">
        <v>0.02</v>
      </c>
      <c r="J151" s="28"/>
      <c r="K151" s="28"/>
      <c r="L151" s="28"/>
      <c r="M151" s="28"/>
      <c r="N151" s="28"/>
      <c r="O151" s="28"/>
      <c r="P151" s="28"/>
      <c r="Q151" s="28"/>
      <c r="R151" s="28"/>
      <c r="S151" s="28"/>
    </row>
    <row r="152" spans="1:19" s="2" customFormat="1">
      <c r="A152" s="58"/>
      <c r="B152" s="28"/>
      <c r="C152" s="55"/>
      <c r="D152" s="467">
        <f t="shared" si="4"/>
        <v>40772.533530000095</v>
      </c>
      <c r="E152" s="499">
        <v>3.7999999999999999E-2</v>
      </c>
      <c r="F152" s="92">
        <v>4.3999999999999997E-2</v>
      </c>
      <c r="G152" s="92">
        <v>3.7999999999999999E-2</v>
      </c>
      <c r="H152" s="92">
        <f t="shared" si="5"/>
        <v>3.7999999999999999E-2</v>
      </c>
      <c r="I152" s="92">
        <v>0.02</v>
      </c>
      <c r="J152" s="28"/>
      <c r="K152" s="28"/>
      <c r="L152" s="28"/>
      <c r="M152" s="28"/>
      <c r="N152" s="28"/>
      <c r="O152" s="28"/>
      <c r="P152" s="28"/>
      <c r="Q152" s="28"/>
      <c r="R152" s="28"/>
      <c r="S152" s="28"/>
    </row>
    <row r="153" spans="1:19">
      <c r="A153" s="56"/>
      <c r="C153" s="55"/>
      <c r="D153" s="467">
        <f t="shared" si="4"/>
        <v>40803.000200000097</v>
      </c>
      <c r="E153" s="499">
        <v>3.9E-2</v>
      </c>
      <c r="F153" s="92">
        <v>4.4999999999999998E-2</v>
      </c>
      <c r="G153" s="92">
        <v>3.9E-2</v>
      </c>
      <c r="H153" s="92">
        <f t="shared" si="5"/>
        <v>3.9E-2</v>
      </c>
      <c r="I153" s="92">
        <v>0.02</v>
      </c>
    </row>
    <row r="154" spans="1:19">
      <c r="A154" s="56"/>
      <c r="C154" s="55"/>
      <c r="D154" s="467">
        <f t="shared" si="4"/>
        <v>40833.466870000098</v>
      </c>
      <c r="E154" s="499">
        <v>3.5000000000000003E-2</v>
      </c>
      <c r="F154" s="92">
        <v>3.6999999999999998E-2</v>
      </c>
      <c r="G154" s="92">
        <v>3.5000000000000003E-2</v>
      </c>
      <c r="H154" s="92">
        <f t="shared" si="5"/>
        <v>3.5000000000000003E-2</v>
      </c>
      <c r="I154" s="92">
        <v>0.02</v>
      </c>
    </row>
    <row r="155" spans="1:19">
      <c r="A155" s="56"/>
      <c r="C155" s="55"/>
      <c r="D155" s="467">
        <f t="shared" si="4"/>
        <v>40863.9335400001</v>
      </c>
      <c r="E155" s="499">
        <v>3.4000000000000002E-2</v>
      </c>
      <c r="F155" s="92">
        <v>3.6999999999999998E-2</v>
      </c>
      <c r="G155" s="92">
        <v>3.4000000000000002E-2</v>
      </c>
      <c r="H155" s="92">
        <f t="shared" si="5"/>
        <v>3.4000000000000002E-2</v>
      </c>
      <c r="I155" s="92">
        <v>0.02</v>
      </c>
    </row>
    <row r="156" spans="1:19">
      <c r="A156" s="56"/>
      <c r="C156" s="55"/>
      <c r="D156" s="467">
        <f t="shared" si="4"/>
        <v>40894.400210000102</v>
      </c>
      <c r="E156" s="499">
        <v>0.03</v>
      </c>
      <c r="F156" s="92">
        <v>3.3000000000000002E-2</v>
      </c>
      <c r="G156" s="92">
        <v>0.03</v>
      </c>
      <c r="H156" s="92">
        <f t="shared" si="5"/>
        <v>0.03</v>
      </c>
      <c r="I156" s="92">
        <v>0.02</v>
      </c>
    </row>
    <row r="157" spans="1:19">
      <c r="A157" s="56"/>
      <c r="C157" s="59" t="s">
        <v>41</v>
      </c>
      <c r="D157" s="467">
        <f t="shared" si="4"/>
        <v>40924.866880000103</v>
      </c>
      <c r="E157" s="499">
        <v>2.8999999999999998E-2</v>
      </c>
      <c r="F157" s="92">
        <v>3.1E-2</v>
      </c>
      <c r="G157" s="92">
        <v>2.9000000000000001E-2</v>
      </c>
      <c r="H157" s="92">
        <f t="shared" ref="H157:H162" si="6">G157</f>
        <v>2.9000000000000001E-2</v>
      </c>
      <c r="I157" s="92">
        <v>0.02</v>
      </c>
    </row>
    <row r="158" spans="1:19">
      <c r="A158" s="56"/>
      <c r="C158" s="55"/>
      <c r="D158" s="467">
        <f t="shared" si="4"/>
        <v>40955.333550000105</v>
      </c>
      <c r="E158" s="499">
        <v>2.8999999999999998E-2</v>
      </c>
      <c r="F158" s="92">
        <v>2.8000000000000001E-2</v>
      </c>
      <c r="G158" s="92">
        <v>2.9000000000000001E-2</v>
      </c>
      <c r="H158" s="92">
        <f t="shared" si="6"/>
        <v>2.9000000000000001E-2</v>
      </c>
      <c r="I158" s="92">
        <v>0.02</v>
      </c>
    </row>
    <row r="159" spans="1:19">
      <c r="A159" s="56"/>
      <c r="C159" s="55"/>
      <c r="D159" s="467">
        <f t="shared" ref="D159:D162" si="7">D158+30.46667</f>
        <v>40985.800220000106</v>
      </c>
      <c r="E159" s="499">
        <v>2.7000000000000003E-2</v>
      </c>
      <c r="F159" s="92">
        <v>2.3E-2</v>
      </c>
      <c r="G159" s="92">
        <v>2.7E-2</v>
      </c>
      <c r="H159" s="92">
        <f t="shared" si="6"/>
        <v>2.7E-2</v>
      </c>
      <c r="I159" s="92">
        <v>0.02</v>
      </c>
    </row>
    <row r="160" spans="1:19">
      <c r="A160" s="56"/>
      <c r="C160" s="55"/>
      <c r="D160" s="467">
        <f t="shared" si="7"/>
        <v>41016.266890000108</v>
      </c>
      <c r="E160" s="499">
        <v>2.3E-2</v>
      </c>
      <c r="F160" s="92">
        <v>2.1000000000000001E-2</v>
      </c>
      <c r="G160" s="92">
        <v>2.3E-2</v>
      </c>
      <c r="H160" s="92">
        <f t="shared" si="6"/>
        <v>2.3E-2</v>
      </c>
      <c r="I160" s="92">
        <v>0.02</v>
      </c>
    </row>
    <row r="161" spans="1:9">
      <c r="A161" s="56"/>
      <c r="C161" s="55"/>
      <c r="D161" s="467">
        <f t="shared" si="7"/>
        <v>41046.73356000011</v>
      </c>
      <c r="E161" s="499">
        <v>1.7000000000000001E-2</v>
      </c>
      <c r="F161" s="92">
        <v>1.7000000000000001E-2</v>
      </c>
      <c r="G161" s="92">
        <v>1.7000000000000001E-2</v>
      </c>
      <c r="H161" s="92">
        <f t="shared" si="6"/>
        <v>1.7000000000000001E-2</v>
      </c>
      <c r="I161" s="92">
        <v>0.02</v>
      </c>
    </row>
    <row r="162" spans="1:9">
      <c r="A162" s="56"/>
      <c r="C162" s="55"/>
      <c r="D162" s="467">
        <f t="shared" si="7"/>
        <v>41077.200230000111</v>
      </c>
      <c r="E162" s="499">
        <v>1.7000000000000001E-2</v>
      </c>
      <c r="F162" s="92">
        <v>1.2999999999999999E-2</v>
      </c>
      <c r="G162" s="92">
        <v>1.7000000000000001E-2</v>
      </c>
      <c r="H162" s="92">
        <f t="shared" si="6"/>
        <v>1.7000000000000001E-2</v>
      </c>
      <c r="I162" s="92">
        <v>0.02</v>
      </c>
    </row>
    <row r="163" spans="1:9">
      <c r="A163" s="56"/>
      <c r="C163" s="55"/>
      <c r="D163" s="467">
        <f t="shared" ref="D163:D175" si="8">D162+30.46667</f>
        <v>41107.666900000113</v>
      </c>
      <c r="E163" s="499">
        <v>1.3999999999999999E-2</v>
      </c>
      <c r="F163" s="92">
        <v>0.01</v>
      </c>
      <c r="G163" s="92">
        <v>1.4E-2</v>
      </c>
      <c r="H163" s="92">
        <f t="shared" ref="H163:H175" si="9">G163</f>
        <v>1.4E-2</v>
      </c>
      <c r="I163" s="92">
        <v>0.02</v>
      </c>
    </row>
    <row r="164" spans="1:9">
      <c r="A164" s="56"/>
      <c r="C164" s="55"/>
      <c r="D164" s="467">
        <f t="shared" si="8"/>
        <v>41138.133570000115</v>
      </c>
      <c r="E164" s="499">
        <v>1.7000000000000001E-2</v>
      </c>
      <c r="F164" s="92">
        <v>1.0999999999999999E-2</v>
      </c>
      <c r="G164" s="92">
        <v>1.7000000000000001E-2</v>
      </c>
      <c r="H164" s="92">
        <f t="shared" si="9"/>
        <v>1.7000000000000001E-2</v>
      </c>
      <c r="I164" s="92">
        <v>0.02</v>
      </c>
    </row>
    <row r="165" spans="1:9">
      <c r="A165" s="56"/>
      <c r="C165" s="55"/>
      <c r="D165" s="467">
        <f t="shared" si="8"/>
        <v>41168.600240000116</v>
      </c>
      <c r="E165" s="499">
        <v>0.02</v>
      </c>
      <c r="F165" s="92">
        <v>1.4E-2</v>
      </c>
      <c r="G165" s="92">
        <v>0.02</v>
      </c>
      <c r="H165" s="92">
        <f t="shared" si="9"/>
        <v>0.02</v>
      </c>
      <c r="I165" s="92">
        <v>0.02</v>
      </c>
    </row>
    <row r="166" spans="1:9">
      <c r="A166" s="56"/>
      <c r="C166" s="55"/>
      <c r="D166" s="467">
        <f t="shared" si="8"/>
        <v>41199.066910000118</v>
      </c>
      <c r="E166" s="499">
        <v>2.2000000000000002E-2</v>
      </c>
      <c r="F166" s="92">
        <v>1.9E-2</v>
      </c>
      <c r="G166" s="92">
        <v>2.1999999999999999E-2</v>
      </c>
      <c r="H166" s="92">
        <f t="shared" si="9"/>
        <v>2.1999999999999999E-2</v>
      </c>
      <c r="I166" s="92">
        <v>0.02</v>
      </c>
    </row>
    <row r="167" spans="1:9">
      <c r="A167" s="56"/>
      <c r="C167" s="55"/>
      <c r="D167" s="467">
        <f t="shared" si="8"/>
        <v>41229.533580000119</v>
      </c>
      <c r="E167" s="499">
        <v>1.8000000000000002E-2</v>
      </c>
      <c r="F167" s="92">
        <v>1.7000000000000001E-2</v>
      </c>
      <c r="G167" s="92">
        <v>1.7999999999999999E-2</v>
      </c>
      <c r="H167" s="92">
        <f t="shared" si="9"/>
        <v>1.7999999999999999E-2</v>
      </c>
      <c r="I167" s="92">
        <v>0.02</v>
      </c>
    </row>
    <row r="168" spans="1:9">
      <c r="A168" s="56"/>
      <c r="C168" s="55"/>
      <c r="D168" s="467">
        <f t="shared" si="8"/>
        <v>41260.000250000121</v>
      </c>
      <c r="E168" s="499">
        <v>1.7000000000000001E-2</v>
      </c>
      <c r="F168" s="92">
        <v>1.7999999999999999E-2</v>
      </c>
      <c r="G168" s="92">
        <v>1.7000000000000001E-2</v>
      </c>
      <c r="H168" s="92">
        <f t="shared" si="9"/>
        <v>1.7000000000000001E-2</v>
      </c>
      <c r="I168" s="92">
        <v>0.02</v>
      </c>
    </row>
    <row r="169" spans="1:9">
      <c r="A169" s="56"/>
      <c r="C169" s="59" t="s">
        <v>42</v>
      </c>
      <c r="D169" s="467">
        <f t="shared" si="8"/>
        <v>41290.466920000123</v>
      </c>
      <c r="E169" s="499">
        <v>1.6E-2</v>
      </c>
      <c r="F169" s="92">
        <v>1.7000000000000001E-2</v>
      </c>
      <c r="G169" s="92">
        <v>1.6E-2</v>
      </c>
      <c r="H169" s="92">
        <f t="shared" si="9"/>
        <v>1.6E-2</v>
      </c>
      <c r="I169" s="92">
        <v>0.02</v>
      </c>
    </row>
    <row r="170" spans="1:9">
      <c r="A170" s="56"/>
      <c r="C170" s="55"/>
      <c r="D170" s="467">
        <f t="shared" si="8"/>
        <v>41320.933590000124</v>
      </c>
      <c r="E170" s="499">
        <v>0.02</v>
      </c>
      <c r="F170" s="92">
        <v>1.6E-2</v>
      </c>
      <c r="G170" s="92">
        <v>0.02</v>
      </c>
      <c r="H170" s="92">
        <f t="shared" si="9"/>
        <v>0.02</v>
      </c>
      <c r="I170" s="92">
        <v>0.02</v>
      </c>
    </row>
    <row r="171" spans="1:9">
      <c r="A171" s="56"/>
      <c r="C171" s="55"/>
      <c r="D171" s="467">
        <f t="shared" si="8"/>
        <v>41351.400260000126</v>
      </c>
      <c r="E171" s="499">
        <v>1.4999999999999999E-2</v>
      </c>
      <c r="F171" s="92">
        <v>1.4E-2</v>
      </c>
      <c r="G171" s="92">
        <v>1.4999999999999999E-2</v>
      </c>
      <c r="H171" s="92">
        <f t="shared" si="9"/>
        <v>1.4999999999999999E-2</v>
      </c>
      <c r="I171" s="92">
        <v>0.02</v>
      </c>
    </row>
    <row r="172" spans="1:9">
      <c r="A172" s="56"/>
      <c r="C172" s="55"/>
      <c r="D172" s="467">
        <f t="shared" si="8"/>
        <v>41381.866930000127</v>
      </c>
      <c r="E172" s="499">
        <v>1.1000000000000001E-2</v>
      </c>
      <c r="F172" s="92">
        <v>8.9999999999999993E-3</v>
      </c>
      <c r="G172" s="92">
        <v>1.0999999999999999E-2</v>
      </c>
      <c r="H172" s="92">
        <f t="shared" si="9"/>
        <v>1.0999999999999999E-2</v>
      </c>
      <c r="I172" s="92">
        <v>0.02</v>
      </c>
    </row>
    <row r="173" spans="1:9">
      <c r="A173" s="56"/>
      <c r="C173" s="55"/>
      <c r="D173" s="467">
        <f t="shared" si="8"/>
        <v>41412.333600000129</v>
      </c>
      <c r="E173" s="499">
        <v>1.3999999999999999E-2</v>
      </c>
      <c r="F173" s="92">
        <v>8.9999999999999993E-3</v>
      </c>
      <c r="G173" s="92">
        <v>1.4E-2</v>
      </c>
      <c r="H173" s="92">
        <f t="shared" si="9"/>
        <v>1.4E-2</v>
      </c>
      <c r="I173" s="92">
        <v>0.02</v>
      </c>
    </row>
    <row r="174" spans="1:9">
      <c r="A174" s="56"/>
      <c r="C174" s="55"/>
      <c r="D174" s="467">
        <f t="shared" si="8"/>
        <v>41442.800270000131</v>
      </c>
      <c r="E174" s="499">
        <v>1.8000000000000002E-2</v>
      </c>
      <c r="F174" s="92">
        <v>1.6E-2</v>
      </c>
      <c r="G174" s="92">
        <v>1.7999999999999999E-2</v>
      </c>
      <c r="H174" s="92">
        <f t="shared" si="9"/>
        <v>1.7999999999999999E-2</v>
      </c>
      <c r="I174" s="92">
        <v>0.02</v>
      </c>
    </row>
    <row r="175" spans="1:9">
      <c r="A175" s="56"/>
      <c r="C175" s="55"/>
      <c r="D175" s="467">
        <f t="shared" si="8"/>
        <v>41473.266940000132</v>
      </c>
      <c r="E175" s="499">
        <v>0.02</v>
      </c>
      <c r="F175" s="92">
        <v>1.9E-2</v>
      </c>
      <c r="G175" s="92">
        <v>0.02</v>
      </c>
      <c r="H175" s="92">
        <f t="shared" si="9"/>
        <v>0.02</v>
      </c>
      <c r="I175" s="92">
        <v>0.02</v>
      </c>
    </row>
    <row r="176" spans="1:9">
      <c r="A176" s="56"/>
      <c r="C176" s="55"/>
      <c r="D176" s="467">
        <f t="shared" ref="D176:D194" si="10">D175+30.46667</f>
        <v>41503.733610000134</v>
      </c>
      <c r="E176" s="499">
        <v>1.4999999999999999E-2</v>
      </c>
      <c r="F176" s="92">
        <v>1.7000000000000001E-2</v>
      </c>
      <c r="G176" s="92">
        <v>1.4999999999999999E-2</v>
      </c>
      <c r="H176" s="92">
        <f t="shared" ref="H176:H201" si="11">G176</f>
        <v>1.4999999999999999E-2</v>
      </c>
      <c r="I176" s="92">
        <v>0.02</v>
      </c>
    </row>
    <row r="177" spans="1:9">
      <c r="A177" s="56"/>
      <c r="C177" s="55"/>
      <c r="D177" s="467">
        <f t="shared" si="10"/>
        <v>41534.200280000136</v>
      </c>
      <c r="E177" s="499">
        <v>1.2E-2</v>
      </c>
      <c r="F177" s="92">
        <v>1.0999999999999999E-2</v>
      </c>
      <c r="G177" s="92">
        <v>1.2E-2</v>
      </c>
      <c r="H177" s="92">
        <f t="shared" si="11"/>
        <v>1.2E-2</v>
      </c>
      <c r="I177" s="92">
        <v>0.02</v>
      </c>
    </row>
    <row r="178" spans="1:9">
      <c r="A178" s="56"/>
      <c r="C178" s="55"/>
      <c r="D178" s="467">
        <f t="shared" si="10"/>
        <v>41564.666950000137</v>
      </c>
      <c r="E178" s="499">
        <v>0.01</v>
      </c>
      <c r="F178" s="92">
        <v>1.0999999999999999E-2</v>
      </c>
      <c r="G178" s="92">
        <v>0.01</v>
      </c>
      <c r="H178" s="92">
        <f t="shared" si="11"/>
        <v>0.01</v>
      </c>
      <c r="I178" s="92">
        <v>0.02</v>
      </c>
    </row>
    <row r="179" spans="1:9">
      <c r="A179" s="56"/>
      <c r="C179" s="55"/>
      <c r="D179" s="467">
        <f t="shared" si="10"/>
        <v>41595.133620000139</v>
      </c>
      <c r="E179" s="499">
        <v>1.2E-2</v>
      </c>
      <c r="F179" s="92">
        <v>1.2E-2</v>
      </c>
      <c r="G179" s="92">
        <v>1.2E-2</v>
      </c>
      <c r="H179" s="92">
        <f t="shared" si="11"/>
        <v>1.2E-2</v>
      </c>
      <c r="I179" s="92">
        <v>0.02</v>
      </c>
    </row>
    <row r="180" spans="1:9">
      <c r="A180" s="56"/>
      <c r="C180" s="55"/>
      <c r="D180" s="467">
        <f t="shared" si="10"/>
        <v>41625.60029000014</v>
      </c>
      <c r="E180" s="499">
        <v>1.4999999999999999E-2</v>
      </c>
      <c r="F180" s="92">
        <v>1.2E-2</v>
      </c>
      <c r="G180" s="92">
        <v>1.4999999999999999E-2</v>
      </c>
      <c r="H180" s="92">
        <f t="shared" si="11"/>
        <v>1.4999999999999999E-2</v>
      </c>
      <c r="I180" s="92">
        <v>0.02</v>
      </c>
    </row>
    <row r="181" spans="1:9">
      <c r="A181" s="56"/>
      <c r="C181" s="59" t="s">
        <v>58</v>
      </c>
      <c r="D181" s="467">
        <f t="shared" si="10"/>
        <v>41656.066960000142</v>
      </c>
      <c r="E181" s="499">
        <v>1.6E-2</v>
      </c>
      <c r="F181" s="92">
        <v>1.2999999999999999E-2</v>
      </c>
      <c r="G181" s="92">
        <v>1.6E-2</v>
      </c>
      <c r="H181" s="92">
        <f t="shared" si="11"/>
        <v>1.6E-2</v>
      </c>
      <c r="I181" s="92">
        <v>0.02</v>
      </c>
    </row>
    <row r="182" spans="1:9">
      <c r="A182" s="56"/>
      <c r="C182" s="55"/>
      <c r="D182" s="467">
        <f t="shared" si="10"/>
        <v>41686.533630000144</v>
      </c>
      <c r="E182" s="499">
        <v>1.1000000000000001E-2</v>
      </c>
      <c r="F182" s="92">
        <v>1.4E-2</v>
      </c>
      <c r="G182" s="92">
        <v>1.0999999999999999E-2</v>
      </c>
      <c r="H182" s="92">
        <f t="shared" si="11"/>
        <v>1.0999999999999999E-2</v>
      </c>
      <c r="I182" s="92">
        <v>0.02</v>
      </c>
    </row>
    <row r="183" spans="1:9">
      <c r="A183" s="56"/>
      <c r="C183" s="55"/>
      <c r="D183" s="467">
        <f t="shared" si="10"/>
        <v>41717.000300000145</v>
      </c>
      <c r="E183" s="499">
        <v>1.4999999999999999E-2</v>
      </c>
      <c r="F183" s="92">
        <v>1.7000000000000001E-2</v>
      </c>
      <c r="G183" s="92">
        <v>1.4999999999999999E-2</v>
      </c>
      <c r="H183" s="92">
        <f t="shared" si="11"/>
        <v>1.4999999999999999E-2</v>
      </c>
      <c r="I183" s="92">
        <v>0.02</v>
      </c>
    </row>
    <row r="184" spans="1:9">
      <c r="A184" s="56"/>
      <c r="C184" s="55"/>
      <c r="D184" s="467">
        <f t="shared" si="10"/>
        <v>41747.466970000147</v>
      </c>
      <c r="E184" s="499">
        <v>0.02</v>
      </c>
      <c r="F184" s="92">
        <v>1.9E-2</v>
      </c>
      <c r="G184" s="92">
        <v>0.02</v>
      </c>
      <c r="H184" s="92">
        <f t="shared" si="11"/>
        <v>0.02</v>
      </c>
      <c r="I184" s="92">
        <v>0.02</v>
      </c>
    </row>
    <row r="185" spans="1:9">
      <c r="A185" s="56"/>
      <c r="C185" s="55"/>
      <c r="D185" s="467">
        <f t="shared" si="10"/>
        <v>41777.933640000148</v>
      </c>
      <c r="E185" s="499">
        <v>2.1000000000000001E-2</v>
      </c>
      <c r="F185" s="92">
        <v>2.1999999999999999E-2</v>
      </c>
      <c r="G185" s="92">
        <v>2.1000000000000001E-2</v>
      </c>
      <c r="H185" s="92">
        <f t="shared" si="11"/>
        <v>2.1000000000000001E-2</v>
      </c>
      <c r="I185" s="92">
        <v>0.02</v>
      </c>
    </row>
    <row r="186" spans="1:9">
      <c r="A186" s="56"/>
      <c r="C186" s="55"/>
      <c r="D186" s="467">
        <f t="shared" si="10"/>
        <v>41808.40031000015</v>
      </c>
      <c r="E186" s="499">
        <v>2.1000000000000001E-2</v>
      </c>
      <c r="F186" s="92">
        <v>1.7999999999999999E-2</v>
      </c>
      <c r="G186" s="92">
        <v>2.1000000000000001E-2</v>
      </c>
      <c r="H186" s="92">
        <f t="shared" si="11"/>
        <v>2.1000000000000001E-2</v>
      </c>
      <c r="I186" s="92">
        <v>0.02</v>
      </c>
    </row>
    <row r="187" spans="1:9">
      <c r="A187" s="56"/>
      <c r="C187" s="55"/>
      <c r="D187" s="467">
        <f t="shared" si="10"/>
        <v>41838.866980000152</v>
      </c>
      <c r="E187" s="499">
        <v>0.02</v>
      </c>
      <c r="F187" s="92">
        <v>1.9E-2</v>
      </c>
      <c r="G187" s="92">
        <v>0.02</v>
      </c>
      <c r="H187" s="92">
        <f t="shared" si="11"/>
        <v>0.02</v>
      </c>
      <c r="I187" s="92">
        <v>0.02</v>
      </c>
    </row>
    <row r="188" spans="1:9">
      <c r="A188" s="56"/>
      <c r="C188" s="55"/>
      <c r="D188" s="467">
        <f t="shared" si="10"/>
        <v>41869.333650000153</v>
      </c>
      <c r="E188" s="499">
        <v>1.7000000000000001E-2</v>
      </c>
      <c r="F188" s="92">
        <v>1.7999999999999999E-2</v>
      </c>
      <c r="G188" s="92">
        <v>1.7000000000000001E-2</v>
      </c>
      <c r="H188" s="92">
        <f t="shared" si="11"/>
        <v>1.7000000000000001E-2</v>
      </c>
      <c r="I188" s="92">
        <v>0.02</v>
      </c>
    </row>
    <row r="189" spans="1:9">
      <c r="A189" s="56"/>
      <c r="C189" s="55"/>
      <c r="D189" s="467">
        <f t="shared" si="10"/>
        <v>41899.800320000155</v>
      </c>
      <c r="E189" s="499">
        <v>1.7000000000000001E-2</v>
      </c>
      <c r="F189" s="92">
        <v>1.6E-2</v>
      </c>
      <c r="G189" s="92">
        <v>1.7000000000000001E-2</v>
      </c>
      <c r="H189" s="92">
        <f t="shared" si="11"/>
        <v>1.7000000000000001E-2</v>
      </c>
      <c r="I189" s="92">
        <v>0.02</v>
      </c>
    </row>
    <row r="190" spans="1:9">
      <c r="A190" s="56"/>
      <c r="C190" s="55"/>
      <c r="D190" s="467">
        <f t="shared" si="10"/>
        <v>41930.266990000157</v>
      </c>
      <c r="E190" s="499">
        <v>1.7000000000000001E-2</v>
      </c>
      <c r="F190" s="92">
        <v>1.6E-2</v>
      </c>
      <c r="G190" s="92">
        <v>1.7000000000000001E-2</v>
      </c>
      <c r="H190" s="92">
        <f t="shared" si="11"/>
        <v>1.7000000000000001E-2</v>
      </c>
      <c r="I190" s="92">
        <v>0.02</v>
      </c>
    </row>
    <row r="191" spans="1:9">
      <c r="A191" s="56"/>
      <c r="C191" s="55"/>
      <c r="D191" s="467">
        <f t="shared" si="10"/>
        <v>41960.733660000158</v>
      </c>
      <c r="E191" s="499">
        <v>1.3000000000000001E-2</v>
      </c>
      <c r="F191" s="92">
        <v>1.2999999999999999E-2</v>
      </c>
      <c r="G191" s="92">
        <v>1.2999999999999999E-2</v>
      </c>
      <c r="H191" s="92">
        <f t="shared" si="11"/>
        <v>1.2999999999999999E-2</v>
      </c>
      <c r="I191" s="92">
        <v>0.02</v>
      </c>
    </row>
    <row r="192" spans="1:9">
      <c r="A192" s="56"/>
      <c r="C192" s="55"/>
      <c r="D192" s="467">
        <f t="shared" si="10"/>
        <v>41991.20033000016</v>
      </c>
      <c r="E192" s="499">
        <v>8.0000000000000002E-3</v>
      </c>
      <c r="F192" s="92">
        <v>8.9999999999999993E-3</v>
      </c>
      <c r="G192" s="92">
        <v>8.0000000000000002E-3</v>
      </c>
      <c r="H192" s="92">
        <f t="shared" si="11"/>
        <v>8.0000000000000002E-3</v>
      </c>
      <c r="I192" s="92">
        <v>0.02</v>
      </c>
    </row>
    <row r="193" spans="1:9">
      <c r="A193" s="56"/>
      <c r="C193" s="59" t="s">
        <v>43</v>
      </c>
      <c r="D193" s="467">
        <f t="shared" si="10"/>
        <v>42021.667000000161</v>
      </c>
      <c r="E193" s="499">
        <v>-1E-3</v>
      </c>
      <c r="F193" s="92">
        <v>0</v>
      </c>
      <c r="G193" s="92">
        <v>-1E-3</v>
      </c>
      <c r="H193" s="92">
        <f t="shared" si="11"/>
        <v>-1E-3</v>
      </c>
      <c r="I193" s="92">
        <v>0.02</v>
      </c>
    </row>
    <row r="194" spans="1:9">
      <c r="A194" s="56"/>
      <c r="C194" s="55"/>
      <c r="D194" s="467">
        <f t="shared" si="10"/>
        <v>42052.133670000163</v>
      </c>
      <c r="E194" s="499">
        <v>0</v>
      </c>
      <c r="F194" s="92">
        <v>-6.0000000000000001E-3</v>
      </c>
      <c r="G194" s="92">
        <v>0</v>
      </c>
      <c r="H194" s="92">
        <f t="shared" si="11"/>
        <v>0</v>
      </c>
      <c r="I194" s="92">
        <v>0.02</v>
      </c>
    </row>
    <row r="195" spans="1:9">
      <c r="A195" s="56"/>
      <c r="C195" s="55"/>
      <c r="D195" s="467">
        <f t="shared" ref="D195:D251" si="12">D194+30.46667</f>
        <v>42082.600340000165</v>
      </c>
      <c r="E195" s="499">
        <v>-1E-3</v>
      </c>
      <c r="F195" s="92">
        <v>-8.9999999999999993E-3</v>
      </c>
      <c r="G195" s="92">
        <v>-1E-3</v>
      </c>
      <c r="H195" s="92">
        <f t="shared" si="11"/>
        <v>-1E-3</v>
      </c>
      <c r="I195" s="92">
        <v>0.02</v>
      </c>
    </row>
    <row r="196" spans="1:9">
      <c r="A196" s="56"/>
      <c r="C196" s="55"/>
      <c r="D196" s="467">
        <f t="shared" si="12"/>
        <v>42113.067010000166</v>
      </c>
      <c r="E196" s="499">
        <v>-2E-3</v>
      </c>
      <c r="F196" s="92">
        <v>-0.01</v>
      </c>
      <c r="G196" s="92">
        <v>-2E-3</v>
      </c>
      <c r="H196" s="92">
        <f t="shared" si="11"/>
        <v>-2E-3</v>
      </c>
      <c r="I196" s="92">
        <v>0.02</v>
      </c>
    </row>
    <row r="197" spans="1:9">
      <c r="A197" s="56"/>
      <c r="C197" s="55"/>
      <c r="D197" s="467">
        <f t="shared" si="12"/>
        <v>42143.533680000168</v>
      </c>
      <c r="E197" s="499">
        <v>0</v>
      </c>
      <c r="F197" s="92">
        <v>-8.0000000000000002E-3</v>
      </c>
      <c r="G197" s="92">
        <v>0</v>
      </c>
      <c r="H197" s="92">
        <f t="shared" si="11"/>
        <v>0</v>
      </c>
      <c r="I197" s="92">
        <v>0.02</v>
      </c>
    </row>
    <row r="198" spans="1:9">
      <c r="A198" s="56"/>
      <c r="C198" s="55"/>
      <c r="D198" s="467">
        <f t="shared" si="12"/>
        <v>42174.000350000169</v>
      </c>
      <c r="E198" s="499">
        <v>1E-3</v>
      </c>
      <c r="F198" s="92">
        <v>-5.0000000000000001E-3</v>
      </c>
      <c r="G198" s="92">
        <v>1E-3</v>
      </c>
      <c r="H198" s="92">
        <f t="shared" si="11"/>
        <v>1E-3</v>
      </c>
      <c r="I198" s="92">
        <v>0.02</v>
      </c>
    </row>
    <row r="199" spans="1:9">
      <c r="A199" s="56"/>
      <c r="C199" s="55"/>
      <c r="D199" s="467">
        <f t="shared" si="12"/>
        <v>42204.467020000171</v>
      </c>
      <c r="E199" s="499">
        <v>2E-3</v>
      </c>
      <c r="F199" s="92">
        <v>-7.0000000000000001E-3</v>
      </c>
      <c r="G199" s="92">
        <v>2E-3</v>
      </c>
      <c r="H199" s="92">
        <f t="shared" si="11"/>
        <v>2E-3</v>
      </c>
      <c r="I199" s="92">
        <v>0.02</v>
      </c>
    </row>
    <row r="200" spans="1:9">
      <c r="A200" s="56"/>
      <c r="C200" s="55"/>
      <c r="D200" s="467">
        <f t="shared" si="12"/>
        <v>42234.933690000173</v>
      </c>
      <c r="E200" s="499">
        <v>2E-3</v>
      </c>
      <c r="F200" s="92">
        <v>-8.9999999999999993E-3</v>
      </c>
      <c r="G200" s="92">
        <v>2E-3</v>
      </c>
      <c r="H200" s="92">
        <f t="shared" si="11"/>
        <v>2E-3</v>
      </c>
      <c r="I200" s="92">
        <v>0.02</v>
      </c>
    </row>
    <row r="201" spans="1:9">
      <c r="A201" s="56"/>
      <c r="C201" s="55"/>
      <c r="D201" s="467">
        <f t="shared" si="12"/>
        <v>42265.400360000174</v>
      </c>
      <c r="E201" s="499">
        <v>0</v>
      </c>
      <c r="F201" s="92">
        <v>-1.2E-2</v>
      </c>
      <c r="G201" s="92">
        <v>0</v>
      </c>
      <c r="H201" s="92">
        <f t="shared" si="11"/>
        <v>0</v>
      </c>
      <c r="I201" s="92">
        <v>0.02</v>
      </c>
    </row>
    <row r="202" spans="1:9">
      <c r="A202" s="56"/>
      <c r="C202" s="989"/>
      <c r="D202" s="467">
        <f t="shared" si="12"/>
        <v>42295.867030000176</v>
      </c>
      <c r="E202" s="499">
        <v>2E-3</v>
      </c>
      <c r="F202" s="92">
        <v>-1.4999999999999999E-2</v>
      </c>
      <c r="G202" s="92">
        <v>0</v>
      </c>
      <c r="H202" s="92">
        <f t="shared" ref="H202:H208" si="13">G202</f>
        <v>0</v>
      </c>
      <c r="I202" s="92">
        <v>0.02</v>
      </c>
    </row>
    <row r="203" spans="1:9">
      <c r="A203" s="56"/>
      <c r="C203" s="989"/>
      <c r="D203" s="467">
        <f t="shared" si="12"/>
        <v>42326.333700000177</v>
      </c>
      <c r="E203" s="499">
        <v>5.0000000000000001E-3</v>
      </c>
      <c r="F203" s="92">
        <v>-1.2999999999999999E-2</v>
      </c>
      <c r="G203" s="92">
        <v>5.0000000000000001E-3</v>
      </c>
      <c r="H203" s="92">
        <f t="shared" si="13"/>
        <v>5.0000000000000001E-3</v>
      </c>
      <c r="I203" s="92">
        <v>0.02</v>
      </c>
    </row>
    <row r="204" spans="1:9">
      <c r="A204" s="56"/>
      <c r="C204" s="989"/>
      <c r="D204" s="467">
        <f t="shared" si="12"/>
        <v>42356.800370000179</v>
      </c>
      <c r="E204" s="499">
        <v>6.9999999999999993E-3</v>
      </c>
      <c r="F204" s="92">
        <v>-1.0999999999999999E-2</v>
      </c>
      <c r="G204" s="92">
        <v>7.0000000000000001E-3</v>
      </c>
      <c r="H204" s="92">
        <f t="shared" si="13"/>
        <v>7.0000000000000001E-3</v>
      </c>
      <c r="I204" s="92">
        <v>0.02</v>
      </c>
    </row>
    <row r="205" spans="1:9">
      <c r="A205" s="56"/>
      <c r="C205" s="990" t="s">
        <v>230</v>
      </c>
      <c r="D205" s="467">
        <f t="shared" si="12"/>
        <v>42387.267040000181</v>
      </c>
      <c r="E205" s="499">
        <v>1.3999999999999999E-2</v>
      </c>
      <c r="F205" s="92">
        <v>-1E-3</v>
      </c>
      <c r="G205" s="92">
        <v>1.4E-2</v>
      </c>
      <c r="H205" s="92">
        <f t="shared" si="13"/>
        <v>1.4E-2</v>
      </c>
      <c r="I205" s="92">
        <v>0.02</v>
      </c>
    </row>
    <row r="206" spans="1:9">
      <c r="A206" s="56"/>
      <c r="C206" s="989"/>
      <c r="D206" s="467">
        <f t="shared" si="12"/>
        <v>42417.733710000182</v>
      </c>
      <c r="E206" s="499">
        <v>0.01</v>
      </c>
      <c r="F206" s="92">
        <v>1E-3</v>
      </c>
      <c r="G206" s="92">
        <v>0.01</v>
      </c>
      <c r="H206" s="92">
        <f t="shared" si="13"/>
        <v>0.01</v>
      </c>
      <c r="I206" s="92">
        <v>0.02</v>
      </c>
    </row>
    <row r="207" spans="1:9">
      <c r="A207" s="56"/>
      <c r="C207" s="989"/>
      <c r="D207" s="467">
        <f t="shared" si="12"/>
        <v>42448.200380000184</v>
      </c>
      <c r="E207" s="499">
        <v>9.0000000000000011E-3</v>
      </c>
      <c r="F207" s="92">
        <v>-1E-3</v>
      </c>
      <c r="G207" s="92">
        <v>1.0999999999999999E-2</v>
      </c>
      <c r="H207" s="92">
        <f t="shared" si="13"/>
        <v>1.0999999999999999E-2</v>
      </c>
      <c r="I207" s="92">
        <v>0.02</v>
      </c>
    </row>
    <row r="208" spans="1:9">
      <c r="A208" s="56"/>
      <c r="C208" s="989"/>
      <c r="D208" s="467">
        <f t="shared" si="12"/>
        <v>42478.667050000186</v>
      </c>
      <c r="E208" s="499">
        <v>1.1000000000000001E-2</v>
      </c>
      <c r="F208" s="92">
        <v>2E-3</v>
      </c>
      <c r="G208" s="92">
        <v>1.0999999999999999E-2</v>
      </c>
      <c r="H208" s="92">
        <f t="shared" si="13"/>
        <v>1.0999999999999999E-2</v>
      </c>
      <c r="I208" s="92">
        <v>0.02</v>
      </c>
    </row>
    <row r="209" spans="1:9">
      <c r="A209" s="56"/>
      <c r="C209" s="989"/>
      <c r="D209" s="467">
        <f t="shared" si="12"/>
        <v>42509.133720000187</v>
      </c>
      <c r="E209" s="499">
        <v>0.01</v>
      </c>
      <c r="F209" s="92">
        <v>0</v>
      </c>
      <c r="G209" s="92">
        <v>0.01</v>
      </c>
      <c r="H209" s="92">
        <f t="shared" ref="H209:H211" si="14">G209</f>
        <v>0.01</v>
      </c>
      <c r="I209" s="92">
        <v>0.02</v>
      </c>
    </row>
    <row r="210" spans="1:9">
      <c r="A210" s="56"/>
      <c r="C210" s="989"/>
      <c r="D210" s="467">
        <f t="shared" si="12"/>
        <v>42539.600390000189</v>
      </c>
      <c r="E210" s="499">
        <v>0.01</v>
      </c>
      <c r="F210" s="92">
        <v>2E-3</v>
      </c>
      <c r="G210" s="92">
        <v>0.01</v>
      </c>
      <c r="H210" s="92">
        <f t="shared" si="14"/>
        <v>0.01</v>
      </c>
      <c r="I210" s="92">
        <v>0.02</v>
      </c>
    </row>
    <row r="211" spans="1:9">
      <c r="A211" s="56"/>
      <c r="C211" s="989"/>
      <c r="D211" s="467">
        <f t="shared" si="12"/>
        <v>42570.06706000019</v>
      </c>
      <c r="E211" s="499">
        <v>8.0000000000000002E-3</v>
      </c>
      <c r="F211" s="92">
        <v>0</v>
      </c>
      <c r="G211" s="92">
        <v>0.01</v>
      </c>
      <c r="H211" s="92">
        <f t="shared" si="14"/>
        <v>0.01</v>
      </c>
      <c r="I211" s="92">
        <v>0.02</v>
      </c>
    </row>
    <row r="212" spans="1:9">
      <c r="A212" s="56"/>
      <c r="C212" s="991"/>
      <c r="D212" s="467">
        <f t="shared" si="12"/>
        <v>42600.533730000192</v>
      </c>
      <c r="E212" s="499">
        <v>1.1000000000000001E-2</v>
      </c>
      <c r="F212" s="92">
        <v>0</v>
      </c>
      <c r="G212" s="92">
        <v>1.0999999999999999E-2</v>
      </c>
      <c r="H212" s="92">
        <f t="shared" ref="H212" si="15">G212</f>
        <v>1.0999999999999999E-2</v>
      </c>
      <c r="I212" s="92">
        <v>0.02</v>
      </c>
    </row>
    <row r="213" spans="1:9">
      <c r="A213" s="56"/>
      <c r="C213" s="86"/>
      <c r="D213" s="467">
        <f t="shared" si="12"/>
        <v>42631.000400000194</v>
      </c>
      <c r="E213" s="499">
        <v>1.4999999999999999E-2</v>
      </c>
      <c r="F213" s="92">
        <v>7.0000000000000001E-3</v>
      </c>
      <c r="G213" s="92">
        <v>1.4999999999999999E-2</v>
      </c>
      <c r="H213" s="92">
        <f t="shared" ref="H213" si="16">G213</f>
        <v>1.4999999999999999E-2</v>
      </c>
      <c r="I213" s="92">
        <v>0.02</v>
      </c>
    </row>
    <row r="214" spans="1:9">
      <c r="A214" s="56"/>
      <c r="C214" s="86"/>
      <c r="D214" s="467">
        <f t="shared" si="12"/>
        <v>42661.467070000195</v>
      </c>
      <c r="E214" s="499">
        <v>1.6E-2</v>
      </c>
      <c r="F214" s="994">
        <v>1.2E-2</v>
      </c>
      <c r="G214" s="994">
        <v>1.7000000000000001E-2</v>
      </c>
      <c r="H214" s="994">
        <f t="shared" ref="H214:H216" si="17">G214</f>
        <v>1.7000000000000001E-2</v>
      </c>
      <c r="I214" s="994">
        <v>0.02</v>
      </c>
    </row>
    <row r="215" spans="1:9">
      <c r="A215" s="56"/>
      <c r="C215" s="86"/>
      <c r="D215" s="467">
        <f t="shared" si="12"/>
        <v>42691.933740000197</v>
      </c>
      <c r="E215" s="499">
        <v>1.7000000000000001E-2</v>
      </c>
      <c r="F215" s="995">
        <v>1.2999999999999999E-2</v>
      </c>
      <c r="G215" s="995">
        <v>1.9E-2</v>
      </c>
      <c r="H215" s="994">
        <f t="shared" si="17"/>
        <v>1.9E-2</v>
      </c>
      <c r="I215" s="994">
        <v>0.02</v>
      </c>
    </row>
    <row r="216" spans="1:9">
      <c r="A216" s="56"/>
      <c r="C216" s="86"/>
      <c r="D216" s="467">
        <f t="shared" si="12"/>
        <v>42722.400410000198</v>
      </c>
      <c r="E216" s="499">
        <v>2.1000000000000001E-2</v>
      </c>
      <c r="F216" s="995">
        <v>1.7000000000000001E-2</v>
      </c>
      <c r="G216" s="995">
        <v>2.1000000000000001E-2</v>
      </c>
      <c r="H216" s="994">
        <f t="shared" si="17"/>
        <v>2.1000000000000001E-2</v>
      </c>
      <c r="I216" s="994">
        <v>0.02</v>
      </c>
    </row>
    <row r="217" spans="1:9">
      <c r="A217" s="56"/>
      <c r="C217" s="992" t="s">
        <v>555</v>
      </c>
      <c r="D217" s="467">
        <f t="shared" si="12"/>
        <v>42752.8670800002</v>
      </c>
      <c r="E217" s="499">
        <v>2.5000000000000001E-2</v>
      </c>
      <c r="F217" s="995">
        <v>1.7000000000000001E-2</v>
      </c>
      <c r="G217" s="995">
        <v>2.5000000000000001E-2</v>
      </c>
      <c r="H217" s="994">
        <f t="shared" ref="H217:H218" si="18">G217</f>
        <v>2.5000000000000001E-2</v>
      </c>
      <c r="I217" s="994">
        <v>0.02</v>
      </c>
    </row>
    <row r="218" spans="1:9">
      <c r="A218" s="56"/>
      <c r="C218" s="86"/>
      <c r="D218" s="467">
        <f t="shared" si="12"/>
        <v>42783.333750000202</v>
      </c>
      <c r="E218" s="499">
        <v>2.7000000000000003E-2</v>
      </c>
      <c r="F218" s="995">
        <v>0.02</v>
      </c>
      <c r="G218" s="995">
        <v>0.02</v>
      </c>
      <c r="H218" s="995">
        <f t="shared" si="18"/>
        <v>0.02</v>
      </c>
      <c r="I218" s="995">
        <v>0.02</v>
      </c>
    </row>
    <row r="219" spans="1:9">
      <c r="A219" s="56"/>
      <c r="C219" s="86"/>
      <c r="D219" s="467">
        <f t="shared" si="12"/>
        <v>42813.800420000203</v>
      </c>
      <c r="E219" s="499">
        <v>2.4E-2</v>
      </c>
      <c r="F219" s="995">
        <v>2.1999999999999999E-2</v>
      </c>
      <c r="G219" s="995">
        <v>0.02</v>
      </c>
      <c r="H219" s="995">
        <f t="shared" ref="H219:H220" si="19">G219</f>
        <v>0.02</v>
      </c>
      <c r="I219" s="995">
        <v>0.02</v>
      </c>
    </row>
    <row r="220" spans="1:9">
      <c r="A220" s="56"/>
      <c r="C220" s="86"/>
      <c r="D220" s="467">
        <f t="shared" si="12"/>
        <v>42844.267090000205</v>
      </c>
      <c r="E220" s="995">
        <v>2.1999999999999999E-2</v>
      </c>
      <c r="F220" s="995">
        <v>2.5000000000000001E-2</v>
      </c>
      <c r="G220" s="995">
        <v>1.9E-2</v>
      </c>
      <c r="H220" s="995">
        <f t="shared" si="19"/>
        <v>1.9E-2</v>
      </c>
      <c r="I220" s="995">
        <v>0.02</v>
      </c>
    </row>
    <row r="221" spans="1:9">
      <c r="A221" s="56"/>
      <c r="C221" s="86"/>
      <c r="D221" s="467">
        <f t="shared" si="12"/>
        <v>42874.733760000207</v>
      </c>
      <c r="E221" s="995">
        <v>1.9E-2</v>
      </c>
      <c r="F221" s="995">
        <v>2.3E-2</v>
      </c>
      <c r="G221" s="995">
        <v>1.7000000000000001E-2</v>
      </c>
      <c r="H221" s="995">
        <v>1.7000000000000001E-2</v>
      </c>
      <c r="I221" s="995">
        <v>0.02</v>
      </c>
    </row>
    <row r="222" spans="1:9">
      <c r="A222" s="56"/>
      <c r="C222" s="989"/>
      <c r="D222" s="467">
        <f t="shared" si="12"/>
        <v>42905.200430000208</v>
      </c>
      <c r="E222" s="995">
        <v>1.7000000000000001E-2</v>
      </c>
      <c r="F222" s="995">
        <v>1.9E-2</v>
      </c>
      <c r="G222" s="995">
        <v>1.7000000000000001E-2</v>
      </c>
      <c r="H222" s="995">
        <v>1.7000000000000001E-2</v>
      </c>
      <c r="I222" s="995">
        <v>0.02</v>
      </c>
    </row>
    <row r="223" spans="1:9">
      <c r="A223" s="56"/>
      <c r="C223" s="989"/>
      <c r="D223" s="467">
        <f t="shared" si="12"/>
        <v>42935.66710000021</v>
      </c>
      <c r="E223" s="995">
        <v>1.7000000000000001E-2</v>
      </c>
      <c r="F223" s="995">
        <v>0.02</v>
      </c>
      <c r="G223" s="995">
        <v>1.7000000000000001E-2</v>
      </c>
      <c r="H223" s="995">
        <v>1.7000000000000001E-2</v>
      </c>
      <c r="I223" s="995">
        <v>0.02</v>
      </c>
    </row>
    <row r="224" spans="1:9">
      <c r="A224" s="56"/>
      <c r="C224" s="989"/>
      <c r="D224" s="467">
        <f t="shared" si="12"/>
        <v>42966.133770000211</v>
      </c>
      <c r="E224" s="995">
        <v>1.9E-2</v>
      </c>
      <c r="F224" s="995">
        <v>2.4E-2</v>
      </c>
      <c r="G224" s="995">
        <v>1.7000000000000001E-2</v>
      </c>
      <c r="H224" s="995">
        <v>1.7000000000000001E-2</v>
      </c>
      <c r="I224" s="995">
        <v>0.02</v>
      </c>
    </row>
    <row r="225" spans="1:9">
      <c r="A225" s="56"/>
      <c r="C225" s="989"/>
      <c r="D225" s="467">
        <f t="shared" si="12"/>
        <v>42996.600440000213</v>
      </c>
      <c r="E225" s="995">
        <v>2.1999999999999999E-2</v>
      </c>
      <c r="F225" s="995">
        <v>2.5999999999999999E-2</v>
      </c>
      <c r="G225" s="995">
        <v>1.7000000000000001E-2</v>
      </c>
      <c r="H225" s="995">
        <v>1.7000000000000001E-2</v>
      </c>
      <c r="I225" s="995">
        <v>0.02</v>
      </c>
    </row>
    <row r="226" spans="1:9">
      <c r="A226" s="56"/>
      <c r="C226" s="989"/>
      <c r="D226" s="467">
        <f t="shared" si="12"/>
        <v>43027.067110000215</v>
      </c>
      <c r="E226" s="995">
        <v>0.02</v>
      </c>
      <c r="F226" s="995">
        <v>2.8000000000000001E-2</v>
      </c>
      <c r="G226" s="995">
        <v>1.7999999999999999E-2</v>
      </c>
      <c r="H226" s="995">
        <v>1.7999999999999999E-2</v>
      </c>
      <c r="I226" s="995">
        <v>0.02</v>
      </c>
    </row>
    <row r="227" spans="1:9">
      <c r="A227" s="56"/>
      <c r="C227" s="989"/>
      <c r="D227" s="467">
        <f t="shared" si="12"/>
        <v>43057.533780000216</v>
      </c>
      <c r="E227" s="995">
        <v>2.1999999999999999E-2</v>
      </c>
      <c r="F227" s="995">
        <v>3.1E-2</v>
      </c>
      <c r="G227" s="995">
        <v>1.7000000000000001E-2</v>
      </c>
      <c r="H227" s="995">
        <v>1.7000000000000001E-2</v>
      </c>
      <c r="I227" s="995">
        <v>0.02</v>
      </c>
    </row>
    <row r="228" spans="1:9">
      <c r="A228" s="56"/>
      <c r="C228" s="993"/>
      <c r="D228" s="467">
        <f t="shared" si="12"/>
        <v>43088.000450000218</v>
      </c>
      <c r="E228" s="995">
        <v>2.1000000000000001E-2</v>
      </c>
      <c r="F228" s="995">
        <v>2.5999999999999999E-2</v>
      </c>
      <c r="G228" s="995">
        <v>1.7000000000000001E-2</v>
      </c>
      <c r="H228" s="995">
        <f t="shared" ref="H228:H233" si="20">G228</f>
        <v>1.7000000000000001E-2</v>
      </c>
      <c r="I228" s="995">
        <v>0.02</v>
      </c>
    </row>
    <row r="229" spans="1:9">
      <c r="A229" s="56"/>
      <c r="C229" s="992" t="s">
        <v>826</v>
      </c>
      <c r="D229" s="467">
        <f t="shared" si="12"/>
        <v>43118.467120000219</v>
      </c>
      <c r="E229" s="995">
        <v>2.1000000000000001E-2</v>
      </c>
      <c r="F229" s="995">
        <v>2.7E-2</v>
      </c>
      <c r="G229" s="995">
        <v>1.7000000000000001E-2</v>
      </c>
      <c r="H229" s="995">
        <f t="shared" si="20"/>
        <v>1.7000000000000001E-2</v>
      </c>
      <c r="I229" s="995">
        <v>0.02</v>
      </c>
    </row>
    <row r="230" spans="1:9">
      <c r="A230" s="56"/>
      <c r="C230" s="993"/>
      <c r="D230" s="467">
        <f t="shared" si="12"/>
        <v>43148.933790000221</v>
      </c>
      <c r="E230" s="995">
        <v>2.1999999999999999E-2</v>
      </c>
      <c r="F230" s="995">
        <v>2.7E-2</v>
      </c>
      <c r="G230" s="995">
        <v>1.7999999999999999E-2</v>
      </c>
      <c r="H230" s="995">
        <f t="shared" si="20"/>
        <v>1.7999999999999999E-2</v>
      </c>
      <c r="I230" s="995">
        <v>0.02</v>
      </c>
    </row>
    <row r="231" spans="1:9">
      <c r="A231" s="56"/>
      <c r="D231" s="467">
        <f t="shared" si="12"/>
        <v>43179.400460000223</v>
      </c>
      <c r="E231" s="995">
        <v>2.4E-2</v>
      </c>
      <c r="F231" s="995">
        <v>0.03</v>
      </c>
      <c r="G231" s="995">
        <v>2.1000000000000001E-2</v>
      </c>
      <c r="H231" s="995">
        <f t="shared" si="20"/>
        <v>2.1000000000000001E-2</v>
      </c>
      <c r="I231" s="995">
        <v>0.02</v>
      </c>
    </row>
    <row r="232" spans="1:9">
      <c r="A232" s="56"/>
      <c r="D232" s="467">
        <f t="shared" si="12"/>
        <v>43209.867130000224</v>
      </c>
      <c r="E232" s="995">
        <v>2.5000000000000001E-2</v>
      </c>
      <c r="F232" s="995">
        <v>2.5999999999999999E-2</v>
      </c>
      <c r="G232" s="995">
        <v>2.1000000000000001E-2</v>
      </c>
      <c r="H232" s="995">
        <f t="shared" si="20"/>
        <v>2.1000000000000001E-2</v>
      </c>
      <c r="I232" s="995">
        <v>0.02</v>
      </c>
    </row>
    <row r="233" spans="1:9">
      <c r="A233" s="56"/>
      <c r="D233" s="467">
        <f t="shared" si="12"/>
        <v>43240.333800000226</v>
      </c>
      <c r="E233" s="995">
        <v>2.8000000000000001E-2</v>
      </c>
      <c r="F233" s="995">
        <v>3.1E-2</v>
      </c>
      <c r="G233" s="995">
        <v>2.1999999999999999E-2</v>
      </c>
      <c r="H233" s="995">
        <f t="shared" si="20"/>
        <v>2.1999999999999999E-2</v>
      </c>
      <c r="I233" s="995">
        <v>0.02</v>
      </c>
    </row>
    <row r="234" spans="1:9">
      <c r="A234" s="56"/>
      <c r="D234" s="467">
        <f t="shared" si="12"/>
        <v>43270.800470000228</v>
      </c>
      <c r="E234" s="995">
        <v>2.9000000000000001E-2</v>
      </c>
      <c r="F234" s="995">
        <v>3.4000000000000002E-2</v>
      </c>
      <c r="G234" s="995">
        <v>2.3E-2</v>
      </c>
      <c r="H234" s="995">
        <f t="shared" ref="H234" si="21">G234</f>
        <v>2.3E-2</v>
      </c>
      <c r="I234" s="995">
        <v>0.02</v>
      </c>
    </row>
    <row r="235" spans="1:9">
      <c r="A235" s="56"/>
      <c r="D235" s="467">
        <f t="shared" si="12"/>
        <v>43301.267140000229</v>
      </c>
      <c r="E235" s="995">
        <v>2.9000000000000001E-2</v>
      </c>
      <c r="F235" s="995">
        <v>3.5000000000000003E-2</v>
      </c>
      <c r="G235" s="995">
        <v>2.4E-2</v>
      </c>
      <c r="H235" s="995">
        <f t="shared" ref="H235" si="22">G235</f>
        <v>2.4E-2</v>
      </c>
      <c r="I235" s="995">
        <v>0.02</v>
      </c>
    </row>
    <row r="236" spans="1:9">
      <c r="A236" s="56"/>
      <c r="D236" s="467">
        <f t="shared" si="12"/>
        <v>43331.733810000231</v>
      </c>
      <c r="E236" s="995">
        <v>2.7E-2</v>
      </c>
      <c r="F236" s="995">
        <v>2.8000000000000001E-2</v>
      </c>
      <c r="G236" s="995">
        <v>2.7E-2</v>
      </c>
      <c r="H236" s="995">
        <f t="shared" ref="H236" si="23">G236</f>
        <v>2.7E-2</v>
      </c>
      <c r="I236" s="995">
        <v>0.02</v>
      </c>
    </row>
    <row r="237" spans="1:9">
      <c r="A237" s="56"/>
      <c r="D237" s="467">
        <f t="shared" si="12"/>
        <v>43362.200480000232</v>
      </c>
      <c r="E237" s="995">
        <v>2.5999999999999999E-2</v>
      </c>
      <c r="F237" s="995">
        <v>2.8000000000000001E-2</v>
      </c>
      <c r="G237" s="995">
        <v>2.1999999999999999E-2</v>
      </c>
      <c r="H237" s="995">
        <f t="shared" ref="H237" si="24">G237</f>
        <v>2.1999999999999999E-2</v>
      </c>
      <c r="I237" s="995">
        <v>0.02</v>
      </c>
    </row>
    <row r="238" spans="1:9">
      <c r="A238" s="56"/>
      <c r="D238" s="467">
        <f t="shared" si="12"/>
        <v>43392.667150000234</v>
      </c>
      <c r="E238" s="995">
        <v>2.5000000000000001E-2</v>
      </c>
      <c r="F238" s="995">
        <v>2.9000000000000001E-2</v>
      </c>
      <c r="G238" s="995">
        <v>2.1000000000000001E-2</v>
      </c>
      <c r="H238" s="995">
        <f t="shared" ref="H238" si="25">G238</f>
        <v>2.1000000000000001E-2</v>
      </c>
      <c r="I238" s="995">
        <v>0.02</v>
      </c>
    </row>
    <row r="239" spans="1:9">
      <c r="A239" s="56"/>
      <c r="D239" s="467">
        <f t="shared" si="12"/>
        <v>43423.133820000236</v>
      </c>
      <c r="E239" s="995">
        <v>2.1999999999999999E-2</v>
      </c>
      <c r="F239" s="995">
        <v>2.5000000000000001E-2</v>
      </c>
      <c r="G239" s="995">
        <v>2.1999999999999999E-2</v>
      </c>
      <c r="H239" s="995">
        <f t="shared" ref="H239" si="26">G239</f>
        <v>2.1999999999999999E-2</v>
      </c>
      <c r="I239" s="995">
        <v>0.02</v>
      </c>
    </row>
    <row r="240" spans="1:9">
      <c r="A240" s="56"/>
      <c r="D240" s="467">
        <f t="shared" si="12"/>
        <v>43453.600490000237</v>
      </c>
      <c r="E240" s="995">
        <v>1.9E-2</v>
      </c>
      <c r="F240" s="995">
        <v>2.5000000000000001E-2</v>
      </c>
      <c r="G240" s="995">
        <v>2.1999999999999999E-2</v>
      </c>
      <c r="H240" s="995">
        <f t="shared" ref="H240:H242" si="27">G240</f>
        <v>2.1999999999999999E-2</v>
      </c>
      <c r="I240" s="995">
        <v>0.02</v>
      </c>
    </row>
    <row r="241" spans="1:9">
      <c r="A241" s="56"/>
      <c r="C241" s="992">
        <v>19</v>
      </c>
      <c r="D241" s="467">
        <f t="shared" si="12"/>
        <v>43484.067160000239</v>
      </c>
      <c r="E241" s="995">
        <v>1.6E-2</v>
      </c>
      <c r="F241" s="995">
        <v>2.5999999999999999E-2</v>
      </c>
      <c r="G241" s="995">
        <v>2.1000000000000001E-2</v>
      </c>
      <c r="H241" s="995">
        <f t="shared" si="27"/>
        <v>2.1000000000000001E-2</v>
      </c>
      <c r="I241" s="995">
        <v>0.02</v>
      </c>
    </row>
    <row r="242" spans="1:9">
      <c r="A242" s="56"/>
      <c r="D242" s="467">
        <f t="shared" si="12"/>
        <v>43514.53383000024</v>
      </c>
      <c r="E242" s="995">
        <v>1.4999999999999999E-2</v>
      </c>
      <c r="F242" s="995">
        <v>2.4E-2</v>
      </c>
      <c r="G242" s="995">
        <v>2.1999999999999999E-2</v>
      </c>
      <c r="H242" s="995">
        <f t="shared" si="27"/>
        <v>2.1999999999999999E-2</v>
      </c>
      <c r="I242" s="995">
        <v>0.02</v>
      </c>
    </row>
    <row r="243" spans="1:9">
      <c r="A243" s="56"/>
      <c r="D243" s="467">
        <f t="shared" si="12"/>
        <v>43545.000500000242</v>
      </c>
      <c r="E243" s="995">
        <v>1.9E-2</v>
      </c>
      <c r="F243" s="995">
        <v>2.1999999999999999E-2</v>
      </c>
      <c r="G243" s="995">
        <v>0.02</v>
      </c>
      <c r="H243" s="995">
        <f>G243</f>
        <v>0.02</v>
      </c>
      <c r="I243" s="995">
        <v>0.02</v>
      </c>
    </row>
    <row r="244" spans="1:9">
      <c r="A244" s="56"/>
      <c r="D244" s="467">
        <f t="shared" si="12"/>
        <v>43575.467170000244</v>
      </c>
      <c r="E244" s="995">
        <v>1.7999999999999999E-2</v>
      </c>
      <c r="F244" s="995">
        <v>2.1999999999999999E-2</v>
      </c>
      <c r="G244" s="995">
        <v>0.02</v>
      </c>
      <c r="H244" s="995">
        <f>G244</f>
        <v>0.02</v>
      </c>
      <c r="I244" s="995">
        <v>0.02</v>
      </c>
    </row>
    <row r="245" spans="1:9">
      <c r="A245" s="56"/>
      <c r="D245" s="467">
        <f t="shared" si="12"/>
        <v>43605.933840000245</v>
      </c>
      <c r="E245" s="995">
        <v>1.7999999999999999E-2</v>
      </c>
      <c r="F245" s="995">
        <v>2.3E-2</v>
      </c>
      <c r="G245" s="995">
        <v>0.02</v>
      </c>
      <c r="H245" s="995">
        <f t="shared" ref="H245:H251" si="28">G245</f>
        <v>0.02</v>
      </c>
      <c r="I245" s="995">
        <v>0.02</v>
      </c>
    </row>
    <row r="246" spans="1:9">
      <c r="A246" s="56"/>
      <c r="D246" s="467">
        <f t="shared" si="12"/>
        <v>43636.400510000247</v>
      </c>
      <c r="E246" s="995">
        <v>1.6E-2</v>
      </c>
      <c r="F246" s="995">
        <v>2.1000000000000001E-2</v>
      </c>
      <c r="G246" s="995">
        <v>2.1000000000000001E-2</v>
      </c>
      <c r="H246" s="995">
        <f t="shared" si="28"/>
        <v>2.1000000000000001E-2</v>
      </c>
      <c r="I246" s="995">
        <v>0.02</v>
      </c>
    </row>
    <row r="247" spans="1:9">
      <c r="A247" s="56"/>
      <c r="D247" s="467">
        <f t="shared" si="12"/>
        <v>43666.867180000248</v>
      </c>
      <c r="E247" s="995">
        <v>1.7999999999999999E-2</v>
      </c>
      <c r="F247" s="995">
        <v>1.7000000000000001E-2</v>
      </c>
      <c r="G247" s="995">
        <v>2.1999999999999999E-2</v>
      </c>
      <c r="H247" s="995">
        <f t="shared" si="28"/>
        <v>2.1999999999999999E-2</v>
      </c>
      <c r="I247" s="995">
        <v>0.02</v>
      </c>
    </row>
    <row r="248" spans="1:9">
      <c r="A248" s="56"/>
      <c r="D248" s="467">
        <f t="shared" si="12"/>
        <v>43697.33385000025</v>
      </c>
      <c r="E248" s="995">
        <v>1.7000000000000001E-2</v>
      </c>
      <c r="F248" s="995">
        <v>1.7999999999999999E-2</v>
      </c>
      <c r="G248" s="995">
        <v>2.4E-2</v>
      </c>
      <c r="H248" s="995">
        <f t="shared" si="28"/>
        <v>2.4E-2</v>
      </c>
      <c r="I248" s="995">
        <v>0.02</v>
      </c>
    </row>
    <row r="249" spans="1:9">
      <c r="A249" s="56"/>
      <c r="D249" s="467">
        <f t="shared" si="12"/>
        <v>43727.800520000252</v>
      </c>
      <c r="E249" s="995">
        <v>1.7000000000000001E-2</v>
      </c>
      <c r="F249" s="995">
        <v>1.4E-2</v>
      </c>
      <c r="G249" s="995">
        <v>2.4E-2</v>
      </c>
      <c r="H249" s="995">
        <f t="shared" si="28"/>
        <v>2.4E-2</v>
      </c>
      <c r="I249" s="995">
        <v>0.02</v>
      </c>
    </row>
    <row r="250" spans="1:9">
      <c r="A250" s="56"/>
      <c r="D250" s="467">
        <f t="shared" si="12"/>
        <v>43758.267190000253</v>
      </c>
      <c r="E250" s="995"/>
      <c r="F250" s="995"/>
      <c r="G250" s="995"/>
      <c r="H250" s="995">
        <f t="shared" si="28"/>
        <v>0</v>
      </c>
      <c r="I250" s="995">
        <v>0.02</v>
      </c>
    </row>
    <row r="251" spans="1:9">
      <c r="A251" s="56"/>
      <c r="D251" s="467">
        <f t="shared" si="12"/>
        <v>43788.733860000255</v>
      </c>
      <c r="E251" s="995"/>
      <c r="F251" s="995"/>
      <c r="G251" s="995"/>
      <c r="H251" s="995">
        <f t="shared" si="28"/>
        <v>0</v>
      </c>
      <c r="I251" s="995">
        <v>0.02</v>
      </c>
    </row>
    <row r="252" spans="1:9">
      <c r="A252" s="56"/>
      <c r="D252" s="467"/>
      <c r="E252" s="995"/>
      <c r="F252" s="995"/>
      <c r="G252" s="995"/>
      <c r="H252" s="995"/>
      <c r="I252" s="995"/>
    </row>
    <row r="253" spans="1:9">
      <c r="A253" s="56"/>
    </row>
    <row r="254" spans="1:9">
      <c r="A254" s="56"/>
      <c r="C254" s="2116" t="s">
        <v>50</v>
      </c>
      <c r="D254" s="2117" t="s">
        <v>24</v>
      </c>
      <c r="E254" s="2118" t="s">
        <v>561</v>
      </c>
      <c r="F254" s="2118" t="s">
        <v>562</v>
      </c>
      <c r="G254" s="93" t="s">
        <v>560</v>
      </c>
      <c r="H254" s="93" t="s">
        <v>56</v>
      </c>
      <c r="I254" s="2119" t="s">
        <v>57</v>
      </c>
    </row>
    <row r="255" spans="1:9">
      <c r="A255" s="56"/>
    </row>
    <row r="256" spans="1:9">
      <c r="A256" s="56"/>
    </row>
    <row r="257" spans="1:1">
      <c r="A257" s="56"/>
    </row>
    <row r="258" spans="1:1">
      <c r="A258" s="56"/>
    </row>
    <row r="259" spans="1:1">
      <c r="A259" s="56"/>
    </row>
    <row r="260" spans="1:1">
      <c r="A260" s="56"/>
    </row>
    <row r="261" spans="1:1">
      <c r="A261" s="56"/>
    </row>
    <row r="262" spans="1:1">
      <c r="A262" s="56"/>
    </row>
    <row r="263" spans="1:1">
      <c r="A263" s="56"/>
    </row>
    <row r="264" spans="1:1">
      <c r="A264" s="56"/>
    </row>
    <row r="265" spans="1:1">
      <c r="A265" s="56"/>
    </row>
    <row r="266" spans="1:1">
      <c r="A266" s="56"/>
    </row>
    <row r="267" spans="1:1">
      <c r="A267" s="56"/>
    </row>
    <row r="268" spans="1:1">
      <c r="A268" s="56"/>
    </row>
    <row r="269" spans="1:1">
      <c r="A269" s="56"/>
    </row>
    <row r="270" spans="1:1">
      <c r="A270" s="56"/>
    </row>
    <row r="271" spans="1:1">
      <c r="A271" s="56"/>
    </row>
    <row r="272" spans="1:1">
      <c r="A272" s="56"/>
    </row>
    <row r="273" spans="1:1">
      <c r="A273" s="56"/>
    </row>
    <row r="274" spans="1:1">
      <c r="A274" s="56"/>
    </row>
    <row r="275" spans="1:1">
      <c r="A275" s="56"/>
    </row>
    <row r="276" spans="1:1">
      <c r="A276" s="56"/>
    </row>
    <row r="277" spans="1:1">
      <c r="A277" s="56"/>
    </row>
    <row r="278" spans="1:1">
      <c r="A278" s="56"/>
    </row>
    <row r="279" spans="1:1">
      <c r="A279" s="56"/>
    </row>
    <row r="280" spans="1:1">
      <c r="A280" s="56"/>
    </row>
    <row r="281" spans="1:1">
      <c r="A281" s="56"/>
    </row>
    <row r="282" spans="1:1">
      <c r="A282" s="56"/>
    </row>
    <row r="283" spans="1:1">
      <c r="A283" s="56"/>
    </row>
    <row r="284" spans="1:1">
      <c r="A284" s="56"/>
    </row>
    <row r="285" spans="1:1">
      <c r="A285" s="56"/>
    </row>
    <row r="286" spans="1:1">
      <c r="A286" s="56"/>
    </row>
    <row r="287" spans="1:1">
      <c r="A287" s="56"/>
    </row>
    <row r="288" spans="1:1">
      <c r="A288" s="56"/>
    </row>
    <row r="289" spans="1:1">
      <c r="A289" s="56"/>
    </row>
    <row r="290" spans="1:1">
      <c r="A290" s="56"/>
    </row>
    <row r="291" spans="1:1">
      <c r="A291" s="56"/>
    </row>
    <row r="292" spans="1:1">
      <c r="A292" s="56"/>
    </row>
    <row r="293" spans="1:1">
      <c r="A293" s="56"/>
    </row>
    <row r="294" spans="1:1">
      <c r="A294" s="56"/>
    </row>
    <row r="295" spans="1:1">
      <c r="A295" s="56"/>
    </row>
    <row r="296" spans="1:1">
      <c r="A296" s="56"/>
    </row>
    <row r="297" spans="1:1">
      <c r="A297" s="56"/>
    </row>
    <row r="298" spans="1:1">
      <c r="A298" s="56"/>
    </row>
    <row r="299" spans="1:1">
      <c r="A299" s="56"/>
    </row>
    <row r="300" spans="1:1">
      <c r="A300" s="56"/>
    </row>
    <row r="301" spans="1:1">
      <c r="A301" s="56"/>
    </row>
    <row r="302" spans="1:1">
      <c r="A302" s="56"/>
    </row>
    <row r="303" spans="1:1">
      <c r="A303" s="56"/>
    </row>
    <row r="304" spans="1:1">
      <c r="A304" s="56"/>
    </row>
    <row r="305" spans="1:1">
      <c r="A305" s="56"/>
    </row>
    <row r="306" spans="1:1">
      <c r="A306" s="56"/>
    </row>
    <row r="307" spans="1:1">
      <c r="A307" s="56"/>
    </row>
    <row r="308" spans="1:1">
      <c r="A308" s="56"/>
    </row>
    <row r="309" spans="1:1">
      <c r="A309" s="56"/>
    </row>
    <row r="310" spans="1:1">
      <c r="A310" s="56"/>
    </row>
    <row r="311" spans="1:1">
      <c r="A311" s="56"/>
    </row>
    <row r="312" spans="1:1">
      <c r="A312" s="56"/>
    </row>
    <row r="313" spans="1:1">
      <c r="A313" s="56"/>
    </row>
    <row r="314" spans="1:1">
      <c r="A314" s="56"/>
    </row>
    <row r="315" spans="1:1">
      <c r="A315" s="56"/>
    </row>
    <row r="316" spans="1:1">
      <c r="A316" s="56"/>
    </row>
    <row r="317" spans="1:1">
      <c r="A317" s="56"/>
    </row>
    <row r="318" spans="1:1">
      <c r="A318" s="56"/>
    </row>
    <row r="319" spans="1:1">
      <c r="A319" s="56"/>
    </row>
    <row r="320" spans="1:1">
      <c r="A320" s="56"/>
    </row>
    <row r="321" spans="1:1">
      <c r="A321" s="56"/>
    </row>
    <row r="322" spans="1:1">
      <c r="A322" s="56"/>
    </row>
    <row r="323" spans="1:1">
      <c r="A323" s="56"/>
    </row>
    <row r="324" spans="1:1">
      <c r="A324" s="56"/>
    </row>
    <row r="325" spans="1:1">
      <c r="A325" s="56"/>
    </row>
    <row r="326" spans="1:1">
      <c r="A326" s="56"/>
    </row>
    <row r="327" spans="1:1">
      <c r="A327" s="56"/>
    </row>
    <row r="328" spans="1:1">
      <c r="A328" s="56"/>
    </row>
    <row r="329" spans="1:1">
      <c r="A329" s="56"/>
    </row>
    <row r="330" spans="1:1">
      <c r="A330" s="56"/>
    </row>
    <row r="331" spans="1:1">
      <c r="A331" s="56"/>
    </row>
    <row r="332" spans="1:1">
      <c r="A332" s="56"/>
    </row>
    <row r="333" spans="1:1">
      <c r="A333" s="56"/>
    </row>
    <row r="334" spans="1:1">
      <c r="A334" s="56"/>
    </row>
    <row r="335" spans="1:1">
      <c r="A335" s="56"/>
    </row>
    <row r="336" spans="1:1">
      <c r="A336" s="56"/>
    </row>
    <row r="337" spans="1:1">
      <c r="A337" s="56"/>
    </row>
    <row r="338" spans="1:1">
      <c r="A338" s="56"/>
    </row>
    <row r="339" spans="1:1">
      <c r="A339" s="56"/>
    </row>
    <row r="340" spans="1:1">
      <c r="A340" s="56"/>
    </row>
    <row r="341" spans="1:1">
      <c r="A341" s="56"/>
    </row>
    <row r="342" spans="1:1">
      <c r="A342" s="56"/>
    </row>
    <row r="343" spans="1:1">
      <c r="A343" s="56"/>
    </row>
    <row r="344" spans="1:1">
      <c r="A344" s="56"/>
    </row>
    <row r="345" spans="1:1">
      <c r="A345" s="56"/>
    </row>
    <row r="346" spans="1:1">
      <c r="A346" s="56"/>
    </row>
    <row r="347" spans="1:1">
      <c r="A347" s="56"/>
    </row>
    <row r="348" spans="1:1">
      <c r="A348" s="56"/>
    </row>
    <row r="349" spans="1:1">
      <c r="A349" s="56"/>
    </row>
    <row r="350" spans="1:1">
      <c r="A350" s="56"/>
    </row>
    <row r="351" spans="1:1">
      <c r="A351" s="56"/>
    </row>
    <row r="352" spans="1:1">
      <c r="A352" s="56"/>
    </row>
    <row r="353" spans="1:1">
      <c r="A353" s="56"/>
    </row>
    <row r="354" spans="1:1">
      <c r="A354" s="56"/>
    </row>
    <row r="355" spans="1:1">
      <c r="A355" s="56"/>
    </row>
    <row r="356" spans="1:1">
      <c r="A356" s="56"/>
    </row>
    <row r="357" spans="1:1">
      <c r="A357" s="56"/>
    </row>
    <row r="358" spans="1:1">
      <c r="A358" s="56"/>
    </row>
    <row r="359" spans="1:1">
      <c r="A359" s="56"/>
    </row>
    <row r="360" spans="1:1">
      <c r="A360" s="56"/>
    </row>
    <row r="361" spans="1:1">
      <c r="A361" s="56"/>
    </row>
    <row r="362" spans="1:1">
      <c r="A362" s="56"/>
    </row>
    <row r="363" spans="1:1">
      <c r="A363" s="56"/>
    </row>
    <row r="364" spans="1:1">
      <c r="A364" s="56"/>
    </row>
    <row r="365" spans="1:1">
      <c r="A365" s="56"/>
    </row>
  </sheetData>
  <phoneticPr fontId="11" type="noConversion"/>
  <pageMargins left="0.5" right="0.25" top="0.25" bottom="0" header="0" footer="0"/>
  <pageSetup orientation="portrait" horizontalDpi="4294967292" verticalDpi="4294967292"/>
  <headerFooter>
    <oddFooter>&amp;C&amp;"Calibri,Regular"&amp;K000000InSIGHT™ is a registered trademark of Meridian Economics LLC. All rights reserved.</oddFooter>
  </headerFooter>
  <drawing r:id="rId1"/>
  <extLst>
    <ext xmlns:mx="http://schemas.microsoft.com/office/mac/excel/2008/main" uri="{64002731-A6B0-56B0-2670-7721B7C09600}">
      <mx:PLV Mode="0" OnePage="0" WScale="66"/>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pageSetUpPr fitToPage="1"/>
  </sheetPr>
  <dimension ref="A2:W481"/>
  <sheetViews>
    <sheetView topLeftCell="A41" zoomScale="90" zoomScaleNormal="90" zoomScalePageLayoutView="90" workbookViewId="0">
      <selection activeCell="U70" sqref="U70"/>
    </sheetView>
  </sheetViews>
  <sheetFormatPr baseColWidth="10" defaultRowHeight="15" x14ac:dyDescent="0"/>
  <cols>
    <col min="1" max="1" width="7.1640625" style="2" customWidth="1"/>
    <col min="2" max="2" width="2.33203125" style="2" customWidth="1"/>
    <col min="3" max="16" width="10.83203125" style="2"/>
    <col min="17" max="18" width="10.83203125" style="2" customWidth="1"/>
    <col min="19" max="19" width="3" style="2" customWidth="1"/>
    <col min="20" max="21" width="10.83203125" style="2"/>
  </cols>
  <sheetData>
    <row r="2" spans="1:21" s="104" customFormat="1" ht="18">
      <c r="A2" s="111"/>
      <c r="B2" s="255"/>
      <c r="C2" s="256"/>
      <c r="D2" s="256"/>
      <c r="E2" s="256"/>
      <c r="F2" s="256"/>
      <c r="G2" s="256"/>
      <c r="H2" s="256"/>
      <c r="I2" s="256"/>
      <c r="J2" s="256"/>
      <c r="K2" s="256"/>
      <c r="L2" s="256"/>
      <c r="M2" s="256"/>
      <c r="N2" s="256"/>
      <c r="O2" s="256"/>
      <c r="P2" s="256"/>
      <c r="Q2" s="256"/>
      <c r="R2" s="256"/>
      <c r="S2" s="257"/>
      <c r="T2" s="111"/>
      <c r="U2" s="111"/>
    </row>
    <row r="3" spans="1:21" s="104" customFormat="1" ht="18">
      <c r="A3" s="111"/>
      <c r="B3" s="258"/>
      <c r="C3" s="94"/>
      <c r="D3" s="94"/>
      <c r="E3" s="94"/>
      <c r="F3" s="94"/>
      <c r="G3" s="94"/>
      <c r="H3" s="94"/>
      <c r="I3" s="94"/>
      <c r="J3" s="94"/>
      <c r="K3" s="94"/>
      <c r="L3" s="94"/>
      <c r="M3" s="94"/>
      <c r="N3" s="94"/>
      <c r="O3" s="94"/>
      <c r="P3" s="94"/>
      <c r="Q3" s="94"/>
      <c r="R3" s="94"/>
      <c r="S3" s="259"/>
      <c r="T3" s="111"/>
      <c r="U3" s="111"/>
    </row>
    <row r="4" spans="1:21" s="104" customFormat="1" ht="18">
      <c r="A4" s="111"/>
      <c r="B4" s="258"/>
      <c r="C4" s="94"/>
      <c r="D4" s="94"/>
      <c r="E4" s="94"/>
      <c r="F4" s="94"/>
      <c r="G4" s="94"/>
      <c r="H4" s="94"/>
      <c r="I4" s="94"/>
      <c r="J4" s="94"/>
      <c r="K4" s="94"/>
      <c r="L4" s="94"/>
      <c r="M4" s="94"/>
      <c r="N4" s="94"/>
      <c r="O4" s="94"/>
      <c r="P4" s="94"/>
      <c r="Q4" s="94"/>
      <c r="R4" s="94"/>
      <c r="S4" s="259"/>
      <c r="T4" s="111"/>
      <c r="U4" s="111"/>
    </row>
    <row r="5" spans="1:21" s="104" customFormat="1" ht="18">
      <c r="A5" s="111"/>
      <c r="B5" s="258"/>
      <c r="C5" s="94"/>
      <c r="D5" s="94"/>
      <c r="E5" s="94"/>
      <c r="F5" s="94"/>
      <c r="G5" s="94"/>
      <c r="H5" s="94"/>
      <c r="I5" s="94"/>
      <c r="J5" s="94"/>
      <c r="K5" s="94"/>
      <c r="L5" s="94"/>
      <c r="M5" s="94"/>
      <c r="N5" s="94"/>
      <c r="O5" s="94"/>
      <c r="P5" s="94"/>
      <c r="Q5" s="94"/>
      <c r="R5" s="94"/>
      <c r="S5" s="259"/>
      <c r="T5" s="111"/>
      <c r="U5" s="111"/>
    </row>
    <row r="6" spans="1:21" s="104" customFormat="1" ht="18">
      <c r="A6" s="111"/>
      <c r="B6" s="258"/>
      <c r="C6" s="94"/>
      <c r="D6" s="94"/>
      <c r="E6" s="94"/>
      <c r="F6" s="94"/>
      <c r="G6" s="94"/>
      <c r="H6" s="94"/>
      <c r="I6" s="94"/>
      <c r="J6" s="94"/>
      <c r="K6" s="94"/>
      <c r="L6" s="94"/>
      <c r="M6" s="94"/>
      <c r="N6" s="94"/>
      <c r="O6" s="94"/>
      <c r="P6" s="94"/>
      <c r="Q6" s="94"/>
      <c r="R6" s="94"/>
      <c r="S6" s="259"/>
      <c r="T6" s="111"/>
      <c r="U6" s="111"/>
    </row>
    <row r="7" spans="1:21" s="104" customFormat="1" ht="18">
      <c r="A7" s="111"/>
      <c r="B7" s="260"/>
      <c r="C7" s="261"/>
      <c r="D7" s="261"/>
      <c r="E7" s="261"/>
      <c r="F7" s="261"/>
      <c r="G7" s="261"/>
      <c r="H7" s="261"/>
      <c r="I7" s="261"/>
      <c r="J7" s="261"/>
      <c r="K7" s="261"/>
      <c r="L7" s="261"/>
      <c r="M7" s="261"/>
      <c r="N7" s="261"/>
      <c r="O7" s="261"/>
      <c r="P7" s="261"/>
      <c r="Q7" s="261"/>
      <c r="R7" s="261"/>
      <c r="S7" s="262"/>
      <c r="T7" s="111"/>
      <c r="U7" s="111"/>
    </row>
    <row r="8" spans="1:21" ht="19" customHeight="1">
      <c r="B8" s="215" t="s">
        <v>225</v>
      </c>
      <c r="C8" s="215"/>
      <c r="D8" s="215"/>
      <c r="E8" s="215"/>
      <c r="F8" s="215"/>
      <c r="G8" s="215"/>
      <c r="H8" s="215"/>
      <c r="I8" s="215"/>
      <c r="J8" s="215"/>
      <c r="K8" s="215"/>
      <c r="L8" s="215"/>
      <c r="M8" s="215"/>
      <c r="N8" s="215"/>
      <c r="O8" s="215"/>
      <c r="P8" s="215"/>
      <c r="Q8" s="215"/>
      <c r="R8" s="215"/>
      <c r="S8" s="215"/>
    </row>
    <row r="9" spans="1:21" ht="8" customHeight="1">
      <c r="B9" s="210"/>
      <c r="C9" s="210"/>
      <c r="D9" s="210"/>
      <c r="E9" s="210"/>
      <c r="F9" s="210"/>
      <c r="G9" s="210"/>
      <c r="H9" s="210"/>
      <c r="I9" s="210"/>
      <c r="J9" s="210"/>
      <c r="K9" s="210"/>
      <c r="L9" s="210"/>
      <c r="M9" s="210"/>
      <c r="N9" s="210"/>
      <c r="O9" s="210"/>
      <c r="P9" s="210"/>
      <c r="Q9" s="211"/>
      <c r="R9" s="210"/>
      <c r="S9" s="210"/>
    </row>
    <row r="10" spans="1:21" ht="29" customHeight="1">
      <c r="B10" s="5"/>
      <c r="C10" s="5"/>
      <c r="D10" s="5"/>
      <c r="E10" s="5"/>
      <c r="F10" s="5"/>
      <c r="G10" s="5"/>
      <c r="H10" s="5"/>
      <c r="I10" s="5"/>
      <c r="J10" s="5"/>
      <c r="K10" s="5"/>
      <c r="L10" s="5"/>
      <c r="M10" s="5"/>
      <c r="N10" s="5"/>
      <c r="O10" s="5"/>
      <c r="P10" s="5"/>
      <c r="Q10" s="5"/>
      <c r="R10" s="5"/>
      <c r="S10" s="5"/>
    </row>
    <row r="11" spans="1:21" ht="19" customHeight="1">
      <c r="B11" s="22"/>
      <c r="C11" s="155"/>
      <c r="D11" s="155"/>
      <c r="E11" s="155"/>
      <c r="F11" s="155"/>
      <c r="G11" s="155"/>
      <c r="H11" s="155"/>
      <c r="I11" s="155"/>
      <c r="J11" s="155"/>
      <c r="K11" s="155"/>
      <c r="L11" s="155"/>
      <c r="M11" s="155"/>
      <c r="N11" s="155"/>
      <c r="O11" s="155"/>
      <c r="P11" s="155"/>
      <c r="Q11" s="212"/>
      <c r="R11" s="155"/>
      <c r="S11" s="54"/>
    </row>
    <row r="12" spans="1:21" ht="40" customHeight="1">
      <c r="B12" s="20"/>
      <c r="C12" s="1938"/>
      <c r="D12" s="1938"/>
      <c r="E12" s="1938"/>
      <c r="F12" s="1938"/>
      <c r="G12" s="1938"/>
      <c r="H12" s="1938"/>
      <c r="I12" s="1946" t="s">
        <v>128</v>
      </c>
      <c r="J12" s="1938"/>
      <c r="K12" s="1938"/>
      <c r="L12" s="1938"/>
      <c r="M12" s="1938"/>
      <c r="N12" s="1938"/>
      <c r="O12" s="1938"/>
      <c r="P12" s="1938"/>
      <c r="Q12" s="1938"/>
      <c r="R12" s="1938"/>
      <c r="S12" s="21"/>
    </row>
    <row r="13" spans="1:21">
      <c r="B13" s="20"/>
      <c r="C13" s="5"/>
      <c r="D13" s="5"/>
      <c r="E13" s="5"/>
      <c r="F13" s="5"/>
      <c r="G13" s="5"/>
      <c r="H13" s="5"/>
      <c r="I13" s="5"/>
      <c r="J13" s="5"/>
      <c r="K13" s="5"/>
      <c r="L13" s="5"/>
      <c r="M13" s="5"/>
      <c r="N13" s="5"/>
      <c r="O13" s="5"/>
      <c r="P13" s="5"/>
      <c r="Q13" s="5"/>
      <c r="R13" s="5"/>
      <c r="S13" s="21"/>
    </row>
    <row r="14" spans="1:21">
      <c r="B14" s="20"/>
      <c r="C14" s="5"/>
      <c r="D14" s="5"/>
      <c r="E14" s="5"/>
      <c r="F14" s="5"/>
      <c r="G14" s="5"/>
      <c r="H14" s="5"/>
      <c r="I14" s="5"/>
      <c r="J14" s="5"/>
      <c r="K14" s="5"/>
      <c r="L14" s="5"/>
      <c r="M14" s="5"/>
      <c r="N14" s="5"/>
      <c r="O14" s="5"/>
      <c r="P14" s="5"/>
      <c r="Q14" s="5"/>
      <c r="R14" s="5"/>
      <c r="S14" s="21"/>
    </row>
    <row r="15" spans="1:21" s="729" customFormat="1" ht="30">
      <c r="A15" s="726"/>
      <c r="B15" s="727"/>
      <c r="C15" s="1731"/>
      <c r="D15" s="709"/>
      <c r="E15" s="709"/>
      <c r="F15" s="709"/>
      <c r="G15" s="709"/>
      <c r="H15" s="709"/>
      <c r="I15" s="709"/>
      <c r="J15" s="709"/>
      <c r="K15" s="1731"/>
      <c r="L15" s="709"/>
      <c r="M15" s="709"/>
      <c r="N15" s="709"/>
      <c r="O15" s="709"/>
      <c r="P15" s="709"/>
      <c r="Q15" s="709"/>
      <c r="R15" s="709"/>
      <c r="S15" s="728"/>
      <c r="T15" s="726"/>
      <c r="U15" s="726"/>
    </row>
    <row r="16" spans="1:21" s="732" customFormat="1" ht="20">
      <c r="A16" s="547"/>
      <c r="B16" s="730"/>
      <c r="C16" s="1732"/>
      <c r="D16" s="246"/>
      <c r="E16" s="246"/>
      <c r="F16" s="246"/>
      <c r="G16" s="246"/>
      <c r="H16" s="246"/>
      <c r="I16" s="246"/>
      <c r="J16" s="246"/>
      <c r="K16" s="1732"/>
      <c r="L16" s="246"/>
      <c r="M16" s="246"/>
      <c r="N16" s="246"/>
      <c r="O16" s="246"/>
      <c r="P16" s="246"/>
      <c r="Q16" s="246"/>
      <c r="R16" s="246"/>
      <c r="S16" s="731"/>
      <c r="T16" s="547"/>
      <c r="U16" s="547"/>
    </row>
    <row r="17" spans="2:19">
      <c r="B17" s="20"/>
      <c r="C17" s="5"/>
      <c r="D17" s="5"/>
      <c r="E17" s="5"/>
      <c r="F17" s="5"/>
      <c r="G17" s="5"/>
      <c r="H17" s="5"/>
      <c r="I17" s="5"/>
      <c r="J17" s="5"/>
      <c r="K17" s="5"/>
      <c r="L17" s="5"/>
      <c r="M17" s="5"/>
      <c r="N17" s="5"/>
      <c r="O17" s="5"/>
      <c r="P17" s="5"/>
      <c r="Q17" s="5"/>
      <c r="R17" s="5"/>
      <c r="S17" s="21"/>
    </row>
    <row r="18" spans="2:19">
      <c r="B18" s="20"/>
      <c r="C18" s="5"/>
      <c r="F18" s="5"/>
      <c r="G18" s="5"/>
      <c r="I18" s="5"/>
      <c r="J18" s="5"/>
      <c r="K18" s="5"/>
      <c r="L18" s="899"/>
      <c r="M18" s="5"/>
      <c r="N18" s="920"/>
      <c r="O18" s="5"/>
      <c r="P18" s="5"/>
      <c r="Q18" s="912"/>
      <c r="R18" s="5"/>
      <c r="S18" s="21"/>
    </row>
    <row r="19" spans="2:19">
      <c r="B19" s="20"/>
      <c r="C19" s="5"/>
      <c r="D19" s="5"/>
      <c r="E19" s="5"/>
      <c r="F19" s="5"/>
      <c r="G19" s="5"/>
      <c r="H19" s="5"/>
      <c r="I19" s="5"/>
      <c r="J19" s="5"/>
      <c r="K19" s="5"/>
      <c r="L19" s="5"/>
      <c r="M19" s="5"/>
      <c r="N19" s="5"/>
      <c r="O19" s="5"/>
      <c r="P19" s="5"/>
      <c r="Q19" s="5"/>
      <c r="R19" s="5"/>
      <c r="S19" s="21"/>
    </row>
    <row r="20" spans="2:19">
      <c r="B20" s="20"/>
      <c r="C20" s="5"/>
      <c r="D20" s="5"/>
      <c r="E20" s="5"/>
      <c r="F20" s="5"/>
      <c r="G20" s="5"/>
      <c r="H20" s="5"/>
      <c r="I20" s="5"/>
      <c r="J20" s="5"/>
      <c r="K20" s="5"/>
      <c r="L20" s="5"/>
      <c r="M20" s="5"/>
      <c r="N20" s="5"/>
      <c r="O20" s="5"/>
      <c r="P20" s="5"/>
      <c r="Q20" s="5"/>
      <c r="R20" s="5"/>
      <c r="S20" s="21"/>
    </row>
    <row r="21" spans="2:19">
      <c r="B21" s="20"/>
      <c r="C21" s="5"/>
      <c r="D21" s="5"/>
      <c r="E21" s="5"/>
      <c r="F21" s="5"/>
      <c r="G21" s="5"/>
      <c r="H21" s="5"/>
      <c r="I21" s="5"/>
      <c r="J21" s="5"/>
      <c r="K21" s="5"/>
      <c r="L21" s="5"/>
      <c r="M21" s="5"/>
      <c r="N21" s="5"/>
      <c r="O21" s="5"/>
      <c r="P21" s="5"/>
      <c r="Q21" s="5"/>
      <c r="R21" s="5"/>
      <c r="S21" s="21"/>
    </row>
    <row r="22" spans="2:19">
      <c r="B22" s="20"/>
      <c r="C22" s="5"/>
      <c r="D22" s="5"/>
      <c r="E22" s="5"/>
      <c r="F22" s="5"/>
      <c r="G22" s="5"/>
      <c r="H22" s="5"/>
      <c r="I22" s="5"/>
      <c r="J22" s="5"/>
      <c r="K22" s="5"/>
      <c r="L22" s="5"/>
      <c r="M22" s="5"/>
      <c r="N22" s="5"/>
      <c r="O22" s="5"/>
      <c r="P22" s="5"/>
      <c r="Q22" s="5"/>
      <c r="R22" s="5"/>
      <c r="S22" s="21"/>
    </row>
    <row r="23" spans="2:19">
      <c r="B23" s="20"/>
      <c r="C23" s="5"/>
      <c r="D23" s="5"/>
      <c r="E23" s="5"/>
      <c r="F23" s="5"/>
      <c r="G23" s="5"/>
      <c r="H23" s="5"/>
      <c r="I23" s="5"/>
      <c r="J23" s="5"/>
      <c r="K23" s="5"/>
      <c r="L23" s="5"/>
      <c r="M23" s="5"/>
      <c r="N23" s="5"/>
      <c r="O23" s="5"/>
      <c r="P23" s="5"/>
      <c r="Q23" s="5"/>
      <c r="R23" s="5"/>
      <c r="S23" s="21"/>
    </row>
    <row r="24" spans="2:19">
      <c r="B24" s="20"/>
      <c r="C24" s="5"/>
      <c r="D24" s="5"/>
      <c r="E24" s="5"/>
      <c r="F24" s="5"/>
      <c r="G24" s="5"/>
      <c r="H24" s="5"/>
      <c r="I24" s="5"/>
      <c r="J24" s="5"/>
      <c r="K24" s="5"/>
      <c r="L24" s="5"/>
      <c r="M24" s="5"/>
      <c r="N24" s="5"/>
      <c r="O24" s="5"/>
      <c r="P24" s="5"/>
      <c r="Q24" s="5"/>
      <c r="R24" s="5"/>
      <c r="S24" s="21"/>
    </row>
    <row r="25" spans="2:19">
      <c r="B25" s="20"/>
      <c r="C25" s="5"/>
      <c r="D25" s="5"/>
      <c r="E25" s="5"/>
      <c r="F25" s="5"/>
      <c r="G25" s="5"/>
      <c r="H25" s="5"/>
      <c r="I25" s="5"/>
      <c r="J25" s="5"/>
      <c r="K25" s="5"/>
      <c r="L25" s="5"/>
      <c r="M25" s="5"/>
      <c r="N25" s="5"/>
      <c r="O25" s="5"/>
      <c r="P25" s="5"/>
      <c r="Q25" s="5"/>
      <c r="R25" s="5"/>
      <c r="S25" s="21"/>
    </row>
    <row r="26" spans="2:19">
      <c r="B26" s="20"/>
      <c r="C26" s="5"/>
      <c r="D26" s="5"/>
      <c r="E26" s="5"/>
      <c r="F26" s="5"/>
      <c r="G26" s="5"/>
      <c r="H26" s="5"/>
      <c r="I26" s="5"/>
      <c r="J26" s="5"/>
      <c r="K26" s="5"/>
      <c r="L26" s="5"/>
      <c r="M26" s="5"/>
      <c r="N26" s="5"/>
      <c r="O26" s="5"/>
      <c r="P26" s="5"/>
      <c r="Q26" s="5"/>
      <c r="R26" s="5"/>
      <c r="S26" s="21"/>
    </row>
    <row r="27" spans="2:19">
      <c r="B27" s="20"/>
      <c r="C27" s="5"/>
      <c r="D27" s="5"/>
      <c r="E27" s="5"/>
      <c r="F27" s="5"/>
      <c r="G27" s="5"/>
      <c r="H27" s="5"/>
      <c r="I27" s="5"/>
      <c r="J27" s="5"/>
      <c r="K27" s="5"/>
      <c r="L27" s="5"/>
      <c r="M27" s="5"/>
      <c r="N27" s="5"/>
      <c r="O27" s="5"/>
      <c r="P27" s="5"/>
      <c r="Q27" s="5"/>
      <c r="R27" s="5"/>
      <c r="S27" s="21"/>
    </row>
    <row r="28" spans="2:19">
      <c r="B28" s="20"/>
      <c r="C28" s="5"/>
      <c r="D28" s="5"/>
      <c r="E28" s="5"/>
      <c r="F28" s="5"/>
      <c r="G28" s="5"/>
      <c r="H28" s="5"/>
      <c r="I28" s="5"/>
      <c r="J28" s="5"/>
      <c r="K28" s="5"/>
      <c r="L28" s="5"/>
      <c r="M28" s="5"/>
      <c r="N28" s="5"/>
      <c r="O28" s="5"/>
      <c r="P28" s="5"/>
      <c r="Q28" s="5"/>
      <c r="R28" s="5"/>
      <c r="S28" s="21"/>
    </row>
    <row r="29" spans="2:19">
      <c r="B29" s="20"/>
      <c r="C29" s="5"/>
      <c r="D29" s="5"/>
      <c r="E29" s="5"/>
      <c r="F29" s="5"/>
      <c r="G29" s="5"/>
      <c r="H29" s="5"/>
      <c r="I29" s="5"/>
      <c r="J29" s="5"/>
      <c r="K29" s="5"/>
      <c r="L29" s="5"/>
      <c r="M29" s="5"/>
      <c r="N29" s="5"/>
      <c r="O29" s="5"/>
      <c r="P29" s="5"/>
      <c r="Q29" s="5"/>
      <c r="R29" s="5"/>
      <c r="S29" s="21"/>
    </row>
    <row r="30" spans="2:19">
      <c r="B30" s="20"/>
      <c r="C30" s="5"/>
      <c r="D30" s="5"/>
      <c r="E30" s="5"/>
      <c r="F30" s="5"/>
      <c r="G30" s="5"/>
      <c r="H30" s="5"/>
      <c r="I30" s="5"/>
      <c r="J30" s="5"/>
      <c r="K30" s="5"/>
      <c r="L30" s="5"/>
      <c r="M30" s="5"/>
      <c r="N30" s="5"/>
      <c r="O30" s="5"/>
      <c r="P30" s="5"/>
      <c r="Q30" s="5"/>
      <c r="R30" s="5"/>
      <c r="S30" s="21"/>
    </row>
    <row r="31" spans="2:19">
      <c r="B31" s="20"/>
      <c r="C31" s="5"/>
      <c r="D31" s="5"/>
      <c r="E31" s="5"/>
      <c r="F31" s="5"/>
      <c r="G31" s="5"/>
      <c r="H31" s="5"/>
      <c r="I31" s="5"/>
      <c r="J31" s="5"/>
      <c r="K31" s="5"/>
      <c r="L31" s="5"/>
      <c r="M31" s="5"/>
      <c r="N31" s="5"/>
      <c r="O31" s="5"/>
      <c r="P31" s="5"/>
      <c r="Q31" s="5"/>
      <c r="R31" s="5"/>
      <c r="S31" s="21"/>
    </row>
    <row r="32" spans="2:19">
      <c r="B32" s="20"/>
      <c r="C32" s="5"/>
      <c r="D32" s="5"/>
      <c r="E32" s="5"/>
      <c r="F32" s="5"/>
      <c r="G32" s="5"/>
      <c r="H32" s="5"/>
      <c r="I32" s="5"/>
      <c r="J32" s="5"/>
      <c r="K32" s="5"/>
      <c r="L32" s="5"/>
      <c r="M32" s="5"/>
      <c r="N32" s="5"/>
      <c r="O32" s="5"/>
      <c r="P32" s="5"/>
      <c r="Q32" s="5"/>
      <c r="R32" s="5"/>
      <c r="S32" s="21"/>
    </row>
    <row r="33" spans="1:21">
      <c r="B33" s="20"/>
      <c r="C33" s="5"/>
      <c r="D33" s="5"/>
      <c r="E33" s="5"/>
      <c r="F33" s="5"/>
      <c r="G33" s="5"/>
      <c r="H33" s="5"/>
      <c r="I33" s="5"/>
      <c r="J33" s="5"/>
      <c r="K33" s="5"/>
      <c r="L33" s="5"/>
      <c r="M33" s="5"/>
      <c r="N33" s="5"/>
      <c r="O33" s="5"/>
      <c r="P33" s="5"/>
      <c r="Q33" s="5"/>
      <c r="R33" s="5"/>
      <c r="S33" s="21"/>
    </row>
    <row r="34" spans="1:21">
      <c r="B34" s="20"/>
      <c r="C34" s="5"/>
      <c r="D34" s="5"/>
      <c r="E34" s="5"/>
      <c r="F34" s="5"/>
      <c r="G34" s="5"/>
      <c r="H34" s="5"/>
      <c r="I34" s="5"/>
      <c r="J34" s="5"/>
      <c r="K34" s="5"/>
      <c r="L34" s="5"/>
      <c r="M34" s="5"/>
      <c r="N34" s="5"/>
      <c r="O34" s="5"/>
      <c r="P34" s="5"/>
      <c r="Q34" s="5"/>
      <c r="R34" s="5"/>
      <c r="S34" s="21"/>
    </row>
    <row r="35" spans="1:21">
      <c r="B35" s="20"/>
      <c r="C35" s="4"/>
      <c r="D35" s="4"/>
      <c r="E35" s="4"/>
      <c r="F35" s="4"/>
      <c r="G35" s="4"/>
      <c r="H35" s="4"/>
      <c r="I35" s="4"/>
      <c r="J35" s="4"/>
      <c r="K35" s="4"/>
      <c r="L35" s="4"/>
      <c r="M35" s="4"/>
      <c r="N35" s="4"/>
      <c r="O35" s="4"/>
      <c r="P35" s="4"/>
      <c r="Q35" s="4"/>
      <c r="R35" s="4"/>
      <c r="S35" s="21"/>
    </row>
    <row r="36" spans="1:21" s="737" customFormat="1" ht="20">
      <c r="A36" s="733"/>
      <c r="B36" s="734"/>
      <c r="C36" s="735"/>
      <c r="D36" s="735"/>
      <c r="E36" s="112">
        <v>2015</v>
      </c>
      <c r="F36" s="735">
        <v>2016</v>
      </c>
      <c r="G36" s="114">
        <v>2017</v>
      </c>
      <c r="H36" s="735">
        <v>2018</v>
      </c>
      <c r="I36" s="735"/>
      <c r="J36" s="735"/>
      <c r="K36" s="735"/>
      <c r="L36" s="735"/>
      <c r="M36" s="735"/>
      <c r="N36" s="735"/>
      <c r="O36" s="735"/>
      <c r="P36" s="735"/>
      <c r="Q36" s="735"/>
      <c r="R36" s="735"/>
      <c r="S36" s="736"/>
      <c r="T36" s="2"/>
      <c r="U36" s="733"/>
    </row>
    <row r="37" spans="1:21" s="737" customFormat="1" ht="20">
      <c r="A37" s="733"/>
      <c r="B37" s="734"/>
      <c r="C37" s="741"/>
      <c r="D37" s="116"/>
      <c r="E37" s="115" t="s">
        <v>125</v>
      </c>
      <c r="F37" s="116" t="s">
        <v>125</v>
      </c>
      <c r="G37" s="818" t="s">
        <v>125</v>
      </c>
      <c r="H37" s="116" t="s">
        <v>118</v>
      </c>
      <c r="I37" s="116" t="s">
        <v>119</v>
      </c>
      <c r="J37" s="116" t="s">
        <v>120</v>
      </c>
      <c r="K37" s="116" t="s">
        <v>121</v>
      </c>
      <c r="L37" s="116" t="s">
        <v>55</v>
      </c>
      <c r="M37" s="116" t="s">
        <v>122</v>
      </c>
      <c r="N37" s="116" t="s">
        <v>123</v>
      </c>
      <c r="O37" s="116" t="s">
        <v>124</v>
      </c>
      <c r="P37" s="116" t="s">
        <v>125</v>
      </c>
      <c r="Q37" s="116" t="s">
        <v>115</v>
      </c>
      <c r="R37" s="116" t="s">
        <v>116</v>
      </c>
      <c r="S37" s="736"/>
      <c r="T37" s="2"/>
      <c r="U37" s="733"/>
    </row>
    <row r="38" spans="1:21" ht="16" customHeight="1">
      <c r="B38" s="20"/>
      <c r="C38" s="5"/>
      <c r="D38" s="5"/>
      <c r="E38" s="5"/>
      <c r="F38" s="5"/>
      <c r="G38" s="5"/>
      <c r="S38" s="21"/>
    </row>
    <row r="39" spans="1:21" ht="22" customHeight="1">
      <c r="B39" s="20"/>
      <c r="C39" s="1862" t="s">
        <v>725</v>
      </c>
      <c r="D39" s="1863"/>
      <c r="E39" s="1843"/>
      <c r="F39" s="1863"/>
      <c r="G39" s="1843"/>
      <c r="H39" s="1864"/>
      <c r="I39" s="1864"/>
      <c r="J39" s="1864"/>
      <c r="K39" s="1864"/>
      <c r="L39" s="1864"/>
      <c r="M39" s="1864"/>
      <c r="N39" s="1864"/>
      <c r="O39" s="1864"/>
      <c r="P39" s="1864"/>
      <c r="Q39" s="1864"/>
      <c r="R39" s="1864"/>
      <c r="S39" s="21"/>
    </row>
    <row r="40" spans="1:21" s="752" customFormat="1" ht="25" customHeight="1">
      <c r="A40" s="749"/>
      <c r="B40" s="750"/>
      <c r="C40" s="753" t="s">
        <v>724</v>
      </c>
      <c r="D40" s="754"/>
      <c r="E40" s="841">
        <v>5.1999999999999998E-2</v>
      </c>
      <c r="F40" s="751">
        <v>5.3999999999999999E-2</v>
      </c>
      <c r="G40" s="897">
        <v>6.3E-2</v>
      </c>
      <c r="H40" s="898">
        <v>6.4000000000000001E-2</v>
      </c>
      <c r="I40" s="898">
        <v>6.4000000000000001E-2</v>
      </c>
      <c r="J40" s="898">
        <v>6.2E-2</v>
      </c>
      <c r="K40" s="898">
        <v>5.8999999999999997E-2</v>
      </c>
      <c r="L40" s="898">
        <v>5.5E-2</v>
      </c>
      <c r="M40" s="898">
        <v>5.5E-2</v>
      </c>
      <c r="N40" s="898">
        <v>5.5E-2</v>
      </c>
      <c r="O40" s="898">
        <v>5.1999999999999998E-2</v>
      </c>
      <c r="P40" s="898">
        <v>4.7E-2</v>
      </c>
      <c r="Q40" s="898">
        <v>4.2999999999999997E-2</v>
      </c>
      <c r="R40" s="898">
        <v>0.04</v>
      </c>
      <c r="S40" s="838"/>
      <c r="T40" s="749"/>
      <c r="U40" s="749"/>
    </row>
    <row r="41" spans="1:21" s="748" customFormat="1" ht="19" customHeight="1">
      <c r="A41" s="743"/>
      <c r="B41" s="744"/>
      <c r="C41" s="755" t="s">
        <v>723</v>
      </c>
      <c r="D41" s="756"/>
      <c r="E41" s="745">
        <v>5.7000000000000002E-2</v>
      </c>
      <c r="F41" s="745">
        <v>5.6000000000000001E-2</v>
      </c>
      <c r="G41" s="746">
        <v>6.3E-2</v>
      </c>
      <c r="H41" s="747">
        <v>6.6000000000000003E-2</v>
      </c>
      <c r="I41" s="747">
        <v>6.6000000000000003E-2</v>
      </c>
      <c r="J41" s="747">
        <v>6.3E-2</v>
      </c>
      <c r="K41" s="747">
        <v>0.06</v>
      </c>
      <c r="L41" s="747">
        <v>5.8000000000000003E-2</v>
      </c>
      <c r="M41" s="747">
        <v>5.0999999999999997E-2</v>
      </c>
      <c r="N41" s="747">
        <v>0.05</v>
      </c>
      <c r="O41" s="747">
        <v>4.7E-2</v>
      </c>
      <c r="P41" s="747">
        <v>4.2000000000000003E-2</v>
      </c>
      <c r="Q41" s="747">
        <v>3.5999999999999997E-2</v>
      </c>
      <c r="R41" s="747">
        <v>0.03</v>
      </c>
      <c r="S41" s="1175"/>
      <c r="T41" s="401"/>
      <c r="U41" s="743"/>
    </row>
    <row r="42" spans="1:21" s="740" customFormat="1" ht="13" customHeight="1">
      <c r="A42" s="88"/>
      <c r="B42" s="738"/>
      <c r="C42" s="95"/>
      <c r="D42" s="95"/>
      <c r="E42" s="95"/>
      <c r="F42" s="95"/>
      <c r="G42" s="95"/>
      <c r="H42" s="95"/>
      <c r="I42" s="95"/>
      <c r="J42" s="95"/>
      <c r="K42" s="95"/>
      <c r="L42" s="95"/>
      <c r="M42" s="95"/>
      <c r="N42" s="95"/>
      <c r="O42" s="95"/>
      <c r="P42" s="95"/>
      <c r="Q42" s="95"/>
      <c r="R42" s="95"/>
      <c r="S42" s="739"/>
      <c r="T42" s="2"/>
      <c r="U42" s="88"/>
    </row>
    <row r="43" spans="1:21" ht="22" customHeight="1">
      <c r="B43" s="20"/>
      <c r="C43" s="1862" t="s">
        <v>726</v>
      </c>
      <c r="D43" s="1863"/>
      <c r="E43" s="1863"/>
      <c r="F43" s="1863"/>
      <c r="G43" s="1843"/>
      <c r="H43" s="1863"/>
      <c r="I43" s="1843"/>
      <c r="J43" s="1843"/>
      <c r="K43" s="1843"/>
      <c r="L43" s="1843"/>
      <c r="M43" s="1843"/>
      <c r="N43" s="1843"/>
      <c r="O43" s="1843"/>
      <c r="P43" s="1843"/>
      <c r="Q43" s="1843"/>
      <c r="R43" s="1843"/>
      <c r="S43" s="21"/>
    </row>
    <row r="44" spans="1:21" s="752" customFormat="1" ht="25" customHeight="1">
      <c r="A44" s="749"/>
      <c r="B44" s="750"/>
      <c r="C44" s="753" t="s">
        <v>724</v>
      </c>
      <c r="D44" s="754"/>
      <c r="E44" s="751" t="s">
        <v>459</v>
      </c>
      <c r="F44" s="751" t="s">
        <v>459</v>
      </c>
      <c r="G44" s="897" t="s">
        <v>459</v>
      </c>
      <c r="H44" s="230">
        <v>8.0000000000000002E-3</v>
      </c>
      <c r="I44" s="898">
        <v>7.0000000000000001E-3</v>
      </c>
      <c r="J44" s="898">
        <v>8.0000000000000002E-3</v>
      </c>
      <c r="K44" s="898">
        <v>4.0000000000000001E-3</v>
      </c>
      <c r="L44" s="898">
        <v>0</v>
      </c>
      <c r="M44" s="898">
        <v>0</v>
      </c>
      <c r="N44" s="898">
        <v>1E-3</v>
      </c>
      <c r="O44" s="898">
        <v>1E-3</v>
      </c>
      <c r="P44" s="898">
        <v>-1E-3</v>
      </c>
      <c r="Q44" s="898">
        <v>-2E-3</v>
      </c>
      <c r="R44" s="898">
        <v>2E-3</v>
      </c>
      <c r="S44" s="838"/>
      <c r="T44" s="749"/>
      <c r="U44" s="749"/>
    </row>
    <row r="45" spans="1:21" s="748" customFormat="1" ht="19" customHeight="1">
      <c r="A45" s="743"/>
      <c r="B45" s="744"/>
      <c r="C45" s="755" t="s">
        <v>723</v>
      </c>
      <c r="D45" s="756"/>
      <c r="E45" s="745" t="s">
        <v>459</v>
      </c>
      <c r="F45" s="745" t="s">
        <v>459</v>
      </c>
      <c r="G45" s="746" t="s">
        <v>459</v>
      </c>
      <c r="H45" s="747">
        <v>0.01</v>
      </c>
      <c r="I45" s="747">
        <v>1.0999999999999999E-2</v>
      </c>
      <c r="J45" s="747">
        <v>5.0000000000000001E-3</v>
      </c>
      <c r="K45" s="747">
        <v>3.0000000000000001E-3</v>
      </c>
      <c r="L45" s="747">
        <v>2E-3</v>
      </c>
      <c r="M45" s="747">
        <v>0</v>
      </c>
      <c r="N45" s="747">
        <v>0</v>
      </c>
      <c r="O45" s="747">
        <v>-1E-3</v>
      </c>
      <c r="P45" s="747">
        <v>-2E-3</v>
      </c>
      <c r="Q45" s="747">
        <v>-2E-3</v>
      </c>
      <c r="R45" s="747">
        <v>2E-3</v>
      </c>
      <c r="S45" s="1175"/>
      <c r="T45" s="401"/>
      <c r="U45" s="743"/>
    </row>
    <row r="46" spans="1:21" ht="18" customHeight="1">
      <c r="B46" s="20"/>
      <c r="C46" s="5"/>
      <c r="D46" s="5"/>
      <c r="E46" s="5"/>
      <c r="F46" s="5"/>
      <c r="G46" s="5"/>
      <c r="H46" s="5"/>
      <c r="I46" s="5"/>
      <c r="J46" s="5"/>
      <c r="K46" s="5"/>
      <c r="L46" s="5"/>
      <c r="M46" s="5"/>
      <c r="N46" s="5"/>
      <c r="O46" s="5"/>
      <c r="P46" s="5"/>
      <c r="Q46" s="5"/>
      <c r="R46" s="5"/>
      <c r="S46" s="21"/>
    </row>
    <row r="47" spans="1:21" ht="20">
      <c r="B47" s="20"/>
      <c r="C47" s="1862" t="s">
        <v>1158</v>
      </c>
      <c r="D47" s="1863"/>
      <c r="E47" s="1863"/>
      <c r="F47" s="1863"/>
      <c r="G47" s="1863"/>
      <c r="H47" s="1863"/>
      <c r="I47" s="1843"/>
      <c r="J47" s="1843"/>
      <c r="K47" s="1843"/>
      <c r="L47" s="1843"/>
      <c r="M47" s="1843"/>
      <c r="N47" s="1843"/>
      <c r="O47" s="1843"/>
      <c r="P47" s="1843"/>
      <c r="Q47" s="1843"/>
      <c r="R47" s="1843"/>
      <c r="S47" s="21"/>
    </row>
    <row r="48" spans="1:21" ht="25" customHeight="1">
      <c r="B48" s="20"/>
      <c r="C48" s="753" t="s">
        <v>1157</v>
      </c>
      <c r="D48" s="1865"/>
      <c r="E48" s="1866">
        <v>175.23</v>
      </c>
      <c r="F48" s="1866">
        <v>184.58</v>
      </c>
      <c r="G48" s="1867">
        <v>196.14</v>
      </c>
      <c r="H48" s="1868">
        <v>200.95</v>
      </c>
      <c r="I48" s="1869">
        <v>202.84</v>
      </c>
      <c r="J48" s="1869">
        <v>204.42</v>
      </c>
      <c r="K48" s="1869">
        <v>205.35</v>
      </c>
      <c r="L48" s="1869">
        <v>205.7</v>
      </c>
      <c r="M48" s="1869">
        <v>205.8</v>
      </c>
      <c r="N48" s="1869">
        <v>206</v>
      </c>
      <c r="O48" s="1869">
        <v>205.85</v>
      </c>
      <c r="P48" s="1869">
        <v>205.35</v>
      </c>
      <c r="Q48" s="1869">
        <v>204.7</v>
      </c>
      <c r="R48" s="1869">
        <v>205.04</v>
      </c>
      <c r="S48" s="21"/>
    </row>
    <row r="49" spans="1:23" s="752" customFormat="1" ht="22" customHeight="1">
      <c r="A49" s="749"/>
      <c r="B49" s="750"/>
      <c r="C49" s="1874" t="s">
        <v>1160</v>
      </c>
      <c r="D49" s="21"/>
      <c r="E49" s="1870">
        <v>-0.27400000000000002</v>
      </c>
      <c r="F49" s="1870">
        <v>-0.27400000000000002</v>
      </c>
      <c r="G49" s="1871">
        <v>-0.27400000000000002</v>
      </c>
      <c r="H49" s="1872">
        <v>-0.27400000000000002</v>
      </c>
      <c r="I49" s="1872">
        <v>-0.27400000000000002</v>
      </c>
      <c r="J49" s="1872">
        <v>-0.27400000000000002</v>
      </c>
      <c r="K49" s="1872">
        <v>-0.27400000000000002</v>
      </c>
      <c r="L49" s="1872">
        <v>-0.27400000000000002</v>
      </c>
      <c r="M49" s="1872">
        <v>-0.27400000000000002</v>
      </c>
      <c r="N49" s="1872">
        <v>-0.27400000000000002</v>
      </c>
      <c r="O49" s="1872">
        <v>-0.27400000000000002</v>
      </c>
      <c r="P49" s="1872">
        <v>-0.27400000000000002</v>
      </c>
      <c r="Q49" s="1872">
        <v>-0.27400000000000002</v>
      </c>
      <c r="R49" s="1872">
        <v>-0.27400000000000002</v>
      </c>
      <c r="S49" s="838"/>
      <c r="T49" s="749"/>
      <c r="U49" s="749"/>
    </row>
    <row r="50" spans="1:23" s="752" customFormat="1" ht="20" customHeight="1">
      <c r="A50" s="749"/>
      <c r="B50" s="750"/>
      <c r="C50" s="1874" t="s">
        <v>1159</v>
      </c>
      <c r="D50" s="754"/>
      <c r="E50" s="819">
        <f t="shared" ref="E50:L50" si="0">(E48-184.62)/184.62</f>
        <v>-5.0861228469288346E-2</v>
      </c>
      <c r="F50" s="819">
        <f t="shared" si="0"/>
        <v>-2.1666125013537017E-4</v>
      </c>
      <c r="G50" s="1873">
        <f t="shared" si="0"/>
        <v>6.2398440038998922E-2</v>
      </c>
      <c r="H50" s="231">
        <f t="shared" si="0"/>
        <v>8.8451955367782387E-2</v>
      </c>
      <c r="I50" s="231">
        <f t="shared" si="0"/>
        <v>9.8689199436680738E-2</v>
      </c>
      <c r="J50" s="231">
        <f t="shared" si="0"/>
        <v>0.10724731881702948</v>
      </c>
      <c r="K50" s="231">
        <f t="shared" si="0"/>
        <v>0.11228469288267788</v>
      </c>
      <c r="L50" s="231">
        <f t="shared" si="0"/>
        <v>0.11418047882136272</v>
      </c>
      <c r="M50" s="231">
        <v>0.115</v>
      </c>
      <c r="N50" s="231">
        <v>0.11600000000000001</v>
      </c>
      <c r="O50" s="231">
        <v>0.115</v>
      </c>
      <c r="P50" s="231">
        <v>1.1200000000000001</v>
      </c>
      <c r="Q50" s="231">
        <v>0.109</v>
      </c>
      <c r="R50" s="231">
        <v>0.111</v>
      </c>
      <c r="S50" s="838"/>
      <c r="T50" s="749"/>
      <c r="U50" s="749"/>
    </row>
    <row r="51" spans="1:23" ht="20">
      <c r="B51" s="20"/>
      <c r="C51" s="1874" t="s">
        <v>1161</v>
      </c>
      <c r="D51" s="21"/>
      <c r="E51" s="1870">
        <f>(E48-134)/134</f>
        <v>0.30768656716417903</v>
      </c>
      <c r="F51" s="1870">
        <f t="shared" ref="F51:L51" si="1">(F48-134)/134</f>
        <v>0.37746268656716425</v>
      </c>
      <c r="G51" s="1871">
        <f t="shared" si="1"/>
        <v>0.46373134328358201</v>
      </c>
      <c r="H51" s="1872">
        <f t="shared" si="1"/>
        <v>0.49962686567164172</v>
      </c>
      <c r="I51" s="1872">
        <f t="shared" si="1"/>
        <v>0.51373134328358216</v>
      </c>
      <c r="J51" s="1872">
        <f t="shared" si="1"/>
        <v>0.52552238805970142</v>
      </c>
      <c r="K51" s="1872">
        <f t="shared" si="1"/>
        <v>0.53246268656716411</v>
      </c>
      <c r="L51" s="1872">
        <f t="shared" si="1"/>
        <v>0.53507462686567153</v>
      </c>
      <c r="M51" s="1872">
        <v>0.53600000000000003</v>
      </c>
      <c r="N51" s="1872">
        <v>0.53800000000000003</v>
      </c>
      <c r="O51" s="1872">
        <v>0.53600000000000003</v>
      </c>
      <c r="P51" s="1872">
        <v>0.53200000000000003</v>
      </c>
      <c r="Q51" s="1872">
        <v>0.52800000000000002</v>
      </c>
      <c r="R51" s="1872">
        <v>0.53</v>
      </c>
      <c r="S51" s="21"/>
    </row>
    <row r="52" spans="1:23" s="104" customFormat="1" ht="21" customHeight="1" thickBot="1">
      <c r="A52" s="111"/>
      <c r="B52" s="258"/>
      <c r="C52" s="8"/>
      <c r="D52" s="8"/>
      <c r="E52" s="8"/>
      <c r="F52" s="8"/>
      <c r="G52" s="8"/>
      <c r="H52" s="8"/>
      <c r="I52" s="8"/>
      <c r="J52" s="8"/>
      <c r="K52" s="8"/>
      <c r="L52" s="8"/>
      <c r="M52" s="8"/>
      <c r="N52" s="8"/>
      <c r="O52" s="8"/>
      <c r="P52" s="8"/>
      <c r="Q52" s="8"/>
      <c r="R52" s="8"/>
      <c r="S52" s="1243"/>
      <c r="T52" s="111"/>
      <c r="U52" s="111"/>
      <c r="V52" s="111"/>
      <c r="W52" s="111"/>
    </row>
    <row r="53" spans="1:23" ht="36" customHeight="1">
      <c r="B53" s="20"/>
      <c r="C53" s="5"/>
      <c r="D53" s="5"/>
      <c r="E53" s="5"/>
      <c r="F53" s="5"/>
      <c r="G53" s="5"/>
      <c r="H53" s="5"/>
      <c r="I53" s="5"/>
      <c r="J53" s="5"/>
      <c r="K53" s="5"/>
      <c r="L53" s="5"/>
      <c r="M53" s="5"/>
      <c r="N53" s="5"/>
      <c r="O53" s="5"/>
      <c r="P53" s="5"/>
      <c r="Q53" s="5"/>
      <c r="R53" s="5"/>
      <c r="S53" s="21"/>
    </row>
    <row r="54" spans="1:23">
      <c r="B54" s="20"/>
      <c r="C54" s="5"/>
      <c r="D54" s="5"/>
      <c r="E54" s="5"/>
      <c r="F54" s="5"/>
      <c r="G54" s="5"/>
      <c r="H54" s="5"/>
      <c r="I54" s="5"/>
      <c r="J54" s="5"/>
      <c r="K54" s="5"/>
      <c r="L54" s="5"/>
      <c r="M54" s="5"/>
      <c r="N54" s="5"/>
      <c r="O54" s="5"/>
      <c r="P54" s="5"/>
      <c r="Q54" s="5"/>
      <c r="R54" s="5"/>
      <c r="S54" s="21"/>
    </row>
    <row r="55" spans="1:23">
      <c r="B55" s="20"/>
      <c r="C55" s="5"/>
      <c r="D55" s="5"/>
      <c r="E55" s="5"/>
      <c r="F55" s="5"/>
      <c r="G55" s="5"/>
      <c r="H55" s="5"/>
      <c r="I55" s="5"/>
      <c r="J55" s="5"/>
      <c r="K55" s="5"/>
      <c r="L55" s="5"/>
      <c r="M55" s="5"/>
      <c r="N55" s="5"/>
      <c r="O55" s="5"/>
      <c r="P55" s="5"/>
      <c r="Q55" s="5"/>
      <c r="R55" s="5"/>
      <c r="S55" s="21"/>
    </row>
    <row r="56" spans="1:23">
      <c r="B56" s="20"/>
      <c r="C56" s="5"/>
      <c r="D56" s="5"/>
      <c r="E56" s="5"/>
      <c r="F56" s="5"/>
      <c r="G56" s="5"/>
      <c r="H56" s="5"/>
      <c r="I56" s="5"/>
      <c r="J56" s="5"/>
      <c r="K56" s="5"/>
      <c r="L56" s="5"/>
      <c r="M56" s="5"/>
      <c r="N56" s="5"/>
      <c r="O56" s="5"/>
      <c r="P56" s="5"/>
      <c r="Q56" s="5"/>
      <c r="R56" s="5"/>
      <c r="S56" s="21"/>
    </row>
    <row r="57" spans="1:23">
      <c r="B57" s="20"/>
      <c r="C57" s="5"/>
      <c r="D57" s="5"/>
      <c r="E57" s="5"/>
      <c r="F57" s="5"/>
      <c r="G57" s="5"/>
      <c r="H57" s="5"/>
      <c r="I57" s="5"/>
      <c r="J57" s="5"/>
      <c r="K57" s="5"/>
      <c r="L57" s="5"/>
      <c r="M57" s="5"/>
      <c r="N57" s="5"/>
      <c r="O57" s="5"/>
      <c r="P57" s="5"/>
      <c r="Q57" s="5"/>
      <c r="R57" s="5"/>
      <c r="S57" s="21"/>
    </row>
    <row r="58" spans="1:23">
      <c r="B58" s="20"/>
      <c r="C58" s="5"/>
      <c r="D58" s="5"/>
      <c r="E58" s="5"/>
      <c r="F58" s="5"/>
      <c r="G58" s="5"/>
      <c r="H58" s="5"/>
      <c r="I58" s="5"/>
      <c r="J58" s="5"/>
      <c r="K58" s="5"/>
      <c r="L58" s="5"/>
      <c r="M58" s="5"/>
      <c r="N58" s="5"/>
      <c r="O58" s="5"/>
      <c r="P58" s="5"/>
      <c r="Q58" s="5"/>
      <c r="R58" s="5"/>
      <c r="S58" s="21"/>
    </row>
    <row r="59" spans="1:23">
      <c r="B59" s="20"/>
      <c r="C59" s="5"/>
      <c r="D59" s="5"/>
      <c r="E59" s="5"/>
      <c r="F59" s="5"/>
      <c r="G59" s="5"/>
      <c r="H59" s="5"/>
      <c r="I59" s="5"/>
      <c r="J59" s="5"/>
      <c r="K59" s="5"/>
      <c r="L59" s="5"/>
      <c r="M59" s="5"/>
      <c r="N59" s="5"/>
      <c r="O59" s="5"/>
      <c r="P59" s="5"/>
      <c r="Q59" s="5"/>
      <c r="R59" s="5"/>
      <c r="S59" s="21"/>
    </row>
    <row r="60" spans="1:23">
      <c r="B60" s="20"/>
      <c r="C60" s="5"/>
      <c r="D60" s="5"/>
      <c r="E60" s="5"/>
      <c r="F60" s="5"/>
      <c r="G60" s="5"/>
      <c r="H60" s="5"/>
      <c r="I60" s="5"/>
      <c r="J60" s="5"/>
      <c r="K60" s="5"/>
      <c r="L60" s="5"/>
      <c r="M60" s="5"/>
      <c r="N60" s="5"/>
      <c r="O60" s="5"/>
      <c r="P60" s="5"/>
      <c r="Q60" s="5"/>
      <c r="R60" s="5"/>
      <c r="S60" s="21"/>
    </row>
    <row r="61" spans="1:23">
      <c r="B61" s="20"/>
      <c r="C61" s="5"/>
      <c r="D61" s="5"/>
      <c r="E61" s="5"/>
      <c r="F61" s="5"/>
      <c r="G61" s="5"/>
      <c r="H61" s="5"/>
      <c r="I61" s="5"/>
      <c r="J61" s="5"/>
      <c r="K61" s="5"/>
      <c r="L61" s="5"/>
      <c r="M61" s="5"/>
      <c r="N61" s="5"/>
      <c r="O61" s="5"/>
      <c r="P61" s="5"/>
      <c r="Q61" s="5"/>
      <c r="R61" s="5"/>
      <c r="S61" s="21"/>
    </row>
    <row r="62" spans="1:23">
      <c r="B62" s="20"/>
      <c r="C62" s="5"/>
      <c r="D62" s="5"/>
      <c r="E62" s="5"/>
      <c r="F62" s="5"/>
      <c r="G62" s="5"/>
      <c r="H62" s="5"/>
      <c r="I62" s="5"/>
      <c r="J62" s="5"/>
      <c r="K62" s="5"/>
      <c r="L62" s="5"/>
      <c r="M62" s="5"/>
      <c r="N62" s="5"/>
      <c r="O62" s="5"/>
      <c r="P62" s="5"/>
      <c r="Q62" s="5"/>
      <c r="R62" s="5"/>
      <c r="S62" s="21"/>
    </row>
    <row r="63" spans="1:23">
      <c r="B63" s="20"/>
      <c r="C63" s="5"/>
      <c r="D63" s="5"/>
      <c r="E63" s="5"/>
      <c r="F63" s="5"/>
      <c r="G63" s="5"/>
      <c r="H63" s="5"/>
      <c r="I63" s="5"/>
      <c r="J63" s="5"/>
      <c r="K63" s="5"/>
      <c r="L63" s="5"/>
      <c r="M63" s="5"/>
      <c r="N63" s="5"/>
      <c r="O63" s="5"/>
      <c r="P63" s="5"/>
      <c r="Q63" s="5"/>
      <c r="R63" s="5"/>
      <c r="S63" s="21"/>
    </row>
    <row r="64" spans="1:23">
      <c r="B64" s="20"/>
      <c r="C64" s="5"/>
      <c r="D64" s="5"/>
      <c r="E64" s="5"/>
      <c r="F64" s="5"/>
      <c r="G64" s="5"/>
      <c r="H64" s="5"/>
      <c r="I64" s="5"/>
      <c r="J64" s="5"/>
      <c r="K64" s="5"/>
      <c r="L64" s="5"/>
      <c r="M64" s="5"/>
      <c r="N64" s="5"/>
      <c r="O64" s="5"/>
      <c r="P64" s="5"/>
      <c r="Q64" s="5"/>
      <c r="R64" s="5"/>
      <c r="S64" s="21"/>
    </row>
    <row r="65" spans="2:19">
      <c r="B65" s="20"/>
      <c r="C65" s="5"/>
      <c r="D65" s="5"/>
      <c r="E65" s="5"/>
      <c r="F65" s="5"/>
      <c r="G65" s="5"/>
      <c r="H65" s="5"/>
      <c r="I65" s="5"/>
      <c r="J65" s="5"/>
      <c r="K65" s="5"/>
      <c r="L65" s="5"/>
      <c r="M65" s="5"/>
      <c r="N65" s="5"/>
      <c r="O65" s="5"/>
      <c r="P65" s="5"/>
      <c r="Q65" s="5"/>
      <c r="R65" s="5"/>
      <c r="S65" s="21"/>
    </row>
    <row r="66" spans="2:19">
      <c r="B66" s="20"/>
      <c r="C66" s="5"/>
      <c r="D66" s="5"/>
      <c r="E66" s="5"/>
      <c r="F66" s="5"/>
      <c r="G66" s="5"/>
      <c r="H66" s="5"/>
      <c r="I66" s="5"/>
      <c r="J66" s="5"/>
      <c r="K66" s="5"/>
      <c r="L66" s="5"/>
      <c r="M66" s="5"/>
      <c r="N66" s="5"/>
      <c r="O66" s="5"/>
      <c r="P66" s="5"/>
      <c r="Q66" s="5"/>
      <c r="R66" s="5"/>
      <c r="S66" s="21"/>
    </row>
    <row r="67" spans="2:19">
      <c r="B67" s="20"/>
      <c r="C67" s="5"/>
      <c r="D67" s="5"/>
      <c r="E67" s="5"/>
      <c r="F67" s="5"/>
      <c r="G67" s="5"/>
      <c r="H67" s="5"/>
      <c r="I67" s="5"/>
      <c r="J67" s="5"/>
      <c r="K67" s="5"/>
      <c r="L67" s="5"/>
      <c r="M67" s="5"/>
      <c r="N67" s="5"/>
      <c r="O67" s="5"/>
      <c r="P67" s="5"/>
      <c r="Q67" s="5"/>
      <c r="R67" s="5"/>
      <c r="S67" s="21"/>
    </row>
    <row r="68" spans="2:19">
      <c r="B68" s="20"/>
      <c r="C68" s="5"/>
      <c r="D68" s="5"/>
      <c r="E68" s="5"/>
      <c r="F68" s="5"/>
      <c r="G68" s="5"/>
      <c r="H68" s="5"/>
      <c r="I68" s="5"/>
      <c r="J68" s="5"/>
      <c r="K68" s="5"/>
      <c r="L68" s="5"/>
      <c r="M68" s="5"/>
      <c r="N68" s="5"/>
      <c r="O68" s="5"/>
      <c r="P68" s="5"/>
      <c r="Q68" s="5"/>
      <c r="R68" s="5"/>
      <c r="S68" s="21"/>
    </row>
    <row r="69" spans="2:19">
      <c r="B69" s="20"/>
      <c r="C69" s="5"/>
      <c r="D69" s="5"/>
      <c r="E69" s="5"/>
      <c r="F69" s="5"/>
      <c r="G69" s="5"/>
      <c r="H69" s="5"/>
      <c r="I69" s="5"/>
      <c r="J69" s="5"/>
      <c r="K69" s="5"/>
      <c r="L69" s="5"/>
      <c r="M69" s="5"/>
      <c r="N69" s="5"/>
      <c r="O69" s="5"/>
      <c r="P69" s="5"/>
      <c r="Q69" s="5"/>
      <c r="R69" s="5"/>
      <c r="S69" s="21"/>
    </row>
    <row r="70" spans="2:19">
      <c r="B70" s="20"/>
      <c r="C70" s="5"/>
      <c r="D70" s="5"/>
      <c r="E70" s="5"/>
      <c r="F70" s="5"/>
      <c r="G70" s="5"/>
      <c r="H70" s="5"/>
      <c r="I70" s="5"/>
      <c r="J70" s="5"/>
      <c r="K70" s="5"/>
      <c r="L70" s="5"/>
      <c r="M70" s="5"/>
      <c r="N70" s="5"/>
      <c r="O70" s="5"/>
      <c r="P70" s="5"/>
      <c r="Q70" s="5"/>
      <c r="R70" s="5"/>
      <c r="S70" s="21"/>
    </row>
    <row r="71" spans="2:19">
      <c r="B71" s="20"/>
      <c r="C71" s="5"/>
      <c r="D71" s="5"/>
      <c r="E71" s="5"/>
      <c r="F71" s="5"/>
      <c r="G71" s="5"/>
      <c r="H71" s="5"/>
      <c r="I71" s="5"/>
      <c r="J71" s="5"/>
      <c r="K71" s="5"/>
      <c r="L71" s="5"/>
      <c r="M71" s="5"/>
      <c r="N71" s="5"/>
      <c r="O71" s="5"/>
      <c r="P71" s="5"/>
      <c r="Q71" s="5"/>
      <c r="R71" s="5"/>
      <c r="S71" s="21"/>
    </row>
    <row r="72" spans="2:19">
      <c r="B72" s="20"/>
      <c r="C72" s="5"/>
      <c r="D72" s="5"/>
      <c r="E72" s="5"/>
      <c r="F72" s="5"/>
      <c r="G72" s="5"/>
      <c r="H72" s="5"/>
      <c r="I72" s="5"/>
      <c r="J72" s="5"/>
      <c r="K72" s="5"/>
      <c r="L72" s="5"/>
      <c r="M72" s="5"/>
      <c r="N72" s="5"/>
      <c r="O72" s="5"/>
      <c r="P72" s="5"/>
      <c r="Q72" s="5"/>
      <c r="R72" s="5"/>
      <c r="S72" s="21"/>
    </row>
    <row r="73" spans="2:19">
      <c r="B73" s="20"/>
      <c r="C73" s="5"/>
      <c r="D73" s="5"/>
      <c r="E73" s="5"/>
      <c r="F73" s="5"/>
      <c r="G73" s="5"/>
      <c r="H73" s="5"/>
      <c r="I73" s="5"/>
      <c r="J73" s="5"/>
      <c r="K73" s="5"/>
      <c r="L73" s="5"/>
      <c r="M73" s="5"/>
      <c r="N73" s="5"/>
      <c r="O73" s="5"/>
      <c r="P73" s="5"/>
      <c r="Q73" s="5"/>
      <c r="R73" s="5"/>
      <c r="S73" s="21"/>
    </row>
    <row r="74" spans="2:19">
      <c r="B74" s="20"/>
      <c r="C74" s="5"/>
      <c r="D74" s="5"/>
      <c r="E74" s="5"/>
      <c r="F74" s="5"/>
      <c r="G74" s="5"/>
      <c r="H74" s="5"/>
      <c r="I74" s="5"/>
      <c r="J74" s="5"/>
      <c r="K74" s="5"/>
      <c r="L74" s="5"/>
      <c r="M74" s="5"/>
      <c r="N74" s="5"/>
      <c r="O74" s="5"/>
      <c r="P74" s="5"/>
      <c r="Q74" s="5"/>
      <c r="R74" s="5"/>
      <c r="S74" s="21"/>
    </row>
    <row r="75" spans="2:19" ht="39" customHeight="1" thickBot="1">
      <c r="B75" s="20"/>
      <c r="C75" s="8"/>
      <c r="D75" s="8"/>
      <c r="E75" s="8"/>
      <c r="F75" s="8"/>
      <c r="G75" s="8"/>
      <c r="H75" s="8"/>
      <c r="I75" s="8"/>
      <c r="J75" s="8"/>
      <c r="K75" s="8"/>
      <c r="L75" s="8"/>
      <c r="M75" s="8"/>
      <c r="N75" s="8"/>
      <c r="O75" s="8"/>
      <c r="P75" s="8"/>
      <c r="Q75" s="8"/>
      <c r="R75" s="8"/>
      <c r="S75" s="21"/>
    </row>
    <row r="76" spans="2:19" ht="18" customHeight="1">
      <c r="B76" s="3"/>
      <c r="C76" s="4"/>
      <c r="D76" s="4"/>
      <c r="E76" s="4"/>
      <c r="F76" s="4"/>
      <c r="G76" s="4"/>
      <c r="H76" s="4"/>
      <c r="I76" s="4"/>
      <c r="J76" s="4"/>
      <c r="K76" s="4"/>
      <c r="L76" s="4"/>
      <c r="M76" s="4"/>
      <c r="N76" s="4"/>
      <c r="O76" s="4"/>
      <c r="P76" s="4"/>
      <c r="Q76" s="4"/>
      <c r="R76" s="4"/>
      <c r="S76" s="160"/>
    </row>
    <row r="77" spans="2:19" ht="15" customHeight="1">
      <c r="B77" s="5"/>
      <c r="C77" s="5"/>
      <c r="D77" s="5"/>
      <c r="E77" s="5"/>
      <c r="F77" s="5"/>
      <c r="G77" s="5"/>
      <c r="H77" s="5"/>
      <c r="I77" s="5"/>
      <c r="J77" s="5"/>
      <c r="K77" s="5"/>
      <c r="L77" s="5"/>
      <c r="M77" s="5"/>
      <c r="N77" s="5"/>
      <c r="O77" s="5"/>
      <c r="P77" s="5"/>
      <c r="Q77" s="90"/>
      <c r="R77" s="5"/>
      <c r="S77" s="5"/>
    </row>
    <row r="78" spans="2:19" ht="8" customHeight="1">
      <c r="B78" s="446"/>
      <c r="C78" s="447"/>
      <c r="D78" s="447"/>
      <c r="E78" s="447"/>
      <c r="F78" s="447"/>
      <c r="G78" s="447"/>
      <c r="H78" s="447"/>
      <c r="I78" s="447"/>
      <c r="J78" s="447"/>
      <c r="K78" s="447"/>
      <c r="L78" s="447"/>
      <c r="M78" s="447"/>
      <c r="N78" s="449"/>
      <c r="O78" s="447"/>
      <c r="P78" s="486"/>
      <c r="Q78" s="447"/>
      <c r="R78" s="447"/>
      <c r="S78" s="450"/>
    </row>
    <row r="79" spans="2:19" ht="10" customHeight="1">
      <c r="B79" s="258"/>
      <c r="C79" s="94"/>
      <c r="D79" s="94"/>
      <c r="E79" s="94"/>
      <c r="F79" s="94"/>
      <c r="G79" s="94"/>
      <c r="H79" s="94"/>
      <c r="I79" s="94"/>
      <c r="J79" s="94"/>
      <c r="K79" s="94"/>
      <c r="L79" s="94"/>
      <c r="M79" s="94"/>
      <c r="N79" s="270"/>
      <c r="O79" s="94"/>
      <c r="P79" s="94"/>
      <c r="Q79" s="94"/>
      <c r="R79" s="94"/>
      <c r="S79" s="259"/>
    </row>
    <row r="80" spans="2:19" ht="15" customHeight="1">
      <c r="B80" s="258"/>
      <c r="C80" s="94"/>
      <c r="D80" s="641" t="s">
        <v>206</v>
      </c>
      <c r="E80" s="641"/>
      <c r="F80" s="641"/>
      <c r="G80" s="641" t="s">
        <v>1044</v>
      </c>
      <c r="H80" s="641"/>
      <c r="I80" s="641"/>
      <c r="J80" s="641"/>
      <c r="K80" s="641"/>
      <c r="L80" s="645" t="s">
        <v>224</v>
      </c>
      <c r="M80" s="725" t="s">
        <v>722</v>
      </c>
      <c r="N80" s="653"/>
      <c r="O80" s="641"/>
      <c r="P80" s="653"/>
      <c r="Q80" s="646" t="s">
        <v>698</v>
      </c>
      <c r="R80" s="94"/>
      <c r="S80" s="259"/>
    </row>
    <row r="81" spans="2:19" ht="12" customHeight="1">
      <c r="B81" s="258"/>
      <c r="C81" s="94"/>
      <c r="D81" s="94"/>
      <c r="E81" s="94"/>
      <c r="F81" s="94"/>
      <c r="G81" s="94"/>
      <c r="H81" s="94"/>
      <c r="I81" s="94"/>
      <c r="J81" s="94"/>
      <c r="K81" s="94"/>
      <c r="L81" s="94"/>
      <c r="M81" s="94"/>
      <c r="N81" s="222"/>
      <c r="O81" s="94"/>
      <c r="P81" s="94"/>
      <c r="Q81" s="94"/>
      <c r="R81" s="94"/>
      <c r="S81" s="259"/>
    </row>
    <row r="82" spans="2:19" ht="8" customHeight="1">
      <c r="B82" s="487"/>
      <c r="C82" s="488"/>
      <c r="D82" s="488"/>
      <c r="E82" s="488"/>
      <c r="F82" s="488"/>
      <c r="G82" s="488"/>
      <c r="H82" s="488"/>
      <c r="I82" s="488"/>
      <c r="J82" s="488"/>
      <c r="K82" s="488"/>
      <c r="L82" s="488"/>
      <c r="M82" s="488"/>
      <c r="N82" s="488"/>
      <c r="O82" s="488"/>
      <c r="P82" s="488"/>
      <c r="Q82" s="488"/>
      <c r="R82" s="488"/>
      <c r="S82" s="489"/>
    </row>
    <row r="83" spans="2:19" ht="20" customHeight="1"/>
    <row r="84" spans="2:19" ht="20" customHeight="1">
      <c r="B84" s="742"/>
    </row>
    <row r="85" spans="2:19" ht="20" customHeight="1" thickBot="1"/>
    <row r="86" spans="2:19" ht="20" customHeight="1" thickBot="1">
      <c r="B86" s="722"/>
      <c r="C86" s="692" t="s">
        <v>114</v>
      </c>
      <c r="D86" s="723" t="s">
        <v>12</v>
      </c>
      <c r="E86" s="692" t="s">
        <v>113</v>
      </c>
      <c r="F86" s="692" t="s">
        <v>827</v>
      </c>
      <c r="G86" s="724" t="s">
        <v>823</v>
      </c>
      <c r="H86" s="1880" t="s">
        <v>50</v>
      </c>
      <c r="I86" s="1881" t="s">
        <v>24</v>
      </c>
      <c r="J86" s="1881" t="s">
        <v>824</v>
      </c>
      <c r="K86" s="1881" t="s">
        <v>825</v>
      </c>
      <c r="L86" s="1881" t="s">
        <v>570</v>
      </c>
      <c r="M86" s="1882" t="s">
        <v>570</v>
      </c>
      <c r="O86" s="1859" t="s">
        <v>50</v>
      </c>
      <c r="P86" s="1860" t="s">
        <v>24</v>
      </c>
      <c r="Q86" s="1860" t="s">
        <v>1114</v>
      </c>
      <c r="R86" s="1861" t="s">
        <v>12</v>
      </c>
    </row>
    <row r="87" spans="2:19" ht="17" customHeight="1">
      <c r="B87" s="1883"/>
      <c r="C87" s="1884"/>
      <c r="D87" s="1885"/>
      <c r="E87" s="1884"/>
      <c r="F87" s="1884"/>
      <c r="G87" s="1886"/>
      <c r="H87" s="718" t="s">
        <v>30</v>
      </c>
      <c r="I87" s="44" t="s">
        <v>115</v>
      </c>
      <c r="J87" s="915">
        <v>0.1236</v>
      </c>
      <c r="K87" s="571">
        <v>9.2150000000000037E-2</v>
      </c>
      <c r="L87" s="916"/>
      <c r="M87" s="917"/>
      <c r="O87" s="44">
        <v>87</v>
      </c>
      <c r="P87" s="502">
        <v>31778</v>
      </c>
      <c r="Q87" s="1600">
        <v>63.753999999999998</v>
      </c>
    </row>
    <row r="88" spans="2:19" ht="16" customHeight="1">
      <c r="B88" s="1887" t="s">
        <v>105</v>
      </c>
      <c r="C88" s="5"/>
      <c r="D88" s="721">
        <v>6.4000000000000001E-2</v>
      </c>
      <c r="E88" s="721">
        <v>6.0000000000000001E-3</v>
      </c>
      <c r="F88" s="721">
        <v>3.4000000000000002E-2</v>
      </c>
      <c r="G88" s="1888">
        <v>2.4E-2</v>
      </c>
      <c r="H88" s="719"/>
      <c r="I88" s="44" t="s">
        <v>116</v>
      </c>
      <c r="J88" s="915">
        <v>0.1222</v>
      </c>
      <c r="K88" s="571">
        <v>9.0215770110370824E-2</v>
      </c>
      <c r="L88" s="916"/>
      <c r="M88" s="917"/>
      <c r="P88" s="502">
        <v>31809</v>
      </c>
      <c r="Q88" s="1600">
        <v>64.153999999999996</v>
      </c>
    </row>
    <row r="89" spans="2:19">
      <c r="B89" s="1887" t="s">
        <v>100</v>
      </c>
      <c r="C89" s="5"/>
      <c r="D89" s="721">
        <v>5.7000000000000002E-2</v>
      </c>
      <c r="E89" s="721">
        <v>7.0000000000000001E-3</v>
      </c>
      <c r="F89" s="721">
        <v>3.4000000000000002E-2</v>
      </c>
      <c r="G89" s="1888">
        <v>2.4E-2</v>
      </c>
      <c r="H89" s="719"/>
      <c r="I89" s="44" t="s">
        <v>117</v>
      </c>
      <c r="J89" s="915">
        <v>0.1196</v>
      </c>
      <c r="K89" s="571">
        <v>8.8000788449218825E-2</v>
      </c>
      <c r="L89" s="916">
        <v>0.2</v>
      </c>
      <c r="M89" s="916">
        <v>-0.2</v>
      </c>
      <c r="P89" s="502">
        <v>31837</v>
      </c>
      <c r="Q89" s="1600">
        <v>64.489999999999995</v>
      </c>
    </row>
    <row r="90" spans="2:19">
      <c r="B90" s="1887" t="s">
        <v>144</v>
      </c>
      <c r="C90" s="5"/>
      <c r="D90" s="721">
        <v>5.0999999999999997E-2</v>
      </c>
      <c r="E90" s="721">
        <v>1E-3</v>
      </c>
      <c r="F90" s="721">
        <v>3.4000000000000002E-2</v>
      </c>
      <c r="G90" s="1888">
        <v>2.4E-2</v>
      </c>
      <c r="H90" s="719"/>
      <c r="I90" s="44" t="s">
        <v>118</v>
      </c>
      <c r="J90" s="915">
        <v>0.1139</v>
      </c>
      <c r="K90" s="571">
        <v>8.4913204603081799E-2</v>
      </c>
      <c r="L90" s="916">
        <v>0.2</v>
      </c>
      <c r="M90" s="916">
        <v>-0.2</v>
      </c>
      <c r="P90" s="502">
        <v>31868</v>
      </c>
      <c r="Q90" s="1600">
        <v>64.995000000000005</v>
      </c>
    </row>
    <row r="91" spans="2:19">
      <c r="B91" s="1887" t="s">
        <v>103</v>
      </c>
      <c r="C91" s="5"/>
      <c r="D91" s="721">
        <v>4.7E-2</v>
      </c>
      <c r="E91" s="721">
        <v>7.0000000000000001E-3</v>
      </c>
      <c r="F91" s="721">
        <v>3.4000000000000002E-2</v>
      </c>
      <c r="G91" s="1888">
        <v>2.4E-2</v>
      </c>
      <c r="H91" s="719"/>
      <c r="I91" s="44" t="s">
        <v>119</v>
      </c>
      <c r="J91" s="915">
        <v>0.10489999999999999</v>
      </c>
      <c r="K91" s="571">
        <v>8.196563229253051E-2</v>
      </c>
      <c r="L91" s="916">
        <v>0.2</v>
      </c>
      <c r="M91" s="916">
        <v>-0.2</v>
      </c>
      <c r="P91" s="502">
        <v>31898</v>
      </c>
      <c r="Q91" s="1600">
        <v>65.569999999999993</v>
      </c>
    </row>
    <row r="92" spans="2:19">
      <c r="B92" s="1887" t="s">
        <v>99</v>
      </c>
      <c r="C92" s="5"/>
      <c r="D92" s="721">
        <v>4.4999999999999998E-2</v>
      </c>
      <c r="E92" s="721">
        <v>0.01</v>
      </c>
      <c r="F92" s="721">
        <v>3.4000000000000002E-2</v>
      </c>
      <c r="G92" s="1888">
        <v>2.4E-2</v>
      </c>
      <c r="H92" s="719"/>
      <c r="I92" s="44" t="s">
        <v>120</v>
      </c>
      <c r="J92" s="915">
        <v>9.8599999999999993E-2</v>
      </c>
      <c r="K92" s="571">
        <v>8.0282294597300963E-2</v>
      </c>
      <c r="L92" s="916">
        <v>0.2</v>
      </c>
      <c r="M92" s="916">
        <v>-0.2</v>
      </c>
      <c r="O92"/>
      <c r="P92" s="502">
        <v>31929</v>
      </c>
      <c r="Q92" s="1600">
        <v>66.238</v>
      </c>
      <c r="S92"/>
    </row>
    <row r="93" spans="2:19">
      <c r="B93" s="1887" t="s">
        <v>102</v>
      </c>
      <c r="C93" s="5"/>
      <c r="D93" s="721">
        <v>0.04</v>
      </c>
      <c r="E93" s="721">
        <v>1.2E-2</v>
      </c>
      <c r="F93" s="721">
        <v>3.4000000000000002E-2</v>
      </c>
      <c r="G93" s="1888">
        <v>2.4E-2</v>
      </c>
      <c r="H93" s="719"/>
      <c r="I93" s="44" t="s">
        <v>121</v>
      </c>
      <c r="J93" s="915">
        <v>9.6799999999999997E-2</v>
      </c>
      <c r="K93" s="571">
        <v>8.0485428628181727E-2</v>
      </c>
      <c r="L93" s="916">
        <v>0.2</v>
      </c>
      <c r="M93" s="916">
        <v>-0.2</v>
      </c>
      <c r="O93"/>
      <c r="P93" s="502">
        <v>31959</v>
      </c>
      <c r="Q93" s="1600">
        <v>66.801999999999992</v>
      </c>
      <c r="S93"/>
    </row>
    <row r="94" spans="2:19">
      <c r="B94" s="1887" t="s">
        <v>142</v>
      </c>
      <c r="C94" s="5"/>
      <c r="D94" s="721">
        <v>3.5999999999999997E-2</v>
      </c>
      <c r="E94" s="721">
        <v>5.0000000000000001E-3</v>
      </c>
      <c r="F94" s="721">
        <v>3.4000000000000002E-2</v>
      </c>
      <c r="G94" s="1888">
        <v>2.4E-2</v>
      </c>
      <c r="H94" s="719"/>
      <c r="I94" s="44" t="s">
        <v>55</v>
      </c>
      <c r="J94" s="915">
        <v>9.6199999999999994E-2</v>
      </c>
      <c r="K94" s="571">
        <v>7.9514837449892503E-2</v>
      </c>
      <c r="L94" s="916">
        <v>0.2</v>
      </c>
      <c r="M94" s="916">
        <v>-0.2</v>
      </c>
      <c r="O94"/>
      <c r="P94" s="502">
        <v>31990</v>
      </c>
      <c r="Q94" s="1600">
        <v>67.281999999999996</v>
      </c>
      <c r="S94"/>
    </row>
    <row r="95" spans="2:19">
      <c r="B95" s="1887" t="s">
        <v>98</v>
      </c>
      <c r="C95" s="5"/>
      <c r="D95" s="721">
        <v>3.5999999999999997E-2</v>
      </c>
      <c r="E95" s="721">
        <v>1.4E-2</v>
      </c>
      <c r="F95" s="721">
        <v>3.4000000000000002E-2</v>
      </c>
      <c r="G95" s="1888">
        <v>2.4E-2</v>
      </c>
      <c r="H95" s="719"/>
      <c r="I95" s="44" t="s">
        <v>122</v>
      </c>
      <c r="J95" s="915">
        <v>9.5899999999999999E-2</v>
      </c>
      <c r="K95" s="571">
        <v>7.7771036542679861E-2</v>
      </c>
      <c r="L95" s="916">
        <v>0.2</v>
      </c>
      <c r="M95" s="916">
        <v>-0.2</v>
      </c>
      <c r="O95"/>
      <c r="P95" s="502">
        <v>32021</v>
      </c>
      <c r="Q95" s="1600">
        <v>67.637</v>
      </c>
      <c r="S95"/>
    </row>
    <row r="96" spans="2:19">
      <c r="B96" s="1887" t="s">
        <v>110</v>
      </c>
      <c r="C96" s="5"/>
      <c r="D96" s="721">
        <v>3.5999999999999997E-2</v>
      </c>
      <c r="E96" s="721">
        <v>6.0000000000000001E-3</v>
      </c>
      <c r="F96" s="721">
        <v>3.4000000000000002E-2</v>
      </c>
      <c r="G96" s="1888">
        <v>2.4E-2</v>
      </c>
      <c r="H96" s="719"/>
      <c r="I96" s="44" t="s">
        <v>123</v>
      </c>
      <c r="J96" s="915">
        <v>9.3299999999999994E-2</v>
      </c>
      <c r="K96" s="571">
        <v>7.3834100698054433E-2</v>
      </c>
      <c r="L96" s="916">
        <v>0.2</v>
      </c>
      <c r="M96" s="916">
        <v>-0.2</v>
      </c>
      <c r="O96"/>
      <c r="P96" s="502">
        <v>32051</v>
      </c>
      <c r="Q96" s="1600">
        <v>67.915999999999997</v>
      </c>
      <c r="S96"/>
    </row>
    <row r="97" spans="2:19">
      <c r="B97" s="1887" t="s">
        <v>143</v>
      </c>
      <c r="C97" s="5"/>
      <c r="D97" s="721">
        <v>3.5999999999999997E-2</v>
      </c>
      <c r="E97" s="721">
        <v>1.7000000000000001E-2</v>
      </c>
      <c r="F97" s="721">
        <v>3.4000000000000002E-2</v>
      </c>
      <c r="G97" s="1888">
        <v>2.4E-2</v>
      </c>
      <c r="H97" s="719"/>
      <c r="I97" s="44" t="s">
        <v>124</v>
      </c>
      <c r="J97" s="915">
        <v>8.77E-2</v>
      </c>
      <c r="K97" s="571">
        <v>6.9701083192509089E-2</v>
      </c>
      <c r="L97" s="916">
        <v>0.2</v>
      </c>
      <c r="M97" s="916">
        <v>-0.2</v>
      </c>
      <c r="O97"/>
      <c r="P97" s="502">
        <v>32082</v>
      </c>
      <c r="Q97" s="1600">
        <v>68.106999999999999</v>
      </c>
      <c r="S97"/>
    </row>
    <row r="98" spans="2:19">
      <c r="B98" s="1887" t="s">
        <v>107</v>
      </c>
      <c r="C98" s="5"/>
      <c r="D98" s="721">
        <v>3.3000000000000002E-2</v>
      </c>
      <c r="E98" s="721">
        <v>2E-3</v>
      </c>
      <c r="F98" s="721">
        <v>3.4000000000000002E-2</v>
      </c>
      <c r="G98" s="1888">
        <v>2.4E-2</v>
      </c>
      <c r="H98" s="719"/>
      <c r="I98" s="44" t="s">
        <v>125</v>
      </c>
      <c r="J98" s="915">
        <v>7.9299999999999995E-2</v>
      </c>
      <c r="K98" s="571">
        <v>6.6770229154985344E-2</v>
      </c>
      <c r="L98" s="916"/>
      <c r="M98" s="917"/>
      <c r="O98"/>
      <c r="P98" s="502">
        <v>32112</v>
      </c>
      <c r="Q98" s="1600">
        <v>68.358000000000004</v>
      </c>
      <c r="S98"/>
    </row>
    <row r="99" spans="2:19">
      <c r="B99" s="1887" t="s">
        <v>95</v>
      </c>
      <c r="C99" s="5"/>
      <c r="D99" s="721">
        <v>2.9000000000000001E-2</v>
      </c>
      <c r="E99" s="721">
        <v>7.0000000000000001E-3</v>
      </c>
      <c r="F99" s="721">
        <v>3.4000000000000002E-2</v>
      </c>
      <c r="G99" s="1888">
        <v>2.4E-2</v>
      </c>
      <c r="H99" s="718" t="s">
        <v>31</v>
      </c>
      <c r="I99" s="44" t="s">
        <v>115</v>
      </c>
      <c r="J99" s="915">
        <v>7.3400000000000007E-2</v>
      </c>
      <c r="K99" s="571">
        <v>6.6126447832257546E-2</v>
      </c>
      <c r="L99" s="916"/>
      <c r="M99" s="917"/>
      <c r="O99" s="651">
        <f>O87+1</f>
        <v>88</v>
      </c>
      <c r="P99" s="502">
        <v>32143</v>
      </c>
      <c r="Q99" s="1600">
        <v>68.596000000000004</v>
      </c>
      <c r="R99" s="1642">
        <f>(Q99-Q87)/Q87</f>
        <v>7.5948175800734166E-2</v>
      </c>
      <c r="S99"/>
    </row>
    <row r="100" spans="2:19">
      <c r="B100" s="1887" t="s">
        <v>109</v>
      </c>
      <c r="C100" s="5"/>
      <c r="D100" s="721">
        <v>2.5999999999999999E-2</v>
      </c>
      <c r="E100" s="721">
        <v>5.0000000000000001E-3</v>
      </c>
      <c r="F100" s="721">
        <v>3.4000000000000002E-2</v>
      </c>
      <c r="G100" s="1888">
        <v>2.4E-2</v>
      </c>
      <c r="H100" s="719"/>
      <c r="I100" s="44" t="s">
        <v>116</v>
      </c>
      <c r="J100" s="915">
        <v>7.0699999999999999E-2</v>
      </c>
      <c r="K100" s="571">
        <v>6.6342584569922536E-2</v>
      </c>
      <c r="L100" s="916"/>
      <c r="M100" s="917"/>
      <c r="O100"/>
      <c r="P100" s="502">
        <v>32174</v>
      </c>
      <c r="Q100" s="1600">
        <v>68.929000000000002</v>
      </c>
      <c r="R100" s="1642">
        <f t="shared" ref="R100:R163" si="2">(Q100-Q88)/Q88</f>
        <v>7.4430277145618451E-2</v>
      </c>
      <c r="S100"/>
    </row>
    <row r="101" spans="2:19">
      <c r="B101" s="1887" t="s">
        <v>108</v>
      </c>
      <c r="C101" s="5"/>
      <c r="D101" s="721">
        <v>2.4E-2</v>
      </c>
      <c r="E101" s="721">
        <v>0.01</v>
      </c>
      <c r="F101" s="721">
        <v>3.4000000000000002E-2</v>
      </c>
      <c r="G101" s="1888">
        <v>2.4E-2</v>
      </c>
      <c r="H101" s="719"/>
      <c r="I101" s="44" t="s">
        <v>117</v>
      </c>
      <c r="J101" s="915">
        <v>7.1499999999999994E-2</v>
      </c>
      <c r="K101" s="571">
        <v>6.8273638060039554E-2</v>
      </c>
      <c r="L101" s="916"/>
      <c r="M101" s="917"/>
      <c r="O101"/>
      <c r="P101" s="502">
        <v>32203</v>
      </c>
      <c r="Q101" s="1600">
        <v>69.335999999999999</v>
      </c>
      <c r="R101" s="1642">
        <f t="shared" si="2"/>
        <v>7.5143433090401682E-2</v>
      </c>
      <c r="S101"/>
    </row>
    <row r="102" spans="2:19">
      <c r="B102" s="1887" t="s">
        <v>104</v>
      </c>
      <c r="C102" s="5"/>
      <c r="D102" s="721">
        <v>1.9E-2</v>
      </c>
      <c r="E102" s="721">
        <v>8.0000000000000002E-3</v>
      </c>
      <c r="F102" s="721">
        <v>3.4000000000000002E-2</v>
      </c>
      <c r="G102" s="1888">
        <v>2.4E-2</v>
      </c>
      <c r="H102" s="719"/>
      <c r="I102" s="44" t="s">
        <v>118</v>
      </c>
      <c r="J102" s="915">
        <v>7.4899999999999994E-2</v>
      </c>
      <c r="K102" s="571">
        <v>7.1588447328916588E-2</v>
      </c>
      <c r="L102" s="916"/>
      <c r="M102" s="917"/>
      <c r="O102"/>
      <c r="P102" s="502">
        <v>32234</v>
      </c>
      <c r="Q102" s="1600">
        <v>69.798999999999992</v>
      </c>
      <c r="R102" s="1642">
        <f>(Q102-Q90)/Q90</f>
        <v>7.3913377952149972E-2</v>
      </c>
      <c r="S102"/>
    </row>
    <row r="103" spans="2:19">
      <c r="B103" s="1887" t="s">
        <v>97</v>
      </c>
      <c r="C103" s="5"/>
      <c r="D103" s="721">
        <v>1.9E-2</v>
      </c>
      <c r="E103" s="721">
        <v>0</v>
      </c>
      <c r="F103" s="721">
        <v>3.4000000000000002E-2</v>
      </c>
      <c r="G103" s="1888">
        <v>2.4E-2</v>
      </c>
      <c r="H103" s="719"/>
      <c r="I103" s="44" t="s">
        <v>119</v>
      </c>
      <c r="J103" s="915">
        <v>8.2799999999999999E-2</v>
      </c>
      <c r="K103" s="571">
        <v>7.6540525124329267E-2</v>
      </c>
      <c r="L103" s="916"/>
      <c r="M103" s="917"/>
      <c r="O103"/>
      <c r="P103" s="502">
        <v>32264</v>
      </c>
      <c r="Q103" s="1600">
        <v>70.418000000000006</v>
      </c>
      <c r="R103" s="1642">
        <f t="shared" si="2"/>
        <v>7.3936251334451933E-2</v>
      </c>
      <c r="S103"/>
    </row>
    <row r="104" spans="2:19">
      <c r="B104" s="1887" t="s">
        <v>96</v>
      </c>
      <c r="C104" s="5"/>
      <c r="D104" s="721">
        <v>1.6E-2</v>
      </c>
      <c r="E104" s="721">
        <v>8.0000000000000002E-3</v>
      </c>
      <c r="F104" s="721">
        <v>3.4000000000000002E-2</v>
      </c>
      <c r="G104" s="1888">
        <v>2.4E-2</v>
      </c>
      <c r="H104" s="719"/>
      <c r="I104" s="44" t="s">
        <v>120</v>
      </c>
      <c r="J104" s="915">
        <v>8.9800000000000005E-2</v>
      </c>
      <c r="K104" s="571">
        <v>7.9992584287517834E-2</v>
      </c>
      <c r="L104" s="916"/>
      <c r="M104" s="917"/>
      <c r="O104"/>
      <c r="P104" s="502">
        <v>32295</v>
      </c>
      <c r="Q104" s="1600">
        <v>71.076999999999998</v>
      </c>
      <c r="R104" s="1642">
        <f t="shared" si="2"/>
        <v>7.305474199100212E-2</v>
      </c>
      <c r="S104"/>
    </row>
    <row r="105" spans="2:19">
      <c r="B105" s="1887" t="s">
        <v>101</v>
      </c>
      <c r="C105" s="5"/>
      <c r="D105" s="721">
        <v>1.2999999999999999E-2</v>
      </c>
      <c r="E105" s="721">
        <v>0.01</v>
      </c>
      <c r="F105" s="721">
        <v>3.4000000000000002E-2</v>
      </c>
      <c r="G105" s="1888">
        <v>2.4E-2</v>
      </c>
      <c r="H105" s="719"/>
      <c r="I105" s="44" t="s">
        <v>121</v>
      </c>
      <c r="J105" s="915">
        <v>9.7000000000000003E-2</v>
      </c>
      <c r="K105" s="571">
        <v>8.2789109690974416E-2</v>
      </c>
      <c r="L105" s="916"/>
      <c r="M105" s="917"/>
      <c r="O105"/>
      <c r="P105" s="502">
        <v>32325</v>
      </c>
      <c r="Q105" s="1600">
        <v>71.694000000000003</v>
      </c>
      <c r="R105" s="1642">
        <f t="shared" si="2"/>
        <v>7.3231340379030729E-2</v>
      </c>
      <c r="S105"/>
    </row>
    <row r="106" spans="2:19">
      <c r="B106" s="1887" t="s">
        <v>111</v>
      </c>
      <c r="C106" s="5"/>
      <c r="D106" s="721">
        <v>0.01</v>
      </c>
      <c r="E106" s="721">
        <v>3.0000000000000001E-3</v>
      </c>
      <c r="F106" s="721">
        <v>3.4000000000000002E-2</v>
      </c>
      <c r="G106" s="1888">
        <v>2.4E-2</v>
      </c>
      <c r="H106" s="719"/>
      <c r="I106" s="44" t="s">
        <v>55</v>
      </c>
      <c r="J106" s="915">
        <v>0.1019</v>
      </c>
      <c r="K106" s="571">
        <v>8.4684888382569073E-2</v>
      </c>
      <c r="L106" s="916"/>
      <c r="M106" s="917"/>
      <c r="O106"/>
      <c r="P106" s="502">
        <v>32356</v>
      </c>
      <c r="Q106" s="1600">
        <v>72.194000000000003</v>
      </c>
      <c r="R106" s="1642">
        <f t="shared" si="2"/>
        <v>7.3006153205909557E-2</v>
      </c>
      <c r="S106"/>
    </row>
    <row r="107" spans="2:19">
      <c r="B107" s="1887" t="s">
        <v>106</v>
      </c>
      <c r="C107" s="5"/>
      <c r="D107" s="721">
        <v>-1.2E-2</v>
      </c>
      <c r="E107" s="721">
        <v>0.01</v>
      </c>
      <c r="F107" s="721">
        <v>3.4000000000000002E-2</v>
      </c>
      <c r="G107" s="1888">
        <v>2.4E-2</v>
      </c>
      <c r="H107" s="719"/>
      <c r="I107" s="44" t="s">
        <v>122</v>
      </c>
      <c r="J107" s="915">
        <v>0.1051</v>
      </c>
      <c r="K107" s="571">
        <v>8.6821342894506576E-2</v>
      </c>
      <c r="L107" s="916"/>
      <c r="M107" s="917"/>
      <c r="O107"/>
      <c r="P107" s="502">
        <v>32387</v>
      </c>
      <c r="Q107" s="1600">
        <v>72.582999999999998</v>
      </c>
      <c r="R107" s="1642">
        <f t="shared" si="2"/>
        <v>7.3125656075816461E-2</v>
      </c>
      <c r="S107"/>
    </row>
    <row r="108" spans="2:19" ht="16" thickBot="1">
      <c r="B108" s="1889"/>
      <c r="C108" s="8"/>
      <c r="D108" s="8"/>
      <c r="E108" s="8"/>
      <c r="F108" s="8"/>
      <c r="G108" s="1890"/>
      <c r="H108" s="719"/>
      <c r="I108" s="44" t="s">
        <v>123</v>
      </c>
      <c r="J108" s="915">
        <v>0.11</v>
      </c>
      <c r="K108" s="571">
        <v>9.035977939523869E-2</v>
      </c>
      <c r="L108" s="916"/>
      <c r="M108" s="917"/>
      <c r="O108"/>
      <c r="P108" s="502">
        <v>32417</v>
      </c>
      <c r="Q108" s="1600">
        <v>72.831999999999994</v>
      </c>
      <c r="R108" s="1642">
        <f t="shared" si="2"/>
        <v>7.2383532599092956E-2</v>
      </c>
      <c r="S108"/>
    </row>
    <row r="109" spans="2:19">
      <c r="H109" s="719"/>
      <c r="I109" s="44" t="s">
        <v>124</v>
      </c>
      <c r="J109" s="915">
        <v>0.1152</v>
      </c>
      <c r="K109" s="571">
        <v>9.3241481711686058E-2</v>
      </c>
      <c r="L109" s="916"/>
      <c r="M109" s="917"/>
      <c r="O109"/>
      <c r="P109" s="502">
        <v>32448</v>
      </c>
      <c r="Q109" s="1600">
        <v>73.075000000000003</v>
      </c>
      <c r="R109" s="1642">
        <f t="shared" si="2"/>
        <v>7.2944043930873531E-2</v>
      </c>
      <c r="S109"/>
    </row>
    <row r="110" spans="2:19">
      <c r="H110" s="719"/>
      <c r="I110" s="44" t="s">
        <v>125</v>
      </c>
      <c r="J110" s="915">
        <v>0.1222</v>
      </c>
      <c r="K110" s="571">
        <v>9.5592606953599529E-2</v>
      </c>
      <c r="L110" s="916"/>
      <c r="M110" s="917"/>
      <c r="O110"/>
      <c r="P110" s="502">
        <v>32478</v>
      </c>
      <c r="Q110" s="1600">
        <v>73.287999999999997</v>
      </c>
      <c r="R110" s="1642">
        <f t="shared" si="2"/>
        <v>7.2120307791333743E-2</v>
      </c>
      <c r="S110"/>
    </row>
    <row r="111" spans="2:19">
      <c r="H111" s="718" t="s">
        <v>32</v>
      </c>
      <c r="I111" s="44" t="s">
        <v>115</v>
      </c>
      <c r="J111" s="915">
        <v>0.12429999999999999</v>
      </c>
      <c r="K111" s="571">
        <v>9.6318180647045087E-2</v>
      </c>
      <c r="L111" s="916"/>
      <c r="M111" s="917"/>
      <c r="O111" s="651">
        <f>O99+1</f>
        <v>89</v>
      </c>
      <c r="P111" s="502">
        <v>32509</v>
      </c>
      <c r="Q111" s="1600">
        <v>73.623999999999995</v>
      </c>
      <c r="R111" s="1642">
        <f t="shared" si="2"/>
        <v>7.3298734620094341E-2</v>
      </c>
      <c r="S111"/>
    </row>
    <row r="112" spans="2:19">
      <c r="H112" s="719"/>
      <c r="I112" s="44" t="s">
        <v>116</v>
      </c>
      <c r="J112" s="915">
        <v>0.125</v>
      </c>
      <c r="K112" s="571">
        <v>9.7590598458735647E-2</v>
      </c>
      <c r="L112" s="916"/>
      <c r="M112" s="917"/>
      <c r="O112"/>
      <c r="P112" s="502">
        <v>32540</v>
      </c>
      <c r="Q112" s="1600">
        <v>73.97399999999999</v>
      </c>
      <c r="R112" s="1642">
        <f t="shared" si="2"/>
        <v>7.3191254769400207E-2</v>
      </c>
      <c r="S112"/>
    </row>
    <row r="113" spans="2:19">
      <c r="H113" s="719"/>
      <c r="I113" s="44" t="s">
        <v>117</v>
      </c>
      <c r="J113" s="915">
        <v>0.12180000000000001</v>
      </c>
      <c r="K113" s="571">
        <v>9.6488624704276271E-2</v>
      </c>
      <c r="L113" s="916"/>
      <c r="M113" s="917"/>
      <c r="O113"/>
      <c r="P113" s="502">
        <v>32568</v>
      </c>
      <c r="Q113" s="1600">
        <v>74.415999999999997</v>
      </c>
      <c r="R113" s="1642">
        <f t="shared" si="2"/>
        <v>7.326641283027574E-2</v>
      </c>
      <c r="S113"/>
    </row>
    <row r="114" spans="2:19">
      <c r="H114" s="719"/>
      <c r="I114" s="44" t="s">
        <v>118</v>
      </c>
      <c r="J114" s="915">
        <v>0.1181</v>
      </c>
      <c r="K114" s="571">
        <v>9.4613752086636388E-2</v>
      </c>
      <c r="L114" s="916"/>
      <c r="M114" s="917"/>
      <c r="O114"/>
      <c r="P114" s="502">
        <v>32599</v>
      </c>
      <c r="Q114" s="1600">
        <v>74.873999999999995</v>
      </c>
      <c r="R114" s="1642">
        <f t="shared" si="2"/>
        <v>7.2708778062723009E-2</v>
      </c>
      <c r="S114"/>
    </row>
    <row r="115" spans="2:19">
      <c r="H115" s="719"/>
      <c r="I115" s="44" t="s">
        <v>119</v>
      </c>
      <c r="J115" s="915">
        <v>0.1128</v>
      </c>
      <c r="K115" s="571">
        <v>9.1489361702127667E-2</v>
      </c>
      <c r="L115" s="916"/>
      <c r="M115" s="917"/>
      <c r="O115"/>
      <c r="P115" s="502">
        <v>32629</v>
      </c>
      <c r="Q115" s="1600">
        <v>75.302999999999997</v>
      </c>
      <c r="R115" s="1642">
        <f t="shared" si="2"/>
        <v>6.937146752250832E-2</v>
      </c>
      <c r="S115"/>
    </row>
    <row r="116" spans="2:19">
      <c r="H116" s="719"/>
      <c r="I116" s="44" t="s">
        <v>120</v>
      </c>
      <c r="J116" s="915">
        <v>0.1062</v>
      </c>
      <c r="K116" s="571">
        <v>8.9026762796932918E-2</v>
      </c>
      <c r="L116" s="916"/>
      <c r="M116" s="917"/>
      <c r="O116"/>
      <c r="P116" s="502">
        <v>32660</v>
      </c>
      <c r="Q116" s="1600">
        <v>75.703000000000003</v>
      </c>
      <c r="R116" s="1642">
        <f t="shared" si="2"/>
        <v>6.5084345146812675E-2</v>
      </c>
      <c r="S116"/>
    </row>
    <row r="117" spans="2:19">
      <c r="H117" s="719"/>
      <c r="I117" s="44" t="s">
        <v>121</v>
      </c>
      <c r="J117" s="915">
        <v>0.1028</v>
      </c>
      <c r="K117" s="571">
        <v>8.8594597653755019E-2</v>
      </c>
      <c r="L117" s="916"/>
      <c r="M117" s="917"/>
      <c r="O117"/>
      <c r="P117" s="502">
        <v>32690</v>
      </c>
      <c r="Q117" s="1600">
        <v>76.048999999999992</v>
      </c>
      <c r="R117" s="1642">
        <f t="shared" si="2"/>
        <v>6.0744274276787316E-2</v>
      </c>
      <c r="S117"/>
    </row>
    <row r="118" spans="2:19">
      <c r="H118" s="719"/>
      <c r="I118" s="44" t="s">
        <v>55</v>
      </c>
      <c r="J118" s="915">
        <v>0.1017</v>
      </c>
      <c r="K118" s="571">
        <v>9.0067265832324439E-2</v>
      </c>
      <c r="L118" s="916"/>
      <c r="M118" s="917"/>
      <c r="O118"/>
      <c r="P118" s="502">
        <v>32721</v>
      </c>
      <c r="Q118" s="1600">
        <v>76.278999999999996</v>
      </c>
      <c r="R118" s="1642">
        <f t="shared" si="2"/>
        <v>5.6583649610770892E-2</v>
      </c>
      <c r="S118"/>
    </row>
    <row r="119" spans="2:19">
      <c r="H119" s="719"/>
      <c r="I119" s="44" t="s">
        <v>122</v>
      </c>
      <c r="J119" s="915">
        <v>0.1046</v>
      </c>
      <c r="K119" s="571">
        <v>9.2308673062824628E-2</v>
      </c>
      <c r="L119" s="916"/>
      <c r="M119" s="917"/>
      <c r="O119"/>
      <c r="P119" s="502">
        <v>32752</v>
      </c>
      <c r="Q119" s="1600">
        <v>76.426999999999992</v>
      </c>
      <c r="R119" s="1642">
        <f t="shared" si="2"/>
        <v>5.296005951806889E-2</v>
      </c>
      <c r="S119"/>
    </row>
    <row r="120" spans="2:19">
      <c r="H120" s="719"/>
      <c r="I120" s="44" t="s">
        <v>123</v>
      </c>
      <c r="J120" s="915">
        <v>0.1069</v>
      </c>
      <c r="K120" s="571">
        <v>9.3883537479684448E-2</v>
      </c>
      <c r="L120" s="916"/>
      <c r="M120" s="917"/>
      <c r="O120"/>
      <c r="P120" s="502">
        <v>32782</v>
      </c>
      <c r="Q120" s="1600">
        <v>76.492999999999995</v>
      </c>
      <c r="R120" s="1642">
        <f t="shared" si="2"/>
        <v>5.0266366432337457E-2</v>
      </c>
      <c r="S120"/>
    </row>
    <row r="121" spans="2:19">
      <c r="H121" s="719"/>
      <c r="I121" s="44" t="s">
        <v>124</v>
      </c>
      <c r="J121" s="915">
        <v>0.11020000000000001</v>
      </c>
      <c r="K121" s="571">
        <v>9.5767530006317117E-2</v>
      </c>
      <c r="L121" s="916"/>
      <c r="M121" s="917"/>
      <c r="O121"/>
      <c r="P121" s="502">
        <v>32813</v>
      </c>
      <c r="Q121" s="1600">
        <v>76.524000000000001</v>
      </c>
      <c r="R121" s="1642">
        <f t="shared" si="2"/>
        <v>4.7198084160109448E-2</v>
      </c>
      <c r="S121"/>
    </row>
    <row r="122" spans="2:19">
      <c r="H122" s="719"/>
      <c r="I122" s="44" t="s">
        <v>125</v>
      </c>
      <c r="J122" s="915">
        <v>0.1135</v>
      </c>
      <c r="K122" s="571">
        <v>9.8176155534058493E-2</v>
      </c>
      <c r="L122" s="916"/>
      <c r="M122" s="917"/>
      <c r="O122"/>
      <c r="P122" s="502">
        <v>32843</v>
      </c>
      <c r="Q122" s="1600">
        <v>76.498999999999995</v>
      </c>
      <c r="R122" s="1642">
        <f t="shared" si="2"/>
        <v>4.3813448313502874E-2</v>
      </c>
      <c r="S122"/>
    </row>
    <row r="123" spans="2:19">
      <c r="H123" s="718" t="s">
        <v>33</v>
      </c>
      <c r="I123" s="44" t="s">
        <v>115</v>
      </c>
      <c r="J123" s="915">
        <v>0.1183</v>
      </c>
      <c r="K123" s="571">
        <v>0.10230156989314708</v>
      </c>
      <c r="L123" s="916"/>
      <c r="M123" s="917"/>
      <c r="O123" s="651">
        <f>O111+1</f>
        <v>90</v>
      </c>
      <c r="P123" s="502">
        <v>32874</v>
      </c>
      <c r="Q123" s="1600">
        <v>76.527000000000001</v>
      </c>
      <c r="R123" s="1642">
        <f t="shared" si="2"/>
        <v>3.9430077148755925E-2</v>
      </c>
      <c r="S123"/>
    </row>
    <row r="124" spans="2:19">
      <c r="B124"/>
      <c r="C124"/>
      <c r="D124"/>
      <c r="E124"/>
      <c r="F124"/>
      <c r="G124"/>
      <c r="H124" s="719"/>
      <c r="I124" s="44" t="s">
        <v>116</v>
      </c>
      <c r="J124" s="915">
        <v>0.1242</v>
      </c>
      <c r="K124" s="571">
        <v>0.1068130635018351</v>
      </c>
      <c r="L124" s="916"/>
      <c r="M124" s="917"/>
      <c r="O124"/>
      <c r="P124" s="502">
        <v>32905</v>
      </c>
      <c r="Q124" s="1600">
        <v>76.587000000000003</v>
      </c>
      <c r="R124" s="1642">
        <f t="shared" si="2"/>
        <v>3.5323221672479713E-2</v>
      </c>
      <c r="S124"/>
    </row>
    <row r="125" spans="2:19">
      <c r="B125"/>
      <c r="C125"/>
      <c r="D125"/>
      <c r="E125"/>
      <c r="F125"/>
      <c r="G125"/>
      <c r="H125" s="719"/>
      <c r="I125" s="44" t="s">
        <v>117</v>
      </c>
      <c r="J125" s="915">
        <v>0.1333</v>
      </c>
      <c r="K125" s="571">
        <v>0.11426030469414589</v>
      </c>
      <c r="L125" s="916"/>
      <c r="M125" s="917"/>
      <c r="O125"/>
      <c r="P125" s="502">
        <v>32933</v>
      </c>
      <c r="Q125" s="1600">
        <v>76.790000000000006</v>
      </c>
      <c r="R125" s="1642">
        <f t="shared" si="2"/>
        <v>3.1901741560954759E-2</v>
      </c>
      <c r="S125"/>
    </row>
    <row r="126" spans="2:19">
      <c r="B126"/>
      <c r="C126"/>
      <c r="D126"/>
      <c r="E126"/>
      <c r="F126"/>
      <c r="G126"/>
      <c r="H126" s="719"/>
      <c r="I126" s="44" t="s">
        <v>118</v>
      </c>
      <c r="J126" s="915">
        <v>0.14369999999999999</v>
      </c>
      <c r="K126" s="571">
        <v>0.12025442562648483</v>
      </c>
      <c r="L126" s="916"/>
      <c r="M126" s="917"/>
      <c r="O126"/>
      <c r="P126" s="502">
        <v>32964</v>
      </c>
      <c r="Q126" s="1600">
        <v>77.040999999999997</v>
      </c>
      <c r="R126" s="1642">
        <f t="shared" si="2"/>
        <v>2.8941955819109459E-2</v>
      </c>
      <c r="S126"/>
    </row>
    <row r="127" spans="2:19">
      <c r="B127"/>
      <c r="C127"/>
      <c r="D127"/>
      <c r="E127"/>
      <c r="F127"/>
      <c r="G127"/>
      <c r="H127" s="719"/>
      <c r="I127" s="44" t="s">
        <v>119</v>
      </c>
      <c r="J127" s="915">
        <v>0.15379999999999999</v>
      </c>
      <c r="K127" s="571">
        <v>0.12510524040321294</v>
      </c>
      <c r="L127" s="916"/>
      <c r="M127" s="917"/>
      <c r="O127"/>
      <c r="P127" s="502">
        <v>32994</v>
      </c>
      <c r="Q127" s="1600">
        <v>77.298999999999992</v>
      </c>
      <c r="R127" s="1642">
        <f t="shared" si="2"/>
        <v>2.6506248091045445E-2</v>
      </c>
      <c r="S127"/>
    </row>
    <row r="128" spans="2:19">
      <c r="B128"/>
      <c r="C128"/>
      <c r="D128"/>
      <c r="E128"/>
      <c r="F128"/>
      <c r="G128"/>
      <c r="H128" s="719"/>
      <c r="I128" s="44" t="s">
        <v>120</v>
      </c>
      <c r="J128" s="915">
        <v>0.16569999999999999</v>
      </c>
      <c r="K128" s="571">
        <v>0.12979545881028337</v>
      </c>
      <c r="L128" s="916"/>
      <c r="M128" s="917"/>
      <c r="O128"/>
      <c r="P128" s="502">
        <v>33025</v>
      </c>
      <c r="Q128" s="1600">
        <v>77.503999999999991</v>
      </c>
      <c r="R128" s="1642">
        <f t="shared" si="2"/>
        <v>2.3790338559898389E-2</v>
      </c>
      <c r="S128"/>
    </row>
    <row r="129" spans="2:21">
      <c r="B129"/>
      <c r="C129"/>
      <c r="D129"/>
      <c r="E129"/>
      <c r="F129"/>
      <c r="G129"/>
      <c r="H129" s="719"/>
      <c r="I129" s="44" t="s">
        <v>121</v>
      </c>
      <c r="J129" s="915">
        <v>0.1709</v>
      </c>
      <c r="K129" s="571">
        <v>0.13138995135355938</v>
      </c>
      <c r="L129" s="916"/>
      <c r="M129" s="917"/>
      <c r="O129"/>
      <c r="P129" s="502">
        <v>33055</v>
      </c>
      <c r="Q129" s="1600">
        <v>77.555999999999997</v>
      </c>
      <c r="R129" s="1642">
        <f t="shared" si="2"/>
        <v>1.9816171152809439E-2</v>
      </c>
      <c r="S129"/>
      <c r="T129" s="1877">
        <v>300</v>
      </c>
      <c r="U129" s="1878">
        <v>50</v>
      </c>
    </row>
    <row r="130" spans="2:21">
      <c r="B130"/>
      <c r="C130"/>
      <c r="D130"/>
      <c r="E130"/>
      <c r="F130"/>
      <c r="G130"/>
      <c r="H130" s="719"/>
      <c r="I130" s="44" t="s">
        <v>55</v>
      </c>
      <c r="J130" s="915">
        <v>0.17119999999999999</v>
      </c>
      <c r="K130" s="571">
        <v>0.13127836249567912</v>
      </c>
      <c r="L130" s="916"/>
      <c r="M130" s="917"/>
      <c r="O130"/>
      <c r="P130" s="502">
        <v>33086</v>
      </c>
      <c r="Q130" s="1600">
        <v>77.472999999999999</v>
      </c>
      <c r="R130" s="1642">
        <f t="shared" si="2"/>
        <v>1.5653063097313843E-2</v>
      </c>
      <c r="S130"/>
      <c r="T130" s="1877">
        <f>T129</f>
        <v>300</v>
      </c>
      <c r="U130" s="1878">
        <f>U129</f>
        <v>50</v>
      </c>
    </row>
    <row r="131" spans="2:21">
      <c r="B131"/>
      <c r="C131"/>
      <c r="D131"/>
      <c r="E131"/>
      <c r="F131"/>
      <c r="G131"/>
      <c r="H131" s="719"/>
      <c r="I131" s="44" t="s">
        <v>122</v>
      </c>
      <c r="J131" s="915">
        <v>0.16869999999999999</v>
      </c>
      <c r="K131" s="571">
        <v>0.1315474627214101</v>
      </c>
      <c r="L131" s="916"/>
      <c r="M131" s="917"/>
      <c r="O131"/>
      <c r="P131" s="502">
        <v>33117</v>
      </c>
      <c r="Q131" s="1600">
        <v>77.221999999999994</v>
      </c>
      <c r="R131" s="1642">
        <f t="shared" si="2"/>
        <v>1.0402083033482955E-2</v>
      </c>
      <c r="S131"/>
      <c r="T131" s="1877">
        <f t="shared" ref="T131:T137" si="3">T130</f>
        <v>300</v>
      </c>
      <c r="U131" s="1878">
        <f t="shared" ref="U131:U137" si="4">U130</f>
        <v>50</v>
      </c>
    </row>
    <row r="132" spans="2:21">
      <c r="B132"/>
      <c r="C132"/>
      <c r="D132"/>
      <c r="E132"/>
      <c r="F132"/>
      <c r="G132"/>
      <c r="H132" s="719"/>
      <c r="I132" s="44" t="s">
        <v>123</v>
      </c>
      <c r="J132" s="915">
        <v>0.16639999999999999</v>
      </c>
      <c r="K132" s="571">
        <v>0.13279024764997066</v>
      </c>
      <c r="L132" s="916"/>
      <c r="M132" s="917"/>
      <c r="O132"/>
      <c r="P132" s="502">
        <v>33147</v>
      </c>
      <c r="Q132" s="1600">
        <v>76.906000000000006</v>
      </c>
      <c r="R132" s="1642">
        <f t="shared" si="2"/>
        <v>5.3991868536991741E-3</v>
      </c>
      <c r="S132"/>
      <c r="T132" s="1877">
        <f t="shared" si="3"/>
        <v>300</v>
      </c>
      <c r="U132" s="1878">
        <f t="shared" si="4"/>
        <v>50</v>
      </c>
    </row>
    <row r="133" spans="2:21">
      <c r="B133"/>
      <c r="C133"/>
      <c r="D133"/>
      <c r="E133"/>
      <c r="F133"/>
      <c r="G133"/>
      <c r="H133" s="719"/>
      <c r="I133" s="44" t="s">
        <v>124</v>
      </c>
      <c r="J133" s="915">
        <v>0.16370000000000001</v>
      </c>
      <c r="K133" s="571">
        <v>0.13497348091779077</v>
      </c>
      <c r="L133" s="916"/>
      <c r="M133" s="917"/>
      <c r="O133"/>
      <c r="P133" s="502">
        <v>33178</v>
      </c>
      <c r="Q133" s="1600">
        <v>76.373999999999995</v>
      </c>
      <c r="R133" s="1642">
        <f t="shared" si="2"/>
        <v>-1.9601693586326599E-3</v>
      </c>
      <c r="S133"/>
      <c r="T133" s="1877">
        <f t="shared" si="3"/>
        <v>300</v>
      </c>
      <c r="U133" s="1878">
        <f t="shared" si="4"/>
        <v>50</v>
      </c>
    </row>
    <row r="134" spans="2:21">
      <c r="B134"/>
      <c r="C134"/>
      <c r="D134"/>
      <c r="E134"/>
      <c r="F134"/>
      <c r="G134"/>
      <c r="H134" s="719"/>
      <c r="I134" s="44" t="s">
        <v>125</v>
      </c>
      <c r="J134" s="915">
        <v>0.16170000000000001</v>
      </c>
      <c r="K134" s="571">
        <v>0.13637275123180934</v>
      </c>
      <c r="L134" s="916"/>
      <c r="M134" s="917"/>
      <c r="O134"/>
      <c r="P134" s="502">
        <v>33208</v>
      </c>
      <c r="Q134" s="1600">
        <v>75.965000000000003</v>
      </c>
      <c r="R134" s="1642">
        <f t="shared" si="2"/>
        <v>-6.9804834050117238E-3</v>
      </c>
      <c r="S134"/>
      <c r="T134" s="1877">
        <f t="shared" si="3"/>
        <v>300</v>
      </c>
      <c r="U134" s="1878">
        <f t="shared" si="4"/>
        <v>50</v>
      </c>
    </row>
    <row r="135" spans="2:21">
      <c r="B135"/>
      <c r="C135"/>
      <c r="D135"/>
      <c r="E135"/>
      <c r="F135"/>
      <c r="G135"/>
      <c r="H135" s="718" t="s">
        <v>34</v>
      </c>
      <c r="I135" s="44" t="s">
        <v>115</v>
      </c>
      <c r="J135" s="915">
        <v>0.16320000000000001</v>
      </c>
      <c r="K135" s="571">
        <v>0.13804890875624493</v>
      </c>
      <c r="L135" s="916"/>
      <c r="M135" s="917"/>
      <c r="O135" s="651">
        <f>O123+1</f>
        <v>91</v>
      </c>
      <c r="P135" s="502">
        <v>33239</v>
      </c>
      <c r="Q135" s="1600">
        <v>75.527000000000001</v>
      </c>
      <c r="R135" s="1642">
        <f t="shared" si="2"/>
        <v>-1.3067283442445151E-2</v>
      </c>
      <c r="S135"/>
      <c r="T135" s="1877">
        <f t="shared" si="3"/>
        <v>300</v>
      </c>
      <c r="U135" s="1878">
        <f t="shared" si="4"/>
        <v>50</v>
      </c>
    </row>
    <row r="136" spans="2:21">
      <c r="B136"/>
      <c r="C136"/>
      <c r="D136"/>
      <c r="E136"/>
      <c r="F136"/>
      <c r="G136"/>
      <c r="H136" s="719"/>
      <c r="I136" s="44" t="s">
        <v>116</v>
      </c>
      <c r="J136" s="915">
        <v>0.16589999999999999</v>
      </c>
      <c r="K136" s="571">
        <v>0.14009321711702849</v>
      </c>
      <c r="L136" s="916"/>
      <c r="M136" s="917"/>
      <c r="O136"/>
      <c r="P136" s="502">
        <v>33270</v>
      </c>
      <c r="Q136" s="1600">
        <v>75.248000000000005</v>
      </c>
      <c r="R136" s="1642">
        <f t="shared" si="2"/>
        <v>-1.7483384908665942E-2</v>
      </c>
      <c r="S136"/>
      <c r="T136" s="1877">
        <f t="shared" si="3"/>
        <v>300</v>
      </c>
      <c r="U136" s="1878">
        <f t="shared" si="4"/>
        <v>50</v>
      </c>
    </row>
    <row r="137" spans="2:21">
      <c r="B137"/>
      <c r="C137"/>
      <c r="D137"/>
      <c r="E137"/>
      <c r="F137"/>
      <c r="G137"/>
      <c r="H137" s="719"/>
      <c r="I137" s="44" t="s">
        <v>117</v>
      </c>
      <c r="J137" s="915">
        <v>0.16600000000000001</v>
      </c>
      <c r="K137" s="571">
        <v>0.14225630704098263</v>
      </c>
      <c r="L137" s="916"/>
      <c r="M137" s="917"/>
      <c r="O137"/>
      <c r="P137" s="502">
        <v>33298</v>
      </c>
      <c r="Q137" s="1600">
        <v>75.14</v>
      </c>
      <c r="R137" s="1642">
        <f t="shared" si="2"/>
        <v>-2.1487172808959572E-2</v>
      </c>
      <c r="S137"/>
      <c r="T137" s="1877">
        <f t="shared" si="3"/>
        <v>300</v>
      </c>
      <c r="U137" s="1878">
        <f t="shared" si="4"/>
        <v>50</v>
      </c>
    </row>
    <row r="138" spans="2:21">
      <c r="B138"/>
      <c r="C138"/>
      <c r="D138"/>
      <c r="E138"/>
      <c r="F138"/>
      <c r="G138"/>
      <c r="H138" s="719"/>
      <c r="I138" s="44" t="s">
        <v>118</v>
      </c>
      <c r="J138" s="915">
        <v>0.16259999999999999</v>
      </c>
      <c r="K138" s="571">
        <v>0.14241151441353916</v>
      </c>
      <c r="L138" s="916"/>
      <c r="M138" s="917"/>
      <c r="O138"/>
      <c r="P138" s="502">
        <v>33329</v>
      </c>
      <c r="Q138" s="1600">
        <v>75.311999999999998</v>
      </c>
      <c r="R138" s="1642">
        <f t="shared" si="2"/>
        <v>-2.2442595501096809E-2</v>
      </c>
      <c r="S138"/>
    </row>
    <row r="139" spans="2:21">
      <c r="B139"/>
      <c r="C139"/>
      <c r="D139"/>
      <c r="E139"/>
      <c r="F139"/>
      <c r="G139"/>
      <c r="H139" s="719"/>
      <c r="I139" s="44" t="s">
        <v>119</v>
      </c>
      <c r="J139" s="915">
        <v>0.1585</v>
      </c>
      <c r="K139" s="571">
        <v>0.14296693295580942</v>
      </c>
      <c r="L139" s="916"/>
      <c r="M139" s="917"/>
      <c r="O139"/>
      <c r="P139" s="502">
        <v>33359</v>
      </c>
      <c r="Q139" s="1600">
        <v>75.768999999999991</v>
      </c>
      <c r="R139" s="1642">
        <f t="shared" si="2"/>
        <v>-1.9793270288102061E-2</v>
      </c>
      <c r="S139"/>
    </row>
    <row r="140" spans="2:21">
      <c r="B140"/>
      <c r="C140"/>
      <c r="D140"/>
      <c r="E140"/>
      <c r="F140"/>
      <c r="G140"/>
      <c r="H140" s="719"/>
      <c r="I140" s="44" t="s">
        <v>120</v>
      </c>
      <c r="J140" s="915">
        <v>0.15340000000000001</v>
      </c>
      <c r="K140" s="571">
        <v>0.14281443292119833</v>
      </c>
      <c r="L140" s="916"/>
      <c r="M140" s="917"/>
      <c r="O140"/>
      <c r="P140" s="502">
        <v>33390</v>
      </c>
      <c r="Q140" s="1600">
        <v>76.251999999999995</v>
      </c>
      <c r="R140" s="1642">
        <f t="shared" si="2"/>
        <v>-1.615400495458293E-2</v>
      </c>
      <c r="S140"/>
    </row>
    <row r="141" spans="2:21">
      <c r="B141"/>
      <c r="C141"/>
      <c r="D141"/>
      <c r="E141"/>
      <c r="F141"/>
      <c r="G141"/>
      <c r="H141" s="719"/>
      <c r="I141" s="44" t="s">
        <v>121</v>
      </c>
      <c r="J141" s="915">
        <v>0.1507</v>
      </c>
      <c r="K141" s="571">
        <v>0.14284213843083685</v>
      </c>
      <c r="L141" s="916"/>
      <c r="M141" s="917"/>
      <c r="O141"/>
      <c r="P141" s="502">
        <v>33420</v>
      </c>
      <c r="Q141" s="1600">
        <v>76.509</v>
      </c>
      <c r="R141" s="1642">
        <f t="shared" si="2"/>
        <v>-1.3499922636546457E-2</v>
      </c>
      <c r="S141"/>
    </row>
    <row r="142" spans="2:21">
      <c r="B142"/>
      <c r="C142"/>
      <c r="D142"/>
      <c r="E142"/>
      <c r="F142"/>
      <c r="G142"/>
      <c r="H142" s="719"/>
      <c r="I142" s="44" t="s">
        <v>55</v>
      </c>
      <c r="J142" s="915">
        <v>0.15160000000000001</v>
      </c>
      <c r="K142" s="571">
        <v>0.1437469118144227</v>
      </c>
      <c r="L142" s="916"/>
      <c r="M142" s="917"/>
      <c r="O142"/>
      <c r="P142" s="502">
        <v>33451</v>
      </c>
      <c r="Q142" s="1600">
        <v>76.585999999999999</v>
      </c>
      <c r="R142" s="1642">
        <f t="shared" si="2"/>
        <v>-1.1449150026460837E-2</v>
      </c>
      <c r="S142"/>
    </row>
    <row r="143" spans="2:21">
      <c r="B143"/>
      <c r="C143"/>
      <c r="D143"/>
      <c r="E143"/>
      <c r="F143"/>
      <c r="G143"/>
      <c r="H143" s="719"/>
      <c r="I143" s="44" t="s">
        <v>122</v>
      </c>
      <c r="J143" s="915">
        <v>0.15440000000000001</v>
      </c>
      <c r="K143" s="571">
        <v>0.14507955746963397</v>
      </c>
      <c r="L143" s="916"/>
      <c r="M143" s="917"/>
      <c r="O143"/>
      <c r="P143" s="502">
        <v>33482</v>
      </c>
      <c r="Q143" s="1600">
        <v>76.569999999999993</v>
      </c>
      <c r="R143" s="1642">
        <f t="shared" si="2"/>
        <v>-8.4431897645748759E-3</v>
      </c>
      <c r="S143"/>
    </row>
    <row r="144" spans="2:21">
      <c r="B144"/>
      <c r="C144"/>
      <c r="D144"/>
      <c r="E144"/>
      <c r="F144"/>
      <c r="G144"/>
      <c r="H144" s="719"/>
      <c r="I144" s="44" t="s">
        <v>123</v>
      </c>
      <c r="J144" s="915">
        <v>0.1565</v>
      </c>
      <c r="K144" s="571">
        <v>0.14366694604572014</v>
      </c>
      <c r="L144" s="916"/>
      <c r="M144" s="917"/>
      <c r="O144"/>
      <c r="P144" s="502">
        <v>33512</v>
      </c>
      <c r="Q144" s="1600">
        <v>76.284999999999997</v>
      </c>
      <c r="R144" s="1642">
        <f t="shared" si="2"/>
        <v>-8.0747926039581985E-3</v>
      </c>
      <c r="S144"/>
    </row>
    <row r="145" spans="2:19">
      <c r="B145"/>
      <c r="C145"/>
      <c r="D145"/>
      <c r="E145"/>
      <c r="F145"/>
      <c r="G145"/>
      <c r="H145" s="719"/>
      <c r="I145" s="44" t="s">
        <v>124</v>
      </c>
      <c r="J145" s="915">
        <v>0.1573</v>
      </c>
      <c r="K145" s="571">
        <v>0.1408208358201376</v>
      </c>
      <c r="L145" s="916"/>
      <c r="M145" s="917"/>
      <c r="O145"/>
      <c r="P145" s="502">
        <v>33543</v>
      </c>
      <c r="Q145" s="1600">
        <v>76.033000000000001</v>
      </c>
      <c r="R145" s="1642">
        <f t="shared" si="2"/>
        <v>-4.4648702438001677E-3</v>
      </c>
      <c r="S145"/>
    </row>
    <row r="146" spans="2:19">
      <c r="B146"/>
      <c r="C146"/>
      <c r="D146"/>
      <c r="E146"/>
      <c r="F146"/>
      <c r="G146"/>
      <c r="H146" s="719"/>
      <c r="I146" s="44" t="s">
        <v>125</v>
      </c>
      <c r="J146" s="915">
        <v>0.1552</v>
      </c>
      <c r="K146" s="571">
        <v>0.13510089869795922</v>
      </c>
      <c r="L146" s="916"/>
      <c r="M146" s="917"/>
      <c r="O146"/>
      <c r="P146" s="502">
        <v>33573</v>
      </c>
      <c r="Q146" s="1600">
        <v>75.831999999999994</v>
      </c>
      <c r="R146" s="1642">
        <f t="shared" si="2"/>
        <v>-1.7508062923716156E-3</v>
      </c>
      <c r="S146"/>
    </row>
    <row r="147" spans="2:19">
      <c r="B147"/>
      <c r="C147"/>
      <c r="D147"/>
      <c r="E147"/>
      <c r="F147"/>
      <c r="G147"/>
      <c r="H147" s="720" t="s">
        <v>35</v>
      </c>
      <c r="I147" s="44" t="s">
        <v>115</v>
      </c>
      <c r="J147" s="918">
        <v>0.1474</v>
      </c>
      <c r="K147" s="571">
        <v>0.12924014587600538</v>
      </c>
      <c r="L147" s="916"/>
      <c r="M147" s="917"/>
      <c r="O147" s="651">
        <f>O135+1</f>
        <v>92</v>
      </c>
      <c r="P147" s="502">
        <v>33604</v>
      </c>
      <c r="Q147" s="1600">
        <v>75.694999999999993</v>
      </c>
      <c r="R147" s="1642">
        <f t="shared" si="2"/>
        <v>2.2243700928143862E-3</v>
      </c>
      <c r="S147"/>
    </row>
    <row r="148" spans="2:19">
      <c r="B148"/>
      <c r="C148"/>
      <c r="D148"/>
      <c r="E148"/>
      <c r="F148"/>
      <c r="G148"/>
      <c r="H148" s="719"/>
      <c r="I148" s="44" t="s">
        <v>116</v>
      </c>
      <c r="J148" s="915">
        <v>0.13830000000000001</v>
      </c>
      <c r="K148" s="571">
        <v>0.12086554850184028</v>
      </c>
      <c r="L148" s="916"/>
      <c r="M148" s="917"/>
      <c r="O148"/>
      <c r="P148" s="502">
        <v>33635</v>
      </c>
      <c r="Q148" s="1600">
        <v>75.65100000000001</v>
      </c>
      <c r="R148" s="1642">
        <f t="shared" si="2"/>
        <v>5.3556240697427938E-3</v>
      </c>
      <c r="S148"/>
    </row>
    <row r="149" spans="2:19">
      <c r="B149"/>
      <c r="C149"/>
      <c r="D149"/>
      <c r="E149"/>
      <c r="F149"/>
      <c r="G149"/>
      <c r="H149" s="719"/>
      <c r="I149" s="44" t="s">
        <v>117</v>
      </c>
      <c r="J149" s="915">
        <v>0.12330000000000001</v>
      </c>
      <c r="K149" s="571">
        <v>0.11040697038558282</v>
      </c>
      <c r="L149" s="916"/>
      <c r="M149" s="917"/>
      <c r="O149"/>
      <c r="P149" s="502">
        <v>33664</v>
      </c>
      <c r="Q149" s="1600">
        <v>75.81</v>
      </c>
      <c r="R149" s="1642">
        <f t="shared" si="2"/>
        <v>8.9166888474847186E-3</v>
      </c>
      <c r="S149"/>
    </row>
    <row r="150" spans="2:19">
      <c r="B150"/>
      <c r="C150"/>
      <c r="D150"/>
      <c r="E150"/>
      <c r="F150"/>
      <c r="G150"/>
      <c r="I150" s="44" t="s">
        <v>118</v>
      </c>
      <c r="J150" s="571">
        <v>0.104</v>
      </c>
      <c r="K150" s="571">
        <v>9.9700598802395249E-2</v>
      </c>
      <c r="L150" s="916"/>
      <c r="M150" s="917"/>
      <c r="O150"/>
      <c r="P150" s="502">
        <v>33695</v>
      </c>
      <c r="Q150" s="1600">
        <v>76.076999999999998</v>
      </c>
      <c r="R150" s="1642">
        <f t="shared" si="2"/>
        <v>1.0157743785850869E-2</v>
      </c>
      <c r="S150"/>
    </row>
    <row r="151" spans="2:19">
      <c r="B151"/>
      <c r="C151"/>
      <c r="D151"/>
      <c r="E151"/>
      <c r="F151"/>
      <c r="G151"/>
      <c r="I151" s="44" t="s">
        <v>119</v>
      </c>
      <c r="J151" s="571">
        <v>9.5000000000000001E-2</v>
      </c>
      <c r="K151" s="571">
        <v>8.752993358577818E-2</v>
      </c>
      <c r="L151" s="916"/>
      <c r="M151" s="917"/>
      <c r="O151"/>
      <c r="P151" s="502">
        <v>33725</v>
      </c>
      <c r="Q151" s="1600">
        <v>76.396000000000001</v>
      </c>
      <c r="R151" s="1642">
        <f t="shared" si="2"/>
        <v>8.2751521070623824E-3</v>
      </c>
      <c r="S151"/>
    </row>
    <row r="152" spans="2:19">
      <c r="B152"/>
      <c r="C152"/>
      <c r="D152"/>
      <c r="E152"/>
      <c r="F152"/>
      <c r="G152"/>
      <c r="H152" s="719"/>
      <c r="I152" s="44" t="s">
        <v>120</v>
      </c>
      <c r="J152" s="915">
        <v>8.5599999999999996E-2</v>
      </c>
      <c r="K152" s="571">
        <v>7.28898397214163E-2</v>
      </c>
      <c r="L152" s="916"/>
      <c r="M152" s="917"/>
      <c r="O152"/>
      <c r="P152" s="502">
        <v>33756</v>
      </c>
      <c r="Q152" s="1600">
        <v>76.600999999999999</v>
      </c>
      <c r="R152" s="1642">
        <f t="shared" si="2"/>
        <v>4.576929129727794E-3</v>
      </c>
      <c r="S152"/>
    </row>
    <row r="153" spans="2:19">
      <c r="B153"/>
      <c r="C153"/>
      <c r="D153"/>
      <c r="E153"/>
      <c r="F153"/>
      <c r="G153"/>
      <c r="H153" s="719"/>
      <c r="I153" s="44" t="s">
        <v>121</v>
      </c>
      <c r="J153" s="915">
        <v>7.1900000000000006E-2</v>
      </c>
      <c r="K153" s="571">
        <v>6.0420687436816674E-2</v>
      </c>
      <c r="L153" s="916"/>
      <c r="M153" s="917"/>
      <c r="O153"/>
      <c r="P153" s="502">
        <v>33786</v>
      </c>
      <c r="Q153" s="1600">
        <v>76.709999999999994</v>
      </c>
      <c r="R153" s="1642">
        <f t="shared" si="2"/>
        <v>2.6271419048738503E-3</v>
      </c>
      <c r="S153"/>
    </row>
    <row r="154" spans="2:19">
      <c r="B154"/>
      <c r="C154"/>
      <c r="D154"/>
      <c r="E154"/>
      <c r="F154"/>
      <c r="G154"/>
      <c r="H154" s="719"/>
      <c r="I154" s="44" t="s">
        <v>55</v>
      </c>
      <c r="J154" s="915">
        <v>5.74E-2</v>
      </c>
      <c r="K154" s="571">
        <v>4.8271393003717661E-2</v>
      </c>
      <c r="L154" s="916"/>
      <c r="M154" s="917"/>
      <c r="O154"/>
      <c r="P154" s="502">
        <v>33817</v>
      </c>
      <c r="Q154" s="1600">
        <v>76.731000000000009</v>
      </c>
      <c r="R154" s="1642">
        <f t="shared" si="2"/>
        <v>1.8932964249341946E-3</v>
      </c>
      <c r="S154"/>
    </row>
    <row r="155" spans="2:19">
      <c r="B155"/>
      <c r="C155"/>
      <c r="D155"/>
      <c r="E155"/>
      <c r="F155"/>
      <c r="G155"/>
      <c r="H155" s="719"/>
      <c r="I155" s="44" t="s">
        <v>122</v>
      </c>
      <c r="J155" s="915">
        <v>4.2799999999999998E-2</v>
      </c>
      <c r="K155" s="571">
        <v>3.7137339466587115E-2</v>
      </c>
      <c r="L155" s="916"/>
      <c r="M155" s="917"/>
      <c r="O155"/>
      <c r="P155" s="502">
        <v>33848</v>
      </c>
      <c r="Q155" s="1600">
        <v>76.628999999999991</v>
      </c>
      <c r="R155" s="1642">
        <f t="shared" si="2"/>
        <v>7.7053676374555968E-4</v>
      </c>
      <c r="S155"/>
    </row>
    <row r="156" spans="2:19">
      <c r="B156"/>
      <c r="C156"/>
      <c r="D156"/>
      <c r="E156"/>
      <c r="F156"/>
      <c r="G156"/>
      <c r="H156" s="719"/>
      <c r="I156" s="44" t="s">
        <v>123</v>
      </c>
      <c r="J156" s="915">
        <v>3.0099999999999998E-2</v>
      </c>
      <c r="K156" s="571">
        <v>2.9694440404130773E-2</v>
      </c>
      <c r="L156" s="916"/>
      <c r="M156" s="917"/>
      <c r="O156"/>
      <c r="P156" s="502">
        <v>33878</v>
      </c>
      <c r="Q156" s="1600">
        <v>76.599999999999994</v>
      </c>
      <c r="R156" s="1642">
        <f t="shared" si="2"/>
        <v>4.1292521465556495E-3</v>
      </c>
      <c r="S156"/>
    </row>
    <row r="157" spans="2:19">
      <c r="B157"/>
      <c r="C157"/>
      <c r="D157"/>
      <c r="E157"/>
      <c r="F157"/>
      <c r="G157"/>
      <c r="H157" s="719"/>
      <c r="I157" s="44" t="s">
        <v>124</v>
      </c>
      <c r="J157" s="915">
        <v>1.83E-2</v>
      </c>
      <c r="K157" s="571">
        <v>2.2045114288417458E-2</v>
      </c>
      <c r="L157" s="916"/>
      <c r="M157" s="917"/>
      <c r="O157"/>
      <c r="P157" s="502">
        <v>33909</v>
      </c>
      <c r="Q157" s="1600">
        <v>76.581000000000003</v>
      </c>
      <c r="R157" s="1642">
        <f t="shared" si="2"/>
        <v>7.2073967882367107E-3</v>
      </c>
      <c r="S157"/>
    </row>
    <row r="158" spans="2:19">
      <c r="B158"/>
      <c r="C158"/>
      <c r="D158"/>
      <c r="E158"/>
      <c r="F158"/>
      <c r="G158"/>
      <c r="H158" s="719"/>
      <c r="I158" s="44" t="s">
        <v>125</v>
      </c>
      <c r="J158" s="915">
        <v>6.7000000000000002E-3</v>
      </c>
      <c r="K158" s="571">
        <v>1.7350411690568595E-2</v>
      </c>
      <c r="L158" s="916"/>
      <c r="M158" s="917"/>
      <c r="O158"/>
      <c r="P158" s="502">
        <v>33939</v>
      </c>
      <c r="Q158" s="1600">
        <v>76.466999999999999</v>
      </c>
      <c r="R158" s="1642">
        <f t="shared" si="2"/>
        <v>8.3737736048107025E-3</v>
      </c>
      <c r="S158"/>
    </row>
    <row r="159" spans="2:19">
      <c r="B159"/>
      <c r="C159"/>
      <c r="D159"/>
      <c r="E159"/>
      <c r="F159"/>
      <c r="G159"/>
      <c r="H159" s="718" t="s">
        <v>36</v>
      </c>
      <c r="I159" s="44" t="s">
        <v>115</v>
      </c>
      <c r="J159" s="915">
        <v>-5.9999999999999995E-4</v>
      </c>
      <c r="K159" s="571">
        <v>1.0462749955760178E-2</v>
      </c>
      <c r="L159" s="916"/>
      <c r="M159" s="917"/>
      <c r="O159" s="651">
        <f>O147+1</f>
        <v>93</v>
      </c>
      <c r="P159" s="502">
        <v>33970</v>
      </c>
      <c r="Q159" s="1600">
        <v>76.397999999999996</v>
      </c>
      <c r="R159" s="1642">
        <f t="shared" si="2"/>
        <v>9.2872712860823433E-3</v>
      </c>
      <c r="S159"/>
    </row>
    <row r="160" spans="2:19">
      <c r="B160"/>
      <c r="C160"/>
      <c r="D160"/>
      <c r="E160"/>
      <c r="F160"/>
      <c r="G160"/>
      <c r="H160" s="719"/>
      <c r="I160" s="44" t="s">
        <v>116</v>
      </c>
      <c r="J160" s="915">
        <v>-8.0000000000000002E-3</v>
      </c>
      <c r="K160" s="571">
        <v>5.3552538787022871E-3</v>
      </c>
      <c r="L160" s="916"/>
      <c r="M160" s="917"/>
      <c r="O160"/>
      <c r="P160" s="502">
        <v>34001</v>
      </c>
      <c r="Q160" s="1600">
        <v>76.33</v>
      </c>
      <c r="R160" s="1642">
        <f t="shared" si="2"/>
        <v>8.9754266301831798E-3</v>
      </c>
      <c r="S160"/>
    </row>
    <row r="161" spans="2:19">
      <c r="B161"/>
      <c r="C161"/>
      <c r="D161"/>
      <c r="E161"/>
      <c r="F161"/>
      <c r="G161"/>
      <c r="H161" s="719"/>
      <c r="I161" s="44" t="s">
        <v>117</v>
      </c>
      <c r="J161" s="915">
        <v>-1.2999999999999999E-2</v>
      </c>
      <c r="K161" s="571">
        <v>-3.0314139849959981E-3</v>
      </c>
      <c r="L161" s="916"/>
      <c r="M161" s="917"/>
      <c r="O161"/>
      <c r="P161" s="502">
        <v>34029</v>
      </c>
      <c r="Q161" s="1600">
        <v>76.385000000000005</v>
      </c>
      <c r="R161" s="1642">
        <f t="shared" si="2"/>
        <v>7.5847513520644087E-3</v>
      </c>
      <c r="S161"/>
    </row>
    <row r="162" spans="2:19">
      <c r="B162"/>
      <c r="C162"/>
      <c r="D162"/>
      <c r="E162"/>
      <c r="F162"/>
      <c r="G162"/>
      <c r="H162" s="719"/>
      <c r="I162" s="44" t="s">
        <v>118</v>
      </c>
      <c r="J162" s="915">
        <v>-2.0899999999999998E-2</v>
      </c>
      <c r="K162" s="571">
        <v>-8.233052001089031E-3</v>
      </c>
      <c r="L162" s="916"/>
      <c r="M162" s="917"/>
      <c r="O162"/>
      <c r="P162" s="502">
        <v>34060</v>
      </c>
      <c r="Q162" s="1600">
        <v>76.661999999999992</v>
      </c>
      <c r="R162" s="1642">
        <f t="shared" si="2"/>
        <v>7.6895776647343322E-3</v>
      </c>
      <c r="S162"/>
    </row>
    <row r="163" spans="2:19">
      <c r="B163"/>
      <c r="C163"/>
      <c r="D163"/>
      <c r="E163"/>
      <c r="F163"/>
      <c r="G163"/>
      <c r="H163" s="719"/>
      <c r="I163" s="44" t="s">
        <v>119</v>
      </c>
      <c r="J163" s="915">
        <v>-2.7900000000000001E-2</v>
      </c>
      <c r="K163" s="571">
        <v>-1.350457202980773E-2</v>
      </c>
      <c r="L163" s="916"/>
      <c r="M163" s="917"/>
      <c r="O163"/>
      <c r="P163" s="502">
        <v>34090</v>
      </c>
      <c r="Q163" s="1600">
        <v>77.031000000000006</v>
      </c>
      <c r="R163" s="1642">
        <f t="shared" si="2"/>
        <v>8.3119535054191982E-3</v>
      </c>
      <c r="S163"/>
    </row>
    <row r="164" spans="2:19">
      <c r="B164"/>
      <c r="C164"/>
      <c r="D164"/>
      <c r="E164"/>
      <c r="F164"/>
      <c r="G164"/>
      <c r="H164" s="719"/>
      <c r="I164" s="44" t="s">
        <v>120</v>
      </c>
      <c r="J164" s="915">
        <v>-3.3599999999999998E-2</v>
      </c>
      <c r="K164" s="571">
        <v>-1.6266506277397473E-2</v>
      </c>
      <c r="L164" s="916"/>
      <c r="M164" s="917"/>
      <c r="O164"/>
      <c r="P164" s="502">
        <v>34121</v>
      </c>
      <c r="Q164" s="1600">
        <v>77.516999999999996</v>
      </c>
      <c r="R164" s="1642">
        <f t="shared" ref="R164:R227" si="5">(Q164-Q152)/Q152</f>
        <v>1.1958068432526949E-2</v>
      </c>
      <c r="S164"/>
    </row>
    <row r="165" spans="2:19">
      <c r="B165"/>
      <c r="C165"/>
      <c r="D165"/>
      <c r="E165"/>
      <c r="F165"/>
      <c r="G165"/>
      <c r="H165" s="719"/>
      <c r="I165" s="44" t="s">
        <v>121</v>
      </c>
      <c r="J165" s="915">
        <v>-3.78E-2</v>
      </c>
      <c r="K165" s="571">
        <v>-1.9565040760501709E-2</v>
      </c>
      <c r="L165" s="916"/>
      <c r="M165" s="917"/>
      <c r="O165"/>
      <c r="P165" s="502">
        <v>34151</v>
      </c>
      <c r="Q165" s="1600">
        <v>77.885000000000005</v>
      </c>
      <c r="R165" s="1642">
        <f t="shared" si="5"/>
        <v>1.5317429279103265E-2</v>
      </c>
      <c r="S165"/>
    </row>
    <row r="166" spans="2:19">
      <c r="B166"/>
      <c r="C166"/>
      <c r="D166"/>
      <c r="E166"/>
      <c r="F166"/>
      <c r="G166"/>
      <c r="H166" s="719"/>
      <c r="I166" s="44" t="s">
        <v>55</v>
      </c>
      <c r="J166" s="915">
        <v>-4.2700000000000002E-2</v>
      </c>
      <c r="K166" s="571">
        <v>-2.2612166104525617E-2</v>
      </c>
      <c r="L166" s="916"/>
      <c r="M166" s="917"/>
      <c r="O166"/>
      <c r="P166" s="502">
        <v>34182</v>
      </c>
      <c r="Q166" s="1600">
        <v>78.131</v>
      </c>
      <c r="R166" s="1642">
        <f t="shared" si="5"/>
        <v>1.8245559161225468E-2</v>
      </c>
      <c r="S166"/>
    </row>
    <row r="167" spans="2:19">
      <c r="B167"/>
      <c r="C167"/>
      <c r="D167"/>
      <c r="E167"/>
      <c r="F167"/>
      <c r="G167"/>
      <c r="H167" s="719"/>
      <c r="I167" s="44" t="s">
        <v>122</v>
      </c>
      <c r="J167" s="915">
        <v>-4.9099999999999998E-2</v>
      </c>
      <c r="K167" s="571">
        <v>-2.7550527395810088E-2</v>
      </c>
      <c r="L167" s="916"/>
      <c r="M167" s="917"/>
      <c r="O167"/>
      <c r="P167" s="502">
        <v>34213</v>
      </c>
      <c r="Q167" s="1600">
        <v>78.2</v>
      </c>
      <c r="R167" s="1642">
        <f t="shared" si="5"/>
        <v>2.0501376763366511E-2</v>
      </c>
      <c r="S167"/>
    </row>
    <row r="168" spans="2:19">
      <c r="B168"/>
      <c r="C168"/>
      <c r="D168"/>
      <c r="E168"/>
      <c r="F168"/>
      <c r="G168"/>
      <c r="H168" s="719"/>
      <c r="I168" s="44" t="s">
        <v>123</v>
      </c>
      <c r="J168" s="915">
        <v>-6.0499999999999998E-2</v>
      </c>
      <c r="K168" s="571">
        <v>-3.5422846649498595E-2</v>
      </c>
      <c r="L168" s="916"/>
      <c r="M168" s="917"/>
      <c r="O168"/>
      <c r="P168" s="502">
        <v>34243</v>
      </c>
      <c r="Q168" s="1600">
        <v>78.176999999999992</v>
      </c>
      <c r="R168" s="1642">
        <f t="shared" si="5"/>
        <v>2.0587467362924258E-2</v>
      </c>
      <c r="S168"/>
    </row>
    <row r="169" spans="2:19">
      <c r="B169"/>
      <c r="C169"/>
      <c r="D169"/>
      <c r="E169"/>
      <c r="F169"/>
      <c r="G169"/>
      <c r="H169" s="719"/>
      <c r="I169" s="44" t="s">
        <v>124</v>
      </c>
      <c r="J169" s="915">
        <v>-7.6799999999999993E-2</v>
      </c>
      <c r="K169" s="571">
        <v>-4.6085232903865181E-2</v>
      </c>
      <c r="L169" s="916"/>
      <c r="M169" s="917"/>
      <c r="O169"/>
      <c r="P169" s="502">
        <v>34274</v>
      </c>
      <c r="Q169" s="1600">
        <v>78.176000000000002</v>
      </c>
      <c r="R169" s="1642">
        <f t="shared" si="5"/>
        <v>2.0827620428043495E-2</v>
      </c>
      <c r="S169"/>
    </row>
    <row r="170" spans="2:19">
      <c r="B170"/>
      <c r="C170"/>
      <c r="D170"/>
      <c r="E170"/>
      <c r="F170"/>
      <c r="G170"/>
      <c r="H170" s="719"/>
      <c r="I170" s="44" t="s">
        <v>125</v>
      </c>
      <c r="J170" s="915">
        <v>-9.0300000000000005E-2</v>
      </c>
      <c r="K170" s="571">
        <v>-5.394682267676653E-2</v>
      </c>
      <c r="L170" s="919">
        <v>0.2</v>
      </c>
      <c r="M170" s="919">
        <v>-0.2</v>
      </c>
      <c r="O170"/>
      <c r="P170" s="502">
        <v>34304</v>
      </c>
      <c r="Q170" s="1600">
        <v>78.12</v>
      </c>
      <c r="R170" s="1642">
        <f t="shared" si="5"/>
        <v>2.1617168190199772E-2</v>
      </c>
      <c r="S170"/>
    </row>
    <row r="171" spans="2:19">
      <c r="B171"/>
      <c r="C171"/>
      <c r="D171"/>
      <c r="E171"/>
      <c r="F171"/>
      <c r="G171"/>
      <c r="H171" s="718" t="s">
        <v>37</v>
      </c>
      <c r="I171" s="44" t="s">
        <v>115</v>
      </c>
      <c r="J171" s="915">
        <v>-0.1069</v>
      </c>
      <c r="K171" s="571">
        <v>-6.3669797070992393E-2</v>
      </c>
      <c r="L171" s="919">
        <v>0.2</v>
      </c>
      <c r="M171" s="919">
        <v>-0.2</v>
      </c>
      <c r="O171" s="651">
        <f>O159+1</f>
        <v>94</v>
      </c>
      <c r="P171" s="502">
        <v>34335</v>
      </c>
      <c r="Q171" s="1600">
        <v>78.203999999999994</v>
      </c>
      <c r="R171" s="1642">
        <f t="shared" si="5"/>
        <v>2.363936228697083E-2</v>
      </c>
      <c r="S171"/>
    </row>
    <row r="172" spans="2:19">
      <c r="B172"/>
      <c r="C172"/>
      <c r="D172"/>
      <c r="E172"/>
      <c r="F172"/>
      <c r="G172"/>
      <c r="H172" s="719"/>
      <c r="I172" s="44" t="s">
        <v>116</v>
      </c>
      <c r="J172" s="915">
        <v>-0.12709999999999999</v>
      </c>
      <c r="K172" s="571">
        <v>-7.273833271224707E-2</v>
      </c>
      <c r="L172" s="919">
        <v>0.2</v>
      </c>
      <c r="M172" s="919">
        <v>-0.2</v>
      </c>
      <c r="O172"/>
      <c r="P172" s="502">
        <v>34366</v>
      </c>
      <c r="Q172" s="1600">
        <v>78.209999999999994</v>
      </c>
      <c r="R172" s="1642">
        <f t="shared" si="5"/>
        <v>2.4629896502030596E-2</v>
      </c>
      <c r="S172"/>
    </row>
    <row r="173" spans="2:19">
      <c r="B173"/>
      <c r="C173"/>
      <c r="D173"/>
      <c r="E173"/>
      <c r="F173"/>
      <c r="G173"/>
      <c r="H173" s="719"/>
      <c r="I173" s="44" t="s">
        <v>117</v>
      </c>
      <c r="J173" s="915">
        <v>-0.14330000000000001</v>
      </c>
      <c r="K173" s="571">
        <v>-7.8403284320989669E-2</v>
      </c>
      <c r="L173" s="919">
        <v>0.2</v>
      </c>
      <c r="M173" s="919">
        <v>-0.2</v>
      </c>
      <c r="O173"/>
      <c r="P173" s="502">
        <v>34394</v>
      </c>
      <c r="Q173" s="1600">
        <v>78.355000000000004</v>
      </c>
      <c r="R173" s="1642">
        <f t="shared" si="5"/>
        <v>2.5790403875106352E-2</v>
      </c>
      <c r="S173"/>
    </row>
    <row r="174" spans="2:19">
      <c r="B174"/>
      <c r="C174"/>
      <c r="D174"/>
      <c r="E174"/>
      <c r="F174"/>
      <c r="G174"/>
      <c r="H174" s="719"/>
      <c r="I174" s="44" t="s">
        <v>118</v>
      </c>
      <c r="J174" s="915">
        <v>-0.15240000000000001</v>
      </c>
      <c r="K174" s="571">
        <v>-8.1290010870878185E-2</v>
      </c>
      <c r="L174" s="919">
        <v>0.2</v>
      </c>
      <c r="M174" s="919">
        <v>-0.2</v>
      </c>
      <c r="O174"/>
      <c r="P174" s="502">
        <v>34425</v>
      </c>
      <c r="Q174" s="1600">
        <v>78.709000000000003</v>
      </c>
      <c r="R174" s="1642">
        <f t="shared" si="5"/>
        <v>2.6701625316323752E-2</v>
      </c>
      <c r="S174"/>
    </row>
    <row r="175" spans="2:19">
      <c r="B175"/>
      <c r="C175"/>
      <c r="D175"/>
      <c r="E175"/>
      <c r="F175"/>
      <c r="G175"/>
      <c r="H175" s="719"/>
      <c r="I175" s="44" t="s">
        <v>119</v>
      </c>
      <c r="J175" s="915">
        <v>-0.1575</v>
      </c>
      <c r="K175" s="571">
        <v>-8.1707826622391289E-2</v>
      </c>
      <c r="L175" s="919">
        <v>0.2</v>
      </c>
      <c r="M175" s="919">
        <v>-0.2</v>
      </c>
      <c r="O175"/>
      <c r="P175" s="502">
        <v>34455</v>
      </c>
      <c r="Q175" s="1600">
        <v>79.216999999999999</v>
      </c>
      <c r="R175" s="1642">
        <f t="shared" si="5"/>
        <v>2.8378185405875462E-2</v>
      </c>
      <c r="S175"/>
    </row>
    <row r="176" spans="2:19">
      <c r="B176"/>
      <c r="C176"/>
      <c r="D176"/>
      <c r="E176"/>
      <c r="F176"/>
      <c r="G176"/>
      <c r="H176" s="719"/>
      <c r="I176" s="44" t="s">
        <v>120</v>
      </c>
      <c r="J176" s="915">
        <v>-0.15870000000000001</v>
      </c>
      <c r="K176" s="571">
        <v>-8.2616814193413324E-2</v>
      </c>
      <c r="L176" s="919">
        <v>0.2</v>
      </c>
      <c r="M176" s="919">
        <v>-0.2</v>
      </c>
      <c r="O176"/>
      <c r="P176" s="502">
        <v>34486</v>
      </c>
      <c r="Q176" s="1600">
        <v>79.709999999999994</v>
      </c>
      <c r="R176" s="1642">
        <f t="shared" si="5"/>
        <v>2.829056852045355E-2</v>
      </c>
      <c r="S176"/>
    </row>
    <row r="177" spans="2:19">
      <c r="B177"/>
      <c r="C177"/>
      <c r="D177"/>
      <c r="E177"/>
      <c r="F177"/>
      <c r="G177"/>
      <c r="H177" s="719"/>
      <c r="I177" s="44" t="s">
        <v>121</v>
      </c>
      <c r="J177" s="915">
        <v>-0.1628</v>
      </c>
      <c r="K177" s="571">
        <v>-8.4385341679419537E-2</v>
      </c>
      <c r="L177" s="919">
        <v>0.2</v>
      </c>
      <c r="M177" s="919">
        <v>-0.2</v>
      </c>
      <c r="O177"/>
      <c r="P177" s="502">
        <v>34516</v>
      </c>
      <c r="Q177" s="1600">
        <v>80.072000000000003</v>
      </c>
      <c r="R177" s="1642">
        <f t="shared" si="5"/>
        <v>2.8079861334018071E-2</v>
      </c>
      <c r="S177"/>
    </row>
    <row r="178" spans="2:19">
      <c r="B178"/>
      <c r="C178"/>
      <c r="D178"/>
      <c r="E178"/>
      <c r="F178"/>
      <c r="G178"/>
      <c r="H178" s="719"/>
      <c r="I178" s="44" t="s">
        <v>55</v>
      </c>
      <c r="J178" s="915">
        <v>-0.1658</v>
      </c>
      <c r="K178" s="571">
        <v>-8.8491156432391721E-2</v>
      </c>
      <c r="L178" s="919">
        <v>0.2</v>
      </c>
      <c r="M178" s="919">
        <v>-0.2</v>
      </c>
      <c r="O178"/>
      <c r="P178" s="502">
        <v>34547</v>
      </c>
      <c r="Q178" s="1600">
        <v>80.325000000000003</v>
      </c>
      <c r="R178" s="1642">
        <f t="shared" si="5"/>
        <v>2.8081043375868767E-2</v>
      </c>
      <c r="S178"/>
    </row>
    <row r="179" spans="2:19">
      <c r="B179"/>
      <c r="C179"/>
      <c r="D179"/>
      <c r="E179"/>
      <c r="F179"/>
      <c r="G179"/>
      <c r="H179" s="719"/>
      <c r="I179" s="44" t="s">
        <v>122</v>
      </c>
      <c r="J179" s="915">
        <v>-0.17399999999999999</v>
      </c>
      <c r="K179" s="571">
        <v>-9.6052073331398008E-2</v>
      </c>
      <c r="L179" s="919">
        <v>0.2</v>
      </c>
      <c r="M179" s="919">
        <v>-0.2</v>
      </c>
      <c r="O179"/>
      <c r="P179" s="502">
        <v>34578</v>
      </c>
      <c r="Q179" s="1600">
        <v>80.346999999999994</v>
      </c>
      <c r="R179" s="1642">
        <f t="shared" si="5"/>
        <v>2.7455242966751808E-2</v>
      </c>
      <c r="S179"/>
    </row>
    <row r="180" spans="2:19">
      <c r="B180"/>
      <c r="C180"/>
      <c r="D180"/>
      <c r="E180"/>
      <c r="F180"/>
      <c r="G180"/>
      <c r="H180" s="719"/>
      <c r="I180" s="44" t="s">
        <v>123</v>
      </c>
      <c r="J180" s="915">
        <v>-0.18079999999999999</v>
      </c>
      <c r="K180" s="571">
        <v>-0.10346847506505505</v>
      </c>
      <c r="L180" s="919">
        <v>0.2</v>
      </c>
      <c r="M180" s="919">
        <v>-0.2</v>
      </c>
      <c r="O180"/>
      <c r="P180" s="502">
        <v>34608</v>
      </c>
      <c r="Q180" s="1600">
        <v>80.31</v>
      </c>
      <c r="R180" s="1642">
        <f t="shared" si="5"/>
        <v>2.7284239610115633E-2</v>
      </c>
      <c r="S180"/>
    </row>
    <row r="181" spans="2:19">
      <c r="B181"/>
      <c r="C181"/>
      <c r="D181"/>
      <c r="E181"/>
      <c r="F181"/>
      <c r="G181"/>
      <c r="H181" s="719"/>
      <c r="I181" s="44" t="s">
        <v>124</v>
      </c>
      <c r="J181" s="915">
        <v>-0.18229999999999999</v>
      </c>
      <c r="K181" s="571">
        <v>-0.10901098901098902</v>
      </c>
      <c r="L181" s="919">
        <v>0.2</v>
      </c>
      <c r="M181" s="919">
        <v>-0.2</v>
      </c>
      <c r="O181"/>
      <c r="P181" s="502">
        <v>34639</v>
      </c>
      <c r="Q181" s="1600">
        <v>80.174999999999997</v>
      </c>
      <c r="R181" s="1642">
        <f t="shared" si="5"/>
        <v>2.5570507572656508E-2</v>
      </c>
      <c r="S181"/>
    </row>
    <row r="182" spans="2:19">
      <c r="B182"/>
      <c r="C182"/>
      <c r="D182"/>
      <c r="E182"/>
      <c r="F182"/>
      <c r="G182"/>
      <c r="H182" s="719"/>
      <c r="I182" s="44" t="s">
        <v>125</v>
      </c>
      <c r="J182" s="915">
        <v>-0.18609999999999999</v>
      </c>
      <c r="K182" s="571">
        <v>-0.11997046454880558</v>
      </c>
      <c r="L182" s="919">
        <v>0.2</v>
      </c>
      <c r="M182" s="919">
        <v>-0.2</v>
      </c>
      <c r="O182"/>
      <c r="P182" s="502">
        <v>34669</v>
      </c>
      <c r="Q182" s="1600">
        <v>80.084999999999994</v>
      </c>
      <c r="R182" s="1642">
        <f t="shared" si="5"/>
        <v>2.5153609831029045E-2</v>
      </c>
      <c r="S182"/>
    </row>
    <row r="183" spans="2:19">
      <c r="B183"/>
      <c r="C183"/>
      <c r="D183"/>
      <c r="E183"/>
      <c r="F183"/>
      <c r="G183"/>
      <c r="H183" s="718" t="s">
        <v>38</v>
      </c>
      <c r="I183" s="44" t="s">
        <v>115</v>
      </c>
      <c r="J183" s="915">
        <v>-0.19009999999999999</v>
      </c>
      <c r="K183" s="571">
        <v>-0.12693319305628623</v>
      </c>
      <c r="L183" s="919">
        <v>0.2</v>
      </c>
      <c r="M183" s="919">
        <v>-0.2</v>
      </c>
      <c r="O183" s="651">
        <f>O171+1</f>
        <v>95</v>
      </c>
      <c r="P183" s="502">
        <v>34700</v>
      </c>
      <c r="Q183" s="1600">
        <v>80.036000000000001</v>
      </c>
      <c r="R183" s="1642">
        <f t="shared" si="5"/>
        <v>2.3425911718070788E-2</v>
      </c>
      <c r="S183"/>
    </row>
    <row r="184" spans="2:19">
      <c r="B184"/>
      <c r="C184"/>
      <c r="D184"/>
      <c r="E184"/>
      <c r="F184"/>
      <c r="G184"/>
      <c r="H184" s="719"/>
      <c r="I184" s="44" t="s">
        <v>116</v>
      </c>
      <c r="J184" s="915">
        <v>-0.1867</v>
      </c>
      <c r="K184" s="571">
        <v>-0.12749773940178369</v>
      </c>
      <c r="L184" s="919">
        <v>0.2</v>
      </c>
      <c r="M184" s="919">
        <v>-0.2</v>
      </c>
      <c r="O184"/>
      <c r="P184" s="502">
        <v>34731</v>
      </c>
      <c r="Q184" s="1600">
        <v>80.004999999999995</v>
      </c>
      <c r="R184" s="1642">
        <f t="shared" si="5"/>
        <v>2.2951029280143229E-2</v>
      </c>
      <c r="S184"/>
    </row>
    <row r="185" spans="2:19">
      <c r="B185"/>
      <c r="C185"/>
      <c r="D185"/>
      <c r="E185"/>
      <c r="F185"/>
      <c r="G185"/>
      <c r="H185" s="719"/>
      <c r="I185" s="44" t="s">
        <v>117</v>
      </c>
      <c r="J185" s="915">
        <v>-0.18659999999999999</v>
      </c>
      <c r="K185" s="571">
        <v>-0.12736281667996727</v>
      </c>
      <c r="L185" s="919">
        <v>0.2</v>
      </c>
      <c r="M185" s="919">
        <v>-0.2</v>
      </c>
      <c r="O185"/>
      <c r="P185" s="502">
        <v>34759</v>
      </c>
      <c r="Q185" s="1600">
        <v>80.093999999999994</v>
      </c>
      <c r="R185" s="1642">
        <f t="shared" si="5"/>
        <v>2.2193861272413885E-2</v>
      </c>
      <c r="S185"/>
    </row>
    <row r="186" spans="2:19">
      <c r="B186"/>
      <c r="C186"/>
      <c r="D186"/>
      <c r="E186"/>
      <c r="F186"/>
      <c r="G186"/>
      <c r="H186" s="719"/>
      <c r="I186" s="44" t="s">
        <v>118</v>
      </c>
      <c r="J186" s="915">
        <v>-0.1807</v>
      </c>
      <c r="K186" s="571">
        <v>-0.12174599000788842</v>
      </c>
      <c r="L186" s="919">
        <v>0.2</v>
      </c>
      <c r="M186" s="919">
        <v>-0.2</v>
      </c>
      <c r="O186"/>
      <c r="P186" s="502">
        <v>34790</v>
      </c>
      <c r="Q186" s="1600">
        <v>80.38600000000001</v>
      </c>
      <c r="R186" s="1642">
        <f t="shared" si="5"/>
        <v>2.1306330915143206E-2</v>
      </c>
      <c r="S186"/>
    </row>
    <row r="187" spans="2:19">
      <c r="B187"/>
      <c r="C187"/>
      <c r="D187"/>
      <c r="E187"/>
      <c r="F187"/>
      <c r="G187"/>
      <c r="H187" s="719"/>
      <c r="I187" s="44" t="s">
        <v>119</v>
      </c>
      <c r="J187" s="915">
        <v>-0.16980000000000001</v>
      </c>
      <c r="K187" s="571">
        <v>-0.11280009579117528</v>
      </c>
      <c r="L187" s="919">
        <v>0.2</v>
      </c>
      <c r="M187" s="919">
        <v>-0.2</v>
      </c>
      <c r="O187"/>
      <c r="P187" s="502">
        <v>34820</v>
      </c>
      <c r="Q187" s="1600">
        <v>80.707999999999998</v>
      </c>
      <c r="R187" s="1642">
        <f t="shared" si="5"/>
        <v>1.8821717560624611E-2</v>
      </c>
      <c r="S187"/>
    </row>
    <row r="188" spans="2:19">
      <c r="B188"/>
      <c r="C188"/>
      <c r="D188"/>
      <c r="E188"/>
      <c r="F188"/>
      <c r="G188"/>
      <c r="H188" s="719"/>
      <c r="I188" s="44" t="s">
        <v>120</v>
      </c>
      <c r="J188" s="915">
        <v>-0.15379999999999999</v>
      </c>
      <c r="K188" s="571">
        <v>-0.10049234464124901</v>
      </c>
      <c r="L188" s="919">
        <v>0.2</v>
      </c>
      <c r="M188" s="919">
        <v>-0.2</v>
      </c>
      <c r="O188"/>
      <c r="P188" s="502">
        <v>34851</v>
      </c>
      <c r="Q188" s="1600">
        <v>81.084999999999994</v>
      </c>
      <c r="R188" s="1642">
        <f t="shared" si="5"/>
        <v>1.725003136369339E-2</v>
      </c>
      <c r="S188"/>
    </row>
    <row r="189" spans="2:19">
      <c r="B189"/>
      <c r="C189"/>
      <c r="D189"/>
      <c r="E189"/>
      <c r="F189"/>
      <c r="G189"/>
      <c r="H189" s="719"/>
      <c r="I189" s="44" t="s">
        <v>121</v>
      </c>
      <c r="J189" s="915">
        <v>-0.13250000000000001</v>
      </c>
      <c r="K189" s="571">
        <v>-9.0328186376554653E-2</v>
      </c>
      <c r="L189" s="919">
        <v>0.2</v>
      </c>
      <c r="M189" s="919">
        <v>-0.2</v>
      </c>
      <c r="O189"/>
      <c r="P189" s="502">
        <v>34881</v>
      </c>
      <c r="Q189" s="1600">
        <v>81.426999999999992</v>
      </c>
      <c r="R189" s="1642">
        <f t="shared" si="5"/>
        <v>1.6922269957038535E-2</v>
      </c>
      <c r="S189"/>
    </row>
    <row r="190" spans="2:19">
      <c r="B190"/>
      <c r="C190"/>
      <c r="D190"/>
      <c r="E190"/>
      <c r="F190"/>
      <c r="G190"/>
      <c r="H190" s="719"/>
      <c r="I190" s="44" t="s">
        <v>55</v>
      </c>
      <c r="J190" s="915">
        <v>-0.11260000000000001</v>
      </c>
      <c r="K190" s="571">
        <v>-8.2894080124654573E-2</v>
      </c>
      <c r="L190" s="916"/>
      <c r="M190" s="917"/>
      <c r="O190"/>
      <c r="P190" s="502">
        <v>34912</v>
      </c>
      <c r="Q190" s="1600">
        <v>81.67</v>
      </c>
      <c r="R190" s="1642">
        <f t="shared" si="5"/>
        <v>1.6744475568004964E-2</v>
      </c>
      <c r="S190"/>
    </row>
    <row r="191" spans="2:19">
      <c r="B191"/>
      <c r="C191"/>
      <c r="D191"/>
      <c r="E191"/>
      <c r="F191"/>
      <c r="G191"/>
      <c r="H191" s="719"/>
      <c r="I191" s="44" t="s">
        <v>122</v>
      </c>
      <c r="J191" s="915">
        <v>-9.2899999999999996E-2</v>
      </c>
      <c r="K191" s="571">
        <v>-7.5911218704840661E-2</v>
      </c>
      <c r="L191" s="916"/>
      <c r="M191" s="917"/>
      <c r="O191"/>
      <c r="P191" s="502">
        <v>34943</v>
      </c>
      <c r="Q191" s="1600">
        <v>81.754999999999995</v>
      </c>
      <c r="R191" s="1642">
        <f t="shared" si="5"/>
        <v>1.752398969469926E-2</v>
      </c>
      <c r="S191"/>
    </row>
    <row r="192" spans="2:19">
      <c r="B192"/>
      <c r="C192"/>
      <c r="D192"/>
      <c r="E192"/>
      <c r="F192"/>
      <c r="G192"/>
      <c r="H192" s="719"/>
      <c r="I192" s="44" t="s">
        <v>123</v>
      </c>
      <c r="J192" s="915">
        <v>-7.3400000000000007E-2</v>
      </c>
      <c r="K192" s="571">
        <v>-6.6450129419747178E-2</v>
      </c>
      <c r="L192" s="916"/>
      <c r="M192" s="917"/>
      <c r="O192"/>
      <c r="P192" s="502">
        <v>34973</v>
      </c>
      <c r="Q192" s="1600">
        <v>81.745000000000005</v>
      </c>
      <c r="R192" s="1642">
        <f t="shared" si="5"/>
        <v>1.7868260490598958E-2</v>
      </c>
      <c r="S192"/>
    </row>
    <row r="193" spans="2:19">
      <c r="B193"/>
      <c r="C193"/>
      <c r="D193"/>
      <c r="E193"/>
      <c r="F193"/>
      <c r="G193"/>
      <c r="H193" s="719"/>
      <c r="I193" s="44" t="s">
        <v>124</v>
      </c>
      <c r="J193" s="915">
        <v>-5.3900000000000003E-2</v>
      </c>
      <c r="K193" s="571">
        <v>-5.2056971149225709E-2</v>
      </c>
      <c r="L193" s="916"/>
      <c r="M193" s="917"/>
      <c r="O193"/>
      <c r="P193" s="502">
        <v>35004</v>
      </c>
      <c r="Q193" s="1600">
        <v>81.650000000000006</v>
      </c>
      <c r="R193" s="1642">
        <f t="shared" si="5"/>
        <v>1.8397256002494651E-2</v>
      </c>
      <c r="S193"/>
    </row>
    <row r="194" spans="2:19">
      <c r="B194"/>
      <c r="C194"/>
      <c r="D194"/>
      <c r="E194"/>
      <c r="F194"/>
      <c r="G194"/>
      <c r="H194" s="719"/>
      <c r="I194" s="44" t="s">
        <v>125</v>
      </c>
      <c r="J194" s="915">
        <v>-3.09E-2</v>
      </c>
      <c r="K194" s="571">
        <v>-3.8478178218860237E-2</v>
      </c>
      <c r="L194" s="916"/>
      <c r="M194" s="917"/>
      <c r="O194"/>
      <c r="P194" s="502">
        <v>35034</v>
      </c>
      <c r="Q194" s="1600">
        <v>81.533000000000001</v>
      </c>
      <c r="R194" s="1642">
        <f t="shared" si="5"/>
        <v>1.8080789161515985E-2</v>
      </c>
      <c r="S194"/>
    </row>
    <row r="195" spans="2:19">
      <c r="B195"/>
      <c r="C195"/>
      <c r="D195"/>
      <c r="E195"/>
      <c r="F195"/>
      <c r="G195"/>
      <c r="H195" s="718" t="s">
        <v>39</v>
      </c>
      <c r="I195" s="44" t="s">
        <v>115</v>
      </c>
      <c r="J195" s="915">
        <v>-7.0000000000000001E-3</v>
      </c>
      <c r="K195" s="571">
        <v>-2.9255621832593608E-2</v>
      </c>
      <c r="L195" s="916"/>
      <c r="M195" s="917"/>
      <c r="O195" s="651">
        <f>O183+1</f>
        <v>96</v>
      </c>
      <c r="P195" s="502">
        <v>35065</v>
      </c>
      <c r="Q195" s="1600">
        <v>81.448000000000008</v>
      </c>
      <c r="R195" s="1642">
        <f t="shared" si="5"/>
        <v>1.7642061072517444E-2</v>
      </c>
      <c r="S195"/>
    </row>
    <row r="196" spans="2:19">
      <c r="B196"/>
      <c r="C196"/>
      <c r="D196"/>
      <c r="E196"/>
      <c r="F196"/>
      <c r="G196"/>
      <c r="H196" s="719"/>
      <c r="I196" s="44" t="s">
        <v>116</v>
      </c>
      <c r="J196" s="915">
        <v>6.6E-3</v>
      </c>
      <c r="K196" s="571">
        <v>-3.0976088870825574E-2</v>
      </c>
      <c r="L196" s="916"/>
      <c r="M196" s="917"/>
      <c r="O196"/>
      <c r="P196" s="502">
        <v>35096</v>
      </c>
      <c r="Q196" s="1600">
        <v>81.421000000000006</v>
      </c>
      <c r="R196" s="1642">
        <f t="shared" si="5"/>
        <v>1.7698893819136443E-2</v>
      </c>
      <c r="S196"/>
    </row>
    <row r="197" spans="2:19">
      <c r="B197"/>
      <c r="C197"/>
      <c r="D197"/>
      <c r="E197"/>
      <c r="F197"/>
      <c r="G197"/>
      <c r="H197" s="719"/>
      <c r="I197" s="44" t="s">
        <v>117</v>
      </c>
      <c r="J197" s="915">
        <v>2.3400000000000001E-2</v>
      </c>
      <c r="K197" s="571">
        <v>-2.0023476741646631E-2</v>
      </c>
      <c r="L197" s="916"/>
      <c r="M197" s="917"/>
      <c r="O197"/>
      <c r="P197" s="502">
        <v>35125</v>
      </c>
      <c r="Q197" s="1600">
        <v>81.686999999999998</v>
      </c>
      <c r="R197" s="1642">
        <f t="shared" si="5"/>
        <v>1.9889130271930528E-2</v>
      </c>
      <c r="S197"/>
    </row>
    <row r="198" spans="2:19">
      <c r="B198"/>
      <c r="C198"/>
      <c r="D198"/>
      <c r="E198"/>
      <c r="F198"/>
      <c r="G198"/>
      <c r="H198" s="719"/>
      <c r="I198" s="44" t="s">
        <v>118</v>
      </c>
      <c r="J198" s="915">
        <v>3.8100000000000002E-2</v>
      </c>
      <c r="K198" s="571">
        <v>-1.0669569951007159E-2</v>
      </c>
      <c r="L198" s="916"/>
      <c r="M198" s="917"/>
      <c r="O198"/>
      <c r="P198" s="502">
        <v>35156</v>
      </c>
      <c r="Q198" s="1600">
        <v>82.144999999999996</v>
      </c>
      <c r="R198" s="1642">
        <f t="shared" si="5"/>
        <v>2.1881919737267507E-2</v>
      </c>
      <c r="S198"/>
    </row>
    <row r="199" spans="2:19">
      <c r="B199"/>
      <c r="C199"/>
      <c r="D199"/>
      <c r="E199"/>
      <c r="F199"/>
      <c r="G199"/>
      <c r="H199" s="719"/>
      <c r="I199" s="44" t="s">
        <v>119</v>
      </c>
      <c r="J199" s="915">
        <v>4.6300000000000001E-2</v>
      </c>
      <c r="K199" s="571">
        <v>-7.8683303079175714E-3</v>
      </c>
      <c r="L199" s="916"/>
      <c r="M199" s="917"/>
      <c r="O199"/>
      <c r="P199" s="502">
        <v>35186</v>
      </c>
      <c r="Q199" s="1600">
        <v>82.622000000000014</v>
      </c>
      <c r="R199" s="1642">
        <f t="shared" si="5"/>
        <v>2.3715121177578624E-2</v>
      </c>
      <c r="S199"/>
    </row>
    <row r="200" spans="2:19">
      <c r="B200"/>
      <c r="C200"/>
      <c r="D200"/>
      <c r="E200"/>
      <c r="F200"/>
      <c r="G200"/>
      <c r="H200" s="719"/>
      <c r="I200" s="44" t="s">
        <v>120</v>
      </c>
      <c r="J200" s="915">
        <v>4.24E-2</v>
      </c>
      <c r="K200" s="571">
        <v>-1.4197699799082732E-2</v>
      </c>
      <c r="L200" s="916"/>
      <c r="M200" s="917"/>
      <c r="O200"/>
      <c r="P200" s="502">
        <v>35217</v>
      </c>
      <c r="Q200" s="1600">
        <v>83.070999999999998</v>
      </c>
      <c r="R200" s="1642">
        <f t="shared" si="5"/>
        <v>2.4492816180551328E-2</v>
      </c>
      <c r="S200"/>
    </row>
    <row r="201" spans="2:19">
      <c r="B201"/>
      <c r="C201"/>
      <c r="D201"/>
      <c r="E201"/>
      <c r="F201"/>
      <c r="G201"/>
      <c r="H201" s="719"/>
      <c r="I201" s="44" t="s">
        <v>121</v>
      </c>
      <c r="J201" s="915">
        <v>3.1600000000000003E-2</v>
      </c>
      <c r="K201" s="571">
        <v>-2.1351959087019642E-2</v>
      </c>
      <c r="L201" s="916"/>
      <c r="M201" s="917"/>
      <c r="O201"/>
      <c r="P201" s="502">
        <v>35247</v>
      </c>
      <c r="Q201" s="1600">
        <v>83.444000000000003</v>
      </c>
      <c r="R201" s="1642">
        <f t="shared" si="5"/>
        <v>2.4770653468751277E-2</v>
      </c>
      <c r="S201"/>
    </row>
    <row r="202" spans="2:19">
      <c r="B202"/>
      <c r="C202"/>
      <c r="D202"/>
      <c r="E202"/>
      <c r="F202"/>
      <c r="G202"/>
      <c r="H202" s="719"/>
      <c r="I202" s="44" t="s">
        <v>55</v>
      </c>
      <c r="J202" s="915">
        <v>1.6299999999999999E-2</v>
      </c>
      <c r="K202" s="571">
        <v>-2.8378961340633883E-2</v>
      </c>
      <c r="L202" s="916"/>
      <c r="M202" s="917"/>
      <c r="O202"/>
      <c r="P202" s="502">
        <v>35278</v>
      </c>
      <c r="Q202" s="1600">
        <v>83.672000000000011</v>
      </c>
      <c r="R202" s="1642">
        <f t="shared" si="5"/>
        <v>2.4513285172033911E-2</v>
      </c>
      <c r="S202"/>
    </row>
    <row r="203" spans="2:19">
      <c r="B203"/>
      <c r="C203"/>
      <c r="D203"/>
      <c r="E203"/>
      <c r="F203"/>
      <c r="G203"/>
      <c r="H203" s="719"/>
      <c r="I203" s="44" t="s">
        <v>122</v>
      </c>
      <c r="J203" s="915">
        <v>4.3E-3</v>
      </c>
      <c r="K203" s="571">
        <v>-3.3755697234585644E-2</v>
      </c>
      <c r="L203" s="916"/>
      <c r="M203" s="917"/>
      <c r="O203"/>
      <c r="P203" s="502">
        <v>35309</v>
      </c>
      <c r="Q203" s="1600">
        <v>83.727999999999994</v>
      </c>
      <c r="R203" s="1642">
        <f t="shared" si="5"/>
        <v>2.413308054553237E-2</v>
      </c>
      <c r="S203"/>
    </row>
    <row r="204" spans="2:19">
      <c r="B204"/>
      <c r="C204"/>
      <c r="D204"/>
      <c r="E204"/>
      <c r="F204"/>
      <c r="G204"/>
      <c r="H204" s="719"/>
      <c r="I204" s="44" t="s">
        <v>123</v>
      </c>
      <c r="J204" s="915">
        <v>-8.5000000000000006E-3</v>
      </c>
      <c r="K204" s="571">
        <v>-3.6878764426797606E-2</v>
      </c>
      <c r="L204" s="916"/>
      <c r="M204" s="917"/>
      <c r="O204"/>
      <c r="P204" s="502">
        <v>35339</v>
      </c>
      <c r="Q204" s="1600">
        <v>83.653999999999996</v>
      </c>
      <c r="R204" s="1642">
        <f t="shared" si="5"/>
        <v>2.3353110281974333E-2</v>
      </c>
      <c r="S204"/>
    </row>
    <row r="205" spans="2:19">
      <c r="B205"/>
      <c r="C205"/>
      <c r="D205"/>
      <c r="E205"/>
      <c r="F205"/>
      <c r="G205"/>
      <c r="H205" s="719"/>
      <c r="I205" s="44" t="s">
        <v>124</v>
      </c>
      <c r="J205" s="915">
        <v>-1.6400000000000001E-2</v>
      </c>
      <c r="K205" s="571">
        <v>-4.1499384943969167E-2</v>
      </c>
      <c r="L205" s="916"/>
      <c r="M205" s="917"/>
      <c r="O205"/>
      <c r="P205" s="502">
        <v>35370</v>
      </c>
      <c r="Q205" s="1600">
        <v>83.581000000000003</v>
      </c>
      <c r="R205" s="1642">
        <f t="shared" si="5"/>
        <v>2.3649724433557836E-2</v>
      </c>
      <c r="S205"/>
    </row>
    <row r="206" spans="2:19">
      <c r="B206"/>
      <c r="C206"/>
      <c r="D206"/>
      <c r="E206"/>
      <c r="F206"/>
      <c r="G206"/>
      <c r="H206" s="719"/>
      <c r="I206" s="44" t="s">
        <v>125</v>
      </c>
      <c r="J206" s="915">
        <v>-2.4E-2</v>
      </c>
      <c r="K206" s="571">
        <v>-4.1272395080581399E-2</v>
      </c>
      <c r="L206" s="916"/>
      <c r="M206" s="917"/>
      <c r="O206"/>
      <c r="P206" s="502">
        <v>35400</v>
      </c>
      <c r="Q206" s="1600">
        <v>83.515000000000001</v>
      </c>
      <c r="R206" s="1642">
        <f t="shared" si="5"/>
        <v>2.430917542590116E-2</v>
      </c>
      <c r="S206"/>
    </row>
    <row r="207" spans="2:19">
      <c r="B207"/>
      <c r="C207"/>
      <c r="D207"/>
      <c r="E207"/>
      <c r="F207"/>
      <c r="G207"/>
      <c r="H207" s="718" t="s">
        <v>40</v>
      </c>
      <c r="I207" s="44" t="s">
        <v>115</v>
      </c>
      <c r="J207" s="915">
        <v>-3.1199999999999999E-2</v>
      </c>
      <c r="K207" s="571">
        <v>-4.1102597877285159E-2</v>
      </c>
      <c r="L207" s="916"/>
      <c r="M207" s="917"/>
      <c r="O207" s="651">
        <f>O195+1</f>
        <v>97</v>
      </c>
      <c r="P207" s="502">
        <v>35431</v>
      </c>
      <c r="Q207" s="1600">
        <v>83.554000000000002</v>
      </c>
      <c r="R207" s="1642">
        <f t="shared" si="5"/>
        <v>2.5856988508005038E-2</v>
      </c>
      <c r="S207"/>
    </row>
    <row r="208" spans="2:19">
      <c r="B208"/>
      <c r="C208"/>
      <c r="D208"/>
      <c r="E208"/>
      <c r="F208"/>
      <c r="G208"/>
      <c r="H208" s="719"/>
      <c r="I208" s="44" t="s">
        <v>116</v>
      </c>
      <c r="J208" s="915">
        <v>-3.4799999999999998E-2</v>
      </c>
      <c r="K208" s="571">
        <v>-3.7167003362296197E-2</v>
      </c>
      <c r="L208" s="916"/>
      <c r="M208" s="917"/>
      <c r="O208"/>
      <c r="P208" s="502">
        <v>35462</v>
      </c>
      <c r="Q208" s="1600">
        <v>83.619</v>
      </c>
      <c r="R208" s="1642">
        <f t="shared" si="5"/>
        <v>2.6995492563343524E-2</v>
      </c>
      <c r="S208"/>
    </row>
    <row r="209" spans="2:19">
      <c r="B209"/>
      <c r="C209"/>
      <c r="D209"/>
      <c r="E209"/>
      <c r="F209"/>
      <c r="G209"/>
      <c r="H209" s="719"/>
      <c r="I209" s="44" t="s">
        <v>117</v>
      </c>
      <c r="J209" s="915">
        <v>-3.9800000000000002E-2</v>
      </c>
      <c r="K209" s="571">
        <v>-4.0419516135771709E-2</v>
      </c>
      <c r="L209" s="916"/>
      <c r="M209" s="917"/>
      <c r="O209"/>
      <c r="P209" s="502">
        <v>35490</v>
      </c>
      <c r="Q209" s="1600">
        <v>83.935000000000002</v>
      </c>
      <c r="R209" s="1642">
        <f t="shared" si="5"/>
        <v>2.7519678773856363E-2</v>
      </c>
      <c r="S209"/>
    </row>
    <row r="210" spans="2:19">
      <c r="B210"/>
      <c r="C210"/>
      <c r="D210"/>
      <c r="E210"/>
      <c r="F210"/>
      <c r="G210"/>
      <c r="H210" s="719"/>
      <c r="I210" s="44" t="s">
        <v>118</v>
      </c>
      <c r="J210" s="915">
        <v>-4.24E-2</v>
      </c>
      <c r="K210" s="571">
        <v>-4.2904699020578849E-2</v>
      </c>
      <c r="L210" s="916"/>
      <c r="M210" s="917"/>
      <c r="O210"/>
      <c r="P210" s="502">
        <v>35521</v>
      </c>
      <c r="Q210" s="1600">
        <v>84.34899999999999</v>
      </c>
      <c r="R210" s="1642">
        <f t="shared" si="5"/>
        <v>2.6830604419015077E-2</v>
      </c>
      <c r="S210"/>
    </row>
    <row r="211" spans="2:19">
      <c r="B211"/>
      <c r="C211"/>
      <c r="D211"/>
      <c r="E211"/>
      <c r="F211"/>
      <c r="G211"/>
      <c r="H211" s="719"/>
      <c r="I211" s="44" t="s">
        <v>119</v>
      </c>
      <c r="J211" s="915">
        <v>-4.4900000000000002E-2</v>
      </c>
      <c r="K211" s="571">
        <v>-4.3115702985247195E-2</v>
      </c>
      <c r="L211" s="916"/>
      <c r="M211" s="917"/>
      <c r="O211"/>
      <c r="P211" s="502">
        <v>35551</v>
      </c>
      <c r="Q211" s="1600">
        <v>84.894999999999996</v>
      </c>
      <c r="R211" s="1642">
        <f t="shared" si="5"/>
        <v>2.7510832465928947E-2</v>
      </c>
      <c r="S211"/>
    </row>
    <row r="212" spans="2:19">
      <c r="B212"/>
      <c r="C212"/>
      <c r="D212"/>
      <c r="E212"/>
      <c r="F212"/>
      <c r="G212"/>
      <c r="H212" s="719"/>
      <c r="I212" s="44" t="s">
        <v>120</v>
      </c>
      <c r="J212" s="915">
        <v>-4.3900000000000002E-2</v>
      </c>
      <c r="K212" s="571">
        <v>-3.894072559348892E-2</v>
      </c>
      <c r="L212" s="916"/>
      <c r="M212" s="917"/>
      <c r="O212"/>
      <c r="P212" s="502">
        <v>35582</v>
      </c>
      <c r="Q212" s="1600">
        <v>85.429000000000002</v>
      </c>
      <c r="R212" s="1642">
        <f t="shared" si="5"/>
        <v>2.8385357104163959E-2</v>
      </c>
      <c r="S212"/>
    </row>
    <row r="213" spans="2:19">
      <c r="B213"/>
      <c r="C213"/>
      <c r="D213"/>
      <c r="E213"/>
      <c r="F213"/>
      <c r="G213"/>
      <c r="H213" s="719"/>
      <c r="I213" s="44" t="s">
        <v>121</v>
      </c>
      <c r="J213" s="915">
        <v>-4.02E-2</v>
      </c>
      <c r="K213" s="571">
        <v>-3.5326013284532935E-2</v>
      </c>
      <c r="L213" s="916"/>
      <c r="M213" s="917"/>
      <c r="O213"/>
      <c r="P213" s="502">
        <v>35612</v>
      </c>
      <c r="Q213" s="1600">
        <v>85.871000000000009</v>
      </c>
      <c r="R213" s="1642">
        <f t="shared" si="5"/>
        <v>2.9085374622501398E-2</v>
      </c>
      <c r="S213"/>
    </row>
    <row r="214" spans="2:19">
      <c r="B214"/>
      <c r="C214"/>
      <c r="D214"/>
      <c r="E214"/>
      <c r="F214"/>
      <c r="G214"/>
      <c r="H214" s="719"/>
      <c r="I214" s="44" t="s">
        <v>55</v>
      </c>
      <c r="J214" s="915">
        <v>-3.7199999999999997E-2</v>
      </c>
      <c r="K214" s="571">
        <v>-3.1619068436259744E-2</v>
      </c>
      <c r="L214" s="916"/>
      <c r="M214" s="917"/>
      <c r="O214"/>
      <c r="P214" s="502">
        <v>35643</v>
      </c>
      <c r="Q214" s="1600">
        <v>86.18</v>
      </c>
      <c r="R214" s="1642">
        <f t="shared" si="5"/>
        <v>2.9974184912515481E-2</v>
      </c>
      <c r="S214"/>
    </row>
    <row r="215" spans="2:19">
      <c r="B215"/>
      <c r="C215"/>
      <c r="D215"/>
      <c r="E215"/>
      <c r="F215"/>
      <c r="G215"/>
      <c r="H215" s="719"/>
      <c r="I215" s="44" t="s">
        <v>122</v>
      </c>
      <c r="J215" s="915">
        <v>-3.5999999999999997E-2</v>
      </c>
      <c r="K215" s="571">
        <v>-3.0639840091850404E-2</v>
      </c>
      <c r="L215" s="916"/>
      <c r="M215" s="917"/>
      <c r="O215"/>
      <c r="P215" s="502">
        <v>35674</v>
      </c>
      <c r="Q215" s="1600">
        <v>86.34</v>
      </c>
      <c r="R215" s="1642">
        <f t="shared" si="5"/>
        <v>3.1196254538505747E-2</v>
      </c>
      <c r="S215"/>
    </row>
    <row r="216" spans="2:19">
      <c r="B216"/>
      <c r="C216"/>
      <c r="D216"/>
      <c r="E216"/>
      <c r="F216"/>
      <c r="G216"/>
      <c r="H216" s="719"/>
      <c r="I216" s="44" t="s">
        <v>123</v>
      </c>
      <c r="J216" s="915">
        <v>-3.5700000000000003E-2</v>
      </c>
      <c r="K216" s="571">
        <v>-3.2980470251196582E-2</v>
      </c>
      <c r="L216" s="916"/>
      <c r="M216" s="917"/>
      <c r="O216"/>
      <c r="P216" s="502">
        <v>35704</v>
      </c>
      <c r="Q216" s="1600">
        <v>86.437000000000012</v>
      </c>
      <c r="R216" s="1642">
        <f t="shared" si="5"/>
        <v>3.3267984794510909E-2</v>
      </c>
      <c r="S216"/>
    </row>
    <row r="217" spans="2:19">
      <c r="B217"/>
      <c r="C217"/>
      <c r="D217"/>
      <c r="E217"/>
      <c r="F217"/>
      <c r="G217"/>
      <c r="H217" s="719"/>
      <c r="I217" s="44" t="s">
        <v>124</v>
      </c>
      <c r="J217" s="915">
        <v>-3.8800000000000001E-2</v>
      </c>
      <c r="K217" s="571">
        <v>-3.6399791275896438E-2</v>
      </c>
      <c r="L217" s="916"/>
      <c r="M217" s="917"/>
      <c r="O217"/>
      <c r="P217" s="502">
        <v>35735</v>
      </c>
      <c r="Q217" s="1600">
        <v>86.66</v>
      </c>
      <c r="R217" s="1642">
        <f t="shared" si="5"/>
        <v>3.6838515930654014E-2</v>
      </c>
      <c r="S217"/>
    </row>
    <row r="218" spans="2:19">
      <c r="B218"/>
      <c r="C218"/>
      <c r="D218"/>
      <c r="E218"/>
      <c r="F218"/>
      <c r="G218"/>
      <c r="H218" s="719"/>
      <c r="I218" s="44" t="s">
        <v>125</v>
      </c>
      <c r="J218" s="915">
        <v>-4.07E-2</v>
      </c>
      <c r="K218" s="571">
        <v>-3.893194908625467E-2</v>
      </c>
      <c r="L218" s="916"/>
      <c r="M218" s="917"/>
      <c r="O218"/>
      <c r="P218" s="502">
        <v>35765</v>
      </c>
      <c r="Q218" s="1600">
        <v>86.87700000000001</v>
      </c>
      <c r="R218" s="1642">
        <f t="shared" si="5"/>
        <v>4.0256241393761709E-2</v>
      </c>
      <c r="S218"/>
    </row>
    <row r="219" spans="2:19">
      <c r="B219"/>
      <c r="C219"/>
      <c r="D219"/>
      <c r="E219"/>
      <c r="F219"/>
      <c r="G219"/>
      <c r="H219" s="718" t="s">
        <v>41</v>
      </c>
      <c r="I219" s="44" t="s">
        <v>115</v>
      </c>
      <c r="J219" s="915">
        <v>-3.95E-2</v>
      </c>
      <c r="K219" s="571">
        <v>-3.5118632365527279E-2</v>
      </c>
      <c r="L219" s="916"/>
      <c r="M219" s="917"/>
      <c r="O219" s="651">
        <f>O207+1</f>
        <v>98</v>
      </c>
      <c r="P219" s="502">
        <v>35796</v>
      </c>
      <c r="Q219" s="1600">
        <v>87.192999999999998</v>
      </c>
      <c r="R219" s="1642">
        <f t="shared" si="5"/>
        <v>4.3552672523158621E-2</v>
      </c>
      <c r="S219"/>
    </row>
    <row r="220" spans="2:19">
      <c r="B220"/>
      <c r="C220"/>
      <c r="D220"/>
      <c r="E220"/>
      <c r="F220"/>
      <c r="G220"/>
      <c r="H220" s="719"/>
      <c r="I220" s="44" t="s">
        <v>116</v>
      </c>
      <c r="J220" s="915">
        <v>-3.5700000000000003E-2</v>
      </c>
      <c r="K220" s="571">
        <v>-2.7196166690866917E-2</v>
      </c>
      <c r="L220" s="916"/>
      <c r="M220" s="917"/>
      <c r="O220"/>
      <c r="P220" s="502">
        <v>35827</v>
      </c>
      <c r="Q220" s="1600">
        <v>87.403999999999996</v>
      </c>
      <c r="R220" s="1642">
        <f t="shared" si="5"/>
        <v>4.5264832155371346E-2</v>
      </c>
      <c r="S220"/>
    </row>
    <row r="221" spans="2:19">
      <c r="B221"/>
      <c r="C221"/>
      <c r="D221"/>
      <c r="E221"/>
      <c r="F221"/>
      <c r="G221"/>
      <c r="H221" s="719"/>
      <c r="I221" s="44" t="s">
        <v>117</v>
      </c>
      <c r="J221" s="915">
        <v>-2.5899999999999999E-2</v>
      </c>
      <c r="K221" s="571">
        <v>-1.3926990347630328E-2</v>
      </c>
      <c r="L221" s="916"/>
      <c r="M221" s="917"/>
      <c r="O221"/>
      <c r="P221" s="502">
        <v>35855</v>
      </c>
      <c r="Q221" s="1600">
        <v>87.907000000000011</v>
      </c>
      <c r="R221" s="1642">
        <f t="shared" si="5"/>
        <v>4.7322332757491016E-2</v>
      </c>
      <c r="S221"/>
    </row>
    <row r="222" spans="2:19">
      <c r="B222"/>
      <c r="C222"/>
      <c r="D222"/>
      <c r="E222"/>
      <c r="F222"/>
      <c r="G222"/>
      <c r="H222" s="719"/>
      <c r="I222" s="44" t="s">
        <v>118</v>
      </c>
      <c r="J222" s="915">
        <v>-1.77E-2</v>
      </c>
      <c r="K222" s="571">
        <v>-4.786064360348943E-3</v>
      </c>
      <c r="L222" s="916"/>
      <c r="M222" s="917"/>
      <c r="O222"/>
      <c r="P222" s="502">
        <v>35886</v>
      </c>
      <c r="Q222" s="1600">
        <v>88.587000000000003</v>
      </c>
      <c r="R222" s="1642">
        <f t="shared" si="5"/>
        <v>5.0243630629883157E-2</v>
      </c>
      <c r="S222"/>
    </row>
    <row r="223" spans="2:19">
      <c r="B223"/>
      <c r="C223"/>
      <c r="D223"/>
      <c r="E223"/>
      <c r="F223"/>
      <c r="G223"/>
      <c r="H223" s="719"/>
      <c r="I223" s="44" t="s">
        <v>119</v>
      </c>
      <c r="J223" s="915">
        <v>-4.8999999999999998E-3</v>
      </c>
      <c r="K223" s="571">
        <v>2.7224133519093128E-3</v>
      </c>
      <c r="L223" s="916"/>
      <c r="M223" s="917"/>
      <c r="O223"/>
      <c r="P223" s="502">
        <v>35916</v>
      </c>
      <c r="Q223" s="1600">
        <v>89.402999999999992</v>
      </c>
      <c r="R223" s="1642">
        <f t="shared" si="5"/>
        <v>5.3100889333882982E-2</v>
      </c>
      <c r="S223"/>
    </row>
    <row r="224" spans="2:19">
      <c r="B224"/>
      <c r="C224"/>
      <c r="D224"/>
      <c r="E224"/>
      <c r="F224"/>
      <c r="G224"/>
      <c r="H224" s="719"/>
      <c r="I224" s="44" t="s">
        <v>120</v>
      </c>
      <c r="J224" s="915">
        <v>6.1000000000000004E-3</v>
      </c>
      <c r="K224" s="571">
        <v>8.7998027266001713E-3</v>
      </c>
      <c r="L224" s="916"/>
      <c r="M224" s="917"/>
      <c r="O224"/>
      <c r="P224" s="502">
        <v>35947</v>
      </c>
      <c r="Q224" s="1600">
        <v>90.222999999999999</v>
      </c>
      <c r="R224" s="1642">
        <f t="shared" si="5"/>
        <v>5.6116775333902968E-2</v>
      </c>
      <c r="S224"/>
    </row>
    <row r="225" spans="2:19">
      <c r="B225"/>
      <c r="C225"/>
      <c r="D225"/>
      <c r="E225"/>
      <c r="F225"/>
      <c r="G225"/>
      <c r="H225" s="719"/>
      <c r="I225" s="44" t="s">
        <v>121</v>
      </c>
      <c r="J225" s="915">
        <v>1.2E-2</v>
      </c>
      <c r="K225" s="571">
        <v>1.3799111910516543E-2</v>
      </c>
      <c r="L225" s="916"/>
      <c r="M225" s="917"/>
      <c r="O225"/>
      <c r="P225" s="502">
        <v>35977</v>
      </c>
      <c r="Q225" s="1600">
        <v>90.887</v>
      </c>
      <c r="R225" s="1642">
        <f t="shared" si="5"/>
        <v>5.8413201197144445E-2</v>
      </c>
      <c r="S225"/>
    </row>
    <row r="226" spans="2:19">
      <c r="B226"/>
      <c r="C226"/>
      <c r="D226"/>
      <c r="E226"/>
      <c r="F226"/>
      <c r="G226"/>
      <c r="H226" s="719"/>
      <c r="I226" s="44" t="s">
        <v>55</v>
      </c>
      <c r="J226" s="915">
        <v>1.9699999999999999E-2</v>
      </c>
      <c r="K226" s="571">
        <v>2.076602948437602E-2</v>
      </c>
      <c r="L226" s="916"/>
      <c r="M226" s="917"/>
      <c r="O226"/>
      <c r="P226" s="502">
        <v>36008</v>
      </c>
      <c r="Q226" s="1600">
        <v>91.433999999999997</v>
      </c>
      <c r="R226" s="1642">
        <f t="shared" si="5"/>
        <v>6.0965421211417847E-2</v>
      </c>
      <c r="S226"/>
    </row>
    <row r="227" spans="2:19">
      <c r="B227"/>
      <c r="C227"/>
      <c r="D227"/>
      <c r="E227"/>
      <c r="F227"/>
      <c r="G227"/>
      <c r="H227" s="719"/>
      <c r="I227" s="44" t="s">
        <v>122</v>
      </c>
      <c r="J227" s="915">
        <v>0.03</v>
      </c>
      <c r="K227" s="571">
        <v>3.0074275969832993E-2</v>
      </c>
      <c r="L227" s="916"/>
      <c r="M227" s="917"/>
      <c r="O227"/>
      <c r="P227" s="502">
        <v>36039</v>
      </c>
      <c r="Q227" s="1600">
        <v>91.778999999999996</v>
      </c>
      <c r="R227" s="1642">
        <f t="shared" si="5"/>
        <v>6.299513551077128E-2</v>
      </c>
      <c r="S227"/>
    </row>
    <row r="228" spans="2:19">
      <c r="B228"/>
      <c r="C228"/>
      <c r="D228"/>
      <c r="E228"/>
      <c r="F228"/>
      <c r="G228"/>
      <c r="H228" s="719"/>
      <c r="I228" s="44" t="s">
        <v>123</v>
      </c>
      <c r="J228" s="915">
        <v>4.2999999999999997E-2</v>
      </c>
      <c r="K228" s="571">
        <v>4.0355504172838466E-2</v>
      </c>
      <c r="L228" s="916"/>
      <c r="M228" s="917"/>
      <c r="O228"/>
      <c r="P228" s="502">
        <v>36069</v>
      </c>
      <c r="Q228" s="1600">
        <v>92.02600000000001</v>
      </c>
      <c r="R228" s="1642">
        <f t="shared" ref="R228:R291" si="6">(Q228-Q216)/Q216</f>
        <v>6.4659810035054402E-2</v>
      </c>
      <c r="S228"/>
    </row>
    <row r="229" spans="2:19">
      <c r="B229"/>
      <c r="C229"/>
      <c r="D229"/>
      <c r="E229"/>
      <c r="F229"/>
      <c r="G229"/>
      <c r="H229" s="719"/>
      <c r="I229" s="44" t="s">
        <v>124</v>
      </c>
      <c r="J229" s="915">
        <v>5.5E-2</v>
      </c>
      <c r="K229" s="571">
        <v>5.3588677809325719E-2</v>
      </c>
      <c r="L229" s="916"/>
      <c r="M229" s="917"/>
      <c r="O229"/>
      <c r="P229" s="502">
        <v>36100</v>
      </c>
      <c r="Q229" s="1600">
        <v>92.222999999999999</v>
      </c>
      <c r="R229" s="1642">
        <f t="shared" si="6"/>
        <v>6.4193399492268668E-2</v>
      </c>
      <c r="S229"/>
    </row>
    <row r="230" spans="2:19">
      <c r="B230"/>
      <c r="C230"/>
      <c r="D230"/>
      <c r="E230"/>
      <c r="F230"/>
      <c r="G230"/>
      <c r="H230" s="719"/>
      <c r="I230" s="44" t="s">
        <v>125</v>
      </c>
      <c r="J230" s="915">
        <v>6.8000000000000005E-2</v>
      </c>
      <c r="K230" s="571">
        <v>6.4577707077059524E-2</v>
      </c>
      <c r="L230" s="916"/>
      <c r="M230" s="917"/>
      <c r="O230"/>
      <c r="P230" s="502">
        <v>36130</v>
      </c>
      <c r="Q230" s="1600">
        <v>92.47</v>
      </c>
      <c r="R230" s="1642">
        <f t="shared" si="6"/>
        <v>6.4378374023043944E-2</v>
      </c>
      <c r="S230"/>
    </row>
    <row r="231" spans="2:19">
      <c r="B231"/>
      <c r="C231"/>
      <c r="D231"/>
      <c r="E231"/>
      <c r="F231"/>
      <c r="G231"/>
      <c r="H231" s="718" t="s">
        <v>42</v>
      </c>
      <c r="I231" s="44" t="s">
        <v>115</v>
      </c>
      <c r="J231" s="915">
        <v>8.1000000000000003E-2</v>
      </c>
      <c r="K231" s="571">
        <v>7.5775193798449589E-2</v>
      </c>
      <c r="L231" s="916"/>
      <c r="M231" s="917"/>
      <c r="O231" s="651">
        <f>O219+1</f>
        <v>99</v>
      </c>
      <c r="P231" s="502">
        <v>36161</v>
      </c>
      <c r="Q231" s="1600">
        <v>92.74</v>
      </c>
      <c r="R231" s="1642">
        <f t="shared" si="6"/>
        <v>6.3617492229880807E-2</v>
      </c>
      <c r="S231"/>
    </row>
    <row r="232" spans="2:19">
      <c r="B232"/>
      <c r="C232"/>
      <c r="D232"/>
      <c r="E232"/>
      <c r="F232"/>
      <c r="G232"/>
      <c r="H232" s="719"/>
      <c r="I232" s="44" t="s">
        <v>116</v>
      </c>
      <c r="J232" s="915">
        <v>9.2999999999999999E-2</v>
      </c>
      <c r="K232" s="571">
        <v>8.3436571786796476E-2</v>
      </c>
      <c r="L232" s="916"/>
      <c r="M232" s="917"/>
      <c r="O232"/>
      <c r="P232" s="502">
        <v>36192</v>
      </c>
      <c r="Q232" s="1600">
        <v>93.007000000000005</v>
      </c>
      <c r="R232" s="1642">
        <f t="shared" si="6"/>
        <v>6.4104617637636821E-2</v>
      </c>
      <c r="S232"/>
    </row>
    <row r="233" spans="2:19">
      <c r="B233"/>
      <c r="C233"/>
      <c r="D233"/>
      <c r="E233"/>
      <c r="F233"/>
      <c r="G233"/>
      <c r="H233" s="719"/>
      <c r="I233" s="44" t="s">
        <v>117</v>
      </c>
      <c r="J233" s="915">
        <v>0.109</v>
      </c>
      <c r="K233" s="571">
        <v>8.910657903452518E-2</v>
      </c>
      <c r="L233" s="916"/>
      <c r="M233" s="917"/>
      <c r="O233"/>
      <c r="P233" s="502">
        <v>36220</v>
      </c>
      <c r="Q233" s="1600">
        <v>93.637999999999991</v>
      </c>
      <c r="R233" s="1642">
        <f t="shared" si="6"/>
        <v>6.5193898096852124E-2</v>
      </c>
      <c r="S233"/>
    </row>
    <row r="234" spans="2:19">
      <c r="B234"/>
      <c r="C234"/>
      <c r="D234"/>
      <c r="E234"/>
      <c r="F234"/>
      <c r="G234"/>
      <c r="H234" s="719"/>
      <c r="I234" s="44" t="s">
        <v>118</v>
      </c>
      <c r="J234" s="915">
        <v>0.121</v>
      </c>
      <c r="K234" s="571">
        <v>9.0296632199179674E-2</v>
      </c>
      <c r="L234" s="916"/>
      <c r="M234" s="917"/>
      <c r="O234"/>
      <c r="P234" s="502">
        <v>36251</v>
      </c>
      <c r="Q234" s="1600">
        <v>94.463999999999999</v>
      </c>
      <c r="R234" s="1642">
        <f t="shared" si="6"/>
        <v>6.6341562531748402E-2</v>
      </c>
      <c r="S234"/>
    </row>
    <row r="235" spans="2:19">
      <c r="B235"/>
      <c r="C235"/>
      <c r="D235"/>
      <c r="E235"/>
      <c r="F235"/>
      <c r="G235"/>
      <c r="H235" s="719"/>
      <c r="I235" s="44" t="s">
        <v>119</v>
      </c>
      <c r="J235" s="915">
        <v>0.121</v>
      </c>
      <c r="K235" s="571">
        <v>9.0871713441130722E-2</v>
      </c>
      <c r="L235" s="916"/>
      <c r="M235" s="917"/>
      <c r="O235"/>
      <c r="P235" s="502">
        <v>36281</v>
      </c>
      <c r="Q235" s="1600">
        <v>95.39</v>
      </c>
      <c r="R235" s="1642">
        <f t="shared" si="6"/>
        <v>6.6966432893750871E-2</v>
      </c>
      <c r="S235"/>
    </row>
    <row r="236" spans="2:19">
      <c r="B236"/>
      <c r="C236"/>
      <c r="D236"/>
      <c r="E236"/>
      <c r="F236"/>
      <c r="G236"/>
      <c r="H236" s="719"/>
      <c r="I236" s="44" t="s">
        <v>120</v>
      </c>
      <c r="J236" s="915">
        <v>0.124</v>
      </c>
      <c r="K236" s="571">
        <v>9.2663984802771271E-2</v>
      </c>
      <c r="L236" s="916"/>
      <c r="M236" s="917"/>
      <c r="O236"/>
      <c r="P236" s="502">
        <v>36312</v>
      </c>
      <c r="Q236" s="1600">
        <v>96.392999999999986</v>
      </c>
      <c r="R236" s="1642">
        <f t="shared" si="6"/>
        <v>6.8386109971958237E-2</v>
      </c>
      <c r="S236"/>
    </row>
    <row r="237" spans="2:19">
      <c r="B237"/>
      <c r="C237"/>
      <c r="D237"/>
      <c r="E237"/>
      <c r="F237"/>
      <c r="G237"/>
      <c r="H237" s="719"/>
      <c r="I237" s="44" t="s">
        <v>121</v>
      </c>
      <c r="J237" s="915">
        <v>0.128</v>
      </c>
      <c r="K237" s="571">
        <v>9.7150223158595075E-2</v>
      </c>
      <c r="L237" s="916"/>
      <c r="M237" s="917"/>
      <c r="O237"/>
      <c r="P237" s="502">
        <v>36342</v>
      </c>
      <c r="Q237" s="1600">
        <v>97.221000000000004</v>
      </c>
      <c r="R237" s="1642">
        <f t="shared" si="6"/>
        <v>6.9690934897180049E-2</v>
      </c>
      <c r="S237"/>
    </row>
    <row r="238" spans="2:19">
      <c r="B238"/>
      <c r="C238"/>
      <c r="D238"/>
      <c r="E238"/>
      <c r="F238"/>
      <c r="G238"/>
      <c r="H238" s="719"/>
      <c r="I238" s="44" t="s">
        <v>55</v>
      </c>
      <c r="J238" s="915">
        <v>0.13300000000000001</v>
      </c>
      <c r="K238" s="571">
        <v>0.1015934878449908</v>
      </c>
      <c r="L238" s="916"/>
      <c r="M238" s="917"/>
      <c r="O238"/>
      <c r="P238" s="502">
        <v>36373</v>
      </c>
      <c r="Q238" s="1600">
        <v>97.926000000000002</v>
      </c>
      <c r="R238" s="1642">
        <f t="shared" si="6"/>
        <v>7.1002034254216209E-2</v>
      </c>
      <c r="S238"/>
    </row>
    <row r="239" spans="2:19">
      <c r="B239"/>
      <c r="C239"/>
      <c r="D239"/>
      <c r="E239"/>
      <c r="F239"/>
      <c r="G239"/>
      <c r="H239" s="719"/>
      <c r="I239" s="44" t="s">
        <v>122</v>
      </c>
      <c r="J239" s="915">
        <v>0.13600000000000001</v>
      </c>
      <c r="K239" s="571">
        <v>0.10617311315526989</v>
      </c>
      <c r="L239" s="916"/>
      <c r="M239" s="917"/>
      <c r="O239"/>
      <c r="P239" s="502">
        <v>36404</v>
      </c>
      <c r="Q239" s="1600">
        <v>98.43</v>
      </c>
      <c r="R239" s="1642">
        <f t="shared" si="6"/>
        <v>7.2467557938090524E-2</v>
      </c>
      <c r="S239"/>
    </row>
    <row r="240" spans="2:19">
      <c r="B240"/>
      <c r="C240"/>
      <c r="D240"/>
      <c r="E240"/>
      <c r="F240"/>
      <c r="G240"/>
      <c r="H240" s="719"/>
      <c r="I240" s="44" t="s">
        <v>123</v>
      </c>
      <c r="J240" s="915">
        <v>0.13700000000000001</v>
      </c>
      <c r="K240" s="571">
        <v>0.10836227253785251</v>
      </c>
      <c r="L240" s="916"/>
      <c r="M240" s="917"/>
      <c r="O240"/>
      <c r="P240" s="502">
        <v>36434</v>
      </c>
      <c r="Q240" s="1600">
        <v>98.864999999999995</v>
      </c>
      <c r="R240" s="1642">
        <f t="shared" si="6"/>
        <v>7.4315954186860059E-2</v>
      </c>
      <c r="S240"/>
    </row>
    <row r="241" spans="2:19">
      <c r="B241"/>
      <c r="C241"/>
      <c r="D241"/>
      <c r="E241"/>
      <c r="F241"/>
      <c r="G241"/>
      <c r="H241" s="719"/>
      <c r="I241" s="44" t="s">
        <v>124</v>
      </c>
      <c r="J241" s="915">
        <v>0.13400000000000001</v>
      </c>
      <c r="K241" s="571">
        <v>0.10709498176766807</v>
      </c>
      <c r="L241" s="916"/>
      <c r="M241" s="917"/>
      <c r="O241"/>
      <c r="P241" s="502">
        <v>36465</v>
      </c>
      <c r="Q241" s="1600">
        <v>99.183999999999997</v>
      </c>
      <c r="R241" s="1642">
        <f t="shared" si="6"/>
        <v>7.5480086312525063E-2</v>
      </c>
      <c r="S241"/>
    </row>
    <row r="242" spans="2:19">
      <c r="B242"/>
      <c r="C242"/>
      <c r="D242"/>
      <c r="E242"/>
      <c r="F242"/>
      <c r="G242"/>
      <c r="H242" s="719"/>
      <c r="I242" s="44" t="s">
        <v>125</v>
      </c>
      <c r="J242" s="915">
        <v>0.13200000000000001</v>
      </c>
      <c r="K242" s="571">
        <v>0.10725381038760673</v>
      </c>
      <c r="L242" s="916"/>
      <c r="M242" s="917"/>
      <c r="O242"/>
      <c r="P242" s="502">
        <v>36495</v>
      </c>
      <c r="Q242" s="1600">
        <v>99.577999999999989</v>
      </c>
      <c r="R242" s="1642">
        <f t="shared" si="6"/>
        <v>7.6868173461663136E-2</v>
      </c>
      <c r="S242"/>
    </row>
    <row r="243" spans="2:19">
      <c r="B243"/>
      <c r="C243"/>
      <c r="D243"/>
      <c r="E243"/>
      <c r="F243"/>
      <c r="G243"/>
      <c r="H243" s="718" t="s">
        <v>58</v>
      </c>
      <c r="I243" s="44" t="s">
        <v>115</v>
      </c>
      <c r="J243" s="915">
        <v>0.129</v>
      </c>
      <c r="K243" s="571">
        <v>0.10449953577318012</v>
      </c>
      <c r="L243" s="916"/>
      <c r="M243" s="917"/>
      <c r="O243" s="1879" t="s">
        <v>29</v>
      </c>
      <c r="P243" s="502">
        <v>36526</v>
      </c>
      <c r="Q243" s="1600">
        <v>100</v>
      </c>
      <c r="R243" s="1642">
        <f t="shared" si="6"/>
        <v>7.8283372870390402E-2</v>
      </c>
      <c r="S243"/>
    </row>
    <row r="244" spans="2:19">
      <c r="B244"/>
      <c r="C244"/>
      <c r="D244"/>
      <c r="E244"/>
      <c r="F244"/>
      <c r="G244"/>
      <c r="H244" s="719"/>
      <c r="I244" s="44" t="s">
        <v>116</v>
      </c>
      <c r="J244" s="915">
        <v>0.124</v>
      </c>
      <c r="K244" s="571">
        <v>0.10153333241489509</v>
      </c>
      <c r="L244" s="916"/>
      <c r="M244" s="917"/>
      <c r="O244"/>
      <c r="P244" s="502">
        <v>36557</v>
      </c>
      <c r="Q244" s="1600">
        <v>100.57</v>
      </c>
      <c r="R244" s="1642">
        <f t="shared" si="6"/>
        <v>8.1316460051393855E-2</v>
      </c>
      <c r="S244"/>
    </row>
    <row r="245" spans="2:19">
      <c r="B245"/>
      <c r="C245"/>
      <c r="D245"/>
      <c r="E245"/>
      <c r="F245"/>
      <c r="G245"/>
      <c r="H245" s="719"/>
      <c r="I245" s="44" t="s">
        <v>117</v>
      </c>
      <c r="J245" s="915">
        <v>0.108</v>
      </c>
      <c r="K245" s="571">
        <v>8.956736812228859E-2</v>
      </c>
      <c r="L245" s="916"/>
      <c r="M245" s="917"/>
      <c r="O245"/>
      <c r="P245" s="502">
        <v>36586</v>
      </c>
      <c r="Q245" s="1600">
        <v>101.46600000000001</v>
      </c>
      <c r="R245" s="1642">
        <f t="shared" si="6"/>
        <v>8.3598539054657486E-2</v>
      </c>
      <c r="S245"/>
    </row>
    <row r="246" spans="2:19">
      <c r="B246"/>
      <c r="C246"/>
      <c r="D246"/>
      <c r="E246"/>
      <c r="F246"/>
      <c r="G246"/>
      <c r="H246" s="719"/>
      <c r="I246" s="44" t="s">
        <v>118</v>
      </c>
      <c r="J246" s="915">
        <v>9.2999999999999999E-2</v>
      </c>
      <c r="K246" s="571">
        <v>7.9586470896001779E-2</v>
      </c>
      <c r="L246" s="916"/>
      <c r="M246" s="917"/>
      <c r="O246"/>
      <c r="P246" s="502">
        <v>36617</v>
      </c>
      <c r="Q246" s="1600">
        <v>102.541</v>
      </c>
      <c r="R246" s="1642">
        <f t="shared" si="6"/>
        <v>8.550347222222221E-2</v>
      </c>
      <c r="S246"/>
    </row>
    <row r="247" spans="2:19">
      <c r="B247"/>
      <c r="C247"/>
      <c r="D247"/>
      <c r="E247"/>
      <c r="F247"/>
      <c r="G247"/>
      <c r="H247" s="719"/>
      <c r="I247" s="44" t="s">
        <v>119</v>
      </c>
      <c r="J247" s="915">
        <v>0.08</v>
      </c>
      <c r="K247" s="571">
        <v>7.0422260634495595E-2</v>
      </c>
      <c r="L247" s="916"/>
      <c r="M247" s="917"/>
      <c r="O247"/>
      <c r="P247" s="502">
        <v>36647</v>
      </c>
      <c r="Q247" s="1600">
        <v>103.70299999999999</v>
      </c>
      <c r="R247" s="1642">
        <f t="shared" si="6"/>
        <v>8.7147499737917897E-2</v>
      </c>
      <c r="S247"/>
    </row>
    <row r="248" spans="2:19">
      <c r="B248"/>
      <c r="C248"/>
      <c r="D248"/>
      <c r="E248"/>
      <c r="F248"/>
      <c r="G248"/>
      <c r="H248" s="719"/>
      <c r="I248" s="44" t="s">
        <v>120</v>
      </c>
      <c r="J248" s="915">
        <v>6.7000000000000004E-2</v>
      </c>
      <c r="K248" s="571">
        <v>6.2607061590775545E-2</v>
      </c>
      <c r="L248" s="916"/>
      <c r="M248" s="917"/>
      <c r="O248"/>
      <c r="P248" s="502">
        <v>36678</v>
      </c>
      <c r="Q248" s="1600">
        <v>104.85700000000001</v>
      </c>
      <c r="R248" s="1642">
        <f t="shared" si="6"/>
        <v>8.7807205917442427E-2</v>
      </c>
      <c r="S248"/>
    </row>
    <row r="249" spans="2:19">
      <c r="B249"/>
      <c r="C249"/>
      <c r="D249"/>
      <c r="E249"/>
      <c r="F249"/>
      <c r="G249"/>
      <c r="H249" s="719"/>
      <c r="I249" s="44" t="s">
        <v>121</v>
      </c>
      <c r="J249" s="915">
        <v>5.6000000000000001E-2</v>
      </c>
      <c r="K249" s="571">
        <v>5.5940875497441693E-2</v>
      </c>
      <c r="L249" s="916"/>
      <c r="M249" s="917"/>
      <c r="O249"/>
      <c r="P249" s="502">
        <v>36708</v>
      </c>
      <c r="Q249" s="1600">
        <v>105.723</v>
      </c>
      <c r="R249" s="1642">
        <f t="shared" si="6"/>
        <v>8.7450242231616571E-2</v>
      </c>
      <c r="S249"/>
    </row>
    <row r="250" spans="2:19">
      <c r="B250"/>
      <c r="C250"/>
      <c r="D250"/>
      <c r="E250"/>
      <c r="F250"/>
      <c r="G250"/>
      <c r="H250" s="719"/>
      <c r="I250" s="44" t="s">
        <v>55</v>
      </c>
      <c r="J250" s="915">
        <v>5.0999999999999997E-2</v>
      </c>
      <c r="K250" s="571">
        <v>5.059717970592665E-2</v>
      </c>
      <c r="L250" s="916"/>
      <c r="M250" s="917"/>
      <c r="O250"/>
      <c r="P250" s="502">
        <v>36739</v>
      </c>
      <c r="Q250" s="1600">
        <v>106.52200000000001</v>
      </c>
      <c r="R250" s="1642">
        <f t="shared" si="6"/>
        <v>8.7780569001082484E-2</v>
      </c>
      <c r="S250"/>
    </row>
    <row r="251" spans="2:19">
      <c r="B251"/>
      <c r="C251"/>
      <c r="D251"/>
      <c r="E251"/>
      <c r="F251"/>
      <c r="G251"/>
      <c r="H251" s="719"/>
      <c r="I251" s="44" t="s">
        <v>122</v>
      </c>
      <c r="J251" s="915">
        <v>4.8000000000000001E-2</v>
      </c>
      <c r="K251" s="571">
        <v>4.747770764452456E-2</v>
      </c>
      <c r="L251" s="916"/>
      <c r="M251" s="917"/>
      <c r="O251"/>
      <c r="P251" s="502">
        <v>36770</v>
      </c>
      <c r="Q251" s="1600">
        <v>107.13600000000001</v>
      </c>
      <c r="R251" s="1642">
        <f t="shared" si="6"/>
        <v>8.8448643706187158E-2</v>
      </c>
      <c r="S251"/>
    </row>
    <row r="252" spans="2:19">
      <c r="B252"/>
      <c r="C252"/>
      <c r="D252"/>
      <c r="E252"/>
      <c r="F252"/>
      <c r="G252"/>
      <c r="H252" s="719"/>
      <c r="I252" s="44" t="s">
        <v>123</v>
      </c>
      <c r="J252" s="915">
        <v>4.5999999999999999E-2</v>
      </c>
      <c r="K252" s="571">
        <v>4.6170620746700725E-2</v>
      </c>
      <c r="L252" s="916"/>
      <c r="M252" s="917"/>
      <c r="O252"/>
      <c r="P252" s="502">
        <v>36800</v>
      </c>
      <c r="Q252" s="1600">
        <v>107.729</v>
      </c>
      <c r="R252" s="1642">
        <f t="shared" si="6"/>
        <v>8.965761391796899E-2</v>
      </c>
      <c r="S252"/>
    </row>
    <row r="253" spans="2:19">
      <c r="B253"/>
      <c r="C253"/>
      <c r="D253"/>
      <c r="E253"/>
      <c r="F253"/>
      <c r="G253"/>
      <c r="H253" s="719"/>
      <c r="I253" s="44" t="s">
        <v>124</v>
      </c>
      <c r="J253" s="915">
        <v>4.2999999999999997E-2</v>
      </c>
      <c r="K253" s="571">
        <v>4.5861199292319674E-2</v>
      </c>
      <c r="L253" s="916"/>
      <c r="M253" s="917"/>
      <c r="O253"/>
      <c r="P253" s="502">
        <v>36831</v>
      </c>
      <c r="Q253" s="1600">
        <v>108.291</v>
      </c>
      <c r="R253" s="1642">
        <f t="shared" si="6"/>
        <v>9.1819245039522504E-2</v>
      </c>
      <c r="S253"/>
    </row>
    <row r="254" spans="2:19">
      <c r="B254"/>
      <c r="C254"/>
      <c r="D254"/>
      <c r="E254"/>
      <c r="F254"/>
      <c r="G254"/>
      <c r="H254" s="719"/>
      <c r="I254" s="44" t="s">
        <v>125</v>
      </c>
      <c r="J254" s="915">
        <v>4.2000000000000003E-2</v>
      </c>
      <c r="K254" s="571">
        <v>4.5174653987383503E-2</v>
      </c>
      <c r="L254" s="916"/>
      <c r="M254" s="917"/>
      <c r="O254"/>
      <c r="P254" s="502">
        <v>36861</v>
      </c>
      <c r="Q254" s="1600">
        <v>108.792</v>
      </c>
      <c r="R254" s="1642">
        <f t="shared" si="6"/>
        <v>9.2530478619775591E-2</v>
      </c>
      <c r="S254"/>
    </row>
    <row r="255" spans="2:19">
      <c r="B255"/>
      <c r="C255"/>
      <c r="D255"/>
      <c r="E255"/>
      <c r="F255"/>
      <c r="G255"/>
      <c r="H255" s="718" t="s">
        <v>43</v>
      </c>
      <c r="I255" s="44" t="s">
        <v>115</v>
      </c>
      <c r="J255" s="571">
        <v>4.3999999999999997E-2</v>
      </c>
      <c r="K255" s="571">
        <v>4.3266335441132314E-2</v>
      </c>
      <c r="L255" s="916"/>
      <c r="M255" s="917"/>
      <c r="O255" s="1879" t="s">
        <v>30</v>
      </c>
      <c r="P255" s="502">
        <v>36892</v>
      </c>
      <c r="Q255" s="1600">
        <v>109.21600000000001</v>
      </c>
      <c r="R255" s="1642">
        <f t="shared" si="6"/>
        <v>9.2160000000000075E-2</v>
      </c>
      <c r="S255"/>
    </row>
    <row r="256" spans="2:19">
      <c r="B256"/>
      <c r="C256"/>
      <c r="D256"/>
      <c r="E256"/>
      <c r="F256"/>
      <c r="G256"/>
      <c r="H256" s="719"/>
      <c r="I256" s="44" t="s">
        <v>116</v>
      </c>
      <c r="J256" s="571">
        <v>4.2999999999999997E-2</v>
      </c>
      <c r="K256" s="571">
        <v>4.2385282089123032E-2</v>
      </c>
      <c r="L256" s="916"/>
      <c r="M256" s="917"/>
      <c r="O256"/>
      <c r="P256" s="502">
        <v>36923</v>
      </c>
      <c r="Q256" s="1600">
        <v>109.64399999999999</v>
      </c>
      <c r="R256" s="1642">
        <f t="shared" si="6"/>
        <v>9.0225713433429444E-2</v>
      </c>
      <c r="S256"/>
    </row>
    <row r="257" spans="2:21">
      <c r="B257"/>
      <c r="C257"/>
      <c r="D257"/>
      <c r="E257"/>
      <c r="F257"/>
      <c r="G257"/>
      <c r="H257" s="719"/>
      <c r="I257" s="44" t="s">
        <v>117</v>
      </c>
      <c r="J257" s="571">
        <v>4.3999999999999997E-2</v>
      </c>
      <c r="K257" s="571">
        <v>4.2925721941053839E-2</v>
      </c>
      <c r="L257" s="916"/>
      <c r="M257" s="917"/>
      <c r="O257"/>
      <c r="P257" s="502">
        <v>36951</v>
      </c>
      <c r="Q257" s="1600">
        <v>110.396</v>
      </c>
      <c r="R257" s="1642">
        <f t="shared" si="6"/>
        <v>8.8009776673959664E-2</v>
      </c>
      <c r="S257"/>
    </row>
    <row r="258" spans="2:21">
      <c r="B258"/>
      <c r="C258"/>
      <c r="D258"/>
      <c r="E258"/>
      <c r="F258"/>
      <c r="G258"/>
      <c r="H258" s="719"/>
      <c r="I258" s="44" t="s">
        <v>118</v>
      </c>
      <c r="J258" s="571">
        <v>4.3999999999999997E-2</v>
      </c>
      <c r="K258" s="571">
        <v>4.3101650205508754E-2</v>
      </c>
      <c r="L258" s="916"/>
      <c r="M258" s="917"/>
      <c r="O258"/>
      <c r="P258" s="502">
        <v>36982</v>
      </c>
      <c r="Q258" s="1600">
        <v>111.249</v>
      </c>
      <c r="R258" s="1642">
        <f t="shared" si="6"/>
        <v>8.4922128709491798E-2</v>
      </c>
      <c r="S258"/>
      <c r="T258" s="1875">
        <f>T137</f>
        <v>300</v>
      </c>
      <c r="U258" s="1875">
        <f>U137</f>
        <v>50</v>
      </c>
    </row>
    <row r="259" spans="2:21">
      <c r="B259"/>
      <c r="C259"/>
      <c r="D259"/>
      <c r="E259"/>
      <c r="F259"/>
      <c r="G259"/>
      <c r="H259" s="719"/>
      <c r="I259" s="44" t="s">
        <v>119</v>
      </c>
      <c r="J259" s="571">
        <v>4.4999999999999998E-2</v>
      </c>
      <c r="K259" s="571">
        <v>4.3685459832567566E-2</v>
      </c>
      <c r="L259" s="916"/>
      <c r="M259" s="917"/>
      <c r="O259"/>
      <c r="P259" s="502">
        <v>37012</v>
      </c>
      <c r="Q259" s="1600">
        <v>112.20399999999999</v>
      </c>
      <c r="R259" s="1642">
        <f t="shared" si="6"/>
        <v>8.1974484826861385E-2</v>
      </c>
      <c r="S259"/>
      <c r="T259" s="1875">
        <f>T258</f>
        <v>300</v>
      </c>
      <c r="U259" s="1875">
        <f>U258</f>
        <v>50</v>
      </c>
    </row>
    <row r="260" spans="2:21">
      <c r="B260"/>
      <c r="C260"/>
      <c r="D260"/>
      <c r="E260"/>
      <c r="F260"/>
      <c r="G260"/>
      <c r="H260" s="719"/>
      <c r="I260" s="44" t="s">
        <v>120</v>
      </c>
      <c r="J260" s="571">
        <v>5.2999999999999999E-2</v>
      </c>
      <c r="K260" s="571">
        <v>4.3742142715357216E-2</v>
      </c>
      <c r="L260" s="916"/>
      <c r="M260" s="917"/>
      <c r="O260"/>
      <c r="P260" s="502">
        <v>37043</v>
      </c>
      <c r="Q260" s="1600">
        <v>113.274</v>
      </c>
      <c r="R260" s="1642">
        <f t="shared" si="6"/>
        <v>8.0271226527556444E-2</v>
      </c>
      <c r="S260"/>
      <c r="T260" s="1875">
        <f t="shared" ref="T260:T266" si="7">T259</f>
        <v>300</v>
      </c>
      <c r="U260" s="1875">
        <f t="shared" ref="U260:U266" si="8">U259</f>
        <v>50</v>
      </c>
    </row>
    <row r="261" spans="2:21">
      <c r="B261"/>
      <c r="C261"/>
      <c r="D261"/>
      <c r="E261"/>
      <c r="F261"/>
      <c r="G261"/>
      <c r="H261" s="719"/>
      <c r="I261" s="44" t="s">
        <v>121</v>
      </c>
      <c r="J261" s="571">
        <v>5.0999999999999997E-2</v>
      </c>
      <c r="K261" s="571">
        <v>4.4249428711580052E-2</v>
      </c>
      <c r="L261" s="916"/>
      <c r="M261" s="917"/>
      <c r="O261"/>
      <c r="P261" s="502">
        <v>37073</v>
      </c>
      <c r="Q261" s="1600">
        <v>114.23</v>
      </c>
      <c r="R261" s="1642">
        <f t="shared" si="6"/>
        <v>8.0464988696877737E-2</v>
      </c>
      <c r="S261"/>
      <c r="T261" s="1875">
        <f t="shared" si="7"/>
        <v>300</v>
      </c>
      <c r="U261" s="1875">
        <f t="shared" si="8"/>
        <v>50</v>
      </c>
    </row>
    <row r="262" spans="2:21">
      <c r="B262"/>
      <c r="C262"/>
      <c r="D262"/>
      <c r="E262"/>
      <c r="F262"/>
      <c r="G262"/>
      <c r="H262" s="719"/>
      <c r="I262" s="44" t="s">
        <v>55</v>
      </c>
      <c r="J262" s="571">
        <v>4.9000000000000002E-2</v>
      </c>
      <c r="K262" s="571">
        <v>4.4948113827157493E-2</v>
      </c>
      <c r="L262" s="916"/>
      <c r="M262" s="917"/>
      <c r="O262"/>
      <c r="P262" s="502">
        <v>37104</v>
      </c>
      <c r="Q262" s="1600">
        <v>114.991</v>
      </c>
      <c r="R262" s="1642">
        <f t="shared" si="6"/>
        <v>7.9504703253787889E-2</v>
      </c>
      <c r="S262"/>
      <c r="T262" s="1875">
        <f t="shared" si="7"/>
        <v>300</v>
      </c>
      <c r="U262" s="1875">
        <f t="shared" si="8"/>
        <v>50</v>
      </c>
    </row>
    <row r="263" spans="2:21">
      <c r="B263"/>
      <c r="C263"/>
      <c r="D263"/>
      <c r="E263"/>
      <c r="F263"/>
      <c r="G263"/>
      <c r="H263" s="719"/>
      <c r="I263" s="44" t="s">
        <v>122</v>
      </c>
      <c r="J263" s="571">
        <v>5.5E-2</v>
      </c>
      <c r="K263" s="571">
        <v>4.6909934360764766E-2</v>
      </c>
      <c r="L263" s="916"/>
      <c r="M263" s="917"/>
      <c r="O263"/>
      <c r="P263" s="502">
        <v>37135</v>
      </c>
      <c r="Q263" s="1600">
        <v>115.46700000000001</v>
      </c>
      <c r="R263" s="1642">
        <f t="shared" si="6"/>
        <v>7.7760976702508977E-2</v>
      </c>
      <c r="S263"/>
      <c r="T263" s="1875">
        <f t="shared" si="7"/>
        <v>300</v>
      </c>
      <c r="U263" s="1875">
        <f t="shared" si="8"/>
        <v>50</v>
      </c>
    </row>
    <row r="264" spans="2:21">
      <c r="B264"/>
      <c r="C264"/>
      <c r="D264"/>
      <c r="E264"/>
      <c r="F264"/>
      <c r="G264"/>
      <c r="I264" s="44" t="s">
        <v>123</v>
      </c>
      <c r="J264" s="571">
        <v>5.5E-2</v>
      </c>
      <c r="K264" s="571">
        <v>4.9038634321653264E-2</v>
      </c>
      <c r="L264" s="916"/>
      <c r="M264" s="917"/>
      <c r="O264"/>
      <c r="P264" s="502">
        <v>37165</v>
      </c>
      <c r="Q264" s="1600">
        <v>115.68299999999999</v>
      </c>
      <c r="R264" s="1642">
        <f t="shared" si="6"/>
        <v>7.3833415329205634E-2</v>
      </c>
      <c r="S264"/>
      <c r="T264" s="1875">
        <f t="shared" si="7"/>
        <v>300</v>
      </c>
      <c r="U264" s="1875">
        <f t="shared" si="8"/>
        <v>50</v>
      </c>
    </row>
    <row r="265" spans="2:21">
      <c r="B265"/>
      <c r="C265"/>
      <c r="D265"/>
      <c r="E265"/>
      <c r="F265"/>
      <c r="G265"/>
      <c r="I265" s="44" t="s">
        <v>124</v>
      </c>
      <c r="J265" s="571">
        <v>5.8000000000000003E-2</v>
      </c>
      <c r="K265" s="571">
        <v>5.1192532872636476E-2</v>
      </c>
      <c r="L265" s="916"/>
      <c r="M265" s="917"/>
      <c r="O265"/>
      <c r="P265" s="502">
        <v>37196</v>
      </c>
      <c r="Q265" s="1600">
        <v>115.84</v>
      </c>
      <c r="R265" s="1642">
        <f t="shared" si="6"/>
        <v>6.9710317570250591E-2</v>
      </c>
      <c r="S265"/>
      <c r="T265" s="1875">
        <f t="shared" si="7"/>
        <v>300</v>
      </c>
      <c r="U265" s="1875">
        <f t="shared" si="8"/>
        <v>50</v>
      </c>
    </row>
    <row r="266" spans="2:21">
      <c r="B266"/>
      <c r="C266"/>
      <c r="D266"/>
      <c r="E266"/>
      <c r="F266"/>
      <c r="G266"/>
      <c r="I266" s="44" t="s">
        <v>125</v>
      </c>
      <c r="J266" s="571">
        <v>5.7000000000000002E-2</v>
      </c>
      <c r="K266" s="571">
        <v>5.2284520034592032E-2</v>
      </c>
      <c r="L266" s="916"/>
      <c r="M266" s="917"/>
      <c r="O266"/>
      <c r="P266" s="502">
        <v>37226</v>
      </c>
      <c r="Q266" s="1600">
        <v>116.057</v>
      </c>
      <c r="R266" s="1642">
        <f t="shared" si="6"/>
        <v>6.6778807265240089E-2</v>
      </c>
      <c r="S266"/>
      <c r="T266" s="1875">
        <f t="shared" si="7"/>
        <v>300</v>
      </c>
      <c r="U266" s="1875">
        <f t="shared" si="8"/>
        <v>50</v>
      </c>
    </row>
    <row r="267" spans="2:21">
      <c r="B267"/>
      <c r="C267"/>
      <c r="D267"/>
      <c r="E267"/>
      <c r="F267"/>
      <c r="G267"/>
      <c r="H267" s="619" t="s">
        <v>230</v>
      </c>
      <c r="I267" s="44" t="s">
        <v>115</v>
      </c>
      <c r="J267" s="571">
        <v>5.7000000000000002E-2</v>
      </c>
      <c r="K267" s="571">
        <v>5.3119268813324932E-2</v>
      </c>
      <c r="L267" s="916"/>
      <c r="M267" s="917"/>
      <c r="O267" s="1879" t="s">
        <v>31</v>
      </c>
      <c r="P267" s="502">
        <v>37257</v>
      </c>
      <c r="Q267" s="1600">
        <v>116.43899999999999</v>
      </c>
      <c r="R267" s="1642">
        <f t="shared" si="6"/>
        <v>6.6134998535013034E-2</v>
      </c>
      <c r="S267"/>
      <c r="T267" s="1627"/>
      <c r="U267" s="1627"/>
    </row>
    <row r="268" spans="2:21">
      <c r="B268"/>
      <c r="C268"/>
      <c r="D268"/>
      <c r="E268"/>
      <c r="F268"/>
      <c r="G268"/>
      <c r="I268" s="44" t="s">
        <v>116</v>
      </c>
      <c r="J268" s="571">
        <v>5.8000000000000003E-2</v>
      </c>
      <c r="K268" s="571">
        <v>5.214407410073673E-2</v>
      </c>
      <c r="L268" s="916"/>
      <c r="M268" s="917"/>
      <c r="O268"/>
      <c r="P268" s="502">
        <v>37288</v>
      </c>
      <c r="Q268" s="1600">
        <v>116.919</v>
      </c>
      <c r="R268" s="1642">
        <f t="shared" si="6"/>
        <v>6.6351099923388474E-2</v>
      </c>
      <c r="S268"/>
    </row>
    <row r="269" spans="2:21">
      <c r="B269"/>
      <c r="C269"/>
      <c r="D269"/>
      <c r="E269"/>
      <c r="F269"/>
      <c r="G269"/>
      <c r="I269" s="44" t="s">
        <v>117</v>
      </c>
      <c r="J269" s="571">
        <v>5.5E-2</v>
      </c>
      <c r="K269" s="571">
        <v>5.0840603498004837E-2</v>
      </c>
      <c r="L269" s="916"/>
      <c r="M269" s="917"/>
      <c r="O269"/>
      <c r="P269" s="502">
        <v>37316</v>
      </c>
      <c r="Q269" s="1600">
        <v>117.93299999999999</v>
      </c>
      <c r="R269" s="1642">
        <f t="shared" si="6"/>
        <v>6.8272401173955499E-2</v>
      </c>
      <c r="S269"/>
    </row>
    <row r="270" spans="2:21">
      <c r="B270"/>
      <c r="C270"/>
      <c r="D270"/>
      <c r="E270"/>
      <c r="F270"/>
      <c r="G270"/>
      <c r="I270" s="44" t="s">
        <v>118</v>
      </c>
      <c r="J270" s="571">
        <v>5.3999999999999999E-2</v>
      </c>
      <c r="K270" s="571">
        <v>5.0324637135665491E-2</v>
      </c>
      <c r="L270" s="916"/>
      <c r="M270" s="917"/>
      <c r="O270"/>
      <c r="P270" s="502">
        <v>37347</v>
      </c>
      <c r="Q270" s="1600">
        <v>119.21299999999999</v>
      </c>
      <c r="R270" s="1642">
        <f t="shared" si="6"/>
        <v>7.1587160334025471E-2</v>
      </c>
      <c r="S270"/>
    </row>
    <row r="271" spans="2:21">
      <c r="B271"/>
      <c r="C271"/>
      <c r="D271"/>
      <c r="E271"/>
      <c r="F271"/>
      <c r="G271"/>
      <c r="I271" s="44" t="s">
        <v>119</v>
      </c>
      <c r="J271" s="571">
        <v>5.2000000000000005E-2</v>
      </c>
      <c r="K271" s="571">
        <v>4.9628022498967431E-2</v>
      </c>
      <c r="L271" s="916"/>
      <c r="M271" s="917"/>
      <c r="O271"/>
      <c r="P271" s="502">
        <v>37377</v>
      </c>
      <c r="Q271" s="1600">
        <v>120.792</v>
      </c>
      <c r="R271" s="1642">
        <f t="shared" si="6"/>
        <v>7.6539160814231302E-2</v>
      </c>
      <c r="S271"/>
    </row>
    <row r="272" spans="2:21">
      <c r="B272"/>
      <c r="C272"/>
      <c r="D272"/>
      <c r="E272"/>
      <c r="F272"/>
      <c r="G272"/>
      <c r="I272" s="44" t="s">
        <v>120</v>
      </c>
      <c r="J272" s="571">
        <v>5.0999999999999997E-2</v>
      </c>
      <c r="K272" s="571">
        <v>4.9147355620998229E-2</v>
      </c>
      <c r="L272" s="916"/>
      <c r="M272" s="917"/>
      <c r="O272"/>
      <c r="P272" s="502">
        <v>37408</v>
      </c>
      <c r="Q272" s="1600">
        <v>122.336</v>
      </c>
      <c r="R272" s="1642">
        <f t="shared" si="6"/>
        <v>8.0000706252096668E-2</v>
      </c>
      <c r="S272"/>
    </row>
    <row r="273" spans="2:19">
      <c r="B273"/>
      <c r="C273"/>
      <c r="D273"/>
      <c r="E273"/>
      <c r="F273"/>
      <c r="G273"/>
      <c r="I273" s="44" t="s">
        <v>121</v>
      </c>
      <c r="J273" s="571">
        <v>0.05</v>
      </c>
      <c r="K273" s="571">
        <v>4.9323166994151194E-2</v>
      </c>
      <c r="L273" s="916"/>
      <c r="M273" s="917"/>
      <c r="O273"/>
      <c r="P273" s="502">
        <v>37438</v>
      </c>
      <c r="Q273" s="1600">
        <v>123.68799999999999</v>
      </c>
      <c r="R273" s="1642">
        <f t="shared" si="6"/>
        <v>8.2797863958679718E-2</v>
      </c>
      <c r="S273"/>
    </row>
    <row r="274" spans="2:19">
      <c r="B274"/>
      <c r="C274"/>
      <c r="D274"/>
      <c r="E274"/>
      <c r="F274"/>
      <c r="G274"/>
      <c r="I274" s="44" t="s">
        <v>55</v>
      </c>
      <c r="J274" s="571">
        <v>5.0999999999999997E-2</v>
      </c>
      <c r="K274" s="571">
        <v>5.0374264327752716E-2</v>
      </c>
      <c r="L274" s="916"/>
      <c r="M274" s="917"/>
      <c r="O274"/>
      <c r="P274" s="502">
        <v>37469</v>
      </c>
      <c r="Q274" s="1600">
        <v>124.73</v>
      </c>
      <c r="R274" s="1642">
        <f t="shared" si="6"/>
        <v>8.4693584715325579E-2</v>
      </c>
      <c r="S274"/>
    </row>
    <row r="275" spans="2:19">
      <c r="B275"/>
      <c r="C275"/>
      <c r="D275"/>
      <c r="E275"/>
      <c r="F275"/>
      <c r="G275"/>
      <c r="I275" s="44" t="s">
        <v>122</v>
      </c>
      <c r="J275" s="571">
        <v>5.0999999999999997E-2</v>
      </c>
      <c r="K275" s="571">
        <v>5.1403283369022182E-2</v>
      </c>
      <c r="L275" s="916"/>
      <c r="M275" s="917"/>
      <c r="O275"/>
      <c r="P275" s="502">
        <v>37500</v>
      </c>
      <c r="Q275" s="1600">
        <v>125.494</v>
      </c>
      <c r="R275" s="1642">
        <f t="shared" si="6"/>
        <v>8.6838663860670018E-2</v>
      </c>
      <c r="S275"/>
    </row>
    <row r="276" spans="2:19">
      <c r="B276"/>
      <c r="C276"/>
      <c r="D276"/>
      <c r="E276"/>
      <c r="F276"/>
      <c r="G276"/>
      <c r="I276" s="44" t="s">
        <v>123</v>
      </c>
      <c r="J276" s="571">
        <v>5.0999999999999997E-2</v>
      </c>
      <c r="K276" s="571">
        <v>5.1799448431799122E-2</v>
      </c>
      <c r="L276" s="916"/>
      <c r="M276" s="917"/>
      <c r="O276"/>
      <c r="P276" s="502">
        <v>37530</v>
      </c>
      <c r="Q276" s="1600">
        <v>126.13600000000001</v>
      </c>
      <c r="R276" s="1642">
        <f t="shared" si="6"/>
        <v>9.03589982970706E-2</v>
      </c>
      <c r="S276"/>
    </row>
    <row r="277" spans="2:19">
      <c r="B277"/>
      <c r="C277"/>
      <c r="D277"/>
      <c r="E277"/>
      <c r="F277"/>
      <c r="G277"/>
      <c r="I277" s="44" t="s">
        <v>124</v>
      </c>
      <c r="J277" s="571">
        <v>5.2999999999999999E-2</v>
      </c>
      <c r="K277" s="571">
        <v>5.248290895810271E-2</v>
      </c>
      <c r="L277" s="916"/>
      <c r="M277" s="917"/>
      <c r="O277"/>
      <c r="P277" s="502">
        <v>37561</v>
      </c>
      <c r="Q277" s="1600">
        <v>126.64200000000001</v>
      </c>
      <c r="R277" s="1642">
        <f t="shared" si="6"/>
        <v>9.3249309392265251E-2</v>
      </c>
      <c r="S277"/>
    </row>
    <row r="278" spans="2:19">
      <c r="B278"/>
      <c r="C278"/>
      <c r="D278"/>
      <c r="E278"/>
      <c r="F278"/>
      <c r="G278"/>
      <c r="I278" s="44" t="s">
        <v>125</v>
      </c>
      <c r="J278" s="571">
        <v>5.6000000000000001E-2</v>
      </c>
      <c r="K278" s="571">
        <v>5.3681699368786508E-2</v>
      </c>
      <c r="L278" s="916"/>
      <c r="M278" s="917"/>
      <c r="O278"/>
      <c r="P278" s="502">
        <v>37591</v>
      </c>
      <c r="Q278" s="1600">
        <v>127.15</v>
      </c>
      <c r="R278" s="1642">
        <f t="shared" si="6"/>
        <v>9.5582343158965022E-2</v>
      </c>
      <c r="S278"/>
    </row>
    <row r="279" spans="2:19">
      <c r="B279"/>
      <c r="C279"/>
      <c r="D279"/>
      <c r="E279"/>
      <c r="F279"/>
      <c r="G279"/>
      <c r="H279" s="619" t="s">
        <v>555</v>
      </c>
      <c r="I279" s="44" t="s">
        <v>115</v>
      </c>
      <c r="J279" s="571">
        <v>5.7000000000000002E-2</v>
      </c>
      <c r="K279" s="571">
        <v>5.5601550768246931E-2</v>
      </c>
      <c r="L279" s="916"/>
      <c r="M279" s="917"/>
      <c r="O279" s="1879" t="s">
        <v>32</v>
      </c>
      <c r="P279" s="502">
        <v>37622</v>
      </c>
      <c r="Q279" s="1600">
        <v>127.652</v>
      </c>
      <c r="R279" s="1642">
        <f t="shared" si="6"/>
        <v>9.6299349874183121E-2</v>
      </c>
      <c r="S279"/>
    </row>
    <row r="280" spans="2:19">
      <c r="B280"/>
      <c r="C280"/>
      <c r="D280"/>
      <c r="E280"/>
      <c r="F280"/>
      <c r="G280"/>
      <c r="I280" s="44" t="s">
        <v>116</v>
      </c>
      <c r="J280" s="571">
        <v>5.8999999999999997E-2</v>
      </c>
      <c r="K280" s="571">
        <v>5.6367741641198711E-2</v>
      </c>
      <c r="L280" s="916"/>
      <c r="M280" s="917"/>
      <c r="O280"/>
      <c r="P280" s="502">
        <v>37653</v>
      </c>
      <c r="Q280" s="1600">
        <v>128.327</v>
      </c>
      <c r="R280" s="1642">
        <f t="shared" si="6"/>
        <v>9.7571823228046778E-2</v>
      </c>
      <c r="S280"/>
    </row>
    <row r="281" spans="2:19">
      <c r="B281"/>
      <c r="C281"/>
      <c r="D281"/>
      <c r="E281"/>
      <c r="F281"/>
      <c r="G281"/>
      <c r="I281" s="44" t="s">
        <v>117</v>
      </c>
      <c r="J281" s="571">
        <v>5.7000000000000002E-2</v>
      </c>
      <c r="K281" s="571">
        <v>5.7096127944222468E-2</v>
      </c>
      <c r="L281" s="916"/>
      <c r="M281" s="917"/>
      <c r="O281"/>
      <c r="P281" s="502">
        <v>37681</v>
      </c>
      <c r="Q281" s="1600">
        <v>129.31</v>
      </c>
      <c r="R281" s="1642">
        <f t="shared" si="6"/>
        <v>9.6470029593074116E-2</v>
      </c>
      <c r="S281"/>
    </row>
    <row r="282" spans="2:19">
      <c r="B282"/>
      <c r="C282"/>
      <c r="D282"/>
      <c r="E282"/>
      <c r="F282"/>
      <c r="G282"/>
      <c r="I282" s="44" t="s">
        <v>118</v>
      </c>
      <c r="J282" s="571">
        <v>5.7000000000000002E-2</v>
      </c>
      <c r="K282" s="571">
        <v>5.7219487885863514E-2</v>
      </c>
      <c r="L282" s="916"/>
      <c r="M282" s="917"/>
      <c r="O282"/>
      <c r="P282" s="502">
        <v>37712</v>
      </c>
      <c r="Q282" s="1600">
        <v>130.49100000000001</v>
      </c>
      <c r="R282" s="1642">
        <f t="shared" si="6"/>
        <v>9.4603776433778375E-2</v>
      </c>
      <c r="S282"/>
    </row>
    <row r="283" spans="2:19">
      <c r="B283"/>
      <c r="C283"/>
      <c r="D283"/>
      <c r="E283"/>
      <c r="F283"/>
      <c r="G283"/>
      <c r="I283" s="44" t="s">
        <v>119</v>
      </c>
      <c r="J283" s="571">
        <v>5.7000000000000002E-2</v>
      </c>
      <c r="K283" s="571">
        <v>5.7450499027436756E-2</v>
      </c>
      <c r="L283" s="916"/>
      <c r="M283" s="917"/>
      <c r="O283"/>
      <c r="P283" s="502">
        <v>37742</v>
      </c>
      <c r="Q283" s="1600">
        <v>131.84200000000001</v>
      </c>
      <c r="R283" s="1642">
        <f t="shared" si="6"/>
        <v>9.1479568183323492E-2</v>
      </c>
      <c r="S283"/>
    </row>
    <row r="284" spans="2:19">
      <c r="B284"/>
      <c r="C284"/>
      <c r="D284"/>
      <c r="E284"/>
      <c r="F284"/>
      <c r="G284"/>
      <c r="I284" s="44" t="s">
        <v>641</v>
      </c>
      <c r="J284" s="571">
        <v>5.7000000000000002E-2</v>
      </c>
      <c r="K284" s="571">
        <v>5.7732343845270831E-2</v>
      </c>
      <c r="L284" s="916"/>
      <c r="M284" s="917"/>
      <c r="O284"/>
      <c r="P284" s="502">
        <v>37773</v>
      </c>
      <c r="Q284" s="1600">
        <v>133.226</v>
      </c>
      <c r="R284" s="1642">
        <f t="shared" si="6"/>
        <v>8.9017133141511912E-2</v>
      </c>
      <c r="S284"/>
    </row>
    <row r="285" spans="2:19">
      <c r="B285"/>
      <c r="C285"/>
      <c r="D285"/>
      <c r="E285"/>
      <c r="F285"/>
      <c r="G285"/>
      <c r="I285" s="44" t="s">
        <v>643</v>
      </c>
      <c r="J285" s="571">
        <v>5.8000000000000003E-2</v>
      </c>
      <c r="K285" s="571">
        <v>5.8136297380072394E-2</v>
      </c>
      <c r="L285" s="916"/>
      <c r="M285" s="917"/>
      <c r="O285"/>
      <c r="P285" s="502">
        <v>37803</v>
      </c>
      <c r="Q285" s="1600">
        <v>134.64700000000002</v>
      </c>
      <c r="R285" s="1642">
        <f t="shared" si="6"/>
        <v>8.8601966237630433E-2</v>
      </c>
      <c r="S285"/>
    </row>
    <row r="286" spans="2:19">
      <c r="B286"/>
      <c r="C286"/>
      <c r="D286"/>
      <c r="E286"/>
      <c r="F286"/>
      <c r="G286"/>
      <c r="I286" s="44" t="s">
        <v>55</v>
      </c>
      <c r="J286" s="571">
        <v>5.8999999999999997E-2</v>
      </c>
      <c r="K286" s="571">
        <v>5.8968807459227772E-2</v>
      </c>
      <c r="L286" s="916"/>
      <c r="M286" s="917"/>
      <c r="O286"/>
      <c r="P286" s="502">
        <v>37834</v>
      </c>
      <c r="Q286" s="1600">
        <v>135.965</v>
      </c>
      <c r="R286" s="1642">
        <f t="shared" si="6"/>
        <v>9.0074561051872032E-2</v>
      </c>
      <c r="S286"/>
    </row>
    <row r="287" spans="2:19">
      <c r="B287"/>
      <c r="C287"/>
      <c r="D287"/>
      <c r="E287"/>
      <c r="F287"/>
      <c r="G287"/>
      <c r="I287" s="44" t="s">
        <v>122</v>
      </c>
      <c r="J287" s="571">
        <v>6.2E-2</v>
      </c>
      <c r="K287" s="571">
        <v>5.9817408636430189E-2</v>
      </c>
      <c r="L287" s="916"/>
      <c r="M287" s="917"/>
      <c r="O287"/>
      <c r="P287" s="502">
        <v>37865</v>
      </c>
      <c r="Q287" s="1600">
        <v>137.077</v>
      </c>
      <c r="R287" s="1642">
        <f t="shared" si="6"/>
        <v>9.2299233429486663E-2</v>
      </c>
      <c r="S287"/>
    </row>
    <row r="288" spans="2:19">
      <c r="B288"/>
      <c r="C288"/>
      <c r="D288"/>
      <c r="E288"/>
      <c r="F288"/>
      <c r="G288"/>
      <c r="I288" s="44" t="s">
        <v>123</v>
      </c>
      <c r="J288" s="571">
        <v>6.4000000000000001E-2</v>
      </c>
      <c r="K288" s="571">
        <v>6.0822218241236743E-2</v>
      </c>
      <c r="L288" s="916"/>
      <c r="M288" s="917"/>
      <c r="O288"/>
      <c r="P288" s="502">
        <v>37895</v>
      </c>
      <c r="Q288" s="1600">
        <v>137.97899999999998</v>
      </c>
      <c r="R288" s="1642">
        <f t="shared" si="6"/>
        <v>9.3890721126403037E-2</v>
      </c>
      <c r="S288"/>
    </row>
    <row r="289" spans="2:19">
      <c r="B289"/>
      <c r="C289"/>
      <c r="D289"/>
      <c r="E289"/>
      <c r="F289"/>
      <c r="G289"/>
      <c r="I289" s="44" t="s">
        <v>124</v>
      </c>
      <c r="J289" s="571">
        <v>6.4000000000000001E-2</v>
      </c>
      <c r="K289" s="571">
        <v>6.1566405508715755E-2</v>
      </c>
      <c r="L289" s="916"/>
      <c r="M289" s="917"/>
      <c r="O289"/>
      <c r="P289" s="502">
        <v>37926</v>
      </c>
      <c r="Q289" s="1600">
        <v>138.77000000000001</v>
      </c>
      <c r="R289" s="1642">
        <f t="shared" si="6"/>
        <v>9.5766017592899669E-2</v>
      </c>
      <c r="S289"/>
    </row>
    <row r="290" spans="2:19">
      <c r="B290"/>
      <c r="C290"/>
      <c r="D290"/>
      <c r="E290"/>
      <c r="F290"/>
      <c r="G290"/>
      <c r="I290" s="44" t="s">
        <v>125</v>
      </c>
      <c r="J290" s="571">
        <v>6.3E-2</v>
      </c>
      <c r="K290" s="571">
        <v>6.2548747725106005E-2</v>
      </c>
      <c r="L290" s="916"/>
      <c r="M290" s="917"/>
      <c r="O290"/>
      <c r="P290" s="502">
        <v>37956</v>
      </c>
      <c r="Q290" s="1600">
        <v>139.63299999999998</v>
      </c>
      <c r="R290" s="1642">
        <f t="shared" si="6"/>
        <v>9.8175383405426461E-2</v>
      </c>
      <c r="S290"/>
    </row>
    <row r="291" spans="2:19">
      <c r="B291"/>
      <c r="C291"/>
      <c r="D291"/>
      <c r="E291"/>
      <c r="F291"/>
      <c r="G291"/>
      <c r="H291" s="619">
        <v>18</v>
      </c>
      <c r="I291" s="44" t="s">
        <v>115</v>
      </c>
      <c r="J291" s="571">
        <v>6.4000000000000001E-2</v>
      </c>
      <c r="K291" s="571">
        <v>6.1143354771009767E-2</v>
      </c>
      <c r="L291" s="916"/>
      <c r="M291" s="917"/>
      <c r="O291" s="1879" t="s">
        <v>33</v>
      </c>
      <c r="P291" s="502">
        <v>37987</v>
      </c>
      <c r="Q291" s="1600">
        <v>140.71100000000001</v>
      </c>
      <c r="R291" s="1642">
        <f t="shared" si="6"/>
        <v>0.10230156989314708</v>
      </c>
      <c r="S291"/>
    </row>
    <row r="292" spans="2:19">
      <c r="B292"/>
      <c r="C292"/>
      <c r="D292"/>
      <c r="E292"/>
      <c r="F292"/>
      <c r="G292"/>
      <c r="I292" s="44" t="s">
        <v>116</v>
      </c>
      <c r="J292" s="571">
        <v>6.8000000000000005E-2</v>
      </c>
      <c r="K292" s="571">
        <v>6.3383170507907344E-2</v>
      </c>
      <c r="L292" s="916"/>
      <c r="M292" s="917"/>
      <c r="O292"/>
      <c r="P292" s="502">
        <v>38018</v>
      </c>
      <c r="Q292" s="1600">
        <v>142.035</v>
      </c>
      <c r="R292" s="1642">
        <f t="shared" ref="R292:R355" si="9">(Q292-Q280)/Q280</f>
        <v>0.10682085609419685</v>
      </c>
      <c r="S292"/>
    </row>
    <row r="293" spans="2:19">
      <c r="B293"/>
      <c r="C293"/>
      <c r="D293"/>
      <c r="E293"/>
      <c r="F293"/>
      <c r="G293"/>
      <c r="I293" s="44" t="s">
        <v>117</v>
      </c>
      <c r="J293" s="571">
        <v>6.8000000000000005E-2</v>
      </c>
      <c r="K293" s="571">
        <v>6.5000000000000002E-2</v>
      </c>
      <c r="L293" s="916"/>
      <c r="M293" s="917"/>
      <c r="O293"/>
      <c r="P293" s="502">
        <v>38047</v>
      </c>
      <c r="Q293" s="1600">
        <v>144.08600000000001</v>
      </c>
      <c r="R293" s="1642">
        <f t="shared" si="9"/>
        <v>0.11426803804810154</v>
      </c>
      <c r="S293"/>
    </row>
    <row r="294" spans="2:19">
      <c r="I294" s="44" t="s">
        <v>118</v>
      </c>
      <c r="J294" s="571">
        <v>6.6000000000000003E-2</v>
      </c>
      <c r="K294" s="571">
        <v>6.4000000000000001E-2</v>
      </c>
      <c r="L294" s="916"/>
      <c r="M294" s="917"/>
      <c r="O294"/>
      <c r="P294" s="502">
        <v>38078</v>
      </c>
      <c r="Q294" s="1600">
        <v>146.18299999999999</v>
      </c>
      <c r="R294" s="1642">
        <f t="shared" si="9"/>
        <v>0.12025350407307767</v>
      </c>
    </row>
    <row r="295" spans="2:19">
      <c r="I295" s="44" t="s">
        <v>119</v>
      </c>
      <c r="J295" s="571">
        <v>6.5000000000000002E-2</v>
      </c>
      <c r="K295" s="571">
        <v>6.4000000000000001E-2</v>
      </c>
      <c r="L295" s="916"/>
      <c r="M295" s="917"/>
      <c r="O295"/>
      <c r="P295" s="502">
        <v>38108</v>
      </c>
      <c r="Q295" s="1600">
        <v>148.33600000000001</v>
      </c>
      <c r="R295" s="1642">
        <f t="shared" si="9"/>
        <v>0.12510429150043231</v>
      </c>
    </row>
    <row r="296" spans="2:19">
      <c r="I296" s="44" t="s">
        <v>641</v>
      </c>
      <c r="J296" s="571">
        <v>6.3E-2</v>
      </c>
      <c r="K296" s="571">
        <v>6.2E-2</v>
      </c>
      <c r="L296" s="916"/>
      <c r="M296" s="917"/>
      <c r="O296"/>
      <c r="P296" s="502">
        <v>38139</v>
      </c>
      <c r="Q296" s="1600">
        <v>150.51900000000001</v>
      </c>
      <c r="R296" s="1642">
        <f t="shared" si="9"/>
        <v>0.129801990602435</v>
      </c>
    </row>
    <row r="297" spans="2:19">
      <c r="I297" s="44" t="s">
        <v>643</v>
      </c>
      <c r="J297" s="571">
        <v>5.8999999999999997E-2</v>
      </c>
      <c r="K297" s="571">
        <v>0.06</v>
      </c>
      <c r="L297" s="916"/>
      <c r="M297" s="917"/>
      <c r="O297"/>
      <c r="P297" s="502">
        <v>38169</v>
      </c>
      <c r="Q297" s="1600">
        <v>152.33799999999999</v>
      </c>
      <c r="R297" s="1642">
        <f t="shared" si="9"/>
        <v>0.13138799973263401</v>
      </c>
    </row>
    <row r="298" spans="2:19">
      <c r="I298" s="44" t="s">
        <v>1156</v>
      </c>
      <c r="J298" s="571">
        <v>5.5E-2</v>
      </c>
      <c r="K298" s="571">
        <v>5.8000000000000003E-2</v>
      </c>
      <c r="L298" s="916"/>
      <c r="M298" s="917"/>
      <c r="O298"/>
      <c r="P298" s="502">
        <v>38200</v>
      </c>
      <c r="Q298" s="1600">
        <v>153.81399999999999</v>
      </c>
      <c r="R298" s="1642">
        <f t="shared" si="9"/>
        <v>0.13127643143456028</v>
      </c>
    </row>
    <row r="299" spans="2:19">
      <c r="I299" s="44" t="s">
        <v>1200</v>
      </c>
      <c r="J299" s="571">
        <v>5.0999999999999997E-2</v>
      </c>
      <c r="K299" s="571">
        <v>5.5E-2</v>
      </c>
      <c r="L299" s="916"/>
      <c r="M299" s="917"/>
      <c r="O299"/>
      <c r="P299" s="502">
        <v>38231</v>
      </c>
      <c r="Q299" s="1600">
        <v>155.10900000000001</v>
      </c>
      <c r="R299" s="1642">
        <f t="shared" si="9"/>
        <v>0.13154650306032384</v>
      </c>
    </row>
    <row r="300" spans="2:19">
      <c r="I300" s="44" t="s">
        <v>1201</v>
      </c>
      <c r="J300" s="571">
        <v>0.05</v>
      </c>
      <c r="K300" s="571">
        <v>5.5E-2</v>
      </c>
      <c r="L300" s="916"/>
      <c r="M300" s="917"/>
      <c r="O300"/>
      <c r="P300" s="502">
        <v>38261</v>
      </c>
      <c r="Q300" s="1600">
        <v>156.30100000000002</v>
      </c>
      <c r="R300" s="1642">
        <f t="shared" si="9"/>
        <v>0.13278832286072542</v>
      </c>
    </row>
    <row r="301" spans="2:19">
      <c r="I301" s="44" t="s">
        <v>1206</v>
      </c>
      <c r="J301" s="571">
        <v>4.7E-2</v>
      </c>
      <c r="K301" s="571">
        <v>5.1999999999999998E-2</v>
      </c>
      <c r="L301" s="916"/>
      <c r="M301" s="917"/>
      <c r="O301"/>
      <c r="P301" s="502">
        <v>38292</v>
      </c>
      <c r="Q301" s="1600">
        <v>157.499</v>
      </c>
      <c r="R301" s="1642">
        <f t="shared" si="9"/>
        <v>0.1349643294660228</v>
      </c>
    </row>
    <row r="302" spans="2:19">
      <c r="I302" s="44" t="s">
        <v>1207</v>
      </c>
      <c r="J302" s="571">
        <v>4.2000000000000003E-2</v>
      </c>
      <c r="K302" s="571">
        <v>4.7E-2</v>
      </c>
      <c r="L302" s="916"/>
      <c r="M302" s="917"/>
      <c r="O302"/>
      <c r="P302" s="502">
        <v>38322</v>
      </c>
      <c r="Q302" s="1600">
        <v>158.67500000000001</v>
      </c>
      <c r="R302" s="1642">
        <f t="shared" si="9"/>
        <v>0.1363717745805077</v>
      </c>
    </row>
    <row r="303" spans="2:19">
      <c r="H303" s="44">
        <v>19</v>
      </c>
      <c r="I303" s="44" t="s">
        <v>1208</v>
      </c>
      <c r="J303" s="571">
        <v>3.5999999999999997E-2</v>
      </c>
      <c r="K303" s="571">
        <v>4.2999999999999997E-2</v>
      </c>
      <c r="L303" s="916"/>
      <c r="M303" s="917"/>
      <c r="O303" s="1879" t="s">
        <v>34</v>
      </c>
      <c r="P303" s="502">
        <v>38353</v>
      </c>
      <c r="Q303" s="1600">
        <v>160.137</v>
      </c>
      <c r="R303" s="1642">
        <f t="shared" si="9"/>
        <v>0.1380560155211745</v>
      </c>
    </row>
    <row r="304" spans="2:19">
      <c r="I304" s="44" t="s">
        <v>1212</v>
      </c>
      <c r="J304" s="571">
        <v>0.03</v>
      </c>
      <c r="K304" s="571">
        <v>0.04</v>
      </c>
      <c r="L304" s="916"/>
      <c r="M304" s="917"/>
      <c r="O304"/>
      <c r="P304" s="502">
        <v>38384</v>
      </c>
      <c r="Q304" s="1600">
        <v>161.93200000000002</v>
      </c>
      <c r="R304" s="1642">
        <f t="shared" si="9"/>
        <v>0.14008519027000402</v>
      </c>
    </row>
    <row r="305" spans="8:18">
      <c r="I305" s="44" t="s">
        <v>1220</v>
      </c>
      <c r="J305" s="571">
        <v>2.7E-2</v>
      </c>
      <c r="K305" s="571">
        <v>3.6999999999999998E-2</v>
      </c>
      <c r="O305"/>
      <c r="P305" s="502">
        <v>38412</v>
      </c>
      <c r="Q305" s="1600">
        <v>164.583</v>
      </c>
      <c r="R305" s="1642">
        <f t="shared" si="9"/>
        <v>0.14225531973959984</v>
      </c>
    </row>
    <row r="306" spans="8:18">
      <c r="I306" s="44" t="s">
        <v>1221</v>
      </c>
      <c r="J306" s="571">
        <v>2.5000000000000001E-2</v>
      </c>
      <c r="K306" s="571">
        <v>3.5000000000000003E-2</v>
      </c>
      <c r="O306"/>
      <c r="P306" s="502">
        <v>38443</v>
      </c>
      <c r="Q306" s="1600">
        <v>167.00200000000001</v>
      </c>
      <c r="R306" s="1642">
        <f t="shared" si="9"/>
        <v>0.14241738095400983</v>
      </c>
    </row>
    <row r="307" spans="8:18">
      <c r="I307" s="44" t="s">
        <v>119</v>
      </c>
      <c r="J307" s="571">
        <v>2.1000000000000001E-2</v>
      </c>
      <c r="K307" s="571">
        <v>3.4000000000000002E-2</v>
      </c>
      <c r="O307"/>
      <c r="P307" s="502">
        <v>38473</v>
      </c>
      <c r="Q307" s="1600">
        <v>169.54400000000001</v>
      </c>
      <c r="R307" s="1642">
        <f t="shared" si="9"/>
        <v>0.14297271060295544</v>
      </c>
    </row>
    <row r="308" spans="8:18">
      <c r="O308"/>
      <c r="P308" s="502">
        <v>38504</v>
      </c>
      <c r="Q308" s="1600">
        <v>172.01499999999999</v>
      </c>
      <c r="R308" s="1642">
        <f t="shared" si="9"/>
        <v>0.1428125352945474</v>
      </c>
    </row>
    <row r="309" spans="8:18">
      <c r="O309"/>
      <c r="P309" s="502">
        <v>38534</v>
      </c>
      <c r="Q309" s="1600">
        <v>174.09700000000001</v>
      </c>
      <c r="R309" s="1642">
        <f t="shared" si="9"/>
        <v>0.14283369874883492</v>
      </c>
    </row>
    <row r="310" spans="8:18">
      <c r="H310" s="913" t="s">
        <v>50</v>
      </c>
      <c r="I310" s="914" t="s">
        <v>24</v>
      </c>
      <c r="J310" s="914" t="s">
        <v>824</v>
      </c>
      <c r="K310" s="914" t="s">
        <v>825</v>
      </c>
      <c r="L310" s="914" t="s">
        <v>570</v>
      </c>
      <c r="M310" s="914" t="s">
        <v>570</v>
      </c>
      <c r="O310"/>
      <c r="P310" s="502">
        <v>38565</v>
      </c>
      <c r="Q310" s="1600">
        <v>175.923</v>
      </c>
      <c r="R310" s="1642">
        <f t="shared" si="9"/>
        <v>0.1437385413551433</v>
      </c>
    </row>
    <row r="311" spans="8:18">
      <c r="O311"/>
      <c r="P311" s="502">
        <v>38596</v>
      </c>
      <c r="Q311" s="1600">
        <v>177.61199999999999</v>
      </c>
      <c r="R311" s="1642">
        <f t="shared" si="9"/>
        <v>0.14507862213024381</v>
      </c>
    </row>
    <row r="312" spans="8:18">
      <c r="O312"/>
      <c r="P312" s="502">
        <v>38626</v>
      </c>
      <c r="Q312" s="1600">
        <v>178.755</v>
      </c>
      <c r="R312" s="1642">
        <f t="shared" si="9"/>
        <v>0.14365870979712206</v>
      </c>
    </row>
    <row r="313" spans="8:18">
      <c r="O313"/>
      <c r="P313" s="502">
        <v>38657</v>
      </c>
      <c r="Q313" s="1600">
        <v>179.679</v>
      </c>
      <c r="R313" s="1642">
        <f t="shared" si="9"/>
        <v>0.14082629096057758</v>
      </c>
    </row>
    <row r="314" spans="8:18">
      <c r="O314"/>
      <c r="P314" s="502">
        <v>38687</v>
      </c>
      <c r="Q314" s="1600">
        <v>180.113</v>
      </c>
      <c r="R314" s="1642">
        <f t="shared" si="9"/>
        <v>0.13510634945643601</v>
      </c>
    </row>
    <row r="315" spans="8:18">
      <c r="O315" s="1879" t="s">
        <v>35</v>
      </c>
      <c r="P315" s="502">
        <v>38718</v>
      </c>
      <c r="Q315" s="1600">
        <v>180.833</v>
      </c>
      <c r="R315" s="1642">
        <f t="shared" si="9"/>
        <v>0.12923933881613867</v>
      </c>
    </row>
    <row r="316" spans="8:18">
      <c r="O316"/>
      <c r="P316" s="502">
        <v>38749</v>
      </c>
      <c r="Q316" s="1600">
        <v>181.505</v>
      </c>
      <c r="R316" s="1642">
        <f t="shared" si="9"/>
        <v>0.12087172393350282</v>
      </c>
    </row>
    <row r="317" spans="8:18">
      <c r="O317"/>
      <c r="P317" s="502">
        <v>38777</v>
      </c>
      <c r="Q317" s="1600">
        <v>182.75400000000002</v>
      </c>
      <c r="R317" s="1642">
        <f t="shared" si="9"/>
        <v>0.11040629955706252</v>
      </c>
    </row>
    <row r="318" spans="8:18">
      <c r="O318"/>
      <c r="P318" s="502">
        <v>38808</v>
      </c>
      <c r="Q318" s="1600">
        <v>183.65200000000002</v>
      </c>
      <c r="R318" s="1642">
        <f t="shared" si="9"/>
        <v>9.9699404797547367E-2</v>
      </c>
    </row>
    <row r="319" spans="8:18">
      <c r="O319"/>
      <c r="P319" s="502">
        <v>38838</v>
      </c>
      <c r="Q319" s="1600">
        <v>184.38400000000001</v>
      </c>
      <c r="R319" s="1642">
        <f t="shared" si="9"/>
        <v>8.7528901052234237E-2</v>
      </c>
    </row>
    <row r="320" spans="8:18">
      <c r="O320"/>
      <c r="P320" s="502">
        <v>38869</v>
      </c>
      <c r="Q320" s="1600">
        <v>184.553</v>
      </c>
      <c r="R320" s="1642">
        <f t="shared" si="9"/>
        <v>7.2888992239048989E-2</v>
      </c>
    </row>
    <row r="321" spans="15:18">
      <c r="O321"/>
      <c r="P321" s="502">
        <v>38899</v>
      </c>
      <c r="Q321" s="1600">
        <v>184.61599999999999</v>
      </c>
      <c r="R321" s="1642">
        <f t="shared" si="9"/>
        <v>6.0420340384957673E-2</v>
      </c>
    </row>
    <row r="322" spans="15:18">
      <c r="O322"/>
      <c r="P322" s="502">
        <v>38930</v>
      </c>
      <c r="Q322" s="1600">
        <v>184.41400000000002</v>
      </c>
      <c r="R322" s="1642">
        <f t="shared" si="9"/>
        <v>4.8265434309328593E-2</v>
      </c>
    </row>
    <row r="323" spans="15:18">
      <c r="O323"/>
      <c r="P323" s="502">
        <v>38961</v>
      </c>
      <c r="Q323" s="1600">
        <v>184.208</v>
      </c>
      <c r="R323" s="1642">
        <f t="shared" si="9"/>
        <v>3.7137130374073846E-2</v>
      </c>
    </row>
    <row r="324" spans="15:18">
      <c r="O324"/>
      <c r="P324" s="502">
        <v>38991</v>
      </c>
      <c r="Q324" s="1600">
        <v>184.06299999999999</v>
      </c>
      <c r="R324" s="1642">
        <f t="shared" si="9"/>
        <v>2.9694274286033918E-2</v>
      </c>
    </row>
    <row r="325" spans="15:18">
      <c r="O325"/>
      <c r="P325" s="502">
        <v>39022</v>
      </c>
      <c r="Q325" s="1600">
        <v>183.64</v>
      </c>
      <c r="R325" s="1642">
        <f t="shared" si="9"/>
        <v>2.2044868905102901E-2</v>
      </c>
    </row>
    <row r="326" spans="15:18">
      <c r="O326"/>
      <c r="P326" s="502">
        <v>39052</v>
      </c>
      <c r="Q326" s="1600">
        <v>183.23699999999999</v>
      </c>
      <c r="R326" s="1642">
        <f t="shared" si="9"/>
        <v>1.7344666959075664E-2</v>
      </c>
    </row>
    <row r="327" spans="15:18">
      <c r="O327" s="1879" t="s">
        <v>36</v>
      </c>
      <c r="P327" s="502">
        <v>39083</v>
      </c>
      <c r="Q327" s="1600">
        <v>182.72400000000002</v>
      </c>
      <c r="R327" s="1642">
        <f t="shared" si="9"/>
        <v>1.0457162133017865E-2</v>
      </c>
    </row>
    <row r="328" spans="15:18">
      <c r="O328"/>
      <c r="P328" s="502">
        <v>39114</v>
      </c>
      <c r="Q328" s="1600">
        <v>182.476</v>
      </c>
      <c r="R328" s="1642">
        <f t="shared" si="9"/>
        <v>5.3497148838875163E-3</v>
      </c>
    </row>
    <row r="329" spans="15:18">
      <c r="P329" s="502">
        <v>39142</v>
      </c>
      <c r="Q329" s="1600">
        <v>182.19799999999998</v>
      </c>
      <c r="R329" s="1642">
        <f t="shared" si="9"/>
        <v>-3.0423410705103034E-3</v>
      </c>
    </row>
    <row r="330" spans="15:18">
      <c r="P330" s="502">
        <v>39173</v>
      </c>
      <c r="Q330" s="1600">
        <v>182.137</v>
      </c>
      <c r="R330" s="1642">
        <f t="shared" si="9"/>
        <v>-8.249297584562186E-3</v>
      </c>
    </row>
    <row r="331" spans="15:18">
      <c r="P331" s="502">
        <v>39203</v>
      </c>
      <c r="Q331" s="1600">
        <v>181.892</v>
      </c>
      <c r="R331" s="1642">
        <f t="shared" si="9"/>
        <v>-1.3515272474835227E-2</v>
      </c>
    </row>
    <row r="332" spans="15:18">
      <c r="P332" s="502">
        <v>39234</v>
      </c>
      <c r="Q332" s="1600">
        <v>181.548</v>
      </c>
      <c r="R332" s="1642">
        <f t="shared" si="9"/>
        <v>-1.6282585490346922E-2</v>
      </c>
    </row>
    <row r="333" spans="15:18">
      <c r="P333" s="502">
        <v>39264</v>
      </c>
      <c r="Q333" s="1600">
        <v>181.00299999999999</v>
      </c>
      <c r="R333" s="1642">
        <f t="shared" si="9"/>
        <v>-1.9570351432161893E-2</v>
      </c>
    </row>
    <row r="334" spans="15:18">
      <c r="P334" s="502">
        <v>39295</v>
      </c>
      <c r="Q334" s="1600">
        <v>180.24400000000003</v>
      </c>
      <c r="R334" s="1642">
        <f t="shared" si="9"/>
        <v>-2.2612166104525617E-2</v>
      </c>
    </row>
    <row r="335" spans="15:18">
      <c r="P335" s="502">
        <v>39326</v>
      </c>
      <c r="Q335" s="1600">
        <v>179.13200000000001</v>
      </c>
      <c r="R335" s="1642">
        <f t="shared" si="9"/>
        <v>-2.7555806479631684E-2</v>
      </c>
    </row>
    <row r="336" spans="15:18">
      <c r="P336" s="502">
        <v>39356</v>
      </c>
      <c r="Q336" s="1600">
        <v>177.542</v>
      </c>
      <c r="R336" s="1642">
        <f t="shared" si="9"/>
        <v>-3.542808712234391E-2</v>
      </c>
    </row>
    <row r="337" spans="15:21">
      <c r="P337" s="502">
        <v>39387</v>
      </c>
      <c r="Q337" s="1600">
        <v>175.17400000000001</v>
      </c>
      <c r="R337" s="1642">
        <f t="shared" si="9"/>
        <v>-4.61010673055978E-2</v>
      </c>
    </row>
    <row r="338" spans="15:21">
      <c r="P338" s="502">
        <v>39417</v>
      </c>
      <c r="Q338" s="1600">
        <v>173.34799999999998</v>
      </c>
      <c r="R338" s="1642">
        <f t="shared" si="9"/>
        <v>-5.3968357918979304E-2</v>
      </c>
      <c r="T338" s="1876">
        <f>T258</f>
        <v>300</v>
      </c>
      <c r="U338" s="1876">
        <f>U258</f>
        <v>50</v>
      </c>
    </row>
    <row r="339" spans="15:21">
      <c r="O339" s="1879" t="s">
        <v>37</v>
      </c>
      <c r="P339" s="502">
        <v>39448</v>
      </c>
      <c r="Q339" s="1600">
        <v>171.084</v>
      </c>
      <c r="R339" s="1642">
        <f t="shared" si="9"/>
        <v>-6.3702633480002699E-2</v>
      </c>
      <c r="T339" s="1876">
        <f>T338</f>
        <v>300</v>
      </c>
      <c r="U339" s="1876">
        <f>U338</f>
        <v>50</v>
      </c>
    </row>
    <row r="340" spans="15:21">
      <c r="O340"/>
      <c r="P340" s="502">
        <v>39479</v>
      </c>
      <c r="Q340" s="1600">
        <v>169.196</v>
      </c>
      <c r="R340" s="1642">
        <f t="shared" si="9"/>
        <v>-7.277669392139241E-2</v>
      </c>
      <c r="T340" s="1876">
        <f t="shared" ref="T340:T357" si="10">T339</f>
        <v>300</v>
      </c>
      <c r="U340" s="1876">
        <f t="shared" ref="U340:U357" si="11">U339</f>
        <v>50</v>
      </c>
    </row>
    <row r="341" spans="15:21">
      <c r="O341"/>
      <c r="P341" s="502">
        <v>39508</v>
      </c>
      <c r="Q341" s="1600">
        <v>167.90900000000002</v>
      </c>
      <c r="R341" s="1642">
        <f t="shared" si="9"/>
        <v>-7.8425668777922702E-2</v>
      </c>
      <c r="T341" s="1876">
        <f t="shared" si="10"/>
        <v>300</v>
      </c>
      <c r="U341" s="1876">
        <f t="shared" si="11"/>
        <v>50</v>
      </c>
    </row>
    <row r="342" spans="15:21">
      <c r="O342"/>
      <c r="P342" s="502">
        <v>39539</v>
      </c>
      <c r="Q342" s="1600">
        <v>167.32900000000001</v>
      </c>
      <c r="R342" s="1642">
        <f t="shared" si="9"/>
        <v>-8.130143792859218E-2</v>
      </c>
      <c r="T342" s="1876">
        <f t="shared" si="10"/>
        <v>300</v>
      </c>
      <c r="U342" s="1876">
        <f t="shared" si="11"/>
        <v>50</v>
      </c>
    </row>
    <row r="343" spans="15:21">
      <c r="O343"/>
      <c r="P343" s="502">
        <v>39569</v>
      </c>
      <c r="Q343" s="1600">
        <v>167.02799999999999</v>
      </c>
      <c r="R343" s="1642">
        <f t="shared" si="9"/>
        <v>-8.1718822158203794E-2</v>
      </c>
      <c r="T343" s="1876">
        <f t="shared" si="10"/>
        <v>300</v>
      </c>
      <c r="U343" s="1876">
        <f t="shared" si="11"/>
        <v>50</v>
      </c>
    </row>
    <row r="344" spans="15:21">
      <c r="O344"/>
      <c r="P344" s="502">
        <v>39600</v>
      </c>
      <c r="Q344" s="1600">
        <v>166.547</v>
      </c>
      <c r="R344" s="1642">
        <f t="shared" si="9"/>
        <v>-8.2628285632449852E-2</v>
      </c>
      <c r="T344" s="1876">
        <f t="shared" si="10"/>
        <v>300</v>
      </c>
      <c r="U344" s="1876">
        <f t="shared" si="11"/>
        <v>50</v>
      </c>
    </row>
    <row r="345" spans="15:21">
      <c r="O345"/>
      <c r="P345" s="502">
        <v>39630</v>
      </c>
      <c r="Q345" s="1600">
        <v>165.726</v>
      </c>
      <c r="R345" s="1642">
        <f t="shared" si="9"/>
        <v>-8.4401915990342635E-2</v>
      </c>
      <c r="T345" s="1876">
        <f t="shared" si="10"/>
        <v>300</v>
      </c>
      <c r="U345" s="1876">
        <f t="shared" si="11"/>
        <v>50</v>
      </c>
    </row>
    <row r="346" spans="15:21">
      <c r="O346"/>
      <c r="P346" s="502">
        <v>39661</v>
      </c>
      <c r="Q346" s="1600">
        <v>164.291</v>
      </c>
      <c r="R346" s="1642">
        <f t="shared" si="9"/>
        <v>-8.8507800537049944E-2</v>
      </c>
      <c r="T346" s="1876">
        <f t="shared" si="10"/>
        <v>300</v>
      </c>
      <c r="U346" s="1876">
        <f t="shared" si="11"/>
        <v>50</v>
      </c>
    </row>
    <row r="347" spans="15:21">
      <c r="O347"/>
      <c r="P347" s="502">
        <v>39692</v>
      </c>
      <c r="Q347" s="1600">
        <v>161.92400000000001</v>
      </c>
      <c r="R347" s="1642">
        <f t="shared" si="9"/>
        <v>-9.6063238282383931E-2</v>
      </c>
      <c r="T347" s="1876">
        <f t="shared" si="10"/>
        <v>300</v>
      </c>
      <c r="U347" s="1876">
        <f t="shared" si="11"/>
        <v>50</v>
      </c>
    </row>
    <row r="348" spans="15:21">
      <c r="O348"/>
      <c r="P348" s="502">
        <v>39722</v>
      </c>
      <c r="Q348" s="1600">
        <v>159.17099999999999</v>
      </c>
      <c r="R348" s="1642">
        <f t="shared" si="9"/>
        <v>-0.1034741075351185</v>
      </c>
      <c r="T348" s="1876">
        <f t="shared" si="10"/>
        <v>300</v>
      </c>
      <c r="U348" s="1876">
        <f t="shared" si="11"/>
        <v>50</v>
      </c>
    </row>
    <row r="349" spans="15:21">
      <c r="O349"/>
      <c r="P349" s="502">
        <v>39753</v>
      </c>
      <c r="Q349" s="1600">
        <v>156.07900000000001</v>
      </c>
      <c r="R349" s="1642">
        <f t="shared" si="9"/>
        <v>-0.10900590270245583</v>
      </c>
      <c r="T349" s="1876">
        <f t="shared" si="10"/>
        <v>300</v>
      </c>
      <c r="U349" s="1876">
        <f t="shared" si="11"/>
        <v>50</v>
      </c>
    </row>
    <row r="350" spans="15:21">
      <c r="O350"/>
      <c r="P350" s="502">
        <v>39783</v>
      </c>
      <c r="Q350" s="1600">
        <v>152.553</v>
      </c>
      <c r="R350" s="1642">
        <f t="shared" si="9"/>
        <v>-0.11996100329972073</v>
      </c>
      <c r="T350" s="1876">
        <f t="shared" si="10"/>
        <v>300</v>
      </c>
      <c r="U350" s="1876">
        <f t="shared" si="11"/>
        <v>50</v>
      </c>
    </row>
    <row r="351" spans="15:21">
      <c r="O351" s="1879" t="s">
        <v>38</v>
      </c>
      <c r="P351" s="502">
        <v>39814</v>
      </c>
      <c r="Q351" s="1600">
        <v>149.37100000000001</v>
      </c>
      <c r="R351" s="1642">
        <f t="shared" si="9"/>
        <v>-0.12691426433798597</v>
      </c>
      <c r="T351" s="1876">
        <f t="shared" si="10"/>
        <v>300</v>
      </c>
      <c r="U351" s="1876">
        <f t="shared" si="11"/>
        <v>50</v>
      </c>
    </row>
    <row r="352" spans="15:21">
      <c r="O352"/>
      <c r="P352" s="502">
        <v>39845</v>
      </c>
      <c r="Q352" s="1600">
        <v>147.62700000000001</v>
      </c>
      <c r="R352" s="1642">
        <f t="shared" si="9"/>
        <v>-0.12747937303482346</v>
      </c>
      <c r="T352" s="1876">
        <f t="shared" si="10"/>
        <v>300</v>
      </c>
      <c r="U352" s="1876">
        <f t="shared" si="11"/>
        <v>50</v>
      </c>
    </row>
    <row r="353" spans="15:21">
      <c r="O353"/>
      <c r="P353" s="502">
        <v>39873</v>
      </c>
      <c r="Q353" s="1600">
        <v>146.524</v>
      </c>
      <c r="R353" s="1642">
        <f t="shared" si="9"/>
        <v>-0.12736065368741412</v>
      </c>
      <c r="T353" s="1876">
        <f t="shared" si="10"/>
        <v>300</v>
      </c>
      <c r="U353" s="1876">
        <f t="shared" si="11"/>
        <v>50</v>
      </c>
    </row>
    <row r="354" spans="15:21">
      <c r="O354"/>
      <c r="P354" s="502">
        <v>39904</v>
      </c>
      <c r="Q354" s="1600">
        <v>146.952</v>
      </c>
      <c r="R354" s="1642">
        <f t="shared" si="9"/>
        <v>-0.121778054013351</v>
      </c>
      <c r="T354" s="1876">
        <f t="shared" si="10"/>
        <v>300</v>
      </c>
      <c r="U354" s="1876">
        <f t="shared" si="11"/>
        <v>50</v>
      </c>
    </row>
    <row r="355" spans="15:21">
      <c r="O355"/>
      <c r="P355" s="502">
        <v>39934</v>
      </c>
      <c r="Q355" s="1600">
        <v>148.178</v>
      </c>
      <c r="R355" s="1642">
        <f t="shared" si="9"/>
        <v>-0.11285532964532889</v>
      </c>
      <c r="T355" s="1876">
        <f t="shared" si="10"/>
        <v>300</v>
      </c>
      <c r="U355" s="1876">
        <f t="shared" si="11"/>
        <v>50</v>
      </c>
    </row>
    <row r="356" spans="15:21">
      <c r="O356"/>
      <c r="P356" s="502">
        <v>39965</v>
      </c>
      <c r="Q356" s="1600">
        <v>149.804</v>
      </c>
      <c r="R356" s="1642">
        <f t="shared" ref="R356:R419" si="12">(Q356-Q344)/Q344</f>
        <v>-0.10053018066972083</v>
      </c>
      <c r="T356" s="1876">
        <f t="shared" si="10"/>
        <v>300</v>
      </c>
      <c r="U356" s="1876">
        <f t="shared" si="11"/>
        <v>50</v>
      </c>
    </row>
    <row r="357" spans="15:21">
      <c r="O357"/>
      <c r="P357" s="502">
        <v>39995</v>
      </c>
      <c r="Q357" s="1600">
        <v>150.75200000000001</v>
      </c>
      <c r="R357" s="1642">
        <f t="shared" si="12"/>
        <v>-9.0353957737470222E-2</v>
      </c>
      <c r="T357" s="1876">
        <f t="shared" si="10"/>
        <v>300</v>
      </c>
      <c r="U357" s="1876">
        <f t="shared" si="11"/>
        <v>50</v>
      </c>
    </row>
    <row r="358" spans="15:21">
      <c r="O358"/>
      <c r="P358" s="502">
        <v>40026</v>
      </c>
      <c r="Q358" s="1600">
        <v>150.66999999999999</v>
      </c>
      <c r="R358" s="1642">
        <f t="shared" si="12"/>
        <v>-8.2907767315312519E-2</v>
      </c>
    </row>
    <row r="359" spans="15:21">
      <c r="O359"/>
      <c r="P359" s="502">
        <v>40057</v>
      </c>
      <c r="Q359" s="1600">
        <v>149.62899999999999</v>
      </c>
      <c r="R359" s="1642">
        <f t="shared" si="12"/>
        <v>-7.5930683530545287E-2</v>
      </c>
    </row>
    <row r="360" spans="15:21">
      <c r="O360"/>
      <c r="P360" s="502">
        <v>40087</v>
      </c>
      <c r="Q360" s="1600">
        <v>148.589</v>
      </c>
      <c r="R360" s="1642">
        <f t="shared" si="12"/>
        <v>-6.6481959653454423E-2</v>
      </c>
    </row>
    <row r="361" spans="15:21">
      <c r="O361"/>
      <c r="P361" s="502">
        <v>40118</v>
      </c>
      <c r="Q361" s="1600">
        <v>147.947</v>
      </c>
      <c r="R361" s="1642">
        <f t="shared" si="12"/>
        <v>-5.2101820232061995E-2</v>
      </c>
    </row>
    <row r="362" spans="15:21">
      <c r="O362"/>
      <c r="P362" s="502">
        <v>40148</v>
      </c>
      <c r="Q362" s="1600">
        <v>146.67600000000002</v>
      </c>
      <c r="R362" s="1642">
        <f t="shared" si="12"/>
        <v>-3.8524316139308838E-2</v>
      </c>
    </row>
    <row r="363" spans="15:21">
      <c r="O363" s="651">
        <f>O351+1</f>
        <v>10</v>
      </c>
      <c r="P363" s="502">
        <v>40179</v>
      </c>
      <c r="Q363" s="1600">
        <v>145.00299999999999</v>
      </c>
      <c r="R363" s="1642">
        <f t="shared" si="12"/>
        <v>-2.9242624070268144E-2</v>
      </c>
    </row>
    <row r="364" spans="15:21">
      <c r="O364"/>
      <c r="P364" s="502">
        <v>40210</v>
      </c>
      <c r="Q364" s="1600">
        <v>143.05600000000001</v>
      </c>
      <c r="R364" s="1642">
        <f t="shared" si="12"/>
        <v>-3.0963170693707773E-2</v>
      </c>
    </row>
    <row r="365" spans="15:21">
      <c r="O365"/>
      <c r="P365" s="502">
        <v>40238</v>
      </c>
      <c r="Q365" s="1600">
        <v>143.596</v>
      </c>
      <c r="R365" s="1642">
        <f t="shared" si="12"/>
        <v>-1.9983074445142072E-2</v>
      </c>
    </row>
    <row r="366" spans="15:21">
      <c r="O366"/>
      <c r="P366" s="502">
        <v>40269</v>
      </c>
      <c r="Q366" s="1600">
        <v>145.398</v>
      </c>
      <c r="R366" s="1642">
        <f t="shared" si="12"/>
        <v>-1.0574881593989888E-2</v>
      </c>
    </row>
    <row r="367" spans="15:21">
      <c r="O367"/>
      <c r="P367" s="502">
        <v>40299</v>
      </c>
      <c r="Q367" s="1600">
        <v>147.03100000000001</v>
      </c>
      <c r="R367" s="1642">
        <f t="shared" si="12"/>
        <v>-7.7406902509143827E-3</v>
      </c>
    </row>
    <row r="368" spans="15:21">
      <c r="O368"/>
      <c r="P368" s="502">
        <v>40330</v>
      </c>
      <c r="Q368" s="1600">
        <v>147.69499999999999</v>
      </c>
      <c r="R368" s="1642">
        <f t="shared" si="12"/>
        <v>-1.4078395770473477E-2</v>
      </c>
    </row>
    <row r="369" spans="15:18">
      <c r="O369"/>
      <c r="P369" s="502">
        <v>40360</v>
      </c>
      <c r="Q369" s="1600">
        <v>147.55200000000002</v>
      </c>
      <c r="R369" s="1642">
        <f t="shared" si="12"/>
        <v>-2.122691572914448E-2</v>
      </c>
    </row>
    <row r="370" spans="15:18">
      <c r="O370"/>
      <c r="P370" s="502">
        <v>40391</v>
      </c>
      <c r="Q370" s="1600">
        <v>146.41299999999998</v>
      </c>
      <c r="R370" s="1642">
        <f t="shared" si="12"/>
        <v>-2.8253799694697056E-2</v>
      </c>
    </row>
    <row r="371" spans="15:18">
      <c r="O371"/>
      <c r="P371" s="502">
        <v>40422</v>
      </c>
      <c r="Q371" s="1600">
        <v>144.59700000000001</v>
      </c>
      <c r="R371" s="1642">
        <f t="shared" si="12"/>
        <v>-3.3629844482018743E-2</v>
      </c>
    </row>
    <row r="372" spans="15:18">
      <c r="O372"/>
      <c r="P372" s="502">
        <v>40452</v>
      </c>
      <c r="Q372" s="1600">
        <v>143.126</v>
      </c>
      <c r="R372" s="1642">
        <f t="shared" si="12"/>
        <v>-3.6765844039599122E-2</v>
      </c>
    </row>
    <row r="373" spans="15:18">
      <c r="O373"/>
      <c r="P373" s="502">
        <v>40483</v>
      </c>
      <c r="Q373" s="1600">
        <v>141.82299999999998</v>
      </c>
      <c r="R373" s="1642">
        <f t="shared" si="12"/>
        <v>-4.1393201619499033E-2</v>
      </c>
    </row>
    <row r="374" spans="15:18">
      <c r="O374"/>
      <c r="P374" s="502">
        <v>40513</v>
      </c>
      <c r="Q374" s="1600">
        <v>140.636</v>
      </c>
      <c r="R374" s="1642">
        <f t="shared" si="12"/>
        <v>-4.1179197687420024E-2</v>
      </c>
    </row>
    <row r="375" spans="15:18">
      <c r="O375" s="651">
        <f>O363+1</f>
        <v>11</v>
      </c>
      <c r="P375" s="502">
        <v>40544</v>
      </c>
      <c r="Q375" s="1600">
        <v>139.048</v>
      </c>
      <c r="R375" s="1642">
        <f t="shared" si="12"/>
        <v>-4.1068115832086124E-2</v>
      </c>
    </row>
    <row r="376" spans="15:18">
      <c r="O376"/>
      <c r="P376" s="502">
        <v>40575</v>
      </c>
      <c r="Q376" s="1600">
        <v>137.744</v>
      </c>
      <c r="R376" s="1642">
        <f t="shared" si="12"/>
        <v>-3.7132311821943931E-2</v>
      </c>
    </row>
    <row r="377" spans="15:18">
      <c r="P377" s="502">
        <v>40603</v>
      </c>
      <c r="Q377" s="1600">
        <v>137.792</v>
      </c>
      <c r="R377" s="1642">
        <f t="shared" si="12"/>
        <v>-4.0418953174183141E-2</v>
      </c>
    </row>
    <row r="378" spans="15:18">
      <c r="P378" s="502">
        <v>40634</v>
      </c>
      <c r="Q378" s="1600">
        <v>139.154</v>
      </c>
      <c r="R378" s="1642">
        <f t="shared" si="12"/>
        <v>-4.2944194555633503E-2</v>
      </c>
    </row>
    <row r="379" spans="15:18">
      <c r="P379" s="502">
        <v>40664</v>
      </c>
      <c r="Q379" s="1600">
        <v>140.68200000000002</v>
      </c>
      <c r="R379" s="1642">
        <f t="shared" si="12"/>
        <v>-4.3181369915187881E-2</v>
      </c>
    </row>
    <row r="380" spans="15:18">
      <c r="P380" s="502">
        <v>40695</v>
      </c>
      <c r="Q380" s="1600">
        <v>141.934</v>
      </c>
      <c r="R380" s="1642">
        <f t="shared" si="12"/>
        <v>-3.9006059785368467E-2</v>
      </c>
    </row>
    <row r="381" spans="15:18">
      <c r="P381" s="502">
        <v>40725</v>
      </c>
      <c r="Q381" s="1600">
        <v>142.33000000000001</v>
      </c>
      <c r="R381" s="1642">
        <f t="shared" si="12"/>
        <v>-3.5390913034049065E-2</v>
      </c>
    </row>
    <row r="382" spans="15:18">
      <c r="P382" s="502">
        <v>40756</v>
      </c>
      <c r="Q382" s="1600">
        <v>141.773</v>
      </c>
      <c r="R382" s="1642">
        <f t="shared" si="12"/>
        <v>-3.169117496397169E-2</v>
      </c>
    </row>
    <row r="383" spans="15:18">
      <c r="P383" s="502">
        <v>40787</v>
      </c>
      <c r="Q383" s="1600">
        <v>140.15600000000001</v>
      </c>
      <c r="R383" s="1642">
        <f t="shared" si="12"/>
        <v>-3.0712947018264571E-2</v>
      </c>
    </row>
    <row r="384" spans="15:18">
      <c r="P384" s="502">
        <v>40817</v>
      </c>
      <c r="Q384" s="1600">
        <v>138.398</v>
      </c>
      <c r="R384" s="1642">
        <f t="shared" si="12"/>
        <v>-3.3033830331316523E-2</v>
      </c>
    </row>
    <row r="385" spans="15:18">
      <c r="P385" s="502">
        <v>40848</v>
      </c>
      <c r="Q385" s="1600">
        <v>136.655</v>
      </c>
      <c r="R385" s="1642">
        <f t="shared" si="12"/>
        <v>-3.6439787622599848E-2</v>
      </c>
    </row>
    <row r="386" spans="15:18">
      <c r="P386" s="502">
        <v>40878</v>
      </c>
      <c r="Q386" s="1600">
        <v>135.15799999999999</v>
      </c>
      <c r="R386" s="1642">
        <f t="shared" si="12"/>
        <v>-3.8951619784408038E-2</v>
      </c>
    </row>
    <row r="387" spans="15:18">
      <c r="O387" s="651">
        <f>O375+1</f>
        <v>12</v>
      </c>
      <c r="P387" s="502">
        <v>40909</v>
      </c>
      <c r="Q387" s="1600">
        <v>134.16399999999999</v>
      </c>
      <c r="R387" s="1642">
        <f t="shared" si="12"/>
        <v>-3.5124561302571876E-2</v>
      </c>
    </row>
    <row r="388" spans="15:18">
      <c r="O388"/>
      <c r="P388" s="502">
        <v>40940</v>
      </c>
      <c r="Q388" s="1600">
        <v>133.999</v>
      </c>
      <c r="R388" s="1642">
        <f t="shared" si="12"/>
        <v>-2.7188117086769693E-2</v>
      </c>
    </row>
    <row r="389" spans="15:18">
      <c r="O389"/>
      <c r="P389" s="502">
        <v>40969</v>
      </c>
      <c r="Q389" s="1600">
        <v>135.87200000000001</v>
      </c>
      <c r="R389" s="1642">
        <f t="shared" si="12"/>
        <v>-1.3934045517881934E-2</v>
      </c>
    </row>
    <row r="390" spans="15:18">
      <c r="O390"/>
      <c r="P390" s="502">
        <v>41000</v>
      </c>
      <c r="Q390" s="1600">
        <v>138.47899999999998</v>
      </c>
      <c r="R390" s="1642">
        <f t="shared" si="12"/>
        <v>-4.8507409057591691E-3</v>
      </c>
    </row>
    <row r="391" spans="15:18">
      <c r="O391"/>
      <c r="P391" s="502">
        <v>41030</v>
      </c>
      <c r="Q391" s="1600">
        <v>141.05500000000001</v>
      </c>
      <c r="R391" s="1642">
        <f t="shared" si="12"/>
        <v>2.6513697559033167E-3</v>
      </c>
    </row>
    <row r="392" spans="15:18">
      <c r="O392"/>
      <c r="P392" s="502">
        <v>41061</v>
      </c>
      <c r="Q392" s="1600">
        <v>143.173</v>
      </c>
      <c r="R392" s="1642">
        <f t="shared" si="12"/>
        <v>8.7294094438260337E-3</v>
      </c>
    </row>
    <row r="393" spans="15:18">
      <c r="O393"/>
      <c r="P393" s="502">
        <v>41091</v>
      </c>
      <c r="Q393" s="1600">
        <v>144.28299999999999</v>
      </c>
      <c r="R393" s="1642">
        <f t="shared" si="12"/>
        <v>1.372163282512453E-2</v>
      </c>
    </row>
    <row r="394" spans="15:18">
      <c r="O394"/>
      <c r="P394" s="502">
        <v>41122</v>
      </c>
      <c r="Q394" s="1600">
        <v>144.70600000000002</v>
      </c>
      <c r="R394" s="1642">
        <f t="shared" si="12"/>
        <v>2.0688001241421294E-2</v>
      </c>
    </row>
    <row r="395" spans="15:18">
      <c r="O395"/>
      <c r="P395" s="502">
        <v>41153</v>
      </c>
      <c r="Q395" s="1600">
        <v>144.36099999999999</v>
      </c>
      <c r="R395" s="1642">
        <f t="shared" si="12"/>
        <v>3.0002283170181682E-2</v>
      </c>
    </row>
    <row r="396" spans="15:18">
      <c r="O396"/>
      <c r="P396" s="502">
        <v>41183</v>
      </c>
      <c r="Q396" s="1600">
        <v>143.97399999999999</v>
      </c>
      <c r="R396" s="1642">
        <f t="shared" si="12"/>
        <v>4.0289599560687249E-2</v>
      </c>
    </row>
    <row r="397" spans="15:18">
      <c r="O397"/>
      <c r="P397" s="502">
        <v>41214</v>
      </c>
      <c r="Q397" s="1600">
        <v>143.96899999999999</v>
      </c>
      <c r="R397" s="1642">
        <f t="shared" si="12"/>
        <v>5.3521642091397995E-2</v>
      </c>
    </row>
    <row r="398" spans="15:18">
      <c r="O398"/>
      <c r="P398" s="502">
        <v>41244</v>
      </c>
      <c r="Q398" s="1600">
        <v>143.875</v>
      </c>
      <c r="R398" s="1642">
        <f t="shared" si="12"/>
        <v>6.449488746504102E-2</v>
      </c>
    </row>
    <row r="399" spans="15:18">
      <c r="O399" s="651">
        <f>O387+1</f>
        <v>13</v>
      </c>
      <c r="P399" s="502">
        <v>41275</v>
      </c>
      <c r="Q399" s="1600">
        <v>144.31399999999999</v>
      </c>
      <c r="R399" s="1642">
        <f t="shared" si="12"/>
        <v>7.5653677588622931E-2</v>
      </c>
    </row>
    <row r="400" spans="15:18">
      <c r="O400"/>
      <c r="P400" s="502">
        <v>41306</v>
      </c>
      <c r="Q400" s="1600">
        <v>145.15799999999999</v>
      </c>
      <c r="R400" s="1642">
        <f t="shared" si="12"/>
        <v>8.3276740871200475E-2</v>
      </c>
    </row>
    <row r="401" spans="15:18">
      <c r="O401"/>
      <c r="P401" s="502">
        <v>41334</v>
      </c>
      <c r="Q401" s="1600">
        <v>147.959</v>
      </c>
      <c r="R401" s="1642">
        <f t="shared" si="12"/>
        <v>8.8958725859632506E-2</v>
      </c>
    </row>
    <row r="402" spans="15:18">
      <c r="O402"/>
      <c r="P402" s="502">
        <v>41365</v>
      </c>
      <c r="Q402" s="1600">
        <v>150.97399999999999</v>
      </c>
      <c r="R402" s="1642">
        <f t="shared" si="12"/>
        <v>9.0230287624838465E-2</v>
      </c>
    </row>
    <row r="403" spans="15:18">
      <c r="O403"/>
      <c r="P403" s="502">
        <v>41395</v>
      </c>
      <c r="Q403" s="1600">
        <v>153.87100000000001</v>
      </c>
      <c r="R403" s="1642">
        <f t="shared" si="12"/>
        <v>9.0858175888837697E-2</v>
      </c>
    </row>
    <row r="404" spans="15:18">
      <c r="O404"/>
      <c r="P404" s="502">
        <v>41426</v>
      </c>
      <c r="Q404" s="1600">
        <v>156.44299999999998</v>
      </c>
      <c r="R404" s="1642">
        <f t="shared" si="12"/>
        <v>9.2685073302927093E-2</v>
      </c>
    </row>
    <row r="405" spans="15:18">
      <c r="O405"/>
      <c r="P405" s="502">
        <v>41456</v>
      </c>
      <c r="Q405" s="1600">
        <v>158.30600000000001</v>
      </c>
      <c r="R405" s="1642">
        <f t="shared" si="12"/>
        <v>9.7190937255255475E-2</v>
      </c>
    </row>
    <row r="406" spans="15:18">
      <c r="O406"/>
      <c r="P406" s="502">
        <v>41487</v>
      </c>
      <c r="Q406" s="1600">
        <v>159.41399999999999</v>
      </c>
      <c r="R406" s="1642">
        <f t="shared" si="12"/>
        <v>0.1016405677718959</v>
      </c>
    </row>
    <row r="407" spans="15:18">
      <c r="O407"/>
      <c r="P407" s="502">
        <v>41518</v>
      </c>
      <c r="Q407" s="1600">
        <v>159.69</v>
      </c>
      <c r="R407" s="1642">
        <f t="shared" si="12"/>
        <v>0.10618518852044534</v>
      </c>
    </row>
    <row r="408" spans="15:18">
      <c r="O408"/>
      <c r="P408" s="502">
        <v>41548</v>
      </c>
      <c r="Q408" s="1600">
        <v>159.56700000000001</v>
      </c>
      <c r="R408" s="1642">
        <f t="shared" si="12"/>
        <v>0.10830427716115423</v>
      </c>
    </row>
    <row r="409" spans="15:18">
      <c r="O409"/>
      <c r="P409" s="502">
        <v>41579</v>
      </c>
      <c r="Q409" s="1600">
        <v>159.37</v>
      </c>
      <c r="R409" s="1642">
        <f t="shared" si="12"/>
        <v>0.10697441810389745</v>
      </c>
    </row>
    <row r="410" spans="15:18">
      <c r="O410"/>
      <c r="P410" s="502">
        <v>41609</v>
      </c>
      <c r="Q410" s="1600">
        <v>159.291</v>
      </c>
      <c r="R410" s="1642">
        <f t="shared" si="12"/>
        <v>0.10714856646394437</v>
      </c>
    </row>
    <row r="411" spans="15:18">
      <c r="O411" s="651">
        <f>O399+1</f>
        <v>14</v>
      </c>
      <c r="P411" s="502">
        <v>41640</v>
      </c>
      <c r="Q411" s="1600">
        <v>159.38999999999999</v>
      </c>
      <c r="R411" s="1642">
        <f t="shared" si="12"/>
        <v>0.10446664911235219</v>
      </c>
    </row>
    <row r="412" spans="15:18">
      <c r="O412"/>
      <c r="P412" s="502">
        <v>41671</v>
      </c>
      <c r="Q412" s="1600">
        <v>159.9</v>
      </c>
      <c r="R412" s="1642">
        <f t="shared" si="12"/>
        <v>0.10155830198817854</v>
      </c>
    </row>
    <row r="413" spans="15:18">
      <c r="O413"/>
      <c r="P413" s="502">
        <v>41699</v>
      </c>
      <c r="Q413" s="1600">
        <v>161.21799999999999</v>
      </c>
      <c r="R413" s="1642">
        <f t="shared" si="12"/>
        <v>8.9612662967443593E-2</v>
      </c>
    </row>
    <row r="414" spans="15:18">
      <c r="O414"/>
      <c r="P414" s="502">
        <v>41730</v>
      </c>
      <c r="Q414" s="1600">
        <v>162.995</v>
      </c>
      <c r="R414" s="1642">
        <f t="shared" si="12"/>
        <v>7.9622981440513038E-2</v>
      </c>
    </row>
    <row r="415" spans="15:18">
      <c r="O415"/>
      <c r="P415" s="502">
        <v>41760</v>
      </c>
      <c r="Q415" s="1600">
        <v>164.70699999999999</v>
      </c>
      <c r="R415" s="1642">
        <f t="shared" si="12"/>
        <v>7.0422626745780453E-2</v>
      </c>
    </row>
    <row r="416" spans="15:18">
      <c r="O416"/>
      <c r="P416" s="502">
        <v>41791</v>
      </c>
      <c r="Q416" s="1600">
        <v>166.232</v>
      </c>
      <c r="R416" s="1642">
        <f t="shared" si="12"/>
        <v>6.2572310681845891E-2</v>
      </c>
    </row>
    <row r="417" spans="15:18">
      <c r="O417"/>
      <c r="P417" s="502">
        <v>41821</v>
      </c>
      <c r="Q417" s="1600">
        <v>167.15200000000002</v>
      </c>
      <c r="R417" s="1642">
        <f t="shared" si="12"/>
        <v>5.5879120184958261E-2</v>
      </c>
    </row>
    <row r="418" spans="15:18">
      <c r="O418"/>
      <c r="P418" s="502">
        <v>41852</v>
      </c>
      <c r="Q418" s="1600">
        <v>167.46700000000001</v>
      </c>
      <c r="R418" s="1642">
        <f t="shared" si="12"/>
        <v>5.0516265823579022E-2</v>
      </c>
    </row>
    <row r="419" spans="15:18">
      <c r="O419"/>
      <c r="P419" s="502">
        <v>41883</v>
      </c>
      <c r="Q419" s="1600">
        <v>167.261</v>
      </c>
      <c r="R419" s="1642">
        <f t="shared" si="12"/>
        <v>4.7410608053102876E-2</v>
      </c>
    </row>
    <row r="420" spans="15:18">
      <c r="O420"/>
      <c r="P420" s="502">
        <v>41913</v>
      </c>
      <c r="Q420" s="1600">
        <v>166.93200000000002</v>
      </c>
      <c r="R420" s="1642">
        <f t="shared" ref="R420:R471" si="13">(Q420-Q408)/Q408</f>
        <v>4.6156160108293126E-2</v>
      </c>
    </row>
    <row r="421" spans="15:18">
      <c r="O421"/>
      <c r="P421" s="502">
        <v>41944</v>
      </c>
      <c r="Q421" s="1600">
        <v>166.68400000000003</v>
      </c>
      <c r="R421" s="1642">
        <f t="shared" si="13"/>
        <v>4.5893204492690097E-2</v>
      </c>
    </row>
    <row r="422" spans="15:18">
      <c r="O422"/>
      <c r="P422" s="502">
        <v>41974</v>
      </c>
      <c r="Q422" s="1600">
        <v>166.49400000000003</v>
      </c>
      <c r="R422" s="1642">
        <f t="shared" si="13"/>
        <v>4.5219127257660703E-2</v>
      </c>
    </row>
    <row r="423" spans="15:18">
      <c r="O423" s="651">
        <f>O411+1</f>
        <v>15</v>
      </c>
      <c r="P423" s="502">
        <v>42005</v>
      </c>
      <c r="Q423" s="1600">
        <v>166.29300000000001</v>
      </c>
      <c r="R423" s="1642">
        <f t="shared" si="13"/>
        <v>4.3308865047995609E-2</v>
      </c>
    </row>
    <row r="424" spans="15:18">
      <c r="O424"/>
      <c r="P424" s="502">
        <v>42036</v>
      </c>
      <c r="Q424" s="1600">
        <v>166.68200000000002</v>
      </c>
      <c r="R424" s="1642">
        <f t="shared" si="13"/>
        <v>4.2414008755472236E-2</v>
      </c>
    </row>
    <row r="425" spans="15:18">
      <c r="P425" s="502">
        <v>42064</v>
      </c>
      <c r="Q425" s="1600">
        <v>168.136</v>
      </c>
      <c r="R425" s="1642">
        <f t="shared" si="13"/>
        <v>4.291084122120363E-2</v>
      </c>
    </row>
    <row r="426" spans="15:18">
      <c r="P426" s="502">
        <v>42095</v>
      </c>
      <c r="Q426" s="1600">
        <v>170.00599999999997</v>
      </c>
      <c r="R426" s="1642">
        <f t="shared" si="13"/>
        <v>4.3013589373906973E-2</v>
      </c>
    </row>
    <row r="427" spans="15:18">
      <c r="P427" s="502">
        <v>42125</v>
      </c>
      <c r="Q427" s="1600">
        <v>171.88200000000001</v>
      </c>
      <c r="R427" s="1642">
        <f t="shared" si="13"/>
        <v>4.3562204399327363E-2</v>
      </c>
    </row>
    <row r="428" spans="15:18">
      <c r="P428" s="502">
        <v>42156</v>
      </c>
      <c r="Q428" s="1600">
        <v>173.483</v>
      </c>
      <c r="R428" s="1642">
        <f t="shared" si="13"/>
        <v>4.3619760334953586E-2</v>
      </c>
    </row>
    <row r="429" spans="15:18">
      <c r="P429" s="502">
        <v>42186</v>
      </c>
      <c r="Q429" s="1600">
        <v>174.53</v>
      </c>
      <c r="R429" s="1642">
        <f t="shared" si="13"/>
        <v>4.4139465875370834E-2</v>
      </c>
    </row>
    <row r="430" spans="15:18">
      <c r="P430" s="502">
        <v>42217</v>
      </c>
      <c r="Q430" s="1600">
        <v>174.97799999999998</v>
      </c>
      <c r="R430" s="1642">
        <f t="shared" si="13"/>
        <v>4.4850627287763956E-2</v>
      </c>
    </row>
    <row r="431" spans="15:18">
      <c r="P431" s="502">
        <v>42248</v>
      </c>
      <c r="Q431" s="1600">
        <v>175.09400000000002</v>
      </c>
      <c r="R431" s="1642">
        <f t="shared" si="13"/>
        <v>4.6831000651676287E-2</v>
      </c>
    </row>
    <row r="432" spans="15:18">
      <c r="P432" s="502">
        <v>42278</v>
      </c>
      <c r="Q432" s="1600">
        <v>175.107</v>
      </c>
      <c r="R432" s="1642">
        <f t="shared" si="13"/>
        <v>4.8972036517863457E-2</v>
      </c>
    </row>
    <row r="433" spans="15:18">
      <c r="P433" s="502">
        <v>42309</v>
      </c>
      <c r="Q433" s="1600">
        <v>175.209</v>
      </c>
      <c r="R433" s="1642">
        <f t="shared" si="13"/>
        <v>5.1144680953180727E-2</v>
      </c>
    </row>
    <row r="434" spans="15:18">
      <c r="P434" s="502">
        <v>42339</v>
      </c>
      <c r="Q434" s="1600">
        <v>175.185</v>
      </c>
      <c r="R434" s="1642">
        <f t="shared" si="13"/>
        <v>5.220007928213613E-2</v>
      </c>
    </row>
    <row r="435" spans="15:18">
      <c r="O435" s="651">
        <f>O423+1</f>
        <v>16</v>
      </c>
      <c r="P435" s="502">
        <v>42370</v>
      </c>
      <c r="Q435" s="1600">
        <v>175.09599999999998</v>
      </c>
      <c r="R435" s="1642">
        <f t="shared" si="13"/>
        <v>5.2936684045630115E-2</v>
      </c>
    </row>
    <row r="436" spans="15:18">
      <c r="O436"/>
      <c r="P436" s="502">
        <v>42401</v>
      </c>
      <c r="Q436" s="1600">
        <v>175.33099999999999</v>
      </c>
      <c r="R436" s="1642">
        <f t="shared" si="13"/>
        <v>5.1889226191190241E-2</v>
      </c>
    </row>
    <row r="437" spans="15:18">
      <c r="O437"/>
      <c r="P437" s="502">
        <v>42430</v>
      </c>
      <c r="Q437" s="1600">
        <v>176.64599999999999</v>
      </c>
      <c r="R437" s="1642">
        <f t="shared" si="13"/>
        <v>5.0613788837607601E-2</v>
      </c>
    </row>
    <row r="438" spans="15:18">
      <c r="O438"/>
      <c r="P438" s="502">
        <v>42461</v>
      </c>
      <c r="Q438" s="1600">
        <v>178.53700000000001</v>
      </c>
      <c r="R438" s="1642">
        <f t="shared" si="13"/>
        <v>5.0180581861816849E-2</v>
      </c>
    </row>
    <row r="439" spans="15:18">
      <c r="O439"/>
      <c r="P439" s="502">
        <v>42491</v>
      </c>
      <c r="Q439" s="1600">
        <v>180.392</v>
      </c>
      <c r="R439" s="1642">
        <f t="shared" si="13"/>
        <v>4.951071083650406E-2</v>
      </c>
    </row>
    <row r="440" spans="15:18">
      <c r="O440"/>
      <c r="P440" s="502">
        <v>42522</v>
      </c>
      <c r="Q440" s="1600">
        <v>181.98099999999999</v>
      </c>
      <c r="R440" s="1642">
        <f t="shared" si="13"/>
        <v>4.8984626735760796E-2</v>
      </c>
    </row>
    <row r="441" spans="15:18">
      <c r="O441"/>
      <c r="P441" s="502">
        <v>42552</v>
      </c>
      <c r="Q441" s="1600">
        <v>183.102</v>
      </c>
      <c r="R441" s="1642">
        <f t="shared" si="13"/>
        <v>4.9114765369850467E-2</v>
      </c>
    </row>
    <row r="442" spans="15:18">
      <c r="O442"/>
      <c r="P442" s="502">
        <v>42583</v>
      </c>
      <c r="Q442" s="1600">
        <v>183.75299999999999</v>
      </c>
      <c r="R442" s="1642">
        <f t="shared" si="13"/>
        <v>5.0149161608888014E-2</v>
      </c>
    </row>
    <row r="443" spans="15:18">
      <c r="O443"/>
      <c r="P443" s="502">
        <v>42614</v>
      </c>
      <c r="Q443" s="1600">
        <v>184.05200000000002</v>
      </c>
      <c r="R443" s="1642">
        <f t="shared" si="13"/>
        <v>5.1161090614184362E-2</v>
      </c>
    </row>
    <row r="444" spans="15:18">
      <c r="O444"/>
      <c r="P444" s="502">
        <v>42644</v>
      </c>
      <c r="Q444" s="1600">
        <v>184.13400000000001</v>
      </c>
      <c r="R444" s="1642">
        <f t="shared" si="13"/>
        <v>5.1551337182408556E-2</v>
      </c>
    </row>
    <row r="445" spans="15:18">
      <c r="O445"/>
      <c r="P445" s="502">
        <v>42675</v>
      </c>
      <c r="Q445" s="1600">
        <v>184.35499999999999</v>
      </c>
      <c r="R445" s="1642">
        <f t="shared" si="13"/>
        <v>5.2200514813736658E-2</v>
      </c>
    </row>
    <row r="446" spans="15:18">
      <c r="O446"/>
      <c r="P446" s="502">
        <v>42705</v>
      </c>
      <c r="Q446" s="1600">
        <v>184.53200000000001</v>
      </c>
      <c r="R446" s="1642">
        <f t="shared" si="13"/>
        <v>5.3355024688186821E-2</v>
      </c>
    </row>
    <row r="447" spans="15:18">
      <c r="O447" s="651">
        <f>O435+1</f>
        <v>17</v>
      </c>
      <c r="P447" s="502">
        <v>42736</v>
      </c>
      <c r="Q447" s="1600">
        <v>184.78200000000001</v>
      </c>
      <c r="R447" s="1642">
        <f t="shared" si="13"/>
        <v>5.5318225430621128E-2</v>
      </c>
    </row>
    <row r="448" spans="15:18">
      <c r="O448"/>
      <c r="P448" s="502">
        <v>42767</v>
      </c>
      <c r="Q448" s="1600">
        <v>185.14700000000002</v>
      </c>
      <c r="R448" s="1642">
        <f t="shared" si="13"/>
        <v>5.5985535929185551E-2</v>
      </c>
    </row>
    <row r="449" spans="15:18">
      <c r="O449"/>
      <c r="P449" s="502">
        <v>42795</v>
      </c>
      <c r="Q449" s="1600">
        <v>186.65400000000002</v>
      </c>
      <c r="R449" s="1642">
        <f t="shared" si="13"/>
        <v>5.6655684249855863E-2</v>
      </c>
    </row>
    <row r="450" spans="15:18">
      <c r="O450"/>
      <c r="P450" s="502">
        <v>42826</v>
      </c>
      <c r="Q450" s="1600">
        <v>188.667</v>
      </c>
      <c r="R450" s="1642">
        <f t="shared" si="13"/>
        <v>5.6738939267490747E-2</v>
      </c>
    </row>
    <row r="451" spans="15:18">
      <c r="O451"/>
      <c r="P451" s="502">
        <v>42856</v>
      </c>
      <c r="Q451" s="1600">
        <v>190.67500000000001</v>
      </c>
      <c r="R451" s="1642">
        <f t="shared" si="13"/>
        <v>5.700363652490141E-2</v>
      </c>
    </row>
    <row r="452" spans="15:18">
      <c r="O452"/>
      <c r="P452" s="502">
        <v>42887</v>
      </c>
      <c r="Q452" s="1600">
        <v>192.41800000000001</v>
      </c>
      <c r="R452" s="1642">
        <f t="shared" si="13"/>
        <v>5.7352141157593441E-2</v>
      </c>
    </row>
    <row r="453" spans="15:18">
      <c r="O453"/>
      <c r="P453" s="502">
        <v>42917</v>
      </c>
      <c r="Q453" s="1600">
        <v>193.68099999999998</v>
      </c>
      <c r="R453" s="1642">
        <f t="shared" si="13"/>
        <v>5.7776539852104181E-2</v>
      </c>
    </row>
    <row r="454" spans="15:18">
      <c r="O454"/>
      <c r="P454" s="502">
        <v>42948</v>
      </c>
      <c r="Q454" s="1600">
        <v>194.52900000000002</v>
      </c>
      <c r="R454" s="1642">
        <f t="shared" si="13"/>
        <v>5.8643940507093976E-2</v>
      </c>
    </row>
    <row r="455" spans="15:18">
      <c r="O455"/>
      <c r="P455" s="502">
        <v>42979</v>
      </c>
      <c r="Q455" s="1600">
        <v>195.00099999999998</v>
      </c>
      <c r="R455" s="1642">
        <f t="shared" si="13"/>
        <v>5.9488622780518301E-2</v>
      </c>
    </row>
    <row r="456" spans="15:18">
      <c r="O456"/>
      <c r="P456" s="502">
        <v>43009</v>
      </c>
      <c r="Q456" s="1600">
        <v>195.26400000000001</v>
      </c>
      <c r="R456" s="1642">
        <f t="shared" si="13"/>
        <v>6.0445110625957151E-2</v>
      </c>
    </row>
    <row r="457" spans="15:18">
      <c r="O457"/>
      <c r="P457" s="502">
        <v>43040</v>
      </c>
      <c r="Q457" s="1600">
        <v>195.62700000000001</v>
      </c>
      <c r="R457" s="1642">
        <f t="shared" si="13"/>
        <v>6.1142903637004802E-2</v>
      </c>
    </row>
    <row r="458" spans="15:18">
      <c r="O458"/>
      <c r="P458" s="502">
        <v>43070</v>
      </c>
      <c r="Q458" s="1600">
        <v>196.03599999999997</v>
      </c>
      <c r="R458" s="1642">
        <f t="shared" si="13"/>
        <v>6.2341490906725999E-2</v>
      </c>
    </row>
    <row r="459" spans="15:18">
      <c r="O459" s="651">
        <f>O447+1</f>
        <v>18</v>
      </c>
      <c r="P459" s="502">
        <v>43101</v>
      </c>
      <c r="Q459" s="1600">
        <v>196.32400000000001</v>
      </c>
      <c r="R459" s="1642">
        <f t="shared" si="13"/>
        <v>6.2462793995086106E-2</v>
      </c>
    </row>
    <row r="460" spans="15:18">
      <c r="O460"/>
      <c r="P460" s="502">
        <v>43132</v>
      </c>
      <c r="Q460" s="1600">
        <v>197.125</v>
      </c>
      <c r="R460" s="1642">
        <f t="shared" si="13"/>
        <v>6.46945400141508E-2</v>
      </c>
    </row>
    <row r="461" spans="15:18">
      <c r="O461"/>
      <c r="P461" s="502">
        <v>43160</v>
      </c>
      <c r="Q461" s="1600">
        <v>198.798</v>
      </c>
      <c r="R461" s="1642">
        <f t="shared" si="13"/>
        <v>6.5061557748561372E-2</v>
      </c>
    </row>
    <row r="462" spans="15:18">
      <c r="O462"/>
      <c r="P462" s="502">
        <v>43191</v>
      </c>
      <c r="Q462" s="1600">
        <v>200.84700000000001</v>
      </c>
      <c r="R462" s="1642">
        <f t="shared" si="13"/>
        <v>6.4558189826519771E-2</v>
      </c>
    </row>
    <row r="463" spans="15:18">
      <c r="O463"/>
      <c r="P463" s="502">
        <v>43221</v>
      </c>
      <c r="Q463" s="1600">
        <v>202.70400000000001</v>
      </c>
      <c r="R463" s="1642">
        <f t="shared" si="13"/>
        <v>6.3086403566277677E-2</v>
      </c>
    </row>
    <row r="464" spans="15:18">
      <c r="O464"/>
      <c r="P464" s="502">
        <v>43252</v>
      </c>
      <c r="Q464" s="1600">
        <v>204.31400000000002</v>
      </c>
      <c r="R464" s="1642">
        <f t="shared" si="13"/>
        <v>6.1823737903938379E-2</v>
      </c>
    </row>
    <row r="465" spans="15:18">
      <c r="O465"/>
      <c r="P465" s="502">
        <v>43282</v>
      </c>
      <c r="Q465" s="1600">
        <v>205.233</v>
      </c>
      <c r="R465" s="1642">
        <f t="shared" si="13"/>
        <v>5.9644466932740031E-2</v>
      </c>
    </row>
    <row r="466" spans="15:18">
      <c r="O466"/>
      <c r="P466" s="502">
        <v>43313</v>
      </c>
      <c r="Q466" s="1600">
        <v>205.60499999999999</v>
      </c>
      <c r="R466" s="1642">
        <f t="shared" si="13"/>
        <v>5.6937526024397202E-2</v>
      </c>
    </row>
    <row r="467" spans="15:18">
      <c r="O467"/>
      <c r="P467" s="502">
        <v>43344</v>
      </c>
      <c r="Q467" s="1600">
        <v>205.64400000000001</v>
      </c>
      <c r="R467" s="1642">
        <f t="shared" si="13"/>
        <v>5.4579207286116635E-2</v>
      </c>
    </row>
    <row r="468" spans="15:18">
      <c r="O468"/>
      <c r="P468" s="502">
        <v>43374</v>
      </c>
      <c r="Q468" s="1600">
        <v>205.62799999999999</v>
      </c>
      <c r="R468" s="1642">
        <f t="shared" si="13"/>
        <v>5.3076860045886472E-2</v>
      </c>
    </row>
    <row r="469" spans="15:18">
      <c r="O469"/>
      <c r="P469" s="502">
        <v>43406</v>
      </c>
      <c r="Q469" s="1600">
        <v>205.38</v>
      </c>
      <c r="R469" s="1642">
        <f t="shared" si="13"/>
        <v>4.9855081353800783E-2</v>
      </c>
    </row>
    <row r="470" spans="15:18">
      <c r="O470"/>
      <c r="P470" s="502">
        <v>43437</v>
      </c>
      <c r="Q470" s="1600">
        <v>204.97099999999998</v>
      </c>
      <c r="R470" s="1642">
        <f t="shared" si="13"/>
        <v>4.5578363157787363E-2</v>
      </c>
    </row>
    <row r="471" spans="15:18">
      <c r="O471" s="651">
        <f>O459+1</f>
        <v>19</v>
      </c>
      <c r="P471" s="502">
        <v>43469</v>
      </c>
      <c r="Q471" s="1600">
        <v>204.48699999999999</v>
      </c>
      <c r="R471" s="1642">
        <f t="shared" si="13"/>
        <v>4.1579226177135664E-2</v>
      </c>
    </row>
    <row r="472" spans="15:18">
      <c r="O472"/>
      <c r="P472" s="502">
        <v>43501</v>
      </c>
      <c r="Q472" s="1600">
        <v>204.74799999999999</v>
      </c>
      <c r="R472" s="1642">
        <f t="shared" ref="R472:R474" si="14">(Q472-Q460)/Q460</f>
        <v>3.8670894102726651E-2</v>
      </c>
    </row>
    <row r="473" spans="15:18">
      <c r="O473"/>
      <c r="P473" s="502">
        <v>43530</v>
      </c>
      <c r="Q473" s="1600">
        <v>206.05599999999998</v>
      </c>
      <c r="R473" s="1642">
        <f t="shared" si="14"/>
        <v>3.6509421623959905E-2</v>
      </c>
    </row>
    <row r="474" spans="15:18">
      <c r="O474"/>
      <c r="P474" s="502">
        <v>43562</v>
      </c>
      <c r="Q474" s="1600">
        <v>207.97</v>
      </c>
      <c r="R474" s="1642">
        <f t="shared" si="14"/>
        <v>3.5464806544284903E-2</v>
      </c>
    </row>
    <row r="475" spans="15:18">
      <c r="O475"/>
      <c r="P475" s="502">
        <v>43593</v>
      </c>
      <c r="Q475" s="1176">
        <v>209.66</v>
      </c>
      <c r="R475" s="1642">
        <v>3.4000000000000002E-2</v>
      </c>
    </row>
    <row r="476" spans="15:18">
      <c r="O476"/>
      <c r="P476" s="502"/>
      <c r="Q476" s="1176"/>
      <c r="R476" s="1642"/>
    </row>
    <row r="477" spans="15:18">
      <c r="O477"/>
      <c r="P477" s="502"/>
      <c r="Q477" s="1176"/>
      <c r="R477" s="1642"/>
    </row>
    <row r="478" spans="15:18">
      <c r="O478"/>
      <c r="P478" s="502"/>
      <c r="Q478" s="1176"/>
      <c r="R478" s="1642"/>
    </row>
    <row r="479" spans="15:18">
      <c r="O479"/>
      <c r="P479" s="502"/>
      <c r="Q479" s="1176"/>
      <c r="R479" s="1642"/>
    </row>
    <row r="480" spans="15:18" ht="16" thickBot="1"/>
    <row r="481" spans="15:18" ht="16" thickBot="1">
      <c r="O481" s="1859" t="s">
        <v>50</v>
      </c>
      <c r="P481" s="1860" t="s">
        <v>24</v>
      </c>
      <c r="Q481" s="1860" t="s">
        <v>1114</v>
      </c>
      <c r="R481" s="1861" t="s">
        <v>12</v>
      </c>
    </row>
  </sheetData>
  <sortState ref="B88:G107">
    <sortCondition descending="1" ref="D88:D107"/>
  </sortState>
  <phoneticPr fontId="11" type="noConversion"/>
  <pageMargins left="0.5" right="0.25" top="0.25" bottom="0" header="0" footer="0"/>
  <headerFooter>
    <oddFooter>&amp;C&amp;"Calibri,Regular"&amp;K000000InSIGHT™ is a registered trademark of Meridian Economics LLC. All rights reserved.</oddFooter>
  </headerFooter>
  <drawing r:id="rId1"/>
  <extLst>
    <ext xmlns:mx="http://schemas.microsoft.com/office/mac/excel/2008/main" uri="{64002731-A6B0-56B0-2670-7721B7C09600}">
      <mx:PLV Mode="0" OnePage="0" WScale="65"/>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sheetPr>
  <dimension ref="A1:W491"/>
  <sheetViews>
    <sheetView topLeftCell="A349" zoomScale="90" zoomScaleNormal="90" zoomScalePageLayoutView="90" workbookViewId="0">
      <selection activeCell="I199" sqref="I199"/>
    </sheetView>
  </sheetViews>
  <sheetFormatPr baseColWidth="10" defaultRowHeight="15" x14ac:dyDescent="0"/>
  <cols>
    <col min="1" max="1" width="10.83203125" style="2"/>
    <col min="2" max="2" width="10.83203125" style="61"/>
    <col min="3" max="3" width="10.83203125" style="885"/>
    <col min="4" max="4" width="10.83203125" style="66"/>
    <col min="5" max="15" width="10.83203125" style="2"/>
    <col min="16" max="17" width="10.83203125" customWidth="1"/>
  </cols>
  <sheetData>
    <row r="1" spans="1:23" s="2" customFormat="1"/>
    <row r="2" spans="1:23" s="104" customFormat="1" ht="18">
      <c r="A2" s="111"/>
      <c r="B2" s="255"/>
      <c r="C2" s="256"/>
      <c r="D2" s="256"/>
      <c r="E2" s="256"/>
      <c r="F2" s="256"/>
      <c r="G2" s="256"/>
      <c r="H2" s="256"/>
      <c r="I2" s="256"/>
      <c r="J2" s="256"/>
      <c r="K2" s="256"/>
      <c r="L2" s="256"/>
      <c r="M2" s="256"/>
      <c r="N2" s="256"/>
      <c r="O2" s="256"/>
      <c r="P2" s="256"/>
      <c r="Q2" s="256"/>
      <c r="R2" s="257"/>
      <c r="S2" s="111"/>
      <c r="T2" s="111"/>
      <c r="U2" s="111"/>
      <c r="V2" s="111"/>
      <c r="W2" s="111"/>
    </row>
    <row r="3" spans="1:23" s="104" customFormat="1" ht="18">
      <c r="A3" s="111"/>
      <c r="B3" s="258"/>
      <c r="C3" s="94"/>
      <c r="D3" s="94"/>
      <c r="E3" s="94"/>
      <c r="F3" s="94"/>
      <c r="G3" s="94"/>
      <c r="H3" s="94"/>
      <c r="I3" s="94"/>
      <c r="J3" s="94"/>
      <c r="K3" s="94"/>
      <c r="L3" s="94"/>
      <c r="M3" s="94"/>
      <c r="N3" s="94"/>
      <c r="O3" s="94"/>
      <c r="P3" s="94"/>
      <c r="Q3" s="94"/>
      <c r="R3" s="259"/>
      <c r="S3" s="111"/>
      <c r="T3" s="111"/>
      <c r="U3" s="111"/>
      <c r="V3" s="111"/>
      <c r="W3" s="111"/>
    </row>
    <row r="4" spans="1:23" s="104" customFormat="1" ht="18">
      <c r="A4" s="111"/>
      <c r="B4" s="258"/>
      <c r="C4" s="94"/>
      <c r="D4" s="94"/>
      <c r="E4" s="94"/>
      <c r="F4" s="94"/>
      <c r="G4" s="94"/>
      <c r="H4" s="94"/>
      <c r="I4" s="94"/>
      <c r="J4" s="94"/>
      <c r="K4" s="94"/>
      <c r="L4" s="94"/>
      <c r="M4" s="94"/>
      <c r="N4" s="94"/>
      <c r="O4" s="94"/>
      <c r="P4" s="94"/>
      <c r="Q4" s="94"/>
      <c r="R4" s="259"/>
      <c r="S4" s="111"/>
      <c r="T4" s="111"/>
      <c r="U4" s="111"/>
      <c r="V4" s="111"/>
      <c r="W4" s="111"/>
    </row>
    <row r="5" spans="1:23" s="104" customFormat="1" ht="18">
      <c r="A5" s="111"/>
      <c r="B5" s="258"/>
      <c r="C5" s="94"/>
      <c r="D5" s="94"/>
      <c r="E5" s="94"/>
      <c r="F5" s="94"/>
      <c r="G5" s="94"/>
      <c r="H5" s="94"/>
      <c r="I5" s="94"/>
      <c r="J5" s="94"/>
      <c r="K5" s="94"/>
      <c r="L5" s="94"/>
      <c r="M5" s="94"/>
      <c r="N5" s="94"/>
      <c r="O5" s="94"/>
      <c r="P5" s="94"/>
      <c r="Q5" s="94"/>
      <c r="R5" s="259"/>
      <c r="S5" s="111"/>
      <c r="T5" s="111"/>
      <c r="U5" s="111"/>
      <c r="V5" s="111"/>
      <c r="W5" s="111"/>
    </row>
    <row r="6" spans="1:23" s="104" customFormat="1" ht="18">
      <c r="A6" s="111"/>
      <c r="B6" s="258"/>
      <c r="C6" s="94"/>
      <c r="D6" s="94"/>
      <c r="E6" s="94"/>
      <c r="F6" s="94"/>
      <c r="G6" s="94"/>
      <c r="H6" s="94"/>
      <c r="I6" s="94"/>
      <c r="J6" s="94"/>
      <c r="K6" s="94"/>
      <c r="L6" s="94"/>
      <c r="M6" s="94"/>
      <c r="N6" s="94"/>
      <c r="O6" s="94"/>
      <c r="P6" s="94"/>
      <c r="Q6" s="94"/>
      <c r="R6" s="259"/>
      <c r="S6" s="111"/>
      <c r="T6" s="111"/>
      <c r="U6" s="111"/>
      <c r="V6" s="111"/>
      <c r="W6" s="111"/>
    </row>
    <row r="7" spans="1:23" s="104" customFormat="1" ht="18">
      <c r="A7" s="111"/>
      <c r="B7" s="258"/>
      <c r="C7" s="94"/>
      <c r="D7" s="94"/>
      <c r="E7" s="94"/>
      <c r="F7" s="94"/>
      <c r="G7" s="94"/>
      <c r="H7" s="94"/>
      <c r="I7" s="94"/>
      <c r="J7" s="94"/>
      <c r="K7" s="94"/>
      <c r="L7" s="94"/>
      <c r="M7" s="94"/>
      <c r="N7" s="94"/>
      <c r="O7" s="94"/>
      <c r="P7" s="94"/>
      <c r="Q7" s="94"/>
      <c r="R7" s="259"/>
      <c r="S7" s="111"/>
      <c r="T7" s="111"/>
      <c r="U7" s="111"/>
      <c r="V7" s="111"/>
      <c r="W7" s="111"/>
    </row>
    <row r="8" spans="1:23" s="104" customFormat="1" ht="18">
      <c r="A8" s="111"/>
      <c r="B8" s="258"/>
      <c r="C8" s="94"/>
      <c r="D8" s="94"/>
      <c r="E8" s="94"/>
      <c r="F8" s="94"/>
      <c r="G8" s="94"/>
      <c r="H8" s="94"/>
      <c r="I8" s="94"/>
      <c r="J8" s="94"/>
      <c r="K8" s="94"/>
      <c r="L8" s="94"/>
      <c r="M8" s="94"/>
      <c r="N8" s="94"/>
      <c r="O8" s="94"/>
      <c r="P8" s="94"/>
      <c r="Q8" s="94"/>
      <c r="R8" s="259"/>
      <c r="S8" s="111"/>
      <c r="T8" s="111"/>
      <c r="U8" s="111"/>
      <c r="V8" s="111"/>
      <c r="W8" s="111"/>
    </row>
    <row r="9" spans="1:23" s="104" customFormat="1" ht="18">
      <c r="A9" s="111"/>
      <c r="B9" s="260"/>
      <c r="C9" s="261"/>
      <c r="D9" s="261"/>
      <c r="E9" s="261"/>
      <c r="F9" s="261"/>
      <c r="G9" s="261"/>
      <c r="H9" s="261"/>
      <c r="I9" s="261"/>
      <c r="J9" s="261"/>
      <c r="K9" s="261"/>
      <c r="L9" s="261"/>
      <c r="M9" s="261"/>
      <c r="N9" s="261"/>
      <c r="O9" s="261"/>
      <c r="P9" s="261"/>
      <c r="Q9" s="261"/>
      <c r="R9" s="262"/>
      <c r="S9" s="111"/>
      <c r="T9" s="111"/>
      <c r="U9" s="111"/>
      <c r="V9" s="111"/>
      <c r="W9" s="111"/>
    </row>
    <row r="10" spans="1:23" s="104" customFormat="1" ht="20">
      <c r="A10" s="111"/>
      <c r="B10" s="1018" t="s">
        <v>225</v>
      </c>
      <c r="C10" s="263"/>
      <c r="D10" s="263"/>
      <c r="E10" s="263"/>
      <c r="F10" s="263"/>
      <c r="G10" s="263"/>
      <c r="H10" s="263"/>
      <c r="I10" s="263"/>
      <c r="J10" s="263"/>
      <c r="K10" s="263"/>
      <c r="L10" s="263"/>
      <c r="M10" s="263"/>
      <c r="N10" s="263"/>
      <c r="O10" s="263"/>
      <c r="P10" s="263"/>
      <c r="Q10" s="263"/>
      <c r="R10" s="1019"/>
      <c r="S10" s="111"/>
      <c r="T10" s="111"/>
      <c r="U10" s="111"/>
      <c r="V10" s="111"/>
      <c r="W10" s="111"/>
    </row>
    <row r="11" spans="1:23" s="104" customFormat="1" ht="8" customHeight="1">
      <c r="A11" s="111"/>
      <c r="B11" s="487"/>
      <c r="C11" s="488"/>
      <c r="D11" s="488"/>
      <c r="E11" s="488"/>
      <c r="F11" s="488"/>
      <c r="G11" s="488"/>
      <c r="H11" s="488"/>
      <c r="I11" s="488"/>
      <c r="J11" s="488"/>
      <c r="K11" s="488"/>
      <c r="L11" s="488"/>
      <c r="M11" s="488"/>
      <c r="N11" s="488"/>
      <c r="O11" s="488"/>
      <c r="P11" s="488"/>
      <c r="Q11" s="488"/>
      <c r="R11" s="489"/>
      <c r="S11" s="111"/>
      <c r="T11" s="111"/>
      <c r="U11" s="111"/>
      <c r="V11" s="111"/>
      <c r="W11" s="111"/>
    </row>
    <row r="12" spans="1:23" s="104" customFormat="1" ht="18">
      <c r="A12" s="111"/>
      <c r="B12" s="111"/>
      <c r="C12" s="111"/>
      <c r="D12" s="111"/>
      <c r="E12" s="111"/>
      <c r="F12" s="111"/>
      <c r="G12" s="111"/>
      <c r="H12" s="111"/>
      <c r="I12" s="111"/>
      <c r="J12" s="111"/>
      <c r="K12" s="111"/>
      <c r="L12" s="111"/>
      <c r="M12" s="111"/>
      <c r="N12" s="111"/>
      <c r="O12" s="111"/>
      <c r="P12" s="111"/>
      <c r="Q12" s="111"/>
      <c r="R12" s="111"/>
      <c r="S12" s="111"/>
      <c r="T12" s="111"/>
      <c r="U12" s="111"/>
      <c r="V12" s="111"/>
      <c r="W12" s="111"/>
    </row>
    <row r="13" spans="1:23" s="111" customFormat="1" ht="26" customHeight="1">
      <c r="B13" s="255"/>
      <c r="C13" s="256"/>
      <c r="D13" s="256"/>
      <c r="E13" s="256"/>
      <c r="F13" s="256"/>
      <c r="G13" s="256"/>
      <c r="H13" s="256"/>
      <c r="I13" s="256"/>
      <c r="J13" s="256"/>
      <c r="K13" s="256"/>
      <c r="L13" s="256"/>
      <c r="M13" s="256"/>
      <c r="N13" s="256"/>
      <c r="O13" s="256"/>
      <c r="P13" s="266"/>
      <c r="Q13" s="256"/>
      <c r="R13" s="257"/>
    </row>
    <row r="14" spans="1:23" s="2" customFormat="1">
      <c r="B14" s="20"/>
      <c r="C14" s="5"/>
      <c r="D14" s="5"/>
      <c r="E14" s="5"/>
      <c r="F14" s="5"/>
      <c r="G14" s="5"/>
      <c r="H14" s="5"/>
      <c r="I14" s="5"/>
      <c r="J14" s="5"/>
      <c r="K14" s="5"/>
      <c r="L14" s="5"/>
      <c r="M14" s="5"/>
      <c r="N14" s="5"/>
      <c r="O14" s="5"/>
      <c r="P14" s="5"/>
      <c r="Q14" s="5"/>
      <c r="R14" s="21"/>
    </row>
    <row r="15" spans="1:23" s="2" customFormat="1">
      <c r="B15" s="20"/>
      <c r="C15" s="5"/>
      <c r="D15" s="5"/>
      <c r="E15" s="5"/>
      <c r="F15" s="5"/>
      <c r="G15" s="5"/>
      <c r="H15" s="5"/>
      <c r="I15" s="5"/>
      <c r="J15" s="5"/>
      <c r="K15" s="5"/>
      <c r="L15" s="5"/>
      <c r="M15" s="5"/>
      <c r="N15" s="5"/>
      <c r="O15" s="5"/>
      <c r="P15" s="5"/>
      <c r="Q15" s="5"/>
      <c r="R15" s="21"/>
    </row>
    <row r="16" spans="1:23" s="2" customFormat="1">
      <c r="B16" s="20"/>
      <c r="C16" s="5"/>
      <c r="D16" s="5"/>
      <c r="E16" s="5"/>
      <c r="F16" s="5"/>
      <c r="G16" s="5"/>
      <c r="H16" s="5"/>
      <c r="I16" s="5"/>
      <c r="J16" s="5"/>
      <c r="K16" s="5"/>
      <c r="L16" s="5"/>
      <c r="M16" s="5"/>
      <c r="N16" s="5"/>
      <c r="O16" s="5"/>
      <c r="P16" s="5"/>
      <c r="Q16" s="5"/>
      <c r="R16" s="21"/>
    </row>
    <row r="17" spans="2:18" s="2" customFormat="1">
      <c r="B17" s="20"/>
      <c r="C17" s="5"/>
      <c r="D17" s="5"/>
      <c r="E17" s="5"/>
      <c r="F17" s="5"/>
      <c r="G17" s="5"/>
      <c r="H17" s="5"/>
      <c r="I17" s="5"/>
      <c r="J17" s="5"/>
      <c r="K17" s="5"/>
      <c r="L17" s="5"/>
      <c r="M17" s="5"/>
      <c r="N17" s="5"/>
      <c r="O17" s="5"/>
      <c r="P17" s="5"/>
      <c r="Q17" s="5"/>
      <c r="R17" s="21"/>
    </row>
    <row r="18" spans="2:18" s="2" customFormat="1">
      <c r="B18" s="20"/>
      <c r="C18" s="5"/>
      <c r="D18" s="5"/>
      <c r="E18" s="5"/>
      <c r="F18" s="5"/>
      <c r="G18" s="5"/>
      <c r="H18" s="5"/>
      <c r="I18" s="5"/>
      <c r="J18" s="5"/>
      <c r="K18" s="5"/>
      <c r="L18" s="5"/>
      <c r="M18" s="5"/>
      <c r="N18" s="5"/>
      <c r="O18" s="5"/>
      <c r="P18" s="5"/>
      <c r="Q18" s="5"/>
      <c r="R18" s="21"/>
    </row>
    <row r="19" spans="2:18" s="2" customFormat="1">
      <c r="B19" s="20"/>
      <c r="C19" s="5"/>
      <c r="D19" s="5"/>
      <c r="E19" s="5"/>
      <c r="F19" s="5"/>
      <c r="G19" s="5"/>
      <c r="H19" s="5"/>
      <c r="I19" s="5"/>
      <c r="J19" s="5"/>
      <c r="K19" s="5"/>
      <c r="L19" s="5"/>
      <c r="M19" s="5"/>
      <c r="N19" s="5"/>
      <c r="O19" s="5"/>
      <c r="P19" s="5"/>
      <c r="Q19" s="5"/>
      <c r="R19" s="21"/>
    </row>
    <row r="20" spans="2:18" s="2" customFormat="1">
      <c r="B20" s="20"/>
      <c r="C20" s="5"/>
      <c r="D20" s="5"/>
      <c r="E20" s="5"/>
      <c r="F20" s="5"/>
      <c r="G20" s="5"/>
      <c r="H20" s="5"/>
      <c r="I20" s="5"/>
      <c r="J20" s="5"/>
      <c r="K20" s="5"/>
      <c r="L20" s="5"/>
      <c r="M20" s="5"/>
      <c r="N20" s="5"/>
      <c r="O20" s="5"/>
      <c r="P20" s="5"/>
      <c r="Q20" s="5"/>
      <c r="R20" s="21"/>
    </row>
    <row r="21" spans="2:18" s="2" customFormat="1">
      <c r="B21" s="20"/>
      <c r="C21" s="5"/>
      <c r="D21" s="5"/>
      <c r="E21" s="5"/>
      <c r="F21" s="5"/>
      <c r="G21" s="5"/>
      <c r="H21" s="5"/>
      <c r="I21" s="5"/>
      <c r="J21" s="5"/>
      <c r="K21" s="5"/>
      <c r="L21" s="5"/>
      <c r="M21" s="5"/>
      <c r="N21" s="5"/>
      <c r="O21" s="5"/>
      <c r="P21" s="5"/>
      <c r="Q21" s="5"/>
      <c r="R21" s="21"/>
    </row>
    <row r="22" spans="2:18" s="2" customFormat="1">
      <c r="B22" s="20"/>
      <c r="C22" s="5"/>
      <c r="D22" s="5"/>
      <c r="E22" s="5"/>
      <c r="F22" s="5"/>
      <c r="G22" s="5"/>
      <c r="H22" s="5"/>
      <c r="I22" s="5"/>
      <c r="J22" s="5"/>
      <c r="K22" s="5"/>
      <c r="L22" s="5"/>
      <c r="M22" s="5"/>
      <c r="N22" s="5"/>
      <c r="O22" s="5"/>
      <c r="P22" s="5"/>
      <c r="Q22" s="5"/>
      <c r="R22" s="21"/>
    </row>
    <row r="23" spans="2:18" s="2" customFormat="1">
      <c r="B23" s="20"/>
      <c r="C23" s="5"/>
      <c r="D23" s="5"/>
      <c r="E23" s="5"/>
      <c r="F23" s="5"/>
      <c r="G23" s="5"/>
      <c r="H23" s="5"/>
      <c r="I23" s="5"/>
      <c r="J23" s="5"/>
      <c r="K23" s="5"/>
      <c r="L23" s="5"/>
      <c r="M23" s="5"/>
      <c r="N23" s="5"/>
      <c r="O23" s="5"/>
      <c r="P23" s="5"/>
      <c r="Q23" s="5"/>
      <c r="R23" s="21"/>
    </row>
    <row r="24" spans="2:18" s="2" customFormat="1">
      <c r="B24" s="20"/>
      <c r="C24" s="5"/>
      <c r="D24" s="5"/>
      <c r="E24" s="5"/>
      <c r="F24" s="5"/>
      <c r="G24" s="5"/>
      <c r="H24" s="5"/>
      <c r="I24" s="5"/>
      <c r="J24" s="5"/>
      <c r="K24" s="5"/>
      <c r="L24" s="5"/>
      <c r="M24" s="5"/>
      <c r="N24" s="5"/>
      <c r="O24" s="5"/>
      <c r="P24" s="5"/>
      <c r="Q24" s="5"/>
      <c r="R24" s="21"/>
    </row>
    <row r="25" spans="2:18" s="2" customFormat="1">
      <c r="B25" s="20"/>
      <c r="C25" s="5"/>
      <c r="D25" s="5"/>
      <c r="E25" s="5"/>
      <c r="F25" s="5"/>
      <c r="G25" s="5"/>
      <c r="H25" s="5"/>
      <c r="I25" s="5"/>
      <c r="J25" s="5"/>
      <c r="K25" s="5"/>
      <c r="L25" s="5"/>
      <c r="M25" s="5"/>
      <c r="N25" s="5"/>
      <c r="O25" s="5"/>
      <c r="P25" s="5"/>
      <c r="Q25" s="5"/>
      <c r="R25" s="21"/>
    </row>
    <row r="26" spans="2:18" s="2" customFormat="1">
      <c r="B26" s="20"/>
      <c r="C26" s="5"/>
      <c r="D26" s="5"/>
      <c r="E26" s="5"/>
      <c r="F26" s="5"/>
      <c r="G26" s="5"/>
      <c r="H26" s="5"/>
      <c r="I26" s="5"/>
      <c r="J26" s="5"/>
      <c r="K26" s="5"/>
      <c r="L26" s="5"/>
      <c r="M26" s="5"/>
      <c r="N26" s="5"/>
      <c r="O26" s="5"/>
      <c r="P26" s="5"/>
      <c r="Q26" s="5"/>
      <c r="R26" s="21"/>
    </row>
    <row r="27" spans="2:18" s="2" customFormat="1">
      <c r="B27" s="20"/>
      <c r="C27" s="5"/>
      <c r="D27" s="5"/>
      <c r="E27" s="5"/>
      <c r="F27" s="5"/>
      <c r="G27" s="5"/>
      <c r="H27" s="5"/>
      <c r="I27" s="5"/>
      <c r="J27" s="5"/>
      <c r="K27" s="5"/>
      <c r="L27" s="5"/>
      <c r="M27" s="5"/>
      <c r="N27" s="5"/>
      <c r="O27" s="5"/>
      <c r="P27" s="5"/>
      <c r="Q27" s="5"/>
      <c r="R27" s="21"/>
    </row>
    <row r="28" spans="2:18" s="2" customFormat="1">
      <c r="B28" s="20"/>
      <c r="C28" s="5"/>
      <c r="D28" s="5"/>
      <c r="E28" s="5"/>
      <c r="F28" s="5"/>
      <c r="G28" s="5"/>
      <c r="H28" s="5"/>
      <c r="I28" s="5"/>
      <c r="J28" s="5"/>
      <c r="K28" s="5"/>
      <c r="L28" s="5"/>
      <c r="M28" s="5"/>
      <c r="N28" s="5"/>
      <c r="O28" s="5"/>
      <c r="P28" s="5"/>
      <c r="Q28" s="5"/>
      <c r="R28" s="21"/>
    </row>
    <row r="29" spans="2:18" s="2" customFormat="1">
      <c r="B29" s="20"/>
      <c r="C29" s="5"/>
      <c r="D29" s="5"/>
      <c r="E29" s="5"/>
      <c r="F29" s="5"/>
      <c r="G29" s="5"/>
      <c r="H29" s="5"/>
      <c r="I29" s="5"/>
      <c r="J29" s="5"/>
      <c r="K29" s="5"/>
      <c r="L29" s="5"/>
      <c r="M29" s="5"/>
      <c r="N29" s="5"/>
      <c r="O29" s="5"/>
      <c r="P29" s="5"/>
      <c r="Q29" s="5"/>
      <c r="R29" s="21"/>
    </row>
    <row r="30" spans="2:18" s="2" customFormat="1">
      <c r="B30" s="20"/>
      <c r="C30" s="5"/>
      <c r="D30" s="5"/>
      <c r="E30" s="5"/>
      <c r="F30" s="5"/>
      <c r="G30" s="5"/>
      <c r="H30" s="5"/>
      <c r="I30" s="5"/>
      <c r="J30" s="5"/>
      <c r="K30" s="5"/>
      <c r="L30" s="5"/>
      <c r="M30" s="5"/>
      <c r="N30" s="5"/>
      <c r="O30" s="5"/>
      <c r="P30" s="5"/>
      <c r="Q30" s="5"/>
      <c r="R30" s="21"/>
    </row>
    <row r="31" spans="2:18" s="2" customFormat="1">
      <c r="B31" s="20"/>
      <c r="C31" s="5"/>
      <c r="D31" s="5"/>
      <c r="E31" s="5"/>
      <c r="F31" s="5"/>
      <c r="G31" s="5"/>
      <c r="H31" s="5"/>
      <c r="I31" s="5"/>
      <c r="J31" s="5"/>
      <c r="K31" s="5"/>
      <c r="L31" s="5"/>
      <c r="M31" s="5"/>
      <c r="N31" s="5"/>
      <c r="O31" s="5"/>
      <c r="P31" s="5"/>
      <c r="Q31" s="5"/>
      <c r="R31" s="21"/>
    </row>
    <row r="32" spans="2:18" s="2" customFormat="1" ht="23">
      <c r="B32" s="20"/>
      <c r="C32" s="5"/>
      <c r="D32" s="5"/>
      <c r="E32" s="5"/>
      <c r="F32" s="5"/>
      <c r="G32" s="5"/>
      <c r="H32" s="5"/>
      <c r="I32" s="5"/>
      <c r="J32" s="5"/>
      <c r="K32" s="5"/>
      <c r="L32" s="5"/>
      <c r="M32" s="125" t="s">
        <v>830</v>
      </c>
      <c r="N32" s="5"/>
      <c r="O32" s="5"/>
      <c r="P32" s="5"/>
      <c r="Q32" s="5"/>
      <c r="R32" s="21"/>
    </row>
    <row r="33" spans="2:18" s="2" customFormat="1" ht="18">
      <c r="B33" s="20"/>
      <c r="C33" s="5"/>
      <c r="D33" s="5"/>
      <c r="E33" s="5"/>
      <c r="F33" s="5"/>
      <c r="G33" s="5"/>
      <c r="H33" s="5"/>
      <c r="I33" s="5"/>
      <c r="J33" s="5"/>
      <c r="K33" s="5"/>
      <c r="L33" s="5"/>
      <c r="M33" s="5"/>
      <c r="N33" s="242" t="s">
        <v>831</v>
      </c>
      <c r="O33" s="5"/>
      <c r="P33" s="5"/>
      <c r="Q33" s="5"/>
      <c r="R33" s="21"/>
    </row>
    <row r="34" spans="2:18" s="2" customFormat="1">
      <c r="B34" s="20"/>
      <c r="C34" s="5"/>
      <c r="D34" s="5"/>
      <c r="E34" s="5"/>
      <c r="F34" s="5"/>
      <c r="G34" s="5"/>
      <c r="H34" s="5"/>
      <c r="I34" s="5"/>
      <c r="J34" s="5"/>
      <c r="K34" s="5"/>
      <c r="L34" s="5"/>
      <c r="M34" s="5"/>
      <c r="N34" s="5"/>
      <c r="O34" s="5"/>
      <c r="P34" s="5"/>
      <c r="Q34" s="5"/>
      <c r="R34" s="21"/>
    </row>
    <row r="35" spans="2:18" s="2" customFormat="1">
      <c r="B35" s="20"/>
      <c r="C35" s="5"/>
      <c r="D35" s="5"/>
      <c r="E35" s="5"/>
      <c r="F35" s="5"/>
      <c r="G35" s="5"/>
      <c r="H35" s="5"/>
      <c r="I35" s="5"/>
      <c r="J35" s="5"/>
      <c r="K35" s="5"/>
      <c r="L35" s="5"/>
      <c r="M35" s="5"/>
      <c r="N35" s="5"/>
      <c r="O35" s="5"/>
      <c r="P35" s="5"/>
      <c r="Q35" s="5"/>
      <c r="R35" s="21"/>
    </row>
    <row r="36" spans="2:18" s="2" customFormat="1">
      <c r="B36" s="20"/>
      <c r="C36" s="5"/>
      <c r="D36" s="5"/>
      <c r="E36" s="5"/>
      <c r="F36" s="5"/>
      <c r="G36" s="5"/>
      <c r="H36" s="5"/>
      <c r="I36" s="5"/>
      <c r="J36" s="5"/>
      <c r="K36" s="5"/>
      <c r="L36" s="5"/>
      <c r="M36" s="5"/>
      <c r="N36" s="5"/>
      <c r="O36" s="5"/>
      <c r="P36" s="5"/>
      <c r="Q36" s="5"/>
      <c r="R36" s="21"/>
    </row>
    <row r="37" spans="2:18" s="2" customFormat="1">
      <c r="B37" s="20"/>
      <c r="C37" s="5"/>
      <c r="D37" s="5"/>
      <c r="E37" s="5"/>
      <c r="F37" s="5"/>
      <c r="G37" s="5"/>
      <c r="H37" s="5"/>
      <c r="I37" s="5"/>
      <c r="J37" s="5"/>
      <c r="K37" s="5"/>
      <c r="L37" s="5"/>
      <c r="M37" s="5"/>
      <c r="N37" s="5"/>
      <c r="O37" s="5"/>
      <c r="P37" s="5"/>
      <c r="Q37" s="5"/>
      <c r="R37" s="21"/>
    </row>
    <row r="38" spans="2:18" s="2" customFormat="1">
      <c r="B38" s="20"/>
      <c r="C38" s="5"/>
      <c r="D38" s="5"/>
      <c r="E38" s="5"/>
      <c r="F38" s="5"/>
      <c r="G38" s="5"/>
      <c r="H38" s="5"/>
      <c r="I38" s="5"/>
      <c r="J38" s="5"/>
      <c r="K38" s="5"/>
      <c r="L38" s="5"/>
      <c r="M38" s="5"/>
      <c r="N38" s="5"/>
      <c r="O38" s="5"/>
      <c r="P38" s="5"/>
      <c r="Q38" s="5"/>
      <c r="R38" s="21"/>
    </row>
    <row r="39" spans="2:18" s="2" customFormat="1">
      <c r="B39" s="20"/>
      <c r="C39" s="5"/>
      <c r="D39" s="5"/>
      <c r="E39" s="5"/>
      <c r="F39" s="5"/>
      <c r="G39" s="5"/>
      <c r="H39" s="5"/>
      <c r="I39" s="5"/>
      <c r="J39" s="5"/>
      <c r="K39" s="5"/>
      <c r="L39" s="5"/>
      <c r="M39" s="5"/>
      <c r="N39" s="5"/>
      <c r="O39" s="5"/>
      <c r="P39" s="5"/>
      <c r="Q39" s="5"/>
      <c r="R39" s="21"/>
    </row>
    <row r="40" spans="2:18" s="2" customFormat="1">
      <c r="B40" s="20"/>
      <c r="C40" s="5"/>
      <c r="D40" s="5"/>
      <c r="E40" s="5"/>
      <c r="F40" s="5"/>
      <c r="G40" s="5"/>
      <c r="H40" s="5"/>
      <c r="I40" s="5"/>
      <c r="J40" s="5"/>
      <c r="K40" s="5"/>
      <c r="L40" s="5"/>
      <c r="M40" s="5"/>
      <c r="N40" s="5"/>
      <c r="O40" s="5"/>
      <c r="P40" s="5"/>
      <c r="Q40" s="5"/>
      <c r="R40" s="21"/>
    </row>
    <row r="41" spans="2:18" s="2" customFormat="1">
      <c r="B41" s="20"/>
      <c r="C41" s="5"/>
      <c r="D41" s="5"/>
      <c r="E41" s="5"/>
      <c r="F41" s="5"/>
      <c r="G41" s="5"/>
      <c r="H41" s="5"/>
      <c r="I41" s="5"/>
      <c r="J41" s="5"/>
      <c r="K41" s="5"/>
      <c r="L41" s="5"/>
      <c r="M41" s="5"/>
      <c r="N41" s="5"/>
      <c r="O41" s="5"/>
      <c r="P41" s="5"/>
      <c r="Q41" s="5"/>
      <c r="R41" s="21"/>
    </row>
    <row r="42" spans="2:18" s="2" customFormat="1">
      <c r="B42" s="20"/>
      <c r="C42" s="5"/>
      <c r="D42" s="5"/>
      <c r="E42" s="5"/>
      <c r="F42" s="5"/>
      <c r="G42" s="5"/>
      <c r="H42" s="5"/>
      <c r="I42" s="5"/>
      <c r="J42" s="5"/>
      <c r="K42" s="5"/>
      <c r="L42" s="5"/>
      <c r="M42" s="5"/>
      <c r="N42" s="5"/>
      <c r="O42" s="5"/>
      <c r="P42" s="5"/>
      <c r="Q42" s="5"/>
      <c r="R42" s="21"/>
    </row>
    <row r="43" spans="2:18" s="2" customFormat="1">
      <c r="B43" s="20"/>
      <c r="C43" s="5"/>
      <c r="D43" s="5"/>
      <c r="E43" s="5"/>
      <c r="F43" s="5"/>
      <c r="G43" s="5"/>
      <c r="H43" s="5"/>
      <c r="I43" s="5"/>
      <c r="J43" s="5"/>
      <c r="K43" s="5"/>
      <c r="L43" s="5"/>
      <c r="M43" s="5"/>
      <c r="N43" s="5"/>
      <c r="O43" s="5"/>
      <c r="P43" s="5"/>
      <c r="Q43" s="5"/>
      <c r="R43" s="21"/>
    </row>
    <row r="44" spans="2:18" s="2" customFormat="1">
      <c r="B44" s="20"/>
      <c r="C44" s="5"/>
      <c r="D44" s="5"/>
      <c r="E44" s="5"/>
      <c r="F44" s="5"/>
      <c r="G44" s="5"/>
      <c r="H44" s="5"/>
      <c r="I44" s="5"/>
      <c r="J44" s="5"/>
      <c r="K44" s="5"/>
      <c r="L44" s="5"/>
      <c r="M44" s="5"/>
      <c r="N44" s="5"/>
      <c r="O44" s="5"/>
      <c r="P44" s="5"/>
      <c r="Q44" s="5"/>
      <c r="R44" s="21"/>
    </row>
    <row r="45" spans="2:18" s="2" customFormat="1">
      <c r="B45" s="20"/>
      <c r="C45" s="5"/>
      <c r="D45" s="5"/>
      <c r="E45" s="5"/>
      <c r="F45" s="5"/>
      <c r="G45" s="5"/>
      <c r="H45" s="5"/>
      <c r="I45" s="5"/>
      <c r="J45" s="5"/>
      <c r="K45" s="5"/>
      <c r="L45" s="5"/>
      <c r="M45" s="5"/>
      <c r="N45" s="5"/>
      <c r="O45" s="5"/>
      <c r="P45" s="5"/>
      <c r="Q45" s="5"/>
      <c r="R45" s="21"/>
    </row>
    <row r="46" spans="2:18" s="2" customFormat="1">
      <c r="B46" s="20"/>
      <c r="C46" s="5"/>
      <c r="D46" s="5"/>
      <c r="E46" s="5"/>
      <c r="F46" s="5"/>
      <c r="G46" s="5"/>
      <c r="H46" s="5"/>
      <c r="I46" s="5"/>
      <c r="J46" s="5"/>
      <c r="K46" s="5"/>
      <c r="L46" s="5"/>
      <c r="M46" s="5"/>
      <c r="N46" s="5"/>
      <c r="O46" s="5"/>
      <c r="P46" s="5"/>
      <c r="Q46" s="5"/>
      <c r="R46" s="21"/>
    </row>
    <row r="47" spans="2:18" s="2" customFormat="1">
      <c r="B47" s="20"/>
      <c r="C47" s="5"/>
      <c r="D47" s="5"/>
      <c r="E47" s="5"/>
      <c r="F47" s="5"/>
      <c r="G47" s="5"/>
      <c r="H47" s="5"/>
      <c r="I47" s="5"/>
      <c r="J47" s="5"/>
      <c r="K47" s="5"/>
      <c r="L47" s="5"/>
      <c r="M47" s="5"/>
      <c r="N47" s="5"/>
      <c r="O47" s="5"/>
      <c r="P47" s="5"/>
      <c r="Q47" s="5"/>
      <c r="R47" s="21"/>
    </row>
    <row r="48" spans="2:18" s="2" customFormat="1">
      <c r="B48" s="20"/>
      <c r="C48" s="5"/>
      <c r="D48" s="5"/>
      <c r="E48" s="5"/>
      <c r="F48" s="5"/>
      <c r="G48" s="5"/>
      <c r="H48" s="5"/>
      <c r="I48" s="5"/>
      <c r="J48" s="5"/>
      <c r="K48" s="5"/>
      <c r="L48" s="5"/>
      <c r="M48" s="5"/>
      <c r="N48" s="5"/>
      <c r="O48" s="5"/>
      <c r="P48" s="5"/>
      <c r="Q48" s="5"/>
      <c r="R48" s="21"/>
    </row>
    <row r="49" spans="2:18" s="2" customFormat="1">
      <c r="B49" s="20"/>
      <c r="C49" s="5"/>
      <c r="D49" s="5"/>
      <c r="E49" s="5"/>
      <c r="F49" s="5"/>
      <c r="G49" s="5"/>
      <c r="H49" s="5"/>
      <c r="I49" s="5"/>
      <c r="J49" s="5"/>
      <c r="K49" s="5"/>
      <c r="L49" s="5"/>
      <c r="M49" s="5"/>
      <c r="N49" s="5"/>
      <c r="O49" s="5"/>
      <c r="P49" s="5"/>
      <c r="Q49" s="5"/>
      <c r="R49" s="21"/>
    </row>
    <row r="50" spans="2:18" s="2" customFormat="1">
      <c r="B50" s="20"/>
      <c r="C50" s="5"/>
      <c r="D50" s="5"/>
      <c r="E50" s="5"/>
      <c r="F50" s="5"/>
      <c r="G50" s="5"/>
      <c r="H50" s="5"/>
      <c r="I50" s="5"/>
      <c r="J50" s="5"/>
      <c r="K50" s="5"/>
      <c r="L50" s="5"/>
      <c r="M50" s="5"/>
      <c r="N50" s="5"/>
      <c r="O50" s="5"/>
      <c r="P50" s="5"/>
      <c r="Q50" s="5"/>
      <c r="R50" s="21"/>
    </row>
    <row r="51" spans="2:18" s="2" customFormat="1">
      <c r="B51" s="20"/>
      <c r="C51" s="5"/>
      <c r="D51" s="5"/>
      <c r="E51" s="5"/>
      <c r="F51" s="5"/>
      <c r="G51" s="5"/>
      <c r="H51" s="5"/>
      <c r="I51" s="5"/>
      <c r="J51" s="5"/>
      <c r="K51" s="5"/>
      <c r="L51" s="5"/>
      <c r="M51" s="5"/>
      <c r="N51" s="5"/>
      <c r="O51" s="5"/>
      <c r="P51" s="5"/>
      <c r="Q51" s="5"/>
      <c r="R51" s="21"/>
    </row>
    <row r="52" spans="2:18" s="2" customFormat="1">
      <c r="B52" s="20"/>
      <c r="C52" s="5"/>
      <c r="D52" s="5"/>
      <c r="E52" s="5"/>
      <c r="F52" s="5"/>
      <c r="G52" s="5"/>
      <c r="H52" s="5"/>
      <c r="I52" s="5"/>
      <c r="J52" s="5"/>
      <c r="K52" s="5"/>
      <c r="L52" s="5"/>
      <c r="M52" s="5"/>
      <c r="N52" s="5"/>
      <c r="O52" s="5"/>
      <c r="P52" s="5"/>
      <c r="Q52" s="5"/>
      <c r="R52" s="21"/>
    </row>
    <row r="53" spans="2:18" s="2" customFormat="1">
      <c r="B53" s="20"/>
      <c r="C53" s="5"/>
      <c r="D53" s="5"/>
      <c r="E53" s="5"/>
      <c r="F53" s="5"/>
      <c r="G53" s="5"/>
      <c r="H53" s="5"/>
      <c r="I53" s="5"/>
      <c r="J53" s="5"/>
      <c r="K53" s="5"/>
      <c r="L53" s="5"/>
      <c r="M53" s="5"/>
      <c r="N53" s="5"/>
      <c r="O53" s="5"/>
      <c r="P53" s="5"/>
      <c r="Q53" s="5"/>
      <c r="R53" s="21"/>
    </row>
    <row r="54" spans="2:18" s="2" customFormat="1">
      <c r="B54" s="20"/>
      <c r="C54" s="5"/>
      <c r="D54" s="5"/>
      <c r="E54" s="5"/>
      <c r="F54" s="5"/>
      <c r="G54" s="5"/>
      <c r="H54" s="5"/>
      <c r="I54" s="5"/>
      <c r="J54" s="5"/>
      <c r="K54" s="5"/>
      <c r="L54" s="5"/>
      <c r="M54" s="5"/>
      <c r="N54" s="5"/>
      <c r="O54" s="5"/>
      <c r="P54" s="5"/>
      <c r="Q54" s="5"/>
      <c r="R54" s="21"/>
    </row>
    <row r="55" spans="2:18" s="2" customFormat="1">
      <c r="B55" s="20"/>
      <c r="C55" s="5"/>
      <c r="D55" s="5"/>
      <c r="E55" s="5"/>
      <c r="F55" s="5"/>
      <c r="G55" s="5"/>
      <c r="H55" s="5"/>
      <c r="I55" s="5"/>
      <c r="J55" s="5"/>
      <c r="K55" s="5"/>
      <c r="L55" s="5"/>
      <c r="M55" s="5"/>
      <c r="N55" s="5"/>
      <c r="O55" s="5"/>
      <c r="P55" s="5"/>
      <c r="Q55" s="5"/>
      <c r="R55" s="21"/>
    </row>
    <row r="56" spans="2:18" s="2" customFormat="1">
      <c r="B56" s="20"/>
      <c r="C56" s="5"/>
      <c r="D56" s="5"/>
      <c r="E56" s="5"/>
      <c r="F56" s="5"/>
      <c r="G56" s="5"/>
      <c r="H56" s="5"/>
      <c r="I56" s="5"/>
      <c r="J56" s="5"/>
      <c r="K56" s="5"/>
      <c r="L56" s="5"/>
      <c r="M56" s="5"/>
      <c r="N56" s="5"/>
      <c r="O56" s="5"/>
      <c r="P56" s="5"/>
      <c r="Q56" s="5"/>
      <c r="R56" s="21"/>
    </row>
    <row r="57" spans="2:18" s="2" customFormat="1">
      <c r="B57" s="20"/>
      <c r="C57" s="5"/>
      <c r="D57" s="5"/>
      <c r="E57" s="5"/>
      <c r="F57" s="5"/>
      <c r="G57" s="5"/>
      <c r="H57" s="5"/>
      <c r="I57" s="5"/>
      <c r="J57" s="5"/>
      <c r="K57" s="5"/>
      <c r="L57" s="5"/>
      <c r="M57" s="5"/>
      <c r="N57" s="5"/>
      <c r="O57" s="5"/>
      <c r="P57" s="5"/>
      <c r="Q57" s="5"/>
      <c r="R57" s="21"/>
    </row>
    <row r="58" spans="2:18" s="2" customFormat="1">
      <c r="B58" s="20"/>
      <c r="C58" s="5"/>
      <c r="D58" s="5"/>
      <c r="E58" s="5"/>
      <c r="F58" s="5"/>
      <c r="G58" s="5"/>
      <c r="H58" s="5"/>
      <c r="I58" s="5"/>
      <c r="J58" s="5"/>
      <c r="K58" s="5"/>
      <c r="L58" s="5"/>
      <c r="M58" s="5"/>
      <c r="N58" s="5"/>
      <c r="O58" s="5"/>
      <c r="P58" s="5"/>
      <c r="Q58" s="5"/>
      <c r="R58" s="21"/>
    </row>
    <row r="59" spans="2:18" s="2" customFormat="1">
      <c r="B59" s="20"/>
      <c r="C59" s="5"/>
      <c r="D59" s="5"/>
      <c r="E59" s="5"/>
      <c r="F59" s="5"/>
      <c r="G59" s="5"/>
      <c r="H59" s="5"/>
      <c r="I59" s="5"/>
      <c r="J59" s="5"/>
      <c r="K59" s="5"/>
      <c r="L59" s="5"/>
      <c r="M59" s="5"/>
      <c r="N59" s="5"/>
      <c r="O59" s="5"/>
      <c r="P59" s="5"/>
      <c r="Q59" s="5"/>
      <c r="R59" s="21"/>
    </row>
    <row r="60" spans="2:18" s="2" customFormat="1">
      <c r="B60" s="20"/>
      <c r="C60" s="5"/>
      <c r="D60" s="5"/>
      <c r="E60" s="5"/>
      <c r="F60" s="5"/>
      <c r="G60" s="5"/>
      <c r="H60" s="5"/>
      <c r="I60" s="5"/>
      <c r="J60" s="5"/>
      <c r="K60" s="5"/>
      <c r="L60" s="5"/>
      <c r="M60" s="5"/>
      <c r="N60" s="5"/>
      <c r="O60" s="5"/>
      <c r="P60" s="5"/>
      <c r="Q60" s="5"/>
      <c r="R60" s="21"/>
    </row>
    <row r="61" spans="2:18" s="2" customFormat="1">
      <c r="B61" s="20"/>
      <c r="C61" s="5"/>
      <c r="D61" s="5"/>
      <c r="E61" s="5"/>
      <c r="F61" s="5"/>
      <c r="G61" s="5"/>
      <c r="H61" s="5"/>
      <c r="I61" s="5"/>
      <c r="J61" s="5"/>
      <c r="K61" s="5"/>
      <c r="L61" s="5"/>
      <c r="M61" s="5"/>
      <c r="N61" s="5"/>
      <c r="O61" s="5"/>
      <c r="P61" s="5"/>
      <c r="Q61" s="5"/>
      <c r="R61" s="21"/>
    </row>
    <row r="62" spans="2:18" s="2" customFormat="1">
      <c r="B62" s="20"/>
      <c r="C62" s="5"/>
      <c r="D62" s="5"/>
      <c r="E62" s="5"/>
      <c r="F62" s="5"/>
      <c r="G62" s="5"/>
      <c r="H62" s="5"/>
      <c r="I62" s="5"/>
      <c r="J62" s="5"/>
      <c r="K62" s="5"/>
      <c r="L62" s="5"/>
      <c r="M62" s="5"/>
      <c r="N62" s="5"/>
      <c r="O62" s="5"/>
      <c r="P62" s="5"/>
      <c r="Q62" s="5"/>
      <c r="R62" s="21"/>
    </row>
    <row r="63" spans="2:18" s="2" customFormat="1">
      <c r="B63" s="20"/>
      <c r="C63" s="5"/>
      <c r="D63" s="5"/>
      <c r="E63" s="5"/>
      <c r="F63" s="5"/>
      <c r="G63" s="5"/>
      <c r="H63" s="5"/>
      <c r="I63" s="5"/>
      <c r="J63" s="5"/>
      <c r="K63" s="5"/>
      <c r="L63" s="5"/>
      <c r="M63" s="5"/>
      <c r="N63" s="5"/>
      <c r="O63" s="5"/>
      <c r="P63" s="5"/>
      <c r="Q63" s="5"/>
      <c r="R63" s="21"/>
    </row>
    <row r="64" spans="2:18" s="2" customFormat="1">
      <c r="B64" s="20"/>
      <c r="C64" s="5"/>
      <c r="D64" s="5"/>
      <c r="E64" s="5"/>
      <c r="F64" s="5"/>
      <c r="G64" s="5"/>
      <c r="H64" s="5"/>
      <c r="I64" s="5"/>
      <c r="J64" s="5"/>
      <c r="K64" s="5"/>
      <c r="L64" s="5"/>
      <c r="M64" s="5"/>
      <c r="N64" s="5"/>
      <c r="O64" s="5"/>
      <c r="P64" s="5"/>
      <c r="Q64" s="5"/>
      <c r="R64" s="21"/>
    </row>
    <row r="65" spans="2:18" s="2" customFormat="1">
      <c r="B65" s="20"/>
      <c r="C65" s="5"/>
      <c r="D65" s="5"/>
      <c r="E65" s="5"/>
      <c r="F65" s="5"/>
      <c r="G65" s="5"/>
      <c r="H65" s="5"/>
      <c r="I65" s="5"/>
      <c r="J65" s="5"/>
      <c r="K65" s="5"/>
      <c r="L65" s="5"/>
      <c r="M65" s="5"/>
      <c r="N65" s="5"/>
      <c r="O65" s="5"/>
      <c r="P65" s="5"/>
      <c r="Q65" s="5"/>
      <c r="R65" s="21"/>
    </row>
    <row r="66" spans="2:18" s="2" customFormat="1">
      <c r="B66" s="20"/>
      <c r="C66" s="5"/>
      <c r="D66" s="5"/>
      <c r="E66" s="5"/>
      <c r="F66" s="5"/>
      <c r="G66" s="5"/>
      <c r="H66" s="5"/>
      <c r="I66" s="5"/>
      <c r="J66" s="5"/>
      <c r="K66" s="5"/>
      <c r="L66" s="5"/>
      <c r="M66" s="5"/>
      <c r="N66" s="5"/>
      <c r="O66" s="5"/>
      <c r="P66" s="5"/>
      <c r="Q66" s="5"/>
      <c r="R66" s="21"/>
    </row>
    <row r="67" spans="2:18" s="2" customFormat="1">
      <c r="B67" s="20"/>
      <c r="C67" s="5"/>
      <c r="D67" s="5"/>
      <c r="E67" s="5"/>
      <c r="F67" s="5"/>
      <c r="G67" s="5"/>
      <c r="H67" s="5"/>
      <c r="I67" s="5"/>
      <c r="J67" s="5"/>
      <c r="K67" s="5"/>
      <c r="L67" s="5"/>
      <c r="M67" s="5"/>
      <c r="N67" s="5"/>
      <c r="O67" s="5"/>
      <c r="P67" s="5"/>
      <c r="Q67" s="5"/>
      <c r="R67" s="21"/>
    </row>
    <row r="68" spans="2:18" s="2" customFormat="1">
      <c r="B68" s="20"/>
      <c r="C68" s="5"/>
      <c r="D68" s="5"/>
      <c r="E68" s="5"/>
      <c r="F68" s="5"/>
      <c r="G68" s="5"/>
      <c r="H68" s="5"/>
      <c r="I68" s="5"/>
      <c r="J68" s="5"/>
      <c r="K68" s="5"/>
      <c r="L68" s="5"/>
      <c r="M68" s="5"/>
      <c r="N68" s="5"/>
      <c r="O68" s="5"/>
      <c r="P68" s="5"/>
      <c r="Q68" s="5"/>
      <c r="R68" s="21"/>
    </row>
    <row r="69" spans="2:18" s="2" customFormat="1">
      <c r="B69" s="20"/>
      <c r="C69" s="5"/>
      <c r="D69" s="5"/>
      <c r="E69" s="5"/>
      <c r="F69" s="5"/>
      <c r="G69" s="5"/>
      <c r="H69" s="5"/>
      <c r="I69" s="5"/>
      <c r="J69" s="5"/>
      <c r="K69" s="5"/>
      <c r="L69" s="5"/>
      <c r="M69" s="5"/>
      <c r="N69" s="5"/>
      <c r="O69" s="5"/>
      <c r="P69" s="5"/>
      <c r="Q69" s="5"/>
      <c r="R69" s="21"/>
    </row>
    <row r="70" spans="2:18" s="2" customFormat="1">
      <c r="B70" s="20"/>
      <c r="C70" s="5"/>
      <c r="D70" s="5"/>
      <c r="E70" s="5"/>
      <c r="F70" s="5"/>
      <c r="G70" s="5"/>
      <c r="H70" s="5"/>
      <c r="I70" s="5"/>
      <c r="J70" s="5"/>
      <c r="K70" s="5"/>
      <c r="L70" s="5"/>
      <c r="M70" s="5"/>
      <c r="N70" s="5"/>
      <c r="O70" s="5"/>
      <c r="P70" s="5"/>
      <c r="Q70" s="5"/>
      <c r="R70" s="21"/>
    </row>
    <row r="71" spans="2:18" s="2" customFormat="1">
      <c r="B71" s="20"/>
      <c r="C71" s="5"/>
      <c r="D71" s="5"/>
      <c r="E71" s="5"/>
      <c r="F71" s="5"/>
      <c r="G71" s="5"/>
      <c r="H71" s="5"/>
      <c r="I71" s="5"/>
      <c r="J71" s="5"/>
      <c r="K71" s="5"/>
      <c r="L71" s="5"/>
      <c r="M71" s="5"/>
      <c r="N71" s="5"/>
      <c r="O71" s="5"/>
      <c r="P71" s="5"/>
      <c r="Q71" s="5"/>
      <c r="R71" s="21"/>
    </row>
    <row r="72" spans="2:18" s="2" customFormat="1">
      <c r="B72" s="20"/>
      <c r="C72" s="5"/>
      <c r="D72" s="5"/>
      <c r="E72" s="5"/>
      <c r="F72" s="5"/>
      <c r="G72" s="5"/>
      <c r="H72" s="5"/>
      <c r="I72" s="5"/>
      <c r="J72" s="5"/>
      <c r="K72" s="5"/>
      <c r="L72" s="5"/>
      <c r="M72" s="5"/>
      <c r="N72" s="5"/>
      <c r="O72" s="5"/>
      <c r="P72" s="5"/>
      <c r="Q72" s="5"/>
      <c r="R72" s="21"/>
    </row>
    <row r="73" spans="2:18" s="2" customFormat="1">
      <c r="B73" s="20"/>
      <c r="C73" s="5"/>
      <c r="D73" s="5"/>
      <c r="E73" s="5"/>
      <c r="F73" s="5"/>
      <c r="G73" s="5"/>
      <c r="H73" s="5"/>
      <c r="I73" s="5"/>
      <c r="J73" s="5"/>
      <c r="K73" s="5"/>
      <c r="L73" s="5"/>
      <c r="M73" s="5"/>
      <c r="N73" s="5"/>
      <c r="O73" s="5"/>
      <c r="P73" s="5"/>
      <c r="Q73" s="5"/>
      <c r="R73" s="21"/>
    </row>
    <row r="74" spans="2:18" s="2" customFormat="1">
      <c r="B74" s="20"/>
      <c r="C74" s="5"/>
      <c r="D74" s="5"/>
      <c r="E74" s="5"/>
      <c r="F74" s="5"/>
      <c r="G74" s="5"/>
      <c r="H74" s="5"/>
      <c r="I74" s="5"/>
      <c r="J74" s="5"/>
      <c r="K74" s="5"/>
      <c r="L74" s="5"/>
      <c r="M74" s="5"/>
      <c r="N74" s="5"/>
      <c r="O74" s="5"/>
      <c r="P74" s="5"/>
      <c r="Q74" s="5"/>
      <c r="R74" s="21"/>
    </row>
    <row r="75" spans="2:18" s="2" customFormat="1">
      <c r="B75" s="20"/>
      <c r="C75" s="5"/>
      <c r="D75" s="5"/>
      <c r="E75" s="5"/>
      <c r="F75" s="5"/>
      <c r="G75" s="5"/>
      <c r="H75" s="5"/>
      <c r="I75" s="5"/>
      <c r="J75" s="5"/>
      <c r="K75" s="5"/>
      <c r="L75" s="5"/>
      <c r="M75" s="5"/>
      <c r="N75" s="5"/>
      <c r="O75" s="5"/>
      <c r="P75" s="5"/>
      <c r="Q75" s="5"/>
      <c r="R75" s="21"/>
    </row>
    <row r="76" spans="2:18" s="2" customFormat="1">
      <c r="B76" s="20"/>
      <c r="C76" s="5"/>
      <c r="D76" s="5"/>
      <c r="E76" s="5"/>
      <c r="F76" s="5"/>
      <c r="G76" s="5"/>
      <c r="H76" s="5"/>
      <c r="I76" s="5"/>
      <c r="J76" s="5"/>
      <c r="K76" s="5"/>
      <c r="L76" s="5"/>
      <c r="M76" s="5"/>
      <c r="N76" s="5"/>
      <c r="O76" s="5"/>
      <c r="P76" s="5"/>
      <c r="Q76" s="5"/>
      <c r="R76" s="21"/>
    </row>
    <row r="77" spans="2:18" s="2" customFormat="1">
      <c r="B77" s="20"/>
      <c r="C77" s="5"/>
      <c r="D77" s="5"/>
      <c r="E77" s="5"/>
      <c r="F77" s="5"/>
      <c r="G77" s="5"/>
      <c r="H77" s="5"/>
      <c r="I77" s="5"/>
      <c r="J77" s="5"/>
      <c r="K77" s="5"/>
      <c r="L77" s="5"/>
      <c r="M77" s="5"/>
      <c r="N77" s="5"/>
      <c r="O77" s="5"/>
      <c r="P77" s="5"/>
      <c r="Q77" s="5"/>
      <c r="R77" s="21"/>
    </row>
    <row r="78" spans="2:18" s="2" customFormat="1">
      <c r="B78" s="20"/>
      <c r="C78" s="5"/>
      <c r="D78" s="5"/>
      <c r="E78" s="5"/>
      <c r="F78" s="5"/>
      <c r="G78" s="5"/>
      <c r="H78" s="5"/>
      <c r="I78" s="5"/>
      <c r="J78" s="5"/>
      <c r="K78" s="5"/>
      <c r="L78" s="5"/>
      <c r="M78" s="5"/>
      <c r="N78" s="5"/>
      <c r="O78" s="5"/>
      <c r="P78" s="5"/>
      <c r="Q78" s="5"/>
      <c r="R78" s="21"/>
    </row>
    <row r="79" spans="2:18" s="2" customFormat="1">
      <c r="B79" s="20"/>
      <c r="C79" s="5"/>
      <c r="D79" s="5"/>
      <c r="E79" s="5"/>
      <c r="F79" s="5"/>
      <c r="G79" s="5"/>
      <c r="H79" s="5"/>
      <c r="I79" s="5"/>
      <c r="J79" s="5"/>
      <c r="K79" s="5"/>
      <c r="L79" s="5"/>
      <c r="M79" s="5"/>
      <c r="N79" s="5"/>
      <c r="O79" s="5"/>
      <c r="P79" s="5"/>
      <c r="Q79" s="5"/>
      <c r="R79" s="21"/>
    </row>
    <row r="80" spans="2:18" s="2" customFormat="1">
      <c r="B80" s="20"/>
      <c r="C80" s="5"/>
      <c r="D80" s="5"/>
      <c r="E80" s="5"/>
      <c r="F80" s="5"/>
      <c r="G80" s="5"/>
      <c r="H80" s="5"/>
      <c r="I80" s="5"/>
      <c r="J80" s="5"/>
      <c r="K80" s="5"/>
      <c r="L80" s="5"/>
      <c r="M80" s="5"/>
      <c r="N80" s="5"/>
      <c r="O80" s="5"/>
      <c r="P80" s="5"/>
      <c r="Q80" s="5"/>
      <c r="R80" s="21"/>
    </row>
    <row r="81" spans="2:18" s="2" customFormat="1">
      <c r="B81" s="20"/>
      <c r="C81" s="5"/>
      <c r="D81" s="5"/>
      <c r="E81" s="5"/>
      <c r="F81" s="5"/>
      <c r="G81" s="5"/>
      <c r="H81" s="5"/>
      <c r="I81" s="5"/>
      <c r="J81" s="5"/>
      <c r="K81" s="5"/>
      <c r="L81" s="5"/>
      <c r="M81" s="5"/>
      <c r="N81" s="5"/>
      <c r="O81" s="5"/>
      <c r="P81" s="5"/>
      <c r="Q81" s="5"/>
      <c r="R81" s="21"/>
    </row>
    <row r="82" spans="2:18" s="2" customFormat="1">
      <c r="B82" s="20"/>
      <c r="C82" s="5"/>
      <c r="D82" s="5"/>
      <c r="E82" s="5"/>
      <c r="F82" s="5"/>
      <c r="G82" s="5"/>
      <c r="H82" s="5"/>
      <c r="I82" s="5"/>
      <c r="J82" s="5"/>
      <c r="K82" s="5"/>
      <c r="L82" s="5"/>
      <c r="M82" s="5"/>
      <c r="N82" s="5"/>
      <c r="O82" s="5"/>
      <c r="P82" s="5"/>
      <c r="Q82" s="5"/>
      <c r="R82" s="21"/>
    </row>
    <row r="83" spans="2:18" s="2" customFormat="1">
      <c r="B83" s="20"/>
      <c r="C83" s="5"/>
      <c r="D83" s="5"/>
      <c r="E83" s="5"/>
      <c r="F83" s="5"/>
      <c r="G83" s="5"/>
      <c r="H83" s="5"/>
      <c r="I83" s="5"/>
      <c r="J83" s="5"/>
      <c r="K83" s="5"/>
      <c r="L83" s="5"/>
      <c r="M83" s="5"/>
      <c r="N83" s="5"/>
      <c r="O83" s="5"/>
      <c r="P83" s="5"/>
      <c r="Q83" s="5"/>
      <c r="R83" s="21"/>
    </row>
    <row r="84" spans="2:18" s="2" customFormat="1">
      <c r="B84" s="20"/>
      <c r="C84" s="5"/>
      <c r="D84" s="5"/>
      <c r="E84" s="5"/>
      <c r="F84" s="5"/>
      <c r="G84" s="5"/>
      <c r="H84" s="5"/>
      <c r="I84" s="5"/>
      <c r="J84" s="5"/>
      <c r="K84" s="5"/>
      <c r="L84" s="5"/>
      <c r="M84" s="5"/>
      <c r="N84" s="5"/>
      <c r="O84" s="5"/>
      <c r="P84" s="5"/>
      <c r="Q84" s="5"/>
      <c r="R84" s="21"/>
    </row>
    <row r="85" spans="2:18" s="2" customFormat="1">
      <c r="B85" s="20"/>
      <c r="C85" s="5"/>
      <c r="D85" s="5"/>
      <c r="E85" s="5"/>
      <c r="F85" s="5"/>
      <c r="G85" s="5"/>
      <c r="H85" s="5"/>
      <c r="I85" s="5"/>
      <c r="J85" s="5"/>
      <c r="K85" s="5"/>
      <c r="L85" s="5"/>
      <c r="M85" s="5"/>
      <c r="N85" s="5"/>
      <c r="O85" s="5"/>
      <c r="P85" s="5"/>
      <c r="Q85" s="5"/>
      <c r="R85" s="21"/>
    </row>
    <row r="86" spans="2:18" s="2" customFormat="1">
      <c r="B86" s="20"/>
      <c r="C86" s="5"/>
      <c r="D86" s="5"/>
      <c r="E86" s="5"/>
      <c r="F86" s="5"/>
      <c r="G86" s="5"/>
      <c r="H86" s="5"/>
      <c r="I86" s="5"/>
      <c r="J86" s="5"/>
      <c r="K86" s="5"/>
      <c r="L86" s="5"/>
      <c r="M86" s="5"/>
      <c r="N86" s="5"/>
      <c r="O86" s="5"/>
      <c r="P86" s="5"/>
      <c r="Q86" s="5"/>
      <c r="R86" s="21"/>
    </row>
    <row r="87" spans="2:18" s="2" customFormat="1">
      <c r="B87" s="20"/>
      <c r="C87" s="5"/>
      <c r="D87" s="5"/>
      <c r="E87" s="5"/>
      <c r="F87" s="5"/>
      <c r="G87" s="5"/>
      <c r="H87" s="5"/>
      <c r="I87" s="5"/>
      <c r="J87" s="5"/>
      <c r="K87" s="5"/>
      <c r="L87" s="5"/>
      <c r="M87" s="5"/>
      <c r="N87" s="5"/>
      <c r="O87" s="5"/>
      <c r="P87" s="5"/>
      <c r="Q87" s="5"/>
      <c r="R87" s="21"/>
    </row>
    <row r="88" spans="2:18" s="2" customFormat="1">
      <c r="B88" s="20"/>
      <c r="C88" s="5"/>
      <c r="D88" s="5"/>
      <c r="E88" s="5"/>
      <c r="F88" s="5"/>
      <c r="G88" s="5"/>
      <c r="H88" s="5"/>
      <c r="I88" s="5"/>
      <c r="J88" s="5"/>
      <c r="K88" s="5"/>
      <c r="L88" s="5"/>
      <c r="M88" s="5"/>
      <c r="N88" s="5"/>
      <c r="O88" s="5"/>
      <c r="P88" s="5"/>
      <c r="Q88" s="5"/>
      <c r="R88" s="21"/>
    </row>
    <row r="89" spans="2:18" s="2" customFormat="1">
      <c r="B89" s="20"/>
      <c r="C89" s="5"/>
      <c r="D89" s="5"/>
      <c r="E89" s="5"/>
      <c r="F89" s="5"/>
      <c r="G89" s="5"/>
      <c r="H89" s="5"/>
      <c r="I89" s="5"/>
      <c r="J89" s="5"/>
      <c r="K89" s="5"/>
      <c r="L89" s="5"/>
      <c r="M89" s="5"/>
      <c r="N89" s="5"/>
      <c r="O89" s="5"/>
      <c r="P89" s="5"/>
      <c r="Q89" s="5"/>
      <c r="R89" s="21"/>
    </row>
    <row r="90" spans="2:18" s="2" customFormat="1">
      <c r="B90" s="20"/>
      <c r="C90" s="5"/>
      <c r="D90" s="5"/>
      <c r="E90" s="5"/>
      <c r="F90" s="5"/>
      <c r="G90" s="5"/>
      <c r="H90" s="5"/>
      <c r="I90" s="5"/>
      <c r="J90" s="5"/>
      <c r="K90" s="5"/>
      <c r="L90" s="5"/>
      <c r="M90" s="5"/>
      <c r="N90" s="5"/>
      <c r="O90" s="5"/>
      <c r="P90" s="5"/>
      <c r="Q90" s="5"/>
      <c r="R90" s="21"/>
    </row>
    <row r="91" spans="2:18" s="2" customFormat="1">
      <c r="B91" s="20"/>
      <c r="C91" s="5"/>
      <c r="D91" s="5"/>
      <c r="E91" s="5"/>
      <c r="F91" s="5"/>
      <c r="G91" s="5"/>
      <c r="H91" s="5"/>
      <c r="I91" s="5"/>
      <c r="J91" s="5"/>
      <c r="K91" s="5"/>
      <c r="L91" s="5"/>
      <c r="M91" s="5"/>
      <c r="N91" s="5"/>
      <c r="O91" s="5"/>
      <c r="P91" s="5"/>
      <c r="Q91" s="5"/>
      <c r="R91" s="21"/>
    </row>
    <row r="92" spans="2:18" s="2" customFormat="1">
      <c r="B92" s="20"/>
      <c r="C92" s="5"/>
      <c r="D92" s="5"/>
      <c r="E92" s="5"/>
      <c r="F92" s="5"/>
      <c r="G92" s="5"/>
      <c r="H92" s="5"/>
      <c r="I92" s="5"/>
      <c r="J92" s="5"/>
      <c r="K92" s="5"/>
      <c r="L92" s="5"/>
      <c r="M92" s="5"/>
      <c r="N92" s="5"/>
      <c r="O92" s="5"/>
      <c r="P92" s="5"/>
      <c r="Q92" s="5"/>
      <c r="R92" s="21"/>
    </row>
    <row r="93" spans="2:18" s="2" customFormat="1">
      <c r="B93" s="20"/>
      <c r="C93" s="5"/>
      <c r="D93" s="5"/>
      <c r="E93" s="5"/>
      <c r="F93" s="5"/>
      <c r="G93" s="5"/>
      <c r="H93" s="5"/>
      <c r="I93" s="5"/>
      <c r="J93" s="5"/>
      <c r="K93" s="5"/>
      <c r="L93" s="5"/>
      <c r="M93" s="5"/>
      <c r="N93" s="5"/>
      <c r="O93" s="5"/>
      <c r="P93" s="5"/>
      <c r="Q93" s="5"/>
      <c r="R93" s="21"/>
    </row>
    <row r="94" spans="2:18" s="2" customFormat="1">
      <c r="B94" s="20"/>
      <c r="C94" s="5"/>
      <c r="D94" s="5"/>
      <c r="E94" s="5"/>
      <c r="F94" s="5"/>
      <c r="G94" s="5"/>
      <c r="H94" s="5"/>
      <c r="I94" s="5"/>
      <c r="J94" s="5"/>
      <c r="K94" s="5"/>
      <c r="L94" s="5"/>
      <c r="M94" s="5"/>
      <c r="N94" s="5"/>
      <c r="O94" s="5"/>
      <c r="P94" s="5"/>
      <c r="Q94" s="5"/>
      <c r="R94" s="21"/>
    </row>
    <row r="95" spans="2:18" s="2" customFormat="1">
      <c r="B95" s="20"/>
      <c r="C95" s="5"/>
      <c r="D95" s="5"/>
      <c r="E95" s="5"/>
      <c r="F95" s="5"/>
      <c r="G95" s="5"/>
      <c r="H95" s="5"/>
      <c r="I95" s="5"/>
      <c r="J95" s="5"/>
      <c r="K95" s="5"/>
      <c r="L95" s="5"/>
      <c r="M95" s="5"/>
      <c r="N95" s="5"/>
      <c r="O95" s="5"/>
      <c r="P95" s="5"/>
      <c r="Q95" s="5"/>
      <c r="R95" s="21"/>
    </row>
    <row r="96" spans="2:18" s="2" customFormat="1" ht="8" customHeight="1">
      <c r="B96" s="20"/>
      <c r="C96" s="5"/>
      <c r="D96" s="5"/>
      <c r="E96" s="5"/>
      <c r="F96" s="5"/>
      <c r="G96" s="5"/>
      <c r="H96" s="5"/>
      <c r="I96" s="5"/>
      <c r="J96" s="5"/>
      <c r="K96" s="5"/>
      <c r="L96" s="5"/>
      <c r="M96" s="5"/>
      <c r="N96" s="5"/>
      <c r="O96" s="5"/>
      <c r="P96" s="5"/>
      <c r="Q96" s="5"/>
      <c r="R96" s="21"/>
    </row>
    <row r="97" spans="1:23" s="2" customFormat="1">
      <c r="B97" s="20"/>
      <c r="C97" s="5"/>
      <c r="D97" s="5"/>
      <c r="E97" s="5"/>
      <c r="F97" s="5"/>
      <c r="G97" s="5"/>
      <c r="H97" s="5"/>
      <c r="I97" s="5"/>
      <c r="J97" s="5"/>
      <c r="K97" s="5"/>
      <c r="L97" s="5"/>
      <c r="M97" s="5"/>
      <c r="N97" s="5"/>
      <c r="O97" s="5"/>
      <c r="P97" s="5"/>
      <c r="Q97" s="5"/>
      <c r="R97" s="21"/>
    </row>
    <row r="98" spans="1:23" s="2" customFormat="1">
      <c r="B98" s="3"/>
      <c r="C98" s="4"/>
      <c r="D98" s="4"/>
      <c r="E98" s="4"/>
      <c r="F98" s="4"/>
      <c r="G98" s="4"/>
      <c r="H98" s="4"/>
      <c r="I98" s="4"/>
      <c r="J98" s="4"/>
      <c r="K98" s="4"/>
      <c r="L98" s="4"/>
      <c r="M98" s="4"/>
      <c r="N98" s="4"/>
      <c r="O98" s="4"/>
      <c r="P98" s="4"/>
      <c r="Q98" s="4"/>
      <c r="R98" s="160"/>
    </row>
    <row r="99" spans="1:23" s="2" customFormat="1">
      <c r="B99" s="1016"/>
      <c r="C99" s="1017"/>
      <c r="D99" s="821"/>
    </row>
    <row r="100" spans="1:23" s="104" customFormat="1" ht="18">
      <c r="A100" s="111"/>
      <c r="B100" s="255"/>
      <c r="C100" s="256"/>
      <c r="D100" s="256"/>
      <c r="E100" s="256"/>
      <c r="F100" s="256"/>
      <c r="G100" s="256"/>
      <c r="H100" s="256"/>
      <c r="I100" s="256"/>
      <c r="J100" s="256"/>
      <c r="K100" s="256"/>
      <c r="L100" s="256"/>
      <c r="M100" s="256"/>
      <c r="N100" s="256"/>
      <c r="O100" s="256"/>
      <c r="P100" s="256"/>
      <c r="Q100" s="256"/>
      <c r="R100" s="257"/>
      <c r="S100" s="111"/>
      <c r="T100" s="111"/>
      <c r="U100" s="111"/>
      <c r="V100" s="111"/>
      <c r="W100" s="111"/>
    </row>
    <row r="101" spans="1:23" s="104" customFormat="1" ht="18">
      <c r="A101" s="111"/>
      <c r="B101" s="258"/>
      <c r="C101" s="94"/>
      <c r="D101" s="94"/>
      <c r="E101" s="94"/>
      <c r="F101" s="94"/>
      <c r="G101" s="94"/>
      <c r="H101" s="94"/>
      <c r="I101" s="94"/>
      <c r="J101" s="94"/>
      <c r="K101" s="94"/>
      <c r="L101" s="94"/>
      <c r="M101" s="94"/>
      <c r="N101" s="94"/>
      <c r="O101" s="94"/>
      <c r="P101" s="94"/>
      <c r="Q101" s="94"/>
      <c r="R101" s="259"/>
      <c r="S101" s="111"/>
      <c r="T101" s="111"/>
      <c r="U101" s="111"/>
      <c r="V101" s="111"/>
      <c r="W101" s="111"/>
    </row>
    <row r="102" spans="1:23" s="104" customFormat="1" ht="18">
      <c r="A102" s="111"/>
      <c r="B102" s="258"/>
      <c r="C102" s="94"/>
      <c r="D102" s="94"/>
      <c r="E102" s="94"/>
      <c r="F102" s="94"/>
      <c r="G102" s="94"/>
      <c r="H102" s="94"/>
      <c r="I102" s="94"/>
      <c r="J102" s="94"/>
      <c r="K102" s="94"/>
      <c r="L102" s="94"/>
      <c r="M102" s="94"/>
      <c r="N102" s="94"/>
      <c r="O102" s="94"/>
      <c r="P102" s="94"/>
      <c r="Q102" s="94"/>
      <c r="R102" s="259"/>
      <c r="S102" s="111"/>
      <c r="T102" s="111"/>
      <c r="U102" s="111"/>
      <c r="V102" s="111"/>
      <c r="W102" s="111"/>
    </row>
    <row r="103" spans="1:23" s="104" customFormat="1" ht="18">
      <c r="A103" s="111"/>
      <c r="B103" s="258"/>
      <c r="C103" s="94"/>
      <c r="D103" s="94"/>
      <c r="E103" s="94"/>
      <c r="F103" s="94"/>
      <c r="G103" s="94"/>
      <c r="H103" s="94"/>
      <c r="I103" s="94"/>
      <c r="J103" s="94"/>
      <c r="K103" s="94"/>
      <c r="L103" s="94"/>
      <c r="M103" s="94"/>
      <c r="N103" s="94"/>
      <c r="O103" s="94"/>
      <c r="P103" s="94"/>
      <c r="Q103" s="94"/>
      <c r="R103" s="259"/>
      <c r="S103" s="111"/>
      <c r="T103" s="111"/>
      <c r="U103" s="111"/>
      <c r="V103" s="111"/>
      <c r="W103" s="111"/>
    </row>
    <row r="104" spans="1:23" s="104" customFormat="1" ht="18">
      <c r="A104" s="111"/>
      <c r="B104" s="258"/>
      <c r="C104" s="94"/>
      <c r="D104" s="94"/>
      <c r="E104" s="94"/>
      <c r="F104" s="94"/>
      <c r="G104" s="94"/>
      <c r="H104" s="94"/>
      <c r="I104" s="94"/>
      <c r="J104" s="94"/>
      <c r="K104" s="94"/>
      <c r="L104" s="94"/>
      <c r="M104" s="94"/>
      <c r="N104" s="94"/>
      <c r="O104" s="94"/>
      <c r="P104" s="94"/>
      <c r="Q104" s="94"/>
      <c r="R104" s="259"/>
      <c r="S104" s="111"/>
      <c r="T104" s="111"/>
      <c r="U104" s="111"/>
      <c r="V104" s="111"/>
      <c r="W104" s="111"/>
    </row>
    <row r="105" spans="1:23" s="104" customFormat="1" ht="18">
      <c r="A105" s="111"/>
      <c r="B105" s="258"/>
      <c r="C105" s="94"/>
      <c r="D105" s="94"/>
      <c r="E105" s="94"/>
      <c r="F105" s="94"/>
      <c r="G105" s="94"/>
      <c r="H105" s="94"/>
      <c r="I105" s="94"/>
      <c r="J105" s="94"/>
      <c r="K105" s="94"/>
      <c r="L105" s="94"/>
      <c r="M105" s="94"/>
      <c r="N105" s="94"/>
      <c r="O105" s="94"/>
      <c r="P105" s="94"/>
      <c r="Q105" s="94"/>
      <c r="R105" s="259"/>
      <c r="S105" s="111"/>
      <c r="T105" s="111"/>
      <c r="U105" s="111"/>
      <c r="V105" s="111"/>
      <c r="W105" s="111"/>
    </row>
    <row r="106" spans="1:23" s="104" customFormat="1" ht="18">
      <c r="A106" s="111"/>
      <c r="B106" s="258"/>
      <c r="C106" s="94"/>
      <c r="D106" s="94"/>
      <c r="E106" s="94"/>
      <c r="F106" s="94"/>
      <c r="G106" s="94"/>
      <c r="H106" s="94"/>
      <c r="I106" s="94"/>
      <c r="J106" s="94"/>
      <c r="K106" s="94"/>
      <c r="L106" s="94"/>
      <c r="M106" s="94"/>
      <c r="N106" s="94"/>
      <c r="O106" s="94"/>
      <c r="P106" s="94"/>
      <c r="Q106" s="94"/>
      <c r="R106" s="259"/>
      <c r="S106" s="111"/>
      <c r="T106" s="111"/>
      <c r="U106" s="111"/>
      <c r="V106" s="111"/>
      <c r="W106" s="111"/>
    </row>
    <row r="107" spans="1:23" s="104" customFormat="1" ht="18">
      <c r="A107" s="111"/>
      <c r="B107" s="260"/>
      <c r="C107" s="261"/>
      <c r="D107" s="261"/>
      <c r="E107" s="261"/>
      <c r="F107" s="261"/>
      <c r="G107" s="261"/>
      <c r="H107" s="261"/>
      <c r="I107" s="261"/>
      <c r="J107" s="261"/>
      <c r="K107" s="261"/>
      <c r="L107" s="261"/>
      <c r="M107" s="261"/>
      <c r="N107" s="261"/>
      <c r="O107" s="261"/>
      <c r="P107" s="261"/>
      <c r="Q107" s="261"/>
      <c r="R107" s="262"/>
      <c r="S107" s="111"/>
      <c r="T107" s="111"/>
      <c r="U107" s="111"/>
      <c r="V107" s="111"/>
      <c r="W107" s="111"/>
    </row>
    <row r="108" spans="1:23" s="104" customFormat="1" ht="20">
      <c r="A108" s="111"/>
      <c r="B108" s="1018" t="s">
        <v>225</v>
      </c>
      <c r="C108" s="263"/>
      <c r="D108" s="263"/>
      <c r="E108" s="263"/>
      <c r="F108" s="263"/>
      <c r="G108" s="263"/>
      <c r="H108" s="263"/>
      <c r="I108" s="263"/>
      <c r="J108" s="263"/>
      <c r="K108" s="263"/>
      <c r="L108" s="263"/>
      <c r="M108" s="263"/>
      <c r="N108" s="263"/>
      <c r="O108" s="263"/>
      <c r="P108" s="263"/>
      <c r="Q108" s="263"/>
      <c r="R108" s="1019"/>
      <c r="S108" s="111"/>
      <c r="T108" s="111"/>
      <c r="U108" s="111"/>
      <c r="V108" s="111"/>
      <c r="W108" s="111"/>
    </row>
    <row r="109" spans="1:23" s="104" customFormat="1" ht="8" customHeight="1">
      <c r="A109" s="111"/>
      <c r="B109" s="487"/>
      <c r="C109" s="488"/>
      <c r="D109" s="488"/>
      <c r="E109" s="488"/>
      <c r="F109" s="488"/>
      <c r="G109" s="488"/>
      <c r="H109" s="488"/>
      <c r="I109" s="488"/>
      <c r="J109" s="488"/>
      <c r="K109" s="488"/>
      <c r="L109" s="488"/>
      <c r="M109" s="488"/>
      <c r="N109" s="488"/>
      <c r="O109" s="488"/>
      <c r="P109" s="488"/>
      <c r="Q109" s="488"/>
      <c r="R109" s="489"/>
      <c r="S109" s="111"/>
      <c r="T109" s="111"/>
      <c r="U109" s="111"/>
      <c r="V109" s="111"/>
      <c r="W109" s="111"/>
    </row>
    <row r="110" spans="1:23" s="104" customFormat="1" ht="18">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row>
    <row r="111" spans="1:23" s="111" customFormat="1" ht="26" customHeight="1">
      <c r="B111" s="255"/>
      <c r="C111" s="256"/>
      <c r="D111" s="256"/>
      <c r="E111" s="256"/>
      <c r="F111" s="256"/>
      <c r="G111" s="256"/>
      <c r="H111" s="256"/>
      <c r="I111" s="256"/>
      <c r="J111" s="256"/>
      <c r="K111" s="256"/>
      <c r="L111" s="256"/>
      <c r="M111" s="256"/>
      <c r="N111" s="256"/>
      <c r="O111" s="256"/>
      <c r="P111" s="266"/>
      <c r="Q111" s="256"/>
      <c r="R111" s="257"/>
    </row>
    <row r="112" spans="1:23" s="2" customFormat="1">
      <c r="B112" s="20"/>
      <c r="C112" s="5"/>
      <c r="D112" s="5"/>
      <c r="E112" s="5"/>
      <c r="F112" s="5"/>
      <c r="G112" s="5"/>
      <c r="H112" s="5"/>
      <c r="I112" s="5"/>
      <c r="J112" s="5"/>
      <c r="K112" s="5"/>
      <c r="L112" s="5"/>
      <c r="M112" s="5"/>
      <c r="N112" s="5"/>
      <c r="O112" s="5"/>
      <c r="P112" s="5"/>
      <c r="Q112" s="5"/>
      <c r="R112" s="21"/>
    </row>
    <row r="113" spans="2:18" s="2" customFormat="1" ht="23">
      <c r="B113" s="20"/>
      <c r="C113" s="5"/>
      <c r="D113" s="125" t="s">
        <v>848</v>
      </c>
      <c r="E113" s="5"/>
      <c r="F113" s="5"/>
      <c r="G113" s="5"/>
      <c r="H113" s="5"/>
      <c r="I113" s="5"/>
      <c r="J113" s="5"/>
      <c r="K113" s="5"/>
      <c r="L113" s="125"/>
      <c r="M113" s="125" t="s">
        <v>849</v>
      </c>
      <c r="N113" s="5"/>
      <c r="O113" s="5"/>
      <c r="P113" s="5"/>
      <c r="Q113" s="5"/>
      <c r="R113" s="21"/>
    </row>
    <row r="114" spans="2:18" s="2" customFormat="1">
      <c r="B114" s="20"/>
      <c r="C114" s="5"/>
      <c r="D114" s="5"/>
      <c r="E114" s="5"/>
      <c r="F114" s="5"/>
      <c r="G114" s="5"/>
      <c r="H114" s="5"/>
      <c r="I114" s="5"/>
      <c r="J114" s="5"/>
      <c r="K114" s="5"/>
      <c r="L114" s="5"/>
      <c r="M114" s="5"/>
      <c r="N114" s="5"/>
      <c r="O114" s="5"/>
      <c r="P114" s="5"/>
      <c r="Q114" s="5"/>
      <c r="R114" s="21"/>
    </row>
    <row r="115" spans="2:18" s="2" customFormat="1">
      <c r="B115" s="20"/>
      <c r="C115" s="5"/>
      <c r="D115" s="5"/>
      <c r="E115" s="5"/>
      <c r="F115" s="5"/>
      <c r="G115" s="5"/>
      <c r="H115" s="5"/>
      <c r="I115" s="5"/>
      <c r="J115" s="5"/>
      <c r="K115" s="5"/>
      <c r="L115" s="5"/>
      <c r="M115" s="5"/>
      <c r="N115" s="5"/>
      <c r="O115" s="5"/>
      <c r="P115" s="5"/>
      <c r="Q115" s="5"/>
      <c r="R115" s="21"/>
    </row>
    <row r="116" spans="2:18" s="2" customFormat="1">
      <c r="B116" s="20"/>
      <c r="C116" s="5"/>
      <c r="D116" s="5"/>
      <c r="E116" s="5"/>
      <c r="F116" s="5"/>
      <c r="G116" s="5"/>
      <c r="H116" s="5"/>
      <c r="I116" s="5"/>
      <c r="J116" s="5"/>
      <c r="K116" s="5"/>
      <c r="L116" s="5"/>
      <c r="M116" s="5"/>
      <c r="N116" s="5"/>
      <c r="O116" s="5"/>
      <c r="P116" s="5"/>
      <c r="Q116" s="5"/>
      <c r="R116" s="21"/>
    </row>
    <row r="117" spans="2:18" s="2" customFormat="1">
      <c r="B117" s="20"/>
      <c r="C117" s="5"/>
      <c r="D117" s="5"/>
      <c r="E117" s="5"/>
      <c r="F117" s="5"/>
      <c r="G117" s="5"/>
      <c r="H117" s="5"/>
      <c r="I117" s="5"/>
      <c r="J117" s="5"/>
      <c r="K117" s="5"/>
      <c r="L117" s="5"/>
      <c r="M117" s="5"/>
      <c r="N117" s="5"/>
      <c r="O117" s="5"/>
      <c r="P117" s="5"/>
      <c r="Q117" s="5"/>
      <c r="R117" s="21"/>
    </row>
    <row r="118" spans="2:18" s="2" customFormat="1">
      <c r="B118" s="20"/>
      <c r="C118" s="5"/>
      <c r="D118" s="5"/>
      <c r="E118" s="5"/>
      <c r="F118" s="5"/>
      <c r="G118" s="5"/>
      <c r="H118" s="5"/>
      <c r="I118" s="5"/>
      <c r="J118" s="5"/>
      <c r="K118" s="5"/>
      <c r="L118" s="5"/>
      <c r="M118" s="5"/>
      <c r="N118" s="5"/>
      <c r="O118" s="5"/>
      <c r="P118" s="5"/>
      <c r="Q118" s="5"/>
      <c r="R118" s="21"/>
    </row>
    <row r="119" spans="2:18" s="2" customFormat="1">
      <c r="B119" s="20"/>
      <c r="C119" s="5"/>
      <c r="D119" s="5"/>
      <c r="E119" s="5"/>
      <c r="F119" s="5"/>
      <c r="G119" s="5"/>
      <c r="H119" s="5"/>
      <c r="I119" s="5"/>
      <c r="J119" s="5"/>
      <c r="K119" s="5"/>
      <c r="L119" s="5"/>
      <c r="M119" s="5"/>
      <c r="N119" s="5"/>
      <c r="O119" s="5"/>
      <c r="P119" s="5"/>
      <c r="Q119" s="5"/>
      <c r="R119" s="21"/>
    </row>
    <row r="120" spans="2:18" s="2" customFormat="1">
      <c r="B120" s="20"/>
      <c r="C120" s="5"/>
      <c r="D120" s="5"/>
      <c r="E120" s="5"/>
      <c r="F120" s="5"/>
      <c r="G120" s="5"/>
      <c r="H120" s="5"/>
      <c r="I120" s="5"/>
      <c r="J120" s="5"/>
      <c r="K120" s="5"/>
      <c r="L120" s="5"/>
      <c r="M120" s="5"/>
      <c r="N120" s="5"/>
      <c r="O120" s="5"/>
      <c r="P120" s="5"/>
      <c r="Q120" s="5"/>
      <c r="R120" s="21"/>
    </row>
    <row r="121" spans="2:18" s="2" customFormat="1">
      <c r="B121" s="20"/>
      <c r="C121" s="5"/>
      <c r="D121" s="5"/>
      <c r="E121" s="5"/>
      <c r="F121" s="5"/>
      <c r="G121" s="5"/>
      <c r="H121" s="5"/>
      <c r="I121" s="5"/>
      <c r="J121" s="5"/>
      <c r="K121" s="5"/>
      <c r="L121" s="5"/>
      <c r="M121" s="5"/>
      <c r="N121" s="5"/>
      <c r="O121" s="5"/>
      <c r="P121" s="5"/>
      <c r="Q121" s="5"/>
      <c r="R121" s="21"/>
    </row>
    <row r="122" spans="2:18" s="2" customFormat="1">
      <c r="B122" s="20"/>
      <c r="C122" s="5"/>
      <c r="D122" s="5"/>
      <c r="E122" s="5"/>
      <c r="F122" s="5"/>
      <c r="G122" s="5"/>
      <c r="H122" s="5"/>
      <c r="I122" s="5"/>
      <c r="J122" s="5"/>
      <c r="K122" s="5"/>
      <c r="L122" s="5"/>
      <c r="M122" s="5"/>
      <c r="N122" s="5"/>
      <c r="O122" s="5"/>
      <c r="P122" s="5"/>
      <c r="Q122" s="5"/>
      <c r="R122" s="21"/>
    </row>
    <row r="123" spans="2:18" s="2" customFormat="1">
      <c r="B123" s="20"/>
      <c r="C123" s="5"/>
      <c r="D123" s="5"/>
      <c r="E123" s="5"/>
      <c r="F123" s="5"/>
      <c r="G123" s="5"/>
      <c r="H123" s="5"/>
      <c r="I123" s="5"/>
      <c r="J123" s="5"/>
      <c r="K123" s="5"/>
      <c r="L123" s="5"/>
      <c r="M123" s="5"/>
      <c r="N123" s="5"/>
      <c r="O123" s="5"/>
      <c r="P123" s="5"/>
      <c r="Q123" s="5"/>
      <c r="R123" s="21"/>
    </row>
    <row r="124" spans="2:18" s="2" customFormat="1">
      <c r="B124" s="20"/>
      <c r="C124" s="5"/>
      <c r="D124" s="5"/>
      <c r="E124" s="5"/>
      <c r="F124" s="5"/>
      <c r="G124" s="5"/>
      <c r="H124" s="5"/>
      <c r="I124" s="5"/>
      <c r="J124" s="5"/>
      <c r="K124" s="5"/>
      <c r="L124" s="5"/>
      <c r="M124" s="5"/>
      <c r="N124" s="5"/>
      <c r="O124" s="5"/>
      <c r="P124" s="5"/>
      <c r="Q124" s="5"/>
      <c r="R124" s="21"/>
    </row>
    <row r="125" spans="2:18" s="2" customFormat="1">
      <c r="B125" s="20"/>
      <c r="C125" s="5"/>
      <c r="D125" s="5"/>
      <c r="E125" s="5"/>
      <c r="F125" s="5"/>
      <c r="G125" s="5"/>
      <c r="H125" s="5"/>
      <c r="I125" s="5"/>
      <c r="J125" s="5"/>
      <c r="K125" s="5"/>
      <c r="L125" s="5"/>
      <c r="M125" s="5"/>
      <c r="N125" s="5"/>
      <c r="O125" s="5"/>
      <c r="P125" s="5"/>
      <c r="Q125" s="5"/>
      <c r="R125" s="21"/>
    </row>
    <row r="126" spans="2:18" s="2" customFormat="1">
      <c r="B126" s="20"/>
      <c r="C126" s="5"/>
      <c r="D126" s="5"/>
      <c r="E126" s="5"/>
      <c r="F126" s="5"/>
      <c r="G126" s="5"/>
      <c r="H126" s="5"/>
      <c r="I126" s="5"/>
      <c r="J126" s="5"/>
      <c r="K126" s="5"/>
      <c r="L126" s="5"/>
      <c r="M126" s="5"/>
      <c r="N126" s="5"/>
      <c r="O126" s="5"/>
      <c r="P126" s="5"/>
      <c r="Q126" s="5"/>
      <c r="R126" s="21"/>
    </row>
    <row r="127" spans="2:18" s="2" customFormat="1">
      <c r="B127" s="20"/>
      <c r="C127" s="5"/>
      <c r="D127" s="5"/>
      <c r="E127" s="5"/>
      <c r="F127" s="5"/>
      <c r="G127" s="5"/>
      <c r="H127" s="5"/>
      <c r="I127" s="5"/>
      <c r="J127" s="5"/>
      <c r="K127" s="5"/>
      <c r="L127" s="5"/>
      <c r="M127" s="5"/>
      <c r="N127" s="5"/>
      <c r="O127" s="5"/>
      <c r="P127" s="5"/>
      <c r="Q127" s="5"/>
      <c r="R127" s="21"/>
    </row>
    <row r="128" spans="2:18" s="2" customFormat="1">
      <c r="B128" s="20"/>
      <c r="C128" s="5"/>
      <c r="D128" s="5"/>
      <c r="E128" s="5"/>
      <c r="F128" s="5"/>
      <c r="G128" s="5"/>
      <c r="H128" s="5"/>
      <c r="I128" s="5"/>
      <c r="J128" s="5"/>
      <c r="K128" s="5"/>
      <c r="L128" s="5"/>
      <c r="M128" s="5"/>
      <c r="N128" s="5"/>
      <c r="O128" s="5"/>
      <c r="P128" s="5"/>
      <c r="Q128" s="5"/>
      <c r="R128" s="21"/>
    </row>
    <row r="129" spans="2:18" s="2" customFormat="1">
      <c r="B129" s="20"/>
      <c r="C129" s="5"/>
      <c r="D129" s="5"/>
      <c r="E129" s="5"/>
      <c r="F129" s="5"/>
      <c r="G129" s="5"/>
      <c r="H129" s="5"/>
      <c r="I129" s="5"/>
      <c r="J129" s="5"/>
      <c r="K129" s="5"/>
      <c r="L129" s="5"/>
      <c r="M129" s="5"/>
      <c r="N129" s="5"/>
      <c r="O129" s="5"/>
      <c r="P129" s="5"/>
      <c r="Q129" s="5"/>
      <c r="R129" s="21"/>
    </row>
    <row r="130" spans="2:18" s="2" customFormat="1">
      <c r="B130" s="20"/>
      <c r="C130" s="5"/>
      <c r="D130" s="5"/>
      <c r="E130" s="5"/>
      <c r="F130" s="5"/>
      <c r="G130" s="5"/>
      <c r="H130" s="5"/>
      <c r="I130" s="5"/>
      <c r="J130" s="5"/>
      <c r="K130" s="5"/>
      <c r="L130" s="5"/>
      <c r="M130" s="5"/>
      <c r="N130" s="5"/>
      <c r="O130" s="5"/>
      <c r="P130" s="5"/>
      <c r="Q130" s="5"/>
      <c r="R130" s="21"/>
    </row>
    <row r="131" spans="2:18" s="2" customFormat="1" ht="23">
      <c r="B131" s="20"/>
      <c r="C131" s="5"/>
      <c r="D131" s="5"/>
      <c r="E131" s="5"/>
      <c r="F131" s="5"/>
      <c r="G131" s="5"/>
      <c r="H131" s="5"/>
      <c r="I131" s="5"/>
      <c r="J131" s="5"/>
      <c r="K131" s="5"/>
      <c r="L131" s="5"/>
      <c r="M131" s="125" t="s">
        <v>830</v>
      </c>
      <c r="N131" s="5"/>
      <c r="O131" s="5"/>
      <c r="P131" s="5"/>
      <c r="Q131" s="5"/>
      <c r="R131" s="21"/>
    </row>
    <row r="132" spans="2:18" s="2" customFormat="1" ht="18">
      <c r="B132" s="20"/>
      <c r="C132" s="5"/>
      <c r="D132" s="5"/>
      <c r="E132" s="5"/>
      <c r="F132" s="5"/>
      <c r="G132" s="5"/>
      <c r="H132" s="5"/>
      <c r="I132" s="5"/>
      <c r="J132" s="5"/>
      <c r="K132" s="5"/>
      <c r="L132" s="5"/>
      <c r="M132" s="5"/>
      <c r="N132" s="242" t="s">
        <v>831</v>
      </c>
      <c r="O132" s="5"/>
      <c r="P132" s="5"/>
      <c r="Q132" s="5"/>
      <c r="R132" s="21"/>
    </row>
    <row r="133" spans="2:18" s="2" customFormat="1">
      <c r="B133" s="20"/>
      <c r="C133" s="5"/>
      <c r="D133" s="5"/>
      <c r="E133" s="5"/>
      <c r="F133" s="5"/>
      <c r="G133" s="5"/>
      <c r="H133" s="5"/>
      <c r="I133" s="5"/>
      <c r="J133" s="5"/>
      <c r="K133" s="5"/>
      <c r="L133" s="5"/>
      <c r="M133" s="5"/>
      <c r="N133" s="5"/>
      <c r="O133" s="5"/>
      <c r="P133" s="5"/>
      <c r="Q133" s="5"/>
      <c r="R133" s="21"/>
    </row>
    <row r="134" spans="2:18" s="2" customFormat="1">
      <c r="B134" s="20"/>
      <c r="C134" s="5"/>
      <c r="D134" s="5"/>
      <c r="E134" s="5"/>
      <c r="F134" s="5"/>
      <c r="G134" s="5"/>
      <c r="H134" s="5"/>
      <c r="I134" s="5"/>
      <c r="J134" s="5"/>
      <c r="K134" s="5"/>
      <c r="L134" s="5"/>
      <c r="M134" s="5"/>
      <c r="N134" s="5"/>
      <c r="O134" s="5"/>
      <c r="P134" s="5"/>
      <c r="Q134" s="5"/>
      <c r="R134" s="21"/>
    </row>
    <row r="135" spans="2:18" s="2" customFormat="1">
      <c r="B135" s="20"/>
      <c r="C135" s="5"/>
      <c r="D135" s="5"/>
      <c r="E135" s="5"/>
      <c r="F135" s="5"/>
      <c r="G135" s="5"/>
      <c r="H135" s="5"/>
      <c r="I135" s="5"/>
      <c r="J135" s="5"/>
      <c r="K135" s="5"/>
      <c r="L135" s="5"/>
      <c r="M135" s="5"/>
      <c r="N135" s="5"/>
      <c r="O135" s="5"/>
      <c r="P135" s="5"/>
      <c r="Q135" s="5"/>
      <c r="R135" s="21"/>
    </row>
    <row r="136" spans="2:18" s="2" customFormat="1">
      <c r="B136" s="20"/>
      <c r="C136" s="5"/>
      <c r="D136" s="5"/>
      <c r="E136" s="5"/>
      <c r="F136" s="5"/>
      <c r="G136" s="5"/>
      <c r="H136" s="5"/>
      <c r="I136" s="5"/>
      <c r="J136" s="5"/>
      <c r="K136" s="5"/>
      <c r="L136" s="5"/>
      <c r="M136" s="5"/>
      <c r="N136" s="5"/>
      <c r="O136" s="5"/>
      <c r="P136" s="5"/>
      <c r="Q136" s="5"/>
      <c r="R136" s="21"/>
    </row>
    <row r="137" spans="2:18" s="2" customFormat="1" ht="16" thickBot="1">
      <c r="B137" s="20"/>
      <c r="C137" s="8"/>
      <c r="D137" s="8"/>
      <c r="E137" s="8"/>
      <c r="F137" s="8"/>
      <c r="G137" s="8"/>
      <c r="H137" s="8"/>
      <c r="I137" s="8"/>
      <c r="J137" s="8"/>
      <c r="K137" s="8"/>
      <c r="L137" s="8"/>
      <c r="M137" s="8"/>
      <c r="N137" s="8"/>
      <c r="O137" s="8"/>
      <c r="P137" s="8"/>
      <c r="Q137" s="8"/>
      <c r="R137" s="21"/>
    </row>
    <row r="138" spans="2:18" s="2" customFormat="1">
      <c r="B138" s="20"/>
      <c r="C138" s="5"/>
      <c r="D138" s="5"/>
      <c r="E138" s="5"/>
      <c r="F138" s="5"/>
      <c r="G138" s="5"/>
      <c r="H138" s="5"/>
      <c r="I138" s="5"/>
      <c r="J138" s="5"/>
      <c r="K138" s="5"/>
      <c r="L138" s="5"/>
      <c r="M138" s="5"/>
      <c r="N138" s="5"/>
      <c r="O138" s="5"/>
      <c r="P138" s="5"/>
      <c r="Q138" s="5"/>
      <c r="R138" s="21"/>
    </row>
    <row r="139" spans="2:18" s="2" customFormat="1">
      <c r="B139" s="20"/>
      <c r="C139" s="5"/>
      <c r="D139" s="5"/>
      <c r="E139" s="5"/>
      <c r="F139" s="5"/>
      <c r="G139" s="5"/>
      <c r="H139" s="5"/>
      <c r="I139" s="5"/>
      <c r="J139" s="5"/>
      <c r="K139" s="5"/>
      <c r="L139" s="5"/>
      <c r="M139" s="5"/>
      <c r="N139" s="5"/>
      <c r="O139" s="5"/>
      <c r="P139" s="5"/>
      <c r="Q139" s="5"/>
      <c r="R139" s="21"/>
    </row>
    <row r="140" spans="2:18" s="2" customFormat="1">
      <c r="B140" s="20"/>
      <c r="C140" s="5"/>
      <c r="D140" s="5"/>
      <c r="E140" s="5"/>
      <c r="F140" s="5"/>
      <c r="G140" s="5"/>
      <c r="H140" s="5"/>
      <c r="I140" s="5"/>
      <c r="J140" s="5"/>
      <c r="K140" s="5"/>
      <c r="L140" s="5"/>
      <c r="M140" s="5"/>
      <c r="N140" s="5"/>
      <c r="O140" s="5"/>
      <c r="P140" s="5"/>
      <c r="Q140" s="5"/>
      <c r="R140" s="21"/>
    </row>
    <row r="141" spans="2:18" s="2" customFormat="1">
      <c r="B141" s="20"/>
      <c r="C141" s="5"/>
      <c r="D141" s="5"/>
      <c r="E141" s="5"/>
      <c r="F141" s="5"/>
      <c r="G141" s="5"/>
      <c r="H141" s="5"/>
      <c r="I141" s="5"/>
      <c r="J141" s="5"/>
      <c r="K141" s="5"/>
      <c r="L141" s="5"/>
      <c r="M141" s="5"/>
      <c r="N141" s="5"/>
      <c r="O141" s="5"/>
      <c r="P141" s="5"/>
      <c r="Q141" s="5"/>
      <c r="R141" s="21"/>
    </row>
    <row r="142" spans="2:18" s="2" customFormat="1">
      <c r="B142" s="20"/>
      <c r="C142" s="5"/>
      <c r="D142" s="5"/>
      <c r="E142" s="5"/>
      <c r="F142" s="5"/>
      <c r="G142" s="5"/>
      <c r="H142" s="5"/>
      <c r="I142" s="5"/>
      <c r="J142" s="5"/>
      <c r="K142" s="5"/>
      <c r="L142" s="5"/>
      <c r="M142" s="5"/>
      <c r="N142" s="5"/>
      <c r="O142" s="5"/>
      <c r="P142" s="5"/>
      <c r="Q142" s="5"/>
      <c r="R142" s="21"/>
    </row>
    <row r="143" spans="2:18" s="2" customFormat="1">
      <c r="B143" s="20"/>
      <c r="C143" s="5"/>
      <c r="D143" s="5"/>
      <c r="E143" s="5"/>
      <c r="F143" s="5"/>
      <c r="G143" s="5"/>
      <c r="H143" s="5"/>
      <c r="I143" s="5"/>
      <c r="J143" s="5"/>
      <c r="K143" s="5"/>
      <c r="L143" s="5"/>
      <c r="M143" s="5"/>
      <c r="N143" s="5"/>
      <c r="O143" s="5"/>
      <c r="P143" s="5"/>
      <c r="Q143" s="5"/>
      <c r="R143" s="21"/>
    </row>
    <row r="144" spans="2:18" s="2" customFormat="1">
      <c r="B144" s="20"/>
      <c r="C144" s="5"/>
      <c r="D144" s="5"/>
      <c r="E144" s="5"/>
      <c r="F144" s="5"/>
      <c r="G144" s="5"/>
      <c r="H144" s="5"/>
      <c r="I144" s="5"/>
      <c r="J144" s="5"/>
      <c r="K144" s="5"/>
      <c r="L144" s="5"/>
      <c r="M144" s="5"/>
      <c r="N144" s="5"/>
      <c r="O144" s="5"/>
      <c r="P144" s="5"/>
      <c r="Q144" s="5"/>
      <c r="R144" s="21"/>
    </row>
    <row r="145" spans="2:18" s="2" customFormat="1">
      <c r="B145" s="20"/>
      <c r="C145" s="5"/>
      <c r="D145" s="5"/>
      <c r="E145" s="5"/>
      <c r="F145" s="5"/>
      <c r="G145" s="5"/>
      <c r="H145" s="5"/>
      <c r="I145" s="5"/>
      <c r="J145" s="5"/>
      <c r="K145" s="5"/>
      <c r="L145" s="5"/>
      <c r="M145" s="5"/>
      <c r="N145" s="5"/>
      <c r="O145" s="5"/>
      <c r="P145" s="5"/>
      <c r="Q145" s="5"/>
      <c r="R145" s="21"/>
    </row>
    <row r="146" spans="2:18" s="2" customFormat="1">
      <c r="B146" s="20"/>
      <c r="C146" s="5"/>
      <c r="D146" s="5"/>
      <c r="E146" s="5"/>
      <c r="F146" s="5"/>
      <c r="G146" s="5"/>
      <c r="H146" s="5"/>
      <c r="I146" s="5"/>
      <c r="J146" s="5"/>
      <c r="K146" s="5"/>
      <c r="L146" s="5"/>
      <c r="M146" s="5"/>
      <c r="N146" s="5"/>
      <c r="O146" s="5"/>
      <c r="P146" s="5"/>
      <c r="Q146" s="5"/>
      <c r="R146" s="21"/>
    </row>
    <row r="147" spans="2:18" s="2" customFormat="1">
      <c r="B147" s="20"/>
      <c r="C147" s="5"/>
      <c r="D147" s="5"/>
      <c r="E147" s="5"/>
      <c r="F147" s="5"/>
      <c r="G147" s="5"/>
      <c r="H147" s="5"/>
      <c r="I147" s="5"/>
      <c r="J147" s="5"/>
      <c r="K147" s="5"/>
      <c r="L147" s="5"/>
      <c r="M147" s="5"/>
      <c r="N147" s="5"/>
      <c r="O147" s="5"/>
      <c r="P147" s="5"/>
      <c r="Q147" s="5"/>
      <c r="R147" s="21"/>
    </row>
    <row r="148" spans="2:18" s="2" customFormat="1">
      <c r="B148" s="20"/>
      <c r="C148" s="5"/>
      <c r="D148" s="5"/>
      <c r="E148" s="5"/>
      <c r="F148" s="5"/>
      <c r="G148" s="5"/>
      <c r="H148" s="5"/>
      <c r="I148" s="5"/>
      <c r="J148" s="5"/>
      <c r="K148" s="5"/>
      <c r="L148" s="5"/>
      <c r="M148" s="5"/>
      <c r="N148" s="5"/>
      <c r="O148" s="5"/>
      <c r="P148" s="5"/>
      <c r="Q148" s="5"/>
      <c r="R148" s="21"/>
    </row>
    <row r="149" spans="2:18" s="2" customFormat="1">
      <c r="B149" s="20"/>
      <c r="C149" s="5"/>
      <c r="D149" s="5"/>
      <c r="E149" s="5"/>
      <c r="F149" s="5"/>
      <c r="G149" s="5"/>
      <c r="H149" s="5"/>
      <c r="I149" s="5"/>
      <c r="J149" s="5"/>
      <c r="K149" s="5"/>
      <c r="L149" s="5"/>
      <c r="M149" s="5"/>
      <c r="N149" s="5"/>
      <c r="O149" s="5"/>
      <c r="P149" s="5"/>
      <c r="Q149" s="5"/>
      <c r="R149" s="21"/>
    </row>
    <row r="150" spans="2:18" s="2" customFormat="1">
      <c r="B150" s="20"/>
      <c r="C150" s="5"/>
      <c r="D150" s="5"/>
      <c r="E150" s="5"/>
      <c r="F150" s="5"/>
      <c r="G150" s="5"/>
      <c r="H150" s="5"/>
      <c r="I150" s="5"/>
      <c r="J150" s="5"/>
      <c r="K150" s="5"/>
      <c r="L150" s="5"/>
      <c r="M150" s="5"/>
      <c r="N150" s="5"/>
      <c r="O150" s="5"/>
      <c r="P150" s="5"/>
      <c r="Q150" s="5"/>
      <c r="R150" s="21"/>
    </row>
    <row r="151" spans="2:18" s="2" customFormat="1">
      <c r="B151" s="20"/>
      <c r="C151" s="5"/>
      <c r="D151" s="5"/>
      <c r="E151" s="5"/>
      <c r="F151" s="5"/>
      <c r="G151" s="5"/>
      <c r="H151" s="5"/>
      <c r="I151" s="5"/>
      <c r="J151" s="5"/>
      <c r="K151" s="5"/>
      <c r="L151" s="5"/>
      <c r="M151" s="5"/>
      <c r="N151" s="5"/>
      <c r="O151" s="5"/>
      <c r="P151" s="5"/>
      <c r="Q151" s="5"/>
      <c r="R151" s="21"/>
    </row>
    <row r="152" spans="2:18" s="1041" customFormat="1" ht="16" thickBot="1">
      <c r="B152" s="1042"/>
      <c r="C152" s="1048"/>
      <c r="D152" s="1048"/>
      <c r="E152" s="1048"/>
      <c r="F152" s="1048"/>
      <c r="G152" s="1048"/>
      <c r="H152" s="1052"/>
      <c r="I152" s="1052"/>
      <c r="J152" s="1052"/>
      <c r="K152" s="1038"/>
      <c r="L152" s="1052"/>
      <c r="M152" s="1052"/>
      <c r="N152" s="1052"/>
      <c r="O152" s="1038"/>
      <c r="P152" s="1052"/>
      <c r="Q152" s="1036"/>
      <c r="R152" s="1043"/>
    </row>
    <row r="153" spans="2:18" s="935" customFormat="1" ht="22" customHeight="1">
      <c r="B153" s="933"/>
      <c r="C153" s="1053"/>
      <c r="D153" s="1053"/>
      <c r="E153" s="1053"/>
      <c r="F153" s="1053"/>
      <c r="G153" s="1053"/>
      <c r="H153" s="1047"/>
      <c r="I153" s="1047" t="s">
        <v>860</v>
      </c>
      <c r="J153" s="1047"/>
      <c r="K153" s="1046"/>
      <c r="L153" s="1047"/>
      <c r="M153" s="1047" t="s">
        <v>861</v>
      </c>
      <c r="N153" s="1047"/>
      <c r="O153" s="1046"/>
      <c r="P153" s="1044" t="s">
        <v>528</v>
      </c>
      <c r="Q153" s="1045"/>
      <c r="R153" s="937"/>
    </row>
    <row r="154" spans="2:18" s="1041" customFormat="1" ht="23" customHeight="1" thickBot="1">
      <c r="B154" s="1042"/>
      <c r="C154" s="1054"/>
      <c r="D154" s="1054"/>
      <c r="E154" s="1054"/>
      <c r="F154" s="1054"/>
      <c r="G154" s="1054"/>
      <c r="H154" s="1049" t="s">
        <v>856</v>
      </c>
      <c r="I154" s="1049" t="s">
        <v>857</v>
      </c>
      <c r="J154" s="1049" t="s">
        <v>22</v>
      </c>
      <c r="K154" s="1038"/>
      <c r="L154" s="1050" t="s">
        <v>856</v>
      </c>
      <c r="M154" s="1050" t="s">
        <v>857</v>
      </c>
      <c r="N154" s="1050" t="s">
        <v>22</v>
      </c>
      <c r="O154" s="1038"/>
      <c r="P154" s="1051" t="s">
        <v>858</v>
      </c>
      <c r="Q154" s="1036"/>
      <c r="R154" s="1043"/>
    </row>
    <row r="155" spans="2:18" s="1041" customFormat="1">
      <c r="B155" s="1042"/>
      <c r="C155" s="1036"/>
      <c r="D155" s="1036"/>
      <c r="E155" s="1036"/>
      <c r="F155" s="1036"/>
      <c r="G155" s="1036"/>
      <c r="H155" s="1036"/>
      <c r="I155" s="1036"/>
      <c r="J155" s="1036"/>
      <c r="K155" s="1038"/>
      <c r="L155" s="1036"/>
      <c r="M155" s="1036"/>
      <c r="N155" s="1036"/>
      <c r="O155" s="1038"/>
      <c r="P155" s="1036"/>
      <c r="Q155" s="1036"/>
      <c r="R155" s="1043"/>
    </row>
    <row r="156" spans="2:18" s="2" customFormat="1">
      <c r="B156" s="20"/>
      <c r="C156" s="1037" t="s">
        <v>850</v>
      </c>
      <c r="E156" s="1036" t="s">
        <v>851</v>
      </c>
      <c r="F156" s="1036"/>
      <c r="G156" s="1038"/>
      <c r="H156" s="1056">
        <v>0.01</v>
      </c>
      <c r="I156" s="1056">
        <v>5.2499999999999998E-2</v>
      </c>
      <c r="J156" s="1057">
        <f>I156-H156</f>
        <v>4.2499999999999996E-2</v>
      </c>
      <c r="K156" s="1056"/>
      <c r="L156" s="1056">
        <v>3.5000000000000001E-3</v>
      </c>
      <c r="M156" s="1056">
        <v>5.4999999999999997E-3</v>
      </c>
      <c r="N156" s="1057">
        <f>M156-L156</f>
        <v>1.9999999999999996E-3</v>
      </c>
      <c r="O156" s="1038"/>
      <c r="P156" s="1040">
        <f>N156/J156</f>
        <v>4.7058823529411757E-2</v>
      </c>
      <c r="Q156" s="1038"/>
      <c r="R156" s="21"/>
    </row>
    <row r="157" spans="2:18" s="2" customFormat="1">
      <c r="B157" s="20"/>
      <c r="C157" s="1036"/>
      <c r="D157" s="1036"/>
      <c r="E157" s="1036" t="s">
        <v>852</v>
      </c>
      <c r="F157" s="1036"/>
      <c r="G157" s="1038"/>
      <c r="H157" s="1056">
        <v>0.01</v>
      </c>
      <c r="I157" s="1056">
        <v>5.2499999999999998E-2</v>
      </c>
      <c r="J157" s="1057">
        <f t="shared" ref="J157:J161" si="0">I157-H157</f>
        <v>4.2499999999999996E-2</v>
      </c>
      <c r="K157" s="1056"/>
      <c r="L157" s="1056">
        <v>8.6E-3</v>
      </c>
      <c r="M157" s="1056">
        <v>1.0999999999999999E-2</v>
      </c>
      <c r="N157" s="1057">
        <f t="shared" ref="N157:N161" si="1">M157-L157</f>
        <v>2.3999999999999994E-3</v>
      </c>
      <c r="O157" s="1038"/>
      <c r="P157" s="1040">
        <f t="shared" ref="P157:P161" si="2">N157/J157</f>
        <v>5.6470588235294106E-2</v>
      </c>
      <c r="Q157" s="1038"/>
      <c r="R157" s="21"/>
    </row>
    <row r="158" spans="2:18" s="2" customFormat="1">
      <c r="B158" s="20"/>
      <c r="C158" s="1036"/>
      <c r="D158" s="1036"/>
      <c r="E158" s="1036" t="s">
        <v>853</v>
      </c>
      <c r="F158" s="1036"/>
      <c r="G158" s="1038"/>
      <c r="H158" s="1058">
        <v>0.01</v>
      </c>
      <c r="I158" s="1058">
        <v>5.2499999999999998E-2</v>
      </c>
      <c r="J158" s="1059">
        <f t="shared" si="0"/>
        <v>4.2499999999999996E-2</v>
      </c>
      <c r="K158" s="1056"/>
      <c r="L158" s="1058">
        <v>1.2800000000000001E-2</v>
      </c>
      <c r="M158" s="1058">
        <v>2.93E-2</v>
      </c>
      <c r="N158" s="1059">
        <f t="shared" si="1"/>
        <v>1.6500000000000001E-2</v>
      </c>
      <c r="O158" s="1038"/>
      <c r="P158" s="1040">
        <f t="shared" si="2"/>
        <v>0.38823529411764712</v>
      </c>
      <c r="Q158" s="1038"/>
      <c r="R158" s="21"/>
    </row>
    <row r="159" spans="2:18" s="2" customFormat="1">
      <c r="B159" s="20"/>
      <c r="C159" s="1036"/>
      <c r="D159" s="1036"/>
      <c r="E159" s="1036"/>
      <c r="F159" s="1036"/>
      <c r="G159" s="1038"/>
      <c r="H159" s="1056"/>
      <c r="I159" s="1056"/>
      <c r="J159" s="1056"/>
      <c r="K159" s="1056"/>
      <c r="L159" s="1056"/>
      <c r="M159" s="1056"/>
      <c r="N159" s="1056"/>
      <c r="O159" s="1038"/>
      <c r="P159" s="1038"/>
      <c r="Q159" s="1038"/>
      <c r="R159" s="21"/>
    </row>
    <row r="160" spans="2:18" s="2" customFormat="1">
      <c r="B160" s="20"/>
      <c r="C160" s="1036"/>
      <c r="D160" s="1036"/>
      <c r="E160" s="1036" t="s">
        <v>854</v>
      </c>
      <c r="F160" s="1036"/>
      <c r="G160" s="1038"/>
      <c r="H160" s="1056">
        <v>1.2E-2</v>
      </c>
      <c r="I160" s="1056">
        <v>5.0999999999999997E-2</v>
      </c>
      <c r="J160" s="1057">
        <f t="shared" si="0"/>
        <v>3.8999999999999993E-2</v>
      </c>
      <c r="K160" s="1056"/>
      <c r="L160" s="1056">
        <v>2.3699999999999999E-2</v>
      </c>
      <c r="M160" s="1056">
        <v>4.5100000000000001E-2</v>
      </c>
      <c r="N160" s="1057">
        <f t="shared" si="1"/>
        <v>2.1400000000000002E-2</v>
      </c>
      <c r="O160" s="1038"/>
      <c r="P160" s="1040">
        <f t="shared" si="2"/>
        <v>0.54871794871794888</v>
      </c>
      <c r="Q160" s="1038"/>
      <c r="R160" s="21"/>
    </row>
    <row r="161" spans="2:18" s="2" customFormat="1">
      <c r="B161" s="20"/>
      <c r="C161" s="1036"/>
      <c r="D161" s="1036"/>
      <c r="E161" s="1036" t="s">
        <v>855</v>
      </c>
      <c r="F161" s="1036"/>
      <c r="G161" s="1038"/>
      <c r="H161" s="1058">
        <v>1.6E-2</v>
      </c>
      <c r="I161" s="1058">
        <v>0.05</v>
      </c>
      <c r="J161" s="1059">
        <f t="shared" si="0"/>
        <v>3.4000000000000002E-2</v>
      </c>
      <c r="K161" s="1056"/>
      <c r="L161" s="1058">
        <v>2.2800000000000001E-2</v>
      </c>
      <c r="M161" s="1058">
        <v>4.3999999999999997E-2</v>
      </c>
      <c r="N161" s="1059">
        <f t="shared" si="1"/>
        <v>2.1199999999999997E-2</v>
      </c>
      <c r="O161" s="1038"/>
      <c r="P161" s="1040">
        <f t="shared" si="2"/>
        <v>0.62352941176470578</v>
      </c>
      <c r="Q161" s="1038"/>
      <c r="R161" s="21"/>
    </row>
    <row r="162" spans="2:18" s="2" customFormat="1">
      <c r="B162" s="20"/>
      <c r="C162" s="1036"/>
      <c r="D162" s="1036"/>
      <c r="E162" s="1036"/>
      <c r="F162" s="1036"/>
      <c r="G162" s="1038"/>
      <c r="H162" s="1056"/>
      <c r="I162" s="1056"/>
      <c r="J162" s="1056"/>
      <c r="K162" s="1056"/>
      <c r="L162" s="1056"/>
      <c r="M162" s="1056"/>
      <c r="N162" s="1056"/>
      <c r="O162" s="1038"/>
      <c r="P162" s="1038"/>
      <c r="Q162" s="1038"/>
      <c r="R162" s="21"/>
    </row>
    <row r="163" spans="2:18" s="2" customFormat="1">
      <c r="B163" s="20"/>
      <c r="C163" s="1036"/>
      <c r="D163" s="1036"/>
      <c r="E163" s="1036"/>
      <c r="F163" s="1036"/>
      <c r="G163" s="1038"/>
      <c r="H163" s="1056"/>
      <c r="I163" s="1056"/>
      <c r="J163" s="1056"/>
      <c r="K163" s="1056"/>
      <c r="L163" s="1056"/>
      <c r="M163" s="1056"/>
      <c r="N163" s="1056"/>
      <c r="O163" s="1038"/>
      <c r="P163" s="1038"/>
      <c r="Q163" s="1038"/>
      <c r="R163" s="21"/>
    </row>
    <row r="164" spans="2:18" s="2" customFormat="1">
      <c r="B164" s="20"/>
      <c r="C164" s="1037" t="s">
        <v>859</v>
      </c>
      <c r="E164" s="1036" t="s">
        <v>851</v>
      </c>
      <c r="F164" s="1036"/>
      <c r="G164" s="1038"/>
      <c r="H164" s="1056">
        <v>2.5000000000000001E-3</v>
      </c>
      <c r="I164" s="1056">
        <v>1.7000000000000001E-2</v>
      </c>
      <c r="J164" s="1057">
        <f>I164-H164</f>
        <v>1.4500000000000001E-2</v>
      </c>
      <c r="K164" s="1056"/>
      <c r="L164" s="1056">
        <v>1.1000000000000001E-3</v>
      </c>
      <c r="M164" s="1056">
        <v>1.1999999999999999E-3</v>
      </c>
      <c r="N164" s="1057">
        <f>M164-L164</f>
        <v>9.9999999999999829E-5</v>
      </c>
      <c r="O164" s="1038"/>
      <c r="P164" s="1040">
        <f>N164/J164</f>
        <v>6.8965517241379188E-3</v>
      </c>
      <c r="Q164" s="1038"/>
      <c r="R164" s="21"/>
    </row>
    <row r="165" spans="2:18" s="2" customFormat="1">
      <c r="B165" s="20"/>
      <c r="C165" s="1036"/>
      <c r="D165" s="1036"/>
      <c r="E165" s="1036" t="s">
        <v>852</v>
      </c>
      <c r="F165" s="1036"/>
      <c r="G165" s="1038"/>
      <c r="H165" s="1056">
        <v>2.5000000000000001E-3</v>
      </c>
      <c r="I165" s="1056">
        <v>1.7000000000000001E-2</v>
      </c>
      <c r="J165" s="1057">
        <f t="shared" ref="J165:J166" si="3">I165-H165</f>
        <v>1.4500000000000001E-2</v>
      </c>
      <c r="K165" s="1056"/>
      <c r="L165" s="1056">
        <v>1.4E-3</v>
      </c>
      <c r="M165" s="1056">
        <v>1.6000000000000001E-3</v>
      </c>
      <c r="N165" s="1057">
        <f t="shared" ref="N165:N166" si="4">M165-L165</f>
        <v>2.0000000000000009E-4</v>
      </c>
      <c r="O165" s="1038"/>
      <c r="P165" s="1040">
        <f t="shared" ref="P165:P166" si="5">N165/J165</f>
        <v>1.3793103448275867E-2</v>
      </c>
      <c r="Q165" s="1038"/>
      <c r="R165" s="21"/>
    </row>
    <row r="166" spans="2:18" s="2" customFormat="1">
      <c r="B166" s="20"/>
      <c r="C166" s="1036"/>
      <c r="D166" s="1036"/>
      <c r="E166" s="1036" t="s">
        <v>853</v>
      </c>
      <c r="F166" s="1036"/>
      <c r="G166" s="1038"/>
      <c r="H166" s="1058">
        <v>2.5000000000000001E-3</v>
      </c>
      <c r="I166" s="1058">
        <v>1.7000000000000001E-2</v>
      </c>
      <c r="J166" s="1059">
        <f t="shared" si="3"/>
        <v>1.4500000000000001E-2</v>
      </c>
      <c r="K166" s="1056"/>
      <c r="L166" s="1058">
        <v>3.0999999999999999E-3</v>
      </c>
      <c r="M166" s="1058">
        <v>4.3E-3</v>
      </c>
      <c r="N166" s="1059">
        <f t="shared" si="4"/>
        <v>1.2000000000000001E-3</v>
      </c>
      <c r="O166" s="1038"/>
      <c r="P166" s="1040">
        <f t="shared" si="5"/>
        <v>8.2758620689655171E-2</v>
      </c>
      <c r="Q166" s="1038"/>
      <c r="R166" s="21"/>
    </row>
    <row r="167" spans="2:18" s="2" customFormat="1">
      <c r="B167" s="20"/>
      <c r="C167" s="1036"/>
      <c r="D167" s="1036"/>
      <c r="E167" s="1036"/>
      <c r="F167" s="1036"/>
      <c r="G167" s="1038"/>
      <c r="H167" s="1056"/>
      <c r="I167" s="1056"/>
      <c r="J167" s="1056"/>
      <c r="K167" s="1056"/>
      <c r="L167" s="1056"/>
      <c r="M167" s="1056"/>
      <c r="N167" s="1056"/>
      <c r="O167" s="1038"/>
      <c r="P167" s="1038"/>
      <c r="Q167" s="1038"/>
      <c r="R167" s="21"/>
    </row>
    <row r="168" spans="2:18" s="2" customFormat="1">
      <c r="B168" s="20"/>
      <c r="C168" s="1036"/>
      <c r="D168" s="1036"/>
      <c r="E168" s="1036" t="s">
        <v>854</v>
      </c>
      <c r="F168" s="1036"/>
      <c r="G168" s="1038"/>
      <c r="H168" s="1056">
        <v>5.0000000000000001E-3</v>
      </c>
      <c r="I168" s="1056">
        <v>2.23E-2</v>
      </c>
      <c r="J168" s="1057">
        <f t="shared" ref="J168:J169" si="6">I168-H168</f>
        <v>1.7299999999999999E-2</v>
      </c>
      <c r="K168" s="1056"/>
      <c r="L168" s="1056">
        <v>5.3E-3</v>
      </c>
      <c r="M168" s="1056">
        <v>9.7999999999999997E-3</v>
      </c>
      <c r="N168" s="1057">
        <f t="shared" ref="N168:N169" si="7">M168-L168</f>
        <v>4.4999999999999997E-3</v>
      </c>
      <c r="O168" s="1038"/>
      <c r="P168" s="1040">
        <f t="shared" ref="P168:P169" si="8">N168/J168</f>
        <v>0.26011560693641617</v>
      </c>
      <c r="Q168" s="1038"/>
      <c r="R168" s="21"/>
    </row>
    <row r="169" spans="2:18" s="2" customFormat="1">
      <c r="B169" s="20"/>
      <c r="C169" s="1036"/>
      <c r="D169" s="1036"/>
      <c r="E169" s="1036" t="s">
        <v>855</v>
      </c>
      <c r="F169" s="1036"/>
      <c r="G169" s="1038"/>
      <c r="H169" s="1058">
        <v>6.7000000000000002E-3</v>
      </c>
      <c r="I169" s="1058">
        <v>2.4E-2</v>
      </c>
      <c r="J169" s="1059">
        <f t="shared" si="6"/>
        <v>1.7299999999999999E-2</v>
      </c>
      <c r="K169" s="1056"/>
      <c r="L169" s="1058">
        <v>7.7999999999999996E-3</v>
      </c>
      <c r="M169" s="1058">
        <v>1.2800000000000001E-2</v>
      </c>
      <c r="N169" s="1059">
        <f t="shared" si="7"/>
        <v>5.000000000000001E-3</v>
      </c>
      <c r="O169" s="1038"/>
      <c r="P169" s="1040">
        <f t="shared" si="8"/>
        <v>0.28901734104046251</v>
      </c>
      <c r="Q169" s="1038"/>
      <c r="R169" s="21"/>
    </row>
    <row r="170" spans="2:18" s="2" customFormat="1">
      <c r="B170" s="20"/>
      <c r="C170" s="1036"/>
      <c r="D170" s="1036"/>
      <c r="E170" s="1036"/>
      <c r="F170" s="1036"/>
      <c r="G170" s="1038"/>
      <c r="H170" s="1038"/>
      <c r="I170" s="1038"/>
      <c r="J170" s="1038"/>
      <c r="K170" s="1038"/>
      <c r="L170" s="1038"/>
      <c r="M170" s="1038"/>
      <c r="N170" s="1038"/>
      <c r="O170" s="1038"/>
      <c r="P170" s="1038"/>
      <c r="Q170" s="1038"/>
      <c r="R170" s="21"/>
    </row>
    <row r="171" spans="2:18" s="2" customFormat="1">
      <c r="B171" s="20"/>
      <c r="C171" s="1036"/>
      <c r="D171" s="1036"/>
      <c r="E171" s="1036"/>
      <c r="F171" s="1036"/>
      <c r="G171" s="1038"/>
      <c r="H171" s="1038"/>
      <c r="I171" s="1038"/>
      <c r="J171" s="1038"/>
      <c r="K171" s="1038"/>
      <c r="L171" s="1038"/>
      <c r="M171" s="1038"/>
      <c r="N171" s="1038"/>
      <c r="O171" s="1038"/>
      <c r="P171" s="1038"/>
      <c r="Q171" s="1038"/>
      <c r="R171" s="21"/>
    </row>
    <row r="172" spans="2:18" s="2" customFormat="1">
      <c r="B172" s="20"/>
      <c r="C172" s="1036"/>
      <c r="D172" s="1036"/>
      <c r="E172" s="1036"/>
      <c r="F172" s="1036"/>
      <c r="G172" s="1038"/>
      <c r="H172" s="1038"/>
      <c r="I172" s="1038"/>
      <c r="J172" s="1038"/>
      <c r="K172" s="1038"/>
      <c r="L172" s="1038"/>
      <c r="M172" s="1038"/>
      <c r="N172" s="1038"/>
      <c r="O172" s="1038"/>
      <c r="P172" s="1038"/>
      <c r="Q172" s="1038"/>
      <c r="R172" s="21"/>
    </row>
    <row r="173" spans="2:18" s="2" customFormat="1" ht="17" customHeight="1">
      <c r="B173" s="20"/>
      <c r="D173" s="1036"/>
      <c r="E173" s="1036"/>
      <c r="F173" s="1036"/>
      <c r="G173" s="1038"/>
      <c r="H173" s="1038"/>
      <c r="I173" s="1038"/>
      <c r="J173" s="1038"/>
      <c r="K173" s="1038"/>
      <c r="L173" s="1038"/>
      <c r="M173" s="1038"/>
      <c r="N173" s="1038"/>
      <c r="O173" s="1038"/>
      <c r="P173" s="1038"/>
      <c r="Q173" s="1038"/>
      <c r="R173" s="21"/>
    </row>
    <row r="174" spans="2:18" s="2" customFormat="1" ht="21" customHeight="1">
      <c r="B174" s="20"/>
      <c r="C174" s="1055" t="s">
        <v>862</v>
      </c>
      <c r="D174" s="1036"/>
      <c r="E174" s="1036"/>
      <c r="F174" s="1036"/>
      <c r="G174" s="1038"/>
      <c r="H174" s="1038"/>
      <c r="I174" s="1038"/>
      <c r="J174" s="1038"/>
      <c r="K174" s="1038"/>
      <c r="L174" s="1038"/>
      <c r="M174" s="1038"/>
      <c r="N174" s="1038"/>
      <c r="O174" s="1038"/>
      <c r="P174" s="1038"/>
      <c r="Q174" s="1038"/>
      <c r="R174" s="21"/>
    </row>
    <row r="175" spans="2:18" s="2" customFormat="1" ht="16" thickBot="1">
      <c r="B175" s="20"/>
      <c r="C175" s="1048"/>
      <c r="D175" s="1048"/>
      <c r="E175" s="1048"/>
      <c r="F175" s="1048"/>
      <c r="G175" s="1061"/>
      <c r="H175" s="1061"/>
      <c r="I175" s="1061"/>
      <c r="J175" s="1061"/>
      <c r="K175" s="1061"/>
      <c r="L175" s="1061"/>
      <c r="M175" s="1061"/>
      <c r="N175" s="1061"/>
      <c r="O175" s="1061"/>
      <c r="P175" s="1061"/>
      <c r="Q175" s="1038"/>
      <c r="R175" s="21"/>
    </row>
    <row r="176" spans="2:18" s="128" customFormat="1" ht="24" customHeight="1">
      <c r="B176" s="452"/>
      <c r="C176" s="1070"/>
      <c r="D176" s="1070"/>
      <c r="E176" s="1070"/>
      <c r="F176" s="1070"/>
      <c r="G176" s="1071"/>
      <c r="H176" s="1070"/>
      <c r="I176" s="1072" t="s">
        <v>889</v>
      </c>
      <c r="J176" s="1073"/>
      <c r="K176" s="1074"/>
      <c r="L176" s="1072" t="s">
        <v>890</v>
      </c>
      <c r="M176" s="1073"/>
      <c r="N176" s="1074"/>
      <c r="O176" s="1072" t="s">
        <v>891</v>
      </c>
      <c r="P176" s="1074"/>
      <c r="Q176" s="1046"/>
      <c r="R176" s="453"/>
    </row>
    <row r="177" spans="2:18" s="2" customFormat="1" ht="22" customHeight="1">
      <c r="B177" s="20"/>
      <c r="C177" s="1068"/>
      <c r="D177" s="1068"/>
      <c r="E177" s="1068"/>
      <c r="F177" s="1068"/>
      <c r="G177" s="1069"/>
      <c r="H177" s="1065">
        <v>2018</v>
      </c>
      <c r="I177" s="1066">
        <v>2019</v>
      </c>
      <c r="J177" s="1067">
        <v>2020</v>
      </c>
      <c r="K177" s="1066">
        <v>2018</v>
      </c>
      <c r="L177" s="1066">
        <v>2019</v>
      </c>
      <c r="M177" s="1067">
        <v>2020</v>
      </c>
      <c r="N177" s="1066">
        <v>2018</v>
      </c>
      <c r="O177" s="1066">
        <v>2019</v>
      </c>
      <c r="P177" s="1066">
        <v>2020</v>
      </c>
      <c r="Q177" s="1038"/>
      <c r="R177" s="21"/>
    </row>
    <row r="178" spans="2:18" s="2" customFormat="1">
      <c r="B178" s="20"/>
      <c r="C178" s="1036"/>
      <c r="D178" s="1036"/>
      <c r="E178" s="1036"/>
      <c r="F178" s="1036"/>
      <c r="G178" s="1043"/>
      <c r="H178" s="1036"/>
      <c r="I178" s="1038"/>
      <c r="J178" s="1039"/>
      <c r="K178" s="1038"/>
      <c r="L178" s="1038"/>
      <c r="M178" s="1039"/>
      <c r="N178" s="1038"/>
      <c r="O178" s="1038"/>
      <c r="P178" s="1038"/>
      <c r="Q178" s="1038"/>
      <c r="R178" s="21"/>
    </row>
    <row r="179" spans="2:18" s="2" customFormat="1" ht="21" customHeight="1">
      <c r="B179" s="20"/>
      <c r="C179" s="1036" t="s">
        <v>863</v>
      </c>
      <c r="D179" s="1036"/>
      <c r="E179" s="1036"/>
      <c r="F179" s="1036"/>
      <c r="G179" s="1043"/>
      <c r="H179" s="1060">
        <v>2.8000000000000001E-2</v>
      </c>
      <c r="I179" s="1060">
        <v>2.4E-2</v>
      </c>
      <c r="J179" s="1063">
        <v>0.02</v>
      </c>
      <c r="K179" s="1060" t="s">
        <v>867</v>
      </c>
      <c r="L179" s="1060" t="s">
        <v>868</v>
      </c>
      <c r="M179" s="1063" t="s">
        <v>869</v>
      </c>
      <c r="N179" s="1060" t="s">
        <v>870</v>
      </c>
      <c r="O179" s="1060" t="s">
        <v>871</v>
      </c>
      <c r="P179" s="1060" t="s">
        <v>872</v>
      </c>
      <c r="Q179" s="1056"/>
      <c r="R179" s="21"/>
    </row>
    <row r="180" spans="2:18" s="2" customFormat="1" ht="21" customHeight="1">
      <c r="B180" s="20"/>
      <c r="C180" s="1036" t="s">
        <v>246</v>
      </c>
      <c r="D180" s="1036"/>
      <c r="E180" s="1036"/>
      <c r="F180" s="1036"/>
      <c r="G180" s="1043"/>
      <c r="H180" s="1060">
        <v>3.5999999999999997E-2</v>
      </c>
      <c r="I180" s="1060">
        <v>3.5000000000000003E-2</v>
      </c>
      <c r="J180" s="1063">
        <v>3.5000000000000003E-2</v>
      </c>
      <c r="K180" s="1060" t="s">
        <v>873</v>
      </c>
      <c r="L180" s="1060" t="s">
        <v>874</v>
      </c>
      <c r="M180" s="1063" t="s">
        <v>875</v>
      </c>
      <c r="N180" s="1060" t="s">
        <v>876</v>
      </c>
      <c r="O180" s="1060" t="s">
        <v>877</v>
      </c>
      <c r="P180" s="1060" t="s">
        <v>878</v>
      </c>
      <c r="Q180" s="1056"/>
      <c r="R180" s="21"/>
    </row>
    <row r="181" spans="2:18" s="2" customFormat="1" ht="21" customHeight="1">
      <c r="B181" s="20"/>
      <c r="C181" s="1036" t="s">
        <v>865</v>
      </c>
      <c r="D181" s="1036"/>
      <c r="E181" s="1036"/>
      <c r="F181" s="1036"/>
      <c r="G181" s="1043"/>
      <c r="H181" s="1060">
        <v>2.1000000000000001E-2</v>
      </c>
      <c r="I181" s="1060">
        <v>2.1000000000000001E-2</v>
      </c>
      <c r="J181" s="1063">
        <v>2.1000000000000001E-2</v>
      </c>
      <c r="K181" s="1060" t="s">
        <v>879</v>
      </c>
      <c r="L181" s="1060" t="s">
        <v>880</v>
      </c>
      <c r="M181" s="1063" t="s">
        <v>881</v>
      </c>
      <c r="N181" s="1060" t="s">
        <v>880</v>
      </c>
      <c r="O181" s="1060" t="s">
        <v>882</v>
      </c>
      <c r="P181" s="1060" t="s">
        <v>883</v>
      </c>
      <c r="Q181" s="1056"/>
      <c r="R181" s="21"/>
    </row>
    <row r="182" spans="2:18" s="2" customFormat="1" ht="21" customHeight="1">
      <c r="B182" s="20"/>
      <c r="C182" s="1036" t="s">
        <v>864</v>
      </c>
      <c r="D182" s="1036"/>
      <c r="E182" s="1036"/>
      <c r="F182" s="1036"/>
      <c r="G182" s="1043"/>
      <c r="H182" s="1060">
        <v>0.02</v>
      </c>
      <c r="I182" s="1060">
        <v>2.1000000000000001E-2</v>
      </c>
      <c r="J182" s="1063">
        <v>2.1000000000000001E-2</v>
      </c>
      <c r="K182" s="1060" t="s">
        <v>884</v>
      </c>
      <c r="L182" s="1060" t="s">
        <v>880</v>
      </c>
      <c r="M182" s="1063" t="s">
        <v>881</v>
      </c>
      <c r="N182" s="1060" t="s">
        <v>885</v>
      </c>
      <c r="O182" s="1060" t="s">
        <v>883</v>
      </c>
      <c r="P182" s="1060" t="s">
        <v>883</v>
      </c>
      <c r="Q182" s="1056"/>
      <c r="R182" s="21"/>
    </row>
    <row r="183" spans="2:18" s="2" customFormat="1" ht="12" customHeight="1">
      <c r="B183" s="20"/>
      <c r="C183" s="1036"/>
      <c r="D183" s="1036"/>
      <c r="E183" s="1036"/>
      <c r="F183" s="1036"/>
      <c r="G183" s="1043"/>
      <c r="H183" s="1060"/>
      <c r="I183" s="1060"/>
      <c r="J183" s="1063"/>
      <c r="K183" s="1060"/>
      <c r="L183" s="1060"/>
      <c r="M183" s="1063"/>
      <c r="N183" s="1060"/>
      <c r="O183" s="1060"/>
      <c r="P183" s="1060"/>
      <c r="Q183" s="1056"/>
      <c r="R183" s="21"/>
    </row>
    <row r="184" spans="2:18" s="2" customFormat="1" ht="21" customHeight="1">
      <c r="B184" s="20"/>
      <c r="C184" s="1036" t="s">
        <v>866</v>
      </c>
      <c r="D184" s="1036"/>
      <c r="E184" s="1036"/>
      <c r="F184" s="1036"/>
      <c r="G184" s="1043"/>
      <c r="H184" s="1060">
        <v>2.4E-2</v>
      </c>
      <c r="I184" s="1060">
        <v>2.9000000000000001E-2</v>
      </c>
      <c r="J184" s="1063">
        <v>3.4000000000000002E-2</v>
      </c>
      <c r="K184" s="1060" t="s">
        <v>886</v>
      </c>
      <c r="L184" s="1060" t="s">
        <v>887</v>
      </c>
      <c r="M184" s="1063" t="s">
        <v>888</v>
      </c>
      <c r="N184" s="1060" t="s">
        <v>885</v>
      </c>
      <c r="O184" s="1060" t="s">
        <v>883</v>
      </c>
      <c r="P184" s="1060" t="s">
        <v>883</v>
      </c>
      <c r="Q184" s="1056"/>
      <c r="R184" s="21"/>
    </row>
    <row r="185" spans="2:18" s="2" customFormat="1" ht="16" thickBot="1">
      <c r="B185" s="20"/>
      <c r="C185" s="1048"/>
      <c r="D185" s="1048"/>
      <c r="E185" s="1048"/>
      <c r="F185" s="1048"/>
      <c r="G185" s="1062"/>
      <c r="H185" s="1048"/>
      <c r="I185" s="1061"/>
      <c r="J185" s="1064"/>
      <c r="K185" s="1061"/>
      <c r="L185" s="1061"/>
      <c r="M185" s="1064"/>
      <c r="N185" s="1061"/>
      <c r="O185" s="1061"/>
      <c r="P185" s="1061"/>
      <c r="Q185" s="1038"/>
      <c r="R185" s="21"/>
    </row>
    <row r="186" spans="2:18" s="2" customFormat="1">
      <c r="B186" s="20"/>
      <c r="C186" s="1036"/>
      <c r="D186" s="1036"/>
      <c r="E186" s="1036"/>
      <c r="F186" s="1036"/>
      <c r="G186" s="1038"/>
      <c r="H186" s="1038"/>
      <c r="I186" s="1038"/>
      <c r="J186" s="1038"/>
      <c r="K186" s="1038"/>
      <c r="L186" s="1038"/>
      <c r="M186" s="1038"/>
      <c r="N186" s="1038"/>
      <c r="O186" s="1038"/>
      <c r="P186" s="1038"/>
      <c r="Q186" s="1038"/>
      <c r="R186" s="21"/>
    </row>
    <row r="187" spans="2:18" s="2" customFormat="1">
      <c r="B187" s="20"/>
      <c r="C187" s="1036"/>
      <c r="D187" s="1036"/>
      <c r="E187" s="1036"/>
      <c r="F187" s="1036"/>
      <c r="G187" s="1038"/>
      <c r="H187" s="1038"/>
      <c r="I187" s="1038"/>
      <c r="J187" s="1038"/>
      <c r="K187" s="1038"/>
      <c r="L187" s="1038"/>
      <c r="M187" s="1038"/>
      <c r="N187" s="1038"/>
      <c r="O187" s="1038"/>
      <c r="P187" s="1038"/>
      <c r="Q187" s="1038"/>
      <c r="R187" s="21"/>
    </row>
    <row r="188" spans="2:18" s="2" customFormat="1">
      <c r="B188" s="20"/>
      <c r="C188" s="1036"/>
      <c r="D188" s="1036"/>
      <c r="E188" s="1036"/>
      <c r="F188" s="1036"/>
      <c r="G188" s="1038"/>
      <c r="H188" s="1038"/>
      <c r="I188" s="1038"/>
      <c r="J188" s="1038"/>
      <c r="K188" s="1038"/>
      <c r="L188" s="1038"/>
      <c r="M188" s="1038"/>
      <c r="N188" s="1038"/>
      <c r="O188" s="1038"/>
      <c r="P188" s="1038"/>
      <c r="Q188" s="1038"/>
      <c r="R188" s="21"/>
    </row>
    <row r="189" spans="2:18" s="2" customFormat="1">
      <c r="B189" s="20"/>
      <c r="C189" s="1036"/>
      <c r="D189" s="1036"/>
      <c r="E189" s="1036"/>
      <c r="F189" s="1036"/>
      <c r="G189" s="1038"/>
      <c r="H189" s="1038"/>
      <c r="I189" s="1038"/>
      <c r="J189" s="1038"/>
      <c r="K189" s="1038"/>
      <c r="L189" s="1038"/>
      <c r="M189" s="1038"/>
      <c r="N189" s="1038"/>
      <c r="O189" s="1038"/>
      <c r="P189" s="1038"/>
      <c r="Q189" s="1038"/>
      <c r="R189" s="21"/>
    </row>
    <row r="190" spans="2:18" s="2" customFormat="1">
      <c r="B190" s="3"/>
      <c r="C190" s="4"/>
      <c r="D190" s="4"/>
      <c r="E190" s="4"/>
      <c r="F190" s="4"/>
      <c r="G190" s="4"/>
      <c r="H190" s="4"/>
      <c r="I190" s="4"/>
      <c r="J190" s="4"/>
      <c r="K190" s="4"/>
      <c r="L190" s="4"/>
      <c r="M190" s="4"/>
      <c r="N190" s="4"/>
      <c r="O190" s="4"/>
      <c r="P190" s="4"/>
      <c r="Q190" s="4"/>
      <c r="R190" s="160"/>
    </row>
    <row r="191" spans="2:18" s="2" customFormat="1">
      <c r="B191" s="1016"/>
      <c r="C191" s="1017"/>
      <c r="D191" s="821"/>
    </row>
    <row r="192" spans="2:18" s="2" customFormat="1">
      <c r="B192" s="1016"/>
      <c r="C192" s="1017"/>
      <c r="D192" s="821"/>
    </row>
    <row r="193" spans="2:4" s="2" customFormat="1">
      <c r="B193" s="1016"/>
      <c r="C193" s="1017"/>
      <c r="D193" s="821"/>
    </row>
    <row r="195" spans="2:4">
      <c r="B195" s="63"/>
      <c r="C195" s="509"/>
      <c r="D195" s="65" t="s">
        <v>82</v>
      </c>
    </row>
    <row r="196" spans="2:4">
      <c r="B196" s="67"/>
      <c r="C196" s="884"/>
      <c r="D196" s="69"/>
    </row>
    <row r="197" spans="2:4">
      <c r="B197" s="61">
        <v>34334</v>
      </c>
      <c r="D197" s="66">
        <v>0.03</v>
      </c>
    </row>
    <row r="198" spans="2:4">
      <c r="B198" s="61">
        <v>34349</v>
      </c>
      <c r="C198" s="885">
        <v>94</v>
      </c>
      <c r="D198" s="66">
        <v>0.03</v>
      </c>
    </row>
    <row r="199" spans="2:4">
      <c r="B199" s="61">
        <f>+B198+30.4666666667</f>
        <v>34379.466666666704</v>
      </c>
      <c r="D199" s="66">
        <v>3.2500000000000001E-2</v>
      </c>
    </row>
    <row r="200" spans="2:4">
      <c r="B200" s="61">
        <f t="shared" ref="B200:B263" si="9">+B199+30.4666666667</f>
        <v>34409.933333333407</v>
      </c>
      <c r="D200" s="66">
        <v>3.5000000000000003E-2</v>
      </c>
    </row>
    <row r="201" spans="2:4">
      <c r="B201" s="61">
        <f t="shared" si="9"/>
        <v>34440.400000000111</v>
      </c>
      <c r="D201" s="66">
        <v>3.7499999999999999E-2</v>
      </c>
    </row>
    <row r="202" spans="2:4">
      <c r="B202" s="61">
        <f t="shared" si="9"/>
        <v>34470.866666666814</v>
      </c>
      <c r="D202" s="66">
        <v>4.2500000000000003E-2</v>
      </c>
    </row>
    <row r="203" spans="2:4">
      <c r="B203" s="61">
        <f t="shared" si="9"/>
        <v>34501.333333333518</v>
      </c>
      <c r="D203" s="66">
        <v>4.2500000000000003E-2</v>
      </c>
    </row>
    <row r="204" spans="2:4">
      <c r="B204" s="61">
        <f t="shared" si="9"/>
        <v>34531.800000000221</v>
      </c>
      <c r="D204" s="66">
        <v>4.2500000000000003E-2</v>
      </c>
    </row>
    <row r="205" spans="2:4">
      <c r="B205" s="61">
        <f t="shared" si="9"/>
        <v>34562.266666666925</v>
      </c>
      <c r="D205" s="66">
        <v>4.7500000000000001E-2</v>
      </c>
    </row>
    <row r="206" spans="2:4">
      <c r="B206" s="61">
        <f t="shared" si="9"/>
        <v>34592.733333333628</v>
      </c>
      <c r="D206" s="66">
        <v>4.7500000000000001E-2</v>
      </c>
    </row>
    <row r="207" spans="2:4">
      <c r="B207" s="61">
        <f t="shared" si="9"/>
        <v>34623.200000000332</v>
      </c>
      <c r="D207" s="66">
        <v>4.7500000000000001E-2</v>
      </c>
    </row>
    <row r="208" spans="2:4">
      <c r="B208" s="61">
        <f t="shared" si="9"/>
        <v>34653.666666667035</v>
      </c>
      <c r="D208" s="66">
        <v>5.5E-2</v>
      </c>
    </row>
    <row r="209" spans="2:4">
      <c r="B209" s="61">
        <f t="shared" si="9"/>
        <v>34684.133333333739</v>
      </c>
      <c r="D209" s="66">
        <v>5.5E-2</v>
      </c>
    </row>
    <row r="210" spans="2:4">
      <c r="B210" s="61">
        <f t="shared" si="9"/>
        <v>34714.600000000442</v>
      </c>
      <c r="C210" s="885">
        <v>95</v>
      </c>
      <c r="D210" s="66">
        <v>5.5E-2</v>
      </c>
    </row>
    <row r="211" spans="2:4">
      <c r="B211" s="61">
        <f t="shared" si="9"/>
        <v>34745.066666667146</v>
      </c>
      <c r="D211" s="66">
        <v>0.06</v>
      </c>
    </row>
    <row r="212" spans="2:4">
      <c r="B212" s="61">
        <f t="shared" si="9"/>
        <v>34775.533333333849</v>
      </c>
      <c r="D212" s="66">
        <v>0.06</v>
      </c>
    </row>
    <row r="213" spans="2:4">
      <c r="B213" s="61">
        <f t="shared" si="9"/>
        <v>34806.000000000553</v>
      </c>
      <c r="D213" s="66">
        <v>0.06</v>
      </c>
    </row>
    <row r="214" spans="2:4">
      <c r="B214" s="61">
        <f t="shared" si="9"/>
        <v>34836.466666667257</v>
      </c>
      <c r="D214" s="66">
        <v>0.06</v>
      </c>
    </row>
    <row r="215" spans="2:4">
      <c r="B215" s="61">
        <f t="shared" si="9"/>
        <v>34866.93333333396</v>
      </c>
      <c r="D215" s="66">
        <v>0.06</v>
      </c>
    </row>
    <row r="216" spans="2:4">
      <c r="B216" s="61">
        <f t="shared" si="9"/>
        <v>34897.400000000664</v>
      </c>
      <c r="D216" s="66">
        <v>5.7500000000000002E-2</v>
      </c>
    </row>
    <row r="217" spans="2:4">
      <c r="B217" s="61">
        <f t="shared" si="9"/>
        <v>34927.866666667367</v>
      </c>
      <c r="D217" s="66">
        <v>5.7500000000000002E-2</v>
      </c>
    </row>
    <row r="218" spans="2:4">
      <c r="B218" s="61">
        <f t="shared" si="9"/>
        <v>34958.333333334071</v>
      </c>
      <c r="D218" s="66">
        <v>5.7500000000000002E-2</v>
      </c>
    </row>
    <row r="219" spans="2:4">
      <c r="B219" s="61">
        <f t="shared" si="9"/>
        <v>34988.800000000774</v>
      </c>
      <c r="D219" s="66">
        <v>5.7500000000000002E-2</v>
      </c>
    </row>
    <row r="220" spans="2:4">
      <c r="B220" s="61">
        <f t="shared" si="9"/>
        <v>35019.266666667478</v>
      </c>
      <c r="D220" s="66">
        <v>5.7500000000000002E-2</v>
      </c>
    </row>
    <row r="221" spans="2:4">
      <c r="B221" s="61">
        <f t="shared" si="9"/>
        <v>35049.733333334181</v>
      </c>
      <c r="D221" s="66">
        <v>5.5E-2</v>
      </c>
    </row>
    <row r="222" spans="2:4">
      <c r="B222" s="61">
        <f t="shared" si="9"/>
        <v>35080.200000000885</v>
      </c>
      <c r="C222" s="885">
        <v>96</v>
      </c>
      <c r="D222" s="66">
        <v>5.2499999999999998E-2</v>
      </c>
    </row>
    <row r="223" spans="2:4">
      <c r="B223" s="61">
        <f t="shared" si="9"/>
        <v>35110.666666667588</v>
      </c>
      <c r="D223" s="66">
        <v>5.2499999999999998E-2</v>
      </c>
    </row>
    <row r="224" spans="2:4">
      <c r="B224" s="61">
        <f t="shared" si="9"/>
        <v>35141.133333334292</v>
      </c>
      <c r="D224" s="66">
        <v>5.2499999999999998E-2</v>
      </c>
    </row>
    <row r="225" spans="2:4">
      <c r="B225" s="61">
        <f t="shared" si="9"/>
        <v>35171.600000000995</v>
      </c>
      <c r="D225" s="66">
        <v>5.2499999999999998E-2</v>
      </c>
    </row>
    <row r="226" spans="2:4">
      <c r="B226" s="61">
        <f t="shared" si="9"/>
        <v>35202.066666667699</v>
      </c>
      <c r="D226" s="66">
        <v>5.2499999999999998E-2</v>
      </c>
    </row>
    <row r="227" spans="2:4">
      <c r="B227" s="61">
        <f t="shared" si="9"/>
        <v>35232.533333334402</v>
      </c>
      <c r="D227" s="66">
        <v>5.2499999999999998E-2</v>
      </c>
    </row>
    <row r="228" spans="2:4">
      <c r="B228" s="61">
        <f t="shared" si="9"/>
        <v>35263.000000001106</v>
      </c>
      <c r="D228" s="66">
        <v>5.2499999999999998E-2</v>
      </c>
    </row>
    <row r="229" spans="2:4">
      <c r="B229" s="61">
        <f t="shared" si="9"/>
        <v>35293.466666667809</v>
      </c>
      <c r="D229" s="66">
        <v>5.2499999999999998E-2</v>
      </c>
    </row>
    <row r="230" spans="2:4">
      <c r="B230" s="61">
        <f t="shared" si="9"/>
        <v>35323.933333334513</v>
      </c>
      <c r="D230" s="66">
        <v>5.2499999999999998E-2</v>
      </c>
    </row>
    <row r="231" spans="2:4">
      <c r="B231" s="61">
        <f t="shared" si="9"/>
        <v>35354.400000001217</v>
      </c>
      <c r="D231" s="66">
        <v>5.2499999999999998E-2</v>
      </c>
    </row>
    <row r="232" spans="2:4">
      <c r="B232" s="61">
        <f t="shared" si="9"/>
        <v>35384.86666666792</v>
      </c>
      <c r="D232" s="66">
        <v>5.2499999999999998E-2</v>
      </c>
    </row>
    <row r="233" spans="2:4">
      <c r="B233" s="61">
        <f t="shared" si="9"/>
        <v>35415.333333334624</v>
      </c>
      <c r="D233" s="66">
        <v>5.2499999999999998E-2</v>
      </c>
    </row>
    <row r="234" spans="2:4">
      <c r="B234" s="61">
        <f t="shared" si="9"/>
        <v>35445.800000001327</v>
      </c>
      <c r="C234" s="885">
        <v>97</v>
      </c>
      <c r="D234" s="66">
        <v>5.2499999999999998E-2</v>
      </c>
    </row>
    <row r="235" spans="2:4">
      <c r="B235" s="61">
        <f t="shared" si="9"/>
        <v>35476.266666668031</v>
      </c>
      <c r="D235" s="66">
        <v>5.2499999999999998E-2</v>
      </c>
    </row>
    <row r="236" spans="2:4">
      <c r="B236" s="61">
        <f t="shared" si="9"/>
        <v>35506.733333334734</v>
      </c>
      <c r="D236" s="66">
        <v>5.5E-2</v>
      </c>
    </row>
    <row r="237" spans="2:4">
      <c r="B237" s="61">
        <f t="shared" si="9"/>
        <v>35537.200000001438</v>
      </c>
      <c r="D237" s="66">
        <v>5.5E-2</v>
      </c>
    </row>
    <row r="238" spans="2:4">
      <c r="B238" s="61">
        <f t="shared" si="9"/>
        <v>35567.666666668141</v>
      </c>
      <c r="D238" s="66">
        <v>5.5E-2</v>
      </c>
    </row>
    <row r="239" spans="2:4">
      <c r="B239" s="61">
        <f t="shared" si="9"/>
        <v>35598.133333334845</v>
      </c>
      <c r="D239" s="66">
        <v>5.5E-2</v>
      </c>
    </row>
    <row r="240" spans="2:4">
      <c r="B240" s="61">
        <f t="shared" si="9"/>
        <v>35628.600000001548</v>
      </c>
      <c r="D240" s="66">
        <v>5.5E-2</v>
      </c>
    </row>
    <row r="241" spans="2:4">
      <c r="B241" s="61">
        <f t="shared" si="9"/>
        <v>35659.066666668252</v>
      </c>
      <c r="D241" s="66">
        <v>5.5E-2</v>
      </c>
    </row>
    <row r="242" spans="2:4">
      <c r="B242" s="61">
        <f t="shared" si="9"/>
        <v>35689.533333334955</v>
      </c>
      <c r="D242" s="66">
        <v>5.5E-2</v>
      </c>
    </row>
    <row r="243" spans="2:4">
      <c r="B243" s="61">
        <f t="shared" si="9"/>
        <v>35720.000000001659</v>
      </c>
      <c r="D243" s="66">
        <v>5.5E-2</v>
      </c>
    </row>
    <row r="244" spans="2:4">
      <c r="B244" s="61">
        <f t="shared" si="9"/>
        <v>35750.466666668362</v>
      </c>
      <c r="D244" s="66">
        <v>5.5E-2</v>
      </c>
    </row>
    <row r="245" spans="2:4">
      <c r="B245" s="61">
        <f t="shared" si="9"/>
        <v>35780.933333335066</v>
      </c>
      <c r="D245" s="66">
        <v>5.5E-2</v>
      </c>
    </row>
    <row r="246" spans="2:4">
      <c r="B246" s="61">
        <f t="shared" si="9"/>
        <v>35811.40000000177</v>
      </c>
      <c r="C246" s="885">
        <v>98</v>
      </c>
      <c r="D246" s="66">
        <v>5.5E-2</v>
      </c>
    </row>
    <row r="247" spans="2:4">
      <c r="B247" s="61">
        <f t="shared" si="9"/>
        <v>35841.866666668473</v>
      </c>
      <c r="D247" s="66">
        <v>5.5E-2</v>
      </c>
    </row>
    <row r="248" spans="2:4">
      <c r="B248" s="61">
        <f t="shared" si="9"/>
        <v>35872.333333335177</v>
      </c>
      <c r="D248" s="66">
        <v>5.5E-2</v>
      </c>
    </row>
    <row r="249" spans="2:4">
      <c r="B249" s="61">
        <f t="shared" si="9"/>
        <v>35902.80000000188</v>
      </c>
      <c r="D249" s="66">
        <v>5.5E-2</v>
      </c>
    </row>
    <row r="250" spans="2:4">
      <c r="B250" s="61">
        <f t="shared" si="9"/>
        <v>35933.266666668584</v>
      </c>
      <c r="D250" s="66">
        <v>5.5E-2</v>
      </c>
    </row>
    <row r="251" spans="2:4">
      <c r="B251" s="61">
        <f t="shared" si="9"/>
        <v>35963.733333335287</v>
      </c>
      <c r="D251" s="66">
        <v>5.5E-2</v>
      </c>
    </row>
    <row r="252" spans="2:4">
      <c r="B252" s="61">
        <f t="shared" si="9"/>
        <v>35994.200000001991</v>
      </c>
      <c r="D252" s="66">
        <v>5.5E-2</v>
      </c>
    </row>
    <row r="253" spans="2:4">
      <c r="B253" s="61">
        <f t="shared" si="9"/>
        <v>36024.666666668694</v>
      </c>
      <c r="D253" s="66">
        <v>5.5E-2</v>
      </c>
    </row>
    <row r="254" spans="2:4">
      <c r="B254" s="61">
        <f t="shared" si="9"/>
        <v>36055.133333335398</v>
      </c>
      <c r="D254" s="66">
        <v>5.2499999999999998E-2</v>
      </c>
    </row>
    <row r="255" spans="2:4">
      <c r="B255" s="61">
        <f t="shared" si="9"/>
        <v>36085.600000002101</v>
      </c>
      <c r="D255" s="66">
        <v>0.05</v>
      </c>
    </row>
    <row r="256" spans="2:4">
      <c r="B256" s="61">
        <f t="shared" si="9"/>
        <v>36116.066666668805</v>
      </c>
      <c r="D256" s="66">
        <v>4.7500000000000001E-2</v>
      </c>
    </row>
    <row r="257" spans="2:4">
      <c r="B257" s="61">
        <f t="shared" si="9"/>
        <v>36146.533333335508</v>
      </c>
      <c r="D257" s="66">
        <v>4.7500000000000001E-2</v>
      </c>
    </row>
    <row r="258" spans="2:4">
      <c r="B258" s="61">
        <f t="shared" si="9"/>
        <v>36177.000000002212</v>
      </c>
      <c r="C258" s="885">
        <v>99</v>
      </c>
      <c r="D258" s="66">
        <v>4.7500000000000001E-2</v>
      </c>
    </row>
    <row r="259" spans="2:4">
      <c r="B259" s="61">
        <f t="shared" si="9"/>
        <v>36207.466666668915</v>
      </c>
      <c r="D259" s="66">
        <v>4.7500000000000001E-2</v>
      </c>
    </row>
    <row r="260" spans="2:4">
      <c r="B260" s="61">
        <f t="shared" si="9"/>
        <v>36237.933333335619</v>
      </c>
      <c r="D260" s="66">
        <v>4.7500000000000001E-2</v>
      </c>
    </row>
    <row r="261" spans="2:4">
      <c r="B261" s="61">
        <f t="shared" si="9"/>
        <v>36268.400000002322</v>
      </c>
      <c r="D261" s="66">
        <v>4.7500000000000001E-2</v>
      </c>
    </row>
    <row r="262" spans="2:4">
      <c r="B262" s="61">
        <f t="shared" si="9"/>
        <v>36298.866666669026</v>
      </c>
      <c r="D262" s="66">
        <v>4.7500000000000001E-2</v>
      </c>
    </row>
    <row r="263" spans="2:4">
      <c r="B263" s="61">
        <f t="shared" si="9"/>
        <v>36329.33333333573</v>
      </c>
      <c r="D263" s="66">
        <v>0.05</v>
      </c>
    </row>
    <row r="264" spans="2:4">
      <c r="B264" s="61">
        <f t="shared" ref="B264:B327" si="10">+B263+30.4666666667</f>
        <v>36359.800000002433</v>
      </c>
      <c r="D264" s="66">
        <v>0.05</v>
      </c>
    </row>
    <row r="265" spans="2:4">
      <c r="B265" s="61">
        <f t="shared" si="10"/>
        <v>36390.266666669137</v>
      </c>
      <c r="D265" s="66">
        <v>5.2499999999999998E-2</v>
      </c>
    </row>
    <row r="266" spans="2:4">
      <c r="B266" s="61">
        <f t="shared" si="10"/>
        <v>36420.73333333584</v>
      </c>
      <c r="D266" s="66">
        <v>5.2499999999999998E-2</v>
      </c>
    </row>
    <row r="267" spans="2:4">
      <c r="B267" s="61">
        <f t="shared" si="10"/>
        <v>36451.200000002544</v>
      </c>
      <c r="D267" s="66">
        <v>5.2499999999999998E-2</v>
      </c>
    </row>
    <row r="268" spans="2:4">
      <c r="B268" s="61">
        <f t="shared" si="10"/>
        <v>36481.666666669247</v>
      </c>
      <c r="D268" s="66">
        <v>5.5E-2</v>
      </c>
    </row>
    <row r="269" spans="2:4">
      <c r="B269" s="61">
        <f t="shared" si="10"/>
        <v>36512.133333335951</v>
      </c>
      <c r="D269" s="66">
        <v>5.5E-2</v>
      </c>
    </row>
    <row r="270" spans="2:4">
      <c r="B270" s="61">
        <f t="shared" si="10"/>
        <v>36542.600000002654</v>
      </c>
      <c r="C270" s="886" t="s">
        <v>29</v>
      </c>
      <c r="D270" s="66">
        <v>5.5E-2</v>
      </c>
    </row>
    <row r="271" spans="2:4">
      <c r="B271" s="61">
        <f t="shared" si="10"/>
        <v>36573.066666669358</v>
      </c>
      <c r="D271" s="66">
        <v>5.7500000000000002E-2</v>
      </c>
    </row>
    <row r="272" spans="2:4">
      <c r="B272" s="61">
        <f t="shared" si="10"/>
        <v>36603.533333336061</v>
      </c>
      <c r="D272" s="66">
        <v>0.06</v>
      </c>
    </row>
    <row r="273" spans="2:4">
      <c r="B273" s="61">
        <f t="shared" si="10"/>
        <v>36634.000000002765</v>
      </c>
      <c r="D273" s="66">
        <v>0.06</v>
      </c>
    </row>
    <row r="274" spans="2:4">
      <c r="B274" s="61">
        <f t="shared" si="10"/>
        <v>36664.466666669468</v>
      </c>
      <c r="D274" s="66">
        <v>6.5000000000000002E-2</v>
      </c>
    </row>
    <row r="275" spans="2:4">
      <c r="B275" s="61">
        <f t="shared" si="10"/>
        <v>36694.933333336172</v>
      </c>
      <c r="D275" s="66">
        <v>6.5000000000000002E-2</v>
      </c>
    </row>
    <row r="276" spans="2:4">
      <c r="B276" s="61">
        <f t="shared" si="10"/>
        <v>36725.400000002875</v>
      </c>
      <c r="D276" s="66">
        <v>6.5000000000000002E-2</v>
      </c>
    </row>
    <row r="277" spans="2:4">
      <c r="B277" s="61">
        <f t="shared" si="10"/>
        <v>36755.866666669579</v>
      </c>
      <c r="D277" s="66">
        <v>6.5000000000000002E-2</v>
      </c>
    </row>
    <row r="278" spans="2:4">
      <c r="B278" s="61">
        <f t="shared" si="10"/>
        <v>36786.333333336283</v>
      </c>
      <c r="D278" s="66">
        <v>6.5000000000000002E-2</v>
      </c>
    </row>
    <row r="279" spans="2:4">
      <c r="B279" s="61">
        <f t="shared" si="10"/>
        <v>36816.800000002986</v>
      </c>
      <c r="D279" s="66">
        <v>6.5000000000000002E-2</v>
      </c>
    </row>
    <row r="280" spans="2:4">
      <c r="B280" s="61">
        <f t="shared" si="10"/>
        <v>36847.26666666969</v>
      </c>
      <c r="D280" s="66">
        <v>6.5000000000000002E-2</v>
      </c>
    </row>
    <row r="281" spans="2:4">
      <c r="B281" s="61">
        <f t="shared" si="10"/>
        <v>36877.733333336393</v>
      </c>
      <c r="D281" s="66">
        <v>0.06</v>
      </c>
    </row>
    <row r="282" spans="2:4">
      <c r="B282" s="61">
        <f t="shared" si="10"/>
        <v>36908.200000003097</v>
      </c>
      <c r="C282" s="886" t="s">
        <v>30</v>
      </c>
      <c r="D282" s="66">
        <v>5.5E-2</v>
      </c>
    </row>
    <row r="283" spans="2:4">
      <c r="B283" s="61">
        <f t="shared" si="10"/>
        <v>36938.6666666698</v>
      </c>
      <c r="D283" s="66">
        <v>5.5E-2</v>
      </c>
    </row>
    <row r="284" spans="2:4">
      <c r="B284" s="61">
        <f t="shared" si="10"/>
        <v>36969.133333336504</v>
      </c>
      <c r="D284" s="66">
        <v>0.05</v>
      </c>
    </row>
    <row r="285" spans="2:4">
      <c r="B285" s="61">
        <f t="shared" si="10"/>
        <v>36999.600000003207</v>
      </c>
      <c r="D285" s="66">
        <v>4.4999999999999998E-2</v>
      </c>
    </row>
    <row r="286" spans="2:4">
      <c r="B286" s="61">
        <f t="shared" si="10"/>
        <v>37030.066666669911</v>
      </c>
      <c r="D286" s="66">
        <v>0.04</v>
      </c>
    </row>
    <row r="287" spans="2:4">
      <c r="B287" s="61">
        <f t="shared" si="10"/>
        <v>37060.533333336614</v>
      </c>
      <c r="D287" s="66">
        <v>3.7499999999999999E-2</v>
      </c>
    </row>
    <row r="288" spans="2:4">
      <c r="B288" s="61">
        <f t="shared" si="10"/>
        <v>37091.000000003318</v>
      </c>
      <c r="D288" s="66">
        <v>3.7499999999999999E-2</v>
      </c>
    </row>
    <row r="289" spans="2:4">
      <c r="B289" s="61">
        <f t="shared" si="10"/>
        <v>37121.466666670021</v>
      </c>
      <c r="D289" s="66">
        <v>3.5000000000000003E-2</v>
      </c>
    </row>
    <row r="290" spans="2:4">
      <c r="B290" s="61">
        <f t="shared" si="10"/>
        <v>37151.933333336725</v>
      </c>
      <c r="D290" s="66">
        <v>0.03</v>
      </c>
    </row>
    <row r="291" spans="2:4">
      <c r="B291" s="61">
        <f t="shared" si="10"/>
        <v>37182.400000003428</v>
      </c>
      <c r="D291" s="66">
        <v>2.5000000000000001E-2</v>
      </c>
    </row>
    <row r="292" spans="2:4">
      <c r="B292" s="61">
        <f t="shared" si="10"/>
        <v>37212.866666670132</v>
      </c>
      <c r="D292" s="66">
        <v>0.02</v>
      </c>
    </row>
    <row r="293" spans="2:4">
      <c r="B293" s="61">
        <f t="shared" si="10"/>
        <v>37243.333333336835</v>
      </c>
      <c r="D293" s="66">
        <v>1.7500000000000002E-2</v>
      </c>
    </row>
    <row r="294" spans="2:4">
      <c r="B294" s="61">
        <f t="shared" si="10"/>
        <v>37273.800000003539</v>
      </c>
      <c r="C294" s="886" t="s">
        <v>31</v>
      </c>
      <c r="D294" s="66">
        <v>1.7500000000000002E-2</v>
      </c>
    </row>
    <row r="295" spans="2:4">
      <c r="B295" s="61">
        <f t="shared" si="10"/>
        <v>37304.266666670243</v>
      </c>
      <c r="D295" s="66">
        <v>1.7500000000000002E-2</v>
      </c>
    </row>
    <row r="296" spans="2:4">
      <c r="B296" s="61">
        <f t="shared" si="10"/>
        <v>37334.733333336946</v>
      </c>
      <c r="D296" s="66">
        <v>1.7500000000000002E-2</v>
      </c>
    </row>
    <row r="297" spans="2:4">
      <c r="B297" s="61">
        <f t="shared" si="10"/>
        <v>37365.20000000365</v>
      </c>
      <c r="D297" s="66">
        <v>1.7500000000000002E-2</v>
      </c>
    </row>
    <row r="298" spans="2:4">
      <c r="B298" s="61">
        <f t="shared" si="10"/>
        <v>37395.666666670353</v>
      </c>
      <c r="D298" s="66">
        <v>1.7500000000000002E-2</v>
      </c>
    </row>
    <row r="299" spans="2:4">
      <c r="B299" s="61">
        <f t="shared" si="10"/>
        <v>37426.133333337057</v>
      </c>
      <c r="D299" s="66">
        <v>1.7500000000000002E-2</v>
      </c>
    </row>
    <row r="300" spans="2:4">
      <c r="B300" s="61">
        <f t="shared" si="10"/>
        <v>37456.60000000376</v>
      </c>
      <c r="D300" s="66">
        <v>1.7500000000000002E-2</v>
      </c>
    </row>
    <row r="301" spans="2:4">
      <c r="B301" s="61">
        <f t="shared" si="10"/>
        <v>37487.066666670464</v>
      </c>
      <c r="D301" s="66">
        <v>1.7500000000000002E-2</v>
      </c>
    </row>
    <row r="302" spans="2:4">
      <c r="B302" s="61">
        <f t="shared" si="10"/>
        <v>37517.533333337167</v>
      </c>
      <c r="D302" s="66">
        <v>1.7500000000000002E-2</v>
      </c>
    </row>
    <row r="303" spans="2:4">
      <c r="B303" s="61">
        <f t="shared" si="10"/>
        <v>37548.000000003871</v>
      </c>
      <c r="D303" s="66">
        <v>1.7500000000000002E-2</v>
      </c>
    </row>
    <row r="304" spans="2:4">
      <c r="B304" s="61">
        <f t="shared" si="10"/>
        <v>37578.466666670574</v>
      </c>
      <c r="D304" s="66">
        <v>1.2500000000000001E-2</v>
      </c>
    </row>
    <row r="305" spans="2:4">
      <c r="B305" s="61">
        <f t="shared" si="10"/>
        <v>37608.933333337278</v>
      </c>
      <c r="D305" s="66">
        <v>1.2500000000000001E-2</v>
      </c>
    </row>
    <row r="306" spans="2:4">
      <c r="B306" s="61">
        <f t="shared" si="10"/>
        <v>37639.400000003981</v>
      </c>
      <c r="C306" s="886" t="s">
        <v>32</v>
      </c>
      <c r="D306" s="66">
        <v>1.2500000000000001E-2</v>
      </c>
    </row>
    <row r="307" spans="2:4">
      <c r="B307" s="61">
        <f t="shared" si="10"/>
        <v>37669.866666670685</v>
      </c>
      <c r="D307" s="66">
        <v>1.2500000000000001E-2</v>
      </c>
    </row>
    <row r="308" spans="2:4">
      <c r="B308" s="61">
        <f t="shared" si="10"/>
        <v>37700.333333337388</v>
      </c>
      <c r="D308" s="66">
        <v>1.2500000000000001E-2</v>
      </c>
    </row>
    <row r="309" spans="2:4">
      <c r="B309" s="61">
        <f t="shared" si="10"/>
        <v>37730.800000004092</v>
      </c>
      <c r="D309" s="66">
        <v>1.2500000000000001E-2</v>
      </c>
    </row>
    <row r="310" spans="2:4">
      <c r="B310" s="61">
        <f t="shared" si="10"/>
        <v>37761.266666670796</v>
      </c>
      <c r="D310" s="66">
        <v>1.2500000000000001E-2</v>
      </c>
    </row>
    <row r="311" spans="2:4">
      <c r="B311" s="61">
        <f t="shared" si="10"/>
        <v>37791.733333337499</v>
      </c>
      <c r="D311" s="66">
        <v>0.01</v>
      </c>
    </row>
    <row r="312" spans="2:4">
      <c r="B312" s="61">
        <f t="shared" si="10"/>
        <v>37822.200000004203</v>
      </c>
      <c r="D312" s="66">
        <v>0.01</v>
      </c>
    </row>
    <row r="313" spans="2:4">
      <c r="B313" s="61">
        <f t="shared" si="10"/>
        <v>37852.666666670906</v>
      </c>
      <c r="D313" s="66">
        <v>0.01</v>
      </c>
    </row>
    <row r="314" spans="2:4">
      <c r="B314" s="61">
        <f t="shared" si="10"/>
        <v>37883.13333333761</v>
      </c>
      <c r="D314" s="66">
        <v>0.01</v>
      </c>
    </row>
    <row r="315" spans="2:4">
      <c r="B315" s="61">
        <f t="shared" si="10"/>
        <v>37913.600000004313</v>
      </c>
      <c r="D315" s="66">
        <v>0.01</v>
      </c>
    </row>
    <row r="316" spans="2:4">
      <c r="B316" s="61">
        <f t="shared" si="10"/>
        <v>37944.066666671017</v>
      </c>
      <c r="D316" s="66">
        <v>0.01</v>
      </c>
    </row>
    <row r="317" spans="2:4">
      <c r="B317" s="61">
        <f t="shared" si="10"/>
        <v>37974.53333333772</v>
      </c>
      <c r="D317" s="66">
        <v>0.01</v>
      </c>
    </row>
    <row r="318" spans="2:4">
      <c r="B318" s="61">
        <f t="shared" si="10"/>
        <v>38005.000000004424</v>
      </c>
      <c r="C318" s="886" t="s">
        <v>33</v>
      </c>
      <c r="D318" s="66">
        <v>0.01</v>
      </c>
    </row>
    <row r="319" spans="2:4">
      <c r="B319" s="61">
        <f t="shared" si="10"/>
        <v>38035.466666671127</v>
      </c>
      <c r="D319" s="66">
        <v>0.01</v>
      </c>
    </row>
    <row r="320" spans="2:4">
      <c r="B320" s="61">
        <f t="shared" si="10"/>
        <v>38065.933333337831</v>
      </c>
      <c r="D320" s="66">
        <v>0.01</v>
      </c>
    </row>
    <row r="321" spans="2:4">
      <c r="B321" s="61">
        <f t="shared" si="10"/>
        <v>38096.400000004534</v>
      </c>
      <c r="D321" s="66">
        <v>0.01</v>
      </c>
    </row>
    <row r="322" spans="2:4">
      <c r="B322" s="61">
        <f t="shared" si="10"/>
        <v>38126.866666671238</v>
      </c>
      <c r="D322" s="66">
        <v>0.01</v>
      </c>
    </row>
    <row r="323" spans="2:4">
      <c r="B323" s="61">
        <f t="shared" si="10"/>
        <v>38157.333333337941</v>
      </c>
      <c r="D323" s="66">
        <v>1.2500000000000001E-2</v>
      </c>
    </row>
    <row r="324" spans="2:4">
      <c r="B324" s="61">
        <f t="shared" si="10"/>
        <v>38187.800000004645</v>
      </c>
      <c r="D324" s="66">
        <v>1.2500000000000001E-2</v>
      </c>
    </row>
    <row r="325" spans="2:4">
      <c r="B325" s="61">
        <f t="shared" si="10"/>
        <v>38218.266666671349</v>
      </c>
      <c r="D325" s="66">
        <v>1.4999999999999999E-2</v>
      </c>
    </row>
    <row r="326" spans="2:4">
      <c r="B326" s="61">
        <f t="shared" si="10"/>
        <v>38248.733333338052</v>
      </c>
      <c r="D326" s="66">
        <v>1.7500000000000002E-2</v>
      </c>
    </row>
    <row r="327" spans="2:4">
      <c r="B327" s="61">
        <f t="shared" si="10"/>
        <v>38279.200000004756</v>
      </c>
      <c r="D327" s="66">
        <v>1.7500000000000002E-2</v>
      </c>
    </row>
    <row r="328" spans="2:4">
      <c r="B328" s="61">
        <f t="shared" ref="B328:B391" si="11">+B327+30.4666666667</f>
        <v>38309.666666671459</v>
      </c>
      <c r="D328" s="66">
        <v>0.02</v>
      </c>
    </row>
    <row r="329" spans="2:4">
      <c r="B329" s="61">
        <f t="shared" si="11"/>
        <v>38340.133333338163</v>
      </c>
      <c r="D329" s="66">
        <v>2.2499999999999999E-2</v>
      </c>
    </row>
    <row r="330" spans="2:4">
      <c r="B330" s="61">
        <f t="shared" si="11"/>
        <v>38370.600000004866</v>
      </c>
      <c r="C330" s="886" t="s">
        <v>34</v>
      </c>
      <c r="D330" s="66">
        <v>2.2499999999999999E-2</v>
      </c>
    </row>
    <row r="331" spans="2:4">
      <c r="B331" s="61">
        <f t="shared" si="11"/>
        <v>38401.06666667157</v>
      </c>
      <c r="D331" s="66">
        <v>2.5000000000000001E-2</v>
      </c>
    </row>
    <row r="332" spans="2:4">
      <c r="B332" s="61">
        <f t="shared" si="11"/>
        <v>38431.533333338273</v>
      </c>
      <c r="D332" s="66">
        <v>2.75E-2</v>
      </c>
    </row>
    <row r="333" spans="2:4">
      <c r="B333" s="61">
        <f t="shared" si="11"/>
        <v>38462.000000004977</v>
      </c>
      <c r="D333" s="66">
        <v>2.75E-2</v>
      </c>
    </row>
    <row r="334" spans="2:4">
      <c r="B334" s="61">
        <f t="shared" si="11"/>
        <v>38492.46666667168</v>
      </c>
      <c r="D334" s="66">
        <v>0.03</v>
      </c>
    </row>
    <row r="335" spans="2:4">
      <c r="B335" s="61">
        <f t="shared" si="11"/>
        <v>38522.933333338384</v>
      </c>
      <c r="D335" s="66">
        <v>3.2500000000000001E-2</v>
      </c>
    </row>
    <row r="336" spans="2:4">
      <c r="B336" s="61">
        <f t="shared" si="11"/>
        <v>38553.400000005087</v>
      </c>
      <c r="D336" s="66">
        <v>3.2500000000000001E-2</v>
      </c>
    </row>
    <row r="337" spans="2:4">
      <c r="B337" s="61">
        <f t="shared" si="11"/>
        <v>38583.866666671791</v>
      </c>
      <c r="D337" s="66">
        <v>3.5000000000000003E-2</v>
      </c>
    </row>
    <row r="338" spans="2:4">
      <c r="B338" s="61">
        <f t="shared" si="11"/>
        <v>38614.333333338494</v>
      </c>
      <c r="D338" s="66">
        <v>3.7499999999999999E-2</v>
      </c>
    </row>
    <row r="339" spans="2:4">
      <c r="B339" s="61">
        <f t="shared" si="11"/>
        <v>38644.800000005198</v>
      </c>
      <c r="D339" s="66">
        <v>3.7499999999999999E-2</v>
      </c>
    </row>
    <row r="340" spans="2:4">
      <c r="B340" s="61">
        <f t="shared" si="11"/>
        <v>38675.266666671901</v>
      </c>
      <c r="D340" s="66">
        <v>0.04</v>
      </c>
    </row>
    <row r="341" spans="2:4">
      <c r="B341" s="61">
        <f t="shared" si="11"/>
        <v>38705.733333338605</v>
      </c>
      <c r="D341" s="66">
        <v>4.2500000000000003E-2</v>
      </c>
    </row>
    <row r="342" spans="2:4">
      <c r="B342" s="61">
        <f t="shared" si="11"/>
        <v>38736.200000005309</v>
      </c>
      <c r="C342" s="886" t="s">
        <v>35</v>
      </c>
      <c r="D342" s="66">
        <v>4.4999999999999998E-2</v>
      </c>
    </row>
    <row r="343" spans="2:4">
      <c r="B343" s="61">
        <f t="shared" si="11"/>
        <v>38766.666666672012</v>
      </c>
      <c r="D343" s="66">
        <v>4.4999999999999998E-2</v>
      </c>
    </row>
    <row r="344" spans="2:4">
      <c r="B344" s="61">
        <f t="shared" si="11"/>
        <v>38797.133333338716</v>
      </c>
      <c r="D344" s="66">
        <v>4.7500000000000001E-2</v>
      </c>
    </row>
    <row r="345" spans="2:4">
      <c r="B345" s="61">
        <f t="shared" si="11"/>
        <v>38827.600000005419</v>
      </c>
      <c r="D345" s="66">
        <v>4.7500000000000001E-2</v>
      </c>
    </row>
    <row r="346" spans="2:4">
      <c r="B346" s="61">
        <f t="shared" si="11"/>
        <v>38858.066666672123</v>
      </c>
      <c r="D346" s="66">
        <v>0.05</v>
      </c>
    </row>
    <row r="347" spans="2:4">
      <c r="B347" s="61">
        <f t="shared" si="11"/>
        <v>38888.533333338826</v>
      </c>
      <c r="D347" s="66">
        <v>5.2499999999999998E-2</v>
      </c>
    </row>
    <row r="348" spans="2:4">
      <c r="B348" s="61">
        <f t="shared" si="11"/>
        <v>38919.00000000553</v>
      </c>
      <c r="D348" s="66">
        <v>5.2499999999999998E-2</v>
      </c>
    </row>
    <row r="349" spans="2:4">
      <c r="B349" s="61">
        <f t="shared" si="11"/>
        <v>38949.466666672233</v>
      </c>
      <c r="D349" s="66">
        <v>5.2499999999999998E-2</v>
      </c>
    </row>
    <row r="350" spans="2:4">
      <c r="B350" s="61">
        <f t="shared" si="11"/>
        <v>38979.933333338937</v>
      </c>
      <c r="D350" s="66">
        <v>5.2499999999999998E-2</v>
      </c>
    </row>
    <row r="351" spans="2:4">
      <c r="B351" s="61">
        <f t="shared" si="11"/>
        <v>39010.40000000564</v>
      </c>
      <c r="D351" s="66">
        <v>5.2499999999999998E-2</v>
      </c>
    </row>
    <row r="352" spans="2:4">
      <c r="B352" s="61">
        <f t="shared" si="11"/>
        <v>39040.866666672344</v>
      </c>
      <c r="D352" s="66">
        <v>5.2499999999999998E-2</v>
      </c>
    </row>
    <row r="353" spans="2:4">
      <c r="B353" s="61">
        <f t="shared" si="11"/>
        <v>39071.333333339047</v>
      </c>
      <c r="D353" s="66">
        <v>5.2499999999999998E-2</v>
      </c>
    </row>
    <row r="354" spans="2:4">
      <c r="B354" s="61">
        <f t="shared" si="11"/>
        <v>39101.800000005751</v>
      </c>
      <c r="C354" s="886" t="s">
        <v>36</v>
      </c>
      <c r="D354" s="66">
        <v>5.2499999999999998E-2</v>
      </c>
    </row>
    <row r="355" spans="2:4">
      <c r="B355" s="61">
        <f t="shared" si="11"/>
        <v>39132.266666672454</v>
      </c>
      <c r="D355" s="66">
        <v>5.2499999999999998E-2</v>
      </c>
    </row>
    <row r="356" spans="2:4">
      <c r="B356" s="61">
        <f t="shared" si="11"/>
        <v>39162.733333339158</v>
      </c>
      <c r="D356" s="66">
        <v>5.2499999999999998E-2</v>
      </c>
    </row>
    <row r="357" spans="2:4">
      <c r="B357" s="61">
        <f t="shared" si="11"/>
        <v>39193.200000005862</v>
      </c>
      <c r="D357" s="66">
        <v>5.2499999999999998E-2</v>
      </c>
    </row>
    <row r="358" spans="2:4">
      <c r="B358" s="61">
        <f t="shared" si="11"/>
        <v>39223.666666672565</v>
      </c>
      <c r="D358" s="66">
        <v>5.2499999999999998E-2</v>
      </c>
    </row>
    <row r="359" spans="2:4">
      <c r="B359" s="61">
        <f t="shared" si="11"/>
        <v>39254.133333339269</v>
      </c>
      <c r="D359" s="66">
        <v>5.2499999999999998E-2</v>
      </c>
    </row>
    <row r="360" spans="2:4">
      <c r="B360" s="61">
        <f t="shared" si="11"/>
        <v>39284.600000005972</v>
      </c>
      <c r="D360" s="66">
        <v>5.2499999999999998E-2</v>
      </c>
    </row>
    <row r="361" spans="2:4">
      <c r="B361" s="61">
        <f t="shared" si="11"/>
        <v>39315.066666672676</v>
      </c>
      <c r="D361" s="66">
        <v>5.2499999999999998E-2</v>
      </c>
    </row>
    <row r="362" spans="2:4">
      <c r="B362" s="61">
        <f t="shared" si="11"/>
        <v>39345.533333339379</v>
      </c>
      <c r="D362" s="66">
        <v>4.7500000000000001E-2</v>
      </c>
    </row>
    <row r="363" spans="2:4">
      <c r="B363" s="61">
        <f t="shared" si="11"/>
        <v>39376.000000006083</v>
      </c>
      <c r="D363" s="66">
        <v>4.4999999999999998E-2</v>
      </c>
    </row>
    <row r="364" spans="2:4">
      <c r="B364" s="61">
        <f t="shared" si="11"/>
        <v>39406.466666672786</v>
      </c>
      <c r="D364" s="66">
        <v>4.4999999999999998E-2</v>
      </c>
    </row>
    <row r="365" spans="2:4">
      <c r="B365" s="61">
        <f t="shared" si="11"/>
        <v>39436.93333333949</v>
      </c>
      <c r="D365" s="66">
        <v>4.2500000000000003E-2</v>
      </c>
    </row>
    <row r="366" spans="2:4">
      <c r="B366" s="61">
        <f t="shared" si="11"/>
        <v>39467.400000006193</v>
      </c>
      <c r="C366" s="886" t="s">
        <v>37</v>
      </c>
      <c r="D366" s="66">
        <v>0.03</v>
      </c>
    </row>
    <row r="367" spans="2:4">
      <c r="B367" s="61">
        <f t="shared" si="11"/>
        <v>39497.866666672897</v>
      </c>
      <c r="D367" s="66">
        <v>0.03</v>
      </c>
    </row>
    <row r="368" spans="2:4">
      <c r="B368" s="61">
        <f t="shared" si="11"/>
        <v>39528.3333333396</v>
      </c>
      <c r="D368" s="66">
        <v>2.2499999999999999E-2</v>
      </c>
    </row>
    <row r="369" spans="2:4">
      <c r="B369" s="61">
        <f t="shared" si="11"/>
        <v>39558.800000006304</v>
      </c>
      <c r="D369" s="66">
        <v>0.02</v>
      </c>
    </row>
    <row r="370" spans="2:4">
      <c r="B370" s="61">
        <f t="shared" si="11"/>
        <v>39589.266666673007</v>
      </c>
      <c r="D370" s="66">
        <v>0.02</v>
      </c>
    </row>
    <row r="371" spans="2:4">
      <c r="B371" s="61">
        <f t="shared" si="11"/>
        <v>39619.733333339711</v>
      </c>
      <c r="D371" s="66">
        <v>0.02</v>
      </c>
    </row>
    <row r="372" spans="2:4">
      <c r="B372" s="61">
        <f t="shared" si="11"/>
        <v>39650.200000006414</v>
      </c>
      <c r="D372" s="66">
        <v>0.02</v>
      </c>
    </row>
    <row r="373" spans="2:4">
      <c r="B373" s="61">
        <f t="shared" si="11"/>
        <v>39680.666666673118</v>
      </c>
      <c r="D373" s="66">
        <v>0.02</v>
      </c>
    </row>
    <row r="374" spans="2:4">
      <c r="B374" s="61">
        <f t="shared" si="11"/>
        <v>39711.133333339822</v>
      </c>
      <c r="D374" s="66">
        <v>0.02</v>
      </c>
    </row>
    <row r="375" spans="2:4">
      <c r="B375" s="61">
        <f t="shared" si="11"/>
        <v>39741.600000006525</v>
      </c>
      <c r="D375" s="66">
        <v>0.01</v>
      </c>
    </row>
    <row r="376" spans="2:4">
      <c r="B376" s="61">
        <f t="shared" si="11"/>
        <v>39772.066666673229</v>
      </c>
      <c r="D376" s="66">
        <v>0.01</v>
      </c>
    </row>
    <row r="377" spans="2:4">
      <c r="B377" s="61">
        <f t="shared" si="11"/>
        <v>39802.533333339932</v>
      </c>
      <c r="D377" s="66">
        <v>2.5000000000000001E-3</v>
      </c>
    </row>
    <row r="378" spans="2:4">
      <c r="B378" s="61">
        <f t="shared" si="11"/>
        <v>39833.000000006636</v>
      </c>
      <c r="C378" s="886" t="s">
        <v>38</v>
      </c>
      <c r="D378" s="66">
        <v>2.5000000000000001E-3</v>
      </c>
    </row>
    <row r="379" spans="2:4">
      <c r="B379" s="61">
        <f t="shared" si="11"/>
        <v>39863.466666673339</v>
      </c>
      <c r="D379" s="66">
        <v>2.5000000000000001E-3</v>
      </c>
    </row>
    <row r="380" spans="2:4">
      <c r="B380" s="61">
        <f t="shared" si="11"/>
        <v>39893.933333340043</v>
      </c>
      <c r="D380" s="66">
        <v>2.5000000000000001E-3</v>
      </c>
    </row>
    <row r="381" spans="2:4">
      <c r="B381" s="61">
        <f t="shared" si="11"/>
        <v>39924.400000006746</v>
      </c>
      <c r="D381" s="66">
        <v>2.5000000000000001E-3</v>
      </c>
    </row>
    <row r="382" spans="2:4">
      <c r="B382" s="61">
        <f t="shared" si="11"/>
        <v>39954.86666667345</v>
      </c>
      <c r="D382" s="66">
        <v>2.5000000000000001E-3</v>
      </c>
    </row>
    <row r="383" spans="2:4">
      <c r="B383" s="61">
        <f t="shared" si="11"/>
        <v>39985.333333340153</v>
      </c>
      <c r="D383" s="66">
        <v>2.5000000000000001E-3</v>
      </c>
    </row>
    <row r="384" spans="2:4">
      <c r="B384" s="61">
        <f t="shared" si="11"/>
        <v>40015.800000006857</v>
      </c>
      <c r="D384" s="66">
        <v>2.5000000000000001E-3</v>
      </c>
    </row>
    <row r="385" spans="2:4">
      <c r="B385" s="61">
        <f t="shared" si="11"/>
        <v>40046.26666667356</v>
      </c>
      <c r="D385" s="66">
        <v>2.5000000000000001E-3</v>
      </c>
    </row>
    <row r="386" spans="2:4">
      <c r="B386" s="61">
        <f t="shared" si="11"/>
        <v>40076.733333340264</v>
      </c>
      <c r="D386" s="66">
        <v>2.5000000000000001E-3</v>
      </c>
    </row>
    <row r="387" spans="2:4">
      <c r="B387" s="61">
        <f t="shared" si="11"/>
        <v>40107.200000006967</v>
      </c>
      <c r="D387" s="66">
        <v>2.5000000000000001E-3</v>
      </c>
    </row>
    <row r="388" spans="2:4">
      <c r="B388" s="61">
        <f t="shared" si="11"/>
        <v>40137.666666673671</v>
      </c>
      <c r="D388" s="66">
        <v>2.5000000000000001E-3</v>
      </c>
    </row>
    <row r="389" spans="2:4">
      <c r="B389" s="61">
        <f t="shared" si="11"/>
        <v>40168.133333340375</v>
      </c>
      <c r="D389" s="66">
        <v>2.5000000000000001E-3</v>
      </c>
    </row>
    <row r="390" spans="2:4">
      <c r="B390" s="61">
        <f t="shared" si="11"/>
        <v>40198.600000007078</v>
      </c>
      <c r="C390" s="885">
        <v>10</v>
      </c>
      <c r="D390" s="66">
        <v>2.5000000000000001E-3</v>
      </c>
    </row>
    <row r="391" spans="2:4">
      <c r="B391" s="61">
        <f t="shared" si="11"/>
        <v>40229.066666673782</v>
      </c>
      <c r="D391" s="66">
        <v>2.5000000000000001E-3</v>
      </c>
    </row>
    <row r="392" spans="2:4">
      <c r="B392" s="61">
        <f t="shared" ref="B392:B455" si="12">+B391+30.4666666667</f>
        <v>40259.533333340485</v>
      </c>
      <c r="D392" s="66">
        <v>2.5000000000000001E-3</v>
      </c>
    </row>
    <row r="393" spans="2:4">
      <c r="B393" s="61">
        <f t="shared" si="12"/>
        <v>40290.000000007189</v>
      </c>
      <c r="D393" s="66">
        <v>2.5000000000000001E-3</v>
      </c>
    </row>
    <row r="394" spans="2:4">
      <c r="B394" s="61">
        <f t="shared" si="12"/>
        <v>40320.466666673892</v>
      </c>
      <c r="D394" s="66">
        <v>2.5000000000000001E-3</v>
      </c>
    </row>
    <row r="395" spans="2:4">
      <c r="B395" s="61">
        <f t="shared" si="12"/>
        <v>40350.933333340596</v>
      </c>
      <c r="D395" s="66">
        <v>2.5000000000000001E-3</v>
      </c>
    </row>
    <row r="396" spans="2:4">
      <c r="B396" s="61">
        <f t="shared" si="12"/>
        <v>40381.400000007299</v>
      </c>
      <c r="D396" s="66">
        <v>2.5000000000000001E-3</v>
      </c>
    </row>
    <row r="397" spans="2:4">
      <c r="B397" s="61">
        <f t="shared" si="12"/>
        <v>40411.866666674003</v>
      </c>
      <c r="D397" s="66">
        <v>2.5000000000000001E-3</v>
      </c>
    </row>
    <row r="398" spans="2:4">
      <c r="B398" s="61">
        <f t="shared" si="12"/>
        <v>40442.333333340706</v>
      </c>
      <c r="D398" s="66">
        <v>2.5000000000000001E-3</v>
      </c>
    </row>
    <row r="399" spans="2:4">
      <c r="B399" s="61">
        <f t="shared" si="12"/>
        <v>40472.80000000741</v>
      </c>
      <c r="D399" s="66">
        <v>2.5000000000000001E-3</v>
      </c>
    </row>
    <row r="400" spans="2:4">
      <c r="B400" s="61">
        <f t="shared" si="12"/>
        <v>40503.266666674113</v>
      </c>
      <c r="D400" s="66">
        <v>2.5000000000000001E-3</v>
      </c>
    </row>
    <row r="401" spans="2:4">
      <c r="B401" s="61">
        <f t="shared" si="12"/>
        <v>40533.733333340817</v>
      </c>
      <c r="D401" s="66">
        <v>2.5000000000000001E-3</v>
      </c>
    </row>
    <row r="402" spans="2:4">
      <c r="B402" s="61">
        <f t="shared" si="12"/>
        <v>40564.20000000752</v>
      </c>
      <c r="C402" s="885">
        <v>11</v>
      </c>
      <c r="D402" s="66">
        <v>2.5000000000000001E-3</v>
      </c>
    </row>
    <row r="403" spans="2:4">
      <c r="B403" s="61">
        <f t="shared" si="12"/>
        <v>40594.666666674224</v>
      </c>
      <c r="D403" s="66">
        <v>2.5000000000000001E-3</v>
      </c>
    </row>
    <row r="404" spans="2:4">
      <c r="B404" s="61">
        <f t="shared" si="12"/>
        <v>40625.133333340927</v>
      </c>
      <c r="D404" s="66">
        <v>2.5000000000000001E-3</v>
      </c>
    </row>
    <row r="405" spans="2:4">
      <c r="B405" s="61">
        <f t="shared" si="12"/>
        <v>40655.600000007631</v>
      </c>
      <c r="D405" s="66">
        <v>2.5000000000000001E-3</v>
      </c>
    </row>
    <row r="406" spans="2:4">
      <c r="B406" s="61">
        <f t="shared" si="12"/>
        <v>40686.066666674335</v>
      </c>
      <c r="D406" s="66">
        <v>2.5000000000000001E-3</v>
      </c>
    </row>
    <row r="407" spans="2:4">
      <c r="B407" s="61">
        <f t="shared" si="12"/>
        <v>40716.533333341038</v>
      </c>
      <c r="D407" s="66">
        <v>2.5000000000000001E-3</v>
      </c>
    </row>
    <row r="408" spans="2:4">
      <c r="B408" s="61">
        <f t="shared" si="12"/>
        <v>40747.000000007742</v>
      </c>
      <c r="D408" s="66">
        <v>2.5000000000000001E-3</v>
      </c>
    </row>
    <row r="409" spans="2:4">
      <c r="B409" s="61">
        <f t="shared" si="12"/>
        <v>40777.466666674445</v>
      </c>
      <c r="D409" s="66">
        <v>2.5000000000000001E-3</v>
      </c>
    </row>
    <row r="410" spans="2:4">
      <c r="B410" s="61">
        <f t="shared" si="12"/>
        <v>40807.933333341149</v>
      </c>
      <c r="D410" s="66">
        <v>2.5000000000000001E-3</v>
      </c>
    </row>
    <row r="411" spans="2:4">
      <c r="B411" s="61">
        <f t="shared" si="12"/>
        <v>40838.400000007852</v>
      </c>
      <c r="D411" s="66">
        <v>2.5000000000000001E-3</v>
      </c>
    </row>
    <row r="412" spans="2:4">
      <c r="B412" s="61">
        <f t="shared" si="12"/>
        <v>40868.866666674556</v>
      </c>
      <c r="D412" s="66">
        <v>2.5000000000000001E-3</v>
      </c>
    </row>
    <row r="413" spans="2:4">
      <c r="B413" s="61">
        <f t="shared" si="12"/>
        <v>40899.333333341259</v>
      </c>
      <c r="D413" s="66">
        <v>2.5000000000000001E-3</v>
      </c>
    </row>
    <row r="414" spans="2:4">
      <c r="B414" s="61">
        <f t="shared" si="12"/>
        <v>40929.800000007963</v>
      </c>
      <c r="C414" s="885">
        <v>12</v>
      </c>
      <c r="D414" s="66">
        <v>2.5000000000000001E-3</v>
      </c>
    </row>
    <row r="415" spans="2:4">
      <c r="B415" s="61">
        <f t="shared" si="12"/>
        <v>40960.266666674666</v>
      </c>
      <c r="D415" s="66">
        <v>2.5000000000000001E-3</v>
      </c>
    </row>
    <row r="416" spans="2:4">
      <c r="B416" s="61">
        <f t="shared" si="12"/>
        <v>40990.73333334137</v>
      </c>
      <c r="D416" s="66">
        <v>2.5000000000000001E-3</v>
      </c>
    </row>
    <row r="417" spans="2:4">
      <c r="B417" s="61">
        <f t="shared" si="12"/>
        <v>41021.200000008073</v>
      </c>
      <c r="D417" s="66">
        <v>2.5000000000000001E-3</v>
      </c>
    </row>
    <row r="418" spans="2:4">
      <c r="B418" s="61">
        <f t="shared" si="12"/>
        <v>41051.666666674777</v>
      </c>
      <c r="D418" s="66">
        <v>2.5000000000000001E-3</v>
      </c>
    </row>
    <row r="419" spans="2:4">
      <c r="B419" s="61">
        <f t="shared" si="12"/>
        <v>41082.13333334148</v>
      </c>
      <c r="D419" s="66">
        <v>2.5000000000000001E-3</v>
      </c>
    </row>
    <row r="420" spans="2:4">
      <c r="B420" s="61">
        <f t="shared" si="12"/>
        <v>41112.600000008184</v>
      </c>
      <c r="D420" s="66">
        <v>2.5000000000000001E-3</v>
      </c>
    </row>
    <row r="421" spans="2:4">
      <c r="B421" s="61">
        <f t="shared" si="12"/>
        <v>41143.066666674888</v>
      </c>
      <c r="D421" s="66">
        <v>2.5000000000000001E-3</v>
      </c>
    </row>
    <row r="422" spans="2:4">
      <c r="B422" s="61">
        <f t="shared" si="12"/>
        <v>41173.533333341591</v>
      </c>
      <c r="D422" s="66">
        <v>2.5000000000000001E-3</v>
      </c>
    </row>
    <row r="423" spans="2:4">
      <c r="B423" s="61">
        <f t="shared" si="12"/>
        <v>41204.000000008295</v>
      </c>
      <c r="D423" s="66">
        <v>2.5000000000000001E-3</v>
      </c>
    </row>
    <row r="424" spans="2:4">
      <c r="B424" s="61">
        <f t="shared" si="12"/>
        <v>41234.466666674998</v>
      </c>
      <c r="D424" s="66">
        <v>2.5000000000000001E-3</v>
      </c>
    </row>
    <row r="425" spans="2:4">
      <c r="B425" s="61">
        <f t="shared" si="12"/>
        <v>41264.933333341702</v>
      </c>
      <c r="D425" s="66">
        <v>2.5000000000000001E-3</v>
      </c>
    </row>
    <row r="426" spans="2:4">
      <c r="B426" s="61">
        <f t="shared" si="12"/>
        <v>41295.400000008405</v>
      </c>
      <c r="C426" s="885">
        <v>13</v>
      </c>
      <c r="D426" s="66">
        <v>2.5000000000000001E-3</v>
      </c>
    </row>
    <row r="427" spans="2:4">
      <c r="B427" s="61">
        <f t="shared" si="12"/>
        <v>41325.866666675109</v>
      </c>
      <c r="D427" s="66">
        <v>2.5000000000000001E-3</v>
      </c>
    </row>
    <row r="428" spans="2:4">
      <c r="B428" s="61">
        <f t="shared" si="12"/>
        <v>41356.333333341812</v>
      </c>
      <c r="D428" s="66">
        <v>2.5000000000000001E-3</v>
      </c>
    </row>
    <row r="429" spans="2:4">
      <c r="B429" s="61">
        <f t="shared" si="12"/>
        <v>41386.800000008516</v>
      </c>
      <c r="D429" s="66">
        <v>2.5000000000000001E-3</v>
      </c>
    </row>
    <row r="430" spans="2:4">
      <c r="B430" s="61">
        <f t="shared" si="12"/>
        <v>41417.266666675219</v>
      </c>
      <c r="D430" s="66">
        <v>2.5000000000000001E-3</v>
      </c>
    </row>
    <row r="431" spans="2:4">
      <c r="B431" s="61">
        <f t="shared" si="12"/>
        <v>41447.733333341923</v>
      </c>
      <c r="D431" s="66">
        <v>2.5000000000000001E-3</v>
      </c>
    </row>
    <row r="432" spans="2:4">
      <c r="B432" s="61">
        <f t="shared" si="12"/>
        <v>41478.200000008626</v>
      </c>
      <c r="D432" s="66">
        <v>2.5000000000000001E-3</v>
      </c>
    </row>
    <row r="433" spans="2:4">
      <c r="B433" s="61">
        <f t="shared" si="12"/>
        <v>41508.66666667533</v>
      </c>
      <c r="D433" s="66">
        <v>2.5000000000000001E-3</v>
      </c>
    </row>
    <row r="434" spans="2:4">
      <c r="B434" s="61">
        <f t="shared" si="12"/>
        <v>41539.133333342033</v>
      </c>
      <c r="D434" s="66">
        <v>2.5000000000000001E-3</v>
      </c>
    </row>
    <row r="435" spans="2:4">
      <c r="B435" s="61">
        <f t="shared" si="12"/>
        <v>41569.600000008737</v>
      </c>
      <c r="D435" s="66">
        <v>2.5000000000000001E-3</v>
      </c>
    </row>
    <row r="436" spans="2:4">
      <c r="B436" s="61">
        <f t="shared" si="12"/>
        <v>41600.066666675441</v>
      </c>
      <c r="D436" s="66">
        <v>2.5000000000000001E-3</v>
      </c>
    </row>
    <row r="437" spans="2:4">
      <c r="B437" s="61">
        <f t="shared" si="12"/>
        <v>41630.533333342144</v>
      </c>
      <c r="D437" s="66">
        <v>2.5000000000000001E-3</v>
      </c>
    </row>
    <row r="438" spans="2:4">
      <c r="B438" s="61">
        <f t="shared" si="12"/>
        <v>41661.000000008848</v>
      </c>
      <c r="C438" s="885">
        <v>14</v>
      </c>
      <c r="D438" s="66">
        <v>2.5000000000000001E-3</v>
      </c>
    </row>
    <row r="439" spans="2:4">
      <c r="B439" s="61">
        <f t="shared" si="12"/>
        <v>41691.466666675551</v>
      </c>
      <c r="D439" s="66">
        <v>2.5000000000000001E-3</v>
      </c>
    </row>
    <row r="440" spans="2:4">
      <c r="B440" s="61">
        <f t="shared" si="12"/>
        <v>41721.933333342255</v>
      </c>
      <c r="D440" s="66">
        <v>2.5000000000000001E-3</v>
      </c>
    </row>
    <row r="441" spans="2:4">
      <c r="B441" s="61">
        <f t="shared" si="12"/>
        <v>41752.400000008958</v>
      </c>
      <c r="D441" s="66">
        <v>2.5000000000000001E-3</v>
      </c>
    </row>
    <row r="442" spans="2:4">
      <c r="B442" s="61">
        <f t="shared" si="12"/>
        <v>41782.866666675662</v>
      </c>
      <c r="D442" s="66">
        <v>2.5000000000000001E-3</v>
      </c>
    </row>
    <row r="443" spans="2:4">
      <c r="B443" s="61">
        <f t="shared" si="12"/>
        <v>41813.333333342365</v>
      </c>
      <c r="D443" s="66">
        <v>2.5000000000000001E-3</v>
      </c>
    </row>
    <row r="444" spans="2:4">
      <c r="B444" s="61">
        <f t="shared" si="12"/>
        <v>41843.800000009069</v>
      </c>
      <c r="D444" s="66">
        <v>2.5000000000000001E-3</v>
      </c>
    </row>
    <row r="445" spans="2:4">
      <c r="B445" s="61">
        <f t="shared" si="12"/>
        <v>41874.266666675772</v>
      </c>
      <c r="D445" s="66">
        <v>2.5000000000000001E-3</v>
      </c>
    </row>
    <row r="446" spans="2:4">
      <c r="B446" s="61">
        <f t="shared" si="12"/>
        <v>41904.733333342476</v>
      </c>
      <c r="D446" s="66">
        <v>2.5000000000000001E-3</v>
      </c>
    </row>
    <row r="447" spans="2:4">
      <c r="B447" s="61">
        <f t="shared" si="12"/>
        <v>41935.200000009179</v>
      </c>
      <c r="D447" s="66">
        <v>2.5000000000000001E-3</v>
      </c>
    </row>
    <row r="448" spans="2:4">
      <c r="B448" s="61">
        <f t="shared" si="12"/>
        <v>41965.666666675883</v>
      </c>
      <c r="D448" s="66">
        <v>2.5000000000000001E-3</v>
      </c>
    </row>
    <row r="449" spans="2:4">
      <c r="B449" s="61">
        <f t="shared" si="12"/>
        <v>41996.133333342586</v>
      </c>
      <c r="D449" s="66">
        <v>2.5000000000000001E-3</v>
      </c>
    </row>
    <row r="450" spans="2:4">
      <c r="B450" s="61">
        <f t="shared" si="12"/>
        <v>42026.60000000929</v>
      </c>
      <c r="C450" s="885">
        <v>15</v>
      </c>
      <c r="D450" s="66">
        <v>2.5000000000000001E-3</v>
      </c>
    </row>
    <row r="451" spans="2:4">
      <c r="B451" s="61">
        <f t="shared" si="12"/>
        <v>42057.066666675993</v>
      </c>
      <c r="D451" s="66">
        <v>2.5000000000000001E-3</v>
      </c>
    </row>
    <row r="452" spans="2:4">
      <c r="B452" s="61">
        <f t="shared" si="12"/>
        <v>42087.533333342697</v>
      </c>
      <c r="D452" s="66">
        <v>2.5000000000000001E-3</v>
      </c>
    </row>
    <row r="453" spans="2:4">
      <c r="B453" s="61">
        <f t="shared" si="12"/>
        <v>42118.000000009401</v>
      </c>
      <c r="D453" s="66">
        <v>2.5000000000000001E-3</v>
      </c>
    </row>
    <row r="454" spans="2:4">
      <c r="B454" s="61">
        <f t="shared" si="12"/>
        <v>42148.466666676104</v>
      </c>
      <c r="D454" s="66">
        <v>2.5000000000000001E-3</v>
      </c>
    </row>
    <row r="455" spans="2:4">
      <c r="B455" s="61">
        <f t="shared" si="12"/>
        <v>42178.933333342808</v>
      </c>
      <c r="D455" s="66">
        <v>2.5000000000000001E-3</v>
      </c>
    </row>
    <row r="456" spans="2:4">
      <c r="B456" s="61">
        <f>+B455+30.4666666667</f>
        <v>42209.400000009511</v>
      </c>
      <c r="D456" s="66">
        <v>2.5000000000000001E-3</v>
      </c>
    </row>
    <row r="457" spans="2:4">
      <c r="B457" s="61">
        <f>+B456+30.4666666667</f>
        <v>42239.866666676215</v>
      </c>
      <c r="D457" s="66">
        <v>2.5000000000000001E-3</v>
      </c>
    </row>
    <row r="458" spans="2:4">
      <c r="B458" s="61">
        <f>+B457+30.4666666667</f>
        <v>42270.333333342918</v>
      </c>
      <c r="D458" s="66">
        <v>2.5000000000000001E-3</v>
      </c>
    </row>
    <row r="459" spans="2:4">
      <c r="B459" s="61">
        <f>+B458+30.4666666667</f>
        <v>42300.800000009622</v>
      </c>
      <c r="D459" s="66">
        <v>2.5000000000000001E-3</v>
      </c>
    </row>
    <row r="460" spans="2:4">
      <c r="B460" s="61">
        <f t="shared" ref="B460:B491" si="13">+B459+30.4666666667</f>
        <v>42331.266666676325</v>
      </c>
      <c r="D460" s="66">
        <v>2.5000000000000001E-3</v>
      </c>
    </row>
    <row r="461" spans="2:4">
      <c r="B461" s="61">
        <f t="shared" si="13"/>
        <v>42361.733333343029</v>
      </c>
      <c r="D461" s="66">
        <v>5.0000000000000001E-3</v>
      </c>
    </row>
    <row r="462" spans="2:4">
      <c r="B462" s="61">
        <f t="shared" si="13"/>
        <v>42392.200000009732</v>
      </c>
      <c r="C462" s="885">
        <v>16</v>
      </c>
      <c r="D462" s="66">
        <v>5.0000000000000001E-3</v>
      </c>
    </row>
    <row r="463" spans="2:4">
      <c r="B463" s="61">
        <f t="shared" si="13"/>
        <v>42422.666666676436</v>
      </c>
      <c r="D463" s="66">
        <v>5.0000000000000001E-3</v>
      </c>
    </row>
    <row r="464" spans="2:4">
      <c r="B464" s="61">
        <f t="shared" si="13"/>
        <v>42453.133333343139</v>
      </c>
      <c r="D464" s="66">
        <v>5.0000000000000001E-3</v>
      </c>
    </row>
    <row r="465" spans="2:4">
      <c r="B465" s="61">
        <f t="shared" si="13"/>
        <v>42483.600000009843</v>
      </c>
      <c r="D465" s="66">
        <v>5.0000000000000001E-3</v>
      </c>
    </row>
    <row r="466" spans="2:4">
      <c r="B466" s="61">
        <f t="shared" si="13"/>
        <v>42514.066666676546</v>
      </c>
      <c r="D466" s="66">
        <v>5.0000000000000001E-3</v>
      </c>
    </row>
    <row r="467" spans="2:4">
      <c r="B467" s="61">
        <f t="shared" si="13"/>
        <v>42544.53333334325</v>
      </c>
      <c r="D467" s="66">
        <v>5.0000000000000001E-3</v>
      </c>
    </row>
    <row r="468" spans="2:4">
      <c r="B468" s="61">
        <f t="shared" si="13"/>
        <v>42575.000000009954</v>
      </c>
      <c r="D468" s="66">
        <v>5.0000000000000001E-3</v>
      </c>
    </row>
    <row r="469" spans="2:4">
      <c r="B469" s="61">
        <f t="shared" si="13"/>
        <v>42605.466666676657</v>
      </c>
      <c r="D469" s="66">
        <v>5.0000000000000001E-3</v>
      </c>
    </row>
    <row r="470" spans="2:4">
      <c r="B470" s="61">
        <f t="shared" si="13"/>
        <v>42635.933333343361</v>
      </c>
      <c r="D470" s="66">
        <v>5.0000000000000001E-3</v>
      </c>
    </row>
    <row r="471" spans="2:4">
      <c r="B471" s="61">
        <f t="shared" si="13"/>
        <v>42666.400000010064</v>
      </c>
      <c r="D471" s="66">
        <v>5.0000000000000001E-3</v>
      </c>
    </row>
    <row r="472" spans="2:4">
      <c r="B472" s="61">
        <f t="shared" si="13"/>
        <v>42696.866666676768</v>
      </c>
      <c r="D472" s="66">
        <v>5.0000000000000001E-3</v>
      </c>
    </row>
    <row r="473" spans="2:4">
      <c r="B473" s="61">
        <f t="shared" si="13"/>
        <v>42727.333333343471</v>
      </c>
      <c r="D473" s="66">
        <v>7.4999999999999997E-3</v>
      </c>
    </row>
    <row r="474" spans="2:4">
      <c r="B474" s="61">
        <f t="shared" si="13"/>
        <v>42757.800000010175</v>
      </c>
      <c r="C474" s="885">
        <v>17</v>
      </c>
      <c r="D474" s="66">
        <v>7.4999999999999997E-3</v>
      </c>
    </row>
    <row r="475" spans="2:4">
      <c r="B475" s="61">
        <f t="shared" si="13"/>
        <v>42788.266666676878</v>
      </c>
      <c r="D475" s="66">
        <v>7.4999999999999997E-3</v>
      </c>
    </row>
    <row r="476" spans="2:4">
      <c r="B476" s="61">
        <f t="shared" si="13"/>
        <v>42818.733333343582</v>
      </c>
      <c r="D476" s="66">
        <v>0.01</v>
      </c>
    </row>
    <row r="477" spans="2:4">
      <c r="B477" s="61">
        <f t="shared" si="13"/>
        <v>42849.200000010285</v>
      </c>
      <c r="D477" s="66">
        <v>0.01</v>
      </c>
    </row>
    <row r="478" spans="2:4">
      <c r="B478" s="61">
        <f t="shared" si="13"/>
        <v>42879.666666676989</v>
      </c>
      <c r="D478" s="66">
        <v>0.01</v>
      </c>
    </row>
    <row r="479" spans="2:4">
      <c r="B479" s="61">
        <f t="shared" si="13"/>
        <v>42910.133333343692</v>
      </c>
      <c r="D479" s="66">
        <v>1.2500000000000001E-2</v>
      </c>
    </row>
    <row r="480" spans="2:4">
      <c r="B480" s="61">
        <f t="shared" si="13"/>
        <v>42940.600000010396</v>
      </c>
      <c r="D480" s="66">
        <v>1.2500000000000001E-2</v>
      </c>
    </row>
    <row r="481" spans="2:4">
      <c r="B481" s="61">
        <f t="shared" si="13"/>
        <v>42971.066666677099</v>
      </c>
      <c r="D481" s="66">
        <v>1.2500000000000001E-2</v>
      </c>
    </row>
    <row r="482" spans="2:4">
      <c r="B482" s="61">
        <f t="shared" si="13"/>
        <v>43001.533333343803</v>
      </c>
      <c r="D482" s="66">
        <v>1.2500000000000001E-2</v>
      </c>
    </row>
    <row r="483" spans="2:4">
      <c r="B483" s="61">
        <f t="shared" si="13"/>
        <v>43032.000000010506</v>
      </c>
      <c r="D483" s="66">
        <v>1.2500000000000001E-2</v>
      </c>
    </row>
    <row r="484" spans="2:4">
      <c r="B484" s="61">
        <f t="shared" si="13"/>
        <v>43062.46666667721</v>
      </c>
      <c r="D484" s="66">
        <v>1.2500000000000001E-2</v>
      </c>
    </row>
    <row r="485" spans="2:4">
      <c r="B485" s="61">
        <f t="shared" si="13"/>
        <v>43092.933333343914</v>
      </c>
      <c r="D485" s="66">
        <v>1.4999999999999999E-2</v>
      </c>
    </row>
    <row r="486" spans="2:4">
      <c r="B486" s="61">
        <f t="shared" si="13"/>
        <v>43123.400000010617</v>
      </c>
      <c r="C486" s="885">
        <v>18</v>
      </c>
      <c r="D486" s="66">
        <v>1.4999999999999999E-2</v>
      </c>
    </row>
    <row r="487" spans="2:4">
      <c r="B487" s="61">
        <f t="shared" si="13"/>
        <v>43153.866666677321</v>
      </c>
      <c r="D487" s="66">
        <v>1.4999999999999999E-2</v>
      </c>
    </row>
    <row r="488" spans="2:4">
      <c r="B488" s="61">
        <f t="shared" si="13"/>
        <v>43184.333333344024</v>
      </c>
      <c r="D488" s="66">
        <v>1.7500000000000002E-2</v>
      </c>
    </row>
    <row r="489" spans="2:4">
      <c r="B489" s="61">
        <f t="shared" si="13"/>
        <v>43214.800000010728</v>
      </c>
      <c r="D489" s="66">
        <v>1.7500000000000002E-2</v>
      </c>
    </row>
    <row r="490" spans="2:4">
      <c r="B490" s="61">
        <f t="shared" si="13"/>
        <v>43245.266666677431</v>
      </c>
      <c r="D490" s="66">
        <v>1.7500000000000002E-2</v>
      </c>
    </row>
    <row r="491" spans="2:4">
      <c r="B491" s="61">
        <f t="shared" si="13"/>
        <v>43275.733333344135</v>
      </c>
      <c r="D491" s="66">
        <v>0.02</v>
      </c>
    </row>
  </sheetData>
  <phoneticPr fontId="11" type="noConversion"/>
  <pageMargins left="0.5" right="0.25" top="0.5" bottom="0.5" header="0.5" footer="0.5"/>
  <rowBreaks count="1" manualBreakCount="1">
    <brk id="99" max="16383" man="1"/>
  </rowBreaks>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pageSetUpPr fitToPage="1"/>
  </sheetPr>
  <dimension ref="A2:W639"/>
  <sheetViews>
    <sheetView topLeftCell="A10" zoomScale="90" zoomScaleNormal="90" zoomScalePageLayoutView="90" workbookViewId="0">
      <selection activeCell="E92" sqref="E92:E543"/>
    </sheetView>
  </sheetViews>
  <sheetFormatPr baseColWidth="10" defaultRowHeight="15" x14ac:dyDescent="0"/>
  <cols>
    <col min="1" max="1" width="15.1640625" style="2" customWidth="1"/>
    <col min="2" max="2" width="2.33203125" style="2" customWidth="1"/>
    <col min="3" max="5" width="10.83203125" style="2"/>
    <col min="6" max="10" width="11.33203125" style="2" bestFit="1" customWidth="1"/>
    <col min="11" max="18" width="10.83203125" style="2"/>
    <col min="19" max="19" width="3" style="2" customWidth="1"/>
    <col min="20" max="21" width="10.83203125" style="2"/>
  </cols>
  <sheetData>
    <row r="2" spans="1:20" customFormat="1">
      <c r="A2" s="2"/>
      <c r="B2" s="22"/>
      <c r="C2" s="155"/>
      <c r="D2" s="155"/>
      <c r="E2" s="155"/>
      <c r="F2" s="155"/>
      <c r="G2" s="155"/>
      <c r="H2" s="155"/>
      <c r="I2" s="155"/>
      <c r="J2" s="155"/>
      <c r="K2" s="155"/>
      <c r="L2" s="155"/>
      <c r="M2" s="155"/>
      <c r="N2" s="155"/>
      <c r="O2" s="155"/>
      <c r="P2" s="155"/>
      <c r="Q2" s="155"/>
      <c r="R2" s="155"/>
      <c r="S2" s="54"/>
      <c r="T2" s="2"/>
    </row>
    <row r="3" spans="1:20" customFormat="1">
      <c r="A3" s="2"/>
      <c r="B3" s="20"/>
      <c r="C3" s="5"/>
      <c r="D3" s="5"/>
      <c r="E3" s="5"/>
      <c r="F3" s="5"/>
      <c r="G3" s="5"/>
      <c r="H3" s="5"/>
      <c r="I3" s="5"/>
      <c r="J3" s="5"/>
      <c r="K3" s="5"/>
      <c r="L3" s="5"/>
      <c r="M3" s="5"/>
      <c r="N3" s="5"/>
      <c r="O3" s="5"/>
      <c r="P3" s="5"/>
      <c r="Q3" s="5"/>
      <c r="R3" s="5"/>
      <c r="S3" s="21"/>
      <c r="T3" s="2"/>
    </row>
    <row r="4" spans="1:20" customFormat="1">
      <c r="A4" s="2"/>
      <c r="B4" s="20"/>
      <c r="C4" s="5"/>
      <c r="D4" s="5"/>
      <c r="E4" s="5"/>
      <c r="F4" s="5"/>
      <c r="G4" s="5"/>
      <c r="H4" s="5"/>
      <c r="I4" s="5"/>
      <c r="J4" s="5"/>
      <c r="K4" s="5"/>
      <c r="L4" s="5"/>
      <c r="M4" s="5"/>
      <c r="N4" s="5"/>
      <c r="O4" s="5"/>
      <c r="P4" s="5"/>
      <c r="Q4" s="5"/>
      <c r="R4" s="5"/>
      <c r="S4" s="21"/>
      <c r="T4" s="2"/>
    </row>
    <row r="5" spans="1:20" customFormat="1">
      <c r="A5" s="2"/>
      <c r="B5" s="20"/>
      <c r="C5" s="5"/>
      <c r="D5" s="5"/>
      <c r="E5" s="5"/>
      <c r="F5" s="5"/>
      <c r="G5" s="5"/>
      <c r="H5" s="5"/>
      <c r="I5" s="5"/>
      <c r="J5" s="5"/>
      <c r="K5" s="5"/>
      <c r="L5" s="5"/>
      <c r="M5" s="5"/>
      <c r="N5" s="5"/>
      <c r="O5" s="5"/>
      <c r="P5" s="5"/>
      <c r="Q5" s="5"/>
      <c r="R5" s="5"/>
      <c r="S5" s="21"/>
      <c r="T5" s="2"/>
    </row>
    <row r="6" spans="1:20" customFormat="1">
      <c r="A6" s="2"/>
      <c r="B6" s="20"/>
      <c r="C6" s="5"/>
      <c r="D6" s="5"/>
      <c r="E6" s="5"/>
      <c r="F6" s="5"/>
      <c r="G6" s="5"/>
      <c r="H6" s="5"/>
      <c r="I6" s="5"/>
      <c r="J6" s="5"/>
      <c r="K6" s="5"/>
      <c r="L6" s="5"/>
      <c r="M6" s="5"/>
      <c r="N6" s="5"/>
      <c r="O6" s="5"/>
      <c r="P6" s="5"/>
      <c r="Q6" s="5"/>
      <c r="R6" s="5"/>
      <c r="S6" s="21"/>
      <c r="T6" s="2"/>
    </row>
    <row r="7" spans="1:20" customFormat="1">
      <c r="A7" s="2"/>
      <c r="B7" s="20"/>
      <c r="C7" s="5"/>
      <c r="D7" s="5"/>
      <c r="E7" s="5"/>
      <c r="F7" s="5"/>
      <c r="G7" s="5"/>
      <c r="H7" s="5"/>
      <c r="I7" s="5"/>
      <c r="J7" s="5"/>
      <c r="K7" s="5"/>
      <c r="L7" s="5"/>
      <c r="M7" s="5"/>
      <c r="N7" s="5"/>
      <c r="O7" s="5"/>
      <c r="P7" s="5"/>
      <c r="Q7" s="5"/>
      <c r="R7" s="5"/>
      <c r="S7" s="21"/>
      <c r="T7" s="2"/>
    </row>
    <row r="8" spans="1:20" customFormat="1">
      <c r="A8" s="2"/>
      <c r="B8" s="20"/>
      <c r="C8" s="5"/>
      <c r="D8" s="5"/>
      <c r="E8" s="5"/>
      <c r="F8" s="5"/>
      <c r="G8" s="5"/>
      <c r="H8" s="5"/>
      <c r="I8" s="5"/>
      <c r="J8" s="5"/>
      <c r="K8" s="5"/>
      <c r="L8" s="5"/>
      <c r="M8" s="5"/>
      <c r="N8" s="5"/>
      <c r="O8" s="5"/>
      <c r="P8" s="5"/>
      <c r="Q8" s="5"/>
      <c r="R8" s="5"/>
      <c r="S8" s="21"/>
      <c r="T8" s="2"/>
    </row>
    <row r="9" spans="1:20" customFormat="1">
      <c r="A9" s="2"/>
      <c r="B9" s="3"/>
      <c r="C9" s="4"/>
      <c r="D9" s="4"/>
      <c r="E9" s="4"/>
      <c r="F9" s="4"/>
      <c r="G9" s="4"/>
      <c r="H9" s="4"/>
      <c r="I9" s="4"/>
      <c r="J9" s="4"/>
      <c r="K9" s="4"/>
      <c r="L9" s="4"/>
      <c r="M9" s="4"/>
      <c r="N9" s="4"/>
      <c r="O9" s="4"/>
      <c r="P9" s="4"/>
      <c r="Q9" s="4"/>
      <c r="R9" s="4"/>
      <c r="S9" s="160"/>
      <c r="T9" s="2"/>
    </row>
    <row r="10" spans="1:20" customFormat="1" ht="20">
      <c r="A10" s="2"/>
      <c r="B10" s="215" t="s">
        <v>225</v>
      </c>
      <c r="C10" s="215"/>
      <c r="D10" s="215"/>
      <c r="E10" s="215"/>
      <c r="F10" s="215"/>
      <c r="G10" s="215"/>
      <c r="H10" s="215"/>
      <c r="I10" s="215"/>
      <c r="J10" s="215"/>
      <c r="K10" s="215"/>
      <c r="L10" s="215"/>
      <c r="M10" s="215"/>
      <c r="N10" s="215"/>
      <c r="O10" s="215"/>
      <c r="P10" s="215"/>
      <c r="Q10" s="215"/>
      <c r="R10" s="215"/>
      <c r="S10" s="215"/>
      <c r="T10" s="2"/>
    </row>
    <row r="11" spans="1:20" customFormat="1" ht="8" customHeight="1">
      <c r="A11" s="2"/>
      <c r="B11" s="210"/>
      <c r="C11" s="210"/>
      <c r="D11" s="210"/>
      <c r="E11" s="210"/>
      <c r="F11" s="210"/>
      <c r="G11" s="210"/>
      <c r="H11" s="210"/>
      <c r="I11" s="210"/>
      <c r="J11" s="210"/>
      <c r="K11" s="210"/>
      <c r="L11" s="210"/>
      <c r="M11" s="210"/>
      <c r="N11" s="210"/>
      <c r="O11" s="210"/>
      <c r="P11" s="210"/>
      <c r="Q11" s="211"/>
      <c r="R11" s="210"/>
      <c r="S11" s="210"/>
      <c r="T11" s="2"/>
    </row>
    <row r="12" spans="1:20" customFormat="1">
      <c r="A12" s="2"/>
      <c r="B12" s="5"/>
      <c r="C12" s="5"/>
      <c r="D12" s="5"/>
      <c r="E12" s="5"/>
      <c r="F12" s="5"/>
      <c r="G12" s="5"/>
      <c r="H12" s="5"/>
      <c r="I12" s="5"/>
      <c r="J12" s="5"/>
      <c r="K12" s="5"/>
      <c r="L12" s="5"/>
      <c r="M12" s="5"/>
      <c r="N12" s="5"/>
      <c r="O12" s="5"/>
      <c r="P12" s="5"/>
      <c r="Q12" s="5"/>
      <c r="R12" s="5"/>
      <c r="S12" s="5"/>
      <c r="T12" s="2"/>
    </row>
    <row r="13" spans="1:20" customFormat="1" ht="25">
      <c r="A13" s="2"/>
      <c r="B13" s="22"/>
      <c r="C13" s="155"/>
      <c r="D13" s="155"/>
      <c r="E13" s="155"/>
      <c r="F13" s="155"/>
      <c r="G13" s="155"/>
      <c r="H13" s="155"/>
      <c r="I13" s="155"/>
      <c r="J13" s="155"/>
      <c r="K13" s="155"/>
      <c r="L13" s="155"/>
      <c r="M13" s="155"/>
      <c r="N13" s="155"/>
      <c r="O13" s="155"/>
      <c r="P13" s="155"/>
      <c r="Q13" s="212"/>
      <c r="R13" s="155"/>
      <c r="S13" s="54"/>
      <c r="T13" s="2"/>
    </row>
    <row r="14" spans="1:20" customFormat="1" ht="45">
      <c r="A14" s="2"/>
      <c r="B14" s="20"/>
      <c r="C14" s="1938"/>
      <c r="D14" s="1938"/>
      <c r="E14" s="1940" t="s">
        <v>936</v>
      </c>
      <c r="F14" s="1940"/>
      <c r="G14" s="1940"/>
      <c r="H14" s="1940"/>
      <c r="I14" s="1946"/>
      <c r="J14" s="1938"/>
      <c r="K14" s="1938"/>
      <c r="L14" s="1938"/>
      <c r="M14" s="1938"/>
      <c r="N14" s="1938"/>
      <c r="O14" s="1938"/>
      <c r="P14" s="1938"/>
      <c r="Q14" s="1938"/>
      <c r="R14" s="1938"/>
      <c r="S14" s="21"/>
      <c r="T14" s="2"/>
    </row>
    <row r="15" spans="1:20" customFormat="1">
      <c r="A15" s="2"/>
      <c r="B15" s="20"/>
      <c r="C15" s="5"/>
      <c r="D15" s="5"/>
      <c r="E15" s="5"/>
      <c r="F15" s="5"/>
      <c r="G15" s="5"/>
      <c r="H15" s="5"/>
      <c r="I15" s="5"/>
      <c r="J15" s="5"/>
      <c r="K15" s="5"/>
      <c r="L15" s="5"/>
      <c r="M15" s="5"/>
      <c r="N15" s="5"/>
      <c r="O15" s="5"/>
      <c r="P15" s="5"/>
      <c r="Q15" s="5"/>
      <c r="R15" s="5"/>
      <c r="S15" s="21"/>
      <c r="T15" s="2"/>
    </row>
    <row r="16" spans="1:20" customFormat="1">
      <c r="A16" s="2"/>
      <c r="B16" s="20"/>
      <c r="C16" s="5"/>
      <c r="D16" s="5"/>
      <c r="E16" s="5"/>
      <c r="F16" s="5"/>
      <c r="G16" s="5"/>
      <c r="H16" s="5"/>
      <c r="I16" s="5"/>
      <c r="J16" s="5"/>
      <c r="K16" s="5"/>
      <c r="L16" s="5"/>
      <c r="M16" s="5"/>
      <c r="N16" s="5"/>
      <c r="O16" s="5"/>
      <c r="P16" s="5"/>
      <c r="Q16" s="5"/>
      <c r="R16" s="5"/>
      <c r="S16" s="21"/>
      <c r="T16" s="2"/>
    </row>
    <row r="17" spans="1:21" s="729" customFormat="1" ht="30">
      <c r="A17" s="726"/>
      <c r="B17" s="727"/>
      <c r="C17" s="709"/>
      <c r="D17" s="709"/>
      <c r="E17" s="709"/>
      <c r="F17" s="709"/>
      <c r="G17" s="709"/>
      <c r="H17" s="709"/>
      <c r="I17" s="709"/>
      <c r="J17" s="709"/>
      <c r="K17" s="709"/>
      <c r="L17" s="709"/>
      <c r="M17" s="709"/>
      <c r="N17" s="709"/>
      <c r="O17" s="709"/>
      <c r="P17" s="709"/>
      <c r="Q17" s="709"/>
      <c r="R17" s="709"/>
      <c r="S17" s="728"/>
      <c r="T17" s="726"/>
      <c r="U17" s="726"/>
    </row>
    <row r="18" spans="1:21" s="732" customFormat="1" ht="20">
      <c r="A18" s="547"/>
      <c r="B18" s="730"/>
      <c r="C18" s="246"/>
      <c r="D18" s="246"/>
      <c r="E18" s="246"/>
      <c r="F18" s="246"/>
      <c r="G18" s="246"/>
      <c r="H18" s="246"/>
      <c r="I18" s="246"/>
      <c r="J18" s="246"/>
      <c r="K18" s="246"/>
      <c r="L18" s="246"/>
      <c r="M18" s="246"/>
      <c r="N18" s="246"/>
      <c r="O18" s="246"/>
      <c r="P18" s="246"/>
      <c r="Q18" s="246"/>
      <c r="R18" s="246"/>
      <c r="S18" s="731"/>
      <c r="T18" s="547"/>
      <c r="U18" s="547"/>
    </row>
    <row r="19" spans="1:21">
      <c r="B19" s="20"/>
      <c r="C19" s="5"/>
      <c r="D19" s="5"/>
      <c r="E19" s="5"/>
      <c r="F19" s="5"/>
      <c r="G19" s="5"/>
      <c r="H19" s="5"/>
      <c r="I19" s="5"/>
      <c r="J19" s="5"/>
      <c r="K19" s="5"/>
      <c r="L19" s="5"/>
      <c r="M19" s="5"/>
      <c r="N19" s="5"/>
      <c r="O19" s="5"/>
      <c r="P19" s="5"/>
      <c r="Q19" s="5"/>
      <c r="R19" s="5"/>
      <c r="S19" s="21"/>
    </row>
    <row r="20" spans="1:21">
      <c r="B20" s="20"/>
      <c r="C20" s="5"/>
      <c r="E20" s="899"/>
      <c r="F20" s="5"/>
      <c r="G20" s="5"/>
      <c r="H20" s="1177"/>
      <c r="I20" s="5"/>
      <c r="J20" s="5"/>
      <c r="K20" s="5"/>
      <c r="L20" s="899"/>
      <c r="M20" s="5"/>
      <c r="O20" s="1181"/>
      <c r="P20" s="5"/>
      <c r="Q20" s="912"/>
      <c r="R20" s="5"/>
      <c r="S20" s="21"/>
    </row>
    <row r="21" spans="1:21">
      <c r="B21" s="20"/>
      <c r="C21" s="5"/>
      <c r="D21" s="5"/>
      <c r="E21" s="5"/>
      <c r="F21" s="5"/>
      <c r="G21" s="5"/>
      <c r="H21" s="5"/>
      <c r="I21" s="5"/>
      <c r="J21" s="5"/>
      <c r="K21" s="5"/>
      <c r="L21" s="5"/>
      <c r="M21" s="5"/>
      <c r="N21" s="5"/>
      <c r="O21" s="5"/>
      <c r="P21" s="5"/>
      <c r="Q21" s="5"/>
      <c r="R21" s="5"/>
      <c r="S21" s="21"/>
    </row>
    <row r="22" spans="1:21">
      <c r="B22" s="20"/>
      <c r="C22" s="5"/>
      <c r="D22" s="5"/>
      <c r="E22" s="5"/>
      <c r="F22" s="5"/>
      <c r="G22" s="5"/>
      <c r="H22" s="5"/>
      <c r="I22" s="5"/>
      <c r="J22" s="5"/>
      <c r="K22" s="5"/>
      <c r="L22" s="5"/>
      <c r="M22" s="5"/>
      <c r="N22" s="5"/>
      <c r="O22" s="5"/>
      <c r="P22" s="5"/>
      <c r="Q22" s="5"/>
      <c r="R22" s="5"/>
      <c r="S22" s="21"/>
    </row>
    <row r="23" spans="1:21">
      <c r="B23" s="20"/>
      <c r="C23" s="5"/>
      <c r="D23" s="5"/>
      <c r="E23" s="5"/>
      <c r="F23" s="5"/>
      <c r="G23" s="5"/>
      <c r="H23" s="5"/>
      <c r="I23" s="5"/>
      <c r="J23" s="5"/>
      <c r="K23" s="5"/>
      <c r="L23" s="5"/>
      <c r="M23" s="5"/>
      <c r="N23" s="5"/>
      <c r="O23" s="5"/>
      <c r="P23" s="5"/>
      <c r="Q23" s="5"/>
      <c r="R23" s="5"/>
      <c r="S23" s="21"/>
    </row>
    <row r="24" spans="1:21">
      <c r="B24" s="20"/>
      <c r="C24" s="5"/>
      <c r="D24" s="5"/>
      <c r="E24" s="5"/>
      <c r="F24" s="5"/>
      <c r="G24" s="5"/>
      <c r="H24" s="5"/>
      <c r="I24" s="5"/>
      <c r="J24" s="5"/>
      <c r="K24" s="5"/>
      <c r="L24" s="5"/>
      <c r="M24" s="5"/>
      <c r="N24" s="5"/>
      <c r="O24" s="5"/>
      <c r="P24" s="5"/>
      <c r="Q24" s="5"/>
      <c r="R24" s="5"/>
      <c r="S24" s="21"/>
    </row>
    <row r="25" spans="1:21">
      <c r="B25" s="20"/>
      <c r="C25" s="5"/>
      <c r="D25" s="5"/>
      <c r="E25" s="5"/>
      <c r="F25" s="5"/>
      <c r="G25" s="5"/>
      <c r="H25" s="5"/>
      <c r="I25" s="5"/>
      <c r="J25" s="5"/>
      <c r="K25" s="5"/>
      <c r="L25" s="5"/>
      <c r="M25" s="5"/>
      <c r="N25" s="5"/>
      <c r="O25" s="5"/>
      <c r="P25" s="5"/>
      <c r="Q25" s="5"/>
      <c r="R25" s="5"/>
      <c r="S25" s="21"/>
    </row>
    <row r="26" spans="1:21">
      <c r="B26" s="20"/>
      <c r="C26" s="5"/>
      <c r="D26" s="5"/>
      <c r="E26" s="5"/>
      <c r="F26" s="5"/>
      <c r="G26" s="5"/>
      <c r="H26" s="5"/>
      <c r="I26" s="5"/>
      <c r="J26" s="5"/>
      <c r="K26" s="5"/>
      <c r="L26" s="5"/>
      <c r="M26" s="5"/>
      <c r="N26" s="5"/>
      <c r="O26" s="5"/>
      <c r="P26" s="5"/>
      <c r="Q26" s="5"/>
      <c r="R26" s="5"/>
      <c r="S26" s="21"/>
    </row>
    <row r="27" spans="1:21">
      <c r="B27" s="20"/>
      <c r="C27" s="5"/>
      <c r="D27" s="5"/>
      <c r="E27" s="5"/>
      <c r="F27" s="5"/>
      <c r="G27" s="5"/>
      <c r="H27" s="5"/>
      <c r="I27" s="5"/>
      <c r="J27" s="5"/>
      <c r="K27" s="5"/>
      <c r="L27" s="5"/>
      <c r="M27" s="5"/>
      <c r="N27" s="5"/>
      <c r="O27" s="5"/>
      <c r="P27" s="5"/>
      <c r="Q27" s="5"/>
      <c r="R27" s="5"/>
      <c r="S27" s="21"/>
    </row>
    <row r="28" spans="1:21">
      <c r="B28" s="20"/>
      <c r="C28" s="5"/>
      <c r="D28" s="5"/>
      <c r="E28" s="5"/>
      <c r="F28" s="5"/>
      <c r="G28" s="5"/>
      <c r="H28" s="5"/>
      <c r="I28" s="5"/>
      <c r="J28" s="5"/>
      <c r="K28" s="5"/>
      <c r="L28" s="5"/>
      <c r="M28" s="5"/>
      <c r="N28" s="5"/>
      <c r="O28" s="5"/>
      <c r="P28" s="5"/>
      <c r="Q28" s="5"/>
      <c r="R28" s="5"/>
      <c r="S28" s="21"/>
    </row>
    <row r="29" spans="1:21">
      <c r="B29" s="20"/>
      <c r="C29" s="5"/>
      <c r="D29" s="5"/>
      <c r="E29" s="5"/>
      <c r="F29" s="5"/>
      <c r="G29" s="5"/>
      <c r="H29" s="5"/>
      <c r="I29" s="5"/>
      <c r="J29" s="5"/>
      <c r="K29" s="5"/>
      <c r="L29" s="5"/>
      <c r="M29" s="5"/>
      <c r="N29" s="5"/>
      <c r="O29" s="5"/>
      <c r="P29" s="5"/>
      <c r="Q29" s="5"/>
      <c r="R29" s="5"/>
      <c r="S29" s="21"/>
    </row>
    <row r="30" spans="1:21">
      <c r="B30" s="20"/>
      <c r="C30" s="5"/>
      <c r="D30" s="5"/>
      <c r="E30" s="5"/>
      <c r="F30" s="5"/>
      <c r="G30" s="5"/>
      <c r="H30" s="5"/>
      <c r="I30" s="5"/>
      <c r="J30" s="5"/>
      <c r="K30" s="5"/>
      <c r="L30" s="5"/>
      <c r="M30" s="5"/>
      <c r="N30" s="5"/>
      <c r="O30" s="5"/>
      <c r="P30" s="5"/>
      <c r="Q30" s="5"/>
      <c r="R30" s="5"/>
      <c r="S30" s="21"/>
    </row>
    <row r="31" spans="1:21">
      <c r="B31" s="20"/>
      <c r="C31" s="5"/>
      <c r="D31" s="5"/>
      <c r="E31" s="5"/>
      <c r="F31" s="5"/>
      <c r="G31" s="5"/>
      <c r="H31" s="5"/>
      <c r="I31" s="5"/>
      <c r="J31" s="5"/>
      <c r="K31" s="5"/>
      <c r="L31" s="5"/>
      <c r="M31" s="5"/>
      <c r="N31" s="5"/>
      <c r="O31" s="5"/>
      <c r="P31" s="5"/>
      <c r="Q31" s="5"/>
      <c r="R31" s="5"/>
      <c r="S31" s="21"/>
    </row>
    <row r="32" spans="1:21">
      <c r="B32" s="20"/>
      <c r="C32" s="5"/>
      <c r="D32" s="5"/>
      <c r="E32" s="5"/>
      <c r="F32" s="5"/>
      <c r="G32" s="5"/>
      <c r="H32" s="5"/>
      <c r="I32" s="5"/>
      <c r="J32" s="5"/>
      <c r="K32" s="5"/>
      <c r="L32" s="5"/>
      <c r="M32" s="5"/>
      <c r="N32" s="5"/>
      <c r="O32" s="5"/>
      <c r="P32" s="5"/>
      <c r="Q32" s="5"/>
      <c r="R32" s="5"/>
      <c r="S32" s="21"/>
    </row>
    <row r="33" spans="1:21">
      <c r="B33" s="20"/>
      <c r="C33" s="5"/>
      <c r="D33" s="5"/>
      <c r="E33" s="5"/>
      <c r="F33" s="5"/>
      <c r="G33" s="5"/>
      <c r="H33" s="5"/>
      <c r="I33" s="5"/>
      <c r="J33" s="5"/>
      <c r="K33" s="5"/>
      <c r="L33" s="5"/>
      <c r="M33" s="5"/>
      <c r="N33" s="5"/>
      <c r="O33" s="5"/>
      <c r="P33" s="5"/>
      <c r="Q33" s="5"/>
      <c r="R33" s="5"/>
      <c r="S33" s="21"/>
    </row>
    <row r="34" spans="1:21">
      <c r="B34" s="20"/>
      <c r="C34" s="5"/>
      <c r="D34" s="5"/>
      <c r="E34" s="5"/>
      <c r="F34" s="5"/>
      <c r="G34" s="5"/>
      <c r="H34" s="5"/>
      <c r="I34" s="5"/>
      <c r="J34" s="5"/>
      <c r="K34" s="5"/>
      <c r="L34" s="5"/>
      <c r="M34" s="5"/>
      <c r="N34" s="5"/>
      <c r="O34" s="5"/>
      <c r="P34" s="5"/>
      <c r="Q34" s="5"/>
      <c r="R34" s="5"/>
      <c r="S34" s="21"/>
    </row>
    <row r="35" spans="1:21">
      <c r="B35" s="20"/>
      <c r="C35" s="5"/>
      <c r="D35" s="5"/>
      <c r="E35" s="5"/>
      <c r="F35" s="5"/>
      <c r="G35" s="5"/>
      <c r="H35" s="5"/>
      <c r="I35" s="5"/>
      <c r="J35" s="5"/>
      <c r="K35" s="5"/>
      <c r="L35" s="5"/>
      <c r="M35" s="5"/>
      <c r="N35" s="5"/>
      <c r="O35" s="5"/>
      <c r="P35" s="5"/>
      <c r="Q35" s="5"/>
      <c r="R35" s="5"/>
      <c r="S35" s="21"/>
    </row>
    <row r="36" spans="1:21">
      <c r="B36" s="20"/>
      <c r="C36" s="5"/>
      <c r="D36" s="5"/>
      <c r="E36" s="5"/>
      <c r="F36" s="5"/>
      <c r="G36" s="5"/>
      <c r="H36" s="5"/>
      <c r="I36" s="5"/>
      <c r="J36" s="5"/>
      <c r="K36" s="5"/>
      <c r="L36" s="5"/>
      <c r="M36" s="5"/>
      <c r="N36" s="5"/>
      <c r="O36" s="5"/>
      <c r="P36" s="5"/>
      <c r="Q36" s="5"/>
      <c r="R36" s="5"/>
      <c r="S36" s="21"/>
    </row>
    <row r="37" spans="1:21" s="740" customFormat="1" ht="16" customHeight="1">
      <c r="A37" s="88"/>
      <c r="B37" s="738"/>
      <c r="C37" s="974"/>
      <c r="D37" s="974"/>
      <c r="E37" s="974"/>
      <c r="F37" s="974"/>
      <c r="G37" s="974"/>
      <c r="H37" s="974"/>
      <c r="I37" s="974"/>
      <c r="J37" s="974"/>
      <c r="K37" s="974"/>
      <c r="L37" s="974"/>
      <c r="M37" s="974"/>
      <c r="N37" s="974"/>
      <c r="O37" s="974"/>
      <c r="P37" s="974"/>
      <c r="Q37" s="974"/>
      <c r="R37" s="974"/>
      <c r="S37" s="739"/>
      <c r="T37" s="401"/>
      <c r="U37" s="88"/>
    </row>
    <row r="38" spans="1:21" s="740" customFormat="1" ht="16" customHeight="1">
      <c r="A38" s="88"/>
      <c r="B38" s="738"/>
      <c r="C38" s="1955"/>
      <c r="D38" s="1955"/>
      <c r="E38" s="1956"/>
      <c r="F38" s="1956">
        <v>2018</v>
      </c>
      <c r="G38" s="1956"/>
      <c r="H38" s="1956"/>
      <c r="I38" s="1956"/>
      <c r="J38" s="1956"/>
      <c r="K38" s="1956"/>
      <c r="L38" s="1956"/>
      <c r="M38" s="1955"/>
      <c r="N38" s="1956">
        <v>2019</v>
      </c>
      <c r="O38" s="1955"/>
      <c r="P38" s="1956"/>
      <c r="Q38" s="1955"/>
      <c r="R38" s="1956"/>
      <c r="S38" s="739"/>
      <c r="T38" s="401"/>
      <c r="U38" s="88"/>
    </row>
    <row r="39" spans="1:21" s="740" customFormat="1" ht="16" customHeight="1">
      <c r="A39" s="88"/>
      <c r="B39" s="738"/>
      <c r="C39" s="1957"/>
      <c r="D39" s="1958"/>
      <c r="E39" s="972"/>
      <c r="F39" s="972" t="s">
        <v>122</v>
      </c>
      <c r="G39" s="1959"/>
      <c r="H39" s="972" t="s">
        <v>123</v>
      </c>
      <c r="I39" s="1959"/>
      <c r="J39" s="972" t="s">
        <v>124</v>
      </c>
      <c r="K39" s="1959"/>
      <c r="L39" s="972" t="s">
        <v>125</v>
      </c>
      <c r="M39" s="1959"/>
      <c r="N39" s="972" t="s">
        <v>115</v>
      </c>
      <c r="O39" s="1959"/>
      <c r="P39" s="972" t="s">
        <v>116</v>
      </c>
      <c r="Q39" s="1959"/>
      <c r="R39" s="972" t="s">
        <v>117</v>
      </c>
      <c r="S39" s="739"/>
      <c r="T39" s="2"/>
      <c r="U39" s="88"/>
    </row>
    <row r="40" spans="1:21" s="740" customFormat="1" ht="16" customHeight="1">
      <c r="A40" s="88"/>
      <c r="B40" s="738"/>
      <c r="C40" s="974"/>
      <c r="D40" s="974"/>
      <c r="E40" s="974"/>
      <c r="F40" s="974"/>
      <c r="G40" s="974"/>
      <c r="H40" s="974"/>
      <c r="I40" s="974"/>
      <c r="J40" s="974"/>
      <c r="K40" s="974"/>
      <c r="L40" s="974"/>
      <c r="M40" s="974"/>
      <c r="N40" s="974"/>
      <c r="O40" s="974"/>
      <c r="P40" s="974"/>
      <c r="Q40" s="974"/>
      <c r="R40" s="974"/>
      <c r="S40" s="739"/>
      <c r="T40" s="2"/>
      <c r="U40" s="88"/>
    </row>
    <row r="41" spans="1:21" s="740" customFormat="1" ht="16" customHeight="1">
      <c r="A41" s="88"/>
      <c r="B41" s="738"/>
      <c r="C41" s="1960" t="s">
        <v>1210</v>
      </c>
      <c r="D41" s="974"/>
      <c r="E41" s="974"/>
      <c r="F41" s="974"/>
      <c r="G41" s="974"/>
      <c r="H41" s="974"/>
      <c r="I41" s="974"/>
      <c r="J41" s="974"/>
      <c r="K41" s="974"/>
      <c r="L41" s="974"/>
      <c r="M41" s="974"/>
      <c r="N41" s="974"/>
      <c r="O41" s="974"/>
      <c r="P41" s="974"/>
      <c r="Q41" s="974"/>
      <c r="R41" s="974"/>
      <c r="S41" s="739"/>
      <c r="T41" s="2"/>
      <c r="U41" s="88"/>
    </row>
    <row r="42" spans="1:21" s="740" customFormat="1" ht="8" customHeight="1">
      <c r="A42" s="88"/>
      <c r="B42" s="738"/>
      <c r="C42" s="974"/>
      <c r="D42" s="974"/>
      <c r="E42" s="974"/>
      <c r="F42" s="974"/>
      <c r="G42" s="974"/>
      <c r="H42" s="974"/>
      <c r="I42" s="974"/>
      <c r="J42" s="974"/>
      <c r="K42" s="974"/>
      <c r="L42" s="974"/>
      <c r="M42" s="974"/>
      <c r="N42" s="974"/>
      <c r="O42" s="974"/>
      <c r="P42" s="974"/>
      <c r="Q42" s="974"/>
      <c r="R42" s="974"/>
      <c r="S42" s="739"/>
      <c r="T42" s="2"/>
      <c r="U42" s="88"/>
    </row>
    <row r="43" spans="1:21" ht="16" customHeight="1">
      <c r="B43" s="20"/>
      <c r="C43" s="1193" t="s">
        <v>939</v>
      </c>
      <c r="D43" s="1193"/>
      <c r="E43" s="1193"/>
      <c r="F43" s="1194">
        <v>111.8</v>
      </c>
      <c r="G43" s="1194"/>
      <c r="H43" s="1194">
        <v>112.1</v>
      </c>
      <c r="I43" s="1194"/>
      <c r="J43" s="1962">
        <v>111.8</v>
      </c>
      <c r="K43" s="1194"/>
      <c r="L43" s="1962">
        <v>111.7</v>
      </c>
      <c r="M43" s="1194"/>
      <c r="N43" s="1194">
        <v>111.3</v>
      </c>
      <c r="O43" s="1194"/>
      <c r="P43" s="1194">
        <v>111.5</v>
      </c>
      <c r="Q43" s="1194"/>
      <c r="R43" s="1962">
        <v>111.9</v>
      </c>
      <c r="S43" s="21"/>
    </row>
    <row r="44" spans="1:21" s="752" customFormat="1" ht="16" customHeight="1">
      <c r="A44" s="749"/>
      <c r="B44" s="750"/>
      <c r="C44" s="1187"/>
      <c r="D44" s="999" t="s">
        <v>940</v>
      </c>
      <c r="E44" s="1188"/>
      <c r="F44" s="1000">
        <v>5.0000000000000001E-3</v>
      </c>
      <c r="G44" s="1000"/>
      <c r="H44" s="1000">
        <v>1E-3</v>
      </c>
      <c r="I44" s="1000"/>
      <c r="J44" s="1000">
        <v>2E-3</v>
      </c>
      <c r="K44" s="1000"/>
      <c r="L44" s="1000">
        <v>1E-3</v>
      </c>
      <c r="M44" s="1000"/>
      <c r="N44" s="1000">
        <v>1E-3</v>
      </c>
      <c r="O44" s="1000"/>
      <c r="P44" s="1000">
        <v>2E-3</v>
      </c>
      <c r="Q44" s="1000"/>
      <c r="R44" s="1000">
        <v>4.0000000000000001E-3</v>
      </c>
      <c r="S44" s="838"/>
      <c r="T44" s="749"/>
      <c r="U44" s="749"/>
    </row>
    <row r="45" spans="1:21" s="748" customFormat="1" ht="16" customHeight="1">
      <c r="A45" s="743"/>
      <c r="B45" s="744"/>
      <c r="C45" s="1182"/>
      <c r="D45" s="1182"/>
      <c r="E45" s="1186"/>
      <c r="F45" s="1191"/>
      <c r="G45" s="1191"/>
      <c r="H45" s="1191"/>
      <c r="I45" s="1191"/>
      <c r="J45" s="1191"/>
      <c r="K45" s="1191"/>
      <c r="L45" s="1191"/>
      <c r="M45" s="1191"/>
      <c r="N45" s="1191"/>
      <c r="O45" s="1191"/>
      <c r="P45" s="1191"/>
      <c r="Q45" s="1191"/>
      <c r="R45" s="1191"/>
      <c r="S45" s="1175"/>
      <c r="T45" s="401"/>
      <c r="U45" s="743"/>
    </row>
    <row r="46" spans="1:21" ht="16" customHeight="1">
      <c r="B46" s="20"/>
      <c r="C46" s="1193" t="s">
        <v>941</v>
      </c>
      <c r="D46" s="1193"/>
      <c r="E46" s="1193"/>
      <c r="F46" s="1194">
        <v>104.4</v>
      </c>
      <c r="G46" s="1194"/>
      <c r="H46" s="1194">
        <v>104.7</v>
      </c>
      <c r="I46" s="1194"/>
      <c r="J46" s="1194">
        <v>104.9</v>
      </c>
      <c r="K46" s="1194"/>
      <c r="L46" s="1194">
        <v>105.1</v>
      </c>
      <c r="M46" s="1194"/>
      <c r="N46" s="1194">
        <v>105.5</v>
      </c>
      <c r="O46" s="1194"/>
      <c r="P46" s="1194">
        <v>105.9</v>
      </c>
      <c r="Q46" s="1194"/>
      <c r="R46" s="1194">
        <v>105.8</v>
      </c>
      <c r="S46" s="21"/>
    </row>
    <row r="47" spans="1:21" ht="16" customHeight="1">
      <c r="B47" s="20"/>
      <c r="C47" s="974"/>
      <c r="D47" s="999" t="s">
        <v>940</v>
      </c>
      <c r="E47" s="974"/>
      <c r="F47" s="1000">
        <v>1E-3</v>
      </c>
      <c r="G47" s="1000"/>
      <c r="H47" s="1000">
        <v>2E-3</v>
      </c>
      <c r="I47" s="1000"/>
      <c r="J47" s="1000">
        <v>2E-3</v>
      </c>
      <c r="K47" s="1000"/>
      <c r="L47" s="1000">
        <v>2E-3</v>
      </c>
      <c r="M47" s="1000"/>
      <c r="N47" s="1000">
        <v>1E-3</v>
      </c>
      <c r="O47" s="1000"/>
      <c r="P47" s="1000">
        <v>2E-3</v>
      </c>
      <c r="Q47" s="1000"/>
      <c r="R47" s="1000">
        <v>1E-3</v>
      </c>
      <c r="S47" s="21"/>
    </row>
    <row r="48" spans="1:21" ht="16" customHeight="1">
      <c r="B48" s="20"/>
      <c r="C48" s="974"/>
      <c r="D48" s="974"/>
      <c r="E48" s="974"/>
      <c r="F48" s="1192"/>
      <c r="G48" s="1192"/>
      <c r="H48" s="1192"/>
      <c r="I48" s="1192"/>
      <c r="J48" s="1192"/>
      <c r="K48" s="1192"/>
      <c r="L48" s="1192"/>
      <c r="M48" s="1192"/>
      <c r="N48" s="1192"/>
      <c r="O48" s="1192"/>
      <c r="P48" s="1192"/>
      <c r="Q48" s="1192"/>
      <c r="R48" s="1192"/>
      <c r="S48" s="21"/>
      <c r="U48"/>
    </row>
    <row r="49" spans="1:23" ht="16" customHeight="1">
      <c r="B49" s="20"/>
      <c r="C49" s="1193" t="s">
        <v>942</v>
      </c>
      <c r="D49" s="1193"/>
      <c r="E49" s="1193"/>
      <c r="F49" s="1194">
        <v>105.3</v>
      </c>
      <c r="G49" s="1194"/>
      <c r="H49" s="1194">
        <v>105.5</v>
      </c>
      <c r="I49" s="1194"/>
      <c r="J49" s="1962">
        <v>106</v>
      </c>
      <c r="K49" s="1194"/>
      <c r="L49" s="1962">
        <v>106.7</v>
      </c>
      <c r="M49" s="1194"/>
      <c r="N49" s="1962">
        <v>106.7</v>
      </c>
      <c r="O49" s="1194"/>
      <c r="P49" s="1962">
        <v>107</v>
      </c>
      <c r="Q49" s="1962"/>
      <c r="R49" s="1962">
        <v>107</v>
      </c>
      <c r="S49" s="21"/>
      <c r="U49"/>
    </row>
    <row r="50" spans="1:23" ht="16" customHeight="1">
      <c r="B50" s="20"/>
      <c r="C50" s="974"/>
      <c r="D50" s="1189" t="s">
        <v>940</v>
      </c>
      <c r="E50" s="974"/>
      <c r="F50" s="1000">
        <v>1E-3</v>
      </c>
      <c r="G50" s="1000"/>
      <c r="H50" s="1000">
        <v>4.0000000000000001E-3</v>
      </c>
      <c r="I50" s="1000"/>
      <c r="J50" s="1000">
        <v>4.0000000000000001E-3</v>
      </c>
      <c r="K50" s="1000"/>
      <c r="L50" s="1000">
        <v>5.0000000000000001E-3</v>
      </c>
      <c r="M50" s="1000"/>
      <c r="N50" s="1000">
        <v>5.0000000000000001E-3</v>
      </c>
      <c r="O50" s="1000"/>
      <c r="P50" s="1000">
        <v>6.0000000000000001E-3</v>
      </c>
      <c r="Q50" s="1000"/>
      <c r="R50" s="1000">
        <v>1E-3</v>
      </c>
      <c r="S50" s="21"/>
      <c r="U50"/>
    </row>
    <row r="51" spans="1:23" ht="16" customHeight="1">
      <c r="B51" s="20"/>
      <c r="C51" s="974"/>
      <c r="D51" s="974"/>
      <c r="E51" s="974"/>
      <c r="F51" s="1192"/>
      <c r="G51" s="1192"/>
      <c r="H51" s="1192"/>
      <c r="I51" s="1192"/>
      <c r="J51" s="1192"/>
      <c r="K51" s="1192"/>
      <c r="L51" s="1192"/>
      <c r="M51" s="1192"/>
      <c r="N51" s="1192"/>
      <c r="O51" s="1192"/>
      <c r="P51" s="1192"/>
      <c r="Q51" s="1192"/>
      <c r="R51" s="1192"/>
      <c r="S51" s="21"/>
      <c r="U51"/>
    </row>
    <row r="52" spans="1:23" ht="16" customHeight="1">
      <c r="B52" s="20"/>
      <c r="C52" s="1193" t="s">
        <v>943</v>
      </c>
      <c r="D52" s="1193"/>
      <c r="E52" s="1193"/>
      <c r="F52" s="1014">
        <v>0.999</v>
      </c>
      <c r="G52" s="1014"/>
      <c r="H52" s="1014">
        <v>0.995</v>
      </c>
      <c r="I52" s="1014"/>
      <c r="J52" s="1014">
        <v>0.99299999999999999</v>
      </c>
      <c r="K52" s="1014"/>
      <c r="L52" s="1014">
        <v>0.99299999999999999</v>
      </c>
      <c r="M52" s="1014"/>
      <c r="N52" s="1014">
        <v>0.98799999999999999</v>
      </c>
      <c r="O52" s="1014"/>
      <c r="P52" s="1014">
        <v>0.98899999999999999</v>
      </c>
      <c r="Q52" s="1014"/>
      <c r="R52" s="1014">
        <v>0.98899999999999999</v>
      </c>
      <c r="S52" s="21"/>
      <c r="U52"/>
    </row>
    <row r="53" spans="1:23" ht="16" customHeight="1">
      <c r="B53" s="20"/>
      <c r="C53" s="974"/>
      <c r="D53" s="974"/>
      <c r="E53" s="974"/>
      <c r="F53" s="974"/>
      <c r="G53" s="974"/>
      <c r="H53" s="974"/>
      <c r="I53" s="974"/>
      <c r="J53" s="974"/>
      <c r="K53" s="974"/>
      <c r="L53" s="974"/>
      <c r="M53" s="974"/>
      <c r="N53" s="974"/>
      <c r="O53" s="974"/>
      <c r="P53" s="974"/>
      <c r="Q53" s="974"/>
      <c r="R53" s="974"/>
      <c r="S53" s="21"/>
      <c r="U53"/>
    </row>
    <row r="54" spans="1:23" ht="16" customHeight="1">
      <c r="B54" s="20"/>
      <c r="C54" s="974"/>
      <c r="D54" s="974"/>
      <c r="E54" s="974"/>
      <c r="F54" s="974"/>
      <c r="G54" s="974"/>
      <c r="H54" s="974"/>
      <c r="I54" s="974"/>
      <c r="J54" s="974"/>
      <c r="K54" s="974"/>
      <c r="L54" s="974"/>
      <c r="M54" s="974"/>
      <c r="N54" s="974"/>
      <c r="O54" s="974"/>
      <c r="P54" s="974"/>
      <c r="Q54" s="974"/>
      <c r="R54" s="974"/>
      <c r="S54" s="21"/>
      <c r="U54"/>
    </row>
    <row r="55" spans="1:23" ht="16" customHeight="1">
      <c r="B55" s="20"/>
      <c r="C55" s="1960" t="s">
        <v>1185</v>
      </c>
      <c r="D55" s="974"/>
      <c r="E55" s="974"/>
      <c r="F55" s="974"/>
      <c r="G55" s="974"/>
      <c r="H55" s="974"/>
      <c r="I55" s="974"/>
      <c r="J55" s="974"/>
      <c r="K55" s="974"/>
      <c r="L55" s="974"/>
      <c r="M55" s="974"/>
      <c r="N55" s="974"/>
      <c r="O55" s="974"/>
      <c r="P55" s="974"/>
      <c r="Q55" s="974"/>
      <c r="R55" s="974"/>
      <c r="S55" s="21"/>
      <c r="U55"/>
    </row>
    <row r="56" spans="1:23" ht="16" customHeight="1">
      <c r="B56" s="20"/>
      <c r="C56" s="974"/>
      <c r="D56" s="974"/>
      <c r="E56" s="974"/>
      <c r="F56" s="974"/>
      <c r="G56" s="974"/>
      <c r="H56" s="974"/>
      <c r="I56" s="974"/>
      <c r="J56" s="974"/>
      <c r="K56" s="974"/>
      <c r="L56" s="974"/>
      <c r="M56" s="974"/>
      <c r="N56" s="974"/>
      <c r="O56" s="974"/>
      <c r="P56" s="974"/>
      <c r="Q56" s="974"/>
      <c r="R56" s="974"/>
      <c r="S56" s="21"/>
      <c r="U56"/>
    </row>
    <row r="57" spans="1:23" ht="16" customHeight="1">
      <c r="B57" s="20"/>
      <c r="C57" s="1193" t="s">
        <v>739</v>
      </c>
      <c r="D57" s="1193"/>
      <c r="E57" s="1193"/>
      <c r="F57" s="1962">
        <v>135.30000000000001</v>
      </c>
      <c r="G57" s="1962"/>
      <c r="H57" s="1962">
        <v>137.9</v>
      </c>
      <c r="I57" s="1962"/>
      <c r="J57" s="1962">
        <v>135.69999999999999</v>
      </c>
      <c r="K57" s="1962"/>
      <c r="L57" s="1962">
        <v>126.6</v>
      </c>
      <c r="M57" s="1962"/>
      <c r="N57" s="1962">
        <v>121.7</v>
      </c>
      <c r="O57" s="1962"/>
      <c r="P57" s="1962">
        <v>131.4</v>
      </c>
      <c r="Q57" s="1962"/>
      <c r="R57" s="1962">
        <v>124.1</v>
      </c>
      <c r="S57" s="21"/>
      <c r="U57"/>
    </row>
    <row r="58" spans="1:23" ht="16" customHeight="1">
      <c r="B58" s="20"/>
      <c r="C58" s="974" t="s">
        <v>1186</v>
      </c>
      <c r="D58" s="974"/>
      <c r="E58" s="974"/>
      <c r="F58" s="1000">
        <v>0.06</v>
      </c>
      <c r="G58" s="1000"/>
      <c r="H58" s="1000">
        <v>0.06</v>
      </c>
      <c r="I58" s="1000"/>
      <c r="J58" s="1000">
        <v>5.8000000000000003E-2</v>
      </c>
      <c r="K58" s="1000"/>
      <c r="L58" s="1000">
        <v>5.7000000000000002E-2</v>
      </c>
      <c r="M58" s="1000"/>
      <c r="N58" s="1000">
        <v>2.5999999999999999E-2</v>
      </c>
      <c r="O58" s="1000"/>
      <c r="P58" s="1000">
        <v>2.1999999999999999E-2</v>
      </c>
      <c r="Q58" s="1000"/>
      <c r="R58" s="1000">
        <v>2.7E-2</v>
      </c>
      <c r="S58" s="21"/>
      <c r="U58"/>
    </row>
    <row r="59" spans="1:23" ht="16" customHeight="1">
      <c r="B59" s="20"/>
      <c r="C59" s="974"/>
      <c r="D59" s="974"/>
      <c r="E59" s="974"/>
      <c r="F59" s="974"/>
      <c r="G59" s="974"/>
      <c r="H59" s="974"/>
      <c r="I59" s="974"/>
      <c r="J59" s="974"/>
      <c r="K59" s="974"/>
      <c r="L59" s="974"/>
      <c r="M59" s="974"/>
      <c r="N59" s="974"/>
      <c r="O59" s="974"/>
      <c r="P59" s="974"/>
      <c r="Q59" s="974"/>
      <c r="R59" s="974"/>
      <c r="S59" s="21"/>
      <c r="U59"/>
    </row>
    <row r="60" spans="1:23" ht="16" customHeight="1" thickBot="1">
      <c r="B60" s="20"/>
      <c r="C60" s="1961"/>
      <c r="D60" s="1961"/>
      <c r="E60" s="1961"/>
      <c r="F60" s="1961"/>
      <c r="G60" s="1961"/>
      <c r="H60" s="1961"/>
      <c r="I60" s="1961"/>
      <c r="J60" s="1961"/>
      <c r="K60" s="1961"/>
      <c r="L60" s="1961"/>
      <c r="M60" s="1961"/>
      <c r="N60" s="1961"/>
      <c r="O60" s="1961"/>
      <c r="P60" s="1961"/>
      <c r="Q60" s="1961"/>
      <c r="R60" s="1961"/>
      <c r="S60" s="21"/>
      <c r="U60"/>
    </row>
    <row r="61" spans="1:23" ht="16" customHeight="1">
      <c r="B61" s="20"/>
      <c r="C61" s="974"/>
      <c r="D61" s="974"/>
      <c r="E61" s="974"/>
      <c r="F61" s="974"/>
      <c r="G61" s="974"/>
      <c r="H61" s="974"/>
      <c r="I61" s="974"/>
      <c r="J61" s="974"/>
      <c r="K61" s="974"/>
      <c r="L61" s="974"/>
      <c r="M61" s="974"/>
      <c r="N61" s="974"/>
      <c r="O61" s="974"/>
      <c r="P61" s="974"/>
      <c r="Q61" s="974"/>
      <c r="R61" s="974"/>
      <c r="S61" s="21"/>
      <c r="U61"/>
    </row>
    <row r="62" spans="1:23" ht="16" customHeight="1">
      <c r="B62" s="20"/>
      <c r="C62" s="974"/>
      <c r="D62" s="974"/>
      <c r="E62" s="974"/>
      <c r="F62" s="974"/>
      <c r="G62" s="974"/>
      <c r="H62" s="974"/>
      <c r="I62" s="974"/>
      <c r="J62" s="974"/>
      <c r="K62" s="974"/>
      <c r="L62" s="974"/>
      <c r="M62" s="974"/>
      <c r="N62" s="974"/>
      <c r="O62" s="974"/>
      <c r="P62" s="974"/>
      <c r="Q62" s="974"/>
      <c r="R62" s="974"/>
      <c r="S62" s="21"/>
      <c r="U62"/>
    </row>
    <row r="63" spans="1:23" ht="16" customHeight="1">
      <c r="B63" s="20"/>
      <c r="C63" s="974"/>
      <c r="D63" s="974"/>
      <c r="E63" s="974"/>
      <c r="F63" s="974"/>
      <c r="G63" s="974"/>
      <c r="H63" s="974"/>
      <c r="I63" s="974"/>
      <c r="J63" s="974"/>
      <c r="K63" s="974"/>
      <c r="L63" s="974"/>
      <c r="M63" s="974"/>
      <c r="N63" s="974"/>
      <c r="O63" s="974"/>
      <c r="P63" s="974"/>
      <c r="Q63" s="974"/>
      <c r="R63" s="974"/>
      <c r="S63" s="21"/>
      <c r="U63"/>
    </row>
    <row r="64" spans="1:23" s="104" customFormat="1" ht="20">
      <c r="A64" s="2"/>
      <c r="B64" s="258"/>
      <c r="C64" s="94"/>
      <c r="D64" s="94"/>
      <c r="E64" s="246"/>
      <c r="F64" s="246"/>
      <c r="G64" s="94"/>
      <c r="H64" s="94"/>
      <c r="I64" s="94"/>
      <c r="J64" s="94"/>
      <c r="K64" s="94"/>
      <c r="L64" s="94"/>
      <c r="M64" s="246"/>
      <c r="N64" s="246"/>
      <c r="O64" s="94"/>
      <c r="P64" s="94"/>
      <c r="Q64" s="94"/>
      <c r="R64" s="94"/>
      <c r="S64" s="1243"/>
      <c r="T64" s="111"/>
      <c r="U64"/>
      <c r="V64" s="111"/>
      <c r="W64" s="111"/>
    </row>
    <row r="65" spans="2:21" ht="16" customHeight="1">
      <c r="B65" s="20"/>
      <c r="C65" s="974"/>
      <c r="D65" s="974"/>
      <c r="E65" s="974"/>
      <c r="F65" s="974"/>
      <c r="G65" s="974"/>
      <c r="H65" s="974"/>
      <c r="I65" s="974"/>
      <c r="J65" s="974"/>
      <c r="K65" s="974"/>
      <c r="L65" s="974"/>
      <c r="M65" s="974"/>
      <c r="N65" s="974"/>
      <c r="O65" s="974"/>
      <c r="P65" s="974"/>
      <c r="Q65" s="974"/>
      <c r="R65" s="974"/>
      <c r="S65" s="21"/>
      <c r="U65"/>
    </row>
    <row r="66" spans="2:21" ht="16" customHeight="1">
      <c r="B66" s="20"/>
      <c r="C66" s="974"/>
      <c r="D66" s="974"/>
      <c r="E66" s="974"/>
      <c r="F66" s="974"/>
      <c r="G66" s="974"/>
      <c r="H66" s="974"/>
      <c r="I66" s="974"/>
      <c r="J66" s="974"/>
      <c r="K66" s="974"/>
      <c r="L66" s="974"/>
      <c r="M66" s="974"/>
      <c r="N66" s="974"/>
      <c r="O66" s="974"/>
      <c r="P66" s="974"/>
      <c r="Q66" s="974"/>
      <c r="R66" s="974"/>
      <c r="S66" s="21"/>
      <c r="U66"/>
    </row>
    <row r="67" spans="2:21" ht="16" customHeight="1">
      <c r="B67" s="20"/>
      <c r="C67" s="974"/>
      <c r="D67" s="974"/>
      <c r="E67" s="974"/>
      <c r="F67" s="974"/>
      <c r="G67" s="974"/>
      <c r="H67" s="974"/>
      <c r="I67" s="974"/>
      <c r="J67" s="974"/>
      <c r="K67" s="974"/>
      <c r="L67" s="974"/>
      <c r="M67" s="974"/>
      <c r="N67" s="974"/>
      <c r="O67" s="974"/>
      <c r="P67" s="974"/>
      <c r="Q67" s="974"/>
      <c r="R67" s="974"/>
      <c r="S67" s="21"/>
      <c r="U67"/>
    </row>
    <row r="68" spans="2:21" ht="16" customHeight="1">
      <c r="B68" s="20"/>
      <c r="C68" s="974"/>
      <c r="D68" s="974"/>
      <c r="E68" s="974"/>
      <c r="F68" s="974"/>
      <c r="G68" s="974"/>
      <c r="H68" s="974"/>
      <c r="I68" s="974"/>
      <c r="J68" s="974"/>
      <c r="K68" s="974"/>
      <c r="L68" s="974"/>
      <c r="M68" s="974"/>
      <c r="N68" s="974"/>
      <c r="O68" s="974"/>
      <c r="P68" s="974"/>
      <c r="Q68" s="974"/>
      <c r="R68" s="974"/>
      <c r="S68" s="21"/>
      <c r="U68"/>
    </row>
    <row r="69" spans="2:21" ht="16" customHeight="1">
      <c r="B69" s="20"/>
      <c r="C69" s="974"/>
      <c r="D69" s="974"/>
      <c r="E69" s="974"/>
      <c r="F69" s="974"/>
      <c r="G69" s="974"/>
      <c r="H69" s="974"/>
      <c r="I69" s="974"/>
      <c r="J69" s="974"/>
      <c r="K69" s="974"/>
      <c r="L69" s="974"/>
      <c r="M69" s="974"/>
      <c r="N69" s="974"/>
      <c r="O69" s="974"/>
      <c r="P69" s="974"/>
      <c r="Q69" s="974"/>
      <c r="R69" s="974"/>
      <c r="S69" s="21"/>
      <c r="U69"/>
    </row>
    <row r="70" spans="2:21" ht="16" customHeight="1">
      <c r="B70" s="20"/>
      <c r="C70" s="974"/>
      <c r="D70" s="974"/>
      <c r="E70" s="974"/>
      <c r="F70" s="974"/>
      <c r="G70" s="974"/>
      <c r="H70" s="974"/>
      <c r="I70" s="974"/>
      <c r="J70" s="974"/>
      <c r="K70" s="974"/>
      <c r="L70" s="974"/>
      <c r="M70" s="974"/>
      <c r="N70" s="974"/>
      <c r="O70" s="974"/>
      <c r="P70" s="974"/>
      <c r="Q70" s="974"/>
      <c r="R70" s="974"/>
      <c r="S70" s="21"/>
      <c r="U70"/>
    </row>
    <row r="71" spans="2:21" ht="16" customHeight="1">
      <c r="B71" s="20"/>
      <c r="C71" s="974"/>
      <c r="D71" s="974"/>
      <c r="E71" s="974"/>
      <c r="F71" s="974"/>
      <c r="G71" s="974"/>
      <c r="H71" s="974"/>
      <c r="I71" s="974"/>
      <c r="J71" s="974"/>
      <c r="K71" s="974"/>
      <c r="L71" s="974"/>
      <c r="M71" s="974"/>
      <c r="N71" s="974"/>
      <c r="O71" s="974"/>
      <c r="P71" s="974"/>
      <c r="Q71" s="974"/>
      <c r="R71" s="974"/>
      <c r="S71" s="21"/>
      <c r="U71"/>
    </row>
    <row r="72" spans="2:21" ht="16" customHeight="1">
      <c r="B72" s="20"/>
      <c r="C72" s="974"/>
      <c r="D72" s="974"/>
      <c r="E72" s="974"/>
      <c r="F72" s="974"/>
      <c r="G72" s="974"/>
      <c r="H72" s="974"/>
      <c r="I72" s="974"/>
      <c r="J72" s="974"/>
      <c r="K72" s="974"/>
      <c r="L72" s="974"/>
      <c r="M72" s="974"/>
      <c r="N72" s="974"/>
      <c r="O72" s="974"/>
      <c r="P72" s="974"/>
      <c r="Q72" s="974"/>
      <c r="R72" s="974"/>
      <c r="S72" s="21"/>
      <c r="U72"/>
    </row>
    <row r="73" spans="2:21" ht="16" customHeight="1">
      <c r="B73" s="20"/>
      <c r="C73" s="974"/>
      <c r="D73" s="974"/>
      <c r="E73" s="974"/>
      <c r="F73" s="974"/>
      <c r="G73" s="974"/>
      <c r="H73" s="974"/>
      <c r="I73" s="974"/>
      <c r="J73" s="974"/>
      <c r="K73" s="974"/>
      <c r="L73" s="974"/>
      <c r="M73" s="974"/>
      <c r="N73" s="974"/>
      <c r="O73" s="974"/>
      <c r="P73" s="974"/>
      <c r="Q73" s="974"/>
      <c r="R73" s="974"/>
      <c r="S73" s="21"/>
      <c r="U73"/>
    </row>
    <row r="74" spans="2:21" ht="16" customHeight="1">
      <c r="B74" s="20"/>
      <c r="C74" s="974"/>
      <c r="D74" s="974"/>
      <c r="E74" s="974"/>
      <c r="F74" s="974"/>
      <c r="G74" s="974"/>
      <c r="H74" s="974"/>
      <c r="I74" s="974"/>
      <c r="J74" s="974"/>
      <c r="K74" s="974"/>
      <c r="L74" s="974"/>
      <c r="M74" s="974"/>
      <c r="N74" s="974"/>
      <c r="O74" s="974"/>
      <c r="P74" s="974"/>
      <c r="Q74" s="974"/>
      <c r="R74" s="974"/>
      <c r="S74" s="21"/>
      <c r="U74"/>
    </row>
    <row r="75" spans="2:21" ht="16" customHeight="1">
      <c r="B75" s="20"/>
      <c r="C75" s="974"/>
      <c r="D75" s="974"/>
      <c r="E75" s="974"/>
      <c r="F75" s="974"/>
      <c r="G75" s="974"/>
      <c r="H75" s="974"/>
      <c r="I75" s="974"/>
      <c r="J75" s="974"/>
      <c r="K75" s="974"/>
      <c r="L75" s="974"/>
      <c r="M75" s="974"/>
      <c r="N75" s="974"/>
      <c r="O75" s="974"/>
      <c r="P75" s="974"/>
      <c r="Q75" s="974"/>
      <c r="R75" s="974"/>
      <c r="S75" s="21"/>
      <c r="U75"/>
    </row>
    <row r="76" spans="2:21" ht="16" customHeight="1">
      <c r="B76" s="20"/>
      <c r="C76" s="974"/>
      <c r="D76" s="974"/>
      <c r="E76" s="974"/>
      <c r="F76" s="974"/>
      <c r="G76" s="974"/>
      <c r="H76" s="974"/>
      <c r="I76" s="974"/>
      <c r="J76" s="974"/>
      <c r="K76" s="974"/>
      <c r="L76" s="974"/>
      <c r="M76" s="974"/>
      <c r="N76" s="974"/>
      <c r="O76" s="974"/>
      <c r="P76" s="974"/>
      <c r="Q76" s="974"/>
      <c r="R76" s="974"/>
      <c r="S76" s="21"/>
      <c r="U76"/>
    </row>
    <row r="77" spans="2:21" ht="16" customHeight="1">
      <c r="B77" s="20"/>
      <c r="C77" s="974"/>
      <c r="D77" s="974"/>
      <c r="E77" s="974"/>
      <c r="F77" s="974"/>
      <c r="G77" s="974"/>
      <c r="H77" s="974"/>
      <c r="I77" s="974"/>
      <c r="J77" s="974"/>
      <c r="K77" s="974"/>
      <c r="L77" s="974"/>
      <c r="M77" s="974"/>
      <c r="N77" s="974"/>
      <c r="O77" s="974"/>
      <c r="P77" s="974"/>
      <c r="Q77" s="974"/>
      <c r="R77" s="974"/>
      <c r="S77" s="21"/>
      <c r="U77"/>
    </row>
    <row r="78" spans="2:21" ht="16" customHeight="1">
      <c r="B78" s="20"/>
      <c r="C78" s="5"/>
      <c r="D78" s="5"/>
      <c r="E78" s="5"/>
      <c r="F78" s="5"/>
      <c r="G78" s="5"/>
      <c r="H78" s="5"/>
      <c r="I78" s="5"/>
      <c r="J78" s="5"/>
      <c r="K78" s="5"/>
      <c r="L78" s="5"/>
      <c r="M78" s="5"/>
      <c r="N78" s="5"/>
      <c r="O78" s="5"/>
      <c r="P78" s="5"/>
      <c r="Q78" s="5"/>
      <c r="R78" s="5"/>
      <c r="S78" s="21"/>
      <c r="U78"/>
    </row>
    <row r="79" spans="2:21" ht="16" customHeight="1">
      <c r="B79" s="20"/>
      <c r="C79" s="5"/>
      <c r="D79" s="5"/>
      <c r="E79" s="5"/>
      <c r="F79" s="5"/>
      <c r="G79" s="5"/>
      <c r="H79" s="5"/>
      <c r="I79" s="5"/>
      <c r="J79" s="5"/>
      <c r="K79" s="5"/>
      <c r="L79" s="5"/>
      <c r="M79" s="5"/>
      <c r="N79" s="5"/>
      <c r="O79" s="5"/>
      <c r="P79" s="5"/>
      <c r="Q79" s="5"/>
      <c r="R79" s="5"/>
      <c r="S79" s="21"/>
      <c r="U79"/>
    </row>
    <row r="80" spans="2:21" ht="16" customHeight="1">
      <c r="B80" s="20"/>
      <c r="C80" s="5"/>
      <c r="D80" s="5"/>
      <c r="E80" s="5"/>
      <c r="F80" s="5"/>
      <c r="G80" s="5"/>
      <c r="H80" s="5"/>
      <c r="I80" s="5"/>
      <c r="J80" s="5"/>
      <c r="K80" s="5"/>
      <c r="L80" s="5"/>
      <c r="M80" s="5"/>
      <c r="N80" s="5"/>
      <c r="O80" s="5"/>
      <c r="P80" s="5"/>
      <c r="Q80" s="5"/>
      <c r="R80" s="5"/>
      <c r="S80" s="21"/>
      <c r="U80"/>
    </row>
    <row r="81" spans="1:21" ht="16" customHeight="1" thickBot="1">
      <c r="B81" s="20"/>
      <c r="C81" s="8"/>
      <c r="D81" s="8"/>
      <c r="E81" s="8"/>
      <c r="F81" s="8"/>
      <c r="G81" s="8"/>
      <c r="H81" s="8"/>
      <c r="I81" s="8"/>
      <c r="J81" s="8"/>
      <c r="K81" s="8"/>
      <c r="L81" s="8"/>
      <c r="M81" s="8"/>
      <c r="N81" s="8"/>
      <c r="O81" s="8"/>
      <c r="P81" s="8"/>
      <c r="Q81" s="8"/>
      <c r="R81" s="8"/>
      <c r="S81" s="21"/>
      <c r="U81"/>
    </row>
    <row r="82" spans="1:21">
      <c r="B82" s="3"/>
      <c r="C82" s="4"/>
      <c r="D82" s="4"/>
      <c r="E82" s="4"/>
      <c r="F82" s="4"/>
      <c r="G82" s="4"/>
      <c r="H82" s="4"/>
      <c r="I82" s="4"/>
      <c r="J82" s="4"/>
      <c r="K82" s="4"/>
      <c r="L82" s="4"/>
      <c r="M82" s="4"/>
      <c r="N82" s="4"/>
      <c r="O82" s="4"/>
      <c r="P82" s="4"/>
      <c r="Q82" s="4"/>
      <c r="R82" s="4"/>
      <c r="S82" s="160"/>
      <c r="U82"/>
    </row>
    <row r="83" spans="1:21" ht="20" customHeight="1">
      <c r="B83" s="5"/>
      <c r="C83" s="5"/>
      <c r="D83" s="5"/>
      <c r="E83" s="5"/>
      <c r="F83" s="5"/>
      <c r="G83" s="5"/>
      <c r="H83" s="5"/>
      <c r="I83" s="5"/>
      <c r="J83" s="5"/>
      <c r="K83" s="5"/>
      <c r="L83" s="5"/>
      <c r="M83" s="5"/>
      <c r="N83" s="5"/>
      <c r="O83" s="5"/>
      <c r="P83" s="5"/>
      <c r="Q83" s="90"/>
      <c r="R83" s="5"/>
      <c r="S83" s="5"/>
      <c r="U83"/>
    </row>
    <row r="84" spans="1:21" ht="7" customHeight="1">
      <c r="B84" s="446"/>
      <c r="C84" s="447"/>
      <c r="D84" s="447"/>
      <c r="E84" s="447"/>
      <c r="F84" s="447"/>
      <c r="G84" s="447"/>
      <c r="H84" s="447"/>
      <c r="I84" s="447"/>
      <c r="J84" s="447"/>
      <c r="K84" s="447"/>
      <c r="L84" s="447"/>
      <c r="M84" s="447"/>
      <c r="N84" s="449"/>
      <c r="O84" s="447"/>
      <c r="P84" s="486"/>
      <c r="Q84" s="447"/>
      <c r="R84" s="447"/>
      <c r="S84" s="450"/>
      <c r="U84"/>
    </row>
    <row r="85" spans="1:21" ht="12" customHeight="1">
      <c r="B85" s="258"/>
      <c r="C85" s="94"/>
      <c r="D85" s="94"/>
      <c r="E85" s="94"/>
      <c r="F85" s="94"/>
      <c r="G85" s="94"/>
      <c r="H85" s="94"/>
      <c r="I85" s="94"/>
      <c r="J85" s="94"/>
      <c r="K85" s="94"/>
      <c r="L85" s="94"/>
      <c r="M85" s="94"/>
      <c r="N85" s="270"/>
      <c r="O85" s="94"/>
      <c r="P85" s="94"/>
      <c r="Q85" s="94"/>
      <c r="R85" s="94"/>
      <c r="S85" s="259"/>
      <c r="U85"/>
    </row>
    <row r="86" spans="1:21" ht="18">
      <c r="B86" s="258"/>
      <c r="C86" s="94"/>
      <c r="D86" s="641" t="s">
        <v>206</v>
      </c>
      <c r="E86" s="641"/>
      <c r="F86" s="641"/>
      <c r="G86" s="641" t="s">
        <v>1044</v>
      </c>
      <c r="H86" s="641"/>
      <c r="I86" s="641"/>
      <c r="J86" s="641"/>
      <c r="K86" s="641"/>
      <c r="L86" s="645" t="s">
        <v>224</v>
      </c>
      <c r="M86" s="725" t="s">
        <v>722</v>
      </c>
      <c r="N86" s="653"/>
      <c r="O86" s="641"/>
      <c r="P86" s="653"/>
      <c r="Q86" s="646" t="s">
        <v>698</v>
      </c>
      <c r="R86" s="94"/>
      <c r="S86" s="259"/>
      <c r="U86"/>
    </row>
    <row r="87" spans="1:21" ht="12" customHeight="1">
      <c r="B87" s="258"/>
      <c r="C87" s="94"/>
      <c r="D87" s="94"/>
      <c r="E87" s="94"/>
      <c r="F87" s="94"/>
      <c r="G87" s="94"/>
      <c r="H87" s="94"/>
      <c r="I87" s="94"/>
      <c r="J87" s="94"/>
      <c r="K87" s="94"/>
      <c r="L87" s="94"/>
      <c r="M87" s="94"/>
      <c r="N87" s="222"/>
      <c r="O87" s="94"/>
      <c r="P87" s="94"/>
      <c r="Q87" s="94"/>
      <c r="R87" s="94"/>
      <c r="S87" s="259"/>
      <c r="U87"/>
    </row>
    <row r="88" spans="1:21" ht="7" customHeight="1">
      <c r="B88" s="487"/>
      <c r="C88" s="488"/>
      <c r="D88" s="488"/>
      <c r="E88" s="488"/>
      <c r="F88" s="488"/>
      <c r="G88" s="488"/>
      <c r="H88" s="488"/>
      <c r="I88" s="488"/>
      <c r="J88" s="488"/>
      <c r="K88" s="488"/>
      <c r="L88" s="488"/>
      <c r="M88" s="488"/>
      <c r="N88" s="488"/>
      <c r="O88" s="488"/>
      <c r="P88" s="488"/>
      <c r="Q88" s="488"/>
      <c r="R88" s="488"/>
      <c r="S88" s="489"/>
      <c r="U88"/>
    </row>
    <row r="89" spans="1:21">
      <c r="U89"/>
    </row>
    <row r="90" spans="1:21">
      <c r="U90"/>
    </row>
    <row r="91" spans="1:21">
      <c r="C91" s="1849" t="s">
        <v>50</v>
      </c>
      <c r="D91" s="1850" t="s">
        <v>24</v>
      </c>
      <c r="E91" s="1850" t="s">
        <v>22</v>
      </c>
      <c r="F91" s="1850" t="s">
        <v>570</v>
      </c>
      <c r="G91" s="1850" t="s">
        <v>570</v>
      </c>
      <c r="I91" s="86"/>
      <c r="J91" s="787" t="s">
        <v>50</v>
      </c>
      <c r="K91" s="787" t="s">
        <v>24</v>
      </c>
      <c r="L91" s="788" t="s">
        <v>937</v>
      </c>
      <c r="M91" s="788" t="s">
        <v>938</v>
      </c>
      <c r="N91" s="788">
        <v>1985</v>
      </c>
      <c r="O91" s="86"/>
      <c r="P91" s="86"/>
      <c r="Q91" s="86"/>
      <c r="R91" s="86"/>
      <c r="S91" s="86"/>
      <c r="U91"/>
    </row>
    <row r="92" spans="1:21" s="86" customFormat="1">
      <c r="A92" s="2"/>
      <c r="B92" s="2"/>
      <c r="C92" s="619">
        <v>82</v>
      </c>
      <c r="D92" s="502">
        <v>29952</v>
      </c>
      <c r="E92" s="66">
        <v>-8.8000000000000005E-3</v>
      </c>
      <c r="F92" s="1851">
        <v>0.04</v>
      </c>
      <c r="G92" s="1851">
        <v>-0.03</v>
      </c>
      <c r="H92" s="821"/>
      <c r="J92" s="1178" t="s">
        <v>43</v>
      </c>
      <c r="K92" s="1179" t="s">
        <v>119</v>
      </c>
      <c r="L92" s="1179">
        <v>95</v>
      </c>
      <c r="M92" s="1180">
        <v>2.0299999999999999E-2</v>
      </c>
      <c r="N92" s="1179">
        <v>100</v>
      </c>
      <c r="T92" s="2"/>
    </row>
    <row r="93" spans="1:21" s="86" customFormat="1">
      <c r="A93" s="2"/>
      <c r="B93" s="2"/>
      <c r="C93" s="44"/>
      <c r="D93" s="502">
        <v>29983</v>
      </c>
      <c r="E93" s="66">
        <v>-3.8E-3</v>
      </c>
      <c r="F93" s="1851">
        <v>0.04</v>
      </c>
      <c r="G93" s="1851">
        <v>-0.03</v>
      </c>
      <c r="H93" s="821"/>
      <c r="K93" s="1179" t="s">
        <v>120</v>
      </c>
      <c r="L93" s="1179">
        <v>100</v>
      </c>
      <c r="M93" s="1180">
        <v>1.6899999999999998E-2</v>
      </c>
      <c r="N93" s="1179">
        <v>100</v>
      </c>
      <c r="T93" s="2"/>
    </row>
    <row r="94" spans="1:21" s="86" customFormat="1">
      <c r="A94" s="2"/>
      <c r="B94" s="2"/>
      <c r="C94" s="44"/>
      <c r="D94" s="502">
        <v>30011</v>
      </c>
      <c r="E94" s="66">
        <v>-1.5E-3</v>
      </c>
      <c r="F94" s="1851">
        <v>0.04</v>
      </c>
      <c r="G94" s="1851">
        <v>-0.03</v>
      </c>
      <c r="H94" s="821"/>
      <c r="K94" s="1179" t="s">
        <v>121</v>
      </c>
      <c r="L94" s="1179">
        <v>91</v>
      </c>
      <c r="M94" s="1180">
        <v>2.52E-2</v>
      </c>
      <c r="N94" s="1179">
        <v>100</v>
      </c>
      <c r="T94" s="2"/>
    </row>
    <row r="95" spans="1:21" s="86" customFormat="1">
      <c r="A95" s="2"/>
      <c r="B95" s="2"/>
      <c r="C95" s="44"/>
      <c r="D95" s="502">
        <v>30042</v>
      </c>
      <c r="E95" s="66">
        <v>-1.1999999999999999E-3</v>
      </c>
      <c r="F95" s="1851">
        <v>0.04</v>
      </c>
      <c r="G95" s="1851">
        <v>-0.03</v>
      </c>
      <c r="H95" s="821"/>
      <c r="K95" s="1179" t="s">
        <v>55</v>
      </c>
      <c r="L95" s="1179">
        <v>102</v>
      </c>
      <c r="M95" s="1180">
        <v>1.7600000000000001E-2</v>
      </c>
      <c r="N95" s="1179">
        <v>100</v>
      </c>
      <c r="T95" s="2"/>
    </row>
    <row r="96" spans="1:21">
      <c r="C96" s="44"/>
      <c r="D96" s="502">
        <v>30072</v>
      </c>
      <c r="E96" s="66">
        <v>-5.9999999999999995E-4</v>
      </c>
      <c r="F96" s="1851">
        <v>0.04</v>
      </c>
      <c r="G96" s="1851">
        <v>-0.03</v>
      </c>
      <c r="H96" s="821"/>
      <c r="I96" s="86"/>
      <c r="J96" s="86"/>
      <c r="K96" s="1179" t="s">
        <v>122</v>
      </c>
      <c r="L96" s="1179">
        <v>103</v>
      </c>
      <c r="M96" s="1180">
        <v>2.0400000000000001E-2</v>
      </c>
      <c r="N96" s="1179">
        <v>100</v>
      </c>
      <c r="O96" s="86"/>
      <c r="P96" s="86"/>
      <c r="Q96" s="86"/>
      <c r="R96" s="86"/>
      <c r="S96" s="86"/>
      <c r="U96"/>
    </row>
    <row r="97" spans="1:21">
      <c r="C97" s="44"/>
      <c r="D97" s="502">
        <v>30103</v>
      </c>
      <c r="E97" s="66">
        <v>-5.0000000000000001E-4</v>
      </c>
      <c r="F97" s="1851">
        <v>0.04</v>
      </c>
      <c r="G97" s="1851">
        <v>-0.03</v>
      </c>
      <c r="H97" s="821"/>
      <c r="I97" s="86"/>
      <c r="J97" s="86"/>
      <c r="K97" s="1179" t="s">
        <v>123</v>
      </c>
      <c r="L97" s="1179">
        <v>101</v>
      </c>
      <c r="M97" s="1180">
        <v>1.4200000000000001E-2</v>
      </c>
      <c r="N97" s="1179">
        <v>100</v>
      </c>
      <c r="O97" s="86"/>
      <c r="P97" s="86"/>
      <c r="Q97" s="86"/>
      <c r="R97" s="86"/>
      <c r="S97" s="86"/>
      <c r="U97"/>
    </row>
    <row r="98" spans="1:21">
      <c r="C98" s="44"/>
      <c r="D98" s="502">
        <v>30133</v>
      </c>
      <c r="E98" s="66">
        <v>-8.9999999999999998E-4</v>
      </c>
      <c r="F98" s="1851">
        <v>0.04</v>
      </c>
      <c r="G98" s="1851">
        <v>-0.03</v>
      </c>
      <c r="H98" s="821"/>
      <c r="I98" s="86"/>
      <c r="J98" s="86"/>
      <c r="K98" s="1179" t="s">
        <v>124</v>
      </c>
      <c r="L98" s="1179">
        <v>92</v>
      </c>
      <c r="M98" s="1180">
        <v>1.4500000000000001E-2</v>
      </c>
      <c r="N98" s="1179">
        <v>100</v>
      </c>
      <c r="O98" s="86"/>
      <c r="P98" s="86"/>
      <c r="Q98" s="86"/>
      <c r="R98" s="86"/>
      <c r="S98" s="86"/>
      <c r="U98"/>
    </row>
    <row r="99" spans="1:21">
      <c r="C99" s="44"/>
      <c r="D99" s="502">
        <v>30164</v>
      </c>
      <c r="E99" s="66">
        <v>-2.5999999999999999E-3</v>
      </c>
      <c r="F99" s="1851">
        <v>0.04</v>
      </c>
      <c r="G99" s="1851">
        <v>-0.03</v>
      </c>
      <c r="H99" s="821"/>
      <c r="I99" s="86"/>
      <c r="J99" s="86"/>
      <c r="K99" s="1179" t="s">
        <v>125</v>
      </c>
      <c r="L99" s="1179">
        <v>96</v>
      </c>
      <c r="M99" s="1180">
        <v>2.8199999999999999E-2</v>
      </c>
      <c r="N99" s="1179">
        <v>100</v>
      </c>
      <c r="O99" s="86"/>
      <c r="P99" s="86"/>
      <c r="Q99" s="86"/>
      <c r="R99" s="86"/>
      <c r="S99" s="86"/>
      <c r="U99"/>
    </row>
    <row r="100" spans="1:21">
      <c r="C100" s="44"/>
      <c r="D100" s="502">
        <v>30195</v>
      </c>
      <c r="E100" s="66">
        <v>-2.5000000000000001E-3</v>
      </c>
      <c r="F100" s="1851">
        <v>0.04</v>
      </c>
      <c r="G100" s="1851">
        <v>-0.03</v>
      </c>
      <c r="H100" s="821"/>
      <c r="I100" s="86"/>
      <c r="J100" s="1178">
        <v>16</v>
      </c>
      <c r="K100" s="1179" t="s">
        <v>115</v>
      </c>
      <c r="L100" s="1179">
        <v>99</v>
      </c>
      <c r="M100" s="1180">
        <v>2.5499999999999998E-2</v>
      </c>
      <c r="N100" s="1179">
        <v>100</v>
      </c>
      <c r="O100" s="86"/>
      <c r="P100" s="86"/>
      <c r="Q100" s="86"/>
      <c r="R100" s="86"/>
      <c r="S100" s="86"/>
      <c r="U100"/>
    </row>
    <row r="101" spans="1:21">
      <c r="C101" s="44"/>
      <c r="D101" s="502">
        <v>30225</v>
      </c>
      <c r="E101" s="66">
        <v>-5.0000000000000001E-4</v>
      </c>
      <c r="F101" s="1851">
        <v>0.04</v>
      </c>
      <c r="G101" s="1851">
        <v>-0.03</v>
      </c>
      <c r="H101" s="821"/>
      <c r="I101" s="86"/>
      <c r="J101" s="86"/>
      <c r="K101" s="1179" t="s">
        <v>116</v>
      </c>
      <c r="L101" s="1179">
        <v>95</v>
      </c>
      <c r="M101" s="1180">
        <v>3.5400000000000001E-2</v>
      </c>
      <c r="N101" s="1179">
        <v>100</v>
      </c>
      <c r="O101" s="86"/>
      <c r="P101" s="86"/>
      <c r="Q101" s="86"/>
      <c r="R101" s="86"/>
      <c r="S101" s="86"/>
      <c r="U101"/>
    </row>
    <row r="102" spans="1:21">
      <c r="C102" s="44"/>
      <c r="D102" s="502">
        <v>30256</v>
      </c>
      <c r="E102" s="66">
        <v>4.0999999999999995E-3</v>
      </c>
      <c r="F102" s="1851">
        <v>0.04</v>
      </c>
      <c r="G102" s="1851">
        <v>-0.03</v>
      </c>
      <c r="H102" s="821"/>
      <c r="I102" s="86"/>
      <c r="J102" s="86"/>
      <c r="K102" s="1179" t="s">
        <v>117</v>
      </c>
      <c r="L102" s="1179">
        <v>100.5</v>
      </c>
      <c r="M102" s="1180">
        <v>1.9099999999999999E-2</v>
      </c>
      <c r="N102" s="1179">
        <v>100</v>
      </c>
      <c r="O102" s="86"/>
      <c r="P102" s="86"/>
      <c r="Q102" s="86"/>
      <c r="R102" s="86"/>
      <c r="S102" s="86"/>
      <c r="U102"/>
    </row>
    <row r="103" spans="1:21">
      <c r="C103" s="44"/>
      <c r="D103" s="502">
        <v>30286</v>
      </c>
      <c r="E103" s="66">
        <v>8.6E-3</v>
      </c>
      <c r="F103" s="504"/>
      <c r="G103" s="504"/>
      <c r="H103" s="821"/>
      <c r="I103" s="86"/>
      <c r="J103" s="86"/>
      <c r="K103" s="1179" t="s">
        <v>118</v>
      </c>
      <c r="L103" s="1179">
        <v>94</v>
      </c>
      <c r="M103" s="1180">
        <v>2.3300000000000001E-2</v>
      </c>
      <c r="N103" s="1179">
        <v>100</v>
      </c>
      <c r="O103" s="86"/>
      <c r="P103" s="86"/>
      <c r="Q103" s="86"/>
      <c r="R103" s="86"/>
      <c r="S103" s="86"/>
      <c r="U103"/>
    </row>
    <row r="104" spans="1:21">
      <c r="C104" s="44">
        <v>83</v>
      </c>
      <c r="D104" s="502">
        <v>30317</v>
      </c>
      <c r="E104" s="66">
        <v>1.43E-2</v>
      </c>
      <c r="F104" s="504"/>
      <c r="G104" s="504"/>
      <c r="H104" s="821"/>
      <c r="I104" s="86"/>
      <c r="J104" s="86"/>
      <c r="K104" s="1179" t="s">
        <v>119</v>
      </c>
      <c r="L104" s="1179">
        <v>92</v>
      </c>
      <c r="M104" s="1180">
        <v>1.6799999999999999E-2</v>
      </c>
      <c r="N104" s="1179">
        <v>100</v>
      </c>
      <c r="O104" s="86"/>
      <c r="P104" s="86"/>
      <c r="Q104" s="86"/>
      <c r="R104" s="86"/>
      <c r="S104" s="86"/>
      <c r="U104"/>
    </row>
    <row r="105" spans="1:21">
      <c r="C105" s="44"/>
      <c r="D105" s="502">
        <v>30348</v>
      </c>
      <c r="E105" s="66">
        <v>1.66E-2</v>
      </c>
      <c r="F105" s="504"/>
      <c r="G105" s="504"/>
      <c r="H105" s="821"/>
      <c r="I105" s="86"/>
      <c r="J105" s="86"/>
      <c r="K105" s="1179" t="s">
        <v>120</v>
      </c>
      <c r="L105" s="1179">
        <v>99</v>
      </c>
      <c r="M105" s="1180">
        <v>2.7300000000000001E-2</v>
      </c>
      <c r="N105" s="1179">
        <v>100</v>
      </c>
      <c r="O105" s="86"/>
      <c r="P105" s="86"/>
      <c r="Q105" s="86"/>
      <c r="R105" s="86"/>
      <c r="S105" s="86"/>
      <c r="U105"/>
    </row>
    <row r="106" spans="1:21">
      <c r="C106" s="44"/>
      <c r="D106" s="502">
        <v>30376</v>
      </c>
      <c r="E106" s="66">
        <v>1.7600000000000001E-2</v>
      </c>
      <c r="F106" s="504"/>
      <c r="G106" s="504"/>
      <c r="H106" s="821"/>
      <c r="I106" s="86"/>
      <c r="J106" s="86"/>
      <c r="K106" s="1179" t="s">
        <v>121</v>
      </c>
      <c r="L106" s="1179">
        <v>98.5</v>
      </c>
      <c r="M106" s="1180">
        <v>1.9699999999999999E-2</v>
      </c>
      <c r="N106" s="1179">
        <v>100</v>
      </c>
      <c r="O106" s="86"/>
      <c r="P106" s="86"/>
      <c r="Q106" s="86"/>
      <c r="R106" s="86"/>
      <c r="S106" s="86"/>
      <c r="U106"/>
    </row>
    <row r="107" spans="1:21">
      <c r="C107" s="44"/>
      <c r="D107" s="502">
        <v>30407</v>
      </c>
      <c r="E107" s="66">
        <v>1.83E-2</v>
      </c>
      <c r="F107" s="504"/>
      <c r="G107" s="504"/>
      <c r="H107" s="821"/>
      <c r="I107" s="86"/>
      <c r="J107" s="86"/>
      <c r="K107" s="1179" t="s">
        <v>55</v>
      </c>
      <c r="L107" s="1179">
        <v>102.5</v>
      </c>
      <c r="M107" s="1180">
        <v>1.9400000000000001E-2</v>
      </c>
      <c r="N107" s="1179">
        <v>100</v>
      </c>
      <c r="O107" s="86"/>
      <c r="P107" s="86"/>
      <c r="Q107" s="86"/>
      <c r="R107" s="86"/>
      <c r="S107" s="86"/>
      <c r="U107"/>
    </row>
    <row r="108" spans="1:21">
      <c r="C108" s="44"/>
      <c r="D108" s="502">
        <v>30437</v>
      </c>
      <c r="E108" s="66">
        <v>2.07E-2</v>
      </c>
      <c r="F108" s="504"/>
      <c r="G108" s="504"/>
      <c r="H108" s="821"/>
      <c r="I108" s="86"/>
      <c r="J108" s="86"/>
      <c r="K108" s="1179" t="s">
        <v>122</v>
      </c>
      <c r="L108" s="1179">
        <v>104</v>
      </c>
      <c r="M108" s="1180">
        <v>2.4299999999999999E-2</v>
      </c>
      <c r="N108" s="1179">
        <v>100</v>
      </c>
      <c r="O108" s="86"/>
      <c r="P108" s="86"/>
      <c r="Q108" s="86"/>
      <c r="R108" s="86"/>
      <c r="S108" s="86"/>
      <c r="U108"/>
    </row>
    <row r="109" spans="1:21">
      <c r="C109" s="44"/>
      <c r="D109" s="502">
        <v>30468</v>
      </c>
      <c r="E109" s="66">
        <v>2.58E-2</v>
      </c>
      <c r="F109" s="504"/>
      <c r="G109" s="504"/>
      <c r="H109" s="821"/>
      <c r="I109" s="86"/>
      <c r="J109" s="86"/>
      <c r="K109" s="1179" t="s">
        <v>123</v>
      </c>
      <c r="L109" s="1179">
        <v>103</v>
      </c>
      <c r="M109" s="1180">
        <v>3.3000000000000002E-2</v>
      </c>
      <c r="N109" s="1179">
        <v>100</v>
      </c>
      <c r="O109" s="86"/>
      <c r="P109" s="86"/>
      <c r="Q109" s="86"/>
      <c r="R109" s="86"/>
      <c r="S109" s="86"/>
      <c r="U109"/>
    </row>
    <row r="110" spans="1:21">
      <c r="C110" s="44"/>
      <c r="D110" s="502">
        <v>30498</v>
      </c>
      <c r="E110" s="66">
        <v>0.03</v>
      </c>
      <c r="F110" s="504"/>
      <c r="G110" s="504"/>
      <c r="H110" s="821"/>
      <c r="I110" s="86"/>
      <c r="J110" s="86"/>
      <c r="K110" s="1179" t="s">
        <v>124</v>
      </c>
      <c r="L110" s="1179">
        <v>110</v>
      </c>
      <c r="M110" s="1180">
        <v>2.69E-2</v>
      </c>
      <c r="N110" s="1179">
        <v>100</v>
      </c>
      <c r="O110" s="86"/>
      <c r="P110" s="86"/>
      <c r="Q110" s="86"/>
      <c r="R110" s="86"/>
      <c r="S110" s="86"/>
      <c r="U110"/>
    </row>
    <row r="111" spans="1:21">
      <c r="A111"/>
      <c r="B111"/>
      <c r="C111" s="44"/>
      <c r="D111" s="502">
        <v>30529</v>
      </c>
      <c r="E111" s="66">
        <v>2.5600000000000001E-2</v>
      </c>
      <c r="F111" s="504"/>
      <c r="G111" s="504"/>
      <c r="H111" s="821"/>
      <c r="I111" s="86"/>
      <c r="J111" s="86"/>
      <c r="K111" s="1179" t="s">
        <v>125</v>
      </c>
      <c r="L111" s="1179">
        <v>112</v>
      </c>
      <c r="M111" s="1180">
        <v>3.6499999999999998E-2</v>
      </c>
      <c r="N111" s="1179">
        <v>100</v>
      </c>
      <c r="O111" s="86"/>
      <c r="P111" s="86"/>
      <c r="Q111" s="86"/>
      <c r="R111" s="86"/>
      <c r="S111" s="86"/>
      <c r="U111"/>
    </row>
    <row r="112" spans="1:21">
      <c r="A112"/>
      <c r="B112"/>
      <c r="C112" s="44"/>
      <c r="D112" s="502">
        <v>30560</v>
      </c>
      <c r="E112" s="66">
        <v>2.7999999999999997E-2</v>
      </c>
      <c r="F112" s="504"/>
      <c r="G112" s="504"/>
      <c r="H112" s="821"/>
      <c r="I112" s="86"/>
      <c r="J112" s="1179">
        <v>17</v>
      </c>
      <c r="K112" s="1179" t="s">
        <v>115</v>
      </c>
      <c r="L112" s="1179">
        <v>111</v>
      </c>
      <c r="M112" s="1180">
        <v>5.5599999999999997E-2</v>
      </c>
      <c r="N112" s="1179">
        <v>100</v>
      </c>
      <c r="O112" s="86"/>
      <c r="P112" s="86"/>
      <c r="Q112" s="86"/>
      <c r="R112" s="86"/>
      <c r="S112" s="86"/>
      <c r="U112"/>
    </row>
    <row r="113" spans="1:21">
      <c r="A113"/>
      <c r="B113"/>
      <c r="C113" s="44"/>
      <c r="D113" s="502">
        <v>30590</v>
      </c>
      <c r="E113" s="66">
        <v>3.1400000000000004E-2</v>
      </c>
      <c r="F113" s="504"/>
      <c r="G113" s="504"/>
      <c r="H113" s="821"/>
      <c r="I113" s="86"/>
      <c r="J113" s="86"/>
      <c r="K113" s="1179" t="s">
        <v>116</v>
      </c>
      <c r="L113" s="1179">
        <v>118</v>
      </c>
      <c r="M113" s="1180">
        <v>4.5699999999999998E-2</v>
      </c>
      <c r="N113" s="1179">
        <v>100</v>
      </c>
      <c r="O113" s="86"/>
      <c r="P113" s="86"/>
      <c r="Q113" s="86"/>
      <c r="R113" s="86"/>
      <c r="S113" s="86"/>
      <c r="U113"/>
    </row>
    <row r="114" spans="1:21">
      <c r="A114"/>
      <c r="B114"/>
      <c r="C114" s="44"/>
      <c r="D114" s="502">
        <v>30621</v>
      </c>
      <c r="E114" s="66">
        <v>3.4300000000000004E-2</v>
      </c>
      <c r="F114" s="504"/>
      <c r="G114" s="504"/>
      <c r="H114" s="821"/>
      <c r="I114" s="86"/>
      <c r="J114" s="86"/>
      <c r="K114" s="1179" t="s">
        <v>117</v>
      </c>
      <c r="L114" s="1179">
        <v>124</v>
      </c>
      <c r="M114" s="1180">
        <v>4.7699999999999999E-2</v>
      </c>
      <c r="N114" s="1179">
        <v>100</v>
      </c>
      <c r="O114" s="86"/>
      <c r="P114" s="86"/>
      <c r="Q114" s="86"/>
      <c r="R114" s="86"/>
      <c r="S114" s="86"/>
      <c r="U114"/>
    </row>
    <row r="115" spans="1:21">
      <c r="A115"/>
      <c r="B115"/>
      <c r="C115" s="44"/>
      <c r="D115" s="502">
        <v>30651</v>
      </c>
      <c r="E115" s="66">
        <v>2.9900000000000003E-2</v>
      </c>
      <c r="F115" s="504"/>
      <c r="G115" s="504"/>
      <c r="H115" s="821"/>
      <c r="I115" s="86"/>
      <c r="J115" s="86"/>
      <c r="K115" s="1179" t="s">
        <v>118</v>
      </c>
      <c r="L115" s="1179">
        <v>120</v>
      </c>
      <c r="M115" s="1180">
        <v>4.8399999999999999E-2</v>
      </c>
      <c r="N115" s="1179">
        <v>100</v>
      </c>
      <c r="O115" s="86"/>
      <c r="P115" s="86"/>
      <c r="Q115" s="86"/>
      <c r="R115" s="86"/>
      <c r="S115" s="86"/>
      <c r="U115"/>
    </row>
    <row r="116" spans="1:21">
      <c r="A116"/>
      <c r="B116"/>
      <c r="C116" s="44">
        <v>84</v>
      </c>
      <c r="D116" s="502">
        <v>30682</v>
      </c>
      <c r="E116" s="66">
        <v>3.0899999999999997E-2</v>
      </c>
      <c r="F116" s="504"/>
      <c r="G116" s="504"/>
      <c r="H116" s="821"/>
      <c r="I116" s="86"/>
      <c r="J116" s="86"/>
      <c r="K116" s="1179" t="s">
        <v>119</v>
      </c>
      <c r="L116" s="1179">
        <v>119</v>
      </c>
      <c r="M116" s="1180">
        <v>4.2200000000000001E-2</v>
      </c>
      <c r="N116" s="1179">
        <v>100</v>
      </c>
      <c r="O116" s="86"/>
      <c r="P116" s="86"/>
      <c r="Q116" s="86"/>
      <c r="R116" s="86"/>
      <c r="S116" s="86"/>
      <c r="U116"/>
    </row>
    <row r="117" spans="1:21">
      <c r="A117"/>
      <c r="B117"/>
      <c r="C117" s="44"/>
      <c r="D117" s="502">
        <v>30713</v>
      </c>
      <c r="E117" s="66">
        <v>3.3000000000000002E-2</v>
      </c>
      <c r="F117" s="504"/>
      <c r="G117" s="504"/>
      <c r="H117" s="821"/>
      <c r="I117" s="86"/>
      <c r="J117" s="86"/>
      <c r="K117" s="1179" t="s">
        <v>120</v>
      </c>
      <c r="L117" s="1179">
        <v>119</v>
      </c>
      <c r="M117" s="1180">
        <v>3.56E-2</v>
      </c>
      <c r="N117" s="1179">
        <v>100</v>
      </c>
      <c r="O117" s="86"/>
      <c r="P117" s="86"/>
      <c r="Q117" s="86"/>
      <c r="R117" s="86"/>
      <c r="S117" s="86"/>
      <c r="U117"/>
    </row>
    <row r="118" spans="1:21">
      <c r="A118"/>
      <c r="B118"/>
      <c r="C118" s="44"/>
      <c r="D118" s="502">
        <v>30742</v>
      </c>
      <c r="E118" s="66">
        <v>3.0299999999999997E-2</v>
      </c>
      <c r="F118" s="504"/>
      <c r="G118" s="504"/>
      <c r="H118" s="821"/>
      <c r="I118" s="86"/>
      <c r="J118" s="86"/>
      <c r="K118" s="1179" t="s">
        <v>121</v>
      </c>
      <c r="L118" s="1179">
        <v>121</v>
      </c>
      <c r="M118" s="1180">
        <v>3.8600000000000002E-2</v>
      </c>
      <c r="N118" s="1179">
        <v>100</v>
      </c>
      <c r="O118" s="86"/>
      <c r="P118" s="86"/>
      <c r="Q118" s="86"/>
      <c r="R118" s="86"/>
      <c r="S118" s="86"/>
      <c r="U118"/>
    </row>
    <row r="119" spans="1:21">
      <c r="A119"/>
      <c r="B119"/>
      <c r="C119" s="44"/>
      <c r="D119" s="502">
        <v>30773</v>
      </c>
      <c r="E119" s="66">
        <v>2.69E-2</v>
      </c>
      <c r="F119" s="504"/>
      <c r="G119" s="504"/>
      <c r="H119" s="821"/>
      <c r="I119" s="86"/>
      <c r="J119" s="86"/>
      <c r="K119" s="1179" t="s">
        <v>55</v>
      </c>
      <c r="L119" s="1179">
        <v>121.5</v>
      </c>
      <c r="M119" s="1180">
        <v>3.9E-2</v>
      </c>
      <c r="N119" s="1179">
        <v>100</v>
      </c>
      <c r="O119" s="86"/>
      <c r="P119" s="86"/>
      <c r="Q119" s="86"/>
      <c r="R119" s="86"/>
      <c r="S119" s="86"/>
      <c r="U119"/>
    </row>
    <row r="120" spans="1:21">
      <c r="A120"/>
      <c r="B120"/>
      <c r="C120" s="44"/>
      <c r="D120" s="502">
        <v>30803</v>
      </c>
      <c r="E120" s="66">
        <v>2.5099999999999997E-2</v>
      </c>
      <c r="F120" s="504"/>
      <c r="G120" s="504"/>
      <c r="H120" s="821"/>
      <c r="I120" s="86"/>
      <c r="J120" s="86"/>
      <c r="K120" s="1179" t="s">
        <v>122</v>
      </c>
      <c r="L120" s="1179">
        <v>122</v>
      </c>
      <c r="M120" s="1180">
        <v>5.62E-2</v>
      </c>
      <c r="N120" s="1179">
        <v>100</v>
      </c>
      <c r="O120" s="86"/>
      <c r="P120" s="86"/>
      <c r="Q120" s="86"/>
      <c r="R120" s="86"/>
      <c r="S120" s="86"/>
      <c r="U120"/>
    </row>
    <row r="121" spans="1:21">
      <c r="A121"/>
      <c r="B121"/>
      <c r="C121" s="44"/>
      <c r="D121" s="502">
        <v>30834</v>
      </c>
      <c r="E121" s="66">
        <v>2.4500000000000001E-2</v>
      </c>
      <c r="F121" s="504"/>
      <c r="G121" s="504"/>
      <c r="H121" s="821"/>
      <c r="I121" s="86"/>
      <c r="J121" s="86"/>
      <c r="K121" s="1179" t="s">
        <v>123</v>
      </c>
      <c r="L121" s="1179">
        <v>127</v>
      </c>
      <c r="M121" s="1180">
        <v>5.67E-2</v>
      </c>
      <c r="N121" s="1179">
        <v>100</v>
      </c>
      <c r="O121" s="86"/>
      <c r="P121" s="86"/>
      <c r="Q121" s="86"/>
      <c r="R121" s="86"/>
      <c r="S121" s="86"/>
      <c r="U121"/>
    </row>
    <row r="122" spans="1:21">
      <c r="A122"/>
      <c r="B122"/>
      <c r="C122" s="44"/>
      <c r="D122" s="502">
        <v>30864</v>
      </c>
      <c r="E122" s="66">
        <v>2.2000000000000002E-2</v>
      </c>
      <c r="F122" s="504"/>
      <c r="G122" s="504"/>
      <c r="H122" s="821"/>
      <c r="I122" s="86"/>
      <c r="J122" s="86"/>
      <c r="K122" s="1179" t="s">
        <v>124</v>
      </c>
      <c r="L122" s="1179">
        <v>129</v>
      </c>
      <c r="M122" s="1180">
        <v>6.7100000000000007E-2</v>
      </c>
      <c r="N122" s="1179">
        <v>100</v>
      </c>
      <c r="O122" s="86"/>
      <c r="P122" s="86"/>
      <c r="Q122" s="86"/>
      <c r="R122" s="86"/>
      <c r="S122" s="86"/>
      <c r="U122"/>
    </row>
    <row r="123" spans="1:21">
      <c r="A123"/>
      <c r="B123"/>
      <c r="C123" s="44"/>
      <c r="D123" s="502">
        <v>30895</v>
      </c>
      <c r="E123" s="66">
        <v>1.9199999999999998E-2</v>
      </c>
      <c r="F123" s="504"/>
      <c r="G123" s="504"/>
      <c r="H123" s="821"/>
      <c r="I123" s="86"/>
      <c r="J123" s="86"/>
      <c r="K123" s="1179" t="s">
        <v>125</v>
      </c>
      <c r="L123" s="1179">
        <v>123</v>
      </c>
      <c r="M123" s="1180">
        <v>5.3900000000000003E-2</v>
      </c>
      <c r="N123" s="1179">
        <v>100</v>
      </c>
      <c r="O123" s="86"/>
      <c r="P123" s="86"/>
      <c r="Q123" s="86"/>
      <c r="R123" s="86"/>
      <c r="S123" s="86"/>
      <c r="U123"/>
    </row>
    <row r="124" spans="1:21">
      <c r="A124"/>
      <c r="B124"/>
      <c r="C124" s="44"/>
      <c r="D124" s="502">
        <v>30926</v>
      </c>
      <c r="E124" s="66">
        <v>2.0199999999999999E-2</v>
      </c>
      <c r="F124" s="504"/>
      <c r="G124" s="504"/>
      <c r="H124" s="821"/>
      <c r="I124" s="86"/>
      <c r="J124" s="1179">
        <v>18</v>
      </c>
      <c r="K124" s="1179" t="s">
        <v>115</v>
      </c>
      <c r="L124" s="1179">
        <v>125</v>
      </c>
      <c r="M124" s="1180">
        <v>4.1700000000000001E-2</v>
      </c>
      <c r="N124" s="1179">
        <v>100</v>
      </c>
      <c r="O124" s="86"/>
      <c r="P124" s="86"/>
      <c r="Q124" s="86"/>
      <c r="R124" s="86"/>
      <c r="S124" s="86"/>
      <c r="U124"/>
    </row>
    <row r="125" spans="1:21">
      <c r="A125"/>
      <c r="B125"/>
      <c r="C125" s="44"/>
      <c r="D125" s="502">
        <v>30956</v>
      </c>
      <c r="E125" s="66">
        <v>1.9400000000000001E-2</v>
      </c>
      <c r="F125" s="504"/>
      <c r="G125" s="504"/>
      <c r="H125" s="821"/>
      <c r="I125" s="86"/>
      <c r="J125" s="86"/>
      <c r="K125" s="1179" t="s">
        <v>116</v>
      </c>
      <c r="L125" s="1179">
        <v>131</v>
      </c>
      <c r="M125" s="1180">
        <v>4.7699999999999999E-2</v>
      </c>
      <c r="N125" s="1179">
        <v>100</v>
      </c>
      <c r="O125" s="86"/>
      <c r="P125" s="86"/>
      <c r="Q125" s="86"/>
      <c r="R125" s="86"/>
      <c r="S125" s="86"/>
      <c r="U125"/>
    </row>
    <row r="126" spans="1:21">
      <c r="A126"/>
      <c r="B126"/>
      <c r="C126" s="44"/>
      <c r="D126" s="502">
        <v>30987</v>
      </c>
      <c r="E126" s="66">
        <v>0.02</v>
      </c>
      <c r="F126" s="504"/>
      <c r="G126" s="504"/>
      <c r="H126" s="821"/>
      <c r="I126" s="86"/>
      <c r="J126" s="86"/>
      <c r="K126" s="1179" t="s">
        <v>117</v>
      </c>
      <c r="L126" s="1179">
        <v>128</v>
      </c>
      <c r="M126" s="1180">
        <v>5.2299999999999999E-2</v>
      </c>
      <c r="N126" s="1179">
        <v>100</v>
      </c>
      <c r="O126" s="86"/>
      <c r="P126" s="86"/>
      <c r="Q126" s="86"/>
      <c r="R126" s="86"/>
      <c r="S126" s="86"/>
      <c r="U126"/>
    </row>
    <row r="127" spans="1:21">
      <c r="A127"/>
      <c r="C127" s="44"/>
      <c r="D127" s="502">
        <v>31017</v>
      </c>
      <c r="E127" s="66">
        <v>1.8799999999999997E-2</v>
      </c>
      <c r="F127" s="504"/>
      <c r="G127" s="504"/>
      <c r="H127" s="821"/>
      <c r="I127" s="86"/>
      <c r="J127" s="86"/>
      <c r="K127" s="1179" t="s">
        <v>118</v>
      </c>
      <c r="L127" s="1179">
        <v>129</v>
      </c>
      <c r="M127" s="1180">
        <v>4.9299999999999997E-2</v>
      </c>
      <c r="N127" s="1179">
        <v>100</v>
      </c>
      <c r="O127" s="86"/>
      <c r="P127" s="86"/>
      <c r="Q127" s="86"/>
      <c r="R127" s="86"/>
      <c r="S127" s="86"/>
      <c r="U127"/>
    </row>
    <row r="128" spans="1:21">
      <c r="A128"/>
      <c r="C128" s="44">
        <v>85</v>
      </c>
      <c r="D128" s="502">
        <v>31048</v>
      </c>
      <c r="E128" s="66">
        <v>2.1899999999999999E-2</v>
      </c>
      <c r="F128" s="504"/>
      <c r="G128" s="504"/>
      <c r="H128" s="821"/>
      <c r="I128" s="86"/>
      <c r="J128" s="86"/>
      <c r="K128" s="1179" t="s">
        <v>119</v>
      </c>
      <c r="L128" s="1179">
        <v>128</v>
      </c>
      <c r="M128" s="1180">
        <v>5.9700000000000003E-2</v>
      </c>
      <c r="N128" s="1179">
        <v>100</v>
      </c>
      <c r="O128" s="86"/>
      <c r="P128" s="86"/>
      <c r="Q128" s="86"/>
      <c r="R128" s="86"/>
      <c r="S128" s="86"/>
      <c r="U128"/>
    </row>
    <row r="129" spans="1:21">
      <c r="A129"/>
      <c r="C129" s="44"/>
      <c r="D129" s="502">
        <v>31079</v>
      </c>
      <c r="E129" s="66">
        <v>1.9699999999999999E-2</v>
      </c>
      <c r="F129" s="504"/>
      <c r="G129" s="504"/>
      <c r="H129" s="821"/>
      <c r="I129" s="86"/>
      <c r="J129" s="86"/>
      <c r="K129" s="1179" t="s">
        <v>120</v>
      </c>
      <c r="L129" s="1179">
        <v>128.5</v>
      </c>
      <c r="M129" s="1180">
        <v>5.5E-2</v>
      </c>
      <c r="N129" s="1179">
        <v>100</v>
      </c>
      <c r="O129" s="86"/>
      <c r="P129" s="86"/>
      <c r="Q129" s="86"/>
      <c r="R129" s="86"/>
      <c r="S129" s="86"/>
      <c r="U129"/>
    </row>
    <row r="130" spans="1:21">
      <c r="A130"/>
      <c r="C130" s="44"/>
      <c r="D130" s="502">
        <v>31107</v>
      </c>
      <c r="E130" s="66">
        <v>2.0299999999999999E-2</v>
      </c>
      <c r="F130" s="504"/>
      <c r="G130" s="504"/>
      <c r="H130" s="821"/>
      <c r="I130" s="86"/>
      <c r="J130" s="86"/>
      <c r="K130" s="1179" t="s">
        <v>121</v>
      </c>
      <c r="L130" s="1179">
        <v>129</v>
      </c>
      <c r="M130" s="1180">
        <v>5.5E-2</v>
      </c>
      <c r="N130" s="1179">
        <v>100</v>
      </c>
      <c r="O130" s="86"/>
      <c r="P130" s="86"/>
      <c r="Q130" s="86"/>
      <c r="R130" s="86"/>
      <c r="S130" s="86"/>
      <c r="U130"/>
    </row>
    <row r="131" spans="1:21">
      <c r="A131"/>
      <c r="C131" s="44"/>
      <c r="D131" s="502">
        <v>31138</v>
      </c>
      <c r="E131" s="66">
        <v>1.9799999999999998E-2</v>
      </c>
      <c r="F131" s="504"/>
      <c r="G131" s="504"/>
      <c r="H131" s="821"/>
      <c r="I131" s="86"/>
      <c r="J131" s="86"/>
      <c r="K131" s="1179" t="s">
        <v>55</v>
      </c>
      <c r="L131" s="1179">
        <v>135</v>
      </c>
      <c r="M131" s="1180">
        <v>5.7000000000000002E-2</v>
      </c>
      <c r="N131" s="1179">
        <v>100</v>
      </c>
      <c r="O131" s="86"/>
      <c r="P131" s="86"/>
      <c r="Q131" s="86"/>
      <c r="R131" s="86"/>
      <c r="S131" s="86"/>
      <c r="U131"/>
    </row>
    <row r="132" spans="1:21">
      <c r="A132"/>
      <c r="C132" s="44"/>
      <c r="D132" s="502">
        <v>31168</v>
      </c>
      <c r="E132" s="66">
        <v>2.1099999999999997E-2</v>
      </c>
      <c r="F132" s="504"/>
      <c r="G132" s="504"/>
      <c r="H132" s="821"/>
      <c r="I132" s="86"/>
      <c r="J132" s="86"/>
      <c r="K132" s="1179" t="s">
        <v>122</v>
      </c>
      <c r="L132" s="1179">
        <v>135.30000000000001</v>
      </c>
      <c r="M132" s="1180">
        <v>5.3999999999999999E-2</v>
      </c>
      <c r="N132" s="1179">
        <v>100</v>
      </c>
      <c r="O132" s="86"/>
      <c r="P132" s="86"/>
      <c r="Q132" s="86"/>
      <c r="R132" s="86"/>
      <c r="S132" s="86"/>
      <c r="U132"/>
    </row>
    <row r="133" spans="1:21">
      <c r="A133"/>
      <c r="C133" s="44"/>
      <c r="D133" s="502">
        <v>31199</v>
      </c>
      <c r="E133" s="66">
        <v>1.9299999999999998E-2</v>
      </c>
      <c r="F133" s="504"/>
      <c r="G133" s="504"/>
      <c r="H133" s="821"/>
      <c r="I133" s="86"/>
      <c r="J133" s="86"/>
      <c r="K133" s="1179" t="s">
        <v>123</v>
      </c>
      <c r="L133" s="1179">
        <v>137.9</v>
      </c>
      <c r="M133" s="1180">
        <v>5.3999999999999999E-2</v>
      </c>
      <c r="N133" s="1179">
        <v>100</v>
      </c>
      <c r="O133" s="86"/>
      <c r="P133" s="86"/>
      <c r="Q133" s="86"/>
      <c r="R133" s="86"/>
      <c r="S133" s="86"/>
      <c r="U133"/>
    </row>
    <row r="134" spans="1:21">
      <c r="A134"/>
      <c r="B134"/>
      <c r="C134" s="44"/>
      <c r="D134" s="502">
        <v>31229</v>
      </c>
      <c r="E134" s="66">
        <v>1.8799999999999997E-2</v>
      </c>
      <c r="F134" s="504"/>
      <c r="G134" s="504"/>
      <c r="H134" s="821"/>
      <c r="I134" s="86"/>
      <c r="K134" s="2" t="s">
        <v>124</v>
      </c>
      <c r="L134" s="44">
        <v>135.69999999999999</v>
      </c>
      <c r="M134" s="1084">
        <v>5.8000000000000003E-2</v>
      </c>
      <c r="N134" s="1179">
        <v>100</v>
      </c>
      <c r="O134" s="86"/>
      <c r="P134" s="86"/>
      <c r="Q134" s="86"/>
      <c r="R134" s="86"/>
      <c r="S134" s="86"/>
      <c r="U134"/>
    </row>
    <row r="135" spans="1:21">
      <c r="A135"/>
      <c r="C135" s="44"/>
      <c r="D135" s="502">
        <v>31260</v>
      </c>
      <c r="E135" s="66">
        <v>2.0199999999999999E-2</v>
      </c>
      <c r="F135" s="504"/>
      <c r="G135" s="504"/>
      <c r="H135" s="821"/>
      <c r="K135" s="2" t="s">
        <v>125</v>
      </c>
      <c r="L135" s="44">
        <v>126.6</v>
      </c>
      <c r="M135" s="1084">
        <v>5.7000000000000002E-2</v>
      </c>
      <c r="N135" s="1179">
        <v>100</v>
      </c>
    </row>
    <row r="136" spans="1:21">
      <c r="A136"/>
      <c r="C136" s="44"/>
      <c r="D136" s="502">
        <v>31291</v>
      </c>
      <c r="E136" s="66">
        <v>2.0299999999999999E-2</v>
      </c>
      <c r="F136" s="504"/>
      <c r="G136" s="504"/>
      <c r="H136" s="821"/>
      <c r="J136" s="44">
        <v>19</v>
      </c>
      <c r="K136" s="2" t="s">
        <v>115</v>
      </c>
      <c r="L136" s="44">
        <v>121.7</v>
      </c>
      <c r="M136" s="1084">
        <v>2.5999999999999999E-2</v>
      </c>
      <c r="N136" s="1179">
        <v>100</v>
      </c>
    </row>
    <row r="137" spans="1:21">
      <c r="A137"/>
      <c r="C137" s="44"/>
      <c r="D137" s="502">
        <v>31321</v>
      </c>
      <c r="E137" s="66">
        <v>2.0799999999999999E-2</v>
      </c>
      <c r="F137" s="504"/>
      <c r="G137" s="504"/>
      <c r="H137" s="821"/>
      <c r="K137" s="2" t="s">
        <v>116</v>
      </c>
      <c r="L137" s="44">
        <v>131.4</v>
      </c>
      <c r="M137" s="1084">
        <v>2.1999999999999999E-2</v>
      </c>
      <c r="N137" s="1179">
        <v>100</v>
      </c>
    </row>
    <row r="138" spans="1:21">
      <c r="A138"/>
      <c r="C138" s="44"/>
      <c r="D138" s="502">
        <v>31352</v>
      </c>
      <c r="E138" s="66">
        <v>1.8799999999999997E-2</v>
      </c>
      <c r="F138" s="504"/>
      <c r="G138" s="504"/>
      <c r="H138" s="821"/>
      <c r="K138" s="2" t="s">
        <v>117</v>
      </c>
      <c r="L138" s="44">
        <v>124.1</v>
      </c>
      <c r="M138" s="1084">
        <v>2.7E-2</v>
      </c>
      <c r="N138" s="1179">
        <v>100</v>
      </c>
    </row>
    <row r="139" spans="1:21">
      <c r="A139"/>
      <c r="C139" s="44"/>
      <c r="D139" s="502">
        <v>31382</v>
      </c>
      <c r="E139" s="66">
        <v>1.9699999999999999E-2</v>
      </c>
      <c r="F139" s="504"/>
      <c r="G139" s="504"/>
      <c r="H139" s="821"/>
      <c r="L139" s="44"/>
    </row>
    <row r="140" spans="1:21">
      <c r="A140"/>
      <c r="C140" s="44">
        <v>86</v>
      </c>
      <c r="D140" s="502">
        <v>31413</v>
      </c>
      <c r="E140" s="66">
        <v>2.0499999999999997E-2</v>
      </c>
      <c r="F140" s="504"/>
      <c r="G140" s="504"/>
      <c r="H140" s="821"/>
      <c r="L140" s="44"/>
    </row>
    <row r="141" spans="1:21">
      <c r="A141"/>
      <c r="B141"/>
      <c r="C141" s="44"/>
      <c r="D141" s="502">
        <v>31444</v>
      </c>
      <c r="E141" s="66">
        <v>1.55E-2</v>
      </c>
      <c r="F141" s="504"/>
      <c r="G141" s="504"/>
      <c r="H141" s="821"/>
      <c r="I141"/>
      <c r="J141"/>
      <c r="K141"/>
      <c r="L141" s="44"/>
      <c r="M141"/>
      <c r="N141"/>
      <c r="O141"/>
      <c r="P141"/>
      <c r="Q141"/>
      <c r="R141"/>
      <c r="S141"/>
      <c r="T141"/>
      <c r="U141"/>
    </row>
    <row r="142" spans="1:21">
      <c r="A142"/>
      <c r="B142"/>
      <c r="C142" s="44"/>
      <c r="D142" s="502">
        <v>31472</v>
      </c>
      <c r="E142" s="66">
        <v>1.3300000000000001E-2</v>
      </c>
      <c r="F142" s="504"/>
      <c r="G142" s="504"/>
      <c r="H142" s="821"/>
      <c r="I142"/>
      <c r="J142" s="787" t="s">
        <v>50</v>
      </c>
      <c r="K142" s="787" t="s">
        <v>24</v>
      </c>
      <c r="L142" s="788" t="s">
        <v>937</v>
      </c>
      <c r="M142" s="788" t="s">
        <v>938</v>
      </c>
      <c r="N142" s="788">
        <v>1985</v>
      </c>
      <c r="O142"/>
      <c r="P142"/>
      <c r="Q142"/>
      <c r="R142"/>
      <c r="S142"/>
      <c r="T142"/>
      <c r="U142"/>
    </row>
    <row r="143" spans="1:21">
      <c r="A143"/>
      <c r="B143"/>
      <c r="C143" s="44"/>
      <c r="D143" s="502">
        <v>31503</v>
      </c>
      <c r="E143" s="66">
        <v>1.4800000000000001E-2</v>
      </c>
      <c r="F143" s="504"/>
      <c r="G143" s="504"/>
      <c r="H143" s="821"/>
      <c r="I143"/>
      <c r="J143"/>
      <c r="K143"/>
      <c r="L143" s="44"/>
      <c r="M143"/>
      <c r="N143"/>
      <c r="O143"/>
      <c r="P143"/>
      <c r="Q143"/>
      <c r="R143"/>
      <c r="S143"/>
      <c r="T143"/>
      <c r="U143"/>
    </row>
    <row r="144" spans="1:21">
      <c r="A144"/>
      <c r="B144"/>
      <c r="C144" s="44"/>
      <c r="D144" s="502">
        <v>31533</v>
      </c>
      <c r="E144" s="66">
        <v>1.52E-2</v>
      </c>
      <c r="F144" s="504"/>
      <c r="G144" s="504"/>
      <c r="H144" s="821"/>
      <c r="I144"/>
      <c r="J144"/>
      <c r="K144"/>
      <c r="L144" s="44"/>
      <c r="M144"/>
      <c r="N144"/>
      <c r="O144"/>
      <c r="P144"/>
      <c r="Q144"/>
      <c r="R144"/>
      <c r="S144"/>
      <c r="T144"/>
      <c r="U144"/>
    </row>
    <row r="145" spans="1:21">
      <c r="A145"/>
      <c r="B145"/>
      <c r="C145" s="44"/>
      <c r="D145" s="502">
        <v>31564</v>
      </c>
      <c r="E145" s="66">
        <v>1.46E-2</v>
      </c>
      <c r="F145" s="504"/>
      <c r="G145" s="504"/>
      <c r="H145" s="821"/>
      <c r="I145"/>
      <c r="J145"/>
      <c r="K145"/>
      <c r="L145" s="44"/>
      <c r="M145"/>
      <c r="N145"/>
      <c r="O145"/>
      <c r="P145"/>
      <c r="Q145"/>
      <c r="R145"/>
      <c r="S145"/>
      <c r="T145"/>
      <c r="U145"/>
    </row>
    <row r="146" spans="1:21">
      <c r="A146"/>
      <c r="B146"/>
      <c r="C146" s="44"/>
      <c r="D146" s="502">
        <v>31594</v>
      </c>
      <c r="E146" s="66">
        <v>1.5700000000000002E-2</v>
      </c>
      <c r="F146" s="504"/>
      <c r="G146" s="504"/>
      <c r="H146" s="821"/>
      <c r="I146"/>
      <c r="J146"/>
      <c r="K146"/>
      <c r="L146" s="44"/>
      <c r="M146"/>
      <c r="N146"/>
      <c r="O146"/>
      <c r="P146"/>
      <c r="Q146"/>
      <c r="R146"/>
      <c r="S146"/>
      <c r="T146"/>
      <c r="U146"/>
    </row>
    <row r="147" spans="1:21">
      <c r="A147"/>
      <c r="B147"/>
      <c r="C147" s="44"/>
      <c r="D147" s="502">
        <v>31625</v>
      </c>
      <c r="E147" s="66">
        <v>1.52E-2</v>
      </c>
      <c r="F147" s="504"/>
      <c r="G147" s="504"/>
      <c r="H147" s="821"/>
      <c r="I147"/>
      <c r="J147"/>
      <c r="K147"/>
      <c r="L147" s="44"/>
      <c r="M147"/>
      <c r="N147"/>
      <c r="O147"/>
      <c r="P147"/>
      <c r="Q147"/>
      <c r="R147"/>
      <c r="S147"/>
      <c r="T147"/>
      <c r="U147"/>
    </row>
    <row r="148" spans="1:21">
      <c r="A148"/>
      <c r="B148"/>
      <c r="C148" s="44"/>
      <c r="D148" s="502">
        <v>31656</v>
      </c>
      <c r="E148" s="66">
        <v>1.7500000000000002E-2</v>
      </c>
      <c r="F148" s="504"/>
      <c r="G148" s="504"/>
      <c r="H148" s="821"/>
      <c r="I148"/>
      <c r="J148"/>
      <c r="K148"/>
      <c r="L148" s="44"/>
      <c r="M148"/>
      <c r="N148"/>
      <c r="O148"/>
      <c r="P148"/>
      <c r="Q148"/>
      <c r="R148"/>
      <c r="S148"/>
      <c r="T148"/>
      <c r="U148"/>
    </row>
    <row r="149" spans="1:21">
      <c r="A149"/>
      <c r="B149"/>
      <c r="C149" s="44"/>
      <c r="D149" s="502">
        <v>31686</v>
      </c>
      <c r="E149" s="66">
        <v>1.6899999999999998E-2</v>
      </c>
      <c r="F149" s="504"/>
      <c r="G149" s="504"/>
      <c r="H149" s="821"/>
      <c r="I149"/>
      <c r="J149"/>
      <c r="K149"/>
      <c r="L149" s="44"/>
      <c r="M149"/>
      <c r="N149"/>
      <c r="O149"/>
      <c r="P149"/>
      <c r="Q149"/>
      <c r="R149"/>
      <c r="S149"/>
      <c r="T149"/>
      <c r="U149"/>
    </row>
    <row r="150" spans="1:21">
      <c r="A150"/>
      <c r="B150"/>
      <c r="C150" s="44"/>
      <c r="D150" s="502">
        <v>31717</v>
      </c>
      <c r="E150" s="66">
        <v>1.7299999999999999E-2</v>
      </c>
      <c r="F150" s="504"/>
      <c r="G150" s="504"/>
      <c r="H150" s="821"/>
      <c r="I150"/>
      <c r="J150"/>
      <c r="K150"/>
      <c r="L150" s="44"/>
      <c r="M150"/>
      <c r="N150"/>
      <c r="O150"/>
      <c r="P150"/>
      <c r="Q150"/>
      <c r="R150"/>
      <c r="S150"/>
      <c r="T150"/>
      <c r="U150"/>
    </row>
    <row r="151" spans="1:21">
      <c r="A151"/>
      <c r="B151"/>
      <c r="C151" s="44"/>
      <c r="D151" s="502">
        <v>31747</v>
      </c>
      <c r="E151" s="66">
        <v>2.2700000000000001E-2</v>
      </c>
      <c r="F151" s="504"/>
      <c r="G151" s="504"/>
      <c r="H151" s="821"/>
      <c r="I151"/>
      <c r="J151"/>
      <c r="K151"/>
      <c r="L151" s="44"/>
      <c r="M151"/>
      <c r="N151"/>
      <c r="O151"/>
      <c r="P151"/>
      <c r="Q151"/>
      <c r="R151"/>
      <c r="S151"/>
      <c r="T151"/>
      <c r="U151"/>
    </row>
    <row r="152" spans="1:21">
      <c r="A152"/>
      <c r="B152"/>
      <c r="C152" s="44">
        <v>87</v>
      </c>
      <c r="D152" s="502">
        <v>31778</v>
      </c>
      <c r="E152" s="66">
        <v>1.7399999999999999E-2</v>
      </c>
      <c r="F152" s="504"/>
      <c r="G152" s="504"/>
      <c r="H152" s="821"/>
      <c r="I152"/>
      <c r="J152"/>
      <c r="K152"/>
      <c r="L152" s="44"/>
      <c r="M152"/>
      <c r="N152"/>
      <c r="O152"/>
      <c r="P152"/>
      <c r="Q152"/>
      <c r="R152"/>
      <c r="S152"/>
      <c r="T152"/>
      <c r="U152"/>
    </row>
    <row r="153" spans="1:21">
      <c r="A153"/>
      <c r="B153"/>
      <c r="C153" s="44"/>
      <c r="D153" s="502">
        <v>31809</v>
      </c>
      <c r="E153" s="66">
        <v>1.9099999999999999E-2</v>
      </c>
      <c r="F153" s="504"/>
      <c r="G153" s="504"/>
      <c r="H153" s="821"/>
      <c r="I153"/>
      <c r="J153"/>
      <c r="K153"/>
      <c r="L153" s="44"/>
      <c r="M153"/>
      <c r="N153"/>
      <c r="O153"/>
      <c r="P153"/>
      <c r="Q153"/>
      <c r="R153"/>
      <c r="S153"/>
      <c r="T153"/>
      <c r="U153"/>
    </row>
    <row r="154" spans="1:21">
      <c r="C154" s="44"/>
      <c r="D154" s="502">
        <v>31837</v>
      </c>
      <c r="E154" s="66">
        <v>1.8500000000000003E-2</v>
      </c>
      <c r="F154" s="504"/>
      <c r="G154" s="504"/>
      <c r="H154" s="821"/>
    </row>
    <row r="155" spans="1:21">
      <c r="C155" s="44"/>
      <c r="D155" s="502">
        <v>31868</v>
      </c>
      <c r="E155" s="66">
        <v>2.0400000000000001E-2</v>
      </c>
      <c r="F155" s="504"/>
      <c r="G155" s="504"/>
      <c r="H155" s="821"/>
    </row>
    <row r="156" spans="1:21">
      <c r="C156" s="44"/>
      <c r="D156" s="502">
        <v>31898</v>
      </c>
      <c r="E156" s="66">
        <v>2.1600000000000001E-2</v>
      </c>
      <c r="F156" s="504"/>
      <c r="G156" s="504"/>
      <c r="H156" s="821"/>
    </row>
    <row r="157" spans="1:21">
      <c r="C157" s="44"/>
      <c r="D157" s="502">
        <v>31929</v>
      </c>
      <c r="E157" s="66">
        <v>1.9199999999999998E-2</v>
      </c>
      <c r="F157" s="504"/>
      <c r="G157" s="504"/>
      <c r="H157" s="821"/>
    </row>
    <row r="158" spans="1:21">
      <c r="C158" s="44"/>
      <c r="D158" s="502">
        <v>31959</v>
      </c>
      <c r="E158" s="66">
        <v>2.1600000000000001E-2</v>
      </c>
      <c r="F158" s="504"/>
      <c r="G158" s="504"/>
      <c r="H158" s="821"/>
    </row>
    <row r="159" spans="1:21">
      <c r="C159" s="44"/>
      <c r="D159" s="502">
        <v>31990</v>
      </c>
      <c r="E159" s="66">
        <v>0.02</v>
      </c>
      <c r="F159" s="504"/>
      <c r="G159" s="504"/>
      <c r="H159" s="821"/>
    </row>
    <row r="160" spans="1:21">
      <c r="C160" s="44"/>
      <c r="D160" s="502">
        <v>32021</v>
      </c>
      <c r="E160" s="66">
        <v>2.0299999999999999E-2</v>
      </c>
      <c r="F160" s="504"/>
      <c r="G160" s="504"/>
      <c r="H160" s="821"/>
    </row>
    <row r="161" spans="3:8">
      <c r="C161" s="44"/>
      <c r="D161" s="502">
        <v>32051</v>
      </c>
      <c r="E161" s="66">
        <v>2.0799999999999999E-2</v>
      </c>
      <c r="F161" s="504"/>
      <c r="G161" s="504"/>
      <c r="H161" s="821"/>
    </row>
    <row r="162" spans="3:8">
      <c r="C162" s="44"/>
      <c r="D162" s="502">
        <v>32082</v>
      </c>
      <c r="E162" s="66">
        <v>2.1400000000000002E-2</v>
      </c>
      <c r="F162" s="504"/>
      <c r="G162" s="504"/>
      <c r="H162" s="821"/>
    </row>
    <row r="163" spans="3:8">
      <c r="C163" s="44"/>
      <c r="D163" s="502">
        <v>32112</v>
      </c>
      <c r="E163" s="66">
        <v>2.0400000000000001E-2</v>
      </c>
      <c r="F163" s="504"/>
      <c r="G163" s="504"/>
      <c r="H163" s="821"/>
    </row>
    <row r="164" spans="3:8">
      <c r="C164" s="44">
        <v>88</v>
      </c>
      <c r="D164" s="502">
        <v>32143</v>
      </c>
      <c r="E164" s="66">
        <v>1.41E-2</v>
      </c>
      <c r="F164" s="504"/>
      <c r="G164" s="504"/>
      <c r="H164" s="821"/>
    </row>
    <row r="165" spans="3:8">
      <c r="C165" s="44"/>
      <c r="D165" s="502">
        <v>32174</v>
      </c>
      <c r="E165" s="66">
        <v>2.0299999999999999E-2</v>
      </c>
      <c r="F165" s="504"/>
      <c r="G165" s="504"/>
      <c r="H165" s="821"/>
    </row>
    <row r="166" spans="3:8">
      <c r="C166" s="44"/>
      <c r="D166" s="502">
        <v>32203</v>
      </c>
      <c r="E166" s="66">
        <v>2.1600000000000001E-2</v>
      </c>
      <c r="F166" s="504"/>
      <c r="G166" s="504"/>
      <c r="H166" s="821"/>
    </row>
    <row r="167" spans="3:8">
      <c r="C167" s="44"/>
      <c r="D167" s="502">
        <v>32234</v>
      </c>
      <c r="E167" s="66">
        <v>2.3E-2</v>
      </c>
      <c r="F167" s="504"/>
      <c r="G167" s="504"/>
      <c r="H167" s="821"/>
    </row>
    <row r="168" spans="3:8">
      <c r="C168" s="44"/>
      <c r="D168" s="502">
        <v>32264</v>
      </c>
      <c r="E168" s="66">
        <v>1.9900000000000001E-2</v>
      </c>
      <c r="F168" s="504"/>
      <c r="G168" s="504"/>
      <c r="H168" s="821"/>
    </row>
    <row r="169" spans="3:8">
      <c r="C169" s="44"/>
      <c r="D169" s="502">
        <v>32295</v>
      </c>
      <c r="E169" s="66">
        <v>2.2599999999999999E-2</v>
      </c>
      <c r="F169" s="504"/>
      <c r="G169" s="504"/>
      <c r="H169" s="821"/>
    </row>
    <row r="170" spans="3:8">
      <c r="C170" s="44"/>
      <c r="D170" s="502">
        <v>32325</v>
      </c>
      <c r="E170" s="66">
        <v>2.0899999999999998E-2</v>
      </c>
      <c r="F170" s="504"/>
      <c r="G170" s="504"/>
      <c r="H170" s="821"/>
    </row>
    <row r="171" spans="3:8">
      <c r="C171" s="44"/>
      <c r="D171" s="502">
        <v>32356</v>
      </c>
      <c r="E171" s="66">
        <v>1.84E-2</v>
      </c>
      <c r="F171" s="504"/>
      <c r="G171" s="504"/>
      <c r="H171" s="821"/>
    </row>
    <row r="172" spans="3:8">
      <c r="C172" s="44"/>
      <c r="D172" s="502">
        <v>32387</v>
      </c>
      <c r="E172" s="66">
        <v>1.61E-2</v>
      </c>
      <c r="F172" s="504"/>
      <c r="G172" s="504"/>
      <c r="H172" s="821"/>
    </row>
    <row r="173" spans="3:8">
      <c r="C173" s="44"/>
      <c r="D173" s="502">
        <v>32417</v>
      </c>
      <c r="E173" s="66">
        <v>2.0299999999999999E-2</v>
      </c>
      <c r="F173" s="504"/>
      <c r="G173" s="504"/>
      <c r="H173" s="821"/>
    </row>
    <row r="174" spans="3:8">
      <c r="C174" s="44"/>
      <c r="D174" s="502">
        <v>32448</v>
      </c>
      <c r="E174" s="66">
        <v>2.12E-2</v>
      </c>
      <c r="F174" s="504"/>
      <c r="G174" s="504"/>
      <c r="H174" s="821"/>
    </row>
    <row r="175" spans="3:8">
      <c r="C175" s="44"/>
      <c r="D175" s="502">
        <v>32478</v>
      </c>
      <c r="E175" s="66">
        <v>1.9599999999999999E-2</v>
      </c>
      <c r="F175" s="504"/>
      <c r="G175" s="504"/>
      <c r="H175" s="821"/>
    </row>
    <row r="176" spans="3:8">
      <c r="C176" s="44">
        <v>89</v>
      </c>
      <c r="D176" s="502">
        <v>32509</v>
      </c>
      <c r="E176" s="66">
        <v>1.9400000000000001E-2</v>
      </c>
      <c r="F176" s="504"/>
      <c r="G176" s="504"/>
      <c r="H176" s="821"/>
    </row>
    <row r="177" spans="3:8">
      <c r="C177" s="44"/>
      <c r="D177" s="502">
        <v>32540</v>
      </c>
      <c r="E177" s="66">
        <v>1.8100000000000002E-2</v>
      </c>
      <c r="F177" s="504"/>
      <c r="G177" s="504"/>
      <c r="H177" s="821"/>
    </row>
    <row r="178" spans="3:8">
      <c r="C178" s="44"/>
      <c r="D178" s="502">
        <v>32568</v>
      </c>
      <c r="E178" s="66">
        <v>1.7100000000000001E-2</v>
      </c>
      <c r="F178" s="504"/>
      <c r="G178" s="504"/>
      <c r="H178" s="821"/>
    </row>
    <row r="179" spans="3:8">
      <c r="C179" s="44"/>
      <c r="D179" s="502">
        <v>32599</v>
      </c>
      <c r="E179" s="66">
        <v>1.5600000000000001E-2</v>
      </c>
      <c r="F179" s="504"/>
      <c r="G179" s="504"/>
      <c r="H179" s="821"/>
    </row>
    <row r="180" spans="3:8">
      <c r="C180" s="44"/>
      <c r="D180" s="502">
        <v>32629</v>
      </c>
      <c r="E180" s="66">
        <v>1.1599999999999999E-2</v>
      </c>
      <c r="F180" s="504"/>
      <c r="G180" s="504"/>
      <c r="H180" s="821"/>
    </row>
    <row r="181" spans="3:8">
      <c r="C181" s="44"/>
      <c r="D181" s="502">
        <v>32660</v>
      </c>
      <c r="E181" s="66">
        <v>9.1999999999999998E-3</v>
      </c>
      <c r="F181" s="504"/>
      <c r="G181" s="504"/>
      <c r="H181" s="821"/>
    </row>
    <row r="182" spans="3:8">
      <c r="C182" s="44"/>
      <c r="D182" s="502">
        <v>32690</v>
      </c>
      <c r="E182" s="66">
        <v>7.9000000000000008E-3</v>
      </c>
      <c r="F182" s="504"/>
      <c r="G182" s="504"/>
      <c r="H182" s="821"/>
    </row>
    <row r="183" spans="3:8">
      <c r="C183" s="44"/>
      <c r="D183" s="502">
        <v>32721</v>
      </c>
      <c r="E183" s="66">
        <v>1.0800000000000001E-2</v>
      </c>
      <c r="F183" s="504"/>
      <c r="G183" s="504"/>
      <c r="H183" s="821"/>
    </row>
    <row r="184" spans="3:8">
      <c r="C184" s="44"/>
      <c r="D184" s="502">
        <v>32752</v>
      </c>
      <c r="E184" s="66">
        <v>1.09E-2</v>
      </c>
      <c r="F184" s="504"/>
      <c r="G184" s="504"/>
      <c r="H184" s="821"/>
    </row>
    <row r="185" spans="3:8">
      <c r="C185" s="44"/>
      <c r="D185" s="502">
        <v>32782</v>
      </c>
      <c r="E185" s="66">
        <v>1.01E-2</v>
      </c>
      <c r="F185" s="504"/>
      <c r="G185" s="504"/>
      <c r="H185" s="821"/>
    </row>
    <row r="186" spans="3:8">
      <c r="C186" s="44"/>
      <c r="D186" s="502">
        <v>32813</v>
      </c>
      <c r="E186" s="66">
        <v>1.2199999999999999E-2</v>
      </c>
      <c r="F186" s="504"/>
      <c r="G186" s="504"/>
      <c r="H186" s="821"/>
    </row>
    <row r="187" spans="3:8">
      <c r="C187" s="44"/>
      <c r="D187" s="502">
        <v>32843</v>
      </c>
      <c r="E187" s="66">
        <v>1.23E-2</v>
      </c>
      <c r="F187" s="504"/>
      <c r="G187" s="504"/>
      <c r="H187" s="821"/>
    </row>
    <row r="188" spans="3:8">
      <c r="C188" s="44">
        <v>90</v>
      </c>
      <c r="D188" s="502">
        <v>32874</v>
      </c>
      <c r="E188" s="66">
        <v>1.6799999999999999E-2</v>
      </c>
      <c r="F188" s="504"/>
      <c r="G188" s="504"/>
      <c r="H188" s="821"/>
    </row>
    <row r="189" spans="3:8">
      <c r="C189" s="44"/>
      <c r="D189" s="502">
        <v>32905</v>
      </c>
      <c r="E189" s="66">
        <v>1.44E-2</v>
      </c>
      <c r="F189" s="504"/>
      <c r="G189" s="504"/>
      <c r="H189" s="821"/>
    </row>
    <row r="190" spans="3:8">
      <c r="C190" s="44"/>
      <c r="D190" s="502">
        <v>32933</v>
      </c>
      <c r="E190" s="66">
        <v>1.67E-2</v>
      </c>
      <c r="F190" s="504"/>
      <c r="G190" s="504"/>
      <c r="H190" s="821"/>
    </row>
    <row r="191" spans="3:8">
      <c r="C191" s="44"/>
      <c r="D191" s="502">
        <v>32964</v>
      </c>
      <c r="E191" s="66">
        <v>1.32E-2</v>
      </c>
      <c r="F191" s="504"/>
      <c r="G191" s="504"/>
      <c r="H191" s="821"/>
    </row>
    <row r="192" spans="3:8">
      <c r="C192" s="44"/>
      <c r="D192" s="502">
        <v>32994</v>
      </c>
      <c r="E192" s="66">
        <v>1.11E-2</v>
      </c>
      <c r="F192" s="504"/>
      <c r="G192" s="504"/>
      <c r="H192" s="821"/>
    </row>
    <row r="193" spans="3:8">
      <c r="C193" s="44"/>
      <c r="D193" s="502">
        <v>33025</v>
      </c>
      <c r="E193" s="66">
        <v>1.0700000000000001E-2</v>
      </c>
      <c r="F193" s="504"/>
      <c r="G193" s="504"/>
      <c r="H193" s="821"/>
    </row>
    <row r="194" spans="3:8">
      <c r="C194" s="44"/>
      <c r="D194" s="502">
        <v>33055</v>
      </c>
      <c r="E194" s="66">
        <v>6.4000000000000003E-3</v>
      </c>
      <c r="F194" s="1851">
        <v>0.04</v>
      </c>
      <c r="G194" s="1851">
        <v>-0.03</v>
      </c>
      <c r="H194" s="821"/>
    </row>
    <row r="195" spans="3:8">
      <c r="C195" s="44"/>
      <c r="D195" s="502">
        <v>33086</v>
      </c>
      <c r="E195" s="66">
        <v>4.0999999999999995E-3</v>
      </c>
      <c r="F195" s="1851">
        <v>0.04</v>
      </c>
      <c r="G195" s="1851">
        <v>-0.03</v>
      </c>
      <c r="H195" s="821"/>
    </row>
    <row r="196" spans="3:8">
      <c r="C196" s="44"/>
      <c r="D196" s="502">
        <v>33117</v>
      </c>
      <c r="E196" s="66">
        <v>-1.2999999999999999E-3</v>
      </c>
      <c r="F196" s="1851">
        <v>0.04</v>
      </c>
      <c r="G196" s="1851">
        <v>-0.03</v>
      </c>
      <c r="H196" s="821"/>
    </row>
    <row r="197" spans="3:8">
      <c r="C197" s="44"/>
      <c r="D197" s="502">
        <v>33147</v>
      </c>
      <c r="E197" s="66">
        <v>-1E-3</v>
      </c>
      <c r="F197" s="1851">
        <v>0.04</v>
      </c>
      <c r="G197" s="1851">
        <v>-0.03</v>
      </c>
      <c r="H197" s="821"/>
    </row>
    <row r="198" spans="3:8">
      <c r="C198" s="44"/>
      <c r="D198" s="502">
        <v>33178</v>
      </c>
      <c r="E198" s="66">
        <v>-3.0000000000000001E-3</v>
      </c>
      <c r="F198" s="1851">
        <v>0.04</v>
      </c>
      <c r="G198" s="1851">
        <v>-0.03</v>
      </c>
      <c r="H198" s="821"/>
    </row>
    <row r="199" spans="3:8">
      <c r="C199" s="44"/>
      <c r="D199" s="502">
        <v>33208</v>
      </c>
      <c r="E199" s="66">
        <v>-3.2000000000000002E-3</v>
      </c>
      <c r="F199" s="1851">
        <v>0.04</v>
      </c>
      <c r="G199" s="1851">
        <v>-0.03</v>
      </c>
      <c r="H199" s="821"/>
    </row>
    <row r="200" spans="3:8">
      <c r="C200" s="44">
        <v>91</v>
      </c>
      <c r="D200" s="502">
        <v>33239</v>
      </c>
      <c r="E200" s="66">
        <v>-2.3999999999999998E-3</v>
      </c>
      <c r="F200" s="1851">
        <v>0.04</v>
      </c>
      <c r="G200" s="1851">
        <v>-0.03</v>
      </c>
      <c r="H200" s="821"/>
    </row>
    <row r="201" spans="3:8">
      <c r="C201" s="44"/>
      <c r="D201" s="502">
        <v>33270</v>
      </c>
      <c r="E201" s="66">
        <v>-3.3E-3</v>
      </c>
      <c r="F201" s="1851">
        <v>0.04</v>
      </c>
      <c r="G201" s="1851">
        <v>-0.03</v>
      </c>
      <c r="H201" s="821"/>
    </row>
    <row r="202" spans="3:8">
      <c r="C202" s="44"/>
      <c r="D202" s="502">
        <v>33298</v>
      </c>
      <c r="E202" s="66">
        <v>-3.4000000000000002E-3</v>
      </c>
      <c r="F202" s="1851">
        <v>0.04</v>
      </c>
      <c r="G202" s="1851">
        <v>-0.03</v>
      </c>
      <c r="H202" s="821"/>
    </row>
    <row r="203" spans="3:8">
      <c r="C203" s="44"/>
      <c r="D203" s="502">
        <v>33329</v>
      </c>
      <c r="E203" s="66">
        <v>2.9999999999999997E-4</v>
      </c>
      <c r="F203" s="504"/>
      <c r="G203" s="504"/>
      <c r="H203" s="821"/>
    </row>
    <row r="204" spans="3:8">
      <c r="C204" s="44"/>
      <c r="D204" s="502">
        <v>33359</v>
      </c>
      <c r="E204" s="66">
        <v>4.4000000000000003E-3</v>
      </c>
      <c r="F204" s="504"/>
      <c r="G204" s="504"/>
      <c r="H204" s="821"/>
    </row>
    <row r="205" spans="3:8">
      <c r="C205" s="44"/>
      <c r="D205" s="502">
        <v>33390</v>
      </c>
      <c r="E205" s="66">
        <v>8.199999999999999E-3</v>
      </c>
      <c r="F205" s="504"/>
      <c r="G205" s="504"/>
      <c r="H205" s="821"/>
    </row>
    <row r="206" spans="3:8">
      <c r="C206" s="44"/>
      <c r="D206" s="502">
        <v>33420</v>
      </c>
      <c r="E206" s="66">
        <v>1.2E-2</v>
      </c>
      <c r="F206" s="504"/>
      <c r="G206" s="504"/>
      <c r="H206" s="821"/>
    </row>
    <row r="207" spans="3:8">
      <c r="C207" s="44"/>
      <c r="D207" s="502">
        <v>33451</v>
      </c>
      <c r="E207" s="66">
        <v>8.8000000000000005E-3</v>
      </c>
      <c r="F207" s="504"/>
      <c r="G207" s="504"/>
      <c r="H207" s="821"/>
    </row>
    <row r="208" spans="3:8">
      <c r="C208" s="44"/>
      <c r="D208" s="502">
        <v>33482</v>
      </c>
      <c r="E208" s="66">
        <v>9.1000000000000004E-3</v>
      </c>
      <c r="F208" s="504"/>
      <c r="G208" s="504"/>
      <c r="H208" s="821"/>
    </row>
    <row r="209" spans="3:8">
      <c r="C209" s="44"/>
      <c r="D209" s="502">
        <v>33512</v>
      </c>
      <c r="E209" s="66">
        <v>7.9000000000000008E-3</v>
      </c>
      <c r="F209" s="504"/>
      <c r="G209" s="504"/>
      <c r="H209" s="821"/>
    </row>
    <row r="210" spans="3:8">
      <c r="C210" s="44"/>
      <c r="D210" s="502">
        <v>33543</v>
      </c>
      <c r="E210" s="66">
        <v>6.8000000000000005E-3</v>
      </c>
      <c r="F210" s="504"/>
      <c r="G210" s="504"/>
      <c r="H210" s="821"/>
    </row>
    <row r="211" spans="3:8">
      <c r="C211" s="44"/>
      <c r="D211" s="502">
        <v>33573</v>
      </c>
      <c r="E211" s="66">
        <v>6.9999999999999993E-3</v>
      </c>
      <c r="F211" s="504"/>
      <c r="G211" s="504"/>
      <c r="H211" s="821"/>
    </row>
    <row r="212" spans="3:8">
      <c r="C212" s="44">
        <v>92</v>
      </c>
      <c r="D212" s="502">
        <v>33604</v>
      </c>
      <c r="E212" s="66">
        <v>7.9000000000000008E-3</v>
      </c>
      <c r="F212" s="504"/>
      <c r="G212" s="504"/>
      <c r="H212" s="821"/>
    </row>
    <row r="213" spans="3:8">
      <c r="C213" s="44"/>
      <c r="D213" s="502">
        <v>33635</v>
      </c>
      <c r="E213" s="66">
        <v>9.7000000000000003E-3</v>
      </c>
      <c r="F213" s="504"/>
      <c r="G213" s="504"/>
      <c r="H213" s="821"/>
    </row>
    <row r="214" spans="3:8">
      <c r="C214" s="44"/>
      <c r="D214" s="502">
        <v>33664</v>
      </c>
      <c r="E214" s="66">
        <v>1.1200000000000002E-2</v>
      </c>
      <c r="F214" s="504"/>
      <c r="G214" s="504"/>
      <c r="H214" s="821"/>
    </row>
    <row r="215" spans="3:8">
      <c r="C215" s="44"/>
      <c r="D215" s="502">
        <v>33695</v>
      </c>
      <c r="E215" s="66">
        <v>1.2199999999999999E-2</v>
      </c>
      <c r="F215" s="504"/>
      <c r="G215" s="504"/>
      <c r="H215" s="821"/>
    </row>
    <row r="216" spans="3:8">
      <c r="C216" s="44"/>
      <c r="D216" s="502">
        <v>33725</v>
      </c>
      <c r="E216" s="66">
        <v>1.34E-2</v>
      </c>
      <c r="F216" s="504"/>
      <c r="G216" s="504"/>
      <c r="H216" s="821"/>
    </row>
    <row r="217" spans="3:8">
      <c r="C217" s="44"/>
      <c r="D217" s="502">
        <v>33756</v>
      </c>
      <c r="E217" s="66">
        <v>1.3000000000000001E-2</v>
      </c>
      <c r="F217" s="504"/>
      <c r="G217" s="504"/>
      <c r="H217" s="821"/>
    </row>
    <row r="218" spans="3:8">
      <c r="C218" s="44"/>
      <c r="D218" s="502">
        <v>33786</v>
      </c>
      <c r="E218" s="66">
        <v>1.1699999999999999E-2</v>
      </c>
      <c r="F218" s="504"/>
      <c r="G218" s="504"/>
      <c r="H218" s="821"/>
    </row>
    <row r="219" spans="3:8">
      <c r="C219" s="44"/>
      <c r="D219" s="502">
        <v>33817</v>
      </c>
      <c r="E219" s="66">
        <v>1.2699999999999999E-2</v>
      </c>
      <c r="F219" s="504"/>
      <c r="G219" s="504"/>
      <c r="H219" s="821"/>
    </row>
    <row r="220" spans="3:8">
      <c r="C220" s="44"/>
      <c r="D220" s="502">
        <v>33848</v>
      </c>
      <c r="E220" s="66">
        <v>1.4199999999999999E-2</v>
      </c>
      <c r="F220" s="504"/>
      <c r="G220" s="504"/>
      <c r="H220" s="821"/>
    </row>
    <row r="221" spans="3:8">
      <c r="C221" s="44"/>
      <c r="D221" s="502">
        <v>33878</v>
      </c>
      <c r="E221" s="66">
        <v>1.7600000000000001E-2</v>
      </c>
      <c r="F221" s="504"/>
      <c r="G221" s="504"/>
      <c r="H221" s="821"/>
    </row>
    <row r="222" spans="3:8">
      <c r="C222" s="44"/>
      <c r="D222" s="502">
        <v>33909</v>
      </c>
      <c r="E222" s="66">
        <v>1.7600000000000001E-2</v>
      </c>
      <c r="F222" s="504"/>
      <c r="G222" s="504"/>
      <c r="H222" s="821"/>
    </row>
    <row r="223" spans="3:8">
      <c r="C223" s="44"/>
      <c r="D223" s="502">
        <v>33939</v>
      </c>
      <c r="E223" s="66">
        <v>2.2499999999999999E-2</v>
      </c>
      <c r="F223" s="504"/>
      <c r="G223" s="504"/>
      <c r="H223" s="821"/>
    </row>
    <row r="224" spans="3:8">
      <c r="C224" s="44">
        <v>93</v>
      </c>
      <c r="D224" s="502">
        <v>33970</v>
      </c>
      <c r="E224" s="66">
        <v>1.8799999999999997E-2</v>
      </c>
      <c r="F224" s="504"/>
      <c r="G224" s="504"/>
      <c r="H224" s="821"/>
    </row>
    <row r="225" spans="3:8">
      <c r="C225" s="44"/>
      <c r="D225" s="502">
        <v>34001</v>
      </c>
      <c r="E225" s="66">
        <v>2.2000000000000002E-2</v>
      </c>
      <c r="F225" s="504"/>
      <c r="G225" s="504"/>
      <c r="H225" s="821"/>
    </row>
    <row r="226" spans="3:8">
      <c r="C226" s="44"/>
      <c r="D226" s="502">
        <v>34029</v>
      </c>
      <c r="E226" s="66">
        <v>1.7399999999999999E-2</v>
      </c>
      <c r="F226" s="504"/>
      <c r="G226" s="504"/>
      <c r="H226" s="821"/>
    </row>
    <row r="227" spans="3:8">
      <c r="C227" s="44"/>
      <c r="D227" s="502">
        <v>34060</v>
      </c>
      <c r="E227" s="66">
        <v>1.78E-2</v>
      </c>
      <c r="F227" s="504"/>
      <c r="G227" s="504"/>
      <c r="H227" s="821"/>
    </row>
    <row r="228" spans="3:8">
      <c r="C228" s="44"/>
      <c r="D228" s="502">
        <v>34090</v>
      </c>
      <c r="E228" s="66">
        <v>1.5700000000000002E-2</v>
      </c>
      <c r="F228" s="504"/>
      <c r="G228" s="504"/>
      <c r="H228" s="821"/>
    </row>
    <row r="229" spans="3:8">
      <c r="C229" s="44"/>
      <c r="D229" s="502">
        <v>34121</v>
      </c>
      <c r="E229" s="66">
        <v>1.6799999999999999E-2</v>
      </c>
      <c r="F229" s="504"/>
      <c r="G229" s="504"/>
      <c r="H229" s="821"/>
    </row>
    <row r="230" spans="3:8">
      <c r="C230" s="44"/>
      <c r="D230" s="502">
        <v>34151</v>
      </c>
      <c r="E230" s="66">
        <v>1.95E-2</v>
      </c>
      <c r="F230" s="504"/>
      <c r="G230" s="504"/>
      <c r="H230" s="821"/>
    </row>
    <row r="231" spans="3:8">
      <c r="C231" s="44"/>
      <c r="D231" s="502">
        <v>34182</v>
      </c>
      <c r="E231" s="66">
        <v>2.0099999999999996E-2</v>
      </c>
      <c r="F231" s="504"/>
      <c r="G231" s="504"/>
      <c r="H231" s="821"/>
    </row>
    <row r="232" spans="3:8">
      <c r="C232" s="44"/>
      <c r="D232" s="502">
        <v>34213</v>
      </c>
      <c r="E232" s="66">
        <v>2.06E-2</v>
      </c>
      <c r="F232" s="504"/>
      <c r="G232" s="504"/>
      <c r="H232" s="821"/>
    </row>
    <row r="233" spans="3:8">
      <c r="C233" s="44"/>
      <c r="D233" s="502">
        <v>34243</v>
      </c>
      <c r="E233" s="66">
        <v>1.78E-2</v>
      </c>
      <c r="F233" s="504"/>
      <c r="G233" s="504"/>
      <c r="H233" s="821"/>
    </row>
    <row r="234" spans="3:8">
      <c r="C234" s="44"/>
      <c r="D234" s="502">
        <v>34274</v>
      </c>
      <c r="E234" s="66">
        <v>2.1099999999999997E-2</v>
      </c>
      <c r="F234" s="504"/>
      <c r="G234" s="504"/>
      <c r="H234" s="821"/>
    </row>
    <row r="235" spans="3:8">
      <c r="C235" s="44"/>
      <c r="D235" s="502">
        <v>34304</v>
      </c>
      <c r="E235" s="66">
        <v>2.3099999999999999E-2</v>
      </c>
      <c r="F235" s="504"/>
      <c r="G235" s="504"/>
      <c r="H235" s="821"/>
    </row>
    <row r="236" spans="3:8">
      <c r="C236" s="44">
        <v>94</v>
      </c>
      <c r="D236" s="502">
        <v>34335</v>
      </c>
      <c r="E236" s="66">
        <v>0.02</v>
      </c>
      <c r="F236" s="504"/>
      <c r="G236" s="504"/>
      <c r="H236" s="821"/>
    </row>
    <row r="237" spans="3:8">
      <c r="C237" s="44"/>
      <c r="D237" s="502">
        <v>34366</v>
      </c>
      <c r="E237" s="66">
        <v>0.02</v>
      </c>
      <c r="F237" s="504"/>
      <c r="G237" s="504"/>
      <c r="H237" s="821"/>
    </row>
    <row r="238" spans="3:8">
      <c r="C238" s="44"/>
      <c r="D238" s="502">
        <v>34394</v>
      </c>
      <c r="E238" s="66">
        <v>0.02</v>
      </c>
      <c r="F238" s="504"/>
      <c r="G238" s="504"/>
      <c r="H238" s="821"/>
    </row>
    <row r="239" spans="3:8">
      <c r="C239" s="44"/>
      <c r="D239" s="502">
        <v>34425</v>
      </c>
      <c r="E239" s="66">
        <v>2.1299999999999999E-2</v>
      </c>
      <c r="F239" s="504"/>
      <c r="G239" s="504"/>
      <c r="H239" s="821"/>
    </row>
    <row r="240" spans="3:8">
      <c r="C240" s="44"/>
      <c r="D240" s="502">
        <v>34455</v>
      </c>
      <c r="E240" s="66">
        <v>2.1099999999999997E-2</v>
      </c>
      <c r="F240" s="504"/>
      <c r="G240" s="504"/>
      <c r="H240" s="821"/>
    </row>
    <row r="241" spans="3:8">
      <c r="C241" s="44"/>
      <c r="D241" s="502">
        <v>34486</v>
      </c>
      <c r="E241" s="66">
        <v>2.2099999999999998E-2</v>
      </c>
      <c r="F241" s="504"/>
      <c r="G241" s="504"/>
      <c r="H241" s="821"/>
    </row>
    <row r="242" spans="3:8">
      <c r="C242" s="44"/>
      <c r="D242" s="502">
        <v>34516</v>
      </c>
      <c r="E242" s="66">
        <v>2.1899999999999999E-2</v>
      </c>
      <c r="F242" s="504"/>
      <c r="G242" s="504"/>
      <c r="H242" s="821"/>
    </row>
    <row r="243" spans="3:8">
      <c r="C243" s="44"/>
      <c r="D243" s="502">
        <v>34547</v>
      </c>
      <c r="E243" s="66">
        <v>2.4199999999999999E-2</v>
      </c>
      <c r="F243" s="504"/>
      <c r="G243" s="504"/>
      <c r="H243" s="821"/>
    </row>
    <row r="244" spans="3:8">
      <c r="C244" s="44"/>
      <c r="D244" s="502">
        <v>34578</v>
      </c>
      <c r="E244" s="66">
        <v>2.12E-2</v>
      </c>
      <c r="F244" s="504"/>
      <c r="G244" s="504"/>
      <c r="H244" s="821"/>
    </row>
    <row r="245" spans="3:8">
      <c r="C245" s="44"/>
      <c r="D245" s="502">
        <v>34608</v>
      </c>
      <c r="E245" s="66">
        <v>2.12E-2</v>
      </c>
      <c r="F245" s="504"/>
      <c r="G245" s="504"/>
      <c r="H245" s="821"/>
    </row>
    <row r="246" spans="3:8">
      <c r="C246" s="44"/>
      <c r="D246" s="502">
        <v>34639</v>
      </c>
      <c r="E246" s="66">
        <v>2.1899999999999999E-2</v>
      </c>
      <c r="F246" s="504"/>
      <c r="G246" s="504"/>
      <c r="H246" s="821"/>
    </row>
    <row r="247" spans="3:8">
      <c r="C247" s="44"/>
      <c r="D247" s="502">
        <v>34669</v>
      </c>
      <c r="E247" s="66">
        <v>2.1600000000000001E-2</v>
      </c>
      <c r="F247" s="504"/>
      <c r="G247" s="504"/>
      <c r="H247" s="821"/>
    </row>
    <row r="248" spans="3:8">
      <c r="C248" s="44">
        <v>95</v>
      </c>
      <c r="D248" s="502">
        <v>34700</v>
      </c>
      <c r="E248" s="66">
        <v>2.0400000000000001E-2</v>
      </c>
      <c r="F248" s="504"/>
      <c r="G248" s="504"/>
      <c r="H248" s="821"/>
    </row>
    <row r="249" spans="3:8">
      <c r="C249" s="44"/>
      <c r="D249" s="502">
        <v>34731</v>
      </c>
      <c r="E249" s="66">
        <v>1.6899999999999998E-2</v>
      </c>
      <c r="F249" s="504"/>
      <c r="G249" s="504"/>
      <c r="H249" s="821"/>
    </row>
    <row r="250" spans="3:8">
      <c r="C250" s="44"/>
      <c r="D250" s="502">
        <v>34759</v>
      </c>
      <c r="E250" s="66">
        <v>1.5900000000000001E-2</v>
      </c>
      <c r="F250" s="504"/>
      <c r="G250" s="504"/>
      <c r="H250" s="821"/>
    </row>
    <row r="251" spans="3:8">
      <c r="C251" s="44"/>
      <c r="D251" s="502">
        <v>34790</v>
      </c>
      <c r="E251" s="66">
        <v>1.2E-2</v>
      </c>
      <c r="F251" s="504"/>
      <c r="G251" s="504"/>
      <c r="H251" s="821"/>
    </row>
    <row r="252" spans="3:8">
      <c r="C252" s="44"/>
      <c r="D252" s="502">
        <v>34820</v>
      </c>
      <c r="E252" s="66">
        <v>1.04E-2</v>
      </c>
      <c r="F252" s="504"/>
      <c r="G252" s="504"/>
      <c r="H252" s="821"/>
    </row>
    <row r="253" spans="3:8">
      <c r="C253" s="44"/>
      <c r="D253" s="502">
        <v>34851</v>
      </c>
      <c r="E253" s="66">
        <v>1.1399999999999999E-2</v>
      </c>
      <c r="F253" s="504"/>
      <c r="G253" s="504"/>
      <c r="H253" s="821"/>
    </row>
    <row r="254" spans="3:8">
      <c r="C254" s="44"/>
      <c r="D254" s="502">
        <v>34881</v>
      </c>
      <c r="E254" s="66">
        <v>1.1200000000000002E-2</v>
      </c>
      <c r="F254" s="504"/>
      <c r="G254" s="504"/>
      <c r="H254" s="821"/>
    </row>
    <row r="255" spans="3:8">
      <c r="C255" s="44"/>
      <c r="D255" s="502">
        <v>34912</v>
      </c>
      <c r="E255" s="66">
        <v>1.61E-2</v>
      </c>
      <c r="F255" s="504"/>
      <c r="G255" s="504"/>
      <c r="H255" s="821"/>
    </row>
    <row r="256" spans="3:8">
      <c r="C256" s="44"/>
      <c r="D256" s="502">
        <v>34943</v>
      </c>
      <c r="E256" s="66">
        <v>1.47E-2</v>
      </c>
      <c r="F256" s="504"/>
      <c r="G256" s="504"/>
      <c r="H256" s="821"/>
    </row>
    <row r="257" spans="3:8">
      <c r="C257" s="44"/>
      <c r="D257" s="502">
        <v>34973</v>
      </c>
      <c r="E257" s="66">
        <v>1.72E-2</v>
      </c>
      <c r="F257" s="504"/>
      <c r="G257" s="504"/>
      <c r="H257" s="821"/>
    </row>
    <row r="258" spans="3:8">
      <c r="C258" s="44"/>
      <c r="D258" s="502">
        <v>35004</v>
      </c>
      <c r="E258" s="66">
        <v>1.44E-2</v>
      </c>
      <c r="F258" s="504"/>
      <c r="G258" s="504"/>
      <c r="H258" s="821"/>
    </row>
    <row r="259" spans="3:8">
      <c r="C259" s="44"/>
      <c r="D259" s="502">
        <v>35034</v>
      </c>
      <c r="E259" s="66">
        <v>1.4199999999999999E-2</v>
      </c>
      <c r="F259" s="504"/>
      <c r="G259" s="504"/>
      <c r="H259" s="821"/>
    </row>
    <row r="260" spans="3:8">
      <c r="C260" s="44">
        <v>96</v>
      </c>
      <c r="D260" s="502">
        <v>35065</v>
      </c>
      <c r="E260" s="66">
        <v>1.43E-2</v>
      </c>
      <c r="F260" s="504"/>
      <c r="G260" s="504"/>
      <c r="H260" s="821"/>
    </row>
    <row r="261" spans="3:8">
      <c r="C261" s="44"/>
      <c r="D261" s="502">
        <v>35096</v>
      </c>
      <c r="E261" s="66">
        <v>1.4199999999999999E-2</v>
      </c>
      <c r="F261" s="504"/>
      <c r="G261" s="504"/>
      <c r="H261" s="821"/>
    </row>
    <row r="262" spans="3:8">
      <c r="C262" s="44"/>
      <c r="D262" s="502">
        <v>35125</v>
      </c>
      <c r="E262" s="66">
        <v>1.37E-2</v>
      </c>
      <c r="F262" s="504"/>
      <c r="G262" s="504"/>
      <c r="H262" s="821"/>
    </row>
    <row r="263" spans="3:8">
      <c r="C263" s="44"/>
      <c r="D263" s="502">
        <v>35156</v>
      </c>
      <c r="E263" s="66">
        <v>1.6200000000000003E-2</v>
      </c>
      <c r="F263" s="504"/>
      <c r="G263" s="504"/>
      <c r="H263" s="821"/>
    </row>
    <row r="264" spans="3:8">
      <c r="C264" s="44"/>
      <c r="D264" s="502">
        <v>35186</v>
      </c>
      <c r="E264" s="66">
        <v>1.7500000000000002E-2</v>
      </c>
      <c r="F264" s="504"/>
      <c r="G264" s="504"/>
      <c r="H264" s="821"/>
    </row>
    <row r="265" spans="3:8">
      <c r="C265" s="44"/>
      <c r="D265" s="502">
        <v>35217</v>
      </c>
      <c r="E265" s="66">
        <v>2.06E-2</v>
      </c>
      <c r="F265" s="504"/>
      <c r="G265" s="504"/>
      <c r="H265" s="821"/>
    </row>
    <row r="266" spans="3:8">
      <c r="C266" s="44"/>
      <c r="D266" s="502">
        <v>35247</v>
      </c>
      <c r="E266" s="66">
        <v>1.9699999999999999E-2</v>
      </c>
      <c r="F266" s="504"/>
      <c r="G266" s="504"/>
      <c r="H266" s="821"/>
    </row>
    <row r="267" spans="3:8">
      <c r="C267" s="44"/>
      <c r="D267" s="502">
        <v>35278</v>
      </c>
      <c r="E267" s="66">
        <v>1.9699999999999999E-2</v>
      </c>
      <c r="F267" s="504"/>
      <c r="G267" s="504"/>
      <c r="H267" s="821"/>
    </row>
    <row r="268" spans="3:8">
      <c r="C268" s="44"/>
      <c r="D268" s="502">
        <v>35309</v>
      </c>
      <c r="E268" s="66">
        <v>1.72E-2</v>
      </c>
      <c r="F268" s="504"/>
      <c r="G268" s="504"/>
      <c r="H268" s="821"/>
    </row>
    <row r="269" spans="3:8">
      <c r="C269" s="44"/>
      <c r="D269" s="502">
        <v>35339</v>
      </c>
      <c r="E269" s="66">
        <v>1.6299999999999999E-2</v>
      </c>
      <c r="F269" s="504"/>
      <c r="G269" s="504"/>
      <c r="H269" s="821"/>
    </row>
    <row r="270" spans="3:8">
      <c r="C270" s="44"/>
      <c r="D270" s="502">
        <v>35370</v>
      </c>
      <c r="E270" s="66">
        <v>1.4800000000000001E-2</v>
      </c>
      <c r="F270" s="504"/>
      <c r="G270" s="504"/>
      <c r="H270" s="821"/>
    </row>
    <row r="271" spans="3:8">
      <c r="C271" s="44"/>
      <c r="D271" s="502">
        <v>35400</v>
      </c>
      <c r="E271" s="66">
        <v>1.4499999999999999E-2</v>
      </c>
      <c r="F271" s="504"/>
      <c r="G271" s="504"/>
      <c r="H271" s="821"/>
    </row>
    <row r="272" spans="3:8">
      <c r="C272" s="44">
        <v>97</v>
      </c>
      <c r="D272" s="502">
        <v>35431</v>
      </c>
      <c r="E272" s="66">
        <v>1.6E-2</v>
      </c>
      <c r="F272" s="504"/>
      <c r="G272" s="504"/>
      <c r="H272" s="821"/>
    </row>
    <row r="273" spans="3:8">
      <c r="C273" s="44"/>
      <c r="D273" s="502">
        <v>35462</v>
      </c>
      <c r="E273" s="66">
        <v>1.8200000000000001E-2</v>
      </c>
      <c r="F273" s="504"/>
      <c r="G273" s="504"/>
      <c r="H273" s="821"/>
    </row>
    <row r="274" spans="3:8">
      <c r="C274" s="44"/>
      <c r="D274" s="502">
        <v>35490</v>
      </c>
      <c r="E274" s="66">
        <v>2.0199999999999999E-2</v>
      </c>
      <c r="F274" s="504"/>
      <c r="G274" s="504"/>
      <c r="H274" s="821"/>
    </row>
    <row r="275" spans="3:8">
      <c r="C275" s="44"/>
      <c r="D275" s="502">
        <v>35521</v>
      </c>
      <c r="E275" s="66">
        <v>1.9E-2</v>
      </c>
      <c r="F275" s="504"/>
      <c r="G275" s="504"/>
      <c r="H275" s="821"/>
    </row>
    <row r="276" spans="3:8">
      <c r="C276" s="44"/>
      <c r="D276" s="502">
        <v>35551</v>
      </c>
      <c r="E276" s="66">
        <v>2.0299999999999999E-2</v>
      </c>
      <c r="F276" s="504"/>
      <c r="G276" s="504"/>
      <c r="H276" s="821"/>
    </row>
    <row r="277" spans="3:8">
      <c r="C277" s="44"/>
      <c r="D277" s="502">
        <v>35582</v>
      </c>
      <c r="E277" s="66">
        <v>1.9400000000000001E-2</v>
      </c>
      <c r="F277" s="504"/>
      <c r="G277" s="504"/>
      <c r="H277" s="821"/>
    </row>
    <row r="278" spans="3:8">
      <c r="C278" s="44"/>
      <c r="D278" s="502">
        <v>35612</v>
      </c>
      <c r="E278" s="66">
        <v>2.0400000000000001E-2</v>
      </c>
      <c r="F278" s="504"/>
      <c r="G278" s="504"/>
      <c r="H278" s="821"/>
    </row>
    <row r="279" spans="3:8">
      <c r="C279" s="44"/>
      <c r="D279" s="502">
        <v>35643</v>
      </c>
      <c r="E279" s="66">
        <v>1.5900000000000001E-2</v>
      </c>
      <c r="F279" s="504"/>
      <c r="G279" s="504"/>
      <c r="H279" s="821"/>
    </row>
    <row r="280" spans="3:8">
      <c r="C280" s="44"/>
      <c r="D280" s="502">
        <v>35674</v>
      </c>
      <c r="E280" s="66">
        <v>1.9199999999999998E-2</v>
      </c>
      <c r="F280" s="504"/>
      <c r="G280" s="504"/>
      <c r="H280" s="821"/>
    </row>
    <row r="281" spans="3:8">
      <c r="C281" s="44"/>
      <c r="D281" s="502">
        <v>35704</v>
      </c>
      <c r="E281" s="66">
        <v>2.0099999999999996E-2</v>
      </c>
      <c r="F281" s="504"/>
      <c r="G281" s="504"/>
      <c r="H281" s="821"/>
    </row>
    <row r="282" spans="3:8">
      <c r="C282" s="44"/>
      <c r="D282" s="502">
        <v>35735</v>
      </c>
      <c r="E282" s="66">
        <v>2.0499999999999997E-2</v>
      </c>
      <c r="F282" s="504"/>
      <c r="G282" s="504"/>
      <c r="H282" s="821"/>
    </row>
    <row r="283" spans="3:8">
      <c r="C283" s="44"/>
      <c r="D283" s="502">
        <v>35765</v>
      </c>
      <c r="E283" s="66">
        <v>2.0799999999999999E-2</v>
      </c>
      <c r="F283" s="504"/>
      <c r="G283" s="504"/>
      <c r="H283" s="821"/>
    </row>
    <row r="284" spans="3:8">
      <c r="C284" s="44">
        <v>98</v>
      </c>
      <c r="D284" s="502">
        <v>35796</v>
      </c>
      <c r="E284" s="66">
        <v>1.8600000000000002E-2</v>
      </c>
      <c r="F284" s="504"/>
      <c r="G284" s="504"/>
      <c r="H284" s="821"/>
    </row>
    <row r="285" spans="3:8">
      <c r="C285" s="44"/>
      <c r="D285" s="502">
        <v>35827</v>
      </c>
      <c r="E285" s="66">
        <v>1.8600000000000002E-2</v>
      </c>
      <c r="F285" s="504"/>
      <c r="G285" s="504"/>
      <c r="H285" s="821"/>
    </row>
    <row r="286" spans="3:8">
      <c r="C286" s="44"/>
      <c r="D286" s="502">
        <v>35855</v>
      </c>
      <c r="E286" s="66">
        <v>1.6399999999999998E-2</v>
      </c>
      <c r="F286" s="504"/>
      <c r="G286" s="504"/>
      <c r="H286" s="821"/>
    </row>
    <row r="287" spans="3:8">
      <c r="C287" s="44"/>
      <c r="D287" s="502">
        <v>35886</v>
      </c>
      <c r="E287" s="66">
        <v>1.8799999999999997E-2</v>
      </c>
      <c r="F287" s="504"/>
      <c r="G287" s="504"/>
      <c r="H287" s="821"/>
    </row>
    <row r="288" spans="3:8">
      <c r="C288" s="44"/>
      <c r="D288" s="502">
        <v>35916</v>
      </c>
      <c r="E288" s="66">
        <v>1.9799999999999998E-2</v>
      </c>
      <c r="F288" s="504"/>
      <c r="G288" s="504"/>
      <c r="H288" s="821"/>
    </row>
    <row r="289" spans="3:8">
      <c r="C289" s="44"/>
      <c r="D289" s="502">
        <v>35947</v>
      </c>
      <c r="E289" s="66">
        <v>1.66E-2</v>
      </c>
      <c r="F289" s="504"/>
      <c r="G289" s="504"/>
      <c r="H289" s="821"/>
    </row>
    <row r="290" spans="3:8">
      <c r="C290" s="44"/>
      <c r="D290" s="502">
        <v>35977</v>
      </c>
      <c r="E290" s="66">
        <v>1.6299999999999999E-2</v>
      </c>
      <c r="F290" s="504"/>
      <c r="G290" s="504"/>
      <c r="H290" s="821"/>
    </row>
    <row r="291" spans="3:8">
      <c r="C291" s="44"/>
      <c r="D291" s="502">
        <v>36008</v>
      </c>
      <c r="E291" s="66">
        <v>1.67E-2</v>
      </c>
      <c r="F291" s="504"/>
      <c r="G291" s="504"/>
      <c r="H291" s="821"/>
    </row>
    <row r="292" spans="3:8">
      <c r="C292" s="44"/>
      <c r="D292" s="502">
        <v>36039</v>
      </c>
      <c r="E292" s="66">
        <v>1.9400000000000001E-2</v>
      </c>
      <c r="F292" s="504"/>
      <c r="G292" s="504"/>
      <c r="H292" s="821"/>
    </row>
    <row r="293" spans="3:8">
      <c r="C293" s="44"/>
      <c r="D293" s="502">
        <v>36069</v>
      </c>
      <c r="E293" s="66">
        <v>1.6799999999999999E-2</v>
      </c>
      <c r="F293" s="504"/>
      <c r="G293" s="504"/>
      <c r="H293" s="821"/>
    </row>
    <row r="294" spans="3:8">
      <c r="C294" s="44"/>
      <c r="D294" s="502">
        <v>36100</v>
      </c>
      <c r="E294" s="66">
        <v>1.72E-2</v>
      </c>
      <c r="F294" s="504"/>
      <c r="G294" s="504"/>
      <c r="H294" s="821"/>
    </row>
    <row r="295" spans="3:8">
      <c r="C295" s="44"/>
      <c r="D295" s="502">
        <v>36130</v>
      </c>
      <c r="E295" s="66">
        <v>1.8500000000000003E-2</v>
      </c>
      <c r="F295" s="504"/>
      <c r="G295" s="504"/>
      <c r="H295" s="821"/>
    </row>
    <row r="296" spans="3:8">
      <c r="C296" s="44">
        <v>99</v>
      </c>
      <c r="D296" s="502">
        <v>36161</v>
      </c>
      <c r="E296" s="66">
        <v>1.6299999999999999E-2</v>
      </c>
      <c r="F296" s="504"/>
      <c r="G296" s="504"/>
      <c r="H296" s="821"/>
    </row>
    <row r="297" spans="3:8">
      <c r="C297" s="44"/>
      <c r="D297" s="502">
        <v>36192</v>
      </c>
      <c r="E297" s="66">
        <v>1.84E-2</v>
      </c>
      <c r="F297" s="504"/>
      <c r="G297" s="504"/>
      <c r="H297" s="821"/>
    </row>
    <row r="298" spans="3:8">
      <c r="C298" s="44"/>
      <c r="D298" s="502">
        <v>36220</v>
      </c>
      <c r="E298" s="66">
        <v>1.84E-2</v>
      </c>
      <c r="F298" s="504"/>
      <c r="G298" s="504"/>
      <c r="H298" s="821"/>
    </row>
    <row r="299" spans="3:8">
      <c r="C299" s="44"/>
      <c r="D299" s="502">
        <v>36251</v>
      </c>
      <c r="E299" s="66">
        <v>1.8000000000000002E-2</v>
      </c>
      <c r="F299" s="504"/>
      <c r="G299" s="504"/>
      <c r="H299" s="821"/>
    </row>
    <row r="300" spans="3:8">
      <c r="C300" s="44"/>
      <c r="D300" s="502">
        <v>36281</v>
      </c>
      <c r="E300" s="66">
        <v>1.67E-2</v>
      </c>
      <c r="F300" s="504"/>
      <c r="G300" s="504"/>
      <c r="H300" s="821"/>
    </row>
    <row r="301" spans="3:8">
      <c r="C301" s="44"/>
      <c r="D301" s="502">
        <v>36312</v>
      </c>
      <c r="E301" s="66">
        <v>1.67E-2</v>
      </c>
      <c r="F301" s="504"/>
      <c r="G301" s="504"/>
      <c r="H301" s="821"/>
    </row>
    <row r="302" spans="3:8">
      <c r="C302" s="44"/>
      <c r="D302" s="502">
        <v>36342</v>
      </c>
      <c r="E302" s="66">
        <v>1.8500000000000003E-2</v>
      </c>
      <c r="F302" s="504"/>
      <c r="G302" s="504"/>
      <c r="H302" s="821"/>
    </row>
    <row r="303" spans="3:8">
      <c r="C303" s="44"/>
      <c r="D303" s="502">
        <v>36373</v>
      </c>
      <c r="E303" s="66">
        <v>1.7399999999999999E-2</v>
      </c>
      <c r="F303" s="504"/>
      <c r="G303" s="504"/>
      <c r="H303" s="821"/>
    </row>
    <row r="304" spans="3:8">
      <c r="C304" s="44"/>
      <c r="D304" s="502">
        <v>36404</v>
      </c>
      <c r="E304" s="66">
        <v>1.61E-2</v>
      </c>
      <c r="F304" s="504"/>
      <c r="G304" s="504"/>
      <c r="H304" s="821"/>
    </row>
    <row r="305" spans="3:8">
      <c r="C305" s="44"/>
      <c r="D305" s="502">
        <v>36434</v>
      </c>
      <c r="E305" s="66">
        <v>1.7000000000000001E-2</v>
      </c>
      <c r="F305" s="504"/>
      <c r="G305" s="504"/>
      <c r="H305" s="821"/>
    </row>
    <row r="306" spans="3:8">
      <c r="C306" s="44"/>
      <c r="D306" s="502">
        <v>36465</v>
      </c>
      <c r="E306" s="66">
        <v>1.9699999999999999E-2</v>
      </c>
      <c r="F306" s="504"/>
      <c r="G306" s="504"/>
      <c r="H306" s="821"/>
    </row>
    <row r="307" spans="3:8">
      <c r="C307" s="44"/>
      <c r="D307" s="502">
        <v>36495</v>
      </c>
      <c r="E307" s="66">
        <v>1.9E-2</v>
      </c>
      <c r="F307" s="504"/>
      <c r="G307" s="504"/>
      <c r="H307" s="821"/>
    </row>
    <row r="308" spans="3:8">
      <c r="C308" s="619" t="s">
        <v>29</v>
      </c>
      <c r="D308" s="502">
        <v>36526</v>
      </c>
      <c r="E308" s="66">
        <v>1.61E-2</v>
      </c>
      <c r="F308" s="504"/>
      <c r="G308" s="504"/>
      <c r="H308" s="821"/>
    </row>
    <row r="309" spans="3:8">
      <c r="C309" s="44"/>
      <c r="D309" s="502">
        <v>36557</v>
      </c>
      <c r="E309" s="66">
        <v>1.47E-2</v>
      </c>
      <c r="F309" s="504"/>
      <c r="G309" s="504"/>
      <c r="H309" s="821"/>
    </row>
    <row r="310" spans="3:8">
      <c r="C310" s="44"/>
      <c r="D310" s="502">
        <v>36586</v>
      </c>
      <c r="E310" s="66">
        <v>1.8700000000000001E-2</v>
      </c>
      <c r="F310" s="504"/>
      <c r="G310" s="504"/>
      <c r="H310" s="821"/>
    </row>
    <row r="311" spans="3:8">
      <c r="C311" s="44"/>
      <c r="D311" s="502">
        <v>36617</v>
      </c>
      <c r="E311" s="66">
        <v>2.1499999999999998E-2</v>
      </c>
      <c r="F311" s="504"/>
      <c r="G311" s="504"/>
      <c r="H311" s="821"/>
    </row>
    <row r="312" spans="3:8">
      <c r="C312" s="44"/>
      <c r="D312" s="502">
        <v>36647</v>
      </c>
      <c r="E312" s="66">
        <v>1.8700000000000001E-2</v>
      </c>
      <c r="F312" s="504"/>
      <c r="G312" s="504"/>
      <c r="H312" s="821"/>
    </row>
    <row r="313" spans="3:8">
      <c r="C313" s="44"/>
      <c r="D313" s="502">
        <v>36678</v>
      </c>
      <c r="E313" s="66">
        <v>1.26E-2</v>
      </c>
      <c r="F313" s="504"/>
      <c r="G313" s="504"/>
      <c r="H313" s="821"/>
    </row>
    <row r="314" spans="3:8">
      <c r="C314" s="44"/>
      <c r="D314" s="502">
        <v>36708</v>
      </c>
      <c r="E314" s="66">
        <v>9.5999999999999992E-3</v>
      </c>
      <c r="F314" s="504"/>
      <c r="G314" s="504"/>
      <c r="H314" s="821"/>
    </row>
    <row r="315" spans="3:8">
      <c r="C315" s="44"/>
      <c r="D315" s="502">
        <v>36739</v>
      </c>
      <c r="E315" s="66">
        <v>1.01E-2</v>
      </c>
      <c r="F315" s="504"/>
      <c r="G315" s="504"/>
      <c r="H315" s="821"/>
    </row>
    <row r="316" spans="3:8">
      <c r="C316" s="44"/>
      <c r="D316" s="502">
        <v>36770</v>
      </c>
      <c r="E316" s="66">
        <v>1.03E-2</v>
      </c>
      <c r="F316" s="504"/>
      <c r="G316" s="504"/>
      <c r="H316" s="821"/>
    </row>
    <row r="317" spans="3:8">
      <c r="C317" s="44"/>
      <c r="D317" s="502">
        <v>36800</v>
      </c>
      <c r="E317" s="66">
        <v>1.1599999999999999E-2</v>
      </c>
      <c r="F317" s="504"/>
      <c r="G317" s="504"/>
      <c r="H317" s="821"/>
    </row>
    <row r="318" spans="3:8">
      <c r="C318" s="44"/>
      <c r="D318" s="502">
        <v>36831</v>
      </c>
      <c r="E318" s="66">
        <v>9.3999999999999986E-3</v>
      </c>
      <c r="F318" s="504"/>
      <c r="G318" s="504"/>
      <c r="H318" s="821"/>
    </row>
    <row r="319" spans="3:8">
      <c r="C319" s="44"/>
      <c r="D319" s="502">
        <v>36861</v>
      </c>
      <c r="E319" s="66">
        <v>7.6E-3</v>
      </c>
      <c r="F319" s="504"/>
      <c r="G319" s="504"/>
      <c r="H319" s="821"/>
    </row>
    <row r="320" spans="3:8">
      <c r="C320" s="619" t="s">
        <v>30</v>
      </c>
      <c r="D320" s="502">
        <v>36892</v>
      </c>
      <c r="E320" s="66">
        <v>8.8999999999999999E-3</v>
      </c>
      <c r="F320" s="504"/>
      <c r="G320" s="504"/>
      <c r="H320" s="821"/>
    </row>
    <row r="321" spans="3:8">
      <c r="C321" s="44"/>
      <c r="D321" s="502">
        <v>36923</v>
      </c>
      <c r="E321" s="66">
        <v>6.0000000000000001E-3</v>
      </c>
      <c r="F321" s="504"/>
      <c r="G321" s="504"/>
      <c r="H321" s="821"/>
    </row>
    <row r="322" spans="3:8">
      <c r="C322" s="44"/>
      <c r="D322" s="502">
        <v>36951</v>
      </c>
      <c r="E322" s="66">
        <v>3.9000000000000003E-3</v>
      </c>
      <c r="F322" s="1851">
        <v>0.04</v>
      </c>
      <c r="G322" s="1851">
        <v>-0.03</v>
      </c>
      <c r="H322" s="821"/>
    </row>
    <row r="323" spans="3:8">
      <c r="C323" s="44"/>
      <c r="D323" s="502">
        <v>36982</v>
      </c>
      <c r="E323" s="66">
        <v>1.9E-3</v>
      </c>
      <c r="F323" s="1851">
        <v>0.04</v>
      </c>
      <c r="G323" s="1851">
        <v>-0.03</v>
      </c>
      <c r="H323" s="821"/>
    </row>
    <row r="324" spans="3:8">
      <c r="C324" s="44"/>
      <c r="D324" s="502">
        <v>37012</v>
      </c>
      <c r="E324" s="66">
        <v>3.8E-3</v>
      </c>
      <c r="F324" s="1851">
        <v>0.04</v>
      </c>
      <c r="G324" s="1851">
        <v>-0.03</v>
      </c>
      <c r="H324" s="821"/>
    </row>
    <row r="325" spans="3:8">
      <c r="C325" s="44"/>
      <c r="D325" s="502">
        <v>37043</v>
      </c>
      <c r="E325" s="66">
        <v>5.4000000000000003E-3</v>
      </c>
      <c r="F325" s="1851">
        <v>0.04</v>
      </c>
      <c r="G325" s="1851">
        <v>-0.03</v>
      </c>
      <c r="H325" s="821"/>
    </row>
    <row r="326" spans="3:8">
      <c r="C326" s="44"/>
      <c r="D326" s="502">
        <v>37073</v>
      </c>
      <c r="E326" s="66">
        <v>2.2000000000000001E-3</v>
      </c>
      <c r="F326" s="1851">
        <v>0.04</v>
      </c>
      <c r="G326" s="1851">
        <v>-0.03</v>
      </c>
      <c r="H326" s="821"/>
    </row>
    <row r="327" spans="3:8">
      <c r="C327" s="44"/>
      <c r="D327" s="502">
        <v>37104</v>
      </c>
      <c r="E327" s="66">
        <v>3.3E-3</v>
      </c>
      <c r="F327" s="1851">
        <v>0.04</v>
      </c>
      <c r="G327" s="1851">
        <v>-0.03</v>
      </c>
      <c r="H327" s="821"/>
    </row>
    <row r="328" spans="3:8">
      <c r="C328" s="44"/>
      <c r="D328" s="502">
        <v>37135</v>
      </c>
      <c r="E328" s="66">
        <v>-1.5E-3</v>
      </c>
      <c r="F328" s="1851">
        <v>0.04</v>
      </c>
      <c r="G328" s="1851">
        <v>-0.03</v>
      </c>
      <c r="H328" s="821"/>
    </row>
    <row r="329" spans="3:8">
      <c r="C329" s="44"/>
      <c r="D329" s="502">
        <v>37165</v>
      </c>
      <c r="E329" s="66">
        <v>-4.0000000000000001E-3</v>
      </c>
      <c r="F329" s="1851">
        <v>0.04</v>
      </c>
      <c r="G329" s="1851">
        <v>-0.03</v>
      </c>
      <c r="H329" s="821"/>
    </row>
    <row r="330" spans="3:8">
      <c r="C330" s="44"/>
      <c r="D330" s="502">
        <v>37196</v>
      </c>
      <c r="E330" s="66">
        <v>-4.7999999999999996E-3</v>
      </c>
      <c r="F330" s="1851">
        <v>0.04</v>
      </c>
      <c r="G330" s="1851">
        <v>-0.03</v>
      </c>
      <c r="H330" s="821"/>
    </row>
    <row r="331" spans="3:8">
      <c r="C331" s="44"/>
      <c r="D331" s="502">
        <v>37226</v>
      </c>
      <c r="E331" s="66">
        <v>-1E-3</v>
      </c>
      <c r="F331" s="504"/>
      <c r="G331" s="504"/>
      <c r="H331" s="821"/>
    </row>
    <row r="332" spans="3:8">
      <c r="C332" s="619" t="s">
        <v>31</v>
      </c>
      <c r="D332" s="502">
        <v>37257</v>
      </c>
      <c r="E332" s="66">
        <v>5.0000000000000001E-3</v>
      </c>
      <c r="F332" s="504"/>
      <c r="G332" s="504"/>
      <c r="H332" s="821"/>
    </row>
    <row r="333" spans="3:8">
      <c r="C333" s="44"/>
      <c r="D333" s="502">
        <v>37288</v>
      </c>
      <c r="E333" s="66">
        <v>6.8999999999999999E-3</v>
      </c>
      <c r="F333" s="504"/>
      <c r="G333" s="504"/>
      <c r="H333" s="821"/>
    </row>
    <row r="334" spans="3:8">
      <c r="C334" s="44"/>
      <c r="D334" s="502">
        <v>37316</v>
      </c>
      <c r="E334" s="66">
        <v>4.7999999999999996E-3</v>
      </c>
      <c r="F334" s="504"/>
      <c r="G334" s="504"/>
      <c r="H334" s="821"/>
    </row>
    <row r="335" spans="3:8">
      <c r="C335" s="44"/>
      <c r="D335" s="502">
        <v>37347</v>
      </c>
      <c r="E335" s="66">
        <v>5.5000000000000005E-3</v>
      </c>
      <c r="F335" s="504"/>
      <c r="G335" s="504"/>
      <c r="H335" s="821"/>
    </row>
    <row r="336" spans="3:8">
      <c r="C336" s="44"/>
      <c r="D336" s="502">
        <v>37377</v>
      </c>
      <c r="E336" s="66">
        <v>6.8000000000000005E-3</v>
      </c>
      <c r="F336" s="504"/>
      <c r="G336" s="504"/>
      <c r="H336" s="821"/>
    </row>
    <row r="337" spans="3:8">
      <c r="C337" s="44"/>
      <c r="D337" s="502">
        <v>37408</v>
      </c>
      <c r="E337" s="66">
        <v>9.5999999999999992E-3</v>
      </c>
      <c r="F337" s="504"/>
      <c r="G337" s="504"/>
      <c r="H337" s="821"/>
    </row>
    <row r="338" spans="3:8">
      <c r="C338" s="44"/>
      <c r="D338" s="502">
        <v>37438</v>
      </c>
      <c r="E338" s="66">
        <v>1.11E-2</v>
      </c>
      <c r="F338" s="504"/>
      <c r="G338" s="504"/>
      <c r="H338" s="821"/>
    </row>
    <row r="339" spans="3:8">
      <c r="C339" s="44"/>
      <c r="D339" s="502">
        <v>37469</v>
      </c>
      <c r="E339" s="66">
        <v>9.1000000000000004E-3</v>
      </c>
      <c r="F339" s="504"/>
      <c r="G339" s="504"/>
      <c r="H339" s="821"/>
    </row>
    <row r="340" spans="3:8">
      <c r="C340" s="44"/>
      <c r="D340" s="502">
        <v>37500</v>
      </c>
      <c r="E340" s="66">
        <v>9.5999999999999992E-3</v>
      </c>
      <c r="F340" s="504"/>
      <c r="G340" s="504"/>
      <c r="H340" s="821"/>
    </row>
    <row r="341" spans="3:8">
      <c r="C341" s="44"/>
      <c r="D341" s="502">
        <v>37530</v>
      </c>
      <c r="E341" s="66">
        <v>8.6E-3</v>
      </c>
      <c r="F341" s="504"/>
      <c r="G341" s="504"/>
      <c r="H341" s="821"/>
    </row>
    <row r="342" spans="3:8">
      <c r="C342" s="44"/>
      <c r="D342" s="502">
        <v>37561</v>
      </c>
      <c r="E342" s="66">
        <v>6.9999999999999993E-3</v>
      </c>
      <c r="F342" s="504"/>
      <c r="G342" s="504"/>
      <c r="H342" s="821"/>
    </row>
    <row r="343" spans="3:8">
      <c r="C343" s="44"/>
      <c r="D343" s="502">
        <v>37591</v>
      </c>
      <c r="E343" s="66">
        <v>6.3E-3</v>
      </c>
      <c r="F343" s="504"/>
      <c r="G343" s="504"/>
      <c r="H343" s="821"/>
    </row>
    <row r="344" spans="3:8">
      <c r="C344" s="619" t="s">
        <v>32</v>
      </c>
      <c r="D344" s="502">
        <v>37622</v>
      </c>
      <c r="E344" s="66">
        <v>8.8000000000000005E-3</v>
      </c>
      <c r="F344" s="504"/>
      <c r="G344" s="504"/>
      <c r="H344" s="821"/>
    </row>
    <row r="345" spans="3:8">
      <c r="C345" s="44"/>
      <c r="D345" s="502">
        <v>37653</v>
      </c>
      <c r="E345" s="66">
        <v>6.6E-3</v>
      </c>
      <c r="F345" s="504"/>
      <c r="G345" s="504"/>
      <c r="H345" s="821"/>
    </row>
    <row r="346" spans="3:8">
      <c r="C346" s="44"/>
      <c r="D346" s="502">
        <v>37681</v>
      </c>
      <c r="E346" s="66">
        <v>4.6999999999999993E-3</v>
      </c>
      <c r="F346" s="504"/>
      <c r="G346" s="504"/>
      <c r="H346" s="821"/>
    </row>
    <row r="347" spans="3:8">
      <c r="C347" s="44"/>
      <c r="D347" s="502">
        <v>37712</v>
      </c>
      <c r="E347" s="66">
        <v>2.5000000000000001E-3</v>
      </c>
      <c r="F347" s="504"/>
      <c r="G347" s="504"/>
      <c r="H347" s="821"/>
    </row>
    <row r="348" spans="3:8">
      <c r="C348" s="44"/>
      <c r="D348" s="502">
        <v>37742</v>
      </c>
      <c r="E348" s="66">
        <v>4.5000000000000005E-3</v>
      </c>
      <c r="F348" s="504"/>
      <c r="G348" s="504"/>
      <c r="H348" s="821"/>
    </row>
    <row r="349" spans="3:8">
      <c r="C349" s="44"/>
      <c r="D349" s="502">
        <v>37773</v>
      </c>
      <c r="E349" s="66">
        <v>5.3E-3</v>
      </c>
      <c r="F349" s="504"/>
      <c r="G349" s="504"/>
      <c r="H349" s="821"/>
    </row>
    <row r="350" spans="3:8">
      <c r="C350" s="44"/>
      <c r="D350" s="502">
        <v>37803</v>
      </c>
      <c r="E350" s="66">
        <v>9.1000000000000004E-3</v>
      </c>
      <c r="F350" s="504"/>
      <c r="G350" s="504"/>
      <c r="H350" s="821"/>
    </row>
    <row r="351" spans="3:8">
      <c r="C351" s="44"/>
      <c r="D351" s="502">
        <v>37834</v>
      </c>
      <c r="E351" s="66">
        <v>1.1200000000000002E-2</v>
      </c>
      <c r="F351" s="504"/>
      <c r="G351" s="504"/>
      <c r="H351" s="821"/>
    </row>
    <row r="352" spans="3:8">
      <c r="C352" s="44"/>
      <c r="D352" s="502">
        <v>37865</v>
      </c>
      <c r="E352" s="66">
        <v>1.49E-2</v>
      </c>
      <c r="F352" s="504"/>
      <c r="G352" s="504"/>
      <c r="H352" s="821"/>
    </row>
    <row r="353" spans="3:8">
      <c r="C353" s="44"/>
      <c r="D353" s="502">
        <v>37895</v>
      </c>
      <c r="E353" s="66">
        <v>1.5600000000000001E-2</v>
      </c>
      <c r="F353" s="504"/>
      <c r="G353" s="504"/>
      <c r="H353" s="821"/>
    </row>
    <row r="354" spans="3:8">
      <c r="C354" s="44"/>
      <c r="D354" s="502">
        <v>37926</v>
      </c>
      <c r="E354" s="66">
        <v>1.54E-2</v>
      </c>
      <c r="F354" s="504"/>
      <c r="G354" s="504"/>
      <c r="H354" s="821"/>
    </row>
    <row r="355" spans="3:8">
      <c r="C355" s="44"/>
      <c r="D355" s="502">
        <v>37956</v>
      </c>
      <c r="E355" s="66">
        <v>1.8000000000000002E-2</v>
      </c>
      <c r="F355" s="504"/>
      <c r="G355" s="504"/>
      <c r="H355" s="821"/>
    </row>
    <row r="356" spans="3:8">
      <c r="C356" s="619" t="s">
        <v>33</v>
      </c>
      <c r="D356" s="502">
        <v>37987</v>
      </c>
      <c r="E356" s="66">
        <v>1.5300000000000001E-2</v>
      </c>
      <c r="F356" s="504"/>
      <c r="G356" s="504"/>
      <c r="H356" s="821"/>
    </row>
    <row r="357" spans="3:8">
      <c r="C357" s="44"/>
      <c r="D357" s="502">
        <v>38018</v>
      </c>
      <c r="E357" s="66">
        <v>1.49E-2</v>
      </c>
      <c r="F357" s="504"/>
      <c r="G357" s="504"/>
      <c r="H357" s="821"/>
    </row>
    <row r="358" spans="3:8">
      <c r="C358" s="44"/>
      <c r="D358" s="502">
        <v>38047</v>
      </c>
      <c r="E358" s="66">
        <v>1.61E-2</v>
      </c>
      <c r="F358" s="504"/>
      <c r="G358" s="504"/>
      <c r="H358" s="821"/>
    </row>
    <row r="359" spans="3:8">
      <c r="C359" s="44"/>
      <c r="D359" s="502">
        <v>38078</v>
      </c>
      <c r="E359" s="66">
        <v>1.6399999999999998E-2</v>
      </c>
      <c r="F359" s="504"/>
      <c r="G359" s="504"/>
      <c r="H359" s="821"/>
    </row>
    <row r="360" spans="3:8">
      <c r="C360" s="44"/>
      <c r="D360" s="502">
        <v>38108</v>
      </c>
      <c r="E360" s="66">
        <v>1.7899999999999999E-2</v>
      </c>
      <c r="F360" s="504"/>
      <c r="G360" s="504"/>
      <c r="H360" s="821"/>
    </row>
    <row r="361" spans="3:8">
      <c r="C361" s="44"/>
      <c r="D361" s="502">
        <v>38139</v>
      </c>
      <c r="E361" s="66">
        <v>1.52E-2</v>
      </c>
      <c r="F361" s="504"/>
      <c r="G361" s="504"/>
      <c r="H361" s="821"/>
    </row>
    <row r="362" spans="3:8">
      <c r="C362" s="44"/>
      <c r="D362" s="502">
        <v>38169</v>
      </c>
      <c r="E362" s="66">
        <v>1.5600000000000001E-2</v>
      </c>
      <c r="F362" s="504"/>
      <c r="G362" s="504"/>
      <c r="H362" s="821"/>
    </row>
    <row r="363" spans="3:8">
      <c r="C363" s="44"/>
      <c r="D363" s="502">
        <v>38200</v>
      </c>
      <c r="E363" s="66">
        <v>1.4800000000000001E-2</v>
      </c>
      <c r="F363" s="504"/>
      <c r="G363" s="504"/>
      <c r="H363" s="821"/>
    </row>
    <row r="364" spans="3:8">
      <c r="C364" s="44"/>
      <c r="D364" s="502">
        <v>38231</v>
      </c>
      <c r="E364" s="66">
        <v>1.3999999999999999E-2</v>
      </c>
      <c r="F364" s="504"/>
      <c r="G364" s="504"/>
      <c r="H364" s="821"/>
    </row>
    <row r="365" spans="3:8">
      <c r="C365" s="44"/>
      <c r="D365" s="502">
        <v>38261</v>
      </c>
      <c r="E365" s="66">
        <v>1.3999999999999999E-2</v>
      </c>
      <c r="F365" s="504"/>
      <c r="G365" s="504"/>
      <c r="H365" s="821"/>
    </row>
    <row r="366" spans="3:8">
      <c r="C366" s="44"/>
      <c r="D366" s="502">
        <v>38292</v>
      </c>
      <c r="E366" s="66">
        <v>1.5100000000000001E-2</v>
      </c>
      <c r="F366" s="504"/>
      <c r="G366" s="504"/>
      <c r="H366" s="821"/>
    </row>
    <row r="367" spans="3:8">
      <c r="C367" s="44"/>
      <c r="D367" s="502">
        <v>38322</v>
      </c>
      <c r="E367" s="66">
        <v>1.38E-2</v>
      </c>
      <c r="F367" s="504"/>
      <c r="G367" s="504"/>
      <c r="H367" s="821"/>
    </row>
    <row r="368" spans="3:8">
      <c r="C368" s="619" t="s">
        <v>34</v>
      </c>
      <c r="D368" s="502">
        <v>38353</v>
      </c>
      <c r="E368" s="66">
        <v>1.1599999999999999E-2</v>
      </c>
      <c r="F368" s="504"/>
      <c r="G368" s="504"/>
      <c r="H368" s="821"/>
    </row>
    <row r="369" spans="3:8">
      <c r="C369" s="44"/>
      <c r="D369" s="502">
        <v>38384</v>
      </c>
      <c r="E369" s="66">
        <v>1.54E-2</v>
      </c>
      <c r="F369" s="504"/>
      <c r="G369" s="504"/>
      <c r="H369" s="821"/>
    </row>
    <row r="370" spans="3:8">
      <c r="C370" s="44"/>
      <c r="D370" s="502">
        <v>38412</v>
      </c>
      <c r="E370" s="66">
        <v>1.41E-2</v>
      </c>
      <c r="F370" s="504"/>
      <c r="G370" s="504"/>
      <c r="H370" s="821"/>
    </row>
    <row r="371" spans="3:8">
      <c r="C371" s="44"/>
      <c r="D371" s="502">
        <v>38443</v>
      </c>
      <c r="E371" s="66">
        <v>1.66E-2</v>
      </c>
      <c r="F371" s="504"/>
      <c r="G371" s="504"/>
      <c r="H371" s="821"/>
    </row>
    <row r="372" spans="3:8">
      <c r="C372" s="44"/>
      <c r="D372" s="502">
        <v>38473</v>
      </c>
      <c r="E372" s="66">
        <v>1.3300000000000001E-2</v>
      </c>
      <c r="F372" s="504"/>
      <c r="G372" s="504"/>
      <c r="H372" s="821"/>
    </row>
    <row r="373" spans="3:8">
      <c r="C373" s="44"/>
      <c r="D373" s="502">
        <v>38504</v>
      </c>
      <c r="E373" s="66">
        <v>1.6799999999999999E-2</v>
      </c>
      <c r="F373" s="504"/>
      <c r="G373" s="504"/>
      <c r="H373" s="821"/>
    </row>
    <row r="374" spans="3:8">
      <c r="C374" s="44"/>
      <c r="D374" s="502">
        <v>38534</v>
      </c>
      <c r="E374" s="66">
        <v>1.7000000000000001E-2</v>
      </c>
      <c r="F374" s="504"/>
      <c r="G374" s="504"/>
      <c r="H374" s="821"/>
    </row>
    <row r="375" spans="3:8">
      <c r="C375" s="44"/>
      <c r="D375" s="502">
        <v>38565</v>
      </c>
      <c r="E375" s="66">
        <v>1.7899999999999999E-2</v>
      </c>
      <c r="F375" s="504"/>
      <c r="G375" s="504"/>
      <c r="H375" s="821"/>
    </row>
    <row r="376" spans="3:8">
      <c r="C376" s="44"/>
      <c r="D376" s="502">
        <v>38596</v>
      </c>
      <c r="E376" s="66">
        <v>1.2800000000000001E-2</v>
      </c>
      <c r="F376" s="504"/>
      <c r="G376" s="504"/>
      <c r="H376" s="821"/>
    </row>
    <row r="377" spans="3:8">
      <c r="C377" s="44"/>
      <c r="D377" s="502">
        <v>38626</v>
      </c>
      <c r="E377" s="66">
        <v>1.3300000000000001E-2</v>
      </c>
      <c r="F377" s="504"/>
      <c r="G377" s="504"/>
      <c r="H377" s="821"/>
    </row>
    <row r="378" spans="3:8">
      <c r="C378" s="44"/>
      <c r="D378" s="502">
        <v>38657</v>
      </c>
      <c r="E378" s="66">
        <v>1.4999999999999999E-2</v>
      </c>
      <c r="F378" s="504"/>
      <c r="G378" s="504"/>
      <c r="H378" s="821"/>
    </row>
    <row r="379" spans="3:8">
      <c r="C379" s="44"/>
      <c r="D379" s="502">
        <v>38687</v>
      </c>
      <c r="E379" s="66">
        <v>1.72E-2</v>
      </c>
      <c r="F379" s="504"/>
      <c r="G379" s="504"/>
      <c r="H379" s="821"/>
    </row>
    <row r="380" spans="3:8">
      <c r="C380" s="619" t="s">
        <v>35</v>
      </c>
      <c r="D380" s="502">
        <v>38718</v>
      </c>
      <c r="E380" s="66">
        <v>1.8600000000000002E-2</v>
      </c>
      <c r="F380" s="504"/>
      <c r="G380" s="504"/>
      <c r="H380" s="821"/>
    </row>
    <row r="381" spans="3:8">
      <c r="C381" s="44"/>
      <c r="D381" s="502">
        <v>38749</v>
      </c>
      <c r="E381" s="66">
        <v>1.6299999999999999E-2</v>
      </c>
      <c r="F381" s="504"/>
      <c r="G381" s="504"/>
      <c r="H381" s="821"/>
    </row>
    <row r="382" spans="3:8">
      <c r="C382" s="44"/>
      <c r="D382" s="502">
        <v>38777</v>
      </c>
      <c r="E382" s="66">
        <v>1.5700000000000002E-2</v>
      </c>
      <c r="F382" s="504"/>
      <c r="G382" s="504"/>
      <c r="H382" s="821"/>
    </row>
    <row r="383" spans="3:8">
      <c r="C383" s="44"/>
      <c r="D383" s="502">
        <v>38808</v>
      </c>
      <c r="E383" s="66">
        <v>1.41E-2</v>
      </c>
      <c r="F383" s="504"/>
      <c r="G383" s="504"/>
      <c r="H383" s="821"/>
    </row>
    <row r="384" spans="3:8">
      <c r="C384" s="44"/>
      <c r="D384" s="502">
        <v>38838</v>
      </c>
      <c r="E384" s="66">
        <v>1.06E-2</v>
      </c>
      <c r="F384" s="504"/>
      <c r="G384" s="504"/>
      <c r="H384" s="821"/>
    </row>
    <row r="385" spans="3:8">
      <c r="C385" s="44"/>
      <c r="D385" s="502">
        <v>38869</v>
      </c>
      <c r="E385" s="66">
        <v>1.1299999999999999E-2</v>
      </c>
      <c r="F385" s="504"/>
      <c r="G385" s="504"/>
      <c r="H385" s="821"/>
    </row>
    <row r="386" spans="3:8">
      <c r="C386" s="44"/>
      <c r="D386" s="502">
        <v>38899</v>
      </c>
      <c r="E386" s="66">
        <v>7.3000000000000001E-3</v>
      </c>
      <c r="F386" s="504"/>
      <c r="G386" s="504"/>
      <c r="H386" s="821"/>
    </row>
    <row r="387" spans="3:8">
      <c r="C387" s="44"/>
      <c r="D387" s="502">
        <v>38930</v>
      </c>
      <c r="E387" s="66">
        <v>1.03E-2</v>
      </c>
      <c r="F387" s="504"/>
      <c r="G387" s="504"/>
      <c r="H387" s="821"/>
    </row>
    <row r="388" spans="3:8">
      <c r="C388" s="44"/>
      <c r="D388" s="502">
        <v>38961</v>
      </c>
      <c r="E388" s="66">
        <v>9.1000000000000004E-3</v>
      </c>
      <c r="F388" s="504"/>
      <c r="G388" s="504"/>
      <c r="H388" s="821"/>
    </row>
    <row r="389" spans="3:8">
      <c r="C389" s="44"/>
      <c r="D389" s="502">
        <v>38991</v>
      </c>
      <c r="E389" s="66">
        <v>1.1000000000000001E-2</v>
      </c>
      <c r="F389" s="504"/>
      <c r="G389" s="504"/>
      <c r="H389" s="821"/>
    </row>
    <row r="390" spans="3:8">
      <c r="C390" s="44"/>
      <c r="D390" s="502">
        <v>39022</v>
      </c>
      <c r="E390" s="66">
        <v>8.3999999999999995E-3</v>
      </c>
      <c r="F390" s="504"/>
      <c r="G390" s="504"/>
      <c r="H390" s="821"/>
    </row>
    <row r="391" spans="3:8">
      <c r="C391" s="44"/>
      <c r="D391" s="502">
        <v>39052</v>
      </c>
      <c r="E391" s="66">
        <v>1.01E-2</v>
      </c>
      <c r="F391" s="504"/>
      <c r="G391" s="504"/>
      <c r="H391" s="821"/>
    </row>
    <row r="392" spans="3:8">
      <c r="C392" s="619" t="s">
        <v>36</v>
      </c>
      <c r="D392" s="502">
        <v>39083</v>
      </c>
      <c r="E392" s="66">
        <v>1.2800000000000001E-2</v>
      </c>
      <c r="F392" s="504"/>
      <c r="G392" s="504"/>
      <c r="H392" s="821"/>
    </row>
    <row r="393" spans="3:8">
      <c r="C393" s="44"/>
      <c r="D393" s="502">
        <v>39114</v>
      </c>
      <c r="E393" s="66">
        <v>1.1000000000000001E-2</v>
      </c>
      <c r="F393" s="504"/>
      <c r="G393" s="504"/>
      <c r="H393" s="821"/>
    </row>
    <row r="394" spans="3:8">
      <c r="C394" s="44"/>
      <c r="D394" s="502">
        <v>39142</v>
      </c>
      <c r="E394" s="66">
        <v>1.3600000000000001E-2</v>
      </c>
      <c r="F394" s="504"/>
      <c r="G394" s="504"/>
      <c r="H394" s="821"/>
    </row>
    <row r="395" spans="3:8">
      <c r="C395" s="44"/>
      <c r="D395" s="502">
        <v>39173</v>
      </c>
      <c r="E395" s="66">
        <v>1.09E-2</v>
      </c>
      <c r="F395" s="504"/>
      <c r="G395" s="504"/>
      <c r="H395" s="821"/>
    </row>
    <row r="396" spans="3:8">
      <c r="C396" s="44"/>
      <c r="D396" s="502">
        <v>39203</v>
      </c>
      <c r="E396" s="66">
        <v>1.26E-2</v>
      </c>
      <c r="F396" s="504"/>
      <c r="G396" s="504"/>
      <c r="H396" s="821"/>
    </row>
    <row r="397" spans="3:8">
      <c r="C397" s="44"/>
      <c r="D397" s="502">
        <v>39234</v>
      </c>
      <c r="E397" s="66">
        <v>7.6E-3</v>
      </c>
      <c r="F397" s="504"/>
      <c r="G397" s="504"/>
      <c r="H397" s="821"/>
    </row>
    <row r="398" spans="3:8">
      <c r="C398" s="44"/>
      <c r="D398" s="502">
        <v>39264</v>
      </c>
      <c r="E398" s="66">
        <v>5.6999999999999993E-3</v>
      </c>
      <c r="F398" s="504"/>
      <c r="G398" s="504"/>
      <c r="H398" s="821"/>
    </row>
    <row r="399" spans="3:8">
      <c r="C399" s="44"/>
      <c r="D399" s="502">
        <v>39295</v>
      </c>
      <c r="E399" s="66">
        <v>6.0000000000000001E-3</v>
      </c>
      <c r="F399" s="504"/>
      <c r="G399" s="504"/>
      <c r="H399" s="821"/>
    </row>
    <row r="400" spans="3:8">
      <c r="C400" s="44"/>
      <c r="D400" s="502">
        <v>39326</v>
      </c>
      <c r="E400" s="66">
        <v>4.5999999999999999E-3</v>
      </c>
      <c r="F400" s="504"/>
      <c r="G400" s="504"/>
      <c r="H400" s="821"/>
    </row>
    <row r="401" spans="3:8">
      <c r="C401" s="44"/>
      <c r="D401" s="502">
        <v>39356</v>
      </c>
      <c r="E401" s="66">
        <v>6.5000000000000006E-3</v>
      </c>
      <c r="F401" s="504"/>
      <c r="G401" s="504"/>
      <c r="H401" s="821"/>
    </row>
    <row r="402" spans="3:8">
      <c r="C402" s="44"/>
      <c r="D402" s="502">
        <v>39387</v>
      </c>
      <c r="E402" s="66">
        <v>4.5999999999999999E-3</v>
      </c>
      <c r="F402" s="504"/>
      <c r="G402" s="504"/>
      <c r="H402" s="821"/>
    </row>
    <row r="403" spans="3:8">
      <c r="C403" s="44"/>
      <c r="D403" s="502">
        <v>39417</v>
      </c>
      <c r="E403" s="66">
        <v>2.7000000000000001E-3</v>
      </c>
      <c r="F403" s="1851">
        <v>0.04</v>
      </c>
      <c r="G403" s="1851">
        <v>-0.03</v>
      </c>
      <c r="H403" s="821"/>
    </row>
    <row r="404" spans="3:8">
      <c r="C404" s="619" t="s">
        <v>37</v>
      </c>
      <c r="D404" s="502">
        <v>39448</v>
      </c>
      <c r="E404" s="66">
        <v>4.4000000000000003E-3</v>
      </c>
      <c r="F404" s="1851">
        <v>0.04</v>
      </c>
      <c r="G404" s="1851">
        <v>-0.03</v>
      </c>
      <c r="H404" s="821"/>
    </row>
    <row r="405" spans="3:8">
      <c r="C405" s="44"/>
      <c r="D405" s="502">
        <v>39479</v>
      </c>
      <c r="E405" s="66">
        <v>3.4999999999999996E-3</v>
      </c>
      <c r="F405" s="1851">
        <v>0.04</v>
      </c>
      <c r="G405" s="1851">
        <v>-0.03</v>
      </c>
      <c r="H405" s="821"/>
    </row>
    <row r="406" spans="3:8">
      <c r="C406" s="44"/>
      <c r="D406" s="502">
        <v>39508</v>
      </c>
      <c r="E406" s="66">
        <v>2.2000000000000001E-3</v>
      </c>
      <c r="F406" s="1851">
        <v>0.04</v>
      </c>
      <c r="G406" s="1851">
        <v>-0.03</v>
      </c>
      <c r="H406" s="821"/>
    </row>
    <row r="407" spans="3:8">
      <c r="C407" s="44"/>
      <c r="D407" s="502">
        <v>39539</v>
      </c>
      <c r="E407" s="66">
        <v>2.2000000000000001E-3</v>
      </c>
      <c r="F407" s="1851">
        <v>0.04</v>
      </c>
      <c r="G407" s="1851">
        <v>-0.03</v>
      </c>
      <c r="H407" s="821"/>
    </row>
    <row r="408" spans="3:8">
      <c r="C408" s="44"/>
      <c r="D408" s="502">
        <v>39569</v>
      </c>
      <c r="E408" s="66">
        <v>2.9999999999999997E-4</v>
      </c>
      <c r="F408" s="1851">
        <v>0.04</v>
      </c>
      <c r="G408" s="1851">
        <v>-0.03</v>
      </c>
      <c r="H408" s="821"/>
    </row>
    <row r="409" spans="3:8">
      <c r="C409" s="44"/>
      <c r="D409" s="502">
        <v>39600</v>
      </c>
      <c r="E409" s="66">
        <v>-1E-3</v>
      </c>
      <c r="F409" s="1851">
        <v>0.04</v>
      </c>
      <c r="G409" s="1851">
        <v>-0.03</v>
      </c>
      <c r="H409" s="821"/>
    </row>
    <row r="410" spans="3:8">
      <c r="C410" s="44"/>
      <c r="D410" s="502">
        <v>39630</v>
      </c>
      <c r="E410" s="66">
        <v>-4.1999999999999997E-3</v>
      </c>
      <c r="F410" s="1851">
        <v>0.04</v>
      </c>
      <c r="G410" s="1851">
        <v>-0.03</v>
      </c>
      <c r="H410" s="821"/>
    </row>
    <row r="411" spans="3:8">
      <c r="C411" s="44"/>
      <c r="D411" s="502">
        <v>39661</v>
      </c>
      <c r="E411" s="66">
        <v>-8.1000000000000013E-3</v>
      </c>
      <c r="F411" s="1851">
        <v>0.04</v>
      </c>
      <c r="G411" s="1851">
        <v>-0.03</v>
      </c>
      <c r="H411" s="821"/>
    </row>
    <row r="412" spans="3:8">
      <c r="C412" s="44"/>
      <c r="D412" s="502">
        <v>39692</v>
      </c>
      <c r="E412" s="66">
        <v>-6.3E-3</v>
      </c>
      <c r="F412" s="1851">
        <v>0.04</v>
      </c>
      <c r="G412" s="1851">
        <v>-0.03</v>
      </c>
      <c r="H412" s="821"/>
    </row>
    <row r="413" spans="3:8">
      <c r="C413" s="44"/>
      <c r="D413" s="502">
        <v>39722</v>
      </c>
      <c r="E413" s="66">
        <v>-1.1899999999999999E-2</v>
      </c>
      <c r="F413" s="1851">
        <v>0.04</v>
      </c>
      <c r="G413" s="1851">
        <v>-0.03</v>
      </c>
      <c r="H413" s="821"/>
    </row>
    <row r="414" spans="3:8">
      <c r="C414" s="44"/>
      <c r="D414" s="502">
        <v>39753</v>
      </c>
      <c r="E414" s="66">
        <v>-1.77E-2</v>
      </c>
      <c r="F414" s="1851">
        <v>0.04</v>
      </c>
      <c r="G414" s="1851">
        <v>-0.03</v>
      </c>
      <c r="H414" s="821"/>
    </row>
    <row r="415" spans="3:8">
      <c r="C415" s="44"/>
      <c r="D415" s="502">
        <v>39783</v>
      </c>
      <c r="E415" s="66">
        <v>-1.9199999999999998E-2</v>
      </c>
      <c r="F415" s="1851">
        <v>0.04</v>
      </c>
      <c r="G415" s="1851">
        <v>-0.03</v>
      </c>
      <c r="H415" s="821"/>
    </row>
    <row r="416" spans="3:8">
      <c r="C416" s="619" t="s">
        <v>38</v>
      </c>
      <c r="D416" s="502">
        <v>39814</v>
      </c>
      <c r="E416" s="66">
        <v>-2.3700000000000002E-2</v>
      </c>
      <c r="F416" s="1851">
        <v>0.04</v>
      </c>
      <c r="G416" s="1851">
        <v>-0.03</v>
      </c>
      <c r="H416" s="821"/>
    </row>
    <row r="417" spans="3:8">
      <c r="C417" s="44"/>
      <c r="D417" s="502">
        <v>39845</v>
      </c>
      <c r="E417" s="66">
        <v>-2.3599999999999999E-2</v>
      </c>
      <c r="F417" s="1851">
        <v>0.04</v>
      </c>
      <c r="G417" s="1851">
        <v>-0.03</v>
      </c>
      <c r="H417" s="821"/>
    </row>
    <row r="418" spans="3:8">
      <c r="C418" s="44"/>
      <c r="D418" s="502">
        <v>39873</v>
      </c>
      <c r="E418" s="66">
        <v>-2.7099999999999999E-2</v>
      </c>
      <c r="F418" s="1851">
        <v>0.04</v>
      </c>
      <c r="G418" s="1851">
        <v>-0.03</v>
      </c>
      <c r="H418" s="821"/>
    </row>
    <row r="419" spans="3:8">
      <c r="C419" s="44"/>
      <c r="D419" s="502">
        <v>39904</v>
      </c>
      <c r="E419" s="66">
        <v>-2.2599999999999999E-2</v>
      </c>
      <c r="F419" s="1851">
        <v>0.04</v>
      </c>
      <c r="G419" s="1851">
        <v>-0.03</v>
      </c>
      <c r="H419" s="821"/>
    </row>
    <row r="420" spans="3:8">
      <c r="C420" s="44"/>
      <c r="D420" s="502">
        <v>39934</v>
      </c>
      <c r="E420" s="66">
        <v>-1.3500000000000002E-2</v>
      </c>
      <c r="F420" s="1851">
        <v>0.04</v>
      </c>
      <c r="G420" s="1851">
        <v>-0.03</v>
      </c>
      <c r="H420" s="821"/>
    </row>
    <row r="421" spans="3:8">
      <c r="C421" s="44"/>
      <c r="D421" s="502">
        <v>39965</v>
      </c>
      <c r="E421" s="66">
        <v>-8.199999999999999E-3</v>
      </c>
      <c r="F421" s="1851">
        <v>0.04</v>
      </c>
      <c r="G421" s="1851">
        <v>-0.03</v>
      </c>
      <c r="H421" s="821"/>
    </row>
    <row r="422" spans="3:8">
      <c r="C422" s="44"/>
      <c r="D422" s="502">
        <v>39995</v>
      </c>
      <c r="E422" s="66">
        <v>-2.5999999999999999E-3</v>
      </c>
      <c r="F422" s="1851">
        <v>0.04</v>
      </c>
      <c r="G422" s="1851">
        <v>-0.03</v>
      </c>
      <c r="H422" s="821"/>
    </row>
    <row r="423" spans="3:8">
      <c r="C423" s="44"/>
      <c r="D423" s="502">
        <v>40026</v>
      </c>
      <c r="E423" s="66">
        <v>-1E-3</v>
      </c>
      <c r="F423" s="504"/>
      <c r="G423" s="504"/>
      <c r="H423" s="821"/>
    </row>
    <row r="424" spans="3:8">
      <c r="C424" s="44"/>
      <c r="D424" s="502">
        <v>40057</v>
      </c>
      <c r="E424" s="66">
        <v>2.5999999999999999E-3</v>
      </c>
      <c r="F424" s="504"/>
      <c r="G424" s="504"/>
      <c r="H424" s="821"/>
    </row>
    <row r="425" spans="3:8">
      <c r="C425" s="44"/>
      <c r="D425" s="502">
        <v>40087</v>
      </c>
      <c r="E425" s="66">
        <v>1.1000000000000001E-3</v>
      </c>
      <c r="F425" s="504"/>
      <c r="G425" s="504"/>
      <c r="H425" s="821"/>
    </row>
    <row r="426" spans="3:8">
      <c r="C426" s="44"/>
      <c r="D426" s="502">
        <v>40118</v>
      </c>
      <c r="E426" s="66">
        <v>4.0999999999999995E-3</v>
      </c>
      <c r="F426" s="504"/>
      <c r="G426" s="504"/>
      <c r="H426" s="821"/>
    </row>
    <row r="427" spans="3:8">
      <c r="C427" s="44"/>
      <c r="D427" s="502">
        <v>40148</v>
      </c>
      <c r="E427" s="66">
        <v>5.7999999999999996E-3</v>
      </c>
      <c r="F427" s="504"/>
      <c r="G427" s="504"/>
      <c r="H427" s="821"/>
    </row>
    <row r="428" spans="3:8">
      <c r="C428" s="619" t="s">
        <v>39</v>
      </c>
      <c r="D428" s="502">
        <v>40179</v>
      </c>
      <c r="E428" s="66">
        <v>4.7999999999999996E-3</v>
      </c>
      <c r="F428" s="504"/>
      <c r="G428" s="504"/>
      <c r="H428" s="821"/>
    </row>
    <row r="429" spans="3:8">
      <c r="C429" s="44"/>
      <c r="D429" s="502">
        <v>40210</v>
      </c>
      <c r="E429" s="66">
        <v>6.8000000000000005E-3</v>
      </c>
      <c r="F429" s="504"/>
      <c r="G429" s="504"/>
      <c r="H429" s="821"/>
    </row>
    <row r="430" spans="3:8">
      <c r="C430" s="44"/>
      <c r="D430" s="502">
        <v>40238</v>
      </c>
      <c r="E430" s="66">
        <v>0.01</v>
      </c>
      <c r="F430" s="504"/>
      <c r="G430" s="504"/>
      <c r="H430" s="821"/>
    </row>
    <row r="431" spans="3:8">
      <c r="C431" s="44"/>
      <c r="D431" s="502">
        <v>40269</v>
      </c>
      <c r="E431" s="66">
        <v>1.06E-2</v>
      </c>
      <c r="F431" s="504"/>
      <c r="G431" s="504"/>
      <c r="H431" s="821"/>
    </row>
    <row r="432" spans="3:8">
      <c r="C432" s="44"/>
      <c r="D432" s="502">
        <v>40299</v>
      </c>
      <c r="E432" s="66">
        <v>1.3500000000000002E-2</v>
      </c>
      <c r="F432" s="504"/>
      <c r="G432" s="504"/>
      <c r="H432" s="821"/>
    </row>
    <row r="433" spans="3:8">
      <c r="C433" s="44"/>
      <c r="D433" s="502">
        <v>40330</v>
      </c>
      <c r="E433" s="66">
        <v>1.3899999999999999E-2</v>
      </c>
      <c r="F433" s="504"/>
      <c r="G433" s="504"/>
      <c r="H433" s="821"/>
    </row>
    <row r="434" spans="3:8">
      <c r="C434" s="44"/>
      <c r="D434" s="502">
        <v>40360</v>
      </c>
      <c r="E434" s="66">
        <v>1.3600000000000001E-2</v>
      </c>
      <c r="F434" s="504"/>
      <c r="G434" s="504"/>
      <c r="H434" s="821"/>
    </row>
    <row r="435" spans="3:8">
      <c r="C435" s="44"/>
      <c r="D435" s="502">
        <v>40391</v>
      </c>
      <c r="E435" s="66">
        <v>8.5000000000000006E-3</v>
      </c>
      <c r="F435" s="504"/>
      <c r="G435" s="504"/>
      <c r="H435" s="821"/>
    </row>
    <row r="436" spans="3:8">
      <c r="C436" s="44"/>
      <c r="D436" s="502">
        <v>40422</v>
      </c>
      <c r="E436" s="66">
        <v>4.8999999999999998E-3</v>
      </c>
      <c r="F436" s="504"/>
      <c r="G436" s="504"/>
      <c r="H436" s="821"/>
    </row>
    <row r="437" spans="3:8">
      <c r="C437" s="44"/>
      <c r="D437" s="502">
        <v>40452</v>
      </c>
      <c r="E437" s="66">
        <v>7.7000000000000002E-3</v>
      </c>
      <c r="F437" s="504"/>
      <c r="G437" s="504"/>
      <c r="H437" s="821"/>
    </row>
    <row r="438" spans="3:8">
      <c r="C438" s="44"/>
      <c r="D438" s="502">
        <v>40483</v>
      </c>
      <c r="E438" s="66">
        <v>1.3600000000000001E-2</v>
      </c>
      <c r="F438" s="504"/>
      <c r="G438" s="504"/>
      <c r="H438" s="821"/>
    </row>
    <row r="439" spans="3:8">
      <c r="C439" s="44"/>
      <c r="D439" s="502">
        <v>40513</v>
      </c>
      <c r="E439" s="66">
        <v>1.4999999999999999E-2</v>
      </c>
      <c r="F439" s="504"/>
      <c r="G439" s="504"/>
      <c r="H439" s="821"/>
    </row>
    <row r="440" spans="3:8">
      <c r="C440" s="619" t="s">
        <v>40</v>
      </c>
      <c r="D440" s="502">
        <v>40544</v>
      </c>
      <c r="E440" s="66">
        <v>1.43E-2</v>
      </c>
      <c r="F440" s="504"/>
      <c r="G440" s="504"/>
      <c r="H440" s="821"/>
    </row>
    <row r="441" spans="3:8">
      <c r="C441" s="44"/>
      <c r="D441" s="502">
        <v>40575</v>
      </c>
      <c r="E441" s="66">
        <v>1.5100000000000001E-2</v>
      </c>
      <c r="F441" s="504"/>
      <c r="G441" s="504"/>
      <c r="H441" s="821"/>
    </row>
    <row r="442" spans="3:8">
      <c r="C442" s="44"/>
      <c r="D442" s="502">
        <v>40603</v>
      </c>
      <c r="E442" s="66">
        <v>1.66E-2</v>
      </c>
      <c r="F442" s="504"/>
      <c r="G442" s="504"/>
      <c r="H442" s="821"/>
    </row>
    <row r="443" spans="3:8">
      <c r="C443" s="44"/>
      <c r="D443" s="502">
        <v>40634</v>
      </c>
      <c r="E443" s="66">
        <v>1.5300000000000001E-2</v>
      </c>
      <c r="F443" s="504"/>
      <c r="G443" s="504"/>
      <c r="H443" s="821"/>
    </row>
    <row r="444" spans="3:8">
      <c r="C444" s="44"/>
      <c r="D444" s="502">
        <v>40664</v>
      </c>
      <c r="E444" s="66">
        <v>1.2800000000000001E-2</v>
      </c>
      <c r="F444" s="504"/>
      <c r="G444" s="504"/>
      <c r="H444" s="821"/>
    </row>
    <row r="445" spans="3:8">
      <c r="C445" s="44"/>
      <c r="D445" s="502">
        <v>40695</v>
      </c>
      <c r="E445" s="66">
        <v>1.21E-2</v>
      </c>
      <c r="F445" s="504"/>
      <c r="G445" s="504"/>
      <c r="H445" s="821"/>
    </row>
    <row r="446" spans="3:8">
      <c r="C446" s="44"/>
      <c r="D446" s="502">
        <v>40725</v>
      </c>
      <c r="E446" s="66">
        <v>1.3000000000000001E-2</v>
      </c>
      <c r="F446" s="504"/>
      <c r="G446" s="504"/>
      <c r="H446" s="821"/>
    </row>
    <row r="447" spans="3:8">
      <c r="C447" s="44"/>
      <c r="D447" s="502">
        <v>40756</v>
      </c>
      <c r="E447" s="66">
        <v>1.6E-2</v>
      </c>
      <c r="F447" s="504"/>
      <c r="G447" s="504"/>
      <c r="H447" s="821"/>
    </row>
    <row r="448" spans="3:8">
      <c r="C448" s="44"/>
      <c r="D448" s="502">
        <v>40787</v>
      </c>
      <c r="E448" s="66">
        <v>1.3500000000000002E-2</v>
      </c>
      <c r="F448" s="504"/>
      <c r="G448" s="504"/>
      <c r="H448" s="821"/>
    </row>
    <row r="449" spans="3:8">
      <c r="C449" s="44"/>
      <c r="D449" s="502">
        <v>40817</v>
      </c>
      <c r="E449" s="66">
        <v>1.5300000000000001E-2</v>
      </c>
      <c r="F449" s="504"/>
      <c r="G449" s="504"/>
      <c r="H449" s="821"/>
    </row>
    <row r="450" spans="3:8">
      <c r="C450" s="44"/>
      <c r="D450" s="502">
        <v>40848</v>
      </c>
      <c r="E450" s="66">
        <v>1.78E-2</v>
      </c>
      <c r="F450" s="504"/>
      <c r="G450" s="504"/>
      <c r="H450" s="821"/>
    </row>
    <row r="451" spans="3:8">
      <c r="C451" s="44"/>
      <c r="D451" s="502">
        <v>40878</v>
      </c>
      <c r="E451" s="66">
        <v>1.72E-2</v>
      </c>
      <c r="F451" s="504"/>
      <c r="G451" s="504"/>
      <c r="H451" s="821"/>
    </row>
    <row r="452" spans="3:8">
      <c r="C452" s="619" t="s">
        <v>41</v>
      </c>
      <c r="D452" s="502">
        <v>40909</v>
      </c>
      <c r="E452" s="66">
        <v>1.95E-2</v>
      </c>
      <c r="F452" s="504"/>
      <c r="G452" s="504"/>
      <c r="H452" s="821"/>
    </row>
    <row r="453" spans="3:8">
      <c r="C453" s="44"/>
      <c r="D453" s="502">
        <v>40940</v>
      </c>
      <c r="E453" s="66">
        <v>1.89E-2</v>
      </c>
      <c r="F453" s="504"/>
      <c r="G453" s="504"/>
      <c r="H453" s="821"/>
    </row>
    <row r="454" spans="3:8">
      <c r="C454" s="44"/>
      <c r="D454" s="502">
        <v>40969</v>
      </c>
      <c r="E454" s="66">
        <v>1.89E-2</v>
      </c>
      <c r="F454" s="504"/>
      <c r="G454" s="504"/>
      <c r="H454" s="821"/>
    </row>
    <row r="455" spans="3:8">
      <c r="C455" s="44"/>
      <c r="D455" s="502">
        <v>41000</v>
      </c>
      <c r="E455" s="66">
        <v>1.7600000000000001E-2</v>
      </c>
      <c r="F455" s="504"/>
      <c r="G455" s="504"/>
      <c r="H455" s="821"/>
    </row>
    <row r="456" spans="3:8">
      <c r="C456" s="44"/>
      <c r="D456" s="502">
        <v>41030</v>
      </c>
      <c r="E456" s="66">
        <v>1.6799999999999999E-2</v>
      </c>
      <c r="F456" s="504"/>
      <c r="G456" s="504"/>
      <c r="H456" s="821"/>
    </row>
    <row r="457" spans="3:8">
      <c r="C457" s="44"/>
      <c r="D457" s="502">
        <v>41061</v>
      </c>
      <c r="E457" s="66">
        <v>1.46E-2</v>
      </c>
      <c r="F457" s="504"/>
      <c r="G457" s="504"/>
      <c r="H457" s="821"/>
    </row>
    <row r="458" spans="3:8">
      <c r="C458" s="44"/>
      <c r="D458" s="502">
        <v>41091</v>
      </c>
      <c r="E458" s="66">
        <v>1.43E-2</v>
      </c>
      <c r="F458" s="504"/>
      <c r="G458" s="504"/>
      <c r="H458" s="821"/>
    </row>
    <row r="459" spans="3:8">
      <c r="C459" s="44"/>
      <c r="D459" s="502">
        <v>41122</v>
      </c>
      <c r="E459" s="66">
        <v>1.3999999999999999E-2</v>
      </c>
      <c r="F459" s="504"/>
      <c r="G459" s="504"/>
      <c r="H459" s="821"/>
    </row>
    <row r="460" spans="3:8">
      <c r="C460" s="44"/>
      <c r="D460" s="502">
        <v>41153</v>
      </c>
      <c r="E460" s="66">
        <v>1.6200000000000003E-2</v>
      </c>
      <c r="F460" s="504"/>
      <c r="G460" s="504"/>
      <c r="H460" s="821"/>
    </row>
    <row r="461" spans="3:8">
      <c r="C461" s="44"/>
      <c r="D461" s="502">
        <v>41183</v>
      </c>
      <c r="E461" s="66">
        <v>1.8500000000000003E-2</v>
      </c>
      <c r="F461" s="504"/>
      <c r="G461" s="504"/>
      <c r="H461" s="821"/>
    </row>
    <row r="462" spans="3:8">
      <c r="C462" s="44"/>
      <c r="D462" s="502">
        <v>41214</v>
      </c>
      <c r="E462" s="66">
        <v>1.3999999999999999E-2</v>
      </c>
      <c r="F462" s="504"/>
      <c r="G462" s="504"/>
      <c r="H462" s="821"/>
    </row>
    <row r="463" spans="3:8">
      <c r="C463" s="44"/>
      <c r="D463" s="502">
        <v>41244</v>
      </c>
      <c r="E463" s="66">
        <v>1.5900000000000001E-2</v>
      </c>
      <c r="F463" s="504"/>
      <c r="G463" s="504"/>
      <c r="H463" s="821"/>
    </row>
    <row r="464" spans="3:8">
      <c r="C464" s="619" t="s">
        <v>42</v>
      </c>
      <c r="D464" s="502">
        <v>41275</v>
      </c>
      <c r="E464" s="66">
        <v>1.67E-2</v>
      </c>
      <c r="F464" s="504"/>
      <c r="G464" s="504"/>
      <c r="H464" s="821"/>
    </row>
    <row r="465" spans="3:8">
      <c r="C465" s="44"/>
      <c r="D465" s="502">
        <v>41306</v>
      </c>
      <c r="E465" s="66">
        <v>2.0099999999999996E-2</v>
      </c>
      <c r="F465" s="504"/>
      <c r="G465" s="504"/>
      <c r="H465" s="821"/>
    </row>
    <row r="466" spans="3:8">
      <c r="C466" s="44"/>
      <c r="D466" s="502">
        <v>41334</v>
      </c>
      <c r="E466" s="66">
        <v>1.78E-2</v>
      </c>
      <c r="F466" s="504"/>
      <c r="G466" s="504"/>
      <c r="H466" s="821"/>
    </row>
    <row r="467" spans="3:8">
      <c r="C467" s="44"/>
      <c r="D467" s="502">
        <v>41365</v>
      </c>
      <c r="E467" s="66">
        <v>1.7000000000000001E-2</v>
      </c>
      <c r="F467" s="504"/>
      <c r="G467" s="504"/>
      <c r="H467" s="821"/>
    </row>
    <row r="468" spans="3:8">
      <c r="C468" s="44"/>
      <c r="D468" s="502">
        <v>41395</v>
      </c>
      <c r="E468" s="66">
        <v>1.66E-2</v>
      </c>
      <c r="F468" s="504"/>
      <c r="G468" s="504"/>
      <c r="H468" s="821"/>
    </row>
    <row r="469" spans="3:8">
      <c r="C469" s="44"/>
      <c r="D469" s="502">
        <v>41426</v>
      </c>
      <c r="E469" s="66">
        <v>1.55E-2</v>
      </c>
      <c r="F469" s="504"/>
      <c r="G469" s="504"/>
      <c r="H469" s="821"/>
    </row>
    <row r="470" spans="3:8">
      <c r="C470" s="44"/>
      <c r="D470" s="502">
        <v>41456</v>
      </c>
      <c r="E470" s="66">
        <v>1.52E-2</v>
      </c>
      <c r="F470" s="504"/>
      <c r="G470" s="504"/>
      <c r="H470" s="821"/>
    </row>
    <row r="471" spans="3:8">
      <c r="C471" s="44"/>
      <c r="D471" s="502">
        <v>41487</v>
      </c>
      <c r="E471" s="66">
        <v>1.67E-2</v>
      </c>
      <c r="F471" s="504"/>
      <c r="G471" s="504"/>
      <c r="H471" s="821"/>
    </row>
    <row r="472" spans="3:8">
      <c r="C472" s="44"/>
      <c r="D472" s="502">
        <v>41518</v>
      </c>
      <c r="E472" s="66">
        <v>1.7500000000000002E-2</v>
      </c>
      <c r="F472" s="504"/>
      <c r="G472" s="504"/>
      <c r="H472" s="821"/>
    </row>
    <row r="473" spans="3:8">
      <c r="C473" s="44"/>
      <c r="D473" s="502">
        <v>41548</v>
      </c>
      <c r="E473" s="66">
        <v>1.41E-2</v>
      </c>
      <c r="F473" s="504"/>
      <c r="G473" s="504"/>
      <c r="H473" s="821"/>
    </row>
    <row r="474" spans="3:8">
      <c r="C474" s="44"/>
      <c r="D474" s="502">
        <v>41579</v>
      </c>
      <c r="E474" s="66">
        <v>1.5700000000000002E-2</v>
      </c>
      <c r="F474" s="504"/>
      <c r="G474" s="504"/>
      <c r="H474" s="821"/>
    </row>
    <row r="475" spans="3:8">
      <c r="C475" s="44"/>
      <c r="D475" s="502">
        <v>41609</v>
      </c>
      <c r="E475" s="66">
        <v>1.52E-2</v>
      </c>
      <c r="F475" s="504"/>
      <c r="G475" s="504"/>
      <c r="H475" s="821"/>
    </row>
    <row r="476" spans="3:8">
      <c r="C476" s="619" t="s">
        <v>58</v>
      </c>
      <c r="D476" s="502">
        <v>41640</v>
      </c>
      <c r="E476" s="66">
        <v>1.8500000000000003E-2</v>
      </c>
      <c r="F476" s="504"/>
      <c r="G476" s="504"/>
      <c r="H476" s="821"/>
    </row>
    <row r="477" spans="3:8">
      <c r="C477" s="44"/>
      <c r="D477" s="502">
        <v>41671</v>
      </c>
      <c r="E477" s="66">
        <v>1.44E-2</v>
      </c>
      <c r="F477" s="504"/>
      <c r="G477" s="504"/>
      <c r="H477" s="821"/>
    </row>
    <row r="478" spans="3:8">
      <c r="C478" s="44"/>
      <c r="D478" s="502">
        <v>41699</v>
      </c>
      <c r="E478" s="66">
        <v>1.5100000000000001E-2</v>
      </c>
      <c r="F478" s="504"/>
      <c r="G478" s="504"/>
      <c r="H478" s="821"/>
    </row>
    <row r="479" spans="3:8">
      <c r="C479" s="44"/>
      <c r="D479" s="502">
        <v>41730</v>
      </c>
      <c r="E479" s="66">
        <v>1.83E-2</v>
      </c>
      <c r="F479" s="504"/>
      <c r="G479" s="504"/>
      <c r="H479" s="821"/>
    </row>
    <row r="480" spans="3:8">
      <c r="C480" s="44"/>
      <c r="D480" s="502">
        <v>41760</v>
      </c>
      <c r="E480" s="66">
        <v>1.9E-2</v>
      </c>
      <c r="F480" s="504"/>
      <c r="G480" s="504"/>
      <c r="H480" s="821"/>
    </row>
    <row r="481" spans="3:8">
      <c r="C481" s="44"/>
      <c r="D481" s="502">
        <v>41791</v>
      </c>
      <c r="E481" s="66">
        <v>0.02</v>
      </c>
      <c r="F481" s="504"/>
      <c r="G481" s="504"/>
      <c r="H481" s="821"/>
    </row>
    <row r="482" spans="3:8">
      <c r="C482" s="44"/>
      <c r="D482" s="502">
        <v>41821</v>
      </c>
      <c r="E482" s="66">
        <v>1.9299999999999998E-2</v>
      </c>
      <c r="F482" s="504"/>
      <c r="G482" s="504"/>
      <c r="H482" s="821"/>
    </row>
    <row r="483" spans="3:8">
      <c r="C483" s="44"/>
      <c r="D483" s="502">
        <v>41852</v>
      </c>
      <c r="E483" s="66">
        <v>1.7500000000000002E-2</v>
      </c>
      <c r="F483" s="504"/>
      <c r="G483" s="504"/>
      <c r="H483" s="821"/>
    </row>
    <row r="484" spans="3:8">
      <c r="C484" s="44"/>
      <c r="D484" s="502">
        <v>41883</v>
      </c>
      <c r="E484" s="66">
        <v>1.9599999999999999E-2</v>
      </c>
      <c r="F484" s="504"/>
      <c r="G484" s="504"/>
      <c r="H484" s="821"/>
    </row>
    <row r="485" spans="3:8">
      <c r="C485" s="44"/>
      <c r="D485" s="502">
        <v>41913</v>
      </c>
      <c r="E485" s="66">
        <v>2.07E-2</v>
      </c>
      <c r="F485" s="504"/>
      <c r="G485" s="504"/>
      <c r="H485" s="821"/>
    </row>
    <row r="486" spans="3:8">
      <c r="C486" s="44"/>
      <c r="D486" s="502">
        <v>41944</v>
      </c>
      <c r="E486" s="66">
        <v>1.78E-2</v>
      </c>
      <c r="F486" s="504"/>
      <c r="G486" s="504"/>
      <c r="H486" s="821"/>
    </row>
    <row r="487" spans="3:8">
      <c r="C487" s="44"/>
      <c r="D487" s="502">
        <v>41974</v>
      </c>
      <c r="E487" s="66">
        <v>2.0499999999999997E-2</v>
      </c>
      <c r="F487" s="504"/>
      <c r="G487" s="504"/>
      <c r="H487" s="821"/>
    </row>
    <row r="488" spans="3:8">
      <c r="C488" s="619" t="s">
        <v>43</v>
      </c>
      <c r="D488" s="502">
        <v>42005</v>
      </c>
      <c r="E488" s="66">
        <v>1.7000000000000001E-2</v>
      </c>
      <c r="F488" s="504"/>
      <c r="G488" s="504"/>
      <c r="H488" s="821"/>
    </row>
    <row r="489" spans="3:8">
      <c r="C489" s="44"/>
      <c r="D489" s="502">
        <v>42036</v>
      </c>
      <c r="E489" s="66">
        <v>1.7000000000000001E-2</v>
      </c>
      <c r="F489" s="504"/>
      <c r="G489" s="504"/>
      <c r="H489" s="821"/>
    </row>
    <row r="490" spans="3:8">
      <c r="C490" s="44"/>
      <c r="D490" s="502">
        <v>42064</v>
      </c>
      <c r="E490" s="66">
        <v>1.72E-2</v>
      </c>
      <c r="F490" s="504"/>
      <c r="G490" s="504"/>
      <c r="H490" s="821"/>
    </row>
    <row r="491" spans="3:8">
      <c r="C491" s="44"/>
      <c r="D491" s="502">
        <v>42095</v>
      </c>
      <c r="E491" s="66">
        <v>1.77E-2</v>
      </c>
      <c r="F491" s="504"/>
      <c r="G491" s="504"/>
      <c r="H491" s="821"/>
    </row>
    <row r="492" spans="3:8">
      <c r="C492" s="44"/>
      <c r="D492" s="502">
        <v>42125</v>
      </c>
      <c r="E492" s="66">
        <v>1.9400000000000001E-2</v>
      </c>
      <c r="F492" s="504"/>
      <c r="G492" s="504"/>
      <c r="H492" s="821"/>
    </row>
    <row r="493" spans="3:8">
      <c r="C493" s="44"/>
      <c r="D493" s="502">
        <v>42156</v>
      </c>
      <c r="E493" s="66">
        <v>1.7500000000000002E-2</v>
      </c>
      <c r="F493" s="504"/>
      <c r="G493" s="504"/>
      <c r="H493" s="821"/>
    </row>
    <row r="494" spans="3:8">
      <c r="C494" s="44"/>
      <c r="D494" s="502">
        <v>42186</v>
      </c>
      <c r="E494" s="66">
        <v>1.89E-2</v>
      </c>
      <c r="F494" s="504"/>
      <c r="G494" s="504"/>
      <c r="H494" s="821"/>
    </row>
    <row r="495" spans="3:8">
      <c r="C495" s="44"/>
      <c r="D495" s="502">
        <v>42217</v>
      </c>
      <c r="E495" s="66">
        <v>1.8200000000000001E-2</v>
      </c>
      <c r="F495" s="504"/>
      <c r="G495" s="504"/>
      <c r="H495" s="821"/>
    </row>
    <row r="496" spans="3:8">
      <c r="C496" s="44"/>
      <c r="D496" s="502">
        <v>42248</v>
      </c>
      <c r="E496" s="66">
        <v>1.8000000000000002E-2</v>
      </c>
      <c r="F496" s="504"/>
      <c r="G496" s="504"/>
      <c r="H496" s="821"/>
    </row>
    <row r="497" spans="3:8">
      <c r="C497" s="44"/>
      <c r="D497" s="502">
        <v>42278</v>
      </c>
      <c r="E497" s="66">
        <v>1.6200000000000003E-2</v>
      </c>
      <c r="F497" s="504"/>
      <c r="G497" s="504"/>
      <c r="H497" s="821"/>
    </row>
    <row r="498" spans="3:8">
      <c r="C498" s="44"/>
      <c r="D498" s="502">
        <v>42309</v>
      </c>
      <c r="E498" s="66">
        <v>1.5700000000000002E-2</v>
      </c>
      <c r="F498" s="504"/>
      <c r="G498" s="504"/>
      <c r="H498" s="821"/>
    </row>
    <row r="499" spans="3:8">
      <c r="C499" s="44"/>
      <c r="D499" s="502">
        <v>42339</v>
      </c>
      <c r="E499" s="66">
        <v>1.66E-2</v>
      </c>
      <c r="F499" s="504"/>
      <c r="G499" s="504"/>
      <c r="H499" s="821"/>
    </row>
    <row r="500" spans="3:8">
      <c r="C500" s="619" t="s">
        <v>230</v>
      </c>
      <c r="D500" s="502">
        <v>42370</v>
      </c>
      <c r="E500" s="66">
        <v>1.3899999999999999E-2</v>
      </c>
      <c r="F500" s="504"/>
      <c r="G500" s="504"/>
      <c r="H500" s="821"/>
    </row>
    <row r="501" spans="3:8">
      <c r="C501" s="44"/>
      <c r="D501" s="502">
        <v>42401</v>
      </c>
      <c r="E501" s="66">
        <v>1.7100000000000001E-2</v>
      </c>
      <c r="F501" s="504"/>
      <c r="G501" s="504"/>
      <c r="H501" s="821"/>
    </row>
    <row r="502" spans="3:8">
      <c r="C502" s="44"/>
      <c r="D502" s="502">
        <v>42430</v>
      </c>
      <c r="E502" s="66">
        <v>1.61E-2</v>
      </c>
      <c r="F502" s="504"/>
      <c r="G502" s="504"/>
      <c r="H502" s="821"/>
    </row>
    <row r="503" spans="3:8">
      <c r="C503" s="44"/>
      <c r="D503" s="502">
        <v>42461</v>
      </c>
      <c r="E503" s="66">
        <v>1.5900000000000001E-2</v>
      </c>
      <c r="F503" s="504"/>
      <c r="G503" s="504"/>
      <c r="H503" s="821"/>
    </row>
    <row r="504" spans="3:8">
      <c r="C504" s="44"/>
      <c r="D504" s="502">
        <v>42491</v>
      </c>
      <c r="E504" s="66">
        <v>1.44E-2</v>
      </c>
      <c r="F504" s="504"/>
      <c r="G504" s="504"/>
      <c r="H504" s="821"/>
    </row>
    <row r="505" spans="3:8">
      <c r="C505" s="44"/>
      <c r="D505" s="502">
        <v>42522</v>
      </c>
      <c r="E505" s="66">
        <v>1.47E-2</v>
      </c>
      <c r="F505" s="504"/>
      <c r="G505" s="504"/>
      <c r="H505" s="821"/>
    </row>
    <row r="506" spans="3:8">
      <c r="C506" s="44"/>
      <c r="D506" s="502">
        <v>42552</v>
      </c>
      <c r="E506" s="66">
        <v>1.5100000000000001E-2</v>
      </c>
      <c r="F506" s="504"/>
      <c r="G506" s="504"/>
      <c r="H506" s="821"/>
    </row>
    <row r="507" spans="3:8">
      <c r="C507" s="44"/>
      <c r="D507" s="502">
        <v>42583</v>
      </c>
      <c r="E507" s="66">
        <v>1.5600000000000001E-2</v>
      </c>
      <c r="F507" s="504"/>
      <c r="G507" s="504"/>
      <c r="H507" s="821"/>
    </row>
    <row r="508" spans="3:8">
      <c r="C508" s="44"/>
      <c r="D508" s="502">
        <v>42614</v>
      </c>
      <c r="E508" s="66">
        <v>1.3600000000000001E-2</v>
      </c>
      <c r="F508" s="504"/>
      <c r="G508" s="504"/>
      <c r="H508" s="821"/>
    </row>
    <row r="509" spans="3:8">
      <c r="C509" s="44"/>
      <c r="D509" s="502">
        <v>42644</v>
      </c>
      <c r="E509" s="66">
        <v>1.26E-2</v>
      </c>
      <c r="F509" s="504"/>
      <c r="G509" s="504"/>
      <c r="H509" s="821"/>
    </row>
    <row r="510" spans="3:8">
      <c r="C510" s="44"/>
      <c r="D510" s="502">
        <v>42675</v>
      </c>
      <c r="E510" s="66">
        <v>1.7100000000000001E-2</v>
      </c>
      <c r="F510" s="504"/>
      <c r="G510" s="504"/>
      <c r="H510" s="821"/>
    </row>
    <row r="511" spans="3:8">
      <c r="C511" s="44"/>
      <c r="D511" s="502">
        <v>42705</v>
      </c>
      <c r="E511" s="66">
        <v>1.6399999999999998E-2</v>
      </c>
      <c r="F511" s="504"/>
      <c r="G511" s="504"/>
      <c r="H511" s="821"/>
    </row>
    <row r="512" spans="3:8">
      <c r="C512" s="619" t="s">
        <v>555</v>
      </c>
      <c r="D512" s="502">
        <v>42736</v>
      </c>
      <c r="E512" s="66">
        <v>1.77E-2</v>
      </c>
      <c r="F512" s="504"/>
      <c r="G512" s="504"/>
      <c r="H512" s="821"/>
    </row>
    <row r="513" spans="3:8">
      <c r="C513" s="44"/>
      <c r="D513" s="502">
        <v>42767</v>
      </c>
      <c r="E513" s="66">
        <v>1.52E-2</v>
      </c>
      <c r="F513" s="504"/>
      <c r="G513" s="504"/>
      <c r="H513" s="821"/>
    </row>
    <row r="514" spans="3:8">
      <c r="C514" s="44"/>
      <c r="D514" s="502">
        <v>42795</v>
      </c>
      <c r="E514" s="66">
        <v>1.6799999999999999E-2</v>
      </c>
      <c r="F514" s="504"/>
      <c r="G514" s="504"/>
      <c r="H514" s="821"/>
    </row>
    <row r="515" spans="3:8">
      <c r="C515" s="44"/>
      <c r="D515" s="502">
        <v>42826</v>
      </c>
      <c r="E515" s="66">
        <v>1.5900000000000001E-2</v>
      </c>
      <c r="F515" s="504"/>
      <c r="G515" s="504"/>
      <c r="H515" s="821"/>
    </row>
    <row r="516" spans="3:8">
      <c r="C516" s="44"/>
      <c r="D516" s="502">
        <v>42856</v>
      </c>
      <c r="E516" s="66">
        <v>1.4199999999999999E-2</v>
      </c>
      <c r="F516" s="504"/>
      <c r="G516" s="504"/>
      <c r="H516" s="821"/>
    </row>
    <row r="517" spans="3:8">
      <c r="C517" s="44"/>
      <c r="D517" s="502">
        <v>42887</v>
      </c>
      <c r="E517" s="66">
        <v>1.5300000000000001E-2</v>
      </c>
      <c r="F517" s="504"/>
      <c r="G517" s="504"/>
      <c r="H517" s="821"/>
    </row>
    <row r="518" spans="3:8">
      <c r="C518" s="44"/>
      <c r="D518" s="502">
        <v>42917</v>
      </c>
      <c r="E518" s="66">
        <v>1.41E-2</v>
      </c>
      <c r="F518" s="504"/>
      <c r="G518" s="504"/>
      <c r="H518" s="821"/>
    </row>
    <row r="519" spans="3:8">
      <c r="C519" s="44"/>
      <c r="D519" s="502">
        <v>42948</v>
      </c>
      <c r="E519" s="66">
        <v>1.38E-2</v>
      </c>
      <c r="F519" s="504"/>
      <c r="G519" s="504"/>
      <c r="H519" s="821"/>
    </row>
    <row r="520" spans="3:8">
      <c r="C520" s="44"/>
      <c r="D520" s="502">
        <v>42979</v>
      </c>
      <c r="E520" s="66">
        <v>1.18E-2</v>
      </c>
      <c r="F520" s="504"/>
      <c r="G520" s="504"/>
      <c r="H520" s="821"/>
    </row>
    <row r="521" spans="3:8">
      <c r="C521" s="44"/>
      <c r="D521" s="502">
        <v>43009</v>
      </c>
      <c r="E521" s="66">
        <v>1.61E-2</v>
      </c>
      <c r="F521" s="504"/>
      <c r="G521" s="504"/>
      <c r="H521" s="821"/>
    </row>
    <row r="522" spans="3:8">
      <c r="C522" s="44"/>
      <c r="D522" s="502">
        <v>43040</v>
      </c>
      <c r="E522" s="66">
        <v>1.44E-2</v>
      </c>
      <c r="F522" s="504"/>
      <c r="G522" s="504"/>
      <c r="H522" s="821"/>
    </row>
    <row r="523" spans="3:8">
      <c r="C523" s="44"/>
      <c r="D523" s="502">
        <v>43070</v>
      </c>
      <c r="E523" s="66">
        <v>1.5600000000000001E-2</v>
      </c>
      <c r="F523" s="504"/>
      <c r="G523" s="504"/>
      <c r="H523" s="821"/>
    </row>
    <row r="524" spans="3:8">
      <c r="C524" s="44">
        <v>18</v>
      </c>
      <c r="D524" s="502">
        <v>43101</v>
      </c>
      <c r="E524" s="66">
        <v>1.61E-2</v>
      </c>
      <c r="F524" s="504"/>
      <c r="G524" s="504"/>
      <c r="H524" s="821"/>
    </row>
    <row r="525" spans="3:8">
      <c r="C525" s="44"/>
      <c r="D525" s="502">
        <v>43132</v>
      </c>
      <c r="E525" s="66">
        <v>1.6399999999999998E-2</v>
      </c>
      <c r="F525" s="504"/>
      <c r="G525" s="504"/>
      <c r="H525" s="821"/>
    </row>
    <row r="526" spans="3:8">
      <c r="C526" s="44"/>
      <c r="D526" s="502">
        <v>43160</v>
      </c>
      <c r="E526" s="66">
        <v>1.6500000000000001E-2</v>
      </c>
      <c r="F526" s="504"/>
      <c r="G526" s="504"/>
      <c r="H526" s="821"/>
    </row>
    <row r="527" spans="3:8">
      <c r="C527" s="44"/>
      <c r="D527" s="502">
        <v>43191</v>
      </c>
      <c r="E527" s="66">
        <v>1.6399999999999998E-2</v>
      </c>
      <c r="F527" s="504"/>
      <c r="G527" s="504"/>
      <c r="H527" s="821"/>
    </row>
    <row r="528" spans="3:8">
      <c r="C528" s="44"/>
      <c r="D528" s="502">
        <v>43221</v>
      </c>
      <c r="E528" s="66">
        <v>1.61E-2</v>
      </c>
      <c r="F528" s="504"/>
      <c r="G528" s="504"/>
      <c r="H528" s="821"/>
    </row>
    <row r="529" spans="3:8">
      <c r="C529" s="44"/>
      <c r="D529" s="502">
        <v>43252</v>
      </c>
      <c r="E529" s="66">
        <v>1.5900000000000001E-2</v>
      </c>
      <c r="F529" s="504"/>
      <c r="G529" s="504"/>
      <c r="H529" s="821"/>
    </row>
    <row r="530" spans="3:8">
      <c r="C530" s="44"/>
      <c r="D530" s="502">
        <v>43282</v>
      </c>
      <c r="E530" s="66">
        <v>1.3600000000000001E-2</v>
      </c>
      <c r="F530" s="504"/>
      <c r="G530" s="504"/>
      <c r="H530" s="821"/>
    </row>
    <row r="531" spans="3:8">
      <c r="C531" s="44"/>
      <c r="D531" s="502">
        <v>43313</v>
      </c>
      <c r="E531" s="66">
        <v>1.54E-2</v>
      </c>
      <c r="F531" s="504"/>
      <c r="G531" s="504"/>
      <c r="H531" s="821"/>
    </row>
    <row r="532" spans="3:8">
      <c r="C532" s="44"/>
      <c r="D532" s="502">
        <v>43344</v>
      </c>
      <c r="E532" s="66">
        <v>1.37E-2</v>
      </c>
      <c r="H532" s="821"/>
    </row>
    <row r="533" spans="3:8">
      <c r="D533" s="502">
        <v>43374</v>
      </c>
      <c r="E533" s="66">
        <v>1.47E-2</v>
      </c>
      <c r="H533" s="821"/>
    </row>
    <row r="534" spans="3:8">
      <c r="D534" s="502">
        <v>43405</v>
      </c>
      <c r="E534" s="66">
        <v>1.1299999999999999E-2</v>
      </c>
      <c r="H534" s="821"/>
    </row>
    <row r="535" spans="3:8">
      <c r="D535" s="502">
        <v>43435</v>
      </c>
      <c r="E535" s="66">
        <v>1.1200000000000002E-2</v>
      </c>
      <c r="H535" s="821"/>
    </row>
    <row r="536" spans="3:8">
      <c r="C536" s="44">
        <v>19</v>
      </c>
      <c r="D536" s="502">
        <v>43466</v>
      </c>
      <c r="E536" s="66">
        <v>1.1399999999999999E-2</v>
      </c>
      <c r="H536" s="821"/>
    </row>
    <row r="537" spans="3:8">
      <c r="D537" s="502">
        <v>43497</v>
      </c>
      <c r="E537" s="66">
        <v>1.1899999999999999E-2</v>
      </c>
      <c r="H537" s="821"/>
    </row>
    <row r="538" spans="3:8">
      <c r="D538" s="502">
        <v>43525</v>
      </c>
      <c r="E538" s="66">
        <v>1.2800000000000001E-2</v>
      </c>
      <c r="H538" s="821"/>
    </row>
    <row r="539" spans="3:8">
      <c r="D539" s="502">
        <v>43556</v>
      </c>
      <c r="E539" s="66">
        <v>1.47E-2</v>
      </c>
      <c r="H539" s="821"/>
    </row>
    <row r="540" spans="3:8">
      <c r="D540" s="502">
        <v>43586</v>
      </c>
      <c r="E540" s="66">
        <v>1.4499999999999999E-2</v>
      </c>
      <c r="H540" s="821"/>
    </row>
    <row r="541" spans="3:8">
      <c r="D541" s="502">
        <v>43617</v>
      </c>
      <c r="E541" s="821">
        <v>1.1699999999999999E-2</v>
      </c>
      <c r="H541" s="821"/>
    </row>
    <row r="542" spans="3:8">
      <c r="D542" s="502">
        <v>43647</v>
      </c>
      <c r="E542" s="821">
        <v>1.3500000000000002E-2</v>
      </c>
      <c r="H542" s="821"/>
    </row>
    <row r="543" spans="3:8">
      <c r="D543" s="502">
        <v>43678</v>
      </c>
      <c r="E543" s="821">
        <v>1.3999999999999999E-2</v>
      </c>
    </row>
    <row r="544" spans="3:8">
      <c r="D544" s="502">
        <v>43709</v>
      </c>
      <c r="E544" s="821"/>
    </row>
    <row r="545" spans="3:7">
      <c r="D545" s="502">
        <v>43739</v>
      </c>
      <c r="E545" s="821"/>
    </row>
    <row r="546" spans="3:7">
      <c r="D546" s="502">
        <v>43770</v>
      </c>
      <c r="E546" s="821"/>
    </row>
    <row r="547" spans="3:7">
      <c r="D547" s="502">
        <v>43800</v>
      </c>
      <c r="E547" s="821"/>
    </row>
    <row r="548" spans="3:7">
      <c r="D548" s="502"/>
      <c r="E548" s="821"/>
    </row>
    <row r="549" spans="3:7">
      <c r="D549" s="502"/>
      <c r="E549" s="821"/>
    </row>
    <row r="550" spans="3:7">
      <c r="D550" s="502"/>
      <c r="E550" s="821"/>
    </row>
    <row r="551" spans="3:7">
      <c r="D551" s="502"/>
      <c r="E551" s="821"/>
    </row>
    <row r="552" spans="3:7">
      <c r="D552" s="502"/>
      <c r="E552" s="821"/>
    </row>
    <row r="553" spans="3:7">
      <c r="D553" s="502"/>
      <c r="E553" s="821"/>
    </row>
    <row r="554" spans="3:7">
      <c r="D554" s="502"/>
      <c r="E554" s="821"/>
    </row>
    <row r="557" spans="3:7">
      <c r="C557" s="1849" t="s">
        <v>50</v>
      </c>
      <c r="D557" s="1850" t="s">
        <v>24</v>
      </c>
      <c r="E557" s="1850" t="s">
        <v>22</v>
      </c>
      <c r="F557" s="1850" t="s">
        <v>570</v>
      </c>
      <c r="G557" s="1850" t="s">
        <v>570</v>
      </c>
    </row>
    <row r="596" spans="3:3">
      <c r="C596" s="44"/>
    </row>
    <row r="597" spans="3:3">
      <c r="C597" s="44"/>
    </row>
    <row r="598" spans="3:3">
      <c r="C598" s="44"/>
    </row>
    <row r="599" spans="3:3">
      <c r="C599" s="44"/>
    </row>
    <row r="600" spans="3:3">
      <c r="C600" s="44"/>
    </row>
    <row r="601" spans="3:3">
      <c r="C601" s="44"/>
    </row>
    <row r="602" spans="3:3">
      <c r="C602" s="44"/>
    </row>
    <row r="603" spans="3:3">
      <c r="C603" s="44"/>
    </row>
    <row r="604" spans="3:3">
      <c r="C604" s="44"/>
    </row>
    <row r="605" spans="3:3">
      <c r="C605" s="44"/>
    </row>
    <row r="606" spans="3:3">
      <c r="C606" s="44"/>
    </row>
    <row r="607" spans="3:3">
      <c r="C607" s="44"/>
    </row>
    <row r="608" spans="3:3">
      <c r="C608" s="44"/>
    </row>
    <row r="609" spans="3:3">
      <c r="C609" s="44"/>
    </row>
    <row r="610" spans="3:3">
      <c r="C610" s="44"/>
    </row>
    <row r="611" spans="3:3">
      <c r="C611" s="44"/>
    </row>
    <row r="612" spans="3:3">
      <c r="C612" s="44"/>
    </row>
    <row r="613" spans="3:3">
      <c r="C613" s="44"/>
    </row>
    <row r="614" spans="3:3">
      <c r="C614" s="44"/>
    </row>
    <row r="615" spans="3:3">
      <c r="C615" s="44"/>
    </row>
    <row r="616" spans="3:3">
      <c r="C616" s="44"/>
    </row>
    <row r="617" spans="3:3">
      <c r="C617" s="44"/>
    </row>
    <row r="618" spans="3:3">
      <c r="C618" s="44"/>
    </row>
    <row r="619" spans="3:3">
      <c r="C619" s="44"/>
    </row>
    <row r="620" spans="3:3">
      <c r="C620" s="44"/>
    </row>
    <row r="621" spans="3:3">
      <c r="C621" s="44"/>
    </row>
    <row r="622" spans="3:3">
      <c r="C622" s="44"/>
    </row>
    <row r="623" spans="3:3">
      <c r="C623" s="44"/>
    </row>
    <row r="624" spans="3:3">
      <c r="C624" s="44"/>
    </row>
    <row r="625" spans="3:3">
      <c r="C625" s="44"/>
    </row>
    <row r="626" spans="3:3">
      <c r="C626" s="44"/>
    </row>
    <row r="627" spans="3:3">
      <c r="C627" s="44"/>
    </row>
    <row r="628" spans="3:3">
      <c r="C628" s="44"/>
    </row>
    <row r="629" spans="3:3">
      <c r="C629" s="44"/>
    </row>
    <row r="630" spans="3:3">
      <c r="C630" s="44"/>
    </row>
    <row r="631" spans="3:3">
      <c r="C631" s="44"/>
    </row>
    <row r="632" spans="3:3">
      <c r="C632" s="44"/>
    </row>
    <row r="633" spans="3:3">
      <c r="C633" s="44"/>
    </row>
    <row r="634" spans="3:3">
      <c r="C634" s="44"/>
    </row>
    <row r="635" spans="3:3">
      <c r="C635" s="44"/>
    </row>
    <row r="636" spans="3:3">
      <c r="C636" s="44"/>
    </row>
    <row r="637" spans="3:3">
      <c r="C637" s="44"/>
    </row>
    <row r="638" spans="3:3">
      <c r="C638" s="44"/>
    </row>
    <row r="639" spans="3:3">
      <c r="C639" s="44"/>
    </row>
  </sheetData>
  <phoneticPr fontId="11" type="noConversion"/>
  <pageMargins left="0.5" right="0.25" top="0.25" bottom="0" header="0.5" footer="0.5"/>
  <pageSetup orientation="portrait" horizontalDpi="4294967292" verticalDpi="4294967292"/>
  <headerFooter>
    <oddFooter>&amp;C&amp;"Calibri,Regular"&amp;K000000InSIGHT™ is a registered trademark of Meridian Economics LLC. All rights reserved.</oddFooter>
  </headerFooter>
  <drawing r:id="rId1"/>
  <extLst>
    <ext xmlns:mx="http://schemas.microsoft.com/office/mac/excel/2008/main" uri="{64002731-A6B0-56B0-2670-7721B7C09600}">
      <mx:PLV Mode="0" OnePage="0" WScale="10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pageSetUpPr fitToPage="1"/>
  </sheetPr>
  <dimension ref="A2:AB1831"/>
  <sheetViews>
    <sheetView topLeftCell="C19" zoomScale="95" zoomScaleNormal="95" zoomScalePageLayoutView="95" workbookViewId="0">
      <selection activeCell="V30" sqref="V30"/>
    </sheetView>
  </sheetViews>
  <sheetFormatPr baseColWidth="10" defaultRowHeight="15" x14ac:dyDescent="0"/>
  <cols>
    <col min="1" max="1" width="10.83203125" style="2"/>
    <col min="2" max="2" width="6" style="2" customWidth="1"/>
    <col min="3" max="4" width="10.83203125" style="2"/>
    <col min="5" max="5" width="10.83203125" style="1627"/>
    <col min="6" max="6" width="11.1640625" style="2056" customWidth="1"/>
    <col min="7" max="18" width="11.1640625" style="2" customWidth="1"/>
    <col min="19" max="19" width="6" style="2" customWidth="1"/>
    <col min="20" max="22" width="10.83203125" style="2"/>
  </cols>
  <sheetData>
    <row r="2" spans="2:19">
      <c r="B2" s="22"/>
      <c r="C2" s="155"/>
      <c r="D2" s="155"/>
      <c r="E2" s="1714"/>
      <c r="F2" s="2047"/>
      <c r="G2" s="155"/>
      <c r="H2" s="155"/>
      <c r="I2" s="155"/>
      <c r="J2" s="155"/>
      <c r="K2" s="155"/>
      <c r="L2" s="155"/>
      <c r="M2" s="155"/>
      <c r="N2" s="155"/>
      <c r="O2" s="155"/>
      <c r="P2" s="155"/>
      <c r="Q2" s="155"/>
      <c r="R2" s="155"/>
      <c r="S2" s="54"/>
    </row>
    <row r="3" spans="2:19">
      <c r="B3" s="20"/>
      <c r="C3" s="5"/>
      <c r="D3" s="5"/>
      <c r="E3" s="1715"/>
      <c r="F3" s="2048"/>
      <c r="G3" s="5"/>
      <c r="H3" s="5"/>
      <c r="I3" s="5"/>
      <c r="J3" s="5"/>
      <c r="K3" s="5"/>
      <c r="L3" s="5"/>
      <c r="M3" s="5"/>
      <c r="N3" s="5"/>
      <c r="O3" s="5"/>
      <c r="P3" s="5"/>
      <c r="Q3" s="5"/>
      <c r="R3" s="5"/>
      <c r="S3" s="21"/>
    </row>
    <row r="4" spans="2:19">
      <c r="B4" s="20"/>
      <c r="C4" s="5"/>
      <c r="D4" s="5"/>
      <c r="E4" s="1715"/>
      <c r="F4" s="2048"/>
      <c r="G4" s="5"/>
      <c r="H4" s="5"/>
      <c r="I4" s="5"/>
      <c r="J4" s="5"/>
      <c r="K4" s="5"/>
      <c r="L4" s="5"/>
      <c r="M4" s="5"/>
      <c r="N4" s="5"/>
      <c r="O4" s="5"/>
      <c r="P4" s="5"/>
      <c r="Q4" s="5"/>
      <c r="R4" s="5"/>
      <c r="S4" s="21"/>
    </row>
    <row r="5" spans="2:19">
      <c r="B5" s="20"/>
      <c r="C5" s="5"/>
      <c r="D5" s="5"/>
      <c r="E5" s="1715"/>
      <c r="F5" s="2048"/>
      <c r="G5" s="5"/>
      <c r="H5" s="5"/>
      <c r="I5" s="5"/>
      <c r="J5" s="5"/>
      <c r="K5" s="5"/>
      <c r="L5" s="5"/>
      <c r="M5" s="5"/>
      <c r="N5" s="5"/>
      <c r="O5" s="5"/>
      <c r="P5" s="5"/>
      <c r="Q5" s="5"/>
      <c r="R5" s="5"/>
      <c r="S5" s="21"/>
    </row>
    <row r="6" spans="2:19">
      <c r="B6" s="20"/>
      <c r="C6" s="5"/>
      <c r="D6" s="5"/>
      <c r="E6" s="1715"/>
      <c r="F6" s="2048"/>
      <c r="G6" s="5"/>
      <c r="H6" s="5"/>
      <c r="I6" s="5"/>
      <c r="J6" s="5"/>
      <c r="K6" s="5"/>
      <c r="L6" s="5"/>
      <c r="M6" s="5"/>
      <c r="N6" s="5"/>
      <c r="O6" s="5"/>
      <c r="P6" s="5"/>
      <c r="Q6" s="5"/>
      <c r="R6" s="5"/>
      <c r="S6" s="21"/>
    </row>
    <row r="7" spans="2:19">
      <c r="B7" s="20"/>
      <c r="C7" s="5"/>
      <c r="D7" s="5"/>
      <c r="E7" s="1715"/>
      <c r="F7" s="2048"/>
      <c r="G7" s="5"/>
      <c r="H7" s="5"/>
      <c r="I7" s="5"/>
      <c r="J7" s="5"/>
      <c r="K7" s="5"/>
      <c r="L7" s="5"/>
      <c r="M7" s="5"/>
      <c r="N7" s="5"/>
      <c r="O7" s="5"/>
      <c r="P7" s="5"/>
      <c r="Q7" s="5"/>
      <c r="R7" s="5"/>
      <c r="S7" s="21"/>
    </row>
    <row r="8" spans="2:19">
      <c r="B8" s="20"/>
      <c r="C8" s="5"/>
      <c r="D8" s="5"/>
      <c r="E8" s="1715"/>
      <c r="F8" s="2048"/>
      <c r="G8" s="5"/>
      <c r="H8" s="5"/>
      <c r="I8" s="5"/>
      <c r="J8" s="5"/>
      <c r="K8" s="5"/>
      <c r="L8" s="5"/>
      <c r="M8" s="5"/>
      <c r="N8" s="5"/>
      <c r="O8" s="5"/>
      <c r="P8" s="5"/>
      <c r="Q8" s="5"/>
      <c r="R8" s="5"/>
      <c r="S8" s="21"/>
    </row>
    <row r="9" spans="2:19">
      <c r="B9" s="3"/>
      <c r="C9" s="4"/>
      <c r="D9" s="4"/>
      <c r="E9" s="1716"/>
      <c r="F9" s="2049"/>
      <c r="G9" s="4"/>
      <c r="H9" s="4"/>
      <c r="I9" s="4"/>
      <c r="J9" s="4"/>
      <c r="K9" s="4"/>
      <c r="L9" s="4"/>
      <c r="M9" s="4"/>
      <c r="N9" s="4"/>
      <c r="O9" s="4"/>
      <c r="P9" s="4"/>
      <c r="Q9" s="4"/>
      <c r="R9" s="4"/>
      <c r="S9" s="160"/>
    </row>
    <row r="10" spans="2:19" ht="20">
      <c r="B10" s="215" t="s">
        <v>225</v>
      </c>
      <c r="C10" s="215"/>
      <c r="D10" s="215"/>
      <c r="E10" s="1717"/>
      <c r="F10" s="2050"/>
      <c r="G10" s="215"/>
      <c r="H10" s="215"/>
      <c r="I10" s="215"/>
      <c r="J10" s="215"/>
      <c r="K10" s="215"/>
      <c r="L10" s="215"/>
      <c r="M10" s="215"/>
      <c r="N10" s="215"/>
      <c r="O10" s="215"/>
      <c r="P10" s="215"/>
      <c r="Q10" s="215"/>
      <c r="R10" s="215"/>
      <c r="S10" s="215"/>
    </row>
    <row r="11" spans="2:19" ht="7" customHeight="1">
      <c r="B11" s="210"/>
      <c r="C11" s="210"/>
      <c r="D11" s="210"/>
      <c r="E11" s="1718"/>
      <c r="F11" s="2051"/>
      <c r="G11" s="210"/>
      <c r="H11" s="210"/>
      <c r="I11" s="210"/>
      <c r="J11" s="210"/>
      <c r="K11" s="210"/>
      <c r="L11" s="210"/>
      <c r="M11" s="210"/>
      <c r="N11" s="210"/>
      <c r="O11" s="210"/>
      <c r="P11" s="210"/>
      <c r="Q11" s="211"/>
      <c r="R11" s="210"/>
      <c r="S11" s="210"/>
    </row>
    <row r="12" spans="2:19">
      <c r="B12" s="5"/>
      <c r="C12" s="5"/>
      <c r="D12" s="5"/>
      <c r="E12" s="1715"/>
      <c r="F12" s="2048"/>
      <c r="G12" s="5"/>
      <c r="H12" s="5"/>
      <c r="I12" s="5"/>
      <c r="J12" s="5"/>
      <c r="K12" s="5"/>
      <c r="L12" s="5"/>
      <c r="M12" s="5"/>
      <c r="N12" s="5"/>
      <c r="O12" s="5"/>
      <c r="P12" s="5"/>
      <c r="Q12" s="5"/>
      <c r="R12" s="5"/>
      <c r="S12" s="5"/>
    </row>
    <row r="13" spans="2:19" ht="25">
      <c r="B13" s="22"/>
      <c r="C13" s="155"/>
      <c r="D13" s="155"/>
      <c r="E13" s="1714"/>
      <c r="F13" s="2047"/>
      <c r="G13" s="155"/>
      <c r="H13" s="155"/>
      <c r="I13" s="155"/>
      <c r="J13" s="155"/>
      <c r="K13" s="155"/>
      <c r="L13" s="155"/>
      <c r="M13" s="155"/>
      <c r="N13" s="155"/>
      <c r="O13" s="155"/>
      <c r="P13" s="155"/>
      <c r="Q13" s="212"/>
      <c r="R13" s="155"/>
      <c r="S13" s="54"/>
    </row>
    <row r="14" spans="2:19" ht="36">
      <c r="B14" s="20"/>
      <c r="C14" s="1938"/>
      <c r="D14" s="1938"/>
      <c r="E14" s="1939"/>
      <c r="F14" s="2052"/>
      <c r="G14" s="1940"/>
      <c r="H14" s="1940"/>
      <c r="I14" s="1940" t="s">
        <v>515</v>
      </c>
      <c r="J14" s="1938"/>
      <c r="K14" s="1938"/>
      <c r="L14" s="1938"/>
      <c r="M14" s="1938"/>
      <c r="N14" s="1938"/>
      <c r="O14" s="1938"/>
      <c r="P14" s="1938"/>
      <c r="Q14" s="1938"/>
      <c r="R14" s="1938"/>
      <c r="S14" s="21"/>
    </row>
    <row r="15" spans="2:19">
      <c r="B15" s="20"/>
      <c r="C15" s="5"/>
      <c r="D15" s="5"/>
      <c r="E15" s="1715"/>
      <c r="F15" s="2048"/>
      <c r="G15" s="5"/>
      <c r="H15" s="5"/>
      <c r="I15" s="5"/>
      <c r="J15" s="5"/>
      <c r="K15" s="5"/>
      <c r="L15" s="5"/>
      <c r="M15" s="5"/>
      <c r="N15" s="5"/>
      <c r="O15" s="5"/>
      <c r="P15" s="5"/>
      <c r="Q15" s="5"/>
      <c r="R15" s="5"/>
      <c r="S15" s="21"/>
    </row>
    <row r="16" spans="2:19">
      <c r="B16" s="20"/>
      <c r="C16" s="5"/>
      <c r="D16" s="5"/>
      <c r="E16" s="1715"/>
      <c r="F16" s="2048"/>
      <c r="G16" s="5"/>
      <c r="H16" s="5"/>
      <c r="I16" s="5"/>
      <c r="J16" s="5"/>
      <c r="K16" s="5"/>
      <c r="L16" s="5"/>
      <c r="M16" s="5"/>
      <c r="N16" s="5"/>
      <c r="O16" s="5"/>
      <c r="P16" s="5"/>
      <c r="Q16" s="5"/>
      <c r="R16" s="5"/>
      <c r="S16" s="21"/>
    </row>
    <row r="17" spans="2:19" ht="30">
      <c r="B17" s="727"/>
      <c r="C17" s="709"/>
      <c r="D17" s="709"/>
      <c r="E17" s="1719"/>
      <c r="F17" s="2053"/>
      <c r="G17" s="709"/>
      <c r="H17" s="709"/>
      <c r="I17" s="709"/>
      <c r="J17" s="709"/>
      <c r="K17" s="709"/>
      <c r="L17" s="709"/>
      <c r="M17" s="709"/>
      <c r="N17" s="709"/>
      <c r="O17" s="709"/>
      <c r="P17" s="709"/>
      <c r="Q17" s="709"/>
      <c r="R17" s="709"/>
      <c r="S17" s="728"/>
    </row>
    <row r="18" spans="2:19" ht="20">
      <c r="B18" s="730"/>
      <c r="C18" s="246"/>
      <c r="D18" s="246"/>
      <c r="E18" s="1720"/>
      <c r="F18" s="2054"/>
      <c r="G18" s="246"/>
      <c r="H18" s="246"/>
      <c r="I18" s="246"/>
      <c r="J18" s="246"/>
      <c r="K18" s="246"/>
      <c r="L18" s="246"/>
      <c r="M18" s="246"/>
      <c r="N18" s="246"/>
      <c r="O18" s="246"/>
      <c r="P18" s="246"/>
      <c r="Q18" s="246"/>
      <c r="R18" s="246"/>
      <c r="S18" s="731"/>
    </row>
    <row r="19" spans="2:19" ht="21" customHeight="1">
      <c r="B19" s="20"/>
      <c r="C19" s="5"/>
      <c r="D19" s="899" t="s">
        <v>1004</v>
      </c>
      <c r="F19" s="2055" t="s">
        <v>1005</v>
      </c>
      <c r="G19" s="5"/>
      <c r="H19" s="1177" t="s">
        <v>570</v>
      </c>
      <c r="I19" s="5"/>
      <c r="J19" s="5"/>
      <c r="K19" s="5"/>
      <c r="L19" s="899"/>
      <c r="N19" s="1300"/>
      <c r="O19" s="1181"/>
      <c r="Q19" s="1177"/>
      <c r="R19" s="5"/>
      <c r="S19" s="21"/>
    </row>
    <row r="20" spans="2:19">
      <c r="B20" s="20"/>
      <c r="C20" s="5"/>
      <c r="D20" s="5"/>
      <c r="E20" s="1715"/>
      <c r="F20" s="2048"/>
      <c r="G20" s="5"/>
      <c r="H20" s="5"/>
      <c r="I20" s="5"/>
      <c r="J20" s="5"/>
      <c r="K20" s="5"/>
      <c r="L20" s="5"/>
      <c r="M20" s="5"/>
      <c r="N20" s="5"/>
      <c r="O20" s="5"/>
      <c r="P20" s="5"/>
      <c r="Q20" s="5"/>
      <c r="R20" s="5"/>
      <c r="S20" s="21"/>
    </row>
    <row r="21" spans="2:19">
      <c r="B21" s="20"/>
      <c r="C21" s="5"/>
      <c r="D21" s="5"/>
      <c r="E21" s="1715"/>
      <c r="F21" s="2048"/>
      <c r="G21" s="5"/>
      <c r="H21" s="5"/>
      <c r="I21" s="5"/>
      <c r="J21" s="5"/>
      <c r="K21" s="5"/>
      <c r="L21" s="5"/>
      <c r="M21" s="5"/>
      <c r="N21" s="5"/>
      <c r="O21" s="5"/>
      <c r="P21" s="5"/>
      <c r="Q21" s="5"/>
      <c r="R21" s="5"/>
      <c r="S21" s="21"/>
    </row>
    <row r="22" spans="2:19">
      <c r="B22" s="20"/>
      <c r="C22" s="5"/>
      <c r="D22" s="5"/>
      <c r="E22" s="1715"/>
      <c r="F22" s="2048"/>
      <c r="G22" s="5"/>
      <c r="H22" s="5"/>
      <c r="I22" s="5"/>
      <c r="J22" s="5"/>
      <c r="K22" s="5"/>
      <c r="L22" s="5"/>
      <c r="M22" s="5"/>
      <c r="N22" s="5"/>
      <c r="O22" s="5"/>
      <c r="P22" s="5"/>
      <c r="Q22" s="5"/>
      <c r="R22" s="5"/>
      <c r="S22" s="21"/>
    </row>
    <row r="23" spans="2:19">
      <c r="B23" s="20"/>
      <c r="C23" s="5"/>
      <c r="D23" s="5"/>
      <c r="E23" s="1715"/>
      <c r="F23" s="2048"/>
      <c r="G23" s="5"/>
      <c r="H23" s="5"/>
      <c r="I23" s="5"/>
      <c r="J23" s="5"/>
      <c r="K23" s="5"/>
      <c r="L23" s="5"/>
      <c r="M23" s="5"/>
      <c r="N23" s="5"/>
      <c r="O23" s="5"/>
      <c r="P23" s="5"/>
      <c r="Q23" s="5"/>
      <c r="R23" s="5"/>
      <c r="S23" s="21"/>
    </row>
    <row r="24" spans="2:19">
      <c r="B24" s="20"/>
      <c r="C24" s="5"/>
      <c r="D24" s="5"/>
      <c r="E24" s="1715"/>
      <c r="F24" s="2048"/>
      <c r="G24" s="5"/>
      <c r="H24" s="5"/>
      <c r="I24" s="5"/>
      <c r="J24" s="5"/>
      <c r="K24" s="5"/>
      <c r="L24" s="5"/>
      <c r="M24" s="5"/>
      <c r="N24" s="5"/>
      <c r="O24" s="5"/>
      <c r="P24" s="5"/>
      <c r="Q24" s="5"/>
      <c r="R24" s="5"/>
      <c r="S24" s="21"/>
    </row>
    <row r="25" spans="2:19">
      <c r="B25" s="20"/>
      <c r="C25" s="5"/>
      <c r="D25" s="5"/>
      <c r="E25" s="1715"/>
      <c r="F25" s="2048"/>
      <c r="G25" s="5"/>
      <c r="H25" s="5"/>
      <c r="I25" s="5"/>
      <c r="J25" s="5"/>
      <c r="K25" s="5"/>
      <c r="L25" s="5"/>
      <c r="M25" s="5"/>
      <c r="N25" s="5"/>
      <c r="O25" s="5"/>
      <c r="P25" s="5"/>
      <c r="Q25" s="5"/>
      <c r="R25" s="5"/>
      <c r="S25" s="21"/>
    </row>
    <row r="26" spans="2:19">
      <c r="B26" s="20"/>
      <c r="C26" s="5"/>
      <c r="D26" s="5"/>
      <c r="E26" s="1715"/>
      <c r="F26" s="2048"/>
      <c r="G26" s="5"/>
      <c r="H26" s="5"/>
      <c r="I26" s="5"/>
      <c r="J26" s="5"/>
      <c r="K26" s="5"/>
      <c r="L26" s="5"/>
      <c r="M26" s="5"/>
      <c r="N26" s="5"/>
      <c r="O26" s="5"/>
      <c r="P26" s="5"/>
      <c r="Q26" s="5"/>
      <c r="R26" s="5"/>
      <c r="S26" s="21"/>
    </row>
    <row r="27" spans="2:19">
      <c r="B27" s="20"/>
      <c r="C27" s="5"/>
      <c r="D27" s="5"/>
      <c r="E27" s="1715"/>
      <c r="F27" s="2048"/>
      <c r="G27" s="5"/>
      <c r="H27" s="5"/>
      <c r="I27" s="5"/>
      <c r="J27" s="5"/>
      <c r="K27" s="5"/>
      <c r="L27" s="5"/>
      <c r="M27" s="5"/>
      <c r="N27" s="5"/>
      <c r="O27" s="5"/>
      <c r="P27" s="5"/>
      <c r="Q27" s="5"/>
      <c r="R27" s="5"/>
      <c r="S27" s="21"/>
    </row>
    <row r="28" spans="2:19">
      <c r="B28" s="20"/>
      <c r="C28" s="5"/>
      <c r="D28" s="5"/>
      <c r="E28" s="1715"/>
      <c r="F28" s="2048"/>
      <c r="G28" s="5"/>
      <c r="H28" s="5"/>
      <c r="I28" s="5"/>
      <c r="J28" s="5"/>
      <c r="K28" s="5"/>
      <c r="L28" s="5"/>
      <c r="M28" s="5"/>
      <c r="N28" s="5"/>
      <c r="O28" s="5"/>
      <c r="P28" s="5"/>
      <c r="Q28" s="5"/>
      <c r="R28" s="5"/>
      <c r="S28" s="21"/>
    </row>
    <row r="29" spans="2:19">
      <c r="B29" s="20"/>
      <c r="C29" s="5"/>
      <c r="D29" s="5"/>
      <c r="E29" s="1715"/>
      <c r="F29" s="2048"/>
      <c r="G29" s="5"/>
      <c r="H29" s="5"/>
      <c r="I29" s="5"/>
      <c r="J29" s="5"/>
      <c r="K29" s="5"/>
      <c r="L29" s="5"/>
      <c r="M29" s="5"/>
      <c r="N29" s="5"/>
      <c r="O29" s="5"/>
      <c r="P29" s="5"/>
      <c r="Q29" s="5"/>
      <c r="R29" s="5"/>
      <c r="S29" s="21"/>
    </row>
    <row r="30" spans="2:19">
      <c r="B30" s="20"/>
      <c r="C30" s="5"/>
      <c r="D30" s="5"/>
      <c r="E30" s="1715"/>
      <c r="F30" s="2048"/>
      <c r="G30" s="5"/>
      <c r="H30" s="5"/>
      <c r="I30" s="5"/>
      <c r="J30" s="5"/>
      <c r="K30" s="5"/>
      <c r="L30" s="5"/>
      <c r="M30" s="5"/>
      <c r="N30" s="5"/>
      <c r="O30" s="5"/>
      <c r="P30" s="5"/>
      <c r="Q30" s="5"/>
      <c r="R30" s="5"/>
      <c r="S30" s="21"/>
    </row>
    <row r="31" spans="2:19">
      <c r="B31" s="20"/>
      <c r="C31" s="5"/>
      <c r="D31" s="5"/>
      <c r="E31" s="1715"/>
      <c r="F31" s="2048"/>
      <c r="G31" s="5"/>
      <c r="H31" s="5"/>
      <c r="I31" s="5"/>
      <c r="J31" s="5"/>
      <c r="K31" s="5"/>
      <c r="L31" s="5"/>
      <c r="M31" s="5"/>
      <c r="N31" s="5"/>
      <c r="O31" s="5"/>
      <c r="P31" s="5"/>
      <c r="Q31" s="5"/>
      <c r="R31" s="5"/>
      <c r="S31" s="21"/>
    </row>
    <row r="32" spans="2:19">
      <c r="B32" s="20"/>
      <c r="C32" s="5"/>
      <c r="D32" s="5"/>
      <c r="E32" s="1715"/>
      <c r="F32" s="2048"/>
      <c r="G32" s="5"/>
      <c r="H32" s="5"/>
      <c r="I32" s="5"/>
      <c r="J32" s="5"/>
      <c r="K32" s="5"/>
      <c r="L32" s="5"/>
      <c r="M32" s="5"/>
      <c r="N32" s="5"/>
      <c r="O32" s="5"/>
      <c r="P32" s="5"/>
      <c r="Q32" s="5"/>
      <c r="R32" s="5"/>
      <c r="S32" s="21"/>
    </row>
    <row r="33" spans="2:28">
      <c r="B33" s="20"/>
      <c r="C33" s="5"/>
      <c r="D33" s="5"/>
      <c r="E33" s="1715"/>
      <c r="F33" s="2048"/>
      <c r="G33" s="5"/>
      <c r="H33" s="5"/>
      <c r="I33" s="5"/>
      <c r="J33" s="5"/>
      <c r="K33" s="5"/>
      <c r="L33" s="5"/>
      <c r="M33" s="5"/>
      <c r="N33" s="5"/>
      <c r="O33" s="5"/>
      <c r="P33" s="5"/>
      <c r="Q33" s="5"/>
      <c r="R33" s="5"/>
      <c r="S33" s="21"/>
    </row>
    <row r="34" spans="2:28" ht="30">
      <c r="B34" s="20"/>
      <c r="C34" s="5"/>
      <c r="D34" s="5"/>
      <c r="E34" s="1715"/>
      <c r="F34" s="2048"/>
      <c r="G34" s="5"/>
      <c r="H34" s="5"/>
      <c r="I34" s="5"/>
      <c r="J34" s="5"/>
      <c r="K34" s="1945" t="s">
        <v>1009</v>
      </c>
      <c r="L34" s="4"/>
      <c r="M34" s="4"/>
      <c r="N34" s="4"/>
      <c r="O34" s="4"/>
      <c r="P34" s="4"/>
      <c r="Q34" s="4"/>
      <c r="R34" s="4"/>
      <c r="S34" s="21"/>
      <c r="W34" s="2"/>
      <c r="X34" s="2"/>
      <c r="Y34" s="2"/>
      <c r="Z34" s="2"/>
      <c r="AA34" s="2"/>
      <c r="AB34" s="2"/>
    </row>
    <row r="35" spans="2:28" ht="32" customHeight="1">
      <c r="B35" s="727"/>
      <c r="C35" s="709"/>
      <c r="D35" s="709"/>
      <c r="E35" s="1719"/>
      <c r="F35" s="2053"/>
      <c r="G35" s="709"/>
      <c r="H35" s="709"/>
      <c r="I35" s="709"/>
      <c r="J35" s="709"/>
      <c r="L35" s="246" t="s">
        <v>1010</v>
      </c>
      <c r="M35" s="246"/>
      <c r="N35" s="246"/>
      <c r="O35" s="246" t="s">
        <v>1013</v>
      </c>
      <c r="P35" s="246"/>
      <c r="Q35" s="246"/>
      <c r="R35" s="709"/>
      <c r="S35" s="728"/>
      <c r="W35" s="2"/>
      <c r="X35" s="2"/>
      <c r="Y35" s="2"/>
      <c r="Z35" s="2"/>
      <c r="AA35" s="2"/>
      <c r="AB35" s="2"/>
    </row>
    <row r="36" spans="2:28" ht="16" customHeight="1">
      <c r="B36" s="730"/>
      <c r="C36" s="246"/>
      <c r="D36" s="246"/>
      <c r="E36" s="1720"/>
      <c r="F36" s="2054"/>
      <c r="G36" s="246"/>
      <c r="H36" s="246"/>
      <c r="I36" s="246"/>
      <c r="J36" s="246"/>
      <c r="L36" s="246" t="s">
        <v>1012</v>
      </c>
      <c r="O36" s="246"/>
      <c r="P36" s="246" t="s">
        <v>1011</v>
      </c>
      <c r="R36" s="246"/>
      <c r="S36" s="731"/>
      <c r="W36" s="2"/>
      <c r="X36" s="2"/>
      <c r="Y36" s="2"/>
      <c r="Z36" s="2"/>
      <c r="AA36" s="2"/>
      <c r="AB36" s="2"/>
    </row>
    <row r="37" spans="2:28" ht="19" customHeight="1" thickBot="1">
      <c r="B37" s="20"/>
      <c r="C37" s="5"/>
      <c r="D37" s="899"/>
      <c r="F37" s="2055"/>
      <c r="G37" s="1181"/>
      <c r="I37" s="1177"/>
      <c r="J37" s="5"/>
      <c r="R37" s="5"/>
      <c r="S37" s="21"/>
      <c r="W37" s="2"/>
      <c r="X37" s="2"/>
      <c r="Y37" s="2"/>
      <c r="Z37" s="2"/>
      <c r="AA37" s="2"/>
      <c r="AB37" s="2"/>
    </row>
    <row r="38" spans="2:28">
      <c r="B38" s="20"/>
      <c r="C38" s="5"/>
      <c r="D38" s="5"/>
      <c r="E38" s="1715"/>
      <c r="F38" s="2048"/>
      <c r="G38" s="5"/>
      <c r="H38" s="5"/>
      <c r="I38" s="5"/>
      <c r="J38" s="5"/>
      <c r="K38" s="5"/>
      <c r="L38" s="5"/>
      <c r="M38" s="5"/>
      <c r="O38" s="5"/>
      <c r="P38" s="5"/>
      <c r="Q38" s="1924"/>
      <c r="R38" s="5"/>
      <c r="S38" s="21"/>
      <c r="W38" s="2"/>
      <c r="X38" s="2"/>
      <c r="Y38" s="2"/>
      <c r="Z38" s="2"/>
      <c r="AA38" s="2"/>
      <c r="AB38" s="2"/>
    </row>
    <row r="39" spans="2:28">
      <c r="B39" s="20"/>
      <c r="C39" s="5"/>
      <c r="D39" s="5"/>
      <c r="E39" s="1715"/>
      <c r="F39" s="2048"/>
      <c r="G39" s="5"/>
      <c r="H39" s="5"/>
      <c r="I39" s="5"/>
      <c r="J39" s="5"/>
      <c r="K39" s="5"/>
      <c r="L39" s="5"/>
      <c r="M39" s="5"/>
      <c r="P39" s="436" t="s">
        <v>1179</v>
      </c>
      <c r="Q39" s="1925"/>
      <c r="R39" s="5"/>
      <c r="S39" s="21"/>
      <c r="W39" s="2"/>
      <c r="X39" s="2"/>
      <c r="Y39" s="2"/>
      <c r="Z39" s="2"/>
      <c r="AA39" s="2"/>
      <c r="AB39" s="2"/>
    </row>
    <row r="40" spans="2:28">
      <c r="B40" s="20"/>
      <c r="C40" s="5"/>
      <c r="D40" s="5"/>
      <c r="E40" s="1715"/>
      <c r="F40" s="2048"/>
      <c r="G40" s="5"/>
      <c r="H40" s="5"/>
      <c r="I40" s="5"/>
      <c r="J40" s="5"/>
      <c r="K40" s="5"/>
      <c r="L40" s="5"/>
      <c r="M40" s="5"/>
      <c r="Q40" s="1930"/>
      <c r="R40" s="5"/>
      <c r="S40" s="21"/>
      <c r="W40" s="2"/>
      <c r="X40" s="2"/>
      <c r="Y40" s="2"/>
      <c r="Z40" s="2"/>
      <c r="AA40" s="2"/>
      <c r="AB40" s="2"/>
    </row>
    <row r="41" spans="2:28">
      <c r="B41" s="20"/>
      <c r="C41" s="5"/>
      <c r="D41" s="5"/>
      <c r="E41" s="1715"/>
      <c r="F41" s="2048"/>
      <c r="G41" s="5"/>
      <c r="H41" s="5"/>
      <c r="I41" s="5"/>
      <c r="J41" s="5"/>
      <c r="K41" s="5"/>
      <c r="L41" s="5"/>
      <c r="M41" s="5"/>
      <c r="P41" s="436" t="s">
        <v>1180</v>
      </c>
      <c r="Q41" s="1931"/>
      <c r="R41" s="5"/>
      <c r="S41" s="21"/>
      <c r="W41" s="2"/>
      <c r="X41" s="2"/>
      <c r="Y41" s="2"/>
      <c r="Z41" s="2"/>
      <c r="AA41" s="2"/>
      <c r="AB41" s="2"/>
    </row>
    <row r="42" spans="2:28">
      <c r="B42" s="20"/>
      <c r="C42" s="5"/>
      <c r="D42" s="5"/>
      <c r="E42" s="1715"/>
      <c r="F42" s="2048"/>
      <c r="G42" s="5"/>
      <c r="H42" s="5"/>
      <c r="I42" s="5"/>
      <c r="J42" s="5"/>
      <c r="K42" s="5"/>
      <c r="L42" s="5"/>
      <c r="M42" s="5"/>
      <c r="Q42" s="1926"/>
      <c r="R42" s="5"/>
      <c r="S42" s="21"/>
      <c r="W42" s="2"/>
      <c r="X42" s="2"/>
      <c r="Y42" s="2"/>
      <c r="Z42" s="2"/>
      <c r="AA42" s="2"/>
      <c r="AB42" s="2"/>
    </row>
    <row r="43" spans="2:28">
      <c r="B43" s="20"/>
      <c r="C43" s="5"/>
      <c r="D43" s="5"/>
      <c r="E43" s="1715"/>
      <c r="F43" s="2048"/>
      <c r="G43" s="5"/>
      <c r="H43" s="5"/>
      <c r="I43" s="5"/>
      <c r="J43" s="5"/>
      <c r="K43" s="5"/>
      <c r="L43" s="5"/>
      <c r="M43" s="5"/>
      <c r="O43" s="5"/>
      <c r="P43" s="436" t="s">
        <v>1181</v>
      </c>
      <c r="Q43" s="1927"/>
      <c r="R43" s="5"/>
      <c r="S43" s="21"/>
      <c r="W43" s="2"/>
      <c r="X43" s="2"/>
      <c r="Y43" s="2"/>
      <c r="Z43" s="2"/>
      <c r="AA43" s="2"/>
      <c r="AB43" s="2"/>
    </row>
    <row r="44" spans="2:28">
      <c r="B44" s="20"/>
      <c r="C44" s="5"/>
      <c r="D44" s="5"/>
      <c r="E44" s="1715"/>
      <c r="F44" s="2048"/>
      <c r="G44" s="5"/>
      <c r="H44" s="5"/>
      <c r="I44" s="5"/>
      <c r="J44" s="5"/>
      <c r="K44" s="5"/>
      <c r="L44" s="5"/>
      <c r="M44" s="5"/>
      <c r="O44" s="5"/>
      <c r="Q44" s="1928"/>
      <c r="R44" s="5"/>
      <c r="S44" s="21"/>
      <c r="W44" s="2"/>
      <c r="X44" s="2"/>
      <c r="Y44" s="2"/>
      <c r="Z44" s="2"/>
      <c r="AA44" s="2"/>
      <c r="AB44" s="2"/>
    </row>
    <row r="45" spans="2:28">
      <c r="B45" s="20"/>
      <c r="C45" s="5"/>
      <c r="D45" s="5"/>
      <c r="E45" s="1715"/>
      <c r="F45" s="2048"/>
      <c r="G45" s="5"/>
      <c r="H45" s="5"/>
      <c r="I45" s="5"/>
      <c r="J45" s="5"/>
      <c r="K45" s="5"/>
      <c r="L45" s="5"/>
      <c r="M45" s="5"/>
      <c r="O45" s="5"/>
      <c r="P45" s="5"/>
      <c r="Q45" s="1929"/>
      <c r="R45" s="5"/>
      <c r="S45" s="21"/>
      <c r="W45" s="2"/>
      <c r="X45" s="2"/>
      <c r="Y45" s="2"/>
      <c r="Z45" s="2"/>
      <c r="AA45" s="2"/>
      <c r="AB45" s="2"/>
    </row>
    <row r="46" spans="2:28">
      <c r="B46" s="20"/>
      <c r="C46" s="5"/>
      <c r="D46" s="5"/>
      <c r="E46" s="1715"/>
      <c r="F46" s="2048"/>
      <c r="G46" s="5"/>
      <c r="H46" s="5"/>
      <c r="I46" s="5"/>
      <c r="J46" s="5"/>
      <c r="K46" s="5"/>
      <c r="L46" s="5"/>
      <c r="M46" s="5"/>
      <c r="O46" s="5"/>
      <c r="Q46" s="1929"/>
      <c r="R46" s="5"/>
      <c r="S46" s="21"/>
      <c r="W46" s="2"/>
      <c r="X46" s="2"/>
      <c r="Y46" s="2"/>
      <c r="Z46" s="2"/>
      <c r="AA46" s="2"/>
      <c r="AB46" s="2"/>
    </row>
    <row r="47" spans="2:28">
      <c r="B47" s="20"/>
      <c r="C47" s="5"/>
      <c r="D47" s="5"/>
      <c r="E47" s="1715"/>
      <c r="F47" s="2048"/>
      <c r="G47" s="5"/>
      <c r="H47" s="5"/>
      <c r="I47" s="5"/>
      <c r="J47" s="5"/>
      <c r="K47" s="5"/>
      <c r="L47" s="5"/>
      <c r="M47" s="5"/>
      <c r="O47" s="5"/>
      <c r="P47" s="436" t="s">
        <v>1182</v>
      </c>
      <c r="Q47" s="1929"/>
      <c r="R47" s="5"/>
      <c r="S47" s="21"/>
      <c r="W47" s="2"/>
      <c r="X47" s="2"/>
      <c r="Y47" s="2"/>
      <c r="Z47" s="2"/>
      <c r="AA47" s="2"/>
      <c r="AB47" s="2"/>
    </row>
    <row r="48" spans="2:28">
      <c r="B48" s="20"/>
      <c r="C48" s="5"/>
      <c r="D48" s="5"/>
      <c r="E48" s="1715"/>
      <c r="F48" s="2048"/>
      <c r="G48" s="5"/>
      <c r="H48" s="5"/>
      <c r="I48" s="5"/>
      <c r="J48" s="5"/>
      <c r="K48" s="5"/>
      <c r="L48" s="5"/>
      <c r="M48" s="5"/>
      <c r="O48" s="5"/>
      <c r="P48" s="5"/>
      <c r="Q48" s="1929"/>
      <c r="R48" s="5"/>
      <c r="S48" s="21"/>
      <c r="W48" s="2"/>
      <c r="X48" s="2"/>
      <c r="Y48" s="2"/>
      <c r="Z48" s="2"/>
      <c r="AA48" s="2"/>
      <c r="AB48" s="2"/>
    </row>
    <row r="49" spans="2:28" ht="16" thickBot="1">
      <c r="B49" s="20"/>
      <c r="C49" s="5"/>
      <c r="D49" s="5"/>
      <c r="E49" s="1715"/>
      <c r="F49" s="2048"/>
      <c r="G49" s="5"/>
      <c r="H49" s="5"/>
      <c r="I49" s="5"/>
      <c r="J49" s="5"/>
      <c r="K49" s="5"/>
      <c r="L49" s="5"/>
      <c r="M49" s="5"/>
      <c r="O49" s="5"/>
      <c r="P49" s="5"/>
      <c r="Q49" s="1929"/>
      <c r="R49" s="5"/>
      <c r="S49" s="21"/>
      <c r="W49" s="2"/>
      <c r="X49" s="2"/>
      <c r="Y49" s="2"/>
      <c r="Z49" s="2"/>
      <c r="AA49" s="2"/>
      <c r="AB49" s="2"/>
    </row>
    <row r="50" spans="2:28" ht="16" thickBot="1">
      <c r="B50" s="20"/>
      <c r="C50" s="5"/>
      <c r="D50" s="5"/>
      <c r="E50" s="1715"/>
      <c r="F50" s="2048"/>
      <c r="G50" s="5"/>
      <c r="H50" s="5"/>
      <c r="I50" s="5"/>
      <c r="J50" s="5"/>
      <c r="K50" s="5"/>
      <c r="L50" s="5"/>
      <c r="M50" s="5"/>
      <c r="O50" s="5"/>
      <c r="P50" s="1934"/>
      <c r="Q50" s="1935"/>
      <c r="R50" s="1936"/>
      <c r="S50" s="21"/>
      <c r="W50" s="2"/>
      <c r="X50" s="2"/>
      <c r="Y50" s="2"/>
      <c r="Z50" s="2"/>
      <c r="AA50" s="2"/>
      <c r="AB50" s="2"/>
    </row>
    <row r="51" spans="2:28">
      <c r="B51" s="20"/>
      <c r="C51" s="5"/>
      <c r="D51" s="5"/>
      <c r="E51" s="1715"/>
      <c r="F51" s="2048"/>
      <c r="G51" s="5"/>
      <c r="H51" s="5"/>
      <c r="I51" s="5"/>
      <c r="J51" s="5"/>
      <c r="K51" s="5"/>
      <c r="L51" s="5"/>
      <c r="M51" s="5"/>
      <c r="N51" s="5"/>
      <c r="O51" s="5"/>
      <c r="P51" s="5"/>
      <c r="Q51" s="5"/>
      <c r="R51" s="5"/>
      <c r="S51" s="21"/>
      <c r="W51" s="2"/>
      <c r="X51" s="2"/>
      <c r="Y51" s="2"/>
      <c r="Z51" s="2"/>
      <c r="AA51" s="2"/>
      <c r="AB51" s="2"/>
    </row>
    <row r="52" spans="2:28" ht="33" customHeight="1">
      <c r="B52" s="734"/>
      <c r="S52" s="736"/>
    </row>
    <row r="53" spans="2:28" ht="20">
      <c r="B53" s="738"/>
      <c r="C53" s="113"/>
      <c r="D53" s="113"/>
      <c r="E53" s="1721"/>
      <c r="F53" s="113">
        <v>2018</v>
      </c>
      <c r="G53" s="113"/>
      <c r="H53" s="113"/>
      <c r="I53" s="113"/>
      <c r="J53" s="113"/>
      <c r="K53" s="113"/>
      <c r="L53" s="113"/>
      <c r="M53" s="113"/>
      <c r="N53" s="113"/>
      <c r="O53" s="113">
        <v>2019</v>
      </c>
      <c r="P53" s="113"/>
      <c r="Q53" s="113"/>
      <c r="R53" s="113"/>
      <c r="S53" s="21"/>
    </row>
    <row r="54" spans="2:28" ht="20">
      <c r="B54" s="738"/>
      <c r="C54" s="741"/>
      <c r="D54" s="116"/>
      <c r="E54" s="1722"/>
      <c r="F54" s="2057" t="s">
        <v>118</v>
      </c>
      <c r="G54" s="116" t="s">
        <v>119</v>
      </c>
      <c r="H54" s="116" t="s">
        <v>120</v>
      </c>
      <c r="I54" s="116" t="s">
        <v>121</v>
      </c>
      <c r="J54" s="116" t="s">
        <v>55</v>
      </c>
      <c r="K54" s="116" t="s">
        <v>122</v>
      </c>
      <c r="L54" s="116" t="s">
        <v>123</v>
      </c>
      <c r="M54" s="116" t="s">
        <v>124</v>
      </c>
      <c r="N54" s="116" t="s">
        <v>125</v>
      </c>
      <c r="O54" s="116" t="s">
        <v>115</v>
      </c>
      <c r="P54" s="116" t="s">
        <v>116</v>
      </c>
      <c r="Q54" s="116" t="s">
        <v>117</v>
      </c>
      <c r="R54" s="116" t="s">
        <v>118</v>
      </c>
      <c r="S54" s="739"/>
    </row>
    <row r="55" spans="2:28" ht="20">
      <c r="B55" s="738"/>
      <c r="C55" s="974"/>
      <c r="D55" s="974"/>
      <c r="E55" s="1723"/>
      <c r="F55" s="2058"/>
      <c r="G55" s="1000"/>
      <c r="H55" s="1000"/>
      <c r="I55" s="1000"/>
      <c r="J55" s="1000"/>
      <c r="K55" s="1000"/>
      <c r="L55" s="1000"/>
      <c r="M55" s="1000"/>
      <c r="N55" s="1000"/>
      <c r="O55" s="1000"/>
      <c r="P55" s="1000"/>
      <c r="Q55" s="1000"/>
      <c r="R55" s="1000"/>
      <c r="S55" s="739"/>
    </row>
    <row r="56" spans="2:28" ht="20">
      <c r="B56" s="738"/>
      <c r="C56" s="579" t="s">
        <v>1008</v>
      </c>
      <c r="D56" s="95"/>
      <c r="E56" s="1724"/>
      <c r="F56" s="2059"/>
      <c r="G56" s="95"/>
      <c r="H56" s="95"/>
      <c r="I56" s="95"/>
      <c r="J56" s="95"/>
      <c r="K56" s="95"/>
      <c r="L56" s="95"/>
      <c r="M56" s="95"/>
      <c r="N56" s="95"/>
      <c r="O56" s="95"/>
      <c r="P56" s="95"/>
      <c r="Q56" s="95"/>
      <c r="R56" s="95"/>
      <c r="S56" s="739"/>
    </row>
    <row r="57" spans="2:28" ht="20">
      <c r="B57" s="20"/>
      <c r="C57" s="95" t="s">
        <v>1006</v>
      </c>
      <c r="D57" s="1306"/>
      <c r="E57" s="1724"/>
      <c r="F57" s="2060">
        <v>67.91</v>
      </c>
      <c r="G57" s="1303">
        <v>70.98</v>
      </c>
      <c r="H57" s="1303">
        <v>74.03</v>
      </c>
      <c r="I57" s="1303">
        <v>70.010000000000005</v>
      </c>
      <c r="J57" s="1303">
        <v>69.66</v>
      </c>
      <c r="K57" s="1303">
        <v>72.84</v>
      </c>
      <c r="L57" s="1303">
        <v>67.430000000000007</v>
      </c>
      <c r="M57" s="1303">
        <v>51.01</v>
      </c>
      <c r="N57" s="1303">
        <v>45.22</v>
      </c>
      <c r="O57" s="1303">
        <v>52.88</v>
      </c>
      <c r="P57" s="1303">
        <v>56.74</v>
      </c>
      <c r="Q57" s="1303">
        <v>59.49</v>
      </c>
      <c r="R57" s="1303">
        <v>63.3</v>
      </c>
      <c r="S57" s="21"/>
      <c r="T57" s="85">
        <f>(R57-F57)/F57</f>
        <v>-6.788396407009277E-2</v>
      </c>
    </row>
    <row r="58" spans="2:28" ht="20">
      <c r="B58" s="20"/>
      <c r="C58" s="95" t="s">
        <v>1007</v>
      </c>
      <c r="D58" s="95"/>
      <c r="E58" s="1724"/>
      <c r="F58" s="2061">
        <v>2.8460000000000001</v>
      </c>
      <c r="G58" s="1302">
        <v>2.9620000000000002</v>
      </c>
      <c r="H58" s="1302">
        <v>2.8439999999999999</v>
      </c>
      <c r="I58" s="1302">
        <v>2.754</v>
      </c>
      <c r="J58" s="1302">
        <v>2.7610000000000001</v>
      </c>
      <c r="K58" s="1302">
        <v>2.7959999999999998</v>
      </c>
      <c r="L58" s="1302">
        <v>2.7320000000000002</v>
      </c>
      <c r="M58" s="1302">
        <v>2.35</v>
      </c>
      <c r="N58" s="1302">
        <v>2.1560000000000001</v>
      </c>
      <c r="O58" s="1302">
        <v>2.1619999999999999</v>
      </c>
      <c r="P58" s="1302">
        <v>2.3109999999999999</v>
      </c>
      <c r="Q58" s="1302">
        <v>2.6110000000000002</v>
      </c>
      <c r="R58" s="1302">
        <v>2.7610000000000001</v>
      </c>
      <c r="S58" s="21"/>
      <c r="T58" s="85">
        <f>(R58-F58)/F58</f>
        <v>-2.9866479269149669E-2</v>
      </c>
    </row>
    <row r="59" spans="2:28" ht="20">
      <c r="B59" s="20"/>
      <c r="C59" s="95"/>
      <c r="D59" s="95"/>
      <c r="E59" s="1724"/>
      <c r="F59" s="2059"/>
      <c r="G59" s="95"/>
      <c r="H59" s="95"/>
      <c r="I59" s="95"/>
      <c r="J59" s="95"/>
      <c r="K59" s="95"/>
      <c r="L59" s="95"/>
      <c r="M59" s="95"/>
      <c r="N59" s="95"/>
      <c r="O59" s="95"/>
      <c r="P59" s="95"/>
      <c r="Q59" s="95"/>
      <c r="R59" s="95"/>
      <c r="S59" s="21"/>
    </row>
    <row r="60" spans="2:28" ht="20">
      <c r="B60" s="20"/>
      <c r="C60" s="1304" t="s">
        <v>1184</v>
      </c>
      <c r="D60" s="95"/>
      <c r="E60" s="1724"/>
      <c r="F60" s="2059"/>
      <c r="G60" s="95"/>
      <c r="H60" s="95"/>
      <c r="I60" s="95"/>
      <c r="J60" s="95"/>
      <c r="K60" s="95"/>
      <c r="L60" s="95"/>
      <c r="M60" s="95"/>
      <c r="N60" s="95"/>
      <c r="O60" s="95"/>
      <c r="P60" s="95"/>
      <c r="Q60" s="95"/>
      <c r="R60" s="95"/>
      <c r="S60" s="21"/>
    </row>
    <row r="61" spans="2:28" ht="20">
      <c r="B61" s="20"/>
      <c r="C61" s="95" t="s">
        <v>1183</v>
      </c>
      <c r="D61" s="95"/>
      <c r="E61" s="1724"/>
      <c r="F61" s="603">
        <v>23818</v>
      </c>
      <c r="G61" s="603">
        <v>24308</v>
      </c>
      <c r="H61" s="603">
        <v>25099</v>
      </c>
      <c r="I61" s="603">
        <v>24555</v>
      </c>
      <c r="J61" s="603">
        <v>25364</v>
      </c>
      <c r="K61" s="1937">
        <v>24365.1</v>
      </c>
      <c r="L61" s="1937">
        <v>24712.2</v>
      </c>
      <c r="M61" s="603">
        <v>24640.400000000001</v>
      </c>
      <c r="N61" s="603">
        <v>24182.400000000001</v>
      </c>
      <c r="O61" s="603">
        <v>23194.3</v>
      </c>
      <c r="P61" s="1937" t="s">
        <v>459</v>
      </c>
      <c r="Q61" s="1937" t="s">
        <v>459</v>
      </c>
      <c r="R61" s="1937" t="s">
        <v>459</v>
      </c>
      <c r="S61" s="21"/>
      <c r="T61" s="85">
        <f>(O61-N61)/N61</f>
        <v>-4.0860295090644524E-2</v>
      </c>
    </row>
    <row r="62" spans="2:28" ht="20">
      <c r="B62" s="20"/>
      <c r="C62" s="95"/>
      <c r="D62" s="95"/>
      <c r="E62" s="1724"/>
      <c r="F62" s="2059"/>
      <c r="G62" s="603"/>
      <c r="H62" s="603"/>
      <c r="I62" s="603"/>
      <c r="J62" s="603"/>
      <c r="K62" s="603"/>
      <c r="L62" s="603"/>
      <c r="M62" s="603"/>
      <c r="N62" s="603"/>
      <c r="O62" s="603"/>
      <c r="P62" s="603"/>
      <c r="Q62" s="603"/>
      <c r="R62" s="603"/>
      <c r="S62" s="21"/>
      <c r="T62" s="1305">
        <f>AVERAGE(J61:O61)</f>
        <v>24409.733333333334</v>
      </c>
      <c r="U62" s="1305">
        <f>O61-T62</f>
        <v>-1215.4333333333343</v>
      </c>
    </row>
    <row r="63" spans="2:28" ht="21" thickBot="1">
      <c r="B63" s="20"/>
      <c r="C63" s="1361"/>
      <c r="D63" s="1361"/>
      <c r="E63" s="1932"/>
      <c r="F63" s="2062"/>
      <c r="G63" s="1361"/>
      <c r="H63" s="1361"/>
      <c r="I63" s="1361"/>
      <c r="J63" s="1361"/>
      <c r="K63" s="1361"/>
      <c r="L63" s="1361"/>
      <c r="M63" s="1361"/>
      <c r="N63" s="1361"/>
      <c r="O63" s="1361"/>
      <c r="P63" s="1361"/>
      <c r="Q63" s="1361"/>
      <c r="R63" s="1361"/>
      <c r="S63" s="21"/>
    </row>
    <row r="64" spans="2:28" ht="20">
      <c r="B64" s="20"/>
      <c r="C64" s="95"/>
      <c r="D64" s="95"/>
      <c r="E64" s="1724"/>
      <c r="F64" s="2059"/>
      <c r="G64" s="95"/>
      <c r="H64" s="95"/>
      <c r="I64" s="95"/>
      <c r="J64" s="95"/>
      <c r="K64" s="95"/>
      <c r="L64" s="95"/>
      <c r="M64" s="95"/>
      <c r="N64" s="95"/>
      <c r="O64" s="95"/>
      <c r="P64" s="95"/>
      <c r="Q64" s="95"/>
      <c r="R64" s="95"/>
      <c r="S64" s="21"/>
    </row>
    <row r="65" spans="1:23" ht="20">
      <c r="B65" s="20"/>
      <c r="C65" s="95"/>
      <c r="D65" s="95"/>
      <c r="E65" s="1724"/>
      <c r="F65" s="2059"/>
      <c r="G65" s="95"/>
      <c r="H65" s="95"/>
      <c r="I65" s="95"/>
      <c r="J65" s="95"/>
      <c r="K65" s="95"/>
      <c r="L65" s="95"/>
      <c r="M65" s="95"/>
      <c r="N65" s="95"/>
      <c r="O65" s="95"/>
      <c r="P65" s="95"/>
      <c r="Q65" s="95"/>
      <c r="R65" s="95"/>
      <c r="S65" s="21"/>
    </row>
    <row r="66" spans="1:23" s="104" customFormat="1" ht="20">
      <c r="A66" s="111"/>
      <c r="B66" s="258"/>
      <c r="C66" s="95"/>
      <c r="D66" s="95"/>
      <c r="E66" s="1724"/>
      <c r="F66" s="2059"/>
      <c r="G66" s="95"/>
      <c r="H66" s="95"/>
      <c r="I66" s="95"/>
      <c r="J66" s="95"/>
      <c r="K66" s="95"/>
      <c r="L66" s="95"/>
      <c r="M66" s="95"/>
      <c r="N66" s="95"/>
      <c r="O66" s="95"/>
      <c r="P66" s="95"/>
      <c r="Q66" s="95"/>
      <c r="R66" s="95"/>
      <c r="S66" s="1243"/>
      <c r="T66" s="2"/>
      <c r="U66" s="2"/>
      <c r="V66" s="2"/>
      <c r="W66" s="111"/>
    </row>
    <row r="67" spans="1:23" ht="20">
      <c r="B67" s="20"/>
      <c r="C67" s="95"/>
      <c r="D67" s="95"/>
      <c r="E67" s="1724"/>
      <c r="F67" s="2059"/>
      <c r="G67" s="95"/>
      <c r="H67" s="95"/>
      <c r="I67" s="95"/>
      <c r="J67" s="95"/>
      <c r="K67" s="95"/>
      <c r="L67" s="95"/>
      <c r="M67" s="95"/>
      <c r="N67" s="95"/>
      <c r="O67" s="95"/>
      <c r="P67" s="95"/>
      <c r="Q67" s="95"/>
      <c r="R67" s="95"/>
      <c r="S67" s="21"/>
    </row>
    <row r="68" spans="1:23" ht="20">
      <c r="B68" s="20"/>
      <c r="C68" s="95"/>
      <c r="D68" s="95"/>
      <c r="E68" s="1724"/>
      <c r="F68" s="2059"/>
      <c r="G68" s="95"/>
      <c r="H68" s="95"/>
      <c r="I68" s="95"/>
      <c r="J68" s="95"/>
      <c r="K68" s="95"/>
      <c r="L68" s="95"/>
      <c r="M68" s="95"/>
      <c r="N68" s="95"/>
      <c r="O68" s="95"/>
      <c r="P68" s="95"/>
      <c r="Q68" s="95"/>
      <c r="R68" s="95"/>
      <c r="S68" s="21"/>
    </row>
    <row r="69" spans="1:23" ht="20">
      <c r="B69" s="20"/>
      <c r="C69" s="95"/>
      <c r="D69" s="95"/>
      <c r="E69" s="1724"/>
      <c r="F69" s="2059"/>
      <c r="G69" s="95"/>
      <c r="H69" s="95"/>
      <c r="I69" s="95"/>
      <c r="J69" s="95"/>
      <c r="K69" s="95"/>
      <c r="L69" s="95"/>
      <c r="M69" s="95"/>
      <c r="N69" s="95"/>
      <c r="O69" s="95"/>
      <c r="P69" s="95"/>
      <c r="Q69" s="95"/>
      <c r="R69" s="95"/>
      <c r="S69" s="21"/>
    </row>
    <row r="70" spans="1:23" ht="20">
      <c r="B70" s="20"/>
      <c r="C70" s="95"/>
      <c r="D70" s="95"/>
      <c r="E70" s="1724"/>
      <c r="F70" s="2059"/>
      <c r="G70" s="95"/>
      <c r="H70" s="95"/>
      <c r="I70" s="95"/>
      <c r="J70" s="95"/>
      <c r="K70" s="95"/>
      <c r="L70" s="95"/>
      <c r="M70" s="95"/>
      <c r="N70" s="95"/>
      <c r="O70" s="95"/>
      <c r="P70" s="95"/>
      <c r="Q70" s="95"/>
      <c r="R70" s="95"/>
      <c r="S70" s="21"/>
    </row>
    <row r="71" spans="1:23" ht="20">
      <c r="B71" s="20"/>
      <c r="C71" s="95"/>
      <c r="D71" s="95"/>
      <c r="E71" s="1724"/>
      <c r="F71" s="2059"/>
      <c r="G71" s="95"/>
      <c r="H71" s="95"/>
      <c r="I71" s="95"/>
      <c r="J71" s="95"/>
      <c r="K71" s="95"/>
      <c r="L71" s="95"/>
      <c r="M71" s="95"/>
      <c r="N71" s="95"/>
      <c r="O71" s="95"/>
      <c r="P71" s="95"/>
      <c r="Q71" s="95"/>
      <c r="R71" s="95"/>
      <c r="S71" s="21"/>
    </row>
    <row r="72" spans="1:23" ht="20">
      <c r="B72" s="20"/>
      <c r="C72" s="95"/>
      <c r="D72" s="95"/>
      <c r="E72" s="1724"/>
      <c r="F72" s="2059"/>
      <c r="G72" s="95"/>
      <c r="H72" s="95"/>
      <c r="I72" s="95"/>
      <c r="J72" s="95"/>
      <c r="K72" s="95"/>
      <c r="L72" s="95"/>
      <c r="M72" s="95"/>
      <c r="N72" s="95"/>
      <c r="O72" s="95"/>
      <c r="P72" s="95"/>
      <c r="Q72" s="95"/>
      <c r="R72" s="95"/>
      <c r="S72" s="21"/>
    </row>
    <row r="73" spans="1:23" ht="20">
      <c r="B73" s="20"/>
      <c r="C73" s="95"/>
      <c r="D73" s="95"/>
      <c r="E73" s="1724"/>
      <c r="F73" s="2059"/>
      <c r="G73" s="95"/>
      <c r="H73" s="95"/>
      <c r="I73" s="95"/>
      <c r="J73" s="95"/>
      <c r="K73" s="95"/>
      <c r="L73" s="95"/>
      <c r="M73" s="95"/>
      <c r="N73" s="95"/>
      <c r="O73" s="95"/>
      <c r="P73" s="95"/>
      <c r="Q73" s="95"/>
      <c r="R73" s="95"/>
      <c r="S73" s="21"/>
    </row>
    <row r="74" spans="1:23" ht="20">
      <c r="B74" s="20"/>
      <c r="C74" s="95"/>
      <c r="D74" s="95"/>
      <c r="E74" s="1724"/>
      <c r="F74" s="2059"/>
      <c r="G74" s="95"/>
      <c r="H74" s="95"/>
      <c r="I74" s="95"/>
      <c r="J74" s="95"/>
      <c r="K74" s="95"/>
      <c r="L74" s="95"/>
      <c r="M74" s="95"/>
      <c r="N74" s="95"/>
      <c r="O74" s="95"/>
      <c r="P74" s="95"/>
      <c r="Q74" s="95"/>
      <c r="R74" s="95"/>
      <c r="S74" s="21"/>
    </row>
    <row r="75" spans="1:23" ht="20">
      <c r="B75" s="20"/>
      <c r="C75" s="95"/>
      <c r="D75" s="95"/>
      <c r="E75" s="1724"/>
      <c r="F75" s="2059"/>
      <c r="G75" s="95"/>
      <c r="H75" s="95"/>
      <c r="I75" s="95"/>
      <c r="J75" s="95"/>
      <c r="K75" s="95"/>
      <c r="L75" s="95"/>
      <c r="M75" s="95"/>
      <c r="N75" s="95"/>
      <c r="O75" s="95"/>
      <c r="P75" s="95"/>
      <c r="Q75" s="95"/>
      <c r="R75" s="95"/>
      <c r="S75" s="21"/>
    </row>
    <row r="76" spans="1:23" ht="20">
      <c r="B76" s="20"/>
      <c r="C76" s="95"/>
      <c r="D76" s="95"/>
      <c r="E76" s="1724"/>
      <c r="F76" s="2059"/>
      <c r="G76" s="95"/>
      <c r="H76" s="95"/>
      <c r="I76" s="95"/>
      <c r="J76" s="95"/>
      <c r="K76" s="95"/>
      <c r="L76" s="95"/>
      <c r="M76" s="95"/>
      <c r="N76" s="95"/>
      <c r="O76" s="95"/>
      <c r="P76" s="95"/>
      <c r="Q76" s="95"/>
      <c r="R76" s="95"/>
      <c r="S76" s="21"/>
    </row>
    <row r="77" spans="1:23" ht="16" thickBot="1">
      <c r="B77" s="20"/>
      <c r="C77" s="8"/>
      <c r="D77" s="8"/>
      <c r="E77" s="1933"/>
      <c r="F77" s="2063"/>
      <c r="G77" s="8"/>
      <c r="H77" s="8"/>
      <c r="I77" s="8"/>
      <c r="J77" s="8"/>
      <c r="K77" s="8"/>
      <c r="L77" s="8"/>
      <c r="M77" s="8"/>
      <c r="N77" s="8"/>
      <c r="O77" s="8"/>
      <c r="P77" s="8"/>
      <c r="Q77" s="8"/>
      <c r="R77" s="8"/>
      <c r="S77" s="21"/>
    </row>
    <row r="78" spans="1:23" ht="30" customHeight="1">
      <c r="B78" s="3"/>
      <c r="C78" s="4"/>
      <c r="D78" s="4"/>
      <c r="E78" s="1716"/>
      <c r="F78" s="2049"/>
      <c r="G78" s="4"/>
      <c r="H78" s="4"/>
      <c r="I78" s="4"/>
      <c r="J78" s="4"/>
      <c r="K78" s="4"/>
      <c r="L78" s="4"/>
      <c r="M78" s="4"/>
      <c r="N78" s="4"/>
      <c r="O78" s="4"/>
      <c r="P78" s="4"/>
      <c r="Q78" s="4"/>
      <c r="R78" s="4"/>
      <c r="S78" s="160"/>
    </row>
    <row r="79" spans="1:23" ht="25">
      <c r="B79" s="5"/>
      <c r="C79" s="5"/>
      <c r="D79" s="5"/>
      <c r="E79" s="1715"/>
      <c r="F79" s="2048"/>
      <c r="G79" s="5"/>
      <c r="H79" s="5"/>
      <c r="I79" s="5"/>
      <c r="J79" s="5"/>
      <c r="K79" s="5"/>
      <c r="L79" s="5"/>
      <c r="M79" s="5"/>
      <c r="N79" s="5"/>
      <c r="O79" s="5"/>
      <c r="P79" s="5"/>
      <c r="Q79" s="90"/>
      <c r="R79" s="5"/>
      <c r="S79" s="5"/>
    </row>
    <row r="80" spans="1:23" ht="7" customHeight="1">
      <c r="B80" s="446"/>
      <c r="C80" s="447"/>
      <c r="D80" s="447"/>
      <c r="E80" s="1725"/>
      <c r="F80" s="2064"/>
      <c r="G80" s="447"/>
      <c r="H80" s="447"/>
      <c r="I80" s="447"/>
      <c r="J80" s="447"/>
      <c r="K80" s="447"/>
      <c r="L80" s="447"/>
      <c r="M80" s="447"/>
      <c r="N80" s="449"/>
      <c r="O80" s="447"/>
      <c r="P80" s="486"/>
      <c r="Q80" s="447"/>
      <c r="R80" s="447"/>
      <c r="S80" s="450"/>
    </row>
    <row r="81" spans="2:19" ht="12" customHeight="1">
      <c r="B81" s="258"/>
      <c r="C81" s="94"/>
      <c r="D81" s="94"/>
      <c r="E81" s="1726"/>
      <c r="F81" s="2065"/>
      <c r="G81" s="94"/>
      <c r="H81" s="94"/>
      <c r="I81" s="94"/>
      <c r="J81" s="94"/>
      <c r="K81" s="94"/>
      <c r="L81" s="94"/>
      <c r="M81" s="94"/>
      <c r="N81" s="270"/>
      <c r="O81" s="94"/>
      <c r="P81" s="94"/>
      <c r="Q81" s="94"/>
      <c r="R81" s="94"/>
      <c r="S81" s="259"/>
    </row>
    <row r="82" spans="2:19" ht="18">
      <c r="B82" s="258"/>
      <c r="C82" s="94"/>
      <c r="D82" s="641" t="s">
        <v>206</v>
      </c>
      <c r="E82" s="1727"/>
      <c r="F82" s="2066"/>
      <c r="G82" s="641" t="s">
        <v>1044</v>
      </c>
      <c r="H82" s="641"/>
      <c r="I82" s="641"/>
      <c r="J82" s="641"/>
      <c r="K82" s="641"/>
      <c r="L82" s="645" t="s">
        <v>224</v>
      </c>
      <c r="M82" s="725" t="s">
        <v>722</v>
      </c>
      <c r="N82" s="653"/>
      <c r="O82" s="641"/>
      <c r="P82" s="653"/>
      <c r="Q82" s="646" t="s">
        <v>698</v>
      </c>
      <c r="R82" s="94"/>
      <c r="S82" s="259"/>
    </row>
    <row r="83" spans="2:19" ht="14" customHeight="1">
      <c r="B83" s="258"/>
      <c r="C83" s="94"/>
      <c r="D83" s="94"/>
      <c r="E83" s="1726"/>
      <c r="F83" s="2065"/>
      <c r="G83" s="94"/>
      <c r="H83" s="94"/>
      <c r="I83" s="94"/>
      <c r="J83" s="94"/>
      <c r="K83" s="94"/>
      <c r="L83" s="94"/>
      <c r="M83" s="94"/>
      <c r="N83" s="222"/>
      <c r="O83" s="94"/>
      <c r="P83" s="94"/>
      <c r="Q83" s="94"/>
      <c r="R83" s="94"/>
      <c r="S83" s="259"/>
    </row>
    <row r="84" spans="2:19" ht="7" customHeight="1">
      <c r="B84" s="487"/>
      <c r="C84" s="488"/>
      <c r="D84" s="488"/>
      <c r="E84" s="1728"/>
      <c r="F84" s="2067"/>
      <c r="G84" s="488"/>
      <c r="H84" s="488"/>
      <c r="I84" s="488"/>
      <c r="J84" s="488"/>
      <c r="K84" s="488"/>
      <c r="L84" s="488"/>
      <c r="M84" s="488"/>
      <c r="N84" s="488"/>
      <c r="O84" s="488"/>
      <c r="P84" s="488"/>
      <c r="Q84" s="488"/>
      <c r="R84" s="488"/>
      <c r="S84" s="489"/>
    </row>
    <row r="87" spans="2:19">
      <c r="C87" s="1296" t="s">
        <v>998</v>
      </c>
      <c r="D87" s="1295" t="s">
        <v>999</v>
      </c>
      <c r="E87" s="1729" t="s">
        <v>1000</v>
      </c>
      <c r="F87" s="2068" t="s">
        <v>1001</v>
      </c>
      <c r="G87" s="1296" t="s">
        <v>1003</v>
      </c>
    </row>
    <row r="88" spans="2:19">
      <c r="C88"/>
      <c r="D88" s="923"/>
      <c r="E88" s="1600"/>
      <c r="F88" s="2069"/>
      <c r="G88"/>
    </row>
    <row r="89" spans="2:19" hidden="1">
      <c r="C89" s="502">
        <v>31415</v>
      </c>
      <c r="D89" s="922">
        <v>86</v>
      </c>
      <c r="E89" s="1176">
        <v>25.78</v>
      </c>
      <c r="F89" s="2069"/>
      <c r="G89"/>
    </row>
    <row r="90" spans="2:19" hidden="1">
      <c r="C90" s="502">
        <v>31422</v>
      </c>
      <c r="D90" s="922"/>
      <c r="E90" s="1176">
        <v>25.99</v>
      </c>
      <c r="F90" s="2069"/>
      <c r="G90"/>
    </row>
    <row r="91" spans="2:19" hidden="1">
      <c r="C91" s="502">
        <v>31429</v>
      </c>
      <c r="D91" s="922"/>
      <c r="E91" s="1176">
        <v>24.57</v>
      </c>
      <c r="F91" s="2069"/>
      <c r="G91"/>
    </row>
    <row r="92" spans="2:19" hidden="1">
      <c r="C92" s="502">
        <v>31436</v>
      </c>
      <c r="D92" s="922"/>
      <c r="E92" s="1176">
        <v>20.309999999999999</v>
      </c>
      <c r="F92" s="2069"/>
      <c r="G92"/>
    </row>
    <row r="93" spans="2:19" hidden="1">
      <c r="C93" s="502">
        <v>31443</v>
      </c>
      <c r="D93" s="922"/>
      <c r="E93" s="1176">
        <v>19.690000000000001</v>
      </c>
      <c r="F93" s="2069"/>
      <c r="G93"/>
    </row>
    <row r="94" spans="2:19" hidden="1">
      <c r="C94" s="502">
        <v>31450</v>
      </c>
      <c r="D94" s="922"/>
      <c r="E94" s="1176">
        <v>16.72</v>
      </c>
      <c r="F94" s="2069"/>
      <c r="G94"/>
    </row>
    <row r="95" spans="2:19" hidden="1">
      <c r="C95" s="502">
        <v>31457</v>
      </c>
      <c r="D95" s="922"/>
      <c r="E95" s="1176">
        <v>16.25</v>
      </c>
      <c r="F95" s="2069"/>
      <c r="G95"/>
    </row>
    <row r="96" spans="2:19" hidden="1">
      <c r="C96" s="502">
        <v>31464</v>
      </c>
      <c r="D96" s="922"/>
      <c r="E96" s="1176">
        <v>14.39</v>
      </c>
      <c r="F96" s="2069"/>
      <c r="G96"/>
    </row>
    <row r="97" spans="3:7" hidden="1">
      <c r="C97" s="502">
        <v>31471</v>
      </c>
      <c r="D97" s="922"/>
      <c r="E97" s="1176">
        <v>14.25</v>
      </c>
      <c r="F97" s="2069"/>
      <c r="G97"/>
    </row>
    <row r="98" spans="3:7" hidden="1">
      <c r="C98" s="502">
        <v>31478</v>
      </c>
      <c r="D98" s="922"/>
      <c r="E98" s="1176">
        <v>12.27</v>
      </c>
      <c r="F98" s="2069"/>
      <c r="G98"/>
    </row>
    <row r="99" spans="3:7" hidden="1">
      <c r="C99" s="502">
        <v>31485</v>
      </c>
      <c r="D99" s="922"/>
      <c r="E99" s="1176">
        <v>13.07</v>
      </c>
      <c r="F99" s="2069"/>
      <c r="G99"/>
    </row>
    <row r="100" spans="3:7" hidden="1">
      <c r="C100" s="502">
        <v>31492</v>
      </c>
      <c r="D100" s="922"/>
      <c r="E100" s="1176">
        <v>13.45</v>
      </c>
      <c r="F100" s="2069"/>
      <c r="G100"/>
    </row>
    <row r="101" spans="3:7" hidden="1">
      <c r="C101" s="502">
        <v>31499</v>
      </c>
      <c r="D101" s="922"/>
      <c r="E101" s="1176">
        <v>12</v>
      </c>
      <c r="F101" s="2069"/>
      <c r="G101"/>
    </row>
    <row r="102" spans="3:7" hidden="1">
      <c r="C102" s="502">
        <v>31506</v>
      </c>
      <c r="D102" s="922"/>
      <c r="E102" s="1176">
        <v>11.44</v>
      </c>
      <c r="F102" s="2069"/>
      <c r="G102"/>
    </row>
    <row r="103" spans="3:7" hidden="1">
      <c r="C103" s="502">
        <v>31513</v>
      </c>
      <c r="D103" s="922"/>
      <c r="E103" s="1176">
        <v>13.46</v>
      </c>
      <c r="F103" s="2069"/>
      <c r="G103"/>
    </row>
    <row r="104" spans="3:7" hidden="1">
      <c r="C104" s="502">
        <v>31520</v>
      </c>
      <c r="D104" s="922"/>
      <c r="E104" s="1176">
        <v>12.16</v>
      </c>
      <c r="F104" s="2069"/>
      <c r="G104"/>
    </row>
    <row r="105" spans="3:7" hidden="1">
      <c r="C105" s="502">
        <v>31527</v>
      </c>
      <c r="D105" s="922"/>
      <c r="E105" s="1176">
        <v>13.44</v>
      </c>
      <c r="F105" s="2069"/>
      <c r="G105"/>
    </row>
    <row r="106" spans="3:7" hidden="1">
      <c r="C106" s="502">
        <v>31534</v>
      </c>
      <c r="D106" s="922"/>
      <c r="E106" s="1176">
        <v>13.76</v>
      </c>
      <c r="F106" s="2069"/>
      <c r="G106"/>
    </row>
    <row r="107" spans="3:7" hidden="1">
      <c r="C107" s="502">
        <v>31541</v>
      </c>
      <c r="D107" s="922"/>
      <c r="E107" s="1176">
        <v>15.08</v>
      </c>
      <c r="F107" s="2069"/>
      <c r="G107"/>
    </row>
    <row r="108" spans="3:7" hidden="1">
      <c r="C108" s="502">
        <v>31548</v>
      </c>
      <c r="D108" s="922"/>
      <c r="E108" s="1176">
        <v>15.74</v>
      </c>
      <c r="F108" s="2069"/>
      <c r="G108"/>
    </row>
    <row r="109" spans="3:7" hidden="1">
      <c r="C109" s="502">
        <v>31555</v>
      </c>
      <c r="D109" s="922"/>
      <c r="E109" s="1176">
        <v>16.37</v>
      </c>
      <c r="F109" s="2069"/>
      <c r="G109"/>
    </row>
    <row r="110" spans="3:7" hidden="1">
      <c r="C110" s="502">
        <v>31562</v>
      </c>
      <c r="D110" s="922"/>
      <c r="E110" s="1176">
        <v>14.64</v>
      </c>
      <c r="F110" s="2069"/>
      <c r="G110"/>
    </row>
    <row r="111" spans="3:7" hidden="1">
      <c r="C111" s="502">
        <v>31569</v>
      </c>
      <c r="D111" s="922"/>
      <c r="E111" s="1176">
        <v>13.25</v>
      </c>
      <c r="F111" s="2069"/>
      <c r="G111"/>
    </row>
    <row r="112" spans="3:7" hidden="1">
      <c r="C112" s="502">
        <v>31576</v>
      </c>
      <c r="D112" s="922"/>
      <c r="E112" s="1176">
        <v>13.21</v>
      </c>
      <c r="F112" s="2069"/>
      <c r="G112"/>
    </row>
    <row r="113" spans="3:7" hidden="1">
      <c r="C113" s="502">
        <v>31583</v>
      </c>
      <c r="D113" s="922"/>
      <c r="E113" s="1176">
        <v>13.82</v>
      </c>
      <c r="F113" s="2069"/>
      <c r="G113"/>
    </row>
    <row r="114" spans="3:7" hidden="1">
      <c r="C114" s="502">
        <v>31590</v>
      </c>
      <c r="D114" s="922"/>
      <c r="E114" s="1176">
        <v>13.56</v>
      </c>
      <c r="F114" s="2069"/>
      <c r="G114"/>
    </row>
    <row r="115" spans="3:7" hidden="1">
      <c r="C115" s="502">
        <v>31597</v>
      </c>
      <c r="D115" s="922"/>
      <c r="E115" s="1176">
        <v>12.23</v>
      </c>
      <c r="F115" s="2069"/>
      <c r="G115"/>
    </row>
    <row r="116" spans="3:7" hidden="1">
      <c r="C116" s="502">
        <v>31604</v>
      </c>
      <c r="D116" s="922"/>
      <c r="E116" s="1176">
        <v>11.13</v>
      </c>
      <c r="F116" s="2069"/>
      <c r="G116"/>
    </row>
    <row r="117" spans="3:7" hidden="1">
      <c r="C117" s="502">
        <v>31611</v>
      </c>
      <c r="D117" s="922"/>
      <c r="E117" s="1176">
        <v>12.17</v>
      </c>
      <c r="F117" s="2069"/>
      <c r="G117"/>
    </row>
    <row r="118" spans="3:7" hidden="1">
      <c r="C118" s="502">
        <v>31618</v>
      </c>
      <c r="D118" s="922"/>
      <c r="E118" s="1176">
        <v>11.31</v>
      </c>
      <c r="F118" s="2069"/>
      <c r="G118"/>
    </row>
    <row r="119" spans="3:7" hidden="1">
      <c r="C119" s="502">
        <v>31625</v>
      </c>
      <c r="D119" s="922"/>
      <c r="E119" s="1176">
        <v>11.45</v>
      </c>
      <c r="F119" s="2069"/>
      <c r="G119"/>
    </row>
    <row r="120" spans="3:7" hidden="1">
      <c r="C120" s="502">
        <v>31632</v>
      </c>
      <c r="D120" s="922"/>
      <c r="E120" s="1176">
        <v>14.63</v>
      </c>
      <c r="F120" s="2069"/>
      <c r="G120"/>
    </row>
    <row r="121" spans="3:7" hidden="1">
      <c r="C121" s="502">
        <v>31639</v>
      </c>
      <c r="D121" s="922"/>
      <c r="E121" s="1176">
        <v>15.39</v>
      </c>
      <c r="F121" s="2069"/>
      <c r="G121"/>
    </row>
    <row r="122" spans="3:7" hidden="1">
      <c r="C122" s="502">
        <v>31646</v>
      </c>
      <c r="D122" s="922"/>
      <c r="E122" s="1176">
        <v>15.3</v>
      </c>
      <c r="F122" s="2069"/>
      <c r="G122"/>
    </row>
    <row r="123" spans="3:7" hidden="1">
      <c r="C123" s="502">
        <v>31653</v>
      </c>
      <c r="D123" s="922"/>
      <c r="E123" s="1176">
        <v>15.77</v>
      </c>
      <c r="F123" s="2069"/>
      <c r="G123"/>
    </row>
    <row r="124" spans="3:7" hidden="1">
      <c r="C124" s="502">
        <v>31660</v>
      </c>
      <c r="D124" s="922"/>
      <c r="E124" s="1176">
        <v>16.07</v>
      </c>
      <c r="F124" s="2069"/>
      <c r="G124"/>
    </row>
    <row r="125" spans="3:7" hidden="1">
      <c r="C125" s="502">
        <v>31667</v>
      </c>
      <c r="D125" s="922"/>
      <c r="E125" s="1176">
        <v>15.13</v>
      </c>
      <c r="F125" s="2069"/>
      <c r="G125"/>
    </row>
    <row r="126" spans="3:7" hidden="1">
      <c r="C126" s="502">
        <v>31674</v>
      </c>
      <c r="D126" s="922"/>
      <c r="E126" s="1176">
        <v>14.23</v>
      </c>
      <c r="F126" s="2069"/>
      <c r="G126"/>
    </row>
    <row r="127" spans="3:7" hidden="1">
      <c r="C127" s="502">
        <v>31681</v>
      </c>
      <c r="D127" s="922"/>
      <c r="E127" s="1176">
        <v>14.3</v>
      </c>
      <c r="F127" s="2069"/>
      <c r="G127"/>
    </row>
    <row r="128" spans="3:7" hidden="1">
      <c r="C128" s="502">
        <v>31688</v>
      </c>
      <c r="D128" s="922"/>
      <c r="E128" s="1176">
        <v>15.02</v>
      </c>
      <c r="F128" s="2069"/>
      <c r="G128"/>
    </row>
    <row r="129" spans="3:7" hidden="1">
      <c r="C129" s="502">
        <v>31695</v>
      </c>
      <c r="D129" s="922"/>
      <c r="E129" s="1176">
        <v>15.16</v>
      </c>
      <c r="F129" s="2069"/>
      <c r="G129"/>
    </row>
    <row r="130" spans="3:7" hidden="1">
      <c r="C130" s="502">
        <v>31702</v>
      </c>
      <c r="D130" s="922"/>
      <c r="E130" s="1176">
        <v>14.69</v>
      </c>
      <c r="F130" s="2069"/>
      <c r="G130"/>
    </row>
    <row r="131" spans="3:7" hidden="1">
      <c r="C131" s="502">
        <v>31709</v>
      </c>
      <c r="D131" s="922"/>
      <c r="E131" s="1176">
        <v>15.01</v>
      </c>
      <c r="F131" s="2069"/>
      <c r="G131"/>
    </row>
    <row r="132" spans="3:7" hidden="1">
      <c r="C132" s="502">
        <v>31716</v>
      </c>
      <c r="D132" s="922"/>
      <c r="E132" s="1176">
        <v>14.53</v>
      </c>
      <c r="F132" s="2069"/>
      <c r="G132"/>
    </row>
    <row r="133" spans="3:7" hidden="1">
      <c r="C133" s="502">
        <v>31723</v>
      </c>
      <c r="D133" s="922"/>
      <c r="E133" s="1176">
        <v>14.98</v>
      </c>
      <c r="F133" s="2069"/>
      <c r="G133"/>
    </row>
    <row r="134" spans="3:7" hidden="1">
      <c r="C134" s="502">
        <v>31730</v>
      </c>
      <c r="D134" s="922"/>
      <c r="E134" s="1176">
        <v>15.45</v>
      </c>
      <c r="F134" s="2069"/>
      <c r="G134"/>
    </row>
    <row r="135" spans="3:7" hidden="1">
      <c r="C135" s="502">
        <v>31737</v>
      </c>
      <c r="D135" s="922"/>
      <c r="E135" s="1176">
        <v>15.4</v>
      </c>
      <c r="F135" s="2069"/>
      <c r="G135"/>
    </row>
    <row r="136" spans="3:7" hidden="1">
      <c r="C136" s="502">
        <v>31744</v>
      </c>
      <c r="D136" s="922"/>
      <c r="E136" s="1176">
        <v>15.01</v>
      </c>
      <c r="F136" s="2069"/>
      <c r="G136"/>
    </row>
    <row r="137" spans="3:7" hidden="1">
      <c r="C137" s="502">
        <v>31751</v>
      </c>
      <c r="D137" s="922"/>
      <c r="E137" s="1176">
        <v>15.2</v>
      </c>
      <c r="F137" s="2069"/>
      <c r="G137"/>
    </row>
    <row r="138" spans="3:7" hidden="1">
      <c r="C138" s="502">
        <v>31758</v>
      </c>
      <c r="D138" s="922"/>
      <c r="E138" s="1176">
        <v>15.34</v>
      </c>
      <c r="F138" s="2069"/>
      <c r="G138"/>
    </row>
    <row r="139" spans="3:7" hidden="1">
      <c r="C139" s="502">
        <v>31765</v>
      </c>
      <c r="D139" s="922"/>
      <c r="E139" s="1176">
        <v>16.23</v>
      </c>
      <c r="F139" s="2069"/>
      <c r="G139"/>
    </row>
    <row r="140" spans="3:7" hidden="1">
      <c r="C140" s="502">
        <v>31772</v>
      </c>
      <c r="D140" s="922"/>
      <c r="E140" s="1176">
        <v>17.05</v>
      </c>
      <c r="F140" s="2069"/>
      <c r="G140"/>
    </row>
    <row r="141" spans="3:7" hidden="1">
      <c r="C141" s="502">
        <v>31779</v>
      </c>
      <c r="D141" s="922">
        <v>87</v>
      </c>
      <c r="E141" s="1176">
        <v>17.86</v>
      </c>
      <c r="F141" s="2069"/>
      <c r="G141"/>
    </row>
    <row r="142" spans="3:7" hidden="1">
      <c r="C142" s="502">
        <v>31786</v>
      </c>
      <c r="D142" s="922"/>
      <c r="E142" s="1176">
        <v>18.38</v>
      </c>
      <c r="F142" s="2069"/>
      <c r="G142"/>
    </row>
    <row r="143" spans="3:7" hidden="1">
      <c r="C143" s="502">
        <v>31793</v>
      </c>
      <c r="D143" s="922"/>
      <c r="E143" s="1176">
        <v>19.04</v>
      </c>
      <c r="F143" s="2069"/>
      <c r="G143"/>
    </row>
    <row r="144" spans="3:7" hidden="1">
      <c r="C144" s="502">
        <v>31800</v>
      </c>
      <c r="D144" s="922"/>
      <c r="E144" s="1176">
        <v>18.68</v>
      </c>
      <c r="F144" s="2069"/>
      <c r="G144"/>
    </row>
    <row r="145" spans="3:7" hidden="1">
      <c r="C145" s="502">
        <v>31807</v>
      </c>
      <c r="D145" s="922"/>
      <c r="E145" s="1176">
        <v>18.62</v>
      </c>
      <c r="F145" s="2069"/>
      <c r="G145"/>
    </row>
    <row r="146" spans="3:7" hidden="1">
      <c r="C146" s="502">
        <v>31814</v>
      </c>
      <c r="D146" s="922"/>
      <c r="E146" s="1176">
        <v>18.45</v>
      </c>
      <c r="F146" s="2069"/>
      <c r="G146"/>
    </row>
    <row r="147" spans="3:7" hidden="1">
      <c r="C147" s="502">
        <v>31821</v>
      </c>
      <c r="D147" s="922"/>
      <c r="E147" s="1176">
        <v>18.14</v>
      </c>
      <c r="F147" s="2069"/>
      <c r="G147"/>
    </row>
    <row r="148" spans="3:7" hidden="1">
      <c r="C148" s="502">
        <v>31828</v>
      </c>
      <c r="D148" s="922"/>
      <c r="E148" s="1176">
        <v>17.63</v>
      </c>
      <c r="F148" s="2069"/>
      <c r="G148"/>
    </row>
    <row r="149" spans="3:7" hidden="1">
      <c r="C149" s="502">
        <v>31835</v>
      </c>
      <c r="D149" s="922"/>
      <c r="E149" s="1176">
        <v>16.75</v>
      </c>
      <c r="F149" s="2069"/>
      <c r="G149"/>
    </row>
    <row r="150" spans="3:7" hidden="1">
      <c r="C150" s="502">
        <v>31842</v>
      </c>
      <c r="D150" s="922"/>
      <c r="E150" s="1176">
        <v>17.47</v>
      </c>
      <c r="F150" s="2069"/>
      <c r="G150"/>
    </row>
    <row r="151" spans="3:7" hidden="1">
      <c r="C151" s="502">
        <v>31849</v>
      </c>
      <c r="D151" s="922"/>
      <c r="E151" s="1176">
        <v>18.309999999999999</v>
      </c>
      <c r="F151" s="2069"/>
      <c r="G151"/>
    </row>
    <row r="152" spans="3:7" hidden="1">
      <c r="C152" s="502">
        <v>31856</v>
      </c>
      <c r="D152" s="922"/>
      <c r="E152" s="1176">
        <v>18.72</v>
      </c>
      <c r="F152" s="2069"/>
      <c r="G152"/>
    </row>
    <row r="153" spans="3:7" hidden="1">
      <c r="C153" s="502">
        <v>31863</v>
      </c>
      <c r="D153" s="922"/>
      <c r="E153" s="1176">
        <v>18.59</v>
      </c>
      <c r="F153" s="2069"/>
      <c r="G153"/>
    </row>
    <row r="154" spans="3:7" hidden="1">
      <c r="C154" s="502">
        <v>31870</v>
      </c>
      <c r="D154" s="922"/>
      <c r="E154" s="1176">
        <v>18.77</v>
      </c>
      <c r="F154" s="2069"/>
      <c r="G154"/>
    </row>
    <row r="155" spans="3:7" hidden="1">
      <c r="C155" s="502">
        <v>31877</v>
      </c>
      <c r="D155" s="922"/>
      <c r="E155" s="1176">
        <v>18.600000000000001</v>
      </c>
      <c r="F155" s="2069"/>
      <c r="G155"/>
    </row>
    <row r="156" spans="3:7" hidden="1">
      <c r="C156" s="502">
        <v>31884</v>
      </c>
      <c r="D156" s="922"/>
      <c r="E156" s="1176">
        <v>18.3</v>
      </c>
      <c r="F156" s="2069"/>
      <c r="G156"/>
    </row>
    <row r="157" spans="3:7" hidden="1">
      <c r="C157" s="502">
        <v>31891</v>
      </c>
      <c r="D157" s="922"/>
      <c r="E157" s="1176">
        <v>18.940000000000001</v>
      </c>
      <c r="F157" s="2069"/>
      <c r="G157"/>
    </row>
    <row r="158" spans="3:7" hidden="1">
      <c r="C158" s="502">
        <v>31898</v>
      </c>
      <c r="D158" s="922"/>
      <c r="E158" s="1176">
        <v>18.760000000000002</v>
      </c>
      <c r="F158" s="2069"/>
      <c r="G158"/>
    </row>
    <row r="159" spans="3:7" hidden="1">
      <c r="C159" s="502">
        <v>31905</v>
      </c>
      <c r="D159" s="922"/>
      <c r="E159" s="1176">
        <v>19.14</v>
      </c>
      <c r="F159" s="2069"/>
      <c r="G159"/>
    </row>
    <row r="160" spans="3:7" hidden="1">
      <c r="C160" s="502">
        <v>31912</v>
      </c>
      <c r="D160" s="922"/>
      <c r="E160" s="1176">
        <v>19.52</v>
      </c>
      <c r="F160" s="2069"/>
      <c r="G160"/>
    </row>
    <row r="161" spans="3:7" hidden="1">
      <c r="C161" s="502">
        <v>31919</v>
      </c>
      <c r="D161" s="922"/>
      <c r="E161" s="1176">
        <v>19.850000000000001</v>
      </c>
      <c r="F161" s="2069"/>
      <c r="G161"/>
    </row>
    <row r="162" spans="3:7" hidden="1">
      <c r="C162" s="502">
        <v>31926</v>
      </c>
      <c r="D162" s="922"/>
      <c r="E162" s="1176">
        <v>19.34</v>
      </c>
      <c r="F162" s="2069"/>
      <c r="G162"/>
    </row>
    <row r="163" spans="3:7" hidden="1">
      <c r="C163" s="502">
        <v>31933</v>
      </c>
      <c r="D163" s="922"/>
      <c r="E163" s="1176">
        <v>19.73</v>
      </c>
      <c r="F163" s="2069"/>
      <c r="G163"/>
    </row>
    <row r="164" spans="3:7" hidden="1">
      <c r="C164" s="502">
        <v>31940</v>
      </c>
      <c r="D164" s="922"/>
      <c r="E164" s="1176">
        <v>19.88</v>
      </c>
      <c r="F164" s="2069"/>
      <c r="G164"/>
    </row>
    <row r="165" spans="3:7" hidden="1">
      <c r="C165" s="502">
        <v>31947</v>
      </c>
      <c r="D165" s="922"/>
      <c r="E165" s="1176">
        <v>20.38</v>
      </c>
      <c r="F165" s="2069"/>
      <c r="G165"/>
    </row>
    <row r="166" spans="3:7" hidden="1">
      <c r="C166" s="502">
        <v>31954</v>
      </c>
      <c r="D166" s="922"/>
      <c r="E166" s="1176">
        <v>20.21</v>
      </c>
      <c r="F166" s="2069"/>
      <c r="G166"/>
    </row>
    <row r="167" spans="3:7" hidden="1">
      <c r="C167" s="502">
        <v>31961</v>
      </c>
      <c r="D167" s="922"/>
      <c r="E167" s="1176">
        <v>20.46</v>
      </c>
      <c r="F167" s="2069"/>
      <c r="G167"/>
    </row>
    <row r="168" spans="3:7" hidden="1">
      <c r="C168" s="502">
        <v>31968</v>
      </c>
      <c r="D168" s="922"/>
      <c r="E168" s="1176">
        <v>21.06</v>
      </c>
      <c r="F168" s="2069"/>
      <c r="G168"/>
    </row>
    <row r="169" spans="3:7" hidden="1">
      <c r="C169" s="502">
        <v>31975</v>
      </c>
      <c r="D169" s="922"/>
      <c r="E169" s="1176">
        <v>22.03</v>
      </c>
      <c r="F169" s="2069"/>
      <c r="G169"/>
    </row>
    <row r="170" spans="3:7" hidden="1">
      <c r="C170" s="502">
        <v>31982</v>
      </c>
      <c r="D170" s="922"/>
      <c r="E170" s="1176">
        <v>21.5</v>
      </c>
      <c r="F170" s="2069"/>
      <c r="G170"/>
    </row>
    <row r="171" spans="3:7" hidden="1">
      <c r="C171" s="502">
        <v>31989</v>
      </c>
      <c r="D171" s="922"/>
      <c r="E171" s="1176">
        <v>21.25</v>
      </c>
      <c r="F171" s="2069"/>
      <c r="G171"/>
    </row>
    <row r="172" spans="3:7" hidden="1">
      <c r="C172" s="502">
        <v>31996</v>
      </c>
      <c r="D172" s="922"/>
      <c r="E172" s="1176">
        <v>21.52</v>
      </c>
      <c r="F172" s="2069"/>
      <c r="G172"/>
    </row>
    <row r="173" spans="3:7" hidden="1">
      <c r="C173" s="502">
        <v>32003</v>
      </c>
      <c r="D173" s="922"/>
      <c r="E173" s="1176">
        <v>20.8</v>
      </c>
      <c r="F173" s="2069"/>
      <c r="G173"/>
    </row>
    <row r="174" spans="3:7" hidden="1">
      <c r="C174" s="502">
        <v>32010</v>
      </c>
      <c r="D174" s="922"/>
      <c r="E174" s="1176">
        <v>19.61</v>
      </c>
      <c r="F174" s="2069"/>
      <c r="G174"/>
    </row>
    <row r="175" spans="3:7" hidden="1">
      <c r="C175" s="502">
        <v>32017</v>
      </c>
      <c r="D175" s="922"/>
      <c r="E175" s="1176">
        <v>19.420000000000002</v>
      </c>
      <c r="F175" s="2069"/>
      <c r="G175"/>
    </row>
    <row r="176" spans="3:7" hidden="1">
      <c r="C176" s="502">
        <v>32024</v>
      </c>
      <c r="D176" s="922"/>
      <c r="E176" s="1176">
        <v>19.559999999999999</v>
      </c>
      <c r="F176" s="2069"/>
      <c r="G176"/>
    </row>
    <row r="177" spans="3:7" hidden="1">
      <c r="C177" s="502">
        <v>32031</v>
      </c>
      <c r="D177" s="922"/>
      <c r="E177" s="1176">
        <v>19.38</v>
      </c>
      <c r="F177" s="2069"/>
      <c r="G177"/>
    </row>
    <row r="178" spans="3:7" hidden="1">
      <c r="C178" s="502">
        <v>32038</v>
      </c>
      <c r="D178" s="922"/>
      <c r="E178" s="1176">
        <v>19.63</v>
      </c>
      <c r="F178" s="2069"/>
      <c r="G178"/>
    </row>
    <row r="179" spans="3:7" hidden="1">
      <c r="C179" s="502">
        <v>32045</v>
      </c>
      <c r="D179" s="922"/>
      <c r="E179" s="1176">
        <v>19.57</v>
      </c>
      <c r="F179" s="2069"/>
      <c r="G179"/>
    </row>
    <row r="180" spans="3:7" hidden="1">
      <c r="C180" s="502">
        <v>32052</v>
      </c>
      <c r="D180" s="922"/>
      <c r="E180" s="1176">
        <v>19.64</v>
      </c>
      <c r="F180" s="2069"/>
      <c r="G180"/>
    </row>
    <row r="181" spans="3:7" hidden="1">
      <c r="C181" s="502">
        <v>32059</v>
      </c>
      <c r="D181" s="922"/>
      <c r="E181" s="1176">
        <v>19.649999999999999</v>
      </c>
      <c r="F181" s="2069"/>
      <c r="G181"/>
    </row>
    <row r="182" spans="3:7" hidden="1">
      <c r="C182" s="502">
        <v>32066</v>
      </c>
      <c r="D182" s="922"/>
      <c r="E182" s="1176">
        <v>19.82</v>
      </c>
      <c r="F182" s="2069"/>
      <c r="G182"/>
    </row>
    <row r="183" spans="3:7" hidden="1">
      <c r="C183" s="502">
        <v>32073</v>
      </c>
      <c r="D183" s="922"/>
      <c r="E183" s="1176">
        <v>19.98</v>
      </c>
      <c r="F183" s="2069"/>
      <c r="G183"/>
    </row>
    <row r="184" spans="3:7" hidden="1">
      <c r="C184" s="502">
        <v>32080</v>
      </c>
      <c r="D184" s="922"/>
      <c r="E184" s="1176">
        <v>20.03</v>
      </c>
      <c r="F184" s="2069"/>
      <c r="G184"/>
    </row>
    <row r="185" spans="3:7" hidden="1">
      <c r="C185" s="502">
        <v>32087</v>
      </c>
      <c r="D185" s="922"/>
      <c r="E185" s="1176">
        <v>19.170000000000002</v>
      </c>
      <c r="F185" s="2069"/>
      <c r="G185"/>
    </row>
    <row r="186" spans="3:7" hidden="1">
      <c r="C186" s="502">
        <v>32094</v>
      </c>
      <c r="D186" s="922"/>
      <c r="E186" s="1176">
        <v>18.88</v>
      </c>
      <c r="F186" s="2069"/>
      <c r="G186"/>
    </row>
    <row r="187" spans="3:7" hidden="1">
      <c r="C187" s="502">
        <v>32101</v>
      </c>
      <c r="D187" s="922"/>
      <c r="E187" s="1176">
        <v>18.600000000000001</v>
      </c>
      <c r="F187" s="2069"/>
      <c r="G187"/>
    </row>
    <row r="188" spans="3:7" hidden="1">
      <c r="C188" s="502">
        <v>32108</v>
      </c>
      <c r="D188" s="922"/>
      <c r="E188" s="1176">
        <v>18.829999999999998</v>
      </c>
      <c r="F188" s="2069"/>
      <c r="G188"/>
    </row>
    <row r="189" spans="3:7" hidden="1">
      <c r="C189" s="502">
        <v>32115</v>
      </c>
      <c r="D189" s="922"/>
      <c r="E189" s="1176">
        <v>18.62</v>
      </c>
      <c r="F189" s="2069"/>
      <c r="G189"/>
    </row>
    <row r="190" spans="3:7" hidden="1">
      <c r="C190" s="502">
        <v>32122</v>
      </c>
      <c r="D190" s="922"/>
      <c r="E190" s="1176">
        <v>18.34</v>
      </c>
      <c r="F190" s="2069"/>
      <c r="G190"/>
    </row>
    <row r="191" spans="3:7" hidden="1">
      <c r="C191" s="502">
        <v>32129</v>
      </c>
      <c r="D191" s="922"/>
      <c r="E191" s="1176">
        <v>16.350000000000001</v>
      </c>
      <c r="F191" s="2069"/>
      <c r="G191"/>
    </row>
    <row r="192" spans="3:7" hidden="1">
      <c r="C192" s="502">
        <v>32136</v>
      </c>
      <c r="D192" s="922"/>
      <c r="E192" s="1176">
        <v>16.23</v>
      </c>
      <c r="F192" s="2069"/>
      <c r="G192"/>
    </row>
    <row r="193" spans="3:7" hidden="1">
      <c r="C193" s="502">
        <v>32143</v>
      </c>
      <c r="D193" s="922">
        <v>88</v>
      </c>
      <c r="E193" s="1176">
        <v>16.78</v>
      </c>
      <c r="F193" s="2069"/>
      <c r="G193"/>
    </row>
    <row r="194" spans="3:7" hidden="1">
      <c r="C194" s="502">
        <v>32150</v>
      </c>
      <c r="D194" s="922"/>
      <c r="E194" s="1176">
        <v>17.600000000000001</v>
      </c>
      <c r="F194" s="2069"/>
      <c r="G194"/>
    </row>
    <row r="195" spans="3:7" hidden="1">
      <c r="C195" s="502">
        <v>32157</v>
      </c>
      <c r="D195" s="922"/>
      <c r="E195" s="1176">
        <v>16.79</v>
      </c>
      <c r="F195" s="2069"/>
      <c r="G195"/>
    </row>
    <row r="196" spans="3:7" hidden="1">
      <c r="C196" s="502">
        <v>32164</v>
      </c>
      <c r="D196" s="922"/>
      <c r="E196" s="1176">
        <v>17.2</v>
      </c>
      <c r="F196" s="2069"/>
      <c r="G196"/>
    </row>
    <row r="197" spans="3:7" hidden="1">
      <c r="C197" s="502">
        <v>32171</v>
      </c>
      <c r="D197" s="922"/>
      <c r="E197" s="1176">
        <v>16.920000000000002</v>
      </c>
      <c r="F197" s="2069"/>
      <c r="G197"/>
    </row>
    <row r="198" spans="3:7" hidden="1">
      <c r="C198" s="502">
        <v>32178</v>
      </c>
      <c r="D198" s="922"/>
      <c r="E198" s="1176">
        <v>17.079999999999998</v>
      </c>
      <c r="F198" s="2069"/>
      <c r="G198"/>
    </row>
    <row r="199" spans="3:7" hidden="1">
      <c r="C199" s="502">
        <v>32185</v>
      </c>
      <c r="D199" s="922"/>
      <c r="E199" s="1176">
        <v>17.239999999999998</v>
      </c>
      <c r="F199" s="2069"/>
      <c r="G199"/>
    </row>
    <row r="200" spans="3:7" hidden="1">
      <c r="C200" s="502">
        <v>32192</v>
      </c>
      <c r="D200" s="922"/>
      <c r="E200" s="1176">
        <v>16.7</v>
      </c>
      <c r="F200" s="2069"/>
      <c r="G200"/>
    </row>
    <row r="201" spans="3:7" hidden="1">
      <c r="C201" s="502">
        <v>32199</v>
      </c>
      <c r="D201" s="922"/>
      <c r="E201" s="1176">
        <v>16.329999999999998</v>
      </c>
      <c r="F201" s="2069"/>
      <c r="G201"/>
    </row>
    <row r="202" spans="3:7" hidden="1">
      <c r="C202" s="502">
        <v>32206</v>
      </c>
      <c r="D202" s="922"/>
      <c r="E202" s="1176">
        <v>15.64</v>
      </c>
      <c r="F202" s="2069"/>
      <c r="G202"/>
    </row>
    <row r="203" spans="3:7" hidden="1">
      <c r="C203" s="502">
        <v>32213</v>
      </c>
      <c r="D203" s="922"/>
      <c r="E203" s="1176">
        <v>15.74</v>
      </c>
      <c r="F203" s="2069"/>
      <c r="G203"/>
    </row>
    <row r="204" spans="3:7" hidden="1">
      <c r="C204" s="502">
        <v>32220</v>
      </c>
      <c r="D204" s="922"/>
      <c r="E204" s="1176">
        <v>16.079999999999998</v>
      </c>
      <c r="F204" s="2069"/>
      <c r="G204"/>
    </row>
    <row r="205" spans="3:7" hidden="1">
      <c r="C205" s="502">
        <v>32227</v>
      </c>
      <c r="D205" s="922"/>
      <c r="E205" s="1176">
        <v>16.579999999999998</v>
      </c>
      <c r="F205" s="2069"/>
      <c r="G205"/>
    </row>
    <row r="206" spans="3:7" hidden="1">
      <c r="C206" s="502">
        <v>32234</v>
      </c>
      <c r="D206" s="922"/>
      <c r="E206" s="1176">
        <v>17.07</v>
      </c>
      <c r="F206" s="2069"/>
      <c r="G206"/>
    </row>
    <row r="207" spans="3:7" hidden="1">
      <c r="C207" s="502">
        <v>32241</v>
      </c>
      <c r="D207" s="922"/>
      <c r="E207" s="1176">
        <v>16.89</v>
      </c>
      <c r="F207" s="2069"/>
      <c r="G207"/>
    </row>
    <row r="208" spans="3:7" hidden="1">
      <c r="C208" s="502">
        <v>32248</v>
      </c>
      <c r="D208" s="922"/>
      <c r="E208" s="1176">
        <v>18.149999999999999</v>
      </c>
      <c r="F208" s="2069"/>
      <c r="G208"/>
    </row>
    <row r="209" spans="3:7" hidden="1">
      <c r="C209" s="502">
        <v>32255</v>
      </c>
      <c r="D209" s="922"/>
      <c r="E209" s="1176">
        <v>18.16</v>
      </c>
      <c r="F209" s="2069"/>
      <c r="G209"/>
    </row>
    <row r="210" spans="3:7" hidden="1">
      <c r="C210" s="502">
        <v>32262</v>
      </c>
      <c r="D210" s="922"/>
      <c r="E210" s="1176">
        <v>18.25</v>
      </c>
      <c r="F210" s="2069"/>
      <c r="G210"/>
    </row>
    <row r="211" spans="3:7" hidden="1">
      <c r="C211" s="502">
        <v>32269</v>
      </c>
      <c r="D211" s="922"/>
      <c r="E211" s="1176">
        <v>17.34</v>
      </c>
      <c r="F211" s="2069"/>
      <c r="G211"/>
    </row>
    <row r="212" spans="3:7" hidden="1">
      <c r="C212" s="502">
        <v>32276</v>
      </c>
      <c r="D212" s="922"/>
      <c r="E212" s="1176">
        <v>17.510000000000002</v>
      </c>
      <c r="F212" s="2069"/>
      <c r="G212"/>
    </row>
    <row r="213" spans="3:7" hidden="1">
      <c r="C213" s="502">
        <v>32283</v>
      </c>
      <c r="D213" s="922"/>
      <c r="E213" s="1176">
        <v>17.53</v>
      </c>
      <c r="F213" s="2069"/>
      <c r="G213"/>
    </row>
    <row r="214" spans="3:7" hidden="1">
      <c r="C214" s="502">
        <v>32290</v>
      </c>
      <c r="D214" s="922"/>
      <c r="E214" s="1176">
        <v>17.29</v>
      </c>
      <c r="F214" s="2069"/>
      <c r="G214"/>
    </row>
    <row r="215" spans="3:7" hidden="1">
      <c r="C215" s="502">
        <v>32297</v>
      </c>
      <c r="D215" s="922"/>
      <c r="E215" s="1176">
        <v>17.55</v>
      </c>
      <c r="F215" s="2069"/>
      <c r="G215"/>
    </row>
    <row r="216" spans="3:7" hidden="1">
      <c r="C216" s="502">
        <v>32304</v>
      </c>
      <c r="D216" s="922"/>
      <c r="E216" s="1176">
        <v>17.149999999999999</v>
      </c>
      <c r="F216" s="2069"/>
      <c r="G216"/>
    </row>
    <row r="217" spans="3:7" hidden="1">
      <c r="C217" s="502">
        <v>32311</v>
      </c>
      <c r="D217" s="922"/>
      <c r="E217" s="1176">
        <v>16.579999999999998</v>
      </c>
      <c r="F217" s="2069"/>
      <c r="G217"/>
    </row>
    <row r="218" spans="3:7" hidden="1">
      <c r="C218" s="502">
        <v>32318</v>
      </c>
      <c r="D218" s="922"/>
      <c r="E218" s="1176">
        <v>15.95</v>
      </c>
      <c r="F218" s="2069"/>
      <c r="G218"/>
    </row>
    <row r="219" spans="3:7" hidden="1">
      <c r="C219" s="502">
        <v>32325</v>
      </c>
      <c r="D219" s="922"/>
      <c r="E219" s="1176">
        <v>15.47</v>
      </c>
      <c r="F219" s="2069"/>
      <c r="G219"/>
    </row>
    <row r="220" spans="3:7" hidden="1">
      <c r="C220" s="502">
        <v>32332</v>
      </c>
      <c r="D220" s="922"/>
      <c r="E220" s="1176">
        <v>15.45</v>
      </c>
      <c r="F220" s="2069"/>
      <c r="G220"/>
    </row>
    <row r="221" spans="3:7" hidden="1">
      <c r="C221" s="502">
        <v>32339</v>
      </c>
      <c r="D221" s="922"/>
      <c r="E221" s="1176">
        <v>14.64</v>
      </c>
      <c r="F221" s="2069"/>
      <c r="G221"/>
    </row>
    <row r="222" spans="3:7" hidden="1">
      <c r="C222" s="502">
        <v>32346</v>
      </c>
      <c r="D222" s="922"/>
      <c r="E222" s="1176">
        <v>15.86</v>
      </c>
      <c r="F222" s="2069"/>
      <c r="G222"/>
    </row>
    <row r="223" spans="3:7" hidden="1">
      <c r="C223" s="502">
        <v>32353</v>
      </c>
      <c r="D223" s="922"/>
      <c r="E223" s="1176">
        <v>16.14</v>
      </c>
      <c r="F223" s="2069"/>
      <c r="G223"/>
    </row>
    <row r="224" spans="3:7" hidden="1">
      <c r="C224" s="502">
        <v>32360</v>
      </c>
      <c r="D224" s="922"/>
      <c r="E224" s="1176">
        <v>15.45</v>
      </c>
      <c r="F224" s="2069"/>
      <c r="G224"/>
    </row>
    <row r="225" spans="3:7" hidden="1">
      <c r="C225" s="502">
        <v>32367</v>
      </c>
      <c r="D225" s="922"/>
      <c r="E225" s="1176">
        <v>15.67</v>
      </c>
      <c r="F225" s="2069"/>
      <c r="G225"/>
    </row>
    <row r="226" spans="3:7" hidden="1">
      <c r="C226" s="502">
        <v>32374</v>
      </c>
      <c r="D226" s="922"/>
      <c r="E226" s="1176">
        <v>15.58</v>
      </c>
      <c r="F226" s="2069"/>
      <c r="G226"/>
    </row>
    <row r="227" spans="3:7" hidden="1">
      <c r="C227" s="502">
        <v>32381</v>
      </c>
      <c r="D227" s="922"/>
      <c r="E227" s="1176">
        <v>15.54</v>
      </c>
      <c r="F227" s="2069"/>
      <c r="G227"/>
    </row>
    <row r="228" spans="3:7" hidden="1">
      <c r="C228" s="502">
        <v>32388</v>
      </c>
      <c r="D228" s="922"/>
      <c r="E228" s="1176">
        <v>15.13</v>
      </c>
      <c r="F228" s="2069"/>
      <c r="G228"/>
    </row>
    <row r="229" spans="3:7" hidden="1">
      <c r="C229" s="502">
        <v>32395</v>
      </c>
      <c r="D229" s="922"/>
      <c r="E229" s="1176">
        <v>14.4</v>
      </c>
      <c r="F229" s="2069"/>
      <c r="G229"/>
    </row>
    <row r="230" spans="3:7" hidden="1">
      <c r="C230" s="502">
        <v>32402</v>
      </c>
      <c r="D230" s="922"/>
      <c r="E230" s="1176">
        <v>14.75</v>
      </c>
      <c r="F230" s="2069"/>
      <c r="G230"/>
    </row>
    <row r="231" spans="3:7" hidden="1">
      <c r="C231" s="502">
        <v>32409</v>
      </c>
      <c r="D231" s="922"/>
      <c r="E231" s="1176">
        <v>14.9</v>
      </c>
      <c r="F231" s="2069"/>
      <c r="G231"/>
    </row>
    <row r="232" spans="3:7" hidden="1">
      <c r="C232" s="502">
        <v>32416</v>
      </c>
      <c r="D232" s="922"/>
      <c r="E232" s="1176">
        <v>13.94</v>
      </c>
      <c r="F232" s="2069"/>
      <c r="G232"/>
    </row>
    <row r="233" spans="3:7" hidden="1">
      <c r="C233" s="502">
        <v>32423</v>
      </c>
      <c r="D233" s="922"/>
      <c r="E233" s="1176">
        <v>12.85</v>
      </c>
      <c r="F233" s="2069"/>
      <c r="G233"/>
    </row>
    <row r="234" spans="3:7" hidden="1">
      <c r="C234" s="502">
        <v>32430</v>
      </c>
      <c r="D234" s="922"/>
      <c r="E234" s="1176">
        <v>14.08</v>
      </c>
      <c r="F234" s="2069"/>
      <c r="G234"/>
    </row>
    <row r="235" spans="3:7" hidden="1">
      <c r="C235" s="502">
        <v>32437</v>
      </c>
      <c r="D235" s="922"/>
      <c r="E235" s="1176">
        <v>14.76</v>
      </c>
      <c r="F235" s="2069"/>
      <c r="G235"/>
    </row>
    <row r="236" spans="3:7" hidden="1">
      <c r="C236" s="502">
        <v>32444</v>
      </c>
      <c r="D236" s="922"/>
      <c r="E236" s="1176">
        <v>13.44</v>
      </c>
      <c r="F236" s="2069"/>
      <c r="G236"/>
    </row>
    <row r="237" spans="3:7" hidden="1">
      <c r="C237" s="502">
        <v>32451</v>
      </c>
      <c r="D237" s="922"/>
      <c r="E237" s="1176">
        <v>13.75</v>
      </c>
      <c r="F237" s="2069"/>
      <c r="G237"/>
    </row>
    <row r="238" spans="3:7" hidden="1">
      <c r="C238" s="502">
        <v>32458</v>
      </c>
      <c r="D238" s="922"/>
      <c r="E238" s="1176">
        <v>13.93</v>
      </c>
      <c r="F238" s="2069"/>
      <c r="G238"/>
    </row>
    <row r="239" spans="3:7" hidden="1">
      <c r="C239" s="502">
        <v>32465</v>
      </c>
      <c r="D239" s="922"/>
      <c r="E239" s="1176">
        <v>13.75</v>
      </c>
      <c r="F239" s="2069"/>
      <c r="G239"/>
    </row>
    <row r="240" spans="3:7" hidden="1">
      <c r="C240" s="502">
        <v>32472</v>
      </c>
      <c r="D240" s="922"/>
      <c r="E240" s="1176">
        <v>14.43</v>
      </c>
      <c r="F240" s="2069"/>
      <c r="G240"/>
    </row>
    <row r="241" spans="3:7" hidden="1">
      <c r="C241" s="502">
        <v>32479</v>
      </c>
      <c r="D241" s="922"/>
      <c r="E241" s="1176">
        <v>15.33</v>
      </c>
      <c r="F241" s="2069"/>
      <c r="G241"/>
    </row>
    <row r="242" spans="3:7" hidden="1">
      <c r="C242" s="502">
        <v>32486</v>
      </c>
      <c r="D242" s="922"/>
      <c r="E242" s="1176">
        <v>15.61</v>
      </c>
      <c r="F242" s="2069"/>
      <c r="G242"/>
    </row>
    <row r="243" spans="3:7" hidden="1">
      <c r="C243" s="502">
        <v>32493</v>
      </c>
      <c r="D243" s="922"/>
      <c r="E243" s="1176">
        <v>16.309999999999999</v>
      </c>
      <c r="F243" s="2069"/>
      <c r="G243"/>
    </row>
    <row r="244" spans="3:7" hidden="1">
      <c r="C244" s="502">
        <v>32500</v>
      </c>
      <c r="D244" s="922"/>
      <c r="E244" s="1176">
        <v>17.04</v>
      </c>
      <c r="F244" s="2069"/>
      <c r="G244"/>
    </row>
    <row r="245" spans="3:7" hidden="1">
      <c r="C245" s="502">
        <v>32507</v>
      </c>
      <c r="D245" s="922"/>
      <c r="E245" s="1176">
        <v>16.989999999999998</v>
      </c>
      <c r="F245" s="2069"/>
      <c r="G245"/>
    </row>
    <row r="246" spans="3:7" hidden="1">
      <c r="C246" s="502">
        <v>32514</v>
      </c>
      <c r="D246" s="922">
        <v>89</v>
      </c>
      <c r="E246" s="1176">
        <v>17.350000000000001</v>
      </c>
      <c r="F246" s="2069"/>
      <c r="G246"/>
    </row>
    <row r="247" spans="3:7" hidden="1">
      <c r="C247" s="502">
        <v>32521</v>
      </c>
      <c r="D247" s="922"/>
      <c r="E247" s="1176">
        <v>18.059999999999999</v>
      </c>
      <c r="F247" s="2069"/>
      <c r="G247"/>
    </row>
    <row r="248" spans="3:7" hidden="1">
      <c r="C248" s="502">
        <v>32528</v>
      </c>
      <c r="D248" s="922"/>
      <c r="E248" s="1176">
        <v>19.05</v>
      </c>
      <c r="F248" s="2069"/>
      <c r="G248"/>
    </row>
    <row r="249" spans="3:7" hidden="1">
      <c r="C249" s="502">
        <v>32535</v>
      </c>
      <c r="D249" s="922"/>
      <c r="E249" s="1176">
        <v>17.850000000000001</v>
      </c>
      <c r="F249" s="2069"/>
      <c r="G249"/>
    </row>
    <row r="250" spans="3:7" hidden="1">
      <c r="C250" s="502">
        <v>32542</v>
      </c>
      <c r="D250" s="922"/>
      <c r="E250" s="1176">
        <v>17.41</v>
      </c>
      <c r="F250" s="2069"/>
      <c r="G250"/>
    </row>
    <row r="251" spans="3:7" hidden="1">
      <c r="C251" s="502">
        <v>32549</v>
      </c>
      <c r="D251" s="922"/>
      <c r="E251" s="1176">
        <v>17.39</v>
      </c>
      <c r="F251" s="2069"/>
      <c r="G251"/>
    </row>
    <row r="252" spans="3:7" hidden="1">
      <c r="C252" s="502">
        <v>32556</v>
      </c>
      <c r="D252" s="922"/>
      <c r="E252" s="1176">
        <v>18.079999999999998</v>
      </c>
      <c r="F252" s="2069"/>
      <c r="G252"/>
    </row>
    <row r="253" spans="3:7" hidden="1">
      <c r="C253" s="502">
        <v>32563</v>
      </c>
      <c r="D253" s="922"/>
      <c r="E253" s="1176">
        <v>18.46</v>
      </c>
      <c r="F253" s="2069"/>
      <c r="G253"/>
    </row>
    <row r="254" spans="3:7" hidden="1">
      <c r="C254" s="502">
        <v>32570</v>
      </c>
      <c r="D254" s="922"/>
      <c r="E254" s="1176">
        <v>18.399999999999999</v>
      </c>
      <c r="F254" s="2069"/>
      <c r="G254"/>
    </row>
    <row r="255" spans="3:7" hidden="1">
      <c r="C255" s="502">
        <v>32577</v>
      </c>
      <c r="D255" s="922"/>
      <c r="E255" s="1176">
        <v>18.5</v>
      </c>
      <c r="F255" s="2069"/>
      <c r="G255"/>
    </row>
    <row r="256" spans="3:7" hidden="1">
      <c r="C256" s="502">
        <v>32584</v>
      </c>
      <c r="D256" s="922"/>
      <c r="E256" s="1176">
        <v>19.71</v>
      </c>
      <c r="F256" s="2069"/>
      <c r="G256"/>
    </row>
    <row r="257" spans="3:7" hidden="1">
      <c r="C257" s="502">
        <v>32591</v>
      </c>
      <c r="D257" s="922"/>
      <c r="E257" s="1176">
        <v>20</v>
      </c>
      <c r="F257" s="2069"/>
      <c r="G257"/>
    </row>
    <row r="258" spans="3:7" hidden="1">
      <c r="C258" s="502">
        <v>32598</v>
      </c>
      <c r="D258" s="922"/>
      <c r="E258" s="1176">
        <v>20.399999999999999</v>
      </c>
      <c r="F258" s="2069"/>
      <c r="G258"/>
    </row>
    <row r="259" spans="3:7" hidden="1">
      <c r="C259" s="502">
        <v>32605</v>
      </c>
      <c r="D259" s="922"/>
      <c r="E259" s="1176">
        <v>20.11</v>
      </c>
      <c r="F259" s="2069"/>
      <c r="G259"/>
    </row>
    <row r="260" spans="3:7" hidden="1">
      <c r="C260" s="502">
        <v>32612</v>
      </c>
      <c r="D260" s="922"/>
      <c r="E260" s="1176">
        <v>20.56</v>
      </c>
      <c r="F260" s="2069"/>
      <c r="G260"/>
    </row>
    <row r="261" spans="3:7" hidden="1">
      <c r="C261" s="502">
        <v>32619</v>
      </c>
      <c r="D261" s="922"/>
      <c r="E261" s="1176">
        <v>22.73</v>
      </c>
      <c r="F261" s="2069"/>
      <c r="G261"/>
    </row>
    <row r="262" spans="3:7" hidden="1">
      <c r="C262" s="502">
        <v>32626</v>
      </c>
      <c r="D262" s="922"/>
      <c r="E262" s="1176">
        <v>20.87</v>
      </c>
      <c r="F262" s="2069"/>
      <c r="G262"/>
    </row>
    <row r="263" spans="3:7" hidden="1">
      <c r="C263" s="502">
        <v>32633</v>
      </c>
      <c r="D263" s="922"/>
      <c r="E263" s="1176">
        <v>20.23</v>
      </c>
      <c r="F263" s="2069"/>
      <c r="G263"/>
    </row>
    <row r="264" spans="3:7" hidden="1">
      <c r="C264" s="502">
        <v>32640</v>
      </c>
      <c r="D264" s="922"/>
      <c r="E264" s="1176">
        <v>19.75</v>
      </c>
      <c r="F264" s="2069"/>
      <c r="G264"/>
    </row>
    <row r="265" spans="3:7" hidden="1">
      <c r="C265" s="502">
        <v>32647</v>
      </c>
      <c r="D265" s="922"/>
      <c r="E265" s="1176">
        <v>20.420000000000002</v>
      </c>
      <c r="F265" s="2069"/>
      <c r="G265"/>
    </row>
    <row r="266" spans="3:7" hidden="1">
      <c r="C266" s="502">
        <v>32654</v>
      </c>
      <c r="D266" s="922"/>
      <c r="E266" s="1176">
        <v>20.28</v>
      </c>
      <c r="F266" s="2069"/>
      <c r="G266"/>
    </row>
    <row r="267" spans="3:7" hidden="1">
      <c r="C267" s="502">
        <v>32661</v>
      </c>
      <c r="D267" s="922"/>
      <c r="E267" s="1176">
        <v>19.89</v>
      </c>
      <c r="F267" s="2069"/>
      <c r="G267"/>
    </row>
    <row r="268" spans="3:7" hidden="1">
      <c r="C268" s="502">
        <v>32668</v>
      </c>
      <c r="D268" s="922"/>
      <c r="E268" s="1176">
        <v>20.079999999999998</v>
      </c>
      <c r="F268" s="2069"/>
      <c r="G268"/>
    </row>
    <row r="269" spans="3:7" hidden="1">
      <c r="C269" s="502">
        <v>32675</v>
      </c>
      <c r="D269" s="922"/>
      <c r="E269" s="1176">
        <v>19.940000000000001</v>
      </c>
      <c r="F269" s="2069"/>
      <c r="G269"/>
    </row>
    <row r="270" spans="3:7" hidden="1">
      <c r="C270" s="502">
        <v>32682</v>
      </c>
      <c r="D270" s="922"/>
      <c r="E270" s="1176">
        <v>19.95</v>
      </c>
      <c r="F270" s="2069"/>
      <c r="G270"/>
    </row>
    <row r="271" spans="3:7" hidden="1">
      <c r="C271" s="502">
        <v>32689</v>
      </c>
      <c r="D271" s="922"/>
      <c r="E271" s="1176">
        <v>20.25</v>
      </c>
      <c r="F271" s="2069"/>
      <c r="G271"/>
    </row>
    <row r="272" spans="3:7" hidden="1">
      <c r="C272" s="502">
        <v>32696</v>
      </c>
      <c r="D272" s="922"/>
      <c r="E272" s="1176">
        <v>20.59</v>
      </c>
      <c r="F272" s="2069"/>
      <c r="G272"/>
    </row>
    <row r="273" spans="3:7" hidden="1">
      <c r="C273" s="502">
        <v>32703</v>
      </c>
      <c r="D273" s="922"/>
      <c r="E273" s="1176">
        <v>20.420000000000002</v>
      </c>
      <c r="F273" s="2069"/>
      <c r="G273"/>
    </row>
    <row r="274" spans="3:7" hidden="1">
      <c r="C274" s="502">
        <v>32710</v>
      </c>
      <c r="D274" s="922"/>
      <c r="E274" s="1176">
        <v>20.059999999999999</v>
      </c>
      <c r="F274" s="2069"/>
      <c r="G274"/>
    </row>
    <row r="275" spans="3:7" hidden="1">
      <c r="C275" s="502">
        <v>32717</v>
      </c>
      <c r="D275" s="922"/>
      <c r="E275" s="1176">
        <v>18.34</v>
      </c>
      <c r="F275" s="2069"/>
      <c r="G275"/>
    </row>
    <row r="276" spans="3:7" hidden="1">
      <c r="C276" s="502">
        <v>32724</v>
      </c>
      <c r="D276" s="922"/>
      <c r="E276" s="1176">
        <v>18.149999999999999</v>
      </c>
      <c r="F276" s="2069"/>
      <c r="G276"/>
    </row>
    <row r="277" spans="3:7" hidden="1">
      <c r="C277" s="502">
        <v>32731</v>
      </c>
      <c r="D277" s="922"/>
      <c r="E277" s="1176">
        <v>18.25</v>
      </c>
      <c r="F277" s="2069"/>
      <c r="G277"/>
    </row>
    <row r="278" spans="3:7" hidden="1">
      <c r="C278" s="502">
        <v>32738</v>
      </c>
      <c r="D278" s="922"/>
      <c r="E278" s="1176">
        <v>18.77</v>
      </c>
      <c r="F278" s="2069"/>
      <c r="G278"/>
    </row>
    <row r="279" spans="3:7" hidden="1">
      <c r="C279" s="502">
        <v>32745</v>
      </c>
      <c r="D279" s="922"/>
      <c r="E279" s="1176">
        <v>18.96</v>
      </c>
      <c r="F279" s="2069"/>
      <c r="G279"/>
    </row>
    <row r="280" spans="3:7" hidden="1">
      <c r="C280" s="502">
        <v>32752</v>
      </c>
      <c r="D280" s="922"/>
      <c r="E280" s="1176">
        <v>18.77</v>
      </c>
      <c r="F280" s="2069"/>
      <c r="G280"/>
    </row>
    <row r="281" spans="3:7" hidden="1">
      <c r="C281" s="502">
        <v>32759</v>
      </c>
      <c r="D281" s="922"/>
      <c r="E281" s="1176">
        <v>19.309999999999999</v>
      </c>
      <c r="F281" s="2069"/>
      <c r="G281"/>
    </row>
    <row r="282" spans="3:7" hidden="1">
      <c r="C282" s="502">
        <v>32766</v>
      </c>
      <c r="D282" s="922"/>
      <c r="E282" s="1176">
        <v>19.8</v>
      </c>
      <c r="F282" s="2069"/>
      <c r="G282"/>
    </row>
    <row r="283" spans="3:7" hidden="1">
      <c r="C283" s="502">
        <v>32773</v>
      </c>
      <c r="D283" s="922"/>
      <c r="E283" s="1176">
        <v>19.63</v>
      </c>
      <c r="F283" s="2069"/>
      <c r="G283"/>
    </row>
    <row r="284" spans="3:7" hidden="1">
      <c r="C284" s="502">
        <v>32780</v>
      </c>
      <c r="D284" s="922"/>
      <c r="E284" s="1176">
        <v>19.77</v>
      </c>
      <c r="F284" s="2069"/>
      <c r="G284"/>
    </row>
    <row r="285" spans="3:7" hidden="1">
      <c r="C285" s="502">
        <v>32787</v>
      </c>
      <c r="D285" s="922"/>
      <c r="E285" s="1176">
        <v>20.03</v>
      </c>
      <c r="F285" s="2069"/>
      <c r="G285"/>
    </row>
    <row r="286" spans="3:7" hidden="1">
      <c r="C286" s="502">
        <v>32794</v>
      </c>
      <c r="D286" s="922"/>
      <c r="E286" s="1176">
        <v>20.37</v>
      </c>
      <c r="F286" s="2069"/>
      <c r="G286"/>
    </row>
    <row r="287" spans="3:7" hidden="1">
      <c r="C287" s="502">
        <v>32801</v>
      </c>
      <c r="D287" s="922"/>
      <c r="E287" s="1176">
        <v>20.46</v>
      </c>
      <c r="F287" s="2069"/>
      <c r="G287"/>
    </row>
    <row r="288" spans="3:7" hidden="1">
      <c r="C288" s="502">
        <v>32808</v>
      </c>
      <c r="D288" s="922"/>
      <c r="E288" s="1176">
        <v>19.649999999999999</v>
      </c>
      <c r="F288" s="2069"/>
      <c r="G288"/>
    </row>
    <row r="289" spans="3:7" hidden="1">
      <c r="C289" s="502">
        <v>32815</v>
      </c>
      <c r="D289" s="922"/>
      <c r="E289" s="1176">
        <v>19.989999999999998</v>
      </c>
      <c r="F289" s="2069"/>
      <c r="G289"/>
    </row>
    <row r="290" spans="3:7" hidden="1">
      <c r="C290" s="502">
        <v>32822</v>
      </c>
      <c r="D290" s="922"/>
      <c r="E290" s="1176">
        <v>19.89</v>
      </c>
      <c r="F290" s="2069"/>
      <c r="G290"/>
    </row>
    <row r="291" spans="3:7" hidden="1">
      <c r="C291" s="502">
        <v>32829</v>
      </c>
      <c r="D291" s="922"/>
      <c r="E291" s="1176">
        <v>19.739999999999998</v>
      </c>
      <c r="F291" s="2069"/>
      <c r="G291"/>
    </row>
    <row r="292" spans="3:7" hidden="1">
      <c r="C292" s="502">
        <v>32836</v>
      </c>
      <c r="D292" s="922"/>
      <c r="E292" s="1176">
        <v>20.02</v>
      </c>
      <c r="F292" s="2069"/>
      <c r="G292"/>
    </row>
    <row r="293" spans="3:7" hidden="1">
      <c r="C293" s="502">
        <v>32843</v>
      </c>
      <c r="D293" s="922"/>
      <c r="E293" s="1176">
        <v>19.7</v>
      </c>
      <c r="F293" s="2069"/>
      <c r="G293"/>
    </row>
    <row r="294" spans="3:7" hidden="1">
      <c r="C294" s="502">
        <v>32850</v>
      </c>
      <c r="D294" s="922"/>
      <c r="E294" s="1176">
        <v>20.36</v>
      </c>
      <c r="F294" s="2069"/>
      <c r="G294"/>
    </row>
    <row r="295" spans="3:7" hidden="1">
      <c r="C295" s="502">
        <v>32857</v>
      </c>
      <c r="D295" s="922"/>
      <c r="E295" s="1176">
        <v>20.81</v>
      </c>
      <c r="F295" s="2069"/>
      <c r="G295"/>
    </row>
    <row r="296" spans="3:7" hidden="1">
      <c r="C296" s="502">
        <v>32864</v>
      </c>
      <c r="D296" s="922"/>
      <c r="E296" s="1176">
        <v>21.76</v>
      </c>
      <c r="F296" s="2069"/>
      <c r="G296"/>
    </row>
    <row r="297" spans="3:7" hidden="1">
      <c r="C297" s="502">
        <v>32871</v>
      </c>
      <c r="D297" s="922"/>
      <c r="E297" s="1176">
        <v>21.78</v>
      </c>
      <c r="F297" s="2069"/>
      <c r="G297"/>
    </row>
    <row r="298" spans="3:7" hidden="1">
      <c r="C298" s="502">
        <v>32878</v>
      </c>
      <c r="D298" s="922">
        <v>90</v>
      </c>
      <c r="E298" s="1176">
        <v>23.29</v>
      </c>
      <c r="F298" s="2069"/>
      <c r="G298"/>
    </row>
    <row r="299" spans="3:7" hidden="1">
      <c r="C299" s="502">
        <v>32885</v>
      </c>
      <c r="D299" s="922"/>
      <c r="E299" s="1176">
        <v>22.62</v>
      </c>
      <c r="F299" s="2069"/>
      <c r="G299"/>
    </row>
    <row r="300" spans="3:7" hidden="1">
      <c r="C300" s="502">
        <v>32892</v>
      </c>
      <c r="D300" s="922"/>
      <c r="E300" s="1176">
        <v>22.71</v>
      </c>
      <c r="F300" s="2069"/>
      <c r="G300"/>
    </row>
    <row r="301" spans="3:7" hidden="1">
      <c r="C301" s="502">
        <v>32899</v>
      </c>
      <c r="D301" s="922"/>
      <c r="E301" s="1176">
        <v>23.08</v>
      </c>
      <c r="F301" s="2069"/>
      <c r="G301"/>
    </row>
    <row r="302" spans="3:7" hidden="1">
      <c r="C302" s="502">
        <v>32906</v>
      </c>
      <c r="D302" s="922"/>
      <c r="E302" s="1176">
        <v>22.7</v>
      </c>
      <c r="F302" s="2069"/>
      <c r="G302"/>
    </row>
    <row r="303" spans="3:7" hidden="1">
      <c r="C303" s="502">
        <v>32913</v>
      </c>
      <c r="D303" s="922"/>
      <c r="E303" s="1176">
        <v>22.23</v>
      </c>
      <c r="F303" s="2069"/>
      <c r="G303"/>
    </row>
    <row r="304" spans="3:7" hidden="1">
      <c r="C304" s="502">
        <v>32920</v>
      </c>
      <c r="D304" s="922"/>
      <c r="E304" s="1176">
        <v>22.27</v>
      </c>
      <c r="F304" s="2069"/>
      <c r="G304"/>
    </row>
    <row r="305" spans="3:7" hidden="1">
      <c r="C305" s="502">
        <v>32927</v>
      </c>
      <c r="D305" s="922"/>
      <c r="E305" s="1176">
        <v>21.81</v>
      </c>
      <c r="F305" s="2069"/>
      <c r="G305"/>
    </row>
    <row r="306" spans="3:7" hidden="1">
      <c r="C306" s="502">
        <v>32934</v>
      </c>
      <c r="D306" s="922"/>
      <c r="E306" s="1176">
        <v>21.51</v>
      </c>
      <c r="F306" s="2069"/>
      <c r="G306"/>
    </row>
    <row r="307" spans="3:7" hidden="1">
      <c r="C307" s="502">
        <v>32941</v>
      </c>
      <c r="D307" s="922"/>
      <c r="E307" s="1176">
        <v>21.01</v>
      </c>
      <c r="F307" s="2069"/>
      <c r="G307"/>
    </row>
    <row r="308" spans="3:7" hidden="1">
      <c r="C308" s="502">
        <v>32948</v>
      </c>
      <c r="D308" s="922"/>
      <c r="E308" s="1176">
        <v>20.190000000000001</v>
      </c>
      <c r="F308" s="2069"/>
      <c r="G308"/>
    </row>
    <row r="309" spans="3:7" hidden="1">
      <c r="C309" s="502">
        <v>32955</v>
      </c>
      <c r="D309" s="922"/>
      <c r="E309" s="1176">
        <v>19.73</v>
      </c>
      <c r="F309" s="2069"/>
      <c r="G309"/>
    </row>
    <row r="310" spans="3:7" hidden="1">
      <c r="C310" s="502">
        <v>32962</v>
      </c>
      <c r="D310" s="922"/>
      <c r="E310" s="1176">
        <v>20.260000000000002</v>
      </c>
      <c r="F310" s="2069"/>
      <c r="G310"/>
    </row>
    <row r="311" spans="3:7" hidden="1">
      <c r="C311" s="502">
        <v>32969</v>
      </c>
      <c r="D311" s="922"/>
      <c r="E311" s="1176">
        <v>19.829999999999998</v>
      </c>
      <c r="F311" s="2069"/>
      <c r="G311"/>
    </row>
    <row r="312" spans="3:7" hidden="1">
      <c r="C312" s="502">
        <v>32976</v>
      </c>
      <c r="D312" s="922"/>
      <c r="E312" s="1176">
        <v>17.96</v>
      </c>
      <c r="F312" s="2069"/>
      <c r="G312"/>
    </row>
    <row r="313" spans="3:7" hidden="1">
      <c r="C313" s="502">
        <v>32983</v>
      </c>
      <c r="D313" s="922"/>
      <c r="E313" s="1176">
        <v>17.600000000000001</v>
      </c>
      <c r="F313" s="2069"/>
      <c r="G313"/>
    </row>
    <row r="314" spans="3:7" hidden="1">
      <c r="C314" s="502">
        <v>32990</v>
      </c>
      <c r="D314" s="922"/>
      <c r="E314" s="1176">
        <v>18.2</v>
      </c>
      <c r="F314" s="2069"/>
      <c r="G314"/>
    </row>
    <row r="315" spans="3:7" hidden="1">
      <c r="C315" s="502">
        <v>32997</v>
      </c>
      <c r="D315" s="922"/>
      <c r="E315" s="1176">
        <v>18.37</v>
      </c>
      <c r="F315" s="2069"/>
      <c r="G315"/>
    </row>
    <row r="316" spans="3:7" hidden="1">
      <c r="C316" s="502">
        <v>33004</v>
      </c>
      <c r="D316" s="922"/>
      <c r="E316" s="1176">
        <v>18.71</v>
      </c>
      <c r="F316" s="2069"/>
      <c r="G316"/>
    </row>
    <row r="317" spans="3:7" hidden="1">
      <c r="C317" s="502">
        <v>33011</v>
      </c>
      <c r="D317" s="922"/>
      <c r="E317" s="1176">
        <v>19.190000000000001</v>
      </c>
      <c r="F317" s="2069"/>
      <c r="G317"/>
    </row>
    <row r="318" spans="3:7" hidden="1">
      <c r="C318" s="502">
        <v>33018</v>
      </c>
      <c r="D318" s="922"/>
      <c r="E318" s="1176">
        <v>16.829999999999998</v>
      </c>
      <c r="F318" s="2069"/>
      <c r="G318"/>
    </row>
    <row r="319" spans="3:7" hidden="1">
      <c r="C319" s="502">
        <v>33025</v>
      </c>
      <c r="D319" s="922"/>
      <c r="E319" s="1176">
        <v>17.72</v>
      </c>
      <c r="F319" s="2069"/>
      <c r="G319"/>
    </row>
    <row r="320" spans="3:7" hidden="1">
      <c r="C320" s="502">
        <v>33032</v>
      </c>
      <c r="D320" s="922"/>
      <c r="E320" s="1176">
        <v>16.77</v>
      </c>
      <c r="F320" s="2069"/>
      <c r="G320"/>
    </row>
    <row r="321" spans="3:7" hidden="1">
      <c r="C321" s="502">
        <v>33039</v>
      </c>
      <c r="D321" s="922"/>
      <c r="E321" s="1176">
        <v>17.11</v>
      </c>
      <c r="F321" s="2069"/>
      <c r="G321"/>
    </row>
    <row r="322" spans="3:7" hidden="1">
      <c r="C322" s="502">
        <v>33046</v>
      </c>
      <c r="D322" s="922"/>
      <c r="E322" s="1176">
        <v>15.9</v>
      </c>
      <c r="F322" s="2069"/>
      <c r="G322"/>
    </row>
    <row r="323" spans="3:7" hidden="1">
      <c r="C323" s="502">
        <v>33053</v>
      </c>
      <c r="D323" s="922"/>
      <c r="E323" s="1176">
        <v>16.84</v>
      </c>
      <c r="F323" s="2069"/>
      <c r="G323"/>
    </row>
    <row r="324" spans="3:7">
      <c r="C324" s="502">
        <v>33060</v>
      </c>
      <c r="D324" s="922"/>
      <c r="E324" s="1176">
        <v>16.68</v>
      </c>
      <c r="F324" s="2069"/>
      <c r="G324" s="1299">
        <v>160</v>
      </c>
    </row>
    <row r="325" spans="3:7">
      <c r="C325" s="502">
        <v>33067</v>
      </c>
      <c r="D325" s="922"/>
      <c r="E325" s="1176">
        <v>17.64</v>
      </c>
      <c r="F325" s="2069"/>
      <c r="G325" s="1299">
        <f t="shared" ref="G325:G362" si="0">G324</f>
        <v>160</v>
      </c>
    </row>
    <row r="326" spans="3:7">
      <c r="C326" s="502">
        <v>33074</v>
      </c>
      <c r="D326" s="922"/>
      <c r="E326" s="1176">
        <v>18.829999999999998</v>
      </c>
      <c r="F326" s="2069"/>
      <c r="G326" s="1299">
        <f t="shared" si="0"/>
        <v>160</v>
      </c>
    </row>
    <row r="327" spans="3:7">
      <c r="C327" s="502">
        <v>33081</v>
      </c>
      <c r="D327" s="922"/>
      <c r="E327" s="1176">
        <v>19.89</v>
      </c>
      <c r="F327" s="2069"/>
      <c r="G327" s="1299">
        <f t="shared" si="0"/>
        <v>160</v>
      </c>
    </row>
    <row r="328" spans="3:7">
      <c r="C328" s="502">
        <v>33088</v>
      </c>
      <c r="D328" s="922"/>
      <c r="E328" s="1176">
        <v>21.98</v>
      </c>
      <c r="F328" s="2069"/>
      <c r="G328" s="1299">
        <f t="shared" si="0"/>
        <v>160</v>
      </c>
    </row>
    <row r="329" spans="3:7">
      <c r="C329" s="502">
        <v>33095</v>
      </c>
      <c r="D329" s="922"/>
      <c r="E329" s="1176">
        <v>27.32</v>
      </c>
      <c r="F329" s="2069"/>
      <c r="G329" s="1299">
        <f t="shared" si="0"/>
        <v>160</v>
      </c>
    </row>
    <row r="330" spans="3:7">
      <c r="C330" s="502">
        <v>33102</v>
      </c>
      <c r="D330" s="922"/>
      <c r="E330" s="1176">
        <v>27.27</v>
      </c>
      <c r="F330" s="2070">
        <v>1.1910000000000001</v>
      </c>
      <c r="G330" s="1299">
        <f t="shared" si="0"/>
        <v>160</v>
      </c>
    </row>
    <row r="331" spans="3:7">
      <c r="C331" s="502">
        <v>33109</v>
      </c>
      <c r="D331" s="922"/>
      <c r="E331" s="1176">
        <v>30.08</v>
      </c>
      <c r="F331" s="2070">
        <v>1.2450000000000001</v>
      </c>
      <c r="G331" s="1299">
        <f t="shared" si="0"/>
        <v>160</v>
      </c>
    </row>
    <row r="332" spans="3:7">
      <c r="C332" s="502">
        <v>33116</v>
      </c>
      <c r="D332" s="922"/>
      <c r="E332" s="1176">
        <v>27.13</v>
      </c>
      <c r="F332" s="2070">
        <v>1.242</v>
      </c>
      <c r="G332" s="1299">
        <f t="shared" si="0"/>
        <v>160</v>
      </c>
    </row>
    <row r="333" spans="3:7">
      <c r="C333" s="502">
        <v>33123</v>
      </c>
      <c r="D333" s="922"/>
      <c r="E333" s="1176">
        <v>29.67</v>
      </c>
      <c r="F333" s="2070">
        <v>1.252</v>
      </c>
      <c r="G333" s="1299">
        <f t="shared" si="0"/>
        <v>160</v>
      </c>
    </row>
    <row r="334" spans="3:7">
      <c r="C334" s="502">
        <v>33130</v>
      </c>
      <c r="D334" s="922"/>
      <c r="E334" s="1176">
        <v>30.99</v>
      </c>
      <c r="F334" s="2070">
        <v>1.266</v>
      </c>
      <c r="G334" s="1299">
        <f t="shared" si="0"/>
        <v>160</v>
      </c>
    </row>
    <row r="335" spans="3:7">
      <c r="C335" s="502">
        <v>33137</v>
      </c>
      <c r="D335" s="922"/>
      <c r="E335" s="1176">
        <v>34.21</v>
      </c>
      <c r="F335" s="2070">
        <v>1.272</v>
      </c>
      <c r="G335" s="1299">
        <f t="shared" si="0"/>
        <v>160</v>
      </c>
    </row>
    <row r="336" spans="3:7">
      <c r="C336" s="502">
        <v>33144</v>
      </c>
      <c r="D336" s="922"/>
      <c r="E336" s="1176">
        <v>39.159999999999997</v>
      </c>
      <c r="F336" s="2070">
        <v>1.321</v>
      </c>
      <c r="G336" s="1299">
        <f t="shared" si="0"/>
        <v>160</v>
      </c>
    </row>
    <row r="337" spans="3:7">
      <c r="C337" s="502">
        <v>33151</v>
      </c>
      <c r="D337" s="922"/>
      <c r="E337" s="1176">
        <v>36.64</v>
      </c>
      <c r="F337" s="2070">
        <v>1.333</v>
      </c>
      <c r="G337" s="1299">
        <f t="shared" si="0"/>
        <v>160</v>
      </c>
    </row>
    <row r="338" spans="3:7">
      <c r="C338" s="502">
        <v>33158</v>
      </c>
      <c r="D338" s="922"/>
      <c r="E338" s="1176">
        <v>39.880000000000003</v>
      </c>
      <c r="F338" s="2070">
        <v>1.339</v>
      </c>
      <c r="G338" s="1299">
        <f t="shared" si="0"/>
        <v>160</v>
      </c>
    </row>
    <row r="339" spans="3:7">
      <c r="C339" s="502">
        <v>33165</v>
      </c>
      <c r="D339" s="922"/>
      <c r="E339" s="1176">
        <v>36.840000000000003</v>
      </c>
      <c r="F339" s="2070">
        <v>1.345</v>
      </c>
      <c r="G339" s="1299">
        <f t="shared" si="0"/>
        <v>160</v>
      </c>
    </row>
    <row r="340" spans="3:7">
      <c r="C340" s="502">
        <v>33172</v>
      </c>
      <c r="D340" s="922"/>
      <c r="E340" s="1176">
        <v>31.32</v>
      </c>
      <c r="F340" s="2070">
        <v>1.339</v>
      </c>
      <c r="G340" s="1299">
        <f t="shared" si="0"/>
        <v>160</v>
      </c>
    </row>
    <row r="341" spans="3:7">
      <c r="C341" s="502">
        <v>33179</v>
      </c>
      <c r="D341" s="922"/>
      <c r="E341" s="1176">
        <v>34.950000000000003</v>
      </c>
      <c r="F341" s="2070">
        <v>1.3340000000000001</v>
      </c>
      <c r="G341" s="1299">
        <f t="shared" si="0"/>
        <v>160</v>
      </c>
    </row>
    <row r="342" spans="3:7">
      <c r="C342" s="502">
        <v>33186</v>
      </c>
      <c r="D342" s="922"/>
      <c r="E342" s="1176">
        <v>33.89</v>
      </c>
      <c r="F342" s="2070">
        <v>1.3280000000000001</v>
      </c>
      <c r="G342" s="1299">
        <f t="shared" si="0"/>
        <v>160</v>
      </c>
    </row>
    <row r="343" spans="3:7">
      <c r="C343" s="502">
        <v>33193</v>
      </c>
      <c r="D343" s="922"/>
      <c r="E343" s="1176">
        <v>31.5</v>
      </c>
      <c r="F343" s="2070">
        <v>1.323</v>
      </c>
      <c r="G343" s="1299">
        <f t="shared" si="0"/>
        <v>160</v>
      </c>
    </row>
    <row r="344" spans="3:7">
      <c r="C344" s="502">
        <v>33200</v>
      </c>
      <c r="D344" s="922"/>
      <c r="E344" s="1176">
        <v>30.69</v>
      </c>
      <c r="F344" s="2070">
        <v>1.3109999999999999</v>
      </c>
      <c r="G344" s="1299">
        <f t="shared" si="0"/>
        <v>160</v>
      </c>
    </row>
    <row r="345" spans="3:7">
      <c r="C345" s="502">
        <v>33207</v>
      </c>
      <c r="D345" s="922"/>
      <c r="E345" s="1176">
        <v>32.32</v>
      </c>
      <c r="F345" s="2070">
        <v>1.341</v>
      </c>
      <c r="G345" s="1299">
        <f t="shared" si="0"/>
        <v>160</v>
      </c>
    </row>
    <row r="346" spans="3:7">
      <c r="C346" s="502">
        <v>33214</v>
      </c>
      <c r="D346" s="922"/>
      <c r="E346" s="1176">
        <v>27.72</v>
      </c>
      <c r="F346" s="2071" t="e">
        <f>NA()</f>
        <v>#N/A</v>
      </c>
      <c r="G346" s="1299">
        <f t="shared" si="0"/>
        <v>160</v>
      </c>
    </row>
    <row r="347" spans="3:7">
      <c r="C347" s="502">
        <v>33221</v>
      </c>
      <c r="D347" s="922"/>
      <c r="E347" s="1176">
        <v>26.39</v>
      </c>
      <c r="F347" s="2071" t="e">
        <f>NA()</f>
        <v>#N/A</v>
      </c>
      <c r="G347" s="1299">
        <f t="shared" si="0"/>
        <v>160</v>
      </c>
    </row>
    <row r="348" spans="3:7">
      <c r="C348" s="502">
        <v>33228</v>
      </c>
      <c r="D348" s="922"/>
      <c r="E348" s="1176">
        <v>27.56</v>
      </c>
      <c r="F348" s="2071" t="e">
        <f>NA()</f>
        <v>#N/A</v>
      </c>
      <c r="G348" s="1299">
        <f t="shared" si="0"/>
        <v>160</v>
      </c>
    </row>
    <row r="349" spans="3:7">
      <c r="C349" s="502">
        <v>33235</v>
      </c>
      <c r="D349" s="922"/>
      <c r="E349" s="1176">
        <v>27.21</v>
      </c>
      <c r="F349" s="2071" t="e">
        <f>NA()</f>
        <v>#N/A</v>
      </c>
      <c r="G349" s="1299">
        <f t="shared" si="0"/>
        <v>160</v>
      </c>
    </row>
    <row r="350" spans="3:7">
      <c r="C350" s="502">
        <v>33242</v>
      </c>
      <c r="D350" s="922">
        <v>91</v>
      </c>
      <c r="E350" s="1176">
        <v>26.38</v>
      </c>
      <c r="F350" s="2071" t="e">
        <f>NA()</f>
        <v>#N/A</v>
      </c>
      <c r="G350" s="1299">
        <f t="shared" si="0"/>
        <v>160</v>
      </c>
    </row>
    <row r="351" spans="3:7">
      <c r="C351" s="502">
        <v>33249</v>
      </c>
      <c r="D351" s="922"/>
      <c r="E351" s="1176">
        <v>27.55</v>
      </c>
      <c r="F351" s="2071" t="e">
        <f>NA()</f>
        <v>#N/A</v>
      </c>
      <c r="G351" s="1299">
        <f t="shared" si="0"/>
        <v>160</v>
      </c>
    </row>
    <row r="352" spans="3:7">
      <c r="C352" s="502">
        <v>33256</v>
      </c>
      <c r="D352" s="922"/>
      <c r="E352" s="1176">
        <v>26.85</v>
      </c>
      <c r="F352" s="2070">
        <v>1.1919999999999999</v>
      </c>
      <c r="G352" s="1299">
        <f t="shared" si="0"/>
        <v>160</v>
      </c>
    </row>
    <row r="353" spans="3:7">
      <c r="C353" s="502">
        <v>33263</v>
      </c>
      <c r="D353" s="922"/>
      <c r="E353" s="1176">
        <v>24.08</v>
      </c>
      <c r="F353" s="2070">
        <v>1.1679999999999999</v>
      </c>
      <c r="G353" s="1299">
        <f t="shared" si="0"/>
        <v>160</v>
      </c>
    </row>
    <row r="354" spans="3:7">
      <c r="C354" s="502">
        <v>33270</v>
      </c>
      <c r="D354" s="922"/>
      <c r="E354" s="1176">
        <v>21.41</v>
      </c>
      <c r="F354" s="2070">
        <v>1.139</v>
      </c>
      <c r="G354" s="1299">
        <f t="shared" si="0"/>
        <v>160</v>
      </c>
    </row>
    <row r="355" spans="3:7">
      <c r="C355" s="502">
        <v>33277</v>
      </c>
      <c r="D355" s="922"/>
      <c r="E355" s="1176">
        <v>21.3</v>
      </c>
      <c r="F355" s="2070">
        <v>1.1060000000000001</v>
      </c>
      <c r="G355" s="1299">
        <f t="shared" si="0"/>
        <v>160</v>
      </c>
    </row>
    <row r="356" spans="3:7">
      <c r="C356" s="502">
        <v>33284</v>
      </c>
      <c r="D356" s="922"/>
      <c r="E356" s="1176">
        <v>22.12</v>
      </c>
      <c r="F356" s="2070">
        <v>1.0780000000000001</v>
      </c>
      <c r="G356" s="1299">
        <f t="shared" si="0"/>
        <v>160</v>
      </c>
    </row>
    <row r="357" spans="3:7">
      <c r="C357" s="502">
        <v>33291</v>
      </c>
      <c r="D357" s="922"/>
      <c r="E357" s="1176">
        <v>19.38</v>
      </c>
      <c r="F357" s="2070">
        <v>1.054</v>
      </c>
      <c r="G357" s="1299">
        <f t="shared" si="0"/>
        <v>160</v>
      </c>
    </row>
    <row r="358" spans="3:7">
      <c r="C358" s="502">
        <v>33298</v>
      </c>
      <c r="D358" s="922"/>
      <c r="E358" s="1176">
        <v>18.73</v>
      </c>
      <c r="F358" s="2070">
        <v>1.0249999999999999</v>
      </c>
      <c r="G358" s="1299">
        <f t="shared" si="0"/>
        <v>160</v>
      </c>
    </row>
    <row r="359" spans="3:7">
      <c r="C359" s="502">
        <v>33305</v>
      </c>
      <c r="D359" s="922"/>
      <c r="E359" s="1176">
        <v>19.86</v>
      </c>
      <c r="F359" s="2070">
        <v>1.0449999999999999</v>
      </c>
      <c r="G359" s="1299">
        <f t="shared" si="0"/>
        <v>160</v>
      </c>
    </row>
    <row r="360" spans="3:7">
      <c r="C360" s="502">
        <v>33312</v>
      </c>
      <c r="D360" s="922"/>
      <c r="E360" s="1176">
        <v>19.89</v>
      </c>
      <c r="F360" s="2070">
        <v>1.0429999999999999</v>
      </c>
      <c r="G360" s="1299">
        <f t="shared" si="0"/>
        <v>160</v>
      </c>
    </row>
    <row r="361" spans="3:7">
      <c r="C361" s="502">
        <v>33319</v>
      </c>
      <c r="D361" s="922"/>
      <c r="E361" s="1176">
        <v>20.3</v>
      </c>
      <c r="F361" s="2070">
        <v>1.0469999999999999</v>
      </c>
      <c r="G361" s="1299">
        <f t="shared" si="0"/>
        <v>160</v>
      </c>
    </row>
    <row r="362" spans="3:7">
      <c r="C362" s="502">
        <v>33326</v>
      </c>
      <c r="D362" s="922"/>
      <c r="E362" s="1176">
        <v>19.579999999999998</v>
      </c>
      <c r="F362" s="2070">
        <v>1.052</v>
      </c>
      <c r="G362" s="1299">
        <f t="shared" si="0"/>
        <v>160</v>
      </c>
    </row>
    <row r="363" spans="3:7">
      <c r="C363" s="502">
        <v>33333</v>
      </c>
      <c r="D363" s="922"/>
      <c r="E363" s="1176">
        <v>19.63</v>
      </c>
      <c r="F363" s="2070">
        <v>1.0660000000000001</v>
      </c>
      <c r="G363"/>
    </row>
    <row r="364" spans="3:7">
      <c r="C364" s="502">
        <v>33340</v>
      </c>
      <c r="D364" s="922"/>
      <c r="E364" s="1176">
        <v>20.89</v>
      </c>
      <c r="F364" s="2070">
        <v>1.069</v>
      </c>
      <c r="G364"/>
    </row>
    <row r="365" spans="3:7">
      <c r="C365" s="502">
        <v>33347</v>
      </c>
      <c r="D365" s="922"/>
      <c r="E365" s="1176">
        <v>21.48</v>
      </c>
      <c r="F365" s="2070">
        <v>1.0900000000000001</v>
      </c>
      <c r="G365"/>
    </row>
    <row r="366" spans="3:7">
      <c r="C366" s="502">
        <v>33354</v>
      </c>
      <c r="D366" s="922"/>
      <c r="E366" s="1176">
        <v>21.19</v>
      </c>
      <c r="F366" s="2070">
        <v>1.1040000000000001</v>
      </c>
      <c r="G366"/>
    </row>
    <row r="367" spans="3:7">
      <c r="C367" s="502">
        <v>33361</v>
      </c>
      <c r="D367" s="922"/>
      <c r="E367" s="1176">
        <v>21.23</v>
      </c>
      <c r="F367" s="2070">
        <v>1.113</v>
      </c>
      <c r="G367"/>
    </row>
    <row r="368" spans="3:7">
      <c r="C368" s="502">
        <v>33368</v>
      </c>
      <c r="D368" s="922"/>
      <c r="E368" s="1176">
        <v>21.69</v>
      </c>
      <c r="F368" s="2070">
        <v>1.121</v>
      </c>
      <c r="G368"/>
    </row>
    <row r="369" spans="3:7">
      <c r="C369" s="502">
        <v>33375</v>
      </c>
      <c r="D369" s="922"/>
      <c r="E369" s="1176">
        <v>20.95</v>
      </c>
      <c r="F369" s="2070">
        <v>1.129</v>
      </c>
      <c r="G369"/>
    </row>
    <row r="370" spans="3:7">
      <c r="C370" s="502">
        <v>33382</v>
      </c>
      <c r="D370" s="922"/>
      <c r="E370" s="1176">
        <v>21.04</v>
      </c>
      <c r="F370" s="2070">
        <v>1.1399999999999999</v>
      </c>
      <c r="G370"/>
    </row>
    <row r="371" spans="3:7">
      <c r="C371" s="502">
        <v>33389</v>
      </c>
      <c r="D371" s="922"/>
      <c r="E371" s="1176">
        <v>21.21</v>
      </c>
      <c r="F371" s="2070">
        <v>1.1379999999999999</v>
      </c>
      <c r="G371"/>
    </row>
    <row r="372" spans="3:7">
      <c r="C372" s="502">
        <v>33396</v>
      </c>
      <c r="D372" s="922"/>
      <c r="E372" s="1176">
        <v>20.63</v>
      </c>
      <c r="F372" s="2070">
        <v>1.135</v>
      </c>
      <c r="G372"/>
    </row>
    <row r="373" spans="3:7">
      <c r="C373" s="502">
        <v>33403</v>
      </c>
      <c r="D373" s="922"/>
      <c r="E373" s="1176">
        <v>19.84</v>
      </c>
      <c r="F373" s="2070">
        <v>1.1259999999999999</v>
      </c>
      <c r="G373"/>
    </row>
    <row r="374" spans="3:7">
      <c r="C374" s="502">
        <v>33410</v>
      </c>
      <c r="D374" s="922"/>
      <c r="E374" s="1176">
        <v>20.079999999999998</v>
      </c>
      <c r="F374" s="2070">
        <v>1.1140000000000001</v>
      </c>
      <c r="G374"/>
    </row>
    <row r="375" spans="3:7">
      <c r="C375" s="502">
        <v>33417</v>
      </c>
      <c r="D375" s="922"/>
      <c r="E375" s="1176">
        <v>20.21</v>
      </c>
      <c r="F375" s="2070">
        <v>1.1040000000000001</v>
      </c>
      <c r="G375"/>
    </row>
    <row r="376" spans="3:7">
      <c r="C376" s="502">
        <v>33424</v>
      </c>
      <c r="D376" s="922"/>
      <c r="E376" s="1176">
        <v>20.8</v>
      </c>
      <c r="F376" s="2070">
        <v>1.0980000000000001</v>
      </c>
      <c r="G376"/>
    </row>
    <row r="377" spans="3:7">
      <c r="C377" s="502">
        <v>33431</v>
      </c>
      <c r="D377" s="922"/>
      <c r="E377" s="1176">
        <v>21.43</v>
      </c>
      <c r="F377" s="2070">
        <v>1.0940000000000001</v>
      </c>
      <c r="G377"/>
    </row>
    <row r="378" spans="3:7">
      <c r="C378" s="502">
        <v>33438</v>
      </c>
      <c r="D378" s="922"/>
      <c r="E378" s="1176">
        <v>21.91</v>
      </c>
      <c r="F378" s="2070">
        <v>1.091</v>
      </c>
      <c r="G378"/>
    </row>
    <row r="379" spans="3:7">
      <c r="C379" s="502">
        <v>33445</v>
      </c>
      <c r="D379" s="922"/>
      <c r="E379" s="1176">
        <v>21.4</v>
      </c>
      <c r="F379" s="2070">
        <v>1.091</v>
      </c>
      <c r="G379"/>
    </row>
    <row r="380" spans="3:7">
      <c r="C380" s="502">
        <v>33452</v>
      </c>
      <c r="D380" s="922"/>
      <c r="E380" s="1176">
        <v>21.46</v>
      </c>
      <c r="F380" s="2070">
        <v>1.099</v>
      </c>
      <c r="G380"/>
    </row>
    <row r="381" spans="3:7">
      <c r="C381" s="502">
        <v>33459</v>
      </c>
      <c r="D381" s="922"/>
      <c r="E381" s="1176">
        <v>21.5</v>
      </c>
      <c r="F381" s="2070">
        <v>1.1120000000000001</v>
      </c>
      <c r="G381"/>
    </row>
    <row r="382" spans="3:7">
      <c r="C382" s="502">
        <v>33466</v>
      </c>
      <c r="D382" s="922"/>
      <c r="E382" s="1176">
        <v>21.44</v>
      </c>
      <c r="F382" s="2070">
        <v>1.1240000000000001</v>
      </c>
      <c r="G382"/>
    </row>
    <row r="383" spans="3:7">
      <c r="C383" s="502">
        <v>33473</v>
      </c>
      <c r="D383" s="922"/>
      <c r="E383" s="1176">
        <v>21.99</v>
      </c>
      <c r="F383" s="2070">
        <v>1.1240000000000001</v>
      </c>
      <c r="G383"/>
    </row>
    <row r="384" spans="3:7">
      <c r="C384" s="502">
        <v>33480</v>
      </c>
      <c r="D384" s="922"/>
      <c r="E384" s="1176">
        <v>21.98</v>
      </c>
      <c r="F384" s="2070">
        <v>1.127</v>
      </c>
      <c r="G384"/>
    </row>
    <row r="385" spans="3:7">
      <c r="C385" s="502">
        <v>33487</v>
      </c>
      <c r="D385" s="922"/>
      <c r="E385" s="1176">
        <v>21.84</v>
      </c>
      <c r="F385" s="2070">
        <v>1.1200000000000001</v>
      </c>
      <c r="G385"/>
    </row>
    <row r="386" spans="3:7">
      <c r="C386" s="502">
        <v>33494</v>
      </c>
      <c r="D386" s="922"/>
      <c r="E386" s="1176">
        <v>21.54</v>
      </c>
      <c r="F386" s="2070">
        <v>1.1100000000000001</v>
      </c>
      <c r="G386"/>
    </row>
    <row r="387" spans="3:7">
      <c r="C387" s="502">
        <v>33501</v>
      </c>
      <c r="D387" s="922"/>
      <c r="E387" s="1176">
        <v>21.85</v>
      </c>
      <c r="F387" s="2070">
        <v>1.097</v>
      </c>
      <c r="G387"/>
    </row>
    <row r="388" spans="3:7">
      <c r="C388" s="502">
        <v>33508</v>
      </c>
      <c r="D388" s="922"/>
      <c r="E388" s="1176">
        <v>22.24</v>
      </c>
      <c r="F388" s="2070">
        <v>1.0920000000000001</v>
      </c>
      <c r="G388"/>
    </row>
    <row r="389" spans="3:7">
      <c r="C389" s="502">
        <v>33515</v>
      </c>
      <c r="D389" s="922"/>
      <c r="E389" s="1176">
        <v>22.41</v>
      </c>
      <c r="F389" s="2070">
        <v>1.089</v>
      </c>
      <c r="G389"/>
    </row>
    <row r="390" spans="3:7">
      <c r="C390" s="502">
        <v>33522</v>
      </c>
      <c r="D390" s="922"/>
      <c r="E390" s="1176">
        <v>23.08</v>
      </c>
      <c r="F390" s="2070">
        <v>1.0840000000000001</v>
      </c>
      <c r="G390"/>
    </row>
    <row r="391" spans="3:7">
      <c r="C391" s="502">
        <v>33529</v>
      </c>
      <c r="D391" s="922"/>
      <c r="E391" s="1176">
        <v>23.82</v>
      </c>
      <c r="F391" s="2070">
        <v>1.0880000000000001</v>
      </c>
      <c r="G391"/>
    </row>
    <row r="392" spans="3:7">
      <c r="C392" s="502">
        <v>33536</v>
      </c>
      <c r="D392" s="922"/>
      <c r="E392" s="1176">
        <v>23.46</v>
      </c>
      <c r="F392" s="2070">
        <v>1.091</v>
      </c>
      <c r="G392"/>
    </row>
    <row r="393" spans="3:7">
      <c r="C393" s="502">
        <v>33543</v>
      </c>
      <c r="D393" s="922"/>
      <c r="E393" s="1176">
        <v>23.32</v>
      </c>
      <c r="F393" s="2070">
        <v>1.091</v>
      </c>
      <c r="G393"/>
    </row>
    <row r="394" spans="3:7">
      <c r="C394" s="502">
        <v>33550</v>
      </c>
      <c r="D394" s="922"/>
      <c r="E394" s="1176">
        <v>23.47</v>
      </c>
      <c r="F394" s="2070">
        <v>1.1020000000000001</v>
      </c>
      <c r="G394"/>
    </row>
    <row r="395" spans="3:7">
      <c r="C395" s="502">
        <v>33557</v>
      </c>
      <c r="D395" s="922"/>
      <c r="E395" s="1176">
        <v>22.57</v>
      </c>
      <c r="F395" s="2070">
        <v>1.1040000000000001</v>
      </c>
      <c r="G395"/>
    </row>
    <row r="396" spans="3:7">
      <c r="C396" s="502">
        <v>33564</v>
      </c>
      <c r="D396" s="922"/>
      <c r="E396" s="1176">
        <v>22.04</v>
      </c>
      <c r="F396" s="2070">
        <v>1.099</v>
      </c>
      <c r="G396"/>
    </row>
    <row r="397" spans="3:7">
      <c r="C397" s="502">
        <v>33571</v>
      </c>
      <c r="D397" s="922"/>
      <c r="E397" s="1176">
        <v>21.49</v>
      </c>
      <c r="F397" s="2070">
        <v>1.099</v>
      </c>
      <c r="G397"/>
    </row>
    <row r="398" spans="3:7">
      <c r="C398" s="502">
        <v>33578</v>
      </c>
      <c r="D398" s="922"/>
      <c r="E398" s="1176">
        <v>20.55</v>
      </c>
      <c r="F398" s="2070">
        <v>1.091</v>
      </c>
      <c r="G398"/>
    </row>
    <row r="399" spans="3:7">
      <c r="C399" s="502">
        <v>33585</v>
      </c>
      <c r="D399" s="922"/>
      <c r="E399" s="1176">
        <v>19.64</v>
      </c>
      <c r="F399" s="2070">
        <v>1.075</v>
      </c>
      <c r="G399"/>
    </row>
    <row r="400" spans="3:7">
      <c r="C400" s="502">
        <v>33592</v>
      </c>
      <c r="D400" s="922"/>
      <c r="E400" s="1176">
        <v>19.2</v>
      </c>
      <c r="F400" s="2070">
        <v>1.0629999999999999</v>
      </c>
      <c r="G400"/>
    </row>
    <row r="401" spans="3:7">
      <c r="C401" s="502">
        <v>33599</v>
      </c>
      <c r="D401" s="922"/>
      <c r="E401" s="1176">
        <v>18.68</v>
      </c>
      <c r="F401" s="2070">
        <v>1.0529999999999999</v>
      </c>
      <c r="G401"/>
    </row>
    <row r="402" spans="3:7">
      <c r="C402" s="502">
        <v>33606</v>
      </c>
      <c r="D402" s="922">
        <v>92</v>
      </c>
      <c r="E402" s="1176">
        <v>19.11</v>
      </c>
      <c r="F402" s="2070">
        <v>1.042</v>
      </c>
      <c r="G402"/>
    </row>
    <row r="403" spans="3:7">
      <c r="C403" s="502">
        <v>33613</v>
      </c>
      <c r="D403" s="922"/>
      <c r="E403" s="1176">
        <v>18.41</v>
      </c>
      <c r="F403" s="2070">
        <v>1.026</v>
      </c>
      <c r="G403"/>
    </row>
    <row r="404" spans="3:7">
      <c r="C404" s="502">
        <v>33620</v>
      </c>
      <c r="D404" s="922"/>
      <c r="E404" s="1176">
        <v>18.809999999999999</v>
      </c>
      <c r="F404" s="2070">
        <v>1.014</v>
      </c>
      <c r="G404"/>
    </row>
    <row r="405" spans="3:7">
      <c r="C405" s="502">
        <v>33627</v>
      </c>
      <c r="D405" s="922"/>
      <c r="E405" s="1176">
        <v>18.66</v>
      </c>
      <c r="F405" s="2070">
        <v>1.006</v>
      </c>
      <c r="G405"/>
    </row>
    <row r="406" spans="3:7">
      <c r="C406" s="502">
        <v>33634</v>
      </c>
      <c r="D406" s="922"/>
      <c r="E406" s="1176">
        <v>19.05</v>
      </c>
      <c r="F406" s="2070">
        <v>0.995</v>
      </c>
      <c r="G406"/>
    </row>
    <row r="407" spans="3:7">
      <c r="C407" s="502">
        <v>33641</v>
      </c>
      <c r="D407" s="922"/>
      <c r="E407" s="1176">
        <v>19.420000000000002</v>
      </c>
      <c r="F407" s="2070">
        <v>1.004</v>
      </c>
      <c r="G407"/>
    </row>
    <row r="408" spans="3:7">
      <c r="C408" s="502">
        <v>33648</v>
      </c>
      <c r="D408" s="922"/>
      <c r="E408" s="1176">
        <v>19.489999999999998</v>
      </c>
      <c r="F408" s="2070">
        <v>1.0109999999999999</v>
      </c>
      <c r="G408"/>
    </row>
    <row r="409" spans="3:7">
      <c r="C409" s="502">
        <v>33655</v>
      </c>
      <c r="D409" s="922"/>
      <c r="E409" s="1176">
        <v>18.62</v>
      </c>
      <c r="F409" s="2070">
        <v>1.014</v>
      </c>
      <c r="G409"/>
    </row>
    <row r="410" spans="3:7">
      <c r="C410" s="502">
        <v>33662</v>
      </c>
      <c r="D410" s="922"/>
      <c r="E410" s="1176">
        <v>18.510000000000002</v>
      </c>
      <c r="F410" s="2070">
        <v>1.012</v>
      </c>
      <c r="G410"/>
    </row>
    <row r="411" spans="3:7">
      <c r="C411" s="502">
        <v>33669</v>
      </c>
      <c r="D411" s="922"/>
      <c r="E411" s="1176">
        <v>18.55</v>
      </c>
      <c r="F411" s="2070">
        <v>1.0129999999999999</v>
      </c>
      <c r="G411"/>
    </row>
    <row r="412" spans="3:7">
      <c r="C412" s="502">
        <v>33676</v>
      </c>
      <c r="D412" s="922"/>
      <c r="E412" s="1176">
        <v>18.760000000000002</v>
      </c>
      <c r="F412" s="2070">
        <v>1.01</v>
      </c>
      <c r="G412"/>
    </row>
    <row r="413" spans="3:7">
      <c r="C413" s="502">
        <v>33683</v>
      </c>
      <c r="D413" s="922"/>
      <c r="E413" s="1176">
        <v>19.100000000000001</v>
      </c>
      <c r="F413" s="2070">
        <v>1.0149999999999999</v>
      </c>
      <c r="G413"/>
    </row>
    <row r="414" spans="3:7">
      <c r="C414" s="502">
        <v>33690</v>
      </c>
      <c r="D414" s="922"/>
      <c r="E414" s="1176">
        <v>19.09</v>
      </c>
      <c r="F414" s="2070">
        <v>1.0129999999999999</v>
      </c>
      <c r="G414"/>
    </row>
    <row r="415" spans="3:7">
      <c r="C415" s="502">
        <v>33697</v>
      </c>
      <c r="D415" s="922"/>
      <c r="E415" s="1176">
        <v>19.73</v>
      </c>
      <c r="F415" s="2070">
        <v>1.026</v>
      </c>
      <c r="G415"/>
    </row>
    <row r="416" spans="3:7">
      <c r="C416" s="502">
        <v>33704</v>
      </c>
      <c r="D416" s="922"/>
      <c r="E416" s="1176">
        <v>20.43</v>
      </c>
      <c r="F416" s="2070">
        <v>1.0509999999999999</v>
      </c>
      <c r="G416"/>
    </row>
    <row r="417" spans="3:7">
      <c r="C417" s="502">
        <v>33711</v>
      </c>
      <c r="D417" s="922"/>
      <c r="E417" s="1176">
        <v>20.059999999999999</v>
      </c>
      <c r="F417" s="2070">
        <v>1.0580000000000001</v>
      </c>
      <c r="G417"/>
    </row>
    <row r="418" spans="3:7">
      <c r="C418" s="502">
        <v>33718</v>
      </c>
      <c r="D418" s="922"/>
      <c r="E418" s="1176">
        <v>20.059999999999999</v>
      </c>
      <c r="F418" s="2070">
        <v>1.0720000000000001</v>
      </c>
      <c r="G418"/>
    </row>
    <row r="419" spans="3:7">
      <c r="C419" s="502">
        <v>33725</v>
      </c>
      <c r="D419" s="922"/>
      <c r="E419" s="1176">
        <v>20.63</v>
      </c>
      <c r="F419" s="2070">
        <v>1.089</v>
      </c>
      <c r="G419"/>
    </row>
    <row r="420" spans="3:7">
      <c r="C420" s="502">
        <v>33732</v>
      </c>
      <c r="D420" s="922"/>
      <c r="E420" s="1176">
        <v>20.86</v>
      </c>
      <c r="F420" s="2070">
        <v>1.1020000000000001</v>
      </c>
      <c r="G420"/>
    </row>
    <row r="421" spans="3:7">
      <c r="C421" s="502">
        <v>33739</v>
      </c>
      <c r="D421" s="922"/>
      <c r="E421" s="1176">
        <v>20.8</v>
      </c>
      <c r="F421" s="2070">
        <v>1.1180000000000001</v>
      </c>
      <c r="G421"/>
    </row>
    <row r="422" spans="3:7">
      <c r="C422" s="502">
        <v>33746</v>
      </c>
      <c r="D422" s="922"/>
      <c r="E422" s="1176">
        <v>20.49</v>
      </c>
      <c r="F422" s="2070">
        <v>1.1200000000000001</v>
      </c>
      <c r="G422"/>
    </row>
    <row r="423" spans="3:7">
      <c r="C423" s="502">
        <v>33753</v>
      </c>
      <c r="D423" s="922"/>
      <c r="E423" s="1176">
        <v>21.98</v>
      </c>
      <c r="F423" s="2070">
        <v>1.1279999999999999</v>
      </c>
      <c r="G423"/>
    </row>
    <row r="424" spans="3:7">
      <c r="C424" s="502">
        <v>33760</v>
      </c>
      <c r="D424" s="922"/>
      <c r="E424" s="1176">
        <v>22.38</v>
      </c>
      <c r="F424" s="2070">
        <v>1.143</v>
      </c>
      <c r="G424"/>
    </row>
    <row r="425" spans="3:7">
      <c r="C425" s="502">
        <v>33767</v>
      </c>
      <c r="D425" s="922"/>
      <c r="E425" s="1176">
        <v>22.35</v>
      </c>
      <c r="F425" s="2070">
        <v>1.151</v>
      </c>
      <c r="G425"/>
    </row>
    <row r="426" spans="3:7">
      <c r="C426" s="502">
        <v>33774</v>
      </c>
      <c r="D426" s="922"/>
      <c r="E426" s="1176">
        <v>22.26</v>
      </c>
      <c r="F426" s="2070">
        <v>1.153</v>
      </c>
      <c r="G426"/>
    </row>
    <row r="427" spans="3:7">
      <c r="C427" s="502">
        <v>33781</v>
      </c>
      <c r="D427" s="922"/>
      <c r="E427" s="1176">
        <v>22.68</v>
      </c>
      <c r="F427" s="2070">
        <v>1.149</v>
      </c>
      <c r="G427"/>
    </row>
    <row r="428" spans="3:7">
      <c r="C428" s="502">
        <v>33788</v>
      </c>
      <c r="D428" s="922"/>
      <c r="E428" s="1176">
        <v>22.03</v>
      </c>
      <c r="F428" s="2070">
        <v>1.147</v>
      </c>
      <c r="G428"/>
    </row>
    <row r="429" spans="3:7">
      <c r="C429" s="502">
        <v>33795</v>
      </c>
      <c r="D429" s="922"/>
      <c r="E429" s="1176">
        <v>21.48</v>
      </c>
      <c r="F429" s="2070">
        <v>1.139</v>
      </c>
      <c r="G429"/>
    </row>
    <row r="430" spans="3:7">
      <c r="C430" s="502">
        <v>33802</v>
      </c>
      <c r="D430" s="922"/>
      <c r="E430" s="1176">
        <v>21.58</v>
      </c>
      <c r="F430" s="2070">
        <v>1.1319999999999999</v>
      </c>
      <c r="G430"/>
    </row>
    <row r="431" spans="3:7">
      <c r="C431" s="502">
        <v>33809</v>
      </c>
      <c r="D431" s="922"/>
      <c r="E431" s="1176">
        <v>21.95</v>
      </c>
      <c r="F431" s="2070">
        <v>1.1279999999999999</v>
      </c>
      <c r="G431"/>
    </row>
    <row r="432" spans="3:7">
      <c r="C432" s="502">
        <v>33816</v>
      </c>
      <c r="D432" s="922"/>
      <c r="E432" s="1176">
        <v>21.95</v>
      </c>
      <c r="F432" s="2070">
        <v>1.1259999999999999</v>
      </c>
      <c r="G432"/>
    </row>
    <row r="433" spans="3:7">
      <c r="C433" s="502">
        <v>33823</v>
      </c>
      <c r="D433" s="922"/>
      <c r="E433" s="1176">
        <v>21.34</v>
      </c>
      <c r="F433" s="2070">
        <v>1.123</v>
      </c>
      <c r="G433"/>
    </row>
    <row r="434" spans="3:7">
      <c r="C434" s="502">
        <v>33830</v>
      </c>
      <c r="D434" s="922"/>
      <c r="E434" s="1176">
        <v>21.18</v>
      </c>
      <c r="F434" s="2070">
        <v>1.1160000000000001</v>
      </c>
      <c r="G434"/>
    </row>
    <row r="435" spans="3:7">
      <c r="C435" s="502">
        <v>33837</v>
      </c>
      <c r="D435" s="922"/>
      <c r="E435" s="1176">
        <v>21.39</v>
      </c>
      <c r="F435" s="2070">
        <v>1.123</v>
      </c>
      <c r="G435"/>
    </row>
    <row r="436" spans="3:7">
      <c r="C436" s="502">
        <v>33844</v>
      </c>
      <c r="D436" s="922"/>
      <c r="E436" s="1176">
        <v>21.43</v>
      </c>
      <c r="F436" s="2070">
        <v>1.121</v>
      </c>
      <c r="G436"/>
    </row>
    <row r="437" spans="3:7">
      <c r="C437" s="502">
        <v>33851</v>
      </c>
      <c r="D437" s="922"/>
      <c r="E437" s="1176">
        <v>21.66</v>
      </c>
      <c r="F437" s="2070">
        <v>1.121</v>
      </c>
      <c r="G437"/>
    </row>
    <row r="438" spans="3:7">
      <c r="C438" s="502">
        <v>33858</v>
      </c>
      <c r="D438" s="922"/>
      <c r="E438" s="1176">
        <v>21.94</v>
      </c>
      <c r="F438" s="2070">
        <v>1.1240000000000001</v>
      </c>
      <c r="G438"/>
    </row>
    <row r="439" spans="3:7">
      <c r="C439" s="502">
        <v>33865</v>
      </c>
      <c r="D439" s="922"/>
      <c r="E439" s="1176">
        <v>22.21</v>
      </c>
      <c r="F439" s="2070">
        <v>1.123</v>
      </c>
      <c r="G439"/>
    </row>
    <row r="440" spans="3:7">
      <c r="C440" s="502">
        <v>33872</v>
      </c>
      <c r="D440" s="922"/>
      <c r="E440" s="1176">
        <v>21.71</v>
      </c>
      <c r="F440" s="2070">
        <v>1.1180000000000001</v>
      </c>
      <c r="G440"/>
    </row>
    <row r="441" spans="3:7">
      <c r="C441" s="502">
        <v>33879</v>
      </c>
      <c r="D441" s="922"/>
      <c r="E441" s="1176">
        <v>21.81</v>
      </c>
      <c r="F441" s="2070">
        <v>1.115</v>
      </c>
      <c r="G441"/>
    </row>
    <row r="442" spans="3:7">
      <c r="C442" s="502">
        <v>33886</v>
      </c>
      <c r="D442" s="922"/>
      <c r="E442" s="1176">
        <v>21.9</v>
      </c>
      <c r="F442" s="2070">
        <v>1.115</v>
      </c>
      <c r="G442"/>
    </row>
    <row r="443" spans="3:7">
      <c r="C443" s="502">
        <v>33893</v>
      </c>
      <c r="D443" s="922"/>
      <c r="E443" s="1176">
        <v>22.25</v>
      </c>
      <c r="F443" s="2070">
        <v>1.113</v>
      </c>
      <c r="G443"/>
    </row>
    <row r="444" spans="3:7">
      <c r="C444" s="502">
        <v>33900</v>
      </c>
      <c r="D444" s="922"/>
      <c r="E444" s="1176">
        <v>21.58</v>
      </c>
      <c r="F444" s="2070">
        <v>1.113</v>
      </c>
      <c r="G444"/>
    </row>
    <row r="445" spans="3:7">
      <c r="C445" s="502">
        <v>33907</v>
      </c>
      <c r="D445" s="922"/>
      <c r="E445" s="1176">
        <v>20.95</v>
      </c>
      <c r="F445" s="2070">
        <v>1.1200000000000001</v>
      </c>
      <c r="G445"/>
    </row>
    <row r="446" spans="3:7">
      <c r="C446" s="502">
        <v>33914</v>
      </c>
      <c r="D446" s="922"/>
      <c r="E446" s="1176">
        <v>20.52</v>
      </c>
      <c r="F446" s="2070">
        <v>1.1200000000000001</v>
      </c>
      <c r="G446"/>
    </row>
    <row r="447" spans="3:7">
      <c r="C447" s="502">
        <v>33921</v>
      </c>
      <c r="D447" s="922"/>
      <c r="E447" s="1176">
        <v>20.37</v>
      </c>
      <c r="F447" s="2070">
        <v>1.1120000000000001</v>
      </c>
      <c r="G447"/>
    </row>
    <row r="448" spans="3:7">
      <c r="C448" s="502">
        <v>33928</v>
      </c>
      <c r="D448" s="922"/>
      <c r="E448" s="1176">
        <v>20.350000000000001</v>
      </c>
      <c r="F448" s="2070">
        <v>1.1060000000000001</v>
      </c>
      <c r="G448"/>
    </row>
    <row r="449" spans="3:7">
      <c r="C449" s="502">
        <v>33935</v>
      </c>
      <c r="D449" s="922"/>
      <c r="E449" s="1176">
        <v>20.16</v>
      </c>
      <c r="F449" s="2070">
        <v>1.0980000000000001</v>
      </c>
      <c r="G449"/>
    </row>
    <row r="450" spans="3:7">
      <c r="C450" s="502">
        <v>33942</v>
      </c>
      <c r="D450" s="922"/>
      <c r="E450" s="1176">
        <v>19.38</v>
      </c>
      <c r="F450" s="2070">
        <v>1.089</v>
      </c>
      <c r="G450"/>
    </row>
    <row r="451" spans="3:7">
      <c r="C451" s="502">
        <v>33949</v>
      </c>
      <c r="D451" s="922"/>
      <c r="E451" s="1176">
        <v>19.010000000000002</v>
      </c>
      <c r="F451" s="2070">
        <v>1.0780000000000001</v>
      </c>
      <c r="G451"/>
    </row>
    <row r="452" spans="3:7">
      <c r="C452" s="502">
        <v>33956</v>
      </c>
      <c r="D452" s="922"/>
      <c r="E452" s="1176">
        <v>19.38</v>
      </c>
      <c r="F452" s="2070">
        <v>1.0740000000000001</v>
      </c>
      <c r="G452"/>
    </row>
    <row r="453" spans="3:7">
      <c r="C453" s="502">
        <v>33963</v>
      </c>
      <c r="D453" s="922"/>
      <c r="E453" s="1176">
        <v>19.91</v>
      </c>
      <c r="F453" s="2070">
        <v>1.069</v>
      </c>
      <c r="G453"/>
    </row>
    <row r="454" spans="3:7">
      <c r="C454" s="502">
        <v>33970</v>
      </c>
      <c r="D454" s="922">
        <v>93</v>
      </c>
      <c r="E454" s="1176">
        <v>19.63</v>
      </c>
      <c r="F454" s="2070">
        <v>1.0649999999999999</v>
      </c>
      <c r="G454"/>
    </row>
    <row r="455" spans="3:7">
      <c r="C455" s="502">
        <v>33977</v>
      </c>
      <c r="D455" s="922"/>
      <c r="E455" s="1176">
        <v>19</v>
      </c>
      <c r="F455" s="2070">
        <v>1.0660000000000001</v>
      </c>
      <c r="G455"/>
    </row>
    <row r="456" spans="3:7">
      <c r="C456" s="502">
        <v>33984</v>
      </c>
      <c r="D456" s="922"/>
      <c r="E456" s="1176">
        <v>18.62</v>
      </c>
      <c r="F456" s="2070">
        <v>1.0609999999999999</v>
      </c>
      <c r="G456"/>
    </row>
    <row r="457" spans="3:7">
      <c r="C457" s="502">
        <v>33991</v>
      </c>
      <c r="D457" s="922"/>
      <c r="E457" s="1176">
        <v>18.61</v>
      </c>
      <c r="F457" s="2070">
        <v>1.0549999999999999</v>
      </c>
      <c r="G457"/>
    </row>
    <row r="458" spans="3:7">
      <c r="C458" s="502">
        <v>33998</v>
      </c>
      <c r="D458" s="922"/>
      <c r="E458" s="1176">
        <v>19.899999999999999</v>
      </c>
      <c r="F458" s="2070">
        <v>1.0549999999999999</v>
      </c>
      <c r="G458"/>
    </row>
    <row r="459" spans="3:7">
      <c r="C459" s="502">
        <v>34005</v>
      </c>
      <c r="D459" s="922"/>
      <c r="E459" s="1176">
        <v>20.22</v>
      </c>
      <c r="F459" s="2070">
        <v>1.0620000000000001</v>
      </c>
      <c r="G459"/>
    </row>
    <row r="460" spans="3:7">
      <c r="C460" s="502">
        <v>34012</v>
      </c>
      <c r="D460" s="922"/>
      <c r="E460" s="1176">
        <v>20.13</v>
      </c>
      <c r="F460" s="2070">
        <v>1.0529999999999999</v>
      </c>
      <c r="G460"/>
    </row>
    <row r="461" spans="3:7">
      <c r="C461" s="502">
        <v>34019</v>
      </c>
      <c r="D461" s="922"/>
      <c r="E461" s="1176">
        <v>19.510000000000002</v>
      </c>
      <c r="F461" s="2070">
        <v>1.0469999999999999</v>
      </c>
      <c r="G461"/>
    </row>
    <row r="462" spans="3:7">
      <c r="C462" s="502">
        <v>34026</v>
      </c>
      <c r="D462" s="922"/>
      <c r="E462" s="1176">
        <v>20.399999999999999</v>
      </c>
      <c r="F462" s="2070">
        <v>1.042</v>
      </c>
      <c r="G462"/>
    </row>
    <row r="463" spans="3:7">
      <c r="C463" s="502">
        <v>34033</v>
      </c>
      <c r="D463" s="922"/>
      <c r="E463" s="1176">
        <v>20.69</v>
      </c>
      <c r="F463" s="2070">
        <v>1.048</v>
      </c>
      <c r="G463"/>
    </row>
    <row r="464" spans="3:7">
      <c r="C464" s="502">
        <v>34040</v>
      </c>
      <c r="D464" s="922"/>
      <c r="E464" s="1176">
        <v>20.45</v>
      </c>
      <c r="F464" s="2070">
        <v>1.0580000000000001</v>
      </c>
      <c r="G464"/>
    </row>
    <row r="465" spans="3:7">
      <c r="C465" s="502">
        <v>34047</v>
      </c>
      <c r="D465" s="922"/>
      <c r="E465" s="1176">
        <v>20.14</v>
      </c>
      <c r="F465" s="2070">
        <v>1.056</v>
      </c>
      <c r="G465"/>
    </row>
    <row r="466" spans="3:7">
      <c r="C466" s="502">
        <v>34054</v>
      </c>
      <c r="D466" s="922"/>
      <c r="E466" s="1176">
        <v>20</v>
      </c>
      <c r="F466" s="2070">
        <v>1.0569999999999999</v>
      </c>
      <c r="G466"/>
    </row>
    <row r="467" spans="3:7">
      <c r="C467" s="502">
        <v>34061</v>
      </c>
      <c r="D467" s="922"/>
      <c r="E467" s="1176">
        <v>20.440000000000001</v>
      </c>
      <c r="F467" s="2070">
        <v>1.0680000000000001</v>
      </c>
      <c r="G467"/>
    </row>
    <row r="468" spans="3:7">
      <c r="C468" s="502">
        <v>34068</v>
      </c>
      <c r="D468" s="922"/>
      <c r="E468" s="1176">
        <v>20.37</v>
      </c>
      <c r="F468" s="2070">
        <v>1.079</v>
      </c>
      <c r="G468"/>
    </row>
    <row r="469" spans="3:7">
      <c r="C469" s="502">
        <v>34075</v>
      </c>
      <c r="D469" s="922"/>
      <c r="E469" s="1176">
        <v>20.28</v>
      </c>
      <c r="F469" s="2070">
        <v>1.079</v>
      </c>
      <c r="G469"/>
    </row>
    <row r="470" spans="3:7">
      <c r="C470" s="502">
        <v>34082</v>
      </c>
      <c r="D470" s="922"/>
      <c r="E470" s="1176">
        <v>19.95</v>
      </c>
      <c r="F470" s="2070">
        <v>1.0860000000000001</v>
      </c>
      <c r="G470"/>
    </row>
    <row r="471" spans="3:7">
      <c r="C471" s="502">
        <v>34089</v>
      </c>
      <c r="D471" s="922"/>
      <c r="E471" s="1176">
        <v>20.3</v>
      </c>
      <c r="F471" s="2070">
        <v>1.0860000000000001</v>
      </c>
      <c r="G471"/>
    </row>
    <row r="472" spans="3:7">
      <c r="C472" s="502">
        <v>34096</v>
      </c>
      <c r="D472" s="922"/>
      <c r="E472" s="1176">
        <v>20.47</v>
      </c>
      <c r="F472" s="2070">
        <v>1.097</v>
      </c>
      <c r="G472"/>
    </row>
    <row r="473" spans="3:7">
      <c r="C473" s="502">
        <v>34103</v>
      </c>
      <c r="D473" s="922"/>
      <c r="E473" s="1176">
        <v>20.059999999999999</v>
      </c>
      <c r="F473" s="2070">
        <v>1.1060000000000001</v>
      </c>
      <c r="G473"/>
    </row>
    <row r="474" spans="3:7">
      <c r="C474" s="502">
        <v>34110</v>
      </c>
      <c r="D474" s="922"/>
      <c r="E474" s="1176">
        <v>19.43</v>
      </c>
      <c r="F474" s="2070">
        <v>1.1060000000000001</v>
      </c>
      <c r="G474"/>
    </row>
    <row r="475" spans="3:7">
      <c r="C475" s="502">
        <v>34117</v>
      </c>
      <c r="D475" s="922"/>
      <c r="E475" s="1176">
        <v>19.84</v>
      </c>
      <c r="F475" s="2070">
        <v>1.107</v>
      </c>
      <c r="G475"/>
    </row>
    <row r="476" spans="3:7">
      <c r="C476" s="502">
        <v>34124</v>
      </c>
      <c r="D476" s="922"/>
      <c r="E476" s="1176">
        <v>19.95</v>
      </c>
      <c r="F476" s="2070">
        <v>1.1040000000000001</v>
      </c>
      <c r="G476"/>
    </row>
    <row r="477" spans="3:7">
      <c r="C477" s="502">
        <v>34131</v>
      </c>
      <c r="D477" s="922"/>
      <c r="E477" s="1176">
        <v>19.43</v>
      </c>
      <c r="F477" s="2070">
        <v>1.101</v>
      </c>
      <c r="G477"/>
    </row>
    <row r="478" spans="3:7">
      <c r="C478" s="502">
        <v>34138</v>
      </c>
      <c r="D478" s="922"/>
      <c r="E478" s="1176">
        <v>18.760000000000002</v>
      </c>
      <c r="F478" s="2070">
        <v>1.095</v>
      </c>
      <c r="G478"/>
    </row>
    <row r="479" spans="3:7">
      <c r="C479" s="502">
        <v>34145</v>
      </c>
      <c r="D479" s="922"/>
      <c r="E479" s="1176">
        <v>18.52</v>
      </c>
      <c r="F479" s="2070">
        <v>1.089</v>
      </c>
      <c r="G479"/>
    </row>
    <row r="480" spans="3:7">
      <c r="C480" s="502">
        <v>34152</v>
      </c>
      <c r="D480" s="922"/>
      <c r="E480" s="1176">
        <v>18.61</v>
      </c>
      <c r="F480" s="2070">
        <v>1.0860000000000001</v>
      </c>
      <c r="G480"/>
    </row>
    <row r="481" spans="3:7">
      <c r="C481" s="502">
        <v>34159</v>
      </c>
      <c r="D481" s="922"/>
      <c r="E481" s="1176">
        <v>18.02</v>
      </c>
      <c r="F481" s="2070">
        <v>1.081</v>
      </c>
      <c r="G481"/>
    </row>
    <row r="482" spans="3:7">
      <c r="C482" s="502">
        <v>34166</v>
      </c>
      <c r="D482" s="922"/>
      <c r="E482" s="1176">
        <v>17.72</v>
      </c>
      <c r="F482" s="2070">
        <v>1.075</v>
      </c>
      <c r="G482"/>
    </row>
    <row r="483" spans="3:7">
      <c r="C483" s="502">
        <v>34173</v>
      </c>
      <c r="D483" s="922"/>
      <c r="E483" s="1176">
        <v>17.54</v>
      </c>
      <c r="F483" s="2070">
        <v>1.069</v>
      </c>
      <c r="G483"/>
    </row>
    <row r="484" spans="3:7">
      <c r="C484" s="502">
        <v>34180</v>
      </c>
      <c r="D484" s="922"/>
      <c r="E484" s="1176">
        <v>18.18</v>
      </c>
      <c r="F484" s="2070">
        <v>1.0620000000000001</v>
      </c>
      <c r="G484"/>
    </row>
    <row r="485" spans="3:7">
      <c r="C485" s="502">
        <v>34187</v>
      </c>
      <c r="D485" s="922"/>
      <c r="E485" s="1176">
        <v>17.670000000000002</v>
      </c>
      <c r="F485" s="2070">
        <v>1.06</v>
      </c>
      <c r="G485"/>
    </row>
    <row r="486" spans="3:7">
      <c r="C486" s="502">
        <v>34194</v>
      </c>
      <c r="D486" s="922"/>
      <c r="E486" s="1176">
        <v>17.87</v>
      </c>
      <c r="F486" s="2070">
        <v>1.0589999999999999</v>
      </c>
      <c r="G486"/>
    </row>
    <row r="487" spans="3:7">
      <c r="C487" s="502">
        <v>34201</v>
      </c>
      <c r="D487" s="922"/>
      <c r="E487" s="1176">
        <v>17.84</v>
      </c>
      <c r="F487" s="2070">
        <v>1.0649999999999999</v>
      </c>
      <c r="G487"/>
    </row>
    <row r="488" spans="3:7">
      <c r="C488" s="502">
        <v>34208</v>
      </c>
      <c r="D488" s="922"/>
      <c r="E488" s="1176">
        <v>18.489999999999998</v>
      </c>
      <c r="F488" s="2070">
        <v>1.0620000000000001</v>
      </c>
      <c r="G488"/>
    </row>
    <row r="489" spans="3:7">
      <c r="C489" s="502">
        <v>34215</v>
      </c>
      <c r="D489" s="922"/>
      <c r="E489" s="1176">
        <v>18.100000000000001</v>
      </c>
      <c r="F489" s="2070">
        <v>1.0549999999999999</v>
      </c>
      <c r="G489"/>
    </row>
    <row r="490" spans="3:7">
      <c r="C490" s="502">
        <v>34222</v>
      </c>
      <c r="D490" s="922"/>
      <c r="E490" s="1176">
        <v>16.96</v>
      </c>
      <c r="F490" s="2070">
        <v>1.0509999999999999</v>
      </c>
      <c r="G490"/>
    </row>
    <row r="491" spans="3:7">
      <c r="C491" s="502">
        <v>34229</v>
      </c>
      <c r="D491" s="922"/>
      <c r="E491" s="1176">
        <v>16.940000000000001</v>
      </c>
      <c r="F491" s="2070">
        <v>1.0449999999999999</v>
      </c>
      <c r="G491"/>
    </row>
    <row r="492" spans="3:7">
      <c r="C492" s="502">
        <v>34236</v>
      </c>
      <c r="D492" s="922"/>
      <c r="E492" s="1176">
        <v>17.670000000000002</v>
      </c>
      <c r="F492" s="2070">
        <v>1.0469999999999999</v>
      </c>
      <c r="G492"/>
    </row>
    <row r="493" spans="3:7">
      <c r="C493" s="502">
        <v>34243</v>
      </c>
      <c r="D493" s="922"/>
      <c r="E493" s="1176">
        <v>18.329999999999998</v>
      </c>
      <c r="F493" s="2070">
        <v>1.0920000000000001</v>
      </c>
      <c r="G493"/>
    </row>
    <row r="494" spans="3:7">
      <c r="C494" s="502">
        <v>34250</v>
      </c>
      <c r="D494" s="922"/>
      <c r="E494" s="1176">
        <v>18.46</v>
      </c>
      <c r="F494" s="2070">
        <v>1.0900000000000001</v>
      </c>
      <c r="G494"/>
    </row>
    <row r="495" spans="3:7">
      <c r="C495" s="502">
        <v>34257</v>
      </c>
      <c r="D495" s="922"/>
      <c r="E495" s="1176">
        <v>18.57</v>
      </c>
      <c r="F495" s="2070">
        <v>1.093</v>
      </c>
      <c r="G495"/>
    </row>
    <row r="496" spans="3:7">
      <c r="C496" s="502">
        <v>34264</v>
      </c>
      <c r="D496" s="922"/>
      <c r="E496" s="1176">
        <v>18.12</v>
      </c>
      <c r="F496" s="2070">
        <v>1.0920000000000001</v>
      </c>
      <c r="G496"/>
    </row>
    <row r="497" spans="3:7">
      <c r="C497" s="502">
        <v>34271</v>
      </c>
      <c r="D497" s="922"/>
      <c r="E497" s="1176">
        <v>17.37</v>
      </c>
      <c r="F497" s="2070">
        <v>1.0840000000000001</v>
      </c>
      <c r="G497"/>
    </row>
    <row r="498" spans="3:7">
      <c r="C498" s="502">
        <v>34278</v>
      </c>
      <c r="D498" s="922"/>
      <c r="E498" s="1176">
        <v>17.29</v>
      </c>
      <c r="F498" s="2070">
        <v>1.075</v>
      </c>
      <c r="G498"/>
    </row>
    <row r="499" spans="3:7">
      <c r="C499" s="502">
        <v>34285</v>
      </c>
      <c r="D499" s="922"/>
      <c r="E499" s="1176">
        <v>16.71</v>
      </c>
      <c r="F499" s="2070">
        <v>1.0640000000000001</v>
      </c>
      <c r="G499"/>
    </row>
    <row r="500" spans="3:7">
      <c r="C500" s="502">
        <v>34292</v>
      </c>
      <c r="D500" s="922"/>
      <c r="E500" s="1176">
        <v>16.75</v>
      </c>
      <c r="F500" s="2070">
        <v>1.0580000000000001</v>
      </c>
      <c r="G500"/>
    </row>
    <row r="501" spans="3:7">
      <c r="C501" s="502">
        <v>34299</v>
      </c>
      <c r="D501" s="922"/>
      <c r="E501" s="1176">
        <v>16.079999999999998</v>
      </c>
      <c r="F501" s="2070">
        <v>1.0509999999999999</v>
      </c>
      <c r="G501"/>
    </row>
    <row r="502" spans="3:7">
      <c r="C502" s="502">
        <v>34306</v>
      </c>
      <c r="D502" s="922"/>
      <c r="E502" s="1176">
        <v>15.21</v>
      </c>
      <c r="F502" s="2070">
        <v>1.036</v>
      </c>
      <c r="G502"/>
    </row>
    <row r="503" spans="3:7">
      <c r="C503" s="502">
        <v>34313</v>
      </c>
      <c r="D503" s="922"/>
      <c r="E503" s="1176">
        <v>14.68</v>
      </c>
      <c r="F503" s="2070">
        <v>1.018</v>
      </c>
      <c r="G503"/>
    </row>
    <row r="504" spans="3:7">
      <c r="C504" s="502">
        <v>34320</v>
      </c>
      <c r="D504" s="922"/>
      <c r="E504" s="1176">
        <v>14.31</v>
      </c>
      <c r="F504" s="2070">
        <v>1.0029999999999999</v>
      </c>
      <c r="G504"/>
    </row>
    <row r="505" spans="3:7">
      <c r="C505" s="502">
        <v>34327</v>
      </c>
      <c r="D505" s="922"/>
      <c r="E505" s="1176">
        <v>14.4</v>
      </c>
      <c r="F505" s="2070">
        <v>0.999</v>
      </c>
      <c r="G505"/>
    </row>
    <row r="506" spans="3:7">
      <c r="C506" s="502">
        <v>34334</v>
      </c>
      <c r="D506" s="922"/>
      <c r="E506" s="1176">
        <v>14.21</v>
      </c>
      <c r="F506" s="2070">
        <v>0.99199999999999999</v>
      </c>
      <c r="G506"/>
    </row>
    <row r="507" spans="3:7">
      <c r="C507" s="502">
        <v>34341</v>
      </c>
      <c r="D507" s="922">
        <v>94</v>
      </c>
      <c r="E507" s="1176">
        <v>15.03</v>
      </c>
      <c r="F507" s="2070">
        <v>0.995</v>
      </c>
      <c r="G507"/>
    </row>
    <row r="508" spans="3:7">
      <c r="C508" s="502">
        <v>34348</v>
      </c>
      <c r="D508" s="922"/>
      <c r="E508" s="1176">
        <v>14.67</v>
      </c>
      <c r="F508" s="2070">
        <v>1.0009999999999999</v>
      </c>
      <c r="G508"/>
    </row>
    <row r="509" spans="3:7">
      <c r="C509" s="502">
        <v>34355</v>
      </c>
      <c r="D509" s="922"/>
      <c r="E509" s="1176">
        <v>15.02</v>
      </c>
      <c r="F509" s="2070">
        <v>0.999</v>
      </c>
      <c r="G509"/>
    </row>
    <row r="510" spans="3:7">
      <c r="C510" s="502">
        <v>34362</v>
      </c>
      <c r="D510" s="922"/>
      <c r="E510" s="1176">
        <v>15.34</v>
      </c>
      <c r="F510" s="2070">
        <v>1.0049999999999999</v>
      </c>
      <c r="G510"/>
    </row>
    <row r="511" spans="3:7">
      <c r="C511" s="502">
        <v>34369</v>
      </c>
      <c r="D511" s="922"/>
      <c r="E511" s="1176">
        <v>15.76</v>
      </c>
      <c r="F511" s="2070">
        <v>1.0069999999999999</v>
      </c>
      <c r="G511"/>
    </row>
    <row r="512" spans="3:7">
      <c r="C512" s="502">
        <v>34376</v>
      </c>
      <c r="D512" s="922"/>
      <c r="E512" s="1176">
        <v>14.87</v>
      </c>
      <c r="F512" s="2070">
        <v>1.016</v>
      </c>
      <c r="G512"/>
    </row>
    <row r="513" spans="3:7">
      <c r="C513" s="502">
        <v>34383</v>
      </c>
      <c r="D513" s="922"/>
      <c r="E513" s="1176">
        <v>14.13</v>
      </c>
      <c r="F513" s="2070">
        <v>1.0089999999999999</v>
      </c>
      <c r="G513"/>
    </row>
    <row r="514" spans="3:7">
      <c r="C514" s="502">
        <v>34390</v>
      </c>
      <c r="D514" s="922"/>
      <c r="E514" s="1176">
        <v>14.44</v>
      </c>
      <c r="F514" s="2070">
        <v>1.004</v>
      </c>
      <c r="G514"/>
    </row>
    <row r="515" spans="3:7">
      <c r="C515" s="502">
        <v>34397</v>
      </c>
      <c r="D515" s="922"/>
      <c r="E515" s="1176">
        <v>14.68</v>
      </c>
      <c r="F515" s="2070">
        <v>1.0069999999999999</v>
      </c>
      <c r="G515"/>
    </row>
    <row r="516" spans="3:7">
      <c r="C516" s="502">
        <v>34404</v>
      </c>
      <c r="D516" s="922"/>
      <c r="E516" s="1176">
        <v>14.24</v>
      </c>
      <c r="F516" s="2070">
        <v>1.0049999999999999</v>
      </c>
      <c r="G516"/>
    </row>
    <row r="517" spans="3:7">
      <c r="C517" s="502">
        <v>34411</v>
      </c>
      <c r="D517" s="922"/>
      <c r="E517" s="1176">
        <v>14.82</v>
      </c>
      <c r="F517" s="2070">
        <v>1.0069999999999999</v>
      </c>
      <c r="G517"/>
    </row>
    <row r="518" spans="3:7">
      <c r="C518" s="502">
        <v>34418</v>
      </c>
      <c r="D518" s="922"/>
      <c r="E518" s="1176">
        <v>15.15</v>
      </c>
      <c r="F518" s="2070">
        <v>1.012</v>
      </c>
      <c r="G518"/>
    </row>
    <row r="519" spans="3:7">
      <c r="C519" s="502">
        <v>34425</v>
      </c>
      <c r="D519" s="922"/>
      <c r="E519" s="1176">
        <v>14.44</v>
      </c>
      <c r="F519" s="2070">
        <v>1.0109999999999999</v>
      </c>
      <c r="G519"/>
    </row>
    <row r="520" spans="3:7">
      <c r="C520" s="502">
        <v>34432</v>
      </c>
      <c r="D520" s="922"/>
      <c r="E520" s="1176">
        <v>15.65</v>
      </c>
      <c r="F520" s="2070">
        <v>1.028</v>
      </c>
      <c r="G520"/>
    </row>
    <row r="521" spans="3:7">
      <c r="C521" s="502">
        <v>34439</v>
      </c>
      <c r="D521" s="922"/>
      <c r="E521" s="1176">
        <v>16.07</v>
      </c>
      <c r="F521" s="2070">
        <v>1.0329999999999999</v>
      </c>
      <c r="G521"/>
    </row>
    <row r="522" spans="3:7">
      <c r="C522" s="502">
        <v>34446</v>
      </c>
      <c r="D522" s="922"/>
      <c r="E522" s="1176">
        <v>17.02</v>
      </c>
      <c r="F522" s="2070">
        <v>1.0369999999999999</v>
      </c>
      <c r="G522"/>
    </row>
    <row r="523" spans="3:7">
      <c r="C523" s="502">
        <v>34453</v>
      </c>
      <c r="D523" s="922"/>
      <c r="E523" s="1176">
        <v>16.93</v>
      </c>
      <c r="F523" s="2070">
        <v>1.04</v>
      </c>
      <c r="G523"/>
    </row>
    <row r="524" spans="3:7">
      <c r="C524" s="502">
        <v>34460</v>
      </c>
      <c r="D524" s="922"/>
      <c r="E524" s="1176">
        <v>17.2</v>
      </c>
      <c r="F524" s="2070">
        <v>1.0449999999999999</v>
      </c>
      <c r="G524"/>
    </row>
    <row r="525" spans="3:7">
      <c r="C525" s="502">
        <v>34467</v>
      </c>
      <c r="D525" s="922"/>
      <c r="E525" s="1176">
        <v>17.93</v>
      </c>
      <c r="F525" s="2070">
        <v>1.046</v>
      </c>
      <c r="G525"/>
    </row>
    <row r="526" spans="3:7">
      <c r="C526" s="502">
        <v>34474</v>
      </c>
      <c r="D526" s="922"/>
      <c r="E526" s="1176">
        <v>18.21</v>
      </c>
      <c r="F526" s="2070">
        <v>1.05</v>
      </c>
      <c r="G526"/>
    </row>
    <row r="527" spans="3:7">
      <c r="C527" s="502">
        <v>34481</v>
      </c>
      <c r="D527" s="922"/>
      <c r="E527" s="1176">
        <v>18.14</v>
      </c>
      <c r="F527" s="2070">
        <v>1.056</v>
      </c>
      <c r="G527"/>
    </row>
    <row r="528" spans="3:7">
      <c r="C528" s="502">
        <v>34488</v>
      </c>
      <c r="D528" s="922"/>
      <c r="E528" s="1176">
        <v>18.239999999999998</v>
      </c>
      <c r="F528" s="2070">
        <v>1.0649999999999999</v>
      </c>
      <c r="G528"/>
    </row>
    <row r="529" spans="3:7">
      <c r="C529" s="502">
        <v>34495</v>
      </c>
      <c r="D529" s="922"/>
      <c r="E529" s="1176">
        <v>18.260000000000002</v>
      </c>
      <c r="F529" s="2070">
        <v>1.073</v>
      </c>
      <c r="G529"/>
    </row>
    <row r="530" spans="3:7">
      <c r="C530" s="502">
        <v>34502</v>
      </c>
      <c r="D530" s="922"/>
      <c r="E530" s="1176">
        <v>19.61</v>
      </c>
      <c r="F530" s="2070">
        <v>1.079</v>
      </c>
      <c r="G530"/>
    </row>
    <row r="531" spans="3:7">
      <c r="C531" s="502">
        <v>34509</v>
      </c>
      <c r="D531" s="922"/>
      <c r="E531" s="1176">
        <v>19.8</v>
      </c>
      <c r="F531" s="2070">
        <v>1.095</v>
      </c>
      <c r="G531"/>
    </row>
    <row r="532" spans="3:7">
      <c r="C532" s="502">
        <v>34516</v>
      </c>
      <c r="D532" s="922"/>
      <c r="E532" s="1176">
        <v>19.16</v>
      </c>
      <c r="F532" s="2070">
        <v>1.097</v>
      </c>
      <c r="G532"/>
    </row>
    <row r="533" spans="3:7">
      <c r="C533" s="502">
        <v>34523</v>
      </c>
      <c r="D533" s="922"/>
      <c r="E533" s="1176">
        <v>19.39</v>
      </c>
      <c r="F533" s="2070">
        <v>1.103</v>
      </c>
      <c r="G533"/>
    </row>
    <row r="534" spans="3:7">
      <c r="C534" s="502">
        <v>34530</v>
      </c>
      <c r="D534" s="922"/>
      <c r="E534" s="1176">
        <v>20.16</v>
      </c>
      <c r="F534" s="2070">
        <v>1.109</v>
      </c>
      <c r="G534"/>
    </row>
    <row r="535" spans="3:7">
      <c r="C535" s="502">
        <v>34537</v>
      </c>
      <c r="D535" s="922"/>
      <c r="E535" s="1176">
        <v>19.39</v>
      </c>
      <c r="F535" s="2070">
        <v>1.1140000000000001</v>
      </c>
      <c r="G535"/>
    </row>
    <row r="536" spans="3:7">
      <c r="C536" s="502">
        <v>34544</v>
      </c>
      <c r="D536" s="922"/>
      <c r="E536" s="1176">
        <v>19.66</v>
      </c>
      <c r="F536" s="2070">
        <v>1.1299999999999999</v>
      </c>
      <c r="G536"/>
    </row>
    <row r="537" spans="3:7">
      <c r="C537" s="502">
        <v>34551</v>
      </c>
      <c r="D537" s="922"/>
      <c r="E537" s="1176">
        <v>20.09</v>
      </c>
      <c r="F537" s="2070">
        <v>1.157</v>
      </c>
      <c r="G537"/>
    </row>
    <row r="538" spans="3:7">
      <c r="C538" s="502">
        <v>34558</v>
      </c>
      <c r="D538" s="922"/>
      <c r="E538" s="1176">
        <v>18.88</v>
      </c>
      <c r="F538" s="2070">
        <v>1.161</v>
      </c>
      <c r="G538"/>
    </row>
    <row r="539" spans="3:7">
      <c r="C539" s="502">
        <v>34565</v>
      </c>
      <c r="D539" s="922"/>
      <c r="E539" s="1176">
        <v>17.850000000000001</v>
      </c>
      <c r="F539" s="2070">
        <v>1.165</v>
      </c>
      <c r="G539"/>
    </row>
    <row r="540" spans="3:7">
      <c r="C540" s="502">
        <v>34572</v>
      </c>
      <c r="D540" s="922"/>
      <c r="E540" s="1176">
        <v>17.23</v>
      </c>
      <c r="F540" s="2070">
        <v>1.161</v>
      </c>
      <c r="G540"/>
    </row>
    <row r="541" spans="3:7">
      <c r="C541" s="502">
        <v>34579</v>
      </c>
      <c r="D541" s="922"/>
      <c r="E541" s="1176">
        <v>17.52</v>
      </c>
      <c r="F541" s="2070">
        <v>1.1559999999999999</v>
      </c>
      <c r="G541"/>
    </row>
    <row r="542" spans="3:7">
      <c r="C542" s="502">
        <v>34586</v>
      </c>
      <c r="D542" s="922"/>
      <c r="E542" s="1176">
        <v>17.649999999999999</v>
      </c>
      <c r="F542" s="2070">
        <v>1.1499999999999999</v>
      </c>
      <c r="G542"/>
    </row>
    <row r="543" spans="3:7">
      <c r="C543" s="502">
        <v>34593</v>
      </c>
      <c r="D543" s="922"/>
      <c r="E543" s="1176">
        <v>16.93</v>
      </c>
      <c r="F543" s="2070">
        <v>1.1399999999999999</v>
      </c>
      <c r="G543"/>
    </row>
    <row r="544" spans="3:7">
      <c r="C544" s="502">
        <v>34600</v>
      </c>
      <c r="D544" s="922"/>
      <c r="E544" s="1176">
        <v>17.38</v>
      </c>
      <c r="F544" s="2070">
        <v>1.129</v>
      </c>
      <c r="G544"/>
    </row>
    <row r="545" spans="3:7">
      <c r="C545" s="502">
        <v>34607</v>
      </c>
      <c r="D545" s="922"/>
      <c r="E545" s="1176">
        <v>17.829999999999998</v>
      </c>
      <c r="F545" s="2070">
        <v>1.1200000000000001</v>
      </c>
      <c r="G545"/>
    </row>
    <row r="546" spans="3:7">
      <c r="C546" s="502">
        <v>34614</v>
      </c>
      <c r="D546" s="922"/>
      <c r="E546" s="1176">
        <v>18.13</v>
      </c>
      <c r="F546" s="2070">
        <v>1.1140000000000001</v>
      </c>
      <c r="G546"/>
    </row>
    <row r="547" spans="3:7">
      <c r="C547" s="502">
        <v>34621</v>
      </c>
      <c r="D547" s="922"/>
      <c r="E547" s="1176">
        <v>17.37</v>
      </c>
      <c r="F547" s="2070">
        <v>1.1060000000000001</v>
      </c>
      <c r="G547"/>
    </row>
    <row r="548" spans="3:7">
      <c r="C548" s="502">
        <v>34628</v>
      </c>
      <c r="D548" s="922"/>
      <c r="E548" s="1176">
        <v>17.350000000000001</v>
      </c>
      <c r="F548" s="2070">
        <v>1.107</v>
      </c>
      <c r="G548"/>
    </row>
    <row r="549" spans="3:7">
      <c r="C549" s="502">
        <v>34635</v>
      </c>
      <c r="D549" s="922"/>
      <c r="E549" s="1176">
        <v>17.93</v>
      </c>
      <c r="F549" s="2070">
        <v>1.121</v>
      </c>
      <c r="G549"/>
    </row>
    <row r="550" spans="3:7">
      <c r="C550" s="502">
        <v>34642</v>
      </c>
      <c r="D550" s="922"/>
      <c r="E550" s="1176">
        <v>18.690000000000001</v>
      </c>
      <c r="F550" s="2070">
        <v>1.123</v>
      </c>
      <c r="G550"/>
    </row>
    <row r="551" spans="3:7">
      <c r="C551" s="502">
        <v>34649</v>
      </c>
      <c r="D551" s="922"/>
      <c r="E551" s="1176">
        <v>18.25</v>
      </c>
      <c r="F551" s="2070">
        <v>1.1220000000000001</v>
      </c>
      <c r="G551"/>
    </row>
    <row r="552" spans="3:7">
      <c r="C552" s="502">
        <v>34656</v>
      </c>
      <c r="D552" s="922"/>
      <c r="E552" s="1176">
        <v>17.510000000000002</v>
      </c>
      <c r="F552" s="2070">
        <v>1.113</v>
      </c>
      <c r="G552"/>
    </row>
    <row r="553" spans="3:7">
      <c r="C553" s="502">
        <v>34663</v>
      </c>
      <c r="D553" s="922"/>
      <c r="E553" s="1176">
        <v>17.73</v>
      </c>
      <c r="F553" s="2070">
        <v>1.105</v>
      </c>
      <c r="G553"/>
    </row>
    <row r="554" spans="3:7">
      <c r="C554" s="502">
        <v>34670</v>
      </c>
      <c r="D554" s="922"/>
      <c r="E554" s="1176">
        <v>17.78</v>
      </c>
      <c r="F554" s="2070">
        <v>1.103</v>
      </c>
      <c r="G554"/>
    </row>
    <row r="555" spans="3:7">
      <c r="C555" s="502">
        <v>34677</v>
      </c>
      <c r="D555" s="922"/>
      <c r="E555" s="1176">
        <v>16.989999999999998</v>
      </c>
      <c r="F555" s="2070">
        <v>1.095</v>
      </c>
      <c r="G555"/>
    </row>
    <row r="556" spans="3:7">
      <c r="C556" s="502">
        <v>34684</v>
      </c>
      <c r="D556" s="922"/>
      <c r="E556" s="1176">
        <v>16.86</v>
      </c>
      <c r="F556" s="2070">
        <v>1.087</v>
      </c>
      <c r="G556"/>
    </row>
    <row r="557" spans="3:7">
      <c r="C557" s="502">
        <v>34691</v>
      </c>
      <c r="D557" s="922"/>
      <c r="E557" s="1176">
        <v>17.100000000000001</v>
      </c>
      <c r="F557" s="2070">
        <v>1.077</v>
      </c>
      <c r="G557"/>
    </row>
    <row r="558" spans="3:7">
      <c r="C558" s="502">
        <v>34698</v>
      </c>
      <c r="D558" s="922"/>
      <c r="E558" s="1176">
        <v>17.71</v>
      </c>
      <c r="F558" s="2070">
        <v>1.079</v>
      </c>
      <c r="G558"/>
    </row>
    <row r="559" spans="3:7">
      <c r="C559" s="502">
        <v>34705</v>
      </c>
      <c r="D559" s="922">
        <v>95</v>
      </c>
      <c r="E559" s="1176">
        <v>17.62</v>
      </c>
      <c r="F559" s="2070">
        <v>1.0860000000000001</v>
      </c>
      <c r="G559"/>
    </row>
    <row r="560" spans="3:7">
      <c r="C560" s="502">
        <v>34712</v>
      </c>
      <c r="D560" s="922"/>
      <c r="E560" s="1176">
        <v>17.55</v>
      </c>
      <c r="F560" s="2070">
        <v>1.0780000000000001</v>
      </c>
      <c r="G560"/>
    </row>
    <row r="561" spans="3:7">
      <c r="C561" s="502">
        <v>34719</v>
      </c>
      <c r="D561" s="922"/>
      <c r="E561" s="1176">
        <v>18.45</v>
      </c>
      <c r="F561" s="2070">
        <v>1.083</v>
      </c>
      <c r="G561"/>
    </row>
    <row r="562" spans="3:7">
      <c r="C562" s="502">
        <v>34726</v>
      </c>
      <c r="D562" s="922"/>
      <c r="E562" s="1176">
        <v>18.34</v>
      </c>
      <c r="F562" s="2070">
        <v>1.083</v>
      </c>
      <c r="G562"/>
    </row>
    <row r="563" spans="3:7">
      <c r="C563" s="502">
        <v>34733</v>
      </c>
      <c r="D563" s="922"/>
      <c r="E563" s="1176">
        <v>18.5</v>
      </c>
      <c r="F563" s="2070">
        <v>1.0760000000000001</v>
      </c>
      <c r="G563"/>
    </row>
    <row r="564" spans="3:7">
      <c r="C564" s="502">
        <v>34740</v>
      </c>
      <c r="D564" s="922"/>
      <c r="E564" s="1176">
        <v>18.420000000000002</v>
      </c>
      <c r="F564" s="2070">
        <v>1.0740000000000001</v>
      </c>
      <c r="G564"/>
    </row>
    <row r="565" spans="3:7">
      <c r="C565" s="502">
        <v>34747</v>
      </c>
      <c r="D565" s="922"/>
      <c r="E565" s="1176">
        <v>18.55</v>
      </c>
      <c r="F565" s="2070">
        <v>1.0669999999999999</v>
      </c>
      <c r="G565"/>
    </row>
    <row r="566" spans="3:7">
      <c r="C566" s="502">
        <v>34754</v>
      </c>
      <c r="D566" s="922"/>
      <c r="E566" s="1176">
        <v>18.75</v>
      </c>
      <c r="F566" s="2070">
        <v>1.073</v>
      </c>
      <c r="G566"/>
    </row>
    <row r="567" spans="3:7">
      <c r="C567" s="502">
        <v>34761</v>
      </c>
      <c r="D567" s="922"/>
      <c r="E567" s="1176">
        <v>18.5</v>
      </c>
      <c r="F567" s="2070">
        <v>1.0760000000000001</v>
      </c>
      <c r="G567"/>
    </row>
    <row r="568" spans="3:7">
      <c r="C568" s="502">
        <v>34768</v>
      </c>
      <c r="D568" s="922"/>
      <c r="E568" s="1176">
        <v>18.27</v>
      </c>
      <c r="F568" s="2070">
        <v>1.069</v>
      </c>
      <c r="G568"/>
    </row>
    <row r="569" spans="3:7">
      <c r="C569" s="502">
        <v>34775</v>
      </c>
      <c r="D569" s="922"/>
      <c r="E569" s="1176">
        <v>18.13</v>
      </c>
      <c r="F569" s="2070">
        <v>1.0680000000000001</v>
      </c>
      <c r="G569"/>
    </row>
    <row r="570" spans="3:7">
      <c r="C570" s="502">
        <v>34782</v>
      </c>
      <c r="D570" s="922"/>
      <c r="E570" s="1176">
        <v>18.690000000000001</v>
      </c>
      <c r="F570" s="2070">
        <v>1.075</v>
      </c>
      <c r="G570"/>
    </row>
    <row r="571" spans="3:7">
      <c r="C571" s="502">
        <v>34789</v>
      </c>
      <c r="D571" s="922"/>
      <c r="E571" s="1176">
        <v>19.12</v>
      </c>
      <c r="F571" s="2070">
        <v>1.087</v>
      </c>
      <c r="G571"/>
    </row>
    <row r="572" spans="3:7">
      <c r="C572" s="502">
        <v>34796</v>
      </c>
      <c r="D572" s="922"/>
      <c r="E572" s="1176">
        <v>19.43</v>
      </c>
      <c r="F572" s="2070">
        <v>1.103</v>
      </c>
      <c r="G572"/>
    </row>
    <row r="573" spans="3:7">
      <c r="C573" s="502">
        <v>34803</v>
      </c>
      <c r="D573" s="922"/>
      <c r="E573" s="1176">
        <v>19.53</v>
      </c>
      <c r="F573" s="2070">
        <v>1.117</v>
      </c>
      <c r="G573"/>
    </row>
    <row r="574" spans="3:7">
      <c r="C574" s="502">
        <v>34810</v>
      </c>
      <c r="D574" s="922"/>
      <c r="E574" s="1176">
        <v>20.260000000000002</v>
      </c>
      <c r="F574" s="2070">
        <v>1.1379999999999999</v>
      </c>
      <c r="G574"/>
    </row>
    <row r="575" spans="3:7">
      <c r="C575" s="502">
        <v>34817</v>
      </c>
      <c r="D575" s="922"/>
      <c r="E575" s="1176">
        <v>20.29</v>
      </c>
      <c r="F575" s="2070">
        <v>1.1479999999999999</v>
      </c>
      <c r="G575"/>
    </row>
    <row r="576" spans="3:7">
      <c r="C576" s="502">
        <v>34824</v>
      </c>
      <c r="D576" s="922"/>
      <c r="E576" s="1176">
        <v>20.239999999999998</v>
      </c>
      <c r="F576" s="2070">
        <v>1.169</v>
      </c>
      <c r="G576"/>
    </row>
    <row r="577" spans="3:7">
      <c r="C577" s="502">
        <v>34831</v>
      </c>
      <c r="D577" s="922"/>
      <c r="E577" s="1176">
        <v>19.739999999999998</v>
      </c>
      <c r="F577" s="2070">
        <v>1.179</v>
      </c>
      <c r="G577"/>
    </row>
    <row r="578" spans="3:7">
      <c r="C578" s="502">
        <v>34838</v>
      </c>
      <c r="D578" s="922"/>
      <c r="E578" s="1176">
        <v>19.98</v>
      </c>
      <c r="F578" s="2070">
        <v>1.1970000000000001</v>
      </c>
      <c r="G578"/>
    </row>
    <row r="579" spans="3:7">
      <c r="C579" s="502">
        <v>34845</v>
      </c>
      <c r="D579" s="922"/>
      <c r="E579" s="1176">
        <v>19.37</v>
      </c>
      <c r="F579" s="2070">
        <v>1.1990000000000001</v>
      </c>
      <c r="G579"/>
    </row>
    <row r="580" spans="3:7">
      <c r="C580" s="502">
        <v>34852</v>
      </c>
      <c r="D580" s="922"/>
      <c r="E580" s="1176">
        <v>18.920000000000002</v>
      </c>
      <c r="F580" s="2070">
        <v>1.1990000000000001</v>
      </c>
      <c r="G580"/>
    </row>
    <row r="581" spans="3:7">
      <c r="C581" s="502">
        <v>34859</v>
      </c>
      <c r="D581" s="922"/>
      <c r="E581" s="1176">
        <v>19.05</v>
      </c>
      <c r="F581" s="2070">
        <v>1.196</v>
      </c>
      <c r="G581"/>
    </row>
    <row r="582" spans="3:7">
      <c r="C582" s="502">
        <v>34866</v>
      </c>
      <c r="D582" s="922"/>
      <c r="E582" s="1176">
        <v>18.91</v>
      </c>
      <c r="F582" s="2070">
        <v>1.1890000000000001</v>
      </c>
      <c r="G582"/>
    </row>
    <row r="583" spans="3:7">
      <c r="C583" s="502">
        <v>34873</v>
      </c>
      <c r="D583" s="922"/>
      <c r="E583" s="1176">
        <v>17.88</v>
      </c>
      <c r="F583" s="2070">
        <v>1.1819999999999999</v>
      </c>
      <c r="G583"/>
    </row>
    <row r="584" spans="3:7">
      <c r="C584" s="502">
        <v>34880</v>
      </c>
      <c r="D584" s="922"/>
      <c r="E584" s="1176">
        <v>17.71</v>
      </c>
      <c r="F584" s="2070">
        <v>1.175</v>
      </c>
      <c r="G584"/>
    </row>
    <row r="585" spans="3:7">
      <c r="C585" s="502">
        <v>34887</v>
      </c>
      <c r="D585" s="922"/>
      <c r="E585" s="1176">
        <v>17.28</v>
      </c>
      <c r="F585" s="2070">
        <v>1.165</v>
      </c>
      <c r="G585"/>
    </row>
    <row r="586" spans="3:7">
      <c r="C586" s="502">
        <v>34894</v>
      </c>
      <c r="D586" s="922"/>
      <c r="E586" s="1176">
        <v>17.34</v>
      </c>
      <c r="F586" s="2070">
        <v>1.153</v>
      </c>
      <c r="G586"/>
    </row>
    <row r="587" spans="3:7">
      <c r="C587" s="502">
        <v>34901</v>
      </c>
      <c r="D587" s="922"/>
      <c r="E587" s="1176">
        <v>17.21</v>
      </c>
      <c r="F587" s="2070">
        <v>1.1439999999999999</v>
      </c>
      <c r="G587"/>
    </row>
    <row r="588" spans="3:7">
      <c r="C588" s="502">
        <v>34908</v>
      </c>
      <c r="D588" s="922"/>
      <c r="E588" s="1176">
        <v>17.41</v>
      </c>
      <c r="F588" s="2070">
        <v>1.1319999999999999</v>
      </c>
      <c r="G588"/>
    </row>
    <row r="589" spans="3:7">
      <c r="C589" s="502">
        <v>34915</v>
      </c>
      <c r="D589" s="922"/>
      <c r="E589" s="1176">
        <v>17.72</v>
      </c>
      <c r="F589" s="2070">
        <v>1.127</v>
      </c>
      <c r="G589"/>
    </row>
    <row r="590" spans="3:7">
      <c r="C590" s="502">
        <v>34922</v>
      </c>
      <c r="D590" s="922"/>
      <c r="E590" s="1176">
        <v>17.809999999999999</v>
      </c>
      <c r="F590" s="2070">
        <v>1.125</v>
      </c>
      <c r="G590"/>
    </row>
    <row r="591" spans="3:7">
      <c r="C591" s="502">
        <v>34929</v>
      </c>
      <c r="D591" s="922"/>
      <c r="E591" s="1176">
        <v>17.600000000000001</v>
      </c>
      <c r="F591" s="2070">
        <v>1.1240000000000001</v>
      </c>
      <c r="G591"/>
    </row>
    <row r="592" spans="3:7">
      <c r="C592" s="502">
        <v>34936</v>
      </c>
      <c r="D592" s="922"/>
      <c r="E592" s="1176">
        <v>19.02</v>
      </c>
      <c r="F592" s="2070">
        <v>1.117</v>
      </c>
      <c r="G592"/>
    </row>
    <row r="593" spans="3:7">
      <c r="C593" s="502">
        <v>34943</v>
      </c>
      <c r="D593" s="922"/>
      <c r="E593" s="1176">
        <v>17.88</v>
      </c>
      <c r="F593" s="2070">
        <v>1.113</v>
      </c>
      <c r="G593"/>
    </row>
    <row r="594" spans="3:7">
      <c r="C594" s="502">
        <v>34950</v>
      </c>
      <c r="D594" s="922"/>
      <c r="E594" s="1176">
        <v>18.37</v>
      </c>
      <c r="F594" s="2070">
        <v>1.111</v>
      </c>
      <c r="G594"/>
    </row>
    <row r="595" spans="3:7">
      <c r="C595" s="502">
        <v>34957</v>
      </c>
      <c r="D595" s="922"/>
      <c r="E595" s="1176">
        <v>18.72</v>
      </c>
      <c r="F595" s="2070">
        <v>1.1100000000000001</v>
      </c>
      <c r="G595"/>
    </row>
    <row r="596" spans="3:7">
      <c r="C596" s="502">
        <v>34964</v>
      </c>
      <c r="D596" s="922"/>
      <c r="E596" s="1176">
        <v>18.32</v>
      </c>
      <c r="F596" s="2070">
        <v>1.109</v>
      </c>
      <c r="G596"/>
    </row>
    <row r="597" spans="3:7">
      <c r="C597" s="502">
        <v>34971</v>
      </c>
      <c r="D597" s="922"/>
      <c r="E597" s="1176">
        <v>17.55</v>
      </c>
      <c r="F597" s="2070">
        <v>1.105</v>
      </c>
      <c r="G597"/>
    </row>
    <row r="598" spans="3:7">
      <c r="C598" s="502">
        <v>34978</v>
      </c>
      <c r="D598" s="922"/>
      <c r="E598" s="1176">
        <v>17.29</v>
      </c>
      <c r="F598" s="2070">
        <v>1.097</v>
      </c>
      <c r="G598"/>
    </row>
    <row r="599" spans="3:7">
      <c r="C599" s="502">
        <v>34985</v>
      </c>
      <c r="D599" s="922"/>
      <c r="E599" s="1176">
        <v>17.28</v>
      </c>
      <c r="F599" s="2070">
        <v>1.087</v>
      </c>
      <c r="G599"/>
    </row>
    <row r="600" spans="3:7">
      <c r="C600" s="502">
        <v>34992</v>
      </c>
      <c r="D600" s="922"/>
      <c r="E600" s="1176">
        <v>17.510000000000002</v>
      </c>
      <c r="F600" s="2070">
        <v>1.079</v>
      </c>
      <c r="G600"/>
    </row>
    <row r="601" spans="3:7">
      <c r="C601" s="502">
        <v>34999</v>
      </c>
      <c r="D601" s="922"/>
      <c r="E601" s="1176">
        <v>17.559999999999999</v>
      </c>
      <c r="F601" s="2070">
        <v>1.0680000000000001</v>
      </c>
      <c r="G601"/>
    </row>
    <row r="602" spans="3:7">
      <c r="C602" s="502">
        <v>35006</v>
      </c>
      <c r="D602" s="922"/>
      <c r="E602" s="1176">
        <v>17.79</v>
      </c>
      <c r="F602" s="2070">
        <v>1.0649999999999999</v>
      </c>
      <c r="G602"/>
    </row>
    <row r="603" spans="3:7">
      <c r="C603" s="502">
        <v>35013</v>
      </c>
      <c r="D603" s="922"/>
      <c r="E603" s="1176">
        <v>17.760000000000002</v>
      </c>
      <c r="F603" s="2070">
        <v>1.0629999999999999</v>
      </c>
      <c r="G603"/>
    </row>
    <row r="604" spans="3:7">
      <c r="C604" s="502">
        <v>35020</v>
      </c>
      <c r="D604" s="922"/>
      <c r="E604" s="1176">
        <v>18.059999999999999</v>
      </c>
      <c r="F604" s="2070">
        <v>1.06</v>
      </c>
      <c r="G604"/>
    </row>
    <row r="605" spans="3:7">
      <c r="C605" s="502">
        <v>35027</v>
      </c>
      <c r="D605" s="922"/>
      <c r="E605" s="1176">
        <v>17.989999999999998</v>
      </c>
      <c r="F605" s="2070">
        <v>1.0609999999999999</v>
      </c>
      <c r="G605"/>
    </row>
    <row r="606" spans="3:7">
      <c r="C606" s="502">
        <v>35034</v>
      </c>
      <c r="D606" s="922"/>
      <c r="E606" s="1176">
        <v>18.32</v>
      </c>
      <c r="F606" s="2070">
        <v>1.0620000000000001</v>
      </c>
      <c r="G606"/>
    </row>
    <row r="607" spans="3:7">
      <c r="C607" s="502">
        <v>35041</v>
      </c>
      <c r="D607" s="922"/>
      <c r="E607" s="1176">
        <v>18.739999999999998</v>
      </c>
      <c r="F607" s="2070">
        <v>1.0629999999999999</v>
      </c>
      <c r="G607"/>
    </row>
    <row r="608" spans="3:7">
      <c r="C608" s="502">
        <v>35048</v>
      </c>
      <c r="D608" s="922"/>
      <c r="E608" s="1176">
        <v>19.02</v>
      </c>
      <c r="F608" s="2070">
        <v>1.0780000000000001</v>
      </c>
      <c r="G608"/>
    </row>
    <row r="609" spans="3:7">
      <c r="C609" s="502">
        <v>35055</v>
      </c>
      <c r="D609" s="922"/>
      <c r="E609" s="1176">
        <v>19.12</v>
      </c>
      <c r="F609" s="2070">
        <v>1.0820000000000001</v>
      </c>
      <c r="G609"/>
    </row>
    <row r="610" spans="3:7">
      <c r="C610" s="502">
        <v>35062</v>
      </c>
      <c r="D610" s="922"/>
      <c r="E610" s="1176">
        <v>19.440000000000001</v>
      </c>
      <c r="F610" s="2070">
        <v>1.083</v>
      </c>
      <c r="G610"/>
    </row>
    <row r="611" spans="3:7">
      <c r="C611" s="502">
        <v>35069</v>
      </c>
      <c r="D611" s="922">
        <v>96</v>
      </c>
      <c r="E611" s="1176">
        <v>19.989999999999998</v>
      </c>
      <c r="F611" s="2070">
        <v>1.093</v>
      </c>
      <c r="G611"/>
    </row>
    <row r="612" spans="3:7">
      <c r="C612" s="502">
        <v>35076</v>
      </c>
      <c r="D612" s="922"/>
      <c r="E612" s="1176">
        <v>19.43</v>
      </c>
      <c r="F612" s="2070">
        <v>1.0980000000000001</v>
      </c>
      <c r="G612"/>
    </row>
    <row r="613" spans="3:7">
      <c r="C613" s="502">
        <v>35083</v>
      </c>
      <c r="D613" s="922"/>
      <c r="E613" s="1176">
        <v>18.64</v>
      </c>
      <c r="F613" s="2070">
        <v>1.091</v>
      </c>
      <c r="G613"/>
    </row>
    <row r="614" spans="3:7">
      <c r="C614" s="502">
        <v>35090</v>
      </c>
      <c r="D614" s="922"/>
      <c r="E614" s="1176">
        <v>18.350000000000001</v>
      </c>
      <c r="F614" s="2070">
        <v>1.087</v>
      </c>
      <c r="G614"/>
    </row>
    <row r="615" spans="3:7">
      <c r="C615" s="502">
        <v>35097</v>
      </c>
      <c r="D615" s="922"/>
      <c r="E615" s="1176">
        <v>17.64</v>
      </c>
      <c r="F615" s="2070">
        <v>1.083</v>
      </c>
      <c r="G615"/>
    </row>
    <row r="616" spans="3:7">
      <c r="C616" s="502">
        <v>35104</v>
      </c>
      <c r="D616" s="922"/>
      <c r="E616" s="1176">
        <v>17.72</v>
      </c>
      <c r="F616" s="2070">
        <v>1.08</v>
      </c>
      <c r="G616"/>
    </row>
    <row r="617" spans="3:7">
      <c r="C617" s="502">
        <v>35111</v>
      </c>
      <c r="D617" s="922"/>
      <c r="E617" s="1176">
        <v>18.8</v>
      </c>
      <c r="F617" s="2070">
        <v>1.087</v>
      </c>
      <c r="G617"/>
    </row>
    <row r="618" spans="3:7">
      <c r="C618" s="502">
        <v>35118</v>
      </c>
      <c r="D618" s="922"/>
      <c r="E618" s="1176">
        <v>21.45</v>
      </c>
      <c r="F618" s="2070">
        <v>1.107</v>
      </c>
      <c r="G618"/>
    </row>
    <row r="619" spans="3:7">
      <c r="C619" s="502">
        <v>35125</v>
      </c>
      <c r="D619" s="922"/>
      <c r="E619" s="1176">
        <v>19.489999999999998</v>
      </c>
      <c r="F619" s="2070">
        <v>1.1240000000000001</v>
      </c>
      <c r="G619"/>
    </row>
    <row r="620" spans="3:7">
      <c r="C620" s="502">
        <v>35132</v>
      </c>
      <c r="D620" s="922"/>
      <c r="E620" s="1176">
        <v>19.72</v>
      </c>
      <c r="F620" s="2070">
        <v>1.125</v>
      </c>
      <c r="G620"/>
    </row>
    <row r="621" spans="3:7">
      <c r="C621" s="502">
        <v>35139</v>
      </c>
      <c r="D621" s="922"/>
      <c r="E621" s="1176">
        <v>20.8</v>
      </c>
      <c r="F621" s="2070">
        <v>1.135</v>
      </c>
      <c r="G621"/>
    </row>
    <row r="622" spans="3:7">
      <c r="C622" s="502">
        <v>35146</v>
      </c>
      <c r="D622" s="922"/>
      <c r="E622" s="1176">
        <v>23.16</v>
      </c>
      <c r="F622" s="2070">
        <v>1.1639999999999999</v>
      </c>
      <c r="G622"/>
    </row>
    <row r="623" spans="3:7">
      <c r="C623" s="502">
        <v>35153</v>
      </c>
      <c r="D623" s="922"/>
      <c r="E623" s="1176">
        <v>22.03</v>
      </c>
      <c r="F623" s="2070">
        <v>1.1779999999999999</v>
      </c>
      <c r="G623"/>
    </row>
    <row r="624" spans="3:7">
      <c r="C624" s="502">
        <v>35160</v>
      </c>
      <c r="D624" s="922"/>
      <c r="E624" s="1176">
        <v>22.49</v>
      </c>
      <c r="F624" s="2070">
        <v>1.204</v>
      </c>
      <c r="G624"/>
    </row>
    <row r="625" spans="3:7">
      <c r="C625" s="502">
        <v>35167</v>
      </c>
      <c r="D625" s="922"/>
      <c r="E625" s="1176">
        <v>23.95</v>
      </c>
      <c r="F625" s="2070">
        <v>1.242</v>
      </c>
      <c r="G625"/>
    </row>
    <row r="626" spans="3:7">
      <c r="C626" s="502">
        <v>35174</v>
      </c>
      <c r="D626" s="922"/>
      <c r="E626" s="1176">
        <v>24.34</v>
      </c>
      <c r="F626" s="2070">
        <v>1.256</v>
      </c>
      <c r="G626"/>
    </row>
    <row r="627" spans="3:7">
      <c r="C627" s="502">
        <v>35181</v>
      </c>
      <c r="D627" s="922"/>
      <c r="E627" s="1176">
        <v>23.8</v>
      </c>
      <c r="F627" s="2070">
        <v>1.2729999999999999</v>
      </c>
      <c r="G627"/>
    </row>
    <row r="628" spans="3:7">
      <c r="C628" s="502">
        <v>35188</v>
      </c>
      <c r="D628" s="922"/>
      <c r="E628" s="1176">
        <v>21.16</v>
      </c>
      <c r="F628" s="2070">
        <v>1.2749999999999999</v>
      </c>
      <c r="G628"/>
    </row>
    <row r="629" spans="3:7">
      <c r="C629" s="502">
        <v>35195</v>
      </c>
      <c r="D629" s="922"/>
      <c r="E629" s="1176">
        <v>20.98</v>
      </c>
      <c r="F629" s="2070">
        <v>1.2769999999999999</v>
      </c>
      <c r="G629"/>
    </row>
    <row r="630" spans="3:7">
      <c r="C630" s="502">
        <v>35202</v>
      </c>
      <c r="D630" s="922"/>
      <c r="E630" s="1176">
        <v>21.06</v>
      </c>
      <c r="F630" s="2070">
        <v>1.2849999999999999</v>
      </c>
      <c r="G630"/>
    </row>
    <row r="631" spans="3:7">
      <c r="C631" s="502">
        <v>35209</v>
      </c>
      <c r="D631" s="922"/>
      <c r="E631" s="1176">
        <v>22.24</v>
      </c>
      <c r="F631" s="2070">
        <v>1.2749999999999999</v>
      </c>
      <c r="G631"/>
    </row>
    <row r="632" spans="3:7">
      <c r="C632" s="502">
        <v>35216</v>
      </c>
      <c r="D632" s="922"/>
      <c r="E632" s="1176">
        <v>20.37</v>
      </c>
      <c r="F632" s="2070">
        <v>1.2689999999999999</v>
      </c>
      <c r="G632"/>
    </row>
    <row r="633" spans="3:7">
      <c r="C633" s="502">
        <v>35223</v>
      </c>
      <c r="D633" s="922"/>
      <c r="E633" s="1176">
        <v>20.04</v>
      </c>
      <c r="F633" s="2070">
        <v>1.262</v>
      </c>
      <c r="G633"/>
    </row>
    <row r="634" spans="3:7">
      <c r="C634" s="502">
        <v>35230</v>
      </c>
      <c r="D634" s="922"/>
      <c r="E634" s="1176">
        <v>20.149999999999999</v>
      </c>
      <c r="F634" s="2070">
        <v>1.258</v>
      </c>
      <c r="G634"/>
    </row>
    <row r="635" spans="3:7">
      <c r="C635" s="502">
        <v>35237</v>
      </c>
      <c r="D635" s="922"/>
      <c r="E635" s="1176">
        <v>20.95</v>
      </c>
      <c r="F635" s="2070">
        <v>1.2450000000000001</v>
      </c>
      <c r="G635"/>
    </row>
    <row r="636" spans="3:7">
      <c r="C636" s="502">
        <v>35244</v>
      </c>
      <c r="D636" s="922"/>
      <c r="E636" s="1176">
        <v>20.55</v>
      </c>
      <c r="F636" s="2070">
        <v>1.234</v>
      </c>
      <c r="G636"/>
    </row>
    <row r="637" spans="3:7">
      <c r="C637" s="502">
        <v>35251</v>
      </c>
      <c r="D637" s="922"/>
      <c r="E637" s="1176">
        <v>21.4</v>
      </c>
      <c r="F637" s="2070">
        <v>1.2310000000000001</v>
      </c>
      <c r="G637"/>
    </row>
    <row r="638" spans="3:7">
      <c r="C638" s="502">
        <v>35258</v>
      </c>
      <c r="D638" s="922"/>
      <c r="E638" s="1176">
        <v>21.65</v>
      </c>
      <c r="F638" s="2070">
        <v>1.228</v>
      </c>
      <c r="G638"/>
    </row>
    <row r="639" spans="3:7">
      <c r="C639" s="502">
        <v>35265</v>
      </c>
      <c r="D639" s="922"/>
      <c r="E639" s="1176">
        <v>21.8</v>
      </c>
      <c r="F639" s="2070">
        <v>1.2270000000000001</v>
      </c>
      <c r="G639"/>
    </row>
    <row r="640" spans="3:7">
      <c r="C640" s="502">
        <v>35272</v>
      </c>
      <c r="D640" s="922"/>
      <c r="E640" s="1176">
        <v>20.96</v>
      </c>
      <c r="F640" s="2070">
        <v>1.218</v>
      </c>
      <c r="G640"/>
    </row>
    <row r="641" spans="3:7">
      <c r="C641" s="502">
        <v>35279</v>
      </c>
      <c r="D641" s="922"/>
      <c r="E641" s="1176">
        <v>20.66</v>
      </c>
      <c r="F641" s="2070">
        <v>1.2070000000000001</v>
      </c>
      <c r="G641"/>
    </row>
    <row r="642" spans="3:7">
      <c r="C642" s="502">
        <v>35286</v>
      </c>
      <c r="D642" s="922"/>
      <c r="E642" s="1176">
        <v>21.35</v>
      </c>
      <c r="F642" s="2070">
        <v>1.2030000000000001</v>
      </c>
      <c r="G642"/>
    </row>
    <row r="643" spans="3:7">
      <c r="C643" s="502">
        <v>35293</v>
      </c>
      <c r="D643" s="922"/>
      <c r="E643" s="1176">
        <v>22.25</v>
      </c>
      <c r="F643" s="2070">
        <v>1.2050000000000001</v>
      </c>
      <c r="G643"/>
    </row>
    <row r="644" spans="3:7">
      <c r="C644" s="502">
        <v>35300</v>
      </c>
      <c r="D644" s="922"/>
      <c r="E644" s="1176">
        <v>22.5</v>
      </c>
      <c r="F644" s="2070">
        <v>1.2090000000000001</v>
      </c>
      <c r="G644"/>
    </row>
    <row r="645" spans="3:7">
      <c r="C645" s="502">
        <v>35307</v>
      </c>
      <c r="D645" s="922"/>
      <c r="E645" s="1176">
        <v>21.82</v>
      </c>
      <c r="F645" s="2070">
        <v>1.1970000000000001</v>
      </c>
      <c r="G645"/>
    </row>
    <row r="646" spans="3:7">
      <c r="C646" s="502">
        <v>35314</v>
      </c>
      <c r="D646" s="922"/>
      <c r="E646" s="1176">
        <v>23.48</v>
      </c>
      <c r="F646" s="2070">
        <v>1.2030000000000001</v>
      </c>
      <c r="G646"/>
    </row>
    <row r="647" spans="3:7">
      <c r="C647" s="502">
        <v>35321</v>
      </c>
      <c r="D647" s="922"/>
      <c r="E647" s="1176">
        <v>24.42</v>
      </c>
      <c r="F647" s="2070">
        <v>1.206</v>
      </c>
      <c r="G647"/>
    </row>
    <row r="648" spans="3:7">
      <c r="C648" s="502">
        <v>35328</v>
      </c>
      <c r="D648" s="922"/>
      <c r="E648" s="1176">
        <v>23.52</v>
      </c>
      <c r="F648" s="2070">
        <v>1.206</v>
      </c>
      <c r="G648"/>
    </row>
    <row r="649" spans="3:7">
      <c r="C649" s="502">
        <v>35335</v>
      </c>
      <c r="D649" s="922"/>
      <c r="E649" s="1176">
        <v>24.33</v>
      </c>
      <c r="F649" s="2070">
        <v>1.2</v>
      </c>
      <c r="G649"/>
    </row>
    <row r="650" spans="3:7">
      <c r="C650" s="502">
        <v>35342</v>
      </c>
      <c r="D650" s="922"/>
      <c r="E650" s="1176">
        <v>24.44</v>
      </c>
      <c r="F650" s="2070">
        <v>1.194</v>
      </c>
      <c r="G650"/>
    </row>
    <row r="651" spans="3:7">
      <c r="C651" s="502">
        <v>35349</v>
      </c>
      <c r="D651" s="922"/>
      <c r="E651" s="1176">
        <v>24.93</v>
      </c>
      <c r="F651" s="2070">
        <v>1.2030000000000001</v>
      </c>
      <c r="G651"/>
    </row>
    <row r="652" spans="3:7">
      <c r="C652" s="502">
        <v>35356</v>
      </c>
      <c r="D652" s="922"/>
      <c r="E652" s="1176">
        <v>25.45</v>
      </c>
      <c r="F652" s="2070">
        <v>1.204</v>
      </c>
      <c r="G652"/>
    </row>
    <row r="653" spans="3:7">
      <c r="C653" s="502">
        <v>35363</v>
      </c>
      <c r="D653" s="922"/>
      <c r="E653" s="1176">
        <v>25.15</v>
      </c>
      <c r="F653" s="2070">
        <v>1.2150000000000001</v>
      </c>
      <c r="G653"/>
    </row>
    <row r="654" spans="3:7">
      <c r="C654" s="502">
        <v>35370</v>
      </c>
      <c r="D654" s="922"/>
      <c r="E654" s="1176">
        <v>23.91</v>
      </c>
      <c r="F654" s="2070">
        <v>1.2230000000000001</v>
      </c>
      <c r="G654"/>
    </row>
    <row r="655" spans="3:7">
      <c r="C655" s="502">
        <v>35377</v>
      </c>
      <c r="D655" s="922"/>
      <c r="E655" s="1176">
        <v>22.92</v>
      </c>
      <c r="F655" s="2070">
        <v>1.226</v>
      </c>
      <c r="G655"/>
    </row>
    <row r="656" spans="3:7">
      <c r="C656" s="502">
        <v>35384</v>
      </c>
      <c r="D656" s="922"/>
      <c r="E656" s="1176">
        <v>23.9</v>
      </c>
      <c r="F656" s="2070">
        <v>1.236</v>
      </c>
      <c r="G656"/>
    </row>
    <row r="657" spans="3:7">
      <c r="C657" s="502">
        <v>35391</v>
      </c>
      <c r="D657" s="922"/>
      <c r="E657" s="1176">
        <v>24.03</v>
      </c>
      <c r="F657" s="2070">
        <v>1.244</v>
      </c>
      <c r="G657"/>
    </row>
    <row r="658" spans="3:7">
      <c r="C658" s="502">
        <v>35398</v>
      </c>
      <c r="D658" s="922"/>
      <c r="E658" s="1176">
        <v>24.21</v>
      </c>
      <c r="F658" s="2070">
        <v>1.2410000000000001</v>
      </c>
      <c r="G658"/>
    </row>
    <row r="659" spans="3:7">
      <c r="C659" s="502">
        <v>35405</v>
      </c>
      <c r="D659" s="922"/>
      <c r="E659" s="1176">
        <v>25.14</v>
      </c>
      <c r="F659" s="2070">
        <v>1.2410000000000001</v>
      </c>
      <c r="G659"/>
    </row>
    <row r="660" spans="3:7">
      <c r="C660" s="502">
        <v>35412</v>
      </c>
      <c r="D660" s="922"/>
      <c r="E660" s="1176">
        <v>24.2</v>
      </c>
      <c r="F660" s="2070">
        <v>1.236</v>
      </c>
      <c r="G660"/>
    </row>
    <row r="661" spans="3:7">
      <c r="C661" s="502">
        <v>35419</v>
      </c>
      <c r="D661" s="922"/>
      <c r="E661" s="1176">
        <v>26.02</v>
      </c>
      <c r="F661" s="2070">
        <v>1.2310000000000001</v>
      </c>
      <c r="G661"/>
    </row>
    <row r="662" spans="3:7">
      <c r="C662" s="502">
        <v>35426</v>
      </c>
      <c r="D662" s="922"/>
      <c r="E662" s="1176">
        <v>25.44</v>
      </c>
      <c r="F662" s="2070">
        <v>1.2270000000000001</v>
      </c>
      <c r="G662"/>
    </row>
    <row r="663" spans="3:7">
      <c r="C663" s="502">
        <v>35433</v>
      </c>
      <c r="D663" s="922">
        <v>97</v>
      </c>
      <c r="E663" s="1176">
        <v>25.59</v>
      </c>
      <c r="F663" s="2070">
        <v>1.2250000000000001</v>
      </c>
      <c r="G663"/>
    </row>
    <row r="664" spans="3:7">
      <c r="C664" s="502">
        <v>35440</v>
      </c>
      <c r="D664" s="922"/>
      <c r="E664" s="1176">
        <v>26.3</v>
      </c>
      <c r="F664" s="2070">
        <v>1.2410000000000001</v>
      </c>
      <c r="G664"/>
    </row>
    <row r="665" spans="3:7">
      <c r="C665" s="502">
        <v>35447</v>
      </c>
      <c r="D665" s="922"/>
      <c r="E665" s="1176">
        <v>25.42</v>
      </c>
      <c r="F665" s="2070">
        <v>1.2410000000000001</v>
      </c>
      <c r="G665"/>
    </row>
    <row r="666" spans="3:7">
      <c r="C666" s="502">
        <v>35454</v>
      </c>
      <c r="D666" s="922"/>
      <c r="E666" s="1176">
        <v>24.4</v>
      </c>
      <c r="F666" s="2070">
        <v>1.238</v>
      </c>
      <c r="G666"/>
    </row>
    <row r="667" spans="3:7">
      <c r="C667" s="502">
        <v>35461</v>
      </c>
      <c r="D667" s="922"/>
      <c r="E667" s="1176">
        <v>24.24</v>
      </c>
      <c r="F667" s="2070">
        <v>1.236</v>
      </c>
      <c r="G667"/>
    </row>
    <row r="668" spans="3:7">
      <c r="C668" s="502">
        <v>35468</v>
      </c>
      <c r="D668" s="922"/>
      <c r="E668" s="1176">
        <v>23.49</v>
      </c>
      <c r="F668" s="2070">
        <v>1.234</v>
      </c>
      <c r="G668"/>
    </row>
    <row r="669" spans="3:7">
      <c r="C669" s="502">
        <v>35475</v>
      </c>
      <c r="D669" s="922"/>
      <c r="E669" s="1176">
        <v>22.21</v>
      </c>
      <c r="F669" s="2070">
        <v>1.2270000000000001</v>
      </c>
      <c r="G669"/>
    </row>
    <row r="670" spans="3:7">
      <c r="C670" s="502">
        <v>35482</v>
      </c>
      <c r="D670" s="922"/>
      <c r="E670" s="1176">
        <v>22.18</v>
      </c>
      <c r="F670" s="2070">
        <v>1.2230000000000001</v>
      </c>
      <c r="G670"/>
    </row>
    <row r="671" spans="3:7">
      <c r="C671" s="502">
        <v>35489</v>
      </c>
      <c r="D671" s="922"/>
      <c r="E671" s="1176">
        <v>20.83</v>
      </c>
      <c r="F671" s="2070">
        <v>1.2150000000000001</v>
      </c>
      <c r="G671"/>
    </row>
    <row r="672" spans="3:7">
      <c r="C672" s="502">
        <v>35496</v>
      </c>
      <c r="D672" s="922"/>
      <c r="E672" s="1176">
        <v>20.77</v>
      </c>
      <c r="F672" s="2070">
        <v>1.206</v>
      </c>
      <c r="G672"/>
    </row>
    <row r="673" spans="3:7">
      <c r="C673" s="502">
        <v>35503</v>
      </c>
      <c r="D673" s="922"/>
      <c r="E673" s="1176">
        <v>20.64</v>
      </c>
      <c r="F673" s="2070">
        <v>1.2</v>
      </c>
      <c r="G673"/>
    </row>
    <row r="674" spans="3:7">
      <c r="C674" s="502">
        <v>35510</v>
      </c>
      <c r="D674" s="922"/>
      <c r="E674" s="1176">
        <v>21.72</v>
      </c>
      <c r="F674" s="2070">
        <v>1.204</v>
      </c>
      <c r="G674"/>
    </row>
    <row r="675" spans="3:7">
      <c r="C675" s="502">
        <v>35517</v>
      </c>
      <c r="D675" s="922"/>
      <c r="E675" s="1176">
        <v>20.83</v>
      </c>
      <c r="F675" s="2070">
        <v>1.2</v>
      </c>
      <c r="G675"/>
    </row>
    <row r="676" spans="3:7">
      <c r="C676" s="502">
        <v>35524</v>
      </c>
      <c r="D676" s="922"/>
      <c r="E676" s="1176">
        <v>19.760000000000002</v>
      </c>
      <c r="F676" s="2070">
        <v>1.2030000000000001</v>
      </c>
      <c r="G676"/>
    </row>
    <row r="677" spans="3:7">
      <c r="C677" s="502">
        <v>35531</v>
      </c>
      <c r="D677" s="922"/>
      <c r="E677" s="1176">
        <v>19.38</v>
      </c>
      <c r="F677" s="2070">
        <v>1.1990000000000001</v>
      </c>
      <c r="G677"/>
    </row>
    <row r="678" spans="3:7">
      <c r="C678" s="502">
        <v>35538</v>
      </c>
      <c r="D678" s="922"/>
      <c r="E678" s="1176">
        <v>19.649999999999999</v>
      </c>
      <c r="F678" s="2070">
        <v>1.1990000000000001</v>
      </c>
      <c r="G678"/>
    </row>
    <row r="679" spans="3:7">
      <c r="C679" s="502">
        <v>35545</v>
      </c>
      <c r="D679" s="922"/>
      <c r="E679" s="1176">
        <v>19.850000000000001</v>
      </c>
      <c r="F679" s="2070">
        <v>1.1950000000000001</v>
      </c>
      <c r="G679"/>
    </row>
    <row r="680" spans="3:7">
      <c r="C680" s="502">
        <v>35552</v>
      </c>
      <c r="D680" s="922"/>
      <c r="E680" s="1176">
        <v>19.989999999999998</v>
      </c>
      <c r="F680" s="2070">
        <v>1.1930000000000001</v>
      </c>
      <c r="G680"/>
    </row>
    <row r="681" spans="3:7">
      <c r="C681" s="502">
        <v>35559</v>
      </c>
      <c r="D681" s="922"/>
      <c r="E681" s="1176">
        <v>19.940000000000001</v>
      </c>
      <c r="F681" s="2070">
        <v>1.1930000000000001</v>
      </c>
      <c r="G681"/>
    </row>
    <row r="682" spans="3:7">
      <c r="C682" s="502">
        <v>35566</v>
      </c>
      <c r="D682" s="922"/>
      <c r="E682" s="1176">
        <v>21.45</v>
      </c>
      <c r="F682" s="2070">
        <v>1.2030000000000001</v>
      </c>
      <c r="G682"/>
    </row>
    <row r="683" spans="3:7">
      <c r="C683" s="502">
        <v>35573</v>
      </c>
      <c r="D683" s="922"/>
      <c r="E683" s="1176">
        <v>21.43</v>
      </c>
      <c r="F683" s="2070">
        <v>1.212</v>
      </c>
      <c r="G683"/>
    </row>
    <row r="684" spans="3:7">
      <c r="C684" s="502">
        <v>35580</v>
      </c>
      <c r="D684" s="922"/>
      <c r="E684" s="1176">
        <v>20.9</v>
      </c>
      <c r="F684" s="2070">
        <v>1.2150000000000001</v>
      </c>
      <c r="G684"/>
    </row>
    <row r="685" spans="3:7">
      <c r="C685" s="502">
        <v>35587</v>
      </c>
      <c r="D685" s="922"/>
      <c r="E685" s="1176">
        <v>20.12</v>
      </c>
      <c r="F685" s="2070">
        <v>1.2070000000000001</v>
      </c>
      <c r="G685"/>
    </row>
    <row r="686" spans="3:7">
      <c r="C686" s="502">
        <v>35594</v>
      </c>
      <c r="D686" s="922"/>
      <c r="E686" s="1176">
        <v>18.88</v>
      </c>
      <c r="F686" s="2070">
        <v>1.198</v>
      </c>
      <c r="G686"/>
    </row>
    <row r="687" spans="3:7">
      <c r="C687" s="502">
        <v>35601</v>
      </c>
      <c r="D687" s="922"/>
      <c r="E687" s="1176">
        <v>18.93</v>
      </c>
      <c r="F687" s="2070">
        <v>1.1870000000000001</v>
      </c>
      <c r="G687"/>
    </row>
    <row r="688" spans="3:7">
      <c r="C688" s="502">
        <v>35608</v>
      </c>
      <c r="D688" s="922"/>
      <c r="E688" s="1176">
        <v>19</v>
      </c>
      <c r="F688" s="2070">
        <v>1.181</v>
      </c>
      <c r="G688"/>
    </row>
    <row r="689" spans="3:7">
      <c r="C689" s="502">
        <v>35615</v>
      </c>
      <c r="D689" s="922"/>
      <c r="E689" s="1176">
        <v>19.95</v>
      </c>
      <c r="F689" s="2070">
        <v>1.177</v>
      </c>
      <c r="G689"/>
    </row>
    <row r="690" spans="3:7">
      <c r="C690" s="502">
        <v>35622</v>
      </c>
      <c r="D690" s="922"/>
      <c r="E690" s="1176">
        <v>19.440000000000001</v>
      </c>
      <c r="F690" s="2070">
        <v>1.173</v>
      </c>
      <c r="G690"/>
    </row>
    <row r="691" spans="3:7">
      <c r="C691" s="502">
        <v>35629</v>
      </c>
      <c r="D691" s="922"/>
      <c r="E691" s="1176">
        <v>19.489999999999998</v>
      </c>
      <c r="F691" s="2070">
        <v>1.177</v>
      </c>
      <c r="G691"/>
    </row>
    <row r="692" spans="3:7">
      <c r="C692" s="502">
        <v>35636</v>
      </c>
      <c r="D692" s="922"/>
      <c r="E692" s="1176">
        <v>19.52</v>
      </c>
      <c r="F692" s="2070">
        <v>1.17</v>
      </c>
      <c r="G692"/>
    </row>
    <row r="693" spans="3:7">
      <c r="C693" s="502">
        <v>35643</v>
      </c>
      <c r="D693" s="922"/>
      <c r="E693" s="1176">
        <v>20.13</v>
      </c>
      <c r="F693" s="2070">
        <v>1.1930000000000001</v>
      </c>
      <c r="G693"/>
    </row>
    <row r="694" spans="3:7">
      <c r="C694" s="502">
        <v>35650</v>
      </c>
      <c r="D694" s="922"/>
      <c r="E694" s="1176">
        <v>20.350000000000001</v>
      </c>
      <c r="F694" s="2070">
        <v>1.228</v>
      </c>
      <c r="G694"/>
    </row>
    <row r="695" spans="3:7">
      <c r="C695" s="502">
        <v>35657</v>
      </c>
      <c r="D695" s="922"/>
      <c r="E695" s="1176">
        <v>19.989999999999998</v>
      </c>
      <c r="F695" s="2070">
        <v>1.2290000000000001</v>
      </c>
      <c r="G695"/>
    </row>
    <row r="696" spans="3:7">
      <c r="C696" s="502">
        <v>35664</v>
      </c>
      <c r="D696" s="922"/>
      <c r="E696" s="1176">
        <v>19.920000000000002</v>
      </c>
      <c r="F696" s="2070">
        <v>1.244</v>
      </c>
      <c r="G696"/>
    </row>
    <row r="697" spans="3:7">
      <c r="C697" s="502">
        <v>35671</v>
      </c>
      <c r="D697" s="922"/>
      <c r="E697" s="1176">
        <v>19.5</v>
      </c>
      <c r="F697" s="2070">
        <v>1.2430000000000001</v>
      </c>
      <c r="G697"/>
    </row>
    <row r="698" spans="3:7">
      <c r="C698" s="502">
        <v>35678</v>
      </c>
      <c r="D698" s="922"/>
      <c r="E698" s="1176">
        <v>19.61</v>
      </c>
      <c r="F698" s="2070">
        <v>1.2430000000000001</v>
      </c>
      <c r="G698"/>
    </row>
    <row r="699" spans="3:7">
      <c r="C699" s="502">
        <v>35685</v>
      </c>
      <c r="D699" s="922"/>
      <c r="E699" s="1176">
        <v>19.440000000000001</v>
      </c>
      <c r="F699" s="2070">
        <v>1.236</v>
      </c>
      <c r="G699"/>
    </row>
    <row r="700" spans="3:7">
      <c r="C700" s="502">
        <v>35692</v>
      </c>
      <c r="D700" s="922"/>
      <c r="E700" s="1176">
        <v>19.440000000000001</v>
      </c>
      <c r="F700" s="2070">
        <v>1.2250000000000001</v>
      </c>
      <c r="G700"/>
    </row>
    <row r="701" spans="3:7">
      <c r="C701" s="502">
        <v>35699</v>
      </c>
      <c r="D701" s="922"/>
      <c r="E701" s="1176">
        <v>20.12</v>
      </c>
      <c r="F701" s="2070">
        <v>1.21</v>
      </c>
      <c r="G701"/>
    </row>
    <row r="702" spans="3:7">
      <c r="C702" s="502">
        <v>35706</v>
      </c>
      <c r="D702" s="922"/>
      <c r="E702" s="1176">
        <v>21.62</v>
      </c>
      <c r="F702" s="2070">
        <v>1.2090000000000001</v>
      </c>
      <c r="G702"/>
    </row>
    <row r="703" spans="3:7">
      <c r="C703" s="502">
        <v>35713</v>
      </c>
      <c r="D703" s="922"/>
      <c r="E703" s="1176">
        <v>22.01</v>
      </c>
      <c r="F703" s="2070">
        <v>1.2030000000000001</v>
      </c>
      <c r="G703"/>
    </row>
    <row r="704" spans="3:7">
      <c r="C704" s="502">
        <v>35720</v>
      </c>
      <c r="D704" s="922"/>
      <c r="E704" s="1176">
        <v>21.03</v>
      </c>
      <c r="F704" s="2070">
        <v>1.1930000000000001</v>
      </c>
      <c r="G704"/>
    </row>
    <row r="705" spans="3:7">
      <c r="C705" s="502">
        <v>35727</v>
      </c>
      <c r="D705" s="922"/>
      <c r="E705" s="1176">
        <v>21</v>
      </c>
      <c r="F705" s="2070">
        <v>1.1819999999999999</v>
      </c>
      <c r="G705"/>
    </row>
    <row r="706" spans="3:7">
      <c r="C706" s="502">
        <v>35734</v>
      </c>
      <c r="D706" s="922"/>
      <c r="E706" s="1176">
        <v>20.92</v>
      </c>
      <c r="F706" s="2070">
        <v>1.1759999999999999</v>
      </c>
      <c r="G706"/>
    </row>
    <row r="707" spans="3:7">
      <c r="C707" s="502">
        <v>35741</v>
      </c>
      <c r="D707" s="922"/>
      <c r="E707" s="1176">
        <v>20.65</v>
      </c>
      <c r="F707" s="2070">
        <v>1.177</v>
      </c>
      <c r="G707"/>
    </row>
    <row r="708" spans="3:7">
      <c r="C708" s="502">
        <v>35748</v>
      </c>
      <c r="D708" s="922"/>
      <c r="E708" s="1176">
        <v>20.66</v>
      </c>
      <c r="F708" s="2070">
        <v>1.1679999999999999</v>
      </c>
      <c r="G708"/>
    </row>
    <row r="709" spans="3:7">
      <c r="C709" s="502">
        <v>35755</v>
      </c>
      <c r="D709" s="922"/>
      <c r="E709" s="1176">
        <v>19.809999999999999</v>
      </c>
      <c r="F709" s="2070">
        <v>1.1619999999999999</v>
      </c>
      <c r="G709"/>
    </row>
    <row r="710" spans="3:7">
      <c r="C710" s="502">
        <v>35762</v>
      </c>
      <c r="D710" s="922"/>
      <c r="E710" s="1176">
        <v>19.3</v>
      </c>
      <c r="F710" s="2070">
        <v>1.1519999999999999</v>
      </c>
      <c r="G710"/>
    </row>
    <row r="711" spans="3:7">
      <c r="C711" s="502">
        <v>35769</v>
      </c>
      <c r="D711" s="922"/>
      <c r="E711" s="1176">
        <v>18.690000000000001</v>
      </c>
      <c r="F711" s="2070">
        <v>1.141</v>
      </c>
      <c r="G711"/>
    </row>
    <row r="712" spans="3:7">
      <c r="C712" s="502">
        <v>35776</v>
      </c>
      <c r="D712" s="922"/>
      <c r="E712" s="1176">
        <v>18.440000000000001</v>
      </c>
      <c r="F712" s="2070">
        <v>1.131</v>
      </c>
      <c r="G712"/>
    </row>
    <row r="713" spans="3:7">
      <c r="C713" s="502">
        <v>35783</v>
      </c>
      <c r="D713" s="922"/>
      <c r="E713" s="1176">
        <v>18.309999999999999</v>
      </c>
      <c r="F713" s="2070">
        <v>1.121</v>
      </c>
      <c r="G713"/>
    </row>
    <row r="714" spans="3:7">
      <c r="C714" s="502">
        <v>35790</v>
      </c>
      <c r="D714" s="922"/>
      <c r="E714" s="1176">
        <v>18.309999999999999</v>
      </c>
      <c r="F714" s="2070">
        <v>1.1120000000000001</v>
      </c>
      <c r="G714"/>
    </row>
    <row r="715" spans="3:7">
      <c r="C715" s="502">
        <v>35797</v>
      </c>
      <c r="D715" s="922">
        <v>98</v>
      </c>
      <c r="E715" s="1176">
        <v>17.579999999999998</v>
      </c>
      <c r="F715" s="2070">
        <v>1.1020000000000001</v>
      </c>
      <c r="G715"/>
    </row>
    <row r="716" spans="3:7">
      <c r="C716" s="502">
        <v>35804</v>
      </c>
      <c r="D716" s="922"/>
      <c r="E716" s="1176">
        <v>16.829999999999998</v>
      </c>
      <c r="F716" s="2070">
        <v>1.0940000000000001</v>
      </c>
      <c r="G716"/>
    </row>
    <row r="717" spans="3:7">
      <c r="C717" s="502">
        <v>35811</v>
      </c>
      <c r="D717" s="922"/>
      <c r="E717" s="1176">
        <v>16.47</v>
      </c>
      <c r="F717" s="2070">
        <v>1.083</v>
      </c>
      <c r="G717"/>
    </row>
    <row r="718" spans="3:7">
      <c r="C718" s="502">
        <v>35818</v>
      </c>
      <c r="D718" s="922"/>
      <c r="E718" s="1176">
        <v>16.02</v>
      </c>
      <c r="F718" s="2070">
        <v>1.0660000000000001</v>
      </c>
      <c r="G718"/>
    </row>
    <row r="719" spans="3:7">
      <c r="C719" s="502">
        <v>35825</v>
      </c>
      <c r="D719" s="922"/>
      <c r="E719" s="1176">
        <v>17.3</v>
      </c>
      <c r="F719" s="2070">
        <v>1.0609999999999999</v>
      </c>
      <c r="G719"/>
    </row>
    <row r="720" spans="3:7">
      <c r="C720" s="502">
        <v>35832</v>
      </c>
      <c r="D720" s="922"/>
      <c r="E720" s="1176">
        <v>16.649999999999999</v>
      </c>
      <c r="F720" s="2070">
        <v>1.0529999999999999</v>
      </c>
      <c r="G720"/>
    </row>
    <row r="721" spans="3:7">
      <c r="C721" s="502">
        <v>35839</v>
      </c>
      <c r="D721" s="922"/>
      <c r="E721" s="1176">
        <v>16.25</v>
      </c>
      <c r="F721" s="2070">
        <v>1.038</v>
      </c>
      <c r="G721"/>
    </row>
    <row r="722" spans="3:7">
      <c r="C722" s="502">
        <v>35846</v>
      </c>
      <c r="D722" s="922"/>
      <c r="E722" s="1176">
        <v>16.03</v>
      </c>
      <c r="F722" s="2070">
        <v>1.044</v>
      </c>
      <c r="G722"/>
    </row>
    <row r="723" spans="3:7">
      <c r="C723" s="502">
        <v>35853</v>
      </c>
      <c r="D723" s="922"/>
      <c r="E723" s="1176">
        <v>15.3</v>
      </c>
      <c r="F723" s="2070">
        <v>1.028</v>
      </c>
      <c r="G723"/>
    </row>
    <row r="724" spans="3:7">
      <c r="C724" s="502">
        <v>35860</v>
      </c>
      <c r="D724" s="922"/>
      <c r="E724" s="1176">
        <v>15.23</v>
      </c>
      <c r="F724" s="2070">
        <v>1.018</v>
      </c>
      <c r="G724"/>
    </row>
    <row r="725" spans="3:7">
      <c r="C725" s="502">
        <v>35867</v>
      </c>
      <c r="D725" s="922"/>
      <c r="E725" s="1176">
        <v>14.4</v>
      </c>
      <c r="F725" s="2070">
        <v>1.008</v>
      </c>
      <c r="G725"/>
    </row>
    <row r="726" spans="3:7">
      <c r="C726" s="502">
        <v>35874</v>
      </c>
      <c r="D726" s="922"/>
      <c r="E726" s="1176">
        <v>14.04</v>
      </c>
      <c r="F726" s="2070">
        <v>1</v>
      </c>
      <c r="G726"/>
    </row>
    <row r="727" spans="3:7">
      <c r="C727" s="502">
        <v>35881</v>
      </c>
      <c r="D727" s="922"/>
      <c r="E727" s="1176">
        <v>16.420000000000002</v>
      </c>
      <c r="F727" s="2070">
        <v>1.03</v>
      </c>
      <c r="G727"/>
    </row>
    <row r="728" spans="3:7">
      <c r="C728" s="502">
        <v>35888</v>
      </c>
      <c r="D728" s="922"/>
      <c r="E728" s="1176">
        <v>15.98</v>
      </c>
      <c r="F728" s="2070">
        <v>1.028</v>
      </c>
      <c r="G728"/>
    </row>
    <row r="729" spans="3:7">
      <c r="C729" s="502">
        <v>35895</v>
      </c>
      <c r="D729" s="922"/>
      <c r="E729" s="1176">
        <v>15.55</v>
      </c>
      <c r="F729" s="2070">
        <v>1.0249999999999999</v>
      </c>
      <c r="G729"/>
    </row>
    <row r="730" spans="3:7">
      <c r="C730" s="502">
        <v>35902</v>
      </c>
      <c r="D730" s="922"/>
      <c r="E730" s="1176">
        <v>15.53</v>
      </c>
      <c r="F730" s="2070">
        <v>1.028</v>
      </c>
      <c r="G730"/>
    </row>
    <row r="731" spans="3:7">
      <c r="C731" s="502">
        <v>35909</v>
      </c>
      <c r="D731" s="922"/>
      <c r="E731" s="1176">
        <v>14.5</v>
      </c>
      <c r="F731" s="2070">
        <v>1.04</v>
      </c>
      <c r="G731"/>
    </row>
    <row r="732" spans="3:7">
      <c r="C732" s="502">
        <v>35916</v>
      </c>
      <c r="D732" s="922"/>
      <c r="E732" s="1176">
        <v>15.71</v>
      </c>
      <c r="F732" s="2070">
        <v>1.0489999999999999</v>
      </c>
      <c r="G732"/>
    </row>
    <row r="733" spans="3:7">
      <c r="C733" s="502">
        <v>35923</v>
      </c>
      <c r="D733" s="922"/>
      <c r="E733" s="1176">
        <v>15.48</v>
      </c>
      <c r="F733" s="2070">
        <v>1.0629999999999999</v>
      </c>
      <c r="G733"/>
    </row>
    <row r="734" spans="3:7">
      <c r="C734" s="502">
        <v>35930</v>
      </c>
      <c r="D734" s="922"/>
      <c r="E734" s="1176">
        <v>15.03</v>
      </c>
      <c r="F734" s="2070">
        <v>1.0720000000000001</v>
      </c>
      <c r="G734"/>
    </row>
    <row r="735" spans="3:7">
      <c r="C735" s="502">
        <v>35937</v>
      </c>
      <c r="D735" s="922"/>
      <c r="E735" s="1176">
        <v>13.91</v>
      </c>
      <c r="F735" s="2070">
        <v>1.07</v>
      </c>
      <c r="G735"/>
    </row>
    <row r="736" spans="3:7">
      <c r="C736" s="502">
        <v>35944</v>
      </c>
      <c r="D736" s="922"/>
      <c r="E736" s="1176">
        <v>14.99</v>
      </c>
      <c r="F736" s="2070">
        <v>1.0660000000000001</v>
      </c>
      <c r="G736"/>
    </row>
    <row r="737" spans="3:7">
      <c r="C737" s="502">
        <v>35951</v>
      </c>
      <c r="D737" s="922"/>
      <c r="E737" s="1176">
        <v>15.02</v>
      </c>
      <c r="F737" s="2070">
        <v>1.075</v>
      </c>
      <c r="G737"/>
    </row>
    <row r="738" spans="3:7">
      <c r="C738" s="502">
        <v>35958</v>
      </c>
      <c r="D738" s="922"/>
      <c r="E738" s="1176">
        <v>13.42</v>
      </c>
      <c r="F738" s="2070">
        <v>1.0660000000000001</v>
      </c>
      <c r="G738"/>
    </row>
    <row r="739" spans="3:7">
      <c r="C739" s="502">
        <v>35965</v>
      </c>
      <c r="D739" s="922"/>
      <c r="E739" s="1176">
        <v>12.04</v>
      </c>
      <c r="F739" s="2070">
        <v>1.0580000000000001</v>
      </c>
      <c r="G739"/>
    </row>
    <row r="740" spans="3:7">
      <c r="C740" s="502">
        <v>35972</v>
      </c>
      <c r="D740" s="922"/>
      <c r="E740" s="1176">
        <v>14.17</v>
      </c>
      <c r="F740" s="2070">
        <v>1.0569999999999999</v>
      </c>
      <c r="G740"/>
    </row>
    <row r="741" spans="3:7">
      <c r="C741" s="502">
        <v>35979</v>
      </c>
      <c r="D741" s="922"/>
      <c r="E741" s="1176">
        <v>14.41</v>
      </c>
      <c r="F741" s="2070">
        <v>1.0580000000000001</v>
      </c>
      <c r="G741"/>
    </row>
    <row r="742" spans="3:7">
      <c r="C742" s="502">
        <v>35986</v>
      </c>
      <c r="D742" s="922"/>
      <c r="E742" s="1176">
        <v>13.94</v>
      </c>
      <c r="F742" s="2070">
        <v>1.054</v>
      </c>
      <c r="G742"/>
    </row>
    <row r="743" spans="3:7">
      <c r="C743" s="502">
        <v>35993</v>
      </c>
      <c r="D743" s="922"/>
      <c r="E743" s="1176">
        <v>14.48</v>
      </c>
      <c r="F743" s="2070">
        <v>1.0589999999999999</v>
      </c>
      <c r="G743"/>
    </row>
    <row r="744" spans="3:7">
      <c r="C744" s="502">
        <v>36000</v>
      </c>
      <c r="D744" s="922"/>
      <c r="E744" s="1176">
        <v>13.89</v>
      </c>
      <c r="F744" s="2070">
        <v>1.05</v>
      </c>
      <c r="G744"/>
    </row>
    <row r="745" spans="3:7">
      <c r="C745" s="502">
        <v>36007</v>
      </c>
      <c r="D745" s="922"/>
      <c r="E745" s="1176">
        <v>14.24</v>
      </c>
      <c r="F745" s="2070">
        <v>1.0389999999999999</v>
      </c>
      <c r="G745"/>
    </row>
    <row r="746" spans="3:7">
      <c r="C746" s="502">
        <v>36014</v>
      </c>
      <c r="D746" s="922"/>
      <c r="E746" s="1176">
        <v>13.83</v>
      </c>
      <c r="F746" s="2070">
        <v>1.0329999999999999</v>
      </c>
      <c r="G746"/>
    </row>
    <row r="747" spans="3:7">
      <c r="C747" s="502">
        <v>36021</v>
      </c>
      <c r="D747" s="922"/>
      <c r="E747" s="1176">
        <v>13.12</v>
      </c>
      <c r="F747" s="2070">
        <v>1.026</v>
      </c>
      <c r="G747"/>
    </row>
    <row r="748" spans="3:7">
      <c r="C748" s="502">
        <v>36028</v>
      </c>
      <c r="D748" s="922"/>
      <c r="E748" s="1176">
        <v>13.33</v>
      </c>
      <c r="F748" s="2070">
        <v>1.0189999999999999</v>
      </c>
      <c r="G748"/>
    </row>
    <row r="749" spans="3:7">
      <c r="C749" s="502">
        <v>36035</v>
      </c>
      <c r="D749" s="922"/>
      <c r="E749" s="1176">
        <v>13.65</v>
      </c>
      <c r="F749" s="2070">
        <v>1.0129999999999999</v>
      </c>
      <c r="G749"/>
    </row>
    <row r="750" spans="3:7">
      <c r="C750" s="502">
        <v>36042</v>
      </c>
      <c r="D750" s="922"/>
      <c r="E750" s="1176">
        <v>13.98</v>
      </c>
      <c r="F750" s="2070">
        <v>1.0069999999999999</v>
      </c>
      <c r="G750"/>
    </row>
    <row r="751" spans="3:7">
      <c r="C751" s="502">
        <v>36049</v>
      </c>
      <c r="D751" s="922"/>
      <c r="E751" s="1176">
        <v>14.45</v>
      </c>
      <c r="F751" s="2070">
        <v>1.002</v>
      </c>
      <c r="G751"/>
    </row>
    <row r="752" spans="3:7">
      <c r="C752" s="502">
        <v>36056</v>
      </c>
      <c r="D752" s="922"/>
      <c r="E752" s="1176">
        <v>14.88</v>
      </c>
      <c r="F752" s="2070">
        <v>1.014</v>
      </c>
      <c r="G752"/>
    </row>
    <row r="753" spans="3:7">
      <c r="C753" s="502">
        <v>36063</v>
      </c>
      <c r="D753" s="922"/>
      <c r="E753" s="1176">
        <v>15.78</v>
      </c>
      <c r="F753" s="2070">
        <v>1.014</v>
      </c>
      <c r="G753"/>
    </row>
    <row r="754" spans="3:7">
      <c r="C754" s="502">
        <v>36070</v>
      </c>
      <c r="D754" s="922"/>
      <c r="E754" s="1176">
        <v>15.83</v>
      </c>
      <c r="F754" s="2070">
        <v>1.0189999999999999</v>
      </c>
      <c r="G754"/>
    </row>
    <row r="755" spans="3:7">
      <c r="C755" s="502">
        <v>36077</v>
      </c>
      <c r="D755" s="922"/>
      <c r="E755" s="1176">
        <v>15.02</v>
      </c>
      <c r="F755" s="2070">
        <v>1.022</v>
      </c>
      <c r="G755"/>
    </row>
    <row r="756" spans="3:7">
      <c r="C756" s="502">
        <v>36084</v>
      </c>
      <c r="D756" s="922"/>
      <c r="E756" s="1176">
        <v>14.21</v>
      </c>
      <c r="F756" s="2070">
        <v>1.0189999999999999</v>
      </c>
      <c r="G756"/>
    </row>
    <row r="757" spans="3:7">
      <c r="C757" s="502">
        <v>36091</v>
      </c>
      <c r="D757" s="922"/>
      <c r="E757" s="1176">
        <v>13.81</v>
      </c>
      <c r="F757" s="2070">
        <v>1.0149999999999999</v>
      </c>
      <c r="G757"/>
    </row>
    <row r="758" spans="3:7">
      <c r="C758" s="502">
        <v>36098</v>
      </c>
      <c r="D758" s="922"/>
      <c r="E758" s="1176">
        <v>14.34</v>
      </c>
      <c r="F758" s="2070">
        <v>1.01</v>
      </c>
      <c r="G758"/>
    </row>
    <row r="759" spans="3:7">
      <c r="C759" s="502">
        <v>36105</v>
      </c>
      <c r="D759" s="922"/>
      <c r="E759" s="1176">
        <v>14.13</v>
      </c>
      <c r="F759" s="2070">
        <v>1.008</v>
      </c>
      <c r="G759"/>
    </row>
    <row r="760" spans="3:7">
      <c r="C760" s="502">
        <v>36112</v>
      </c>
      <c r="D760" s="922"/>
      <c r="E760" s="1176">
        <v>13.63</v>
      </c>
      <c r="F760" s="2070">
        <v>0.996</v>
      </c>
      <c r="G760"/>
    </row>
    <row r="761" spans="3:7">
      <c r="C761" s="502">
        <v>36119</v>
      </c>
      <c r="D761" s="922"/>
      <c r="E761" s="1176">
        <v>12.4</v>
      </c>
      <c r="F761" s="2070">
        <v>0.98899999999999999</v>
      </c>
      <c r="G761"/>
    </row>
    <row r="762" spans="3:7">
      <c r="C762" s="502">
        <v>36126</v>
      </c>
      <c r="D762" s="922"/>
      <c r="E762" s="1176">
        <v>11.62</v>
      </c>
      <c r="F762" s="2070">
        <v>0.97399999999999998</v>
      </c>
      <c r="G762"/>
    </row>
    <row r="763" spans="3:7">
      <c r="C763" s="502">
        <v>36133</v>
      </c>
      <c r="D763" s="922"/>
      <c r="E763" s="1176">
        <v>11.28</v>
      </c>
      <c r="F763" s="2070">
        <v>0.95399999999999996</v>
      </c>
      <c r="G763"/>
    </row>
    <row r="764" spans="3:7">
      <c r="C764" s="502">
        <v>36140</v>
      </c>
      <c r="D764" s="922"/>
      <c r="E764" s="1176">
        <v>11.16</v>
      </c>
      <c r="F764" s="2070">
        <v>0.94499999999999995</v>
      </c>
      <c r="G764"/>
    </row>
    <row r="765" spans="3:7">
      <c r="C765" s="502">
        <v>36147</v>
      </c>
      <c r="D765" s="922"/>
      <c r="E765" s="1176">
        <v>11.5</v>
      </c>
      <c r="F765" s="2070">
        <v>0.94399999999999995</v>
      </c>
      <c r="G765"/>
    </row>
    <row r="766" spans="3:7">
      <c r="C766" s="502">
        <v>36154</v>
      </c>
      <c r="D766" s="922"/>
      <c r="E766" s="1176">
        <v>11</v>
      </c>
      <c r="F766" s="2070">
        <v>0.93700000000000006</v>
      </c>
      <c r="G766"/>
    </row>
    <row r="767" spans="3:7">
      <c r="C767" s="502">
        <v>36161</v>
      </c>
      <c r="D767" s="922">
        <v>99</v>
      </c>
      <c r="E767" s="1176">
        <v>11.83</v>
      </c>
      <c r="F767" s="2070">
        <v>0.93500000000000005</v>
      </c>
      <c r="G767"/>
    </row>
    <row r="768" spans="3:7">
      <c r="C768" s="502">
        <v>36168</v>
      </c>
      <c r="D768" s="922"/>
      <c r="E768" s="1176">
        <v>12.67</v>
      </c>
      <c r="F768" s="2070">
        <v>0.94099999999999995</v>
      </c>
      <c r="G768"/>
    </row>
    <row r="769" spans="3:7">
      <c r="C769" s="502">
        <v>36175</v>
      </c>
      <c r="D769" s="922"/>
      <c r="E769" s="1176">
        <v>12.62</v>
      </c>
      <c r="F769" s="2070">
        <v>0.94399999999999995</v>
      </c>
      <c r="G769"/>
    </row>
    <row r="770" spans="3:7">
      <c r="C770" s="502">
        <v>36182</v>
      </c>
      <c r="D770" s="922"/>
      <c r="E770" s="1176">
        <v>12.26</v>
      </c>
      <c r="F770" s="2070">
        <v>0.93600000000000005</v>
      </c>
      <c r="G770"/>
    </row>
    <row r="771" spans="3:7">
      <c r="C771" s="502">
        <v>36189</v>
      </c>
      <c r="D771" s="922"/>
      <c r="E771" s="1176">
        <v>12.46</v>
      </c>
      <c r="F771" s="2070">
        <v>0.92900000000000005</v>
      </c>
      <c r="G771"/>
    </row>
    <row r="772" spans="3:7">
      <c r="C772" s="502">
        <v>36196</v>
      </c>
      <c r="D772" s="922"/>
      <c r="E772" s="1176">
        <v>12.16</v>
      </c>
      <c r="F772" s="2070">
        <v>0.92700000000000005</v>
      </c>
      <c r="G772"/>
    </row>
    <row r="773" spans="3:7">
      <c r="C773" s="502">
        <v>36203</v>
      </c>
      <c r="D773" s="922"/>
      <c r="E773" s="1176">
        <v>11.81</v>
      </c>
      <c r="F773" s="2070">
        <v>0.91900000000000004</v>
      </c>
      <c r="G773"/>
    </row>
    <row r="774" spans="3:7">
      <c r="C774" s="502">
        <v>36210</v>
      </c>
      <c r="D774" s="922"/>
      <c r="E774" s="1176">
        <v>11.66</v>
      </c>
      <c r="F774" s="2070">
        <v>0.90700000000000003</v>
      </c>
      <c r="G774"/>
    </row>
    <row r="775" spans="3:7">
      <c r="C775" s="502">
        <v>36217</v>
      </c>
      <c r="D775" s="922"/>
      <c r="E775" s="1176">
        <v>12.36</v>
      </c>
      <c r="F775" s="2070">
        <v>0.91300000000000003</v>
      </c>
      <c r="G775"/>
    </row>
    <row r="776" spans="3:7">
      <c r="C776" s="502">
        <v>36224</v>
      </c>
      <c r="D776" s="922"/>
      <c r="E776" s="1176">
        <v>12.9</v>
      </c>
      <c r="F776" s="2070">
        <v>0.92100000000000004</v>
      </c>
      <c r="G776"/>
    </row>
    <row r="777" spans="3:7">
      <c r="C777" s="502">
        <v>36231</v>
      </c>
      <c r="D777" s="922"/>
      <c r="E777" s="1176">
        <v>14.19</v>
      </c>
      <c r="F777" s="2070">
        <v>0.97699999999999998</v>
      </c>
      <c r="G777"/>
    </row>
    <row r="778" spans="3:7">
      <c r="C778" s="502">
        <v>36238</v>
      </c>
      <c r="D778" s="922"/>
      <c r="E778" s="1176">
        <v>14.91</v>
      </c>
      <c r="F778" s="2070">
        <v>1.0169999999999999</v>
      </c>
      <c r="G778"/>
    </row>
    <row r="779" spans="3:7">
      <c r="C779" s="502">
        <v>36245</v>
      </c>
      <c r="D779" s="922"/>
      <c r="E779" s="1176">
        <v>15.55</v>
      </c>
      <c r="F779" s="2070">
        <v>1.0820000000000001</v>
      </c>
      <c r="G779"/>
    </row>
    <row r="780" spans="3:7">
      <c r="C780" s="502">
        <v>36252</v>
      </c>
      <c r="D780" s="922"/>
      <c r="E780" s="1176">
        <v>16.61</v>
      </c>
      <c r="F780" s="2070">
        <v>1.1180000000000001</v>
      </c>
      <c r="G780"/>
    </row>
    <row r="781" spans="3:7">
      <c r="C781" s="502">
        <v>36259</v>
      </c>
      <c r="D781" s="922"/>
      <c r="E781" s="1176">
        <v>16.45</v>
      </c>
      <c r="F781" s="2070">
        <v>1.1399999999999999</v>
      </c>
      <c r="G781"/>
    </row>
    <row r="782" spans="3:7">
      <c r="C782" s="502">
        <v>36266</v>
      </c>
      <c r="D782" s="922"/>
      <c r="E782" s="1176">
        <v>16.77</v>
      </c>
      <c r="F782" s="2070">
        <v>1.135</v>
      </c>
      <c r="G782"/>
    </row>
    <row r="783" spans="3:7">
      <c r="C783" s="502">
        <v>36273</v>
      </c>
      <c r="D783" s="922"/>
      <c r="E783" s="1176">
        <v>17.93</v>
      </c>
      <c r="F783" s="2070">
        <v>1.131</v>
      </c>
      <c r="G783"/>
    </row>
    <row r="784" spans="3:7">
      <c r="C784" s="502">
        <v>36280</v>
      </c>
      <c r="D784" s="922"/>
      <c r="E784" s="1176">
        <v>18.23</v>
      </c>
      <c r="F784" s="2070">
        <v>1.1359999999999999</v>
      </c>
      <c r="G784"/>
    </row>
    <row r="785" spans="3:7">
      <c r="C785" s="502">
        <v>36287</v>
      </c>
      <c r="D785" s="922"/>
      <c r="E785" s="1176">
        <v>18.62</v>
      </c>
      <c r="F785" s="2070">
        <v>1.1399999999999999</v>
      </c>
      <c r="G785"/>
    </row>
    <row r="786" spans="3:7">
      <c r="C786" s="502">
        <v>36294</v>
      </c>
      <c r="D786" s="922"/>
      <c r="E786" s="1176">
        <v>18</v>
      </c>
      <c r="F786" s="2070">
        <v>1.1399999999999999</v>
      </c>
      <c r="G786"/>
    </row>
    <row r="787" spans="3:7">
      <c r="C787" s="502">
        <v>36301</v>
      </c>
      <c r="D787" s="922"/>
      <c r="E787" s="1176">
        <v>17.18</v>
      </c>
      <c r="F787" s="2070">
        <v>1.1259999999999999</v>
      </c>
      <c r="G787"/>
    </row>
    <row r="788" spans="3:7">
      <c r="C788" s="502">
        <v>36308</v>
      </c>
      <c r="D788" s="922"/>
      <c r="E788" s="1176">
        <v>17.07</v>
      </c>
      <c r="F788" s="2070">
        <v>1.111</v>
      </c>
      <c r="G788"/>
    </row>
    <row r="789" spans="3:7">
      <c r="C789" s="502">
        <v>36315</v>
      </c>
      <c r="D789" s="922"/>
      <c r="E789" s="1176">
        <v>16.77</v>
      </c>
      <c r="F789" s="2070">
        <v>1.1120000000000001</v>
      </c>
      <c r="G789"/>
    </row>
    <row r="790" spans="3:7">
      <c r="C790" s="502">
        <v>36322</v>
      </c>
      <c r="D790" s="922"/>
      <c r="E790" s="1176">
        <v>17.96</v>
      </c>
      <c r="F790" s="2070">
        <v>1.1080000000000001</v>
      </c>
      <c r="G790"/>
    </row>
    <row r="791" spans="3:7">
      <c r="C791" s="502">
        <v>36329</v>
      </c>
      <c r="D791" s="922"/>
      <c r="E791" s="1176">
        <v>18.21</v>
      </c>
      <c r="F791" s="2070">
        <v>1.1240000000000001</v>
      </c>
      <c r="G791"/>
    </row>
    <row r="792" spans="3:7">
      <c r="C792" s="502">
        <v>36336</v>
      </c>
      <c r="D792" s="922"/>
      <c r="E792" s="1176">
        <v>18.05</v>
      </c>
      <c r="F792" s="2070">
        <v>1.113</v>
      </c>
      <c r="G792"/>
    </row>
    <row r="793" spans="3:7">
      <c r="C793" s="502">
        <v>36343</v>
      </c>
      <c r="D793" s="922"/>
      <c r="E793" s="1176">
        <v>19.04</v>
      </c>
      <c r="F793" s="2070">
        <v>1.125</v>
      </c>
      <c r="G793"/>
    </row>
    <row r="794" spans="3:7">
      <c r="C794" s="502">
        <v>36350</v>
      </c>
      <c r="D794" s="922"/>
      <c r="E794" s="1176">
        <v>19.87</v>
      </c>
      <c r="F794" s="2070">
        <v>1.143</v>
      </c>
      <c r="G794"/>
    </row>
    <row r="795" spans="3:7">
      <c r="C795" s="502">
        <v>36357</v>
      </c>
      <c r="D795" s="922"/>
      <c r="E795" s="1176">
        <v>20.21</v>
      </c>
      <c r="F795" s="2070">
        <v>1.169</v>
      </c>
      <c r="G795"/>
    </row>
    <row r="796" spans="3:7">
      <c r="C796" s="502">
        <v>36364</v>
      </c>
      <c r="D796" s="922"/>
      <c r="E796" s="1176">
        <v>19.89</v>
      </c>
      <c r="F796" s="2070">
        <v>1.1930000000000001</v>
      </c>
      <c r="G796"/>
    </row>
    <row r="797" spans="3:7">
      <c r="C797" s="502">
        <v>36371</v>
      </c>
      <c r="D797" s="922"/>
      <c r="E797" s="1176">
        <v>20.62</v>
      </c>
      <c r="F797" s="2070">
        <v>1.1950000000000001</v>
      </c>
      <c r="G797"/>
    </row>
    <row r="798" spans="3:7">
      <c r="C798" s="502">
        <v>36378</v>
      </c>
      <c r="D798" s="922"/>
      <c r="E798" s="1176">
        <v>20.54</v>
      </c>
      <c r="F798" s="2070">
        <v>1.206</v>
      </c>
      <c r="G798"/>
    </row>
    <row r="799" spans="3:7">
      <c r="C799" s="502">
        <v>36385</v>
      </c>
      <c r="D799" s="922"/>
      <c r="E799" s="1176">
        <v>21.44</v>
      </c>
      <c r="F799" s="2070">
        <v>1.236</v>
      </c>
      <c r="G799"/>
    </row>
    <row r="800" spans="3:7">
      <c r="C800" s="502">
        <v>36392</v>
      </c>
      <c r="D800" s="922"/>
      <c r="E800" s="1176">
        <v>21.62</v>
      </c>
      <c r="F800" s="2070">
        <v>1.234</v>
      </c>
      <c r="G800"/>
    </row>
    <row r="801" spans="3:7">
      <c r="C801" s="502">
        <v>36399</v>
      </c>
      <c r="D801" s="922"/>
      <c r="E801" s="1176">
        <v>21.21</v>
      </c>
      <c r="F801" s="2070">
        <v>1.2330000000000001</v>
      </c>
      <c r="G801"/>
    </row>
    <row r="802" spans="3:7">
      <c r="C802" s="502">
        <v>36406</v>
      </c>
      <c r="D802" s="922"/>
      <c r="E802" s="1176">
        <v>21.88</v>
      </c>
      <c r="F802" s="2070">
        <v>1.242</v>
      </c>
      <c r="G802"/>
    </row>
    <row r="803" spans="3:7">
      <c r="C803" s="502">
        <v>36413</v>
      </c>
      <c r="D803" s="922"/>
      <c r="E803" s="1176">
        <v>23</v>
      </c>
      <c r="F803" s="2070">
        <v>1.25</v>
      </c>
      <c r="G803"/>
    </row>
    <row r="804" spans="3:7">
      <c r="C804" s="502">
        <v>36420</v>
      </c>
      <c r="D804" s="922"/>
      <c r="E804" s="1176">
        <v>24.28</v>
      </c>
      <c r="F804" s="2070">
        <v>1.268</v>
      </c>
      <c r="G804"/>
    </row>
    <row r="805" spans="3:7">
      <c r="C805" s="502">
        <v>36427</v>
      </c>
      <c r="D805" s="922"/>
      <c r="E805" s="1176">
        <v>24.53</v>
      </c>
      <c r="F805" s="2070">
        <v>1.262</v>
      </c>
      <c r="G805"/>
    </row>
    <row r="806" spans="3:7">
      <c r="C806" s="502">
        <v>36434</v>
      </c>
      <c r="D806" s="922"/>
      <c r="E806" s="1176">
        <v>24.58</v>
      </c>
      <c r="F806" s="2070">
        <v>1.2549999999999999</v>
      </c>
      <c r="G806"/>
    </row>
    <row r="807" spans="3:7">
      <c r="C807" s="502">
        <v>36441</v>
      </c>
      <c r="D807" s="922"/>
      <c r="E807" s="1176">
        <v>22.72</v>
      </c>
      <c r="F807" s="2070">
        <v>1.2490000000000001</v>
      </c>
      <c r="G807"/>
    </row>
    <row r="808" spans="3:7">
      <c r="C808" s="502">
        <v>36448</v>
      </c>
      <c r="D808" s="922"/>
      <c r="E808" s="1176">
        <v>22.54</v>
      </c>
      <c r="F808" s="2070">
        <v>1.236</v>
      </c>
      <c r="G808"/>
    </row>
    <row r="809" spans="3:7">
      <c r="C809" s="502">
        <v>36455</v>
      </c>
      <c r="D809" s="922"/>
      <c r="E809" s="1176">
        <v>22.65</v>
      </c>
      <c r="F809" s="2070">
        <v>1.2370000000000001</v>
      </c>
      <c r="G809"/>
    </row>
    <row r="810" spans="3:7">
      <c r="C810" s="502">
        <v>36462</v>
      </c>
      <c r="D810" s="922"/>
      <c r="E810" s="1176">
        <v>22.5</v>
      </c>
      <c r="F810" s="2070">
        <v>1.23</v>
      </c>
      <c r="G810"/>
    </row>
    <row r="811" spans="3:7">
      <c r="C811" s="502">
        <v>36469</v>
      </c>
      <c r="D811" s="922"/>
      <c r="E811" s="1176">
        <v>22.72</v>
      </c>
      <c r="F811" s="2070">
        <v>1.2330000000000001</v>
      </c>
      <c r="G811"/>
    </row>
    <row r="812" spans="3:7">
      <c r="C812" s="502">
        <v>36476</v>
      </c>
      <c r="D812" s="922"/>
      <c r="E812" s="1176">
        <v>24.22</v>
      </c>
      <c r="F812" s="2070">
        <v>1.2509999999999999</v>
      </c>
      <c r="G812"/>
    </row>
    <row r="813" spans="3:7">
      <c r="C813" s="502">
        <v>36483</v>
      </c>
      <c r="D813" s="922"/>
      <c r="E813" s="1176">
        <v>26.05</v>
      </c>
      <c r="F813" s="2070">
        <v>1.2689999999999999</v>
      </c>
      <c r="G813"/>
    </row>
    <row r="814" spans="3:7">
      <c r="C814" s="502">
        <v>36490</v>
      </c>
      <c r="D814" s="922"/>
      <c r="E814" s="1176">
        <v>27.35</v>
      </c>
      <c r="F814" s="2070">
        <v>1.274</v>
      </c>
      <c r="G814"/>
    </row>
    <row r="815" spans="3:7">
      <c r="C815" s="502">
        <v>36497</v>
      </c>
      <c r="D815" s="922"/>
      <c r="E815" s="1176">
        <v>25.46</v>
      </c>
      <c r="F815" s="2070">
        <v>1.2729999999999999</v>
      </c>
      <c r="G815"/>
    </row>
    <row r="816" spans="3:7">
      <c r="C816" s="502">
        <v>36504</v>
      </c>
      <c r="D816" s="922"/>
      <c r="E816" s="1176">
        <v>26.19</v>
      </c>
      <c r="F816" s="2070">
        <v>1.2749999999999999</v>
      </c>
      <c r="G816"/>
    </row>
    <row r="817" spans="3:7">
      <c r="C817" s="502">
        <v>36511</v>
      </c>
      <c r="D817" s="922"/>
      <c r="E817" s="1176">
        <v>26.2</v>
      </c>
      <c r="F817" s="2070">
        <v>1.2689999999999999</v>
      </c>
      <c r="G817"/>
    </row>
    <row r="818" spans="3:7">
      <c r="C818" s="502">
        <v>36518</v>
      </c>
      <c r="D818" s="922"/>
      <c r="E818" s="1176">
        <v>26.07</v>
      </c>
      <c r="F818" s="2070">
        <v>1.2729999999999999</v>
      </c>
      <c r="G818"/>
    </row>
    <row r="819" spans="3:7">
      <c r="C819" s="502">
        <v>36525</v>
      </c>
      <c r="D819" s="922"/>
      <c r="E819" s="1176">
        <v>26.34</v>
      </c>
      <c r="F819" s="2070">
        <v>1.272</v>
      </c>
      <c r="G819"/>
    </row>
    <row r="820" spans="3:7">
      <c r="C820" s="502">
        <v>36532</v>
      </c>
      <c r="D820" s="924" t="s">
        <v>29</v>
      </c>
      <c r="E820" s="1176">
        <v>24.95</v>
      </c>
      <c r="F820" s="2070">
        <v>1.264</v>
      </c>
      <c r="G820"/>
    </row>
    <row r="821" spans="3:7">
      <c r="C821" s="502">
        <v>36539</v>
      </c>
      <c r="D821" s="922"/>
      <c r="E821" s="1176">
        <v>26.27</v>
      </c>
      <c r="F821" s="2070">
        <v>1.2769999999999999</v>
      </c>
      <c r="G821"/>
    </row>
    <row r="822" spans="3:7">
      <c r="C822" s="502">
        <v>36546</v>
      </c>
      <c r="D822" s="922"/>
      <c r="E822" s="1176">
        <v>29.37</v>
      </c>
      <c r="F822" s="2070">
        <v>1.3149999999999999</v>
      </c>
      <c r="G822"/>
    </row>
    <row r="823" spans="3:7">
      <c r="C823" s="502">
        <v>36553</v>
      </c>
      <c r="D823" s="922"/>
      <c r="E823" s="1176">
        <v>28.34</v>
      </c>
      <c r="F823" s="2070">
        <v>1.3160000000000001</v>
      </c>
      <c r="G823"/>
    </row>
    <row r="824" spans="3:7">
      <c r="C824" s="502">
        <v>36560</v>
      </c>
      <c r="D824" s="922"/>
      <c r="E824" s="1176">
        <v>28.08</v>
      </c>
      <c r="F824" s="2070">
        <v>1.325</v>
      </c>
      <c r="G824"/>
    </row>
    <row r="825" spans="3:7">
      <c r="C825" s="502">
        <v>36567</v>
      </c>
      <c r="D825" s="922"/>
      <c r="E825" s="1176">
        <v>28.83</v>
      </c>
      <c r="F825" s="2070">
        <v>1.3560000000000001</v>
      </c>
      <c r="G825"/>
    </row>
    <row r="826" spans="3:7">
      <c r="C826" s="502">
        <v>36574</v>
      </c>
      <c r="D826" s="922"/>
      <c r="E826" s="1176">
        <v>29.87</v>
      </c>
      <c r="F826" s="2070">
        <v>1.4059999999999999</v>
      </c>
      <c r="G826"/>
    </row>
    <row r="827" spans="3:7">
      <c r="C827" s="502">
        <v>36581</v>
      </c>
      <c r="D827" s="922"/>
      <c r="E827" s="1176">
        <v>30.1</v>
      </c>
      <c r="F827" s="2070">
        <v>1.421</v>
      </c>
      <c r="G827"/>
    </row>
    <row r="828" spans="3:7">
      <c r="C828" s="502">
        <v>36588</v>
      </c>
      <c r="D828" s="922"/>
      <c r="E828" s="1176">
        <v>31.07</v>
      </c>
      <c r="F828" s="2070">
        <v>1.5009999999999999</v>
      </c>
      <c r="G828"/>
    </row>
    <row r="829" spans="3:7">
      <c r="C829" s="502">
        <v>36595</v>
      </c>
      <c r="D829" s="922"/>
      <c r="E829" s="1176">
        <v>32.14</v>
      </c>
      <c r="F829" s="2070">
        <v>1.5269999999999999</v>
      </c>
      <c r="G829"/>
    </row>
    <row r="830" spans="3:7">
      <c r="C830" s="502">
        <v>36602</v>
      </c>
      <c r="D830" s="922"/>
      <c r="E830" s="1176">
        <v>31.29</v>
      </c>
      <c r="F830" s="2070">
        <v>1.5289999999999999</v>
      </c>
      <c r="G830"/>
    </row>
    <row r="831" spans="3:7">
      <c r="C831" s="502">
        <v>36609</v>
      </c>
      <c r="D831" s="922"/>
      <c r="E831" s="1176">
        <v>27.99</v>
      </c>
      <c r="F831" s="2070">
        <v>1.508</v>
      </c>
      <c r="G831"/>
    </row>
    <row r="832" spans="3:7">
      <c r="C832" s="502">
        <v>36616</v>
      </c>
      <c r="D832" s="922"/>
      <c r="E832" s="1176">
        <v>26.92</v>
      </c>
      <c r="F832" s="2070">
        <v>1.5029999999999999</v>
      </c>
      <c r="G832"/>
    </row>
    <row r="833" spans="3:7">
      <c r="C833" s="502">
        <v>36623</v>
      </c>
      <c r="D833" s="922"/>
      <c r="E833" s="1176">
        <v>25.6</v>
      </c>
      <c r="F833" s="2070">
        <v>1.4750000000000001</v>
      </c>
      <c r="G833"/>
    </row>
    <row r="834" spans="3:7">
      <c r="C834" s="502">
        <v>36630</v>
      </c>
      <c r="D834" s="922"/>
      <c r="E834" s="1176">
        <v>24.87</v>
      </c>
      <c r="F834" s="2070">
        <v>1.444</v>
      </c>
      <c r="G834"/>
    </row>
    <row r="835" spans="3:7">
      <c r="C835" s="502">
        <v>36637</v>
      </c>
      <c r="D835" s="922"/>
      <c r="E835" s="1176">
        <v>26.66</v>
      </c>
      <c r="F835" s="2070">
        <v>1.4370000000000001</v>
      </c>
      <c r="G835"/>
    </row>
    <row r="836" spans="3:7">
      <c r="C836" s="502">
        <v>36644</v>
      </c>
      <c r="D836" s="922"/>
      <c r="E836" s="1176">
        <v>25.95</v>
      </c>
      <c r="F836" s="2070">
        <v>1.42</v>
      </c>
      <c r="G836"/>
    </row>
    <row r="837" spans="3:7">
      <c r="C837" s="502">
        <v>36651</v>
      </c>
      <c r="D837" s="922"/>
      <c r="E837" s="1176">
        <v>26.75</v>
      </c>
      <c r="F837" s="2070">
        <v>1.4550000000000001</v>
      </c>
      <c r="G837"/>
    </row>
    <row r="838" spans="3:7">
      <c r="C838" s="502">
        <v>36658</v>
      </c>
      <c r="D838" s="922"/>
      <c r="E838" s="1176">
        <v>28.7</v>
      </c>
      <c r="F838" s="2070">
        <v>1.492</v>
      </c>
      <c r="G838"/>
    </row>
    <row r="839" spans="3:7">
      <c r="C839" s="502">
        <v>36665</v>
      </c>
      <c r="D839" s="922"/>
      <c r="E839" s="1176">
        <v>29.88</v>
      </c>
      <c r="F839" s="2070">
        <v>1.5269999999999999</v>
      </c>
      <c r="G839"/>
    </row>
    <row r="840" spans="3:7">
      <c r="C840" s="502">
        <v>36672</v>
      </c>
      <c r="D840" s="922"/>
      <c r="E840" s="1176">
        <v>29.46</v>
      </c>
      <c r="F840" s="2070">
        <v>1.54</v>
      </c>
      <c r="G840"/>
    </row>
    <row r="841" spans="3:7">
      <c r="C841" s="502">
        <v>36679</v>
      </c>
      <c r="D841" s="922"/>
      <c r="E841" s="1176">
        <v>29.98</v>
      </c>
      <c r="F841" s="2070">
        <v>1.5629999999999999</v>
      </c>
      <c r="G841" s="1117"/>
    </row>
    <row r="842" spans="3:7">
      <c r="C842" s="502">
        <v>36686</v>
      </c>
      <c r="D842" s="922"/>
      <c r="E842" s="1176">
        <v>29.79</v>
      </c>
      <c r="F842" s="2070">
        <v>1.631</v>
      </c>
      <c r="G842" s="1117"/>
    </row>
    <row r="843" spans="3:7">
      <c r="C843" s="502">
        <v>36693</v>
      </c>
      <c r="D843" s="922"/>
      <c r="E843" s="1176">
        <v>32.450000000000003</v>
      </c>
      <c r="F843" s="2070">
        <v>1.681</v>
      </c>
      <c r="G843" s="1117"/>
    </row>
    <row r="844" spans="3:7">
      <c r="C844" s="502">
        <v>36700</v>
      </c>
      <c r="D844" s="922"/>
      <c r="E844" s="1176">
        <v>33.549999999999997</v>
      </c>
      <c r="F844" s="2070">
        <v>1.6579999999999999</v>
      </c>
      <c r="G844" s="1117"/>
    </row>
    <row r="845" spans="3:7">
      <c r="C845" s="502">
        <v>36707</v>
      </c>
      <c r="D845" s="922"/>
      <c r="E845" s="1176">
        <v>32.119999999999997</v>
      </c>
      <c r="F845" s="2070">
        <v>1.625</v>
      </c>
      <c r="G845" s="1117"/>
    </row>
    <row r="846" spans="3:7">
      <c r="C846" s="502">
        <v>36714</v>
      </c>
      <c r="D846" s="922"/>
      <c r="E846" s="1176">
        <v>30.4</v>
      </c>
      <c r="F846" s="2070">
        <v>1.593</v>
      </c>
      <c r="G846" s="1117"/>
    </row>
    <row r="847" spans="3:7">
      <c r="C847" s="502">
        <v>36721</v>
      </c>
      <c r="D847" s="922"/>
      <c r="E847" s="1176">
        <v>30.44</v>
      </c>
      <c r="F847" s="2070">
        <v>1.546</v>
      </c>
      <c r="G847" s="1117"/>
    </row>
    <row r="848" spans="3:7">
      <c r="C848" s="502">
        <v>36728</v>
      </c>
      <c r="D848" s="922"/>
      <c r="E848" s="1176">
        <v>30.65</v>
      </c>
      <c r="F848" s="2070">
        <v>1.52</v>
      </c>
      <c r="G848" s="1117"/>
    </row>
    <row r="849" spans="3:7">
      <c r="C849" s="502">
        <v>36735</v>
      </c>
      <c r="D849" s="922"/>
      <c r="E849" s="1176">
        <v>28.02</v>
      </c>
      <c r="F849" s="2070">
        <v>1.4710000000000001</v>
      </c>
      <c r="G849" s="1117"/>
    </row>
    <row r="850" spans="3:7">
      <c r="C850" s="502">
        <v>36742</v>
      </c>
      <c r="D850" s="922"/>
      <c r="E850" s="1176">
        <v>28.5</v>
      </c>
      <c r="F850" s="2070">
        <v>1.462</v>
      </c>
      <c r="G850" s="1117"/>
    </row>
    <row r="851" spans="3:7">
      <c r="C851" s="502">
        <v>36749</v>
      </c>
      <c r="D851" s="922"/>
      <c r="E851" s="1176">
        <v>30.14</v>
      </c>
      <c r="F851" s="2070">
        <v>1.4470000000000001</v>
      </c>
      <c r="G851" s="1117"/>
    </row>
    <row r="852" spans="3:7">
      <c r="C852" s="502">
        <v>36756</v>
      </c>
      <c r="D852" s="922"/>
      <c r="E852" s="1176">
        <v>31.82</v>
      </c>
      <c r="F852" s="2070">
        <v>1.468</v>
      </c>
      <c r="G852" s="1117"/>
    </row>
    <row r="853" spans="3:7">
      <c r="C853" s="502">
        <v>36763</v>
      </c>
      <c r="D853" s="922"/>
      <c r="E853" s="1176">
        <v>32.46</v>
      </c>
      <c r="F853" s="2070">
        <v>1.4810000000000001</v>
      </c>
      <c r="G853" s="1117"/>
    </row>
    <row r="854" spans="3:7">
      <c r="C854" s="502">
        <v>36770</v>
      </c>
      <c r="D854" s="922"/>
      <c r="E854" s="1176">
        <v>33.08</v>
      </c>
      <c r="F854" s="2070">
        <v>1.53</v>
      </c>
      <c r="G854" s="1117"/>
    </row>
    <row r="855" spans="3:7">
      <c r="C855" s="502">
        <v>36777</v>
      </c>
      <c r="D855" s="922"/>
      <c r="E855" s="1176">
        <v>34.42</v>
      </c>
      <c r="F855" s="2070">
        <v>1.5609999999999999</v>
      </c>
      <c r="G855" s="1117"/>
    </row>
    <row r="856" spans="3:7">
      <c r="C856" s="502">
        <v>36784</v>
      </c>
      <c r="D856" s="922"/>
      <c r="E856" s="1176">
        <v>34.700000000000003</v>
      </c>
      <c r="F856" s="2070">
        <v>1.5620000000000001</v>
      </c>
      <c r="G856" s="1117"/>
    </row>
    <row r="857" spans="3:7">
      <c r="C857" s="502">
        <v>36791</v>
      </c>
      <c r="D857" s="922"/>
      <c r="E857" s="1176">
        <v>35.49</v>
      </c>
      <c r="F857" s="2070">
        <v>1.548</v>
      </c>
      <c r="G857" s="1117"/>
    </row>
    <row r="858" spans="3:7">
      <c r="C858" s="502">
        <v>36798</v>
      </c>
      <c r="D858" s="922"/>
      <c r="E858" s="1176">
        <v>31.13</v>
      </c>
      <c r="F858" s="2070">
        <v>1.524</v>
      </c>
      <c r="G858" s="1117"/>
    </row>
    <row r="859" spans="3:7">
      <c r="C859" s="502">
        <v>36805</v>
      </c>
      <c r="D859" s="922"/>
      <c r="E859" s="1176">
        <v>31.27</v>
      </c>
      <c r="F859" s="2070">
        <v>1.502</v>
      </c>
      <c r="G859" s="1117"/>
    </row>
    <row r="860" spans="3:7">
      <c r="C860" s="502">
        <v>36812</v>
      </c>
      <c r="D860" s="922"/>
      <c r="E860" s="1176">
        <v>33.9</v>
      </c>
      <c r="F860" s="2070">
        <v>1.5389999999999999</v>
      </c>
      <c r="G860" s="1117"/>
    </row>
    <row r="861" spans="3:7">
      <c r="C861" s="502">
        <v>36819</v>
      </c>
      <c r="D861" s="922"/>
      <c r="E861" s="1176">
        <v>33.479999999999997</v>
      </c>
      <c r="F861" s="2070">
        <v>1.5509999999999999</v>
      </c>
      <c r="G861" s="1117"/>
    </row>
    <row r="862" spans="3:7">
      <c r="C862" s="502">
        <v>36826</v>
      </c>
      <c r="D862" s="922"/>
      <c r="E862" s="1176">
        <v>33.92</v>
      </c>
      <c r="F862" s="2070">
        <v>1.5449999999999999</v>
      </c>
      <c r="G862" s="1117"/>
    </row>
    <row r="863" spans="3:7">
      <c r="C863" s="502">
        <v>36833</v>
      </c>
      <c r="D863" s="922"/>
      <c r="E863" s="1176">
        <v>32.78</v>
      </c>
      <c r="F863" s="2070">
        <v>1.526</v>
      </c>
      <c r="G863" s="1117"/>
    </row>
    <row r="864" spans="3:7">
      <c r="C864" s="502">
        <v>36840</v>
      </c>
      <c r="D864" s="922"/>
      <c r="E864" s="1176">
        <v>33.46</v>
      </c>
      <c r="F864" s="2070">
        <v>1.5229999999999999</v>
      </c>
      <c r="G864" s="1117"/>
    </row>
    <row r="865" spans="3:7">
      <c r="C865" s="502">
        <v>36847</v>
      </c>
      <c r="D865" s="922"/>
      <c r="E865" s="1176">
        <v>35</v>
      </c>
      <c r="F865" s="2070">
        <v>1.51</v>
      </c>
      <c r="G865" s="1117"/>
    </row>
    <row r="866" spans="3:7">
      <c r="C866" s="502">
        <v>36854</v>
      </c>
      <c r="D866" s="922"/>
      <c r="E866" s="1176">
        <v>35.909999999999997</v>
      </c>
      <c r="F866" s="2070">
        <v>1.51</v>
      </c>
      <c r="G866" s="1117"/>
    </row>
    <row r="867" spans="3:7">
      <c r="C867" s="502">
        <v>36861</v>
      </c>
      <c r="D867" s="922"/>
      <c r="E867" s="1176">
        <v>34.1</v>
      </c>
      <c r="F867" s="2070">
        <v>1.486</v>
      </c>
      <c r="G867" s="1117"/>
    </row>
    <row r="868" spans="3:7">
      <c r="C868" s="502">
        <v>36868</v>
      </c>
      <c r="D868" s="922"/>
      <c r="E868" s="1176">
        <v>29.69</v>
      </c>
      <c r="F868" s="2070">
        <v>1.4490000000000001</v>
      </c>
      <c r="G868" s="1117"/>
    </row>
    <row r="869" spans="3:7">
      <c r="C869" s="502">
        <v>36875</v>
      </c>
      <c r="D869" s="922"/>
      <c r="E869" s="1176">
        <v>29.05</v>
      </c>
      <c r="F869" s="2070">
        <v>1.4219999999999999</v>
      </c>
      <c r="G869" s="1117"/>
    </row>
    <row r="870" spans="3:7">
      <c r="C870" s="502">
        <v>36882</v>
      </c>
      <c r="D870" s="922"/>
      <c r="E870" s="1176">
        <v>27.38</v>
      </c>
      <c r="F870" s="2070">
        <v>1.4139999999999999</v>
      </c>
      <c r="G870" s="1117"/>
    </row>
    <row r="871" spans="3:7">
      <c r="C871" s="502">
        <v>36889</v>
      </c>
      <c r="D871" s="922"/>
      <c r="E871" s="1176">
        <v>26.52</v>
      </c>
      <c r="F871" s="2070">
        <v>1.4059999999999999</v>
      </c>
      <c r="G871" s="1117"/>
    </row>
    <row r="872" spans="3:7">
      <c r="C872" s="502">
        <v>36896</v>
      </c>
      <c r="D872" s="924" t="s">
        <v>30</v>
      </c>
      <c r="E872" s="1176">
        <v>27.8</v>
      </c>
      <c r="F872" s="2070">
        <v>1.425</v>
      </c>
      <c r="G872" s="1117"/>
    </row>
    <row r="873" spans="3:7">
      <c r="C873" s="502">
        <v>36903</v>
      </c>
      <c r="D873" s="922"/>
      <c r="E873" s="1176">
        <v>28.81</v>
      </c>
      <c r="F873" s="2070">
        <v>1.474</v>
      </c>
      <c r="G873" s="1117"/>
    </row>
    <row r="874" spans="3:7">
      <c r="C874" s="502">
        <v>36910</v>
      </c>
      <c r="D874" s="922"/>
      <c r="E874" s="1176">
        <v>30.63</v>
      </c>
      <c r="F874" s="2070">
        <v>1.4710000000000001</v>
      </c>
      <c r="G874" s="1117"/>
    </row>
    <row r="875" spans="3:7">
      <c r="C875" s="502">
        <v>36917</v>
      </c>
      <c r="D875" s="922"/>
      <c r="E875" s="1176">
        <v>31.35</v>
      </c>
      <c r="F875" s="2070">
        <v>1.46</v>
      </c>
      <c r="G875" s="1117"/>
    </row>
    <row r="876" spans="3:7">
      <c r="C876" s="502">
        <v>36924</v>
      </c>
      <c r="D876" s="922"/>
      <c r="E876" s="1176">
        <v>29.59</v>
      </c>
      <c r="F876" s="2070">
        <v>1.4430000000000001</v>
      </c>
      <c r="G876" s="1117"/>
    </row>
    <row r="877" spans="3:7">
      <c r="C877" s="502">
        <v>36931</v>
      </c>
      <c r="D877" s="922"/>
      <c r="E877" s="1176">
        <v>30.92</v>
      </c>
      <c r="F877" s="2070">
        <v>1.476</v>
      </c>
      <c r="G877" s="1117"/>
    </row>
    <row r="878" spans="3:7">
      <c r="C878" s="502">
        <v>36938</v>
      </c>
      <c r="D878" s="922"/>
      <c r="E878" s="1176">
        <v>29.67</v>
      </c>
      <c r="F878" s="2070">
        <v>1.4490000000000001</v>
      </c>
      <c r="G878" s="1117"/>
    </row>
    <row r="879" spans="3:7">
      <c r="C879" s="502">
        <v>36945</v>
      </c>
      <c r="D879" s="922"/>
      <c r="E879" s="1176">
        <v>28.65</v>
      </c>
      <c r="F879" s="2070">
        <v>1.431</v>
      </c>
      <c r="G879" s="1117"/>
    </row>
    <row r="880" spans="3:7">
      <c r="C880" s="502">
        <v>36952</v>
      </c>
      <c r="D880" s="922"/>
      <c r="E880" s="1176">
        <v>27.91</v>
      </c>
      <c r="F880" s="2070">
        <v>1.417</v>
      </c>
      <c r="G880" s="1299">
        <v>160</v>
      </c>
    </row>
    <row r="881" spans="3:7">
      <c r="C881" s="502">
        <v>36959</v>
      </c>
      <c r="D881" s="922"/>
      <c r="E881" s="1176">
        <v>28.45</v>
      </c>
      <c r="F881" s="2070">
        <v>1.4119999999999999</v>
      </c>
      <c r="G881" s="1299">
        <f t="shared" ref="G881:G906" si="1">G880</f>
        <v>160</v>
      </c>
    </row>
    <row r="882" spans="3:7">
      <c r="C882" s="502">
        <v>36966</v>
      </c>
      <c r="D882" s="922"/>
      <c r="E882" s="1176">
        <v>27.02</v>
      </c>
      <c r="F882" s="2070">
        <v>1.4039999999999999</v>
      </c>
      <c r="G882" s="1299">
        <f t="shared" si="1"/>
        <v>160</v>
      </c>
    </row>
    <row r="883" spans="3:7">
      <c r="C883" s="502">
        <v>36973</v>
      </c>
      <c r="D883" s="922"/>
      <c r="E883" s="1176">
        <v>26.42</v>
      </c>
      <c r="F883" s="2070">
        <v>1.4039999999999999</v>
      </c>
      <c r="G883" s="1299">
        <f t="shared" si="1"/>
        <v>160</v>
      </c>
    </row>
    <row r="884" spans="3:7">
      <c r="C884" s="502">
        <v>36980</v>
      </c>
      <c r="D884" s="922"/>
      <c r="E884" s="1176">
        <v>26.86</v>
      </c>
      <c r="F884" s="2070">
        <v>1.4419999999999999</v>
      </c>
      <c r="G884" s="1299">
        <f t="shared" si="1"/>
        <v>160</v>
      </c>
    </row>
    <row r="885" spans="3:7">
      <c r="C885" s="502">
        <v>36987</v>
      </c>
      <c r="D885" s="922"/>
      <c r="E885" s="1176">
        <v>26.76</v>
      </c>
      <c r="F885" s="2070">
        <v>1.5</v>
      </c>
      <c r="G885" s="1299">
        <f t="shared" si="1"/>
        <v>160</v>
      </c>
    </row>
    <row r="886" spans="3:7">
      <c r="C886" s="502">
        <v>36994</v>
      </c>
      <c r="D886" s="922"/>
      <c r="E886" s="1176">
        <v>28.27</v>
      </c>
      <c r="F886" s="2070">
        <v>1.571</v>
      </c>
      <c r="G886" s="1299">
        <f t="shared" si="1"/>
        <v>160</v>
      </c>
    </row>
    <row r="887" spans="3:7">
      <c r="C887" s="502">
        <v>37001</v>
      </c>
      <c r="D887" s="922"/>
      <c r="E887" s="1176">
        <v>27.89</v>
      </c>
      <c r="F887" s="2070">
        <v>1.619</v>
      </c>
      <c r="G887" s="1299">
        <f t="shared" si="1"/>
        <v>160</v>
      </c>
    </row>
    <row r="888" spans="3:7">
      <c r="C888" s="502">
        <v>37008</v>
      </c>
      <c r="D888" s="922"/>
      <c r="E888" s="1176">
        <v>26.99</v>
      </c>
      <c r="F888" s="2070">
        <v>1.6259999999999999</v>
      </c>
      <c r="G888" s="1299">
        <f t="shared" si="1"/>
        <v>160</v>
      </c>
    </row>
    <row r="889" spans="3:7">
      <c r="C889" s="502">
        <v>37015</v>
      </c>
      <c r="D889" s="922"/>
      <c r="E889" s="1176">
        <v>28.36</v>
      </c>
      <c r="F889" s="2070">
        <v>1.7030000000000001</v>
      </c>
      <c r="G889" s="1299">
        <f t="shared" si="1"/>
        <v>160</v>
      </c>
    </row>
    <row r="890" spans="3:7">
      <c r="C890" s="502">
        <v>37022</v>
      </c>
      <c r="D890" s="922"/>
      <c r="E890" s="1176">
        <v>28.12</v>
      </c>
      <c r="F890" s="2070">
        <v>1.7130000000000001</v>
      </c>
      <c r="G890" s="1299">
        <f t="shared" si="1"/>
        <v>160</v>
      </c>
    </row>
    <row r="891" spans="3:7">
      <c r="C891" s="502">
        <v>37029</v>
      </c>
      <c r="D891" s="922"/>
      <c r="E891" s="1176">
        <v>29.08</v>
      </c>
      <c r="F891" s="2070">
        <v>1.6870000000000001</v>
      </c>
      <c r="G891" s="1299">
        <f t="shared" si="1"/>
        <v>160</v>
      </c>
    </row>
    <row r="892" spans="3:7">
      <c r="C892" s="502">
        <v>37036</v>
      </c>
      <c r="D892" s="922"/>
      <c r="E892" s="1176">
        <v>28.92</v>
      </c>
      <c r="F892" s="2070">
        <v>1.704</v>
      </c>
      <c r="G892" s="1299">
        <f t="shared" si="1"/>
        <v>160</v>
      </c>
    </row>
    <row r="893" spans="3:7">
      <c r="C893" s="502">
        <v>37043</v>
      </c>
      <c r="D893" s="922"/>
      <c r="E893" s="1176">
        <v>28.44</v>
      </c>
      <c r="F893" s="2070">
        <v>1.679</v>
      </c>
      <c r="G893" s="1299">
        <f t="shared" si="1"/>
        <v>160</v>
      </c>
    </row>
    <row r="894" spans="3:7">
      <c r="C894" s="502">
        <v>37050</v>
      </c>
      <c r="D894" s="922"/>
      <c r="E894" s="1176">
        <v>27.98</v>
      </c>
      <c r="F894" s="2070">
        <v>1.647</v>
      </c>
      <c r="G894" s="1299">
        <f t="shared" si="1"/>
        <v>160</v>
      </c>
    </row>
    <row r="895" spans="3:7">
      <c r="C895" s="502">
        <v>37057</v>
      </c>
      <c r="D895" s="922"/>
      <c r="E895" s="1176">
        <v>28.9</v>
      </c>
      <c r="F895" s="2070">
        <v>1.601</v>
      </c>
      <c r="G895" s="1299">
        <f t="shared" si="1"/>
        <v>160</v>
      </c>
    </row>
    <row r="896" spans="3:7">
      <c r="C896" s="502">
        <v>37064</v>
      </c>
      <c r="D896" s="922"/>
      <c r="E896" s="1176">
        <v>27.09</v>
      </c>
      <c r="F896" s="2070">
        <v>1.538</v>
      </c>
      <c r="G896" s="1299">
        <f t="shared" si="1"/>
        <v>160</v>
      </c>
    </row>
    <row r="897" spans="3:7">
      <c r="C897" s="502">
        <v>37071</v>
      </c>
      <c r="D897" s="922"/>
      <c r="E897" s="1176">
        <v>26.37</v>
      </c>
      <c r="F897" s="2070">
        <v>1.474</v>
      </c>
      <c r="G897" s="1299">
        <f t="shared" si="1"/>
        <v>160</v>
      </c>
    </row>
    <row r="898" spans="3:7">
      <c r="C898" s="502">
        <v>37078</v>
      </c>
      <c r="D898" s="922"/>
      <c r="E898" s="1176">
        <v>26.87</v>
      </c>
      <c r="F898" s="2070">
        <v>1.4370000000000001</v>
      </c>
      <c r="G898" s="1299">
        <f t="shared" si="1"/>
        <v>160</v>
      </c>
    </row>
    <row r="899" spans="3:7">
      <c r="C899" s="502">
        <v>37085</v>
      </c>
      <c r="D899" s="922"/>
      <c r="E899" s="1176">
        <v>27.07</v>
      </c>
      <c r="F899" s="2070">
        <v>1.413</v>
      </c>
      <c r="G899" s="1299">
        <f t="shared" si="1"/>
        <v>160</v>
      </c>
    </row>
    <row r="900" spans="3:7">
      <c r="C900" s="502">
        <v>37092</v>
      </c>
      <c r="D900" s="922"/>
      <c r="E900" s="1176">
        <v>25.26</v>
      </c>
      <c r="F900" s="2070">
        <v>1.395</v>
      </c>
      <c r="G900" s="1299">
        <f t="shared" si="1"/>
        <v>160</v>
      </c>
    </row>
    <row r="901" spans="3:7">
      <c r="C901" s="502">
        <v>37099</v>
      </c>
      <c r="D901" s="922"/>
      <c r="E901" s="1176">
        <v>26.5</v>
      </c>
      <c r="F901" s="2070">
        <v>1.3839999999999999</v>
      </c>
      <c r="G901" s="1299">
        <f t="shared" si="1"/>
        <v>160</v>
      </c>
    </row>
    <row r="902" spans="3:7">
      <c r="C902" s="502">
        <v>37106</v>
      </c>
      <c r="D902" s="922"/>
      <c r="E902" s="1176">
        <v>27.1</v>
      </c>
      <c r="F902" s="2070">
        <v>1.3759999999999999</v>
      </c>
      <c r="G902" s="1299">
        <f t="shared" si="1"/>
        <v>160</v>
      </c>
    </row>
    <row r="903" spans="3:7">
      <c r="C903" s="502">
        <v>37113</v>
      </c>
      <c r="D903" s="922"/>
      <c r="E903" s="1176">
        <v>27.87</v>
      </c>
      <c r="F903" s="2070">
        <v>1.3919999999999999</v>
      </c>
      <c r="G903" s="1299">
        <f t="shared" si="1"/>
        <v>160</v>
      </c>
    </row>
    <row r="904" spans="3:7">
      <c r="C904" s="502">
        <v>37120</v>
      </c>
      <c r="D904" s="922"/>
      <c r="E904" s="1176">
        <v>27.52</v>
      </c>
      <c r="F904" s="2070">
        <v>1.427</v>
      </c>
      <c r="G904" s="1299">
        <f t="shared" si="1"/>
        <v>160</v>
      </c>
    </row>
    <row r="905" spans="3:7">
      <c r="C905" s="502">
        <v>37127</v>
      </c>
      <c r="D905" s="922"/>
      <c r="E905" s="1176">
        <v>27.25</v>
      </c>
      <c r="F905" s="2070">
        <v>1.488</v>
      </c>
      <c r="G905" s="1299">
        <f t="shared" si="1"/>
        <v>160</v>
      </c>
    </row>
    <row r="906" spans="3:7">
      <c r="C906" s="502">
        <v>37134</v>
      </c>
      <c r="D906" s="922"/>
      <c r="E906" s="1176">
        <v>26.84</v>
      </c>
      <c r="F906" s="2070">
        <v>1.5449999999999999</v>
      </c>
      <c r="G906" s="1299">
        <f t="shared" si="1"/>
        <v>160</v>
      </c>
    </row>
    <row r="907" spans="3:7">
      <c r="C907" s="502">
        <v>37141</v>
      </c>
      <c r="D907" s="922"/>
      <c r="E907" s="1176">
        <v>27.38</v>
      </c>
      <c r="F907" s="2070">
        <v>1.5269999999999999</v>
      </c>
      <c r="G907" s="1299">
        <f t="shared" ref="G907:G921" si="2">G906</f>
        <v>160</v>
      </c>
    </row>
    <row r="908" spans="3:7">
      <c r="C908" s="502">
        <v>37148</v>
      </c>
      <c r="D908" s="922"/>
      <c r="E908" s="1176">
        <v>28.22</v>
      </c>
      <c r="F908" s="2070">
        <v>1.5289999999999999</v>
      </c>
      <c r="G908" s="1299">
        <f t="shared" si="2"/>
        <v>160</v>
      </c>
    </row>
    <row r="909" spans="3:7">
      <c r="C909" s="502">
        <v>37155</v>
      </c>
      <c r="D909" s="922"/>
      <c r="E909" s="1176">
        <v>27.09</v>
      </c>
      <c r="F909" s="2070">
        <v>1.4850000000000001</v>
      </c>
      <c r="G909" s="1299">
        <f t="shared" si="2"/>
        <v>160</v>
      </c>
    </row>
    <row r="910" spans="3:7">
      <c r="C910" s="502">
        <v>37162</v>
      </c>
      <c r="D910" s="922"/>
      <c r="E910" s="1176">
        <v>22.35</v>
      </c>
      <c r="F910" s="2070">
        <v>1.4159999999999999</v>
      </c>
      <c r="G910" s="1299">
        <f t="shared" si="2"/>
        <v>160</v>
      </c>
    </row>
    <row r="911" spans="3:7">
      <c r="C911" s="502">
        <v>37169</v>
      </c>
      <c r="D911" s="922"/>
      <c r="E911" s="1176">
        <v>22.6</v>
      </c>
      <c r="F911" s="2070">
        <v>1.3520000000000001</v>
      </c>
      <c r="G911" s="1299">
        <f t="shared" si="2"/>
        <v>160</v>
      </c>
    </row>
    <row r="912" spans="3:7">
      <c r="C912" s="502">
        <v>37176</v>
      </c>
      <c r="D912" s="922"/>
      <c r="E912" s="1176">
        <v>22.66</v>
      </c>
      <c r="F912" s="2070">
        <v>1.3089999999999999</v>
      </c>
      <c r="G912" s="1299">
        <f t="shared" si="2"/>
        <v>160</v>
      </c>
    </row>
    <row r="913" spans="3:7">
      <c r="C913" s="502">
        <v>37183</v>
      </c>
      <c r="D913" s="922"/>
      <c r="E913" s="1176">
        <v>21.92</v>
      </c>
      <c r="F913" s="2070">
        <v>1.2649999999999999</v>
      </c>
      <c r="G913" s="1299">
        <f t="shared" si="2"/>
        <v>160</v>
      </c>
    </row>
    <row r="914" spans="3:7">
      <c r="C914" s="502">
        <v>37190</v>
      </c>
      <c r="D914" s="922"/>
      <c r="E914" s="1176">
        <v>21.78</v>
      </c>
      <c r="F914" s="2070">
        <v>1.2350000000000001</v>
      </c>
      <c r="G914" s="1299">
        <f t="shared" si="2"/>
        <v>160</v>
      </c>
    </row>
    <row r="915" spans="3:7">
      <c r="C915" s="502">
        <v>37197</v>
      </c>
      <c r="D915" s="922"/>
      <c r="E915" s="1176">
        <v>21.17</v>
      </c>
      <c r="F915" s="2070">
        <v>1.206</v>
      </c>
      <c r="G915" s="1299">
        <f t="shared" si="2"/>
        <v>160</v>
      </c>
    </row>
    <row r="916" spans="3:7">
      <c r="C916" s="502">
        <v>37204</v>
      </c>
      <c r="D916" s="922"/>
      <c r="E916" s="1176">
        <v>20.7</v>
      </c>
      <c r="F916" s="2070">
        <v>1.1819999999999999</v>
      </c>
      <c r="G916" s="1299">
        <f t="shared" si="2"/>
        <v>160</v>
      </c>
    </row>
    <row r="917" spans="3:7">
      <c r="C917" s="502">
        <v>37211</v>
      </c>
      <c r="D917" s="922"/>
      <c r="E917" s="1176">
        <v>19.61</v>
      </c>
      <c r="F917" s="2070">
        <v>1.167</v>
      </c>
      <c r="G917" s="1299">
        <f t="shared" si="2"/>
        <v>160</v>
      </c>
    </row>
    <row r="918" spans="3:7">
      <c r="C918" s="502">
        <v>37218</v>
      </c>
      <c r="D918" s="922"/>
      <c r="E918" s="1176">
        <v>18.28</v>
      </c>
      <c r="F918" s="2070">
        <v>1.127</v>
      </c>
      <c r="G918" s="1299">
        <f t="shared" si="2"/>
        <v>160</v>
      </c>
    </row>
    <row r="919" spans="3:7">
      <c r="C919" s="502">
        <v>37225</v>
      </c>
      <c r="D919" s="922"/>
      <c r="E919" s="1176">
        <v>19.13</v>
      </c>
      <c r="F919" s="2070">
        <v>1.1080000000000001</v>
      </c>
      <c r="G919" s="1299">
        <f t="shared" si="2"/>
        <v>160</v>
      </c>
    </row>
    <row r="920" spans="3:7">
      <c r="C920" s="502">
        <v>37232</v>
      </c>
      <c r="D920" s="922"/>
      <c r="E920" s="1176">
        <v>19.47</v>
      </c>
      <c r="F920" s="2070">
        <v>1.095</v>
      </c>
      <c r="G920" s="1299">
        <f t="shared" si="2"/>
        <v>160</v>
      </c>
    </row>
    <row r="921" spans="3:7">
      <c r="C921" s="502">
        <v>37239</v>
      </c>
      <c r="D921" s="922"/>
      <c r="E921" s="1176">
        <v>18.45</v>
      </c>
      <c r="F921" s="2070">
        <v>1.0589999999999999</v>
      </c>
      <c r="G921" s="1299">
        <f t="shared" si="2"/>
        <v>160</v>
      </c>
    </row>
    <row r="922" spans="3:7">
      <c r="C922" s="502">
        <v>37246</v>
      </c>
      <c r="D922" s="922"/>
      <c r="E922" s="1176">
        <v>19.2</v>
      </c>
      <c r="F922" s="2070">
        <v>1.0720000000000001</v>
      </c>
      <c r="G922"/>
    </row>
    <row r="923" spans="3:7">
      <c r="C923" s="502">
        <v>37253</v>
      </c>
      <c r="D923" s="922"/>
      <c r="E923" s="1176">
        <v>20.94</v>
      </c>
      <c r="F923" s="2070">
        <v>1.0960000000000001</v>
      </c>
      <c r="G923"/>
    </row>
    <row r="924" spans="3:7">
      <c r="C924" s="502">
        <v>37260</v>
      </c>
      <c r="D924" s="924" t="s">
        <v>31</v>
      </c>
      <c r="E924" s="1176">
        <v>20.8</v>
      </c>
      <c r="F924" s="2070">
        <v>1.1120000000000001</v>
      </c>
      <c r="G924"/>
    </row>
    <row r="925" spans="3:7">
      <c r="C925" s="502">
        <v>37267</v>
      </c>
      <c r="D925" s="922"/>
      <c r="E925" s="1176">
        <v>20.54</v>
      </c>
      <c r="F925" s="2070">
        <v>1.111</v>
      </c>
      <c r="G925"/>
    </row>
    <row r="926" spans="3:7">
      <c r="C926" s="502">
        <v>37274</v>
      </c>
      <c r="D926" s="922"/>
      <c r="E926" s="1176">
        <v>18.61</v>
      </c>
      <c r="F926" s="2070">
        <v>1.105</v>
      </c>
      <c r="G926"/>
    </row>
    <row r="927" spans="3:7">
      <c r="C927" s="502">
        <v>37281</v>
      </c>
      <c r="D927" s="922"/>
      <c r="E927" s="1176">
        <v>19.21</v>
      </c>
      <c r="F927" s="2070">
        <v>1.101</v>
      </c>
      <c r="G927"/>
    </row>
    <row r="928" spans="3:7">
      <c r="C928" s="502">
        <v>37288</v>
      </c>
      <c r="D928" s="922"/>
      <c r="E928" s="1176">
        <v>19.71</v>
      </c>
      <c r="F928" s="2070">
        <v>1.1160000000000001</v>
      </c>
      <c r="G928"/>
    </row>
    <row r="929" spans="3:7">
      <c r="C929" s="502">
        <v>37295</v>
      </c>
      <c r="D929" s="922"/>
      <c r="E929" s="1176">
        <v>19.97</v>
      </c>
      <c r="F929" s="2070">
        <v>1.107</v>
      </c>
      <c r="G929"/>
    </row>
    <row r="930" spans="3:7">
      <c r="C930" s="502">
        <v>37302</v>
      </c>
      <c r="D930" s="922"/>
      <c r="E930" s="1176">
        <v>21.18</v>
      </c>
      <c r="F930" s="2070">
        <v>1.1160000000000001</v>
      </c>
      <c r="G930"/>
    </row>
    <row r="931" spans="3:7">
      <c r="C931" s="502">
        <v>37309</v>
      </c>
      <c r="D931" s="922"/>
      <c r="E931" s="1176">
        <v>20.7</v>
      </c>
      <c r="F931" s="2070">
        <v>1.1160000000000001</v>
      </c>
      <c r="G931"/>
    </row>
    <row r="932" spans="3:7">
      <c r="C932" s="502">
        <v>37316</v>
      </c>
      <c r="D932" s="922"/>
      <c r="E932" s="1176">
        <v>21.43</v>
      </c>
      <c r="F932" s="2070">
        <v>1.1439999999999999</v>
      </c>
      <c r="G932"/>
    </row>
    <row r="933" spans="3:7">
      <c r="C933" s="502">
        <v>37323</v>
      </c>
      <c r="D933" s="922"/>
      <c r="E933" s="1176">
        <v>23.31</v>
      </c>
      <c r="F933" s="2070">
        <v>1.2230000000000001</v>
      </c>
      <c r="G933"/>
    </row>
    <row r="934" spans="3:7">
      <c r="C934" s="502">
        <v>37330</v>
      </c>
      <c r="D934" s="922"/>
      <c r="E934" s="1176">
        <v>24.4</v>
      </c>
      <c r="F934" s="2070">
        <v>1.288</v>
      </c>
      <c r="G934"/>
    </row>
    <row r="935" spans="3:7">
      <c r="C935" s="502">
        <v>37337</v>
      </c>
      <c r="D935" s="922"/>
      <c r="E935" s="1176">
        <v>25.25</v>
      </c>
      <c r="F935" s="2070">
        <v>1.3420000000000001</v>
      </c>
      <c r="G935"/>
    </row>
    <row r="936" spans="3:7">
      <c r="C936" s="502">
        <v>37344</v>
      </c>
      <c r="D936" s="922"/>
      <c r="E936" s="1176">
        <v>25.86</v>
      </c>
      <c r="F936" s="2070">
        <v>1.371</v>
      </c>
      <c r="G936"/>
    </row>
    <row r="937" spans="3:7">
      <c r="C937" s="502">
        <v>37351</v>
      </c>
      <c r="D937" s="922"/>
      <c r="E937" s="1176">
        <v>26.99</v>
      </c>
      <c r="F937" s="2070">
        <v>1.413</v>
      </c>
      <c r="G937"/>
    </row>
    <row r="938" spans="3:7">
      <c r="C938" s="502">
        <v>37358</v>
      </c>
      <c r="D938" s="922"/>
      <c r="E938" s="1176">
        <v>25.24</v>
      </c>
      <c r="F938" s="2070">
        <v>1.4039999999999999</v>
      </c>
      <c r="G938"/>
    </row>
    <row r="939" spans="3:7">
      <c r="C939" s="502">
        <v>37365</v>
      </c>
      <c r="D939" s="922"/>
      <c r="E939" s="1176">
        <v>25.54</v>
      </c>
      <c r="F939" s="2070">
        <v>1.4039999999999999</v>
      </c>
      <c r="G939"/>
    </row>
    <row r="940" spans="3:7">
      <c r="C940" s="502">
        <v>37372</v>
      </c>
      <c r="D940" s="922"/>
      <c r="E940" s="1176">
        <v>26.46</v>
      </c>
      <c r="F940" s="2070">
        <v>1.393</v>
      </c>
      <c r="G940"/>
    </row>
    <row r="941" spans="3:7">
      <c r="C941" s="502">
        <v>37379</v>
      </c>
      <c r="D941" s="922"/>
      <c r="E941" s="1176">
        <v>26.88</v>
      </c>
      <c r="F941" s="2070">
        <v>1.395</v>
      </c>
      <c r="G941"/>
    </row>
    <row r="942" spans="3:7">
      <c r="C942" s="502">
        <v>37386</v>
      </c>
      <c r="D942" s="922"/>
      <c r="E942" s="1176">
        <v>27.27</v>
      </c>
      <c r="F942" s="2070">
        <v>1.3879999999999999</v>
      </c>
      <c r="G942"/>
    </row>
    <row r="943" spans="3:7">
      <c r="C943" s="502">
        <v>37393</v>
      </c>
      <c r="D943" s="922"/>
      <c r="E943" s="1176">
        <v>28.43</v>
      </c>
      <c r="F943" s="2070">
        <v>1.397</v>
      </c>
      <c r="G943"/>
    </row>
    <row r="944" spans="3:7">
      <c r="C944" s="502">
        <v>37400</v>
      </c>
      <c r="D944" s="922"/>
      <c r="E944" s="1176">
        <v>27.18</v>
      </c>
      <c r="F944" s="2070">
        <v>1.387</v>
      </c>
      <c r="G944"/>
    </row>
    <row r="945" spans="3:7">
      <c r="C945" s="502">
        <v>37407</v>
      </c>
      <c r="D945" s="922"/>
      <c r="E945" s="1176">
        <v>25.22</v>
      </c>
      <c r="F945" s="2070">
        <v>1.3919999999999999</v>
      </c>
      <c r="G945"/>
    </row>
    <row r="946" spans="3:7">
      <c r="C946" s="502">
        <v>37414</v>
      </c>
      <c r="D946" s="922"/>
      <c r="E946" s="1176">
        <v>25.01</v>
      </c>
      <c r="F946" s="2070">
        <v>1.375</v>
      </c>
      <c r="G946"/>
    </row>
    <row r="947" spans="3:7">
      <c r="C947" s="502">
        <v>37421</v>
      </c>
      <c r="D947" s="922"/>
      <c r="E947" s="1176">
        <v>24.94</v>
      </c>
      <c r="F947" s="2070">
        <v>1.3779999999999999</v>
      </c>
      <c r="G947"/>
    </row>
    <row r="948" spans="3:7">
      <c r="C948" s="502">
        <v>37428</v>
      </c>
      <c r="D948" s="922"/>
      <c r="E948" s="1176">
        <v>25.61</v>
      </c>
      <c r="F948" s="2070">
        <v>1.3839999999999999</v>
      </c>
      <c r="G948"/>
    </row>
    <row r="949" spans="3:7">
      <c r="C949" s="502">
        <v>37435</v>
      </c>
      <c r="D949" s="922"/>
      <c r="E949" s="1176">
        <v>26.52</v>
      </c>
      <c r="F949" s="2070">
        <v>1.3919999999999999</v>
      </c>
      <c r="G949"/>
    </row>
    <row r="950" spans="3:7">
      <c r="C950" s="502">
        <v>37442</v>
      </c>
      <c r="D950" s="922"/>
      <c r="E950" s="1176">
        <v>26.81</v>
      </c>
      <c r="F950" s="2070">
        <v>1.3819999999999999</v>
      </c>
      <c r="G950"/>
    </row>
    <row r="951" spans="3:7">
      <c r="C951" s="502">
        <v>37449</v>
      </c>
      <c r="D951" s="922"/>
      <c r="E951" s="1176">
        <v>26.7</v>
      </c>
      <c r="F951" s="2070">
        <v>1.3939999999999999</v>
      </c>
      <c r="G951"/>
    </row>
    <row r="952" spans="3:7">
      <c r="C952" s="502">
        <v>37456</v>
      </c>
      <c r="D952" s="922"/>
      <c r="E952" s="1176">
        <v>27.62</v>
      </c>
      <c r="F952" s="2070">
        <v>1.41</v>
      </c>
      <c r="G952"/>
    </row>
    <row r="953" spans="3:7">
      <c r="C953" s="502">
        <v>37463</v>
      </c>
      <c r="D953" s="922"/>
      <c r="E953" s="1176">
        <v>26.64</v>
      </c>
      <c r="F953" s="2070">
        <v>1.407</v>
      </c>
      <c r="G953"/>
    </row>
    <row r="954" spans="3:7">
      <c r="C954" s="502">
        <v>37470</v>
      </c>
      <c r="D954" s="922"/>
      <c r="E954" s="1176">
        <v>26.87</v>
      </c>
      <c r="F954" s="2070">
        <v>1.395</v>
      </c>
      <c r="G954"/>
    </row>
    <row r="955" spans="3:7">
      <c r="C955" s="502">
        <v>37477</v>
      </c>
      <c r="D955" s="922"/>
      <c r="E955" s="1176">
        <v>26.77</v>
      </c>
      <c r="F955" s="2070">
        <v>1.393</v>
      </c>
      <c r="G955"/>
    </row>
    <row r="956" spans="3:7">
      <c r="C956" s="502">
        <v>37484</v>
      </c>
      <c r="D956" s="922"/>
      <c r="E956" s="1176">
        <v>28.52</v>
      </c>
      <c r="F956" s="2070">
        <v>1.3919999999999999</v>
      </c>
      <c r="G956"/>
    </row>
    <row r="957" spans="3:7">
      <c r="C957" s="502">
        <v>37491</v>
      </c>
      <c r="D957" s="922"/>
      <c r="E957" s="1176">
        <v>30.09</v>
      </c>
      <c r="F957" s="2070">
        <v>1.403</v>
      </c>
      <c r="G957"/>
    </row>
    <row r="958" spans="3:7">
      <c r="C958" s="502">
        <v>37498</v>
      </c>
      <c r="D958" s="922"/>
      <c r="E958" s="1176">
        <v>28.84</v>
      </c>
      <c r="F958" s="2070">
        <v>1.3939999999999999</v>
      </c>
      <c r="G958"/>
    </row>
    <row r="959" spans="3:7">
      <c r="C959" s="502">
        <v>37505</v>
      </c>
      <c r="D959" s="922"/>
      <c r="E959" s="1176">
        <v>28.65</v>
      </c>
      <c r="F959" s="2070">
        <v>1.395</v>
      </c>
      <c r="G959"/>
    </row>
    <row r="960" spans="3:7">
      <c r="C960" s="502">
        <v>37512</v>
      </c>
      <c r="D960" s="922"/>
      <c r="E960" s="1176">
        <v>29.59</v>
      </c>
      <c r="F960" s="2070">
        <v>1.401</v>
      </c>
      <c r="G960"/>
    </row>
    <row r="961" spans="3:7">
      <c r="C961" s="502">
        <v>37519</v>
      </c>
      <c r="D961" s="922"/>
      <c r="E961" s="1176">
        <v>29.39</v>
      </c>
      <c r="F961" s="2070">
        <v>1.395</v>
      </c>
      <c r="G961"/>
    </row>
    <row r="962" spans="3:7">
      <c r="C962" s="502">
        <v>37526</v>
      </c>
      <c r="D962" s="922"/>
      <c r="E962" s="1176">
        <v>30.63</v>
      </c>
      <c r="F962" s="2070">
        <v>1.413</v>
      </c>
      <c r="G962"/>
    </row>
    <row r="963" spans="3:7">
      <c r="C963" s="502">
        <v>37533</v>
      </c>
      <c r="D963" s="922"/>
      <c r="E963" s="1176">
        <v>30.25</v>
      </c>
      <c r="F963" s="2070">
        <v>1.4390000000000001</v>
      </c>
      <c r="G963"/>
    </row>
    <row r="964" spans="3:7">
      <c r="C964" s="502">
        <v>37540</v>
      </c>
      <c r="D964" s="922"/>
      <c r="E964" s="1176">
        <v>29.37</v>
      </c>
      <c r="F964" s="2070">
        <v>1.44</v>
      </c>
      <c r="G964"/>
    </row>
    <row r="965" spans="3:7">
      <c r="C965" s="502">
        <v>37547</v>
      </c>
      <c r="D965" s="922"/>
      <c r="E965" s="1176">
        <v>29.65</v>
      </c>
      <c r="F965" s="2070">
        <v>1.458</v>
      </c>
      <c r="G965"/>
    </row>
    <row r="966" spans="3:7">
      <c r="C966" s="502">
        <v>37554</v>
      </c>
      <c r="D966" s="922"/>
      <c r="E966" s="1176">
        <v>27.88</v>
      </c>
      <c r="F966" s="2070">
        <v>1.444</v>
      </c>
      <c r="G966"/>
    </row>
    <row r="967" spans="3:7">
      <c r="C967" s="502">
        <v>37561</v>
      </c>
      <c r="D967" s="922"/>
      <c r="E967" s="1176">
        <v>27.03</v>
      </c>
      <c r="F967" s="2070">
        <v>1.448</v>
      </c>
      <c r="G967"/>
    </row>
    <row r="968" spans="3:7">
      <c r="C968" s="502">
        <v>37568</v>
      </c>
      <c r="D968" s="922"/>
      <c r="E968" s="1176">
        <v>25.97</v>
      </c>
      <c r="F968" s="2070">
        <v>1.4390000000000001</v>
      </c>
      <c r="G968"/>
    </row>
    <row r="969" spans="3:7">
      <c r="C969" s="502">
        <v>37575</v>
      </c>
      <c r="D969" s="922"/>
      <c r="E969" s="1176">
        <v>25.68</v>
      </c>
      <c r="F969" s="2070">
        <v>1.409</v>
      </c>
      <c r="G969"/>
    </row>
    <row r="970" spans="3:7">
      <c r="C970" s="502">
        <v>37582</v>
      </c>
      <c r="D970" s="922"/>
      <c r="E970" s="1176">
        <v>26.98</v>
      </c>
      <c r="F970" s="2070">
        <v>1.38</v>
      </c>
      <c r="G970"/>
    </row>
    <row r="971" spans="3:7">
      <c r="C971" s="502">
        <v>37589</v>
      </c>
      <c r="D971" s="922"/>
      <c r="E971" s="1176">
        <v>26.83</v>
      </c>
      <c r="F971" s="2070">
        <v>1.3640000000000001</v>
      </c>
      <c r="G971"/>
    </row>
    <row r="972" spans="3:7">
      <c r="C972" s="502">
        <v>37596</v>
      </c>
      <c r="D972" s="922"/>
      <c r="E972" s="1176">
        <v>27.14</v>
      </c>
      <c r="F972" s="2070">
        <v>1.36</v>
      </c>
      <c r="G972"/>
    </row>
    <row r="973" spans="3:7">
      <c r="C973" s="502">
        <v>37603</v>
      </c>
      <c r="D973" s="922"/>
      <c r="E973" s="1176">
        <v>27.82</v>
      </c>
      <c r="F973" s="2070">
        <v>1.363</v>
      </c>
      <c r="G973"/>
    </row>
    <row r="974" spans="3:7">
      <c r="C974" s="502">
        <v>37610</v>
      </c>
      <c r="D974" s="922"/>
      <c r="E974" s="1176">
        <v>30.35</v>
      </c>
      <c r="F974" s="2070">
        <v>1.401</v>
      </c>
      <c r="G974"/>
    </row>
    <row r="975" spans="3:7">
      <c r="C975" s="502">
        <v>37617</v>
      </c>
      <c r="D975" s="922"/>
      <c r="E975" s="1176">
        <v>32.380000000000003</v>
      </c>
      <c r="F975" s="2070">
        <v>1.4410000000000001</v>
      </c>
      <c r="G975"/>
    </row>
    <row r="976" spans="3:7">
      <c r="C976" s="502">
        <v>37624</v>
      </c>
      <c r="D976" s="924" t="s">
        <v>32</v>
      </c>
      <c r="E976" s="1176">
        <v>31.96</v>
      </c>
      <c r="F976" s="2070">
        <v>1.444</v>
      </c>
      <c r="G976"/>
    </row>
    <row r="977" spans="3:7">
      <c r="C977" s="502">
        <v>37631</v>
      </c>
      <c r="D977" s="922"/>
      <c r="E977" s="1176">
        <v>31.54</v>
      </c>
      <c r="F977" s="2070">
        <v>1.454</v>
      </c>
      <c r="G977"/>
    </row>
    <row r="978" spans="3:7">
      <c r="C978" s="502">
        <v>37638</v>
      </c>
      <c r="D978" s="922"/>
      <c r="E978" s="1176">
        <v>33.04</v>
      </c>
      <c r="F978" s="2070">
        <v>1.4590000000000001</v>
      </c>
      <c r="G978"/>
    </row>
    <row r="979" spans="3:7">
      <c r="C979" s="502">
        <v>37645</v>
      </c>
      <c r="D979" s="922"/>
      <c r="E979" s="1176">
        <v>34.46</v>
      </c>
      <c r="F979" s="2070">
        <v>1.4730000000000001</v>
      </c>
      <c r="G979"/>
    </row>
    <row r="980" spans="3:7">
      <c r="C980" s="502">
        <v>37652</v>
      </c>
      <c r="D980" s="922"/>
      <c r="E980" s="1176">
        <v>33.19</v>
      </c>
      <c r="F980" s="2070">
        <v>1.5269999999999999</v>
      </c>
      <c r="G980"/>
    </row>
    <row r="981" spans="3:7">
      <c r="C981" s="502">
        <v>37659</v>
      </c>
      <c r="D981" s="922"/>
      <c r="E981" s="1176">
        <v>33.950000000000003</v>
      </c>
      <c r="F981" s="2070">
        <v>1.607</v>
      </c>
      <c r="G981"/>
    </row>
    <row r="982" spans="3:7">
      <c r="C982" s="502">
        <v>37666</v>
      </c>
      <c r="D982" s="922"/>
      <c r="E982" s="1176">
        <v>35.79</v>
      </c>
      <c r="F982" s="2070">
        <v>1.66</v>
      </c>
      <c r="G982"/>
    </row>
    <row r="983" spans="3:7">
      <c r="C983" s="502">
        <v>37673</v>
      </c>
      <c r="D983" s="922"/>
      <c r="E983" s="1176">
        <v>36.78</v>
      </c>
      <c r="F983" s="2070">
        <v>1.6579999999999999</v>
      </c>
      <c r="G983"/>
    </row>
    <row r="984" spans="3:7">
      <c r="C984" s="502">
        <v>37680</v>
      </c>
      <c r="D984" s="922"/>
      <c r="E984" s="1176">
        <v>36.979999999999997</v>
      </c>
      <c r="F984" s="2070">
        <v>1.6859999999999999</v>
      </c>
      <c r="G984"/>
    </row>
    <row r="985" spans="3:7">
      <c r="C985" s="502">
        <v>37687</v>
      </c>
      <c r="D985" s="922"/>
      <c r="E985" s="1176">
        <v>36.979999999999997</v>
      </c>
      <c r="F985" s="2070">
        <v>1.712</v>
      </c>
      <c r="G985"/>
    </row>
    <row r="986" spans="3:7">
      <c r="C986" s="502">
        <v>37694</v>
      </c>
      <c r="D986" s="922"/>
      <c r="E986" s="1176">
        <v>36.659999999999997</v>
      </c>
      <c r="F986" s="2070">
        <v>1.728</v>
      </c>
      <c r="G986"/>
    </row>
    <row r="987" spans="3:7">
      <c r="C987" s="502">
        <v>37701</v>
      </c>
      <c r="D987" s="922"/>
      <c r="E987" s="1176">
        <v>30.46</v>
      </c>
      <c r="F987" s="2070">
        <v>1.69</v>
      </c>
      <c r="G987"/>
    </row>
    <row r="988" spans="3:7">
      <c r="C988" s="502">
        <v>37708</v>
      </c>
      <c r="D988" s="922"/>
      <c r="E988" s="1176">
        <v>30.43</v>
      </c>
      <c r="F988" s="2070">
        <v>1.649</v>
      </c>
      <c r="G988"/>
    </row>
    <row r="989" spans="3:7">
      <c r="C989" s="502">
        <v>37715</v>
      </c>
      <c r="D989" s="922"/>
      <c r="E989" s="1176">
        <v>29.33</v>
      </c>
      <c r="F989" s="2070">
        <v>1.63</v>
      </c>
      <c r="G989"/>
    </row>
    <row r="990" spans="3:7">
      <c r="C990" s="502">
        <v>37722</v>
      </c>
      <c r="D990" s="922"/>
      <c r="E990" s="1176">
        <v>28.03</v>
      </c>
      <c r="F990" s="2070">
        <v>1.595</v>
      </c>
      <c r="G990"/>
    </row>
    <row r="991" spans="3:7">
      <c r="C991" s="502">
        <v>37729</v>
      </c>
      <c r="D991" s="922"/>
      <c r="E991" s="1176">
        <v>29.28</v>
      </c>
      <c r="F991" s="2070">
        <v>1.5740000000000001</v>
      </c>
      <c r="G991"/>
    </row>
    <row r="992" spans="3:7">
      <c r="C992" s="502">
        <v>37736</v>
      </c>
      <c r="D992" s="922"/>
      <c r="E992" s="1176">
        <v>28.43</v>
      </c>
      <c r="F992" s="2070">
        <v>1.5569999999999999</v>
      </c>
      <c r="G992"/>
    </row>
    <row r="993" spans="3:7">
      <c r="C993" s="502">
        <v>37743</v>
      </c>
      <c r="D993" s="922"/>
      <c r="E993" s="1176">
        <v>25.69</v>
      </c>
      <c r="F993" s="2070">
        <v>1.5129999999999999</v>
      </c>
      <c r="G993"/>
    </row>
    <row r="994" spans="3:7">
      <c r="C994" s="502">
        <v>37750</v>
      </c>
      <c r="D994" s="922"/>
      <c r="E994" s="1176">
        <v>26.58</v>
      </c>
      <c r="F994" s="2070">
        <v>1.4910000000000001</v>
      </c>
      <c r="G994"/>
    </row>
    <row r="995" spans="3:7">
      <c r="C995" s="502">
        <v>37757</v>
      </c>
      <c r="D995" s="922"/>
      <c r="E995" s="1176">
        <v>28.54</v>
      </c>
      <c r="F995" s="2070">
        <v>1.498</v>
      </c>
      <c r="G995"/>
    </row>
    <row r="996" spans="3:7">
      <c r="C996" s="502">
        <v>37764</v>
      </c>
      <c r="D996" s="922"/>
      <c r="E996" s="1176">
        <v>29.29</v>
      </c>
      <c r="F996" s="2070">
        <v>1.4870000000000001</v>
      </c>
      <c r="G996"/>
    </row>
    <row r="997" spans="3:7">
      <c r="C997" s="502">
        <v>37771</v>
      </c>
      <c r="D997" s="922"/>
      <c r="E997" s="1176">
        <v>29.1</v>
      </c>
      <c r="F997" s="2070">
        <v>1.4730000000000001</v>
      </c>
      <c r="G997"/>
    </row>
    <row r="998" spans="3:7">
      <c r="C998" s="502">
        <v>37778</v>
      </c>
      <c r="D998" s="922"/>
      <c r="E998" s="1176">
        <v>30.68</v>
      </c>
      <c r="F998" s="2070">
        <v>1.49</v>
      </c>
      <c r="G998"/>
    </row>
    <row r="999" spans="3:7">
      <c r="C999" s="502">
        <v>37785</v>
      </c>
      <c r="D999" s="922"/>
      <c r="E999" s="1176">
        <v>31.46</v>
      </c>
      <c r="F999" s="2070">
        <v>1.518</v>
      </c>
      <c r="G999"/>
    </row>
    <row r="1000" spans="3:7">
      <c r="C1000" s="502">
        <v>37792</v>
      </c>
      <c r="D1000" s="922"/>
      <c r="E1000" s="1176">
        <v>30.6</v>
      </c>
      <c r="F1000" s="2070">
        <v>1.496</v>
      </c>
      <c r="G1000"/>
    </row>
    <row r="1001" spans="3:7">
      <c r="C1001" s="502">
        <v>37799</v>
      </c>
      <c r="D1001" s="922"/>
      <c r="E1001" s="1176">
        <v>30.01</v>
      </c>
      <c r="F1001" s="2070">
        <v>1.4870000000000001</v>
      </c>
      <c r="G1001"/>
    </row>
    <row r="1002" spans="3:7">
      <c r="C1002" s="502">
        <v>37806</v>
      </c>
      <c r="D1002" s="922"/>
      <c r="E1002" s="1176">
        <v>30.31</v>
      </c>
      <c r="F1002" s="2070">
        <v>1.4890000000000001</v>
      </c>
      <c r="G1002"/>
    </row>
    <row r="1003" spans="3:7">
      <c r="C1003" s="502">
        <v>37813</v>
      </c>
      <c r="D1003" s="922"/>
      <c r="E1003" s="1176">
        <v>30.73</v>
      </c>
      <c r="F1003" s="2070">
        <v>1.5209999999999999</v>
      </c>
      <c r="G1003"/>
    </row>
    <row r="1004" spans="3:7">
      <c r="C1004" s="502">
        <v>37820</v>
      </c>
      <c r="D1004" s="922"/>
      <c r="E1004" s="1176">
        <v>31.48</v>
      </c>
      <c r="F1004" s="2070">
        <v>1.524</v>
      </c>
      <c r="G1004"/>
    </row>
    <row r="1005" spans="3:7">
      <c r="C1005" s="502">
        <v>37827</v>
      </c>
      <c r="D1005" s="922"/>
      <c r="E1005" s="1176">
        <v>30.61</v>
      </c>
      <c r="F1005" s="2070">
        <v>1.516</v>
      </c>
      <c r="G1005"/>
    </row>
    <row r="1006" spans="3:7">
      <c r="C1006" s="502">
        <v>37834</v>
      </c>
      <c r="D1006" s="922"/>
      <c r="E1006" s="1176">
        <v>30.73</v>
      </c>
      <c r="F1006" s="2070">
        <v>1.536</v>
      </c>
      <c r="G1006"/>
    </row>
    <row r="1007" spans="3:7">
      <c r="C1007" s="502">
        <v>37841</v>
      </c>
      <c r="D1007" s="922"/>
      <c r="E1007" s="1176">
        <v>32.11</v>
      </c>
      <c r="F1007" s="2070">
        <v>1.571</v>
      </c>
      <c r="G1007"/>
    </row>
    <row r="1008" spans="3:7">
      <c r="C1008" s="502">
        <v>37848</v>
      </c>
      <c r="D1008" s="922"/>
      <c r="E1008" s="1176">
        <v>31.31</v>
      </c>
      <c r="F1008" s="2070">
        <v>1.627</v>
      </c>
      <c r="G1008"/>
    </row>
    <row r="1009" spans="3:7">
      <c r="C1009" s="502">
        <v>37855</v>
      </c>
      <c r="D1009" s="922"/>
      <c r="E1009" s="1176">
        <v>31.19</v>
      </c>
      <c r="F1009" s="2070">
        <v>1.7470000000000001</v>
      </c>
      <c r="G1009"/>
    </row>
    <row r="1010" spans="3:7">
      <c r="C1010" s="502">
        <v>37862</v>
      </c>
      <c r="D1010" s="922"/>
      <c r="E1010" s="1176">
        <v>31.56</v>
      </c>
      <c r="F1010" s="2070">
        <v>1.746</v>
      </c>
      <c r="G1010"/>
    </row>
    <row r="1011" spans="3:7">
      <c r="C1011" s="502">
        <v>37869</v>
      </c>
      <c r="D1011" s="922"/>
      <c r="E1011" s="1176">
        <v>29.2</v>
      </c>
      <c r="F1011" s="2070">
        <v>1.7170000000000001</v>
      </c>
      <c r="G1011"/>
    </row>
    <row r="1012" spans="3:7">
      <c r="C1012" s="502">
        <v>37876</v>
      </c>
      <c r="D1012" s="922"/>
      <c r="E1012" s="1176">
        <v>28.92</v>
      </c>
      <c r="F1012" s="2070">
        <v>1.6970000000000001</v>
      </c>
      <c r="G1012"/>
    </row>
    <row r="1013" spans="3:7">
      <c r="C1013" s="502">
        <v>37883</v>
      </c>
      <c r="D1013" s="922"/>
      <c r="E1013" s="1176">
        <v>27.39</v>
      </c>
      <c r="F1013" s="2070">
        <v>1.643</v>
      </c>
      <c r="G1013"/>
    </row>
    <row r="1014" spans="3:7">
      <c r="C1014" s="502">
        <v>37890</v>
      </c>
      <c r="D1014" s="922"/>
      <c r="E1014" s="1176">
        <v>27.73</v>
      </c>
      <c r="F1014" s="2070">
        <v>1.591</v>
      </c>
      <c r="G1014"/>
    </row>
    <row r="1015" spans="3:7">
      <c r="C1015" s="502">
        <v>37897</v>
      </c>
      <c r="D1015" s="922"/>
      <c r="E1015" s="1176">
        <v>29.43</v>
      </c>
      <c r="F1015" s="2070">
        <v>1.573</v>
      </c>
      <c r="G1015"/>
    </row>
    <row r="1016" spans="3:7">
      <c r="C1016" s="502">
        <v>37904</v>
      </c>
      <c r="D1016" s="922"/>
      <c r="E1016" s="1176">
        <v>30.69</v>
      </c>
      <c r="F1016" s="2070">
        <v>1.5680000000000001</v>
      </c>
      <c r="G1016"/>
    </row>
    <row r="1017" spans="3:7">
      <c r="C1017" s="502">
        <v>37911</v>
      </c>
      <c r="D1017" s="922"/>
      <c r="E1017" s="1176">
        <v>31.49</v>
      </c>
      <c r="F1017" s="2070">
        <v>1.571</v>
      </c>
      <c r="G1017"/>
    </row>
    <row r="1018" spans="3:7">
      <c r="C1018" s="502">
        <v>37918</v>
      </c>
      <c r="D1018" s="922"/>
      <c r="E1018" s="1176">
        <v>30.17</v>
      </c>
      <c r="F1018" s="2070">
        <v>1.542</v>
      </c>
      <c r="G1018"/>
    </row>
    <row r="1019" spans="3:7">
      <c r="C1019" s="502">
        <v>37925</v>
      </c>
      <c r="D1019" s="922"/>
      <c r="E1019" s="1176">
        <v>29.28</v>
      </c>
      <c r="F1019" s="2070">
        <v>1.5349999999999999</v>
      </c>
      <c r="G1019"/>
    </row>
    <row r="1020" spans="3:7">
      <c r="C1020" s="502">
        <v>37932</v>
      </c>
      <c r="D1020" s="922"/>
      <c r="E1020" s="1176">
        <v>29.79</v>
      </c>
      <c r="F1020" s="2070">
        <v>1.504</v>
      </c>
      <c r="G1020"/>
    </row>
    <row r="1021" spans="3:7">
      <c r="C1021" s="502">
        <v>37939</v>
      </c>
      <c r="D1021" s="922"/>
      <c r="E1021" s="1176">
        <v>31.56</v>
      </c>
      <c r="F1021" s="2070">
        <v>1.4970000000000001</v>
      </c>
      <c r="G1021"/>
    </row>
    <row r="1022" spans="3:7">
      <c r="C1022" s="502">
        <v>37946</v>
      </c>
      <c r="D1022" s="922"/>
      <c r="E1022" s="1176">
        <v>32.58</v>
      </c>
      <c r="F1022" s="2070">
        <v>1.512</v>
      </c>
      <c r="G1022"/>
    </row>
    <row r="1023" spans="3:7">
      <c r="C1023" s="502">
        <v>37953</v>
      </c>
      <c r="D1023" s="922"/>
      <c r="E1023" s="1176">
        <v>30.11</v>
      </c>
      <c r="F1023" s="2070">
        <v>1.49</v>
      </c>
      <c r="G1023"/>
    </row>
    <row r="1024" spans="3:7">
      <c r="C1024" s="502">
        <v>37960</v>
      </c>
      <c r="D1024" s="922"/>
      <c r="E1024" s="1176">
        <v>30.63</v>
      </c>
      <c r="F1024" s="2070">
        <v>1.476</v>
      </c>
      <c r="G1024"/>
    </row>
    <row r="1025" spans="3:7">
      <c r="C1025" s="502">
        <v>37967</v>
      </c>
      <c r="D1025" s="922"/>
      <c r="E1025" s="1176">
        <v>32.159999999999997</v>
      </c>
      <c r="F1025" s="2070">
        <v>1.4650000000000001</v>
      </c>
      <c r="G1025"/>
    </row>
    <row r="1026" spans="3:7">
      <c r="C1026" s="502">
        <v>37974</v>
      </c>
      <c r="D1026" s="922"/>
      <c r="E1026" s="1176">
        <v>33.200000000000003</v>
      </c>
      <c r="F1026" s="2070">
        <v>1.4850000000000001</v>
      </c>
      <c r="G1026"/>
    </row>
    <row r="1027" spans="3:7">
      <c r="C1027" s="502">
        <v>37981</v>
      </c>
      <c r="D1027" s="922"/>
      <c r="E1027" s="1176">
        <v>32.24</v>
      </c>
      <c r="F1027" s="2070">
        <v>1.478</v>
      </c>
      <c r="G1027"/>
    </row>
    <row r="1028" spans="3:7">
      <c r="C1028" s="502">
        <v>37988</v>
      </c>
      <c r="D1028" s="922"/>
      <c r="E1028" s="1176">
        <v>32.68</v>
      </c>
      <c r="F1028" s="2070">
        <v>1.51</v>
      </c>
      <c r="G1028"/>
    </row>
    <row r="1029" spans="3:7">
      <c r="C1029" s="502">
        <v>37995</v>
      </c>
      <c r="D1029" s="924" t="s">
        <v>33</v>
      </c>
      <c r="E1029" s="1176">
        <v>33.89</v>
      </c>
      <c r="F1029" s="2070">
        <v>1.56</v>
      </c>
      <c r="G1029"/>
    </row>
    <row r="1030" spans="3:7">
      <c r="C1030" s="502">
        <v>38002</v>
      </c>
      <c r="D1030" s="922"/>
      <c r="E1030" s="1176">
        <v>34.51</v>
      </c>
      <c r="F1030" s="2070">
        <v>1.595</v>
      </c>
      <c r="G1030"/>
    </row>
    <row r="1031" spans="3:7">
      <c r="C1031" s="502">
        <v>38009</v>
      </c>
      <c r="D1031" s="922"/>
      <c r="E1031" s="1176">
        <v>35.450000000000003</v>
      </c>
      <c r="F1031" s="2070">
        <v>1.6220000000000001</v>
      </c>
      <c r="G1031"/>
    </row>
    <row r="1032" spans="3:7">
      <c r="C1032" s="502">
        <v>38016</v>
      </c>
      <c r="D1032" s="922"/>
      <c r="E1032" s="1176">
        <v>33.61</v>
      </c>
      <c r="F1032" s="2070">
        <v>1.6160000000000001</v>
      </c>
      <c r="G1032"/>
    </row>
    <row r="1033" spans="3:7">
      <c r="C1033" s="502">
        <v>38023</v>
      </c>
      <c r="D1033" s="922"/>
      <c r="E1033" s="1176">
        <v>33.409999999999997</v>
      </c>
      <c r="F1033" s="2070">
        <v>1.6379999999999999</v>
      </c>
      <c r="G1033"/>
    </row>
    <row r="1034" spans="3:7">
      <c r="C1034" s="502">
        <v>38030</v>
      </c>
      <c r="D1034" s="922"/>
      <c r="E1034" s="1176">
        <v>33.880000000000003</v>
      </c>
      <c r="F1034" s="2070">
        <v>1.6479999999999999</v>
      </c>
      <c r="G1034"/>
    </row>
    <row r="1035" spans="3:7">
      <c r="C1035" s="502">
        <v>38037</v>
      </c>
      <c r="D1035" s="922"/>
      <c r="E1035" s="1176">
        <v>35.54</v>
      </c>
      <c r="F1035" s="2070">
        <v>1.6879999999999999</v>
      </c>
      <c r="G1035"/>
    </row>
    <row r="1036" spans="3:7">
      <c r="C1036" s="502">
        <v>38044</v>
      </c>
      <c r="D1036" s="922"/>
      <c r="E1036" s="1176">
        <v>36.08</v>
      </c>
      <c r="F1036" s="2070">
        <v>1.7170000000000001</v>
      </c>
      <c r="G1036"/>
    </row>
    <row r="1037" spans="3:7">
      <c r="C1037" s="502">
        <v>38051</v>
      </c>
      <c r="D1037" s="922"/>
      <c r="E1037" s="1176">
        <v>36.67</v>
      </c>
      <c r="F1037" s="2070">
        <v>1.738</v>
      </c>
      <c r="G1037"/>
    </row>
    <row r="1038" spans="3:7">
      <c r="C1038" s="502">
        <v>38058</v>
      </c>
      <c r="D1038" s="922"/>
      <c r="E1038" s="1176">
        <v>36.44</v>
      </c>
      <c r="F1038" s="2070">
        <v>1.724</v>
      </c>
      <c r="G1038"/>
    </row>
    <row r="1039" spans="3:7">
      <c r="C1039" s="502">
        <v>38065</v>
      </c>
      <c r="D1039" s="922"/>
      <c r="E1039" s="1176">
        <v>37.78</v>
      </c>
      <c r="F1039" s="2070">
        <v>1.7430000000000001</v>
      </c>
      <c r="G1039"/>
    </row>
    <row r="1040" spans="3:7">
      <c r="C1040" s="502">
        <v>38072</v>
      </c>
      <c r="D1040" s="922"/>
      <c r="E1040" s="1176">
        <v>36.65</v>
      </c>
      <c r="F1040" s="2070">
        <v>1.758</v>
      </c>
      <c r="G1040"/>
    </row>
    <row r="1041" spans="3:7">
      <c r="C1041" s="502">
        <v>38079</v>
      </c>
      <c r="D1041" s="922"/>
      <c r="E1041" s="1176">
        <v>35.229999999999997</v>
      </c>
      <c r="F1041" s="2070">
        <v>1.78</v>
      </c>
      <c r="G1041"/>
    </row>
    <row r="1042" spans="3:7">
      <c r="C1042" s="502">
        <v>38086</v>
      </c>
      <c r="D1042" s="922"/>
      <c r="E1042" s="1176">
        <v>35.700000000000003</v>
      </c>
      <c r="F1042" s="2070">
        <v>1.786</v>
      </c>
      <c r="G1042"/>
    </row>
    <row r="1043" spans="3:7">
      <c r="C1043" s="502">
        <v>38093</v>
      </c>
      <c r="D1043" s="922"/>
      <c r="E1043" s="1176">
        <v>37.39</v>
      </c>
      <c r="F1043" s="2070">
        <v>1.8129999999999999</v>
      </c>
      <c r="G1043"/>
    </row>
    <row r="1044" spans="3:7">
      <c r="C1044" s="502">
        <v>38100</v>
      </c>
      <c r="D1044" s="922"/>
      <c r="E1044" s="1176">
        <v>37.32</v>
      </c>
      <c r="F1044" s="2070">
        <v>1.8120000000000001</v>
      </c>
      <c r="G1044"/>
    </row>
    <row r="1045" spans="3:7">
      <c r="C1045" s="502">
        <v>38107</v>
      </c>
      <c r="D1045" s="922"/>
      <c r="E1045" s="1176">
        <v>37.31</v>
      </c>
      <c r="F1045" s="2070">
        <v>1.8440000000000001</v>
      </c>
      <c r="G1045"/>
    </row>
    <row r="1046" spans="3:7">
      <c r="C1046" s="502">
        <v>38114</v>
      </c>
      <c r="D1046" s="922"/>
      <c r="E1046" s="1176">
        <v>39.24</v>
      </c>
      <c r="F1046" s="2070">
        <v>1.9410000000000001</v>
      </c>
      <c r="G1046"/>
    </row>
    <row r="1047" spans="3:7">
      <c r="C1047" s="502">
        <v>38121</v>
      </c>
      <c r="D1047" s="922"/>
      <c r="E1047" s="1176">
        <v>40.369999999999997</v>
      </c>
      <c r="F1047" s="2070">
        <v>2.0169999999999999</v>
      </c>
      <c r="G1047"/>
    </row>
    <row r="1048" spans="3:7">
      <c r="C1048" s="502">
        <v>38128</v>
      </c>
      <c r="D1048" s="922"/>
      <c r="E1048" s="1176">
        <v>40.840000000000003</v>
      </c>
      <c r="F1048" s="2070">
        <v>2.0640000000000001</v>
      </c>
      <c r="G1048"/>
    </row>
    <row r="1049" spans="3:7">
      <c r="C1049" s="502">
        <v>38135</v>
      </c>
      <c r="D1049" s="922"/>
      <c r="E1049" s="1176">
        <v>40.65</v>
      </c>
      <c r="F1049" s="2070">
        <v>2.0510000000000002</v>
      </c>
      <c r="G1049"/>
    </row>
    <row r="1050" spans="3:7">
      <c r="C1050" s="502">
        <v>38142</v>
      </c>
      <c r="D1050" s="922"/>
      <c r="E1050" s="1176">
        <v>40.01</v>
      </c>
      <c r="F1050" s="2070">
        <v>2.0339999999999998</v>
      </c>
      <c r="G1050"/>
    </row>
    <row r="1051" spans="3:7">
      <c r="C1051" s="502">
        <v>38149</v>
      </c>
      <c r="D1051" s="922"/>
      <c r="E1051" s="1176">
        <v>37.99</v>
      </c>
      <c r="F1051" s="2070">
        <v>1.9850000000000001</v>
      </c>
      <c r="G1051"/>
    </row>
    <row r="1052" spans="3:7">
      <c r="C1052" s="502">
        <v>38156</v>
      </c>
      <c r="D1052" s="922"/>
      <c r="E1052" s="1176">
        <v>37.86</v>
      </c>
      <c r="F1052" s="2070">
        <v>1.9370000000000001</v>
      </c>
      <c r="G1052"/>
    </row>
    <row r="1053" spans="3:7">
      <c r="C1053" s="502">
        <v>38163</v>
      </c>
      <c r="D1053" s="922"/>
      <c r="E1053" s="1176">
        <v>37.700000000000003</v>
      </c>
      <c r="F1053" s="2070">
        <v>1.921</v>
      </c>
      <c r="G1053"/>
    </row>
    <row r="1054" spans="3:7">
      <c r="C1054" s="502">
        <v>38170</v>
      </c>
      <c r="D1054" s="922"/>
      <c r="E1054" s="1176">
        <v>37.14</v>
      </c>
      <c r="F1054" s="2070">
        <v>1.895</v>
      </c>
      <c r="G1054"/>
    </row>
    <row r="1055" spans="3:7">
      <c r="C1055" s="502">
        <v>38177</v>
      </c>
      <c r="D1055" s="922"/>
      <c r="E1055" s="1176">
        <v>39.729999999999997</v>
      </c>
      <c r="F1055" s="2070">
        <v>1.917</v>
      </c>
      <c r="G1055"/>
    </row>
    <row r="1056" spans="3:7">
      <c r="C1056" s="502">
        <v>38184</v>
      </c>
      <c r="D1056" s="922"/>
      <c r="E1056" s="1176">
        <v>40.33</v>
      </c>
      <c r="F1056" s="2070">
        <v>1.9279999999999999</v>
      </c>
      <c r="G1056"/>
    </row>
    <row r="1057" spans="3:7">
      <c r="C1057" s="502">
        <v>38191</v>
      </c>
      <c r="D1057" s="922"/>
      <c r="E1057" s="1176">
        <v>41.27</v>
      </c>
      <c r="F1057" s="2070">
        <v>1.905</v>
      </c>
      <c r="G1057"/>
    </row>
    <row r="1058" spans="3:7">
      <c r="C1058" s="502">
        <v>38198</v>
      </c>
      <c r="D1058" s="922"/>
      <c r="E1058" s="1176">
        <v>42.5</v>
      </c>
      <c r="F1058" s="2070">
        <v>1.8879999999999999</v>
      </c>
      <c r="G1058"/>
    </row>
    <row r="1059" spans="3:7">
      <c r="C1059" s="502">
        <v>38205</v>
      </c>
      <c r="D1059" s="922"/>
      <c r="E1059" s="1176">
        <v>43.81</v>
      </c>
      <c r="F1059" s="2070">
        <v>1.877</v>
      </c>
      <c r="G1059"/>
    </row>
    <row r="1060" spans="3:7">
      <c r="C1060" s="502">
        <v>38212</v>
      </c>
      <c r="D1060" s="922"/>
      <c r="E1060" s="1176">
        <v>45.24</v>
      </c>
      <c r="F1060" s="2070">
        <v>1.875</v>
      </c>
      <c r="G1060"/>
    </row>
    <row r="1061" spans="3:7">
      <c r="C1061" s="502">
        <v>38219</v>
      </c>
      <c r="D1061" s="922"/>
      <c r="E1061" s="1176">
        <v>47.28</v>
      </c>
      <c r="F1061" s="2070">
        <v>1.8839999999999999</v>
      </c>
      <c r="G1061"/>
    </row>
    <row r="1062" spans="3:7">
      <c r="C1062" s="502">
        <v>38226</v>
      </c>
      <c r="D1062" s="922"/>
      <c r="E1062" s="1176">
        <v>44.34</v>
      </c>
      <c r="F1062" s="2070">
        <v>1.8660000000000001</v>
      </c>
      <c r="G1062"/>
    </row>
    <row r="1063" spans="3:7">
      <c r="C1063" s="502">
        <v>38233</v>
      </c>
      <c r="D1063" s="922"/>
      <c r="E1063" s="1176">
        <v>43.28</v>
      </c>
      <c r="F1063" s="2070">
        <v>1.85</v>
      </c>
      <c r="G1063"/>
    </row>
    <row r="1064" spans="3:7">
      <c r="C1064" s="502">
        <v>38240</v>
      </c>
      <c r="D1064" s="922"/>
      <c r="E1064" s="1176">
        <v>43.33</v>
      </c>
      <c r="F1064" s="2070">
        <v>1.8460000000000001</v>
      </c>
      <c r="G1064"/>
    </row>
    <row r="1065" spans="3:7">
      <c r="C1065" s="502">
        <v>38247</v>
      </c>
      <c r="D1065" s="922"/>
      <c r="E1065" s="1176">
        <v>44.39</v>
      </c>
      <c r="F1065" s="2070">
        <v>1.8660000000000001</v>
      </c>
      <c r="G1065"/>
    </row>
    <row r="1066" spans="3:7">
      <c r="C1066" s="502">
        <v>38254</v>
      </c>
      <c r="D1066" s="922"/>
      <c r="E1066" s="1176">
        <v>47.82</v>
      </c>
      <c r="F1066" s="2070">
        <v>1.917</v>
      </c>
      <c r="G1066"/>
    </row>
    <row r="1067" spans="3:7">
      <c r="C1067" s="502">
        <v>38261</v>
      </c>
      <c r="D1067" s="922"/>
      <c r="E1067" s="1176">
        <v>49.71</v>
      </c>
      <c r="F1067" s="2070">
        <v>1.9379999999999999</v>
      </c>
      <c r="G1067"/>
    </row>
    <row r="1068" spans="3:7">
      <c r="C1068" s="502">
        <v>38268</v>
      </c>
      <c r="D1068" s="922"/>
      <c r="E1068" s="1176">
        <v>51.77</v>
      </c>
      <c r="F1068" s="2070">
        <v>1.9930000000000001</v>
      </c>
      <c r="G1068"/>
    </row>
    <row r="1069" spans="3:7">
      <c r="C1069" s="502">
        <v>38275</v>
      </c>
      <c r="D1069" s="922"/>
      <c r="E1069" s="1176">
        <v>54.12</v>
      </c>
      <c r="F1069" s="2070">
        <v>2.0350000000000001</v>
      </c>
      <c r="G1069"/>
    </row>
    <row r="1070" spans="3:7">
      <c r="C1070" s="502">
        <v>38282</v>
      </c>
      <c r="D1070" s="922"/>
      <c r="E1070" s="1176">
        <v>54.43</v>
      </c>
      <c r="F1070" s="2070">
        <v>2.032</v>
      </c>
      <c r="G1070"/>
    </row>
    <row r="1071" spans="3:7">
      <c r="C1071" s="502">
        <v>38289</v>
      </c>
      <c r="D1071" s="922"/>
      <c r="E1071" s="1176">
        <v>53.43</v>
      </c>
      <c r="F1071" s="2070">
        <v>2.0339999999999998</v>
      </c>
      <c r="G1071"/>
    </row>
    <row r="1072" spans="3:7">
      <c r="C1072" s="502">
        <v>38296</v>
      </c>
      <c r="D1072" s="922"/>
      <c r="E1072" s="1176">
        <v>49.81</v>
      </c>
      <c r="F1072" s="2070">
        <v>2.0009999999999999</v>
      </c>
      <c r="G1072"/>
    </row>
    <row r="1073" spans="3:7">
      <c r="C1073" s="502">
        <v>38303</v>
      </c>
      <c r="D1073" s="922"/>
      <c r="E1073" s="1176">
        <v>48</v>
      </c>
      <c r="F1073" s="2070">
        <v>1.9690000000000001</v>
      </c>
      <c r="G1073"/>
    </row>
    <row r="1074" spans="3:7">
      <c r="C1074" s="502">
        <v>38310</v>
      </c>
      <c r="D1074" s="922"/>
      <c r="E1074" s="1176">
        <v>47.02</v>
      </c>
      <c r="F1074" s="2070">
        <v>1.948</v>
      </c>
      <c r="G1074"/>
    </row>
    <row r="1075" spans="3:7">
      <c r="C1075" s="502">
        <v>38317</v>
      </c>
      <c r="D1075" s="922"/>
      <c r="E1075" s="1176">
        <v>48.79</v>
      </c>
      <c r="F1075" s="2070">
        <v>1.9450000000000001</v>
      </c>
      <c r="G1075"/>
    </row>
    <row r="1076" spans="3:7">
      <c r="C1076" s="502">
        <v>38324</v>
      </c>
      <c r="D1076" s="922"/>
      <c r="E1076" s="1176">
        <v>46.06</v>
      </c>
      <c r="F1076" s="2070">
        <v>1.911</v>
      </c>
      <c r="G1076"/>
    </row>
    <row r="1077" spans="3:7">
      <c r="C1077" s="502">
        <v>38331</v>
      </c>
      <c r="D1077" s="922"/>
      <c r="E1077" s="1176">
        <v>41.91</v>
      </c>
      <c r="F1077" s="2070">
        <v>1.847</v>
      </c>
      <c r="G1077"/>
    </row>
    <row r="1078" spans="3:7">
      <c r="C1078" s="502">
        <v>38338</v>
      </c>
      <c r="D1078" s="922"/>
      <c r="E1078" s="1176">
        <v>43.5</v>
      </c>
      <c r="F1078" s="2070">
        <v>1.8149999999999999</v>
      </c>
      <c r="G1078"/>
    </row>
    <row r="1079" spans="3:7">
      <c r="C1079" s="502">
        <v>38345</v>
      </c>
      <c r="D1079" s="922"/>
      <c r="E1079" s="1176">
        <v>44.39</v>
      </c>
      <c r="F1079" s="2070">
        <v>1.7909999999999999</v>
      </c>
      <c r="G1079"/>
    </row>
    <row r="1080" spans="3:7">
      <c r="C1080" s="502">
        <v>38352</v>
      </c>
      <c r="D1080" s="922"/>
      <c r="E1080" s="1176">
        <v>42.52</v>
      </c>
      <c r="F1080" s="2070">
        <v>1.778</v>
      </c>
      <c r="G1080"/>
    </row>
    <row r="1081" spans="3:7">
      <c r="C1081" s="502">
        <v>38359</v>
      </c>
      <c r="D1081" s="924" t="s">
        <v>34</v>
      </c>
      <c r="E1081" s="1176">
        <v>44.07</v>
      </c>
      <c r="F1081" s="2070">
        <v>1.7929999999999999</v>
      </c>
      <c r="G1081"/>
    </row>
    <row r="1082" spans="3:7">
      <c r="C1082" s="502">
        <v>38366</v>
      </c>
      <c r="D1082" s="922"/>
      <c r="E1082" s="1176">
        <v>46.79</v>
      </c>
      <c r="F1082" s="2070">
        <v>1.819</v>
      </c>
      <c r="G1082"/>
    </row>
    <row r="1083" spans="3:7">
      <c r="C1083" s="502">
        <v>38373</v>
      </c>
      <c r="D1083" s="922"/>
      <c r="E1083" s="1176">
        <v>47.85</v>
      </c>
      <c r="F1083" s="2070">
        <v>1.853</v>
      </c>
      <c r="G1083"/>
    </row>
    <row r="1084" spans="3:7">
      <c r="C1084" s="502">
        <v>38380</v>
      </c>
      <c r="D1084" s="922"/>
      <c r="E1084" s="1176">
        <v>48.56</v>
      </c>
      <c r="F1084" s="2070">
        <v>1.911</v>
      </c>
      <c r="G1084"/>
    </row>
    <row r="1085" spans="3:7">
      <c r="C1085" s="502">
        <v>38387</v>
      </c>
      <c r="D1085" s="922"/>
      <c r="E1085" s="1176">
        <v>46.97</v>
      </c>
      <c r="F1085" s="2070">
        <v>1.909</v>
      </c>
      <c r="G1085"/>
    </row>
    <row r="1086" spans="3:7">
      <c r="C1086" s="502">
        <v>38394</v>
      </c>
      <c r="D1086" s="922"/>
      <c r="E1086" s="1176">
        <v>46.08</v>
      </c>
      <c r="F1086" s="2070">
        <v>1.8979999999999999</v>
      </c>
      <c r="G1086"/>
    </row>
    <row r="1087" spans="3:7">
      <c r="C1087" s="502">
        <v>38401</v>
      </c>
      <c r="D1087" s="922"/>
      <c r="E1087" s="1176">
        <v>47.82</v>
      </c>
      <c r="F1087" s="2070">
        <v>1.905</v>
      </c>
      <c r="G1087"/>
    </row>
    <row r="1088" spans="3:7">
      <c r="C1088" s="502">
        <v>38408</v>
      </c>
      <c r="D1088" s="922"/>
      <c r="E1088" s="1176">
        <v>51.75</v>
      </c>
      <c r="F1088" s="2070">
        <v>1.9279999999999999</v>
      </c>
      <c r="G1088"/>
    </row>
    <row r="1089" spans="3:7">
      <c r="C1089" s="502">
        <v>38415</v>
      </c>
      <c r="D1089" s="922"/>
      <c r="E1089" s="1176">
        <v>52.74</v>
      </c>
      <c r="F1089" s="2070">
        <v>1.9990000000000001</v>
      </c>
      <c r="G1089"/>
    </row>
    <row r="1090" spans="3:7">
      <c r="C1090" s="502">
        <v>38422</v>
      </c>
      <c r="D1090" s="922"/>
      <c r="E1090" s="1176">
        <v>54.22</v>
      </c>
      <c r="F1090" s="2070">
        <v>2.056</v>
      </c>
      <c r="G1090"/>
    </row>
    <row r="1091" spans="3:7">
      <c r="C1091" s="502">
        <v>38429</v>
      </c>
      <c r="D1091" s="922"/>
      <c r="E1091" s="1176">
        <v>55.93</v>
      </c>
      <c r="F1091" s="2070">
        <v>2.109</v>
      </c>
      <c r="G1091"/>
    </row>
    <row r="1092" spans="3:7">
      <c r="C1092" s="502">
        <v>38436</v>
      </c>
      <c r="D1092" s="922"/>
      <c r="E1092" s="1176">
        <v>52.95</v>
      </c>
      <c r="F1092" s="2070">
        <v>2.153</v>
      </c>
      <c r="G1092"/>
    </row>
    <row r="1093" spans="3:7">
      <c r="C1093" s="502">
        <v>38443</v>
      </c>
      <c r="D1093" s="922"/>
      <c r="E1093" s="1176">
        <v>54.97</v>
      </c>
      <c r="F1093" s="2070">
        <v>2.2170000000000001</v>
      </c>
      <c r="G1093"/>
    </row>
    <row r="1094" spans="3:7">
      <c r="C1094" s="502">
        <v>38450</v>
      </c>
      <c r="D1094" s="922"/>
      <c r="E1094" s="1176">
        <v>55.24</v>
      </c>
      <c r="F1094" s="2070">
        <v>2.2799999999999998</v>
      </c>
      <c r="G1094"/>
    </row>
    <row r="1095" spans="3:7">
      <c r="C1095" s="502">
        <v>38457</v>
      </c>
      <c r="D1095" s="922"/>
      <c r="E1095" s="1176">
        <v>51.44</v>
      </c>
      <c r="F1095" s="2070">
        <v>2.2370000000000001</v>
      </c>
      <c r="G1095"/>
    </row>
    <row r="1096" spans="3:7">
      <c r="C1096" s="502">
        <v>38464</v>
      </c>
      <c r="D1096" s="922"/>
      <c r="E1096" s="1176">
        <v>52.39</v>
      </c>
      <c r="F1096" s="2070">
        <v>2.2360000000000002</v>
      </c>
      <c r="G1096"/>
    </row>
    <row r="1097" spans="3:7">
      <c r="C1097" s="502">
        <v>38471</v>
      </c>
      <c r="D1097" s="922"/>
      <c r="E1097" s="1176">
        <v>52</v>
      </c>
      <c r="F1097" s="2070">
        <v>2.2349999999999999</v>
      </c>
      <c r="G1097"/>
    </row>
    <row r="1098" spans="3:7">
      <c r="C1098" s="502">
        <v>38478</v>
      </c>
      <c r="D1098" s="922"/>
      <c r="E1098" s="1176">
        <v>50.64</v>
      </c>
      <c r="F1098" s="2070">
        <v>2.1859999999999999</v>
      </c>
      <c r="G1098"/>
    </row>
    <row r="1099" spans="3:7">
      <c r="C1099" s="502">
        <v>38485</v>
      </c>
      <c r="D1099" s="922"/>
      <c r="E1099" s="1176">
        <v>50.33</v>
      </c>
      <c r="F1099" s="2070">
        <v>2.1629999999999998</v>
      </c>
      <c r="G1099"/>
    </row>
    <row r="1100" spans="3:7">
      <c r="C1100" s="502">
        <v>38492</v>
      </c>
      <c r="D1100" s="922"/>
      <c r="E1100" s="1176">
        <v>47.77</v>
      </c>
      <c r="F1100" s="2070">
        <v>2.125</v>
      </c>
      <c r="G1100"/>
    </row>
    <row r="1101" spans="3:7">
      <c r="C1101" s="502">
        <v>38499</v>
      </c>
      <c r="D1101" s="922"/>
      <c r="E1101" s="1176">
        <v>50.15</v>
      </c>
      <c r="F1101" s="2070">
        <v>2.097</v>
      </c>
      <c r="G1101"/>
    </row>
    <row r="1102" spans="3:7">
      <c r="C1102" s="502">
        <v>38506</v>
      </c>
      <c r="D1102" s="922"/>
      <c r="E1102" s="1176">
        <v>53.76</v>
      </c>
      <c r="F1102" s="2070">
        <v>2.1160000000000001</v>
      </c>
      <c r="G1102"/>
    </row>
    <row r="1103" spans="3:7">
      <c r="C1103" s="502">
        <v>38513</v>
      </c>
      <c r="D1103" s="922"/>
      <c r="E1103" s="1176">
        <v>53.74</v>
      </c>
      <c r="F1103" s="2070">
        <v>2.13</v>
      </c>
      <c r="G1103"/>
    </row>
    <row r="1104" spans="3:7">
      <c r="C1104" s="502">
        <v>38520</v>
      </c>
      <c r="D1104" s="922"/>
      <c r="E1104" s="1176">
        <v>56.18</v>
      </c>
      <c r="F1104" s="2070">
        <v>2.161</v>
      </c>
      <c r="G1104"/>
    </row>
    <row r="1105" spans="3:7">
      <c r="C1105" s="502">
        <v>38527</v>
      </c>
      <c r="D1105" s="922"/>
      <c r="E1105" s="1176">
        <v>59.04</v>
      </c>
      <c r="F1105" s="2070">
        <v>2.2149999999999999</v>
      </c>
      <c r="G1105"/>
    </row>
    <row r="1106" spans="3:7">
      <c r="C1106" s="502">
        <v>38534</v>
      </c>
      <c r="D1106" s="922"/>
      <c r="E1106" s="1176">
        <v>58.21</v>
      </c>
      <c r="F1106" s="2070">
        <v>2.226</v>
      </c>
      <c r="G1106"/>
    </row>
    <row r="1107" spans="3:7">
      <c r="C1107" s="502">
        <v>38541</v>
      </c>
      <c r="D1107" s="922"/>
      <c r="E1107" s="1176">
        <v>60.36</v>
      </c>
      <c r="F1107" s="2070">
        <v>2.3279999999999998</v>
      </c>
      <c r="G1107"/>
    </row>
    <row r="1108" spans="3:7">
      <c r="C1108" s="502">
        <v>38548</v>
      </c>
      <c r="D1108" s="922"/>
      <c r="E1108" s="1176">
        <v>59.18</v>
      </c>
      <c r="F1108" s="2070">
        <v>2.3170000000000002</v>
      </c>
      <c r="G1108"/>
    </row>
    <row r="1109" spans="3:7">
      <c r="C1109" s="502">
        <v>38555</v>
      </c>
      <c r="D1109" s="922"/>
      <c r="E1109" s="1176">
        <v>57.3</v>
      </c>
      <c r="F1109" s="2070">
        <v>2.2890000000000001</v>
      </c>
      <c r="G1109"/>
    </row>
    <row r="1110" spans="3:7">
      <c r="C1110" s="502">
        <v>38562</v>
      </c>
      <c r="D1110" s="922"/>
      <c r="E1110" s="1176">
        <v>59.39</v>
      </c>
      <c r="F1110" s="2070">
        <v>2.2909999999999999</v>
      </c>
      <c r="G1110"/>
    </row>
    <row r="1111" spans="3:7">
      <c r="C1111" s="502">
        <v>38569</v>
      </c>
      <c r="D1111" s="922"/>
      <c r="E1111" s="1176">
        <v>61.64</v>
      </c>
      <c r="F1111" s="2070">
        <v>2.3679999999999999</v>
      </c>
      <c r="G1111"/>
    </row>
    <row r="1112" spans="3:7">
      <c r="C1112" s="502">
        <v>38576</v>
      </c>
      <c r="D1112" s="922"/>
      <c r="E1112" s="1176">
        <v>64.849999999999994</v>
      </c>
      <c r="F1112" s="2070">
        <v>2.5499999999999998</v>
      </c>
      <c r="G1112"/>
    </row>
    <row r="1113" spans="3:7">
      <c r="C1113" s="502">
        <v>38583</v>
      </c>
      <c r="D1113" s="922"/>
      <c r="E1113" s="1176">
        <v>64.92</v>
      </c>
      <c r="F1113" s="2070">
        <v>2.6120000000000001</v>
      </c>
      <c r="G1113"/>
    </row>
    <row r="1114" spans="3:7">
      <c r="C1114" s="502">
        <v>38590</v>
      </c>
      <c r="D1114" s="922"/>
      <c r="E1114" s="1176">
        <v>66.34</v>
      </c>
      <c r="F1114" s="2070">
        <v>2.61</v>
      </c>
      <c r="G1114"/>
    </row>
    <row r="1115" spans="3:7">
      <c r="C1115" s="502">
        <v>38597</v>
      </c>
      <c r="D1115" s="922"/>
      <c r="E1115" s="1176">
        <v>68.47</v>
      </c>
      <c r="F1115" s="2070">
        <v>3.069</v>
      </c>
      <c r="G1115"/>
    </row>
    <row r="1116" spans="3:7">
      <c r="C1116" s="502">
        <v>38604</v>
      </c>
      <c r="D1116" s="922"/>
      <c r="E1116" s="1176">
        <v>64.81</v>
      </c>
      <c r="F1116" s="2070">
        <v>2.9550000000000001</v>
      </c>
      <c r="G1116"/>
    </row>
    <row r="1117" spans="3:7">
      <c r="C1117" s="502">
        <v>38611</v>
      </c>
      <c r="D1117" s="922"/>
      <c r="E1117" s="1176">
        <v>63.84</v>
      </c>
      <c r="F1117" s="2070">
        <v>2.786</v>
      </c>
      <c r="G1117"/>
    </row>
    <row r="1118" spans="3:7">
      <c r="C1118" s="502">
        <v>38618</v>
      </c>
      <c r="D1118" s="922"/>
      <c r="E1118" s="1176">
        <v>66.430000000000007</v>
      </c>
      <c r="F1118" s="2070">
        <v>2.8029999999999999</v>
      </c>
      <c r="G1118"/>
    </row>
    <row r="1119" spans="3:7">
      <c r="C1119" s="502">
        <v>38625</v>
      </c>
      <c r="D1119" s="922"/>
      <c r="E1119" s="1176">
        <v>66.06</v>
      </c>
      <c r="F1119" s="2070">
        <v>2.9279999999999999</v>
      </c>
      <c r="G1119"/>
    </row>
    <row r="1120" spans="3:7">
      <c r="C1120" s="502">
        <v>38632</v>
      </c>
      <c r="D1120" s="922"/>
      <c r="E1120" s="1176">
        <v>63.06</v>
      </c>
      <c r="F1120" s="2070">
        <v>2.8479999999999999</v>
      </c>
      <c r="G1120"/>
    </row>
    <row r="1121" spans="3:7">
      <c r="C1121" s="502">
        <v>38639</v>
      </c>
      <c r="D1121" s="922"/>
      <c r="E1121" s="1176">
        <v>62.87</v>
      </c>
      <c r="F1121" s="2070">
        <v>2.7250000000000001</v>
      </c>
      <c r="G1121"/>
    </row>
    <row r="1122" spans="3:7">
      <c r="C1122" s="502">
        <v>38646</v>
      </c>
      <c r="D1122" s="922"/>
      <c r="E1122" s="1176">
        <v>62.28</v>
      </c>
      <c r="F1122" s="2070">
        <v>2.6030000000000002</v>
      </c>
      <c r="G1122"/>
    </row>
    <row r="1123" spans="3:7">
      <c r="C1123" s="502">
        <v>38653</v>
      </c>
      <c r="D1123" s="922"/>
      <c r="E1123" s="1176">
        <v>61.33</v>
      </c>
      <c r="F1123" s="2070">
        <v>2.48</v>
      </c>
      <c r="G1123"/>
    </row>
    <row r="1124" spans="3:7">
      <c r="C1124" s="502">
        <v>38660</v>
      </c>
      <c r="D1124" s="922"/>
      <c r="E1124" s="1176">
        <v>60.34</v>
      </c>
      <c r="F1124" s="2070">
        <v>2.3759999999999999</v>
      </c>
      <c r="G1124"/>
    </row>
    <row r="1125" spans="3:7">
      <c r="C1125" s="502">
        <v>38667</v>
      </c>
      <c r="D1125" s="922"/>
      <c r="E1125" s="1176">
        <v>58.8</v>
      </c>
      <c r="F1125" s="2070">
        <v>2.2959999999999998</v>
      </c>
      <c r="G1125"/>
    </row>
    <row r="1126" spans="3:7">
      <c r="C1126" s="502">
        <v>38674</v>
      </c>
      <c r="D1126" s="922"/>
      <c r="E1126" s="1176">
        <v>57</v>
      </c>
      <c r="F1126" s="2070">
        <v>2.2010000000000001</v>
      </c>
      <c r="G1126"/>
    </row>
    <row r="1127" spans="3:7">
      <c r="C1127" s="502">
        <v>38681</v>
      </c>
      <c r="D1127" s="922"/>
      <c r="E1127" s="1176">
        <v>58.13</v>
      </c>
      <c r="F1127" s="2070">
        <v>2.1539999999999999</v>
      </c>
      <c r="G1127"/>
    </row>
    <row r="1128" spans="3:7">
      <c r="C1128" s="502">
        <v>38688</v>
      </c>
      <c r="D1128" s="922"/>
      <c r="E1128" s="1176">
        <v>57.78</v>
      </c>
      <c r="F1128" s="2070">
        <v>2.1469999999999998</v>
      </c>
      <c r="G1128"/>
    </row>
    <row r="1129" spans="3:7">
      <c r="C1129" s="502">
        <v>38695</v>
      </c>
      <c r="D1129" s="922"/>
      <c r="E1129" s="1176">
        <v>59.83</v>
      </c>
      <c r="F1129" s="2070">
        <v>2.1850000000000001</v>
      </c>
      <c r="G1129"/>
    </row>
    <row r="1130" spans="3:7">
      <c r="C1130" s="502">
        <v>38702</v>
      </c>
      <c r="D1130" s="922"/>
      <c r="E1130" s="1176">
        <v>60.32</v>
      </c>
      <c r="F1130" s="2070">
        <v>2.2109999999999999</v>
      </c>
      <c r="G1130"/>
    </row>
    <row r="1131" spans="3:7">
      <c r="C1131" s="502">
        <v>38709</v>
      </c>
      <c r="D1131" s="922"/>
      <c r="E1131" s="1176">
        <v>57.97</v>
      </c>
      <c r="F1131" s="2070">
        <v>2.1970000000000001</v>
      </c>
      <c r="G1131"/>
    </row>
    <row r="1132" spans="3:7">
      <c r="C1132" s="502">
        <v>38716</v>
      </c>
      <c r="D1132" s="922"/>
      <c r="E1132" s="1176">
        <v>59.82</v>
      </c>
      <c r="F1132" s="2070">
        <v>2.238</v>
      </c>
      <c r="G1132"/>
    </row>
    <row r="1133" spans="3:7">
      <c r="C1133" s="502">
        <v>38723</v>
      </c>
      <c r="D1133" s="924" t="s">
        <v>35</v>
      </c>
      <c r="E1133" s="1176">
        <v>63.39</v>
      </c>
      <c r="F1133" s="2070">
        <v>2.327</v>
      </c>
      <c r="G1133"/>
    </row>
    <row r="1134" spans="3:7">
      <c r="C1134" s="502">
        <v>38730</v>
      </c>
      <c r="D1134" s="922"/>
      <c r="E1134" s="1176">
        <v>63.74</v>
      </c>
      <c r="F1134" s="2070">
        <v>2.3199999999999998</v>
      </c>
      <c r="G1134"/>
    </row>
    <row r="1135" spans="3:7">
      <c r="C1135" s="502">
        <v>38737</v>
      </c>
      <c r="D1135" s="922"/>
      <c r="E1135" s="1176">
        <v>66.790000000000006</v>
      </c>
      <c r="F1135" s="2070">
        <v>2.3359999999999999</v>
      </c>
      <c r="G1135"/>
    </row>
    <row r="1136" spans="3:7">
      <c r="C1136" s="502">
        <v>38744</v>
      </c>
      <c r="D1136" s="922"/>
      <c r="E1136" s="1176">
        <v>66.819999999999993</v>
      </c>
      <c r="F1136" s="2070">
        <v>2.3570000000000002</v>
      </c>
      <c r="G1136"/>
    </row>
    <row r="1137" spans="3:7">
      <c r="C1137" s="502">
        <v>38751</v>
      </c>
      <c r="D1137" s="922"/>
      <c r="E1137" s="1176">
        <v>66.59</v>
      </c>
      <c r="F1137" s="2070">
        <v>2.3420000000000001</v>
      </c>
      <c r="G1137"/>
    </row>
    <row r="1138" spans="3:7">
      <c r="C1138" s="502">
        <v>38758</v>
      </c>
      <c r="D1138" s="922"/>
      <c r="E1138" s="1176">
        <v>63.06</v>
      </c>
      <c r="F1138" s="2070">
        <v>2.2839999999999998</v>
      </c>
      <c r="G1138"/>
    </row>
    <row r="1139" spans="3:7">
      <c r="C1139" s="502">
        <v>38765</v>
      </c>
      <c r="D1139" s="922"/>
      <c r="E1139" s="1176">
        <v>59.37</v>
      </c>
      <c r="F1139" s="2070">
        <v>2.2400000000000002</v>
      </c>
      <c r="G1139"/>
    </row>
    <row r="1140" spans="3:7">
      <c r="C1140" s="502">
        <v>38772</v>
      </c>
      <c r="D1140" s="922"/>
      <c r="E1140" s="1176">
        <v>59.93</v>
      </c>
      <c r="F1140" s="2070">
        <v>2.254</v>
      </c>
      <c r="G1140"/>
    </row>
    <row r="1141" spans="3:7">
      <c r="C1141" s="502">
        <v>38779</v>
      </c>
      <c r="D1141" s="922"/>
      <c r="E1141" s="1176">
        <v>62.27</v>
      </c>
      <c r="F1141" s="2070">
        <v>2.331</v>
      </c>
      <c r="G1141"/>
    </row>
    <row r="1142" spans="3:7">
      <c r="C1142" s="502">
        <v>38786</v>
      </c>
      <c r="D1142" s="922"/>
      <c r="E1142" s="1176">
        <v>60.89</v>
      </c>
      <c r="F1142" s="2070">
        <v>2.3660000000000001</v>
      </c>
      <c r="G1142"/>
    </row>
    <row r="1143" spans="3:7">
      <c r="C1143" s="502">
        <v>38793</v>
      </c>
      <c r="D1143" s="922"/>
      <c r="E1143" s="1176">
        <v>62.64</v>
      </c>
      <c r="F1143" s="2070">
        <v>2.504</v>
      </c>
      <c r="G1143"/>
    </row>
    <row r="1144" spans="3:7">
      <c r="C1144" s="502">
        <v>38800</v>
      </c>
      <c r="D1144" s="922"/>
      <c r="E1144" s="1176">
        <v>61.36</v>
      </c>
      <c r="F1144" s="2070">
        <v>2.4980000000000002</v>
      </c>
      <c r="G1144"/>
    </row>
    <row r="1145" spans="3:7">
      <c r="C1145" s="502">
        <v>38807</v>
      </c>
      <c r="D1145" s="922"/>
      <c r="E1145" s="1176">
        <v>65.67</v>
      </c>
      <c r="F1145" s="2070">
        <v>2.5880000000000001</v>
      </c>
      <c r="G1145"/>
    </row>
    <row r="1146" spans="3:7">
      <c r="C1146" s="502">
        <v>38814</v>
      </c>
      <c r="D1146" s="922"/>
      <c r="E1146" s="1176">
        <v>66.56</v>
      </c>
      <c r="F1146" s="2070">
        <v>2.6829999999999998</v>
      </c>
      <c r="G1146"/>
    </row>
    <row r="1147" spans="3:7">
      <c r="C1147" s="502">
        <v>38821</v>
      </c>
      <c r="D1147" s="922"/>
      <c r="E1147" s="1176">
        <v>68.849999999999994</v>
      </c>
      <c r="F1147" s="2070">
        <v>2.7829999999999999</v>
      </c>
      <c r="G1147"/>
    </row>
    <row r="1148" spans="3:7">
      <c r="C1148" s="502">
        <v>38828</v>
      </c>
      <c r="D1148" s="922"/>
      <c r="E1148" s="1176">
        <v>71.87</v>
      </c>
      <c r="F1148" s="2070">
        <v>2.9140000000000001</v>
      </c>
      <c r="G1148"/>
    </row>
    <row r="1149" spans="3:7">
      <c r="C1149" s="502">
        <v>38835</v>
      </c>
      <c r="D1149" s="922"/>
      <c r="E1149" s="1176">
        <v>70.38</v>
      </c>
      <c r="F1149" s="2070">
        <v>2.919</v>
      </c>
      <c r="G1149"/>
    </row>
    <row r="1150" spans="3:7">
      <c r="C1150" s="502">
        <v>38842</v>
      </c>
      <c r="D1150" s="922"/>
      <c r="E1150" s="1176">
        <v>72.14</v>
      </c>
      <c r="F1150" s="2070">
        <v>2.9089999999999998</v>
      </c>
      <c r="G1150"/>
    </row>
    <row r="1151" spans="3:7">
      <c r="C1151" s="502">
        <v>38849</v>
      </c>
      <c r="D1151" s="922"/>
      <c r="E1151" s="1176">
        <v>71.5</v>
      </c>
      <c r="F1151" s="2070">
        <v>2.9470000000000001</v>
      </c>
      <c r="G1151"/>
    </row>
    <row r="1152" spans="3:7">
      <c r="C1152" s="502">
        <v>38856</v>
      </c>
      <c r="D1152" s="922"/>
      <c r="E1152" s="1176">
        <v>69.069999999999993</v>
      </c>
      <c r="F1152" s="2070">
        <v>2.8919999999999999</v>
      </c>
      <c r="G1152"/>
    </row>
    <row r="1153" spans="3:7">
      <c r="C1153" s="502">
        <v>38863</v>
      </c>
      <c r="D1153" s="922"/>
      <c r="E1153" s="1176">
        <v>70.349999999999994</v>
      </c>
      <c r="F1153" s="2070">
        <v>2.867</v>
      </c>
      <c r="G1153"/>
    </row>
    <row r="1154" spans="3:7">
      <c r="C1154" s="502">
        <v>38870</v>
      </c>
      <c r="D1154" s="922"/>
      <c r="E1154" s="1176">
        <v>71.53</v>
      </c>
      <c r="F1154" s="2070">
        <v>2.8919999999999999</v>
      </c>
      <c r="G1154"/>
    </row>
    <row r="1155" spans="3:7">
      <c r="C1155" s="502">
        <v>38877</v>
      </c>
      <c r="D1155" s="922"/>
      <c r="E1155" s="1176">
        <v>71.540000000000006</v>
      </c>
      <c r="F1155" s="2070">
        <v>2.9060000000000001</v>
      </c>
      <c r="G1155"/>
    </row>
    <row r="1156" spans="3:7">
      <c r="C1156" s="502">
        <v>38884</v>
      </c>
      <c r="D1156" s="922"/>
      <c r="E1156" s="1176">
        <v>69.48</v>
      </c>
      <c r="F1156" s="2070">
        <v>2.871</v>
      </c>
      <c r="G1156"/>
    </row>
    <row r="1157" spans="3:7">
      <c r="C1157" s="502">
        <v>38891</v>
      </c>
      <c r="D1157" s="922"/>
      <c r="E1157" s="1176">
        <v>69.94</v>
      </c>
      <c r="F1157" s="2070">
        <v>2.8690000000000002</v>
      </c>
      <c r="G1157"/>
    </row>
    <row r="1158" spans="3:7">
      <c r="C1158" s="502">
        <v>38898</v>
      </c>
      <c r="D1158" s="922"/>
      <c r="E1158" s="1176">
        <v>72.650000000000006</v>
      </c>
      <c r="F1158" s="2070">
        <v>2.9340000000000002</v>
      </c>
      <c r="G1158"/>
    </row>
    <row r="1159" spans="3:7">
      <c r="C1159" s="502">
        <v>38905</v>
      </c>
      <c r="D1159" s="922"/>
      <c r="E1159" s="1176">
        <v>74.650000000000006</v>
      </c>
      <c r="F1159" s="2070">
        <v>2.9729999999999999</v>
      </c>
      <c r="G1159"/>
    </row>
    <row r="1160" spans="3:7">
      <c r="C1160" s="502">
        <v>38912</v>
      </c>
      <c r="D1160" s="922"/>
      <c r="E1160" s="1176">
        <v>75.209999999999994</v>
      </c>
      <c r="F1160" s="2070">
        <v>2.9889999999999999</v>
      </c>
      <c r="G1160"/>
    </row>
    <row r="1161" spans="3:7">
      <c r="C1161" s="502">
        <v>38919</v>
      </c>
      <c r="D1161" s="922"/>
      <c r="E1161" s="1176">
        <v>73.98</v>
      </c>
      <c r="F1161" s="2070">
        <v>3.0030000000000001</v>
      </c>
      <c r="G1161"/>
    </row>
    <row r="1162" spans="3:7">
      <c r="C1162" s="502">
        <v>38926</v>
      </c>
      <c r="D1162" s="922"/>
      <c r="E1162" s="1176">
        <v>73.87</v>
      </c>
      <c r="F1162" s="2070">
        <v>3.004</v>
      </c>
      <c r="G1162"/>
    </row>
    <row r="1163" spans="3:7">
      <c r="C1163" s="502">
        <v>38933</v>
      </c>
      <c r="D1163" s="922"/>
      <c r="E1163" s="1176">
        <v>75.2</v>
      </c>
      <c r="F1163" s="2070">
        <v>3.0379999999999998</v>
      </c>
      <c r="G1163"/>
    </row>
    <row r="1164" spans="3:7">
      <c r="C1164" s="502">
        <v>38940</v>
      </c>
      <c r="D1164" s="922"/>
      <c r="E1164" s="1176">
        <v>75.63</v>
      </c>
      <c r="F1164" s="2070">
        <v>3</v>
      </c>
      <c r="G1164"/>
    </row>
    <row r="1165" spans="3:7">
      <c r="C1165" s="502">
        <v>38947</v>
      </c>
      <c r="D1165" s="922"/>
      <c r="E1165" s="1176">
        <v>71.790000000000006</v>
      </c>
      <c r="F1165" s="2070">
        <v>2.9239999999999999</v>
      </c>
      <c r="G1165"/>
    </row>
    <row r="1166" spans="3:7">
      <c r="C1166" s="502">
        <v>38954</v>
      </c>
      <c r="D1166" s="922"/>
      <c r="E1166" s="1176">
        <v>72.12</v>
      </c>
      <c r="F1166" s="2070">
        <v>2.8450000000000002</v>
      </c>
      <c r="G1166"/>
    </row>
    <row r="1167" spans="3:7">
      <c r="C1167" s="502">
        <v>38961</v>
      </c>
      <c r="D1167" s="922"/>
      <c r="E1167" s="1176">
        <v>70.010000000000005</v>
      </c>
      <c r="F1167" s="2070">
        <v>2.7269999999999999</v>
      </c>
      <c r="G1167"/>
    </row>
    <row r="1168" spans="3:7">
      <c r="C1168" s="502">
        <v>38968</v>
      </c>
      <c r="D1168" s="922"/>
      <c r="E1168" s="1176">
        <v>67.53</v>
      </c>
      <c r="F1168" s="2070">
        <v>2.6179999999999999</v>
      </c>
      <c r="G1168"/>
    </row>
    <row r="1169" spans="3:7">
      <c r="C1169" s="502">
        <v>38975</v>
      </c>
      <c r="D1169" s="922"/>
      <c r="E1169" s="1176">
        <v>63.98</v>
      </c>
      <c r="F1169" s="2070">
        <v>2.4969999999999999</v>
      </c>
      <c r="G1169"/>
    </row>
    <row r="1170" spans="3:7">
      <c r="C1170" s="502">
        <v>38982</v>
      </c>
      <c r="D1170" s="922"/>
      <c r="E1170" s="1176">
        <v>61.4</v>
      </c>
      <c r="F1170" s="2070">
        <v>2.3780000000000001</v>
      </c>
      <c r="G1170"/>
    </row>
    <row r="1171" spans="3:7">
      <c r="C1171" s="502">
        <v>38989</v>
      </c>
      <c r="D1171" s="922"/>
      <c r="E1171" s="1176">
        <v>61.94</v>
      </c>
      <c r="F1171" s="2070">
        <v>2.31</v>
      </c>
      <c r="G1171"/>
    </row>
    <row r="1172" spans="3:7">
      <c r="C1172" s="502">
        <v>38996</v>
      </c>
      <c r="D1172" s="922"/>
      <c r="E1172" s="1176">
        <v>59.77</v>
      </c>
      <c r="F1172" s="2070">
        <v>2.2610000000000001</v>
      </c>
      <c r="G1172"/>
    </row>
    <row r="1173" spans="3:7">
      <c r="C1173" s="502">
        <v>39003</v>
      </c>
      <c r="D1173" s="922"/>
      <c r="E1173" s="1176">
        <v>58.58</v>
      </c>
      <c r="F1173" s="2070">
        <v>2.226</v>
      </c>
      <c r="G1173"/>
    </row>
    <row r="1174" spans="3:7">
      <c r="C1174" s="502">
        <v>39010</v>
      </c>
      <c r="D1174" s="922"/>
      <c r="E1174" s="1176">
        <v>58.48</v>
      </c>
      <c r="F1174" s="2070">
        <v>2.2080000000000002</v>
      </c>
      <c r="G1174"/>
    </row>
    <row r="1175" spans="3:7">
      <c r="C1175" s="502">
        <v>39017</v>
      </c>
      <c r="D1175" s="922"/>
      <c r="E1175" s="1176">
        <v>58.88</v>
      </c>
      <c r="F1175" s="2070">
        <v>2.218</v>
      </c>
      <c r="G1175"/>
    </row>
    <row r="1176" spans="3:7">
      <c r="C1176" s="502">
        <v>39024</v>
      </c>
      <c r="D1176" s="922"/>
      <c r="E1176" s="1176">
        <v>58.55</v>
      </c>
      <c r="F1176" s="2070">
        <v>2.2000000000000002</v>
      </c>
      <c r="G1176"/>
    </row>
    <row r="1177" spans="3:7">
      <c r="C1177" s="502">
        <v>39031</v>
      </c>
      <c r="D1177" s="922"/>
      <c r="E1177" s="1176">
        <v>59.96</v>
      </c>
      <c r="F1177" s="2070">
        <v>2.2320000000000002</v>
      </c>
      <c r="G1177"/>
    </row>
    <row r="1178" spans="3:7">
      <c r="C1178" s="502">
        <v>39038</v>
      </c>
      <c r="D1178" s="922"/>
      <c r="E1178" s="1176">
        <v>57.56</v>
      </c>
      <c r="F1178" s="2070">
        <v>2.2389999999999999</v>
      </c>
      <c r="G1178"/>
    </row>
    <row r="1179" spans="3:7">
      <c r="C1179" s="502">
        <v>39045</v>
      </c>
      <c r="D1179" s="922"/>
      <c r="E1179" s="1176">
        <v>57.24</v>
      </c>
      <c r="F1179" s="2070">
        <v>2.246</v>
      </c>
      <c r="G1179"/>
    </row>
    <row r="1180" spans="3:7">
      <c r="C1180" s="502">
        <v>39052</v>
      </c>
      <c r="D1180" s="922"/>
      <c r="E1180" s="1176">
        <v>62.02</v>
      </c>
      <c r="F1180" s="2070">
        <v>2.2970000000000002</v>
      </c>
      <c r="G1180"/>
    </row>
    <row r="1181" spans="3:7">
      <c r="C1181" s="502">
        <v>39059</v>
      </c>
      <c r="D1181" s="922"/>
      <c r="E1181" s="1176">
        <v>62.32</v>
      </c>
      <c r="F1181" s="2070">
        <v>2.2930000000000001</v>
      </c>
      <c r="G1181"/>
    </row>
    <row r="1182" spans="3:7">
      <c r="C1182" s="502">
        <v>39066</v>
      </c>
      <c r="D1182" s="922"/>
      <c r="E1182" s="1176">
        <v>61.91</v>
      </c>
      <c r="F1182" s="2070">
        <v>2.3199999999999998</v>
      </c>
      <c r="G1182"/>
    </row>
    <row r="1183" spans="3:7">
      <c r="C1183" s="502">
        <v>39073</v>
      </c>
      <c r="D1183" s="922"/>
      <c r="E1183" s="1176">
        <v>62.4</v>
      </c>
      <c r="F1183" s="2070">
        <v>2.3410000000000002</v>
      </c>
      <c r="G1183"/>
    </row>
    <row r="1184" spans="3:7">
      <c r="C1184" s="502">
        <v>39080</v>
      </c>
      <c r="D1184" s="922"/>
      <c r="E1184" s="1176">
        <v>60.66</v>
      </c>
      <c r="F1184" s="2070">
        <v>2.3340000000000001</v>
      </c>
      <c r="G1184"/>
    </row>
    <row r="1185" spans="3:7">
      <c r="C1185" s="502">
        <v>39087</v>
      </c>
      <c r="D1185" s="924" t="s">
        <v>36</v>
      </c>
      <c r="E1185" s="1176">
        <v>57.76</v>
      </c>
      <c r="F1185" s="2070">
        <v>2.306</v>
      </c>
      <c r="G1185"/>
    </row>
    <row r="1186" spans="3:7">
      <c r="C1186" s="502">
        <v>39094</v>
      </c>
      <c r="D1186" s="922"/>
      <c r="E1186" s="1176">
        <v>54.11</v>
      </c>
      <c r="F1186" s="2070">
        <v>2.2290000000000001</v>
      </c>
      <c r="G1186"/>
    </row>
    <row r="1187" spans="3:7">
      <c r="C1187" s="502">
        <v>39101</v>
      </c>
      <c r="D1187" s="922"/>
      <c r="E1187" s="1176">
        <v>51.51</v>
      </c>
      <c r="F1187" s="2070">
        <v>2.165</v>
      </c>
      <c r="G1187"/>
    </row>
    <row r="1188" spans="3:7">
      <c r="C1188" s="502">
        <v>39108</v>
      </c>
      <c r="D1188" s="922"/>
      <c r="E1188" s="1176">
        <v>53.57</v>
      </c>
      <c r="F1188" s="2070">
        <v>2.165</v>
      </c>
      <c r="G1188"/>
    </row>
    <row r="1189" spans="3:7">
      <c r="C1189" s="502">
        <v>39115</v>
      </c>
      <c r="D1189" s="922"/>
      <c r="E1189" s="1176">
        <v>57.11</v>
      </c>
      <c r="F1189" s="2070">
        <v>2.1909999999999998</v>
      </c>
      <c r="G1189"/>
    </row>
    <row r="1190" spans="3:7">
      <c r="C1190" s="502">
        <v>39122</v>
      </c>
      <c r="D1190" s="922"/>
      <c r="E1190" s="1176">
        <v>58.99</v>
      </c>
      <c r="F1190" s="2070">
        <v>2.2410000000000001</v>
      </c>
      <c r="G1190"/>
    </row>
    <row r="1191" spans="3:7">
      <c r="C1191" s="502">
        <v>39129</v>
      </c>
      <c r="D1191" s="922"/>
      <c r="E1191" s="1176">
        <v>58.41</v>
      </c>
      <c r="F1191" s="2070">
        <v>2.2959999999999998</v>
      </c>
      <c r="G1191"/>
    </row>
    <row r="1192" spans="3:7">
      <c r="C1192" s="502">
        <v>39136</v>
      </c>
      <c r="D1192" s="922"/>
      <c r="E1192" s="1176">
        <v>59.57</v>
      </c>
      <c r="F1192" s="2070">
        <v>2.383</v>
      </c>
      <c r="G1192"/>
    </row>
    <row r="1193" spans="3:7">
      <c r="C1193" s="502">
        <v>39143</v>
      </c>
      <c r="D1193" s="922"/>
      <c r="E1193" s="1176">
        <v>61.64</v>
      </c>
      <c r="F1193" s="2070">
        <v>2.5049999999999999</v>
      </c>
      <c r="G1193"/>
    </row>
    <row r="1194" spans="3:7">
      <c r="C1194" s="502">
        <v>39150</v>
      </c>
      <c r="D1194" s="922"/>
      <c r="E1194" s="1176">
        <v>60.85</v>
      </c>
      <c r="F1194" s="2070">
        <v>2.5590000000000002</v>
      </c>
      <c r="G1194"/>
    </row>
    <row r="1195" spans="3:7">
      <c r="C1195" s="502">
        <v>39157</v>
      </c>
      <c r="D1195" s="922"/>
      <c r="E1195" s="1176">
        <v>57.94</v>
      </c>
      <c r="F1195" s="2070">
        <v>2.577</v>
      </c>
      <c r="G1195"/>
    </row>
    <row r="1196" spans="3:7">
      <c r="C1196" s="502">
        <v>39164</v>
      </c>
      <c r="D1196" s="922"/>
      <c r="E1196" s="1176">
        <v>58.26</v>
      </c>
      <c r="F1196" s="2070">
        <v>2.61</v>
      </c>
      <c r="G1196"/>
    </row>
    <row r="1197" spans="3:7">
      <c r="C1197" s="502">
        <v>39171</v>
      </c>
      <c r="D1197" s="922"/>
      <c r="E1197" s="1176">
        <v>64.180000000000007</v>
      </c>
      <c r="F1197" s="2070">
        <v>2.7069999999999999</v>
      </c>
      <c r="G1197"/>
    </row>
    <row r="1198" spans="3:7">
      <c r="C1198" s="502">
        <v>39178</v>
      </c>
      <c r="D1198" s="922"/>
      <c r="E1198" s="1176">
        <v>64.819999999999993</v>
      </c>
      <c r="F1198" s="2070">
        <v>2.802</v>
      </c>
      <c r="G1198"/>
    </row>
    <row r="1199" spans="3:7">
      <c r="C1199" s="502">
        <v>39185</v>
      </c>
      <c r="D1199" s="922"/>
      <c r="E1199" s="1176">
        <v>62.58</v>
      </c>
      <c r="F1199" s="2070">
        <v>2.8759999999999999</v>
      </c>
      <c r="G1199"/>
    </row>
    <row r="1200" spans="3:7">
      <c r="C1200" s="502">
        <v>39192</v>
      </c>
      <c r="D1200" s="922"/>
      <c r="E1200" s="1176">
        <v>63.06</v>
      </c>
      <c r="F1200" s="2070">
        <v>2.8690000000000002</v>
      </c>
      <c r="G1200"/>
    </row>
    <row r="1201" spans="3:7">
      <c r="C1201" s="502">
        <v>39199</v>
      </c>
      <c r="D1201" s="922"/>
      <c r="E1201" s="1176">
        <v>65.260000000000005</v>
      </c>
      <c r="F1201" s="2070">
        <v>2.9710000000000001</v>
      </c>
      <c r="G1201"/>
    </row>
    <row r="1202" spans="3:7">
      <c r="C1202" s="502">
        <v>39206</v>
      </c>
      <c r="D1202" s="922"/>
      <c r="E1202" s="1176">
        <v>63.82</v>
      </c>
      <c r="F1202" s="2070">
        <v>3.0539999999999998</v>
      </c>
      <c r="G1202"/>
    </row>
    <row r="1203" spans="3:7">
      <c r="C1203" s="502">
        <v>39213</v>
      </c>
      <c r="D1203" s="922"/>
      <c r="E1203" s="1176">
        <v>61.9</v>
      </c>
      <c r="F1203" s="2070">
        <v>3.1030000000000002</v>
      </c>
      <c r="G1203"/>
    </row>
    <row r="1204" spans="3:7">
      <c r="C1204" s="502">
        <v>39220</v>
      </c>
      <c r="D1204" s="922"/>
      <c r="E1204" s="1176">
        <v>63.61</v>
      </c>
      <c r="F1204" s="2070">
        <v>3.218</v>
      </c>
      <c r="G1204"/>
    </row>
    <row r="1205" spans="3:7">
      <c r="C1205" s="502">
        <v>39227</v>
      </c>
      <c r="D1205" s="922"/>
      <c r="E1205" s="1176">
        <v>64.89</v>
      </c>
      <c r="F1205" s="2070">
        <v>3.2090000000000001</v>
      </c>
      <c r="G1205"/>
    </row>
    <row r="1206" spans="3:7">
      <c r="C1206" s="502">
        <v>39234</v>
      </c>
      <c r="D1206" s="922"/>
      <c r="E1206" s="1176">
        <v>63.94</v>
      </c>
      <c r="F1206" s="2070">
        <v>3.157</v>
      </c>
      <c r="G1206"/>
    </row>
    <row r="1207" spans="3:7">
      <c r="C1207" s="502">
        <v>39241</v>
      </c>
      <c r="D1207" s="922"/>
      <c r="E1207" s="1176">
        <v>65.900000000000006</v>
      </c>
      <c r="F1207" s="2070">
        <v>3.0760000000000001</v>
      </c>
      <c r="G1207"/>
    </row>
    <row r="1208" spans="3:7">
      <c r="C1208" s="502">
        <v>39248</v>
      </c>
      <c r="D1208" s="922"/>
      <c r="E1208" s="1176">
        <v>66.62</v>
      </c>
      <c r="F1208" s="2070">
        <v>3.0089999999999999</v>
      </c>
      <c r="G1208"/>
    </row>
    <row r="1209" spans="3:7">
      <c r="C1209" s="502">
        <v>39255</v>
      </c>
      <c r="D1209" s="922"/>
      <c r="E1209" s="1176">
        <v>68.78</v>
      </c>
      <c r="F1209" s="2070">
        <v>2.9820000000000002</v>
      </c>
      <c r="G1209"/>
    </row>
    <row r="1210" spans="3:7">
      <c r="C1210" s="502">
        <v>39262</v>
      </c>
      <c r="D1210" s="922"/>
      <c r="E1210" s="1176">
        <v>69.13</v>
      </c>
      <c r="F1210" s="2070">
        <v>2.9590000000000001</v>
      </c>
      <c r="G1210"/>
    </row>
    <row r="1211" spans="3:7">
      <c r="C1211" s="502">
        <v>39269</v>
      </c>
      <c r="D1211" s="922"/>
      <c r="E1211" s="1176">
        <v>71.78</v>
      </c>
      <c r="F1211" s="2070">
        <v>2.9809999999999999</v>
      </c>
      <c r="G1211"/>
    </row>
    <row r="1212" spans="3:7">
      <c r="C1212" s="502">
        <v>39276</v>
      </c>
      <c r="D1212" s="922"/>
      <c r="E1212" s="1176">
        <v>72.790000000000006</v>
      </c>
      <c r="F1212" s="2070">
        <v>3.0489999999999999</v>
      </c>
      <c r="G1212"/>
    </row>
    <row r="1213" spans="3:7">
      <c r="C1213" s="502">
        <v>39283</v>
      </c>
      <c r="D1213" s="922"/>
      <c r="E1213" s="1176">
        <v>74.92</v>
      </c>
      <c r="F1213" s="2070">
        <v>2.9580000000000002</v>
      </c>
      <c r="G1213"/>
    </row>
    <row r="1214" spans="3:7">
      <c r="C1214" s="502">
        <v>39290</v>
      </c>
      <c r="D1214" s="922"/>
      <c r="E1214" s="1176">
        <v>75.150000000000006</v>
      </c>
      <c r="F1214" s="2070">
        <v>2.8759999999999999</v>
      </c>
      <c r="G1214"/>
    </row>
    <row r="1215" spans="3:7">
      <c r="C1215" s="502">
        <v>39297</v>
      </c>
      <c r="D1215" s="922"/>
      <c r="E1215" s="1176">
        <v>76.75</v>
      </c>
      <c r="F1215" s="2070">
        <v>2.8380000000000001</v>
      </c>
      <c r="G1215"/>
    </row>
    <row r="1216" spans="3:7">
      <c r="C1216" s="502">
        <v>39304</v>
      </c>
      <c r="D1216" s="922"/>
      <c r="E1216" s="1176">
        <v>71.92</v>
      </c>
      <c r="F1216" s="2070">
        <v>2.7709999999999999</v>
      </c>
      <c r="G1216"/>
    </row>
    <row r="1217" spans="3:7">
      <c r="C1217" s="502">
        <v>39311</v>
      </c>
      <c r="D1217" s="922"/>
      <c r="E1217" s="1176">
        <v>72.05</v>
      </c>
      <c r="F1217" s="2070">
        <v>2.7850000000000001</v>
      </c>
      <c r="G1217"/>
    </row>
    <row r="1218" spans="3:7">
      <c r="C1218" s="502">
        <v>39318</v>
      </c>
      <c r="D1218" s="922"/>
      <c r="E1218" s="1176">
        <v>70.19</v>
      </c>
      <c r="F1218" s="2070">
        <v>2.7490000000000001</v>
      </c>
      <c r="G1218"/>
    </row>
    <row r="1219" spans="3:7">
      <c r="C1219" s="502">
        <v>39325</v>
      </c>
      <c r="D1219" s="922"/>
      <c r="E1219" s="1176">
        <v>72.930000000000007</v>
      </c>
      <c r="F1219" s="2070">
        <v>2.7959999999999998</v>
      </c>
      <c r="G1219"/>
    </row>
    <row r="1220" spans="3:7">
      <c r="C1220" s="502">
        <v>39332</v>
      </c>
      <c r="D1220" s="922"/>
      <c r="E1220" s="1176">
        <v>75.959999999999994</v>
      </c>
      <c r="F1220" s="2070">
        <v>2.8180000000000001</v>
      </c>
      <c r="G1220"/>
    </row>
    <row r="1221" spans="3:7">
      <c r="C1221" s="502">
        <v>39339</v>
      </c>
      <c r="D1221" s="922"/>
      <c r="E1221" s="1176">
        <v>78.95</v>
      </c>
      <c r="F1221" s="2070">
        <v>2.7869999999999999</v>
      </c>
      <c r="G1221"/>
    </row>
    <row r="1222" spans="3:7">
      <c r="C1222" s="502">
        <v>39346</v>
      </c>
      <c r="D1222" s="922"/>
      <c r="E1222" s="1176">
        <v>82.26</v>
      </c>
      <c r="F1222" s="2070">
        <v>2.8119999999999998</v>
      </c>
      <c r="G1222"/>
    </row>
    <row r="1223" spans="3:7">
      <c r="C1223" s="502">
        <v>39353</v>
      </c>
      <c r="D1223" s="922"/>
      <c r="E1223" s="1176">
        <v>81.7</v>
      </c>
      <c r="F1223" s="2070">
        <v>2.7879999999999998</v>
      </c>
      <c r="G1223"/>
    </row>
    <row r="1224" spans="3:7">
      <c r="C1224" s="502">
        <v>39360</v>
      </c>
      <c r="D1224" s="922"/>
      <c r="E1224" s="1176">
        <v>80.59</v>
      </c>
      <c r="F1224" s="2070">
        <v>2.77</v>
      </c>
      <c r="G1224"/>
    </row>
    <row r="1225" spans="3:7">
      <c r="C1225" s="502">
        <v>39367</v>
      </c>
      <c r="D1225" s="922"/>
      <c r="E1225" s="1176">
        <v>81.459999999999994</v>
      </c>
      <c r="F1225" s="2070">
        <v>2.762</v>
      </c>
      <c r="G1225"/>
    </row>
    <row r="1226" spans="3:7">
      <c r="C1226" s="502">
        <v>39374</v>
      </c>
      <c r="D1226" s="922"/>
      <c r="E1226" s="1176">
        <v>87.8</v>
      </c>
      <c r="F1226" s="2070">
        <v>2.823</v>
      </c>
      <c r="G1226"/>
    </row>
    <row r="1227" spans="3:7">
      <c r="C1227" s="502">
        <v>39381</v>
      </c>
      <c r="D1227" s="922"/>
      <c r="E1227" s="1176">
        <v>89.23</v>
      </c>
      <c r="F1227" s="2070">
        <v>2.8719999999999999</v>
      </c>
      <c r="G1227"/>
    </row>
    <row r="1228" spans="3:7">
      <c r="C1228" s="502">
        <v>39388</v>
      </c>
      <c r="D1228" s="922"/>
      <c r="E1228" s="1176">
        <v>93.46</v>
      </c>
      <c r="F1228" s="2070">
        <v>3.0129999999999999</v>
      </c>
      <c r="G1228"/>
    </row>
    <row r="1229" spans="3:7">
      <c r="C1229" s="502">
        <v>39395</v>
      </c>
      <c r="D1229" s="922"/>
      <c r="E1229" s="1176">
        <v>95.81</v>
      </c>
      <c r="F1229" s="2070">
        <v>3.1110000000000002</v>
      </c>
      <c r="G1229"/>
    </row>
    <row r="1230" spans="3:7">
      <c r="C1230" s="502">
        <v>39402</v>
      </c>
      <c r="D1230" s="922"/>
      <c r="E1230" s="1176">
        <v>93.56</v>
      </c>
      <c r="F1230" s="2070">
        <v>3.0990000000000002</v>
      </c>
      <c r="G1230"/>
    </row>
    <row r="1231" spans="3:7">
      <c r="C1231" s="502">
        <v>39409</v>
      </c>
      <c r="D1231" s="922"/>
      <c r="E1231" s="1176">
        <v>97.93</v>
      </c>
      <c r="F1231" s="2070">
        <v>3.097</v>
      </c>
      <c r="G1231"/>
    </row>
    <row r="1232" spans="3:7">
      <c r="C1232" s="502">
        <v>39416</v>
      </c>
      <c r="D1232" s="922"/>
      <c r="E1232" s="1176">
        <v>92.47</v>
      </c>
      <c r="F1232" s="2070">
        <v>3.0609999999999999</v>
      </c>
      <c r="G1232"/>
    </row>
    <row r="1233" spans="3:7">
      <c r="C1233" s="502">
        <v>39423</v>
      </c>
      <c r="D1233" s="922"/>
      <c r="E1233" s="1176">
        <v>88.71</v>
      </c>
      <c r="F1233" s="2070">
        <v>3</v>
      </c>
      <c r="G1233"/>
    </row>
    <row r="1234" spans="3:7">
      <c r="C1234" s="502">
        <v>39430</v>
      </c>
      <c r="D1234" s="922"/>
      <c r="E1234" s="1176">
        <v>91.18</v>
      </c>
      <c r="F1234" s="2070">
        <v>2.9980000000000002</v>
      </c>
      <c r="G1234"/>
    </row>
    <row r="1235" spans="3:7">
      <c r="C1235" s="502">
        <v>39437</v>
      </c>
      <c r="D1235" s="922"/>
      <c r="E1235" s="1176">
        <v>91.16</v>
      </c>
      <c r="F1235" s="2070">
        <v>2.98</v>
      </c>
      <c r="G1235"/>
    </row>
    <row r="1236" spans="3:7">
      <c r="C1236" s="502">
        <v>39444</v>
      </c>
      <c r="D1236" s="922"/>
      <c r="E1236" s="1176">
        <v>95.64</v>
      </c>
      <c r="F1236" s="2070">
        <v>3.0529999999999999</v>
      </c>
      <c r="G1236"/>
    </row>
    <row r="1237" spans="3:7">
      <c r="C1237" s="502">
        <v>39451</v>
      </c>
      <c r="D1237" s="924" t="s">
        <v>37</v>
      </c>
      <c r="E1237" s="1176">
        <v>98.17</v>
      </c>
      <c r="F1237" s="2070">
        <v>3.109</v>
      </c>
      <c r="G1237" s="1299">
        <f>G910</f>
        <v>160</v>
      </c>
    </row>
    <row r="1238" spans="3:7">
      <c r="C1238" s="502">
        <v>39458</v>
      </c>
      <c r="D1238" s="922"/>
      <c r="E1238" s="1176">
        <v>94.76</v>
      </c>
      <c r="F1238" s="2070">
        <v>3.0680000000000001</v>
      </c>
      <c r="G1238" s="1299">
        <f>G1237</f>
        <v>160</v>
      </c>
    </row>
    <row r="1239" spans="3:7">
      <c r="C1239" s="502">
        <v>39465</v>
      </c>
      <c r="D1239" s="922"/>
      <c r="E1239" s="1176">
        <v>91.51</v>
      </c>
      <c r="F1239" s="2070">
        <v>3.0169999999999999</v>
      </c>
      <c r="G1239" s="1299">
        <f t="shared" ref="G1239:G1302" si="3">G1238</f>
        <v>160</v>
      </c>
    </row>
    <row r="1240" spans="3:7">
      <c r="C1240" s="502">
        <v>39472</v>
      </c>
      <c r="D1240" s="922"/>
      <c r="E1240" s="1176">
        <v>89.41</v>
      </c>
      <c r="F1240" s="2070">
        <v>2.9769999999999999</v>
      </c>
      <c r="G1240" s="1299">
        <f t="shared" si="3"/>
        <v>160</v>
      </c>
    </row>
    <row r="1241" spans="3:7">
      <c r="C1241" s="502">
        <v>39479</v>
      </c>
      <c r="D1241" s="922"/>
      <c r="E1241" s="1176">
        <v>91.14</v>
      </c>
      <c r="F1241" s="2070">
        <v>2.9780000000000002</v>
      </c>
      <c r="G1241" s="1299">
        <f t="shared" si="3"/>
        <v>160</v>
      </c>
    </row>
    <row r="1242" spans="3:7">
      <c r="C1242" s="502">
        <v>39486</v>
      </c>
      <c r="D1242" s="922"/>
      <c r="E1242" s="1176">
        <v>89.08</v>
      </c>
      <c r="F1242" s="2070">
        <v>2.96</v>
      </c>
      <c r="G1242" s="1299">
        <f t="shared" si="3"/>
        <v>160</v>
      </c>
    </row>
    <row r="1243" spans="3:7">
      <c r="C1243" s="502">
        <v>39493</v>
      </c>
      <c r="D1243" s="922"/>
      <c r="E1243" s="1176">
        <v>94.13</v>
      </c>
      <c r="F1243" s="2070">
        <v>3.0419999999999998</v>
      </c>
      <c r="G1243" s="1299">
        <f t="shared" si="3"/>
        <v>160</v>
      </c>
    </row>
    <row r="1244" spans="3:7">
      <c r="C1244" s="502">
        <v>39500</v>
      </c>
      <c r="D1244" s="922"/>
      <c r="E1244" s="1176">
        <v>99.61</v>
      </c>
      <c r="F1244" s="2070">
        <v>3.13</v>
      </c>
      <c r="G1244" s="1299">
        <f t="shared" si="3"/>
        <v>160</v>
      </c>
    </row>
    <row r="1245" spans="3:7">
      <c r="C1245" s="502">
        <v>39507</v>
      </c>
      <c r="D1245" s="922"/>
      <c r="E1245" s="1176">
        <v>100.84</v>
      </c>
      <c r="F1245" s="2070">
        <v>3.1619999999999999</v>
      </c>
      <c r="G1245" s="1299">
        <f t="shared" si="3"/>
        <v>160</v>
      </c>
    </row>
    <row r="1246" spans="3:7">
      <c r="C1246" s="502">
        <v>39514</v>
      </c>
      <c r="D1246" s="922"/>
      <c r="E1246" s="1176">
        <v>103.44</v>
      </c>
      <c r="F1246" s="2070">
        <v>3.2250000000000001</v>
      </c>
      <c r="G1246" s="1299">
        <f t="shared" si="3"/>
        <v>160</v>
      </c>
    </row>
    <row r="1247" spans="3:7">
      <c r="C1247" s="502">
        <v>39521</v>
      </c>
      <c r="D1247" s="922"/>
      <c r="E1247" s="1176">
        <v>109.35</v>
      </c>
      <c r="F1247" s="2070">
        <v>3.2839999999999998</v>
      </c>
      <c r="G1247" s="1299">
        <f t="shared" si="3"/>
        <v>160</v>
      </c>
    </row>
    <row r="1248" spans="3:7">
      <c r="C1248" s="502">
        <v>39528</v>
      </c>
      <c r="D1248" s="922"/>
      <c r="E1248" s="1176">
        <v>105.28</v>
      </c>
      <c r="F1248" s="2070">
        <v>3.2589999999999999</v>
      </c>
      <c r="G1248" s="1299">
        <f t="shared" si="3"/>
        <v>160</v>
      </c>
    </row>
    <row r="1249" spans="3:7">
      <c r="C1249" s="502">
        <v>39535</v>
      </c>
      <c r="D1249" s="922"/>
      <c r="E1249" s="1176">
        <v>104.49</v>
      </c>
      <c r="F1249" s="2070">
        <v>3.29</v>
      </c>
      <c r="G1249" s="1299">
        <f t="shared" si="3"/>
        <v>160</v>
      </c>
    </row>
    <row r="1250" spans="3:7">
      <c r="C1250" s="502">
        <v>39542</v>
      </c>
      <c r="D1250" s="922"/>
      <c r="E1250" s="1176">
        <v>103.46</v>
      </c>
      <c r="F1250" s="2070">
        <v>3.3319999999999999</v>
      </c>
      <c r="G1250" s="1299">
        <f t="shared" si="3"/>
        <v>160</v>
      </c>
    </row>
    <row r="1251" spans="3:7">
      <c r="C1251" s="502">
        <v>39549</v>
      </c>
      <c r="D1251" s="922"/>
      <c r="E1251" s="1176">
        <v>109.71</v>
      </c>
      <c r="F1251" s="2070">
        <v>3.3889999999999998</v>
      </c>
      <c r="G1251" s="1299">
        <f t="shared" si="3"/>
        <v>160</v>
      </c>
    </row>
    <row r="1252" spans="3:7">
      <c r="C1252" s="502">
        <v>39556</v>
      </c>
      <c r="D1252" s="922"/>
      <c r="E1252" s="1176">
        <v>114.33</v>
      </c>
      <c r="F1252" s="2070">
        <v>3.508</v>
      </c>
      <c r="G1252" s="1299">
        <f t="shared" si="3"/>
        <v>160</v>
      </c>
    </row>
    <row r="1253" spans="3:7">
      <c r="C1253" s="502">
        <v>39563</v>
      </c>
      <c r="D1253" s="922"/>
      <c r="E1253" s="1176">
        <v>118.53</v>
      </c>
      <c r="F1253" s="2070">
        <v>3.6030000000000002</v>
      </c>
      <c r="G1253" s="1299">
        <f t="shared" si="3"/>
        <v>160</v>
      </c>
    </row>
    <row r="1254" spans="3:7">
      <c r="C1254" s="502">
        <v>39570</v>
      </c>
      <c r="D1254" s="922"/>
      <c r="E1254" s="1176">
        <v>115.42</v>
      </c>
      <c r="F1254" s="2070">
        <v>3.613</v>
      </c>
      <c r="G1254" s="1299">
        <f t="shared" si="3"/>
        <v>160</v>
      </c>
    </row>
    <row r="1255" spans="3:7">
      <c r="C1255" s="502">
        <v>39577</v>
      </c>
      <c r="D1255" s="922"/>
      <c r="E1255" s="1176">
        <v>123.01</v>
      </c>
      <c r="F1255" s="2070">
        <v>3.722</v>
      </c>
      <c r="G1255" s="1299">
        <f t="shared" si="3"/>
        <v>160</v>
      </c>
    </row>
    <row r="1256" spans="3:7">
      <c r="C1256" s="502">
        <v>39584</v>
      </c>
      <c r="D1256" s="922"/>
      <c r="E1256" s="1176">
        <v>124.96</v>
      </c>
      <c r="F1256" s="2070">
        <v>3.7909999999999999</v>
      </c>
      <c r="G1256" s="1299">
        <f t="shared" si="3"/>
        <v>160</v>
      </c>
    </row>
    <row r="1257" spans="3:7">
      <c r="C1257" s="502">
        <v>39591</v>
      </c>
      <c r="D1257" s="922"/>
      <c r="E1257" s="1176">
        <v>130.13999999999999</v>
      </c>
      <c r="F1257" s="2070">
        <v>3.9369999999999998</v>
      </c>
      <c r="G1257" s="1299">
        <f t="shared" si="3"/>
        <v>160</v>
      </c>
    </row>
    <row r="1258" spans="3:7">
      <c r="C1258" s="502">
        <v>39598</v>
      </c>
      <c r="D1258" s="922"/>
      <c r="E1258" s="1176">
        <v>128.47</v>
      </c>
      <c r="F1258" s="2070">
        <v>3.976</v>
      </c>
      <c r="G1258" s="1299">
        <f t="shared" si="3"/>
        <v>160</v>
      </c>
    </row>
    <row r="1259" spans="3:7">
      <c r="C1259" s="502">
        <v>39605</v>
      </c>
      <c r="D1259" s="922"/>
      <c r="E1259" s="1176">
        <v>128.16</v>
      </c>
      <c r="F1259" s="2070">
        <v>4.0389999999999997</v>
      </c>
      <c r="G1259" s="1299">
        <f t="shared" si="3"/>
        <v>160</v>
      </c>
    </row>
    <row r="1260" spans="3:7">
      <c r="C1260" s="502">
        <v>39612</v>
      </c>
      <c r="D1260" s="922"/>
      <c r="E1260" s="1176">
        <v>134.80000000000001</v>
      </c>
      <c r="F1260" s="2070">
        <v>4.0819999999999999</v>
      </c>
      <c r="G1260" s="1299">
        <f t="shared" si="3"/>
        <v>160</v>
      </c>
    </row>
    <row r="1261" spans="3:7">
      <c r="C1261" s="502">
        <v>39619</v>
      </c>
      <c r="D1261" s="922"/>
      <c r="E1261" s="1176">
        <v>134.34</v>
      </c>
      <c r="F1261" s="2070">
        <v>4.0789999999999997</v>
      </c>
      <c r="G1261" s="1299">
        <f t="shared" si="3"/>
        <v>160</v>
      </c>
    </row>
    <row r="1262" spans="3:7">
      <c r="C1262" s="502">
        <v>39626</v>
      </c>
      <c r="D1262" s="922"/>
      <c r="E1262" s="1176">
        <v>137</v>
      </c>
      <c r="F1262" s="2070">
        <v>4.0949999999999998</v>
      </c>
      <c r="G1262" s="1299">
        <f t="shared" si="3"/>
        <v>160</v>
      </c>
    </row>
    <row r="1263" spans="3:7">
      <c r="C1263" s="502">
        <v>39633</v>
      </c>
      <c r="D1263" s="922"/>
      <c r="E1263" s="1176">
        <v>142.52000000000001</v>
      </c>
      <c r="F1263" s="2070">
        <v>4.1139999999999999</v>
      </c>
      <c r="G1263" s="1299">
        <f t="shared" si="3"/>
        <v>160</v>
      </c>
    </row>
    <row r="1264" spans="3:7">
      <c r="C1264" s="502">
        <v>39640</v>
      </c>
      <c r="D1264" s="922"/>
      <c r="E1264" s="1176">
        <v>139.94999999999999</v>
      </c>
      <c r="F1264" s="2070">
        <v>4.1130000000000004</v>
      </c>
      <c r="G1264" s="1299">
        <f t="shared" si="3"/>
        <v>160</v>
      </c>
    </row>
    <row r="1265" spans="3:7">
      <c r="C1265" s="502">
        <v>39647</v>
      </c>
      <c r="D1265" s="922"/>
      <c r="E1265" s="1176">
        <v>135.37</v>
      </c>
      <c r="F1265" s="2070">
        <v>4.0640000000000001</v>
      </c>
      <c r="G1265" s="1299">
        <f t="shared" si="3"/>
        <v>160</v>
      </c>
    </row>
    <row r="1266" spans="3:7">
      <c r="C1266" s="502">
        <v>39654</v>
      </c>
      <c r="D1266" s="922"/>
      <c r="E1266" s="1176">
        <v>125.92</v>
      </c>
      <c r="F1266" s="2070">
        <v>3.9550000000000001</v>
      </c>
      <c r="G1266" s="1299">
        <f t="shared" si="3"/>
        <v>160</v>
      </c>
    </row>
    <row r="1267" spans="3:7">
      <c r="C1267" s="502">
        <v>39661</v>
      </c>
      <c r="D1267" s="922"/>
      <c r="E1267" s="1176">
        <v>124.57</v>
      </c>
      <c r="F1267" s="2070">
        <v>3.88</v>
      </c>
      <c r="G1267" s="1299">
        <f t="shared" si="3"/>
        <v>160</v>
      </c>
    </row>
    <row r="1268" spans="3:7">
      <c r="C1268" s="502">
        <v>39668</v>
      </c>
      <c r="D1268" s="922"/>
      <c r="E1268" s="1176">
        <v>118.8</v>
      </c>
      <c r="F1268" s="2070">
        <v>3.8090000000000002</v>
      </c>
      <c r="G1268" s="1299">
        <f t="shared" si="3"/>
        <v>160</v>
      </c>
    </row>
    <row r="1269" spans="3:7">
      <c r="C1269" s="502">
        <v>39675</v>
      </c>
      <c r="D1269" s="922"/>
      <c r="E1269" s="1176">
        <v>114.4</v>
      </c>
      <c r="F1269" s="2070">
        <v>3.74</v>
      </c>
      <c r="G1269" s="1299">
        <f t="shared" si="3"/>
        <v>160</v>
      </c>
    </row>
    <row r="1270" spans="3:7">
      <c r="C1270" s="502">
        <v>39682</v>
      </c>
      <c r="D1270" s="922"/>
      <c r="E1270" s="1176">
        <v>115.7</v>
      </c>
      <c r="F1270" s="2070">
        <v>3.6850000000000001</v>
      </c>
      <c r="G1270" s="1299">
        <f t="shared" si="3"/>
        <v>160</v>
      </c>
    </row>
    <row r="1271" spans="3:7">
      <c r="C1271" s="502">
        <v>39689</v>
      </c>
      <c r="D1271" s="922"/>
      <c r="E1271" s="1176">
        <v>116.09</v>
      </c>
      <c r="F1271" s="2070">
        <v>3.68</v>
      </c>
      <c r="G1271" s="1299">
        <f t="shared" si="3"/>
        <v>160</v>
      </c>
    </row>
    <row r="1272" spans="3:7">
      <c r="C1272" s="502">
        <v>39696</v>
      </c>
      <c r="D1272" s="922"/>
      <c r="E1272" s="1176">
        <v>108.37</v>
      </c>
      <c r="F1272" s="2070">
        <v>3.6480000000000001</v>
      </c>
      <c r="G1272" s="1299">
        <f t="shared" si="3"/>
        <v>160</v>
      </c>
    </row>
    <row r="1273" spans="3:7">
      <c r="C1273" s="502">
        <v>39703</v>
      </c>
      <c r="D1273" s="922"/>
      <c r="E1273" s="1176">
        <v>102.88</v>
      </c>
      <c r="F1273" s="2070">
        <v>3.835</v>
      </c>
      <c r="G1273" s="1299">
        <f t="shared" si="3"/>
        <v>160</v>
      </c>
    </row>
    <row r="1274" spans="3:7">
      <c r="C1274" s="502">
        <v>39710</v>
      </c>
      <c r="D1274" s="922"/>
      <c r="E1274" s="1176">
        <v>97.19</v>
      </c>
      <c r="F1274" s="2070">
        <v>3.718</v>
      </c>
      <c r="G1274" s="1299">
        <f t="shared" si="3"/>
        <v>160</v>
      </c>
    </row>
    <row r="1275" spans="3:7">
      <c r="C1275" s="502">
        <v>39717</v>
      </c>
      <c r="D1275" s="922"/>
      <c r="E1275" s="1176">
        <v>111.12</v>
      </c>
      <c r="F1275" s="2070">
        <v>3.6320000000000001</v>
      </c>
      <c r="G1275" s="1299">
        <f t="shared" si="3"/>
        <v>160</v>
      </c>
    </row>
    <row r="1276" spans="3:7">
      <c r="C1276" s="502">
        <v>39724</v>
      </c>
      <c r="D1276" s="922"/>
      <c r="E1276" s="1176">
        <v>96.59</v>
      </c>
      <c r="F1276" s="2070">
        <v>3.484</v>
      </c>
      <c r="G1276" s="1299">
        <f t="shared" si="3"/>
        <v>160</v>
      </c>
    </row>
    <row r="1277" spans="3:7">
      <c r="C1277" s="502">
        <v>39731</v>
      </c>
      <c r="D1277" s="922"/>
      <c r="E1277" s="1176">
        <v>86.24</v>
      </c>
      <c r="F1277" s="2070">
        <v>3.1509999999999998</v>
      </c>
      <c r="G1277" s="1299">
        <f t="shared" si="3"/>
        <v>160</v>
      </c>
    </row>
    <row r="1278" spans="3:7">
      <c r="C1278" s="502">
        <v>39738</v>
      </c>
      <c r="D1278" s="922"/>
      <c r="E1278" s="1176">
        <v>75.19</v>
      </c>
      <c r="F1278" s="2070">
        <v>2.9140000000000001</v>
      </c>
      <c r="G1278" s="1299">
        <f t="shared" si="3"/>
        <v>160</v>
      </c>
    </row>
    <row r="1279" spans="3:7">
      <c r="C1279" s="502">
        <v>39745</v>
      </c>
      <c r="D1279" s="922"/>
      <c r="E1279" s="1176">
        <v>68.56</v>
      </c>
      <c r="F1279" s="2070">
        <v>2.6560000000000001</v>
      </c>
      <c r="G1279" s="1299">
        <f t="shared" si="3"/>
        <v>160</v>
      </c>
    </row>
    <row r="1280" spans="3:7">
      <c r="C1280" s="502">
        <v>39752</v>
      </c>
      <c r="D1280" s="922"/>
      <c r="E1280" s="1176">
        <v>65.209999999999994</v>
      </c>
      <c r="F1280" s="2070">
        <v>2.4</v>
      </c>
      <c r="G1280" s="1299">
        <f t="shared" si="3"/>
        <v>160</v>
      </c>
    </row>
    <row r="1281" spans="3:7">
      <c r="C1281" s="502">
        <v>39759</v>
      </c>
      <c r="D1281" s="922"/>
      <c r="E1281" s="1176">
        <v>64.31</v>
      </c>
      <c r="F1281" s="2070">
        <v>2.2240000000000002</v>
      </c>
      <c r="G1281" s="1299">
        <f t="shared" si="3"/>
        <v>160</v>
      </c>
    </row>
    <row r="1282" spans="3:7">
      <c r="C1282" s="502">
        <v>39766</v>
      </c>
      <c r="D1282" s="922"/>
      <c r="E1282" s="1176">
        <v>58.6</v>
      </c>
      <c r="F1282" s="2070">
        <v>2.0720000000000001</v>
      </c>
      <c r="G1282" s="1299">
        <f t="shared" si="3"/>
        <v>160</v>
      </c>
    </row>
    <row r="1283" spans="3:7">
      <c r="C1283" s="502">
        <v>39773</v>
      </c>
      <c r="D1283" s="922"/>
      <c r="E1283" s="1176">
        <v>52.26</v>
      </c>
      <c r="F1283" s="2070">
        <v>1.8919999999999999</v>
      </c>
      <c r="G1283" s="1299">
        <f t="shared" si="3"/>
        <v>160</v>
      </c>
    </row>
    <row r="1284" spans="3:7">
      <c r="C1284" s="502">
        <v>39780</v>
      </c>
      <c r="D1284" s="922"/>
      <c r="E1284" s="1176">
        <v>53.27</v>
      </c>
      <c r="F1284" s="2070">
        <v>1.8109999999999999</v>
      </c>
      <c r="G1284" s="1299">
        <f t="shared" si="3"/>
        <v>160</v>
      </c>
    </row>
    <row r="1285" spans="3:7">
      <c r="C1285" s="502">
        <v>39787</v>
      </c>
      <c r="D1285" s="922"/>
      <c r="E1285" s="1176">
        <v>45.6</v>
      </c>
      <c r="F1285" s="2070">
        <v>1.6990000000000001</v>
      </c>
      <c r="G1285" s="1299">
        <f t="shared" si="3"/>
        <v>160</v>
      </c>
    </row>
    <row r="1286" spans="3:7">
      <c r="C1286" s="502">
        <v>39794</v>
      </c>
      <c r="D1286" s="922"/>
      <c r="E1286" s="1176">
        <v>44.57</v>
      </c>
      <c r="F1286" s="2070">
        <v>1.659</v>
      </c>
      <c r="G1286" s="1299">
        <f t="shared" si="3"/>
        <v>160</v>
      </c>
    </row>
    <row r="1287" spans="3:7">
      <c r="C1287" s="502">
        <v>39801</v>
      </c>
      <c r="D1287" s="922"/>
      <c r="E1287" s="1176">
        <v>39.700000000000003</v>
      </c>
      <c r="F1287" s="2070">
        <v>1.653</v>
      </c>
      <c r="G1287" s="1299">
        <f t="shared" si="3"/>
        <v>160</v>
      </c>
    </row>
    <row r="1288" spans="3:7">
      <c r="C1288" s="502">
        <v>39808</v>
      </c>
      <c r="D1288" s="922"/>
      <c r="E1288" s="1176">
        <v>32.979999999999997</v>
      </c>
      <c r="F1288" s="2070">
        <v>1.613</v>
      </c>
      <c r="G1288" s="1299">
        <f t="shared" si="3"/>
        <v>160</v>
      </c>
    </row>
    <row r="1289" spans="3:7">
      <c r="C1289" s="502">
        <v>39815</v>
      </c>
      <c r="D1289" s="924" t="s">
        <v>38</v>
      </c>
      <c r="E1289" s="1176">
        <v>42.4</v>
      </c>
      <c r="F1289" s="2070">
        <v>1.6839999999999999</v>
      </c>
      <c r="G1289" s="1299">
        <f t="shared" si="3"/>
        <v>160</v>
      </c>
    </row>
    <row r="1290" spans="3:7">
      <c r="C1290" s="502">
        <v>39822</v>
      </c>
      <c r="D1290" s="922"/>
      <c r="E1290" s="1176">
        <v>44.46</v>
      </c>
      <c r="F1290" s="2070">
        <v>1.784</v>
      </c>
      <c r="G1290" s="1299">
        <f t="shared" si="3"/>
        <v>160</v>
      </c>
    </row>
    <row r="1291" spans="3:7">
      <c r="C1291" s="502">
        <v>39829</v>
      </c>
      <c r="D1291" s="922"/>
      <c r="E1291" s="1176">
        <v>36.729999999999997</v>
      </c>
      <c r="F1291" s="2070">
        <v>1.847</v>
      </c>
      <c r="G1291" s="1299">
        <f t="shared" si="3"/>
        <v>160</v>
      </c>
    </row>
    <row r="1292" spans="3:7">
      <c r="C1292" s="502">
        <v>39836</v>
      </c>
      <c r="D1292" s="922"/>
      <c r="E1292" s="1176">
        <v>42.15</v>
      </c>
      <c r="F1292" s="2070">
        <v>1.8380000000000001</v>
      </c>
      <c r="G1292" s="1299">
        <f t="shared" si="3"/>
        <v>160</v>
      </c>
    </row>
    <row r="1293" spans="3:7">
      <c r="C1293" s="502">
        <v>39843</v>
      </c>
      <c r="D1293" s="922"/>
      <c r="E1293" s="1176">
        <v>42.7</v>
      </c>
      <c r="F1293" s="2070">
        <v>1.8919999999999999</v>
      </c>
      <c r="G1293" s="1299">
        <f t="shared" si="3"/>
        <v>160</v>
      </c>
    </row>
    <row r="1294" spans="3:7">
      <c r="C1294" s="502">
        <v>39850</v>
      </c>
      <c r="D1294" s="922"/>
      <c r="E1294" s="1176">
        <v>40.78</v>
      </c>
      <c r="F1294" s="2070">
        <v>1.9259999999999999</v>
      </c>
      <c r="G1294" s="1299">
        <f t="shared" si="3"/>
        <v>160</v>
      </c>
    </row>
    <row r="1295" spans="3:7">
      <c r="C1295" s="502">
        <v>39857</v>
      </c>
      <c r="D1295" s="922"/>
      <c r="E1295" s="1176">
        <v>36.94</v>
      </c>
      <c r="F1295" s="2070">
        <v>1.964</v>
      </c>
      <c r="G1295" s="1299">
        <f t="shared" si="3"/>
        <v>160</v>
      </c>
    </row>
    <row r="1296" spans="3:7">
      <c r="C1296" s="502">
        <v>39864</v>
      </c>
      <c r="D1296" s="922"/>
      <c r="E1296" s="1176">
        <v>37.15</v>
      </c>
      <c r="F1296" s="2070">
        <v>1.909</v>
      </c>
      <c r="G1296" s="1299">
        <f>G1295</f>
        <v>160</v>
      </c>
    </row>
    <row r="1297" spans="3:7">
      <c r="C1297" s="502">
        <v>39871</v>
      </c>
      <c r="D1297" s="922"/>
      <c r="E1297" s="1176">
        <v>41.1</v>
      </c>
      <c r="F1297" s="2070">
        <v>1.9339999999999999</v>
      </c>
      <c r="G1297" s="1299">
        <f t="shared" si="3"/>
        <v>160</v>
      </c>
    </row>
    <row r="1298" spans="3:7">
      <c r="C1298" s="502">
        <v>39878</v>
      </c>
      <c r="D1298" s="922"/>
      <c r="E1298" s="1176">
        <v>43.18</v>
      </c>
      <c r="F1298" s="2070">
        <v>1.9410000000000001</v>
      </c>
      <c r="G1298" s="1299">
        <f t="shared" si="3"/>
        <v>160</v>
      </c>
    </row>
    <row r="1299" spans="3:7">
      <c r="C1299" s="502">
        <v>39885</v>
      </c>
      <c r="D1299" s="922"/>
      <c r="E1299" s="1176">
        <v>45.66</v>
      </c>
      <c r="F1299" s="2070">
        <v>1.91</v>
      </c>
      <c r="G1299" s="1299">
        <f t="shared" si="3"/>
        <v>160</v>
      </c>
    </row>
    <row r="1300" spans="3:7">
      <c r="C1300" s="502">
        <v>39892</v>
      </c>
      <c r="D1300" s="922"/>
      <c r="E1300" s="1176">
        <v>49.49</v>
      </c>
      <c r="F1300" s="2070">
        <v>1.962</v>
      </c>
      <c r="G1300" s="1299">
        <f t="shared" si="3"/>
        <v>160</v>
      </c>
    </row>
    <row r="1301" spans="3:7">
      <c r="C1301" s="502">
        <v>39899</v>
      </c>
      <c r="D1301" s="922"/>
      <c r="E1301" s="1176">
        <v>52.99</v>
      </c>
      <c r="F1301" s="2070">
        <v>2.0459999999999998</v>
      </c>
      <c r="G1301" s="1299">
        <f t="shared" si="3"/>
        <v>160</v>
      </c>
    </row>
    <row r="1302" spans="3:7">
      <c r="C1302" s="502">
        <v>39906</v>
      </c>
      <c r="D1302" s="922"/>
      <c r="E1302" s="1176">
        <v>50.34</v>
      </c>
      <c r="F1302" s="2070">
        <v>2.0369999999999999</v>
      </c>
      <c r="G1302" s="1299">
        <f t="shared" si="3"/>
        <v>160</v>
      </c>
    </row>
    <row r="1303" spans="3:7">
      <c r="C1303" s="502">
        <v>39913</v>
      </c>
      <c r="D1303" s="922"/>
      <c r="E1303" s="1176">
        <v>50.46</v>
      </c>
      <c r="F1303" s="2070">
        <v>2.0510000000000002</v>
      </c>
      <c r="G1303" s="1299">
        <f t="shared" ref="G1303:G1314" si="4">G1302</f>
        <v>160</v>
      </c>
    </row>
    <row r="1304" spans="3:7">
      <c r="C1304" s="502">
        <v>39920</v>
      </c>
      <c r="D1304" s="922"/>
      <c r="E1304" s="1176">
        <v>49.86</v>
      </c>
      <c r="F1304" s="2070">
        <v>2.0590000000000002</v>
      </c>
      <c r="G1304" s="1299">
        <f t="shared" si="4"/>
        <v>160</v>
      </c>
    </row>
    <row r="1305" spans="3:7">
      <c r="C1305" s="502">
        <v>39927</v>
      </c>
      <c r="D1305" s="922"/>
      <c r="E1305" s="1176">
        <v>47.8</v>
      </c>
      <c r="F1305" s="2070">
        <v>2.0489999999999999</v>
      </c>
      <c r="G1305" s="1299">
        <f t="shared" si="4"/>
        <v>160</v>
      </c>
    </row>
    <row r="1306" spans="3:7">
      <c r="C1306" s="502">
        <v>39934</v>
      </c>
      <c r="D1306" s="922"/>
      <c r="E1306" s="1176">
        <v>50.2</v>
      </c>
      <c r="F1306" s="2070">
        <v>2.0779999999999998</v>
      </c>
      <c r="G1306" s="1299">
        <f t="shared" si="4"/>
        <v>160</v>
      </c>
    </row>
    <row r="1307" spans="3:7">
      <c r="C1307" s="502">
        <v>39941</v>
      </c>
      <c r="D1307" s="922"/>
      <c r="E1307" s="1176">
        <v>55.96</v>
      </c>
      <c r="F1307" s="2070">
        <v>2.2400000000000002</v>
      </c>
      <c r="G1307" s="1299">
        <f t="shared" si="4"/>
        <v>160</v>
      </c>
    </row>
    <row r="1308" spans="3:7">
      <c r="C1308" s="502">
        <v>39948</v>
      </c>
      <c r="D1308" s="922"/>
      <c r="E1308" s="1176">
        <v>57.94</v>
      </c>
      <c r="F1308" s="2070">
        <v>2.3090000000000002</v>
      </c>
      <c r="G1308" s="1299">
        <f t="shared" si="4"/>
        <v>160</v>
      </c>
    </row>
    <row r="1309" spans="3:7">
      <c r="C1309" s="502">
        <v>39955</v>
      </c>
      <c r="D1309" s="922"/>
      <c r="E1309" s="1176">
        <v>60.32</v>
      </c>
      <c r="F1309" s="2070">
        <v>2.4350000000000001</v>
      </c>
      <c r="G1309" s="1299">
        <f t="shared" si="4"/>
        <v>160</v>
      </c>
    </row>
    <row r="1310" spans="3:7">
      <c r="C1310" s="502">
        <v>39962</v>
      </c>
      <c r="D1310" s="922"/>
      <c r="E1310" s="1176">
        <v>64.319999999999993</v>
      </c>
      <c r="F1310" s="2070">
        <v>2.524</v>
      </c>
      <c r="G1310" s="1299">
        <f t="shared" si="4"/>
        <v>160</v>
      </c>
    </row>
    <row r="1311" spans="3:7">
      <c r="C1311" s="502">
        <v>39969</v>
      </c>
      <c r="D1311" s="922"/>
      <c r="E1311" s="1176">
        <v>68.11</v>
      </c>
      <c r="F1311" s="2070">
        <v>2.6240000000000001</v>
      </c>
      <c r="G1311" s="1299">
        <f t="shared" si="4"/>
        <v>160</v>
      </c>
    </row>
    <row r="1312" spans="3:7">
      <c r="C1312" s="502">
        <v>39976</v>
      </c>
      <c r="D1312" s="922"/>
      <c r="E1312" s="1176">
        <v>70.849999999999994</v>
      </c>
      <c r="F1312" s="2070">
        <v>2.6720000000000002</v>
      </c>
      <c r="G1312" s="1299">
        <f t="shared" si="4"/>
        <v>160</v>
      </c>
    </row>
    <row r="1313" spans="3:7">
      <c r="C1313" s="502">
        <v>39983</v>
      </c>
      <c r="D1313" s="922"/>
      <c r="E1313" s="1176">
        <v>70.62</v>
      </c>
      <c r="F1313" s="2070">
        <v>2.6909999999999998</v>
      </c>
      <c r="G1313" s="1299">
        <f t="shared" si="4"/>
        <v>160</v>
      </c>
    </row>
    <row r="1314" spans="3:7">
      <c r="C1314" s="502">
        <v>39990</v>
      </c>
      <c r="D1314" s="922"/>
      <c r="E1314" s="1176">
        <v>68.58</v>
      </c>
      <c r="F1314" s="2070">
        <v>2.6419999999999999</v>
      </c>
      <c r="G1314" s="1299">
        <f t="shared" si="4"/>
        <v>160</v>
      </c>
    </row>
    <row r="1315" spans="3:7">
      <c r="C1315" s="502">
        <v>39997</v>
      </c>
      <c r="D1315" s="922"/>
      <c r="E1315" s="1176">
        <v>69.319999999999993</v>
      </c>
      <c r="F1315" s="2070">
        <v>2.6120000000000001</v>
      </c>
      <c r="G1315"/>
    </row>
    <row r="1316" spans="3:7">
      <c r="C1316" s="502">
        <v>40004</v>
      </c>
      <c r="D1316" s="922"/>
      <c r="E1316" s="1176">
        <v>61.48</v>
      </c>
      <c r="F1316" s="2070">
        <v>2.528</v>
      </c>
      <c r="G1316"/>
    </row>
    <row r="1317" spans="3:7">
      <c r="C1317" s="502">
        <v>40011</v>
      </c>
      <c r="D1317" s="922"/>
      <c r="E1317" s="1176">
        <v>61.29</v>
      </c>
      <c r="F1317" s="2070">
        <v>2.4630000000000001</v>
      </c>
      <c r="G1317"/>
    </row>
    <row r="1318" spans="3:7">
      <c r="C1318" s="502">
        <v>40018</v>
      </c>
      <c r="D1318" s="922"/>
      <c r="E1318" s="1176">
        <v>65.28</v>
      </c>
      <c r="F1318" s="2070">
        <v>2.5030000000000001</v>
      </c>
      <c r="G1318"/>
    </row>
    <row r="1319" spans="3:7">
      <c r="C1319" s="502">
        <v>40025</v>
      </c>
      <c r="D1319" s="922"/>
      <c r="E1319" s="1176">
        <v>67.03</v>
      </c>
      <c r="F1319" s="2070">
        <v>2.5569999999999999</v>
      </c>
      <c r="G1319"/>
    </row>
    <row r="1320" spans="3:7">
      <c r="C1320" s="502">
        <v>40032</v>
      </c>
      <c r="D1320" s="922"/>
      <c r="E1320" s="1176">
        <v>71.58</v>
      </c>
      <c r="F1320" s="2070">
        <v>2.6469999999999998</v>
      </c>
      <c r="G1320"/>
    </row>
    <row r="1321" spans="3:7">
      <c r="C1321" s="502">
        <v>40039</v>
      </c>
      <c r="D1321" s="922"/>
      <c r="E1321" s="1176">
        <v>69.64</v>
      </c>
      <c r="F1321" s="2070">
        <v>2.637</v>
      </c>
      <c r="G1321"/>
    </row>
    <row r="1322" spans="3:7">
      <c r="C1322" s="502">
        <v>40046</v>
      </c>
      <c r="D1322" s="922"/>
      <c r="E1322" s="1176">
        <v>70.8</v>
      </c>
      <c r="F1322" s="2070">
        <v>2.6280000000000001</v>
      </c>
      <c r="G1322"/>
    </row>
    <row r="1323" spans="3:7">
      <c r="C1323" s="502">
        <v>40053</v>
      </c>
      <c r="D1323" s="922"/>
      <c r="E1323" s="1176">
        <v>72.37</v>
      </c>
      <c r="F1323" s="2070">
        <v>2.613</v>
      </c>
      <c r="G1323"/>
    </row>
    <row r="1324" spans="3:7">
      <c r="C1324" s="502">
        <v>40060</v>
      </c>
      <c r="D1324" s="922"/>
      <c r="E1324" s="1176">
        <v>68.39</v>
      </c>
      <c r="F1324" s="2070">
        <v>2.5880000000000001</v>
      </c>
      <c r="G1324"/>
    </row>
    <row r="1325" spans="3:7">
      <c r="C1325" s="502">
        <v>40067</v>
      </c>
      <c r="D1325" s="922"/>
      <c r="E1325" s="1176">
        <v>70.91</v>
      </c>
      <c r="F1325" s="2070">
        <v>2.577</v>
      </c>
      <c r="G1325"/>
    </row>
    <row r="1326" spans="3:7">
      <c r="C1326" s="502">
        <v>40074</v>
      </c>
      <c r="D1326" s="922"/>
      <c r="E1326" s="1176">
        <v>71.319999999999993</v>
      </c>
      <c r="F1326" s="2070">
        <v>2.552</v>
      </c>
      <c r="G1326"/>
    </row>
    <row r="1327" spans="3:7">
      <c r="C1327" s="502">
        <v>40081</v>
      </c>
      <c r="D1327" s="922"/>
      <c r="E1327" s="1176">
        <v>68.33</v>
      </c>
      <c r="F1327" s="2070">
        <v>2.4990000000000001</v>
      </c>
      <c r="G1327"/>
    </row>
    <row r="1328" spans="3:7">
      <c r="C1328" s="502">
        <v>40088</v>
      </c>
      <c r="D1328" s="922"/>
      <c r="E1328" s="1176">
        <v>68.84</v>
      </c>
      <c r="F1328" s="2070">
        <v>2.468</v>
      </c>
      <c r="G1328"/>
    </row>
    <row r="1329" spans="3:7">
      <c r="C1329" s="502">
        <v>40095</v>
      </c>
      <c r="D1329" s="922"/>
      <c r="E1329" s="1176">
        <v>70.8</v>
      </c>
      <c r="F1329" s="2070">
        <v>2.4889999999999999</v>
      </c>
      <c r="G1329"/>
    </row>
    <row r="1330" spans="3:7">
      <c r="C1330" s="502">
        <v>40102</v>
      </c>
      <c r="D1330" s="922"/>
      <c r="E1330" s="1176">
        <v>75.73</v>
      </c>
      <c r="F1330" s="2070">
        <v>2.5739999999999998</v>
      </c>
      <c r="G1330"/>
    </row>
    <row r="1331" spans="3:7">
      <c r="C1331" s="502">
        <v>40109</v>
      </c>
      <c r="D1331" s="922"/>
      <c r="E1331" s="1176">
        <v>80.06</v>
      </c>
      <c r="F1331" s="2070">
        <v>2.6739999999999999</v>
      </c>
      <c r="G1331"/>
    </row>
    <row r="1332" spans="3:7">
      <c r="C1332" s="502">
        <v>40116</v>
      </c>
      <c r="D1332" s="922"/>
      <c r="E1332" s="1176">
        <v>78.47</v>
      </c>
      <c r="F1332" s="2070">
        <v>2.694</v>
      </c>
      <c r="G1332"/>
    </row>
    <row r="1333" spans="3:7">
      <c r="C1333" s="502">
        <v>40123</v>
      </c>
      <c r="D1333" s="922"/>
      <c r="E1333" s="1176">
        <v>79</v>
      </c>
      <c r="F1333" s="2070">
        <v>2.6659999999999999</v>
      </c>
      <c r="G1333"/>
    </row>
    <row r="1334" spans="3:7">
      <c r="C1334" s="502">
        <v>40130</v>
      </c>
      <c r="D1334" s="922"/>
      <c r="E1334" s="1176">
        <v>78.239999999999995</v>
      </c>
      <c r="F1334" s="2070">
        <v>2.629</v>
      </c>
      <c r="G1334"/>
    </row>
    <row r="1335" spans="3:7">
      <c r="C1335" s="502">
        <v>40137</v>
      </c>
      <c r="D1335" s="922"/>
      <c r="E1335" s="1176">
        <v>78.37</v>
      </c>
      <c r="F1335" s="2070">
        <v>2.6389999999999998</v>
      </c>
      <c r="G1335"/>
    </row>
    <row r="1336" spans="3:7">
      <c r="C1336" s="502">
        <v>40144</v>
      </c>
      <c r="D1336" s="922"/>
      <c r="E1336" s="1176">
        <v>76.14</v>
      </c>
      <c r="F1336" s="2070">
        <v>2.629</v>
      </c>
      <c r="G1336"/>
    </row>
    <row r="1337" spans="3:7">
      <c r="C1337" s="502">
        <v>40151</v>
      </c>
      <c r="D1337" s="922"/>
      <c r="E1337" s="1176">
        <v>76.81</v>
      </c>
      <c r="F1337" s="2070">
        <v>2.6339999999999999</v>
      </c>
      <c r="G1337"/>
    </row>
    <row r="1338" spans="3:7">
      <c r="C1338" s="502">
        <v>40158</v>
      </c>
      <c r="D1338" s="922"/>
      <c r="E1338" s="1176">
        <v>71.510000000000005</v>
      </c>
      <c r="F1338" s="2070">
        <v>2.5990000000000002</v>
      </c>
      <c r="G1338"/>
    </row>
    <row r="1339" spans="3:7">
      <c r="C1339" s="502">
        <v>40165</v>
      </c>
      <c r="D1339" s="922"/>
      <c r="E1339" s="1176">
        <v>71.72</v>
      </c>
      <c r="F1339" s="2070">
        <v>2.589</v>
      </c>
      <c r="G1339"/>
    </row>
    <row r="1340" spans="3:7">
      <c r="C1340" s="502">
        <v>40172</v>
      </c>
      <c r="D1340" s="922"/>
      <c r="E1340" s="1176">
        <v>74.760000000000005</v>
      </c>
      <c r="F1340" s="2070">
        <v>2.6070000000000002</v>
      </c>
      <c r="G1340"/>
    </row>
    <row r="1341" spans="3:7">
      <c r="C1341" s="502">
        <v>40179</v>
      </c>
      <c r="D1341" s="924" t="s">
        <v>39</v>
      </c>
      <c r="E1341" s="1176">
        <v>79.069999999999993</v>
      </c>
      <c r="F1341" s="2070">
        <v>2.665</v>
      </c>
      <c r="G1341"/>
    </row>
    <row r="1342" spans="3:7">
      <c r="C1342" s="502">
        <v>40186</v>
      </c>
      <c r="D1342" s="922"/>
      <c r="E1342" s="1176">
        <v>82.34</v>
      </c>
      <c r="F1342" s="2070">
        <v>2.7509999999999999</v>
      </c>
      <c r="G1342"/>
    </row>
    <row r="1343" spans="3:7">
      <c r="C1343" s="502">
        <v>40193</v>
      </c>
      <c r="D1343" s="922"/>
      <c r="E1343" s="1176">
        <v>80.06</v>
      </c>
      <c r="F1343" s="2070">
        <v>2.7389999999999999</v>
      </c>
      <c r="G1343"/>
    </row>
    <row r="1344" spans="3:7">
      <c r="C1344" s="502">
        <v>40200</v>
      </c>
      <c r="D1344" s="922"/>
      <c r="E1344" s="1176">
        <v>76.62</v>
      </c>
      <c r="F1344" s="2070">
        <v>2.7050000000000001</v>
      </c>
      <c r="G1344"/>
    </row>
    <row r="1345" spans="3:7">
      <c r="C1345" s="502">
        <v>40207</v>
      </c>
      <c r="D1345" s="922"/>
      <c r="E1345" s="1176">
        <v>73.94</v>
      </c>
      <c r="F1345" s="2070">
        <v>2.661</v>
      </c>
      <c r="G1345"/>
    </row>
    <row r="1346" spans="3:7">
      <c r="C1346" s="502">
        <v>40214</v>
      </c>
      <c r="D1346" s="922"/>
      <c r="E1346" s="1176">
        <v>74.569999999999993</v>
      </c>
      <c r="F1346" s="2070">
        <v>2.6520000000000001</v>
      </c>
      <c r="G1346"/>
    </row>
    <row r="1347" spans="3:7">
      <c r="C1347" s="502">
        <v>40221</v>
      </c>
      <c r="D1347" s="922"/>
      <c r="E1347" s="1176">
        <v>73.88</v>
      </c>
      <c r="F1347" s="2070">
        <v>2.6080000000000001</v>
      </c>
      <c r="G1347"/>
    </row>
    <row r="1348" spans="3:7">
      <c r="C1348" s="502">
        <v>40228</v>
      </c>
      <c r="D1348" s="922"/>
      <c r="E1348" s="1176">
        <v>78.25</v>
      </c>
      <c r="F1348" s="2070">
        <v>2.6549999999999998</v>
      </c>
      <c r="G1348"/>
    </row>
    <row r="1349" spans="3:7">
      <c r="C1349" s="502">
        <v>40235</v>
      </c>
      <c r="D1349" s="922"/>
      <c r="E1349" s="1176">
        <v>79.22</v>
      </c>
      <c r="F1349" s="2070">
        <v>2.702</v>
      </c>
      <c r="G1349"/>
    </row>
    <row r="1350" spans="3:7">
      <c r="C1350" s="502">
        <v>40242</v>
      </c>
      <c r="D1350" s="922"/>
      <c r="E1350" s="1176">
        <v>80.19</v>
      </c>
      <c r="F1350" s="2070">
        <v>2.7509999999999999</v>
      </c>
      <c r="G1350"/>
    </row>
    <row r="1351" spans="3:7">
      <c r="C1351" s="502">
        <v>40249</v>
      </c>
      <c r="D1351" s="922"/>
      <c r="E1351" s="1176">
        <v>81.760000000000005</v>
      </c>
      <c r="F1351" s="2070">
        <v>2.7879999999999998</v>
      </c>
      <c r="G1351"/>
    </row>
    <row r="1352" spans="3:7">
      <c r="C1352" s="502">
        <v>40256</v>
      </c>
      <c r="D1352" s="922"/>
      <c r="E1352" s="1176">
        <v>81.44</v>
      </c>
      <c r="F1352" s="2070">
        <v>2.819</v>
      </c>
      <c r="G1352"/>
    </row>
    <row r="1353" spans="3:7">
      <c r="C1353" s="502">
        <v>40263</v>
      </c>
      <c r="D1353" s="922"/>
      <c r="E1353" s="1176">
        <v>80.650000000000006</v>
      </c>
      <c r="F1353" s="2070">
        <v>2.798</v>
      </c>
      <c r="G1353"/>
    </row>
    <row r="1354" spans="3:7">
      <c r="C1354" s="502">
        <v>40270</v>
      </c>
      <c r="D1354" s="922"/>
      <c r="E1354" s="1176">
        <v>83.01</v>
      </c>
      <c r="F1354" s="2070">
        <v>2.8260000000000001</v>
      </c>
      <c r="G1354"/>
    </row>
    <row r="1355" spans="3:7">
      <c r="C1355" s="502">
        <v>40277</v>
      </c>
      <c r="D1355" s="922"/>
      <c r="E1355" s="1176">
        <v>85.66</v>
      </c>
      <c r="F1355" s="2070">
        <v>2.8580000000000001</v>
      </c>
      <c r="G1355"/>
    </row>
    <row r="1356" spans="3:7">
      <c r="C1356" s="502">
        <v>40284</v>
      </c>
      <c r="D1356" s="922"/>
      <c r="E1356" s="1176">
        <v>84.34</v>
      </c>
      <c r="F1356" s="2070">
        <v>2.86</v>
      </c>
      <c r="G1356"/>
    </row>
    <row r="1357" spans="3:7">
      <c r="C1357" s="502">
        <v>40291</v>
      </c>
      <c r="D1357" s="922"/>
      <c r="E1357" s="1176">
        <v>82.9</v>
      </c>
      <c r="F1357" s="2070">
        <v>2.8490000000000002</v>
      </c>
      <c r="G1357"/>
    </row>
    <row r="1358" spans="3:7">
      <c r="C1358" s="502">
        <v>40298</v>
      </c>
      <c r="D1358" s="922"/>
      <c r="E1358" s="1176">
        <v>84.22</v>
      </c>
      <c r="F1358" s="2070">
        <v>2.8980000000000001</v>
      </c>
      <c r="G1358"/>
    </row>
    <row r="1359" spans="3:7">
      <c r="C1359" s="502">
        <v>40305</v>
      </c>
      <c r="D1359" s="922"/>
      <c r="E1359" s="1176">
        <v>80.239999999999995</v>
      </c>
      <c r="F1359" s="2070">
        <v>2.9049999999999998</v>
      </c>
      <c r="G1359"/>
    </row>
    <row r="1360" spans="3:7">
      <c r="C1360" s="502">
        <v>40312</v>
      </c>
      <c r="D1360" s="922"/>
      <c r="E1360" s="1176">
        <v>74.98</v>
      </c>
      <c r="F1360" s="2070">
        <v>2.8639999999999999</v>
      </c>
      <c r="G1360"/>
    </row>
    <row r="1361" spans="3:15">
      <c r="C1361" s="502">
        <v>40319</v>
      </c>
      <c r="D1361" s="922"/>
      <c r="E1361" s="1176">
        <v>69.14</v>
      </c>
      <c r="F1361" s="2070">
        <v>2.786</v>
      </c>
      <c r="G1361"/>
    </row>
    <row r="1362" spans="3:15">
      <c r="C1362" s="502">
        <v>40326</v>
      </c>
      <c r="D1362" s="922"/>
      <c r="E1362" s="1176">
        <v>70.62</v>
      </c>
      <c r="F1362" s="2070">
        <v>2.7280000000000002</v>
      </c>
      <c r="G1362"/>
    </row>
    <row r="1363" spans="3:15">
      <c r="C1363" s="502">
        <v>40333</v>
      </c>
      <c r="D1363" s="922"/>
      <c r="E1363" s="1176">
        <v>72.91</v>
      </c>
      <c r="F1363" s="2070">
        <v>2.7250000000000001</v>
      </c>
      <c r="G1363"/>
    </row>
    <row r="1364" spans="3:15">
      <c r="C1364" s="502">
        <v>40340</v>
      </c>
      <c r="D1364" s="922"/>
      <c r="E1364" s="1176">
        <v>73.44</v>
      </c>
      <c r="F1364" s="2070">
        <v>2.7010000000000001</v>
      </c>
      <c r="G1364"/>
    </row>
    <row r="1365" spans="3:15">
      <c r="C1365" s="502">
        <v>40347</v>
      </c>
      <c r="D1365" s="922"/>
      <c r="E1365" s="1176">
        <v>76.7</v>
      </c>
      <c r="F1365" s="2070">
        <v>2.7429999999999999</v>
      </c>
      <c r="G1365"/>
    </row>
    <row r="1366" spans="3:15">
      <c r="C1366" s="502">
        <v>40354</v>
      </c>
      <c r="D1366" s="922"/>
      <c r="E1366" s="1176">
        <v>77.06</v>
      </c>
      <c r="F1366" s="2070">
        <v>2.7570000000000001</v>
      </c>
      <c r="G1366"/>
    </row>
    <row r="1367" spans="3:15">
      <c r="C1367" s="502">
        <v>40361</v>
      </c>
      <c r="D1367" s="922"/>
      <c r="E1367" s="1176">
        <v>74.959999999999994</v>
      </c>
      <c r="F1367" s="2070">
        <v>2.726</v>
      </c>
      <c r="G1367"/>
    </row>
    <row r="1368" spans="3:15">
      <c r="C1368" s="502">
        <v>40368</v>
      </c>
      <c r="D1368" s="922"/>
      <c r="E1368" s="1176">
        <v>74.39</v>
      </c>
      <c r="F1368" s="2070">
        <v>2.718</v>
      </c>
      <c r="G1368"/>
    </row>
    <row r="1369" spans="3:15">
      <c r="C1369" s="502">
        <v>40375</v>
      </c>
      <c r="D1369" s="922"/>
      <c r="E1369" s="1176">
        <v>76.349999999999994</v>
      </c>
      <c r="F1369" s="2070">
        <v>2.722</v>
      </c>
      <c r="G1369"/>
    </row>
    <row r="1370" spans="3:15">
      <c r="C1370" s="502">
        <v>40382</v>
      </c>
      <c r="D1370" s="922"/>
      <c r="E1370" s="1176">
        <v>77.56</v>
      </c>
      <c r="F1370" s="2070">
        <v>2.7490000000000001</v>
      </c>
      <c r="G1370"/>
    </row>
    <row r="1371" spans="3:15">
      <c r="C1371" s="502">
        <v>40389</v>
      </c>
      <c r="D1371" s="922"/>
      <c r="E1371" s="1176">
        <v>78.12</v>
      </c>
      <c r="F1371" s="2070">
        <v>2.7349999999999999</v>
      </c>
      <c r="G1371"/>
    </row>
    <row r="1372" spans="3:15">
      <c r="C1372" s="502">
        <v>40396</v>
      </c>
      <c r="D1372" s="922"/>
      <c r="E1372" s="1176">
        <v>81.790000000000006</v>
      </c>
      <c r="F1372" s="2070">
        <v>2.7829999999999999</v>
      </c>
      <c r="G1372"/>
    </row>
    <row r="1373" spans="3:15">
      <c r="C1373" s="502">
        <v>40403</v>
      </c>
      <c r="D1373" s="922"/>
      <c r="E1373" s="1176">
        <v>78.17</v>
      </c>
      <c r="F1373" s="2070">
        <v>2.7450000000000001</v>
      </c>
      <c r="G1373"/>
      <c r="I1373" s="1301" t="s">
        <v>703</v>
      </c>
      <c r="J1373" s="1301" t="s">
        <v>999</v>
      </c>
      <c r="K1373" s="1301" t="s">
        <v>1175</v>
      </c>
      <c r="M1373" s="1301" t="s">
        <v>1175</v>
      </c>
      <c r="N1373" s="1301" t="s">
        <v>1003</v>
      </c>
      <c r="O1373" s="1301" t="s">
        <v>1003</v>
      </c>
    </row>
    <row r="1374" spans="3:15">
      <c r="C1374" s="502">
        <v>40410</v>
      </c>
      <c r="D1374" s="922"/>
      <c r="E1374" s="1176">
        <v>74.84</v>
      </c>
      <c r="F1374" s="2070">
        <v>2.7040000000000002</v>
      </c>
      <c r="G1374"/>
      <c r="K1374" s="44" t="s">
        <v>1176</v>
      </c>
      <c r="L1374" s="44"/>
      <c r="M1374" s="44" t="s">
        <v>1177</v>
      </c>
    </row>
    <row r="1375" spans="3:15">
      <c r="C1375" s="502">
        <v>40417</v>
      </c>
      <c r="D1375" s="922"/>
      <c r="E1375" s="1176">
        <v>72.91</v>
      </c>
      <c r="F1375" s="2070">
        <v>2.6819999999999999</v>
      </c>
      <c r="G1375"/>
    </row>
    <row r="1376" spans="3:15">
      <c r="C1376" s="502">
        <v>40424</v>
      </c>
      <c r="D1376" s="922"/>
      <c r="E1376" s="1176">
        <v>74.02</v>
      </c>
      <c r="F1376" s="2070">
        <v>2.6819999999999999</v>
      </c>
      <c r="G1376"/>
      <c r="I1376" s="1943">
        <v>30331</v>
      </c>
      <c r="J1376" s="1179">
        <v>83</v>
      </c>
      <c r="K1376" s="86"/>
      <c r="L1376" s="86"/>
      <c r="M1376" s="1601">
        <v>46218.3</v>
      </c>
      <c r="N1376" s="86"/>
      <c r="O1376" s="86"/>
    </row>
    <row r="1377" spans="3:15">
      <c r="C1377" s="502">
        <v>40431</v>
      </c>
      <c r="D1377" s="922"/>
      <c r="E1377" s="1176">
        <v>74.819999999999993</v>
      </c>
      <c r="F1377" s="2070">
        <v>2.7210000000000001</v>
      </c>
      <c r="G1377"/>
      <c r="I1377" s="1943">
        <v>30362</v>
      </c>
      <c r="J1377" s="86"/>
      <c r="K1377" s="86"/>
      <c r="L1377" s="86"/>
      <c r="M1377" s="1601">
        <v>48906.1</v>
      </c>
      <c r="N1377" s="86"/>
      <c r="O1377" s="86"/>
    </row>
    <row r="1378" spans="3:15">
      <c r="C1378" s="502">
        <v>40438</v>
      </c>
      <c r="D1378" s="922"/>
      <c r="E1378" s="1176">
        <v>75.62</v>
      </c>
      <c r="F1378" s="2070">
        <v>2.7229999999999999</v>
      </c>
      <c r="G1378"/>
      <c r="I1378" s="1943">
        <v>30390</v>
      </c>
      <c r="J1378" s="86"/>
      <c r="K1378" s="86"/>
      <c r="L1378" s="86"/>
      <c r="M1378" s="1601">
        <v>54111.7</v>
      </c>
      <c r="N1378" s="86"/>
      <c r="O1378" s="86"/>
    </row>
    <row r="1379" spans="3:15">
      <c r="C1379" s="502">
        <v>40445</v>
      </c>
      <c r="D1379" s="922"/>
      <c r="E1379" s="1176">
        <v>73.760000000000005</v>
      </c>
      <c r="F1379" s="2070">
        <v>2.694</v>
      </c>
      <c r="G1379"/>
      <c r="I1379" s="1943">
        <v>30421</v>
      </c>
      <c r="J1379" s="86"/>
      <c r="K1379" s="86"/>
      <c r="L1379" s="86"/>
      <c r="M1379" s="1601">
        <v>49093.7</v>
      </c>
      <c r="N1379" s="86"/>
      <c r="O1379" s="86"/>
    </row>
    <row r="1380" spans="3:15">
      <c r="C1380" s="502">
        <v>40452</v>
      </c>
      <c r="D1380" s="922"/>
      <c r="E1380" s="1176">
        <v>78.41</v>
      </c>
      <c r="F1380" s="2070">
        <v>2.7320000000000002</v>
      </c>
      <c r="G1380"/>
      <c r="I1380" s="1943">
        <v>30451</v>
      </c>
      <c r="J1380" s="86"/>
      <c r="K1380" s="86"/>
      <c r="L1380" s="86"/>
      <c r="M1380" s="1601">
        <v>52021.3</v>
      </c>
      <c r="N1380" s="86"/>
      <c r="O1380" s="86"/>
    </row>
    <row r="1381" spans="3:15">
      <c r="C1381" s="502">
        <v>40459</v>
      </c>
      <c r="D1381" s="922"/>
      <c r="E1381" s="1176">
        <v>82.29</v>
      </c>
      <c r="F1381" s="2070">
        <v>2.819</v>
      </c>
      <c r="G1381"/>
      <c r="I1381" s="1943">
        <v>30482</v>
      </c>
      <c r="J1381" s="86"/>
      <c r="K1381" s="86"/>
      <c r="L1381" s="86"/>
      <c r="M1381" s="1601">
        <v>52517.2</v>
      </c>
      <c r="N1381" s="86"/>
      <c r="O1381" s="86"/>
    </row>
    <row r="1382" spans="3:15">
      <c r="C1382" s="502">
        <v>40466</v>
      </c>
      <c r="D1382" s="922"/>
      <c r="E1382" s="1176">
        <v>82.16</v>
      </c>
      <c r="F1382" s="2070">
        <v>2.8340000000000001</v>
      </c>
      <c r="G1382"/>
      <c r="I1382" s="1943">
        <v>30512</v>
      </c>
      <c r="J1382" s="86"/>
      <c r="K1382" s="86"/>
      <c r="L1382" s="86"/>
      <c r="M1382" s="1601">
        <v>51898</v>
      </c>
      <c r="N1382" s="86"/>
      <c r="O1382" s="86"/>
    </row>
    <row r="1383" spans="3:15">
      <c r="C1383" s="502">
        <v>40473</v>
      </c>
      <c r="D1383" s="922"/>
      <c r="E1383" s="1176">
        <v>81.150000000000006</v>
      </c>
      <c r="F1383" s="2070">
        <v>2.8170000000000002</v>
      </c>
      <c r="G1383"/>
      <c r="I1383" s="1943">
        <v>30543</v>
      </c>
      <c r="J1383" s="86"/>
      <c r="K1383" s="86"/>
      <c r="L1383" s="86"/>
      <c r="M1383" s="1601">
        <v>51905.599999999999</v>
      </c>
      <c r="N1383" s="86"/>
      <c r="O1383" s="86"/>
    </row>
    <row r="1384" spans="3:15">
      <c r="C1384" s="502">
        <v>40480</v>
      </c>
      <c r="D1384" s="922"/>
      <c r="E1384" s="1176">
        <v>82.03</v>
      </c>
      <c r="F1384" s="2070">
        <v>2.806</v>
      </c>
      <c r="G1384"/>
      <c r="I1384" s="1943">
        <v>30574</v>
      </c>
      <c r="J1384" s="86"/>
      <c r="K1384" s="86"/>
      <c r="L1384" s="86"/>
      <c r="M1384" s="1601">
        <v>52676.3</v>
      </c>
      <c r="N1384" s="86"/>
      <c r="O1384" s="86"/>
    </row>
    <row r="1385" spans="3:15">
      <c r="C1385" s="502">
        <v>40487</v>
      </c>
      <c r="D1385" s="922"/>
      <c r="E1385" s="1176">
        <v>84.93</v>
      </c>
      <c r="F1385" s="2070">
        <v>2.8650000000000002</v>
      </c>
      <c r="G1385"/>
      <c r="I1385" s="1943">
        <v>30604</v>
      </c>
      <c r="J1385" s="86"/>
      <c r="K1385" s="86"/>
      <c r="L1385" s="86"/>
      <c r="M1385" s="1601">
        <v>50724.3</v>
      </c>
      <c r="N1385" s="86"/>
      <c r="O1385" s="86"/>
    </row>
    <row r="1386" spans="3:15">
      <c r="C1386" s="502">
        <v>40494</v>
      </c>
      <c r="D1386" s="922"/>
      <c r="E1386" s="1176">
        <v>86.91</v>
      </c>
      <c r="F1386" s="2070">
        <v>2.8919999999999999</v>
      </c>
      <c r="G1386"/>
      <c r="I1386" s="1943">
        <v>30635</v>
      </c>
      <c r="J1386" s="86"/>
      <c r="K1386" s="86"/>
      <c r="L1386" s="86"/>
      <c r="M1386" s="1601">
        <v>51150.8</v>
      </c>
      <c r="N1386" s="86"/>
      <c r="O1386" s="86"/>
    </row>
    <row r="1387" spans="3:15">
      <c r="C1387" s="502">
        <v>40501</v>
      </c>
      <c r="D1387" s="922"/>
      <c r="E1387" s="1176">
        <v>82.23</v>
      </c>
      <c r="F1387" s="2070">
        <v>2.8759999999999999</v>
      </c>
      <c r="G1387"/>
      <c r="I1387" s="1943">
        <v>30665</v>
      </c>
      <c r="J1387" s="86"/>
      <c r="K1387" s="86"/>
      <c r="L1387" s="86"/>
      <c r="M1387" s="1601">
        <v>51879.1</v>
      </c>
      <c r="N1387" s="86"/>
      <c r="O1387" s="86"/>
    </row>
    <row r="1388" spans="3:15">
      <c r="C1388" s="502">
        <v>40508</v>
      </c>
      <c r="D1388" s="922"/>
      <c r="E1388" s="1176">
        <v>82.28</v>
      </c>
      <c r="F1388" s="2070">
        <v>2.8559999999999999</v>
      </c>
      <c r="G1388"/>
      <c r="I1388" s="1943">
        <v>30696</v>
      </c>
      <c r="J1388" s="1179">
        <f>J1376+1</f>
        <v>84</v>
      </c>
      <c r="K1388" s="86"/>
      <c r="L1388" s="86"/>
      <c r="M1388" s="1601">
        <v>54148.6</v>
      </c>
      <c r="N1388" s="86"/>
      <c r="O1388" s="86"/>
    </row>
    <row r="1389" spans="3:15">
      <c r="C1389" s="502">
        <v>40515</v>
      </c>
      <c r="D1389" s="922"/>
      <c r="E1389" s="1176">
        <v>86.75</v>
      </c>
      <c r="F1389" s="2070">
        <v>2.9580000000000002</v>
      </c>
      <c r="G1389"/>
      <c r="I1389" s="1943">
        <v>30727</v>
      </c>
      <c r="J1389" s="86"/>
      <c r="K1389" s="86"/>
      <c r="L1389" s="86"/>
      <c r="M1389" s="1601">
        <v>55651.7</v>
      </c>
      <c r="N1389" s="86"/>
      <c r="O1389" s="86"/>
    </row>
    <row r="1390" spans="3:15">
      <c r="C1390" s="502">
        <v>40522</v>
      </c>
      <c r="D1390" s="922"/>
      <c r="E1390" s="1176">
        <v>88.5</v>
      </c>
      <c r="F1390" s="2070">
        <v>2.98</v>
      </c>
      <c r="G1390"/>
      <c r="I1390" s="1943">
        <v>30756</v>
      </c>
      <c r="J1390" s="86"/>
      <c r="K1390" s="86"/>
      <c r="L1390" s="86"/>
      <c r="M1390" s="1601">
        <v>57636</v>
      </c>
      <c r="N1390" s="86"/>
      <c r="O1390" s="86"/>
    </row>
    <row r="1391" spans="3:15">
      <c r="C1391" s="502">
        <v>40529</v>
      </c>
      <c r="D1391" s="922"/>
      <c r="E1391" s="1176">
        <v>88.27</v>
      </c>
      <c r="F1391" s="2070">
        <v>2.9820000000000002</v>
      </c>
      <c r="G1391"/>
      <c r="I1391" s="1943">
        <v>30787</v>
      </c>
      <c r="J1391" s="86"/>
      <c r="K1391" s="86"/>
      <c r="L1391" s="86"/>
      <c r="M1391" s="1601">
        <v>56937</v>
      </c>
      <c r="N1391" s="86"/>
      <c r="O1391" s="86"/>
    </row>
    <row r="1392" spans="3:15">
      <c r="C1392" s="502">
        <v>40536</v>
      </c>
      <c r="D1392" s="922"/>
      <c r="E1392" s="1176">
        <v>89.66</v>
      </c>
      <c r="F1392" s="2070">
        <v>3.052</v>
      </c>
      <c r="G1392"/>
      <c r="I1392" s="1943">
        <v>30817</v>
      </c>
      <c r="J1392" s="86"/>
      <c r="K1392" s="86"/>
      <c r="L1392" s="86"/>
      <c r="M1392" s="1601">
        <v>58755.9</v>
      </c>
      <c r="N1392" s="86"/>
      <c r="O1392" s="86"/>
    </row>
    <row r="1393" spans="3:15">
      <c r="C1393" s="502">
        <v>40543</v>
      </c>
      <c r="D1393" s="922"/>
      <c r="E1393" s="1176">
        <v>90.97</v>
      </c>
      <c r="F1393" s="2070">
        <v>3.07</v>
      </c>
      <c r="G1393"/>
      <c r="I1393" s="1943">
        <v>30848</v>
      </c>
      <c r="J1393" s="86"/>
      <c r="K1393" s="86"/>
      <c r="L1393" s="86"/>
      <c r="M1393" s="1601">
        <v>60075</v>
      </c>
      <c r="N1393" s="86"/>
      <c r="O1393" s="86"/>
    </row>
    <row r="1394" spans="3:15">
      <c r="C1394" s="502">
        <v>40550</v>
      </c>
      <c r="D1394" s="924" t="s">
        <v>40</v>
      </c>
      <c r="E1394" s="1176">
        <v>89.54</v>
      </c>
      <c r="F1394" s="2070">
        <v>3.089</v>
      </c>
      <c r="G1394"/>
      <c r="I1394" s="1943">
        <v>30878</v>
      </c>
      <c r="J1394" s="86"/>
      <c r="K1394" s="86"/>
      <c r="L1394" s="86"/>
      <c r="M1394" s="1601">
        <v>59055.7</v>
      </c>
      <c r="N1394" s="86"/>
      <c r="O1394" s="86"/>
    </row>
    <row r="1395" spans="3:15">
      <c r="C1395" s="502">
        <v>40557</v>
      </c>
      <c r="D1395" s="922"/>
      <c r="E1395" s="1176">
        <v>91.02</v>
      </c>
      <c r="F1395" s="2070">
        <v>3.1040000000000001</v>
      </c>
      <c r="G1395"/>
      <c r="I1395" s="1943">
        <v>30909</v>
      </c>
      <c r="J1395" s="86"/>
      <c r="K1395" s="86"/>
      <c r="L1395" s="86"/>
      <c r="M1395" s="1601">
        <v>59378.3</v>
      </c>
      <c r="N1395" s="86"/>
      <c r="O1395" s="86"/>
    </row>
    <row r="1396" spans="3:15">
      <c r="C1396" s="502">
        <v>40564</v>
      </c>
      <c r="D1396" s="922"/>
      <c r="E1396" s="1176">
        <v>89.75</v>
      </c>
      <c r="F1396" s="2070">
        <v>3.11</v>
      </c>
      <c r="G1396"/>
      <c r="I1396" s="1943">
        <v>30940</v>
      </c>
      <c r="J1396" s="86"/>
      <c r="K1396" s="86"/>
      <c r="L1396" s="86"/>
      <c r="M1396" s="1601">
        <v>56947.3</v>
      </c>
      <c r="N1396" s="86"/>
      <c r="O1396" s="86"/>
    </row>
    <row r="1397" spans="3:15">
      <c r="C1397" s="502">
        <v>40571</v>
      </c>
      <c r="D1397" s="922"/>
      <c r="E1397" s="1176">
        <v>86.11</v>
      </c>
      <c r="F1397" s="2070">
        <v>3.101</v>
      </c>
      <c r="G1397"/>
      <c r="I1397" s="1943">
        <v>30970</v>
      </c>
      <c r="J1397" s="86"/>
      <c r="K1397" s="86"/>
      <c r="L1397" s="86"/>
      <c r="M1397" s="1601">
        <v>57386.5</v>
      </c>
      <c r="N1397" s="86"/>
      <c r="O1397" s="86"/>
    </row>
    <row r="1398" spans="3:15">
      <c r="C1398" s="502">
        <v>40578</v>
      </c>
      <c r="D1398" s="922"/>
      <c r="E1398" s="1176">
        <v>89.52</v>
      </c>
      <c r="F1398" s="2070">
        <v>3.1320000000000001</v>
      </c>
      <c r="G1398"/>
      <c r="I1398" s="1943">
        <v>31001</v>
      </c>
      <c r="J1398" s="86"/>
      <c r="K1398" s="86"/>
      <c r="L1398" s="86"/>
      <c r="M1398" s="1601">
        <v>58075.3</v>
      </c>
      <c r="N1398" s="86"/>
      <c r="O1398" s="86"/>
    </row>
    <row r="1399" spans="3:15">
      <c r="C1399" s="502">
        <v>40585</v>
      </c>
      <c r="D1399" s="922"/>
      <c r="E1399" s="1176">
        <v>85.51</v>
      </c>
      <c r="F1399" s="2070">
        <v>3.14</v>
      </c>
      <c r="G1399"/>
      <c r="I1399" s="1943">
        <v>31031</v>
      </c>
      <c r="J1399" s="86"/>
      <c r="K1399" s="86"/>
      <c r="L1399" s="86"/>
      <c r="M1399" s="1601">
        <v>56765.8</v>
      </c>
      <c r="N1399" s="86"/>
      <c r="O1399" s="86"/>
    </row>
    <row r="1400" spans="3:15">
      <c r="C1400" s="502">
        <v>40592</v>
      </c>
      <c r="D1400" s="922"/>
      <c r="E1400" s="1176">
        <v>84.13</v>
      </c>
      <c r="F1400" s="2070">
        <v>3.1890000000000001</v>
      </c>
      <c r="G1400"/>
      <c r="I1400" s="1943">
        <v>31062</v>
      </c>
      <c r="J1400" s="1179">
        <f>J1388+1</f>
        <v>85</v>
      </c>
      <c r="K1400" s="86"/>
      <c r="L1400" s="86"/>
      <c r="M1400" s="1601">
        <v>54584.3</v>
      </c>
      <c r="N1400" s="86"/>
      <c r="O1400" s="86"/>
    </row>
    <row r="1401" spans="3:15">
      <c r="C1401" s="502">
        <v>40599</v>
      </c>
      <c r="D1401" s="922"/>
      <c r="E1401" s="1176">
        <v>95.26</v>
      </c>
      <c r="F1401" s="2070">
        <v>3.383</v>
      </c>
      <c r="G1401"/>
      <c r="I1401" s="1943">
        <v>31093</v>
      </c>
      <c r="J1401" s="86"/>
      <c r="K1401" s="86"/>
      <c r="L1401" s="86"/>
      <c r="M1401" s="1601">
        <v>53829.7</v>
      </c>
      <c r="N1401" s="86"/>
      <c r="O1401" s="86"/>
    </row>
    <row r="1402" spans="3:15">
      <c r="C1402" s="502">
        <v>40606</v>
      </c>
      <c r="D1402" s="922"/>
      <c r="E1402" s="1176">
        <v>101.05</v>
      </c>
      <c r="F1402" s="2070">
        <v>3.52</v>
      </c>
      <c r="G1402"/>
      <c r="I1402" s="1943">
        <v>31121</v>
      </c>
      <c r="J1402" s="86"/>
      <c r="K1402" s="86"/>
      <c r="L1402" s="86"/>
      <c r="M1402" s="1601">
        <v>57297.599999999999</v>
      </c>
      <c r="N1402" s="86"/>
      <c r="O1402" s="86"/>
    </row>
    <row r="1403" spans="3:15">
      <c r="C1403" s="502">
        <v>40613</v>
      </c>
      <c r="D1403" s="922"/>
      <c r="E1403" s="1176">
        <v>103.74</v>
      </c>
      <c r="F1403" s="2070">
        <v>3.5670000000000002</v>
      </c>
      <c r="G1403"/>
      <c r="I1403" s="1943">
        <v>31152</v>
      </c>
      <c r="J1403" s="86"/>
      <c r="K1403" s="86"/>
      <c r="L1403" s="86"/>
      <c r="M1403" s="1601">
        <v>59075.199999999997</v>
      </c>
      <c r="N1403" s="86"/>
      <c r="O1403" s="86"/>
    </row>
    <row r="1404" spans="3:15">
      <c r="C1404" s="502">
        <v>40620</v>
      </c>
      <c r="D1404" s="922"/>
      <c r="E1404" s="1176">
        <v>99.79</v>
      </c>
      <c r="F1404" s="2070">
        <v>3.5619999999999998</v>
      </c>
      <c r="G1404"/>
      <c r="I1404" s="1943">
        <v>31182</v>
      </c>
      <c r="J1404" s="86"/>
      <c r="K1404" s="86"/>
      <c r="L1404" s="86"/>
      <c r="M1404" s="1601">
        <v>57563.7</v>
      </c>
      <c r="N1404" s="86"/>
      <c r="O1404" s="86"/>
    </row>
    <row r="1405" spans="3:15">
      <c r="C1405" s="502">
        <v>40627</v>
      </c>
      <c r="D1405" s="922"/>
      <c r="E1405" s="1176">
        <v>104.41</v>
      </c>
      <c r="F1405" s="2070">
        <v>3.5960000000000001</v>
      </c>
      <c r="G1405"/>
      <c r="I1405" s="1943">
        <v>31213</v>
      </c>
      <c r="J1405" s="86"/>
      <c r="K1405" s="86"/>
      <c r="L1405" s="86"/>
      <c r="M1405" s="1601">
        <v>58832.1</v>
      </c>
      <c r="N1405" s="86"/>
      <c r="O1405" s="86"/>
    </row>
    <row r="1406" spans="3:15">
      <c r="C1406" s="502">
        <v>40634</v>
      </c>
      <c r="D1406" s="922"/>
      <c r="E1406" s="1176">
        <v>105.08</v>
      </c>
      <c r="F1406" s="2070">
        <v>3.6840000000000002</v>
      </c>
      <c r="G1406"/>
      <c r="I1406" s="1943">
        <v>31243</v>
      </c>
      <c r="J1406" s="86"/>
      <c r="K1406" s="86"/>
      <c r="L1406" s="86"/>
      <c r="M1406" s="1601">
        <v>58563.3</v>
      </c>
      <c r="N1406" s="86"/>
      <c r="O1406" s="86"/>
    </row>
    <row r="1407" spans="3:15">
      <c r="C1407" s="502">
        <v>40641</v>
      </c>
      <c r="D1407" s="922"/>
      <c r="E1407" s="1176">
        <v>109.29</v>
      </c>
      <c r="F1407" s="2070">
        <v>3.7909999999999999</v>
      </c>
      <c r="G1407"/>
      <c r="I1407" s="1943">
        <v>31274</v>
      </c>
      <c r="J1407" s="86"/>
      <c r="K1407" s="86"/>
      <c r="L1407" s="86"/>
      <c r="M1407" s="1601">
        <v>58096.1</v>
      </c>
      <c r="N1407" s="86"/>
      <c r="O1407" s="86"/>
    </row>
    <row r="1408" spans="3:15">
      <c r="C1408" s="502">
        <v>40648</v>
      </c>
      <c r="D1408" s="922"/>
      <c r="E1408" s="1176">
        <v>107.75</v>
      </c>
      <c r="F1408" s="2070">
        <v>3.8439999999999999</v>
      </c>
      <c r="G1408"/>
      <c r="I1408" s="1943">
        <v>31305</v>
      </c>
      <c r="J1408" s="86"/>
      <c r="K1408" s="86"/>
      <c r="L1408" s="86"/>
      <c r="M1408" s="1601">
        <v>56979</v>
      </c>
      <c r="N1408" s="86"/>
      <c r="O1408" s="86"/>
    </row>
    <row r="1409" spans="3:15">
      <c r="C1409" s="502">
        <v>40655</v>
      </c>
      <c r="D1409" s="922"/>
      <c r="E1409" s="1176">
        <v>109.11</v>
      </c>
      <c r="F1409" s="2070">
        <v>3.879</v>
      </c>
      <c r="G1409"/>
      <c r="I1409" s="1943">
        <v>31335</v>
      </c>
      <c r="J1409" s="86"/>
      <c r="K1409" s="86"/>
      <c r="L1409" s="86"/>
      <c r="M1409" s="1601">
        <v>56949</v>
      </c>
      <c r="N1409" s="86"/>
      <c r="O1409" s="86"/>
    </row>
    <row r="1410" spans="3:15">
      <c r="C1410" s="502">
        <v>40662</v>
      </c>
      <c r="D1410" s="922"/>
      <c r="E1410" s="1176">
        <v>112.3</v>
      </c>
      <c r="F1410" s="2070">
        <v>3.9630000000000001</v>
      </c>
      <c r="G1410"/>
      <c r="I1410" s="1943">
        <v>31366</v>
      </c>
      <c r="J1410" s="86"/>
      <c r="K1410" s="86"/>
      <c r="L1410" s="86"/>
      <c r="M1410" s="1601">
        <v>58100.7</v>
      </c>
      <c r="N1410" s="86"/>
      <c r="O1410" s="86"/>
    </row>
    <row r="1411" spans="3:15">
      <c r="C1411" s="502">
        <v>40669</v>
      </c>
      <c r="D1411" s="922"/>
      <c r="E1411" s="1176">
        <v>105.84</v>
      </c>
      <c r="F1411" s="2070">
        <v>3.9649999999999999</v>
      </c>
      <c r="G1411"/>
      <c r="I1411" s="1943">
        <v>31396</v>
      </c>
      <c r="J1411" s="86"/>
      <c r="K1411" s="86"/>
      <c r="L1411" s="86"/>
      <c r="M1411" s="1601">
        <v>60295.9</v>
      </c>
      <c r="N1411" s="86"/>
      <c r="O1411" s="86"/>
    </row>
    <row r="1412" spans="3:15">
      <c r="C1412" s="502">
        <v>40676</v>
      </c>
      <c r="D1412" s="922"/>
      <c r="E1412" s="1176">
        <v>99.87</v>
      </c>
      <c r="F1412" s="2070">
        <v>3.96</v>
      </c>
      <c r="G1412"/>
      <c r="I1412" s="1943">
        <v>31427</v>
      </c>
      <c r="J1412" s="1179">
        <f>J1400+1</f>
        <v>86</v>
      </c>
      <c r="K1412" s="86"/>
      <c r="L1412" s="86"/>
      <c r="M1412" s="1601">
        <v>55283</v>
      </c>
      <c r="N1412" s="86"/>
      <c r="O1412" s="86"/>
    </row>
    <row r="1413" spans="3:15">
      <c r="C1413" s="502">
        <v>40683</v>
      </c>
      <c r="D1413" s="922"/>
      <c r="E1413" s="1176">
        <v>97.99</v>
      </c>
      <c r="F1413" s="2070">
        <v>3.8490000000000002</v>
      </c>
      <c r="G1413"/>
      <c r="I1413" s="1943">
        <v>31458</v>
      </c>
      <c r="J1413" s="86"/>
      <c r="K1413" s="86"/>
      <c r="L1413" s="86"/>
      <c r="M1413" s="1601">
        <v>58546.400000000001</v>
      </c>
      <c r="N1413" s="86"/>
      <c r="O1413" s="86"/>
    </row>
    <row r="1414" spans="3:15">
      <c r="C1414" s="502">
        <v>40690</v>
      </c>
      <c r="D1414" s="922"/>
      <c r="E1414" s="1176">
        <v>99.55</v>
      </c>
      <c r="F1414" s="2070">
        <v>3.794</v>
      </c>
      <c r="G1414"/>
      <c r="I1414" s="1943">
        <v>31486</v>
      </c>
      <c r="J1414" s="86"/>
      <c r="K1414" s="86"/>
      <c r="L1414" s="86"/>
      <c r="M1414" s="1601">
        <v>61250.400000000001</v>
      </c>
      <c r="N1414" s="86"/>
      <c r="O1414" s="86"/>
    </row>
    <row r="1415" spans="3:15">
      <c r="C1415" s="502">
        <v>40697</v>
      </c>
      <c r="D1415" s="922"/>
      <c r="E1415" s="1176">
        <v>100.92</v>
      </c>
      <c r="F1415" s="2070">
        <v>3.7810000000000001</v>
      </c>
      <c r="G1415"/>
      <c r="I1415" s="1943">
        <v>31517</v>
      </c>
      <c r="J1415" s="86"/>
      <c r="K1415" s="86"/>
      <c r="L1415" s="86"/>
      <c r="M1415" s="1601">
        <v>62628.9</v>
      </c>
      <c r="N1415" s="86"/>
      <c r="O1415" s="86"/>
    </row>
    <row r="1416" spans="3:15">
      <c r="C1416" s="502">
        <v>40704</v>
      </c>
      <c r="D1416" s="922"/>
      <c r="E1416" s="1176">
        <v>100.05</v>
      </c>
      <c r="F1416" s="2070">
        <v>3.7130000000000001</v>
      </c>
      <c r="G1416"/>
      <c r="I1416" s="1943">
        <v>31547</v>
      </c>
      <c r="J1416" s="86"/>
      <c r="K1416" s="86"/>
      <c r="L1416" s="86"/>
      <c r="M1416" s="1601">
        <v>65578.7</v>
      </c>
      <c r="N1416" s="86"/>
      <c r="O1416" s="86"/>
    </row>
    <row r="1417" spans="3:15">
      <c r="C1417" s="502">
        <v>40711</v>
      </c>
      <c r="D1417" s="922"/>
      <c r="E1417" s="1176">
        <v>95.87</v>
      </c>
      <c r="F1417" s="2070">
        <v>3.6520000000000001</v>
      </c>
      <c r="G1417"/>
      <c r="I1417" s="1943">
        <v>31578</v>
      </c>
      <c r="J1417" s="86"/>
      <c r="K1417" s="86"/>
      <c r="L1417" s="86"/>
      <c r="M1417" s="1601">
        <v>63294.1</v>
      </c>
      <c r="N1417" s="86"/>
      <c r="O1417" s="86"/>
    </row>
    <row r="1418" spans="3:15">
      <c r="C1418" s="502">
        <v>40718</v>
      </c>
      <c r="D1418" s="922"/>
      <c r="E1418" s="1176">
        <v>92.7</v>
      </c>
      <c r="F1418" s="2070">
        <v>3.5739999999999998</v>
      </c>
      <c r="G1418"/>
      <c r="I1418" s="1943">
        <v>31608</v>
      </c>
      <c r="J1418" s="86"/>
      <c r="K1418" s="86"/>
      <c r="L1418" s="86"/>
      <c r="M1418" s="1601">
        <v>62861.8</v>
      </c>
      <c r="N1418" s="86"/>
      <c r="O1418" s="86"/>
    </row>
    <row r="1419" spans="3:15">
      <c r="C1419" s="502">
        <v>40725</v>
      </c>
      <c r="D1419" s="922"/>
      <c r="E1419" s="1176">
        <v>93.7</v>
      </c>
      <c r="F1419" s="2070">
        <v>3.5790000000000002</v>
      </c>
      <c r="G1419"/>
      <c r="I1419" s="1943">
        <v>31639</v>
      </c>
      <c r="J1419" s="86"/>
      <c r="K1419" s="86"/>
      <c r="L1419" s="86"/>
      <c r="M1419" s="1601">
        <v>61342.400000000001</v>
      </c>
      <c r="N1419" s="86"/>
      <c r="O1419" s="86"/>
    </row>
    <row r="1420" spans="3:15">
      <c r="C1420" s="502">
        <v>40732</v>
      </c>
      <c r="D1420" s="922"/>
      <c r="E1420" s="1176">
        <v>97.12</v>
      </c>
      <c r="F1420" s="2070">
        <v>3.641</v>
      </c>
      <c r="G1420"/>
      <c r="I1420" s="1943">
        <v>31670</v>
      </c>
      <c r="J1420" s="86"/>
      <c r="K1420" s="86"/>
      <c r="L1420" s="86"/>
      <c r="M1420" s="1601">
        <v>60341.9</v>
      </c>
      <c r="N1420" s="86"/>
      <c r="O1420" s="86"/>
    </row>
    <row r="1421" spans="3:15">
      <c r="C1421" s="502">
        <v>40739</v>
      </c>
      <c r="D1421" s="922"/>
      <c r="E1421" s="1176">
        <v>96.72</v>
      </c>
      <c r="F1421" s="2070">
        <v>3.6819999999999999</v>
      </c>
      <c r="G1421"/>
      <c r="I1421" s="1943">
        <v>31700</v>
      </c>
      <c r="J1421" s="86"/>
      <c r="K1421" s="86"/>
      <c r="L1421" s="86"/>
      <c r="M1421" s="1601">
        <v>60946.1</v>
      </c>
      <c r="N1421" s="86"/>
      <c r="O1421" s="86"/>
    </row>
    <row r="1422" spans="3:15">
      <c r="C1422" s="502">
        <v>40746</v>
      </c>
      <c r="D1422" s="922"/>
      <c r="E1422" s="1176">
        <v>98.01</v>
      </c>
      <c r="F1422" s="2070">
        <v>3.6989999999999998</v>
      </c>
      <c r="G1422"/>
      <c r="I1422" s="1943">
        <v>31731</v>
      </c>
      <c r="J1422" s="86"/>
      <c r="K1422" s="86"/>
      <c r="L1422" s="86"/>
      <c r="M1422" s="1601">
        <v>61880.4</v>
      </c>
      <c r="N1422" s="86"/>
      <c r="O1422" s="86"/>
    </row>
    <row r="1423" spans="3:15">
      <c r="C1423" s="502">
        <v>40753</v>
      </c>
      <c r="D1423" s="922"/>
      <c r="E1423" s="1176">
        <v>97.83</v>
      </c>
      <c r="F1423" s="2070">
        <v>3.7109999999999999</v>
      </c>
      <c r="G1423"/>
      <c r="I1423" s="1943">
        <v>31761</v>
      </c>
      <c r="J1423" s="86"/>
      <c r="K1423" s="86"/>
      <c r="L1423" s="86"/>
      <c r="M1423" s="1601">
        <v>62290.2</v>
      </c>
      <c r="N1423" s="86"/>
      <c r="O1423" s="86"/>
    </row>
    <row r="1424" spans="3:15">
      <c r="C1424" s="502">
        <v>40760</v>
      </c>
      <c r="D1424" s="922"/>
      <c r="E1424" s="1176">
        <v>90.85</v>
      </c>
      <c r="F1424" s="2070">
        <v>3.6739999999999999</v>
      </c>
      <c r="G1424"/>
      <c r="I1424" s="1943">
        <v>31792</v>
      </c>
      <c r="J1424" s="1179">
        <f>J1412+1</f>
        <v>87</v>
      </c>
      <c r="K1424" s="86"/>
      <c r="L1424" s="86"/>
      <c r="M1424" s="1601">
        <v>56488.6</v>
      </c>
      <c r="N1424" s="86"/>
      <c r="O1424" s="86"/>
    </row>
    <row r="1425" spans="3:15">
      <c r="C1425" s="502">
        <v>40767</v>
      </c>
      <c r="D1425" s="922"/>
      <c r="E1425" s="1176">
        <v>82.86</v>
      </c>
      <c r="F1425" s="2070">
        <v>3.6040000000000001</v>
      </c>
      <c r="G1425"/>
      <c r="I1425" s="1943">
        <v>31823</v>
      </c>
      <c r="J1425" s="86"/>
      <c r="K1425" s="86"/>
      <c r="L1425" s="86"/>
      <c r="M1425" s="1601">
        <v>60641.1</v>
      </c>
      <c r="N1425" s="86"/>
      <c r="O1425" s="86"/>
    </row>
    <row r="1426" spans="3:15">
      <c r="C1426" s="502">
        <v>40774</v>
      </c>
      <c r="D1426" s="922"/>
      <c r="E1426" s="1176">
        <v>85.36</v>
      </c>
      <c r="F1426" s="2070">
        <v>3.581</v>
      </c>
      <c r="G1426"/>
      <c r="I1426" s="1943">
        <v>31851</v>
      </c>
      <c r="J1426" s="86"/>
      <c r="K1426" s="86"/>
      <c r="L1426" s="86"/>
      <c r="M1426" s="1601">
        <v>61627.199999999997</v>
      </c>
      <c r="N1426" s="86"/>
      <c r="O1426" s="86"/>
    </row>
    <row r="1427" spans="3:15">
      <c r="C1427" s="502">
        <v>40781</v>
      </c>
      <c r="D1427" s="922"/>
      <c r="E1427" s="1176">
        <v>85.06</v>
      </c>
      <c r="F1427" s="2070">
        <v>3.6269999999999998</v>
      </c>
      <c r="G1427"/>
      <c r="I1427" s="1943">
        <v>31882</v>
      </c>
      <c r="J1427" s="86"/>
      <c r="K1427" s="86"/>
      <c r="L1427" s="86"/>
      <c r="M1427" s="1601">
        <v>61733.5</v>
      </c>
      <c r="N1427" s="86"/>
      <c r="O1427" s="86"/>
    </row>
    <row r="1428" spans="3:15">
      <c r="C1428" s="502">
        <v>40788</v>
      </c>
      <c r="D1428" s="922"/>
      <c r="E1428" s="1176">
        <v>88.07</v>
      </c>
      <c r="F1428" s="2070">
        <v>3.6739999999999999</v>
      </c>
      <c r="G1428"/>
      <c r="I1428" s="1943">
        <v>31912</v>
      </c>
      <c r="J1428" s="86"/>
      <c r="K1428" s="86"/>
      <c r="L1428" s="86"/>
      <c r="M1428" s="1601">
        <v>61750</v>
      </c>
      <c r="N1428" s="86"/>
      <c r="O1428" s="86"/>
    </row>
    <row r="1429" spans="3:15">
      <c r="C1429" s="502">
        <v>40795</v>
      </c>
      <c r="D1429" s="922"/>
      <c r="E1429" s="1176">
        <v>87.91</v>
      </c>
      <c r="F1429" s="2070">
        <v>3.661</v>
      </c>
      <c r="G1429"/>
      <c r="I1429" s="1943">
        <v>31943</v>
      </c>
      <c r="J1429" s="86"/>
      <c r="K1429" s="86"/>
      <c r="L1429" s="86"/>
      <c r="M1429" s="1601">
        <v>64315.199999999997</v>
      </c>
      <c r="N1429" s="86"/>
      <c r="O1429" s="86"/>
    </row>
    <row r="1430" spans="3:15">
      <c r="C1430" s="502">
        <v>40802</v>
      </c>
      <c r="D1430" s="922"/>
      <c r="E1430" s="1176">
        <v>88.93</v>
      </c>
      <c r="F1430" s="2070">
        <v>3.601</v>
      </c>
      <c r="G1430"/>
      <c r="I1430" s="1943">
        <v>31973</v>
      </c>
      <c r="J1430" s="86"/>
      <c r="K1430" s="86"/>
      <c r="L1430" s="86"/>
      <c r="M1430" s="1601">
        <v>62404.800000000003</v>
      </c>
      <c r="N1430" s="86"/>
      <c r="O1430" s="86"/>
    </row>
    <row r="1431" spans="3:15">
      <c r="C1431" s="502">
        <v>40809</v>
      </c>
      <c r="D1431" s="922"/>
      <c r="E1431" s="1176">
        <v>83.65</v>
      </c>
      <c r="F1431" s="2070">
        <v>3.5089999999999999</v>
      </c>
      <c r="G1431"/>
      <c r="I1431" s="1943">
        <v>32004</v>
      </c>
      <c r="J1431" s="86"/>
      <c r="K1431" s="86"/>
      <c r="L1431" s="86"/>
      <c r="M1431" s="1601">
        <v>62643.9</v>
      </c>
      <c r="N1431" s="86"/>
      <c r="O1431" s="86"/>
    </row>
    <row r="1432" spans="3:15">
      <c r="C1432" s="502">
        <v>40816</v>
      </c>
      <c r="D1432" s="922"/>
      <c r="E1432" s="1176">
        <v>81.180000000000007</v>
      </c>
      <c r="F1432" s="2070">
        <v>3.4329999999999998</v>
      </c>
      <c r="G1432"/>
      <c r="I1432" s="1943">
        <v>32035</v>
      </c>
      <c r="J1432" s="86"/>
      <c r="K1432" s="86"/>
      <c r="L1432" s="86"/>
      <c r="M1432" s="1601">
        <v>59339.3</v>
      </c>
      <c r="N1432" s="86"/>
      <c r="O1432" s="86"/>
    </row>
    <row r="1433" spans="3:15">
      <c r="C1433" s="502">
        <v>40823</v>
      </c>
      <c r="D1433" s="922"/>
      <c r="E1433" s="1176">
        <v>79.430000000000007</v>
      </c>
      <c r="F1433" s="2070">
        <v>3.4169999999999998</v>
      </c>
      <c r="G1433"/>
      <c r="I1433" s="1943">
        <v>32065</v>
      </c>
      <c r="J1433" s="86"/>
      <c r="K1433" s="86"/>
      <c r="L1433" s="86"/>
      <c r="M1433" s="1601">
        <v>60707.9</v>
      </c>
      <c r="N1433" s="86"/>
      <c r="O1433" s="86"/>
    </row>
    <row r="1434" spans="3:15">
      <c r="C1434" s="502">
        <v>40830</v>
      </c>
      <c r="D1434" s="922"/>
      <c r="E1434" s="1176">
        <v>85.35</v>
      </c>
      <c r="F1434" s="2070">
        <v>3.476</v>
      </c>
      <c r="G1434"/>
      <c r="I1434" s="1943">
        <v>32096</v>
      </c>
      <c r="J1434" s="86"/>
      <c r="K1434" s="86"/>
      <c r="L1434" s="86"/>
      <c r="M1434" s="1601">
        <v>58877</v>
      </c>
      <c r="N1434" s="86"/>
      <c r="O1434" s="86"/>
    </row>
    <row r="1435" spans="3:15">
      <c r="C1435" s="502">
        <v>40837</v>
      </c>
      <c r="D1435" s="922"/>
      <c r="E1435" s="1176">
        <v>86.82</v>
      </c>
      <c r="F1435" s="2070">
        <v>3.4620000000000002</v>
      </c>
      <c r="G1435"/>
      <c r="I1435" s="1943">
        <v>32126</v>
      </c>
      <c r="J1435" s="86"/>
      <c r="K1435" s="86"/>
      <c r="L1435" s="86"/>
      <c r="M1435" s="1601">
        <v>61720.2</v>
      </c>
      <c r="N1435" s="86"/>
      <c r="O1435" s="86"/>
    </row>
    <row r="1436" spans="3:15">
      <c r="C1436" s="502">
        <v>40844</v>
      </c>
      <c r="D1436" s="922"/>
      <c r="E1436" s="1176">
        <v>92.32</v>
      </c>
      <c r="F1436" s="2070">
        <v>3.452</v>
      </c>
      <c r="G1436"/>
      <c r="I1436" s="1943">
        <v>32157</v>
      </c>
      <c r="J1436" s="1179">
        <f>J1424+1</f>
        <v>88</v>
      </c>
      <c r="K1436" s="86"/>
      <c r="L1436" s="86"/>
      <c r="M1436" s="1601">
        <v>57041</v>
      </c>
      <c r="N1436" s="86"/>
      <c r="O1436" s="86"/>
    </row>
    <row r="1437" spans="3:15">
      <c r="C1437" s="502">
        <v>40851</v>
      </c>
      <c r="D1437" s="922"/>
      <c r="E1437" s="1176">
        <v>93.24</v>
      </c>
      <c r="F1437" s="2070">
        <v>3.4239999999999999</v>
      </c>
      <c r="G1437"/>
      <c r="I1437" s="1943">
        <v>32188</v>
      </c>
      <c r="J1437" s="86"/>
      <c r="K1437" s="86"/>
      <c r="L1437" s="86"/>
      <c r="M1437" s="1601">
        <v>59900.3</v>
      </c>
      <c r="N1437" s="86"/>
      <c r="O1437" s="86"/>
    </row>
    <row r="1438" spans="3:15">
      <c r="C1438" s="502">
        <v>40858</v>
      </c>
      <c r="D1438" s="922"/>
      <c r="E1438" s="1176">
        <v>96.97</v>
      </c>
      <c r="F1438" s="2070">
        <v>3.4359999999999999</v>
      </c>
      <c r="G1438"/>
      <c r="I1438" s="1943">
        <v>32217</v>
      </c>
      <c r="J1438" s="86"/>
      <c r="K1438" s="86"/>
      <c r="L1438" s="86"/>
      <c r="M1438" s="1601">
        <v>61577.5</v>
      </c>
      <c r="N1438" s="86"/>
      <c r="O1438" s="86"/>
    </row>
    <row r="1439" spans="3:15">
      <c r="C1439" s="502">
        <v>40865</v>
      </c>
      <c r="D1439" s="922"/>
      <c r="E1439" s="1176">
        <v>99.32</v>
      </c>
      <c r="F1439" s="2070">
        <v>3.3679999999999999</v>
      </c>
      <c r="G1439"/>
      <c r="I1439" s="1943">
        <v>32248</v>
      </c>
      <c r="J1439" s="86"/>
      <c r="K1439" s="86"/>
      <c r="L1439" s="86"/>
      <c r="M1439" s="1601">
        <v>61584.1</v>
      </c>
      <c r="N1439" s="86"/>
      <c r="O1439" s="86"/>
    </row>
    <row r="1440" spans="3:15">
      <c r="C1440" s="502">
        <v>40872</v>
      </c>
      <c r="D1440" s="922"/>
      <c r="E1440" s="1176">
        <v>96.89</v>
      </c>
      <c r="F1440" s="2070">
        <v>3.3069999999999999</v>
      </c>
      <c r="G1440"/>
      <c r="I1440" s="1943">
        <v>32278</v>
      </c>
      <c r="J1440" s="86"/>
      <c r="K1440" s="86"/>
      <c r="L1440" s="86"/>
      <c r="M1440" s="1601">
        <v>60701.3</v>
      </c>
      <c r="N1440" s="86"/>
      <c r="O1440" s="86"/>
    </row>
    <row r="1441" spans="3:15">
      <c r="C1441" s="502">
        <v>40879</v>
      </c>
      <c r="D1441" s="922"/>
      <c r="E1441" s="1176">
        <v>99.91</v>
      </c>
      <c r="F1441" s="2070">
        <v>3.29</v>
      </c>
      <c r="G1441"/>
      <c r="I1441" s="1943">
        <v>32309</v>
      </c>
      <c r="J1441" s="86"/>
      <c r="K1441" s="86"/>
      <c r="L1441" s="86"/>
      <c r="M1441" s="1601">
        <v>62884.1</v>
      </c>
      <c r="N1441" s="86"/>
      <c r="O1441" s="86"/>
    </row>
    <row r="1442" spans="3:15">
      <c r="C1442" s="502">
        <v>40886</v>
      </c>
      <c r="D1442" s="922"/>
      <c r="E1442" s="1176">
        <v>100.08</v>
      </c>
      <c r="F1442" s="2070">
        <v>3.286</v>
      </c>
      <c r="G1442"/>
      <c r="I1442" s="1943">
        <v>32339</v>
      </c>
      <c r="J1442" s="86"/>
      <c r="K1442" s="86"/>
      <c r="L1442" s="86"/>
      <c r="M1442" s="1601">
        <v>61873.2</v>
      </c>
      <c r="N1442" s="86"/>
      <c r="O1442" s="86"/>
    </row>
    <row r="1443" spans="3:15">
      <c r="C1443" s="502">
        <v>40893</v>
      </c>
      <c r="D1443" s="922"/>
      <c r="E1443" s="1176">
        <v>96.06</v>
      </c>
      <c r="F1443" s="2070">
        <v>3.2290000000000001</v>
      </c>
      <c r="G1443"/>
      <c r="I1443" s="1943">
        <v>32370</v>
      </c>
      <c r="J1443" s="86"/>
      <c r="K1443" s="86"/>
      <c r="L1443" s="86"/>
      <c r="M1443" s="1601">
        <v>62450</v>
      </c>
      <c r="N1443" s="86"/>
      <c r="O1443" s="86"/>
    </row>
    <row r="1444" spans="3:15">
      <c r="C1444" s="502">
        <v>40900</v>
      </c>
      <c r="D1444" s="922"/>
      <c r="E1444" s="1176">
        <v>97.74</v>
      </c>
      <c r="F1444" s="2070">
        <v>3.258</v>
      </c>
      <c r="G1444"/>
      <c r="I1444" s="1943">
        <v>32401</v>
      </c>
      <c r="J1444" s="86"/>
      <c r="K1444" s="86"/>
      <c r="L1444" s="86"/>
      <c r="M1444" s="1601">
        <v>61036.1</v>
      </c>
      <c r="N1444" s="86"/>
      <c r="O1444" s="86"/>
    </row>
    <row r="1445" spans="3:15">
      <c r="C1445" s="502">
        <v>40907</v>
      </c>
      <c r="D1445" s="922"/>
      <c r="E1445" s="1176">
        <v>99.81</v>
      </c>
      <c r="F1445" s="2070">
        <v>3.2989999999999999</v>
      </c>
      <c r="G1445"/>
      <c r="I1445" s="1943">
        <v>32431</v>
      </c>
      <c r="J1445" s="86"/>
      <c r="K1445" s="86"/>
      <c r="L1445" s="86"/>
      <c r="M1445" s="1601">
        <v>60385.3</v>
      </c>
      <c r="N1445" s="86"/>
      <c r="O1445" s="86"/>
    </row>
    <row r="1446" spans="3:15">
      <c r="C1446" s="502">
        <v>40914</v>
      </c>
      <c r="D1446" s="924" t="s">
        <v>41</v>
      </c>
      <c r="E1446" s="1176">
        <v>102.39</v>
      </c>
      <c r="F1446" s="2070">
        <v>3.3820000000000001</v>
      </c>
      <c r="G1446"/>
      <c r="I1446" s="1943">
        <v>32462</v>
      </c>
      <c r="J1446" s="86"/>
      <c r="K1446" s="86"/>
      <c r="L1446" s="86"/>
      <c r="M1446" s="1601">
        <v>59783.1</v>
      </c>
      <c r="N1446" s="86"/>
      <c r="O1446" s="86"/>
    </row>
    <row r="1447" spans="3:15">
      <c r="C1447" s="502">
        <v>40921</v>
      </c>
      <c r="D1447" s="922"/>
      <c r="E1447" s="1176">
        <v>100.43</v>
      </c>
      <c r="F1447" s="2070">
        <v>3.391</v>
      </c>
      <c r="G1447"/>
      <c r="I1447" s="1943">
        <v>32492</v>
      </c>
      <c r="J1447" s="86"/>
      <c r="K1447" s="86"/>
      <c r="L1447" s="86"/>
      <c r="M1447" s="1601">
        <v>63099.8</v>
      </c>
      <c r="N1447" s="86"/>
      <c r="O1447" s="86"/>
    </row>
    <row r="1448" spans="3:15">
      <c r="C1448" s="502">
        <v>40928</v>
      </c>
      <c r="D1448" s="922"/>
      <c r="E1448" s="1176">
        <v>99.95</v>
      </c>
      <c r="F1448" s="2070">
        <v>3.3889999999999998</v>
      </c>
      <c r="G1448"/>
      <c r="I1448" s="1943">
        <v>32523</v>
      </c>
      <c r="J1448" s="1179">
        <f>J1436+1</f>
        <v>89</v>
      </c>
      <c r="K1448" s="86"/>
      <c r="L1448" s="86"/>
      <c r="M1448" s="1601">
        <v>55556.800000000003</v>
      </c>
      <c r="N1448" s="86"/>
      <c r="O1448" s="86"/>
    </row>
    <row r="1449" spans="3:15">
      <c r="C1449" s="502">
        <v>40935</v>
      </c>
      <c r="D1449" s="922"/>
      <c r="E1449" s="1176">
        <v>99.35</v>
      </c>
      <c r="F1449" s="2070">
        <v>3.4390000000000001</v>
      </c>
      <c r="G1449"/>
      <c r="I1449" s="1943">
        <v>32554</v>
      </c>
      <c r="J1449" s="86"/>
      <c r="K1449" s="86"/>
      <c r="L1449" s="86"/>
      <c r="M1449" s="1601">
        <v>58492.6</v>
      </c>
      <c r="N1449" s="86"/>
      <c r="O1449" s="86"/>
    </row>
    <row r="1450" spans="3:15">
      <c r="C1450" s="502">
        <v>40942</v>
      </c>
      <c r="D1450" s="922"/>
      <c r="E1450" s="1176">
        <v>97.8</v>
      </c>
      <c r="F1450" s="2070">
        <v>3.4820000000000002</v>
      </c>
      <c r="G1450"/>
      <c r="I1450" s="1943">
        <v>32582</v>
      </c>
      <c r="J1450" s="86"/>
      <c r="K1450" s="86"/>
      <c r="L1450" s="86"/>
      <c r="M1450" s="1601">
        <v>60500.1</v>
      </c>
      <c r="N1450" s="86"/>
      <c r="O1450" s="86"/>
    </row>
    <row r="1451" spans="3:15">
      <c r="C1451" s="502">
        <v>40949</v>
      </c>
      <c r="D1451" s="922"/>
      <c r="E1451" s="1176">
        <v>98.56</v>
      </c>
      <c r="F1451" s="2070">
        <v>3.5230000000000001</v>
      </c>
      <c r="G1451"/>
      <c r="I1451" s="1943">
        <v>32613</v>
      </c>
      <c r="J1451" s="86"/>
      <c r="K1451" s="86"/>
      <c r="L1451" s="86"/>
      <c r="M1451" s="1601">
        <v>60242</v>
      </c>
      <c r="N1451" s="86"/>
      <c r="O1451" s="86"/>
    </row>
    <row r="1452" spans="3:15">
      <c r="C1452" s="502">
        <v>40956</v>
      </c>
      <c r="D1452" s="922"/>
      <c r="E1452" s="1176">
        <v>101.73</v>
      </c>
      <c r="F1452" s="2070">
        <v>3.5910000000000002</v>
      </c>
      <c r="G1452"/>
      <c r="I1452" s="1943">
        <v>32643</v>
      </c>
      <c r="J1452" s="86"/>
      <c r="K1452" s="86"/>
      <c r="L1452" s="86"/>
      <c r="M1452" s="1601">
        <v>62088.7</v>
      </c>
      <c r="N1452" s="86"/>
      <c r="O1452" s="86"/>
    </row>
    <row r="1453" spans="3:15">
      <c r="C1453" s="502">
        <v>40963</v>
      </c>
      <c r="D1453" s="922"/>
      <c r="E1453" s="1176">
        <v>107.18</v>
      </c>
      <c r="F1453" s="2070">
        <v>3.7210000000000001</v>
      </c>
      <c r="G1453"/>
      <c r="I1453" s="1943">
        <v>32674</v>
      </c>
      <c r="J1453" s="86"/>
      <c r="K1453" s="86"/>
      <c r="L1453" s="86"/>
      <c r="M1453" s="1601">
        <v>63521</v>
      </c>
      <c r="N1453" s="86"/>
      <c r="O1453" s="86"/>
    </row>
    <row r="1454" spans="3:15">
      <c r="C1454" s="502">
        <v>40970</v>
      </c>
      <c r="D1454" s="922"/>
      <c r="E1454" s="1176">
        <v>107.52</v>
      </c>
      <c r="F1454" s="2070">
        <v>3.7930000000000001</v>
      </c>
      <c r="G1454"/>
      <c r="I1454" s="1943">
        <v>32704</v>
      </c>
      <c r="J1454" s="86"/>
      <c r="K1454" s="86"/>
      <c r="L1454" s="86"/>
      <c r="M1454" s="1601">
        <v>62335</v>
      </c>
      <c r="N1454" s="86"/>
      <c r="O1454" s="86"/>
    </row>
    <row r="1455" spans="3:15">
      <c r="C1455" s="502">
        <v>40977</v>
      </c>
      <c r="D1455" s="922"/>
      <c r="E1455" s="1176">
        <v>106.32</v>
      </c>
      <c r="F1455" s="2070">
        <v>3.8290000000000002</v>
      </c>
      <c r="G1455"/>
      <c r="I1455" s="1943">
        <v>32735</v>
      </c>
      <c r="J1455" s="86"/>
      <c r="K1455" s="86"/>
      <c r="L1455" s="86"/>
      <c r="M1455" s="1601">
        <v>63362</v>
      </c>
      <c r="N1455" s="86"/>
      <c r="O1455" s="86"/>
    </row>
    <row r="1456" spans="3:15">
      <c r="C1456" s="502">
        <v>40984</v>
      </c>
      <c r="D1456" s="922"/>
      <c r="E1456" s="1176">
        <v>106.15</v>
      </c>
      <c r="F1456" s="2070">
        <v>3.867</v>
      </c>
      <c r="G1456"/>
      <c r="I1456" s="1943">
        <v>32766</v>
      </c>
      <c r="J1456" s="86"/>
      <c r="K1456" s="86"/>
      <c r="L1456" s="86"/>
      <c r="M1456" s="1601">
        <v>61922.8</v>
      </c>
      <c r="N1456" s="86"/>
      <c r="O1456" s="86"/>
    </row>
    <row r="1457" spans="3:15">
      <c r="C1457" s="502">
        <v>40991</v>
      </c>
      <c r="D1457" s="922"/>
      <c r="E1457" s="1176">
        <v>106.41</v>
      </c>
      <c r="F1457" s="2070">
        <v>3.9180000000000001</v>
      </c>
      <c r="G1457"/>
      <c r="I1457" s="1943">
        <v>32796</v>
      </c>
      <c r="J1457" s="86"/>
      <c r="K1457" s="86"/>
      <c r="L1457" s="86"/>
      <c r="M1457" s="1601">
        <v>61973.599999999999</v>
      </c>
      <c r="N1457" s="86"/>
      <c r="O1457" s="86"/>
    </row>
    <row r="1458" spans="3:15">
      <c r="C1458" s="502">
        <v>40998</v>
      </c>
      <c r="D1458" s="922"/>
      <c r="E1458" s="1176">
        <v>105.12</v>
      </c>
      <c r="F1458" s="2070">
        <v>3.9409999999999998</v>
      </c>
      <c r="G1458"/>
      <c r="I1458" s="1943">
        <v>32827</v>
      </c>
      <c r="J1458" s="86"/>
      <c r="K1458" s="86"/>
      <c r="L1458" s="86"/>
      <c r="M1458" s="1601">
        <v>61339</v>
      </c>
      <c r="N1458" s="86"/>
      <c r="O1458" s="86"/>
    </row>
    <row r="1459" spans="3:15">
      <c r="C1459" s="502">
        <v>41005</v>
      </c>
      <c r="D1459" s="922"/>
      <c r="E1459" s="1176">
        <v>103.52</v>
      </c>
      <c r="F1459" s="2070">
        <v>3.9390000000000001</v>
      </c>
      <c r="G1459"/>
      <c r="I1459" s="1943">
        <v>32857</v>
      </c>
      <c r="J1459" s="86"/>
      <c r="K1459" s="86"/>
      <c r="L1459" s="86"/>
      <c r="M1459" s="1601">
        <v>63182.400000000001</v>
      </c>
      <c r="N1459" s="86"/>
      <c r="O1459" s="86"/>
    </row>
    <row r="1460" spans="3:15">
      <c r="C1460" s="502">
        <v>41012</v>
      </c>
      <c r="D1460" s="922"/>
      <c r="E1460" s="1176">
        <v>102.55</v>
      </c>
      <c r="F1460" s="2070">
        <v>3.9220000000000002</v>
      </c>
      <c r="G1460"/>
      <c r="I1460" s="1943">
        <v>32888</v>
      </c>
      <c r="J1460" s="1179">
        <f>J1448+1</f>
        <v>90</v>
      </c>
      <c r="K1460" s="86"/>
      <c r="L1460" s="86"/>
      <c r="M1460" s="1601">
        <v>58138</v>
      </c>
      <c r="N1460" s="86"/>
      <c r="O1460" s="86"/>
    </row>
    <row r="1461" spans="3:15">
      <c r="C1461" s="502">
        <v>41019</v>
      </c>
      <c r="D1461" s="922"/>
      <c r="E1461" s="1176">
        <v>103.15</v>
      </c>
      <c r="F1461" s="2070">
        <v>3.87</v>
      </c>
      <c r="G1461"/>
      <c r="I1461" s="1943">
        <v>32919</v>
      </c>
      <c r="J1461" s="86"/>
      <c r="K1461" s="86"/>
      <c r="L1461" s="86"/>
      <c r="M1461" s="1601">
        <v>57909.4</v>
      </c>
      <c r="N1461" s="86"/>
      <c r="O1461" s="86"/>
    </row>
    <row r="1462" spans="3:15">
      <c r="C1462" s="502">
        <v>41026</v>
      </c>
      <c r="D1462" s="922"/>
      <c r="E1462" s="1176">
        <v>103.78</v>
      </c>
      <c r="F1462" s="2070">
        <v>3.83</v>
      </c>
      <c r="G1462"/>
      <c r="I1462" s="1943">
        <v>32947</v>
      </c>
      <c r="J1462" s="86"/>
      <c r="K1462" s="86"/>
      <c r="L1462" s="86"/>
      <c r="M1462" s="1601">
        <v>59847</v>
      </c>
      <c r="N1462" s="86"/>
      <c r="O1462" s="86"/>
    </row>
    <row r="1463" spans="3:15">
      <c r="C1463" s="502">
        <v>41033</v>
      </c>
      <c r="D1463" s="922"/>
      <c r="E1463" s="1176">
        <v>103.47</v>
      </c>
      <c r="F1463" s="2070">
        <v>3.79</v>
      </c>
      <c r="G1463"/>
      <c r="I1463" s="1943">
        <v>32978</v>
      </c>
      <c r="J1463" s="86"/>
      <c r="K1463" s="86"/>
      <c r="L1463" s="86"/>
      <c r="M1463" s="1601">
        <v>59600.5</v>
      </c>
      <c r="N1463" s="86"/>
      <c r="O1463" s="86"/>
    </row>
    <row r="1464" spans="3:15">
      <c r="C1464" s="502">
        <v>41040</v>
      </c>
      <c r="D1464" s="922"/>
      <c r="E1464" s="1176">
        <v>96.98</v>
      </c>
      <c r="F1464" s="2070">
        <v>3.754</v>
      </c>
      <c r="G1464"/>
      <c r="I1464" s="1943">
        <v>33008</v>
      </c>
      <c r="J1464" s="86"/>
      <c r="K1464" s="86"/>
      <c r="L1464" s="86"/>
      <c r="M1464" s="1601">
        <v>60572.2</v>
      </c>
      <c r="N1464" s="86"/>
      <c r="O1464" s="86"/>
    </row>
    <row r="1465" spans="3:15">
      <c r="C1465" s="502">
        <v>41047</v>
      </c>
      <c r="D1465" s="922"/>
      <c r="E1465" s="1176">
        <v>93.11</v>
      </c>
      <c r="F1465" s="2070">
        <v>3.7149999999999999</v>
      </c>
      <c r="G1465"/>
      <c r="I1465" s="1943">
        <v>33039</v>
      </c>
      <c r="J1465" s="86"/>
      <c r="K1465" s="86"/>
      <c r="L1465" s="86"/>
      <c r="M1465" s="1601">
        <v>63108.6</v>
      </c>
      <c r="N1465" s="86"/>
      <c r="O1465" s="86"/>
    </row>
    <row r="1466" spans="3:15">
      <c r="C1466" s="502">
        <v>41054</v>
      </c>
      <c r="D1466" s="922"/>
      <c r="E1466" s="1176">
        <v>90.88</v>
      </c>
      <c r="F1466" s="2070">
        <v>3.67</v>
      </c>
      <c r="G1466"/>
      <c r="I1466" s="1943">
        <v>33069</v>
      </c>
      <c r="J1466" s="86"/>
      <c r="K1466" s="86"/>
      <c r="L1466" s="86"/>
      <c r="M1466" s="1601">
        <v>61531</v>
      </c>
      <c r="N1466" s="86"/>
      <c r="O1466" s="86"/>
    </row>
    <row r="1467" spans="3:15">
      <c r="C1467" s="502">
        <v>41061</v>
      </c>
      <c r="D1467" s="922"/>
      <c r="E1467" s="1176">
        <v>87.06</v>
      </c>
      <c r="F1467" s="2070">
        <v>3.613</v>
      </c>
      <c r="G1467"/>
      <c r="I1467" s="1943">
        <v>33100</v>
      </c>
      <c r="J1467" s="86"/>
      <c r="K1467" s="86"/>
      <c r="L1467" s="86"/>
      <c r="M1467" s="1601">
        <v>63182</v>
      </c>
      <c r="N1467" s="86"/>
      <c r="O1467" s="86"/>
    </row>
    <row r="1468" spans="3:15">
      <c r="C1468" s="502">
        <v>41068</v>
      </c>
      <c r="D1468" s="922"/>
      <c r="E1468" s="1176">
        <v>84.43</v>
      </c>
      <c r="F1468" s="2070">
        <v>3.5720000000000001</v>
      </c>
      <c r="G1468"/>
      <c r="I1468" s="1943">
        <v>33131</v>
      </c>
      <c r="J1468" s="86"/>
      <c r="K1468" s="86"/>
      <c r="L1468" s="86"/>
      <c r="M1468" s="1601">
        <v>60912.1</v>
      </c>
      <c r="N1468" s="86"/>
      <c r="O1468" s="86"/>
    </row>
    <row r="1469" spans="3:15">
      <c r="C1469" s="502">
        <v>41075</v>
      </c>
      <c r="D1469" s="922"/>
      <c r="E1469" s="1176">
        <v>83.27</v>
      </c>
      <c r="F1469" s="2070">
        <v>3.5329999999999999</v>
      </c>
      <c r="G1469"/>
      <c r="I1469" s="1943">
        <v>33161</v>
      </c>
      <c r="J1469" s="86"/>
      <c r="K1469" s="86"/>
      <c r="L1469" s="86"/>
      <c r="M1469" s="1601">
        <v>60295.1</v>
      </c>
      <c r="N1469" s="86"/>
      <c r="O1469" s="86"/>
    </row>
    <row r="1470" spans="3:15">
      <c r="C1470" s="502">
        <v>41082</v>
      </c>
      <c r="D1470" s="922"/>
      <c r="E1470" s="1176">
        <v>81.11</v>
      </c>
      <c r="F1470" s="2070">
        <v>3.4369999999999998</v>
      </c>
      <c r="G1470"/>
      <c r="I1470" s="1943">
        <v>33192</v>
      </c>
      <c r="J1470" s="86"/>
      <c r="K1470" s="86"/>
      <c r="L1470" s="86"/>
      <c r="M1470" s="1601">
        <v>60550.6</v>
      </c>
      <c r="N1470" s="86"/>
      <c r="O1470" s="86"/>
    </row>
    <row r="1471" spans="3:15">
      <c r="C1471" s="502">
        <v>41089</v>
      </c>
      <c r="D1471" s="922"/>
      <c r="E1471" s="1176">
        <v>80.23</v>
      </c>
      <c r="F1471" s="2070">
        <v>3.3559999999999999</v>
      </c>
      <c r="G1471"/>
      <c r="I1471" s="1943">
        <v>33222</v>
      </c>
      <c r="J1471" s="86"/>
      <c r="K1471" s="86"/>
      <c r="L1471" s="86"/>
      <c r="M1471" s="1601">
        <v>58382.1</v>
      </c>
      <c r="N1471" s="86"/>
      <c r="O1471" s="86"/>
    </row>
    <row r="1472" spans="3:15">
      <c r="C1472" s="502">
        <v>41096</v>
      </c>
      <c r="D1472" s="922"/>
      <c r="E1472" s="1176">
        <v>85.74</v>
      </c>
      <c r="F1472" s="2070">
        <v>3.411</v>
      </c>
      <c r="G1472"/>
      <c r="I1472" s="1943">
        <v>33253</v>
      </c>
      <c r="J1472" s="1179">
        <f>J1460+1</f>
        <v>91</v>
      </c>
      <c r="K1472" s="86"/>
      <c r="L1472" s="86"/>
      <c r="M1472" s="1601">
        <v>56924.5</v>
      </c>
      <c r="N1472" s="86"/>
      <c r="O1472" s="86"/>
    </row>
    <row r="1473" spans="3:15">
      <c r="C1473" s="502">
        <v>41103</v>
      </c>
      <c r="D1473" s="922"/>
      <c r="E1473" s="1176">
        <v>85.78</v>
      </c>
      <c r="F1473" s="2070">
        <v>3.427</v>
      </c>
      <c r="G1473"/>
      <c r="I1473" s="1943">
        <v>33284</v>
      </c>
      <c r="J1473" s="86"/>
      <c r="K1473" s="86"/>
      <c r="L1473" s="86"/>
      <c r="M1473" s="1601">
        <v>59384.5</v>
      </c>
      <c r="N1473" s="86"/>
      <c r="O1473" s="86"/>
    </row>
    <row r="1474" spans="3:15">
      <c r="C1474" s="502">
        <v>41110</v>
      </c>
      <c r="D1474" s="922"/>
      <c r="E1474" s="1176">
        <v>90.34</v>
      </c>
      <c r="F1474" s="2070">
        <v>3.4940000000000002</v>
      </c>
      <c r="G1474"/>
      <c r="I1474" s="1943">
        <v>33312</v>
      </c>
      <c r="J1474" s="86"/>
      <c r="K1474" s="86"/>
      <c r="L1474" s="86"/>
      <c r="M1474" s="1601">
        <v>61553.8</v>
      </c>
      <c r="N1474" s="86"/>
      <c r="O1474" s="86"/>
    </row>
    <row r="1475" spans="3:15">
      <c r="C1475" s="502">
        <v>41117</v>
      </c>
      <c r="D1475" s="922"/>
      <c r="E1475" s="1176">
        <v>88.88</v>
      </c>
      <c r="F1475" s="2070">
        <v>3.508</v>
      </c>
      <c r="G1475"/>
      <c r="I1475" s="1943">
        <v>33343</v>
      </c>
      <c r="J1475" s="86"/>
      <c r="K1475" s="86"/>
      <c r="L1475" s="86"/>
      <c r="M1475" s="1601">
        <v>61982</v>
      </c>
      <c r="N1475" s="86"/>
      <c r="O1475" s="86"/>
    </row>
    <row r="1476" spans="3:15">
      <c r="C1476" s="502">
        <v>41124</v>
      </c>
      <c r="D1476" s="922"/>
      <c r="E1476" s="1176">
        <v>89.1</v>
      </c>
      <c r="F1476" s="2070">
        <v>3.645</v>
      </c>
      <c r="G1476"/>
      <c r="I1476" s="1943">
        <v>33373</v>
      </c>
      <c r="J1476" s="86"/>
      <c r="K1476" s="86"/>
      <c r="L1476" s="86"/>
      <c r="M1476" s="1601">
        <v>62244.9</v>
      </c>
      <c r="N1476" s="86"/>
      <c r="O1476" s="86"/>
    </row>
    <row r="1477" spans="3:15">
      <c r="C1477" s="502">
        <v>41131</v>
      </c>
      <c r="D1477" s="922"/>
      <c r="E1477" s="1176">
        <v>93.14</v>
      </c>
      <c r="F1477" s="2070">
        <v>3.7210000000000001</v>
      </c>
      <c r="G1477"/>
      <c r="I1477" s="1943">
        <v>33404</v>
      </c>
      <c r="J1477" s="86"/>
      <c r="K1477" s="86"/>
      <c r="L1477" s="86"/>
      <c r="M1477" s="1601">
        <v>63319.4</v>
      </c>
      <c r="N1477" s="86"/>
      <c r="O1477" s="86"/>
    </row>
    <row r="1478" spans="3:15">
      <c r="C1478" s="502">
        <v>41138</v>
      </c>
      <c r="D1478" s="922"/>
      <c r="E1478" s="1176">
        <v>94.43</v>
      </c>
      <c r="F1478" s="2070">
        <v>3.7440000000000002</v>
      </c>
      <c r="G1478"/>
      <c r="I1478" s="1943">
        <v>33434</v>
      </c>
      <c r="J1478" s="86"/>
      <c r="K1478" s="86"/>
      <c r="L1478" s="86"/>
      <c r="M1478" s="1601">
        <v>62600.6</v>
      </c>
      <c r="N1478" s="86"/>
      <c r="O1478" s="86"/>
    </row>
    <row r="1479" spans="3:15">
      <c r="C1479" s="502">
        <v>41145</v>
      </c>
      <c r="D1479" s="922"/>
      <c r="E1479" s="1176">
        <v>96.22</v>
      </c>
      <c r="F1479" s="2070">
        <v>3.7759999999999998</v>
      </c>
      <c r="G1479"/>
      <c r="I1479" s="1943">
        <v>33465</v>
      </c>
      <c r="J1479" s="86"/>
      <c r="K1479" s="86"/>
      <c r="L1479" s="86"/>
      <c r="M1479" s="1601">
        <v>62534</v>
      </c>
      <c r="N1479" s="86"/>
      <c r="O1479" s="86"/>
    </row>
    <row r="1480" spans="3:15">
      <c r="C1480" s="502">
        <v>41152</v>
      </c>
      <c r="D1480" s="922"/>
      <c r="E1480" s="1176">
        <v>95.68</v>
      </c>
      <c r="F1480" s="2070">
        <v>3.843</v>
      </c>
      <c r="G1480"/>
      <c r="I1480" s="1943">
        <v>33496</v>
      </c>
      <c r="J1480" s="86"/>
      <c r="K1480" s="86"/>
      <c r="L1480" s="86"/>
      <c r="M1480" s="1601">
        <v>60346.2</v>
      </c>
      <c r="N1480" s="86"/>
      <c r="O1480" s="86"/>
    </row>
    <row r="1481" spans="3:15">
      <c r="C1481" s="502">
        <v>41159</v>
      </c>
      <c r="D1481" s="922"/>
      <c r="E1481" s="1176">
        <v>95.68</v>
      </c>
      <c r="F1481" s="2070">
        <v>3.847</v>
      </c>
      <c r="G1481"/>
      <c r="I1481" s="1943">
        <v>33526</v>
      </c>
      <c r="J1481" s="86"/>
      <c r="K1481" s="86"/>
      <c r="L1481" s="86"/>
      <c r="M1481" s="1601">
        <v>61181.3</v>
      </c>
      <c r="N1481" s="86"/>
      <c r="O1481" s="86"/>
    </row>
    <row r="1482" spans="3:15">
      <c r="C1482" s="502">
        <v>41166</v>
      </c>
      <c r="D1482" s="922"/>
      <c r="E1482" s="1176">
        <v>97.56</v>
      </c>
      <c r="F1482" s="2070">
        <v>3.8780000000000001</v>
      </c>
      <c r="G1482"/>
      <c r="I1482" s="1943">
        <v>33557</v>
      </c>
      <c r="J1482" s="86"/>
      <c r="K1482" s="86"/>
      <c r="L1482" s="86"/>
      <c r="M1482" s="1601">
        <v>60442.9</v>
      </c>
      <c r="N1482" s="86"/>
      <c r="O1482" s="86"/>
    </row>
    <row r="1483" spans="3:15">
      <c r="C1483" s="502">
        <v>41173</v>
      </c>
      <c r="D1483" s="922"/>
      <c r="E1483" s="1176">
        <v>93.7</v>
      </c>
      <c r="F1483" s="2070">
        <v>3.8260000000000001</v>
      </c>
      <c r="G1483"/>
      <c r="I1483" s="1943">
        <v>33587</v>
      </c>
      <c r="J1483" s="86"/>
      <c r="K1483" s="86"/>
      <c r="L1483" s="86"/>
      <c r="M1483" s="1601">
        <v>61521.7</v>
      </c>
      <c r="N1483" s="86"/>
      <c r="O1483" s="86"/>
    </row>
    <row r="1484" spans="3:15">
      <c r="C1484" s="502">
        <v>41180</v>
      </c>
      <c r="D1484" s="922"/>
      <c r="E1484" s="1176">
        <v>91.35</v>
      </c>
      <c r="F1484" s="2070">
        <v>3.8039999999999998</v>
      </c>
      <c r="G1484"/>
      <c r="I1484" s="1921">
        <v>33618</v>
      </c>
      <c r="J1484" s="1179">
        <f>J1472+1</f>
        <v>92</v>
      </c>
      <c r="K1484" s="1922">
        <v>12803</v>
      </c>
      <c r="L1484" s="1923">
        <v>1.022</v>
      </c>
      <c r="M1484" s="1601">
        <v>56410.9</v>
      </c>
      <c r="N1484" s="86"/>
      <c r="O1484" s="86"/>
    </row>
    <row r="1485" spans="3:15">
      <c r="C1485" s="502">
        <v>41187</v>
      </c>
      <c r="D1485" s="922"/>
      <c r="E1485" s="1176">
        <v>90.81</v>
      </c>
      <c r="F1485" s="2070">
        <v>3.85</v>
      </c>
      <c r="G1485"/>
      <c r="I1485" s="1921">
        <v>33649</v>
      </c>
      <c r="J1485" s="86"/>
      <c r="K1485" s="1922">
        <v>12601</v>
      </c>
      <c r="L1485" s="1923">
        <v>1.006</v>
      </c>
      <c r="M1485" s="1601">
        <v>58308.6</v>
      </c>
      <c r="N1485" s="86"/>
      <c r="O1485" s="86"/>
    </row>
    <row r="1486" spans="3:15">
      <c r="C1486" s="502">
        <v>41194</v>
      </c>
      <c r="D1486" s="922"/>
      <c r="E1486" s="1176">
        <v>91.42</v>
      </c>
      <c r="F1486" s="2070">
        <v>3.819</v>
      </c>
      <c r="G1486"/>
      <c r="I1486" s="1921">
        <v>33678</v>
      </c>
      <c r="J1486" s="86"/>
      <c r="K1486" s="1922">
        <v>12639</v>
      </c>
      <c r="L1486" s="1923">
        <v>1.0129999999999999</v>
      </c>
      <c r="M1486" s="1601">
        <v>59639.5</v>
      </c>
      <c r="N1486" s="86"/>
      <c r="O1486" s="86"/>
    </row>
    <row r="1487" spans="3:15">
      <c r="C1487" s="502">
        <v>41201</v>
      </c>
      <c r="D1487" s="922"/>
      <c r="E1487" s="1176">
        <v>91.59</v>
      </c>
      <c r="F1487" s="2070">
        <v>3.6869999999999998</v>
      </c>
      <c r="G1487"/>
      <c r="I1487" s="1921">
        <v>33709</v>
      </c>
      <c r="J1487" s="86"/>
      <c r="K1487" s="1922">
        <v>12710</v>
      </c>
      <c r="L1487" s="1923">
        <v>1.052</v>
      </c>
      <c r="M1487" s="1601">
        <v>59980.2</v>
      </c>
      <c r="N1487" s="86"/>
      <c r="O1487" s="86"/>
    </row>
    <row r="1488" spans="3:15">
      <c r="C1488" s="502">
        <v>41208</v>
      </c>
      <c r="D1488" s="922"/>
      <c r="E1488" s="1176">
        <v>86.35</v>
      </c>
      <c r="F1488" s="2070">
        <v>3.5680000000000001</v>
      </c>
      <c r="G1488"/>
      <c r="I1488" s="1921">
        <v>33739</v>
      </c>
      <c r="J1488" s="86"/>
      <c r="K1488" s="1922">
        <v>12870</v>
      </c>
      <c r="L1488" s="1923">
        <v>1.107</v>
      </c>
      <c r="M1488" s="1601">
        <v>59615.199999999997</v>
      </c>
      <c r="N1488" s="86"/>
      <c r="O1488" s="86"/>
    </row>
    <row r="1489" spans="3:15">
      <c r="C1489" s="502">
        <v>41215</v>
      </c>
      <c r="D1489" s="922"/>
      <c r="E1489" s="1176">
        <v>85.87</v>
      </c>
      <c r="F1489" s="2070">
        <v>3.492</v>
      </c>
      <c r="G1489"/>
      <c r="I1489" s="1921">
        <v>33770</v>
      </c>
      <c r="J1489" s="86"/>
      <c r="K1489" s="1922">
        <v>12886</v>
      </c>
      <c r="L1489" s="1923">
        <v>1.145</v>
      </c>
      <c r="M1489" s="1601">
        <v>60353.3</v>
      </c>
      <c r="N1489" s="86"/>
      <c r="O1489" s="86"/>
    </row>
    <row r="1490" spans="3:15">
      <c r="C1490" s="502">
        <v>41222</v>
      </c>
      <c r="D1490" s="922"/>
      <c r="E1490" s="1176">
        <v>85.98</v>
      </c>
      <c r="F1490" s="2070">
        <v>3.4489999999999998</v>
      </c>
      <c r="G1490"/>
      <c r="I1490" s="1921">
        <v>33800</v>
      </c>
      <c r="J1490" s="86"/>
      <c r="K1490" s="1922">
        <v>12966</v>
      </c>
      <c r="L1490" s="1923">
        <v>1.137</v>
      </c>
      <c r="M1490" s="1601">
        <v>60400.3</v>
      </c>
      <c r="N1490" s="86"/>
      <c r="O1490" s="86"/>
    </row>
    <row r="1491" spans="3:15">
      <c r="C1491" s="502">
        <v>41229</v>
      </c>
      <c r="D1491" s="922"/>
      <c r="E1491" s="1176">
        <v>85.87</v>
      </c>
      <c r="F1491" s="2070">
        <v>3.4289999999999998</v>
      </c>
      <c r="G1491"/>
      <c r="I1491" s="1921">
        <v>33831</v>
      </c>
      <c r="J1491" s="86"/>
      <c r="K1491" s="1922">
        <v>13092</v>
      </c>
      <c r="L1491" s="1923">
        <v>1.1220000000000001</v>
      </c>
      <c r="M1491" s="1601">
        <v>59083.7</v>
      </c>
      <c r="N1491" s="86"/>
      <c r="O1491" s="86"/>
    </row>
    <row r="1492" spans="3:15">
      <c r="C1492" s="502">
        <v>41236</v>
      </c>
      <c r="D1492" s="922"/>
      <c r="E1492" s="1176">
        <v>87.4</v>
      </c>
      <c r="F1492" s="2070">
        <v>3.4369999999999998</v>
      </c>
      <c r="G1492"/>
      <c r="I1492" s="1921">
        <v>33862</v>
      </c>
      <c r="J1492" s="86"/>
      <c r="K1492" s="1922">
        <v>13246</v>
      </c>
      <c r="L1492" s="1923">
        <v>1.1220000000000001</v>
      </c>
      <c r="M1492" s="1601">
        <v>58579.1</v>
      </c>
      <c r="N1492" s="86"/>
      <c r="O1492" s="86"/>
    </row>
    <row r="1493" spans="3:15">
      <c r="C1493" s="502">
        <v>41243</v>
      </c>
      <c r="D1493" s="922"/>
      <c r="E1493" s="1176">
        <v>87.27</v>
      </c>
      <c r="F1493" s="2070">
        <v>3.3940000000000001</v>
      </c>
      <c r="G1493"/>
      <c r="I1493" s="1921">
        <v>33892</v>
      </c>
      <c r="J1493" s="86"/>
      <c r="K1493" s="1922">
        <v>13304</v>
      </c>
      <c r="L1493" s="1923">
        <v>1.1140000000000001</v>
      </c>
      <c r="M1493" s="1601">
        <v>59011.8</v>
      </c>
      <c r="N1493" s="86"/>
      <c r="O1493" s="86"/>
    </row>
    <row r="1494" spans="3:15">
      <c r="C1494" s="502">
        <v>41250</v>
      </c>
      <c r="D1494" s="922"/>
      <c r="E1494" s="1176">
        <v>87</v>
      </c>
      <c r="F1494" s="2070">
        <v>3.3490000000000002</v>
      </c>
      <c r="G1494"/>
      <c r="I1494" s="1921">
        <v>33923</v>
      </c>
      <c r="J1494" s="86"/>
      <c r="K1494" s="1922">
        <v>13358</v>
      </c>
      <c r="L1494" s="1923">
        <v>1.111</v>
      </c>
      <c r="M1494" s="1601">
        <v>56877.599999999999</v>
      </c>
      <c r="N1494" s="86"/>
      <c r="O1494" s="86"/>
    </row>
    <row r="1495" spans="3:15">
      <c r="C1495" s="502">
        <v>41257</v>
      </c>
      <c r="D1495" s="922"/>
      <c r="E1495" s="1176">
        <v>85.71</v>
      </c>
      <c r="F1495" s="2070">
        <v>3.254</v>
      </c>
      <c r="G1495"/>
      <c r="I1495" s="1921">
        <v>33953</v>
      </c>
      <c r="J1495" s="86"/>
      <c r="K1495" s="1922">
        <v>13475</v>
      </c>
      <c r="L1495" s="1923">
        <v>1.0780000000000001</v>
      </c>
      <c r="M1495" s="1601">
        <v>59287.9</v>
      </c>
      <c r="N1495" s="86"/>
      <c r="O1495" s="86"/>
    </row>
    <row r="1496" spans="3:15">
      <c r="C1496" s="502">
        <v>41264</v>
      </c>
      <c r="D1496" s="922"/>
      <c r="E1496" s="1176">
        <v>88.24</v>
      </c>
      <c r="F1496" s="2070">
        <v>3.2570000000000001</v>
      </c>
      <c r="G1496"/>
      <c r="I1496" s="1921">
        <v>33984</v>
      </c>
      <c r="J1496" s="1179">
        <f>J1484+1</f>
        <v>93</v>
      </c>
      <c r="K1496" s="1922">
        <v>13398</v>
      </c>
      <c r="L1496" s="1923">
        <v>1.0620000000000001</v>
      </c>
      <c r="M1496" s="1601">
        <v>53826.6</v>
      </c>
      <c r="N1496" s="86"/>
      <c r="O1496" s="86"/>
    </row>
    <row r="1497" spans="3:15">
      <c r="C1497" s="502">
        <v>41271</v>
      </c>
      <c r="D1497" s="922"/>
      <c r="E1497" s="1176">
        <v>90.14</v>
      </c>
      <c r="F1497" s="2070">
        <v>3.298</v>
      </c>
      <c r="G1497"/>
      <c r="I1497" s="1921">
        <v>34015</v>
      </c>
      <c r="J1497" s="86"/>
      <c r="K1497" s="1922">
        <v>13596</v>
      </c>
      <c r="L1497" s="1923">
        <v>1.054</v>
      </c>
      <c r="M1497" s="1601">
        <v>57305.3</v>
      </c>
      <c r="N1497" s="86"/>
      <c r="O1497" s="86"/>
    </row>
    <row r="1498" spans="3:15">
      <c r="C1498" s="502">
        <v>41278</v>
      </c>
      <c r="D1498" s="924" t="s">
        <v>42</v>
      </c>
      <c r="E1498" s="1176">
        <v>92.77</v>
      </c>
      <c r="F1498" s="2070">
        <v>3.2989999999999999</v>
      </c>
      <c r="G1498"/>
      <c r="I1498" s="1921">
        <v>34043</v>
      </c>
      <c r="J1498" s="86"/>
      <c r="K1498" s="1922">
        <v>13487</v>
      </c>
      <c r="L1498" s="1923">
        <v>1.052</v>
      </c>
      <c r="M1498" s="1601">
        <v>57624.800000000003</v>
      </c>
      <c r="N1498" s="86"/>
      <c r="O1498" s="86"/>
    </row>
    <row r="1499" spans="3:15">
      <c r="C1499" s="502">
        <v>41285</v>
      </c>
      <c r="D1499" s="922"/>
      <c r="E1499" s="1176">
        <v>93.38</v>
      </c>
      <c r="F1499" s="2070">
        <v>3.3029999999999999</v>
      </c>
      <c r="G1499"/>
      <c r="I1499" s="1921">
        <v>34074</v>
      </c>
      <c r="J1499" s="86"/>
      <c r="K1499" s="1922">
        <v>13539</v>
      </c>
      <c r="L1499" s="2077">
        <v>1.0780000000000001</v>
      </c>
      <c r="M1499" s="1601">
        <v>58138.7</v>
      </c>
      <c r="N1499" s="86"/>
      <c r="O1499" s="86"/>
    </row>
    <row r="1500" spans="3:15">
      <c r="C1500" s="502">
        <v>41292</v>
      </c>
      <c r="D1500" s="924"/>
      <c r="E1500" s="1176">
        <v>94.58</v>
      </c>
      <c r="F1500" s="2070">
        <v>3.3149999999999999</v>
      </c>
      <c r="G1500"/>
      <c r="I1500" s="1921">
        <v>34104</v>
      </c>
      <c r="J1500" s="86"/>
      <c r="K1500" s="1922">
        <v>13521</v>
      </c>
      <c r="L1500" s="2077">
        <v>1.1000000000000001</v>
      </c>
      <c r="M1500" s="1601">
        <v>57465.8</v>
      </c>
      <c r="N1500" s="86"/>
      <c r="O1500" s="86"/>
    </row>
    <row r="1501" spans="3:15">
      <c r="C1501" s="502">
        <v>41299</v>
      </c>
      <c r="D1501" s="922"/>
      <c r="E1501" s="1176">
        <v>95.41</v>
      </c>
      <c r="F1501" s="2070">
        <v>3.3570000000000002</v>
      </c>
      <c r="G1501"/>
      <c r="I1501" s="1921">
        <v>34135</v>
      </c>
      <c r="J1501" s="86"/>
      <c r="K1501" s="1922">
        <v>13461</v>
      </c>
      <c r="L1501" s="2077">
        <v>1.097</v>
      </c>
      <c r="M1501" s="1601">
        <v>60391.1</v>
      </c>
      <c r="N1501" s="86"/>
      <c r="O1501" s="86"/>
    </row>
    <row r="1502" spans="3:15">
      <c r="C1502" s="502">
        <v>41306</v>
      </c>
      <c r="D1502" s="922"/>
      <c r="E1502" s="1176">
        <v>97.33</v>
      </c>
      <c r="F1502" s="2070">
        <v>3.5379999999999998</v>
      </c>
      <c r="G1502"/>
      <c r="I1502" s="1921">
        <v>34165</v>
      </c>
      <c r="J1502" s="86"/>
      <c r="K1502" s="1922">
        <v>13502</v>
      </c>
      <c r="L1502" s="2077">
        <v>1.0780000000000001</v>
      </c>
      <c r="M1502" s="1601">
        <v>58807.7</v>
      </c>
      <c r="N1502" s="86"/>
      <c r="O1502" s="86"/>
    </row>
    <row r="1503" spans="3:15">
      <c r="C1503" s="502">
        <v>41313</v>
      </c>
      <c r="D1503" s="922"/>
      <c r="E1503" s="1176">
        <v>96.18</v>
      </c>
      <c r="F1503" s="2070">
        <v>3.6110000000000002</v>
      </c>
      <c r="G1503"/>
      <c r="I1503" s="1921">
        <v>34196</v>
      </c>
      <c r="J1503" s="86"/>
      <c r="K1503" s="1922">
        <v>13372</v>
      </c>
      <c r="L1503" s="2077">
        <v>1.0620000000000001</v>
      </c>
      <c r="M1503" s="1601">
        <v>58453</v>
      </c>
      <c r="N1503" s="86"/>
      <c r="O1503" s="86"/>
    </row>
    <row r="1504" spans="3:15">
      <c r="C1504" s="502">
        <v>41320</v>
      </c>
      <c r="D1504" s="922"/>
      <c r="E1504" s="1176">
        <v>96.95</v>
      </c>
      <c r="F1504" s="2070">
        <v>3.7469999999999999</v>
      </c>
      <c r="G1504"/>
      <c r="I1504" s="1921">
        <v>34227</v>
      </c>
      <c r="J1504" s="86"/>
      <c r="K1504" s="1922">
        <v>13416</v>
      </c>
      <c r="L1504" s="2077">
        <v>1.05</v>
      </c>
      <c r="M1504" s="1601">
        <v>57462.3</v>
      </c>
      <c r="N1504" s="86"/>
      <c r="O1504" s="86"/>
    </row>
    <row r="1505" spans="3:15">
      <c r="C1505" s="502">
        <v>41327</v>
      </c>
      <c r="D1505" s="922"/>
      <c r="E1505" s="1176">
        <v>94.38</v>
      </c>
      <c r="F1505" s="2070">
        <v>3.7839999999999998</v>
      </c>
      <c r="G1505"/>
      <c r="I1505" s="1921">
        <v>34257</v>
      </c>
      <c r="J1505" s="86"/>
      <c r="K1505" s="1922">
        <v>13755</v>
      </c>
      <c r="L1505" s="2077">
        <v>1.0920000000000001</v>
      </c>
      <c r="M1505" s="1601">
        <v>55432.4</v>
      </c>
      <c r="N1505" s="86"/>
      <c r="O1505" s="86"/>
    </row>
    <row r="1506" spans="3:15">
      <c r="C1506" s="502">
        <v>41334</v>
      </c>
      <c r="D1506" s="922"/>
      <c r="E1506" s="1176">
        <v>92.19</v>
      </c>
      <c r="F1506" s="2070">
        <v>3.7589999999999999</v>
      </c>
      <c r="G1506"/>
      <c r="I1506" s="1921">
        <v>34288</v>
      </c>
      <c r="J1506" s="86"/>
      <c r="K1506" s="1922">
        <v>13754</v>
      </c>
      <c r="L1506" s="2077">
        <v>1.0660000000000001</v>
      </c>
      <c r="M1506" s="1601">
        <v>55743.5</v>
      </c>
      <c r="N1506" s="86"/>
      <c r="O1506" s="86"/>
    </row>
    <row r="1507" spans="3:15">
      <c r="C1507" s="502">
        <v>41341</v>
      </c>
      <c r="D1507" s="922"/>
      <c r="E1507" s="1176">
        <v>91</v>
      </c>
      <c r="F1507" s="2070">
        <v>3.71</v>
      </c>
      <c r="G1507"/>
      <c r="I1507" s="1921">
        <v>34318</v>
      </c>
      <c r="J1507" s="86"/>
      <c r="K1507" s="1922">
        <v>13627</v>
      </c>
      <c r="L1507" s="2077">
        <v>1.014</v>
      </c>
      <c r="M1507" s="1601">
        <v>56074.7</v>
      </c>
      <c r="N1507" s="86"/>
      <c r="O1507" s="86"/>
    </row>
    <row r="1508" spans="3:15">
      <c r="C1508" s="502">
        <v>41348</v>
      </c>
      <c r="D1508" s="922"/>
      <c r="E1508" s="1176">
        <v>92.7</v>
      </c>
      <c r="F1508" s="2070">
        <v>3.6960000000000002</v>
      </c>
      <c r="G1508"/>
      <c r="I1508" s="1921">
        <v>34349</v>
      </c>
      <c r="J1508" s="1179">
        <f>J1496+1</f>
        <v>94</v>
      </c>
      <c r="K1508" s="1922">
        <v>13656</v>
      </c>
      <c r="L1508" s="2077">
        <v>0.998</v>
      </c>
      <c r="M1508" s="1601">
        <v>51533.7</v>
      </c>
      <c r="N1508" s="86"/>
      <c r="O1508" s="86"/>
    </row>
    <row r="1509" spans="3:15">
      <c r="C1509" s="502">
        <v>41355</v>
      </c>
      <c r="D1509" s="922"/>
      <c r="E1509" s="1176">
        <v>93.05</v>
      </c>
      <c r="F1509" s="2070">
        <v>3.68</v>
      </c>
      <c r="G1509"/>
      <c r="I1509" s="1921">
        <v>34380</v>
      </c>
      <c r="J1509" s="86"/>
      <c r="K1509" s="1922">
        <v>13875</v>
      </c>
      <c r="L1509" s="2077">
        <v>1.0089999999999999</v>
      </c>
      <c r="M1509" s="1601">
        <v>54270.1</v>
      </c>
      <c r="N1509" s="86"/>
      <c r="O1509" s="86"/>
    </row>
    <row r="1510" spans="3:15">
      <c r="C1510" s="502">
        <v>41362</v>
      </c>
      <c r="D1510" s="922"/>
      <c r="E1510" s="1176">
        <v>96.08</v>
      </c>
      <c r="F1510" s="2070">
        <v>3.645</v>
      </c>
      <c r="G1510"/>
      <c r="I1510" s="1921">
        <v>34408</v>
      </c>
      <c r="J1510" s="86"/>
      <c r="K1510" s="1922">
        <v>13911</v>
      </c>
      <c r="L1510" s="2077">
        <v>1.008</v>
      </c>
      <c r="M1510" s="1601">
        <v>55363.8</v>
      </c>
      <c r="N1510" s="86"/>
      <c r="O1510" s="86"/>
    </row>
    <row r="1511" spans="3:15">
      <c r="C1511" s="502">
        <v>41369</v>
      </c>
      <c r="D1511" s="922"/>
      <c r="E1511" s="1176">
        <v>95.07</v>
      </c>
      <c r="F1511" s="2070">
        <v>3.6080000000000001</v>
      </c>
      <c r="G1511"/>
      <c r="I1511" s="1921">
        <v>34439</v>
      </c>
      <c r="J1511" s="86"/>
      <c r="K1511" s="1922">
        <v>13867</v>
      </c>
      <c r="L1511" s="2077">
        <v>1.0269999999999999</v>
      </c>
      <c r="M1511" s="1601">
        <v>54962.1</v>
      </c>
      <c r="N1511" s="86"/>
      <c r="O1511" s="86"/>
    </row>
    <row r="1512" spans="3:15">
      <c r="C1512" s="502">
        <v>41376</v>
      </c>
      <c r="D1512" s="922"/>
      <c r="E1512" s="1176">
        <v>93.36</v>
      </c>
      <c r="F1512" s="2070">
        <v>3.5419999999999998</v>
      </c>
      <c r="G1512"/>
      <c r="I1512" s="1921">
        <v>34469</v>
      </c>
      <c r="J1512" s="86"/>
      <c r="K1512" s="1922">
        <v>13773</v>
      </c>
      <c r="L1512" s="2077">
        <v>1.0469999999999999</v>
      </c>
      <c r="M1512" s="1601">
        <v>55523</v>
      </c>
      <c r="N1512" s="86"/>
      <c r="O1512" s="86"/>
    </row>
    <row r="1513" spans="3:15">
      <c r="C1513" s="502">
        <v>41383</v>
      </c>
      <c r="D1513" s="922"/>
      <c r="E1513" s="1176">
        <v>88</v>
      </c>
      <c r="F1513" s="2070">
        <v>3.536</v>
      </c>
      <c r="G1513"/>
      <c r="I1513" s="1921">
        <v>34500</v>
      </c>
      <c r="J1513" s="86"/>
      <c r="K1513" s="1922">
        <v>14059</v>
      </c>
      <c r="L1513" s="2077">
        <v>1.0780000000000001</v>
      </c>
      <c r="M1513" s="1601">
        <v>57165.3</v>
      </c>
      <c r="N1513" s="86"/>
      <c r="O1513" s="86"/>
    </row>
    <row r="1514" spans="3:15">
      <c r="C1514" s="502">
        <v>41390</v>
      </c>
      <c r="D1514" s="922"/>
      <c r="E1514" s="1176">
        <v>91</v>
      </c>
      <c r="F1514" s="2070">
        <v>3.52</v>
      </c>
      <c r="G1514"/>
      <c r="I1514" s="1921">
        <v>34530</v>
      </c>
      <c r="J1514" s="86"/>
      <c r="K1514" s="1922">
        <v>14322</v>
      </c>
      <c r="L1514" s="2077">
        <v>1.1060000000000001</v>
      </c>
      <c r="M1514" s="1601">
        <v>55834.5</v>
      </c>
      <c r="N1514" s="86"/>
      <c r="O1514" s="86"/>
    </row>
    <row r="1515" spans="3:15">
      <c r="C1515" s="502">
        <v>41397</v>
      </c>
      <c r="D1515" s="922"/>
      <c r="E1515" s="1176">
        <v>93.4</v>
      </c>
      <c r="F1515" s="2070">
        <v>3.5379999999999998</v>
      </c>
      <c r="G1515"/>
      <c r="I1515" s="1921">
        <v>34561</v>
      </c>
      <c r="J1515" s="86"/>
      <c r="K1515" s="1922">
        <v>14685</v>
      </c>
      <c r="L1515" s="2077">
        <v>1.155</v>
      </c>
      <c r="M1515" s="1601">
        <v>56393.4</v>
      </c>
      <c r="N1515" s="86"/>
      <c r="O1515" s="86"/>
    </row>
    <row r="1516" spans="3:15">
      <c r="C1516" s="502">
        <v>41404</v>
      </c>
      <c r="D1516" s="922"/>
      <c r="E1516" s="1176">
        <v>95.84</v>
      </c>
      <c r="F1516" s="2070">
        <v>3.6030000000000002</v>
      </c>
      <c r="G1516"/>
      <c r="I1516" s="1921">
        <v>34592</v>
      </c>
      <c r="J1516" s="86"/>
      <c r="K1516" s="1922">
        <v>14649</v>
      </c>
      <c r="L1516" s="2077">
        <v>1.1439999999999999</v>
      </c>
      <c r="M1516" s="1601">
        <v>54992.9</v>
      </c>
      <c r="N1516" s="86"/>
      <c r="O1516" s="86"/>
    </row>
    <row r="1517" spans="3:15">
      <c r="C1517" s="502">
        <v>41411</v>
      </c>
      <c r="D1517" s="922"/>
      <c r="E1517" s="1176">
        <v>94.65</v>
      </c>
      <c r="F1517" s="2070">
        <v>3.673</v>
      </c>
      <c r="G1517"/>
      <c r="I1517" s="1921">
        <v>34622</v>
      </c>
      <c r="J1517" s="86"/>
      <c r="K1517" s="1922">
        <v>14709</v>
      </c>
      <c r="L1517" s="2077">
        <v>1.1140000000000001</v>
      </c>
      <c r="M1517" s="1601">
        <v>54240.5</v>
      </c>
      <c r="N1517" s="86"/>
      <c r="O1517" s="86"/>
    </row>
    <row r="1518" spans="3:15">
      <c r="C1518" s="502">
        <v>41418</v>
      </c>
      <c r="D1518" s="922"/>
      <c r="E1518" s="1176">
        <v>94.76</v>
      </c>
      <c r="F1518" s="2070">
        <v>3.645</v>
      </c>
      <c r="G1518"/>
      <c r="I1518" s="1921">
        <v>34653</v>
      </c>
      <c r="J1518" s="86"/>
      <c r="K1518" s="1922">
        <v>14878</v>
      </c>
      <c r="L1518" s="2077">
        <v>1.119</v>
      </c>
      <c r="M1518" s="1601">
        <v>54480.4</v>
      </c>
      <c r="N1518" s="86"/>
      <c r="O1518" s="86"/>
    </row>
    <row r="1519" spans="3:15">
      <c r="C1519" s="502">
        <v>41425</v>
      </c>
      <c r="D1519" s="922"/>
      <c r="E1519" s="1176">
        <v>93.32</v>
      </c>
      <c r="F1519" s="2070">
        <v>3.6459999999999999</v>
      </c>
      <c r="G1519"/>
      <c r="I1519" s="1921">
        <v>34683</v>
      </c>
      <c r="J1519" s="86"/>
      <c r="K1519" s="1922">
        <v>14885</v>
      </c>
      <c r="L1519" s="2077">
        <v>1.129</v>
      </c>
      <c r="M1519" s="1601">
        <v>55612.3</v>
      </c>
      <c r="N1519" s="86"/>
      <c r="O1519" s="86"/>
    </row>
    <row r="1520" spans="3:15">
      <c r="C1520" s="502">
        <v>41432</v>
      </c>
      <c r="D1520" s="922"/>
      <c r="E1520" s="1176">
        <v>94.25</v>
      </c>
      <c r="F1520" s="2070">
        <v>3.6549999999999998</v>
      </c>
      <c r="G1520"/>
      <c r="I1520" s="1921">
        <v>34714</v>
      </c>
      <c r="J1520" s="1179">
        <f>J1508+1</f>
        <v>95</v>
      </c>
      <c r="K1520" s="1922">
        <v>14915</v>
      </c>
      <c r="L1520" s="2077">
        <v>1.1299999999999999</v>
      </c>
      <c r="M1520" s="1601">
        <v>51200.2</v>
      </c>
      <c r="N1520" s="86"/>
      <c r="O1520" s="86"/>
    </row>
    <row r="1521" spans="3:15">
      <c r="C1521" s="502">
        <v>41439</v>
      </c>
      <c r="D1521" s="922"/>
      <c r="E1521" s="1176">
        <v>96.36</v>
      </c>
      <c r="F1521" s="2070">
        <v>3.6259999999999999</v>
      </c>
      <c r="G1521"/>
      <c r="I1521" s="1921">
        <v>34745</v>
      </c>
      <c r="J1521" s="86"/>
      <c r="K1521" s="1922">
        <v>14963</v>
      </c>
      <c r="L1521" s="2077">
        <v>1.1200000000000001</v>
      </c>
      <c r="M1521" s="1601">
        <v>54138.2</v>
      </c>
      <c r="N1521" s="86"/>
      <c r="O1521" s="86"/>
    </row>
    <row r="1522" spans="3:15">
      <c r="C1522" s="502">
        <v>41446</v>
      </c>
      <c r="D1522" s="922"/>
      <c r="E1522" s="1176">
        <v>96.65</v>
      </c>
      <c r="F1522" s="2070">
        <v>3.577</v>
      </c>
      <c r="G1522"/>
      <c r="I1522" s="1921">
        <v>34773</v>
      </c>
      <c r="J1522" s="86"/>
      <c r="K1522" s="1922">
        <v>14921</v>
      </c>
      <c r="L1522" s="2077">
        <v>1.119</v>
      </c>
      <c r="M1522" s="1601">
        <v>55592.4</v>
      </c>
      <c r="N1522" s="86"/>
      <c r="O1522" s="86"/>
    </row>
    <row r="1523" spans="3:15">
      <c r="C1523" s="502">
        <v>41453</v>
      </c>
      <c r="D1523" s="922"/>
      <c r="E1523" s="1176">
        <v>95.83</v>
      </c>
      <c r="F1523" s="2070">
        <v>3.496</v>
      </c>
      <c r="G1523"/>
      <c r="I1523" s="1921">
        <v>34804</v>
      </c>
      <c r="J1523" s="86"/>
      <c r="K1523" s="1922">
        <v>15021</v>
      </c>
      <c r="L1523" s="2077">
        <v>1.157</v>
      </c>
      <c r="M1523" s="1601">
        <v>55456.800000000003</v>
      </c>
      <c r="N1523" s="86"/>
      <c r="O1523" s="86"/>
    </row>
    <row r="1524" spans="3:15">
      <c r="C1524" s="502">
        <v>41460</v>
      </c>
      <c r="D1524" s="922"/>
      <c r="E1524" s="1176">
        <v>100.65</v>
      </c>
      <c r="F1524" s="2070">
        <v>3.492</v>
      </c>
      <c r="G1524"/>
      <c r="I1524" s="1921">
        <v>34834</v>
      </c>
      <c r="J1524" s="86"/>
      <c r="K1524" s="1922">
        <v>15215</v>
      </c>
      <c r="L1524" s="2077">
        <v>1.2250000000000001</v>
      </c>
      <c r="M1524" s="1601">
        <v>56242.2</v>
      </c>
      <c r="N1524" s="86"/>
      <c r="O1524" s="86"/>
    </row>
    <row r="1525" spans="3:15">
      <c r="C1525" s="502">
        <v>41467</v>
      </c>
      <c r="D1525" s="922"/>
      <c r="E1525" s="1176">
        <v>104.7</v>
      </c>
      <c r="F1525" s="2070">
        <v>3.6389999999999998</v>
      </c>
      <c r="G1525"/>
      <c r="I1525" s="1921">
        <v>34865</v>
      </c>
      <c r="J1525" s="86"/>
      <c r="K1525" s="1922">
        <v>15333</v>
      </c>
      <c r="L1525" s="2077">
        <v>1.2390000000000001</v>
      </c>
      <c r="M1525" s="1601">
        <v>58547.4</v>
      </c>
      <c r="N1525" s="86"/>
      <c r="O1525" s="86"/>
    </row>
    <row r="1526" spans="3:15">
      <c r="C1526" s="502">
        <v>41474</v>
      </c>
      <c r="D1526" s="922"/>
      <c r="E1526" s="1176">
        <v>106.88</v>
      </c>
      <c r="F1526" s="2070">
        <v>3.6819999999999999</v>
      </c>
      <c r="G1526"/>
      <c r="I1526" s="1921">
        <v>34895</v>
      </c>
      <c r="J1526" s="86"/>
      <c r="K1526" s="1922">
        <v>15249</v>
      </c>
      <c r="L1526" s="2077">
        <v>1.2010000000000001</v>
      </c>
      <c r="M1526" s="1601">
        <v>56944</v>
      </c>
      <c r="N1526" s="86"/>
      <c r="O1526" s="86"/>
    </row>
    <row r="1527" spans="3:15">
      <c r="C1527" s="502">
        <v>41481</v>
      </c>
      <c r="D1527" s="922"/>
      <c r="E1527" s="1176">
        <v>105.88</v>
      </c>
      <c r="F1527" s="2070">
        <v>3.6459999999999999</v>
      </c>
      <c r="G1527"/>
      <c r="I1527" s="1921">
        <v>34926</v>
      </c>
      <c r="J1527" s="86"/>
      <c r="K1527" s="1922">
        <v>15227</v>
      </c>
      <c r="L1527" s="2077">
        <v>1.17</v>
      </c>
      <c r="M1527" s="1601">
        <v>58296.800000000003</v>
      </c>
      <c r="N1527" s="86"/>
      <c r="O1527" s="86"/>
    </row>
    <row r="1528" spans="3:15">
      <c r="C1528" s="502">
        <v>41488</v>
      </c>
      <c r="D1528" s="922"/>
      <c r="E1528" s="1176">
        <v>105.54</v>
      </c>
      <c r="F1528" s="2070">
        <v>3.6320000000000001</v>
      </c>
      <c r="G1528"/>
      <c r="I1528" s="1921">
        <v>34957</v>
      </c>
      <c r="J1528" s="86"/>
      <c r="K1528" s="1922">
        <v>15194</v>
      </c>
      <c r="L1528" s="2077">
        <v>1.1579999999999999</v>
      </c>
      <c r="M1528" s="1601">
        <v>56580.9</v>
      </c>
      <c r="N1528" s="86"/>
      <c r="O1528" s="86"/>
    </row>
    <row r="1529" spans="3:15">
      <c r="C1529" s="502">
        <v>41495</v>
      </c>
      <c r="D1529" s="922"/>
      <c r="E1529" s="1176">
        <v>105.17</v>
      </c>
      <c r="F1529" s="2070">
        <v>3.5609999999999999</v>
      </c>
      <c r="G1529"/>
      <c r="I1529" s="1921">
        <v>34987</v>
      </c>
      <c r="J1529" s="86"/>
      <c r="K1529" s="1922">
        <v>15007</v>
      </c>
      <c r="L1529" s="2077">
        <v>1.1339999999999999</v>
      </c>
      <c r="M1529" s="1601">
        <v>55610.5</v>
      </c>
      <c r="N1529" s="86"/>
      <c r="O1529" s="86"/>
    </row>
    <row r="1530" spans="3:15">
      <c r="C1530" s="502">
        <v>41502</v>
      </c>
      <c r="D1530" s="922"/>
      <c r="E1530" s="1176">
        <v>106.97</v>
      </c>
      <c r="F1530" s="2070">
        <v>3.55</v>
      </c>
      <c r="G1530"/>
      <c r="I1530" s="1921">
        <v>35018</v>
      </c>
      <c r="J1530" s="86"/>
      <c r="K1530" s="1922">
        <v>14981</v>
      </c>
      <c r="L1530" s="2077">
        <v>1.109</v>
      </c>
      <c r="M1530" s="1601">
        <v>55907.4</v>
      </c>
      <c r="N1530" s="86"/>
      <c r="O1530" s="86"/>
    </row>
    <row r="1531" spans="3:15">
      <c r="C1531" s="502">
        <v>41509</v>
      </c>
      <c r="D1531" s="922"/>
      <c r="E1531" s="1176">
        <v>105.48</v>
      </c>
      <c r="F1531" s="2070">
        <v>3.552</v>
      </c>
      <c r="G1531"/>
      <c r="I1531" s="1921">
        <v>35048</v>
      </c>
      <c r="J1531" s="86"/>
      <c r="K1531" s="1922">
        <v>15246</v>
      </c>
      <c r="L1531" s="2077">
        <v>1.1180000000000001</v>
      </c>
      <c r="M1531" s="1601">
        <v>56471.5</v>
      </c>
      <c r="N1531" s="86"/>
      <c r="O1531" s="86"/>
    </row>
    <row r="1532" spans="3:15">
      <c r="C1532" s="502">
        <v>41516</v>
      </c>
      <c r="D1532" s="922"/>
      <c r="E1532" s="1176">
        <v>108.33</v>
      </c>
      <c r="F1532" s="2070">
        <v>3.6080000000000001</v>
      </c>
      <c r="G1532"/>
      <c r="I1532" s="1921">
        <v>35079</v>
      </c>
      <c r="J1532" s="1179">
        <f>J1520+1</f>
        <v>96</v>
      </c>
      <c r="K1532" s="1922">
        <v>15479</v>
      </c>
      <c r="L1532" s="2077">
        <v>1.137</v>
      </c>
      <c r="M1532" s="1601">
        <v>53039.9</v>
      </c>
      <c r="N1532" s="86"/>
      <c r="O1532" s="86"/>
    </row>
    <row r="1533" spans="3:15">
      <c r="C1533" s="502">
        <v>41523</v>
      </c>
      <c r="D1533" s="922"/>
      <c r="E1533" s="1176">
        <v>108.77</v>
      </c>
      <c r="F1533" s="2070">
        <v>3.5870000000000002</v>
      </c>
      <c r="G1533"/>
      <c r="I1533" s="1921">
        <v>35110</v>
      </c>
      <c r="J1533" s="86"/>
      <c r="K1533" s="1922">
        <v>15457</v>
      </c>
      <c r="L1533" s="2077">
        <v>1.1359999999999999</v>
      </c>
      <c r="M1533" s="1601">
        <v>54566.8</v>
      </c>
      <c r="N1533" s="86"/>
      <c r="O1533" s="86"/>
    </row>
    <row r="1534" spans="3:15">
      <c r="C1534" s="502">
        <v>41530</v>
      </c>
      <c r="D1534" s="922"/>
      <c r="E1534" s="1176">
        <v>108.36</v>
      </c>
      <c r="F1534" s="2070">
        <v>3.5470000000000002</v>
      </c>
      <c r="G1534"/>
      <c r="I1534" s="1921">
        <v>35139</v>
      </c>
      <c r="J1534" s="86"/>
      <c r="K1534" s="1922">
        <v>15951</v>
      </c>
      <c r="L1534" s="2077">
        <v>1.1830000000000001</v>
      </c>
      <c r="M1534" s="1601">
        <v>56388.2</v>
      </c>
      <c r="N1534" s="86"/>
      <c r="O1534" s="86"/>
    </row>
    <row r="1535" spans="3:15">
      <c r="C1535" s="502">
        <v>41537</v>
      </c>
      <c r="D1535" s="922"/>
      <c r="E1535" s="1176">
        <v>106.22</v>
      </c>
      <c r="F1535" s="2070">
        <v>3.4950000000000001</v>
      </c>
      <c r="G1535"/>
      <c r="I1535" s="1921">
        <v>35170</v>
      </c>
      <c r="J1535" s="86"/>
      <c r="K1535" s="1922">
        <v>16252</v>
      </c>
      <c r="L1535" s="2077">
        <v>1.2749999999999999</v>
      </c>
      <c r="M1535" s="1601">
        <v>57183.4</v>
      </c>
      <c r="N1535" s="86"/>
      <c r="O1535" s="86"/>
    </row>
    <row r="1536" spans="3:15">
      <c r="C1536" s="502">
        <v>41544</v>
      </c>
      <c r="D1536" s="922"/>
      <c r="E1536" s="1176">
        <v>103.1</v>
      </c>
      <c r="F1536" s="2070">
        <v>3.4249999999999998</v>
      </c>
      <c r="G1536"/>
      <c r="I1536" s="1921">
        <v>35200</v>
      </c>
      <c r="J1536" s="86"/>
      <c r="K1536" s="1922">
        <v>16488</v>
      </c>
      <c r="L1536" s="2077">
        <v>1.3240000000000001</v>
      </c>
      <c r="M1536" s="1601">
        <v>57796.4</v>
      </c>
      <c r="N1536" s="86"/>
      <c r="O1536" s="86"/>
    </row>
    <row r="1537" spans="3:15">
      <c r="C1537" s="502">
        <v>41551</v>
      </c>
      <c r="D1537" s="922"/>
      <c r="E1537" s="1176">
        <v>103.14</v>
      </c>
      <c r="F1537" s="2070">
        <v>3.367</v>
      </c>
      <c r="G1537"/>
      <c r="I1537" s="1921">
        <v>35231</v>
      </c>
      <c r="J1537" s="86"/>
      <c r="K1537" s="1922">
        <v>16352</v>
      </c>
      <c r="L1537" s="2077">
        <v>1.3</v>
      </c>
      <c r="M1537" s="1601">
        <v>59170.9</v>
      </c>
      <c r="N1537" s="86"/>
      <c r="O1537" s="86"/>
    </row>
    <row r="1538" spans="3:15">
      <c r="C1538" s="502">
        <v>41558</v>
      </c>
      <c r="D1538" s="922"/>
      <c r="E1538" s="1176">
        <v>102.7</v>
      </c>
      <c r="F1538" s="2070">
        <v>3.3540000000000001</v>
      </c>
      <c r="G1538"/>
      <c r="I1538" s="1921">
        <v>35261</v>
      </c>
      <c r="J1538" s="86"/>
      <c r="K1538" s="1922">
        <v>16075</v>
      </c>
      <c r="L1538" s="2077">
        <v>1.272</v>
      </c>
      <c r="M1538" s="1601">
        <v>58909.8</v>
      </c>
      <c r="N1538" s="86"/>
      <c r="O1538" s="86"/>
    </row>
    <row r="1539" spans="3:15">
      <c r="C1539" s="502">
        <v>41565</v>
      </c>
      <c r="D1539" s="922"/>
      <c r="E1539" s="1176">
        <v>101.51</v>
      </c>
      <c r="F1539" s="2070">
        <v>3.36</v>
      </c>
      <c r="G1539"/>
      <c r="I1539" s="1921">
        <v>35292</v>
      </c>
      <c r="J1539" s="86"/>
      <c r="K1539" s="1922">
        <v>16066</v>
      </c>
      <c r="L1539" s="2077">
        <v>1.2509999999999999</v>
      </c>
      <c r="M1539" s="1601">
        <v>59651.5</v>
      </c>
      <c r="N1539" s="86"/>
      <c r="O1539" s="86"/>
    </row>
    <row r="1540" spans="3:15">
      <c r="C1540" s="502">
        <v>41572</v>
      </c>
      <c r="D1540" s="922"/>
      <c r="E1540" s="1176">
        <v>97.57</v>
      </c>
      <c r="F1540" s="2070">
        <v>3.294</v>
      </c>
      <c r="G1540"/>
      <c r="I1540" s="1921">
        <v>35323</v>
      </c>
      <c r="J1540" s="86"/>
      <c r="K1540" s="1922">
        <v>16088</v>
      </c>
      <c r="L1540" s="2077">
        <v>1.2470000000000001</v>
      </c>
      <c r="M1540" s="1601">
        <v>57845.3</v>
      </c>
      <c r="N1540" s="86"/>
      <c r="O1540" s="86"/>
    </row>
    <row r="1541" spans="3:15">
      <c r="C1541" s="502">
        <v>41579</v>
      </c>
      <c r="D1541" s="922"/>
      <c r="E1541" s="1176">
        <v>96.94</v>
      </c>
      <c r="F1541" s="2070">
        <v>3.2650000000000001</v>
      </c>
      <c r="G1541"/>
      <c r="I1541" s="1921">
        <v>35353</v>
      </c>
      <c r="J1541" s="86"/>
      <c r="K1541" s="1922">
        <v>16360</v>
      </c>
      <c r="L1541" s="2077">
        <v>1.2490000000000001</v>
      </c>
      <c r="M1541" s="1601">
        <v>58456.2</v>
      </c>
      <c r="N1541" s="86"/>
      <c r="O1541" s="86"/>
    </row>
    <row r="1542" spans="3:15">
      <c r="C1542" s="502">
        <v>41586</v>
      </c>
      <c r="D1542" s="922"/>
      <c r="E1542" s="1176">
        <v>94.31</v>
      </c>
      <c r="F1542" s="2070">
        <v>3.194</v>
      </c>
      <c r="G1542"/>
      <c r="I1542" s="1921">
        <v>35384</v>
      </c>
      <c r="J1542" s="86"/>
      <c r="K1542" s="1922">
        <v>16602</v>
      </c>
      <c r="L1542" s="2077">
        <v>1.278</v>
      </c>
      <c r="M1542" s="1601">
        <v>58101.4</v>
      </c>
      <c r="N1542" s="86"/>
      <c r="O1542" s="86"/>
    </row>
    <row r="1543" spans="3:15">
      <c r="C1543" s="502">
        <v>41593</v>
      </c>
      <c r="D1543" s="922"/>
      <c r="E1543" s="1176">
        <v>93.94</v>
      </c>
      <c r="F1543" s="2070">
        <v>3.2189999999999999</v>
      </c>
      <c r="G1543"/>
      <c r="I1543" s="1921">
        <v>35414</v>
      </c>
      <c r="J1543" s="86"/>
      <c r="K1543" s="1922">
        <v>16759</v>
      </c>
      <c r="L1543" s="2077">
        <v>1.282</v>
      </c>
      <c r="M1543" s="1601">
        <v>59200.7</v>
      </c>
      <c r="N1543" s="86"/>
      <c r="O1543" s="86"/>
    </row>
    <row r="1544" spans="3:15">
      <c r="C1544" s="502">
        <v>41600</v>
      </c>
      <c r="D1544" s="922"/>
      <c r="E1544" s="1176">
        <v>93.92</v>
      </c>
      <c r="F1544" s="2070">
        <v>3.2930000000000001</v>
      </c>
      <c r="G1544"/>
      <c r="I1544" s="1921">
        <v>35445</v>
      </c>
      <c r="J1544" s="1179">
        <f>J1532+1</f>
        <v>97</v>
      </c>
      <c r="K1544" s="1922">
        <v>16938</v>
      </c>
      <c r="L1544" s="2077">
        <v>1.2829999999999999</v>
      </c>
      <c r="M1544" s="1601">
        <v>54440.6</v>
      </c>
      <c r="N1544" s="86"/>
      <c r="O1544" s="86"/>
    </row>
    <row r="1545" spans="3:15">
      <c r="C1545" s="502">
        <v>41607</v>
      </c>
      <c r="D1545" s="922"/>
      <c r="E1545" s="1176">
        <v>92.97</v>
      </c>
      <c r="F1545" s="2070">
        <v>3.2719999999999998</v>
      </c>
      <c r="G1545"/>
      <c r="I1545" s="1921">
        <v>35476</v>
      </c>
      <c r="J1545" s="86"/>
      <c r="K1545" s="1922">
        <v>16984</v>
      </c>
      <c r="L1545" s="2077">
        <v>1.276</v>
      </c>
      <c r="M1545" s="1601">
        <v>57313.3</v>
      </c>
      <c r="N1545" s="86"/>
      <c r="O1545" s="86"/>
    </row>
    <row r="1546" spans="3:15">
      <c r="C1546" s="502">
        <v>41614</v>
      </c>
      <c r="D1546" s="922"/>
      <c r="E1546" s="1176">
        <v>96.21</v>
      </c>
      <c r="F1546" s="2070">
        <v>3.2690000000000001</v>
      </c>
      <c r="G1546"/>
      <c r="I1546" s="1921">
        <v>35504</v>
      </c>
      <c r="J1546" s="86"/>
      <c r="K1546" s="1922">
        <v>16969</v>
      </c>
      <c r="L1546" s="2077">
        <v>1.2509999999999999</v>
      </c>
      <c r="M1546" s="1601">
        <v>58443.8</v>
      </c>
      <c r="N1546" s="86"/>
      <c r="O1546" s="86"/>
    </row>
    <row r="1547" spans="3:15">
      <c r="C1547" s="502">
        <v>41621</v>
      </c>
      <c r="D1547" s="922"/>
      <c r="E1547" s="1176">
        <v>97.23</v>
      </c>
      <c r="F1547" s="2070">
        <v>3.2389999999999999</v>
      </c>
      <c r="G1547"/>
      <c r="I1547" s="1921">
        <v>35535</v>
      </c>
      <c r="J1547" s="86"/>
      <c r="K1547" s="1922">
        <v>16613</v>
      </c>
      <c r="L1547" s="2077">
        <v>1.244</v>
      </c>
      <c r="M1547" s="1601">
        <v>58854</v>
      </c>
      <c r="N1547" s="86"/>
      <c r="O1547" s="86"/>
    </row>
    <row r="1548" spans="3:15">
      <c r="C1548" s="502">
        <v>41628</v>
      </c>
      <c r="D1548" s="922"/>
      <c r="E1548" s="1176">
        <v>97.85</v>
      </c>
      <c r="F1548" s="2070">
        <v>3.2709999999999999</v>
      </c>
      <c r="G1548"/>
      <c r="I1548" s="1921">
        <v>35565</v>
      </c>
      <c r="J1548" s="86"/>
      <c r="K1548" s="1922">
        <v>16367</v>
      </c>
      <c r="L1548" s="2077">
        <v>1.2450000000000001</v>
      </c>
      <c r="M1548" s="1601">
        <v>57840.1</v>
      </c>
      <c r="N1548" s="86"/>
      <c r="O1548" s="86"/>
    </row>
    <row r="1549" spans="3:15">
      <c r="C1549" s="502">
        <v>41635</v>
      </c>
      <c r="D1549" s="922"/>
      <c r="E1549" s="1176">
        <v>99.15</v>
      </c>
      <c r="F1549" s="2070">
        <v>3.331</v>
      </c>
      <c r="G1549"/>
      <c r="I1549" s="1921">
        <v>35596</v>
      </c>
      <c r="J1549" s="86"/>
      <c r="K1549" s="1922">
        <v>16378</v>
      </c>
      <c r="L1549" s="2077">
        <v>1.242</v>
      </c>
      <c r="M1549" s="1601">
        <v>59820.3</v>
      </c>
      <c r="N1549" s="86"/>
      <c r="O1549" s="86"/>
    </row>
    <row r="1550" spans="3:15">
      <c r="C1550" s="502">
        <v>41642</v>
      </c>
      <c r="D1550" s="924" t="s">
        <v>58</v>
      </c>
      <c r="E1550" s="1176">
        <v>96.47</v>
      </c>
      <c r="F1550" s="2070">
        <v>3.3319999999999999</v>
      </c>
      <c r="G1550"/>
      <c r="I1550" s="1921">
        <v>35626</v>
      </c>
      <c r="J1550" s="86"/>
      <c r="K1550" s="1922">
        <v>16396</v>
      </c>
      <c r="L1550" s="2077">
        <v>1.22</v>
      </c>
      <c r="M1550" s="1601">
        <v>65294.2</v>
      </c>
      <c r="N1550" s="86"/>
      <c r="O1550" s="86"/>
    </row>
    <row r="1551" spans="3:15">
      <c r="C1551" s="502">
        <v>41649</v>
      </c>
      <c r="D1551" s="922"/>
      <c r="E1551" s="1176">
        <v>92.42</v>
      </c>
      <c r="F1551" s="2070">
        <v>3.327</v>
      </c>
      <c r="G1551"/>
      <c r="I1551" s="1921">
        <v>35657</v>
      </c>
      <c r="J1551" s="86"/>
      <c r="K1551" s="1922">
        <v>16682</v>
      </c>
      <c r="L1551" s="2077">
        <v>1.268</v>
      </c>
      <c r="M1551" s="1601">
        <v>64803.7</v>
      </c>
      <c r="N1551" s="86"/>
      <c r="O1551" s="86"/>
    </row>
    <row r="1552" spans="3:15">
      <c r="C1552" s="502">
        <v>41656</v>
      </c>
      <c r="D1552" s="922"/>
      <c r="E1552" s="1176">
        <v>92.98</v>
      </c>
      <c r="F1552" s="2070">
        <v>3.2959999999999998</v>
      </c>
      <c r="G1552"/>
      <c r="I1552" s="1921">
        <v>35688</v>
      </c>
      <c r="J1552" s="86"/>
      <c r="K1552" s="1922">
        <v>16757</v>
      </c>
      <c r="L1552" s="2077">
        <v>1.276</v>
      </c>
      <c r="M1552" s="1601">
        <v>63680.2</v>
      </c>
      <c r="N1552" s="86"/>
      <c r="O1552" s="86"/>
    </row>
    <row r="1553" spans="3:15">
      <c r="C1553" s="502">
        <v>41663</v>
      </c>
      <c r="D1553" s="922"/>
      <c r="E1553" s="1176">
        <v>96.19</v>
      </c>
      <c r="F1553" s="2070">
        <v>3.2949999999999999</v>
      </c>
      <c r="G1553"/>
      <c r="I1553" s="1921">
        <v>35718</v>
      </c>
      <c r="J1553" s="86"/>
      <c r="K1553" s="1922">
        <v>16711</v>
      </c>
      <c r="L1553" s="2077">
        <v>1.242</v>
      </c>
      <c r="M1553" s="1601">
        <v>64355.199999999997</v>
      </c>
      <c r="N1553" s="86"/>
      <c r="O1553" s="86"/>
    </row>
    <row r="1554" spans="3:15">
      <c r="C1554" s="502">
        <v>41670</v>
      </c>
      <c r="D1554" s="922"/>
      <c r="E1554" s="1176">
        <v>97.29</v>
      </c>
      <c r="F1554" s="2070">
        <v>3.2919999999999998</v>
      </c>
      <c r="G1554"/>
      <c r="I1554" s="1921">
        <v>35749</v>
      </c>
      <c r="J1554" s="86"/>
      <c r="K1554" s="1922">
        <v>16638</v>
      </c>
      <c r="L1554" s="2077">
        <v>1.216</v>
      </c>
      <c r="M1554" s="1601">
        <v>62252.800000000003</v>
      </c>
      <c r="N1554" s="86"/>
      <c r="O1554" s="86"/>
    </row>
    <row r="1555" spans="3:15">
      <c r="C1555" s="502">
        <v>41677</v>
      </c>
      <c r="D1555" s="922"/>
      <c r="E1555" s="1176">
        <v>97.78</v>
      </c>
      <c r="F1555" s="2070">
        <v>3.3090000000000002</v>
      </c>
      <c r="G1555"/>
      <c r="I1555" s="1921">
        <v>35779</v>
      </c>
      <c r="J1555" s="86"/>
      <c r="K1555" s="1922">
        <v>16536</v>
      </c>
      <c r="L1555" s="2077">
        <v>1.177</v>
      </c>
      <c r="M1555" s="1601">
        <v>66017.100000000006</v>
      </c>
      <c r="N1555" s="86"/>
      <c r="O1555" s="86"/>
    </row>
    <row r="1556" spans="3:15">
      <c r="C1556" s="502">
        <v>41684</v>
      </c>
      <c r="D1556" s="922"/>
      <c r="E1556" s="1176">
        <v>100.21</v>
      </c>
      <c r="F1556" s="2070">
        <v>3.38</v>
      </c>
      <c r="G1556"/>
      <c r="I1556" s="1921">
        <v>35810</v>
      </c>
      <c r="J1556" s="1179">
        <f>J1544+1</f>
        <v>98</v>
      </c>
      <c r="K1556" s="1922">
        <v>16225</v>
      </c>
      <c r="L1556" s="2077">
        <v>1.1319999999999999</v>
      </c>
      <c r="M1556" s="1601">
        <v>59905.7</v>
      </c>
      <c r="N1556" s="86"/>
      <c r="O1556" s="86"/>
    </row>
    <row r="1557" spans="3:15">
      <c r="C1557" s="502">
        <v>41691</v>
      </c>
      <c r="D1557" s="922"/>
      <c r="E1557" s="1176">
        <v>102.93</v>
      </c>
      <c r="F1557" s="2070">
        <v>3.444</v>
      </c>
      <c r="G1557"/>
      <c r="I1557" s="1921">
        <v>35841</v>
      </c>
      <c r="J1557" s="86"/>
      <c r="K1557" s="1922">
        <v>16054</v>
      </c>
      <c r="L1557" s="2077">
        <v>1.0960000000000001</v>
      </c>
      <c r="M1557" s="1601">
        <v>62399.8</v>
      </c>
      <c r="N1557" s="86"/>
      <c r="O1557" s="86"/>
    </row>
    <row r="1558" spans="3:15">
      <c r="C1558" s="502">
        <v>41698</v>
      </c>
      <c r="D1558" s="922"/>
      <c r="E1558" s="1176">
        <v>102.77</v>
      </c>
      <c r="F1558" s="2070">
        <v>3.4790000000000001</v>
      </c>
      <c r="G1558"/>
      <c r="I1558" s="1921">
        <v>35869</v>
      </c>
      <c r="J1558" s="86"/>
      <c r="K1558" s="1922">
        <v>15703</v>
      </c>
      <c r="L1558" s="2077">
        <v>1.0640000000000001</v>
      </c>
      <c r="M1558" s="1601">
        <v>64533.5</v>
      </c>
      <c r="N1558" s="86"/>
      <c r="O1558" s="86"/>
    </row>
    <row r="1559" spans="3:15">
      <c r="C1559" s="502">
        <v>41705</v>
      </c>
      <c r="D1559" s="922"/>
      <c r="E1559" s="1176">
        <v>103.07</v>
      </c>
      <c r="F1559" s="2070">
        <v>3.512</v>
      </c>
      <c r="G1559"/>
      <c r="I1559" s="1921">
        <v>35900</v>
      </c>
      <c r="J1559" s="86"/>
      <c r="K1559" s="1922">
        <v>15798</v>
      </c>
      <c r="L1559" s="2077">
        <v>1.077</v>
      </c>
      <c r="M1559" s="1601">
        <v>59012.3</v>
      </c>
      <c r="N1559" s="86"/>
      <c r="O1559" s="86"/>
    </row>
    <row r="1560" spans="3:15">
      <c r="C1560" s="502">
        <v>41712</v>
      </c>
      <c r="D1560" s="922"/>
      <c r="E1560" s="1176">
        <v>99.55</v>
      </c>
      <c r="F1560" s="2070">
        <v>3.5470000000000002</v>
      </c>
      <c r="G1560"/>
      <c r="I1560" s="1921">
        <v>35930</v>
      </c>
      <c r="J1560" s="86"/>
      <c r="K1560" s="1922">
        <v>16057</v>
      </c>
      <c r="L1560" s="2077">
        <v>1.105</v>
      </c>
      <c r="M1560" s="1601">
        <v>59509.7</v>
      </c>
      <c r="N1560" s="86"/>
      <c r="O1560" s="86"/>
    </row>
    <row r="1561" spans="3:15">
      <c r="C1561" s="502">
        <v>41719</v>
      </c>
      <c r="D1561" s="922"/>
      <c r="E1561" s="1176">
        <v>99.77</v>
      </c>
      <c r="F1561" s="2070">
        <v>3.5489999999999999</v>
      </c>
      <c r="G1561"/>
      <c r="I1561" s="1921">
        <v>35961</v>
      </c>
      <c r="J1561" s="86"/>
      <c r="K1561" s="1922">
        <v>15933</v>
      </c>
      <c r="L1561" s="2077">
        <v>1.103</v>
      </c>
      <c r="M1561" s="1601">
        <v>60837</v>
      </c>
      <c r="N1561" s="86"/>
      <c r="O1561" s="86"/>
    </row>
    <row r="1562" spans="3:15">
      <c r="C1562" s="502">
        <v>41726</v>
      </c>
      <c r="D1562" s="922"/>
      <c r="E1562" s="1176">
        <v>100.66</v>
      </c>
      <c r="F1562" s="2070">
        <v>3.5790000000000002</v>
      </c>
      <c r="G1562"/>
      <c r="I1562" s="1921">
        <v>35991</v>
      </c>
      <c r="J1562" s="86"/>
      <c r="K1562" s="1922">
        <v>16087</v>
      </c>
      <c r="L1562" s="2077">
        <v>1.0940000000000001</v>
      </c>
      <c r="M1562" s="1601">
        <v>67183.3</v>
      </c>
      <c r="N1562" s="86"/>
      <c r="O1562" s="86"/>
    </row>
    <row r="1563" spans="3:15">
      <c r="C1563" s="502">
        <v>41733</v>
      </c>
      <c r="D1563" s="922"/>
      <c r="E1563" s="1176">
        <v>100.46</v>
      </c>
      <c r="F1563" s="2070">
        <v>3.5960000000000001</v>
      </c>
      <c r="G1563"/>
      <c r="I1563" s="1921">
        <v>36022</v>
      </c>
      <c r="J1563" s="86"/>
      <c r="K1563" s="1922">
        <v>15851</v>
      </c>
      <c r="L1563" s="2077">
        <v>1.0649999999999999</v>
      </c>
      <c r="M1563" s="1601">
        <v>66831</v>
      </c>
      <c r="N1563" s="86"/>
      <c r="O1563" s="86"/>
    </row>
    <row r="1564" spans="3:15">
      <c r="C1564" s="502">
        <v>41740</v>
      </c>
      <c r="D1564" s="922"/>
      <c r="E1564" s="1176">
        <v>102.72</v>
      </c>
      <c r="F1564" s="2070">
        <v>3.6509999999999998</v>
      </c>
      <c r="G1564"/>
      <c r="I1564" s="1921">
        <v>36053</v>
      </c>
      <c r="J1564" s="86"/>
      <c r="K1564" s="1922">
        <v>15812</v>
      </c>
      <c r="L1564" s="2077">
        <v>1.0489999999999999</v>
      </c>
      <c r="M1564" s="1601">
        <v>65146.9</v>
      </c>
      <c r="N1564" s="86"/>
      <c r="O1564" s="86"/>
    </row>
    <row r="1565" spans="3:15">
      <c r="C1565" s="502">
        <v>41747</v>
      </c>
      <c r="D1565" s="922"/>
      <c r="E1565" s="1176">
        <v>103.95</v>
      </c>
      <c r="F1565" s="2070">
        <v>3.6829999999999998</v>
      </c>
      <c r="G1565"/>
      <c r="I1565" s="1921">
        <v>36083</v>
      </c>
      <c r="J1565" s="86"/>
      <c r="K1565" s="1922">
        <v>15948</v>
      </c>
      <c r="L1565" s="2077">
        <v>1.0589999999999999</v>
      </c>
      <c r="M1565" s="1601">
        <v>65121.8</v>
      </c>
      <c r="N1565" s="86"/>
      <c r="O1565" s="86"/>
    </row>
    <row r="1566" spans="3:15">
      <c r="C1566" s="502">
        <v>41754</v>
      </c>
      <c r="D1566" s="922"/>
      <c r="E1566" s="1176">
        <v>102.11</v>
      </c>
      <c r="F1566" s="2070">
        <v>3.7130000000000001</v>
      </c>
      <c r="G1566"/>
      <c r="I1566" s="1921">
        <v>36114</v>
      </c>
      <c r="J1566" s="86"/>
      <c r="K1566" s="1922">
        <v>16014</v>
      </c>
      <c r="L1566" s="2077">
        <v>1.036</v>
      </c>
      <c r="M1566" s="1601">
        <v>63846.8</v>
      </c>
      <c r="N1566" s="86"/>
      <c r="O1566" s="86"/>
    </row>
    <row r="1567" spans="3:15">
      <c r="C1567" s="502">
        <v>41761</v>
      </c>
      <c r="D1567" s="922"/>
      <c r="E1567" s="1176">
        <v>100.51</v>
      </c>
      <c r="F1567" s="2070">
        <v>3.6840000000000002</v>
      </c>
      <c r="G1567"/>
      <c r="I1567" s="1921">
        <v>36144</v>
      </c>
      <c r="J1567" s="86"/>
      <c r="K1567" s="1922">
        <v>16399</v>
      </c>
      <c r="L1567" s="2077">
        <v>0.98699999999999999</v>
      </c>
      <c r="M1567" s="1601">
        <v>65401.5</v>
      </c>
      <c r="N1567" s="86"/>
      <c r="O1567" s="86"/>
    </row>
    <row r="1568" spans="3:15">
      <c r="C1568" s="502">
        <v>41768</v>
      </c>
      <c r="D1568" s="922"/>
      <c r="E1568" s="1176">
        <v>100.29</v>
      </c>
      <c r="F1568" s="2070">
        <v>3.6680000000000001</v>
      </c>
      <c r="G1568"/>
      <c r="I1568" s="1921">
        <v>36175</v>
      </c>
      <c r="J1568" s="1179">
        <f>J1556+1</f>
        <v>99</v>
      </c>
      <c r="K1568" s="1922">
        <v>16394</v>
      </c>
      <c r="L1568" s="2077">
        <v>0.98</v>
      </c>
      <c r="M1568" s="1601">
        <v>60254</v>
      </c>
      <c r="N1568" s="86"/>
      <c r="O1568" s="86"/>
    </row>
    <row r="1569" spans="3:15">
      <c r="C1569" s="502">
        <v>41775</v>
      </c>
      <c r="D1569" s="922"/>
      <c r="E1569" s="1176">
        <v>101.92</v>
      </c>
      <c r="F1569" s="2070">
        <v>3.665</v>
      </c>
      <c r="G1569"/>
      <c r="I1569" s="1921">
        <v>36206</v>
      </c>
      <c r="J1569" s="86"/>
      <c r="K1569" s="1922">
        <v>16309</v>
      </c>
      <c r="L1569" s="2077">
        <v>0.96199999999999997</v>
      </c>
      <c r="M1569" s="1601">
        <v>62779.7</v>
      </c>
      <c r="N1569" s="86"/>
      <c r="O1569" s="86"/>
    </row>
    <row r="1570" spans="3:15">
      <c r="C1570" s="502">
        <v>41782</v>
      </c>
      <c r="D1570" s="922"/>
      <c r="E1570" s="1176">
        <v>103.82</v>
      </c>
      <c r="F1570" s="2070">
        <v>3.6739999999999999</v>
      </c>
      <c r="G1570"/>
      <c r="I1570" s="1921">
        <v>36234</v>
      </c>
      <c r="J1570" s="86"/>
      <c r="K1570" s="1922">
        <v>16529</v>
      </c>
      <c r="L1570" s="2077">
        <v>1.022</v>
      </c>
      <c r="M1570" s="1601">
        <v>63320.2</v>
      </c>
      <c r="N1570" s="86"/>
      <c r="O1570" s="86"/>
    </row>
    <row r="1571" spans="3:15">
      <c r="C1571" s="502">
        <v>41789</v>
      </c>
      <c r="D1571" s="922"/>
      <c r="E1571" s="1176">
        <v>103.95</v>
      </c>
      <c r="F1571" s="2070">
        <v>3.69</v>
      </c>
      <c r="G1571"/>
      <c r="I1571" s="1921">
        <v>36265</v>
      </c>
      <c r="J1571" s="86"/>
      <c r="K1571" s="1922">
        <v>17115</v>
      </c>
      <c r="L1571" s="2077">
        <v>1.171</v>
      </c>
      <c r="M1571" s="1601">
        <v>63722.400000000001</v>
      </c>
      <c r="N1571" s="86"/>
      <c r="O1571" s="86"/>
    </row>
    <row r="1572" spans="3:15">
      <c r="C1572" s="502">
        <v>41796</v>
      </c>
      <c r="D1572" s="922"/>
      <c r="E1572" s="1176">
        <v>103.23</v>
      </c>
      <c r="F1572" s="2070">
        <v>3.6739999999999999</v>
      </c>
      <c r="G1572"/>
      <c r="I1572" s="1921">
        <v>36295</v>
      </c>
      <c r="J1572" s="86"/>
      <c r="K1572" s="1922">
        <v>17186</v>
      </c>
      <c r="L1572" s="2077">
        <v>1.171</v>
      </c>
      <c r="M1572" s="1601">
        <v>63464.7</v>
      </c>
      <c r="N1572" s="86"/>
      <c r="O1572" s="86"/>
    </row>
    <row r="1573" spans="3:15">
      <c r="C1573" s="502">
        <v>41803</v>
      </c>
      <c r="D1573" s="922"/>
      <c r="E1573" s="1176">
        <v>105.97</v>
      </c>
      <c r="F1573" s="2070">
        <v>3.6859999999999999</v>
      </c>
      <c r="G1573"/>
      <c r="I1573" s="1921">
        <v>36326</v>
      </c>
      <c r="J1573" s="86"/>
      <c r="K1573" s="1922">
        <v>17070</v>
      </c>
      <c r="L1573" s="2077">
        <v>1.1539999999999999</v>
      </c>
      <c r="M1573" s="1601">
        <v>64458.400000000001</v>
      </c>
      <c r="N1573" s="86"/>
      <c r="O1573" s="86"/>
    </row>
    <row r="1574" spans="3:15">
      <c r="C1574" s="502">
        <v>41810</v>
      </c>
      <c r="D1574" s="922"/>
      <c r="E1574" s="1176">
        <v>107.23</v>
      </c>
      <c r="F1574" s="2070">
        <v>3.7040000000000002</v>
      </c>
      <c r="G1574"/>
      <c r="I1574" s="1921">
        <v>36356</v>
      </c>
      <c r="J1574" s="86"/>
      <c r="K1574" s="1922">
        <v>17704</v>
      </c>
      <c r="L1574" s="2077">
        <v>1.1970000000000001</v>
      </c>
      <c r="M1574" s="1601">
        <v>62669.7</v>
      </c>
      <c r="N1574" s="86"/>
      <c r="O1574" s="86"/>
    </row>
    <row r="1575" spans="3:15">
      <c r="C1575" s="502">
        <v>41817</v>
      </c>
      <c r="D1575" s="922"/>
      <c r="E1575" s="1176">
        <v>106.69</v>
      </c>
      <c r="F1575" s="2070">
        <v>3.7040000000000002</v>
      </c>
      <c r="G1575"/>
      <c r="I1575" s="1921">
        <v>36387</v>
      </c>
      <c r="J1575" s="86"/>
      <c r="K1575" s="1922">
        <v>18135</v>
      </c>
      <c r="L1575" s="2077">
        <v>1.26</v>
      </c>
      <c r="M1575" s="1601">
        <v>61363</v>
      </c>
      <c r="N1575" s="86"/>
      <c r="O1575" s="86"/>
    </row>
    <row r="1576" spans="3:15">
      <c r="C1576" s="502">
        <v>41824</v>
      </c>
      <c r="D1576" s="922"/>
      <c r="E1576" s="1176">
        <v>105.52</v>
      </c>
      <c r="F1576" s="2070">
        <v>3.6779999999999999</v>
      </c>
      <c r="G1576"/>
      <c r="I1576" s="1921">
        <v>36418</v>
      </c>
      <c r="J1576" s="86"/>
      <c r="K1576" s="1922">
        <v>18339</v>
      </c>
      <c r="L1576" s="2077">
        <v>1.2949999999999999</v>
      </c>
      <c r="M1576" s="1601">
        <v>59265.4</v>
      </c>
      <c r="N1576" s="86"/>
      <c r="O1576" s="86"/>
    </row>
    <row r="1577" spans="3:15">
      <c r="C1577" s="502">
        <v>41831</v>
      </c>
      <c r="D1577" s="922"/>
      <c r="E1577" s="1176">
        <v>103.25</v>
      </c>
      <c r="F1577" s="2070">
        <v>3.6349999999999998</v>
      </c>
      <c r="G1577"/>
      <c r="I1577" s="1921">
        <v>36448</v>
      </c>
      <c r="J1577" s="86"/>
      <c r="K1577" s="1922">
        <v>18632</v>
      </c>
      <c r="L1577" s="2077">
        <v>1.2849999999999999</v>
      </c>
      <c r="M1577" s="1601">
        <v>60415.4</v>
      </c>
      <c r="N1577" s="86"/>
      <c r="O1577" s="86"/>
    </row>
    <row r="1578" spans="3:15">
      <c r="C1578" s="502">
        <v>41838</v>
      </c>
      <c r="D1578" s="922"/>
      <c r="E1578" s="1176">
        <v>102.37</v>
      </c>
      <c r="F1578" s="2070">
        <v>3.593</v>
      </c>
      <c r="G1578"/>
      <c r="I1578" s="1921">
        <v>36479</v>
      </c>
      <c r="J1578" s="86"/>
      <c r="K1578" s="1922">
        <v>18992</v>
      </c>
      <c r="L1578" s="2077">
        <v>1.292</v>
      </c>
      <c r="M1578" s="1601">
        <v>59078.1</v>
      </c>
      <c r="N1578" s="86"/>
      <c r="O1578" s="86"/>
    </row>
    <row r="1579" spans="3:15">
      <c r="C1579" s="502">
        <v>41845</v>
      </c>
      <c r="D1579" s="922"/>
      <c r="E1579" s="1176">
        <v>104.35</v>
      </c>
      <c r="F1579" s="2070">
        <v>3.5390000000000001</v>
      </c>
      <c r="G1579"/>
      <c r="I1579" s="1921">
        <v>36509</v>
      </c>
      <c r="J1579" s="86"/>
      <c r="K1579" s="1922">
        <v>20095</v>
      </c>
      <c r="L1579" s="2077">
        <v>1.3129999999999999</v>
      </c>
      <c r="M1579" s="1601">
        <v>62719</v>
      </c>
      <c r="N1579" s="86"/>
      <c r="O1579" s="86"/>
    </row>
    <row r="1580" spans="3:15">
      <c r="C1580" s="502">
        <v>41852</v>
      </c>
      <c r="D1580" s="922"/>
      <c r="E1580" s="1176">
        <v>102.19</v>
      </c>
      <c r="F1580" s="2070">
        <v>3.5150000000000001</v>
      </c>
      <c r="G1580"/>
      <c r="I1580" s="1921">
        <v>36540</v>
      </c>
      <c r="J1580" s="1178" t="s">
        <v>29</v>
      </c>
      <c r="K1580" s="1922">
        <v>19358</v>
      </c>
      <c r="L1580" s="2077">
        <v>1.329</v>
      </c>
      <c r="M1580" s="1601">
        <v>54421</v>
      </c>
      <c r="N1580" s="86"/>
      <c r="O1580" s="86"/>
    </row>
    <row r="1581" spans="3:15">
      <c r="C1581" s="502">
        <v>41859</v>
      </c>
      <c r="D1581" s="922"/>
      <c r="E1581" s="1176">
        <v>97.5</v>
      </c>
      <c r="F1581" s="2070">
        <v>3.5049999999999999</v>
      </c>
      <c r="G1581"/>
      <c r="I1581" s="1921">
        <v>36571</v>
      </c>
      <c r="J1581" s="86"/>
      <c r="K1581" s="1922">
        <v>20214</v>
      </c>
      <c r="L1581" s="2077">
        <v>1.415</v>
      </c>
      <c r="M1581" s="1601">
        <v>59107.199999999997</v>
      </c>
      <c r="N1581" s="86"/>
      <c r="O1581" s="86"/>
    </row>
    <row r="1582" spans="3:15">
      <c r="C1582" s="502">
        <v>41866</v>
      </c>
      <c r="D1582" s="922"/>
      <c r="E1582" s="1176">
        <v>97.17</v>
      </c>
      <c r="F1582" s="2070">
        <v>3.472</v>
      </c>
      <c r="G1582"/>
      <c r="I1582" s="1921">
        <v>36600</v>
      </c>
      <c r="J1582" s="86"/>
      <c r="K1582" s="1922">
        <v>20819</v>
      </c>
      <c r="L1582" s="2077">
        <v>1.556</v>
      </c>
      <c r="M1582" s="1601">
        <v>60573</v>
      </c>
      <c r="N1582" s="86"/>
      <c r="O1582" s="86"/>
    </row>
    <row r="1583" spans="3:15">
      <c r="C1583" s="502">
        <v>41873</v>
      </c>
      <c r="D1583" s="922"/>
      <c r="E1583" s="1176">
        <v>94.95</v>
      </c>
      <c r="F1583" s="2070">
        <v>3.4540000000000002</v>
      </c>
      <c r="G1583"/>
      <c r="I1583" s="1921">
        <v>36631</v>
      </c>
      <c r="J1583" s="86"/>
      <c r="K1583" s="1922">
        <v>19907</v>
      </c>
      <c r="L1583" s="2077">
        <v>1.506</v>
      </c>
      <c r="M1583" s="1601">
        <v>57911.6</v>
      </c>
      <c r="N1583" s="86"/>
      <c r="O1583" s="86"/>
    </row>
    <row r="1584" spans="3:15">
      <c r="C1584" s="502">
        <v>41880</v>
      </c>
      <c r="D1584" s="922"/>
      <c r="E1584" s="1176">
        <v>96.25</v>
      </c>
      <c r="F1584" s="2070">
        <v>3.4590000000000001</v>
      </c>
      <c r="G1584"/>
      <c r="I1584" s="1921">
        <v>36661</v>
      </c>
      <c r="J1584" s="86"/>
      <c r="K1584" s="1922">
        <v>20242</v>
      </c>
      <c r="L1584" s="2077">
        <v>1.526</v>
      </c>
      <c r="M1584" s="1601">
        <v>60300.4</v>
      </c>
      <c r="N1584" s="86"/>
      <c r="O1584" s="86"/>
    </row>
    <row r="1585" spans="3:15">
      <c r="C1585" s="502">
        <v>41887</v>
      </c>
      <c r="D1585" s="922"/>
      <c r="E1585" s="1176">
        <v>94.06</v>
      </c>
      <c r="F1585" s="2070">
        <v>3.4569999999999999</v>
      </c>
      <c r="G1585"/>
      <c r="I1585" s="1921">
        <v>36692</v>
      </c>
      <c r="J1585" s="86"/>
      <c r="K1585" s="1922">
        <v>20885</v>
      </c>
      <c r="L1585" s="2077">
        <v>1.6659999999999999</v>
      </c>
      <c r="M1585" s="1601">
        <v>63275.5</v>
      </c>
      <c r="N1585" s="86"/>
      <c r="O1585" s="86"/>
    </row>
    <row r="1586" spans="3:15">
      <c r="C1586" s="502">
        <v>41894</v>
      </c>
      <c r="D1586" s="922"/>
      <c r="E1586" s="1176">
        <v>92.43</v>
      </c>
      <c r="F1586" s="2070">
        <v>3.4079999999999999</v>
      </c>
      <c r="G1586"/>
      <c r="I1586" s="1921">
        <v>36722</v>
      </c>
      <c r="J1586" s="86"/>
      <c r="K1586" s="1922">
        <v>20905</v>
      </c>
      <c r="L1586" s="2077">
        <v>1.591</v>
      </c>
      <c r="M1586" s="1601">
        <v>62278.2</v>
      </c>
      <c r="N1586" s="86"/>
      <c r="O1586" s="86"/>
    </row>
    <row r="1587" spans="3:15">
      <c r="C1587" s="502">
        <v>41901</v>
      </c>
      <c r="D1587" s="922"/>
      <c r="E1587" s="1176">
        <v>93.52</v>
      </c>
      <c r="F1587" s="2070">
        <v>3.3530000000000002</v>
      </c>
      <c r="G1587"/>
      <c r="I1587" s="1921">
        <v>36753</v>
      </c>
      <c r="J1587" s="86"/>
      <c r="K1587" s="1922">
        <v>20574</v>
      </c>
      <c r="L1587" s="2077">
        <v>1.506</v>
      </c>
      <c r="M1587" s="1601">
        <v>63621.8</v>
      </c>
      <c r="N1587" s="86"/>
      <c r="O1587" s="86"/>
    </row>
    <row r="1588" spans="3:15">
      <c r="C1588" s="502">
        <v>41908</v>
      </c>
      <c r="D1588" s="922"/>
      <c r="E1588" s="1176">
        <v>93.15</v>
      </c>
      <c r="F1588" s="2070">
        <v>3.3540000000000001</v>
      </c>
      <c r="G1588"/>
      <c r="I1588" s="1921">
        <v>36784</v>
      </c>
      <c r="J1588" s="86"/>
      <c r="K1588" s="1922">
        <v>21327</v>
      </c>
      <c r="L1588" s="2077">
        <v>1.5880000000000001</v>
      </c>
      <c r="M1588" s="1601">
        <v>63098</v>
      </c>
      <c r="N1588" s="86"/>
      <c r="O1588" s="86"/>
    </row>
    <row r="1589" spans="3:15">
      <c r="C1589" s="502">
        <v>41915</v>
      </c>
      <c r="D1589" s="922"/>
      <c r="E1589" s="1176">
        <v>91.44</v>
      </c>
      <c r="F1589" s="2070">
        <v>3.2989999999999999</v>
      </c>
      <c r="G1589"/>
      <c r="I1589" s="1921">
        <v>36814</v>
      </c>
      <c r="J1589" s="86"/>
      <c r="K1589" s="1922">
        <v>21412</v>
      </c>
      <c r="L1589" s="2077">
        <v>1.571</v>
      </c>
      <c r="M1589" s="1601">
        <v>61954.7</v>
      </c>
      <c r="N1589" s="86"/>
      <c r="O1589" s="86"/>
    </row>
    <row r="1590" spans="3:15">
      <c r="C1590" s="502">
        <v>41922</v>
      </c>
      <c r="D1590" s="922"/>
      <c r="E1590" s="1176">
        <v>87.63</v>
      </c>
      <c r="F1590" s="2070">
        <v>3.2069999999999999</v>
      </c>
      <c r="G1590"/>
      <c r="I1590" s="1921">
        <v>36845</v>
      </c>
      <c r="J1590" s="86"/>
      <c r="K1590" s="1922">
        <v>21906</v>
      </c>
      <c r="L1590" s="2077">
        <v>1.5569999999999999</v>
      </c>
      <c r="M1590" s="1601">
        <v>62184.7</v>
      </c>
      <c r="N1590" s="86"/>
      <c r="O1590" s="86"/>
    </row>
    <row r="1591" spans="3:15">
      <c r="C1591" s="502">
        <v>41929</v>
      </c>
      <c r="D1591" s="922"/>
      <c r="E1591" s="1176">
        <v>82.88</v>
      </c>
      <c r="F1591" s="2070">
        <v>3.12</v>
      </c>
      <c r="G1591"/>
      <c r="I1591" s="1921">
        <v>36875</v>
      </c>
      <c r="J1591" s="86"/>
      <c r="K1591" s="1922">
        <v>22124</v>
      </c>
      <c r="L1591" s="2077">
        <v>1.4830000000000001</v>
      </c>
      <c r="M1591" s="1601">
        <v>62014.2</v>
      </c>
      <c r="N1591" s="86"/>
      <c r="O1591" s="86"/>
    </row>
    <row r="1592" spans="3:15">
      <c r="C1592" s="502">
        <v>41936</v>
      </c>
      <c r="D1592" s="922"/>
      <c r="E1592" s="1176">
        <v>82.12</v>
      </c>
      <c r="F1592" s="2070">
        <v>3.056</v>
      </c>
      <c r="G1592"/>
      <c r="I1592" s="1921">
        <v>36906</v>
      </c>
      <c r="J1592" s="1178" t="s">
        <v>30</v>
      </c>
      <c r="K1592" s="1922">
        <v>21931</v>
      </c>
      <c r="L1592" s="2077">
        <v>1.4870000000000001</v>
      </c>
      <c r="M1592" s="1601">
        <v>58139.5</v>
      </c>
      <c r="N1592" s="86"/>
      <c r="O1592" s="86"/>
    </row>
    <row r="1593" spans="3:15">
      <c r="C1593" s="502">
        <v>41943</v>
      </c>
      <c r="D1593" s="922"/>
      <c r="E1593" s="1176">
        <v>81.290000000000006</v>
      </c>
      <c r="F1593" s="2070">
        <v>2.9929999999999999</v>
      </c>
      <c r="G1593"/>
      <c r="I1593" s="1921">
        <v>36937</v>
      </c>
      <c r="J1593" s="86"/>
      <c r="K1593" s="1922">
        <v>21615</v>
      </c>
      <c r="L1593" s="2077">
        <v>1.49</v>
      </c>
      <c r="M1593" s="1601">
        <v>61731</v>
      </c>
      <c r="N1593" s="86"/>
      <c r="O1593" s="86"/>
    </row>
    <row r="1594" spans="3:15">
      <c r="C1594" s="502">
        <v>41950</v>
      </c>
      <c r="D1594" s="922"/>
      <c r="E1594" s="1176">
        <v>78.239999999999995</v>
      </c>
      <c r="F1594" s="2070">
        <v>2.9409999999999998</v>
      </c>
      <c r="G1594"/>
      <c r="I1594" s="1921">
        <v>36965</v>
      </c>
      <c r="J1594" s="86"/>
      <c r="K1594" s="1922">
        <v>20652</v>
      </c>
      <c r="L1594" s="2077">
        <v>1.45</v>
      </c>
      <c r="M1594" s="1601">
        <v>62859.5</v>
      </c>
      <c r="N1594" s="1299">
        <v>70000</v>
      </c>
      <c r="O1594" s="1299">
        <v>90000</v>
      </c>
    </row>
    <row r="1595" spans="3:15">
      <c r="C1595" s="502">
        <v>41957</v>
      </c>
      <c r="D1595" s="922"/>
      <c r="E1595" s="1176">
        <v>76.5</v>
      </c>
      <c r="F1595" s="2070">
        <v>2.8940000000000001</v>
      </c>
      <c r="G1595"/>
      <c r="I1595" s="1921">
        <v>36996</v>
      </c>
      <c r="J1595" s="86"/>
      <c r="K1595" s="1922">
        <v>21618</v>
      </c>
      <c r="L1595" s="2077">
        <v>1.591</v>
      </c>
      <c r="M1595" s="1601">
        <v>62301.3</v>
      </c>
      <c r="N1595" s="1299">
        <f>N1594</f>
        <v>70000</v>
      </c>
      <c r="O1595" s="1299">
        <f>O1594</f>
        <v>90000</v>
      </c>
    </row>
    <row r="1596" spans="3:15">
      <c r="C1596" s="502">
        <v>41964</v>
      </c>
      <c r="D1596" s="922"/>
      <c r="E1596" s="1176">
        <v>75.38</v>
      </c>
      <c r="F1596" s="2070">
        <v>2.8210000000000002</v>
      </c>
      <c r="G1596"/>
      <c r="I1596" s="1921">
        <v>37026</v>
      </c>
      <c r="J1596" s="86"/>
      <c r="K1596" s="1922">
        <v>22628</v>
      </c>
      <c r="L1596" s="2077">
        <v>1.738</v>
      </c>
      <c r="M1596" s="1601">
        <v>62878.9</v>
      </c>
      <c r="N1596" s="1299">
        <f t="shared" ref="N1596:O1603" si="5">N1595</f>
        <v>70000</v>
      </c>
      <c r="O1596" s="1299">
        <f t="shared" si="5"/>
        <v>90000</v>
      </c>
    </row>
    <row r="1597" spans="3:15">
      <c r="C1597" s="502">
        <v>41971</v>
      </c>
      <c r="D1597" s="922"/>
      <c r="E1597" s="1176">
        <v>72.36</v>
      </c>
      <c r="F1597" s="2070">
        <v>2.778</v>
      </c>
      <c r="G1597"/>
      <c r="I1597" s="1921">
        <v>37057</v>
      </c>
      <c r="J1597" s="86"/>
      <c r="K1597" s="1922">
        <v>21928</v>
      </c>
      <c r="L1597" s="2077">
        <v>1.6579999999999999</v>
      </c>
      <c r="M1597" s="1601">
        <v>65417</v>
      </c>
      <c r="N1597" s="1299">
        <f t="shared" si="5"/>
        <v>70000</v>
      </c>
      <c r="O1597" s="1299">
        <f t="shared" si="5"/>
        <v>90000</v>
      </c>
    </row>
    <row r="1598" spans="3:15">
      <c r="C1598" s="502">
        <v>41978</v>
      </c>
      <c r="D1598" s="922"/>
      <c r="E1598" s="1176">
        <v>67.180000000000007</v>
      </c>
      <c r="F1598" s="2070">
        <v>2.6789999999999998</v>
      </c>
      <c r="G1598"/>
      <c r="I1598" s="1921">
        <v>37087</v>
      </c>
      <c r="J1598" s="86"/>
      <c r="K1598" s="1922">
        <v>20686</v>
      </c>
      <c r="L1598" s="2077">
        <v>1.466</v>
      </c>
      <c r="M1598" s="1601">
        <v>62534.2</v>
      </c>
      <c r="N1598" s="1299">
        <f t="shared" si="5"/>
        <v>70000</v>
      </c>
      <c r="O1598" s="1299">
        <f t="shared" si="5"/>
        <v>90000</v>
      </c>
    </row>
    <row r="1599" spans="3:15">
      <c r="C1599" s="502">
        <v>41985</v>
      </c>
      <c r="D1599" s="922"/>
      <c r="E1599" s="1176">
        <v>61.14</v>
      </c>
      <c r="F1599" s="2070">
        <v>2.5539999999999998</v>
      </c>
      <c r="G1599"/>
      <c r="I1599" s="1921">
        <v>37118</v>
      </c>
      <c r="J1599" s="86"/>
      <c r="K1599" s="1922">
        <v>20878</v>
      </c>
      <c r="L1599" s="2077">
        <v>1.4610000000000001</v>
      </c>
      <c r="M1599" s="1601">
        <v>64390.5</v>
      </c>
      <c r="N1599" s="1299">
        <f t="shared" si="5"/>
        <v>70000</v>
      </c>
      <c r="O1599" s="1299">
        <f t="shared" si="5"/>
        <v>90000</v>
      </c>
    </row>
    <row r="1600" spans="3:15">
      <c r="C1600" s="502">
        <v>41992</v>
      </c>
      <c r="D1600" s="922"/>
      <c r="E1600" s="1176">
        <v>55.89</v>
      </c>
      <c r="F1600" s="2070">
        <v>2.403</v>
      </c>
      <c r="G1600"/>
      <c r="I1600" s="1921">
        <v>37149</v>
      </c>
      <c r="J1600" s="86"/>
      <c r="K1600" s="1922">
        <v>21336</v>
      </c>
      <c r="L1600" s="2077">
        <v>1.5569999999999999</v>
      </c>
      <c r="M1600" s="1601">
        <v>62214.2</v>
      </c>
      <c r="N1600" s="1299">
        <f t="shared" si="5"/>
        <v>70000</v>
      </c>
      <c r="O1600" s="1299">
        <f t="shared" si="5"/>
        <v>90000</v>
      </c>
    </row>
    <row r="1601" spans="3:15">
      <c r="C1601" s="502">
        <v>41999</v>
      </c>
      <c r="D1601" s="922"/>
      <c r="E1601" s="1176">
        <v>55.58</v>
      </c>
      <c r="F1601" s="2070">
        <v>2.2989999999999999</v>
      </c>
      <c r="G1601"/>
      <c r="I1601" s="1921">
        <v>37179</v>
      </c>
      <c r="J1601" s="86"/>
      <c r="K1601" s="1922">
        <v>20033</v>
      </c>
      <c r="L1601" s="2077">
        <v>1.357</v>
      </c>
      <c r="M1601" s="1601">
        <v>60864.4</v>
      </c>
      <c r="N1601" s="1299">
        <f t="shared" si="5"/>
        <v>70000</v>
      </c>
      <c r="O1601" s="1299">
        <f t="shared" si="5"/>
        <v>90000</v>
      </c>
    </row>
    <row r="1602" spans="3:15">
      <c r="C1602" s="502">
        <v>42006</v>
      </c>
      <c r="D1602" s="924" t="s">
        <v>43</v>
      </c>
      <c r="E1602" s="1176">
        <v>53.44</v>
      </c>
      <c r="F1602" s="2070">
        <v>2.214</v>
      </c>
      <c r="G1602"/>
      <c r="I1602" s="1921">
        <v>37210</v>
      </c>
      <c r="J1602" s="86"/>
      <c r="K1602" s="1922">
        <v>19245</v>
      </c>
      <c r="L1602" s="2077">
        <v>1.212</v>
      </c>
      <c r="M1602" s="1601">
        <v>60024.800000000003</v>
      </c>
      <c r="N1602" s="1299">
        <f t="shared" si="5"/>
        <v>70000</v>
      </c>
      <c r="O1602" s="1299">
        <f t="shared" si="5"/>
        <v>90000</v>
      </c>
    </row>
    <row r="1603" spans="3:15">
      <c r="C1603" s="502">
        <v>42013</v>
      </c>
      <c r="D1603" s="922"/>
      <c r="E1603" s="1176">
        <v>48.77</v>
      </c>
      <c r="F1603" s="2070">
        <v>2.1389999999999998</v>
      </c>
      <c r="G1603"/>
      <c r="I1603" s="1921">
        <v>37240</v>
      </c>
      <c r="J1603" s="86"/>
      <c r="K1603" s="1922">
        <v>18950</v>
      </c>
      <c r="L1603" s="2077">
        <v>1.127</v>
      </c>
      <c r="M1603" s="1601">
        <v>60793.5</v>
      </c>
      <c r="N1603" s="1299">
        <f t="shared" si="5"/>
        <v>70000</v>
      </c>
      <c r="O1603" s="1299">
        <f t="shared" si="5"/>
        <v>90000</v>
      </c>
    </row>
    <row r="1604" spans="3:15">
      <c r="C1604" s="502">
        <v>42020</v>
      </c>
      <c r="D1604" s="922"/>
      <c r="E1604" s="1176">
        <v>47.07</v>
      </c>
      <c r="F1604" s="2070">
        <v>2.0659999999999998</v>
      </c>
      <c r="G1604"/>
      <c r="I1604" s="1921">
        <v>37271</v>
      </c>
      <c r="J1604" s="1178" t="s">
        <v>31</v>
      </c>
      <c r="K1604" s="1922">
        <v>19130</v>
      </c>
      <c r="L1604" s="2077">
        <v>1.1479999999999999</v>
      </c>
      <c r="M1604" s="1601">
        <v>60211.7</v>
      </c>
      <c r="N1604" s="86"/>
      <c r="O1604" s="86"/>
    </row>
    <row r="1605" spans="3:15">
      <c r="C1605" s="502">
        <v>42027</v>
      </c>
      <c r="D1605" s="922"/>
      <c r="E1605" s="1176">
        <v>46.46</v>
      </c>
      <c r="F1605" s="2070">
        <v>2.044</v>
      </c>
      <c r="G1605"/>
      <c r="I1605" s="1921">
        <v>37302</v>
      </c>
      <c r="J1605" s="86"/>
      <c r="K1605" s="1922">
        <v>19068</v>
      </c>
      <c r="L1605" s="2077">
        <v>1.155</v>
      </c>
      <c r="M1605" s="1601">
        <v>63942.2</v>
      </c>
      <c r="N1605" s="86"/>
      <c r="O1605" s="86"/>
    </row>
    <row r="1606" spans="3:15">
      <c r="C1606" s="502">
        <v>42034</v>
      </c>
      <c r="D1606" s="922"/>
      <c r="E1606" s="1176">
        <v>45.32</v>
      </c>
      <c r="F1606" s="2070">
        <v>2.0680000000000001</v>
      </c>
      <c r="G1606"/>
      <c r="I1606" s="1921">
        <v>37330</v>
      </c>
      <c r="J1606" s="86"/>
      <c r="K1606" s="1922">
        <v>19813</v>
      </c>
      <c r="L1606" s="2077">
        <v>1.2889999999999999</v>
      </c>
      <c r="M1606" s="1601">
        <v>62828.5</v>
      </c>
      <c r="N1606" s="86"/>
      <c r="O1606" s="86"/>
    </row>
    <row r="1607" spans="3:15">
      <c r="C1607" s="502">
        <v>42041</v>
      </c>
      <c r="D1607" s="922"/>
      <c r="E1607" s="1176">
        <v>50.58</v>
      </c>
      <c r="F1607" s="2070">
        <v>2.1909999999999998</v>
      </c>
      <c r="G1607"/>
      <c r="I1607" s="1921">
        <v>37361</v>
      </c>
      <c r="J1607" s="86"/>
      <c r="K1607" s="1922">
        <v>20856</v>
      </c>
      <c r="L1607" s="2077">
        <v>1.4390000000000001</v>
      </c>
      <c r="M1607" s="1601">
        <v>63953.3</v>
      </c>
      <c r="N1607" s="86"/>
      <c r="O1607" s="86"/>
    </row>
    <row r="1608" spans="3:15">
      <c r="C1608" s="502">
        <v>42048</v>
      </c>
      <c r="D1608" s="922"/>
      <c r="E1608" s="1176">
        <v>51.14</v>
      </c>
      <c r="F1608" s="2070">
        <v>2.274</v>
      </c>
      <c r="G1608"/>
      <c r="I1608" s="1921">
        <v>37391</v>
      </c>
      <c r="J1608" s="86"/>
      <c r="K1608" s="1922">
        <v>20930</v>
      </c>
      <c r="L1608" s="2077">
        <v>1.4339999999999999</v>
      </c>
      <c r="M1608" s="1601">
        <v>64537</v>
      </c>
      <c r="N1608" s="86"/>
      <c r="O1608" s="86"/>
    </row>
    <row r="1609" spans="3:15">
      <c r="C1609" s="502">
        <v>42055</v>
      </c>
      <c r="D1609" s="922"/>
      <c r="E1609" s="1176">
        <v>51.69</v>
      </c>
      <c r="F1609" s="2070">
        <v>2.3319999999999999</v>
      </c>
      <c r="G1609"/>
      <c r="I1609" s="1921">
        <v>37422</v>
      </c>
      <c r="J1609" s="86"/>
      <c r="K1609" s="1922">
        <v>20733</v>
      </c>
      <c r="L1609" s="2077">
        <v>1.4239999999999999</v>
      </c>
      <c r="M1609" s="1601">
        <v>64874</v>
      </c>
      <c r="N1609" s="86"/>
      <c r="O1609" s="86"/>
    </row>
    <row r="1610" spans="3:15">
      <c r="C1610" s="502">
        <v>42062</v>
      </c>
      <c r="D1610" s="922"/>
      <c r="E1610" s="1176">
        <v>49.16</v>
      </c>
      <c r="F1610" s="2070">
        <v>2.4729999999999999</v>
      </c>
      <c r="G1610"/>
      <c r="I1610" s="1921">
        <v>37452</v>
      </c>
      <c r="J1610" s="86"/>
      <c r="K1610" s="1922">
        <v>21438</v>
      </c>
      <c r="L1610" s="2077">
        <v>1.4379999999999999</v>
      </c>
      <c r="M1610" s="1601">
        <v>64594.2</v>
      </c>
      <c r="N1610" s="86"/>
      <c r="O1610" s="86"/>
    </row>
    <row r="1611" spans="3:15">
      <c r="C1611" s="502">
        <v>42069</v>
      </c>
      <c r="D1611" s="922"/>
      <c r="E1611" s="1176">
        <v>50.38</v>
      </c>
      <c r="F1611" s="2070">
        <v>2.4870000000000001</v>
      </c>
      <c r="G1611"/>
      <c r="I1611" s="1921">
        <v>37483</v>
      </c>
      <c r="J1611" s="86"/>
      <c r="K1611" s="1922">
        <v>21182</v>
      </c>
      <c r="L1611" s="2077">
        <v>1.4379999999999999</v>
      </c>
      <c r="M1611" s="1601">
        <v>66683.5</v>
      </c>
      <c r="N1611" s="86"/>
      <c r="O1611" s="86"/>
    </row>
    <row r="1612" spans="3:15">
      <c r="C1612" s="502">
        <v>42076</v>
      </c>
      <c r="D1612" s="922"/>
      <c r="E1612" s="1176">
        <v>47.69</v>
      </c>
      <c r="F1612" s="2070">
        <v>2.4529999999999998</v>
      </c>
      <c r="G1612"/>
      <c r="I1612" s="1921">
        <v>37514</v>
      </c>
      <c r="J1612" s="86"/>
      <c r="K1612" s="1922">
        <v>21272</v>
      </c>
      <c r="L1612" s="2077">
        <v>1.4410000000000001</v>
      </c>
      <c r="M1612" s="1601">
        <v>62352.4</v>
      </c>
      <c r="N1612" s="86"/>
      <c r="O1612" s="86"/>
    </row>
    <row r="1613" spans="3:15">
      <c r="C1613" s="502">
        <v>42083</v>
      </c>
      <c r="D1613" s="922"/>
      <c r="E1613" s="1176">
        <v>44.39</v>
      </c>
      <c r="F1613" s="2070">
        <v>2.4569999999999999</v>
      </c>
      <c r="G1613"/>
      <c r="I1613" s="1921">
        <v>37544</v>
      </c>
      <c r="J1613" s="86"/>
      <c r="K1613" s="1922">
        <v>21659</v>
      </c>
      <c r="L1613" s="2077">
        <v>1.486</v>
      </c>
      <c r="M1613" s="1601">
        <v>63344.800000000003</v>
      </c>
      <c r="N1613" s="86"/>
      <c r="O1613" s="86"/>
    </row>
    <row r="1614" spans="3:15">
      <c r="C1614" s="502">
        <v>42090</v>
      </c>
      <c r="D1614" s="922"/>
      <c r="E1614" s="1176">
        <v>48.68</v>
      </c>
      <c r="F1614" s="2070">
        <v>2.448</v>
      </c>
      <c r="G1614"/>
      <c r="I1614" s="1921">
        <v>37575</v>
      </c>
      <c r="J1614" s="86"/>
      <c r="K1614" s="1922">
        <v>22009</v>
      </c>
      <c r="L1614" s="2077">
        <v>1.4610000000000001</v>
      </c>
      <c r="M1614" s="1601">
        <v>63255.8</v>
      </c>
      <c r="N1614" s="86"/>
      <c r="O1614" s="86"/>
    </row>
    <row r="1615" spans="3:15">
      <c r="C1615" s="502">
        <v>42097</v>
      </c>
      <c r="D1615" s="922"/>
      <c r="E1615" s="1176">
        <v>48.91</v>
      </c>
      <c r="F1615" s="2070">
        <v>2.4129999999999998</v>
      </c>
      <c r="G1615"/>
      <c r="I1615" s="1921">
        <v>37605</v>
      </c>
      <c r="J1615" s="86"/>
      <c r="K1615" s="1922">
        <v>22464</v>
      </c>
      <c r="L1615" s="2077">
        <v>1.429</v>
      </c>
      <c r="M1615" s="1601">
        <v>63109.4</v>
      </c>
      <c r="N1615" s="86"/>
      <c r="O1615" s="86"/>
    </row>
    <row r="1616" spans="3:15">
      <c r="C1616" s="502">
        <v>42104</v>
      </c>
      <c r="D1616" s="922"/>
      <c r="E1616" s="1176">
        <v>51.78</v>
      </c>
      <c r="F1616" s="2070">
        <v>2.4079999999999999</v>
      </c>
      <c r="G1616"/>
      <c r="I1616" s="1921">
        <v>37636</v>
      </c>
      <c r="J1616" s="1178" t="s">
        <v>32</v>
      </c>
      <c r="K1616" s="1922">
        <v>23073</v>
      </c>
      <c r="L1616" s="2077">
        <v>1.5</v>
      </c>
      <c r="M1616" s="1601">
        <v>60247.9</v>
      </c>
      <c r="N1616" s="86"/>
      <c r="O1616" s="86"/>
    </row>
    <row r="1617" spans="3:15">
      <c r="C1617" s="502">
        <v>42111</v>
      </c>
      <c r="D1617" s="922"/>
      <c r="E1617" s="1176">
        <v>54.78</v>
      </c>
      <c r="F1617" s="2070">
        <v>2.4849999999999999</v>
      </c>
      <c r="G1617"/>
      <c r="I1617" s="1921">
        <v>37667</v>
      </c>
      <c r="J1617" s="86"/>
      <c r="K1617" s="1922">
        <v>23885</v>
      </c>
      <c r="L1617" s="2077">
        <v>1.655</v>
      </c>
      <c r="M1617" s="1601">
        <v>60803.4</v>
      </c>
      <c r="N1617" s="86"/>
      <c r="O1617" s="86"/>
    </row>
    <row r="1618" spans="3:15">
      <c r="C1618" s="502">
        <v>42118</v>
      </c>
      <c r="D1618" s="922"/>
      <c r="E1618" s="1176">
        <v>56.14</v>
      </c>
      <c r="F1618" s="2070">
        <v>2.57</v>
      </c>
      <c r="G1618"/>
      <c r="I1618" s="1921">
        <v>37695</v>
      </c>
      <c r="J1618" s="86"/>
      <c r="K1618" s="1922">
        <v>23968</v>
      </c>
      <c r="L1618" s="2077">
        <v>1.734</v>
      </c>
      <c r="M1618" s="1601">
        <v>60815.8</v>
      </c>
      <c r="N1618" s="86"/>
      <c r="O1618" s="86"/>
    </row>
    <row r="1619" spans="3:15">
      <c r="C1619" s="502">
        <v>42125</v>
      </c>
      <c r="D1619" s="922"/>
      <c r="E1619" s="1176">
        <v>57.98</v>
      </c>
      <c r="F1619" s="2070">
        <v>2.6640000000000001</v>
      </c>
      <c r="G1619"/>
      <c r="I1619" s="1921">
        <v>37726</v>
      </c>
      <c r="J1619" s="86"/>
      <c r="K1619" s="1922">
        <v>22581</v>
      </c>
      <c r="L1619" s="2077">
        <v>1.633</v>
      </c>
      <c r="M1619" s="1601">
        <v>61728.4</v>
      </c>
      <c r="N1619" s="86"/>
      <c r="O1619" s="86"/>
    </row>
    <row r="1620" spans="3:15">
      <c r="C1620" s="502">
        <v>42132</v>
      </c>
      <c r="D1620" s="922"/>
      <c r="E1620" s="1176">
        <v>59.73</v>
      </c>
      <c r="F1620" s="2070">
        <v>2.6909999999999998</v>
      </c>
      <c r="G1620"/>
      <c r="I1620" s="1921">
        <v>37756</v>
      </c>
      <c r="J1620" s="86"/>
      <c r="K1620" s="1922">
        <v>21810</v>
      </c>
      <c r="L1620" s="2077">
        <v>1.5389999999999999</v>
      </c>
      <c r="M1620" s="1601">
        <v>66315.5</v>
      </c>
      <c r="N1620" s="86"/>
      <c r="O1620" s="86"/>
    </row>
    <row r="1621" spans="3:15">
      <c r="C1621" s="502">
        <v>42139</v>
      </c>
      <c r="D1621" s="922"/>
      <c r="E1621" s="1176">
        <v>60.01</v>
      </c>
      <c r="F1621" s="2070">
        <v>2.7440000000000002</v>
      </c>
      <c r="G1621"/>
      <c r="I1621" s="1921">
        <v>37787</v>
      </c>
      <c r="J1621" s="86"/>
      <c r="K1621" s="1922">
        <v>21777</v>
      </c>
      <c r="L1621" s="2077">
        <v>1.5329999999999999</v>
      </c>
      <c r="M1621" s="1601">
        <v>66426.5</v>
      </c>
      <c r="N1621" s="86"/>
      <c r="O1621" s="86"/>
    </row>
    <row r="1622" spans="3:15">
      <c r="C1622" s="502">
        <v>42146</v>
      </c>
      <c r="D1622" s="922"/>
      <c r="E1622" s="1176">
        <v>58.95</v>
      </c>
      <c r="F1622" s="2070">
        <v>2.774</v>
      </c>
      <c r="G1622"/>
      <c r="I1622" s="1921">
        <v>37817</v>
      </c>
      <c r="J1622" s="86"/>
      <c r="K1622" s="1922">
        <v>22196</v>
      </c>
      <c r="L1622" s="2077">
        <v>1.554</v>
      </c>
      <c r="M1622" s="1601">
        <v>66803.100000000006</v>
      </c>
      <c r="N1622" s="86"/>
      <c r="O1622" s="86"/>
    </row>
    <row r="1623" spans="3:15">
      <c r="C1623" s="502">
        <v>42153</v>
      </c>
      <c r="D1623" s="922"/>
      <c r="E1623" s="1176">
        <v>58.19</v>
      </c>
      <c r="F1623" s="2070">
        <v>2.78</v>
      </c>
      <c r="G1623"/>
      <c r="I1623" s="1921">
        <v>37848</v>
      </c>
      <c r="J1623" s="86"/>
      <c r="K1623" s="1922">
        <v>23073</v>
      </c>
      <c r="L1623" s="2077">
        <v>1.661</v>
      </c>
      <c r="M1623" s="1601">
        <v>66812.7</v>
      </c>
      <c r="N1623" s="86"/>
      <c r="O1623" s="86"/>
    </row>
    <row r="1624" spans="3:15">
      <c r="C1624" s="502">
        <v>42160</v>
      </c>
      <c r="D1624" s="922"/>
      <c r="E1624" s="1176">
        <v>59.66</v>
      </c>
      <c r="F1624" s="2070">
        <v>2.78</v>
      </c>
      <c r="G1624"/>
      <c r="I1624" s="1921">
        <v>37879</v>
      </c>
      <c r="J1624" s="86"/>
      <c r="K1624" s="1922">
        <v>23214</v>
      </c>
      <c r="L1624" s="2077">
        <v>1.7210000000000001</v>
      </c>
      <c r="M1624" s="1601">
        <v>63949</v>
      </c>
      <c r="N1624" s="86"/>
      <c r="O1624" s="86"/>
    </row>
    <row r="1625" spans="3:15">
      <c r="C1625" s="502">
        <v>42167</v>
      </c>
      <c r="D1625" s="922"/>
      <c r="E1625" s="1176">
        <v>60.07</v>
      </c>
      <c r="F1625" s="2070">
        <v>2.835</v>
      </c>
      <c r="G1625"/>
      <c r="I1625" s="1921">
        <v>37909</v>
      </c>
      <c r="J1625" s="86"/>
      <c r="K1625" s="1922">
        <v>22714</v>
      </c>
      <c r="L1625" s="2077">
        <v>1.6060000000000001</v>
      </c>
      <c r="M1625" s="1601">
        <v>64615.5</v>
      </c>
      <c r="N1625" s="86"/>
      <c r="O1625" s="86"/>
    </row>
    <row r="1626" spans="3:15">
      <c r="C1626" s="502">
        <v>42174</v>
      </c>
      <c r="D1626" s="922"/>
      <c r="E1626" s="1176">
        <v>59.89</v>
      </c>
      <c r="F1626" s="2070">
        <v>2.8119999999999998</v>
      </c>
      <c r="G1626"/>
      <c r="I1626" s="1921">
        <v>37940</v>
      </c>
      <c r="J1626" s="86"/>
      <c r="K1626" s="1922">
        <v>23472</v>
      </c>
      <c r="L1626" s="2077">
        <v>1.5549999999999999</v>
      </c>
      <c r="M1626" s="1601">
        <v>63778.400000000001</v>
      </c>
      <c r="N1626" s="86"/>
      <c r="O1626" s="86"/>
    </row>
    <row r="1627" spans="3:15">
      <c r="C1627" s="502">
        <v>42181</v>
      </c>
      <c r="D1627" s="922"/>
      <c r="E1627" s="1176">
        <v>60.01</v>
      </c>
      <c r="F1627" s="2070">
        <v>2.8010000000000002</v>
      </c>
      <c r="G1627"/>
      <c r="I1627" s="1921">
        <v>37970</v>
      </c>
      <c r="J1627" s="86"/>
      <c r="K1627" s="1922">
        <v>23994</v>
      </c>
      <c r="L1627" s="2077">
        <v>1.522</v>
      </c>
      <c r="M1627" s="1601">
        <v>63394.5</v>
      </c>
      <c r="N1627" s="86"/>
      <c r="O1627" s="86"/>
    </row>
    <row r="1628" spans="3:15">
      <c r="C1628" s="502">
        <v>42188</v>
      </c>
      <c r="D1628" s="922"/>
      <c r="E1628" s="1176">
        <v>57.92</v>
      </c>
      <c r="F1628" s="2070">
        <v>2.7930000000000001</v>
      </c>
      <c r="G1628"/>
      <c r="I1628" s="1921">
        <v>38001</v>
      </c>
      <c r="J1628" s="1178" t="s">
        <v>33</v>
      </c>
      <c r="K1628" s="1922">
        <v>24889</v>
      </c>
      <c r="L1628" s="2077">
        <v>1.6140000000000001</v>
      </c>
      <c r="M1628" s="1601">
        <v>57143.8</v>
      </c>
      <c r="N1628" s="86"/>
      <c r="O1628" s="86"/>
    </row>
    <row r="1629" spans="3:15">
      <c r="C1629" s="502">
        <v>42195</v>
      </c>
      <c r="D1629" s="922"/>
      <c r="E1629" s="1176">
        <v>52.38</v>
      </c>
      <c r="F1629" s="2070">
        <v>2.8340000000000001</v>
      </c>
      <c r="G1629"/>
      <c r="I1629" s="1921">
        <v>38032</v>
      </c>
      <c r="J1629" s="86"/>
      <c r="K1629" s="1922">
        <v>25256</v>
      </c>
      <c r="L1629" s="2077">
        <v>1.69</v>
      </c>
      <c r="M1629" s="1601">
        <v>58381.7</v>
      </c>
      <c r="N1629" s="86"/>
      <c r="O1629" s="86"/>
    </row>
    <row r="1630" spans="3:15">
      <c r="C1630" s="502">
        <v>42202</v>
      </c>
      <c r="D1630" s="922"/>
      <c r="E1630" s="1176">
        <v>51.68</v>
      </c>
      <c r="F1630" s="2070">
        <v>2.802</v>
      </c>
      <c r="G1630"/>
      <c r="I1630" s="1921">
        <v>38061</v>
      </c>
      <c r="J1630" s="86"/>
      <c r="K1630" s="1922">
        <v>25679</v>
      </c>
      <c r="L1630" s="2077">
        <v>1.778</v>
      </c>
      <c r="M1630" s="1601">
        <v>59186.2</v>
      </c>
      <c r="N1630" s="86"/>
      <c r="O1630" s="86"/>
    </row>
    <row r="1631" spans="3:15">
      <c r="C1631" s="502">
        <v>42209</v>
      </c>
      <c r="D1631" s="922"/>
      <c r="E1631" s="1176">
        <v>49.21</v>
      </c>
      <c r="F1631" s="2070">
        <v>2.7450000000000001</v>
      </c>
      <c r="G1631"/>
      <c r="I1631" s="1921">
        <v>38092</v>
      </c>
      <c r="J1631" s="86"/>
      <c r="K1631" s="1922">
        <v>25518</v>
      </c>
      <c r="L1631" s="2077">
        <v>1.839</v>
      </c>
      <c r="M1631" s="1601">
        <v>59352.6</v>
      </c>
      <c r="N1631" s="86"/>
      <c r="O1631" s="86"/>
    </row>
    <row r="1632" spans="3:15">
      <c r="C1632" s="502">
        <v>42216</v>
      </c>
      <c r="D1632" s="922"/>
      <c r="E1632" s="1176">
        <v>47.91</v>
      </c>
      <c r="F1632" s="2070">
        <v>2.6890000000000001</v>
      </c>
      <c r="G1632"/>
      <c r="I1632" s="1921">
        <v>38122</v>
      </c>
      <c r="J1632" s="86"/>
      <c r="K1632" s="1922">
        <v>27011</v>
      </c>
      <c r="L1632" s="2077">
        <v>2.0230000000000001</v>
      </c>
      <c r="M1632" s="1601">
        <v>58565.7</v>
      </c>
      <c r="N1632" s="86"/>
      <c r="O1632" s="86"/>
    </row>
    <row r="1633" spans="3:15">
      <c r="C1633" s="502">
        <v>42223</v>
      </c>
      <c r="D1633" s="922"/>
      <c r="E1633" s="1176">
        <v>44.94</v>
      </c>
      <c r="F1633" s="2070">
        <v>2.629</v>
      </c>
      <c r="G1633"/>
      <c r="I1633" s="1921">
        <v>38153</v>
      </c>
      <c r="J1633" s="86"/>
      <c r="K1633" s="1922">
        <v>27050</v>
      </c>
      <c r="L1633" s="2077">
        <v>2.0129999999999999</v>
      </c>
      <c r="M1633" s="1601">
        <v>58992.800000000003</v>
      </c>
      <c r="N1633" s="86"/>
      <c r="O1633" s="86"/>
    </row>
    <row r="1634" spans="3:15">
      <c r="C1634" s="502">
        <v>42230</v>
      </c>
      <c r="D1634" s="922"/>
      <c r="E1634" s="1176">
        <v>43.2</v>
      </c>
      <c r="F1634" s="2070">
        <v>2.7160000000000002</v>
      </c>
      <c r="G1634"/>
      <c r="I1634" s="1921">
        <v>38183</v>
      </c>
      <c r="J1634" s="86"/>
      <c r="K1634" s="1922">
        <v>26745</v>
      </c>
      <c r="L1634" s="2077">
        <v>1.954</v>
      </c>
      <c r="M1634" s="1601">
        <v>59012</v>
      </c>
      <c r="N1634" s="86"/>
      <c r="O1634" s="86"/>
    </row>
    <row r="1635" spans="3:15">
      <c r="C1635" s="502">
        <v>42237</v>
      </c>
      <c r="D1635" s="922"/>
      <c r="E1635" s="1176">
        <v>41.34</v>
      </c>
      <c r="F1635" s="2070">
        <v>2.637</v>
      </c>
      <c r="G1635"/>
      <c r="I1635" s="1921">
        <v>38214</v>
      </c>
      <c r="J1635" s="86"/>
      <c r="K1635" s="1922">
        <v>26552</v>
      </c>
      <c r="L1635" s="2077">
        <v>1.92</v>
      </c>
      <c r="M1635" s="1601">
        <v>59664.1</v>
      </c>
      <c r="N1635" s="86"/>
      <c r="O1635" s="86"/>
    </row>
    <row r="1636" spans="3:15">
      <c r="C1636" s="502">
        <v>42244</v>
      </c>
      <c r="D1636" s="922"/>
      <c r="E1636" s="1176">
        <v>40.729999999999997</v>
      </c>
      <c r="F1636" s="2070">
        <v>2.5099999999999998</v>
      </c>
      <c r="G1636"/>
      <c r="I1636" s="1921">
        <v>38245</v>
      </c>
      <c r="J1636" s="86"/>
      <c r="K1636" s="1922">
        <v>27161</v>
      </c>
      <c r="L1636" s="2077">
        <v>1.9119999999999999</v>
      </c>
      <c r="M1636" s="1601">
        <v>57327.4</v>
      </c>
      <c r="N1636" s="86"/>
      <c r="O1636" s="86"/>
    </row>
    <row r="1637" spans="3:15">
      <c r="C1637" s="502">
        <v>42251</v>
      </c>
      <c r="D1637" s="922"/>
      <c r="E1637" s="1176">
        <v>46.73</v>
      </c>
      <c r="F1637" s="2070">
        <v>2.4369999999999998</v>
      </c>
      <c r="G1637"/>
      <c r="I1637" s="1921">
        <v>38275</v>
      </c>
      <c r="J1637" s="86"/>
      <c r="K1637" s="1922">
        <v>28656</v>
      </c>
      <c r="L1637" s="2077">
        <v>2.0419999999999998</v>
      </c>
      <c r="M1637" s="1601">
        <v>57977.1</v>
      </c>
      <c r="N1637" s="86"/>
      <c r="O1637" s="86"/>
    </row>
    <row r="1638" spans="3:15">
      <c r="C1638" s="502">
        <v>42258</v>
      </c>
      <c r="D1638" s="922"/>
      <c r="E1638" s="1176">
        <v>45.16</v>
      </c>
      <c r="F1638" s="2070">
        <v>2.375</v>
      </c>
      <c r="G1638"/>
      <c r="I1638" s="1921">
        <v>38306</v>
      </c>
      <c r="J1638" s="86"/>
      <c r="K1638" s="1922">
        <v>29349</v>
      </c>
      <c r="L1638" s="2077">
        <v>2.0230000000000001</v>
      </c>
      <c r="M1638" s="1601">
        <v>57017.9</v>
      </c>
      <c r="N1638" s="86"/>
      <c r="O1638" s="86"/>
    </row>
    <row r="1639" spans="3:15">
      <c r="C1639" s="502">
        <v>42265</v>
      </c>
      <c r="D1639" s="922"/>
      <c r="E1639" s="1176">
        <v>45.48</v>
      </c>
      <c r="F1639" s="2070">
        <v>2.327</v>
      </c>
      <c r="G1639"/>
      <c r="I1639" s="1921">
        <v>38336</v>
      </c>
      <c r="J1639" s="86"/>
      <c r="K1639" s="1922">
        <v>29046</v>
      </c>
      <c r="L1639" s="2077">
        <v>1.887</v>
      </c>
      <c r="M1639" s="1601">
        <v>58013.599999999999</v>
      </c>
      <c r="N1639" s="86"/>
      <c r="O1639" s="86"/>
    </row>
    <row r="1640" spans="3:15">
      <c r="C1640" s="502">
        <v>42272</v>
      </c>
      <c r="D1640" s="922"/>
      <c r="E1640" s="1176">
        <v>45.57</v>
      </c>
      <c r="F1640" s="2070">
        <v>2.3220000000000001</v>
      </c>
      <c r="G1640"/>
      <c r="I1640" s="1921">
        <v>38367</v>
      </c>
      <c r="J1640" s="1178" t="s">
        <v>34</v>
      </c>
      <c r="K1640" s="1922">
        <v>28375</v>
      </c>
      <c r="L1640" s="2077">
        <v>1.875</v>
      </c>
      <c r="M1640" s="1601">
        <v>54938.7</v>
      </c>
      <c r="N1640" s="86"/>
      <c r="O1640" s="86"/>
    </row>
    <row r="1641" spans="3:15">
      <c r="C1641" s="502">
        <v>42279</v>
      </c>
      <c r="D1641" s="922"/>
      <c r="E1641" s="1176">
        <v>45</v>
      </c>
      <c r="F1641" s="2070">
        <v>2.3180000000000001</v>
      </c>
      <c r="G1641"/>
      <c r="I1641" s="1921">
        <v>38398</v>
      </c>
      <c r="J1641" s="86"/>
      <c r="K1641" s="1922">
        <v>29015</v>
      </c>
      <c r="L1641" s="2077">
        <v>1.9530000000000001</v>
      </c>
      <c r="M1641" s="1601">
        <v>58368.800000000003</v>
      </c>
      <c r="N1641" s="86"/>
      <c r="O1641" s="86"/>
    </row>
    <row r="1642" spans="3:15">
      <c r="C1642" s="502">
        <v>42286</v>
      </c>
      <c r="D1642" s="922"/>
      <c r="E1642" s="1176">
        <v>48.36</v>
      </c>
      <c r="F1642" s="2070">
        <v>2.3370000000000002</v>
      </c>
      <c r="G1642"/>
      <c r="I1642" s="1921">
        <v>38426</v>
      </c>
      <c r="J1642" s="86"/>
      <c r="K1642" s="1922">
        <v>29498</v>
      </c>
      <c r="L1642" s="2077">
        <v>2.12</v>
      </c>
      <c r="M1642" s="1601">
        <v>58330</v>
      </c>
      <c r="N1642" s="86"/>
      <c r="O1642" s="86"/>
    </row>
    <row r="1643" spans="3:15">
      <c r="C1643" s="502">
        <v>42293</v>
      </c>
      <c r="D1643" s="922"/>
      <c r="E1643" s="1176">
        <v>46.82</v>
      </c>
      <c r="F1643" s="2070">
        <v>2.2770000000000001</v>
      </c>
      <c r="G1643"/>
      <c r="I1643" s="1921">
        <v>38457</v>
      </c>
      <c r="J1643" s="86"/>
      <c r="K1643" s="1922">
        <v>30009</v>
      </c>
      <c r="L1643" s="2077">
        <v>2.2850000000000001</v>
      </c>
      <c r="M1643" s="1601">
        <v>59093.3</v>
      </c>
      <c r="N1643" s="86"/>
      <c r="O1643" s="86"/>
    </row>
    <row r="1644" spans="3:15">
      <c r="C1644" s="502">
        <v>42300</v>
      </c>
      <c r="D1644" s="922"/>
      <c r="E1644" s="1176">
        <v>45.16</v>
      </c>
      <c r="F1644" s="2070">
        <v>2.2280000000000002</v>
      </c>
      <c r="G1644"/>
      <c r="I1644" s="1921">
        <v>38487</v>
      </c>
      <c r="J1644" s="86"/>
      <c r="K1644" s="1922">
        <v>29140</v>
      </c>
      <c r="L1644" s="2077">
        <v>2.2050000000000001</v>
      </c>
      <c r="M1644" s="1601">
        <v>59474.5</v>
      </c>
      <c r="N1644" s="86"/>
      <c r="O1644" s="86"/>
    </row>
    <row r="1645" spans="3:15">
      <c r="C1645" s="502">
        <v>42307</v>
      </c>
      <c r="D1645" s="922"/>
      <c r="E1645" s="1176">
        <v>44.99</v>
      </c>
      <c r="F1645" s="2070">
        <v>2.2240000000000002</v>
      </c>
      <c r="G1645"/>
      <c r="I1645" s="1921">
        <v>38518</v>
      </c>
      <c r="J1645" s="86"/>
      <c r="K1645" s="1922">
        <v>29889</v>
      </c>
      <c r="L1645" s="2077">
        <v>2.198</v>
      </c>
      <c r="M1645" s="1601">
        <v>61731.9</v>
      </c>
      <c r="N1645" s="86"/>
      <c r="O1645" s="86"/>
    </row>
    <row r="1646" spans="3:15">
      <c r="C1646" s="502">
        <v>42314</v>
      </c>
      <c r="D1646" s="922"/>
      <c r="E1646" s="1176">
        <v>45.98</v>
      </c>
      <c r="F1646" s="2070">
        <v>2.2349999999999999</v>
      </c>
      <c r="G1646"/>
      <c r="I1646" s="1921">
        <v>38548</v>
      </c>
      <c r="J1646" s="86"/>
      <c r="K1646" s="1922">
        <v>30976</v>
      </c>
      <c r="L1646" s="2077">
        <v>2.3330000000000002</v>
      </c>
      <c r="M1646" s="1601">
        <v>61109.4</v>
      </c>
      <c r="N1646" s="86"/>
      <c r="O1646" s="86"/>
    </row>
    <row r="1647" spans="3:15">
      <c r="C1647" s="502">
        <v>42321</v>
      </c>
      <c r="D1647" s="922"/>
      <c r="E1647" s="1176">
        <v>42.7</v>
      </c>
      <c r="F1647" s="2070">
        <v>2.1779999999999999</v>
      </c>
      <c r="G1647"/>
      <c r="I1647" s="1921">
        <v>38579</v>
      </c>
      <c r="J1647" s="86"/>
      <c r="K1647" s="1922">
        <v>33399</v>
      </c>
      <c r="L1647" s="2077">
        <v>2.5289999999999999</v>
      </c>
      <c r="M1647" s="1601">
        <v>61220.9</v>
      </c>
      <c r="N1647" s="86"/>
      <c r="O1647" s="86"/>
    </row>
    <row r="1648" spans="3:15">
      <c r="C1648" s="502">
        <v>42328</v>
      </c>
      <c r="D1648" s="922"/>
      <c r="E1648" s="1176">
        <v>40.619999999999997</v>
      </c>
      <c r="F1648" s="2070">
        <v>2.0939999999999999</v>
      </c>
      <c r="G1648"/>
      <c r="I1648" s="1921">
        <v>38610</v>
      </c>
      <c r="J1648" s="86"/>
      <c r="K1648" s="1922">
        <v>36116</v>
      </c>
      <c r="L1648" s="2077">
        <v>2.9510000000000001</v>
      </c>
      <c r="M1648" s="1601">
        <v>57866.5</v>
      </c>
      <c r="N1648" s="86"/>
      <c r="O1648" s="86"/>
    </row>
    <row r="1649" spans="3:15">
      <c r="C1649" s="502">
        <v>42335</v>
      </c>
      <c r="D1649" s="922"/>
      <c r="E1649" s="1176">
        <v>40.49</v>
      </c>
      <c r="F1649" s="2070">
        <v>2.0590000000000002</v>
      </c>
      <c r="G1649"/>
      <c r="I1649" s="1921">
        <v>38640</v>
      </c>
      <c r="J1649" s="86"/>
      <c r="K1649" s="1922">
        <v>35911</v>
      </c>
      <c r="L1649" s="2077">
        <v>2.7650000000000001</v>
      </c>
      <c r="M1649" s="1601">
        <v>57075.199999999997</v>
      </c>
      <c r="N1649" s="86"/>
      <c r="O1649" s="86"/>
    </row>
    <row r="1650" spans="3:15">
      <c r="C1650" s="502">
        <v>42342</v>
      </c>
      <c r="D1650" s="922"/>
      <c r="E1650" s="1176">
        <v>40.4</v>
      </c>
      <c r="F1650" s="2070">
        <v>2.0529999999999999</v>
      </c>
      <c r="G1650"/>
      <c r="I1650" s="1921">
        <v>38671</v>
      </c>
      <c r="J1650" s="86"/>
      <c r="K1650" s="1922">
        <v>33185</v>
      </c>
      <c r="L1650" s="2077">
        <v>2.3029999999999999</v>
      </c>
      <c r="M1650" s="1601">
        <v>59094.7</v>
      </c>
      <c r="N1650" s="86"/>
      <c r="O1650" s="86"/>
    </row>
    <row r="1651" spans="3:15">
      <c r="C1651" s="502">
        <v>42349</v>
      </c>
      <c r="D1651" s="922"/>
      <c r="E1651" s="1176">
        <v>36.93</v>
      </c>
      <c r="F1651" s="2070">
        <v>2.0369999999999999</v>
      </c>
      <c r="G1651"/>
      <c r="I1651" s="1921">
        <v>38701</v>
      </c>
      <c r="J1651" s="86"/>
      <c r="K1651" s="1922">
        <v>33154</v>
      </c>
      <c r="L1651" s="2077">
        <v>2.2290000000000001</v>
      </c>
      <c r="M1651" s="1601">
        <v>59426.1</v>
      </c>
      <c r="N1651" s="86"/>
      <c r="O1651" s="86"/>
    </row>
    <row r="1652" spans="3:15">
      <c r="C1652" s="502">
        <v>42356</v>
      </c>
      <c r="D1652" s="922"/>
      <c r="E1652" s="1176">
        <v>35.78</v>
      </c>
      <c r="F1652" s="2070">
        <v>2.0259999999999998</v>
      </c>
      <c r="G1652"/>
      <c r="I1652" s="1921">
        <v>38732</v>
      </c>
      <c r="J1652" s="1178" t="s">
        <v>35</v>
      </c>
      <c r="K1652" s="1922">
        <v>34298</v>
      </c>
      <c r="L1652" s="2077">
        <v>2.36</v>
      </c>
      <c r="M1652" s="1601">
        <v>56531.8</v>
      </c>
      <c r="N1652" s="86"/>
      <c r="O1652" s="86"/>
    </row>
    <row r="1653" spans="3:15">
      <c r="C1653" s="502">
        <v>42363</v>
      </c>
      <c r="D1653" s="922"/>
      <c r="E1653" s="1176">
        <v>36.26</v>
      </c>
      <c r="F1653" s="2070">
        <v>2.0339999999999998</v>
      </c>
      <c r="G1653"/>
      <c r="I1653" s="1921">
        <v>38763</v>
      </c>
      <c r="J1653" s="86"/>
      <c r="K1653" s="1922">
        <v>34174</v>
      </c>
      <c r="L1653" s="2077">
        <v>2.3260000000000001</v>
      </c>
      <c r="M1653" s="1601">
        <v>59960.4</v>
      </c>
      <c r="N1653" s="86"/>
      <c r="O1653" s="86"/>
    </row>
    <row r="1654" spans="3:15">
      <c r="C1654" s="502">
        <v>42370</v>
      </c>
      <c r="D1654" s="924" t="s">
        <v>230</v>
      </c>
      <c r="E1654" s="1176">
        <v>36.99</v>
      </c>
      <c r="F1654" s="2070">
        <v>2.028</v>
      </c>
      <c r="G1654"/>
      <c r="I1654" s="1921">
        <v>38791</v>
      </c>
      <c r="J1654" s="86"/>
      <c r="K1654" s="1922">
        <v>34195</v>
      </c>
      <c r="L1654" s="2077">
        <v>2.468</v>
      </c>
      <c r="M1654" s="1601">
        <v>59859.7</v>
      </c>
      <c r="N1654" s="86"/>
      <c r="O1654" s="86"/>
    </row>
    <row r="1655" spans="3:15">
      <c r="C1655" s="502">
        <v>42377</v>
      </c>
      <c r="D1655" s="922"/>
      <c r="E1655" s="1176">
        <v>34.65</v>
      </c>
      <c r="F1655" s="2070">
        <v>1.996</v>
      </c>
      <c r="G1655"/>
      <c r="I1655" s="1921">
        <v>38822</v>
      </c>
      <c r="J1655" s="86"/>
      <c r="K1655" s="1922">
        <v>35646</v>
      </c>
      <c r="L1655" s="2077">
        <v>2.7869999999999999</v>
      </c>
      <c r="M1655" s="1601">
        <v>61020.800000000003</v>
      </c>
      <c r="N1655" s="86"/>
      <c r="O1655" s="86"/>
    </row>
    <row r="1656" spans="3:15">
      <c r="C1656" s="502">
        <v>42384</v>
      </c>
      <c r="D1656" s="922"/>
      <c r="E1656" s="1176">
        <v>30.59</v>
      </c>
      <c r="F1656" s="2070">
        <v>1.9139999999999999</v>
      </c>
      <c r="G1656"/>
      <c r="I1656" s="1921">
        <v>38852</v>
      </c>
      <c r="J1656" s="86"/>
      <c r="K1656" s="1922">
        <v>36159</v>
      </c>
      <c r="L1656" s="2077">
        <v>2.9529999999999998</v>
      </c>
      <c r="M1656" s="1601">
        <v>60234</v>
      </c>
      <c r="N1656" s="86"/>
      <c r="O1656" s="86"/>
    </row>
    <row r="1657" spans="3:15">
      <c r="C1657" s="502">
        <v>42391</v>
      </c>
      <c r="D1657" s="922"/>
      <c r="E1657" s="1176">
        <v>29.19</v>
      </c>
      <c r="F1657" s="2070">
        <v>1.8560000000000001</v>
      </c>
      <c r="G1657"/>
      <c r="I1657" s="1921">
        <v>38883</v>
      </c>
      <c r="J1657" s="86"/>
      <c r="K1657" s="1922">
        <v>36228</v>
      </c>
      <c r="L1657" s="2077">
        <v>2.93</v>
      </c>
      <c r="M1657" s="1601">
        <v>61980.4</v>
      </c>
      <c r="N1657" s="86"/>
      <c r="O1657" s="86"/>
    </row>
    <row r="1658" spans="3:15">
      <c r="C1658" s="502">
        <v>42398</v>
      </c>
      <c r="D1658" s="922"/>
      <c r="E1658" s="1176">
        <v>31.81</v>
      </c>
      <c r="F1658" s="2070">
        <v>1.8220000000000001</v>
      </c>
      <c r="G1658"/>
      <c r="I1658" s="1921">
        <v>38913</v>
      </c>
      <c r="J1658" s="86"/>
      <c r="K1658" s="1922">
        <v>36963</v>
      </c>
      <c r="L1658" s="2077">
        <v>3.0249999999999999</v>
      </c>
      <c r="M1658" s="1601">
        <v>61445.8</v>
      </c>
      <c r="N1658" s="86"/>
      <c r="O1658" s="86"/>
    </row>
    <row r="1659" spans="3:15">
      <c r="C1659" s="502">
        <v>42405</v>
      </c>
      <c r="D1659" s="922"/>
      <c r="E1659" s="1176">
        <v>31.26</v>
      </c>
      <c r="F1659" s="2070">
        <v>1.7589999999999999</v>
      </c>
      <c r="G1659"/>
      <c r="I1659" s="1921">
        <v>38944</v>
      </c>
      <c r="J1659" s="86"/>
      <c r="K1659" s="1922">
        <v>37696</v>
      </c>
      <c r="L1659" s="2077">
        <v>2.9990000000000001</v>
      </c>
      <c r="M1659" s="1601">
        <v>62015.9</v>
      </c>
      <c r="N1659" s="86"/>
      <c r="O1659" s="86"/>
    </row>
    <row r="1660" spans="3:15">
      <c r="C1660" s="502">
        <v>42412</v>
      </c>
      <c r="D1660" s="922"/>
      <c r="E1660" s="1176">
        <v>28.14</v>
      </c>
      <c r="F1660" s="2070">
        <v>1.724</v>
      </c>
      <c r="G1660"/>
      <c r="I1660" s="1921">
        <v>38975</v>
      </c>
      <c r="J1660" s="86"/>
      <c r="K1660" s="1922">
        <v>34935</v>
      </c>
      <c r="L1660" s="2077">
        <v>2.6059999999999999</v>
      </c>
      <c r="M1660" s="1601">
        <v>59783.4</v>
      </c>
      <c r="N1660" s="86"/>
      <c r="O1660" s="86"/>
    </row>
    <row r="1661" spans="3:15">
      <c r="C1661" s="502">
        <v>42419</v>
      </c>
      <c r="D1661" s="922"/>
      <c r="E1661" s="1176">
        <v>30.02</v>
      </c>
      <c r="F1661" s="2070">
        <v>1.73</v>
      </c>
      <c r="G1661"/>
      <c r="I1661" s="1921">
        <v>39005</v>
      </c>
      <c r="J1661" s="86"/>
      <c r="K1661" s="1922">
        <v>32912</v>
      </c>
      <c r="L1661" s="2077">
        <v>2.2930000000000001</v>
      </c>
      <c r="M1661" s="1601">
        <v>60233.2</v>
      </c>
      <c r="N1661" s="86"/>
      <c r="O1661" s="86"/>
    </row>
    <row r="1662" spans="3:15">
      <c r="C1662" s="502">
        <v>42426</v>
      </c>
      <c r="D1662" s="922"/>
      <c r="E1662" s="1176">
        <v>31.32</v>
      </c>
      <c r="F1662" s="2070">
        <v>1.7829999999999999</v>
      </c>
      <c r="G1662"/>
      <c r="I1662" s="1921">
        <v>39036</v>
      </c>
      <c r="J1662" s="86"/>
      <c r="K1662" s="1922">
        <v>33322</v>
      </c>
      <c r="L1662" s="2077">
        <v>2.2749999999999999</v>
      </c>
      <c r="M1662" s="1601">
        <v>58860.2</v>
      </c>
      <c r="N1662" s="86"/>
      <c r="O1662" s="86"/>
    </row>
    <row r="1663" spans="3:15">
      <c r="C1663" s="502">
        <v>42433</v>
      </c>
      <c r="D1663" s="922"/>
      <c r="E1663" s="1176">
        <v>34.43</v>
      </c>
      <c r="F1663" s="2070">
        <v>1.841</v>
      </c>
      <c r="G1663"/>
      <c r="I1663" s="1921">
        <v>39066</v>
      </c>
      <c r="J1663" s="86"/>
      <c r="K1663" s="1922">
        <v>34895</v>
      </c>
      <c r="L1663" s="2077">
        <v>2.359</v>
      </c>
      <c r="M1663" s="1601">
        <v>57862.5</v>
      </c>
      <c r="N1663" s="86"/>
      <c r="O1663" s="86"/>
    </row>
    <row r="1664" spans="3:15">
      <c r="C1664" s="502">
        <v>42440</v>
      </c>
      <c r="D1664" s="922"/>
      <c r="E1664" s="1176">
        <v>37.69</v>
      </c>
      <c r="F1664" s="2070">
        <v>1.9610000000000001</v>
      </c>
      <c r="G1664"/>
      <c r="I1664" s="1921">
        <v>39097</v>
      </c>
      <c r="J1664" s="1178" t="s">
        <v>36</v>
      </c>
      <c r="K1664" s="1922">
        <v>34244</v>
      </c>
      <c r="L1664" s="2077">
        <v>2.2890000000000001</v>
      </c>
      <c r="M1664" s="1601">
        <v>54698.1</v>
      </c>
      <c r="N1664" s="86"/>
      <c r="O1664" s="86"/>
    </row>
    <row r="1665" spans="3:15">
      <c r="C1665" s="502">
        <v>42447</v>
      </c>
      <c r="D1665" s="922"/>
      <c r="E1665" s="1176">
        <v>38.32</v>
      </c>
      <c r="F1665" s="2070">
        <v>2.0070000000000001</v>
      </c>
      <c r="G1665"/>
      <c r="I1665" s="1921">
        <v>39128</v>
      </c>
      <c r="J1665" s="86"/>
      <c r="K1665" s="1922">
        <v>34932</v>
      </c>
      <c r="L1665" s="2077">
        <v>2.323</v>
      </c>
      <c r="M1665" s="1601">
        <v>56954.9</v>
      </c>
      <c r="N1665" s="86"/>
      <c r="O1665" s="86"/>
    </row>
    <row r="1666" spans="3:15">
      <c r="C1666" s="502">
        <v>42454</v>
      </c>
      <c r="D1666" s="922"/>
      <c r="E1666" s="1176">
        <v>39.450000000000003</v>
      </c>
      <c r="F1666" s="2070">
        <v>2.0659999999999998</v>
      </c>
      <c r="G1666"/>
      <c r="I1666" s="1921">
        <v>39156</v>
      </c>
      <c r="J1666" s="86"/>
      <c r="K1666" s="1922">
        <v>35999</v>
      </c>
      <c r="L1666" s="2077">
        <v>2.609</v>
      </c>
      <c r="M1666" s="1601">
        <v>57278.7</v>
      </c>
      <c r="N1666" s="86"/>
      <c r="O1666" s="86"/>
    </row>
    <row r="1667" spans="3:15">
      <c r="C1667" s="502">
        <v>42461</v>
      </c>
      <c r="D1667" s="922"/>
      <c r="E1667" s="1176">
        <v>36.82</v>
      </c>
      <c r="F1667" s="2070">
        <v>2.0830000000000002</v>
      </c>
      <c r="G1667"/>
      <c r="I1667" s="1921">
        <v>39187</v>
      </c>
      <c r="J1667" s="86"/>
      <c r="K1667" s="1922">
        <v>36350</v>
      </c>
      <c r="L1667" s="2077">
        <v>2.891</v>
      </c>
      <c r="M1667" s="1601">
        <v>57354.7</v>
      </c>
      <c r="N1667" s="86"/>
      <c r="O1667" s="86"/>
    </row>
    <row r="1668" spans="3:15">
      <c r="C1668" s="502">
        <v>42468</v>
      </c>
      <c r="D1668" s="922"/>
      <c r="E1668" s="1176">
        <v>36.72</v>
      </c>
      <c r="F1668" s="2070">
        <v>2.069</v>
      </c>
      <c r="G1668"/>
      <c r="I1668" s="1921">
        <v>39217</v>
      </c>
      <c r="J1668" s="86"/>
      <c r="K1668" s="1922">
        <v>37996</v>
      </c>
      <c r="L1668" s="2077">
        <v>3.1869999999999998</v>
      </c>
      <c r="M1668" s="1601">
        <v>58719.6</v>
      </c>
      <c r="N1668" s="86"/>
      <c r="O1668" s="86"/>
    </row>
    <row r="1669" spans="3:15">
      <c r="C1669" s="502">
        <v>42475</v>
      </c>
      <c r="D1669" s="922"/>
      <c r="E1669" s="1176">
        <v>41.23</v>
      </c>
      <c r="F1669" s="2070">
        <v>2.137</v>
      </c>
      <c r="G1669"/>
      <c r="I1669" s="1921">
        <v>39248</v>
      </c>
      <c r="J1669" s="86"/>
      <c r="K1669" s="1922">
        <v>37310</v>
      </c>
      <c r="L1669" s="2077">
        <v>3.1019999999999999</v>
      </c>
      <c r="M1669" s="1601">
        <v>60865.7</v>
      </c>
      <c r="N1669" s="86"/>
      <c r="O1669" s="86"/>
    </row>
    <row r="1670" spans="3:15">
      <c r="C1670" s="502">
        <v>42482</v>
      </c>
      <c r="D1670" s="922"/>
      <c r="E1670" s="1176">
        <v>41.86</v>
      </c>
      <c r="F1670" s="2070">
        <v>2.1619999999999999</v>
      </c>
      <c r="G1670"/>
      <c r="I1670" s="1921">
        <v>39278</v>
      </c>
      <c r="J1670" s="86"/>
      <c r="K1670" s="1922">
        <v>36963</v>
      </c>
      <c r="L1670" s="2077">
        <v>3.0110000000000001</v>
      </c>
      <c r="M1670" s="1601">
        <v>58806.7</v>
      </c>
      <c r="N1670" s="86"/>
      <c r="O1670" s="86"/>
    </row>
    <row r="1671" spans="3:15">
      <c r="C1671" s="502">
        <v>42489</v>
      </c>
      <c r="D1671" s="922"/>
      <c r="E1671" s="1176">
        <v>44.3</v>
      </c>
      <c r="F1671" s="2070">
        <v>2.2400000000000002</v>
      </c>
      <c r="G1671"/>
      <c r="I1671" s="1921">
        <v>39309</v>
      </c>
      <c r="J1671" s="86"/>
      <c r="K1671" s="1922">
        <v>37223</v>
      </c>
      <c r="L1671" s="2077">
        <v>2.8340000000000001</v>
      </c>
      <c r="M1671" s="1601">
        <v>60178.5</v>
      </c>
      <c r="N1671" s="86"/>
      <c r="O1671" s="86"/>
    </row>
    <row r="1672" spans="3:15">
      <c r="C1672" s="502">
        <v>42496</v>
      </c>
      <c r="D1672" s="922"/>
      <c r="E1672" s="1176">
        <v>44.22</v>
      </c>
      <c r="F1672" s="2070">
        <v>2.2200000000000002</v>
      </c>
      <c r="G1672"/>
      <c r="I1672" s="1921">
        <v>39340</v>
      </c>
      <c r="J1672" s="86"/>
      <c r="K1672" s="1922">
        <v>38210</v>
      </c>
      <c r="L1672" s="2077">
        <v>2.8490000000000002</v>
      </c>
      <c r="M1672" s="1601">
        <v>57912.9</v>
      </c>
      <c r="N1672" s="86"/>
      <c r="O1672" s="86"/>
    </row>
    <row r="1673" spans="3:15">
      <c r="C1673" s="502">
        <v>42503</v>
      </c>
      <c r="D1673" s="922"/>
      <c r="E1673" s="1176">
        <v>45.44</v>
      </c>
      <c r="F1673" s="2070">
        <v>2.242</v>
      </c>
      <c r="G1673"/>
      <c r="I1673" s="1921">
        <v>39370</v>
      </c>
      <c r="J1673" s="86"/>
      <c r="K1673" s="1922">
        <v>39307</v>
      </c>
      <c r="L1673" s="2077">
        <v>2.8530000000000002</v>
      </c>
      <c r="M1673" s="1601">
        <v>57843.199999999997</v>
      </c>
      <c r="N1673" s="86"/>
      <c r="O1673" s="86"/>
    </row>
    <row r="1674" spans="3:15">
      <c r="C1674" s="502">
        <v>42510</v>
      </c>
      <c r="D1674" s="922"/>
      <c r="E1674" s="1176">
        <v>47.99</v>
      </c>
      <c r="F1674" s="2070">
        <v>2.2999999999999998</v>
      </c>
      <c r="G1674"/>
      <c r="I1674" s="1921">
        <v>39401</v>
      </c>
      <c r="J1674" s="86"/>
      <c r="K1674" s="1922">
        <v>41985</v>
      </c>
      <c r="L1674" s="2077">
        <v>3.1280000000000001</v>
      </c>
      <c r="M1674" s="1601">
        <v>56579</v>
      </c>
      <c r="N1674" s="86"/>
      <c r="O1674" s="86"/>
    </row>
    <row r="1675" spans="3:15">
      <c r="C1675" s="502">
        <v>42517</v>
      </c>
      <c r="D1675" s="922"/>
      <c r="E1675" s="1176">
        <v>48.72</v>
      </c>
      <c r="F1675" s="2070">
        <v>2.339</v>
      </c>
      <c r="G1675"/>
      <c r="I1675" s="1921">
        <v>39431</v>
      </c>
      <c r="J1675" s="86"/>
      <c r="K1675" s="1922">
        <v>41593</v>
      </c>
      <c r="L1675" s="2077">
        <v>3.07</v>
      </c>
      <c r="M1675" s="1601">
        <v>54650</v>
      </c>
      <c r="N1675" s="86"/>
      <c r="O1675" s="86"/>
    </row>
    <row r="1676" spans="3:15">
      <c r="C1676" s="502">
        <v>42524</v>
      </c>
      <c r="D1676" s="922"/>
      <c r="E1676" s="1176">
        <v>49</v>
      </c>
      <c r="F1676" s="2070">
        <v>2.3809999999999998</v>
      </c>
      <c r="G1676"/>
      <c r="I1676" s="1921">
        <v>39462</v>
      </c>
      <c r="J1676" s="1178" t="s">
        <v>37</v>
      </c>
      <c r="K1676" s="1922">
        <v>42423</v>
      </c>
      <c r="L1676" s="2077">
        <v>3.0950000000000002</v>
      </c>
      <c r="M1676" s="1601">
        <v>53994.1</v>
      </c>
      <c r="N1676" s="1299">
        <f>N1603</f>
        <v>70000</v>
      </c>
      <c r="O1676" s="1299">
        <f>O1603</f>
        <v>90000</v>
      </c>
    </row>
    <row r="1677" spans="3:15">
      <c r="C1677" s="502">
        <v>42531</v>
      </c>
      <c r="D1677" s="922"/>
      <c r="E1677" s="1176">
        <v>50.18</v>
      </c>
      <c r="F1677" s="2070">
        <v>2.399</v>
      </c>
      <c r="G1677"/>
      <c r="I1677" s="1921">
        <v>39493</v>
      </c>
      <c r="J1677" s="86"/>
      <c r="K1677" s="1922">
        <v>42504</v>
      </c>
      <c r="L1677" s="2077">
        <v>3.0779999999999998</v>
      </c>
      <c r="M1677" s="1601">
        <v>56157.4</v>
      </c>
      <c r="N1677" s="1299">
        <f>N1676</f>
        <v>70000</v>
      </c>
      <c r="O1677" s="1299">
        <f>O1676</f>
        <v>90000</v>
      </c>
    </row>
    <row r="1678" spans="3:15">
      <c r="C1678" s="502">
        <v>42538</v>
      </c>
      <c r="D1678" s="922"/>
      <c r="E1678" s="1176">
        <v>47.89</v>
      </c>
      <c r="F1678" s="2070">
        <v>2.3530000000000002</v>
      </c>
      <c r="G1678"/>
      <c r="I1678" s="1921">
        <v>39522</v>
      </c>
      <c r="J1678" s="86"/>
      <c r="K1678" s="1922">
        <v>43044</v>
      </c>
      <c r="L1678" s="2077">
        <v>3.2930000000000001</v>
      </c>
      <c r="M1678" s="1601">
        <v>55494.8</v>
      </c>
      <c r="N1678" s="1299">
        <f t="shared" ref="N1678:O1693" si="6">N1677</f>
        <v>70000</v>
      </c>
      <c r="O1678" s="1299">
        <f t="shared" si="6"/>
        <v>90000</v>
      </c>
    </row>
    <row r="1679" spans="3:15">
      <c r="C1679" s="502">
        <v>42545</v>
      </c>
      <c r="D1679" s="922"/>
      <c r="E1679" s="1176">
        <v>48.71</v>
      </c>
      <c r="F1679" s="2070">
        <v>2.3290000000000002</v>
      </c>
      <c r="G1679"/>
      <c r="I1679" s="1921">
        <v>39553</v>
      </c>
      <c r="J1679" s="86"/>
      <c r="K1679" s="1922">
        <v>42933</v>
      </c>
      <c r="L1679" s="2077">
        <v>3.5070000000000001</v>
      </c>
      <c r="M1679" s="1601">
        <v>56307.4</v>
      </c>
      <c r="N1679" s="1299">
        <f t="shared" si="6"/>
        <v>70000</v>
      </c>
      <c r="O1679" s="1299">
        <f t="shared" si="6"/>
        <v>90000</v>
      </c>
    </row>
    <row r="1680" spans="3:15">
      <c r="C1680" s="502">
        <v>42552</v>
      </c>
      <c r="D1680" s="922"/>
      <c r="E1680" s="1176">
        <v>48.17</v>
      </c>
      <c r="F1680" s="2070">
        <v>2.2909999999999999</v>
      </c>
      <c r="G1680"/>
      <c r="I1680" s="1921">
        <v>39583</v>
      </c>
      <c r="J1680" s="86"/>
      <c r="K1680" s="1922">
        <v>44344</v>
      </c>
      <c r="L1680" s="2077">
        <v>3.8149999999999999</v>
      </c>
      <c r="M1680" s="1601">
        <v>56390.6</v>
      </c>
      <c r="N1680" s="1299">
        <f t="shared" si="6"/>
        <v>70000</v>
      </c>
      <c r="O1680" s="1299">
        <f t="shared" si="6"/>
        <v>90000</v>
      </c>
    </row>
    <row r="1681" spans="3:15">
      <c r="C1681" s="502">
        <v>42559</v>
      </c>
      <c r="D1681" s="922"/>
      <c r="E1681" s="1176">
        <v>46.17</v>
      </c>
      <c r="F1681" s="2070">
        <v>2.2530000000000001</v>
      </c>
      <c r="G1681"/>
      <c r="I1681" s="1921">
        <v>39614</v>
      </c>
      <c r="J1681" s="86"/>
      <c r="K1681" s="1922">
        <v>46547</v>
      </c>
      <c r="L1681" s="2077">
        <v>4.1050000000000004</v>
      </c>
      <c r="M1681" s="1601">
        <v>55938.5</v>
      </c>
      <c r="N1681" s="1299">
        <f t="shared" si="6"/>
        <v>70000</v>
      </c>
      <c r="O1681" s="1299">
        <f t="shared" si="6"/>
        <v>90000</v>
      </c>
    </row>
    <row r="1682" spans="3:15">
      <c r="C1682" s="502">
        <v>42566</v>
      </c>
      <c r="D1682" s="922"/>
      <c r="E1682" s="1176">
        <v>45.6</v>
      </c>
      <c r="F1682" s="2070">
        <v>2.23</v>
      </c>
      <c r="G1682"/>
      <c r="I1682" s="1921">
        <v>39644</v>
      </c>
      <c r="J1682" s="86"/>
      <c r="K1682" s="1922">
        <v>46813</v>
      </c>
      <c r="L1682" s="2077">
        <v>4.1139999999999999</v>
      </c>
      <c r="M1682" s="1601">
        <v>54802.5</v>
      </c>
      <c r="N1682" s="1299">
        <f t="shared" si="6"/>
        <v>70000</v>
      </c>
      <c r="O1682" s="1299">
        <f t="shared" si="6"/>
        <v>90000</v>
      </c>
    </row>
    <row r="1683" spans="3:15">
      <c r="C1683" s="502">
        <v>42573</v>
      </c>
      <c r="D1683" s="922"/>
      <c r="E1683" s="1176">
        <v>44.44</v>
      </c>
      <c r="F1683" s="2070">
        <v>2.1819999999999999</v>
      </c>
      <c r="G1683"/>
      <c r="I1683" s="1921">
        <v>39675</v>
      </c>
      <c r="J1683" s="86"/>
      <c r="K1683" s="1922">
        <v>45645</v>
      </c>
      <c r="L1683" s="2077">
        <v>3.8330000000000002</v>
      </c>
      <c r="M1683" s="1601">
        <v>55628.2</v>
      </c>
      <c r="N1683" s="1299">
        <f t="shared" si="6"/>
        <v>70000</v>
      </c>
      <c r="O1683" s="1299">
        <f t="shared" si="6"/>
        <v>90000</v>
      </c>
    </row>
    <row r="1684" spans="3:15">
      <c r="C1684" s="502">
        <v>42580</v>
      </c>
      <c r="D1684" s="922"/>
      <c r="E1684" s="1176">
        <v>41.83</v>
      </c>
      <c r="F1684" s="2070">
        <v>2.1589999999999998</v>
      </c>
      <c r="G1684"/>
      <c r="I1684" s="1921">
        <v>39706</v>
      </c>
      <c r="J1684" s="86"/>
      <c r="K1684" s="1922">
        <v>45777</v>
      </c>
      <c r="L1684" s="2077">
        <v>3.7559999999999998</v>
      </c>
      <c r="M1684" s="1601">
        <v>53405.9</v>
      </c>
      <c r="N1684" s="1299">
        <f t="shared" si="6"/>
        <v>70000</v>
      </c>
      <c r="O1684" s="1299">
        <f t="shared" si="6"/>
        <v>90000</v>
      </c>
    </row>
    <row r="1685" spans="3:15">
      <c r="C1685" s="502">
        <v>42587</v>
      </c>
      <c r="D1685" s="922"/>
      <c r="E1685" s="1176">
        <v>40.82</v>
      </c>
      <c r="F1685" s="2070">
        <v>2.15</v>
      </c>
      <c r="G1685"/>
      <c r="I1685" s="1921">
        <v>39736</v>
      </c>
      <c r="J1685" s="86"/>
      <c r="K1685" s="1922">
        <v>40584</v>
      </c>
      <c r="L1685" s="2077">
        <v>3.1120000000000001</v>
      </c>
      <c r="M1685" s="1601">
        <v>55210.7</v>
      </c>
      <c r="N1685" s="1299">
        <f t="shared" si="6"/>
        <v>70000</v>
      </c>
      <c r="O1685" s="1299">
        <f t="shared" si="6"/>
        <v>90000</v>
      </c>
    </row>
    <row r="1686" spans="3:15">
      <c r="C1686" s="502">
        <v>42594</v>
      </c>
      <c r="D1686" s="922"/>
      <c r="E1686" s="1176">
        <v>43.11</v>
      </c>
      <c r="F1686" s="2070">
        <v>2.149</v>
      </c>
      <c r="G1686"/>
      <c r="I1686" s="1921">
        <v>39767</v>
      </c>
      <c r="J1686" s="86"/>
      <c r="K1686" s="1922">
        <v>31776</v>
      </c>
      <c r="L1686" s="2077">
        <v>2.2080000000000002</v>
      </c>
      <c r="M1686" s="1601">
        <v>54080.6</v>
      </c>
      <c r="N1686" s="1299">
        <f t="shared" si="6"/>
        <v>70000</v>
      </c>
      <c r="O1686" s="1299">
        <f t="shared" si="6"/>
        <v>90000</v>
      </c>
    </row>
    <row r="1687" spans="3:15">
      <c r="C1687" s="502">
        <v>42601</v>
      </c>
      <c r="D1687" s="922"/>
      <c r="E1687" s="1176">
        <v>47.16</v>
      </c>
      <c r="F1687" s="2070">
        <v>2.1930000000000001</v>
      </c>
      <c r="G1687"/>
      <c r="I1687" s="1921">
        <v>39797</v>
      </c>
      <c r="J1687" s="86"/>
      <c r="K1687" s="1922">
        <v>27999</v>
      </c>
      <c r="L1687" s="2077">
        <v>1.7450000000000001</v>
      </c>
      <c r="M1687" s="1601">
        <v>53931.5</v>
      </c>
      <c r="N1687" s="1299">
        <f t="shared" si="6"/>
        <v>70000</v>
      </c>
      <c r="O1687" s="1299">
        <f t="shared" si="6"/>
        <v>90000</v>
      </c>
    </row>
    <row r="1688" spans="3:15">
      <c r="C1688" s="502">
        <v>42608</v>
      </c>
      <c r="D1688" s="922"/>
      <c r="E1688" s="1176">
        <v>47.05</v>
      </c>
      <c r="F1688" s="2070">
        <v>2.2370000000000001</v>
      </c>
      <c r="G1688"/>
      <c r="I1688" s="1921">
        <v>39828</v>
      </c>
      <c r="J1688" s="1178" t="s">
        <v>38</v>
      </c>
      <c r="K1688" s="1922">
        <v>28818</v>
      </c>
      <c r="L1688" s="2077">
        <v>1.84</v>
      </c>
      <c r="M1688" s="1601">
        <v>51108.7</v>
      </c>
      <c r="N1688" s="1299">
        <f t="shared" si="6"/>
        <v>70000</v>
      </c>
      <c r="O1688" s="1299">
        <f t="shared" si="6"/>
        <v>90000</v>
      </c>
    </row>
    <row r="1689" spans="3:15">
      <c r="C1689" s="502">
        <v>42615</v>
      </c>
      <c r="D1689" s="922"/>
      <c r="E1689" s="1176">
        <v>45.11</v>
      </c>
      <c r="F1689" s="2070">
        <v>2.2229999999999999</v>
      </c>
      <c r="G1689"/>
      <c r="I1689" s="1921">
        <v>39859</v>
      </c>
      <c r="J1689" s="86"/>
      <c r="K1689" s="1922">
        <v>29860</v>
      </c>
      <c r="L1689" s="2077">
        <v>1.9750000000000001</v>
      </c>
      <c r="M1689" s="1601">
        <v>50968.4</v>
      </c>
      <c r="N1689" s="1299">
        <f t="shared" si="6"/>
        <v>70000</v>
      </c>
      <c r="O1689" s="1299">
        <f t="shared" si="6"/>
        <v>90000</v>
      </c>
    </row>
    <row r="1690" spans="3:15">
      <c r="C1690" s="502">
        <v>42622</v>
      </c>
      <c r="D1690" s="922"/>
      <c r="E1690" s="1176">
        <v>45.96</v>
      </c>
      <c r="F1690" s="2070">
        <v>2.202</v>
      </c>
      <c r="G1690"/>
      <c r="I1690" s="1921">
        <v>39887</v>
      </c>
      <c r="J1690" s="86"/>
      <c r="K1690" s="1922">
        <v>28825</v>
      </c>
      <c r="L1690" s="2077">
        <v>2.0110000000000001</v>
      </c>
      <c r="M1690" s="1601">
        <v>51298.400000000001</v>
      </c>
      <c r="N1690" s="1299">
        <f t="shared" si="6"/>
        <v>70000</v>
      </c>
      <c r="O1690" s="1299">
        <f t="shared" si="6"/>
        <v>90000</v>
      </c>
    </row>
    <row r="1691" spans="3:15">
      <c r="C1691" s="502">
        <v>42629</v>
      </c>
      <c r="D1691" s="922"/>
      <c r="E1691" s="1176">
        <v>44.34</v>
      </c>
      <c r="F1691" s="2070">
        <v>2.2250000000000001</v>
      </c>
      <c r="G1691"/>
      <c r="I1691" s="1921">
        <v>39918</v>
      </c>
      <c r="J1691" s="86"/>
      <c r="K1691" s="1922">
        <v>28747</v>
      </c>
      <c r="L1691" s="2077">
        <v>2.1019999999999999</v>
      </c>
      <c r="M1691" s="1601">
        <v>51215.6</v>
      </c>
      <c r="N1691" s="1299">
        <f t="shared" si="6"/>
        <v>70000</v>
      </c>
      <c r="O1691" s="1299">
        <f t="shared" si="6"/>
        <v>90000</v>
      </c>
    </row>
    <row r="1692" spans="3:15">
      <c r="C1692" s="502">
        <v>42636</v>
      </c>
      <c r="D1692" s="922"/>
      <c r="E1692" s="1176">
        <v>44.59</v>
      </c>
      <c r="F1692" s="2070">
        <v>2.2240000000000002</v>
      </c>
      <c r="G1692"/>
      <c r="I1692" s="1921">
        <v>39948</v>
      </c>
      <c r="J1692" s="86"/>
      <c r="K1692" s="1922">
        <v>30488</v>
      </c>
      <c r="L1692" s="2077">
        <v>2.3159999999999998</v>
      </c>
      <c r="M1692" s="1601">
        <v>50957</v>
      </c>
      <c r="N1692" s="1299">
        <f t="shared" si="6"/>
        <v>70000</v>
      </c>
      <c r="O1692" s="1299">
        <f t="shared" si="6"/>
        <v>90000</v>
      </c>
    </row>
    <row r="1693" spans="3:15">
      <c r="C1693" s="502">
        <v>42643</v>
      </c>
      <c r="D1693" s="922"/>
      <c r="E1693" s="1176">
        <v>46.55</v>
      </c>
      <c r="F1693" s="2070">
        <v>2.2450000000000001</v>
      </c>
      <c r="G1693"/>
      <c r="I1693" s="1921">
        <v>39979</v>
      </c>
      <c r="J1693" s="86"/>
      <c r="K1693" s="1922">
        <v>33375</v>
      </c>
      <c r="L1693" s="2077">
        <v>2.681</v>
      </c>
      <c r="M1693" s="1601">
        <v>50419.6</v>
      </c>
      <c r="N1693" s="1299">
        <f t="shared" si="6"/>
        <v>70000</v>
      </c>
      <c r="O1693" s="1299">
        <f t="shared" si="6"/>
        <v>90000</v>
      </c>
    </row>
    <row r="1694" spans="3:15">
      <c r="C1694" s="502">
        <v>42650</v>
      </c>
      <c r="D1694" s="922"/>
      <c r="E1694" s="1176">
        <v>49.48</v>
      </c>
      <c r="F1694" s="2070">
        <v>2.2719999999999998</v>
      </c>
      <c r="G1694"/>
      <c r="I1694" s="1921">
        <v>40009</v>
      </c>
      <c r="J1694" s="86"/>
      <c r="K1694" s="1922">
        <v>33066</v>
      </c>
      <c r="L1694" s="2077">
        <v>2.5819999999999999</v>
      </c>
      <c r="M1694" s="1601">
        <v>49677.9</v>
      </c>
      <c r="N1694" s="86"/>
      <c r="O1694" s="86"/>
    </row>
    <row r="1695" spans="3:15">
      <c r="C1695" s="502">
        <v>42657</v>
      </c>
      <c r="D1695" s="922"/>
      <c r="E1695" s="1176">
        <v>50.29</v>
      </c>
      <c r="F1695" s="2070">
        <v>2.2570000000000001</v>
      </c>
      <c r="G1695"/>
      <c r="I1695" s="1921">
        <v>40040</v>
      </c>
      <c r="J1695" s="86"/>
      <c r="K1695" s="1922">
        <v>34658</v>
      </c>
      <c r="L1695" s="2077">
        <v>2.67</v>
      </c>
      <c r="M1695" s="1601">
        <v>49966.5</v>
      </c>
      <c r="N1695" s="86"/>
      <c r="O1695" s="86"/>
    </row>
    <row r="1696" spans="3:15">
      <c r="C1696" s="502">
        <v>42664</v>
      </c>
      <c r="D1696" s="922"/>
      <c r="E1696" s="1176">
        <v>50.56</v>
      </c>
      <c r="F1696" s="2070">
        <v>2.2429999999999999</v>
      </c>
      <c r="G1696"/>
      <c r="I1696" s="1921">
        <v>40071</v>
      </c>
      <c r="J1696" s="86"/>
      <c r="K1696" s="1922">
        <v>34800</v>
      </c>
      <c r="L1696" s="2077">
        <v>2.609</v>
      </c>
      <c r="M1696" s="1601">
        <v>48669.599999999999</v>
      </c>
      <c r="N1696" s="86"/>
      <c r="O1696" s="86"/>
    </row>
    <row r="1697" spans="3:15">
      <c r="C1697" s="502">
        <v>42671</v>
      </c>
      <c r="D1697" s="922"/>
      <c r="E1697" s="1176">
        <v>49.36</v>
      </c>
      <c r="F1697" s="2070">
        <v>2.23</v>
      </c>
      <c r="G1697"/>
      <c r="I1697" s="1921">
        <v>40101</v>
      </c>
      <c r="J1697" s="86"/>
      <c r="K1697" s="1922">
        <v>34885</v>
      </c>
      <c r="L1697" s="2077">
        <v>2.605</v>
      </c>
      <c r="M1697" s="1601">
        <v>48461</v>
      </c>
      <c r="N1697" s="86"/>
      <c r="O1697" s="86"/>
    </row>
    <row r="1698" spans="3:15">
      <c r="C1698" s="502">
        <v>42678</v>
      </c>
      <c r="D1698" s="922"/>
      <c r="E1698" s="1176">
        <v>45.51</v>
      </c>
      <c r="F1698" s="2070">
        <v>2.2330000000000001</v>
      </c>
      <c r="G1698"/>
      <c r="I1698" s="1921">
        <v>40132</v>
      </c>
      <c r="J1698" s="86"/>
      <c r="K1698" s="1922">
        <v>36573</v>
      </c>
      <c r="L1698" s="2077">
        <v>2.706</v>
      </c>
      <c r="M1698" s="1601">
        <v>47454.3</v>
      </c>
      <c r="N1698" s="86"/>
      <c r="O1698" s="86"/>
    </row>
    <row r="1699" spans="3:15">
      <c r="C1699" s="502">
        <v>42685</v>
      </c>
      <c r="D1699" s="922"/>
      <c r="E1699" s="1176">
        <v>44.61</v>
      </c>
      <c r="F1699" s="2070">
        <v>2.1840000000000002</v>
      </c>
      <c r="G1699"/>
      <c r="I1699" s="1921">
        <v>40162</v>
      </c>
      <c r="J1699" s="86"/>
      <c r="K1699" s="1922">
        <v>37182</v>
      </c>
      <c r="L1699" s="2077">
        <v>2.6629999999999998</v>
      </c>
      <c r="M1699" s="1601">
        <v>47441.4</v>
      </c>
      <c r="N1699" s="86"/>
      <c r="O1699" s="86"/>
    </row>
    <row r="1700" spans="3:15">
      <c r="C1700" s="502">
        <v>42692</v>
      </c>
      <c r="D1700" s="922"/>
      <c r="E1700" s="1176">
        <v>45.15</v>
      </c>
      <c r="F1700" s="2070">
        <v>2.1549999999999998</v>
      </c>
      <c r="G1700"/>
      <c r="I1700" s="1921">
        <v>40193</v>
      </c>
      <c r="J1700" s="1179">
        <v>10</v>
      </c>
      <c r="K1700" s="1922">
        <v>37358</v>
      </c>
      <c r="L1700" s="2077">
        <v>2.7690000000000001</v>
      </c>
      <c r="M1700" s="1601">
        <v>44012.3</v>
      </c>
      <c r="N1700" s="86"/>
      <c r="O1700" s="86"/>
    </row>
    <row r="1701" spans="3:15">
      <c r="C1701" s="502">
        <v>42699</v>
      </c>
      <c r="D1701" s="922"/>
      <c r="E1701" s="1176">
        <v>47.25</v>
      </c>
      <c r="F1701" s="2070">
        <v>2.1539999999999999</v>
      </c>
      <c r="G1701"/>
      <c r="I1701" s="1921">
        <v>40224</v>
      </c>
      <c r="J1701" s="86"/>
      <c r="K1701" s="1922">
        <v>36950</v>
      </c>
      <c r="L1701" s="2077">
        <v>2.6989999999999998</v>
      </c>
      <c r="M1701" s="1601">
        <v>44227.1</v>
      </c>
      <c r="N1701" s="86"/>
      <c r="O1701" s="86"/>
    </row>
    <row r="1702" spans="3:15">
      <c r="C1702" s="502">
        <v>42706</v>
      </c>
      <c r="D1702" s="922"/>
      <c r="E1702" s="1176">
        <v>48.63</v>
      </c>
      <c r="F1702" s="2070">
        <v>2.2080000000000002</v>
      </c>
      <c r="G1702"/>
      <c r="I1702" s="1921">
        <v>40252</v>
      </c>
      <c r="J1702" s="86"/>
      <c r="K1702" s="1922">
        <v>37160</v>
      </c>
      <c r="L1702" s="2077">
        <v>2.8239999999999998</v>
      </c>
      <c r="M1702" s="1601">
        <v>45482.400000000001</v>
      </c>
      <c r="N1702" s="86"/>
      <c r="O1702" s="86"/>
    </row>
    <row r="1703" spans="3:15">
      <c r="C1703" s="502">
        <v>42713</v>
      </c>
      <c r="D1703" s="922"/>
      <c r="E1703" s="1176">
        <v>50.97</v>
      </c>
      <c r="F1703" s="2070">
        <v>2.2360000000000002</v>
      </c>
      <c r="G1703"/>
      <c r="I1703" s="1921">
        <v>40283</v>
      </c>
      <c r="J1703" s="86"/>
      <c r="K1703" s="1922">
        <v>37182</v>
      </c>
      <c r="L1703" s="2077">
        <v>2.9</v>
      </c>
      <c r="M1703" s="1601">
        <v>46234.2</v>
      </c>
      <c r="N1703" s="86"/>
      <c r="O1703" s="86"/>
    </row>
    <row r="1704" spans="3:15">
      <c r="C1704" s="502">
        <v>42720</v>
      </c>
      <c r="D1704" s="922"/>
      <c r="E1704" s="1176">
        <v>51.91</v>
      </c>
      <c r="F1704" s="2070">
        <v>2.2639999999999998</v>
      </c>
      <c r="G1704"/>
      <c r="I1704" s="1921">
        <v>40313</v>
      </c>
      <c r="J1704" s="86"/>
      <c r="K1704" s="1922">
        <v>36537</v>
      </c>
      <c r="L1704" s="2077">
        <v>2.89</v>
      </c>
      <c r="M1704" s="1601">
        <v>46016.2</v>
      </c>
      <c r="N1704" s="86"/>
      <c r="O1704" s="86"/>
    </row>
    <row r="1705" spans="3:15">
      <c r="C1705" s="502">
        <v>42727</v>
      </c>
      <c r="D1705" s="922"/>
      <c r="E1705" s="1176">
        <v>51.95</v>
      </c>
      <c r="F1705" s="2070">
        <v>2.3090000000000002</v>
      </c>
      <c r="G1705"/>
      <c r="I1705" s="1921">
        <v>40344</v>
      </c>
      <c r="J1705" s="86"/>
      <c r="K1705" s="1922">
        <v>35809</v>
      </c>
      <c r="L1705" s="2077">
        <v>2.7850000000000001</v>
      </c>
      <c r="M1705" s="1601">
        <v>46765.3</v>
      </c>
      <c r="N1705" s="86"/>
      <c r="O1705" s="86"/>
    </row>
    <row r="1706" spans="3:15">
      <c r="C1706" s="502">
        <v>42734</v>
      </c>
      <c r="D1706" s="922"/>
      <c r="E1706" s="1176">
        <v>53.6</v>
      </c>
      <c r="F1706" s="2070">
        <v>2.3769999999999998</v>
      </c>
      <c r="G1706"/>
      <c r="I1706" s="1921">
        <v>40374</v>
      </c>
      <c r="J1706" s="86"/>
      <c r="K1706" s="1922">
        <v>35731</v>
      </c>
      <c r="L1706" s="2077">
        <v>2.782</v>
      </c>
      <c r="M1706" s="1601">
        <v>45755.3</v>
      </c>
      <c r="N1706" s="86"/>
      <c r="O1706" s="86"/>
    </row>
    <row r="1707" spans="3:15">
      <c r="C1707" s="502">
        <v>42741</v>
      </c>
      <c r="D1707" s="924" t="s">
        <v>555</v>
      </c>
      <c r="E1707" s="1176">
        <v>53.34</v>
      </c>
      <c r="F1707" s="2070">
        <v>2.3879999999999999</v>
      </c>
      <c r="G1707"/>
      <c r="I1707" s="1921">
        <v>40405</v>
      </c>
      <c r="J1707" s="86"/>
      <c r="K1707" s="1922">
        <v>36189</v>
      </c>
      <c r="L1707" s="2077">
        <v>2.7829999999999999</v>
      </c>
      <c r="M1707" s="1601">
        <v>45082.6</v>
      </c>
      <c r="N1707" s="86"/>
      <c r="O1707" s="86"/>
    </row>
    <row r="1708" spans="3:15">
      <c r="C1708" s="502">
        <v>42748</v>
      </c>
      <c r="D1708" s="922"/>
      <c r="E1708" s="1176">
        <v>52.07</v>
      </c>
      <c r="F1708" s="2070">
        <v>2.3580000000000001</v>
      </c>
      <c r="G1708"/>
      <c r="I1708" s="1921">
        <v>40436</v>
      </c>
      <c r="J1708" s="86"/>
      <c r="K1708" s="1922">
        <v>37319</v>
      </c>
      <c r="L1708" s="2077">
        <v>2.7570000000000001</v>
      </c>
      <c r="M1708" s="1601">
        <v>43876</v>
      </c>
      <c r="N1708" s="86"/>
      <c r="O1708" s="86"/>
    </row>
    <row r="1709" spans="3:15">
      <c r="C1709" s="502">
        <v>42755</v>
      </c>
      <c r="D1709" s="922"/>
      <c r="E1709" s="1176">
        <v>51.82</v>
      </c>
      <c r="F1709" s="2070">
        <v>2.3260000000000001</v>
      </c>
      <c r="G1709"/>
      <c r="I1709" s="1921">
        <v>40466</v>
      </c>
      <c r="J1709" s="86"/>
      <c r="K1709" s="1922">
        <v>38519</v>
      </c>
      <c r="L1709" s="2077">
        <v>2.8530000000000002</v>
      </c>
      <c r="M1709" s="1601">
        <v>43624.1</v>
      </c>
      <c r="N1709" s="86"/>
      <c r="O1709" s="86"/>
    </row>
    <row r="1710" spans="3:15">
      <c r="C1710" s="502">
        <v>42762</v>
      </c>
      <c r="D1710" s="922"/>
      <c r="E1710" s="1176">
        <v>52.74</v>
      </c>
      <c r="F1710" s="2070">
        <v>2.2959999999999998</v>
      </c>
      <c r="G1710"/>
      <c r="I1710" s="1921">
        <v>40497</v>
      </c>
      <c r="J1710" s="86"/>
      <c r="K1710" s="1922">
        <v>39272</v>
      </c>
      <c r="L1710" s="2077">
        <v>2.9129999999999998</v>
      </c>
      <c r="M1710" s="1601">
        <v>42857</v>
      </c>
      <c r="N1710" s="86"/>
      <c r="O1710" s="86"/>
    </row>
    <row r="1711" spans="3:15">
      <c r="C1711" s="502">
        <v>42769</v>
      </c>
      <c r="D1711" s="922"/>
      <c r="E1711" s="1176">
        <v>53.33</v>
      </c>
      <c r="F1711" s="2070">
        <v>2.2930000000000001</v>
      </c>
      <c r="G1711"/>
      <c r="I1711" s="1921">
        <v>40527</v>
      </c>
      <c r="J1711" s="86"/>
      <c r="K1711" s="1922">
        <v>41279</v>
      </c>
      <c r="L1711" s="2077">
        <v>3.048</v>
      </c>
      <c r="M1711" s="1601">
        <v>42417.1</v>
      </c>
      <c r="N1711" s="86"/>
      <c r="O1711" s="86"/>
    </row>
    <row r="1712" spans="3:15">
      <c r="C1712" s="502">
        <v>42776</v>
      </c>
      <c r="D1712" s="922"/>
      <c r="E1712" s="1176">
        <v>52.88</v>
      </c>
      <c r="F1712" s="2070">
        <v>2.3069999999999999</v>
      </c>
      <c r="G1712"/>
      <c r="I1712" s="1921">
        <v>40558</v>
      </c>
      <c r="J1712" s="1179">
        <f>J1700+1</f>
        <v>11</v>
      </c>
      <c r="K1712" s="1922">
        <v>41732</v>
      </c>
      <c r="L1712" s="2077">
        <v>3.1480000000000001</v>
      </c>
      <c r="M1712" s="1601">
        <v>40331</v>
      </c>
      <c r="N1712" s="86"/>
      <c r="O1712" s="86"/>
    </row>
    <row r="1713" spans="3:15">
      <c r="C1713" s="502">
        <v>42783</v>
      </c>
      <c r="D1713" s="922"/>
      <c r="E1713" s="1176">
        <v>53.22</v>
      </c>
      <c r="F1713" s="2070">
        <v>2.302</v>
      </c>
      <c r="G1713"/>
      <c r="I1713" s="1921">
        <v>40589</v>
      </c>
      <c r="J1713" s="86"/>
      <c r="K1713" s="1922">
        <v>42294</v>
      </c>
      <c r="L1713" s="2077">
        <v>3.2639999999999998</v>
      </c>
      <c r="M1713" s="1601">
        <v>40924.9</v>
      </c>
      <c r="N1713" s="86"/>
      <c r="O1713" s="86"/>
    </row>
    <row r="1714" spans="3:15">
      <c r="C1714" s="502">
        <v>42790</v>
      </c>
      <c r="D1714" s="922"/>
      <c r="E1714" s="1176">
        <v>54.03</v>
      </c>
      <c r="F1714" s="2070">
        <v>2.3140000000000001</v>
      </c>
      <c r="G1714"/>
      <c r="I1714" s="1921">
        <v>40617</v>
      </c>
      <c r="J1714" s="86"/>
      <c r="K1714" s="1922">
        <v>43737</v>
      </c>
      <c r="L1714" s="2077">
        <v>3.6150000000000002</v>
      </c>
      <c r="M1714" s="1601">
        <v>41608.1</v>
      </c>
      <c r="N1714" s="86"/>
      <c r="O1714" s="86"/>
    </row>
    <row r="1715" spans="3:15">
      <c r="C1715" s="502">
        <v>42797</v>
      </c>
      <c r="D1715" s="922"/>
      <c r="E1715" s="1176">
        <v>53.56</v>
      </c>
      <c r="F1715" s="2070">
        <v>2.3410000000000002</v>
      </c>
      <c r="G1715"/>
      <c r="I1715" s="1921">
        <v>40648</v>
      </c>
      <c r="J1715" s="86"/>
      <c r="K1715" s="1922">
        <v>44604</v>
      </c>
      <c r="L1715" s="2077">
        <v>3.8519999999999999</v>
      </c>
      <c r="M1715" s="1601">
        <v>41555</v>
      </c>
      <c r="N1715" s="86"/>
      <c r="O1715" s="86"/>
    </row>
    <row r="1716" spans="3:15">
      <c r="C1716" s="502">
        <v>42804</v>
      </c>
      <c r="D1716" s="922"/>
      <c r="E1716" s="1176">
        <v>50.5</v>
      </c>
      <c r="F1716" s="2070">
        <v>2.323</v>
      </c>
      <c r="G1716"/>
      <c r="I1716" s="1921">
        <v>40678</v>
      </c>
      <c r="J1716" s="86"/>
      <c r="K1716" s="1922">
        <v>45300</v>
      </c>
      <c r="L1716" s="2077">
        <v>3.96</v>
      </c>
      <c r="M1716" s="1601">
        <v>41172.9</v>
      </c>
      <c r="N1716" s="86"/>
      <c r="O1716" s="86"/>
    </row>
    <row r="1717" spans="3:15">
      <c r="C1717" s="502">
        <v>42811</v>
      </c>
      <c r="D1717" s="922"/>
      <c r="E1717" s="1176">
        <v>48.03</v>
      </c>
      <c r="F1717" s="2070">
        <v>2.3210000000000002</v>
      </c>
      <c r="G1717"/>
      <c r="I1717" s="1921">
        <v>40709</v>
      </c>
      <c r="J1717" s="86"/>
      <c r="K1717" s="1922">
        <v>44698</v>
      </c>
      <c r="L1717" s="2077">
        <v>3.7349999999999999</v>
      </c>
      <c r="M1717" s="1601">
        <v>42477.2</v>
      </c>
      <c r="N1717" s="86"/>
      <c r="O1717" s="86"/>
    </row>
    <row r="1718" spans="3:15">
      <c r="C1718" s="502">
        <v>42818</v>
      </c>
      <c r="D1718" s="922"/>
      <c r="E1718" s="1176">
        <v>47.28</v>
      </c>
      <c r="F1718" s="2070">
        <v>2.3149999999999999</v>
      </c>
      <c r="G1718"/>
      <c r="I1718" s="1921">
        <v>40739</v>
      </c>
      <c r="J1718" s="86"/>
      <c r="K1718" s="1922">
        <v>44712</v>
      </c>
      <c r="L1718" s="2077">
        <v>3.7050000000000001</v>
      </c>
      <c r="M1718" s="1601">
        <v>42448.3</v>
      </c>
      <c r="N1718" s="86"/>
      <c r="O1718" s="86"/>
    </row>
    <row r="1719" spans="3:15">
      <c r="C1719" s="502">
        <v>42825</v>
      </c>
      <c r="D1719" s="922"/>
      <c r="E1719" s="1176">
        <v>49.14</v>
      </c>
      <c r="F1719" s="2070">
        <v>2.36</v>
      </c>
      <c r="G1719"/>
      <c r="I1719" s="1921">
        <v>40770</v>
      </c>
      <c r="J1719" s="86"/>
      <c r="K1719" s="1922">
        <v>45159</v>
      </c>
      <c r="L1719" s="2077">
        <v>3.6960000000000002</v>
      </c>
      <c r="M1719" s="1601">
        <v>42351.8</v>
      </c>
      <c r="N1719" s="86"/>
      <c r="O1719" s="86"/>
    </row>
    <row r="1720" spans="3:15">
      <c r="C1720" s="502">
        <v>42832</v>
      </c>
      <c r="D1720" s="922"/>
      <c r="E1720" s="1176">
        <v>51.26</v>
      </c>
      <c r="F1720" s="2070">
        <v>2.4239999999999999</v>
      </c>
      <c r="G1720"/>
      <c r="I1720" s="1921">
        <v>40801</v>
      </c>
      <c r="J1720" s="86"/>
      <c r="K1720" s="1922">
        <v>45127</v>
      </c>
      <c r="L1720" s="2077">
        <v>3.6669999999999998</v>
      </c>
      <c r="M1720" s="1601">
        <v>41972.6</v>
      </c>
      <c r="N1720" s="86"/>
      <c r="O1720" s="86"/>
    </row>
    <row r="1721" spans="3:15">
      <c r="C1721" s="502">
        <v>42839</v>
      </c>
      <c r="D1721" s="922"/>
      <c r="E1721" s="1176">
        <v>53.19</v>
      </c>
      <c r="F1721" s="2070">
        <v>2.4359999999999999</v>
      </c>
      <c r="G1721"/>
      <c r="I1721" s="1921">
        <v>40831</v>
      </c>
      <c r="J1721" s="86"/>
      <c r="K1721" s="1922">
        <v>44846</v>
      </c>
      <c r="L1721" s="2077">
        <v>3.5059999999999998</v>
      </c>
      <c r="M1721" s="1601">
        <v>32015</v>
      </c>
      <c r="N1721" s="86"/>
      <c r="O1721" s="86"/>
    </row>
    <row r="1722" spans="3:15">
      <c r="C1722" s="502">
        <v>42846</v>
      </c>
      <c r="D1722" s="922"/>
      <c r="E1722" s="1176">
        <v>51.09</v>
      </c>
      <c r="F1722" s="2070">
        <v>2.4489999999999998</v>
      </c>
      <c r="G1722"/>
      <c r="I1722" s="1921">
        <v>40862</v>
      </c>
      <c r="J1722" s="86"/>
      <c r="K1722" s="1922">
        <v>45622</v>
      </c>
      <c r="L1722" s="2077">
        <v>3.4430000000000001</v>
      </c>
      <c r="M1722" s="1601">
        <v>30971.599999999999</v>
      </c>
      <c r="N1722" s="86"/>
      <c r="O1722" s="86"/>
    </row>
    <row r="1723" spans="3:15">
      <c r="C1723" s="502">
        <v>42853</v>
      </c>
      <c r="D1723" s="922"/>
      <c r="E1723" s="1176">
        <v>49.12</v>
      </c>
      <c r="F1723" s="2070">
        <v>2.411</v>
      </c>
      <c r="G1723"/>
      <c r="I1723" s="1921">
        <v>40892</v>
      </c>
      <c r="J1723" s="86"/>
      <c r="K1723" s="1922">
        <v>45243</v>
      </c>
      <c r="L1723" s="2077">
        <v>3.3260000000000001</v>
      </c>
      <c r="M1723" s="1601">
        <v>30413.9</v>
      </c>
      <c r="N1723" s="86"/>
      <c r="O1723" s="86"/>
    </row>
    <row r="1724" spans="3:15">
      <c r="C1724" s="502">
        <v>42860</v>
      </c>
      <c r="D1724" s="922"/>
      <c r="E1724" s="1176">
        <v>47.21</v>
      </c>
      <c r="F1724" s="2070">
        <v>2.3719999999999999</v>
      </c>
      <c r="G1724"/>
      <c r="I1724" s="1921">
        <v>40923</v>
      </c>
      <c r="J1724" s="1179">
        <f>J1712+1</f>
        <v>12</v>
      </c>
      <c r="K1724" s="1922">
        <v>45702</v>
      </c>
      <c r="L1724" s="2077">
        <v>3.44</v>
      </c>
      <c r="M1724" s="1601">
        <v>28389.9</v>
      </c>
      <c r="N1724" s="86"/>
      <c r="O1724" s="86"/>
    </row>
    <row r="1725" spans="3:15">
      <c r="C1725" s="502">
        <v>42867</v>
      </c>
      <c r="D1725" s="922"/>
      <c r="E1725" s="1176">
        <v>47.04</v>
      </c>
      <c r="F1725" s="2070">
        <v>2.3690000000000002</v>
      </c>
      <c r="G1725"/>
      <c r="I1725" s="1921">
        <v>40954</v>
      </c>
      <c r="J1725" s="86"/>
      <c r="K1725" s="1922">
        <v>47171</v>
      </c>
      <c r="L1725" s="2077">
        <v>3.64</v>
      </c>
      <c r="M1725" s="1601">
        <v>29546.799999999999</v>
      </c>
      <c r="N1725" s="86"/>
      <c r="O1725" s="86"/>
    </row>
    <row r="1726" spans="3:15">
      <c r="C1726" s="502">
        <v>42874</v>
      </c>
      <c r="D1726" s="922"/>
      <c r="E1726" s="1176">
        <v>49.24</v>
      </c>
      <c r="F1726" s="2070">
        <v>2.399</v>
      </c>
      <c r="G1726"/>
      <c r="I1726" s="1921">
        <v>40983</v>
      </c>
      <c r="J1726" s="86"/>
      <c r="K1726" s="1922">
        <v>47448</v>
      </c>
      <c r="L1726" s="2077">
        <v>3.907</v>
      </c>
      <c r="M1726" s="1601">
        <v>29496.5</v>
      </c>
      <c r="N1726" s="86"/>
      <c r="O1726" s="86"/>
    </row>
    <row r="1727" spans="3:15">
      <c r="C1727" s="502">
        <v>42881</v>
      </c>
      <c r="D1727" s="922"/>
      <c r="E1727" s="1176">
        <v>50.21</v>
      </c>
      <c r="F1727" s="2070">
        <v>2.4060000000000001</v>
      </c>
      <c r="G1727"/>
      <c r="I1727" s="1921">
        <v>41014</v>
      </c>
      <c r="J1727" s="86"/>
      <c r="K1727" s="1922">
        <v>46913</v>
      </c>
      <c r="L1727" s="2077">
        <v>3.9580000000000002</v>
      </c>
      <c r="M1727" s="1601">
        <v>29684</v>
      </c>
      <c r="N1727" s="86"/>
      <c r="O1727" s="86"/>
    </row>
    <row r="1728" spans="3:15">
      <c r="C1728" s="502">
        <v>42888</v>
      </c>
      <c r="D1728" s="922"/>
      <c r="E1728" s="1176">
        <v>48.48</v>
      </c>
      <c r="F1728" s="2070">
        <v>2.4140000000000001</v>
      </c>
      <c r="G1728"/>
      <c r="I1728" s="1921">
        <v>41044</v>
      </c>
      <c r="J1728" s="86"/>
      <c r="K1728" s="1922">
        <v>45808</v>
      </c>
      <c r="L1728" s="2077">
        <v>3.7909999999999999</v>
      </c>
      <c r="M1728" s="1601">
        <v>30292.5</v>
      </c>
      <c r="N1728" s="86"/>
      <c r="O1728" s="86"/>
    </row>
    <row r="1729" spans="3:15">
      <c r="C1729" s="502">
        <v>42895</v>
      </c>
      <c r="D1729" s="922"/>
      <c r="E1729" s="1176">
        <v>46.57</v>
      </c>
      <c r="F1729" s="2070">
        <v>2.3660000000000001</v>
      </c>
      <c r="G1729"/>
      <c r="I1729" s="1921">
        <v>41075</v>
      </c>
      <c r="J1729" s="86"/>
      <c r="K1729" s="1922">
        <v>43811</v>
      </c>
      <c r="L1729" s="2077">
        <v>3.5960000000000001</v>
      </c>
      <c r="M1729" s="1601">
        <v>31458.799999999999</v>
      </c>
      <c r="N1729" s="86"/>
      <c r="O1729" s="86"/>
    </row>
    <row r="1730" spans="3:15">
      <c r="C1730" s="502">
        <v>42902</v>
      </c>
      <c r="D1730" s="922"/>
      <c r="E1730" s="1176">
        <v>45.3</v>
      </c>
      <c r="F1730" s="2070">
        <v>2.3180000000000001</v>
      </c>
      <c r="G1730"/>
      <c r="I1730" s="1921">
        <v>41105</v>
      </c>
      <c r="J1730" s="86"/>
      <c r="K1730" s="1922">
        <v>43484</v>
      </c>
      <c r="L1730" s="2077">
        <v>3.4980000000000002</v>
      </c>
      <c r="M1730" s="1601">
        <v>30970.7</v>
      </c>
      <c r="N1730" s="86"/>
      <c r="O1730" s="86"/>
    </row>
    <row r="1731" spans="3:15">
      <c r="C1731" s="502">
        <v>42909</v>
      </c>
      <c r="D1731" s="922"/>
      <c r="E1731" s="1176">
        <v>43.09</v>
      </c>
      <c r="F1731" s="2070">
        <v>2.2879999999999998</v>
      </c>
      <c r="G1731"/>
      <c r="I1731" s="1921">
        <v>41136</v>
      </c>
      <c r="J1731" s="86"/>
      <c r="K1731" s="1922">
        <v>46434</v>
      </c>
      <c r="L1731" s="2077">
        <v>3.78</v>
      </c>
      <c r="M1731" s="1601">
        <v>31923.9</v>
      </c>
      <c r="N1731" s="86"/>
      <c r="O1731" s="86"/>
    </row>
    <row r="1732" spans="3:15">
      <c r="C1732" s="502">
        <v>42916</v>
      </c>
      <c r="D1732" s="922"/>
      <c r="E1732" s="1176">
        <v>44.63</v>
      </c>
      <c r="F1732" s="2070">
        <v>2.2599999999999998</v>
      </c>
      <c r="G1732"/>
      <c r="I1732" s="1921">
        <v>41167</v>
      </c>
      <c r="J1732" s="86"/>
      <c r="K1732" s="1922">
        <v>46966</v>
      </c>
      <c r="L1732" s="2077">
        <v>3.91</v>
      </c>
      <c r="M1732" s="1601">
        <v>30562.6</v>
      </c>
      <c r="N1732" s="86"/>
      <c r="O1732" s="86"/>
    </row>
    <row r="1733" spans="3:15">
      <c r="C1733" s="502">
        <v>42923</v>
      </c>
      <c r="D1733" s="922"/>
      <c r="E1733" s="1176">
        <v>44.96</v>
      </c>
      <c r="F1733" s="2070">
        <v>2.2970000000000002</v>
      </c>
      <c r="G1733"/>
      <c r="I1733" s="1921">
        <v>41197</v>
      </c>
      <c r="J1733" s="86"/>
      <c r="K1733" s="1922">
        <v>48212</v>
      </c>
      <c r="L1733" s="2077">
        <v>3.8119999999999998</v>
      </c>
      <c r="M1733" s="1601">
        <v>28505.3</v>
      </c>
      <c r="N1733" s="86"/>
      <c r="O1733" s="86"/>
    </row>
    <row r="1734" spans="3:15">
      <c r="C1734" s="502">
        <v>42930</v>
      </c>
      <c r="D1734" s="922"/>
      <c r="E1734" s="1176">
        <v>45.51</v>
      </c>
      <c r="F1734" s="2070">
        <v>2.278</v>
      </c>
      <c r="G1734"/>
      <c r="I1734" s="1921">
        <v>41228</v>
      </c>
      <c r="J1734" s="86"/>
      <c r="K1734" s="1922">
        <v>46822</v>
      </c>
      <c r="L1734" s="2077">
        <v>3.5209999999999999</v>
      </c>
      <c r="M1734" s="1601">
        <v>28132.799999999999</v>
      </c>
      <c r="N1734" s="86"/>
      <c r="O1734" s="86"/>
    </row>
    <row r="1735" spans="3:15">
      <c r="C1735" s="502">
        <v>42937</v>
      </c>
      <c r="D1735" s="922"/>
      <c r="E1735" s="1176">
        <v>46.41</v>
      </c>
      <c r="F1735" s="2070">
        <v>2.3119999999999998</v>
      </c>
      <c r="G1735"/>
      <c r="I1735" s="1921">
        <v>41258</v>
      </c>
      <c r="J1735" s="86"/>
      <c r="K1735" s="1922">
        <v>45787</v>
      </c>
      <c r="L1735" s="2077">
        <v>3.3809999999999998</v>
      </c>
      <c r="M1735" s="1601">
        <v>27763.9</v>
      </c>
      <c r="N1735" s="86"/>
      <c r="O1735" s="86"/>
    </row>
    <row r="1736" spans="3:15">
      <c r="C1736" s="502">
        <v>42944</v>
      </c>
      <c r="D1736" s="922"/>
      <c r="E1736" s="1176">
        <v>48.27</v>
      </c>
      <c r="F1736" s="2070">
        <v>2.3519999999999999</v>
      </c>
      <c r="G1736"/>
      <c r="I1736" s="1921">
        <v>41289</v>
      </c>
      <c r="J1736" s="1179">
        <f>J1724+1</f>
        <v>13</v>
      </c>
      <c r="K1736" s="1922">
        <v>45970</v>
      </c>
      <c r="L1736" s="2077">
        <v>3.391</v>
      </c>
      <c r="M1736" s="1601">
        <v>27138.799999999999</v>
      </c>
      <c r="N1736" s="86"/>
      <c r="O1736" s="86"/>
    </row>
    <row r="1737" spans="3:15">
      <c r="C1737" s="502">
        <v>42951</v>
      </c>
      <c r="D1737" s="922"/>
      <c r="E1737" s="1176">
        <v>49.52</v>
      </c>
      <c r="F1737" s="2070">
        <v>2.3780000000000001</v>
      </c>
      <c r="G1737"/>
      <c r="I1737" s="1921">
        <v>41320</v>
      </c>
      <c r="J1737" s="86"/>
      <c r="K1737" s="1922">
        <v>48839</v>
      </c>
      <c r="L1737" s="2077">
        <v>3.7360000000000002</v>
      </c>
      <c r="M1737" s="1601">
        <v>27952</v>
      </c>
      <c r="N1737" s="86"/>
      <c r="O1737" s="86"/>
    </row>
    <row r="1738" spans="3:15">
      <c r="C1738" s="502">
        <v>42958</v>
      </c>
      <c r="D1738" s="922"/>
      <c r="E1738" s="1176">
        <v>49.08</v>
      </c>
      <c r="F1738" s="2070">
        <v>2.3839999999999999</v>
      </c>
      <c r="G1738"/>
      <c r="I1738" s="1921">
        <v>41348</v>
      </c>
      <c r="J1738" s="86"/>
      <c r="K1738" s="1922">
        <v>47298</v>
      </c>
      <c r="L1738" s="2077">
        <v>3.7789999999999999</v>
      </c>
      <c r="M1738" s="1601">
        <v>28216.400000000001</v>
      </c>
      <c r="N1738" s="86"/>
      <c r="O1738" s="86"/>
    </row>
    <row r="1739" spans="3:15">
      <c r="C1739" s="502">
        <v>42965</v>
      </c>
      <c r="D1739" s="922"/>
      <c r="E1739" s="1176">
        <v>47.52</v>
      </c>
      <c r="F1739" s="2070">
        <v>2.36</v>
      </c>
      <c r="G1739"/>
      <c r="I1739" s="1921">
        <v>41379</v>
      </c>
      <c r="J1739" s="86"/>
      <c r="K1739" s="1922">
        <v>45963</v>
      </c>
      <c r="L1739" s="2077">
        <v>3.6379999999999999</v>
      </c>
      <c r="M1739" s="1601">
        <v>28179.599999999999</v>
      </c>
      <c r="N1739" s="86"/>
      <c r="O1739" s="86"/>
    </row>
    <row r="1740" spans="3:15">
      <c r="C1740" s="502">
        <v>42972</v>
      </c>
      <c r="D1740" s="922"/>
      <c r="E1740" s="1176">
        <v>47.68</v>
      </c>
      <c r="F1740" s="2070">
        <v>2.399</v>
      </c>
      <c r="G1740"/>
      <c r="I1740" s="1921">
        <v>41409</v>
      </c>
      <c r="J1740" s="86"/>
      <c r="K1740" s="1922">
        <v>45341</v>
      </c>
      <c r="L1740" s="2077">
        <v>3.6749999999999998</v>
      </c>
      <c r="M1740" s="1601">
        <v>24384</v>
      </c>
      <c r="N1740" s="86"/>
      <c r="O1740" s="86"/>
    </row>
    <row r="1741" spans="3:15">
      <c r="C1741" s="502">
        <v>42979</v>
      </c>
      <c r="D1741" s="922"/>
      <c r="E1741" s="1176">
        <v>46.68</v>
      </c>
      <c r="F1741" s="2070">
        <v>2.6789999999999998</v>
      </c>
      <c r="G1741"/>
      <c r="I1741" s="1921">
        <v>41440</v>
      </c>
      <c r="J1741" s="86"/>
      <c r="K1741" s="1922">
        <v>45484</v>
      </c>
      <c r="L1741" s="2077">
        <v>3.6890000000000001</v>
      </c>
      <c r="M1741" s="1601">
        <v>24143.9</v>
      </c>
      <c r="N1741" s="86"/>
      <c r="O1741" s="86"/>
    </row>
    <row r="1742" spans="3:15">
      <c r="C1742" s="502">
        <v>42986</v>
      </c>
      <c r="D1742" s="922"/>
      <c r="E1742" s="1176">
        <v>48.58</v>
      </c>
      <c r="F1742" s="2070">
        <v>2.6850000000000001</v>
      </c>
      <c r="G1742"/>
      <c r="I1742" s="1921">
        <v>41470</v>
      </c>
      <c r="J1742" s="86"/>
      <c r="K1742" s="1922">
        <v>45706</v>
      </c>
      <c r="L1742" s="2077">
        <v>3.661</v>
      </c>
      <c r="M1742" s="1601">
        <v>23567.1</v>
      </c>
      <c r="N1742" s="86"/>
      <c r="O1742" s="86"/>
    </row>
    <row r="1743" spans="3:15">
      <c r="C1743" s="502">
        <v>42993</v>
      </c>
      <c r="D1743" s="922"/>
      <c r="E1743" s="1176">
        <v>49.07</v>
      </c>
      <c r="F1743" s="2070">
        <v>2.6339999999999999</v>
      </c>
      <c r="G1743"/>
      <c r="I1743" s="1921">
        <v>41501</v>
      </c>
      <c r="J1743" s="86"/>
      <c r="K1743" s="1922">
        <v>45216</v>
      </c>
      <c r="L1743" s="2077">
        <v>3.645</v>
      </c>
      <c r="M1743" s="1601">
        <v>24120.5</v>
      </c>
      <c r="N1743" s="86"/>
      <c r="O1743" s="86"/>
    </row>
    <row r="1744" spans="3:15">
      <c r="C1744" s="502">
        <v>43000</v>
      </c>
      <c r="D1744" s="922"/>
      <c r="E1744" s="1176">
        <v>50.12</v>
      </c>
      <c r="F1744" s="2070">
        <v>2.5830000000000002</v>
      </c>
      <c r="G1744"/>
      <c r="I1744" s="1921">
        <v>41532</v>
      </c>
      <c r="J1744" s="86"/>
      <c r="K1744" s="1922">
        <v>45245</v>
      </c>
      <c r="L1744" s="2077">
        <v>3.6040000000000001</v>
      </c>
      <c r="M1744" s="1601">
        <v>23245.9</v>
      </c>
      <c r="N1744" s="86"/>
      <c r="O1744" s="86"/>
    </row>
    <row r="1745" spans="3:15">
      <c r="C1745" s="502">
        <v>43007</v>
      </c>
      <c r="D1745" s="922"/>
      <c r="E1745" s="1176">
        <v>51.77</v>
      </c>
      <c r="F1745" s="2070">
        <v>2.5649999999999999</v>
      </c>
      <c r="G1745"/>
      <c r="I1745" s="1921">
        <v>41562</v>
      </c>
      <c r="J1745" s="86"/>
      <c r="K1745" s="1922">
        <v>44633</v>
      </c>
      <c r="L1745" s="2077">
        <v>3.42</v>
      </c>
      <c r="M1745" s="1601">
        <v>23696.7</v>
      </c>
      <c r="N1745" s="86"/>
      <c r="O1745" s="86"/>
    </row>
    <row r="1746" spans="3:15">
      <c r="C1746" s="502">
        <v>43014</v>
      </c>
      <c r="D1746" s="922"/>
      <c r="E1746" s="1176">
        <v>50.23</v>
      </c>
      <c r="F1746" s="2070">
        <v>2.504</v>
      </c>
      <c r="G1746"/>
      <c r="I1746" s="1921">
        <v>41593</v>
      </c>
      <c r="J1746" s="86"/>
      <c r="K1746" s="1922">
        <v>44267</v>
      </c>
      <c r="L1746" s="2077">
        <v>3.3220000000000001</v>
      </c>
      <c r="M1746" s="1601">
        <v>23720.400000000001</v>
      </c>
      <c r="N1746" s="86"/>
      <c r="O1746" s="86"/>
    </row>
    <row r="1747" spans="3:15">
      <c r="C1747" s="502">
        <v>43021</v>
      </c>
      <c r="D1747" s="922"/>
      <c r="E1747" s="1176">
        <v>50.77</v>
      </c>
      <c r="F1747" s="2070">
        <v>2.4889999999999999</v>
      </c>
      <c r="G1747"/>
      <c r="I1747" s="1921">
        <v>41623</v>
      </c>
      <c r="J1747" s="86"/>
      <c r="K1747" s="1922">
        <v>46076</v>
      </c>
      <c r="L1747" s="2077">
        <v>3.3570000000000002</v>
      </c>
      <c r="M1747" s="1601">
        <v>18630.2</v>
      </c>
      <c r="N1747" s="86"/>
      <c r="O1747" s="86"/>
    </row>
    <row r="1748" spans="3:15">
      <c r="C1748" s="502">
        <v>43028</v>
      </c>
      <c r="D1748" s="922"/>
      <c r="E1748" s="1176">
        <v>51.74</v>
      </c>
      <c r="F1748" s="2070">
        <v>2.4790000000000001</v>
      </c>
      <c r="G1748"/>
      <c r="I1748" s="1921">
        <v>41654</v>
      </c>
      <c r="J1748" s="1179">
        <f>J1736+1</f>
        <v>14</v>
      </c>
      <c r="K1748" s="1922">
        <v>46564</v>
      </c>
      <c r="L1748" s="2077">
        <v>3.3919999999999999</v>
      </c>
      <c r="M1748" s="1601">
        <v>17945.5</v>
      </c>
      <c r="N1748" s="86"/>
      <c r="O1748" s="86"/>
    </row>
    <row r="1749" spans="3:15">
      <c r="C1749" s="502">
        <v>43035</v>
      </c>
      <c r="D1749" s="922"/>
      <c r="E1749" s="1176">
        <v>52.51</v>
      </c>
      <c r="F1749" s="2070">
        <v>2.488</v>
      </c>
      <c r="G1749"/>
      <c r="I1749" s="1921">
        <v>41685</v>
      </c>
      <c r="J1749" s="86"/>
      <c r="K1749" s="1922">
        <v>46817</v>
      </c>
      <c r="L1749" s="2077">
        <v>3.4340000000000002</v>
      </c>
      <c r="M1749" s="1601">
        <v>18451.599999999999</v>
      </c>
      <c r="N1749" s="86"/>
      <c r="O1749" s="86"/>
    </row>
    <row r="1750" spans="3:15">
      <c r="C1750" s="502">
        <v>43042</v>
      </c>
      <c r="D1750" s="922"/>
      <c r="E1750" s="1176">
        <v>54.59</v>
      </c>
      <c r="F1750" s="2070">
        <v>2.5609999999999999</v>
      </c>
      <c r="G1750"/>
      <c r="I1750" s="1921">
        <v>41713</v>
      </c>
      <c r="J1750" s="86"/>
      <c r="K1750" s="1922">
        <v>46079</v>
      </c>
      <c r="L1750" s="2077">
        <v>3.6059999999999999</v>
      </c>
      <c r="M1750" s="1601">
        <v>19417.2</v>
      </c>
      <c r="N1750" s="86"/>
      <c r="O1750" s="86"/>
    </row>
    <row r="1751" spans="3:15">
      <c r="C1751" s="502">
        <v>43049</v>
      </c>
      <c r="D1751" s="922"/>
      <c r="E1751" s="1176">
        <v>57.05</v>
      </c>
      <c r="F1751" s="2070">
        <v>2.5920000000000001</v>
      </c>
      <c r="G1751"/>
      <c r="I1751" s="1921">
        <v>41744</v>
      </c>
      <c r="J1751" s="86"/>
      <c r="K1751" s="1922">
        <v>46508</v>
      </c>
      <c r="L1751" s="2077">
        <v>3.7349999999999999</v>
      </c>
      <c r="M1751" s="1601">
        <v>20109.099999999999</v>
      </c>
      <c r="N1751" s="86"/>
      <c r="O1751" s="86"/>
    </row>
    <row r="1752" spans="3:15">
      <c r="C1752" s="502">
        <v>43056</v>
      </c>
      <c r="D1752" s="922"/>
      <c r="E1752" s="1176">
        <v>55.81</v>
      </c>
      <c r="F1752" s="2070">
        <v>2.5680000000000001</v>
      </c>
      <c r="G1752"/>
      <c r="I1752" s="1921">
        <v>41774</v>
      </c>
      <c r="J1752" s="86"/>
      <c r="K1752" s="2075">
        <v>46103</v>
      </c>
      <c r="L1752" s="2077">
        <v>3.75</v>
      </c>
      <c r="M1752" s="1601">
        <v>20403.3</v>
      </c>
      <c r="N1752" s="86"/>
      <c r="O1752" s="86"/>
    </row>
    <row r="1753" spans="3:15">
      <c r="C1753" s="502">
        <v>43063</v>
      </c>
      <c r="D1753" s="922"/>
      <c r="E1753" s="1176">
        <v>57.47</v>
      </c>
      <c r="F1753" s="2070">
        <v>2.5329999999999999</v>
      </c>
      <c r="G1753"/>
      <c r="I1753" s="1921">
        <v>41805</v>
      </c>
      <c r="J1753" s="86"/>
      <c r="K1753" s="2075">
        <v>45296</v>
      </c>
      <c r="L1753" s="2077">
        <v>3.766</v>
      </c>
      <c r="M1753" s="1601">
        <v>20729</v>
      </c>
      <c r="N1753" s="86"/>
      <c r="O1753" s="86"/>
    </row>
    <row r="1754" spans="3:15">
      <c r="C1754" s="502">
        <v>43070</v>
      </c>
      <c r="D1754" s="922"/>
      <c r="E1754" s="1176">
        <v>57.81</v>
      </c>
      <c r="F1754" s="2070">
        <v>2.5</v>
      </c>
      <c r="G1754"/>
      <c r="I1754" s="1921">
        <v>41835</v>
      </c>
      <c r="J1754" s="86"/>
      <c r="K1754" s="2075">
        <v>45085</v>
      </c>
      <c r="L1754" s="2077">
        <v>3.6880000000000002</v>
      </c>
      <c r="M1754" s="1601">
        <v>20707.7</v>
      </c>
      <c r="N1754" s="86"/>
      <c r="O1754" s="86"/>
    </row>
    <row r="1755" spans="3:15">
      <c r="C1755" s="502">
        <v>43077</v>
      </c>
      <c r="D1755" s="922"/>
      <c r="E1755" s="1176">
        <v>56.92</v>
      </c>
      <c r="F1755" s="2070">
        <v>2.4849999999999999</v>
      </c>
      <c r="G1755"/>
      <c r="I1755" s="1921">
        <v>41866</v>
      </c>
      <c r="J1755" s="86"/>
      <c r="K1755" s="2075">
        <v>45150</v>
      </c>
      <c r="L1755" s="2077">
        <v>3.5649999999999999</v>
      </c>
      <c r="M1755" s="1601">
        <v>20856.599999999999</v>
      </c>
      <c r="N1755" s="86"/>
      <c r="O1755" s="86"/>
    </row>
    <row r="1756" spans="3:15">
      <c r="C1756" s="502">
        <v>43084</v>
      </c>
      <c r="D1756" s="922"/>
      <c r="E1756" s="1176">
        <v>57.17</v>
      </c>
      <c r="F1756" s="2070">
        <v>2.4500000000000002</v>
      </c>
      <c r="G1756"/>
      <c r="I1756" s="1921">
        <v>41897</v>
      </c>
      <c r="J1756" s="86"/>
      <c r="K1756" s="2075">
        <v>44770</v>
      </c>
      <c r="L1756" s="2077">
        <v>3.484</v>
      </c>
      <c r="M1756" s="1601">
        <v>20752.599999999999</v>
      </c>
      <c r="N1756" s="86"/>
      <c r="O1756" s="86"/>
    </row>
    <row r="1757" spans="3:15">
      <c r="C1757" s="502">
        <v>43091</v>
      </c>
      <c r="D1757" s="922"/>
      <c r="E1757" s="1176">
        <v>57.87</v>
      </c>
      <c r="F1757" s="2070">
        <v>2.472</v>
      </c>
      <c r="G1757"/>
      <c r="I1757" s="1921">
        <v>41927</v>
      </c>
      <c r="J1757" s="86"/>
      <c r="K1757" s="2075">
        <v>43858</v>
      </c>
      <c r="L1757" s="2077">
        <v>3.2549999999999999</v>
      </c>
      <c r="M1757" s="1601">
        <v>27011</v>
      </c>
      <c r="N1757" s="86"/>
      <c r="O1757" s="86"/>
    </row>
    <row r="1758" spans="3:15">
      <c r="C1758" s="502">
        <v>43098</v>
      </c>
      <c r="D1758" s="922"/>
      <c r="E1758" s="1176">
        <v>59.88</v>
      </c>
      <c r="F1758" s="2070">
        <v>2.52</v>
      </c>
      <c r="G1758"/>
      <c r="I1758" s="1921">
        <v>41958</v>
      </c>
      <c r="J1758" s="86"/>
      <c r="K1758" s="2075">
        <v>42689</v>
      </c>
      <c r="L1758" s="2077">
        <v>2.9969999999999999</v>
      </c>
      <c r="M1758" s="1601">
        <v>26282.1</v>
      </c>
      <c r="N1758" s="86"/>
      <c r="O1758" s="86"/>
    </row>
    <row r="1759" spans="3:15">
      <c r="C1759" s="502">
        <v>43105</v>
      </c>
      <c r="D1759" s="924" t="s">
        <v>826</v>
      </c>
      <c r="E1759" s="1176">
        <v>61.36</v>
      </c>
      <c r="F1759" s="2070">
        <v>2.5219999999999998</v>
      </c>
      <c r="G1759"/>
      <c r="I1759" s="1921">
        <v>41988</v>
      </c>
      <c r="J1759" s="86"/>
      <c r="K1759" s="2075">
        <v>39738</v>
      </c>
      <c r="L1759" s="2077">
        <v>2.6320000000000001</v>
      </c>
      <c r="M1759" s="1601">
        <v>26672.1</v>
      </c>
      <c r="N1759" s="86"/>
      <c r="O1759" s="86"/>
    </row>
    <row r="1760" spans="3:15">
      <c r="C1760" s="502">
        <v>43112</v>
      </c>
      <c r="D1760" s="922"/>
      <c r="E1760" s="1176">
        <v>63.26</v>
      </c>
      <c r="F1760" s="2070">
        <v>2.5569999999999999</v>
      </c>
      <c r="G1760"/>
      <c r="I1760" s="1921">
        <v>42019</v>
      </c>
      <c r="J1760" s="1179">
        <f>J1748+1</f>
        <v>15</v>
      </c>
      <c r="K1760" s="2075">
        <v>35772</v>
      </c>
      <c r="L1760" s="2077">
        <v>2.2080000000000002</v>
      </c>
      <c r="M1760" s="1601">
        <v>24222.5</v>
      </c>
      <c r="N1760" s="86"/>
      <c r="O1760" s="86"/>
    </row>
    <row r="1761" spans="3:15">
      <c r="C1761" s="502">
        <v>43119</v>
      </c>
      <c r="D1761" s="922"/>
      <c r="E1761" s="1176">
        <v>63.77</v>
      </c>
      <c r="F1761" s="2070">
        <v>2.5670000000000002</v>
      </c>
      <c r="G1761"/>
      <c r="I1761" s="1921">
        <v>42050</v>
      </c>
      <c r="J1761" s="86"/>
      <c r="K1761" s="2075">
        <v>36853</v>
      </c>
      <c r="L1761" s="2077">
        <v>2.3010000000000002</v>
      </c>
      <c r="M1761" s="1601">
        <v>24638.9</v>
      </c>
      <c r="N1761" s="86"/>
      <c r="O1761" s="86"/>
    </row>
    <row r="1762" spans="3:15">
      <c r="C1762" s="502">
        <v>43126</v>
      </c>
      <c r="D1762" s="922"/>
      <c r="E1762" s="1176">
        <v>65.14</v>
      </c>
      <c r="F1762" s="2070">
        <v>2.6070000000000002</v>
      </c>
      <c r="G1762"/>
      <c r="I1762" s="1921">
        <v>42078</v>
      </c>
      <c r="J1762" s="86"/>
      <c r="K1762" s="2075">
        <v>37446</v>
      </c>
      <c r="L1762" s="2077">
        <v>2.5459999999999998</v>
      </c>
      <c r="M1762" s="1601">
        <v>24788.2</v>
      </c>
      <c r="N1762" s="86"/>
      <c r="O1762" s="86"/>
    </row>
    <row r="1763" spans="3:15">
      <c r="C1763" s="502">
        <v>43133</v>
      </c>
      <c r="D1763" s="922"/>
      <c r="E1763" s="1176">
        <v>65.319999999999993</v>
      </c>
      <c r="F1763" s="2070">
        <v>2.637</v>
      </c>
      <c r="G1763"/>
      <c r="I1763" s="1921">
        <v>42109</v>
      </c>
      <c r="J1763" s="86"/>
      <c r="K1763" s="2075">
        <v>36886</v>
      </c>
      <c r="L1763" s="2077">
        <v>2.5550000000000002</v>
      </c>
      <c r="M1763" s="1601">
        <v>25390.7</v>
      </c>
      <c r="N1763" s="86"/>
      <c r="O1763" s="86"/>
    </row>
    <row r="1764" spans="3:15">
      <c r="C1764" s="502">
        <v>43140</v>
      </c>
      <c r="D1764" s="922"/>
      <c r="E1764" s="1176">
        <v>62.01</v>
      </c>
      <c r="F1764" s="2070">
        <v>2.6070000000000002</v>
      </c>
      <c r="G1764"/>
      <c r="I1764" s="1921">
        <v>42139</v>
      </c>
      <c r="J1764" s="86"/>
      <c r="K1764" s="2075">
        <v>38304</v>
      </c>
      <c r="L1764" s="2077">
        <v>2.802</v>
      </c>
      <c r="M1764" s="1601">
        <v>25873.599999999999</v>
      </c>
      <c r="N1764" s="86"/>
      <c r="O1764" s="86"/>
    </row>
    <row r="1765" spans="3:15">
      <c r="C1765" s="502">
        <v>43147</v>
      </c>
      <c r="D1765" s="922"/>
      <c r="E1765" s="1176">
        <v>60.56</v>
      </c>
      <c r="F1765" s="2070">
        <v>2.5569999999999999</v>
      </c>
      <c r="G1765"/>
      <c r="I1765" s="1921">
        <v>42170</v>
      </c>
      <c r="J1765" s="86"/>
      <c r="K1765" s="2075">
        <v>39194</v>
      </c>
      <c r="L1765" s="2077">
        <v>2.8849999999999998</v>
      </c>
      <c r="M1765" s="1601">
        <v>26042.400000000001</v>
      </c>
      <c r="N1765" s="86"/>
      <c r="O1765" s="86"/>
    </row>
    <row r="1766" spans="3:15">
      <c r="C1766" s="502">
        <v>43154</v>
      </c>
      <c r="D1766" s="922"/>
      <c r="E1766" s="1176">
        <v>62.47</v>
      </c>
      <c r="F1766" s="2070">
        <v>2.548</v>
      </c>
      <c r="G1766"/>
      <c r="I1766" s="1921">
        <v>42200</v>
      </c>
      <c r="J1766" s="86"/>
      <c r="K1766" s="2075">
        <v>39263</v>
      </c>
      <c r="L1766" s="2077">
        <v>2.88</v>
      </c>
      <c r="M1766" s="1601">
        <v>26309.200000000001</v>
      </c>
      <c r="N1766" s="86"/>
      <c r="O1766" s="86"/>
    </row>
    <row r="1767" spans="3:15">
      <c r="C1767" s="502">
        <v>43161</v>
      </c>
      <c r="D1767" s="922"/>
      <c r="E1767" s="1176">
        <v>62.07</v>
      </c>
      <c r="F1767" s="2070">
        <v>2.56</v>
      </c>
      <c r="G1767"/>
      <c r="I1767" s="1921">
        <v>42231</v>
      </c>
      <c r="J1767" s="86"/>
      <c r="K1767" s="2075">
        <v>38115</v>
      </c>
      <c r="L1767" s="2077">
        <v>2.726</v>
      </c>
      <c r="M1767" s="1601">
        <v>26005</v>
      </c>
      <c r="N1767" s="86"/>
      <c r="O1767" s="86"/>
    </row>
    <row r="1768" spans="3:15">
      <c r="C1768" s="502">
        <v>43168</v>
      </c>
      <c r="D1768" s="922"/>
      <c r="E1768" s="1176">
        <v>61.65</v>
      </c>
      <c r="F1768" s="2070">
        <v>2.5590000000000002</v>
      </c>
      <c r="G1768"/>
      <c r="I1768" s="1921">
        <v>42262</v>
      </c>
      <c r="J1768" s="86"/>
      <c r="K1768" s="2075">
        <v>35983</v>
      </c>
      <c r="L1768" s="2077">
        <v>2.4620000000000002</v>
      </c>
      <c r="M1768" s="1601">
        <v>25747.8</v>
      </c>
      <c r="N1768" s="86"/>
      <c r="O1768" s="86"/>
    </row>
    <row r="1769" spans="3:15">
      <c r="C1769" s="502">
        <v>43175</v>
      </c>
      <c r="D1769" s="922"/>
      <c r="E1769" s="1176">
        <v>61.28</v>
      </c>
      <c r="F1769" s="2070">
        <v>2.5979999999999999</v>
      </c>
      <c r="G1769"/>
      <c r="I1769" s="1921">
        <v>42292</v>
      </c>
      <c r="J1769" s="86"/>
      <c r="K1769" s="2075">
        <v>35562</v>
      </c>
      <c r="L1769" s="2077">
        <v>2.387</v>
      </c>
      <c r="M1769" s="1601">
        <v>25931.3</v>
      </c>
      <c r="N1769" s="86"/>
      <c r="O1769" s="86"/>
    </row>
    <row r="1770" spans="3:15">
      <c r="C1770" s="502">
        <v>43182</v>
      </c>
      <c r="D1770" s="922"/>
      <c r="E1770" s="1176">
        <v>64.11</v>
      </c>
      <c r="F1770" s="2070">
        <v>2.6480000000000001</v>
      </c>
      <c r="G1770"/>
      <c r="I1770" s="1921">
        <v>42323</v>
      </c>
      <c r="J1770" s="86"/>
      <c r="K1770" s="2075">
        <v>35056</v>
      </c>
      <c r="L1770" s="2077">
        <v>2.2599999999999998</v>
      </c>
      <c r="M1770" s="1601">
        <v>25152</v>
      </c>
      <c r="N1770" s="86"/>
      <c r="O1770" s="86"/>
    </row>
    <row r="1771" spans="3:15">
      <c r="C1771" s="502">
        <v>43189</v>
      </c>
      <c r="D1771" s="922"/>
      <c r="E1771" s="1176">
        <v>64.97</v>
      </c>
      <c r="F1771" s="2070">
        <v>2.7</v>
      </c>
      <c r="G1771"/>
      <c r="I1771" s="1921">
        <v>42353</v>
      </c>
      <c r="J1771" s="86"/>
      <c r="K1771" s="2075">
        <v>34681</v>
      </c>
      <c r="L1771" s="2077">
        <v>2.1440000000000001</v>
      </c>
      <c r="M1771" s="1601">
        <v>25285.8</v>
      </c>
      <c r="N1771" s="86"/>
      <c r="O1771" s="86"/>
    </row>
    <row r="1772" spans="3:15">
      <c r="C1772" s="502">
        <v>43196</v>
      </c>
      <c r="D1772" s="922"/>
      <c r="E1772" s="1176">
        <v>63.07</v>
      </c>
      <c r="F1772" s="2070">
        <v>2.694</v>
      </c>
      <c r="G1772"/>
      <c r="I1772" s="1921">
        <v>42384</v>
      </c>
      <c r="J1772" s="1179">
        <f>J1760+1</f>
        <v>16</v>
      </c>
      <c r="K1772" s="2075">
        <v>33271</v>
      </c>
      <c r="L1772" s="2077">
        <v>2.0569999999999999</v>
      </c>
      <c r="M1772" s="1601">
        <v>24416.3</v>
      </c>
      <c r="N1772" s="86"/>
      <c r="O1772" s="86"/>
    </row>
    <row r="1773" spans="3:15">
      <c r="C1773" s="502">
        <v>43203</v>
      </c>
      <c r="D1773" s="922"/>
      <c r="E1773" s="1176">
        <v>66.02</v>
      </c>
      <c r="F1773" s="2070">
        <v>2.7469999999999999</v>
      </c>
      <c r="G1773"/>
      <c r="I1773" s="1921">
        <v>42415</v>
      </c>
      <c r="J1773" s="86"/>
      <c r="K1773" s="2075">
        <v>31576</v>
      </c>
      <c r="L1773" s="2077">
        <v>1.8720000000000001</v>
      </c>
      <c r="M1773" s="1601">
        <v>25192.1</v>
      </c>
      <c r="N1773" s="86"/>
      <c r="O1773" s="86"/>
    </row>
    <row r="1774" spans="3:15">
      <c r="C1774" s="502">
        <v>43210</v>
      </c>
      <c r="D1774" s="922"/>
      <c r="E1774" s="1176">
        <v>67.55</v>
      </c>
      <c r="F1774" s="2070">
        <v>2.798</v>
      </c>
      <c r="G1774"/>
      <c r="I1774" s="1921">
        <v>42444</v>
      </c>
      <c r="J1774" s="86"/>
      <c r="K1774" s="2075">
        <v>32912</v>
      </c>
      <c r="L1774" s="2077">
        <v>2.0710000000000002</v>
      </c>
      <c r="M1774" s="1601">
        <v>25220.5</v>
      </c>
      <c r="N1774" s="86"/>
      <c r="O1774" s="86"/>
    </row>
    <row r="1775" spans="3:15">
      <c r="C1775" s="502">
        <v>43217</v>
      </c>
      <c r="D1775" s="922"/>
      <c r="E1775" s="1176">
        <v>67.91</v>
      </c>
      <c r="F1775" s="2070">
        <v>2.8460000000000001</v>
      </c>
      <c r="G1775"/>
      <c r="I1775" s="1921">
        <v>42475</v>
      </c>
      <c r="J1775" s="86"/>
      <c r="K1775" s="2075">
        <v>33876</v>
      </c>
      <c r="L1775" s="2077">
        <v>2.2160000000000002</v>
      </c>
      <c r="M1775" s="1601">
        <v>25860</v>
      </c>
      <c r="N1775" s="86"/>
      <c r="O1775" s="86"/>
    </row>
    <row r="1776" spans="3:15">
      <c r="C1776" s="502">
        <v>43224</v>
      </c>
      <c r="D1776" s="922"/>
      <c r="E1776" s="1176">
        <v>68.38</v>
      </c>
      <c r="F1776" s="2070">
        <v>2.8450000000000002</v>
      </c>
      <c r="G1776"/>
      <c r="I1776" s="1921">
        <v>42505</v>
      </c>
      <c r="J1776" s="86"/>
      <c r="K1776" s="2075">
        <v>34763</v>
      </c>
      <c r="L1776" s="2077">
        <v>2.371</v>
      </c>
      <c r="M1776" s="1601">
        <v>25967.599999999999</v>
      </c>
      <c r="N1776" s="86"/>
      <c r="O1776" s="86"/>
    </row>
    <row r="1777" spans="3:15">
      <c r="C1777" s="502">
        <v>43231</v>
      </c>
      <c r="D1777" s="922"/>
      <c r="E1777" s="1176">
        <v>70.56</v>
      </c>
      <c r="F1777" s="2070">
        <v>2.8730000000000002</v>
      </c>
      <c r="G1777"/>
      <c r="I1777" s="1921">
        <v>42536</v>
      </c>
      <c r="J1777" s="86"/>
      <c r="K1777" s="2075">
        <v>35977</v>
      </c>
      <c r="L1777" s="2077">
        <v>2.4670000000000001</v>
      </c>
      <c r="M1777" s="1601">
        <v>26711.1</v>
      </c>
      <c r="N1777" s="86"/>
      <c r="O1777" s="86"/>
    </row>
    <row r="1778" spans="3:15">
      <c r="C1778" s="502">
        <f>C1777+7</f>
        <v>43238</v>
      </c>
      <c r="D1778" s="923"/>
      <c r="E1778" s="1176">
        <v>71.3</v>
      </c>
      <c r="F1778" s="2070">
        <v>2.923</v>
      </c>
      <c r="G1778"/>
      <c r="I1778" s="1921">
        <v>42566</v>
      </c>
      <c r="J1778" s="86"/>
      <c r="K1778" s="2075">
        <v>35229</v>
      </c>
      <c r="L1778" s="2077">
        <v>2.3450000000000002</v>
      </c>
      <c r="M1778" s="1601">
        <v>26333.599999999999</v>
      </c>
      <c r="N1778" s="86"/>
      <c r="O1778" s="86"/>
    </row>
    <row r="1779" spans="3:15">
      <c r="C1779" s="502">
        <f t="shared" ref="C1779:C1828" si="7">C1778+7</f>
        <v>43245</v>
      </c>
      <c r="D1779" s="923"/>
      <c r="E1779" s="1176">
        <v>70.98</v>
      </c>
      <c r="F1779" s="2070">
        <v>2.9620000000000002</v>
      </c>
      <c r="G1779"/>
      <c r="I1779" s="1921">
        <v>42597</v>
      </c>
      <c r="J1779" s="86"/>
      <c r="K1779" s="2075">
        <v>34588</v>
      </c>
      <c r="L1779" s="2077">
        <v>2.2839999999999998</v>
      </c>
      <c r="M1779" s="1601">
        <v>26532.9</v>
      </c>
      <c r="N1779" s="86"/>
      <c r="O1779" s="86"/>
    </row>
    <row r="1780" spans="3:15">
      <c r="C1780" s="502">
        <f t="shared" si="7"/>
        <v>43252</v>
      </c>
      <c r="D1780" s="923"/>
      <c r="E1780" s="1176">
        <v>66.959999999999994</v>
      </c>
      <c r="F1780" s="2070">
        <v>2.94</v>
      </c>
      <c r="G1780"/>
      <c r="I1780" s="1921">
        <v>42628</v>
      </c>
      <c r="J1780" s="86"/>
      <c r="K1780" s="2075">
        <v>35455</v>
      </c>
      <c r="L1780" s="2077">
        <v>2.327</v>
      </c>
      <c r="M1780" s="1601">
        <v>26417.5</v>
      </c>
      <c r="N1780" s="86"/>
      <c r="O1780" s="86"/>
    </row>
    <row r="1781" spans="3:15">
      <c r="C1781" s="502">
        <f t="shared" si="7"/>
        <v>43259</v>
      </c>
      <c r="D1781" s="923"/>
      <c r="E1781" s="1176">
        <v>65.349999999999994</v>
      </c>
      <c r="F1781" s="2070">
        <v>2.911</v>
      </c>
      <c r="G1781"/>
      <c r="I1781" s="1921">
        <v>42658</v>
      </c>
      <c r="J1781" s="86"/>
      <c r="K1781" s="2075">
        <v>36256</v>
      </c>
      <c r="L1781" s="2077">
        <v>2.359</v>
      </c>
      <c r="M1781" s="1601">
        <v>25901.1</v>
      </c>
      <c r="N1781" s="86"/>
      <c r="O1781" s="86"/>
    </row>
    <row r="1782" spans="3:15">
      <c r="C1782" s="502">
        <f t="shared" si="7"/>
        <v>43266</v>
      </c>
      <c r="D1782" s="923"/>
      <c r="E1782" s="1176">
        <v>66.209999999999994</v>
      </c>
      <c r="F1782" s="2070">
        <v>2.879</v>
      </c>
      <c r="G1782"/>
      <c r="I1782" s="1921">
        <v>42689</v>
      </c>
      <c r="J1782" s="86"/>
      <c r="K1782" s="2075">
        <v>36074</v>
      </c>
      <c r="L1782" s="2077">
        <v>2.2949999999999999</v>
      </c>
      <c r="M1782" s="1601">
        <v>24618.400000000001</v>
      </c>
      <c r="N1782" s="86"/>
      <c r="O1782" s="86"/>
    </row>
    <row r="1783" spans="3:15">
      <c r="C1783" s="502">
        <f t="shared" si="7"/>
        <v>43273</v>
      </c>
      <c r="D1783" s="923"/>
      <c r="E1783" s="1176">
        <v>66.319999999999993</v>
      </c>
      <c r="F1783" s="2070">
        <v>2.8330000000000002</v>
      </c>
      <c r="G1783"/>
      <c r="I1783" s="1921">
        <v>42719</v>
      </c>
      <c r="J1783" s="86"/>
      <c r="K1783" s="2075">
        <v>37351</v>
      </c>
      <c r="L1783" s="2077">
        <v>2.3660000000000001</v>
      </c>
      <c r="M1783" s="1601">
        <v>24095.3</v>
      </c>
      <c r="N1783" s="86"/>
      <c r="O1783" s="86"/>
    </row>
    <row r="1784" spans="3:15">
      <c r="C1784" s="502">
        <f t="shared" si="7"/>
        <v>43280</v>
      </c>
      <c r="D1784" s="923"/>
      <c r="E1784" s="1176">
        <v>74.03</v>
      </c>
      <c r="F1784" s="2070">
        <v>2.8439999999999999</v>
      </c>
      <c r="G1784"/>
      <c r="I1784" s="1921">
        <v>42750</v>
      </c>
      <c r="J1784" s="1179">
        <f>J1772+1</f>
        <v>17</v>
      </c>
      <c r="K1784" s="2075">
        <v>37949</v>
      </c>
      <c r="L1784" s="2077">
        <v>2.4580000000000002</v>
      </c>
      <c r="M1784" s="1601">
        <v>22921.3</v>
      </c>
      <c r="N1784" s="86"/>
      <c r="O1784" s="86"/>
    </row>
    <row r="1785" spans="3:15">
      <c r="C1785" s="502">
        <f t="shared" si="7"/>
        <v>43287</v>
      </c>
      <c r="D1785" s="923"/>
      <c r="E1785" s="1176">
        <v>73.73</v>
      </c>
      <c r="F1785" s="2070">
        <v>2.762</v>
      </c>
      <c r="G1785"/>
      <c r="I1785" s="1921">
        <v>42781</v>
      </c>
      <c r="J1785" s="86"/>
      <c r="K1785" s="2075">
        <v>37919</v>
      </c>
      <c r="L1785" s="2077">
        <v>2.4159999999999999</v>
      </c>
      <c r="M1785" s="1601">
        <v>23759</v>
      </c>
      <c r="N1785" s="86"/>
      <c r="O1785" s="86"/>
    </row>
    <row r="1786" spans="3:15">
      <c r="C1786" s="502">
        <f t="shared" si="7"/>
        <v>43294</v>
      </c>
      <c r="D1786" s="923"/>
      <c r="E1786" s="1176">
        <v>71.959999999999994</v>
      </c>
      <c r="F1786" s="2070">
        <v>2.774</v>
      </c>
      <c r="G1786"/>
      <c r="I1786" s="1921">
        <v>42809</v>
      </c>
      <c r="J1786" s="86"/>
      <c r="K1786" s="2075">
        <v>37789</v>
      </c>
      <c r="L1786" s="2077">
        <v>2.4369999999999998</v>
      </c>
      <c r="M1786" s="1601">
        <v>24509.5</v>
      </c>
      <c r="N1786" s="86"/>
      <c r="O1786" s="86"/>
    </row>
    <row r="1787" spans="3:15">
      <c r="C1787" s="502">
        <f t="shared" si="7"/>
        <v>43301</v>
      </c>
      <c r="D1787" s="923"/>
      <c r="E1787" s="1176">
        <v>68.95</v>
      </c>
      <c r="F1787" s="2070">
        <v>2.79</v>
      </c>
      <c r="G1787"/>
      <c r="I1787" s="1921">
        <v>42840</v>
      </c>
      <c r="J1787" s="86"/>
      <c r="K1787" s="2075">
        <v>37686</v>
      </c>
      <c r="L1787" s="2077">
        <v>2.528</v>
      </c>
      <c r="M1787" s="1601">
        <v>24330.400000000001</v>
      </c>
      <c r="N1787" s="86"/>
      <c r="O1787" s="86"/>
    </row>
    <row r="1788" spans="3:15">
      <c r="C1788" s="502">
        <f t="shared" si="7"/>
        <v>43308</v>
      </c>
      <c r="D1788" s="1941"/>
      <c r="E1788" s="1176">
        <v>70.010000000000005</v>
      </c>
      <c r="F1788" s="2070">
        <v>2.754</v>
      </c>
      <c r="G1788" s="86"/>
      <c r="I1788" s="1921">
        <v>42870</v>
      </c>
      <c r="J1788" s="86"/>
      <c r="K1788" s="2075">
        <v>36425</v>
      </c>
      <c r="L1788" s="2077">
        <v>2.5030000000000001</v>
      </c>
      <c r="M1788" s="1601">
        <v>24855.599999999999</v>
      </c>
      <c r="N1788" s="86"/>
      <c r="O1788" s="86"/>
    </row>
    <row r="1789" spans="3:15">
      <c r="C1789" s="502">
        <f t="shared" si="7"/>
        <v>43315</v>
      </c>
      <c r="D1789" s="86"/>
      <c r="E1789" s="1942">
        <v>69.459999999999994</v>
      </c>
      <c r="F1789" s="2072">
        <v>2.7719999999999998</v>
      </c>
      <c r="G1789" s="86"/>
      <c r="I1789" s="1921">
        <v>42901</v>
      </c>
      <c r="J1789" s="86"/>
      <c r="K1789" s="2075">
        <v>35982</v>
      </c>
      <c r="L1789" s="2077">
        <v>2.46</v>
      </c>
      <c r="M1789" s="1601">
        <v>25664.7</v>
      </c>
      <c r="N1789" s="86"/>
      <c r="O1789" s="86"/>
    </row>
    <row r="1790" spans="3:15">
      <c r="C1790" s="502">
        <f t="shared" si="7"/>
        <v>43322</v>
      </c>
      <c r="D1790" s="86"/>
      <c r="E1790" s="1942">
        <v>67.900000000000006</v>
      </c>
      <c r="F1790" s="2072">
        <v>2.7810000000000001</v>
      </c>
      <c r="G1790" s="86"/>
      <c r="I1790" s="1921">
        <v>42931</v>
      </c>
      <c r="J1790" s="86"/>
      <c r="K1790" s="2075">
        <v>35751</v>
      </c>
      <c r="L1790" s="2077">
        <v>2.4140000000000001</v>
      </c>
      <c r="M1790" s="1601">
        <v>24812.9</v>
      </c>
      <c r="N1790" s="86"/>
      <c r="O1790" s="86"/>
    </row>
    <row r="1791" spans="3:15">
      <c r="C1791" s="502">
        <f t="shared" si="7"/>
        <v>43329</v>
      </c>
      <c r="D1791" s="86"/>
      <c r="E1791" s="1942">
        <v>66.150000000000006</v>
      </c>
      <c r="F1791" s="2072">
        <v>2.774</v>
      </c>
      <c r="G1791" s="86"/>
      <c r="I1791" s="1921">
        <v>42962</v>
      </c>
      <c r="J1791" s="86"/>
      <c r="K1791" s="2075">
        <v>36936</v>
      </c>
      <c r="L1791" s="2077">
        <v>2.4940000000000002</v>
      </c>
      <c r="M1791" s="1601">
        <v>25229.3</v>
      </c>
      <c r="N1791" s="86"/>
      <c r="O1791" s="86"/>
    </row>
    <row r="1792" spans="3:15">
      <c r="C1792" s="502">
        <f t="shared" si="7"/>
        <v>43336</v>
      </c>
      <c r="D1792" s="86"/>
      <c r="E1792" s="1942">
        <v>68.099999999999994</v>
      </c>
      <c r="F1792" s="2072">
        <v>2.7549999999999999</v>
      </c>
      <c r="G1792" s="86"/>
      <c r="I1792" s="1921">
        <v>42993</v>
      </c>
      <c r="J1792" s="86"/>
      <c r="K1792" s="2075">
        <v>39433</v>
      </c>
      <c r="L1792" s="2077">
        <v>2.7610000000000001</v>
      </c>
      <c r="M1792" s="1601">
        <v>24577.5</v>
      </c>
      <c r="N1792" s="86"/>
      <c r="O1792" s="86"/>
    </row>
    <row r="1793" spans="3:15">
      <c r="C1793" s="502">
        <f t="shared" si="7"/>
        <v>43343</v>
      </c>
      <c r="D1793" s="86"/>
      <c r="E1793" s="1942">
        <v>69.66</v>
      </c>
      <c r="F1793" s="2072">
        <v>2.7610000000000001</v>
      </c>
      <c r="G1793" s="86"/>
      <c r="I1793" s="1921">
        <v>43023</v>
      </c>
      <c r="J1793" s="86"/>
      <c r="K1793" s="2075">
        <v>38991</v>
      </c>
      <c r="L1793" s="2077">
        <v>2.621</v>
      </c>
      <c r="M1793" s="1601">
        <v>24906.799999999999</v>
      </c>
      <c r="N1793" s="86"/>
      <c r="O1793" s="86"/>
    </row>
    <row r="1794" spans="3:15">
      <c r="C1794" s="502">
        <f t="shared" si="7"/>
        <v>43350</v>
      </c>
      <c r="D1794" s="86"/>
      <c r="E1794" s="1942">
        <v>68.510000000000005</v>
      </c>
      <c r="F1794" s="2072">
        <v>2.7589999999999999</v>
      </c>
      <c r="G1794" s="86"/>
      <c r="I1794" s="1921">
        <v>43054</v>
      </c>
      <c r="J1794" s="86"/>
      <c r="K1794" s="2075">
        <v>40486</v>
      </c>
      <c r="L1794" s="2077">
        <v>2.6779999999999999</v>
      </c>
      <c r="M1794" s="1601">
        <v>24276.3</v>
      </c>
      <c r="N1794" s="86"/>
      <c r="O1794" s="86"/>
    </row>
    <row r="1795" spans="3:15">
      <c r="C1795" s="502">
        <f t="shared" si="7"/>
        <v>43357</v>
      </c>
      <c r="D1795" s="86"/>
      <c r="E1795" s="1942">
        <v>68.959999999999994</v>
      </c>
      <c r="F1795" s="2072">
        <v>2.7650000000000001</v>
      </c>
      <c r="G1795" s="86"/>
      <c r="I1795" s="1921">
        <v>43084</v>
      </c>
      <c r="J1795" s="86"/>
      <c r="K1795" s="2075">
        <v>41377</v>
      </c>
      <c r="L1795" s="2077">
        <v>2.5939999999999999</v>
      </c>
      <c r="M1795" s="1601">
        <v>24090.2</v>
      </c>
      <c r="N1795" s="86"/>
      <c r="O1795" s="86"/>
    </row>
    <row r="1796" spans="3:15">
      <c r="C1796" s="502">
        <f t="shared" si="7"/>
        <v>43364</v>
      </c>
      <c r="D1796" s="86"/>
      <c r="E1796" s="1942">
        <v>70.28</v>
      </c>
      <c r="F1796" s="2070">
        <v>2.7789999999999999</v>
      </c>
      <c r="G1796" s="86"/>
      <c r="I1796" s="1921">
        <v>43115</v>
      </c>
      <c r="J1796" s="1179">
        <f>J1784+1</f>
        <v>18</v>
      </c>
      <c r="K1796" s="2075">
        <v>42166</v>
      </c>
      <c r="L1796" s="2077">
        <v>2.6709999999999998</v>
      </c>
      <c r="M1796" s="1601">
        <v>22543.8</v>
      </c>
      <c r="N1796" s="86"/>
      <c r="O1796" s="86"/>
    </row>
    <row r="1797" spans="3:15">
      <c r="C1797" s="502">
        <f t="shared" si="7"/>
        <v>43371</v>
      </c>
      <c r="D1797" s="86"/>
      <c r="E1797" s="1942">
        <v>72.84</v>
      </c>
      <c r="F1797" s="2070">
        <v>2.7959999999999998</v>
      </c>
      <c r="G1797" s="86"/>
      <c r="I1797" s="1921">
        <v>43146</v>
      </c>
      <c r="J1797" s="86"/>
      <c r="K1797" s="2075">
        <v>42276</v>
      </c>
      <c r="L1797" s="2077">
        <v>2.7050000000000001</v>
      </c>
      <c r="M1797" s="1601">
        <v>23397.7</v>
      </c>
      <c r="N1797" s="86"/>
      <c r="O1797" s="86"/>
    </row>
    <row r="1798" spans="3:15">
      <c r="C1798" s="502">
        <f t="shared" si="7"/>
        <v>43378</v>
      </c>
      <c r="D1798" s="86"/>
      <c r="E1798" s="1942">
        <v>75.13</v>
      </c>
      <c r="F1798" s="2070">
        <v>2.8290000000000002</v>
      </c>
      <c r="G1798" s="86"/>
      <c r="I1798" s="1921">
        <v>43174</v>
      </c>
      <c r="J1798" s="86"/>
      <c r="K1798" s="2075">
        <v>41791</v>
      </c>
      <c r="L1798" s="2077">
        <v>2.7090000000000001</v>
      </c>
      <c r="M1798" s="1601">
        <v>24142.7</v>
      </c>
      <c r="N1798" s="86"/>
      <c r="O1798" s="86"/>
    </row>
    <row r="1799" spans="3:15">
      <c r="C1799" s="502">
        <f t="shared" si="7"/>
        <v>43385</v>
      </c>
      <c r="D1799" s="86"/>
      <c r="E1799" s="1942">
        <v>72.959999999999994</v>
      </c>
      <c r="F1799" s="2070">
        <v>2.806</v>
      </c>
      <c r="G1799" s="86"/>
      <c r="I1799" s="1921">
        <v>43205</v>
      </c>
      <c r="J1799" s="86"/>
      <c r="K1799" s="2075">
        <v>41877</v>
      </c>
      <c r="L1799" s="2077">
        <v>2.8730000000000002</v>
      </c>
      <c r="M1799" s="1601">
        <v>23817.7</v>
      </c>
      <c r="N1799" s="86"/>
      <c r="O1799" s="86"/>
    </row>
    <row r="1800" spans="3:15">
      <c r="C1800" s="502">
        <f t="shared" si="7"/>
        <v>43392</v>
      </c>
      <c r="D1800" s="86"/>
      <c r="E1800" s="1942">
        <v>70.239999999999995</v>
      </c>
      <c r="F1800" s="2070">
        <v>2.7629999999999999</v>
      </c>
      <c r="G1800" s="86"/>
      <c r="I1800" s="1921">
        <v>43235</v>
      </c>
      <c r="J1800" s="86"/>
      <c r="K1800" s="2075">
        <v>43074</v>
      </c>
      <c r="L1800" s="2077">
        <v>2.9870000000000001</v>
      </c>
      <c r="M1800" s="1601">
        <v>24308.2</v>
      </c>
      <c r="N1800" s="86"/>
      <c r="O1800" s="86"/>
    </row>
    <row r="1801" spans="3:15">
      <c r="C1801" s="502">
        <f t="shared" si="7"/>
        <v>43399</v>
      </c>
      <c r="D1801" s="86"/>
      <c r="E1801" s="1942">
        <v>67.430000000000007</v>
      </c>
      <c r="F1801" s="2070">
        <v>2.7320000000000002</v>
      </c>
      <c r="G1801" s="86"/>
      <c r="I1801" s="1921">
        <v>43266</v>
      </c>
      <c r="J1801" s="86"/>
      <c r="K1801" s="2075">
        <v>43330</v>
      </c>
      <c r="L1801" s="2077">
        <v>2.97</v>
      </c>
      <c r="M1801" s="1601">
        <v>25098.9</v>
      </c>
      <c r="N1801" s="86"/>
      <c r="O1801" s="86"/>
    </row>
    <row r="1802" spans="3:15">
      <c r="C1802" s="502">
        <f t="shared" si="7"/>
        <v>43406</v>
      </c>
      <c r="D1802" s="86"/>
      <c r="E1802" s="1942">
        <v>65.06</v>
      </c>
      <c r="F1802" s="2070">
        <v>2.67</v>
      </c>
      <c r="G1802" s="86"/>
      <c r="I1802" s="1921">
        <v>43296</v>
      </c>
      <c r="J1802" s="86"/>
      <c r="K1802" s="2075">
        <v>43502</v>
      </c>
      <c r="L1802" s="2077">
        <v>2.9279999999999999</v>
      </c>
      <c r="M1802" s="1601">
        <v>24555.5</v>
      </c>
      <c r="N1802" s="86"/>
      <c r="O1802" s="86"/>
    </row>
    <row r="1803" spans="3:15">
      <c r="C1803" s="502">
        <f t="shared" si="7"/>
        <v>43413</v>
      </c>
      <c r="D1803" s="86"/>
      <c r="E1803" s="1942">
        <v>61.57</v>
      </c>
      <c r="F1803" s="2070">
        <v>2.6040000000000001</v>
      </c>
      <c r="G1803" s="86"/>
      <c r="I1803" s="1921">
        <v>43327</v>
      </c>
      <c r="J1803" s="86"/>
      <c r="K1803" s="2075">
        <v>44206</v>
      </c>
      <c r="L1803" s="2077">
        <v>2.9140000000000001</v>
      </c>
      <c r="M1803" s="1601">
        <v>25382.6</v>
      </c>
      <c r="N1803" s="86"/>
      <c r="O1803" s="86"/>
    </row>
    <row r="1804" spans="3:15">
      <c r="C1804" s="502">
        <f t="shared" si="7"/>
        <v>43420</v>
      </c>
      <c r="D1804" s="86"/>
      <c r="E1804" s="1600">
        <v>56.92</v>
      </c>
      <c r="F1804" s="2069">
        <v>2.5249999999999999</v>
      </c>
      <c r="G1804" s="86"/>
      <c r="I1804" s="1943">
        <v>43358</v>
      </c>
      <c r="J1804" s="86"/>
      <c r="K1804" s="2075">
        <v>43618</v>
      </c>
      <c r="L1804" s="2077">
        <v>2.915</v>
      </c>
      <c r="M1804" s="1601">
        <v>24365.1</v>
      </c>
      <c r="N1804" s="86"/>
      <c r="O1804" s="86"/>
    </row>
    <row r="1805" spans="3:15">
      <c r="C1805" s="502">
        <f t="shared" si="7"/>
        <v>43427</v>
      </c>
      <c r="D1805" s="86"/>
      <c r="E1805" s="1600">
        <v>54.99</v>
      </c>
      <c r="F1805" s="2069">
        <v>2.4449999999999998</v>
      </c>
      <c r="G1805" s="86"/>
      <c r="I1805" s="1943">
        <v>43388</v>
      </c>
      <c r="J1805" s="86"/>
      <c r="K1805" s="2075">
        <v>45442</v>
      </c>
      <c r="L1805" s="2077">
        <v>2.9430000000000001</v>
      </c>
      <c r="M1805" s="1601">
        <v>24712.2</v>
      </c>
      <c r="N1805" s="86"/>
      <c r="O1805" s="86"/>
    </row>
    <row r="1806" spans="3:15">
      <c r="C1806" s="502">
        <f t="shared" si="7"/>
        <v>43434</v>
      </c>
      <c r="D1806" s="86"/>
      <c r="E1806" s="1600">
        <v>51.01</v>
      </c>
      <c r="F1806" s="2069">
        <v>2.35</v>
      </c>
      <c r="G1806" s="86"/>
      <c r="I1806" s="1943">
        <v>43419</v>
      </c>
      <c r="J1806" s="86"/>
      <c r="K1806" s="2075">
        <v>43515</v>
      </c>
      <c r="L1806" s="2077">
        <v>2.7360000000000002</v>
      </c>
      <c r="M1806" s="1601">
        <v>24640.400000000001</v>
      </c>
      <c r="N1806" s="86"/>
      <c r="O1806" s="86"/>
    </row>
    <row r="1807" spans="3:15">
      <c r="C1807" s="502">
        <f t="shared" si="7"/>
        <v>43441</v>
      </c>
      <c r="D1807" s="86"/>
      <c r="E1807" s="1600">
        <v>52.63</v>
      </c>
      <c r="F1807" s="2069">
        <v>2.3250000000000002</v>
      </c>
      <c r="G1807" s="86"/>
      <c r="I1807" s="1943">
        <v>43449</v>
      </c>
      <c r="J1807" s="86"/>
      <c r="K1807" s="2075">
        <v>40954</v>
      </c>
      <c r="L1807" s="2077">
        <v>2.4569999999999999</v>
      </c>
      <c r="M1807" s="1601">
        <v>24182.400000000001</v>
      </c>
      <c r="N1807" s="86"/>
      <c r="O1807" s="86"/>
    </row>
    <row r="1808" spans="3:15">
      <c r="C1808" s="502">
        <f t="shared" si="7"/>
        <v>43448</v>
      </c>
      <c r="D1808" s="86"/>
      <c r="E1808" s="1600">
        <v>51.54</v>
      </c>
      <c r="F1808" s="2069">
        <v>2.2679999999999998</v>
      </c>
      <c r="G1808" s="86"/>
      <c r="I1808" s="1943">
        <v>43480</v>
      </c>
      <c r="J1808" s="1179">
        <v>19</v>
      </c>
      <c r="K1808" s="2075">
        <v>40252</v>
      </c>
      <c r="L1808" s="2077">
        <v>2.3380000000000001</v>
      </c>
      <c r="M1808" s="1601">
        <v>23194.3</v>
      </c>
      <c r="N1808" s="86"/>
      <c r="O1808" s="86"/>
    </row>
    <row r="1809" spans="3:15">
      <c r="C1809" s="502">
        <f t="shared" si="7"/>
        <v>43455</v>
      </c>
      <c r="D1809" s="86"/>
      <c r="E1809" s="1600">
        <v>46.98</v>
      </c>
      <c r="F1809" s="2069">
        <v>2.2160000000000002</v>
      </c>
      <c r="G1809" s="86"/>
      <c r="I1809" s="1943">
        <v>43511</v>
      </c>
      <c r="J1809" s="1179"/>
      <c r="K1809" s="2075">
        <v>41654</v>
      </c>
      <c r="L1809" s="2077">
        <v>2.3929999999999998</v>
      </c>
      <c r="M1809" s="86"/>
      <c r="N1809" s="86"/>
      <c r="O1809" s="86"/>
    </row>
    <row r="1810" spans="3:15">
      <c r="C1810" s="502">
        <f t="shared" si="7"/>
        <v>43462</v>
      </c>
      <c r="D1810" s="86"/>
      <c r="E1810" s="1600">
        <v>45.22</v>
      </c>
      <c r="F1810" s="2069">
        <v>2.1560000000000001</v>
      </c>
      <c r="G1810" s="86"/>
      <c r="I1810" s="1943">
        <v>43539</v>
      </c>
      <c r="J1810" s="1179"/>
      <c r="K1810" s="2075">
        <v>43101</v>
      </c>
      <c r="L1810" s="2077">
        <v>2.5939999999999999</v>
      </c>
      <c r="M1810" s="86"/>
      <c r="N1810" s="86"/>
      <c r="O1810" s="86"/>
    </row>
    <row r="1811" spans="3:15">
      <c r="C1811" s="502">
        <f t="shared" si="7"/>
        <v>43469</v>
      </c>
      <c r="D1811" s="1179">
        <v>19</v>
      </c>
      <c r="E1811" s="1600">
        <v>47</v>
      </c>
      <c r="F1811" s="2069">
        <v>2.1280000000000001</v>
      </c>
      <c r="G1811" s="86"/>
      <c r="I1811" s="1943">
        <v>43570</v>
      </c>
      <c r="J1811" s="1179"/>
      <c r="K1811" s="2076"/>
      <c r="L1811" s="2077">
        <v>2.8809999999999998</v>
      </c>
      <c r="M1811" s="86"/>
      <c r="N1811" s="86"/>
      <c r="O1811" s="86"/>
    </row>
    <row r="1812" spans="3:15">
      <c r="C1812" s="502">
        <f t="shared" si="7"/>
        <v>43476</v>
      </c>
      <c r="D1812" s="86"/>
      <c r="E1812" s="1600">
        <v>50.78</v>
      </c>
      <c r="F1812" s="2069">
        <v>2.1429999999999998</v>
      </c>
      <c r="G1812" s="86"/>
      <c r="I1812" s="1943">
        <v>43600</v>
      </c>
      <c r="J1812" s="1179"/>
      <c r="K1812" s="2076"/>
      <c r="L1812" s="2074"/>
      <c r="M1812" s="86"/>
      <c r="N1812" s="86"/>
      <c r="O1812" s="86"/>
    </row>
    <row r="1813" spans="3:15">
      <c r="C1813" s="502">
        <f t="shared" si="7"/>
        <v>43483</v>
      </c>
      <c r="D1813" s="86"/>
      <c r="E1813" s="1600">
        <v>51.92</v>
      </c>
      <c r="F1813" s="2069">
        <v>2.1469999999999998</v>
      </c>
      <c r="G1813" s="86"/>
      <c r="I1813" s="1943">
        <v>43631</v>
      </c>
      <c r="J1813" s="1179"/>
      <c r="K1813" s="2076"/>
      <c r="L1813" s="2074"/>
      <c r="M1813" s="86"/>
      <c r="N1813" s="86"/>
      <c r="O1813" s="86"/>
    </row>
    <row r="1814" spans="3:15">
      <c r="C1814" s="502">
        <f t="shared" si="7"/>
        <v>43490</v>
      </c>
      <c r="D1814" s="86"/>
      <c r="E1814" s="1600">
        <v>52.88</v>
      </c>
      <c r="F1814" s="2069">
        <v>2.1619999999999999</v>
      </c>
      <c r="G1814" s="86"/>
      <c r="I1814" s="1943">
        <v>43661</v>
      </c>
      <c r="J1814" s="1179"/>
      <c r="K1814" s="2076"/>
      <c r="L1814" s="2074"/>
      <c r="M1814" s="86"/>
      <c r="N1814" s="86"/>
      <c r="O1814" s="86"/>
    </row>
    <row r="1815" spans="3:15">
      <c r="C1815" s="502">
        <f t="shared" si="7"/>
        <v>43497</v>
      </c>
      <c r="D1815" s="86"/>
      <c r="E1815" s="1600">
        <v>53.63</v>
      </c>
      <c r="F1815" s="2069">
        <v>2.1619999999999999</v>
      </c>
      <c r="G1815" s="86"/>
      <c r="I1815" s="1943">
        <v>43692</v>
      </c>
      <c r="J1815" s="1179"/>
      <c r="K1815" s="2076"/>
      <c r="L1815" s="2074"/>
      <c r="M1815" s="86"/>
      <c r="N1815" s="86"/>
      <c r="O1815" s="86"/>
    </row>
    <row r="1816" spans="3:15">
      <c r="C1816" s="502">
        <f t="shared" si="7"/>
        <v>43504</v>
      </c>
      <c r="D1816" s="86"/>
      <c r="E1816" s="1600">
        <v>53.53</v>
      </c>
      <c r="F1816" s="2069">
        <v>2.1869999999999998</v>
      </c>
      <c r="G1816" s="86"/>
      <c r="I1816" s="1943">
        <v>43723</v>
      </c>
      <c r="J1816" s="1179"/>
      <c r="K1816" s="2076"/>
      <c r="L1816" s="2074"/>
      <c r="M1816" s="86"/>
      <c r="N1816" s="86"/>
      <c r="O1816" s="86"/>
    </row>
    <row r="1817" spans="3:15">
      <c r="C1817" s="502">
        <f t="shared" si="7"/>
        <v>43511</v>
      </c>
      <c r="D1817" s="86"/>
      <c r="E1817" s="1600">
        <v>53.88</v>
      </c>
      <c r="F1817" s="2069">
        <v>2.23</v>
      </c>
      <c r="G1817" s="86"/>
      <c r="I1817" s="1943">
        <v>43753</v>
      </c>
      <c r="J1817" s="1179"/>
      <c r="K1817" s="2076"/>
      <c r="L1817" s="2074"/>
      <c r="M1817" s="86"/>
      <c r="N1817" s="86"/>
      <c r="O1817" s="86"/>
    </row>
    <row r="1818" spans="3:15">
      <c r="C1818" s="502">
        <f t="shared" si="7"/>
        <v>43518</v>
      </c>
      <c r="D1818" s="86"/>
      <c r="E1818" s="1600">
        <v>56.74</v>
      </c>
      <c r="F1818" s="2069">
        <v>2.3109999999999999</v>
      </c>
      <c r="G1818" s="86"/>
      <c r="I1818" s="1943">
        <v>43784</v>
      </c>
      <c r="J1818" s="1179"/>
      <c r="K1818" s="2076"/>
      <c r="L1818" s="2074"/>
      <c r="M1818" s="86"/>
      <c r="N1818" s="86"/>
      <c r="O1818" s="86"/>
    </row>
    <row r="1819" spans="3:15">
      <c r="C1819" s="502">
        <f t="shared" si="7"/>
        <v>43525</v>
      </c>
      <c r="D1819" s="86"/>
      <c r="E1819" s="1600">
        <v>56.12</v>
      </c>
      <c r="F1819" s="2069">
        <v>2.3519999999999999</v>
      </c>
      <c r="G1819" s="86"/>
      <c r="I1819" s="1943">
        <v>43814</v>
      </c>
      <c r="J1819" s="1179"/>
      <c r="K1819" s="2076"/>
      <c r="L1819" s="2074"/>
      <c r="M1819" s="86"/>
      <c r="N1819" s="86"/>
      <c r="O1819" s="86"/>
    </row>
    <row r="1820" spans="3:15">
      <c r="C1820" s="502">
        <f t="shared" si="7"/>
        <v>43532</v>
      </c>
      <c r="D1820" s="86"/>
      <c r="E1820" s="1600">
        <v>56.35</v>
      </c>
      <c r="F1820" s="2069">
        <v>2.399</v>
      </c>
      <c r="G1820" s="86"/>
      <c r="I1820" s="1943"/>
      <c r="J1820" s="1179"/>
      <c r="K1820" s="2076"/>
      <c r="L1820" s="2074"/>
      <c r="M1820" s="86"/>
      <c r="N1820" s="86"/>
      <c r="O1820" s="86"/>
    </row>
    <row r="1821" spans="3:15">
      <c r="C1821" s="502">
        <f t="shared" si="7"/>
        <v>43539</v>
      </c>
      <c r="D1821" s="86"/>
      <c r="E1821" s="1600">
        <v>57.81</v>
      </c>
      <c r="F1821" s="2069">
        <v>2.4769999999999999</v>
      </c>
      <c r="G1821" s="86"/>
      <c r="I1821" s="1943"/>
      <c r="J1821" s="86"/>
      <c r="K1821" s="2076"/>
      <c r="L1821" s="2074"/>
      <c r="M1821" s="86"/>
      <c r="N1821" s="86"/>
      <c r="O1821" s="86"/>
    </row>
    <row r="1822" spans="3:15">
      <c r="C1822" s="502">
        <f t="shared" si="7"/>
        <v>43546</v>
      </c>
      <c r="D1822" s="86"/>
      <c r="E1822" s="1600">
        <v>59.44</v>
      </c>
      <c r="F1822" s="2069">
        <v>2.544</v>
      </c>
      <c r="G1822" s="86"/>
      <c r="I1822" s="1943"/>
      <c r="J1822" s="86"/>
      <c r="K1822" s="2076"/>
      <c r="L1822" s="2074"/>
      <c r="M1822" s="86"/>
      <c r="N1822" s="86"/>
      <c r="O1822" s="86"/>
    </row>
    <row r="1823" spans="3:15">
      <c r="C1823" s="502">
        <f t="shared" si="7"/>
        <v>43553</v>
      </c>
      <c r="D1823" s="86"/>
      <c r="E1823" s="1600">
        <v>59.49</v>
      </c>
      <c r="F1823" s="2069">
        <v>2.6110000000000002</v>
      </c>
      <c r="G1823" s="86"/>
      <c r="I1823" s="1943"/>
      <c r="J1823" s="86"/>
      <c r="K1823" s="2076"/>
      <c r="L1823" s="2074"/>
      <c r="M1823" s="86"/>
      <c r="N1823" s="86"/>
      <c r="O1823" s="86"/>
    </row>
    <row r="1824" spans="3:15">
      <c r="C1824" s="502">
        <f t="shared" si="7"/>
        <v>43560</v>
      </c>
      <c r="D1824" s="86"/>
      <c r="E1824" s="1600">
        <v>62.36</v>
      </c>
      <c r="F1824" s="2069">
        <v>2.65</v>
      </c>
      <c r="G1824" s="86"/>
      <c r="I1824" s="1943"/>
      <c r="J1824" s="86"/>
      <c r="K1824" s="2076"/>
      <c r="L1824" s="86"/>
      <c r="M1824" s="86"/>
      <c r="N1824" s="86"/>
      <c r="O1824" s="86"/>
    </row>
    <row r="1825" spans="3:15">
      <c r="C1825" s="502">
        <f t="shared" si="7"/>
        <v>43567</v>
      </c>
      <c r="D1825" s="86"/>
      <c r="E1825" s="1600">
        <v>64.099999999999994</v>
      </c>
      <c r="F1825" s="2069">
        <v>2.7250000000000001</v>
      </c>
      <c r="G1825" s="86"/>
      <c r="I1825" s="1943"/>
      <c r="J1825" s="86"/>
      <c r="K1825" s="2076"/>
      <c r="L1825" s="86"/>
      <c r="M1825" s="86"/>
      <c r="N1825" s="86"/>
      <c r="O1825" s="86"/>
    </row>
    <row r="1826" spans="3:15">
      <c r="C1826" s="502">
        <f t="shared" si="7"/>
        <v>43574</v>
      </c>
      <c r="D1826" s="86"/>
      <c r="E1826" s="1600">
        <v>63.8</v>
      </c>
      <c r="F1826" s="2069">
        <v>2.7229999999999999</v>
      </c>
      <c r="G1826" s="86"/>
      <c r="I1826" s="1943"/>
      <c r="J1826" s="86"/>
      <c r="K1826" s="2076"/>
      <c r="L1826" s="86"/>
      <c r="M1826" s="86"/>
      <c r="N1826" s="86"/>
      <c r="O1826" s="86"/>
    </row>
    <row r="1827" spans="3:15">
      <c r="C1827" s="502">
        <f t="shared" si="7"/>
        <v>43581</v>
      </c>
      <c r="D1827" s="86"/>
      <c r="E1827" s="2046">
        <v>63.3</v>
      </c>
      <c r="F1827" s="2069">
        <v>2.7610000000000001</v>
      </c>
      <c r="G1827" s="86"/>
      <c r="I1827" s="1943"/>
      <c r="J1827" s="86"/>
      <c r="K1827" s="2076"/>
      <c r="L1827" s="86"/>
      <c r="M1827" s="86"/>
      <c r="N1827" s="86"/>
      <c r="O1827" s="86"/>
    </row>
    <row r="1828" spans="3:15">
      <c r="C1828" s="502">
        <f t="shared" si="7"/>
        <v>43588</v>
      </c>
      <c r="D1828" s="86"/>
      <c r="E1828" s="2046"/>
      <c r="F1828" s="2072"/>
      <c r="G1828" s="86"/>
      <c r="I1828" s="1943"/>
      <c r="J1828" s="86"/>
      <c r="K1828" s="2076"/>
      <c r="L1828" s="86"/>
      <c r="M1828" s="86"/>
      <c r="N1828" s="86"/>
      <c r="O1828" s="86"/>
    </row>
    <row r="1829" spans="3:15">
      <c r="C1829" s="86"/>
      <c r="D1829" s="86"/>
      <c r="E1829" s="1942"/>
      <c r="F1829" s="2072"/>
      <c r="G1829" s="86"/>
      <c r="I1829" s="86"/>
      <c r="J1829" s="86"/>
      <c r="K1829" s="1944"/>
      <c r="L1829" s="86"/>
      <c r="M1829" s="86"/>
      <c r="N1829" s="86"/>
      <c r="O1829" s="86"/>
    </row>
    <row r="1830" spans="3:15">
      <c r="C1830" s="1297" t="s">
        <v>998</v>
      </c>
      <c r="D1830" s="1298" t="s">
        <v>1002</v>
      </c>
      <c r="E1830" s="1730" t="s">
        <v>1000</v>
      </c>
      <c r="F1830" s="2073" t="s">
        <v>1001</v>
      </c>
      <c r="G1830" s="1297" t="s">
        <v>1003</v>
      </c>
      <c r="I1830" s="1301" t="s">
        <v>703</v>
      </c>
      <c r="J1830" s="1301" t="s">
        <v>999</v>
      </c>
      <c r="K1830" s="1301" t="s">
        <v>1175</v>
      </c>
      <c r="L1830" s="1301" t="s">
        <v>1178</v>
      </c>
      <c r="M1830" s="1301" t="s">
        <v>1175</v>
      </c>
      <c r="N1830" s="1301" t="s">
        <v>1003</v>
      </c>
      <c r="O1830" s="1301" t="s">
        <v>1003</v>
      </c>
    </row>
    <row r="1831" spans="3:15">
      <c r="K1831" s="44" t="s">
        <v>1176</v>
      </c>
      <c r="L1831" s="44"/>
      <c r="M1831" s="44" t="s">
        <v>1177</v>
      </c>
    </row>
  </sheetData>
  <phoneticPr fontId="11" type="noConversion"/>
  <pageMargins left="0.63" right="0.25" top="0.25" bottom="0" header="0.5" footer="0.5"/>
  <headerFooter>
    <oddFooter>&amp;C&amp;"Calibri,Regular"&amp;K000000InSIGHT™ is a registered trademark of Meridian Economics LLC. All rights reserved.</oddFooter>
  </headerFooter>
  <drawing r:id="rId1"/>
  <extLst>
    <ext xmlns:mx="http://schemas.microsoft.com/office/mac/excel/2008/main" uri="{64002731-A6B0-56B0-2670-7721B7C09600}">
      <mx:PLV Mode="0" OnePage="0" WScale="10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pageSetUpPr fitToPage="1"/>
  </sheetPr>
  <dimension ref="A2:W313"/>
  <sheetViews>
    <sheetView topLeftCell="A28" zoomScale="90" zoomScaleNormal="90" zoomScalePageLayoutView="90" workbookViewId="0">
      <selection activeCell="J5" sqref="J5"/>
    </sheetView>
  </sheetViews>
  <sheetFormatPr baseColWidth="10" defaultRowHeight="15" x14ac:dyDescent="0"/>
  <cols>
    <col min="1" max="1" width="7.1640625" style="2" customWidth="1"/>
    <col min="2" max="2" width="2.33203125" style="2" customWidth="1"/>
    <col min="3" max="4" width="10.83203125" style="2"/>
    <col min="5" max="5" width="10.83203125" style="628"/>
    <col min="6" max="6" width="10.83203125" style="2" customWidth="1"/>
    <col min="7" max="7" width="11.33203125" style="2" bestFit="1" customWidth="1"/>
    <col min="8" max="8" width="11.33203125" style="1704" bestFit="1" customWidth="1"/>
    <col min="9" max="9" width="11.33203125" style="628" bestFit="1" customWidth="1"/>
    <col min="10" max="10" width="11.33203125" style="2" bestFit="1" customWidth="1"/>
    <col min="11" max="18" width="10.83203125" style="2"/>
    <col min="19" max="19" width="3" style="2" customWidth="1"/>
    <col min="20" max="21" width="10.83203125" style="2"/>
  </cols>
  <sheetData>
    <row r="2" spans="1:21" s="104" customFormat="1" ht="11" customHeight="1">
      <c r="A2" s="111"/>
      <c r="B2" s="255"/>
      <c r="C2" s="256"/>
      <c r="D2" s="256"/>
      <c r="E2" s="256"/>
      <c r="F2" s="256"/>
      <c r="G2" s="256"/>
      <c r="H2" s="256"/>
      <c r="I2" s="256"/>
      <c r="J2" s="256"/>
      <c r="K2" s="256"/>
      <c r="L2" s="256"/>
      <c r="M2" s="256"/>
      <c r="N2" s="256"/>
      <c r="O2" s="256"/>
      <c r="P2" s="256"/>
      <c r="Q2" s="256"/>
      <c r="R2" s="256"/>
      <c r="S2" s="1971"/>
      <c r="T2" s="111"/>
      <c r="U2" s="111"/>
    </row>
    <row r="3" spans="1:21" s="104" customFormat="1" ht="18">
      <c r="A3" s="111"/>
      <c r="B3" s="258"/>
      <c r="C3" s="94"/>
      <c r="D3" s="94"/>
      <c r="E3" s="94"/>
      <c r="F3" s="94"/>
      <c r="G3" s="94"/>
      <c r="H3" s="94"/>
      <c r="I3" s="94"/>
      <c r="J3" s="94"/>
      <c r="K3" s="94"/>
      <c r="L3" s="94"/>
      <c r="M3" s="94"/>
      <c r="N3" s="94"/>
      <c r="O3" s="94"/>
      <c r="P3" s="94"/>
      <c r="Q3" s="94"/>
      <c r="R3" s="94"/>
      <c r="S3" s="1243"/>
      <c r="T3" s="111"/>
      <c r="U3" s="111"/>
    </row>
    <row r="4" spans="1:21" s="104" customFormat="1" ht="18">
      <c r="A4" s="111"/>
      <c r="B4" s="258"/>
      <c r="C4" s="94"/>
      <c r="D4" s="94"/>
      <c r="E4" s="94"/>
      <c r="F4" s="94"/>
      <c r="G4" s="94"/>
      <c r="H4" s="94"/>
      <c r="I4" s="94"/>
      <c r="J4" s="94"/>
      <c r="K4" s="94"/>
      <c r="L4" s="94"/>
      <c r="M4" s="94"/>
      <c r="N4" s="94"/>
      <c r="O4" s="94"/>
      <c r="P4" s="94"/>
      <c r="Q4" s="94"/>
      <c r="R4" s="94"/>
      <c r="S4" s="1243"/>
      <c r="T4" s="111"/>
      <c r="U4" s="111"/>
    </row>
    <row r="5" spans="1:21" s="104" customFormat="1" ht="18">
      <c r="A5" s="111"/>
      <c r="B5" s="258"/>
      <c r="C5" s="94"/>
      <c r="D5" s="94"/>
      <c r="E5" s="94"/>
      <c r="F5" s="94"/>
      <c r="G5" s="94"/>
      <c r="H5" s="94"/>
      <c r="I5" s="94"/>
      <c r="J5" s="94"/>
      <c r="K5" s="94"/>
      <c r="L5" s="94"/>
      <c r="M5" s="94"/>
      <c r="N5" s="94"/>
      <c r="O5" s="94"/>
      <c r="P5" s="94"/>
      <c r="Q5" s="94"/>
      <c r="R5" s="94"/>
      <c r="S5" s="1243"/>
      <c r="T5" s="111"/>
      <c r="U5" s="111"/>
    </row>
    <row r="6" spans="1:21" s="104" customFormat="1" ht="18">
      <c r="A6" s="111"/>
      <c r="B6" s="258"/>
      <c r="C6" s="94"/>
      <c r="D6" s="94"/>
      <c r="E6" s="94"/>
      <c r="F6" s="94"/>
      <c r="G6" s="94"/>
      <c r="H6" s="94"/>
      <c r="I6" s="94"/>
      <c r="J6" s="94"/>
      <c r="K6" s="94"/>
      <c r="L6" s="94"/>
      <c r="M6" s="94"/>
      <c r="N6" s="94"/>
      <c r="O6" s="94"/>
      <c r="P6" s="94"/>
      <c r="Q6" s="94"/>
      <c r="R6" s="94"/>
      <c r="S6" s="1243"/>
      <c r="T6" s="111"/>
      <c r="U6" s="111"/>
    </row>
    <row r="7" spans="1:21" ht="20">
      <c r="B7" s="1970" t="s">
        <v>225</v>
      </c>
      <c r="C7" s="215"/>
      <c r="D7" s="215"/>
      <c r="E7" s="1673"/>
      <c r="F7" s="215"/>
      <c r="G7" s="215"/>
      <c r="H7" s="1689"/>
      <c r="I7" s="1673"/>
      <c r="J7" s="215"/>
      <c r="K7" s="215"/>
      <c r="L7" s="215"/>
      <c r="M7" s="215"/>
      <c r="N7" s="215"/>
      <c r="O7" s="215"/>
      <c r="P7" s="215"/>
      <c r="Q7" s="215"/>
      <c r="R7" s="215"/>
      <c r="S7" s="1969"/>
      <c r="U7"/>
    </row>
    <row r="8" spans="1:21" ht="7" customHeight="1">
      <c r="B8" s="398"/>
      <c r="C8" s="399"/>
      <c r="D8" s="399"/>
      <c r="E8" s="1972"/>
      <c r="F8" s="399"/>
      <c r="G8" s="399"/>
      <c r="H8" s="1973"/>
      <c r="I8" s="1972"/>
      <c r="J8" s="399"/>
      <c r="K8" s="399"/>
      <c r="L8" s="399"/>
      <c r="M8" s="399"/>
      <c r="N8" s="399"/>
      <c r="O8" s="399"/>
      <c r="P8" s="399"/>
      <c r="Q8" s="399"/>
      <c r="R8" s="399"/>
      <c r="S8" s="400"/>
      <c r="U8"/>
    </row>
    <row r="9" spans="1:21" ht="36" customHeight="1">
      <c r="B9" s="5"/>
      <c r="C9" s="5"/>
      <c r="D9" s="5"/>
      <c r="E9" s="1671"/>
      <c r="F9" s="5"/>
      <c r="G9" s="5"/>
      <c r="H9" s="1687"/>
      <c r="I9" s="1671"/>
      <c r="J9" s="5"/>
      <c r="K9" s="5"/>
      <c r="L9" s="5"/>
      <c r="M9" s="5"/>
      <c r="N9" s="5"/>
      <c r="O9" s="5"/>
      <c r="P9" s="5"/>
      <c r="Q9" s="5"/>
      <c r="R9" s="5"/>
      <c r="S9" s="5"/>
      <c r="U9"/>
    </row>
    <row r="10" spans="1:21" ht="25">
      <c r="B10" s="22"/>
      <c r="C10" s="155"/>
      <c r="D10" s="155"/>
      <c r="E10" s="1670"/>
      <c r="F10" s="155"/>
      <c r="G10" s="155"/>
      <c r="H10" s="1686"/>
      <c r="I10" s="1670"/>
      <c r="J10" s="155"/>
      <c r="K10" s="155"/>
      <c r="L10" s="155"/>
      <c r="M10" s="155"/>
      <c r="N10" s="155"/>
      <c r="O10" s="155"/>
      <c r="P10" s="155"/>
      <c r="Q10" s="212"/>
      <c r="R10" s="155"/>
      <c r="S10" s="54"/>
      <c r="U10"/>
    </row>
    <row r="11" spans="1:21" ht="42" customHeight="1">
      <c r="B11" s="20"/>
      <c r="C11" s="1938"/>
      <c r="D11" s="1938"/>
      <c r="E11" s="1952"/>
      <c r="F11" s="1940" t="s">
        <v>1188</v>
      </c>
      <c r="G11" s="1940"/>
      <c r="H11" s="1953"/>
      <c r="I11" s="1954"/>
      <c r="J11" s="1938"/>
      <c r="K11" s="1938"/>
      <c r="L11" s="1938"/>
      <c r="M11" s="1938"/>
      <c r="N11" s="1938"/>
      <c r="O11" s="1938"/>
      <c r="P11" s="1938"/>
      <c r="Q11" s="1938"/>
      <c r="R11" s="1938"/>
      <c r="S11" s="21"/>
      <c r="U11"/>
    </row>
    <row r="12" spans="1:21">
      <c r="B12" s="20"/>
      <c r="C12" s="5"/>
      <c r="D12" s="5"/>
      <c r="E12" s="1671"/>
      <c r="F12" s="5"/>
      <c r="G12" s="5"/>
      <c r="H12" s="1687"/>
      <c r="I12" s="1671"/>
      <c r="J12" s="5"/>
      <c r="K12" s="5"/>
      <c r="L12" s="5"/>
      <c r="M12" s="5"/>
      <c r="N12" s="5"/>
      <c r="O12" s="5"/>
      <c r="P12" s="5"/>
      <c r="Q12" s="5"/>
      <c r="R12" s="5"/>
      <c r="S12" s="21"/>
      <c r="U12"/>
    </row>
    <row r="13" spans="1:21" s="729" customFormat="1" ht="30">
      <c r="A13" s="726"/>
      <c r="B13" s="727"/>
      <c r="C13" s="709"/>
      <c r="D13" s="709"/>
      <c r="E13" s="1674"/>
      <c r="F13" s="709"/>
      <c r="G13" s="709"/>
      <c r="H13" s="1690"/>
      <c r="I13" s="1674"/>
      <c r="J13" s="709"/>
      <c r="K13" s="709"/>
      <c r="L13" s="709"/>
      <c r="M13" s="709"/>
      <c r="N13" s="709"/>
      <c r="O13" s="709"/>
      <c r="P13" s="709"/>
      <c r="Q13" s="709"/>
      <c r="R13" s="709"/>
      <c r="S13" s="728"/>
      <c r="T13" s="726"/>
      <c r="U13" s="726"/>
    </row>
    <row r="14" spans="1:21" s="732" customFormat="1" ht="20">
      <c r="A14" s="547"/>
      <c r="B14" s="730"/>
      <c r="C14" s="246"/>
      <c r="D14" s="246"/>
      <c r="E14" s="1675"/>
      <c r="F14" s="246"/>
      <c r="G14" s="246"/>
      <c r="H14" s="1691"/>
      <c r="I14" s="1675"/>
      <c r="J14" s="246"/>
      <c r="K14" s="246"/>
      <c r="L14" s="246"/>
      <c r="M14" s="246"/>
      <c r="N14" s="246"/>
      <c r="O14" s="246"/>
      <c r="P14" s="246"/>
      <c r="Q14" s="246"/>
      <c r="R14" s="246"/>
      <c r="S14" s="731"/>
      <c r="T14" s="547"/>
      <c r="U14" s="547"/>
    </row>
    <row r="15" spans="1:21">
      <c r="B15" s="20"/>
      <c r="C15" s="5"/>
      <c r="D15" s="5"/>
      <c r="E15" s="1671"/>
      <c r="F15" s="5"/>
      <c r="G15" s="5"/>
      <c r="H15" s="1687"/>
      <c r="I15" s="1671"/>
      <c r="J15" s="5"/>
      <c r="K15" s="5"/>
      <c r="L15" s="5"/>
      <c r="M15" s="5"/>
      <c r="N15" s="5"/>
      <c r="O15" s="5"/>
      <c r="P15" s="5"/>
      <c r="Q15" s="5"/>
      <c r="R15" s="5"/>
      <c r="S15" s="21"/>
    </row>
    <row r="16" spans="1:21">
      <c r="B16" s="20"/>
      <c r="C16" s="5"/>
      <c r="D16" s="899"/>
      <c r="F16" s="5"/>
      <c r="G16" s="1177"/>
      <c r="H16" s="1692"/>
      <c r="I16" s="1671"/>
      <c r="J16" s="5"/>
      <c r="K16" s="5"/>
      <c r="L16" s="899"/>
      <c r="M16" s="5"/>
      <c r="O16" s="1327"/>
      <c r="P16" s="5"/>
      <c r="Q16" s="912"/>
      <c r="R16" s="5"/>
      <c r="S16" s="21"/>
    </row>
    <row r="17" spans="2:19">
      <c r="B17" s="20"/>
      <c r="C17" s="5"/>
      <c r="D17" s="5"/>
      <c r="E17" s="1671"/>
      <c r="F17" s="5"/>
      <c r="G17" s="5"/>
      <c r="H17" s="1687"/>
      <c r="I17" s="1671"/>
      <c r="J17" s="5"/>
      <c r="K17" s="5"/>
      <c r="L17" s="5"/>
      <c r="M17" s="5"/>
      <c r="N17" s="5"/>
      <c r="O17" s="5"/>
      <c r="P17" s="5"/>
      <c r="Q17" s="5"/>
      <c r="R17" s="5"/>
      <c r="S17" s="21"/>
    </row>
    <row r="18" spans="2:19">
      <c r="B18" s="20"/>
      <c r="C18" s="5"/>
      <c r="D18" s="5"/>
      <c r="E18" s="1671"/>
      <c r="F18" s="5"/>
      <c r="G18" s="5"/>
      <c r="H18" s="1687"/>
      <c r="I18" s="1671"/>
      <c r="J18" s="5"/>
      <c r="K18" s="5"/>
      <c r="L18" s="5"/>
      <c r="M18" s="5"/>
      <c r="N18" s="5"/>
      <c r="O18" s="5"/>
      <c r="P18" s="5"/>
      <c r="Q18" s="5"/>
      <c r="R18" s="5"/>
      <c r="S18" s="21"/>
    </row>
    <row r="19" spans="2:19">
      <c r="B19" s="20"/>
      <c r="C19" s="5"/>
      <c r="D19" s="5"/>
      <c r="E19" s="1671"/>
      <c r="F19" s="5"/>
      <c r="G19" s="5"/>
      <c r="H19" s="1687"/>
      <c r="I19" s="1671"/>
      <c r="J19" s="5"/>
      <c r="K19" s="5"/>
      <c r="L19" s="5"/>
      <c r="M19" s="5"/>
      <c r="N19" s="5"/>
      <c r="O19" s="5"/>
      <c r="P19" s="5"/>
      <c r="Q19" s="5"/>
      <c r="R19" s="5"/>
      <c r="S19" s="21"/>
    </row>
    <row r="20" spans="2:19">
      <c r="B20" s="20"/>
      <c r="C20" s="5"/>
      <c r="D20" s="5"/>
      <c r="E20" s="1671"/>
      <c r="F20" s="5"/>
      <c r="G20" s="5"/>
      <c r="H20" s="1687"/>
      <c r="I20" s="1671"/>
      <c r="J20" s="5"/>
      <c r="K20" s="5"/>
      <c r="L20" s="5"/>
      <c r="M20" s="5"/>
      <c r="N20" s="5"/>
      <c r="O20" s="5"/>
      <c r="P20" s="5"/>
      <c r="Q20" s="5"/>
      <c r="R20" s="5"/>
      <c r="S20" s="21"/>
    </row>
    <row r="21" spans="2:19">
      <c r="B21" s="20"/>
      <c r="C21" s="5"/>
      <c r="D21" s="5"/>
      <c r="E21" s="1671"/>
      <c r="F21" s="5"/>
      <c r="G21" s="5"/>
      <c r="H21" s="1687"/>
      <c r="I21" s="1671"/>
      <c r="J21" s="5"/>
      <c r="K21" s="5"/>
      <c r="L21" s="5"/>
      <c r="M21" s="5"/>
      <c r="N21" s="5"/>
      <c r="O21" s="5"/>
      <c r="P21" s="5"/>
      <c r="Q21" s="5"/>
      <c r="R21" s="5"/>
      <c r="S21" s="21"/>
    </row>
    <row r="22" spans="2:19">
      <c r="B22" s="20"/>
      <c r="C22" s="5"/>
      <c r="D22" s="5"/>
      <c r="E22" s="1671"/>
      <c r="F22" s="5"/>
      <c r="G22" s="5"/>
      <c r="H22" s="1687"/>
      <c r="I22" s="1671"/>
      <c r="J22" s="5"/>
      <c r="K22" s="5"/>
      <c r="L22" s="5"/>
      <c r="M22" s="5"/>
      <c r="N22" s="5"/>
      <c r="O22" s="5"/>
      <c r="P22" s="5"/>
      <c r="Q22" s="5"/>
      <c r="R22" s="5"/>
      <c r="S22" s="21"/>
    </row>
    <row r="23" spans="2:19">
      <c r="B23" s="20"/>
      <c r="C23" s="5"/>
      <c r="D23" s="5"/>
      <c r="E23" s="1671"/>
      <c r="F23" s="5"/>
      <c r="G23" s="5"/>
      <c r="H23" s="1687"/>
      <c r="I23" s="1671"/>
      <c r="J23" s="5"/>
      <c r="K23" s="5"/>
      <c r="L23" s="5"/>
      <c r="M23" s="5"/>
      <c r="N23" s="5"/>
      <c r="O23" s="5"/>
      <c r="P23" s="5"/>
      <c r="Q23" s="5"/>
      <c r="R23" s="5"/>
      <c r="S23" s="21"/>
    </row>
    <row r="24" spans="2:19">
      <c r="B24" s="20"/>
      <c r="C24" s="5"/>
      <c r="D24" s="5"/>
      <c r="E24" s="1671"/>
      <c r="F24" s="5"/>
      <c r="G24" s="5"/>
      <c r="H24" s="1687"/>
      <c r="I24" s="1671"/>
      <c r="J24" s="5"/>
      <c r="K24" s="5"/>
      <c r="L24" s="5"/>
      <c r="M24" s="5"/>
      <c r="N24" s="5"/>
      <c r="O24" s="5"/>
      <c r="P24" s="5"/>
      <c r="Q24" s="5"/>
      <c r="R24" s="5"/>
      <c r="S24" s="21"/>
    </row>
    <row r="25" spans="2:19">
      <c r="B25" s="20"/>
      <c r="C25" s="5"/>
      <c r="D25" s="5"/>
      <c r="E25" s="1671"/>
      <c r="F25" s="5"/>
      <c r="G25" s="5"/>
      <c r="H25" s="1687"/>
      <c r="I25" s="1671"/>
      <c r="J25" s="5"/>
      <c r="K25" s="5"/>
      <c r="L25" s="5"/>
      <c r="M25" s="5"/>
      <c r="N25" s="5"/>
      <c r="O25" s="5"/>
      <c r="P25" s="5"/>
      <c r="Q25" s="5"/>
      <c r="R25" s="5"/>
      <c r="S25" s="21"/>
    </row>
    <row r="26" spans="2:19">
      <c r="B26" s="20"/>
      <c r="C26" s="5"/>
      <c r="D26" s="5"/>
      <c r="E26" s="1671"/>
      <c r="F26" s="5"/>
      <c r="G26" s="5"/>
      <c r="H26" s="1687"/>
      <c r="I26" s="1671"/>
      <c r="J26" s="5"/>
      <c r="K26" s="5"/>
      <c r="L26" s="5"/>
      <c r="M26" s="5"/>
      <c r="N26" s="5"/>
      <c r="O26" s="5"/>
      <c r="P26" s="5"/>
      <c r="Q26" s="5"/>
      <c r="R26" s="5"/>
      <c r="S26" s="21"/>
    </row>
    <row r="27" spans="2:19">
      <c r="B27" s="20"/>
      <c r="C27" s="5"/>
      <c r="D27" s="5"/>
      <c r="E27" s="1671"/>
      <c r="F27" s="5"/>
      <c r="G27" s="5"/>
      <c r="H27" s="1687"/>
      <c r="I27" s="1671"/>
      <c r="J27" s="5"/>
      <c r="K27" s="5"/>
      <c r="L27" s="5"/>
      <c r="M27" s="5"/>
      <c r="N27" s="5"/>
      <c r="O27" s="5"/>
      <c r="P27" s="5"/>
      <c r="Q27" s="5"/>
      <c r="R27" s="5"/>
      <c r="S27" s="21"/>
    </row>
    <row r="28" spans="2:19">
      <c r="B28" s="20"/>
      <c r="C28" s="5"/>
      <c r="D28" s="5"/>
      <c r="E28" s="1671"/>
      <c r="F28" s="5"/>
      <c r="G28" s="5"/>
      <c r="H28" s="1687"/>
      <c r="I28" s="1671"/>
      <c r="J28" s="5"/>
      <c r="K28" s="5"/>
      <c r="L28" s="5"/>
      <c r="M28" s="5"/>
      <c r="N28" s="5"/>
      <c r="O28" s="5"/>
      <c r="P28" s="5"/>
      <c r="Q28" s="5"/>
      <c r="R28" s="5"/>
      <c r="S28" s="21"/>
    </row>
    <row r="29" spans="2:19">
      <c r="B29" s="20"/>
      <c r="C29" s="5"/>
      <c r="D29" s="5"/>
      <c r="E29" s="1671"/>
      <c r="F29" s="5"/>
      <c r="G29" s="5"/>
      <c r="H29" s="1687"/>
      <c r="I29" s="1671"/>
      <c r="J29" s="5"/>
      <c r="K29" s="5"/>
      <c r="L29" s="5"/>
      <c r="M29" s="5"/>
      <c r="N29" s="5"/>
      <c r="O29" s="5"/>
      <c r="P29" s="5"/>
      <c r="Q29" s="5"/>
      <c r="R29" s="5"/>
      <c r="S29" s="21"/>
    </row>
    <row r="30" spans="2:19">
      <c r="B30" s="20"/>
      <c r="C30" s="5"/>
      <c r="D30" s="5"/>
      <c r="E30" s="1671"/>
      <c r="F30" s="5"/>
      <c r="G30" s="5"/>
      <c r="H30" s="1687"/>
      <c r="I30" s="1671"/>
      <c r="J30" s="5"/>
      <c r="K30" s="5"/>
      <c r="L30" s="5"/>
      <c r="M30" s="5"/>
      <c r="N30" s="5"/>
      <c r="O30" s="5"/>
      <c r="P30" s="5"/>
      <c r="Q30" s="5"/>
      <c r="R30" s="5"/>
      <c r="S30" s="21"/>
    </row>
    <row r="31" spans="2:19">
      <c r="B31" s="20"/>
      <c r="C31" s="5"/>
      <c r="D31" s="5"/>
      <c r="E31" s="1671"/>
      <c r="F31" s="5"/>
      <c r="G31" s="5"/>
      <c r="H31" s="1687"/>
      <c r="I31" s="1671"/>
      <c r="J31" s="5"/>
      <c r="K31" s="5"/>
      <c r="L31" s="5"/>
      <c r="M31" s="5"/>
      <c r="N31" s="5"/>
      <c r="O31" s="5"/>
      <c r="P31" s="5"/>
      <c r="Q31" s="5"/>
      <c r="R31" s="5"/>
      <c r="S31" s="21"/>
    </row>
    <row r="32" spans="2:19">
      <c r="B32" s="20"/>
      <c r="C32" s="5"/>
      <c r="D32" s="5"/>
      <c r="E32" s="1671"/>
      <c r="F32" s="5"/>
      <c r="G32" s="5"/>
      <c r="H32" s="1687"/>
      <c r="I32" s="1671"/>
      <c r="J32" s="5"/>
      <c r="K32" s="5"/>
      <c r="L32" s="5"/>
      <c r="M32" s="5"/>
      <c r="N32" s="5"/>
      <c r="O32" s="5"/>
      <c r="P32" s="5"/>
      <c r="Q32" s="5"/>
      <c r="R32" s="5"/>
      <c r="S32" s="21"/>
    </row>
    <row r="33" spans="1:20" ht="39" customHeight="1">
      <c r="B33" s="20"/>
      <c r="C33" s="4"/>
      <c r="D33" s="4"/>
      <c r="E33" s="1672"/>
      <c r="F33" s="4"/>
      <c r="G33" s="4"/>
      <c r="H33" s="1688"/>
      <c r="I33" s="1672"/>
      <c r="J33" s="4"/>
      <c r="K33" s="4"/>
      <c r="L33" s="4"/>
      <c r="M33" s="4"/>
      <c r="N33" s="4"/>
      <c r="O33" s="4"/>
      <c r="P33" s="4"/>
      <c r="Q33" s="4"/>
      <c r="R33" s="4"/>
      <c r="S33" s="21"/>
    </row>
    <row r="34" spans="1:20" ht="35" customHeight="1">
      <c r="B34" s="20"/>
      <c r="C34" s="5"/>
      <c r="D34" s="5"/>
      <c r="E34" s="1671"/>
      <c r="F34" s="5"/>
      <c r="G34" s="5"/>
      <c r="H34" s="1687"/>
      <c r="I34" s="1671"/>
      <c r="J34" s="5"/>
      <c r="K34" s="5"/>
      <c r="L34" s="4"/>
      <c r="M34" s="5"/>
      <c r="N34" s="5"/>
      <c r="O34" s="5"/>
      <c r="P34" s="5"/>
      <c r="Q34" s="5"/>
      <c r="R34" s="5"/>
      <c r="S34" s="21"/>
    </row>
    <row r="35" spans="1:20" s="1313" customFormat="1" ht="22" customHeight="1">
      <c r="A35" s="1309"/>
      <c r="B35" s="1310"/>
      <c r="C35" s="1311"/>
      <c r="D35" s="1311"/>
      <c r="E35" s="1707"/>
      <c r="F35" s="1453" t="s">
        <v>1046</v>
      </c>
      <c r="G35" s="1454"/>
      <c r="H35" s="1693"/>
      <c r="I35" s="1706"/>
      <c r="J35" s="1455"/>
      <c r="K35" s="1455"/>
      <c r="L35" s="1459" t="s">
        <v>1045</v>
      </c>
      <c r="M35" s="1314"/>
      <c r="N35" s="1315"/>
      <c r="O35" s="1315" t="s">
        <v>969</v>
      </c>
      <c r="P35" s="1314"/>
      <c r="Q35" s="1314"/>
      <c r="R35" s="1314"/>
      <c r="S35" s="1312"/>
      <c r="T35" s="749"/>
    </row>
    <row r="36" spans="1:20" s="740" customFormat="1" ht="22" customHeight="1">
      <c r="A36" s="88"/>
      <c r="B36" s="738"/>
      <c r="C36" s="1190" t="s">
        <v>1015</v>
      </c>
      <c r="D36" s="1183"/>
      <c r="E36" s="1708"/>
      <c r="F36" s="1694" t="s">
        <v>119</v>
      </c>
      <c r="G36" s="1676" t="s">
        <v>120</v>
      </c>
      <c r="H36" s="1184" t="s">
        <v>121</v>
      </c>
      <c r="I36" s="1184" t="s">
        <v>55</v>
      </c>
      <c r="J36" s="1184" t="s">
        <v>122</v>
      </c>
      <c r="K36" s="1184" t="s">
        <v>123</v>
      </c>
      <c r="L36" s="1458" t="s">
        <v>12</v>
      </c>
      <c r="M36" s="1184" t="s">
        <v>119</v>
      </c>
      <c r="N36" s="1184" t="s">
        <v>120</v>
      </c>
      <c r="O36" s="1184" t="s">
        <v>121</v>
      </c>
      <c r="P36" s="1184" t="s">
        <v>55</v>
      </c>
      <c r="Q36" s="1184" t="s">
        <v>122</v>
      </c>
      <c r="R36" s="1184" t="s">
        <v>123</v>
      </c>
      <c r="S36" s="739"/>
      <c r="T36" s="2"/>
    </row>
    <row r="37" spans="1:20" s="740" customFormat="1" ht="16" customHeight="1">
      <c r="A37" s="88"/>
      <c r="B37" s="738"/>
      <c r="C37" s="974"/>
      <c r="D37" s="974"/>
      <c r="E37" s="1677"/>
      <c r="F37" s="1695"/>
      <c r="G37" s="1677"/>
      <c r="H37" s="974"/>
      <c r="I37" s="974"/>
      <c r="J37" s="974"/>
      <c r="K37" s="974"/>
      <c r="L37" s="1460"/>
      <c r="M37" s="974"/>
      <c r="N37" s="974"/>
      <c r="O37" s="974"/>
      <c r="P37" s="974"/>
      <c r="Q37" s="974"/>
      <c r="R37" s="974"/>
      <c r="S37" s="739"/>
      <c r="T37" s="2"/>
    </row>
    <row r="38" spans="1:20" s="740" customFormat="1" ht="16" customHeight="1">
      <c r="A38" s="88"/>
      <c r="B38" s="738"/>
      <c r="C38" s="977" t="s">
        <v>1041</v>
      </c>
      <c r="D38" s="974"/>
      <c r="E38" s="1677"/>
      <c r="F38" s="1695"/>
      <c r="G38" s="1677"/>
      <c r="H38" s="974"/>
      <c r="I38" s="974"/>
      <c r="J38" s="974"/>
      <c r="K38" s="974"/>
      <c r="L38" s="974"/>
      <c r="M38" s="974"/>
      <c r="N38" s="974"/>
      <c r="O38" s="974"/>
      <c r="P38" s="974"/>
      <c r="Q38" s="974"/>
      <c r="R38" s="974"/>
      <c r="S38" s="739"/>
      <c r="T38" s="2"/>
    </row>
    <row r="39" spans="1:20" s="740" customFormat="1" ht="6" customHeight="1">
      <c r="A39" s="88"/>
      <c r="B39" s="738"/>
      <c r="C39" s="977"/>
      <c r="D39" s="974"/>
      <c r="E39" s="1677"/>
      <c r="F39" s="1695"/>
      <c r="G39" s="1677"/>
      <c r="H39" s="974"/>
      <c r="I39" s="974"/>
      <c r="J39" s="974"/>
      <c r="K39" s="974"/>
      <c r="L39" s="974"/>
      <c r="M39" s="974"/>
      <c r="N39" s="974"/>
      <c r="O39" s="974"/>
      <c r="P39" s="974"/>
      <c r="Q39" s="974"/>
      <c r="R39" s="974"/>
      <c r="S39" s="739"/>
      <c r="T39" s="2"/>
    </row>
    <row r="40" spans="1:20" s="130" customFormat="1" ht="21" customHeight="1">
      <c r="A40" s="128"/>
      <c r="B40" s="452"/>
      <c r="C40" s="944" t="s">
        <v>1014</v>
      </c>
      <c r="D40" s="944"/>
      <c r="E40" s="1709"/>
      <c r="F40" s="1696">
        <v>106.8</v>
      </c>
      <c r="G40" s="1696">
        <v>107.5</v>
      </c>
      <c r="H40" s="1448">
        <v>107.9</v>
      </c>
      <c r="I40" s="1448">
        <v>108.8</v>
      </c>
      <c r="J40" s="1448">
        <v>109</v>
      </c>
      <c r="K40" s="1448">
        <v>109.1</v>
      </c>
      <c r="L40" s="1457">
        <v>4.1000000000000002E-2</v>
      </c>
      <c r="M40" s="1456">
        <v>-8.0000000000000002E-3</v>
      </c>
      <c r="N40" s="1456">
        <v>6.0000000000000001E-3</v>
      </c>
      <c r="O40" s="1456">
        <v>4.0000000000000001E-3</v>
      </c>
      <c r="P40" s="1456">
        <v>8.0000000000000002E-3</v>
      </c>
      <c r="Q40" s="1456">
        <v>2E-3</v>
      </c>
      <c r="R40" s="1456">
        <v>1E-3</v>
      </c>
      <c r="S40" s="453"/>
      <c r="T40" s="128"/>
    </row>
    <row r="41" spans="1:20" s="752" customFormat="1" ht="25" customHeight="1">
      <c r="A41" s="749"/>
      <c r="B41" s="750"/>
      <c r="C41" s="1452" t="s">
        <v>1043</v>
      </c>
      <c r="D41" s="999"/>
      <c r="E41" s="1710"/>
      <c r="F41" s="1697"/>
      <c r="G41" s="1697"/>
      <c r="H41" s="1192"/>
      <c r="I41" s="1192"/>
      <c r="J41" s="1192"/>
      <c r="K41" s="1192"/>
      <c r="L41" s="1192"/>
      <c r="M41" s="1192"/>
      <c r="N41" s="1192"/>
      <c r="O41" s="1192"/>
      <c r="P41" s="1192"/>
      <c r="Q41" s="1192"/>
      <c r="R41" s="1192"/>
      <c r="S41" s="838"/>
      <c r="T41" s="749"/>
    </row>
    <row r="42" spans="1:20" s="130" customFormat="1" ht="22" customHeight="1">
      <c r="A42" s="128"/>
      <c r="B42" s="452"/>
      <c r="C42" s="941" t="s">
        <v>1034</v>
      </c>
      <c r="D42" s="941"/>
      <c r="E42" s="1711"/>
      <c r="F42" s="1462">
        <v>101.2</v>
      </c>
      <c r="G42" s="1462">
        <v>102.3</v>
      </c>
      <c r="H42" s="1462">
        <v>102.4</v>
      </c>
      <c r="I42" s="1462">
        <v>103.1</v>
      </c>
      <c r="J42" s="1462">
        <v>103.7</v>
      </c>
      <c r="K42" s="1462">
        <v>104</v>
      </c>
      <c r="L42" s="1457">
        <v>2.7E-2</v>
      </c>
      <c r="M42" s="950">
        <v>-2.3E-2</v>
      </c>
      <c r="N42" s="950">
        <v>0.01</v>
      </c>
      <c r="O42" s="950">
        <v>2E-3</v>
      </c>
      <c r="P42" s="950">
        <v>7.0000000000000001E-3</v>
      </c>
      <c r="Q42" s="950">
        <v>5.0000000000000001E-3</v>
      </c>
      <c r="R42" s="950">
        <v>4.0000000000000001E-3</v>
      </c>
      <c r="S42" s="453"/>
      <c r="T42" s="128"/>
    </row>
    <row r="43" spans="1:20" s="130" customFormat="1" ht="22" customHeight="1">
      <c r="A43" s="128"/>
      <c r="B43" s="452"/>
      <c r="C43" s="1317" t="s">
        <v>1035</v>
      </c>
      <c r="D43" s="941"/>
      <c r="E43" s="1711"/>
      <c r="F43" s="1462">
        <v>104.6</v>
      </c>
      <c r="G43" s="1462">
        <v>105.3</v>
      </c>
      <c r="H43" s="1462">
        <v>105.5</v>
      </c>
      <c r="I43" s="1462">
        <v>105.9</v>
      </c>
      <c r="J43" s="1462">
        <v>106.4</v>
      </c>
      <c r="K43" s="1462">
        <v>106.6</v>
      </c>
      <c r="L43" s="1457">
        <v>1.7999999999999999E-2</v>
      </c>
      <c r="M43" s="950">
        <v>-2.5999999999999999E-2</v>
      </c>
      <c r="N43" s="950">
        <v>6.0000000000000001E-3</v>
      </c>
      <c r="O43" s="950">
        <v>2E-3</v>
      </c>
      <c r="P43" s="950">
        <v>4.0000000000000001E-3</v>
      </c>
      <c r="Q43" s="950">
        <v>4.0000000000000001E-3</v>
      </c>
      <c r="R43" s="950">
        <v>2E-3</v>
      </c>
      <c r="S43" s="453"/>
      <c r="T43" s="128"/>
    </row>
    <row r="44" spans="1:20" s="130" customFormat="1" ht="22" customHeight="1">
      <c r="A44" s="128"/>
      <c r="B44" s="452"/>
      <c r="C44" s="1317" t="s">
        <v>1036</v>
      </c>
      <c r="D44" s="941"/>
      <c r="E44" s="1711"/>
      <c r="F44" s="1462">
        <v>97.5</v>
      </c>
      <c r="G44" s="1462">
        <v>99.5</v>
      </c>
      <c r="H44" s="1462">
        <v>99.7</v>
      </c>
      <c r="I44" s="1462">
        <v>101.3</v>
      </c>
      <c r="J44" s="1462">
        <v>102.1</v>
      </c>
      <c r="K44" s="1462">
        <v>102.9</v>
      </c>
      <c r="L44" s="1457">
        <v>4.1000000000000002E-2</v>
      </c>
      <c r="M44" s="950">
        <v>-2.1999999999999999E-2</v>
      </c>
      <c r="N44" s="950">
        <v>2.1000000000000001E-2</v>
      </c>
      <c r="O44" s="950">
        <v>2E-3</v>
      </c>
      <c r="P44" s="950">
        <v>1.6E-2</v>
      </c>
      <c r="Q44" s="950">
        <v>8.0000000000000002E-3</v>
      </c>
      <c r="R44" s="950">
        <v>8.0000000000000002E-3</v>
      </c>
      <c r="S44" s="453"/>
      <c r="T44" s="128"/>
    </row>
    <row r="45" spans="1:20" s="130" customFormat="1" ht="7" customHeight="1">
      <c r="A45" s="128"/>
      <c r="B45" s="452"/>
      <c r="C45" s="1449"/>
      <c r="D45" s="941"/>
      <c r="E45" s="1711"/>
      <c r="F45" s="1462"/>
      <c r="G45" s="1462"/>
      <c r="H45" s="1462"/>
      <c r="I45" s="1462"/>
      <c r="J45" s="1462"/>
      <c r="K45" s="1462"/>
      <c r="L45" s="1316"/>
      <c r="M45" s="950"/>
      <c r="N45" s="950"/>
      <c r="O45" s="950"/>
      <c r="P45" s="950"/>
      <c r="Q45" s="950"/>
      <c r="R45" s="950"/>
      <c r="S45" s="453"/>
      <c r="T45" s="128"/>
    </row>
    <row r="46" spans="1:20" s="130" customFormat="1" ht="16" customHeight="1">
      <c r="A46" s="128"/>
      <c r="B46" s="452"/>
      <c r="C46" s="1450" t="s">
        <v>1037</v>
      </c>
      <c r="D46" s="941"/>
      <c r="E46" s="1711"/>
      <c r="F46" s="1462"/>
      <c r="G46" s="1462"/>
      <c r="H46" s="1462"/>
      <c r="I46" s="1462"/>
      <c r="J46" s="1462"/>
      <c r="K46" s="1462"/>
      <c r="L46" s="1316"/>
      <c r="M46" s="950"/>
      <c r="N46" s="950"/>
      <c r="O46" s="950"/>
      <c r="P46" s="950"/>
      <c r="Q46" s="950"/>
      <c r="R46" s="950"/>
      <c r="S46" s="453"/>
      <c r="T46" s="128"/>
    </row>
    <row r="47" spans="1:20" s="130" customFormat="1" ht="22" customHeight="1">
      <c r="A47" s="128"/>
      <c r="B47" s="452"/>
      <c r="C47" s="1317" t="s">
        <v>1038</v>
      </c>
      <c r="D47" s="941"/>
      <c r="E47" s="1711"/>
      <c r="F47" s="1462">
        <v>103.3</v>
      </c>
      <c r="G47" s="1462">
        <v>104</v>
      </c>
      <c r="H47" s="1462">
        <v>104.4</v>
      </c>
      <c r="I47" s="1462">
        <v>104.8</v>
      </c>
      <c r="J47" s="1462">
        <v>105.1</v>
      </c>
      <c r="K47" s="1462">
        <v>105.4</v>
      </c>
      <c r="L47" s="1457">
        <v>2.7E-2</v>
      </c>
      <c r="M47" s="950">
        <v>-0.01</v>
      </c>
      <c r="N47" s="950">
        <v>7.0000000000000001E-3</v>
      </c>
      <c r="O47" s="950">
        <v>3.0000000000000001E-3</v>
      </c>
      <c r="P47" s="950">
        <v>4.0000000000000001E-3</v>
      </c>
      <c r="Q47" s="950">
        <v>3.0000000000000001E-3</v>
      </c>
      <c r="R47" s="950">
        <v>3.0000000000000001E-3</v>
      </c>
      <c r="S47" s="453"/>
      <c r="T47" s="128"/>
    </row>
    <row r="48" spans="1:20" s="130" customFormat="1" ht="22" customHeight="1">
      <c r="A48" s="128"/>
      <c r="B48" s="452"/>
      <c r="C48" s="1317" t="s">
        <v>1039</v>
      </c>
      <c r="D48" s="941"/>
      <c r="E48" s="1711"/>
      <c r="F48" s="1462">
        <v>120.7</v>
      </c>
      <c r="G48" s="1462">
        <v>122.8</v>
      </c>
      <c r="H48" s="1462">
        <v>123.9</v>
      </c>
      <c r="I48" s="1462">
        <v>126.9</v>
      </c>
      <c r="J48" s="1462">
        <v>126.7</v>
      </c>
      <c r="K48" s="1462">
        <v>126.3</v>
      </c>
      <c r="L48" s="1457">
        <v>0.13100000000000001</v>
      </c>
      <c r="M48" s="950">
        <v>0.01</v>
      </c>
      <c r="N48" s="950">
        <v>1.7999999999999999E-2</v>
      </c>
      <c r="O48" s="950">
        <v>8.9999999999999993E-3</v>
      </c>
      <c r="P48" s="950">
        <v>2.4E-2</v>
      </c>
      <c r="Q48" s="950">
        <v>-1E-3</v>
      </c>
      <c r="R48" s="950">
        <v>-3.0000000000000001E-3</v>
      </c>
      <c r="S48" s="453"/>
      <c r="T48" s="128"/>
    </row>
    <row r="49" spans="1:23" s="130" customFormat="1" ht="22" customHeight="1">
      <c r="A49" s="128"/>
      <c r="B49" s="452"/>
      <c r="C49" s="1317" t="s">
        <v>1040</v>
      </c>
      <c r="D49" s="941"/>
      <c r="E49" s="1711"/>
      <c r="F49" s="1462">
        <v>105.7</v>
      </c>
      <c r="G49" s="1462">
        <v>104.1</v>
      </c>
      <c r="H49" s="1462">
        <v>104.2</v>
      </c>
      <c r="I49" s="1462" t="s">
        <v>1187</v>
      </c>
      <c r="J49" s="1462">
        <v>105.2</v>
      </c>
      <c r="K49" s="1462">
        <v>104.7</v>
      </c>
      <c r="L49" s="1457">
        <v>1.7000000000000001E-2</v>
      </c>
      <c r="M49" s="950">
        <v>-2.5000000000000001E-2</v>
      </c>
      <c r="N49" s="950">
        <v>-1.6E-2</v>
      </c>
      <c r="O49" s="950">
        <v>1E-3</v>
      </c>
      <c r="P49" s="950">
        <v>1.0999999999999999E-2</v>
      </c>
      <c r="Q49" s="950">
        <v>-1E-3</v>
      </c>
      <c r="R49" s="950">
        <v>-5.0000000000000001E-3</v>
      </c>
      <c r="S49" s="453"/>
      <c r="T49" s="128"/>
    </row>
    <row r="50" spans="1:23" s="130" customFormat="1" ht="15" customHeight="1">
      <c r="A50" s="128"/>
      <c r="B50" s="452"/>
      <c r="C50" s="1318"/>
      <c r="D50" s="941"/>
      <c r="E50" s="1712"/>
      <c r="F50" s="1316"/>
      <c r="G50" s="1316"/>
      <c r="H50" s="1462"/>
      <c r="I50" s="1678"/>
      <c r="J50" s="1316"/>
      <c r="K50" s="1316"/>
      <c r="L50" s="1316"/>
      <c r="M50" s="1316"/>
      <c r="N50" s="950"/>
      <c r="O50" s="950"/>
      <c r="P50" s="950"/>
      <c r="Q50" s="950"/>
      <c r="R50" s="942"/>
      <c r="S50" s="453"/>
      <c r="T50" s="128"/>
    </row>
    <row r="51" spans="1:23" s="130" customFormat="1" ht="19" customHeight="1">
      <c r="A51" s="128"/>
      <c r="B51" s="452"/>
      <c r="C51" s="1451" t="s">
        <v>1042</v>
      </c>
      <c r="D51" s="941"/>
      <c r="E51" s="1712"/>
      <c r="F51" s="1316"/>
      <c r="G51" s="1316"/>
      <c r="H51" s="1462"/>
      <c r="I51" s="1678"/>
      <c r="J51" s="1316"/>
      <c r="K51" s="1316"/>
      <c r="L51" s="950"/>
      <c r="M51" s="950"/>
      <c r="N51" s="950"/>
      <c r="O51" s="950"/>
      <c r="P51" s="950"/>
      <c r="Q51" s="950"/>
      <c r="R51" s="942"/>
      <c r="S51" s="453"/>
      <c r="T51" s="128"/>
    </row>
    <row r="52" spans="1:23" s="130" customFormat="1" ht="6" customHeight="1">
      <c r="A52" s="128"/>
      <c r="B52" s="452"/>
      <c r="C52" s="1317"/>
      <c r="D52" s="941"/>
      <c r="E52" s="1712"/>
      <c r="F52" s="1316"/>
      <c r="G52" s="1316"/>
      <c r="H52" s="1462"/>
      <c r="I52" s="1678"/>
      <c r="J52" s="1316"/>
      <c r="K52" s="1316"/>
      <c r="L52" s="950"/>
      <c r="M52" s="950"/>
      <c r="N52" s="950"/>
      <c r="O52" s="950"/>
      <c r="P52" s="950"/>
      <c r="Q52" s="950"/>
      <c r="R52" s="942"/>
      <c r="S52" s="453"/>
      <c r="T52" s="128"/>
    </row>
    <row r="53" spans="1:23" s="130" customFormat="1" ht="21" customHeight="1">
      <c r="A53" s="128"/>
      <c r="B53" s="452"/>
      <c r="C53" s="1461" t="s">
        <v>1047</v>
      </c>
      <c r="D53" s="944"/>
      <c r="E53" s="1709"/>
      <c r="F53" s="975">
        <v>0.77500000000000002</v>
      </c>
      <c r="G53" s="975">
        <v>0.77800000000000002</v>
      </c>
      <c r="H53" s="1698">
        <v>78</v>
      </c>
      <c r="I53" s="1679">
        <v>78.5</v>
      </c>
      <c r="J53" s="975">
        <v>0.78500000000000003</v>
      </c>
      <c r="K53" s="975">
        <v>0.78400000000000003</v>
      </c>
      <c r="L53" s="1457">
        <v>1.9E-2</v>
      </c>
      <c r="M53" s="950"/>
      <c r="N53" s="950"/>
      <c r="O53" s="950"/>
      <c r="P53" s="950"/>
      <c r="Q53" s="950"/>
      <c r="R53" s="942"/>
      <c r="S53" s="453"/>
      <c r="T53" s="128"/>
    </row>
    <row r="54" spans="1:23" s="130" customFormat="1" ht="22" customHeight="1">
      <c r="A54" s="128"/>
      <c r="B54" s="452"/>
      <c r="C54" s="1317" t="s">
        <v>1038</v>
      </c>
      <c r="D54" s="941"/>
      <c r="E54" s="1711"/>
      <c r="F54" s="950">
        <v>0.751</v>
      </c>
      <c r="G54" s="950">
        <v>0.75600000000000001</v>
      </c>
      <c r="H54" s="1699">
        <v>75.7</v>
      </c>
      <c r="I54" s="1680">
        <v>75.900000000000006</v>
      </c>
      <c r="J54" s="950">
        <v>0.76100000000000001</v>
      </c>
      <c r="K54" s="950">
        <v>0.76200000000000001</v>
      </c>
      <c r="L54" s="1457">
        <v>1.2999999999999999E-2</v>
      </c>
      <c r="M54" s="950"/>
      <c r="N54" s="950"/>
      <c r="O54" s="950"/>
      <c r="P54" s="950"/>
      <c r="Q54" s="950"/>
      <c r="R54" s="942"/>
      <c r="S54" s="453"/>
      <c r="T54" s="128"/>
    </row>
    <row r="55" spans="1:23" s="130" customFormat="1" ht="19" customHeight="1">
      <c r="A55" s="128"/>
      <c r="B55" s="452"/>
      <c r="C55" s="1317" t="s">
        <v>1039</v>
      </c>
      <c r="D55" s="941"/>
      <c r="E55" s="1711"/>
      <c r="F55" s="950">
        <v>0.90900000000000003</v>
      </c>
      <c r="G55" s="950">
        <v>0.92100000000000004</v>
      </c>
      <c r="H55" s="1699">
        <v>92.4</v>
      </c>
      <c r="I55" s="1680">
        <v>94.1</v>
      </c>
      <c r="J55" s="950">
        <v>0.93500000000000005</v>
      </c>
      <c r="K55" s="950">
        <v>0.92700000000000005</v>
      </c>
      <c r="L55" s="1457">
        <v>5.3999999999999999E-2</v>
      </c>
      <c r="M55" s="950"/>
      <c r="N55" s="950"/>
      <c r="O55" s="950"/>
      <c r="P55" s="950"/>
      <c r="Q55" s="950"/>
      <c r="R55" s="942"/>
      <c r="S55" s="453"/>
      <c r="T55" s="128"/>
    </row>
    <row r="56" spans="1:23" s="130" customFormat="1" ht="19" customHeight="1">
      <c r="A56" s="128"/>
      <c r="B56" s="452"/>
      <c r="C56" s="1317" t="s">
        <v>1040</v>
      </c>
      <c r="D56" s="941"/>
      <c r="E56" s="1711"/>
      <c r="F56" s="950">
        <v>0.78700000000000003</v>
      </c>
      <c r="G56" s="950">
        <v>0.77300000000000002</v>
      </c>
      <c r="H56" s="1699">
        <v>77.3</v>
      </c>
      <c r="I56" s="1680">
        <v>78</v>
      </c>
      <c r="J56" s="950">
        <v>0.77800000000000002</v>
      </c>
      <c r="K56" s="950">
        <v>0.77300000000000002</v>
      </c>
      <c r="L56" s="1457">
        <v>0.02</v>
      </c>
      <c r="M56" s="950"/>
      <c r="N56" s="950"/>
      <c r="O56" s="950"/>
      <c r="P56" s="950"/>
      <c r="Q56" s="950"/>
      <c r="R56" s="942"/>
      <c r="S56" s="453"/>
      <c r="T56" s="128"/>
    </row>
    <row r="57" spans="1:23" ht="29" customHeight="1" thickBot="1">
      <c r="A57" s="128"/>
      <c r="B57" s="20"/>
      <c r="C57" s="1961"/>
      <c r="D57" s="1961"/>
      <c r="E57" s="1965"/>
      <c r="F57" s="1961"/>
      <c r="G57" s="1961"/>
      <c r="H57" s="1966"/>
      <c r="I57" s="1965"/>
      <c r="J57" s="1961"/>
      <c r="K57" s="1961"/>
      <c r="L57" s="1961"/>
      <c r="M57" s="1961"/>
      <c r="N57" s="1961"/>
      <c r="O57" s="1961"/>
      <c r="P57" s="1961"/>
      <c r="Q57" s="1961"/>
      <c r="R57" s="1961"/>
      <c r="S57" s="21"/>
      <c r="U57"/>
    </row>
    <row r="58" spans="1:23" ht="35" customHeight="1">
      <c r="A58" s="128"/>
      <c r="B58" s="20"/>
      <c r="C58" s="974"/>
      <c r="D58" s="974"/>
      <c r="E58" s="1677"/>
      <c r="F58" s="974"/>
      <c r="G58" s="974"/>
      <c r="H58" s="1695"/>
      <c r="I58" s="1677"/>
      <c r="J58" s="974"/>
      <c r="K58" s="974"/>
      <c r="L58" s="974"/>
      <c r="M58" s="974"/>
      <c r="N58" s="974"/>
      <c r="O58" s="974"/>
      <c r="P58" s="974"/>
      <c r="Q58" s="974"/>
      <c r="R58" s="974"/>
      <c r="S58" s="21"/>
      <c r="U58"/>
    </row>
    <row r="59" spans="1:23" s="104" customFormat="1" ht="20">
      <c r="A59" s="128"/>
      <c r="B59" s="258"/>
      <c r="C59" s="94"/>
      <c r="D59" s="94"/>
      <c r="E59" s="1675"/>
      <c r="F59" s="246"/>
      <c r="G59" s="94"/>
      <c r="H59" s="1701"/>
      <c r="I59" s="1682"/>
      <c r="J59" s="94"/>
      <c r="K59" s="94"/>
      <c r="L59" s="94"/>
      <c r="M59" s="246"/>
      <c r="N59" s="246"/>
      <c r="O59" s="94"/>
      <c r="P59" s="94"/>
      <c r="Q59" s="94"/>
      <c r="R59" s="94"/>
      <c r="S59" s="259"/>
      <c r="T59" s="111"/>
      <c r="U59" s="111"/>
      <c r="V59" s="111"/>
      <c r="W59" s="111"/>
    </row>
    <row r="60" spans="1:23" ht="16" customHeight="1">
      <c r="A60" s="128"/>
      <c r="B60" s="20"/>
      <c r="C60" s="974"/>
      <c r="D60" s="974"/>
      <c r="E60" s="1677"/>
      <c r="F60" s="974"/>
      <c r="G60" s="974"/>
      <c r="H60" s="1695"/>
      <c r="I60" s="1677"/>
      <c r="J60" s="974"/>
      <c r="K60" s="974"/>
      <c r="L60" s="974"/>
      <c r="M60" s="974"/>
      <c r="N60" s="974"/>
      <c r="O60" s="974"/>
      <c r="P60" s="974"/>
      <c r="Q60" s="974"/>
      <c r="R60" s="974"/>
      <c r="S60" s="21"/>
      <c r="U60"/>
    </row>
    <row r="61" spans="1:23" ht="16" customHeight="1">
      <c r="A61" s="128"/>
      <c r="B61" s="20"/>
      <c r="C61" s="974"/>
      <c r="D61" s="974"/>
      <c r="E61" s="1677"/>
      <c r="F61" s="974"/>
      <c r="G61" s="974"/>
      <c r="H61" s="1695"/>
      <c r="I61" s="1677"/>
      <c r="J61" s="974"/>
      <c r="K61" s="974"/>
      <c r="L61" s="974"/>
      <c r="M61" s="974"/>
      <c r="N61" s="974"/>
      <c r="O61" s="974"/>
      <c r="P61" s="974"/>
      <c r="Q61" s="974"/>
      <c r="R61" s="974"/>
      <c r="S61" s="21"/>
      <c r="U61"/>
    </row>
    <row r="62" spans="1:23" ht="16" customHeight="1">
      <c r="A62" s="128"/>
      <c r="B62" s="20"/>
      <c r="C62" s="974"/>
      <c r="D62" s="974"/>
      <c r="E62" s="1677"/>
      <c r="F62" s="974"/>
      <c r="G62" s="974"/>
      <c r="H62" s="1695"/>
      <c r="I62" s="1677"/>
      <c r="J62" s="974"/>
      <c r="K62" s="974"/>
      <c r="L62" s="974"/>
      <c r="M62" s="974"/>
      <c r="N62" s="974"/>
      <c r="O62" s="974"/>
      <c r="P62" s="974"/>
      <c r="Q62" s="974"/>
      <c r="R62" s="974"/>
      <c r="S62" s="21"/>
      <c r="U62"/>
    </row>
    <row r="63" spans="1:23" ht="16" customHeight="1">
      <c r="A63" s="128"/>
      <c r="B63" s="20"/>
      <c r="C63" s="974"/>
      <c r="D63" s="974"/>
      <c r="E63" s="1677"/>
      <c r="F63" s="974"/>
      <c r="G63" s="974"/>
      <c r="H63" s="1695"/>
      <c r="I63" s="1677"/>
      <c r="J63" s="974"/>
      <c r="K63" s="974"/>
      <c r="L63" s="974"/>
      <c r="M63" s="974"/>
      <c r="N63" s="974"/>
      <c r="O63" s="974"/>
      <c r="P63" s="974"/>
      <c r="Q63" s="974"/>
      <c r="R63" s="974"/>
      <c r="S63" s="21"/>
      <c r="U63"/>
    </row>
    <row r="64" spans="1:23" ht="16" customHeight="1">
      <c r="A64" s="128"/>
      <c r="B64" s="20"/>
      <c r="C64" s="974"/>
      <c r="D64" s="974"/>
      <c r="E64" s="1677"/>
      <c r="F64" s="974"/>
      <c r="G64" s="974"/>
      <c r="H64" s="1695"/>
      <c r="I64" s="1677"/>
      <c r="J64" s="974"/>
      <c r="K64" s="974"/>
      <c r="L64" s="974"/>
      <c r="M64" s="974"/>
      <c r="N64" s="974"/>
      <c r="O64" s="974"/>
      <c r="P64" s="974"/>
      <c r="Q64" s="974"/>
      <c r="R64" s="974"/>
      <c r="S64" s="21"/>
      <c r="U64"/>
    </row>
    <row r="65" spans="1:21" ht="16" customHeight="1">
      <c r="A65" s="128"/>
      <c r="B65" s="20"/>
      <c r="C65" s="974"/>
      <c r="D65" s="974"/>
      <c r="E65" s="1677"/>
      <c r="F65" s="974"/>
      <c r="G65" s="974"/>
      <c r="H65" s="1695"/>
      <c r="I65" s="1677"/>
      <c r="J65" s="974"/>
      <c r="K65" s="974"/>
      <c r="L65" s="974"/>
      <c r="M65" s="974"/>
      <c r="N65" s="974"/>
      <c r="O65" s="974"/>
      <c r="P65" s="974"/>
      <c r="Q65" s="974"/>
      <c r="R65" s="974"/>
      <c r="S65" s="21"/>
      <c r="U65"/>
    </row>
    <row r="66" spans="1:21" ht="16" customHeight="1">
      <c r="A66" s="128"/>
      <c r="B66" s="20"/>
      <c r="C66" s="974"/>
      <c r="D66" s="974"/>
      <c r="E66" s="1677"/>
      <c r="F66" s="974"/>
      <c r="G66" s="974"/>
      <c r="H66" s="1695"/>
      <c r="I66" s="1677"/>
      <c r="J66" s="974"/>
      <c r="K66" s="974"/>
      <c r="L66" s="974"/>
      <c r="M66" s="974"/>
      <c r="N66" s="974"/>
      <c r="O66" s="974"/>
      <c r="P66" s="974"/>
      <c r="Q66" s="974"/>
      <c r="R66" s="974"/>
      <c r="S66" s="21"/>
      <c r="U66"/>
    </row>
    <row r="67" spans="1:21" ht="16" customHeight="1">
      <c r="A67" s="128"/>
      <c r="B67" s="20"/>
      <c r="C67" s="974"/>
      <c r="D67" s="974"/>
      <c r="E67" s="1677"/>
      <c r="F67" s="974"/>
      <c r="G67" s="974"/>
      <c r="H67" s="1695"/>
      <c r="I67" s="1677"/>
      <c r="J67" s="974"/>
      <c r="K67" s="974"/>
      <c r="L67" s="974"/>
      <c r="M67" s="974"/>
      <c r="N67" s="974"/>
      <c r="O67" s="974"/>
      <c r="P67" s="974"/>
      <c r="Q67" s="974"/>
      <c r="R67" s="974"/>
      <c r="S67" s="21"/>
      <c r="U67"/>
    </row>
    <row r="68" spans="1:21" ht="16" customHeight="1">
      <c r="A68" s="128"/>
      <c r="B68" s="20"/>
      <c r="C68" s="974"/>
      <c r="D68" s="974"/>
      <c r="E68" s="1677"/>
      <c r="F68" s="974"/>
      <c r="G68" s="974"/>
      <c r="H68" s="1695"/>
      <c r="I68" s="1677"/>
      <c r="J68" s="974"/>
      <c r="K68" s="974"/>
      <c r="L68" s="974"/>
      <c r="M68" s="974"/>
      <c r="N68" s="974"/>
      <c r="O68" s="974"/>
      <c r="P68" s="974"/>
      <c r="Q68" s="974"/>
      <c r="R68" s="974"/>
      <c r="S68" s="21"/>
      <c r="U68"/>
    </row>
    <row r="69" spans="1:21" ht="16" customHeight="1">
      <c r="A69" s="128"/>
      <c r="B69" s="20"/>
      <c r="C69" s="974"/>
      <c r="D69" s="974"/>
      <c r="E69" s="1677"/>
      <c r="F69" s="974"/>
      <c r="G69" s="974"/>
      <c r="H69" s="1695"/>
      <c r="I69" s="1677"/>
      <c r="J69" s="974"/>
      <c r="K69" s="974"/>
      <c r="L69" s="974"/>
      <c r="M69" s="974"/>
      <c r="N69" s="974"/>
      <c r="O69" s="974"/>
      <c r="P69" s="974"/>
      <c r="Q69" s="974"/>
      <c r="R69" s="974"/>
      <c r="S69" s="21"/>
      <c r="U69"/>
    </row>
    <row r="70" spans="1:21" ht="16" customHeight="1">
      <c r="A70" s="128"/>
      <c r="B70" s="20"/>
      <c r="C70" s="974"/>
      <c r="D70" s="974"/>
      <c r="E70" s="1677"/>
      <c r="F70" s="974"/>
      <c r="G70" s="974"/>
      <c r="H70" s="1695"/>
      <c r="I70" s="1677"/>
      <c r="J70" s="974"/>
      <c r="K70" s="974"/>
      <c r="L70" s="974"/>
      <c r="M70" s="974"/>
      <c r="N70" s="974"/>
      <c r="O70" s="974"/>
      <c r="P70" s="974"/>
      <c r="Q70" s="974"/>
      <c r="R70" s="974"/>
      <c r="S70" s="21"/>
      <c r="U70"/>
    </row>
    <row r="71" spans="1:21" ht="16" customHeight="1">
      <c r="A71" s="128"/>
      <c r="B71" s="20"/>
      <c r="C71" s="5"/>
      <c r="D71" s="5"/>
      <c r="E71" s="1671"/>
      <c r="F71" s="5"/>
      <c r="G71" s="5"/>
      <c r="H71" s="1687"/>
      <c r="I71" s="1671"/>
      <c r="J71" s="5"/>
      <c r="K71" s="5"/>
      <c r="L71" s="5"/>
      <c r="M71" s="5"/>
      <c r="N71" s="5"/>
      <c r="O71" s="5"/>
      <c r="P71" s="5"/>
      <c r="Q71" s="5"/>
      <c r="R71" s="5"/>
      <c r="S71" s="21"/>
      <c r="U71"/>
    </row>
    <row r="72" spans="1:21" ht="16" customHeight="1">
      <c r="A72" s="128"/>
      <c r="B72" s="20"/>
      <c r="C72" s="5"/>
      <c r="D72" s="5"/>
      <c r="E72" s="1671"/>
      <c r="F72" s="5"/>
      <c r="G72" s="5"/>
      <c r="H72" s="1687"/>
      <c r="I72" s="1671"/>
      <c r="J72" s="5"/>
      <c r="K72" s="5"/>
      <c r="L72" s="5"/>
      <c r="M72" s="5"/>
      <c r="N72" s="5"/>
      <c r="O72" s="5"/>
      <c r="P72" s="5"/>
      <c r="Q72" s="5"/>
      <c r="R72" s="5"/>
      <c r="S72" s="21"/>
      <c r="U72"/>
    </row>
    <row r="73" spans="1:21" ht="16" customHeight="1" thickBot="1">
      <c r="A73" s="128"/>
      <c r="B73" s="20"/>
      <c r="C73" s="8"/>
      <c r="D73" s="8"/>
      <c r="E73" s="1967"/>
      <c r="F73" s="8"/>
      <c r="G73" s="8"/>
      <c r="H73" s="1968"/>
      <c r="I73" s="1967"/>
      <c r="J73" s="8"/>
      <c r="K73" s="8"/>
      <c r="L73" s="8"/>
      <c r="M73" s="8"/>
      <c r="N73" s="8"/>
      <c r="O73" s="8"/>
      <c r="P73" s="8"/>
      <c r="Q73" s="8"/>
      <c r="R73" s="8"/>
      <c r="S73" s="21"/>
      <c r="U73"/>
    </row>
    <row r="74" spans="1:21">
      <c r="A74" s="128"/>
      <c r="B74" s="3"/>
      <c r="C74" s="4"/>
      <c r="D74" s="4"/>
      <c r="E74" s="1672"/>
      <c r="F74" s="4"/>
      <c r="G74" s="4"/>
      <c r="H74" s="1688"/>
      <c r="I74" s="1672"/>
      <c r="J74" s="4"/>
      <c r="K74" s="4"/>
      <c r="L74" s="4"/>
      <c r="M74" s="4"/>
      <c r="N74" s="4"/>
      <c r="O74" s="4"/>
      <c r="P74" s="4"/>
      <c r="Q74" s="4"/>
      <c r="R74" s="4"/>
      <c r="S74" s="160"/>
      <c r="U74"/>
    </row>
    <row r="75" spans="1:21" ht="20" customHeight="1">
      <c r="A75" s="128"/>
      <c r="B75" s="5"/>
      <c r="C75" s="5"/>
      <c r="D75" s="5"/>
      <c r="E75" s="1671"/>
      <c r="F75" s="5"/>
      <c r="G75" s="5"/>
      <c r="H75" s="1687"/>
      <c r="I75" s="1671"/>
      <c r="J75" s="5"/>
      <c r="K75" s="5"/>
      <c r="L75" s="5"/>
      <c r="M75" s="5"/>
      <c r="N75" s="5"/>
      <c r="O75" s="5"/>
      <c r="P75" s="5"/>
      <c r="Q75" s="90"/>
      <c r="R75" s="5"/>
      <c r="S75" s="5"/>
      <c r="U75"/>
    </row>
    <row r="76" spans="1:21" ht="7" customHeight="1">
      <c r="A76" s="128"/>
      <c r="B76" s="446"/>
      <c r="C76" s="447"/>
      <c r="D76" s="447"/>
      <c r="E76" s="1681"/>
      <c r="F76" s="447"/>
      <c r="G76" s="447"/>
      <c r="H76" s="1700"/>
      <c r="I76" s="1681"/>
      <c r="J76" s="447"/>
      <c r="K76" s="447"/>
      <c r="L76" s="447"/>
      <c r="M76" s="447"/>
      <c r="N76" s="449"/>
      <c r="O76" s="447"/>
      <c r="P76" s="486"/>
      <c r="Q76" s="447"/>
      <c r="R76" s="447"/>
      <c r="S76" s="450"/>
      <c r="U76"/>
    </row>
    <row r="77" spans="1:21" ht="12" customHeight="1">
      <c r="A77" s="128"/>
      <c r="B77" s="258"/>
      <c r="C77" s="94"/>
      <c r="D77" s="94"/>
      <c r="E77" s="1682"/>
      <c r="F77" s="94"/>
      <c r="G77" s="94"/>
      <c r="H77" s="1701"/>
      <c r="I77" s="1682"/>
      <c r="J77" s="94"/>
      <c r="K77" s="94"/>
      <c r="L77" s="94"/>
      <c r="M77" s="94"/>
      <c r="N77" s="270"/>
      <c r="O77" s="94"/>
      <c r="P77" s="94"/>
      <c r="Q77" s="94"/>
      <c r="R77" s="94"/>
      <c r="S77" s="259"/>
      <c r="U77"/>
    </row>
    <row r="78" spans="1:21" ht="18">
      <c r="A78" s="128"/>
      <c r="B78" s="258"/>
      <c r="C78" s="94"/>
      <c r="D78" s="641" t="s">
        <v>206</v>
      </c>
      <c r="E78" s="1683"/>
      <c r="F78" s="641"/>
      <c r="G78" s="641" t="s">
        <v>1044</v>
      </c>
      <c r="H78" s="1702"/>
      <c r="I78" s="1683"/>
      <c r="J78" s="641"/>
      <c r="K78" s="641"/>
      <c r="L78" s="645" t="s">
        <v>224</v>
      </c>
      <c r="M78" s="725" t="s">
        <v>722</v>
      </c>
      <c r="N78" s="653"/>
      <c r="O78" s="641"/>
      <c r="P78" s="653"/>
      <c r="Q78" s="646" t="s">
        <v>698</v>
      </c>
      <c r="R78" s="94"/>
      <c r="S78" s="259"/>
      <c r="U78"/>
    </row>
    <row r="79" spans="1:21" ht="11" customHeight="1">
      <c r="A79" s="128"/>
      <c r="B79" s="258"/>
      <c r="C79" s="94"/>
      <c r="D79" s="94"/>
      <c r="E79" s="1682"/>
      <c r="F79" s="94"/>
      <c r="G79" s="94"/>
      <c r="H79" s="1701"/>
      <c r="I79" s="1682"/>
      <c r="J79" s="94"/>
      <c r="K79" s="94"/>
      <c r="L79" s="94"/>
      <c r="M79" s="94"/>
      <c r="N79" s="222"/>
      <c r="O79" s="94"/>
      <c r="P79" s="94"/>
      <c r="Q79" s="94"/>
      <c r="R79" s="94"/>
      <c r="S79" s="259"/>
      <c r="U79"/>
    </row>
    <row r="80" spans="1:21" ht="7" customHeight="1">
      <c r="A80" s="128"/>
      <c r="B80" s="487"/>
      <c r="C80" s="488"/>
      <c r="D80" s="488"/>
      <c r="E80" s="1684"/>
      <c r="F80" s="488"/>
      <c r="G80" s="488"/>
      <c r="H80" s="1703"/>
      <c r="I80" s="1684"/>
      <c r="J80" s="488"/>
      <c r="K80" s="488"/>
      <c r="L80" s="488"/>
      <c r="M80" s="488"/>
      <c r="N80" s="488"/>
      <c r="O80" s="488"/>
      <c r="P80" s="488"/>
      <c r="Q80" s="488"/>
      <c r="R80" s="488"/>
      <c r="S80" s="489"/>
      <c r="U80"/>
    </row>
    <row r="81" spans="1:21">
      <c r="A81" s="128"/>
      <c r="U81"/>
    </row>
    <row r="82" spans="1:21">
      <c r="A82" s="128"/>
      <c r="U82"/>
    </row>
    <row r="83" spans="1:21">
      <c r="A83" s="128"/>
      <c r="C83" s="787" t="s">
        <v>50</v>
      </c>
      <c r="D83" s="788" t="s">
        <v>24</v>
      </c>
      <c r="E83" s="1685" t="s">
        <v>1016</v>
      </c>
      <c r="F83" s="788" t="s">
        <v>1017</v>
      </c>
      <c r="G83" s="788" t="s">
        <v>570</v>
      </c>
      <c r="H83" s="1705" t="s">
        <v>1019</v>
      </c>
      <c r="I83" s="1685" t="s">
        <v>313</v>
      </c>
      <c r="J83" s="788" t="s">
        <v>570</v>
      </c>
      <c r="S83" s="86"/>
      <c r="U83"/>
    </row>
    <row r="84" spans="1:21">
      <c r="C84" s="1323" t="s">
        <v>29</v>
      </c>
      <c r="D84" s="1324" t="s">
        <v>115</v>
      </c>
      <c r="E84" s="921">
        <v>94.171700000000001</v>
      </c>
      <c r="F84" s="1326">
        <v>0.81926199999999993</v>
      </c>
      <c r="H84" s="587">
        <v>104.98779999999999</v>
      </c>
      <c r="I84" s="921">
        <v>106.9198</v>
      </c>
      <c r="S84" s="86"/>
      <c r="U84"/>
    </row>
    <row r="85" spans="1:21">
      <c r="C85" s="1320"/>
      <c r="D85" s="1324" t="s">
        <v>116</v>
      </c>
      <c r="E85" s="921">
        <v>94.432900000000004</v>
      </c>
      <c r="F85" s="1326">
        <v>0.81872</v>
      </c>
      <c r="H85" s="587">
        <v>105.63639999999999</v>
      </c>
      <c r="I85" s="921">
        <v>117.6661</v>
      </c>
      <c r="S85" s="86"/>
      <c r="U85"/>
    </row>
    <row r="86" spans="1:21">
      <c r="C86" s="1320"/>
      <c r="D86" s="1324" t="s">
        <v>117</v>
      </c>
      <c r="E86" s="921">
        <v>94.792599999999993</v>
      </c>
      <c r="F86" s="1326">
        <v>0.81904300000000008</v>
      </c>
      <c r="H86" s="587">
        <v>105.28400000000001</v>
      </c>
      <c r="I86" s="921">
        <v>121.33540000000001</v>
      </c>
      <c r="S86" s="86"/>
      <c r="U86"/>
    </row>
    <row r="87" spans="1:21">
      <c r="C87" s="1320"/>
      <c r="D87" s="1324" t="s">
        <v>118</v>
      </c>
      <c r="E87" s="921">
        <v>95.489800000000002</v>
      </c>
      <c r="F87" s="1326">
        <v>0.82228699999999999</v>
      </c>
      <c r="H87" s="587">
        <v>106.28270000000001</v>
      </c>
      <c r="I87" s="921">
        <v>112.2555</v>
      </c>
      <c r="S87" s="86"/>
      <c r="U87"/>
    </row>
    <row r="88" spans="1:21">
      <c r="C88" s="1320"/>
      <c r="D88" s="1324" t="s">
        <v>119</v>
      </c>
      <c r="E88" s="921">
        <v>95.642099999999999</v>
      </c>
      <c r="F88" s="1326">
        <v>0.82084900000000005</v>
      </c>
      <c r="H88" s="587">
        <v>106.3201</v>
      </c>
      <c r="I88" s="921">
        <v>114.34220000000001</v>
      </c>
      <c r="S88" s="86"/>
      <c r="U88"/>
    </row>
    <row r="89" spans="1:21">
      <c r="C89" s="1320"/>
      <c r="D89" s="1324" t="s">
        <v>120</v>
      </c>
      <c r="E89" s="921">
        <v>95.736400000000003</v>
      </c>
      <c r="F89" s="1326">
        <v>0.81894199999999995</v>
      </c>
      <c r="H89" s="587">
        <v>106.4324</v>
      </c>
      <c r="I89" s="921">
        <v>118.3822</v>
      </c>
      <c r="S89" s="86"/>
      <c r="U89"/>
    </row>
    <row r="90" spans="1:21">
      <c r="C90" s="1320"/>
      <c r="D90" s="1324" t="s">
        <v>121</v>
      </c>
      <c r="E90" s="921">
        <v>95.598200000000006</v>
      </c>
      <c r="F90" s="1326">
        <v>0.81510199999999999</v>
      </c>
      <c r="H90" s="587">
        <v>105.9706</v>
      </c>
      <c r="I90" s="921">
        <v>61.347799999999999</v>
      </c>
      <c r="S90" s="86"/>
      <c r="U90"/>
    </row>
    <row r="91" spans="1:21">
      <c r="C91" s="1320"/>
      <c r="D91" s="1324" t="s">
        <v>55</v>
      </c>
      <c r="E91" s="921">
        <v>95.3172</v>
      </c>
      <c r="F91" s="1326">
        <v>0.81007999999999991</v>
      </c>
      <c r="H91" s="587">
        <v>105.46639999999999</v>
      </c>
      <c r="I91" s="921">
        <v>107.8755</v>
      </c>
      <c r="S91" s="86"/>
      <c r="U91"/>
    </row>
    <row r="92" spans="1:21">
      <c r="C92" s="1320"/>
      <c r="D92" s="1324" t="s">
        <v>122</v>
      </c>
      <c r="E92" s="921">
        <v>95.684399999999997</v>
      </c>
      <c r="F92" s="1326">
        <v>0.81058700000000006</v>
      </c>
      <c r="H92" s="587">
        <v>106.42100000000001</v>
      </c>
      <c r="I92" s="921">
        <v>108.7891</v>
      </c>
      <c r="S92" s="86"/>
      <c r="U92"/>
    </row>
    <row r="93" spans="1:21">
      <c r="C93" s="1320"/>
      <c r="D93" s="1324" t="s">
        <v>123</v>
      </c>
      <c r="E93" s="921">
        <v>95.397400000000005</v>
      </c>
      <c r="F93" s="1326">
        <v>0.80556700000000003</v>
      </c>
      <c r="H93" s="587">
        <v>105.413</v>
      </c>
      <c r="I93" s="921">
        <v>112.3672</v>
      </c>
      <c r="S93" s="86"/>
      <c r="U93"/>
    </row>
    <row r="94" spans="1:21">
      <c r="C94" s="1320"/>
      <c r="D94" s="1324" t="s">
        <v>124</v>
      </c>
      <c r="E94" s="921">
        <v>95.415800000000004</v>
      </c>
      <c r="F94" s="1326">
        <v>0.803176</v>
      </c>
      <c r="H94" s="587">
        <v>105.7958</v>
      </c>
      <c r="I94" s="921">
        <v>94.800799999999995</v>
      </c>
      <c r="S94" s="86"/>
      <c r="U94"/>
    </row>
    <row r="95" spans="1:21">
      <c r="C95" s="1320"/>
      <c r="D95" s="1324" t="s">
        <v>125</v>
      </c>
      <c r="E95" s="921">
        <v>95.161900000000003</v>
      </c>
      <c r="F95" s="1326">
        <v>0.798543</v>
      </c>
      <c r="H95" s="587">
        <v>106.349</v>
      </c>
      <c r="I95" s="921">
        <v>80.059700000000007</v>
      </c>
      <c r="S95" s="86"/>
      <c r="U95"/>
    </row>
    <row r="96" spans="1:21">
      <c r="C96" s="1323" t="s">
        <v>30</v>
      </c>
      <c r="D96" s="1324" t="s">
        <v>115</v>
      </c>
      <c r="E96" s="921">
        <v>94.550200000000004</v>
      </c>
      <c r="F96" s="1326">
        <v>0.79095799999999994</v>
      </c>
      <c r="H96" s="587">
        <v>105.4046</v>
      </c>
      <c r="I96" s="921">
        <v>83.838999999999999</v>
      </c>
      <c r="S96" s="86"/>
      <c r="U96"/>
    </row>
    <row r="97" spans="3:21">
      <c r="C97" s="1320"/>
      <c r="D97" s="1324" t="s">
        <v>116</v>
      </c>
      <c r="E97" s="921">
        <v>93.975499999999997</v>
      </c>
      <c r="F97" s="1326">
        <v>0.78371099999999994</v>
      </c>
      <c r="H97" s="587">
        <v>104.76649999999999</v>
      </c>
      <c r="I97" s="921">
        <v>100.15860000000001</v>
      </c>
      <c r="S97" s="86"/>
      <c r="U97"/>
    </row>
    <row r="98" spans="3:21">
      <c r="C98" s="1320"/>
      <c r="D98" s="1324" t="s">
        <v>117</v>
      </c>
      <c r="E98" s="921">
        <v>93.725300000000004</v>
      </c>
      <c r="F98" s="1326">
        <v>0.77925200000000006</v>
      </c>
      <c r="G98" s="1299">
        <v>115</v>
      </c>
      <c r="H98" s="587">
        <v>104.6734</v>
      </c>
      <c r="I98" s="921">
        <v>112.35809999999999</v>
      </c>
      <c r="J98" s="1299">
        <v>120</v>
      </c>
      <c r="S98" s="86"/>
      <c r="U98"/>
    </row>
    <row r="99" spans="3:21">
      <c r="C99" s="1320"/>
      <c r="D99" s="1324" t="s">
        <v>118</v>
      </c>
      <c r="E99" s="921">
        <v>93.456699999999998</v>
      </c>
      <c r="F99" s="1326">
        <v>0.77475800000000006</v>
      </c>
      <c r="G99" s="1299">
        <f>G98</f>
        <v>115</v>
      </c>
      <c r="H99" s="587">
        <v>105.12179999999999</v>
      </c>
      <c r="I99" s="921">
        <v>103.51649999999999</v>
      </c>
      <c r="J99" s="1299">
        <f>J98</f>
        <v>120</v>
      </c>
      <c r="S99" s="86"/>
      <c r="U99"/>
    </row>
    <row r="100" spans="3:21">
      <c r="C100" s="1320"/>
      <c r="D100" s="1324" t="s">
        <v>119</v>
      </c>
      <c r="E100" s="921">
        <v>92.884200000000007</v>
      </c>
      <c r="F100" s="1326">
        <v>0.76788000000000001</v>
      </c>
      <c r="G100" s="1299">
        <f t="shared" ref="G100:G107" si="0">G99</f>
        <v>115</v>
      </c>
      <c r="H100" s="587">
        <v>105.05719999999999</v>
      </c>
      <c r="I100" s="921">
        <v>114.49079999999999</v>
      </c>
      <c r="J100" s="1299">
        <f t="shared" ref="J100:J107" si="1">J99</f>
        <v>120</v>
      </c>
      <c r="S100" s="86"/>
      <c r="U100"/>
    </row>
    <row r="101" spans="3:21">
      <c r="C101" s="1320"/>
      <c r="D101" s="1324" t="s">
        <v>120</v>
      </c>
      <c r="E101" s="921">
        <v>92.331699999999998</v>
      </c>
      <c r="F101" s="1326">
        <v>0.76129900000000006</v>
      </c>
      <c r="G101" s="1299">
        <f t="shared" si="0"/>
        <v>115</v>
      </c>
      <c r="H101" s="587">
        <v>104.97920000000001</v>
      </c>
      <c r="I101" s="921">
        <v>112.9876</v>
      </c>
      <c r="J101" s="1299">
        <f t="shared" si="1"/>
        <v>120</v>
      </c>
      <c r="S101" s="86"/>
      <c r="U101"/>
    </row>
    <row r="102" spans="3:21">
      <c r="C102" s="1320"/>
      <c r="D102" s="1324" t="s">
        <v>121</v>
      </c>
      <c r="E102" s="921">
        <v>91.809799999999996</v>
      </c>
      <c r="F102" s="1326">
        <v>0.75507499999999994</v>
      </c>
      <c r="G102" s="1299">
        <f t="shared" si="0"/>
        <v>115</v>
      </c>
      <c r="H102" s="587">
        <v>104.4525</v>
      </c>
      <c r="I102" s="921">
        <v>64.707599999999999</v>
      </c>
      <c r="J102" s="1299">
        <f t="shared" si="1"/>
        <v>120</v>
      </c>
      <c r="S102" s="86"/>
      <c r="U102"/>
    </row>
    <row r="103" spans="3:21">
      <c r="C103" s="1320"/>
      <c r="D103" s="1324" t="s">
        <v>55</v>
      </c>
      <c r="E103" s="921">
        <v>91.684899999999999</v>
      </c>
      <c r="F103" s="1326">
        <v>0.75220900000000002</v>
      </c>
      <c r="G103" s="1299">
        <f t="shared" si="0"/>
        <v>115</v>
      </c>
      <c r="H103" s="587">
        <v>104.6855</v>
      </c>
      <c r="I103" s="921">
        <v>108.255</v>
      </c>
      <c r="J103" s="1299">
        <f t="shared" si="1"/>
        <v>120</v>
      </c>
      <c r="S103" s="86"/>
      <c r="U103"/>
    </row>
    <row r="104" spans="3:21">
      <c r="C104" s="1320"/>
      <c r="D104" s="1324" t="s">
        <v>122</v>
      </c>
      <c r="E104" s="921">
        <v>91.334500000000006</v>
      </c>
      <c r="F104" s="1326">
        <v>0.74759500000000001</v>
      </c>
      <c r="G104" s="1299">
        <f t="shared" si="0"/>
        <v>115</v>
      </c>
      <c r="H104" s="587">
        <v>104.2257</v>
      </c>
      <c r="I104" s="921">
        <v>105.5505</v>
      </c>
      <c r="J104" s="1299">
        <f t="shared" si="1"/>
        <v>120</v>
      </c>
      <c r="S104" s="86"/>
      <c r="U104"/>
    </row>
    <row r="105" spans="3:21">
      <c r="C105" s="1320"/>
      <c r="D105" s="1324" t="s">
        <v>123</v>
      </c>
      <c r="E105" s="921">
        <v>90.938900000000004</v>
      </c>
      <c r="F105" s="1326">
        <v>0.74273899999999993</v>
      </c>
      <c r="G105" s="1299">
        <f t="shared" si="0"/>
        <v>115</v>
      </c>
      <c r="H105" s="587">
        <v>104.63420000000001</v>
      </c>
      <c r="I105" s="921">
        <v>109.8446</v>
      </c>
      <c r="J105" s="1299">
        <f t="shared" si="1"/>
        <v>120</v>
      </c>
      <c r="S105" s="86"/>
      <c r="U105"/>
    </row>
    <row r="106" spans="3:21">
      <c r="C106" s="1320"/>
      <c r="D106" s="1324" t="s">
        <v>124</v>
      </c>
      <c r="E106" s="921">
        <v>90.485299999999995</v>
      </c>
      <c r="F106" s="1326">
        <v>0.73752499999999999</v>
      </c>
      <c r="G106" s="1299">
        <f t="shared" si="0"/>
        <v>115</v>
      </c>
      <c r="H106" s="587">
        <v>104.6666</v>
      </c>
      <c r="I106" s="921">
        <v>104.4622</v>
      </c>
      <c r="J106" s="1299">
        <f t="shared" si="1"/>
        <v>120</v>
      </c>
      <c r="S106" s="86"/>
      <c r="U106"/>
    </row>
    <row r="107" spans="3:21">
      <c r="C107" s="1320"/>
      <c r="D107" s="1324" t="s">
        <v>125</v>
      </c>
      <c r="E107" s="921">
        <v>90.515000000000001</v>
      </c>
      <c r="F107" s="1326">
        <v>0.73637299999999994</v>
      </c>
      <c r="G107" s="1299">
        <f t="shared" si="0"/>
        <v>115</v>
      </c>
      <c r="H107" s="587">
        <v>105.2854</v>
      </c>
      <c r="I107" s="921">
        <v>90.433899999999994</v>
      </c>
      <c r="J107" s="1299">
        <f t="shared" si="1"/>
        <v>120</v>
      </c>
      <c r="S107" s="86"/>
      <c r="U107"/>
    </row>
    <row r="108" spans="3:21">
      <c r="C108" s="1323" t="s">
        <v>31</v>
      </c>
      <c r="D108" s="1324" t="s">
        <v>115</v>
      </c>
      <c r="E108" s="921">
        <v>91.088099999999997</v>
      </c>
      <c r="F108" s="1326">
        <v>0.73974000000000006</v>
      </c>
      <c r="H108" s="587">
        <v>106.34829999999999</v>
      </c>
      <c r="I108" s="921">
        <v>103.4965</v>
      </c>
      <c r="S108" s="86"/>
      <c r="U108"/>
    </row>
    <row r="109" spans="3:21">
      <c r="C109" s="1320"/>
      <c r="D109" s="1324" t="s">
        <v>116</v>
      </c>
      <c r="E109" s="921">
        <v>91.069800000000001</v>
      </c>
      <c r="F109" s="1326">
        <v>0.73844999999999994</v>
      </c>
      <c r="H109" s="587">
        <v>105.54</v>
      </c>
      <c r="I109" s="921">
        <v>119.8424</v>
      </c>
      <c r="S109" s="86"/>
      <c r="U109"/>
    </row>
    <row r="110" spans="3:21">
      <c r="C110" s="1320"/>
      <c r="D110" s="1324" t="s">
        <v>117</v>
      </c>
      <c r="E110" s="921">
        <v>91.801199999999994</v>
      </c>
      <c r="F110" s="1326">
        <v>0.74338599999999999</v>
      </c>
      <c r="H110" s="587">
        <v>106.4567</v>
      </c>
      <c r="I110" s="921">
        <v>117.9935</v>
      </c>
      <c r="S110" s="86"/>
      <c r="U110"/>
    </row>
    <row r="111" spans="3:21">
      <c r="C111" s="1320"/>
      <c r="D111" s="1324" t="s">
        <v>118</v>
      </c>
      <c r="E111" s="921">
        <v>92.1815</v>
      </c>
      <c r="F111" s="1326">
        <v>0.74563599999999997</v>
      </c>
      <c r="H111" s="587">
        <v>106.26049999999999</v>
      </c>
      <c r="I111" s="921">
        <v>124.6558</v>
      </c>
      <c r="S111" s="86"/>
      <c r="U111"/>
    </row>
    <row r="112" spans="3:21">
      <c r="C112" s="1320"/>
      <c r="D112" s="1324" t="s">
        <v>119</v>
      </c>
      <c r="E112" s="921">
        <v>92.566800000000001</v>
      </c>
      <c r="F112" s="1326">
        <v>0.74807800000000002</v>
      </c>
      <c r="H112" s="587">
        <v>106.6309</v>
      </c>
      <c r="I112" s="921">
        <v>124.7846</v>
      </c>
      <c r="S112" s="86"/>
      <c r="U112"/>
    </row>
    <row r="113" spans="3:21">
      <c r="C113" s="1320"/>
      <c r="D113" s="1324" t="s">
        <v>120</v>
      </c>
      <c r="E113" s="921">
        <v>93.450299999999999</v>
      </c>
      <c r="F113" s="1326">
        <v>0.75469399999999998</v>
      </c>
      <c r="H113" s="587">
        <v>107.87220000000001</v>
      </c>
      <c r="I113" s="921">
        <v>128.9419</v>
      </c>
      <c r="S113" s="86"/>
      <c r="U113"/>
    </row>
    <row r="114" spans="3:21">
      <c r="C114" s="1320"/>
      <c r="D114" s="1324" t="s">
        <v>121</v>
      </c>
      <c r="E114" s="921">
        <v>93.228200000000001</v>
      </c>
      <c r="F114" s="1326">
        <v>0.75254199999999993</v>
      </c>
      <c r="H114" s="587">
        <v>107.7051</v>
      </c>
      <c r="I114" s="921">
        <v>76.717200000000005</v>
      </c>
      <c r="S114" s="86"/>
      <c r="U114"/>
    </row>
    <row r="115" spans="3:21">
      <c r="C115" s="1320"/>
      <c r="D115" s="1324" t="s">
        <v>55</v>
      </c>
      <c r="E115" s="921">
        <v>93.227000000000004</v>
      </c>
      <c r="F115" s="1326">
        <v>0.75232900000000003</v>
      </c>
      <c r="H115" s="587">
        <v>107.1579</v>
      </c>
      <c r="I115" s="921">
        <v>124.7115</v>
      </c>
      <c r="S115" s="86"/>
      <c r="U115"/>
    </row>
    <row r="116" spans="3:21">
      <c r="C116" s="1320"/>
      <c r="D116" s="1324" t="s">
        <v>122</v>
      </c>
      <c r="E116" s="921">
        <v>93.359700000000004</v>
      </c>
      <c r="F116" s="1326">
        <v>0.75332100000000002</v>
      </c>
      <c r="H116" s="587">
        <v>107.3562</v>
      </c>
      <c r="I116" s="921">
        <v>126.8818</v>
      </c>
      <c r="S116" s="86"/>
      <c r="U116"/>
    </row>
    <row r="117" spans="3:21">
      <c r="C117" s="1320"/>
      <c r="D117" s="1324" t="s">
        <v>123</v>
      </c>
      <c r="E117" s="921">
        <v>93.080399999999997</v>
      </c>
      <c r="F117" s="1326">
        <v>0.75109700000000001</v>
      </c>
      <c r="H117" s="587">
        <v>107.15</v>
      </c>
      <c r="I117" s="921">
        <v>131.0291</v>
      </c>
      <c r="S117" s="86"/>
      <c r="U117"/>
    </row>
    <row r="118" spans="3:21">
      <c r="C118" s="1320"/>
      <c r="D118" s="1324" t="s">
        <v>124</v>
      </c>
      <c r="E118" s="921">
        <v>93.558899999999994</v>
      </c>
      <c r="F118" s="1326">
        <v>0.75508500000000001</v>
      </c>
      <c r="H118" s="587">
        <v>107.98950000000001</v>
      </c>
      <c r="I118" s="921">
        <v>115.59990000000001</v>
      </c>
      <c r="S118" s="86"/>
      <c r="U118"/>
    </row>
    <row r="119" spans="3:21">
      <c r="C119" s="1320"/>
      <c r="D119" s="1324" t="s">
        <v>125</v>
      </c>
      <c r="E119" s="921">
        <v>93.108800000000002</v>
      </c>
      <c r="F119" s="1326">
        <v>0.75165800000000005</v>
      </c>
      <c r="H119" s="587">
        <v>107.069</v>
      </c>
      <c r="I119" s="921">
        <v>91.7821</v>
      </c>
      <c r="S119" s="86"/>
      <c r="U119"/>
    </row>
    <row r="120" spans="3:21">
      <c r="C120" s="1323" t="s">
        <v>32</v>
      </c>
      <c r="D120" s="1324" t="s">
        <v>115</v>
      </c>
      <c r="E120" s="921">
        <v>93.6494</v>
      </c>
      <c r="F120" s="1326">
        <v>0.756297</v>
      </c>
      <c r="H120" s="587">
        <v>107.77200000000001</v>
      </c>
      <c r="I120" s="921">
        <v>117.9045</v>
      </c>
      <c r="S120" s="86"/>
      <c r="U120"/>
    </row>
    <row r="121" spans="3:21">
      <c r="C121" s="1320"/>
      <c r="D121" s="1324" t="s">
        <v>116</v>
      </c>
      <c r="E121" s="921">
        <v>93.947500000000005</v>
      </c>
      <c r="F121" s="1326">
        <v>0.75898700000000008</v>
      </c>
      <c r="H121" s="587">
        <v>108.78579999999999</v>
      </c>
      <c r="I121" s="921">
        <v>132.62190000000001</v>
      </c>
      <c r="S121" s="86"/>
      <c r="U121"/>
    </row>
    <row r="122" spans="3:21">
      <c r="C122" s="1320"/>
      <c r="D122" s="1324" t="s">
        <v>117</v>
      </c>
      <c r="E122" s="921">
        <v>93.734999999999999</v>
      </c>
      <c r="F122" s="1326">
        <v>0.75756699999999999</v>
      </c>
      <c r="H122" s="587">
        <v>108.8272</v>
      </c>
      <c r="I122" s="921">
        <v>136.1515</v>
      </c>
      <c r="S122" s="86"/>
      <c r="U122"/>
    </row>
    <row r="123" spans="3:21">
      <c r="C123" s="1320"/>
      <c r="D123" s="1324" t="s">
        <v>118</v>
      </c>
      <c r="E123" s="921">
        <v>93.081500000000005</v>
      </c>
      <c r="F123" s="1326">
        <v>0.75259900000000002</v>
      </c>
      <c r="H123" s="587">
        <v>107.9096</v>
      </c>
      <c r="I123" s="921">
        <v>123.97369999999999</v>
      </c>
      <c r="S123" s="86"/>
      <c r="U123"/>
    </row>
    <row r="124" spans="3:21">
      <c r="C124" s="1320"/>
      <c r="D124" s="1324" t="s">
        <v>119</v>
      </c>
      <c r="E124" s="921">
        <v>93.100200000000001</v>
      </c>
      <c r="F124" s="1326">
        <v>0.75304599999999988</v>
      </c>
      <c r="H124" s="587">
        <v>107.5972</v>
      </c>
      <c r="I124" s="921">
        <v>128.1712</v>
      </c>
      <c r="S124" s="86"/>
      <c r="U124"/>
    </row>
    <row r="125" spans="3:21">
      <c r="C125" s="1320"/>
      <c r="D125" s="1324" t="s">
        <v>120</v>
      </c>
      <c r="E125" s="921">
        <v>93.254400000000004</v>
      </c>
      <c r="F125" s="1326">
        <v>0.75456000000000001</v>
      </c>
      <c r="H125" s="587">
        <v>107.85980000000001</v>
      </c>
      <c r="I125" s="921">
        <v>127.9529</v>
      </c>
      <c r="S125" s="86"/>
      <c r="U125"/>
    </row>
    <row r="126" spans="3:21">
      <c r="C126" s="1320"/>
      <c r="D126" s="1324" t="s">
        <v>121</v>
      </c>
      <c r="E126" s="921">
        <v>93.657899999999998</v>
      </c>
      <c r="F126" s="1326">
        <v>0.75804900000000008</v>
      </c>
      <c r="H126" s="587">
        <v>108.81270000000001</v>
      </c>
      <c r="I126" s="921">
        <v>80.591800000000006</v>
      </c>
      <c r="S126" s="86"/>
      <c r="U126"/>
    </row>
    <row r="127" spans="3:21">
      <c r="C127" s="1320"/>
      <c r="D127" s="1324" t="s">
        <v>55</v>
      </c>
      <c r="E127" s="921">
        <v>93.516199999999998</v>
      </c>
      <c r="F127" s="1326">
        <v>0.75708900000000001</v>
      </c>
      <c r="H127" s="587">
        <v>107.9979</v>
      </c>
      <c r="I127" s="921">
        <v>128.06200000000001</v>
      </c>
      <c r="S127" s="86"/>
      <c r="U127"/>
    </row>
    <row r="128" spans="3:21">
      <c r="C128" s="1320"/>
      <c r="D128" s="1324" t="s">
        <v>122</v>
      </c>
      <c r="E128" s="921">
        <v>94.069500000000005</v>
      </c>
      <c r="F128" s="1326">
        <v>0.76171899999999992</v>
      </c>
      <c r="H128" s="587">
        <v>108.83669999999999</v>
      </c>
      <c r="I128" s="921">
        <v>138.6652</v>
      </c>
      <c r="S128" s="86"/>
      <c r="U128"/>
    </row>
    <row r="129" spans="3:21">
      <c r="C129" s="1320"/>
      <c r="D129" s="1324" t="s">
        <v>123</v>
      </c>
      <c r="E129" s="921">
        <v>94.209100000000007</v>
      </c>
      <c r="F129" s="1326">
        <v>0.76297799999999993</v>
      </c>
      <c r="H129" s="587">
        <v>108.1447</v>
      </c>
      <c r="I129" s="921">
        <v>141.31309999999999</v>
      </c>
      <c r="S129" s="86"/>
      <c r="U129"/>
    </row>
    <row r="130" spans="3:21">
      <c r="C130" s="1320"/>
      <c r="D130" s="1324" t="s">
        <v>124</v>
      </c>
      <c r="E130" s="921">
        <v>94.936999999999998</v>
      </c>
      <c r="F130" s="1326">
        <v>0.76898799999999989</v>
      </c>
      <c r="H130" s="587">
        <v>108.9794</v>
      </c>
      <c r="I130" s="921">
        <v>126.5378</v>
      </c>
      <c r="S130" s="86"/>
      <c r="U130"/>
    </row>
    <row r="131" spans="3:21">
      <c r="C131" s="1320"/>
      <c r="D131" s="1324" t="s">
        <v>125</v>
      </c>
      <c r="E131" s="921">
        <v>94.862700000000004</v>
      </c>
      <c r="F131" s="1326">
        <v>0.76849100000000004</v>
      </c>
      <c r="H131" s="587">
        <v>108.97799999999999</v>
      </c>
      <c r="I131" s="921">
        <v>107.57850000000001</v>
      </c>
      <c r="S131" s="86"/>
      <c r="U131"/>
    </row>
    <row r="132" spans="3:21">
      <c r="C132" s="1323" t="s">
        <v>33</v>
      </c>
      <c r="D132" s="1324" t="s">
        <v>115</v>
      </c>
      <c r="E132" s="921">
        <v>95.1113</v>
      </c>
      <c r="F132" s="1326">
        <v>0.77060899999999999</v>
      </c>
      <c r="H132" s="587">
        <v>109.453</v>
      </c>
      <c r="I132" s="921">
        <v>114.8403</v>
      </c>
      <c r="S132" s="86"/>
      <c r="U132"/>
    </row>
    <row r="133" spans="3:21">
      <c r="C133" s="1320"/>
      <c r="D133" s="1324" t="s">
        <v>116</v>
      </c>
      <c r="E133" s="921">
        <v>95.679299999999998</v>
      </c>
      <c r="F133" s="1326">
        <v>0.77531800000000006</v>
      </c>
      <c r="H133" s="587">
        <v>109.99079999999999</v>
      </c>
      <c r="I133" s="921">
        <v>141.1634</v>
      </c>
      <c r="S133" s="86"/>
      <c r="U133"/>
    </row>
    <row r="134" spans="3:21">
      <c r="C134" s="1320"/>
      <c r="D134" s="1324" t="s">
        <v>117</v>
      </c>
      <c r="E134" s="921">
        <v>95.206299999999999</v>
      </c>
      <c r="F134" s="1326">
        <v>0.77159199999999994</v>
      </c>
      <c r="H134" s="587">
        <v>108.8062</v>
      </c>
      <c r="I134" s="921">
        <v>142.4579</v>
      </c>
      <c r="S134" s="86"/>
      <c r="U134"/>
    </row>
    <row r="135" spans="3:21">
      <c r="C135" s="1320"/>
      <c r="D135" s="1324" t="s">
        <v>118</v>
      </c>
      <c r="E135" s="921">
        <v>95.634600000000006</v>
      </c>
      <c r="F135" s="1326">
        <v>0.77516499999999988</v>
      </c>
      <c r="H135" s="587">
        <v>109.54130000000001</v>
      </c>
      <c r="I135" s="921">
        <v>130.49760000000001</v>
      </c>
      <c r="S135" s="86"/>
      <c r="U135"/>
    </row>
    <row r="136" spans="3:21">
      <c r="C136" s="1320"/>
      <c r="D136" s="1324" t="s">
        <v>119</v>
      </c>
      <c r="E136" s="921">
        <v>96.395200000000003</v>
      </c>
      <c r="F136" s="1326">
        <v>0.78141099999999997</v>
      </c>
      <c r="H136" s="587">
        <v>110.023</v>
      </c>
      <c r="I136" s="921">
        <v>127.94410000000001</v>
      </c>
      <c r="S136" s="86"/>
      <c r="U136"/>
    </row>
    <row r="137" spans="3:21">
      <c r="C137" s="1320"/>
      <c r="D137" s="1324" t="s">
        <v>120</v>
      </c>
      <c r="E137" s="921">
        <v>95.604500000000002</v>
      </c>
      <c r="F137" s="1326">
        <v>0.77504400000000007</v>
      </c>
      <c r="H137" s="587">
        <v>108.4136</v>
      </c>
      <c r="I137" s="921">
        <v>126.0654</v>
      </c>
      <c r="S137" s="86"/>
      <c r="U137"/>
    </row>
    <row r="138" spans="3:21">
      <c r="C138" s="1320"/>
      <c r="D138" s="1324" t="s">
        <v>121</v>
      </c>
      <c r="E138" s="921">
        <v>96.337900000000005</v>
      </c>
      <c r="F138" s="1326">
        <v>0.78098900000000004</v>
      </c>
      <c r="H138" s="587">
        <v>108.7402</v>
      </c>
      <c r="I138" s="921">
        <v>72.674199999999999</v>
      </c>
      <c r="S138" s="86"/>
      <c r="U138"/>
    </row>
    <row r="139" spans="3:21">
      <c r="C139" s="1320"/>
      <c r="D139" s="1324" t="s">
        <v>55</v>
      </c>
      <c r="E139" s="921">
        <v>96.410700000000006</v>
      </c>
      <c r="F139" s="1326">
        <v>0.78152100000000002</v>
      </c>
      <c r="H139" s="587">
        <v>109.2602</v>
      </c>
      <c r="I139" s="921">
        <v>124.68129999999999</v>
      </c>
      <c r="S139" s="86"/>
      <c r="U139"/>
    </row>
    <row r="140" spans="3:21">
      <c r="C140" s="1320"/>
      <c r="D140" s="1324" t="s">
        <v>122</v>
      </c>
      <c r="E140" s="921">
        <v>96.494299999999996</v>
      </c>
      <c r="F140" s="1326">
        <v>0.78205500000000006</v>
      </c>
      <c r="H140" s="587">
        <v>109.2208</v>
      </c>
      <c r="I140" s="921">
        <v>124.1848</v>
      </c>
      <c r="S140" s="86"/>
      <c r="U140"/>
    </row>
    <row r="141" spans="3:21">
      <c r="C141" s="1320"/>
      <c r="D141" s="1324" t="s">
        <v>123</v>
      </c>
      <c r="E141" s="921">
        <v>97.410700000000006</v>
      </c>
      <c r="F141" s="1326">
        <v>0.78923900000000002</v>
      </c>
      <c r="H141" s="587">
        <v>110.3382</v>
      </c>
      <c r="I141" s="921">
        <v>132.9051</v>
      </c>
      <c r="S141" s="86"/>
      <c r="U141"/>
    </row>
    <row r="142" spans="3:21">
      <c r="C142" s="1320"/>
      <c r="D142" s="1324" t="s">
        <v>124</v>
      </c>
      <c r="E142" s="921">
        <v>97.620699999999999</v>
      </c>
      <c r="F142" s="1326">
        <v>0.79058899999999999</v>
      </c>
      <c r="H142" s="587">
        <v>110.13330000000001</v>
      </c>
      <c r="I142" s="921">
        <v>112.16370000000001</v>
      </c>
      <c r="S142" s="86"/>
      <c r="U142"/>
    </row>
    <row r="143" spans="3:21">
      <c r="C143" s="1320"/>
      <c r="D143" s="1324" t="s">
        <v>125</v>
      </c>
      <c r="E143" s="921">
        <v>98.328400000000002</v>
      </c>
      <c r="F143" s="1326">
        <v>0.79586400000000002</v>
      </c>
      <c r="H143" s="587">
        <v>110.8691</v>
      </c>
      <c r="I143" s="921">
        <v>99.726299999999995</v>
      </c>
      <c r="S143" s="86"/>
      <c r="U143"/>
    </row>
    <row r="144" spans="3:21">
      <c r="C144" s="1323" t="s">
        <v>34</v>
      </c>
      <c r="D144" s="1324" t="s">
        <v>115</v>
      </c>
      <c r="E144" s="921">
        <v>98.790400000000005</v>
      </c>
      <c r="F144" s="1326">
        <v>0.79904799999999998</v>
      </c>
      <c r="H144" s="587">
        <v>111.3228</v>
      </c>
      <c r="I144" s="921">
        <v>112.0395</v>
      </c>
      <c r="S144" s="86"/>
      <c r="U144"/>
    </row>
    <row r="145" spans="3:21">
      <c r="C145" s="1320"/>
      <c r="D145" s="1324" t="s">
        <v>116</v>
      </c>
      <c r="E145" s="921">
        <v>99.454999999999998</v>
      </c>
      <c r="F145" s="1326">
        <v>0.80372399999999999</v>
      </c>
      <c r="H145" s="587">
        <v>111.8985</v>
      </c>
      <c r="I145" s="921">
        <v>134.22409999999999</v>
      </c>
      <c r="S145" s="86"/>
      <c r="U145"/>
    </row>
    <row r="146" spans="3:21">
      <c r="C146" s="1320"/>
      <c r="D146" s="1324" t="s">
        <v>117</v>
      </c>
      <c r="E146" s="921">
        <v>99.315600000000003</v>
      </c>
      <c r="F146" s="1326">
        <v>0.80179400000000001</v>
      </c>
      <c r="H146" s="587">
        <v>111.38509999999999</v>
      </c>
      <c r="I146" s="921">
        <v>118.74339999999999</v>
      </c>
      <c r="S146" s="86"/>
      <c r="U146"/>
    </row>
    <row r="147" spans="3:21">
      <c r="C147" s="1320"/>
      <c r="D147" s="1324" t="s">
        <v>118</v>
      </c>
      <c r="E147" s="921">
        <v>99.464799999999997</v>
      </c>
      <c r="F147" s="1326">
        <v>0.80212500000000009</v>
      </c>
      <c r="H147" s="587">
        <v>111.2886</v>
      </c>
      <c r="I147" s="921">
        <v>125.6046</v>
      </c>
      <c r="S147" s="86"/>
      <c r="U147"/>
    </row>
    <row r="148" spans="3:21">
      <c r="C148" s="1320"/>
      <c r="D148" s="1324" t="s">
        <v>119</v>
      </c>
      <c r="E148" s="921">
        <v>99.596999999999994</v>
      </c>
      <c r="F148" s="1326">
        <v>0.80223600000000006</v>
      </c>
      <c r="H148" s="587">
        <v>111.9333</v>
      </c>
      <c r="I148" s="921">
        <v>117.3972</v>
      </c>
      <c r="S148" s="86"/>
      <c r="U148"/>
    </row>
    <row r="149" spans="3:21">
      <c r="C149" s="1320"/>
      <c r="D149" s="1324" t="s">
        <v>120</v>
      </c>
      <c r="E149" s="921">
        <v>99.983800000000002</v>
      </c>
      <c r="F149" s="1326">
        <v>0.80432500000000007</v>
      </c>
      <c r="H149" s="587">
        <v>112.92659999999999</v>
      </c>
      <c r="I149" s="921">
        <v>125.2525</v>
      </c>
      <c r="S149" s="86"/>
      <c r="U149"/>
    </row>
    <row r="150" spans="3:21">
      <c r="C150" s="1320"/>
      <c r="D150" s="1324" t="s">
        <v>121</v>
      </c>
      <c r="E150" s="921">
        <v>99.673699999999997</v>
      </c>
      <c r="F150" s="1326">
        <v>0.80076800000000004</v>
      </c>
      <c r="H150" s="587">
        <v>112.4948</v>
      </c>
      <c r="I150" s="921">
        <v>69.580500000000001</v>
      </c>
      <c r="S150" s="86"/>
      <c r="U150"/>
    </row>
    <row r="151" spans="3:21">
      <c r="C151" s="1320"/>
      <c r="D151" s="1324" t="s">
        <v>55</v>
      </c>
      <c r="E151" s="921">
        <v>99.945099999999996</v>
      </c>
      <c r="F151" s="1326">
        <v>0.80186800000000003</v>
      </c>
      <c r="H151" s="587">
        <v>112.9605</v>
      </c>
      <c r="I151" s="921">
        <v>123.3582</v>
      </c>
      <c r="S151" s="86"/>
      <c r="U151"/>
    </row>
    <row r="152" spans="3:21">
      <c r="C152" s="1320"/>
      <c r="D152" s="1324" t="s">
        <v>122</v>
      </c>
      <c r="E152" s="921">
        <v>98.082400000000007</v>
      </c>
      <c r="F152" s="1326">
        <v>0.78585300000000002</v>
      </c>
      <c r="H152" s="587">
        <v>113.1878</v>
      </c>
      <c r="I152" s="921">
        <v>126.4177</v>
      </c>
      <c r="S152" s="86"/>
      <c r="U152"/>
    </row>
    <row r="153" spans="3:21">
      <c r="C153" s="1320"/>
      <c r="D153" s="1324" t="s">
        <v>123</v>
      </c>
      <c r="E153" s="921">
        <v>99.3185</v>
      </c>
      <c r="F153" s="1326">
        <v>0.79467699999999997</v>
      </c>
      <c r="H153" s="587">
        <v>113.18510000000001</v>
      </c>
      <c r="I153" s="921">
        <v>131.70689999999999</v>
      </c>
      <c r="S153" s="86"/>
      <c r="U153"/>
    </row>
    <row r="154" spans="3:21">
      <c r="C154" s="1320"/>
      <c r="D154" s="1324" t="s">
        <v>124</v>
      </c>
      <c r="E154" s="921">
        <v>100.3282</v>
      </c>
      <c r="F154" s="1326">
        <v>0.80167299999999997</v>
      </c>
      <c r="H154" s="587">
        <v>112.99639999999999</v>
      </c>
      <c r="I154" s="921">
        <v>105.67870000000001</v>
      </c>
      <c r="S154" s="86"/>
      <c r="U154"/>
    </row>
    <row r="155" spans="3:21">
      <c r="C155" s="1320"/>
      <c r="D155" s="1324" t="s">
        <v>125</v>
      </c>
      <c r="E155" s="921">
        <v>100.94580000000001</v>
      </c>
      <c r="F155" s="1326">
        <v>0.80552800000000002</v>
      </c>
      <c r="H155" s="587">
        <v>113.7961</v>
      </c>
      <c r="I155" s="921">
        <v>93.555800000000005</v>
      </c>
      <c r="S155" s="86"/>
      <c r="U155"/>
    </row>
    <row r="156" spans="3:21">
      <c r="C156" s="1323" t="s">
        <v>35</v>
      </c>
      <c r="D156" s="1324" t="s">
        <v>115</v>
      </c>
      <c r="E156" s="921">
        <v>101.0637</v>
      </c>
      <c r="F156" s="1326">
        <v>0.80539100000000008</v>
      </c>
      <c r="H156" s="587">
        <v>112.9387</v>
      </c>
      <c r="I156" s="921">
        <v>104.64319999999999</v>
      </c>
      <c r="S156" s="86"/>
      <c r="U156"/>
    </row>
    <row r="157" spans="3:21">
      <c r="C157" s="1320"/>
      <c r="D157" s="1324" t="s">
        <v>116</v>
      </c>
      <c r="E157" s="921">
        <v>101.0761</v>
      </c>
      <c r="F157" s="1326">
        <v>0.80441000000000007</v>
      </c>
      <c r="H157" s="587">
        <v>112.3289</v>
      </c>
      <c r="I157" s="921">
        <v>121.5722</v>
      </c>
      <c r="S157" s="86"/>
      <c r="U157"/>
    </row>
    <row r="158" spans="3:21">
      <c r="C158" s="1320"/>
      <c r="D158" s="1324" t="s">
        <v>117</v>
      </c>
      <c r="E158" s="921">
        <v>101.27419999999999</v>
      </c>
      <c r="F158" s="1326">
        <v>0.80488899999999997</v>
      </c>
      <c r="H158" s="587">
        <v>112.92489999999999</v>
      </c>
      <c r="I158" s="921">
        <v>127.3242</v>
      </c>
      <c r="S158" s="86"/>
      <c r="U158"/>
    </row>
    <row r="159" spans="3:21">
      <c r="C159" s="1320"/>
      <c r="D159" s="1324" t="s">
        <v>118</v>
      </c>
      <c r="E159" s="921">
        <v>101.6854</v>
      </c>
      <c r="F159" s="1326">
        <v>0.80702099999999999</v>
      </c>
      <c r="H159" s="587">
        <v>113.3323</v>
      </c>
      <c r="I159" s="921">
        <v>115.0097</v>
      </c>
      <c r="S159" s="86"/>
      <c r="U159"/>
    </row>
    <row r="160" spans="3:21">
      <c r="C160" s="1320"/>
      <c r="D160" s="1324" t="s">
        <v>119</v>
      </c>
      <c r="E160" s="921">
        <v>101.5801</v>
      </c>
      <c r="F160" s="1326">
        <v>0.80497799999999997</v>
      </c>
      <c r="H160" s="587">
        <v>113.0196</v>
      </c>
      <c r="I160" s="921">
        <v>117.7268</v>
      </c>
      <c r="S160" s="86"/>
      <c r="U160"/>
    </row>
    <row r="161" spans="3:21">
      <c r="C161" s="1320"/>
      <c r="D161" s="1324" t="s">
        <v>120</v>
      </c>
      <c r="E161" s="921">
        <v>101.9746</v>
      </c>
      <c r="F161" s="1326">
        <v>0.80679500000000004</v>
      </c>
      <c r="H161" s="587">
        <v>113.5972</v>
      </c>
      <c r="I161" s="921">
        <v>124.80800000000001</v>
      </c>
      <c r="S161" s="86"/>
      <c r="U161"/>
    </row>
    <row r="162" spans="3:21">
      <c r="C162" s="1320"/>
      <c r="D162" s="1324" t="s">
        <v>121</v>
      </c>
      <c r="E162" s="921">
        <v>101.9374</v>
      </c>
      <c r="F162" s="1326">
        <v>0.80508999999999997</v>
      </c>
      <c r="H162" s="587">
        <v>112.6245</v>
      </c>
      <c r="I162" s="921">
        <v>65.860200000000006</v>
      </c>
      <c r="S162" s="86"/>
      <c r="U162"/>
    </row>
    <row r="163" spans="3:21">
      <c r="C163" s="1320"/>
      <c r="D163" s="1324" t="s">
        <v>55</v>
      </c>
      <c r="E163" s="921">
        <v>102.3309</v>
      </c>
      <c r="F163" s="1326">
        <v>0.80665699999999996</v>
      </c>
      <c r="H163" s="587">
        <v>113.62390000000001</v>
      </c>
      <c r="I163" s="921">
        <v>116.91679999999999</v>
      </c>
      <c r="S163" s="86"/>
      <c r="U163"/>
    </row>
    <row r="164" spans="3:21">
      <c r="C164" s="1320"/>
      <c r="D164" s="1324" t="s">
        <v>122</v>
      </c>
      <c r="E164" s="921">
        <v>102.1204</v>
      </c>
      <c r="F164" s="1326">
        <v>0.80335899999999993</v>
      </c>
      <c r="H164" s="587">
        <v>113.0472</v>
      </c>
      <c r="I164" s="921">
        <v>111.6493</v>
      </c>
      <c r="S164" s="86"/>
      <c r="U164"/>
    </row>
    <row r="165" spans="3:21">
      <c r="C165" s="1320"/>
      <c r="D165" s="1324" t="s">
        <v>123</v>
      </c>
      <c r="E165" s="921">
        <v>102.06529999999999</v>
      </c>
      <c r="F165" s="1326">
        <v>0.80119600000000002</v>
      </c>
      <c r="H165" s="587">
        <v>112.9864</v>
      </c>
      <c r="I165" s="921">
        <v>113.1022</v>
      </c>
      <c r="S165" s="86"/>
      <c r="U165"/>
    </row>
    <row r="166" spans="3:21">
      <c r="C166" s="1320"/>
      <c r="D166" s="1324" t="s">
        <v>124</v>
      </c>
      <c r="E166" s="921">
        <v>101.9538</v>
      </c>
      <c r="F166" s="1326">
        <v>0.79852699999999999</v>
      </c>
      <c r="H166" s="587">
        <v>113.09350000000001</v>
      </c>
      <c r="I166" s="921">
        <v>102.76560000000001</v>
      </c>
      <c r="S166" s="86"/>
      <c r="U166"/>
    </row>
    <row r="167" spans="3:21">
      <c r="C167" s="1320"/>
      <c r="D167" s="1324" t="s">
        <v>125</v>
      </c>
      <c r="E167" s="921">
        <v>103.026</v>
      </c>
      <c r="F167" s="1326">
        <v>0.80508399999999991</v>
      </c>
      <c r="H167" s="587">
        <v>113.63249999999999</v>
      </c>
      <c r="I167" s="921">
        <v>96.777100000000004</v>
      </c>
      <c r="S167" s="86"/>
      <c r="U167"/>
    </row>
    <row r="168" spans="3:21">
      <c r="C168" s="1323" t="s">
        <v>36</v>
      </c>
      <c r="D168" s="1324" t="s">
        <v>115</v>
      </c>
      <c r="E168" s="921">
        <v>102.4915</v>
      </c>
      <c r="F168" s="1326">
        <v>0.79906899999999992</v>
      </c>
      <c r="H168" s="587">
        <v>112.93680000000001</v>
      </c>
      <c r="I168" s="921">
        <v>97.805300000000003</v>
      </c>
      <c r="S168" s="86"/>
      <c r="U168"/>
    </row>
    <row r="169" spans="3:21">
      <c r="C169" s="1320"/>
      <c r="D169" s="1324" t="s">
        <v>116</v>
      </c>
      <c r="E169" s="921">
        <v>103.54430000000001</v>
      </c>
      <c r="F169" s="1326">
        <v>0.805446</v>
      </c>
      <c r="H169" s="587">
        <v>114.26300000000001</v>
      </c>
      <c r="I169" s="921">
        <v>123.0605</v>
      </c>
      <c r="S169" s="86"/>
      <c r="U169"/>
    </row>
    <row r="170" spans="3:21">
      <c r="C170" s="1320"/>
      <c r="D170" s="1324" t="s">
        <v>117</v>
      </c>
      <c r="E170" s="921">
        <v>103.75369999999999</v>
      </c>
      <c r="F170" s="1326">
        <v>0.80528999999999995</v>
      </c>
      <c r="H170" s="587">
        <v>113.3105</v>
      </c>
      <c r="I170" s="921">
        <v>124.7226</v>
      </c>
      <c r="S170" s="86"/>
      <c r="U170"/>
    </row>
    <row r="171" spans="3:21">
      <c r="C171" s="1320"/>
      <c r="D171" s="1324" t="s">
        <v>118</v>
      </c>
      <c r="E171" s="921">
        <v>104.5018</v>
      </c>
      <c r="F171" s="1326">
        <v>0.80940100000000004</v>
      </c>
      <c r="H171" s="587">
        <v>113.9485</v>
      </c>
      <c r="I171" s="921">
        <v>119.25360000000001</v>
      </c>
      <c r="S171" s="86"/>
      <c r="U171"/>
    </row>
    <row r="172" spans="3:21">
      <c r="C172" s="1320"/>
      <c r="D172" s="1324" t="s">
        <v>119</v>
      </c>
      <c r="E172" s="921">
        <v>104.5419</v>
      </c>
      <c r="F172" s="1326">
        <v>0.808168</v>
      </c>
      <c r="H172" s="587">
        <v>113.5121</v>
      </c>
      <c r="I172" s="921">
        <v>121.3419</v>
      </c>
      <c r="S172" s="86"/>
      <c r="U172"/>
    </row>
    <row r="173" spans="3:21">
      <c r="C173" s="1320"/>
      <c r="D173" s="1324" t="s">
        <v>120</v>
      </c>
      <c r="E173" s="921">
        <v>104.5669</v>
      </c>
      <c r="F173" s="1326">
        <v>0.80702399999999996</v>
      </c>
      <c r="H173" s="587">
        <v>113.6319</v>
      </c>
      <c r="I173" s="921">
        <v>127.4406</v>
      </c>
      <c r="S173" s="86"/>
      <c r="U173"/>
    </row>
    <row r="174" spans="3:21">
      <c r="C174" s="1320"/>
      <c r="D174" s="1324" t="s">
        <v>121</v>
      </c>
      <c r="E174" s="921">
        <v>104.5217</v>
      </c>
      <c r="F174" s="1326">
        <v>0.80562</v>
      </c>
      <c r="H174" s="587">
        <v>113.43129999999999</v>
      </c>
      <c r="I174" s="921">
        <v>77.245800000000003</v>
      </c>
      <c r="S174" s="86"/>
      <c r="U174"/>
    </row>
    <row r="175" spans="3:21">
      <c r="C175" s="1320"/>
      <c r="D175" s="1324" t="s">
        <v>55</v>
      </c>
      <c r="E175" s="921">
        <v>104.73869999999999</v>
      </c>
      <c r="F175" s="1326">
        <v>0.80655500000000002</v>
      </c>
      <c r="H175" s="587">
        <v>113.1879</v>
      </c>
      <c r="I175" s="921">
        <v>119.2692</v>
      </c>
      <c r="S175" s="86"/>
      <c r="U175"/>
    </row>
    <row r="176" spans="3:21">
      <c r="C176" s="1320"/>
      <c r="D176" s="1324" t="s">
        <v>122</v>
      </c>
      <c r="E176" s="921">
        <v>105.1499</v>
      </c>
      <c r="F176" s="1326">
        <v>0.80926399999999998</v>
      </c>
      <c r="H176" s="587">
        <v>113.2296</v>
      </c>
      <c r="I176" s="921">
        <v>111.708</v>
      </c>
      <c r="S176" s="86"/>
      <c r="U176"/>
    </row>
    <row r="177" spans="3:21">
      <c r="C177" s="1320"/>
      <c r="D177" s="1324" t="s">
        <v>123</v>
      </c>
      <c r="E177" s="921">
        <v>104.7167</v>
      </c>
      <c r="F177" s="1326">
        <v>0.80574200000000007</v>
      </c>
      <c r="H177" s="587">
        <v>112.0902</v>
      </c>
      <c r="I177" s="921">
        <v>114.9218</v>
      </c>
      <c r="S177" s="86"/>
      <c r="U177"/>
    </row>
    <row r="178" spans="3:21">
      <c r="C178" s="1320"/>
      <c r="D178" s="1324" t="s">
        <v>124</v>
      </c>
      <c r="E178" s="921">
        <v>105.30370000000001</v>
      </c>
      <c r="F178" s="1326">
        <v>0.8103149999999999</v>
      </c>
      <c r="H178" s="587">
        <v>111.9581</v>
      </c>
      <c r="I178" s="921">
        <v>105.009</v>
      </c>
      <c r="S178" s="86"/>
      <c r="U178"/>
    </row>
    <row r="179" spans="3:21">
      <c r="C179" s="1320"/>
      <c r="D179" s="1324" t="s">
        <v>125</v>
      </c>
      <c r="E179" s="921">
        <v>105.35299999999999</v>
      </c>
      <c r="F179" s="1326">
        <v>0.81095499999999998</v>
      </c>
      <c r="H179" s="587">
        <v>111.741</v>
      </c>
      <c r="I179" s="921">
        <v>83.874099999999999</v>
      </c>
      <c r="S179" s="86"/>
      <c r="U179"/>
    </row>
    <row r="180" spans="3:21">
      <c r="C180" s="1323" t="s">
        <v>37</v>
      </c>
      <c r="D180" s="1324" t="s">
        <v>115</v>
      </c>
      <c r="E180" s="921">
        <v>105.07299999999999</v>
      </c>
      <c r="F180" s="1326">
        <v>0.80923599999999996</v>
      </c>
      <c r="G180" s="1299">
        <f>G107</f>
        <v>115</v>
      </c>
      <c r="H180" s="587">
        <v>111.44199999999999</v>
      </c>
      <c r="I180" s="921">
        <v>92.4238</v>
      </c>
      <c r="J180" s="1299">
        <f>J107</f>
        <v>120</v>
      </c>
      <c r="S180" s="86"/>
      <c r="U180"/>
    </row>
    <row r="181" spans="3:21">
      <c r="C181" s="1320"/>
      <c r="D181" s="1324" t="s">
        <v>116</v>
      </c>
      <c r="E181" s="921">
        <v>104.7137</v>
      </c>
      <c r="F181" s="1326">
        <v>0.80699500000000002</v>
      </c>
      <c r="G181" s="1299">
        <f t="shared" ref="G181:G197" si="2">G180</f>
        <v>115</v>
      </c>
      <c r="H181" s="587">
        <v>111.1695</v>
      </c>
      <c r="I181" s="921">
        <v>109.0608</v>
      </c>
      <c r="J181" s="1299">
        <f t="shared" ref="J181:J197" si="3">J180</f>
        <v>120</v>
      </c>
      <c r="S181" s="86"/>
      <c r="U181"/>
    </row>
    <row r="182" spans="3:21">
      <c r="C182" s="1320"/>
      <c r="D182" s="1324" t="s">
        <v>117</v>
      </c>
      <c r="E182" s="921">
        <v>104.4635</v>
      </c>
      <c r="F182" s="1326">
        <v>0.805647</v>
      </c>
      <c r="G182" s="1299">
        <f t="shared" si="2"/>
        <v>115</v>
      </c>
      <c r="H182" s="587">
        <v>109.6859</v>
      </c>
      <c r="I182" s="921">
        <v>92.901799999999994</v>
      </c>
      <c r="J182" s="1299">
        <f t="shared" si="3"/>
        <v>120</v>
      </c>
      <c r="S182" s="86"/>
      <c r="U182"/>
    </row>
    <row r="183" spans="3:21">
      <c r="C183" s="1320"/>
      <c r="D183" s="1324" t="s">
        <v>118</v>
      </c>
      <c r="E183" s="921">
        <v>103.67270000000001</v>
      </c>
      <c r="F183" s="1326">
        <v>0.80011600000000005</v>
      </c>
      <c r="G183" s="1299">
        <f t="shared" si="2"/>
        <v>115</v>
      </c>
      <c r="H183" s="587">
        <v>108.9187</v>
      </c>
      <c r="I183" s="921">
        <v>91.145099999999999</v>
      </c>
      <c r="J183" s="1299">
        <f t="shared" si="3"/>
        <v>120</v>
      </c>
      <c r="S183" s="86"/>
      <c r="U183"/>
    </row>
    <row r="184" spans="3:21">
      <c r="C184" s="1320"/>
      <c r="D184" s="1324" t="s">
        <v>119</v>
      </c>
      <c r="E184" s="921">
        <v>103.08499999999999</v>
      </c>
      <c r="F184" s="1326">
        <v>0.7960290000000001</v>
      </c>
      <c r="G184" s="1299">
        <f t="shared" si="2"/>
        <v>115</v>
      </c>
      <c r="H184" s="587">
        <v>108.28530000000001</v>
      </c>
      <c r="I184" s="921">
        <v>85.532399999999996</v>
      </c>
      <c r="J184" s="1299">
        <f t="shared" si="3"/>
        <v>120</v>
      </c>
      <c r="S184" s="86"/>
      <c r="U184"/>
    </row>
    <row r="185" spans="3:21">
      <c r="C185" s="1320"/>
      <c r="D185" s="1324" t="s">
        <v>120</v>
      </c>
      <c r="E185" s="921">
        <v>102.8361</v>
      </c>
      <c r="F185" s="1326">
        <v>0.79435800000000001</v>
      </c>
      <c r="G185" s="1299">
        <f t="shared" si="2"/>
        <v>115</v>
      </c>
      <c r="H185" s="587">
        <v>108.0895</v>
      </c>
      <c r="I185" s="921">
        <v>95.535499999999999</v>
      </c>
      <c r="J185" s="1299">
        <f t="shared" si="3"/>
        <v>120</v>
      </c>
      <c r="S185" s="86"/>
      <c r="U185"/>
    </row>
    <row r="186" spans="3:21">
      <c r="C186" s="1320"/>
      <c r="D186" s="1324" t="s">
        <v>121</v>
      </c>
      <c r="E186" s="921">
        <v>102.29389999999999</v>
      </c>
      <c r="F186" s="1326">
        <v>0.79014700000000004</v>
      </c>
      <c r="G186" s="1299">
        <f t="shared" si="2"/>
        <v>115</v>
      </c>
      <c r="H186" s="587">
        <v>107.3053</v>
      </c>
      <c r="I186" s="921">
        <v>58.412100000000002</v>
      </c>
      <c r="J186" s="1299">
        <f t="shared" si="3"/>
        <v>120</v>
      </c>
      <c r="S186" s="86"/>
      <c r="U186"/>
    </row>
    <row r="187" spans="3:21">
      <c r="C187" s="1320"/>
      <c r="D187" s="1324" t="s">
        <v>55</v>
      </c>
      <c r="E187" s="921">
        <v>100.7209</v>
      </c>
      <c r="F187" s="1326">
        <v>0.7776860000000001</v>
      </c>
      <c r="G187" s="1299">
        <f t="shared" si="2"/>
        <v>115</v>
      </c>
      <c r="H187" s="587">
        <v>105.4776</v>
      </c>
      <c r="I187" s="921">
        <v>76.569500000000005</v>
      </c>
      <c r="J187" s="1299">
        <f t="shared" si="3"/>
        <v>120</v>
      </c>
      <c r="S187" s="86"/>
      <c r="U187"/>
    </row>
    <row r="188" spans="3:21">
      <c r="C188" s="1320"/>
      <c r="D188" s="1324" t="s">
        <v>122</v>
      </c>
      <c r="E188" s="921">
        <v>96.356700000000004</v>
      </c>
      <c r="F188" s="1326">
        <f>74.3498%</f>
        <v>0.74349799999999999</v>
      </c>
      <c r="G188" s="1299">
        <f t="shared" si="2"/>
        <v>115</v>
      </c>
      <c r="H188" s="587">
        <v>104.7388</v>
      </c>
      <c r="I188" s="921">
        <v>80.723100000000002</v>
      </c>
      <c r="J188" s="1299">
        <f t="shared" si="3"/>
        <v>120</v>
      </c>
      <c r="S188" s="86"/>
      <c r="U188"/>
    </row>
    <row r="189" spans="3:21">
      <c r="C189" s="1320"/>
      <c r="D189" s="1324" t="s">
        <v>123</v>
      </c>
      <c r="E189" s="921">
        <v>97.284400000000005</v>
      </c>
      <c r="F189" s="1326">
        <v>0.75</v>
      </c>
      <c r="G189" s="1299">
        <f t="shared" si="2"/>
        <v>115</v>
      </c>
      <c r="H189" s="587">
        <v>105.0423</v>
      </c>
      <c r="I189" s="921">
        <v>80.554400000000001</v>
      </c>
      <c r="J189" s="1299">
        <f t="shared" si="3"/>
        <v>120</v>
      </c>
      <c r="S189" s="86"/>
      <c r="U189"/>
    </row>
    <row r="190" spans="3:21">
      <c r="C190" s="1320"/>
      <c r="D190" s="1324" t="s">
        <v>124</v>
      </c>
      <c r="E190" s="921">
        <v>96.055199999999999</v>
      </c>
      <c r="F190" s="1326">
        <v>0.73977900000000008</v>
      </c>
      <c r="G190" s="1299">
        <f t="shared" si="2"/>
        <v>115</v>
      </c>
      <c r="H190" s="587">
        <v>104.2114</v>
      </c>
      <c r="I190" s="921">
        <v>67.1297</v>
      </c>
      <c r="J190" s="1299">
        <f t="shared" si="3"/>
        <v>120</v>
      </c>
      <c r="S190" s="86"/>
      <c r="U190"/>
    </row>
    <row r="191" spans="3:21">
      <c r="C191" s="1320"/>
      <c r="D191" s="1324" t="s">
        <v>125</v>
      </c>
      <c r="E191" s="921">
        <v>93.251999999999995</v>
      </c>
      <c r="F191" s="1326">
        <v>0.71741600000000005</v>
      </c>
      <c r="G191" s="1299">
        <f t="shared" si="2"/>
        <v>115</v>
      </c>
      <c r="H191" s="587">
        <v>102.0128</v>
      </c>
      <c r="I191" s="921">
        <v>54.328000000000003</v>
      </c>
      <c r="J191" s="1299">
        <f t="shared" si="3"/>
        <v>120</v>
      </c>
      <c r="S191" s="86"/>
      <c r="U191"/>
    </row>
    <row r="192" spans="3:21">
      <c r="C192" s="1323" t="s">
        <v>38</v>
      </c>
      <c r="D192" s="1324" t="s">
        <v>115</v>
      </c>
      <c r="E192" s="921">
        <v>91.033199999999994</v>
      </c>
      <c r="F192" s="1326">
        <v>0.69956400000000007</v>
      </c>
      <c r="G192" s="1299">
        <f t="shared" si="2"/>
        <v>115</v>
      </c>
      <c r="H192" s="587">
        <v>99.773099999999999</v>
      </c>
      <c r="I192" s="921">
        <v>33.333300000000001</v>
      </c>
      <c r="J192" s="1299">
        <f t="shared" si="3"/>
        <v>120</v>
      </c>
      <c r="S192" s="86"/>
      <c r="U192"/>
    </row>
    <row r="193" spans="3:21">
      <c r="C193" s="1320"/>
      <c r="D193" s="1324" t="s">
        <v>116</v>
      </c>
      <c r="E193" s="921">
        <v>90.4375</v>
      </c>
      <c r="F193" s="1326">
        <v>0.69433400000000001</v>
      </c>
      <c r="G193" s="1299">
        <f t="shared" si="2"/>
        <v>115</v>
      </c>
      <c r="H193" s="587">
        <v>99.8125</v>
      </c>
      <c r="I193" s="921">
        <v>53.694000000000003</v>
      </c>
      <c r="J193" s="1299">
        <f t="shared" si="3"/>
        <v>120</v>
      </c>
      <c r="S193" s="86"/>
      <c r="U193"/>
    </row>
    <row r="194" spans="3:21">
      <c r="C194" s="1320"/>
      <c r="D194" s="1324" t="s">
        <v>117</v>
      </c>
      <c r="E194" s="921">
        <v>89.008499999999998</v>
      </c>
      <c r="F194" s="1326">
        <v>0.68280399999999997</v>
      </c>
      <c r="G194" s="1299">
        <f t="shared" si="2"/>
        <v>115</v>
      </c>
      <c r="H194" s="587">
        <v>99.276200000000003</v>
      </c>
      <c r="I194" s="921">
        <v>58.730600000000003</v>
      </c>
      <c r="J194" s="1299">
        <f t="shared" si="3"/>
        <v>120</v>
      </c>
      <c r="S194" s="86"/>
      <c r="U194"/>
    </row>
    <row r="195" spans="3:21">
      <c r="C195" s="1320"/>
      <c r="D195" s="1324" t="s">
        <v>118</v>
      </c>
      <c r="E195" s="921">
        <v>88.295900000000003</v>
      </c>
      <c r="F195" s="1326">
        <v>0.67685699999999993</v>
      </c>
      <c r="G195" s="1299">
        <f t="shared" si="2"/>
        <v>115</v>
      </c>
      <c r="H195" s="587">
        <v>98.926000000000002</v>
      </c>
      <c r="I195" s="921">
        <v>56.209800000000001</v>
      </c>
      <c r="J195" s="1299">
        <f t="shared" si="3"/>
        <v>120</v>
      </c>
      <c r="S195" s="86"/>
      <c r="U195"/>
    </row>
    <row r="196" spans="3:21">
      <c r="C196" s="1320"/>
      <c r="D196" s="1324" t="s">
        <v>119</v>
      </c>
      <c r="E196" s="921">
        <v>87.407799999999995</v>
      </c>
      <c r="F196" s="1326">
        <v>0.66975499999999999</v>
      </c>
      <c r="G196" s="1299">
        <f t="shared" si="2"/>
        <v>115</v>
      </c>
      <c r="H196" s="587">
        <v>97.688900000000004</v>
      </c>
      <c r="I196" s="921">
        <v>46.294199999999996</v>
      </c>
      <c r="J196" s="1299">
        <f t="shared" si="3"/>
        <v>120</v>
      </c>
      <c r="S196" s="86"/>
      <c r="U196"/>
    </row>
    <row r="197" spans="3:21">
      <c r="C197" s="1320"/>
      <c r="D197" s="1324" t="s">
        <v>120</v>
      </c>
      <c r="E197" s="921">
        <v>87.069400000000002</v>
      </c>
      <c r="F197" s="1326">
        <v>0.667099</v>
      </c>
      <c r="G197" s="1299">
        <f t="shared" si="2"/>
        <v>115</v>
      </c>
      <c r="H197" s="587">
        <v>97.214799999999997</v>
      </c>
      <c r="I197" s="921">
        <v>46.401899999999998</v>
      </c>
      <c r="J197" s="1299">
        <f t="shared" si="3"/>
        <v>120</v>
      </c>
      <c r="S197" s="86"/>
      <c r="U197"/>
    </row>
    <row r="198" spans="3:21">
      <c r="C198" s="1320"/>
      <c r="D198" s="1324" t="s">
        <v>121</v>
      </c>
      <c r="E198" s="921">
        <v>88.028499999999994</v>
      </c>
      <c r="F198" s="1326">
        <v>0.67465100000000011</v>
      </c>
      <c r="H198" s="587">
        <v>98.394499999999994</v>
      </c>
      <c r="I198" s="921">
        <v>48.4694</v>
      </c>
      <c r="S198" s="86"/>
      <c r="U198"/>
    </row>
    <row r="199" spans="3:21">
      <c r="C199" s="1320"/>
      <c r="D199" s="1324" t="s">
        <v>55</v>
      </c>
      <c r="E199" s="921">
        <v>89.0244</v>
      </c>
      <c r="F199" s="1326">
        <v>0.68275599999999992</v>
      </c>
      <c r="H199" s="587">
        <v>99.304299999999998</v>
      </c>
      <c r="I199" s="921">
        <v>75.234899999999996</v>
      </c>
      <c r="S199" s="86"/>
      <c r="U199"/>
    </row>
    <row r="200" spans="3:21">
      <c r="C200" s="1320"/>
      <c r="D200" s="1324" t="s">
        <v>122</v>
      </c>
      <c r="E200" s="921">
        <v>89.697500000000005</v>
      </c>
      <c r="F200" s="1326">
        <v>0.68864199999999998</v>
      </c>
      <c r="H200" s="587">
        <v>100.0018</v>
      </c>
      <c r="I200" s="921">
        <v>87.679000000000002</v>
      </c>
      <c r="S200" s="86"/>
      <c r="U200"/>
    </row>
    <row r="201" spans="3:21">
      <c r="C201" s="1320"/>
      <c r="D201" s="1324" t="s">
        <v>123</v>
      </c>
      <c r="E201" s="921">
        <v>89.990600000000001</v>
      </c>
      <c r="F201" s="1326">
        <v>0.69183499999999998</v>
      </c>
      <c r="H201" s="587">
        <v>100.3933</v>
      </c>
      <c r="I201" s="921">
        <v>87.246300000000005</v>
      </c>
      <c r="S201" s="86"/>
      <c r="U201"/>
    </row>
    <row r="202" spans="3:21">
      <c r="C202" s="1320"/>
      <c r="D202" s="1324" t="s">
        <v>124</v>
      </c>
      <c r="E202" s="921">
        <v>90.351500000000001</v>
      </c>
      <c r="F202" s="1326">
        <v>0.69573499999999999</v>
      </c>
      <c r="H202" s="587">
        <v>99.802599999999998</v>
      </c>
      <c r="I202" s="921">
        <v>83.212999999999994</v>
      </c>
      <c r="S202" s="86"/>
      <c r="U202"/>
    </row>
    <row r="203" spans="3:21">
      <c r="C203" s="1320"/>
      <c r="D203" s="1324" t="s">
        <v>125</v>
      </c>
      <c r="E203" s="921">
        <v>90.621200000000002</v>
      </c>
      <c r="F203" s="1326">
        <v>0.69909099999999991</v>
      </c>
      <c r="H203" s="587">
        <v>99.629900000000006</v>
      </c>
      <c r="I203" s="921">
        <v>67.767499999999998</v>
      </c>
      <c r="S203" s="86"/>
      <c r="U203"/>
    </row>
    <row r="204" spans="3:21">
      <c r="C204" s="1323" t="s">
        <v>39</v>
      </c>
      <c r="D204" s="1324" t="s">
        <v>115</v>
      </c>
      <c r="E204" s="921">
        <v>91.684899999999999</v>
      </c>
      <c r="F204" s="1326">
        <v>0.70872400000000002</v>
      </c>
      <c r="H204" s="587">
        <v>100.3633</v>
      </c>
      <c r="I204" s="921">
        <v>77.486800000000002</v>
      </c>
      <c r="S204" s="86"/>
      <c r="U204"/>
    </row>
    <row r="205" spans="3:21">
      <c r="C205" s="1320"/>
      <c r="D205" s="1324" t="s">
        <v>116</v>
      </c>
      <c r="E205" s="921">
        <v>92.007300000000001</v>
      </c>
      <c r="F205" s="1326">
        <v>0.71270600000000006</v>
      </c>
      <c r="H205" s="587">
        <v>99.509500000000003</v>
      </c>
      <c r="I205" s="921">
        <v>84.853999999999999</v>
      </c>
      <c r="S205" s="86"/>
      <c r="U205"/>
    </row>
    <row r="206" spans="3:21">
      <c r="C206" s="1320"/>
      <c r="D206" s="1324" t="s">
        <v>117</v>
      </c>
      <c r="E206" s="921">
        <v>92.610399999999998</v>
      </c>
      <c r="F206" s="1326">
        <v>0.71893499999999999</v>
      </c>
      <c r="H206" s="587">
        <v>99.749799999999993</v>
      </c>
      <c r="I206" s="921">
        <v>88.812299999999993</v>
      </c>
      <c r="S206" s="86"/>
      <c r="U206"/>
    </row>
    <row r="207" spans="3:21">
      <c r="C207" s="1320"/>
      <c r="D207" s="1324" t="s">
        <v>118</v>
      </c>
      <c r="E207" s="921">
        <v>92.96</v>
      </c>
      <c r="F207" s="1326">
        <v>0.72325699999999993</v>
      </c>
      <c r="H207" s="587">
        <v>99.004900000000006</v>
      </c>
      <c r="I207" s="921">
        <v>80.687600000000003</v>
      </c>
      <c r="S207" s="86"/>
      <c r="U207"/>
    </row>
    <row r="208" spans="3:21">
      <c r="C208" s="1320"/>
      <c r="D208" s="1324" t="s">
        <v>119</v>
      </c>
      <c r="E208" s="921">
        <v>94.2988</v>
      </c>
      <c r="F208" s="1326">
        <v>0.73527699999999996</v>
      </c>
      <c r="H208" s="587">
        <v>100.8621</v>
      </c>
      <c r="I208" s="921">
        <v>88.574200000000005</v>
      </c>
      <c r="S208" s="86"/>
      <c r="U208"/>
    </row>
    <row r="209" spans="3:21">
      <c r="C209" s="1320"/>
      <c r="D209" s="1324" t="s">
        <v>120</v>
      </c>
      <c r="E209" s="921">
        <v>94.431899999999999</v>
      </c>
      <c r="F209" s="1326">
        <v>0.73784700000000003</v>
      </c>
      <c r="H209" s="587">
        <v>100.5365</v>
      </c>
      <c r="I209" s="921">
        <v>90.773399999999995</v>
      </c>
      <c r="S209" s="86"/>
      <c r="U209"/>
    </row>
    <row r="210" spans="3:21">
      <c r="C210" s="1320"/>
      <c r="D210" s="1324" t="s">
        <v>121</v>
      </c>
      <c r="E210" s="921">
        <v>94.835999999999999</v>
      </c>
      <c r="F210" s="1326">
        <v>0.74241000000000001</v>
      </c>
      <c r="H210" s="587">
        <v>101.1357</v>
      </c>
      <c r="I210" s="921">
        <v>67.313500000000005</v>
      </c>
      <c r="S210" s="86"/>
      <c r="U210"/>
    </row>
    <row r="211" spans="3:21">
      <c r="C211" s="1320"/>
      <c r="D211" s="1324" t="s">
        <v>55</v>
      </c>
      <c r="E211" s="921">
        <v>95.142300000000006</v>
      </c>
      <c r="F211" s="1326">
        <v>0.74607000000000001</v>
      </c>
      <c r="H211" s="587">
        <v>100.8984</v>
      </c>
      <c r="I211" s="921">
        <v>91.567999999999998</v>
      </c>
      <c r="S211" s="86"/>
      <c r="U211"/>
    </row>
    <row r="212" spans="3:21">
      <c r="C212" s="1320"/>
      <c r="D212" s="1324" t="s">
        <v>122</v>
      </c>
      <c r="E212" s="921">
        <v>95.35</v>
      </c>
      <c r="F212" s="1326">
        <v>0.74878200000000006</v>
      </c>
      <c r="H212" s="587">
        <v>100.5245</v>
      </c>
      <c r="I212" s="921">
        <v>92.485900000000001</v>
      </c>
      <c r="S212" s="86"/>
      <c r="U212"/>
    </row>
    <row r="213" spans="3:21">
      <c r="C213" s="1320"/>
      <c r="D213" s="1324" t="s">
        <v>123</v>
      </c>
      <c r="E213" s="921">
        <v>95.099100000000007</v>
      </c>
      <c r="F213" s="1326">
        <v>0.74771399999999999</v>
      </c>
      <c r="H213" s="587">
        <v>100.526</v>
      </c>
      <c r="I213" s="921">
        <v>98.528000000000006</v>
      </c>
      <c r="S213" s="86"/>
      <c r="U213"/>
    </row>
    <row r="214" spans="3:21">
      <c r="C214" s="1320"/>
      <c r="D214" s="1324" t="s">
        <v>124</v>
      </c>
      <c r="E214" s="921">
        <v>95.137600000000006</v>
      </c>
      <c r="F214" s="1326">
        <v>0.74873400000000001</v>
      </c>
      <c r="H214" s="587">
        <v>99.938100000000006</v>
      </c>
      <c r="I214" s="921">
        <v>81.611800000000002</v>
      </c>
      <c r="S214" s="86"/>
      <c r="U214"/>
    </row>
    <row r="215" spans="3:21">
      <c r="C215" s="1320"/>
      <c r="D215" s="1324" t="s">
        <v>125</v>
      </c>
      <c r="E215" s="921">
        <v>96.033900000000003</v>
      </c>
      <c r="F215" s="1326">
        <v>0.756324</v>
      </c>
      <c r="H215" s="587">
        <v>101.00790000000001</v>
      </c>
      <c r="I215" s="921">
        <v>68.769000000000005</v>
      </c>
      <c r="S215" s="86"/>
      <c r="U215"/>
    </row>
    <row r="216" spans="3:21">
      <c r="C216" s="1323" t="s">
        <v>40</v>
      </c>
      <c r="D216" s="1324" t="s">
        <v>115</v>
      </c>
      <c r="E216" s="921">
        <v>95.936300000000003</v>
      </c>
      <c r="F216" s="1326">
        <v>0.75590000000000002</v>
      </c>
      <c r="H216" s="587">
        <v>101.16070000000001</v>
      </c>
      <c r="I216" s="921">
        <v>84.297700000000006</v>
      </c>
      <c r="S216" s="86"/>
      <c r="U216"/>
    </row>
    <row r="217" spans="3:21">
      <c r="C217" s="1320"/>
      <c r="D217" s="1324" t="s">
        <v>116</v>
      </c>
      <c r="E217" s="921">
        <v>95.514700000000005</v>
      </c>
      <c r="F217" s="1326">
        <v>0.75271100000000002</v>
      </c>
      <c r="H217" s="587">
        <v>100.91540000000001</v>
      </c>
      <c r="I217" s="921">
        <v>100.2269</v>
      </c>
      <c r="S217" s="86"/>
      <c r="U217"/>
    </row>
    <row r="218" spans="3:21">
      <c r="C218" s="1320"/>
      <c r="D218" s="1324" t="s">
        <v>117</v>
      </c>
      <c r="E218" s="921">
        <v>96.465100000000007</v>
      </c>
      <c r="F218" s="1326">
        <v>0.76013599999999992</v>
      </c>
      <c r="H218" s="587">
        <v>101.1159</v>
      </c>
      <c r="I218" s="921">
        <v>107.65</v>
      </c>
      <c r="S218" s="86"/>
      <c r="U218"/>
    </row>
    <row r="219" spans="3:21">
      <c r="C219" s="1320"/>
      <c r="D219" s="1324" t="s">
        <v>118</v>
      </c>
      <c r="E219" s="921">
        <v>96.132499999999993</v>
      </c>
      <c r="F219" s="1326">
        <v>0.7572580000000001</v>
      </c>
      <c r="H219" s="587">
        <v>101.00660000000001</v>
      </c>
      <c r="I219" s="921">
        <v>87.229100000000003</v>
      </c>
      <c r="S219" s="86"/>
      <c r="U219"/>
    </row>
    <row r="220" spans="3:21">
      <c r="C220" s="1320"/>
      <c r="D220" s="1324" t="s">
        <v>119</v>
      </c>
      <c r="E220" s="921">
        <v>96.334699999999998</v>
      </c>
      <c r="F220" s="1326">
        <v>0.75839600000000007</v>
      </c>
      <c r="H220" s="587">
        <v>101.2727</v>
      </c>
      <c r="I220" s="921">
        <v>90.534700000000001</v>
      </c>
      <c r="S220" s="86"/>
      <c r="U220"/>
    </row>
    <row r="221" spans="3:21">
      <c r="C221" s="1320"/>
      <c r="D221" s="1324" t="s">
        <v>120</v>
      </c>
      <c r="E221" s="921">
        <v>96.588899999999995</v>
      </c>
      <c r="F221" s="1326">
        <v>0.75975199999999998</v>
      </c>
      <c r="H221" s="587">
        <v>101.12569999999999</v>
      </c>
      <c r="I221" s="921">
        <v>93.426500000000004</v>
      </c>
      <c r="S221" s="86"/>
      <c r="U221"/>
    </row>
    <row r="222" spans="3:21">
      <c r="C222" s="1320"/>
      <c r="D222" s="1324" t="s">
        <v>121</v>
      </c>
      <c r="E222" s="921">
        <v>97.101100000000002</v>
      </c>
      <c r="F222" s="1326">
        <v>0.76296000000000008</v>
      </c>
      <c r="H222" s="587">
        <v>101.8528</v>
      </c>
      <c r="I222" s="921">
        <v>68.349500000000006</v>
      </c>
      <c r="S222" s="86"/>
      <c r="U222"/>
    </row>
    <row r="223" spans="3:21">
      <c r="C223" s="1320"/>
      <c r="D223" s="1324" t="s">
        <v>55</v>
      </c>
      <c r="E223" s="921">
        <v>97.664199999999994</v>
      </c>
      <c r="F223" s="1326">
        <v>0.76641300000000001</v>
      </c>
      <c r="H223" s="587">
        <v>102.3417</v>
      </c>
      <c r="I223" s="921">
        <v>101.8867</v>
      </c>
      <c r="S223" s="86"/>
      <c r="U223"/>
    </row>
    <row r="224" spans="3:21">
      <c r="C224" s="1320"/>
      <c r="D224" s="1324" t="s">
        <v>122</v>
      </c>
      <c r="E224" s="921">
        <v>97.613200000000006</v>
      </c>
      <c r="F224" s="1326">
        <v>0.76493100000000003</v>
      </c>
      <c r="H224" s="587">
        <v>101.8086</v>
      </c>
      <c r="I224" s="921">
        <v>99.845500000000001</v>
      </c>
      <c r="S224" s="86"/>
      <c r="U224"/>
    </row>
    <row r="225" spans="3:21">
      <c r="C225" s="1320"/>
      <c r="D225" s="1324" t="s">
        <v>123</v>
      </c>
      <c r="E225" s="921">
        <v>98.293099999999995</v>
      </c>
      <c r="F225" s="1326">
        <v>0.76907999999999999</v>
      </c>
      <c r="H225" s="587">
        <v>102.08320000000001</v>
      </c>
      <c r="I225" s="921">
        <v>111.9365</v>
      </c>
      <c r="S225" s="86"/>
      <c r="U225"/>
    </row>
    <row r="226" spans="3:21">
      <c r="C226" s="1320"/>
      <c r="D226" s="1324" t="s">
        <v>124</v>
      </c>
      <c r="E226" s="921">
        <v>98.232500000000002</v>
      </c>
      <c r="F226" s="1326">
        <v>0.76736000000000004</v>
      </c>
      <c r="H226" s="587">
        <v>100.93770000000001</v>
      </c>
      <c r="I226" s="921">
        <v>94.265500000000003</v>
      </c>
      <c r="S226" s="86"/>
      <c r="U226"/>
    </row>
    <row r="227" spans="3:21">
      <c r="C227" s="1320"/>
      <c r="D227" s="1324" t="s">
        <v>125</v>
      </c>
      <c r="E227" s="921">
        <v>98.769900000000007</v>
      </c>
      <c r="F227" s="1326">
        <v>0.77026399999999995</v>
      </c>
      <c r="H227" s="587">
        <v>100.87220000000001</v>
      </c>
      <c r="I227" s="921">
        <v>85.211200000000005</v>
      </c>
      <c r="S227" s="86"/>
      <c r="U227"/>
    </row>
    <row r="228" spans="3:21">
      <c r="C228" s="1321" t="s">
        <v>41</v>
      </c>
      <c r="D228" s="1322" t="s">
        <v>115</v>
      </c>
      <c r="E228" s="921">
        <v>99.367199999999997</v>
      </c>
      <c r="F228" s="1325">
        <v>0.77359399999999989</v>
      </c>
      <c r="H228" s="587">
        <v>100.82340000000001</v>
      </c>
      <c r="I228" s="921">
        <v>100.2247</v>
      </c>
      <c r="U228"/>
    </row>
    <row r="229" spans="3:21">
      <c r="C229" s="503"/>
      <c r="D229" s="503" t="s">
        <v>116</v>
      </c>
      <c r="E229" s="921">
        <v>99.644300000000001</v>
      </c>
      <c r="F229" s="87">
        <v>0.77442499999999992</v>
      </c>
      <c r="H229" s="587">
        <v>100.74469999999999</v>
      </c>
      <c r="I229" s="921">
        <v>112.08369999999999</v>
      </c>
      <c r="S229" s="86"/>
      <c r="U229"/>
    </row>
    <row r="230" spans="3:21">
      <c r="C230" s="503"/>
      <c r="D230" s="503" t="s">
        <v>117</v>
      </c>
      <c r="E230" s="921">
        <v>99.159400000000005</v>
      </c>
      <c r="F230" s="87">
        <v>0.76934799999999992</v>
      </c>
      <c r="H230" s="587">
        <v>99.146500000000003</v>
      </c>
      <c r="I230" s="921">
        <v>112.6604</v>
      </c>
      <c r="U230"/>
    </row>
    <row r="231" spans="3:21">
      <c r="C231" s="503"/>
      <c r="D231" s="503" t="s">
        <v>118</v>
      </c>
      <c r="E231" s="921">
        <v>99.917299999999997</v>
      </c>
      <c r="F231" s="87">
        <v>0.77393299999999998</v>
      </c>
      <c r="H231" s="587">
        <v>99.999200000000002</v>
      </c>
      <c r="I231" s="921">
        <v>104.5822</v>
      </c>
      <c r="S231" s="86"/>
      <c r="U231"/>
    </row>
    <row r="232" spans="3:21">
      <c r="C232" s="503"/>
      <c r="D232" s="503" t="s">
        <v>119</v>
      </c>
      <c r="E232" s="921">
        <v>100.0956</v>
      </c>
      <c r="F232" s="87">
        <v>0.77404899999999999</v>
      </c>
      <c r="H232" s="587">
        <v>100.4606</v>
      </c>
      <c r="I232" s="921">
        <v>102.5718</v>
      </c>
      <c r="U232"/>
    </row>
    <row r="233" spans="3:21">
      <c r="C233" s="503"/>
      <c r="D233" s="503" t="s">
        <v>120</v>
      </c>
      <c r="E233" s="921">
        <v>100.0478</v>
      </c>
      <c r="F233" s="87">
        <v>0.77245199999999992</v>
      </c>
      <c r="H233" s="587">
        <v>100.10939999999999</v>
      </c>
      <c r="I233" s="921">
        <v>107.5106</v>
      </c>
      <c r="S233" s="86"/>
      <c r="U233"/>
    </row>
    <row r="234" spans="3:21">
      <c r="C234" s="503"/>
      <c r="D234" s="503" t="s">
        <v>121</v>
      </c>
      <c r="E234" s="921">
        <v>100.31440000000001</v>
      </c>
      <c r="F234" s="87">
        <v>0.77332599999999996</v>
      </c>
      <c r="H234" s="587">
        <v>100.28319999999999</v>
      </c>
      <c r="I234" s="921">
        <v>74.182699999999997</v>
      </c>
      <c r="U234"/>
    </row>
    <row r="235" spans="3:21">
      <c r="C235" s="503"/>
      <c r="D235" s="503" t="s">
        <v>55</v>
      </c>
      <c r="E235" s="921">
        <v>99.903599999999997</v>
      </c>
      <c r="F235" s="87">
        <v>0.769007</v>
      </c>
      <c r="H235" s="587">
        <v>99.711100000000002</v>
      </c>
      <c r="I235" s="921">
        <v>100.7383</v>
      </c>
      <c r="S235" s="86"/>
      <c r="U235"/>
    </row>
    <row r="236" spans="3:21">
      <c r="C236" s="503"/>
      <c r="D236" s="503" t="s">
        <v>122</v>
      </c>
      <c r="E236" s="921">
        <v>99.894400000000005</v>
      </c>
      <c r="F236" s="87">
        <v>0.76780900000000007</v>
      </c>
      <c r="H236" s="587">
        <v>99.523799999999994</v>
      </c>
      <c r="I236" s="921">
        <v>97.3035</v>
      </c>
      <c r="U236"/>
    </row>
    <row r="237" spans="3:21">
      <c r="C237" s="503"/>
      <c r="D237" s="503" t="s">
        <v>123</v>
      </c>
      <c r="E237" s="921">
        <v>100.11920000000001</v>
      </c>
      <c r="F237" s="87">
        <v>0.76843000000000006</v>
      </c>
      <c r="H237" s="587">
        <v>99.392099999999999</v>
      </c>
      <c r="I237" s="921">
        <v>106.4187</v>
      </c>
      <c r="S237" s="86"/>
      <c r="U237"/>
    </row>
    <row r="238" spans="3:21">
      <c r="C238" s="503"/>
      <c r="D238" s="503" t="s">
        <v>124</v>
      </c>
      <c r="E238" s="921">
        <v>100.61</v>
      </c>
      <c r="F238" s="87">
        <v>0.77111200000000002</v>
      </c>
      <c r="H238" s="587">
        <v>99.866500000000002</v>
      </c>
      <c r="I238" s="921">
        <v>96.9452</v>
      </c>
      <c r="U238"/>
    </row>
    <row r="239" spans="3:21">
      <c r="C239" s="503"/>
      <c r="D239" s="503" t="s">
        <v>125</v>
      </c>
      <c r="E239" s="921">
        <v>100.9267</v>
      </c>
      <c r="F239" s="87">
        <v>0.77249200000000007</v>
      </c>
      <c r="H239" s="587">
        <v>99.939599999999999</v>
      </c>
      <c r="I239" s="921">
        <v>84.778199999999998</v>
      </c>
      <c r="S239" s="86"/>
      <c r="U239"/>
    </row>
    <row r="240" spans="3:21">
      <c r="C240" s="1319">
        <f>C228+1</f>
        <v>13</v>
      </c>
      <c r="D240" s="503" t="s">
        <v>115</v>
      </c>
      <c r="E240" s="921">
        <v>100.8779</v>
      </c>
      <c r="F240" s="87">
        <v>0.77111900000000011</v>
      </c>
      <c r="H240" s="587">
        <v>99.952799999999996</v>
      </c>
      <c r="I240" s="921">
        <v>96.401499999999999</v>
      </c>
      <c r="U240"/>
    </row>
    <row r="241" spans="3:19">
      <c r="C241" s="503"/>
      <c r="D241" s="503" t="s">
        <v>116</v>
      </c>
      <c r="E241" s="921">
        <v>101.4265</v>
      </c>
      <c r="F241" s="87">
        <v>0.77435299999999996</v>
      </c>
      <c r="H241" s="587">
        <v>100.5123</v>
      </c>
      <c r="I241" s="921">
        <v>115.63330000000001</v>
      </c>
      <c r="S241" s="86"/>
    </row>
    <row r="242" spans="3:19">
      <c r="C242" s="503"/>
      <c r="D242" s="503" t="s">
        <v>117</v>
      </c>
      <c r="E242" s="921">
        <v>101.8186</v>
      </c>
      <c r="F242" s="87">
        <v>0.77644000000000002</v>
      </c>
      <c r="H242" s="587">
        <v>100.9991</v>
      </c>
      <c r="I242" s="921">
        <v>117.7915</v>
      </c>
    </row>
    <row r="243" spans="3:19">
      <c r="C243" s="503"/>
      <c r="D243" s="503" t="s">
        <v>118</v>
      </c>
      <c r="E243" s="921">
        <v>101.69499999999999</v>
      </c>
      <c r="F243" s="87">
        <v>0.77466199999999996</v>
      </c>
      <c r="H243" s="587">
        <v>100.70959999999999</v>
      </c>
      <c r="I243" s="921">
        <v>117.8835</v>
      </c>
      <c r="S243" s="86"/>
    </row>
    <row r="244" spans="3:19">
      <c r="C244" s="503"/>
      <c r="D244" s="503" t="s">
        <v>119</v>
      </c>
      <c r="E244" s="921">
        <v>101.7517</v>
      </c>
      <c r="F244" s="87">
        <v>0.77431499999999998</v>
      </c>
      <c r="H244" s="587">
        <v>100.523</v>
      </c>
      <c r="I244" s="921">
        <v>114.36920000000001</v>
      </c>
    </row>
    <row r="245" spans="3:19">
      <c r="C245" s="503"/>
      <c r="D245" s="503" t="s">
        <v>120</v>
      </c>
      <c r="E245" s="921">
        <v>101.9486</v>
      </c>
      <c r="F245" s="87">
        <v>0.77508600000000005</v>
      </c>
      <c r="H245" s="587">
        <v>100.8612</v>
      </c>
      <c r="I245" s="921">
        <v>122.4722</v>
      </c>
      <c r="S245" s="86"/>
    </row>
    <row r="246" spans="3:19">
      <c r="C246" s="503"/>
      <c r="D246" s="503" t="s">
        <v>121</v>
      </c>
      <c r="E246" s="921">
        <v>101.446</v>
      </c>
      <c r="F246" s="87">
        <v>0.77060000000000006</v>
      </c>
      <c r="H246" s="587">
        <v>99.702699999999993</v>
      </c>
      <c r="I246" s="921">
        <v>78.368099999999998</v>
      </c>
    </row>
    <row r="247" spans="3:19">
      <c r="C247" s="503"/>
      <c r="D247" s="503" t="s">
        <v>55</v>
      </c>
      <c r="E247" s="921">
        <v>102.1758</v>
      </c>
      <c r="F247" s="87">
        <v>0.77551100000000006</v>
      </c>
      <c r="H247" s="587">
        <v>100.34569999999999</v>
      </c>
      <c r="I247" s="921">
        <v>121.76519999999999</v>
      </c>
    </row>
    <row r="248" spans="3:19">
      <c r="C248" s="503"/>
      <c r="D248" s="503" t="s">
        <v>122</v>
      </c>
      <c r="E248" s="921">
        <v>102.67740000000001</v>
      </c>
      <c r="F248" s="87">
        <v>0.77869600000000005</v>
      </c>
      <c r="H248" s="587">
        <v>100.7334</v>
      </c>
      <c r="I248" s="921">
        <v>124.2197</v>
      </c>
    </row>
    <row r="249" spans="3:19">
      <c r="C249" s="503"/>
      <c r="D249" s="503" t="s">
        <v>123</v>
      </c>
      <c r="E249" s="921">
        <v>102.5438</v>
      </c>
      <c r="F249" s="87">
        <v>0.77705799999999992</v>
      </c>
      <c r="H249" s="587">
        <v>101.048</v>
      </c>
      <c r="I249" s="921">
        <v>129.1344</v>
      </c>
    </row>
    <row r="250" spans="3:19">
      <c r="C250" s="503"/>
      <c r="D250" s="503" t="s">
        <v>124</v>
      </c>
      <c r="E250" s="921">
        <v>102.8625</v>
      </c>
      <c r="F250" s="87">
        <v>0.77883300000000011</v>
      </c>
      <c r="H250" s="587">
        <v>100.98139999999999</v>
      </c>
      <c r="I250" s="921">
        <v>120.5266</v>
      </c>
    </row>
    <row r="251" spans="3:19">
      <c r="C251" s="503"/>
      <c r="D251" s="503" t="s">
        <v>125</v>
      </c>
      <c r="E251" s="921">
        <v>103.1747</v>
      </c>
      <c r="F251" s="87">
        <v>0.780532</v>
      </c>
      <c r="H251" s="587">
        <v>101.86060000000001</v>
      </c>
      <c r="I251" s="921">
        <v>93.377700000000004</v>
      </c>
    </row>
    <row r="252" spans="3:19">
      <c r="C252" s="1319">
        <f>C240+1</f>
        <v>14</v>
      </c>
      <c r="D252" s="503" t="s">
        <v>115</v>
      </c>
      <c r="E252" s="921">
        <v>102.70529999999999</v>
      </c>
      <c r="F252" s="87">
        <v>0.77628399999999997</v>
      </c>
      <c r="H252" s="587">
        <v>100.2033</v>
      </c>
      <c r="I252" s="921">
        <v>105.0986</v>
      </c>
    </row>
    <row r="253" spans="3:19">
      <c r="C253" s="503"/>
      <c r="D253" s="503" t="s">
        <v>116</v>
      </c>
      <c r="E253" s="921">
        <v>103.6016</v>
      </c>
      <c r="F253" s="87">
        <v>0.78230900000000003</v>
      </c>
      <c r="H253" s="587">
        <v>101.3937</v>
      </c>
      <c r="I253" s="921">
        <v>133.93770000000001</v>
      </c>
    </row>
    <row r="254" spans="3:19">
      <c r="C254" s="503"/>
      <c r="D254" s="503" t="s">
        <v>117</v>
      </c>
      <c r="E254" s="921">
        <v>104.58929999999999</v>
      </c>
      <c r="F254" s="87">
        <v>0.78895899999999997</v>
      </c>
      <c r="H254" s="587">
        <v>101.9705</v>
      </c>
      <c r="I254" s="921">
        <v>138.892</v>
      </c>
    </row>
    <row r="255" spans="3:19">
      <c r="C255" s="503"/>
      <c r="D255" s="503" t="s">
        <v>118</v>
      </c>
      <c r="E255" s="921">
        <v>104.7423</v>
      </c>
      <c r="F255" s="87">
        <v>0.789238</v>
      </c>
      <c r="H255" s="587">
        <v>101.5106</v>
      </c>
      <c r="I255" s="921">
        <v>125.0996</v>
      </c>
    </row>
    <row r="256" spans="3:19">
      <c r="C256" s="503"/>
      <c r="D256" s="503" t="s">
        <v>119</v>
      </c>
      <c r="E256" s="921">
        <v>105.05710000000001</v>
      </c>
      <c r="F256" s="87">
        <v>0.790659</v>
      </c>
      <c r="H256" s="587">
        <v>101.3344</v>
      </c>
      <c r="I256" s="921">
        <v>128.64449999999999</v>
      </c>
    </row>
    <row r="257" spans="3:9">
      <c r="C257" s="503"/>
      <c r="D257" s="503" t="s">
        <v>120</v>
      </c>
      <c r="E257" s="921">
        <v>105.4084</v>
      </c>
      <c r="F257" s="87">
        <v>0.79227099999999995</v>
      </c>
      <c r="H257" s="587">
        <v>101.36069999999999</v>
      </c>
      <c r="I257" s="921">
        <v>133.5147</v>
      </c>
    </row>
    <row r="258" spans="3:9">
      <c r="C258" s="503"/>
      <c r="D258" s="503" t="s">
        <v>121</v>
      </c>
      <c r="E258" s="921">
        <v>105.5609</v>
      </c>
      <c r="F258" s="87">
        <v>0.79231499999999999</v>
      </c>
      <c r="H258" s="587">
        <v>101.3262</v>
      </c>
      <c r="I258" s="921">
        <v>103.05670000000001</v>
      </c>
    </row>
    <row r="259" spans="3:9">
      <c r="C259" s="503"/>
      <c r="D259" s="503" t="s">
        <v>55</v>
      </c>
      <c r="E259" s="921">
        <v>105.47969999999999</v>
      </c>
      <c r="F259" s="87">
        <v>0.7905589999999999</v>
      </c>
      <c r="H259" s="587">
        <v>100.8796</v>
      </c>
      <c r="I259" s="921">
        <v>133.5497</v>
      </c>
    </row>
    <row r="260" spans="3:9">
      <c r="C260" s="503"/>
      <c r="D260" s="503" t="s">
        <v>122</v>
      </c>
      <c r="E260" s="921">
        <v>105.7908</v>
      </c>
      <c r="F260" s="87">
        <v>0.79176599999999997</v>
      </c>
      <c r="H260" s="587">
        <v>101.2253</v>
      </c>
      <c r="I260" s="921">
        <v>128.77610000000001</v>
      </c>
    </row>
    <row r="261" spans="3:9">
      <c r="C261" s="503"/>
      <c r="D261" s="503" t="s">
        <v>123</v>
      </c>
      <c r="E261" s="921">
        <v>105.8154</v>
      </c>
      <c r="F261" s="87">
        <v>0.79086000000000001</v>
      </c>
      <c r="H261" s="587">
        <v>100.9671</v>
      </c>
      <c r="I261" s="921">
        <v>132.6713</v>
      </c>
    </row>
    <row r="262" spans="3:9">
      <c r="C262" s="503"/>
      <c r="D262" s="503" t="s">
        <v>124</v>
      </c>
      <c r="E262" s="921">
        <v>106.663</v>
      </c>
      <c r="F262" s="87">
        <v>0.79615599999999997</v>
      </c>
      <c r="H262" s="587">
        <v>102.9909</v>
      </c>
      <c r="I262" s="921">
        <v>125.09910000000001</v>
      </c>
    </row>
    <row r="263" spans="3:9">
      <c r="C263" s="503"/>
      <c r="D263" s="503" t="s">
        <v>125</v>
      </c>
      <c r="E263" s="921">
        <v>106.50320000000001</v>
      </c>
      <c r="F263" s="87">
        <v>0.79399799999999998</v>
      </c>
      <c r="H263" s="587">
        <v>102.57170000000001</v>
      </c>
      <c r="I263" s="921">
        <v>106.5979</v>
      </c>
    </row>
    <row r="264" spans="3:9">
      <c r="C264" s="1319">
        <f>C252+1</f>
        <v>15</v>
      </c>
      <c r="D264" s="503" t="s">
        <v>115</v>
      </c>
      <c r="E264" s="921">
        <v>105.8772</v>
      </c>
      <c r="F264" s="87">
        <v>0.78843500000000011</v>
      </c>
      <c r="H264" s="587">
        <v>102.7127</v>
      </c>
      <c r="I264" s="921">
        <v>114.342</v>
      </c>
    </row>
    <row r="265" spans="3:9">
      <c r="C265" s="503"/>
      <c r="D265" s="503" t="s">
        <v>116</v>
      </c>
      <c r="E265" s="921">
        <v>105.41930000000001</v>
      </c>
      <c r="F265" s="87">
        <v>0.78429000000000004</v>
      </c>
      <c r="H265" s="587">
        <v>102.4616</v>
      </c>
      <c r="I265" s="921">
        <v>131.68700000000001</v>
      </c>
    </row>
    <row r="266" spans="3:9">
      <c r="C266" s="503"/>
      <c r="D266" s="503" t="s">
        <v>117</v>
      </c>
      <c r="E266" s="921">
        <v>105.0856</v>
      </c>
      <c r="F266" s="87">
        <v>0.78117199999999998</v>
      </c>
      <c r="H266" s="587">
        <v>103.54219999999999</v>
      </c>
      <c r="I266" s="921">
        <v>145.96379999999999</v>
      </c>
    </row>
    <row r="267" spans="3:9">
      <c r="C267" s="503"/>
      <c r="D267" s="503" t="s">
        <v>118</v>
      </c>
      <c r="E267" s="921">
        <v>104.5604</v>
      </c>
      <c r="F267" s="87">
        <v>0.77668800000000005</v>
      </c>
      <c r="H267" s="587">
        <v>102.70699999999999</v>
      </c>
      <c r="I267" s="921">
        <v>137.4152</v>
      </c>
    </row>
    <row r="268" spans="3:9">
      <c r="C268" s="503"/>
      <c r="D268" s="503" t="s">
        <v>119</v>
      </c>
      <c r="E268" s="921">
        <v>104.0675</v>
      </c>
      <c r="F268" s="87">
        <v>0.77254</v>
      </c>
      <c r="H268" s="587">
        <v>102.4464</v>
      </c>
      <c r="I268" s="921">
        <v>141.1216</v>
      </c>
    </row>
    <row r="269" spans="3:9">
      <c r="C269" s="503"/>
      <c r="D269" s="503" t="s">
        <v>120</v>
      </c>
      <c r="E269" s="921">
        <v>103.6891</v>
      </c>
      <c r="F269" s="87">
        <v>0.76933200000000002</v>
      </c>
      <c r="H269" s="587">
        <v>102.3647</v>
      </c>
      <c r="I269" s="921">
        <v>138.08099999999999</v>
      </c>
    </row>
    <row r="270" spans="3:9">
      <c r="C270" s="503"/>
      <c r="D270" s="503" t="s">
        <v>121</v>
      </c>
      <c r="E270" s="921">
        <v>104.2443</v>
      </c>
      <c r="F270" s="87">
        <v>0.77312299999999989</v>
      </c>
      <c r="H270" s="587">
        <v>103.9383</v>
      </c>
      <c r="I270" s="921">
        <v>115.4764</v>
      </c>
    </row>
    <row r="271" spans="3:9">
      <c r="C271" s="503"/>
      <c r="D271" s="503" t="s">
        <v>55</v>
      </c>
      <c r="E271" s="921">
        <v>104.1318</v>
      </c>
      <c r="F271" s="87">
        <v>0.77200299999999999</v>
      </c>
      <c r="H271" s="587">
        <v>103.8766</v>
      </c>
      <c r="I271" s="921">
        <v>143.6926</v>
      </c>
    </row>
    <row r="272" spans="3:9">
      <c r="C272" s="503"/>
      <c r="D272" s="503" t="s">
        <v>122</v>
      </c>
      <c r="E272" s="921">
        <v>103.7281</v>
      </c>
      <c r="F272" s="87">
        <v>0.76876</v>
      </c>
      <c r="H272" s="587">
        <v>103.3884</v>
      </c>
      <c r="I272" s="921">
        <v>138.3305</v>
      </c>
    </row>
    <row r="273" spans="3:9">
      <c r="C273" s="503"/>
      <c r="D273" s="503" t="s">
        <v>123</v>
      </c>
      <c r="E273" s="921">
        <v>103.3569</v>
      </c>
      <c r="F273" s="87">
        <v>0.76576599999999995</v>
      </c>
      <c r="H273" s="587">
        <v>103.0993</v>
      </c>
      <c r="I273" s="921">
        <v>146.4727</v>
      </c>
    </row>
    <row r="274" spans="3:9">
      <c r="C274" s="503"/>
      <c r="D274" s="503" t="s">
        <v>124</v>
      </c>
      <c r="E274" s="921">
        <v>102.7323</v>
      </c>
      <c r="F274" s="87">
        <v>0.76088300000000009</v>
      </c>
      <c r="H274" s="587">
        <v>102.84910000000001</v>
      </c>
      <c r="I274" s="921">
        <v>130.70670000000001</v>
      </c>
    </row>
    <row r="275" spans="3:9">
      <c r="C275" s="503"/>
      <c r="D275" s="503" t="s">
        <v>125</v>
      </c>
      <c r="E275" s="921">
        <v>102.2696</v>
      </c>
      <c r="F275" s="87">
        <v>0.75718299999999994</v>
      </c>
      <c r="H275" s="587">
        <v>102.25749999999999</v>
      </c>
      <c r="I275" s="921">
        <v>107.70659999999999</v>
      </c>
    </row>
    <row r="276" spans="3:9">
      <c r="C276" s="1319">
        <f>C264+1</f>
        <v>16</v>
      </c>
      <c r="D276" s="503" t="s">
        <v>115</v>
      </c>
      <c r="E276" s="921">
        <v>103.0314</v>
      </c>
      <c r="F276" s="87">
        <v>0.762521</v>
      </c>
      <c r="H276" s="587">
        <v>103.7949</v>
      </c>
      <c r="I276" s="921">
        <v>125.7413</v>
      </c>
    </row>
    <row r="277" spans="3:9">
      <c r="C277" s="503"/>
      <c r="D277" s="503" t="s">
        <v>116</v>
      </c>
      <c r="E277" s="921">
        <v>102.3429</v>
      </c>
      <c r="F277" s="87">
        <v>0.75708900000000001</v>
      </c>
      <c r="H277" s="587">
        <v>103.55840000000001</v>
      </c>
      <c r="I277" s="921">
        <v>147.821</v>
      </c>
    </row>
    <row r="278" spans="3:9">
      <c r="C278" s="503"/>
      <c r="D278" s="503" t="s">
        <v>117</v>
      </c>
      <c r="E278" s="921">
        <v>101.5415</v>
      </c>
      <c r="F278" s="87">
        <v>0.75079400000000007</v>
      </c>
      <c r="H278" s="587">
        <v>102.68600000000001</v>
      </c>
      <c r="I278" s="921">
        <v>137.86840000000001</v>
      </c>
    </row>
    <row r="279" spans="3:9">
      <c r="C279" s="503"/>
      <c r="D279" s="503" t="s">
        <v>118</v>
      </c>
      <c r="E279" s="921">
        <v>101.7479</v>
      </c>
      <c r="F279" s="87">
        <v>0.75192400000000004</v>
      </c>
      <c r="H279" s="587">
        <v>103.59050000000001</v>
      </c>
      <c r="I279" s="921">
        <v>147.54669999999999</v>
      </c>
    </row>
    <row r="280" spans="3:9">
      <c r="C280" s="503"/>
      <c r="D280" s="503" t="s">
        <v>119</v>
      </c>
      <c r="E280" s="921">
        <v>101.6011</v>
      </c>
      <c r="F280" s="87">
        <v>0.75042500000000001</v>
      </c>
      <c r="H280" s="587">
        <v>103.2788</v>
      </c>
      <c r="I280" s="921">
        <v>132.6591</v>
      </c>
    </row>
    <row r="281" spans="3:9">
      <c r="C281" s="503"/>
      <c r="D281" s="503" t="s">
        <v>120</v>
      </c>
      <c r="E281" s="921">
        <v>101.94759999999999</v>
      </c>
      <c r="F281" s="87">
        <v>0.75255499999999997</v>
      </c>
      <c r="H281" s="587">
        <v>104.0956</v>
      </c>
      <c r="I281" s="921">
        <v>147.3099</v>
      </c>
    </row>
    <row r="282" spans="3:9">
      <c r="C282" s="503"/>
      <c r="D282" s="503" t="s">
        <v>121</v>
      </c>
      <c r="E282" s="921">
        <v>102.1435</v>
      </c>
      <c r="F282" s="87">
        <v>0.75357099999999999</v>
      </c>
      <c r="H282" s="587">
        <v>104.0112</v>
      </c>
      <c r="I282" s="921">
        <v>108.0707</v>
      </c>
    </row>
    <row r="283" spans="3:9">
      <c r="C283" s="503"/>
      <c r="D283" s="503" t="s">
        <v>55</v>
      </c>
      <c r="E283" s="921">
        <v>102.0654</v>
      </c>
      <c r="F283" s="87">
        <v>0.75258399999999992</v>
      </c>
      <c r="H283" s="587">
        <v>104.0962</v>
      </c>
      <c r="I283" s="921">
        <v>146.5677</v>
      </c>
    </row>
    <row r="284" spans="3:9">
      <c r="C284" s="503"/>
      <c r="D284" s="503" t="s">
        <v>122</v>
      </c>
      <c r="E284" s="921">
        <v>101.93040000000001</v>
      </c>
      <c r="F284" s="87">
        <v>0.75119699999999989</v>
      </c>
      <c r="H284" s="587">
        <v>103.93640000000001</v>
      </c>
      <c r="I284" s="921">
        <v>143.4042</v>
      </c>
    </row>
    <row r="285" spans="3:9">
      <c r="C285" s="503"/>
      <c r="D285" s="503" t="s">
        <v>123</v>
      </c>
      <c r="E285" s="921">
        <v>102.0557</v>
      </c>
      <c r="F285" s="87">
        <v>0.75176199999999993</v>
      </c>
      <c r="H285" s="587">
        <v>103.6193</v>
      </c>
      <c r="I285" s="921">
        <v>152.34299999999999</v>
      </c>
    </row>
    <row r="286" spans="3:9">
      <c r="C286" s="503"/>
      <c r="D286" s="503" t="s">
        <v>124</v>
      </c>
      <c r="E286" s="921">
        <v>101.8293</v>
      </c>
      <c r="F286" s="87">
        <v>0.74977300000000002</v>
      </c>
      <c r="H286" s="587">
        <v>102.6658</v>
      </c>
      <c r="I286" s="921">
        <v>131.1225</v>
      </c>
    </row>
    <row r="287" spans="3:9">
      <c r="C287" s="503"/>
      <c r="D287" s="503" t="s">
        <v>125</v>
      </c>
      <c r="E287" s="921">
        <v>102.7877</v>
      </c>
      <c r="F287" s="87">
        <v>0.75654399999999999</v>
      </c>
      <c r="H287" s="587">
        <v>104.2663</v>
      </c>
      <c r="I287" s="921">
        <v>118.2149</v>
      </c>
    </row>
    <row r="288" spans="3:9">
      <c r="C288" s="1319">
        <f>C276+1</f>
        <v>17</v>
      </c>
      <c r="D288" s="503" t="s">
        <v>115</v>
      </c>
      <c r="E288" s="921">
        <v>102.5393</v>
      </c>
      <c r="F288" s="87">
        <v>0.75446899999999995</v>
      </c>
      <c r="H288" s="587">
        <v>103.2022</v>
      </c>
      <c r="I288" s="921">
        <v>126.9863</v>
      </c>
    </row>
    <row r="289" spans="3:9">
      <c r="C289" s="503"/>
      <c r="D289" s="503" t="s">
        <v>116</v>
      </c>
      <c r="E289" s="921">
        <v>102.1574</v>
      </c>
      <c r="F289" s="87">
        <v>0.75142600000000004</v>
      </c>
      <c r="H289" s="587">
        <v>102.01049999999999</v>
      </c>
      <c r="I289" s="921">
        <v>147.0736</v>
      </c>
    </row>
    <row r="290" spans="3:9">
      <c r="C290" s="503"/>
      <c r="D290" s="503" t="s">
        <v>117</v>
      </c>
      <c r="E290" s="921">
        <v>102.7236</v>
      </c>
      <c r="F290" s="87">
        <v>0.7553709999999999</v>
      </c>
      <c r="H290" s="587">
        <v>102.654</v>
      </c>
      <c r="I290" s="921">
        <v>144.30019999999999</v>
      </c>
    </row>
    <row r="291" spans="3:9">
      <c r="C291" s="503"/>
      <c r="D291" s="503" t="s">
        <v>118</v>
      </c>
      <c r="E291" s="921">
        <v>103.7148</v>
      </c>
      <c r="F291" s="87">
        <v>0.76244600000000007</v>
      </c>
      <c r="H291" s="587">
        <v>103.5831</v>
      </c>
      <c r="I291" s="921">
        <v>136.39410000000001</v>
      </c>
    </row>
    <row r="292" spans="3:9">
      <c r="C292" s="503"/>
      <c r="D292" s="503" t="s">
        <v>119</v>
      </c>
      <c r="E292" s="921">
        <v>103.71210000000001</v>
      </c>
      <c r="F292" s="87">
        <v>0.76218399999999997</v>
      </c>
      <c r="H292" s="587">
        <v>104.0407</v>
      </c>
      <c r="I292" s="921">
        <v>135.43780000000001</v>
      </c>
    </row>
    <row r="293" spans="3:9">
      <c r="C293" s="503"/>
      <c r="D293" s="503" t="s">
        <v>120</v>
      </c>
      <c r="E293" s="921">
        <v>103.771</v>
      </c>
      <c r="F293" s="87">
        <v>0.76232200000000006</v>
      </c>
      <c r="H293" s="587">
        <v>103.51779999999999</v>
      </c>
      <c r="I293" s="921">
        <v>137.0909</v>
      </c>
    </row>
    <row r="294" spans="3:9">
      <c r="C294" s="503"/>
      <c r="D294" s="503" t="s">
        <v>121</v>
      </c>
      <c r="E294" s="921">
        <v>103.6206</v>
      </c>
      <c r="F294" s="87">
        <v>0.76085400000000003</v>
      </c>
      <c r="H294" s="587">
        <v>103.377</v>
      </c>
      <c r="I294" s="921">
        <v>94.752099999999999</v>
      </c>
    </row>
    <row r="295" spans="3:9">
      <c r="C295" s="503"/>
      <c r="D295" s="503" t="s">
        <v>55</v>
      </c>
      <c r="E295" s="921">
        <v>103.1956</v>
      </c>
      <c r="F295" s="87">
        <v>0.75728099999999998</v>
      </c>
      <c r="H295" s="587">
        <v>103.39579999999999</v>
      </c>
      <c r="I295" s="921">
        <v>129.149</v>
      </c>
    </row>
    <row r="296" spans="3:9">
      <c r="C296" s="503"/>
      <c r="D296" s="503" t="s">
        <v>122</v>
      </c>
      <c r="E296" s="921">
        <v>103.176</v>
      </c>
      <c r="F296" s="87">
        <v>0.75658100000000006</v>
      </c>
      <c r="H296" s="587">
        <v>103.5415</v>
      </c>
      <c r="I296" s="921">
        <v>128.5454</v>
      </c>
    </row>
    <row r="297" spans="3:9">
      <c r="C297" s="503"/>
      <c r="D297" s="503" t="s">
        <v>123</v>
      </c>
      <c r="E297" s="921">
        <v>104.7647</v>
      </c>
      <c r="F297" s="87">
        <v>0.76755899999999999</v>
      </c>
      <c r="H297" s="587">
        <v>104.74679999999999</v>
      </c>
      <c r="I297" s="921">
        <v>139.01169999999999</v>
      </c>
    </row>
    <row r="298" spans="3:9">
      <c r="C298" s="503"/>
      <c r="D298" s="503" t="s">
        <v>124</v>
      </c>
      <c r="E298" s="921">
        <v>105.29430000000001</v>
      </c>
      <c r="F298" s="87">
        <v>0.77065099999999997</v>
      </c>
      <c r="H298" s="587">
        <v>104.5973</v>
      </c>
      <c r="I298" s="921">
        <v>125.6028</v>
      </c>
    </row>
    <row r="299" spans="3:9">
      <c r="C299" s="503"/>
      <c r="D299" s="503" t="s">
        <v>125</v>
      </c>
      <c r="E299" s="921">
        <v>105.7698</v>
      </c>
      <c r="F299" s="87">
        <v>0.77323800000000009</v>
      </c>
      <c r="H299" s="587">
        <v>105.18980000000001</v>
      </c>
      <c r="I299" s="921">
        <v>109.6439</v>
      </c>
    </row>
    <row r="300" spans="3:9">
      <c r="C300" s="1319">
        <f>C288+1</f>
        <v>18</v>
      </c>
      <c r="D300" s="503" t="s">
        <v>115</v>
      </c>
      <c r="E300" s="921">
        <v>105.4324</v>
      </c>
      <c r="F300" s="87">
        <v>0.76977999999999991</v>
      </c>
      <c r="H300" s="587">
        <v>105.4851</v>
      </c>
      <c r="I300" s="921">
        <v>119.8882</v>
      </c>
    </row>
    <row r="301" spans="3:9">
      <c r="C301" s="503"/>
      <c r="D301" s="503" t="s">
        <v>116</v>
      </c>
      <c r="E301" s="921">
        <v>105.8741</v>
      </c>
      <c r="F301" s="87">
        <v>0.77192099999999997</v>
      </c>
      <c r="H301" s="587">
        <v>105.18389999999999</v>
      </c>
      <c r="I301" s="921">
        <v>145.43090000000001</v>
      </c>
    </row>
    <row r="302" spans="3:9">
      <c r="C302" s="503"/>
      <c r="D302" s="503" t="s">
        <v>117</v>
      </c>
      <c r="E302" s="921">
        <v>106.42870000000001</v>
      </c>
      <c r="F302" s="87">
        <v>0.77478999999999998</v>
      </c>
      <c r="H302" s="587">
        <v>105.6524</v>
      </c>
      <c r="I302" s="921">
        <v>147.96100000000001</v>
      </c>
    </row>
    <row r="303" spans="3:9">
      <c r="C303" s="503"/>
      <c r="D303" s="503" t="s">
        <v>118</v>
      </c>
      <c r="E303" s="921">
        <v>107.3997</v>
      </c>
      <c r="F303" s="87">
        <v>0.78060199999999991</v>
      </c>
      <c r="H303" s="587">
        <v>106.6977</v>
      </c>
      <c r="I303" s="921">
        <v>143.6711</v>
      </c>
    </row>
    <row r="304" spans="3:9">
      <c r="C304" s="503"/>
      <c r="D304" s="503" t="s">
        <v>119</v>
      </c>
      <c r="E304" s="921">
        <v>107.1</v>
      </c>
      <c r="F304" s="87">
        <v>0.77700000000000002</v>
      </c>
      <c r="H304" s="587">
        <v>105.6087</v>
      </c>
      <c r="I304" s="921">
        <v>124.8471</v>
      </c>
    </row>
    <row r="305" spans="3:9">
      <c r="C305" s="503"/>
      <c r="D305" s="503" t="s">
        <v>120</v>
      </c>
      <c r="E305" s="921">
        <v>107.7</v>
      </c>
      <c r="F305" s="87">
        <v>0.78</v>
      </c>
      <c r="H305" s="1704">
        <v>105.33920000000001</v>
      </c>
      <c r="I305" s="628">
        <v>133.9</v>
      </c>
    </row>
    <row r="306" spans="3:9">
      <c r="C306" s="503"/>
      <c r="D306" s="503" t="s">
        <v>121</v>
      </c>
      <c r="E306" s="1713">
        <v>107.78749999999999</v>
      </c>
      <c r="F306" s="87">
        <v>0.77900000000000003</v>
      </c>
      <c r="H306" s="1704">
        <v>105.7744</v>
      </c>
      <c r="I306" s="628">
        <v>134.11000000000001</v>
      </c>
    </row>
    <row r="307" spans="3:9">
      <c r="C307" s="503"/>
      <c r="D307" s="503" t="s">
        <v>55</v>
      </c>
      <c r="E307" s="1713">
        <v>108.2317</v>
      </c>
      <c r="F307" s="87">
        <v>0.78500000000000003</v>
      </c>
      <c r="H307" s="1704">
        <v>106.125</v>
      </c>
      <c r="I307" s="628">
        <v>135</v>
      </c>
    </row>
    <row r="308" spans="3:9">
      <c r="C308" s="503"/>
      <c r="D308" s="503" t="s">
        <v>122</v>
      </c>
      <c r="E308" s="1713">
        <v>109</v>
      </c>
      <c r="F308" s="87">
        <v>0.78500000000000003</v>
      </c>
      <c r="H308" s="1704">
        <v>106.4</v>
      </c>
      <c r="I308" s="628">
        <v>136.35</v>
      </c>
    </row>
    <row r="309" spans="3:9">
      <c r="C309" s="503"/>
      <c r="D309" s="503" t="s">
        <v>123</v>
      </c>
      <c r="E309" s="1713">
        <v>109.1</v>
      </c>
      <c r="F309" s="87">
        <v>0.78400000000000003</v>
      </c>
      <c r="H309" s="1704">
        <v>106.6</v>
      </c>
      <c r="I309" s="628">
        <v>130.24</v>
      </c>
    </row>
    <row r="310" spans="3:9">
      <c r="C310" s="503"/>
      <c r="D310" s="503" t="s">
        <v>124</v>
      </c>
      <c r="E310" s="1713"/>
      <c r="F310" s="86"/>
    </row>
    <row r="311" spans="3:9">
      <c r="C311" s="503"/>
      <c r="D311" s="503" t="s">
        <v>125</v>
      </c>
      <c r="E311" s="1713"/>
      <c r="F311" s="86"/>
    </row>
    <row r="313" spans="3:9">
      <c r="C313" s="787" t="s">
        <v>50</v>
      </c>
      <c r="D313" s="788" t="s">
        <v>24</v>
      </c>
      <c r="E313" s="1685" t="s">
        <v>1016</v>
      </c>
      <c r="F313" s="788" t="s">
        <v>1017</v>
      </c>
      <c r="H313" s="1705" t="s">
        <v>1019</v>
      </c>
      <c r="I313" s="1685" t="s">
        <v>313</v>
      </c>
    </row>
  </sheetData>
  <phoneticPr fontId="11" type="noConversion"/>
  <pageMargins left="0.63" right="0.25" top="0.25" bottom="0" header="0" footer="0"/>
  <headerFooter>
    <oddFooter>&amp;C&amp;"Calibri,Regular"&amp;K000000InSIGHT™ is a registered trademark of Meridian Economics LLC. All rights reserved.</oddFooter>
  </headerFooter>
  <drawing r:id="rId1"/>
  <extLst>
    <ext xmlns:mx="http://schemas.microsoft.com/office/mac/excel/2008/main" uri="{64002731-A6B0-56B0-2670-7721B7C09600}">
      <mx:PLV Mode="0" OnePage="0" WScale="10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tint="-0.249977111117893"/>
    <pageSetUpPr fitToPage="1"/>
  </sheetPr>
  <dimension ref="A2:U462"/>
  <sheetViews>
    <sheetView workbookViewId="0">
      <pane xSplit="1" ySplit="1" topLeftCell="B49" activePane="bottomRight" state="frozen"/>
      <selection pane="topRight" activeCell="C1" sqref="C1"/>
      <selection pane="bottomLeft" activeCell="A3" sqref="A3"/>
      <selection pane="bottomRight" activeCell="Q56" sqref="Q56"/>
    </sheetView>
  </sheetViews>
  <sheetFormatPr baseColWidth="10" defaultColWidth="8.83203125" defaultRowHeight="18" x14ac:dyDescent="0"/>
  <cols>
    <col min="1" max="1" width="8.83203125" style="370"/>
    <col min="2" max="2" width="2.33203125" style="251" customWidth="1"/>
    <col min="3" max="3" width="13.5" style="251" customWidth="1"/>
    <col min="4" max="5" width="10.33203125" style="251" customWidth="1"/>
    <col min="6" max="17" width="13" style="251" customWidth="1"/>
    <col min="18" max="18" width="3" style="251" customWidth="1"/>
    <col min="19" max="19" width="2.5" style="104" customWidth="1"/>
    <col min="20" max="20" width="10" style="350" customWidth="1"/>
    <col min="21" max="16384" width="8.83203125" style="350"/>
  </cols>
  <sheetData>
    <row r="2" spans="2:18">
      <c r="B2" s="255"/>
      <c r="C2" s="256"/>
      <c r="D2" s="256"/>
      <c r="E2" s="256"/>
      <c r="F2" s="256"/>
      <c r="G2" s="256"/>
      <c r="H2" s="256"/>
      <c r="I2" s="256"/>
      <c r="J2" s="256"/>
      <c r="K2" s="256"/>
      <c r="L2" s="256"/>
      <c r="M2" s="256"/>
      <c r="N2" s="256"/>
      <c r="O2" s="256"/>
      <c r="P2" s="256"/>
      <c r="Q2" s="256"/>
      <c r="R2" s="257"/>
    </row>
    <row r="3" spans="2:18">
      <c r="B3" s="258"/>
      <c r="C3" s="94"/>
      <c r="D3" s="94"/>
      <c r="E3" s="94"/>
      <c r="F3" s="94"/>
      <c r="G3" s="94"/>
      <c r="H3" s="94"/>
      <c r="I3" s="94"/>
      <c r="J3" s="94"/>
      <c r="K3" s="94"/>
      <c r="L3" s="94"/>
      <c r="M3" s="94"/>
      <c r="N3" s="94"/>
      <c r="O3" s="94"/>
      <c r="P3" s="94"/>
      <c r="Q3" s="94"/>
      <c r="R3" s="259"/>
    </row>
    <row r="4" spans="2:18">
      <c r="B4" s="258"/>
      <c r="C4" s="94"/>
      <c r="D4" s="94"/>
      <c r="E4" s="94"/>
      <c r="F4" s="94"/>
      <c r="G4" s="94"/>
      <c r="H4" s="94"/>
      <c r="I4" s="94"/>
      <c r="J4" s="94"/>
      <c r="K4" s="94"/>
      <c r="L4" s="94"/>
      <c r="M4" s="94"/>
      <c r="N4" s="94"/>
      <c r="O4" s="94"/>
      <c r="P4" s="94"/>
      <c r="Q4" s="94"/>
      <c r="R4" s="259"/>
    </row>
    <row r="5" spans="2:18">
      <c r="B5" s="258"/>
      <c r="C5" s="94"/>
      <c r="D5" s="94"/>
      <c r="E5" s="94"/>
      <c r="F5" s="94"/>
      <c r="G5" s="94"/>
      <c r="H5" s="94"/>
      <c r="I5" s="94"/>
      <c r="J5" s="94"/>
      <c r="K5" s="94"/>
      <c r="L5" s="94"/>
      <c r="M5" s="94"/>
      <c r="N5" s="94"/>
      <c r="O5" s="94"/>
      <c r="P5" s="94"/>
      <c r="Q5" s="94"/>
      <c r="R5" s="259"/>
    </row>
    <row r="6" spans="2:18">
      <c r="B6" s="258"/>
      <c r="C6" s="94"/>
      <c r="D6" s="94"/>
      <c r="E6" s="94"/>
      <c r="F6" s="94"/>
      <c r="G6" s="94"/>
      <c r="H6" s="94"/>
      <c r="I6" s="94"/>
      <c r="J6" s="94"/>
      <c r="K6" s="94"/>
      <c r="L6" s="94"/>
      <c r="M6" s="94"/>
      <c r="N6" s="94"/>
      <c r="O6" s="94"/>
      <c r="P6" s="94"/>
      <c r="Q6" s="94"/>
      <c r="R6" s="259"/>
    </row>
    <row r="7" spans="2:18">
      <c r="B7" s="260"/>
      <c r="C7" s="261"/>
      <c r="D7" s="261"/>
      <c r="E7" s="261"/>
      <c r="F7" s="261"/>
      <c r="G7" s="261"/>
      <c r="H7" s="261"/>
      <c r="I7" s="261"/>
      <c r="J7" s="261"/>
      <c r="K7" s="261"/>
      <c r="L7" s="261"/>
      <c r="M7" s="261"/>
      <c r="N7" s="261"/>
      <c r="O7" s="261"/>
      <c r="P7" s="261"/>
      <c r="Q7" s="261"/>
      <c r="R7" s="262"/>
    </row>
    <row r="8" spans="2:18" ht="20">
      <c r="B8" s="215" t="s">
        <v>225</v>
      </c>
      <c r="C8" s="263"/>
      <c r="D8" s="263"/>
      <c r="E8" s="263"/>
      <c r="F8" s="263"/>
      <c r="G8" s="263"/>
      <c r="H8" s="263"/>
      <c r="I8" s="263"/>
      <c r="J8" s="263"/>
      <c r="K8" s="263"/>
      <c r="L8" s="263"/>
      <c r="M8" s="263"/>
      <c r="N8" s="263"/>
      <c r="O8" s="263"/>
      <c r="P8" s="263"/>
      <c r="Q8" s="263"/>
      <c r="R8" s="263"/>
    </row>
    <row r="9" spans="2:18" ht="12" customHeight="1">
      <c r="B9" s="264"/>
      <c r="C9" s="264"/>
      <c r="D9" s="264"/>
      <c r="E9" s="264"/>
      <c r="F9" s="264"/>
      <c r="G9" s="264"/>
      <c r="H9" s="264"/>
      <c r="I9" s="264"/>
      <c r="J9" s="264"/>
      <c r="K9" s="264"/>
      <c r="L9" s="264"/>
      <c r="M9" s="264"/>
      <c r="N9" s="264"/>
      <c r="O9" s="264"/>
      <c r="P9" s="265"/>
      <c r="Q9" s="264"/>
      <c r="R9" s="264"/>
    </row>
    <row r="10" spans="2:18">
      <c r="B10" s="94"/>
      <c r="C10" s="94"/>
      <c r="D10" s="94"/>
      <c r="E10" s="94"/>
      <c r="F10" s="94"/>
      <c r="G10" s="94"/>
      <c r="H10" s="94"/>
      <c r="I10" s="94"/>
      <c r="J10" s="94"/>
      <c r="K10" s="94"/>
      <c r="L10" s="94"/>
      <c r="M10" s="94"/>
      <c r="N10" s="94"/>
      <c r="O10" s="94"/>
      <c r="P10" s="94"/>
      <c r="Q10" s="94"/>
      <c r="R10" s="94"/>
    </row>
    <row r="11" spans="2:18" ht="27" customHeight="1">
      <c r="B11" s="255"/>
      <c r="C11" s="256"/>
      <c r="D11" s="256"/>
      <c r="E11" s="256"/>
      <c r="F11" s="256"/>
      <c r="G11" s="256"/>
      <c r="H11" s="256"/>
      <c r="I11" s="256"/>
      <c r="J11" s="256"/>
      <c r="K11" s="256"/>
      <c r="L11" s="256"/>
      <c r="M11" s="256"/>
      <c r="N11" s="256"/>
      <c r="O11" s="256"/>
      <c r="P11" s="266"/>
      <c r="Q11" s="256"/>
      <c r="R11" s="257"/>
    </row>
    <row r="12" spans="2:18" ht="36">
      <c r="B12" s="258"/>
      <c r="C12" s="1307"/>
      <c r="D12" s="1307"/>
      <c r="E12" s="1307"/>
      <c r="F12" s="1307"/>
      <c r="G12" s="1307"/>
      <c r="H12" s="1940" t="s">
        <v>1056</v>
      </c>
      <c r="I12" s="1307"/>
      <c r="J12" s="1307"/>
      <c r="K12" s="1307"/>
      <c r="L12" s="1307"/>
      <c r="M12" s="1307"/>
      <c r="N12" s="1307"/>
      <c r="O12" s="1307"/>
      <c r="P12" s="1307"/>
      <c r="Q12" s="1307"/>
      <c r="R12" s="259"/>
    </row>
    <row r="13" spans="2:18" ht="11" customHeight="1">
      <c r="B13" s="258"/>
      <c r="C13" s="94"/>
      <c r="D13" s="94"/>
      <c r="E13" s="94"/>
      <c r="F13" s="94"/>
      <c r="G13" s="94"/>
      <c r="H13" s="94"/>
      <c r="I13" s="94"/>
      <c r="J13" s="94"/>
      <c r="K13" s="94"/>
      <c r="L13" s="94"/>
      <c r="M13" s="94"/>
      <c r="N13" s="94"/>
      <c r="O13" s="94"/>
      <c r="P13" s="94"/>
      <c r="Q13" s="94"/>
      <c r="R13" s="259"/>
    </row>
    <row r="14" spans="2:18" ht="11" customHeight="1">
      <c r="B14" s="258"/>
      <c r="C14" s="94"/>
      <c r="D14" s="94"/>
      <c r="E14" s="94"/>
      <c r="F14" s="94"/>
      <c r="G14" s="94"/>
      <c r="H14" s="94"/>
      <c r="I14" s="94"/>
      <c r="J14" s="94"/>
      <c r="K14" s="94"/>
      <c r="L14" s="94"/>
      <c r="M14" s="94"/>
      <c r="N14" s="94"/>
      <c r="O14" s="94"/>
      <c r="P14" s="94"/>
      <c r="Q14" s="94"/>
      <c r="R14" s="259"/>
    </row>
    <row r="15" spans="2:18">
      <c r="B15" s="258"/>
      <c r="C15" s="94"/>
      <c r="D15" s="94"/>
      <c r="E15" s="94"/>
      <c r="F15" s="94"/>
      <c r="G15" s="94"/>
      <c r="H15" s="94"/>
      <c r="I15" s="94"/>
      <c r="J15" s="94"/>
      <c r="K15" s="94"/>
      <c r="L15" s="94"/>
      <c r="M15" s="94"/>
      <c r="N15" s="94"/>
      <c r="O15" s="94"/>
      <c r="P15" s="94"/>
      <c r="Q15" s="94"/>
      <c r="R15" s="259"/>
    </row>
    <row r="16" spans="2:18">
      <c r="B16" s="258"/>
      <c r="C16" s="94"/>
      <c r="D16" s="94"/>
      <c r="F16" s="94"/>
      <c r="G16" s="94"/>
      <c r="H16" s="94"/>
      <c r="I16" s="94"/>
      <c r="J16" s="94"/>
      <c r="K16" s="94"/>
      <c r="L16" s="94"/>
      <c r="M16" s="242"/>
      <c r="N16" s="94"/>
      <c r="O16" s="94"/>
      <c r="P16" s="94"/>
      <c r="Q16" s="94"/>
      <c r="R16" s="259"/>
    </row>
    <row r="17" spans="2:18">
      <c r="B17" s="258"/>
      <c r="C17" s="94"/>
      <c r="D17" s="94"/>
      <c r="G17" s="94"/>
      <c r="H17" s="94"/>
      <c r="I17" s="94"/>
      <c r="J17" s="94"/>
      <c r="K17" s="94"/>
      <c r="L17" s="94"/>
      <c r="M17" s="94"/>
      <c r="N17" s="94"/>
      <c r="O17" s="94"/>
      <c r="P17" s="94"/>
      <c r="Q17" s="94"/>
      <c r="R17" s="259"/>
    </row>
    <row r="18" spans="2:18">
      <c r="B18" s="258"/>
      <c r="C18" s="94"/>
      <c r="D18" s="94"/>
      <c r="E18" s="94"/>
      <c r="F18" s="94"/>
      <c r="G18" s="94"/>
      <c r="H18" s="94"/>
      <c r="I18" s="94"/>
      <c r="J18" s="94"/>
      <c r="K18" s="94"/>
      <c r="L18" s="94"/>
      <c r="M18" s="94"/>
      <c r="N18" s="94"/>
      <c r="O18" s="94"/>
      <c r="P18" s="94"/>
      <c r="Q18" s="94"/>
      <c r="R18" s="259"/>
    </row>
    <row r="19" spans="2:18">
      <c r="B19" s="258"/>
      <c r="C19" s="94"/>
      <c r="D19" s="94"/>
      <c r="E19" s="94"/>
      <c r="F19" s="94"/>
      <c r="G19" s="94"/>
      <c r="H19" s="94"/>
      <c r="I19" s="94"/>
      <c r="J19" s="94"/>
      <c r="K19" s="94"/>
      <c r="L19" s="94"/>
      <c r="M19" s="94"/>
      <c r="N19" s="94"/>
      <c r="O19" s="94"/>
      <c r="P19" s="94"/>
      <c r="Q19" s="94"/>
      <c r="R19" s="259"/>
    </row>
    <row r="20" spans="2:18">
      <c r="B20" s="258"/>
      <c r="C20" s="94"/>
      <c r="D20" s="94"/>
      <c r="E20" s="94"/>
      <c r="F20" s="94"/>
      <c r="G20" s="94"/>
      <c r="H20" s="94"/>
      <c r="I20" s="94"/>
      <c r="J20" s="94"/>
      <c r="K20" s="94"/>
      <c r="L20" s="94"/>
      <c r="M20" s="94"/>
      <c r="N20" s="94"/>
      <c r="O20" s="94"/>
      <c r="P20" s="94"/>
      <c r="Q20" s="94"/>
      <c r="R20" s="259"/>
    </row>
    <row r="21" spans="2:18">
      <c r="B21" s="258"/>
      <c r="C21" s="94"/>
      <c r="D21" s="94"/>
      <c r="E21" s="94"/>
      <c r="F21" s="94"/>
      <c r="G21" s="94"/>
      <c r="H21" s="94"/>
      <c r="I21" s="94"/>
      <c r="J21" s="94"/>
      <c r="K21" s="94"/>
      <c r="L21" s="94"/>
      <c r="M21" s="94"/>
      <c r="N21" s="94"/>
      <c r="O21" s="94"/>
      <c r="P21" s="94"/>
      <c r="Q21" s="94"/>
      <c r="R21" s="259"/>
    </row>
    <row r="22" spans="2:18">
      <c r="B22" s="258"/>
      <c r="C22" s="94"/>
      <c r="D22" s="94"/>
      <c r="E22" s="94"/>
      <c r="F22" s="94"/>
      <c r="G22" s="94"/>
      <c r="H22" s="94"/>
      <c r="I22" s="94"/>
      <c r="J22" s="94"/>
      <c r="K22" s="94"/>
      <c r="L22" s="94"/>
      <c r="M22" s="94"/>
      <c r="N22" s="94"/>
      <c r="O22" s="94"/>
      <c r="P22" s="94"/>
      <c r="Q22" s="94"/>
      <c r="R22" s="259"/>
    </row>
    <row r="23" spans="2:18">
      <c r="B23" s="258"/>
      <c r="C23" s="94"/>
      <c r="D23" s="94"/>
      <c r="E23" s="94"/>
      <c r="F23" s="94"/>
      <c r="G23" s="94"/>
      <c r="H23" s="94"/>
      <c r="I23" s="94"/>
      <c r="J23" s="94"/>
      <c r="K23" s="94"/>
      <c r="L23" s="94"/>
      <c r="M23" s="94"/>
      <c r="N23" s="94"/>
      <c r="O23" s="94"/>
      <c r="P23" s="94"/>
      <c r="Q23" s="94"/>
      <c r="R23" s="259"/>
    </row>
    <row r="24" spans="2:18">
      <c r="B24" s="258"/>
      <c r="C24" s="94"/>
      <c r="D24" s="94"/>
      <c r="E24" s="94"/>
      <c r="F24" s="94"/>
      <c r="G24" s="94"/>
      <c r="H24" s="94"/>
      <c r="I24" s="94"/>
      <c r="J24" s="94"/>
      <c r="K24" s="94"/>
      <c r="L24" s="94"/>
      <c r="M24" s="94"/>
      <c r="N24" s="94"/>
      <c r="O24" s="94"/>
      <c r="P24" s="94"/>
      <c r="Q24" s="94"/>
      <c r="R24" s="259"/>
    </row>
    <row r="25" spans="2:18">
      <c r="B25" s="258"/>
      <c r="C25" s="94"/>
      <c r="D25" s="94"/>
      <c r="E25" s="94"/>
      <c r="F25" s="94"/>
      <c r="G25" s="94"/>
      <c r="H25" s="94"/>
      <c r="I25" s="94"/>
      <c r="J25" s="94"/>
      <c r="K25" s="94"/>
      <c r="L25" s="94"/>
      <c r="M25" s="94"/>
      <c r="N25" s="94"/>
      <c r="O25" s="94"/>
      <c r="P25" s="94"/>
      <c r="Q25" s="94"/>
      <c r="R25" s="259"/>
    </row>
    <row r="26" spans="2:18">
      <c r="B26" s="258"/>
      <c r="C26" s="94"/>
      <c r="D26" s="94"/>
      <c r="E26" s="94"/>
      <c r="F26" s="94"/>
      <c r="G26" s="94"/>
      <c r="H26" s="94"/>
      <c r="I26" s="94"/>
      <c r="J26" s="94"/>
      <c r="K26" s="94"/>
      <c r="L26" s="94"/>
      <c r="M26" s="94"/>
      <c r="N26" s="94"/>
      <c r="O26" s="94"/>
      <c r="P26" s="94"/>
      <c r="Q26" s="94"/>
      <c r="R26" s="259"/>
    </row>
    <row r="27" spans="2:18">
      <c r="B27" s="258"/>
      <c r="C27" s="94"/>
      <c r="D27" s="94"/>
      <c r="E27" s="94"/>
      <c r="F27" s="94"/>
      <c r="G27" s="94"/>
      <c r="H27" s="94"/>
      <c r="I27" s="94"/>
      <c r="J27" s="94"/>
      <c r="K27" s="94"/>
      <c r="L27" s="94"/>
      <c r="M27" s="94"/>
      <c r="N27" s="94"/>
      <c r="O27" s="94"/>
      <c r="P27" s="94"/>
      <c r="Q27" s="94"/>
      <c r="R27" s="259"/>
    </row>
    <row r="28" spans="2:18">
      <c r="B28" s="258"/>
      <c r="C28" s="94"/>
      <c r="D28" s="94"/>
      <c r="E28" s="94"/>
      <c r="F28" s="94"/>
      <c r="G28" s="94"/>
      <c r="H28" s="94"/>
      <c r="I28" s="94"/>
      <c r="J28" s="94"/>
      <c r="K28" s="94"/>
      <c r="L28" s="94"/>
      <c r="M28" s="94"/>
      <c r="N28" s="94"/>
      <c r="O28" s="94"/>
      <c r="P28" s="94"/>
      <c r="Q28" s="94"/>
      <c r="R28" s="259"/>
    </row>
    <row r="29" spans="2:18">
      <c r="B29" s="258"/>
      <c r="C29" s="94"/>
      <c r="D29" s="94"/>
      <c r="E29" s="94"/>
      <c r="F29" s="94"/>
      <c r="G29" s="94"/>
      <c r="H29" s="94"/>
      <c r="I29" s="94"/>
      <c r="J29" s="94"/>
      <c r="K29" s="94"/>
      <c r="L29" s="94"/>
      <c r="M29" s="94"/>
      <c r="N29" s="94"/>
      <c r="O29" s="94"/>
      <c r="P29" s="94"/>
      <c r="Q29" s="94"/>
      <c r="R29" s="259"/>
    </row>
    <row r="30" spans="2:18">
      <c r="B30" s="258"/>
      <c r="C30" s="94"/>
      <c r="D30" s="94"/>
      <c r="E30" s="352" t="s">
        <v>433</v>
      </c>
      <c r="F30" s="94"/>
      <c r="G30" s="94"/>
      <c r="H30" s="353" t="s">
        <v>434</v>
      </c>
      <c r="I30" s="94"/>
      <c r="J30" s="94"/>
      <c r="K30" s="94"/>
      <c r="L30" s="352" t="s">
        <v>431</v>
      </c>
      <c r="M30" s="352"/>
      <c r="N30" s="94"/>
      <c r="O30" s="353" t="s">
        <v>432</v>
      </c>
      <c r="P30" s="94"/>
      <c r="Q30" s="94"/>
      <c r="R30" s="259"/>
    </row>
    <row r="31" spans="2:18">
      <c r="B31" s="258"/>
      <c r="C31" s="94"/>
      <c r="D31" s="94"/>
      <c r="E31" s="94"/>
      <c r="F31" s="94"/>
      <c r="G31" s="94"/>
      <c r="H31" s="94"/>
      <c r="I31" s="94"/>
      <c r="J31" s="94"/>
      <c r="K31" s="94"/>
      <c r="L31" s="94"/>
      <c r="M31" s="94"/>
      <c r="N31" s="94"/>
      <c r="O31" s="94"/>
      <c r="P31" s="94"/>
      <c r="Q31" s="94"/>
      <c r="R31" s="259"/>
    </row>
    <row r="32" spans="2:18" ht="23">
      <c r="B32" s="258"/>
      <c r="C32" s="94"/>
      <c r="D32" s="94"/>
      <c r="E32" s="125" t="s">
        <v>1052</v>
      </c>
      <c r="G32" s="94"/>
      <c r="H32" s="94"/>
      <c r="I32" s="94"/>
      <c r="J32" s="94"/>
      <c r="K32" s="94"/>
      <c r="L32" s="94"/>
      <c r="M32" s="125" t="s">
        <v>444</v>
      </c>
      <c r="N32" s="94"/>
      <c r="O32" s="94"/>
      <c r="P32" s="94"/>
      <c r="Q32" s="94"/>
      <c r="R32" s="259"/>
    </row>
    <row r="33" spans="2:19">
      <c r="B33" s="258"/>
      <c r="R33" s="259"/>
    </row>
    <row r="34" spans="2:19">
      <c r="B34" s="258"/>
      <c r="R34" s="259"/>
    </row>
    <row r="35" spans="2:19">
      <c r="B35" s="258"/>
      <c r="C35" s="94"/>
      <c r="D35" s="94"/>
      <c r="P35" s="94"/>
      <c r="Q35" s="94"/>
      <c r="R35" s="259"/>
    </row>
    <row r="36" spans="2:19">
      <c r="B36" s="258"/>
      <c r="R36" s="259"/>
    </row>
    <row r="37" spans="2:19">
      <c r="B37" s="258"/>
      <c r="R37" s="259"/>
    </row>
    <row r="38" spans="2:19">
      <c r="B38" s="258"/>
      <c r="R38" s="259"/>
    </row>
    <row r="39" spans="2:19">
      <c r="B39" s="258"/>
      <c r="R39" s="259"/>
    </row>
    <row r="40" spans="2:19">
      <c r="B40" s="258"/>
      <c r="R40" s="259"/>
    </row>
    <row r="41" spans="2:19">
      <c r="B41" s="258"/>
      <c r="R41" s="259"/>
    </row>
    <row r="42" spans="2:19" ht="20">
      <c r="B42" s="258"/>
      <c r="C42" s="95"/>
      <c r="D42" s="95"/>
      <c r="E42" s="95"/>
      <c r="F42" s="95"/>
      <c r="G42" s="95"/>
      <c r="H42" s="95"/>
      <c r="I42" s="95"/>
      <c r="J42" s="95"/>
      <c r="K42" s="95"/>
      <c r="L42" s="95"/>
      <c r="M42" s="95"/>
      <c r="N42" s="95"/>
      <c r="O42" s="95"/>
      <c r="P42" s="95"/>
      <c r="Q42" s="95"/>
      <c r="R42" s="259"/>
    </row>
    <row r="43" spans="2:19" ht="20">
      <c r="B43" s="258"/>
      <c r="C43" s="95"/>
      <c r="D43" s="95"/>
      <c r="E43" s="95"/>
      <c r="F43" s="95"/>
      <c r="G43" s="95"/>
      <c r="H43" s="95"/>
      <c r="I43" s="95"/>
      <c r="J43" s="95"/>
      <c r="K43" s="95"/>
      <c r="L43" s="95"/>
      <c r="M43" s="95"/>
      <c r="N43" s="95"/>
      <c r="O43" s="95"/>
      <c r="P43" s="95"/>
      <c r="Q43" s="95"/>
      <c r="R43" s="287"/>
      <c r="S43" s="118"/>
    </row>
    <row r="44" spans="2:19" ht="20">
      <c r="B44" s="258"/>
      <c r="C44" s="95"/>
      <c r="D44" s="95"/>
      <c r="E44" s="95"/>
      <c r="F44" s="95"/>
      <c r="G44" s="95"/>
      <c r="H44" s="95"/>
      <c r="I44" s="95"/>
      <c r="J44" s="95"/>
      <c r="K44" s="95"/>
      <c r="L44" s="95"/>
      <c r="M44" s="95"/>
      <c r="N44" s="95"/>
      <c r="O44" s="95"/>
      <c r="P44" s="95"/>
      <c r="Q44" s="95"/>
      <c r="R44" s="259"/>
    </row>
    <row r="45" spans="2:19" ht="20">
      <c r="B45" s="286"/>
      <c r="C45" s="95"/>
      <c r="D45" s="95"/>
      <c r="E45" s="95"/>
      <c r="F45" s="95"/>
      <c r="G45" s="95"/>
      <c r="H45" s="95"/>
      <c r="I45" s="95"/>
      <c r="J45" s="95"/>
      <c r="K45" s="95"/>
      <c r="L45" s="95"/>
      <c r="M45" s="95"/>
      <c r="N45" s="95"/>
      <c r="O45" s="95"/>
      <c r="P45" s="95"/>
      <c r="Q45" s="95"/>
      <c r="R45" s="287"/>
      <c r="S45" s="118"/>
    </row>
    <row r="46" spans="2:19" ht="20">
      <c r="B46" s="258"/>
      <c r="C46" s="95"/>
      <c r="D46" s="95"/>
      <c r="E46" s="95"/>
      <c r="F46" s="95"/>
      <c r="G46" s="95"/>
      <c r="H46" s="95"/>
      <c r="I46" s="95"/>
      <c r="J46" s="95"/>
      <c r="K46" s="95"/>
      <c r="L46" s="95"/>
      <c r="M46" s="95"/>
      <c r="N46" s="95"/>
      <c r="O46" s="95"/>
      <c r="P46" s="95"/>
      <c r="Q46" s="95"/>
      <c r="R46" s="259"/>
    </row>
    <row r="47" spans="2:19" ht="20">
      <c r="B47" s="258"/>
      <c r="C47" s="95"/>
      <c r="D47" s="383" t="s">
        <v>439</v>
      </c>
      <c r="G47" s="385" t="s">
        <v>440</v>
      </c>
      <c r="I47" s="384" t="s">
        <v>434</v>
      </c>
      <c r="L47" s="383" t="s">
        <v>446</v>
      </c>
      <c r="O47" s="385" t="s">
        <v>445</v>
      </c>
      <c r="Q47" s="95"/>
      <c r="R47" s="259"/>
    </row>
    <row r="48" spans="2:19" ht="45" customHeight="1">
      <c r="B48" s="258"/>
      <c r="R48" s="259"/>
    </row>
    <row r="49" spans="2:18" ht="20">
      <c r="B49" s="258"/>
      <c r="C49" s="279" t="s">
        <v>453</v>
      </c>
      <c r="D49" s="387"/>
      <c r="E49" s="387" t="s">
        <v>122</v>
      </c>
      <c r="F49" s="387" t="s">
        <v>123</v>
      </c>
      <c r="G49" s="387" t="s">
        <v>124</v>
      </c>
      <c r="H49" s="387" t="s">
        <v>125</v>
      </c>
      <c r="I49" s="387" t="s">
        <v>1059</v>
      </c>
      <c r="J49" s="387" t="s">
        <v>116</v>
      </c>
      <c r="K49" s="387" t="s">
        <v>117</v>
      </c>
      <c r="L49" s="387" t="s">
        <v>118</v>
      </c>
      <c r="M49" s="387" t="s">
        <v>119</v>
      </c>
      <c r="N49" s="387" t="s">
        <v>120</v>
      </c>
      <c r="O49" s="387" t="s">
        <v>121</v>
      </c>
      <c r="P49" s="387" t="s">
        <v>55</v>
      </c>
      <c r="Q49" s="387" t="s">
        <v>122</v>
      </c>
      <c r="R49" s="259"/>
    </row>
    <row r="50" spans="2:18" ht="15" customHeight="1">
      <c r="B50" s="258"/>
      <c r="D50" s="94"/>
      <c r="J50" s="94"/>
      <c r="R50" s="259"/>
    </row>
    <row r="51" spans="2:18" ht="20">
      <c r="B51" s="258"/>
      <c r="C51" s="579" t="s">
        <v>1055</v>
      </c>
      <c r="D51" s="94"/>
      <c r="J51" s="94"/>
      <c r="R51" s="259"/>
    </row>
    <row r="52" spans="2:18" ht="24" customHeight="1">
      <c r="B52" s="258"/>
      <c r="C52" s="1513" t="s">
        <v>451</v>
      </c>
      <c r="D52" s="1496"/>
      <c r="E52" s="1498">
        <f>AVERAGE(E403:E406)</f>
        <v>3.805E-2</v>
      </c>
      <c r="F52" s="1498">
        <f>AVERAGE(E407:E410)</f>
        <v>3.8949999999999999E-2</v>
      </c>
      <c r="G52" s="1498">
        <f>AVERAGE(E411:E415)</f>
        <v>3.9220000000000005E-2</v>
      </c>
      <c r="H52" s="1498">
        <f>AVERAGE(E416:E419)</f>
        <v>3.9499999999999993E-2</v>
      </c>
      <c r="I52" s="1498">
        <f>AVERAGE(E420:E423)</f>
        <v>4.0325E-2</v>
      </c>
      <c r="J52" s="1498">
        <f>AVERAGE(E424:E427)</f>
        <v>4.3300000000000005E-2</v>
      </c>
      <c r="K52" s="1499">
        <f>AVERAGE(E428:E432)</f>
        <v>4.444E-2</v>
      </c>
      <c r="L52" s="1500">
        <f>AVERAGE(E433:E436)</f>
        <v>4.4674999999999999E-2</v>
      </c>
      <c r="M52" s="1499">
        <f>AVERAGE(E437:E441)</f>
        <v>4.5859999999999998E-2</v>
      </c>
      <c r="N52" s="1499">
        <f>AVERAGE(E442:E445)</f>
        <v>4.5700000000000005E-2</v>
      </c>
      <c r="O52" s="1499">
        <f>AVERAGE(E446:E449)</f>
        <v>4.5274999999999996E-2</v>
      </c>
      <c r="P52" s="1499">
        <f>AVERAGE(E450:E454)</f>
        <v>4.5499999999999999E-2</v>
      </c>
      <c r="Q52" s="1499">
        <f>AVERAGE(E455:E458)</f>
        <v>4.5966666666666676E-2</v>
      </c>
      <c r="R52" s="259"/>
    </row>
    <row r="53" spans="2:18" ht="20">
      <c r="B53" s="258"/>
      <c r="C53" s="462" t="s">
        <v>1066</v>
      </c>
      <c r="D53" s="462"/>
      <c r="E53" s="1510">
        <f>AVERAGE(G403:G406)</f>
        <v>1.5975000000000003E-2</v>
      </c>
      <c r="F53" s="1510">
        <f>AVERAGE(G407:G410)</f>
        <v>1.5275E-2</v>
      </c>
      <c r="G53" s="1510">
        <f>AVERAGE(G411:G415)</f>
        <v>1.5639999999999998E-2</v>
      </c>
      <c r="H53" s="1510">
        <f>AVERAGE(G416:G419)</f>
        <v>1.5425000000000001E-2</v>
      </c>
      <c r="I53" s="1510">
        <f>AVERAGE(G420:G423)</f>
        <v>1.4700000000000001E-2</v>
      </c>
      <c r="J53" s="1510">
        <f>AVERAGE(G424:G427)</f>
        <v>1.4675000000000001E-2</v>
      </c>
      <c r="K53" s="1510">
        <f>AVERAGE(G428:G432)</f>
        <v>1.6319999999999998E-2</v>
      </c>
      <c r="L53" s="1511">
        <f>AVERAGE(G433:G436)</f>
        <v>1.5725000000000003E-2</v>
      </c>
      <c r="M53" s="1510">
        <f>AVERAGE(G437:G441)</f>
        <v>1.6199999999999999E-2</v>
      </c>
      <c r="N53" s="1510">
        <f>AVERAGE(G442:G445)</f>
        <v>1.6675000000000002E-2</v>
      </c>
      <c r="O53" s="1502">
        <f>AVERAGE(G447:G450)</f>
        <v>1.6349999999999996E-2</v>
      </c>
      <c r="P53" s="1502">
        <f>AVERAGE(G451:G455)</f>
        <v>1.6659999999999998E-2</v>
      </c>
      <c r="Q53" s="1502">
        <f>AVERAGE(G456:G459)</f>
        <v>8.0250000000000009E-3</v>
      </c>
      <c r="R53" s="259"/>
    </row>
    <row r="54" spans="2:18" ht="24" customHeight="1">
      <c r="B54" s="258"/>
      <c r="C54" s="1513" t="s">
        <v>452</v>
      </c>
      <c r="D54" s="1496"/>
      <c r="E54" s="1498">
        <f>AVERAGE(H403:H406)</f>
        <v>3.1050000000000001E-2</v>
      </c>
      <c r="F54" s="1498">
        <f>AVERAGE(H407:H410)</f>
        <v>3.2000000000000001E-2</v>
      </c>
      <c r="G54" s="1498">
        <f>AVERAGE(H411:H415)</f>
        <v>3.2880000000000006E-2</v>
      </c>
      <c r="H54" s="1498">
        <f>AVERAGE(H416:H419)</f>
        <v>3.3849999999999998E-2</v>
      </c>
      <c r="I54" s="1498">
        <f>AVERAGE(H420:H423)</f>
        <v>3.4825000000000002E-2</v>
      </c>
      <c r="J54" s="1498">
        <f>AVERAGE(H424:H427)</f>
        <v>3.7850000000000002E-2</v>
      </c>
      <c r="K54" s="1499">
        <f>AVERAGE(H428:H432)</f>
        <v>3.9100000000000003E-2</v>
      </c>
      <c r="L54" s="1500">
        <f>AVERAGE(H433:H436)</f>
        <v>3.9249999999999993E-2</v>
      </c>
      <c r="M54" s="1499">
        <f>AVERAGE(H437:H441)</f>
        <v>4.0660000000000002E-2</v>
      </c>
      <c r="N54" s="1499">
        <f>AVERAGE(H442:H445)</f>
        <v>4.0399999999999998E-2</v>
      </c>
      <c r="O54" s="1669">
        <f>AVERAGE(H448:H451)</f>
        <v>4.0375000000000001E-2</v>
      </c>
      <c r="P54" s="1669">
        <f>AVERAGE(H452:H456)</f>
        <v>4.002E-2</v>
      </c>
      <c r="Q54" s="1669">
        <f>AVERAGE(H457:H460)</f>
        <v>4.1100000000000005E-2</v>
      </c>
      <c r="R54" s="259"/>
    </row>
    <row r="55" spans="2:18" ht="20">
      <c r="B55" s="258"/>
      <c r="C55" s="1497" t="s">
        <v>1067</v>
      </c>
      <c r="D55" s="95"/>
      <c r="E55" s="1501">
        <f>AVERAGE(I403:I406)</f>
        <v>2.0325000000000003E-2</v>
      </c>
      <c r="F55" s="1501">
        <f>AVERAGE(I407:I410)</f>
        <v>2.2025000000000003E-2</v>
      </c>
      <c r="G55" s="1501">
        <f>AVERAGE(I411:I415)</f>
        <v>2.2379999999999997E-2</v>
      </c>
      <c r="H55" s="1501">
        <f>AVERAGE(I416:I419)</f>
        <v>2.3275000000000001E-2</v>
      </c>
      <c r="I55" s="1501">
        <f>AVERAGE(J420:J423)</f>
        <v>9.9750000000000012E-3</v>
      </c>
      <c r="J55" s="1501">
        <f>AVERAGE(J424:J427)</f>
        <v>9.9749999999999978E-3</v>
      </c>
      <c r="K55" s="1502">
        <f>AVERAGE(J428:J432)</f>
        <v>1.1640000000000001E-2</v>
      </c>
      <c r="L55" s="1503">
        <f>AVERAGE(J433:J436)</f>
        <v>1.0849999999999999E-2</v>
      </c>
      <c r="M55" s="1502">
        <f>AVERAGE(J437:J441)</f>
        <v>1.1420000000000001E-2</v>
      </c>
      <c r="N55" s="1502">
        <f>AVERAGE(J442:J445)</f>
        <v>1.1774999999999999E-2</v>
      </c>
      <c r="O55" s="1502">
        <f>AVERAGE(J449:J452)</f>
        <v>1.1424999999999998E-2</v>
      </c>
      <c r="P55" s="1502">
        <f>AVERAGE(J453:J457)</f>
        <v>1.1440000000000002E-2</v>
      </c>
      <c r="Q55" s="1502">
        <f>AVERAGE(J450:J457)</f>
        <v>1.1525000000000004E-2</v>
      </c>
      <c r="R55" s="259"/>
    </row>
    <row r="56" spans="2:18" ht="33" customHeight="1">
      <c r="B56" s="258"/>
      <c r="L56" s="1509" t="s">
        <v>1065</v>
      </c>
      <c r="M56" s="1509"/>
      <c r="R56" s="259"/>
    </row>
    <row r="57" spans="2:18" ht="20">
      <c r="B57" s="258"/>
      <c r="C57" s="279" t="s">
        <v>450</v>
      </c>
      <c r="D57" s="279"/>
      <c r="E57" s="279" t="s">
        <v>457</v>
      </c>
      <c r="F57" s="279" t="s">
        <v>612</v>
      </c>
      <c r="G57" s="279" t="s">
        <v>649</v>
      </c>
      <c r="H57" s="279" t="s">
        <v>656</v>
      </c>
      <c r="I57" s="279" t="s">
        <v>815</v>
      </c>
      <c r="J57" s="279" t="s">
        <v>822</v>
      </c>
      <c r="K57" s="304" t="s">
        <v>1060</v>
      </c>
      <c r="L57" s="1504" t="s">
        <v>1062</v>
      </c>
      <c r="M57" s="1504" t="s">
        <v>1064</v>
      </c>
      <c r="N57" s="1504" t="s">
        <v>1063</v>
      </c>
      <c r="O57" s="1504" t="s">
        <v>1061</v>
      </c>
      <c r="P57" s="1504" t="s">
        <v>1124</v>
      </c>
      <c r="Q57" s="1504" t="s">
        <v>1125</v>
      </c>
      <c r="R57" s="259"/>
    </row>
    <row r="58" spans="2:18" ht="15" customHeight="1">
      <c r="B58" s="258"/>
      <c r="C58" s="95"/>
      <c r="D58" s="95"/>
      <c r="K58" s="94"/>
      <c r="R58" s="259"/>
    </row>
    <row r="59" spans="2:18" ht="20">
      <c r="B59" s="258"/>
      <c r="C59" s="1304" t="s">
        <v>1054</v>
      </c>
      <c r="D59" s="95"/>
      <c r="K59" s="94"/>
      <c r="R59" s="259"/>
    </row>
    <row r="60" spans="2:18" ht="20">
      <c r="B60" s="258"/>
      <c r="C60" s="1505" t="s">
        <v>448</v>
      </c>
      <c r="D60" s="1506"/>
      <c r="E60" s="1506">
        <f>O200</f>
        <v>470</v>
      </c>
      <c r="F60" s="1506">
        <f>O201</f>
        <v>361</v>
      </c>
      <c r="G60" s="1506">
        <f>O202</f>
        <v>463</v>
      </c>
      <c r="H60" s="1506">
        <f>O203</f>
        <v>471</v>
      </c>
      <c r="I60" s="1506">
        <f>O204</f>
        <v>415</v>
      </c>
      <c r="J60" s="1506">
        <f>O205</f>
        <v>346</v>
      </c>
      <c r="K60" s="1507">
        <v>447</v>
      </c>
      <c r="L60" s="1512">
        <v>443</v>
      </c>
      <c r="M60" s="1512">
        <v>370</v>
      </c>
      <c r="N60" s="1512">
        <v>328</v>
      </c>
      <c r="O60" s="1512">
        <v>443</v>
      </c>
      <c r="P60" s="1512">
        <v>450</v>
      </c>
      <c r="Q60" s="1512">
        <v>371</v>
      </c>
      <c r="R60" s="259"/>
    </row>
    <row r="61" spans="2:18" ht="20">
      <c r="B61" s="258"/>
      <c r="C61" s="386" t="s">
        <v>449</v>
      </c>
      <c r="D61" s="283"/>
      <c r="E61" s="283">
        <f>P200</f>
        <v>232</v>
      </c>
      <c r="F61" s="283">
        <f>P201</f>
        <v>212</v>
      </c>
      <c r="G61" s="283">
        <f>P202</f>
        <v>316</v>
      </c>
      <c r="H61" s="283">
        <f>P203</f>
        <v>320</v>
      </c>
      <c r="I61" s="283">
        <f>P204</f>
        <v>262</v>
      </c>
      <c r="J61" s="283">
        <f>P205</f>
        <v>218</v>
      </c>
      <c r="K61" s="1508">
        <v>329</v>
      </c>
      <c r="L61" s="283">
        <v>332</v>
      </c>
      <c r="M61" s="283">
        <v>270</v>
      </c>
      <c r="N61" s="283">
        <v>228</v>
      </c>
      <c r="O61" s="283">
        <v>343</v>
      </c>
      <c r="P61" s="283">
        <v>350</v>
      </c>
      <c r="Q61" s="283">
        <v>276</v>
      </c>
      <c r="R61" s="259"/>
    </row>
    <row r="62" spans="2:18" ht="20">
      <c r="B62" s="258"/>
      <c r="C62" s="1505" t="s">
        <v>1053</v>
      </c>
      <c r="D62" s="1506"/>
      <c r="E62" s="1506">
        <f>T200</f>
        <v>238</v>
      </c>
      <c r="F62" s="1506">
        <f>T201</f>
        <v>149</v>
      </c>
      <c r="G62" s="1506">
        <f>T202</f>
        <v>147</v>
      </c>
      <c r="H62" s="1506">
        <f>T203</f>
        <v>151</v>
      </c>
      <c r="I62" s="1506">
        <f>T204</f>
        <v>153</v>
      </c>
      <c r="J62" s="1506">
        <f>T205</f>
        <v>128</v>
      </c>
      <c r="K62" s="1507">
        <v>118</v>
      </c>
      <c r="L62" s="1512">
        <v>111</v>
      </c>
      <c r="M62" s="1512">
        <v>100</v>
      </c>
      <c r="N62" s="1512">
        <v>100</v>
      </c>
      <c r="O62" s="1512">
        <v>100</v>
      </c>
      <c r="P62" s="1512">
        <v>100</v>
      </c>
      <c r="Q62" s="1512">
        <v>95</v>
      </c>
      <c r="R62" s="259"/>
    </row>
    <row r="63" spans="2:18" ht="20">
      <c r="B63" s="258"/>
      <c r="C63" s="1497" t="s">
        <v>1058</v>
      </c>
      <c r="D63" s="88"/>
      <c r="E63" s="808">
        <f>U200</f>
        <v>0.50638297872340421</v>
      </c>
      <c r="F63" s="808">
        <f>U201</f>
        <v>0.41274238227146814</v>
      </c>
      <c r="G63" s="808">
        <f>U202</f>
        <v>0.31749460043196542</v>
      </c>
      <c r="H63" s="808">
        <f>U203</f>
        <v>0.3205944798301486</v>
      </c>
      <c r="I63" s="808">
        <f>U204</f>
        <v>0.36867469879518072</v>
      </c>
      <c r="J63" s="232">
        <f>U205</f>
        <v>0.36994219653179189</v>
      </c>
      <c r="K63" s="807">
        <f>K62/K60</f>
        <v>0.26398210290827739</v>
      </c>
      <c r="L63" s="232">
        <f t="shared" ref="L63:O63" si="0">L62/L60</f>
        <v>0.25056433408577877</v>
      </c>
      <c r="M63" s="232">
        <f t="shared" si="0"/>
        <v>0.27027027027027029</v>
      </c>
      <c r="N63" s="232">
        <f t="shared" si="0"/>
        <v>0.3048780487804878</v>
      </c>
      <c r="O63" s="232">
        <f t="shared" si="0"/>
        <v>0.22573363431151242</v>
      </c>
      <c r="P63" s="232">
        <f t="shared" ref="P63:Q63" si="1">P62/P60</f>
        <v>0.22222222222222221</v>
      </c>
      <c r="Q63" s="232">
        <f t="shared" si="1"/>
        <v>0.2560646900269542</v>
      </c>
      <c r="R63" s="259"/>
    </row>
    <row r="64" spans="2:18">
      <c r="B64" s="258"/>
      <c r="R64" s="259"/>
    </row>
    <row r="65" spans="2:18">
      <c r="B65" s="258"/>
      <c r="R65" s="259"/>
    </row>
    <row r="66" spans="2:18" ht="20">
      <c r="B66" s="258"/>
      <c r="C66" s="1307"/>
      <c r="D66" s="1307"/>
      <c r="E66" s="1308" t="s">
        <v>1057</v>
      </c>
      <c r="F66" s="1308"/>
      <c r="G66" s="1307"/>
      <c r="H66" s="1307"/>
      <c r="I66" s="1307"/>
      <c r="J66" s="1307"/>
      <c r="K66" s="94"/>
      <c r="L66" s="1307"/>
      <c r="M66" s="1308" t="s">
        <v>1018</v>
      </c>
      <c r="N66" s="1308"/>
      <c r="O66" s="1307"/>
      <c r="P66" s="1307"/>
      <c r="Q66" s="1307"/>
      <c r="R66" s="259"/>
    </row>
    <row r="67" spans="2:18">
      <c r="B67" s="258"/>
      <c r="C67" s="94"/>
      <c r="D67" s="94"/>
      <c r="E67" s="94"/>
      <c r="F67" s="94"/>
      <c r="G67" s="94"/>
      <c r="H67" s="94"/>
      <c r="I67" s="94"/>
      <c r="J67" s="94"/>
      <c r="K67" s="94"/>
      <c r="L67" s="94"/>
      <c r="M67" s="94"/>
      <c r="N67" s="94"/>
      <c r="O67" s="94"/>
      <c r="P67" s="94"/>
      <c r="Q67" s="94"/>
      <c r="R67" s="259"/>
    </row>
    <row r="68" spans="2:18">
      <c r="B68" s="258"/>
      <c r="C68" s="94"/>
      <c r="D68" s="94"/>
      <c r="E68" s="94"/>
      <c r="F68" s="94"/>
      <c r="G68" s="94"/>
      <c r="H68" s="94"/>
      <c r="I68" s="94"/>
      <c r="J68" s="94"/>
      <c r="K68" s="94"/>
      <c r="L68" s="94"/>
      <c r="M68" s="94"/>
      <c r="N68" s="94"/>
      <c r="O68" s="94"/>
      <c r="P68" s="94"/>
      <c r="Q68" s="94"/>
      <c r="R68" s="259"/>
    </row>
    <row r="69" spans="2:18">
      <c r="B69" s="258"/>
      <c r="C69" s="94"/>
      <c r="D69" s="94"/>
      <c r="E69" s="94"/>
      <c r="F69" s="94"/>
      <c r="G69" s="94"/>
      <c r="H69" s="94"/>
      <c r="I69" s="94"/>
      <c r="J69" s="94"/>
      <c r="K69" s="94"/>
      <c r="L69" s="94"/>
      <c r="M69" s="94"/>
      <c r="N69" s="94"/>
      <c r="O69" s="94"/>
      <c r="P69" s="94"/>
      <c r="Q69" s="94"/>
      <c r="R69" s="259"/>
    </row>
    <row r="70" spans="2:18">
      <c r="B70" s="258"/>
      <c r="C70" s="94"/>
      <c r="D70" s="94"/>
      <c r="E70" s="94"/>
      <c r="F70" s="94"/>
      <c r="G70" s="94"/>
      <c r="H70" s="94"/>
      <c r="I70" s="94"/>
      <c r="J70" s="94"/>
      <c r="K70" s="94"/>
      <c r="L70" s="94"/>
      <c r="M70" s="94"/>
      <c r="N70" s="94"/>
      <c r="O70" s="94"/>
      <c r="P70" s="94"/>
      <c r="Q70" s="94"/>
      <c r="R70" s="259"/>
    </row>
    <row r="71" spans="2:18">
      <c r="B71" s="258"/>
      <c r="C71" s="94"/>
      <c r="D71" s="94"/>
      <c r="E71" s="94"/>
      <c r="F71" s="94"/>
      <c r="G71" s="94"/>
      <c r="H71" s="94"/>
      <c r="I71" s="94"/>
      <c r="J71" s="94"/>
      <c r="K71" s="94"/>
      <c r="L71" s="94"/>
      <c r="M71" s="94"/>
      <c r="N71" s="94"/>
      <c r="O71" s="94"/>
      <c r="P71" s="94"/>
      <c r="Q71" s="94"/>
      <c r="R71" s="259"/>
    </row>
    <row r="72" spans="2:18">
      <c r="B72" s="258"/>
      <c r="C72" s="94"/>
      <c r="D72" s="94"/>
      <c r="E72" s="94"/>
      <c r="F72" s="94"/>
      <c r="G72" s="94"/>
      <c r="H72" s="94"/>
      <c r="I72" s="94"/>
      <c r="J72" s="94"/>
      <c r="K72" s="94"/>
      <c r="L72" s="94"/>
      <c r="M72" s="94"/>
      <c r="N72" s="94"/>
      <c r="O72" s="94"/>
      <c r="P72" s="94"/>
      <c r="Q72" s="94"/>
      <c r="R72" s="259"/>
    </row>
    <row r="73" spans="2:18">
      <c r="B73" s="258"/>
      <c r="C73" s="94"/>
      <c r="D73" s="94"/>
      <c r="E73" s="94"/>
      <c r="F73" s="94"/>
      <c r="G73" s="94"/>
      <c r="H73" s="94"/>
      <c r="I73" s="94"/>
      <c r="J73" s="94"/>
      <c r="K73" s="94"/>
      <c r="L73" s="94"/>
      <c r="M73" s="94"/>
      <c r="N73" s="94"/>
      <c r="O73" s="94"/>
      <c r="P73" s="94"/>
      <c r="Q73" s="94"/>
      <c r="R73" s="259"/>
    </row>
    <row r="74" spans="2:18">
      <c r="B74" s="258"/>
      <c r="C74" s="94"/>
      <c r="D74" s="94"/>
      <c r="E74" s="94"/>
      <c r="F74" s="94"/>
      <c r="G74" s="94"/>
      <c r="H74" s="94"/>
      <c r="I74" s="94"/>
      <c r="J74" s="94"/>
      <c r="K74" s="94"/>
      <c r="L74" s="94"/>
      <c r="M74" s="94"/>
      <c r="N74" s="94"/>
      <c r="O74" s="94"/>
      <c r="P74" s="94"/>
      <c r="Q74" s="94"/>
      <c r="R74" s="259"/>
    </row>
    <row r="75" spans="2:18">
      <c r="B75" s="258"/>
      <c r="C75" s="94"/>
      <c r="D75" s="94"/>
      <c r="E75" s="94"/>
      <c r="F75" s="94"/>
      <c r="G75" s="94"/>
      <c r="H75" s="94"/>
      <c r="I75" s="94"/>
      <c r="J75" s="94"/>
      <c r="K75" s="94"/>
      <c r="L75" s="94"/>
      <c r="M75" s="94"/>
      <c r="N75" s="94"/>
      <c r="O75" s="94"/>
      <c r="P75" s="94"/>
      <c r="Q75" s="94"/>
      <c r="R75" s="259"/>
    </row>
    <row r="76" spans="2:18">
      <c r="B76" s="258"/>
      <c r="C76" s="94"/>
      <c r="D76" s="94"/>
      <c r="E76" s="94"/>
      <c r="F76" s="94"/>
      <c r="G76" s="94"/>
      <c r="H76" s="94"/>
      <c r="I76" s="94"/>
      <c r="J76" s="94"/>
      <c r="K76" s="94"/>
      <c r="L76" s="94"/>
      <c r="M76" s="94"/>
      <c r="N76" s="94"/>
      <c r="O76" s="94"/>
      <c r="P76" s="94"/>
      <c r="Q76" s="94"/>
      <c r="R76" s="259"/>
    </row>
    <row r="77" spans="2:18">
      <c r="B77" s="258"/>
      <c r="C77" s="94"/>
      <c r="D77" s="94"/>
      <c r="E77" s="94"/>
      <c r="F77" s="94"/>
      <c r="G77" s="94"/>
      <c r="H77" s="94"/>
      <c r="I77" s="94"/>
      <c r="J77" s="94"/>
      <c r="K77" s="94"/>
      <c r="L77" s="94"/>
      <c r="M77" s="94"/>
      <c r="N77" s="94"/>
      <c r="O77" s="94"/>
      <c r="P77" s="94"/>
      <c r="Q77" s="94"/>
      <c r="R77" s="259"/>
    </row>
    <row r="78" spans="2:18">
      <c r="B78" s="258"/>
      <c r="C78" s="94"/>
      <c r="D78" s="94"/>
      <c r="E78" s="94"/>
      <c r="F78" s="94"/>
      <c r="G78" s="94"/>
      <c r="H78" s="94"/>
      <c r="I78" s="94"/>
      <c r="J78" s="94"/>
      <c r="K78" s="94"/>
      <c r="L78" s="94"/>
      <c r="M78" s="94"/>
      <c r="N78" s="94"/>
      <c r="O78" s="94"/>
      <c r="P78" s="94"/>
      <c r="Q78" s="94"/>
      <c r="R78" s="259"/>
    </row>
    <row r="79" spans="2:18">
      <c r="B79" s="258"/>
      <c r="C79" s="94"/>
      <c r="D79" s="94"/>
      <c r="E79" s="94"/>
      <c r="F79" s="94"/>
      <c r="G79" s="94"/>
      <c r="H79" s="94"/>
      <c r="I79" s="94"/>
      <c r="J79" s="94"/>
      <c r="K79" s="94"/>
      <c r="L79" s="94"/>
      <c r="M79" s="94"/>
      <c r="N79" s="94"/>
      <c r="O79" s="94"/>
      <c r="P79" s="94"/>
      <c r="Q79" s="94"/>
      <c r="R79" s="259"/>
    </row>
    <row r="80" spans="2:18">
      <c r="B80" s="258"/>
      <c r="C80" s="94"/>
      <c r="D80" s="94"/>
      <c r="E80" s="94"/>
      <c r="F80" s="94"/>
      <c r="G80" s="94"/>
      <c r="H80" s="94"/>
      <c r="I80" s="94"/>
      <c r="J80" s="94"/>
      <c r="K80" s="94"/>
      <c r="L80" s="94"/>
      <c r="M80" s="94"/>
      <c r="N80" s="94"/>
      <c r="O80" s="94"/>
      <c r="P80" s="94"/>
      <c r="Q80" s="94"/>
      <c r="R80" s="259"/>
    </row>
    <row r="81" spans="2:21">
      <c r="B81" s="258"/>
      <c r="C81" s="94"/>
      <c r="D81" s="94"/>
      <c r="E81" s="94"/>
      <c r="F81" s="94"/>
      <c r="G81" s="94"/>
      <c r="H81" s="94"/>
      <c r="I81" s="94"/>
      <c r="J81" s="94"/>
      <c r="K81" s="94"/>
      <c r="L81" s="94"/>
      <c r="M81" s="94"/>
      <c r="N81" s="94"/>
      <c r="O81" s="94"/>
      <c r="P81" s="94"/>
      <c r="Q81" s="94"/>
      <c r="R81" s="259"/>
    </row>
    <row r="82" spans="2:21">
      <c r="B82" s="260"/>
      <c r="C82" s="261"/>
      <c r="D82" s="261"/>
      <c r="E82" s="261"/>
      <c r="F82" s="261"/>
      <c r="G82" s="261"/>
      <c r="H82" s="261"/>
      <c r="I82" s="261"/>
      <c r="J82" s="261"/>
      <c r="K82" s="261"/>
      <c r="L82" s="261"/>
      <c r="M82" s="261"/>
      <c r="N82" s="261"/>
      <c r="O82" s="261"/>
      <c r="P82" s="261"/>
      <c r="Q82" s="261"/>
      <c r="R82" s="262"/>
    </row>
    <row r="83" spans="2:21" ht="12" customHeight="1">
      <c r="B83" s="104"/>
      <c r="C83" s="94"/>
      <c r="D83" s="94"/>
      <c r="E83" s="94"/>
      <c r="F83" s="94"/>
      <c r="G83" s="94"/>
      <c r="H83" s="94"/>
      <c r="I83" s="94"/>
      <c r="J83" s="94"/>
      <c r="K83" s="94"/>
      <c r="L83" s="94"/>
      <c r="M83" s="94"/>
      <c r="N83" s="94"/>
      <c r="O83" s="94"/>
      <c r="P83" s="267"/>
      <c r="Q83" s="94"/>
      <c r="R83" s="94"/>
    </row>
    <row r="84" spans="2:21" ht="8" customHeight="1">
      <c r="B84" s="446"/>
      <c r="C84" s="447"/>
      <c r="D84" s="447"/>
      <c r="E84" s="447"/>
      <c r="F84" s="447"/>
      <c r="G84" s="447"/>
      <c r="H84" s="447"/>
      <c r="I84" s="447"/>
      <c r="J84" s="447"/>
      <c r="K84" s="447"/>
      <c r="L84" s="447"/>
      <c r="M84" s="447"/>
      <c r="N84" s="449"/>
      <c r="O84" s="447"/>
      <c r="P84" s="486"/>
      <c r="Q84" s="447"/>
      <c r="R84" s="450"/>
    </row>
    <row r="85" spans="2:21" ht="13" customHeight="1">
      <c r="B85" s="258"/>
      <c r="C85" s="94"/>
      <c r="D85" s="94"/>
      <c r="E85" s="94"/>
      <c r="F85" s="94"/>
      <c r="G85" s="94"/>
      <c r="H85" s="94"/>
      <c r="I85" s="94"/>
      <c r="J85" s="94"/>
      <c r="K85" s="94"/>
      <c r="L85" s="94"/>
      <c r="M85" s="94"/>
      <c r="N85" s="270"/>
      <c r="O85" s="94"/>
      <c r="P85" s="94"/>
      <c r="Q85" s="94"/>
      <c r="R85" s="259"/>
    </row>
    <row r="86" spans="2:21" customFormat="1" ht="18" customHeight="1">
      <c r="B86" s="258"/>
      <c r="C86" s="641"/>
      <c r="D86" s="641" t="s">
        <v>206</v>
      </c>
      <c r="E86" s="641"/>
      <c r="F86" s="641"/>
      <c r="G86" s="641" t="s">
        <v>1044</v>
      </c>
      <c r="H86" s="641"/>
      <c r="I86" s="641"/>
      <c r="J86" s="641"/>
      <c r="K86" s="645" t="s">
        <v>1051</v>
      </c>
      <c r="L86" s="645"/>
      <c r="M86" s="1495" t="s">
        <v>207</v>
      </c>
      <c r="N86" s="653"/>
      <c r="O86" s="641"/>
      <c r="P86" s="646" t="s">
        <v>698</v>
      </c>
      <c r="Q86" s="646"/>
      <c r="R86" s="259"/>
      <c r="S86" s="104"/>
    </row>
    <row r="87" spans="2:21" ht="14" customHeight="1">
      <c r="B87" s="258"/>
      <c r="C87" s="94"/>
      <c r="D87" s="94"/>
      <c r="E87" s="94"/>
      <c r="F87" s="94"/>
      <c r="G87" s="94"/>
      <c r="H87" s="94"/>
      <c r="I87" s="94"/>
      <c r="J87" s="94"/>
      <c r="K87" s="94"/>
      <c r="L87" s="94"/>
      <c r="M87" s="94"/>
      <c r="N87" s="222"/>
      <c r="O87" s="94"/>
      <c r="P87" s="94"/>
      <c r="Q87" s="94"/>
      <c r="R87" s="259"/>
    </row>
    <row r="88" spans="2:21" ht="9" customHeight="1">
      <c r="B88" s="487"/>
      <c r="C88" s="488"/>
      <c r="D88" s="488"/>
      <c r="E88" s="488"/>
      <c r="F88" s="488"/>
      <c r="G88" s="488"/>
      <c r="H88" s="488"/>
      <c r="I88" s="488"/>
      <c r="J88" s="488"/>
      <c r="K88" s="488"/>
      <c r="L88" s="488"/>
      <c r="M88" s="488"/>
      <c r="N88" s="488"/>
      <c r="O88" s="488"/>
      <c r="P88" s="488"/>
      <c r="Q88" s="488"/>
      <c r="R88" s="489"/>
    </row>
    <row r="89" spans="2:21">
      <c r="B89" s="111"/>
      <c r="C89" s="111"/>
      <c r="D89" s="111"/>
      <c r="E89" s="111"/>
      <c r="F89" s="111"/>
      <c r="G89" s="111"/>
      <c r="H89" s="111"/>
      <c r="I89" s="111"/>
      <c r="J89" s="111"/>
      <c r="K89" s="111"/>
      <c r="L89" s="111"/>
      <c r="M89" s="111"/>
      <c r="N89" s="111"/>
      <c r="O89" s="111"/>
      <c r="P89" s="111"/>
      <c r="Q89" s="111"/>
      <c r="R89" s="111"/>
    </row>
    <row r="91" spans="2:21">
      <c r="C91" s="371"/>
      <c r="D91" s="378"/>
      <c r="E91" s="372"/>
      <c r="F91" s="372"/>
      <c r="G91" s="372"/>
      <c r="H91" s="372"/>
      <c r="I91" s="372"/>
      <c r="J91" s="372"/>
      <c r="K91" s="894"/>
      <c r="L91" s="351"/>
      <c r="M91" s="354" t="s">
        <v>317</v>
      </c>
      <c r="N91" s="355"/>
      <c r="O91" s="356" t="s">
        <v>318</v>
      </c>
      <c r="P91" s="356" t="s">
        <v>319</v>
      </c>
      <c r="Q91" s="356"/>
      <c r="R91" s="356" t="s">
        <v>320</v>
      </c>
      <c r="S91" s="357"/>
    </row>
    <row r="92" spans="2:21" ht="34">
      <c r="C92" s="376" t="s">
        <v>435</v>
      </c>
      <c r="D92" s="379"/>
      <c r="E92" s="377" t="s">
        <v>437</v>
      </c>
      <c r="F92" s="377" t="s">
        <v>441</v>
      </c>
      <c r="G92" s="377" t="s">
        <v>443</v>
      </c>
      <c r="H92" s="377" t="s">
        <v>438</v>
      </c>
      <c r="I92" s="377" t="s">
        <v>442</v>
      </c>
      <c r="J92" s="377" t="s">
        <v>443</v>
      </c>
      <c r="K92" s="895" t="s">
        <v>436</v>
      </c>
      <c r="L92" s="350"/>
      <c r="M92" s="358"/>
      <c r="N92" s="359"/>
      <c r="O92" s="360" t="s">
        <v>427</v>
      </c>
      <c r="P92" s="360" t="s">
        <v>428</v>
      </c>
      <c r="Q92" s="360" t="s">
        <v>56</v>
      </c>
      <c r="T92" s="360" t="s">
        <v>429</v>
      </c>
      <c r="U92" s="361" t="s">
        <v>430</v>
      </c>
    </row>
    <row r="93" spans="2:21">
      <c r="C93" s="374">
        <v>40815</v>
      </c>
      <c r="D93" s="380">
        <v>40801</v>
      </c>
      <c r="E93" s="375">
        <v>4.0099999999999997E-2</v>
      </c>
      <c r="F93" s="375">
        <v>1.9699999999999999E-2</v>
      </c>
      <c r="G93" s="375">
        <f>E93-F93</f>
        <v>2.0399999999999998E-2</v>
      </c>
      <c r="H93" s="375">
        <v>3.2799999999999996E-2</v>
      </c>
      <c r="I93" s="375">
        <v>1.4499999999999999E-2</v>
      </c>
      <c r="J93" s="375">
        <f>H93-I93</f>
        <v>1.8299999999999997E-2</v>
      </c>
      <c r="K93" s="896">
        <f>U179</f>
        <v>0.63887518500246676</v>
      </c>
      <c r="L93" s="350"/>
      <c r="M93" s="362" t="s">
        <v>321</v>
      </c>
      <c r="N93" s="363">
        <v>1990</v>
      </c>
      <c r="O93" s="364">
        <v>116</v>
      </c>
      <c r="P93" s="364">
        <v>94</v>
      </c>
      <c r="Q93" s="364">
        <f>P93</f>
        <v>94</v>
      </c>
      <c r="T93" s="364">
        <v>22</v>
      </c>
      <c r="U93" s="365">
        <f t="shared" ref="U93:U124" si="2">T93/O93</f>
        <v>0.18965517241379309</v>
      </c>
    </row>
    <row r="94" spans="2:21">
      <c r="C94" s="374">
        <v>40822</v>
      </c>
      <c r="D94" s="380"/>
      <c r="E94" s="375">
        <v>3.9399999999999998E-2</v>
      </c>
      <c r="F94" s="375">
        <v>1.9299999999999998E-2</v>
      </c>
      <c r="G94" s="375">
        <f t="shared" ref="G94:G157" si="3">E94-F94</f>
        <v>2.01E-2</v>
      </c>
      <c r="H94" s="375">
        <v>3.2599999999999997E-2</v>
      </c>
      <c r="I94" s="375">
        <v>1.4199999999999999E-2</v>
      </c>
      <c r="J94" s="375">
        <f t="shared" ref="J94:J157" si="4">H94-I94</f>
        <v>1.84E-2</v>
      </c>
      <c r="K94" s="896"/>
      <c r="L94" s="350"/>
      <c r="M94" s="362" t="s">
        <v>322</v>
      </c>
      <c r="N94" s="363" t="s">
        <v>134</v>
      </c>
      <c r="O94" s="366">
        <v>123</v>
      </c>
      <c r="P94" s="366">
        <v>107</v>
      </c>
      <c r="Q94" s="364">
        <f t="shared" ref="Q94:Q157" si="5">P94</f>
        <v>107</v>
      </c>
      <c r="T94" s="366">
        <v>16</v>
      </c>
      <c r="U94" s="365">
        <f t="shared" si="2"/>
        <v>0.13008130081300814</v>
      </c>
    </row>
    <row r="95" spans="2:21">
      <c r="C95" s="374">
        <v>40829</v>
      </c>
      <c r="D95" s="380"/>
      <c r="E95" s="375">
        <v>4.1200000000000001E-2</v>
      </c>
      <c r="F95" s="375">
        <v>2.2200000000000001E-2</v>
      </c>
      <c r="G95" s="375">
        <f t="shared" si="3"/>
        <v>1.9E-2</v>
      </c>
      <c r="H95" s="375">
        <v>3.3700000000000001E-2</v>
      </c>
      <c r="I95" s="375">
        <v>1.67E-2</v>
      </c>
      <c r="J95" s="375">
        <f t="shared" si="4"/>
        <v>1.7000000000000001E-2</v>
      </c>
      <c r="K95" s="896"/>
      <c r="L95" s="350"/>
      <c r="M95" s="362" t="s">
        <v>323</v>
      </c>
      <c r="N95" s="363" t="s">
        <v>133</v>
      </c>
      <c r="O95" s="364">
        <v>120</v>
      </c>
      <c r="P95" s="364">
        <v>104</v>
      </c>
      <c r="Q95" s="364">
        <f t="shared" si="5"/>
        <v>104</v>
      </c>
      <c r="T95" s="364">
        <v>16</v>
      </c>
      <c r="U95" s="365">
        <f t="shared" si="2"/>
        <v>0.13333333333333333</v>
      </c>
    </row>
    <row r="96" spans="2:21" ht="18" customHeight="1">
      <c r="C96" s="374">
        <v>40836</v>
      </c>
      <c r="D96" s="380"/>
      <c r="E96" s="375">
        <v>4.1100000000000005E-2</v>
      </c>
      <c r="F96" s="375">
        <v>2.2000000000000002E-2</v>
      </c>
      <c r="G96" s="375">
        <f t="shared" si="3"/>
        <v>1.9100000000000002E-2</v>
      </c>
      <c r="H96" s="375">
        <v>3.3799999999999997E-2</v>
      </c>
      <c r="I96" s="375">
        <v>1.6500000000000001E-2</v>
      </c>
      <c r="J96" s="375">
        <f t="shared" si="4"/>
        <v>1.7299999999999996E-2</v>
      </c>
      <c r="K96" s="896"/>
      <c r="L96" s="350"/>
      <c r="M96" s="362" t="s">
        <v>324</v>
      </c>
      <c r="N96" s="363" t="s">
        <v>136</v>
      </c>
      <c r="O96" s="366">
        <v>100</v>
      </c>
      <c r="P96" s="366">
        <v>84</v>
      </c>
      <c r="Q96" s="364">
        <f t="shared" si="5"/>
        <v>84</v>
      </c>
      <c r="T96" s="366">
        <v>16</v>
      </c>
      <c r="U96" s="365">
        <f t="shared" si="2"/>
        <v>0.16</v>
      </c>
    </row>
    <row r="97" spans="2:21" ht="18" customHeight="1">
      <c r="C97" s="374">
        <v>40843</v>
      </c>
      <c r="D97" s="380"/>
      <c r="E97" s="375">
        <v>4.0999999999999995E-2</v>
      </c>
      <c r="F97" s="375">
        <v>2.2799999999999997E-2</v>
      </c>
      <c r="G97" s="375">
        <f t="shared" si="3"/>
        <v>1.8199999999999997E-2</v>
      </c>
      <c r="H97" s="375">
        <v>3.3799999999999997E-2</v>
      </c>
      <c r="I97" s="375">
        <v>1.6899999999999998E-2</v>
      </c>
      <c r="J97" s="375">
        <f t="shared" si="4"/>
        <v>1.6899999999999998E-2</v>
      </c>
      <c r="K97" s="896"/>
      <c r="L97" s="350"/>
      <c r="M97" s="362" t="s">
        <v>325</v>
      </c>
      <c r="N97" s="363">
        <f>N93+1</f>
        <v>1991</v>
      </c>
      <c r="O97" s="364">
        <v>106</v>
      </c>
      <c r="P97" s="364">
        <v>74</v>
      </c>
      <c r="Q97" s="364">
        <f t="shared" si="5"/>
        <v>74</v>
      </c>
      <c r="T97" s="364">
        <v>32</v>
      </c>
      <c r="U97" s="365">
        <f t="shared" si="2"/>
        <v>0.30188679245283018</v>
      </c>
    </row>
    <row r="98" spans="2:21" ht="18" customHeight="1">
      <c r="C98" s="374">
        <v>40850</v>
      </c>
      <c r="D98" s="380"/>
      <c r="E98" s="375">
        <v>0.04</v>
      </c>
      <c r="F98" s="375">
        <v>2.07E-2</v>
      </c>
      <c r="G98" s="375">
        <f t="shared" si="3"/>
        <v>1.9300000000000001E-2</v>
      </c>
      <c r="H98" s="375">
        <v>3.3099999999999997E-2</v>
      </c>
      <c r="I98" s="375">
        <v>1.54E-2</v>
      </c>
      <c r="J98" s="375">
        <f t="shared" si="4"/>
        <v>1.7699999999999997E-2</v>
      </c>
      <c r="K98" s="896"/>
      <c r="L98" s="350"/>
      <c r="M98" s="362" t="s">
        <v>326</v>
      </c>
      <c r="N98" s="363" t="s">
        <v>134</v>
      </c>
      <c r="O98" s="366">
        <v>136</v>
      </c>
      <c r="P98" s="366">
        <v>100</v>
      </c>
      <c r="Q98" s="364">
        <f t="shared" si="5"/>
        <v>100</v>
      </c>
      <c r="T98" s="366">
        <v>35</v>
      </c>
      <c r="U98" s="365">
        <f t="shared" si="2"/>
        <v>0.25735294117647056</v>
      </c>
    </row>
    <row r="99" spans="2:21" ht="18" customHeight="1">
      <c r="B99" s="271"/>
      <c r="C99" s="374">
        <v>40857</v>
      </c>
      <c r="D99" s="380"/>
      <c r="E99" s="375">
        <v>3.9900000000000005E-2</v>
      </c>
      <c r="F99" s="375">
        <v>2.0499999999999997E-2</v>
      </c>
      <c r="G99" s="375">
        <f t="shared" si="3"/>
        <v>1.9400000000000008E-2</v>
      </c>
      <c r="H99" s="375">
        <v>3.3000000000000002E-2</v>
      </c>
      <c r="I99" s="375">
        <v>1.4499999999999999E-2</v>
      </c>
      <c r="J99" s="375">
        <f t="shared" si="4"/>
        <v>1.8500000000000003E-2</v>
      </c>
      <c r="K99" s="896"/>
      <c r="L99" s="350"/>
      <c r="M99" s="362" t="s">
        <v>327</v>
      </c>
      <c r="N99" s="363" t="s">
        <v>133</v>
      </c>
      <c r="O99" s="364">
        <v>152</v>
      </c>
      <c r="P99" s="364">
        <v>120</v>
      </c>
      <c r="Q99" s="364">
        <f t="shared" si="5"/>
        <v>120</v>
      </c>
      <c r="T99" s="364">
        <v>32</v>
      </c>
      <c r="U99" s="365">
        <f t="shared" si="2"/>
        <v>0.21052631578947367</v>
      </c>
    </row>
    <row r="100" spans="2:21" ht="18" customHeight="1">
      <c r="B100" s="271"/>
      <c r="C100" s="374">
        <v>40864</v>
      </c>
      <c r="D100" s="380"/>
      <c r="E100" s="375">
        <v>0.04</v>
      </c>
      <c r="F100" s="375">
        <v>2.0199999999999999E-2</v>
      </c>
      <c r="G100" s="375">
        <f t="shared" si="3"/>
        <v>1.9800000000000002E-2</v>
      </c>
      <c r="H100" s="375">
        <v>3.3099999999999997E-2</v>
      </c>
      <c r="I100" s="375">
        <v>1.4499999999999999E-2</v>
      </c>
      <c r="J100" s="375">
        <f t="shared" si="4"/>
        <v>1.8599999999999998E-2</v>
      </c>
      <c r="K100" s="896"/>
      <c r="L100" s="350"/>
      <c r="M100" s="362" t="s">
        <v>328</v>
      </c>
      <c r="N100" s="363" t="s">
        <v>136</v>
      </c>
      <c r="O100" s="366">
        <v>169</v>
      </c>
      <c r="P100" s="366">
        <v>91</v>
      </c>
      <c r="Q100" s="364">
        <f t="shared" si="5"/>
        <v>91</v>
      </c>
      <c r="T100" s="366">
        <v>78</v>
      </c>
      <c r="U100" s="365">
        <f t="shared" si="2"/>
        <v>0.46153846153846156</v>
      </c>
    </row>
    <row r="101" spans="2:21" ht="18" customHeight="1">
      <c r="B101" s="271"/>
      <c r="C101" s="374">
        <v>40870</v>
      </c>
      <c r="D101" s="380"/>
      <c r="E101" s="375">
        <v>3.9800000000000002E-2</v>
      </c>
      <c r="F101" s="375">
        <v>1.9400000000000001E-2</v>
      </c>
      <c r="G101" s="375">
        <f t="shared" si="3"/>
        <v>2.0400000000000001E-2</v>
      </c>
      <c r="H101" s="375">
        <v>3.3000000000000002E-2</v>
      </c>
      <c r="I101" s="375">
        <v>1.43E-2</v>
      </c>
      <c r="J101" s="375">
        <f t="shared" si="4"/>
        <v>1.8700000000000001E-2</v>
      </c>
      <c r="K101" s="896"/>
      <c r="L101" s="350"/>
      <c r="M101" s="362" t="s">
        <v>329</v>
      </c>
      <c r="N101" s="363">
        <f>N97+1</f>
        <v>1992</v>
      </c>
      <c r="O101" s="364">
        <v>225</v>
      </c>
      <c r="P101" s="364">
        <v>92</v>
      </c>
      <c r="Q101" s="364">
        <f t="shared" si="5"/>
        <v>92</v>
      </c>
      <c r="T101" s="364">
        <v>133</v>
      </c>
      <c r="U101" s="365">
        <f t="shared" si="2"/>
        <v>0.59111111111111114</v>
      </c>
    </row>
    <row r="102" spans="2:21" ht="18" customHeight="1">
      <c r="B102" s="271"/>
      <c r="C102" s="374">
        <v>40878</v>
      </c>
      <c r="D102" s="380"/>
      <c r="E102" s="375">
        <v>0.04</v>
      </c>
      <c r="F102" s="375">
        <v>2.0400000000000001E-2</v>
      </c>
      <c r="G102" s="375">
        <f t="shared" si="3"/>
        <v>1.9599999999999999E-2</v>
      </c>
      <c r="H102" s="375">
        <v>3.3000000000000002E-2</v>
      </c>
      <c r="I102" s="375">
        <v>1.49E-2</v>
      </c>
      <c r="J102" s="375">
        <f t="shared" si="4"/>
        <v>1.8100000000000002E-2</v>
      </c>
      <c r="K102" s="896"/>
      <c r="L102" s="350"/>
      <c r="M102" s="362" t="s">
        <v>330</v>
      </c>
      <c r="N102" s="363" t="s">
        <v>134</v>
      </c>
      <c r="O102" s="366">
        <v>215</v>
      </c>
      <c r="P102" s="366">
        <v>144</v>
      </c>
      <c r="Q102" s="364">
        <f t="shared" si="5"/>
        <v>144</v>
      </c>
      <c r="T102" s="366">
        <v>71</v>
      </c>
      <c r="U102" s="365">
        <f t="shared" si="2"/>
        <v>0.33023255813953489</v>
      </c>
    </row>
    <row r="103" spans="2:21" ht="18" customHeight="1">
      <c r="B103" s="271"/>
      <c r="C103" s="374">
        <v>40885</v>
      </c>
      <c r="D103" s="380"/>
      <c r="E103" s="375">
        <v>3.9900000000000005E-2</v>
      </c>
      <c r="F103" s="375">
        <v>2.0400000000000001E-2</v>
      </c>
      <c r="G103" s="375">
        <f t="shared" si="3"/>
        <v>1.9500000000000003E-2</v>
      </c>
      <c r="H103" s="375">
        <v>3.27E-2</v>
      </c>
      <c r="I103" s="375">
        <v>1.47E-2</v>
      </c>
      <c r="J103" s="375">
        <f t="shared" si="4"/>
        <v>1.8000000000000002E-2</v>
      </c>
      <c r="K103" s="896"/>
      <c r="L103" s="350"/>
      <c r="M103" s="362" t="s">
        <v>331</v>
      </c>
      <c r="N103" s="363" t="s">
        <v>133</v>
      </c>
      <c r="O103" s="364">
        <v>220</v>
      </c>
      <c r="P103" s="364">
        <v>117</v>
      </c>
      <c r="Q103" s="364">
        <f t="shared" si="5"/>
        <v>117</v>
      </c>
      <c r="T103" s="364">
        <v>103</v>
      </c>
      <c r="U103" s="365">
        <f t="shared" si="2"/>
        <v>0.4681818181818182</v>
      </c>
    </row>
    <row r="104" spans="2:21" ht="18" customHeight="1">
      <c r="B104" s="271"/>
      <c r="C104" s="374">
        <v>40892</v>
      </c>
      <c r="D104" s="380"/>
      <c r="E104" s="375">
        <v>3.9399999999999998E-2</v>
      </c>
      <c r="F104" s="375">
        <v>1.9400000000000001E-2</v>
      </c>
      <c r="G104" s="375">
        <f t="shared" si="3"/>
        <v>1.9999999999999997E-2</v>
      </c>
      <c r="H104" s="375">
        <v>3.2099999999999997E-2</v>
      </c>
      <c r="I104" s="375">
        <v>1.4199999999999999E-2</v>
      </c>
      <c r="J104" s="375">
        <f t="shared" si="4"/>
        <v>1.7899999999999999E-2</v>
      </c>
      <c r="K104" s="896"/>
      <c r="L104" s="350"/>
      <c r="M104" s="362" t="s">
        <v>332</v>
      </c>
      <c r="N104" s="363" t="s">
        <v>136</v>
      </c>
      <c r="O104" s="366">
        <v>233</v>
      </c>
      <c r="P104" s="366">
        <v>119</v>
      </c>
      <c r="Q104" s="364">
        <f t="shared" si="5"/>
        <v>119</v>
      </c>
      <c r="T104" s="366">
        <v>114</v>
      </c>
      <c r="U104" s="365">
        <f t="shared" si="2"/>
        <v>0.48927038626609443</v>
      </c>
    </row>
    <row r="105" spans="2:21" ht="18" customHeight="1">
      <c r="B105" s="271"/>
      <c r="C105" s="374">
        <v>40899</v>
      </c>
      <c r="D105" s="380"/>
      <c r="E105" s="375">
        <v>3.9100000000000003E-2</v>
      </c>
      <c r="F105" s="375">
        <v>1.95E-2</v>
      </c>
      <c r="G105" s="375">
        <f t="shared" si="3"/>
        <v>1.9600000000000003E-2</v>
      </c>
      <c r="H105" s="375">
        <v>3.2099999999999997E-2</v>
      </c>
      <c r="I105" s="375">
        <v>1.38E-2</v>
      </c>
      <c r="J105" s="375">
        <f t="shared" si="4"/>
        <v>1.8299999999999997E-2</v>
      </c>
      <c r="K105" s="896"/>
      <c r="L105" s="350"/>
      <c r="M105" s="362" t="s">
        <v>333</v>
      </c>
      <c r="N105" s="363">
        <f>N101+1</f>
        <v>1993</v>
      </c>
      <c r="O105" s="364">
        <v>190</v>
      </c>
      <c r="P105" s="364">
        <v>110</v>
      </c>
      <c r="Q105" s="364">
        <f t="shared" si="5"/>
        <v>110</v>
      </c>
      <c r="T105" s="364">
        <v>80</v>
      </c>
      <c r="U105" s="365">
        <f t="shared" si="2"/>
        <v>0.42105263157894735</v>
      </c>
    </row>
    <row r="106" spans="2:21" ht="18" customHeight="1">
      <c r="B106" s="271"/>
      <c r="C106" s="374">
        <v>40906</v>
      </c>
      <c r="D106" s="380">
        <v>40892</v>
      </c>
      <c r="E106" s="375">
        <v>3.95E-2</v>
      </c>
      <c r="F106" s="375">
        <v>1.9400000000000001E-2</v>
      </c>
      <c r="G106" s="375">
        <f t="shared" si="3"/>
        <v>2.01E-2</v>
      </c>
      <c r="H106" s="375">
        <v>3.2400000000000005E-2</v>
      </c>
      <c r="I106" s="375">
        <v>1.44E-2</v>
      </c>
      <c r="J106" s="375">
        <f t="shared" si="4"/>
        <v>1.8000000000000006E-2</v>
      </c>
      <c r="K106" s="896">
        <f>U180</f>
        <v>0.74277273686431744</v>
      </c>
      <c r="L106" s="350"/>
      <c r="M106" s="362" t="s">
        <v>334</v>
      </c>
      <c r="N106" s="363" t="s">
        <v>134</v>
      </c>
      <c r="O106" s="366">
        <v>248</v>
      </c>
      <c r="P106" s="366">
        <v>117</v>
      </c>
      <c r="Q106" s="364">
        <f t="shared" si="5"/>
        <v>117</v>
      </c>
      <c r="T106" s="366">
        <v>132</v>
      </c>
      <c r="U106" s="365">
        <f t="shared" si="2"/>
        <v>0.532258064516129</v>
      </c>
    </row>
    <row r="107" spans="2:21" ht="18" customHeight="1">
      <c r="B107" s="271"/>
      <c r="C107" s="374">
        <v>40913</v>
      </c>
      <c r="D107" s="380"/>
      <c r="E107" s="375">
        <v>3.9100000000000003E-2</v>
      </c>
      <c r="F107" s="375">
        <v>1.9900000000000001E-2</v>
      </c>
      <c r="G107" s="375">
        <f t="shared" si="3"/>
        <v>1.9200000000000002E-2</v>
      </c>
      <c r="H107" s="375">
        <v>3.2300000000000002E-2</v>
      </c>
      <c r="I107" s="375">
        <v>1.41E-2</v>
      </c>
      <c r="J107" s="375">
        <f t="shared" si="4"/>
        <v>1.8200000000000001E-2</v>
      </c>
      <c r="K107" s="896"/>
      <c r="L107" s="350"/>
      <c r="M107" s="362" t="s">
        <v>335</v>
      </c>
      <c r="N107" s="363" t="s">
        <v>133</v>
      </c>
      <c r="O107" s="364">
        <v>290</v>
      </c>
      <c r="P107" s="364">
        <v>142</v>
      </c>
      <c r="Q107" s="364">
        <f t="shared" si="5"/>
        <v>142</v>
      </c>
      <c r="T107" s="364">
        <v>148</v>
      </c>
      <c r="U107" s="365">
        <f t="shared" si="2"/>
        <v>0.51034482758620692</v>
      </c>
    </row>
    <row r="108" spans="2:21" ht="18" customHeight="1">
      <c r="B108" s="271"/>
      <c r="C108" s="374">
        <v>40920</v>
      </c>
      <c r="D108" s="380"/>
      <c r="E108" s="375">
        <v>3.8900000000000004E-2</v>
      </c>
      <c r="F108" s="375">
        <v>1.95E-2</v>
      </c>
      <c r="G108" s="375">
        <f t="shared" si="3"/>
        <v>1.9400000000000004E-2</v>
      </c>
      <c r="H108" s="375">
        <v>3.1600000000000003E-2</v>
      </c>
      <c r="I108" s="375">
        <v>1.38E-2</v>
      </c>
      <c r="J108" s="375">
        <f t="shared" si="4"/>
        <v>1.7800000000000003E-2</v>
      </c>
      <c r="K108" s="896"/>
      <c r="L108" s="350"/>
      <c r="M108" s="362" t="s">
        <v>336</v>
      </c>
      <c r="N108" s="363" t="s">
        <v>136</v>
      </c>
      <c r="O108" s="366">
        <v>292</v>
      </c>
      <c r="P108" s="366">
        <v>117</v>
      </c>
      <c r="Q108" s="364">
        <f t="shared" si="5"/>
        <v>117</v>
      </c>
      <c r="T108" s="366">
        <v>175</v>
      </c>
      <c r="U108" s="365">
        <f t="shared" si="2"/>
        <v>0.59931506849315064</v>
      </c>
    </row>
    <row r="109" spans="2:21" ht="18" customHeight="1">
      <c r="B109" s="271"/>
      <c r="C109" s="374">
        <v>40927</v>
      </c>
      <c r="D109" s="380"/>
      <c r="E109" s="375">
        <v>3.8800000000000001E-2</v>
      </c>
      <c r="F109" s="375">
        <v>1.9599999999999999E-2</v>
      </c>
      <c r="G109" s="375">
        <f>E109-F109</f>
        <v>1.9200000000000002E-2</v>
      </c>
      <c r="H109" s="375">
        <v>3.1699999999999999E-2</v>
      </c>
      <c r="I109" s="375">
        <v>1.3500000000000002E-2</v>
      </c>
      <c r="J109" s="375">
        <f t="shared" si="4"/>
        <v>1.8199999999999997E-2</v>
      </c>
      <c r="K109" s="896"/>
      <c r="L109" s="350"/>
      <c r="M109" s="362" t="s">
        <v>337</v>
      </c>
      <c r="N109" s="363">
        <f>N105+1</f>
        <v>1994</v>
      </c>
      <c r="O109" s="364">
        <v>262</v>
      </c>
      <c r="P109" s="364">
        <v>136</v>
      </c>
      <c r="Q109" s="364">
        <f t="shared" si="5"/>
        <v>136</v>
      </c>
      <c r="T109" s="364">
        <v>126</v>
      </c>
      <c r="U109" s="365">
        <f t="shared" si="2"/>
        <v>0.48091603053435117</v>
      </c>
    </row>
    <row r="110" spans="2:21">
      <c r="B110" s="271"/>
      <c r="C110" s="374">
        <v>40934</v>
      </c>
      <c r="D110" s="380"/>
      <c r="E110" s="375">
        <v>3.9800000000000002E-2</v>
      </c>
      <c r="F110" s="375">
        <v>2.0099999999999996E-2</v>
      </c>
      <c r="G110" s="375">
        <f t="shared" si="3"/>
        <v>1.9700000000000006E-2</v>
      </c>
      <c r="H110" s="375">
        <v>3.2400000000000005E-2</v>
      </c>
      <c r="I110" s="375">
        <v>1.44E-2</v>
      </c>
      <c r="J110" s="375">
        <f t="shared" si="4"/>
        <v>1.8000000000000006E-2</v>
      </c>
      <c r="K110" s="896"/>
      <c r="L110" s="350"/>
      <c r="M110" s="362" t="s">
        <v>338</v>
      </c>
      <c r="N110" s="363" t="s">
        <v>134</v>
      </c>
      <c r="O110" s="366">
        <v>214</v>
      </c>
      <c r="P110" s="366">
        <v>165</v>
      </c>
      <c r="Q110" s="364">
        <f t="shared" si="5"/>
        <v>165</v>
      </c>
      <c r="T110" s="366">
        <v>49</v>
      </c>
      <c r="U110" s="365">
        <f t="shared" si="2"/>
        <v>0.22897196261682243</v>
      </c>
    </row>
    <row r="111" spans="2:21">
      <c r="B111" s="271"/>
      <c r="C111" s="374">
        <v>40941</v>
      </c>
      <c r="D111" s="380"/>
      <c r="E111" s="375">
        <v>3.8699999999999998E-2</v>
      </c>
      <c r="F111" s="375">
        <v>1.8799999999999997E-2</v>
      </c>
      <c r="G111" s="375">
        <f t="shared" si="3"/>
        <v>1.9900000000000001E-2</v>
      </c>
      <c r="H111" s="375">
        <v>3.1400000000000004E-2</v>
      </c>
      <c r="I111" s="375">
        <v>1.2699999999999999E-2</v>
      </c>
      <c r="J111" s="375">
        <f t="shared" si="4"/>
        <v>1.8700000000000005E-2</v>
      </c>
      <c r="K111" s="896"/>
      <c r="L111" s="350"/>
      <c r="M111" s="362" t="s">
        <v>339</v>
      </c>
      <c r="N111" s="363" t="s">
        <v>133</v>
      </c>
      <c r="O111" s="364">
        <v>157</v>
      </c>
      <c r="P111" s="364">
        <v>137</v>
      </c>
      <c r="Q111" s="364">
        <f t="shared" si="5"/>
        <v>137</v>
      </c>
      <c r="T111" s="364">
        <v>20</v>
      </c>
      <c r="U111" s="365">
        <f t="shared" si="2"/>
        <v>0.12738853503184713</v>
      </c>
    </row>
    <row r="112" spans="2:21">
      <c r="B112" s="271"/>
      <c r="C112" s="374">
        <v>40948</v>
      </c>
      <c r="D112" s="380"/>
      <c r="E112" s="375">
        <v>3.8699999999999998E-2</v>
      </c>
      <c r="F112" s="375">
        <v>1.9900000000000001E-2</v>
      </c>
      <c r="G112" s="375">
        <f t="shared" si="3"/>
        <v>1.8799999999999997E-2</v>
      </c>
      <c r="H112" s="375">
        <v>3.1600000000000003E-2</v>
      </c>
      <c r="I112" s="375">
        <v>1.38E-2</v>
      </c>
      <c r="J112" s="375">
        <f t="shared" si="4"/>
        <v>1.7800000000000003E-2</v>
      </c>
      <c r="K112" s="896"/>
      <c r="L112" s="350"/>
      <c r="M112" s="362" t="s">
        <v>340</v>
      </c>
      <c r="N112" s="363" t="s">
        <v>136</v>
      </c>
      <c r="O112" s="366">
        <v>136</v>
      </c>
      <c r="P112" s="366">
        <v>119</v>
      </c>
      <c r="Q112" s="364">
        <f t="shared" si="5"/>
        <v>119</v>
      </c>
      <c r="T112" s="366">
        <v>16</v>
      </c>
      <c r="U112" s="365">
        <f t="shared" si="2"/>
        <v>0.11764705882352941</v>
      </c>
    </row>
    <row r="113" spans="2:21">
      <c r="B113" s="271"/>
      <c r="C113" s="374">
        <v>40955</v>
      </c>
      <c r="D113" s="380"/>
      <c r="E113" s="375">
        <v>3.8699999999999998E-2</v>
      </c>
      <c r="F113" s="375">
        <v>1.9699999999999999E-2</v>
      </c>
      <c r="G113" s="375">
        <f t="shared" si="3"/>
        <v>1.9E-2</v>
      </c>
      <c r="H113" s="375">
        <v>3.1600000000000003E-2</v>
      </c>
      <c r="I113" s="375">
        <v>1.37E-2</v>
      </c>
      <c r="J113" s="375">
        <f t="shared" si="4"/>
        <v>1.7900000000000003E-2</v>
      </c>
      <c r="K113" s="896"/>
      <c r="L113" s="350"/>
      <c r="M113" s="362" t="s">
        <v>341</v>
      </c>
      <c r="N113" s="363">
        <f>N109+1</f>
        <v>1995</v>
      </c>
      <c r="O113" s="364">
        <v>119</v>
      </c>
      <c r="P113" s="364">
        <v>106</v>
      </c>
      <c r="Q113" s="364">
        <f t="shared" si="5"/>
        <v>106</v>
      </c>
      <c r="T113" s="364">
        <v>13</v>
      </c>
      <c r="U113" s="365">
        <f t="shared" si="2"/>
        <v>0.1092436974789916</v>
      </c>
    </row>
    <row r="114" spans="2:21">
      <c r="B114" s="271"/>
      <c r="C114" s="374">
        <v>40962</v>
      </c>
      <c r="D114" s="380"/>
      <c r="E114" s="375">
        <v>3.95E-2</v>
      </c>
      <c r="F114" s="375">
        <v>2.0099999999999996E-2</v>
      </c>
      <c r="G114" s="375">
        <f t="shared" si="3"/>
        <v>1.9400000000000004E-2</v>
      </c>
      <c r="H114" s="375">
        <v>3.1899999999999998E-2</v>
      </c>
      <c r="I114" s="375">
        <v>1.43E-2</v>
      </c>
      <c r="J114" s="375">
        <f t="shared" si="4"/>
        <v>1.7599999999999998E-2</v>
      </c>
      <c r="K114" s="896"/>
      <c r="L114" s="350"/>
      <c r="M114" s="362" t="s">
        <v>342</v>
      </c>
      <c r="N114" s="363" t="s">
        <v>134</v>
      </c>
      <c r="O114" s="366">
        <v>141</v>
      </c>
      <c r="P114" s="366">
        <v>122</v>
      </c>
      <c r="Q114" s="364">
        <f t="shared" si="5"/>
        <v>122</v>
      </c>
      <c r="T114" s="366">
        <v>18</v>
      </c>
      <c r="U114" s="365">
        <f t="shared" si="2"/>
        <v>0.1276595744680851</v>
      </c>
    </row>
    <row r="115" spans="2:21">
      <c r="B115" s="271"/>
      <c r="C115" s="374">
        <v>40969</v>
      </c>
      <c r="D115" s="380"/>
      <c r="E115" s="375">
        <v>3.9E-2</v>
      </c>
      <c r="F115" s="375">
        <v>1.9699999999999999E-2</v>
      </c>
      <c r="G115" s="375">
        <f t="shared" si="3"/>
        <v>1.9300000000000001E-2</v>
      </c>
      <c r="H115" s="375">
        <v>3.1699999999999999E-2</v>
      </c>
      <c r="I115" s="375">
        <v>1.3899999999999999E-2</v>
      </c>
      <c r="J115" s="375">
        <f t="shared" si="4"/>
        <v>1.78E-2</v>
      </c>
      <c r="K115" s="896"/>
      <c r="L115" s="350"/>
      <c r="M115" s="362" t="s">
        <v>343</v>
      </c>
      <c r="N115" s="363" t="s">
        <v>133</v>
      </c>
      <c r="O115" s="364">
        <v>190</v>
      </c>
      <c r="P115" s="364">
        <v>139</v>
      </c>
      <c r="Q115" s="364">
        <f t="shared" si="5"/>
        <v>139</v>
      </c>
      <c r="T115" s="364">
        <v>51</v>
      </c>
      <c r="U115" s="365">
        <f t="shared" si="2"/>
        <v>0.26842105263157895</v>
      </c>
    </row>
    <row r="116" spans="2:21">
      <c r="B116" s="271"/>
      <c r="C116" s="374">
        <v>40976</v>
      </c>
      <c r="D116" s="380"/>
      <c r="E116" s="375">
        <v>3.8800000000000001E-2</v>
      </c>
      <c r="F116" s="375">
        <v>0.02</v>
      </c>
      <c r="G116" s="375">
        <f t="shared" si="3"/>
        <v>1.8800000000000001E-2</v>
      </c>
      <c r="H116" s="375">
        <v>3.1300000000000001E-2</v>
      </c>
      <c r="I116" s="375">
        <v>1.38E-2</v>
      </c>
      <c r="J116" s="375">
        <f t="shared" si="4"/>
        <v>1.7500000000000002E-2</v>
      </c>
      <c r="K116" s="896"/>
      <c r="L116" s="350"/>
      <c r="M116" s="362" t="s">
        <v>344</v>
      </c>
      <c r="N116" s="363" t="s">
        <v>136</v>
      </c>
      <c r="O116" s="366">
        <v>190</v>
      </c>
      <c r="P116" s="366">
        <v>127</v>
      </c>
      <c r="Q116" s="364">
        <f t="shared" si="5"/>
        <v>127</v>
      </c>
      <c r="T116" s="366">
        <v>63</v>
      </c>
      <c r="U116" s="365">
        <f t="shared" si="2"/>
        <v>0.33157894736842103</v>
      </c>
    </row>
    <row r="117" spans="2:21">
      <c r="B117" s="271"/>
      <c r="C117" s="374">
        <v>40983</v>
      </c>
      <c r="D117" s="380"/>
      <c r="E117" s="375">
        <v>3.9199999999999999E-2</v>
      </c>
      <c r="F117" s="375">
        <v>2.2099999999999998E-2</v>
      </c>
      <c r="G117" s="375">
        <f t="shared" si="3"/>
        <v>1.7100000000000001E-2</v>
      </c>
      <c r="H117" s="375">
        <v>3.1600000000000003E-2</v>
      </c>
      <c r="I117" s="375">
        <v>1.55E-2</v>
      </c>
      <c r="J117" s="375">
        <f t="shared" si="4"/>
        <v>1.6100000000000003E-2</v>
      </c>
      <c r="K117" s="896"/>
      <c r="L117" s="350"/>
      <c r="M117" s="362" t="s">
        <v>345</v>
      </c>
      <c r="N117" s="363">
        <f>N113+1</f>
        <v>1996</v>
      </c>
      <c r="O117" s="364">
        <v>194</v>
      </c>
      <c r="P117" s="364">
        <v>101</v>
      </c>
      <c r="Q117" s="364">
        <f t="shared" si="5"/>
        <v>101</v>
      </c>
      <c r="T117" s="364">
        <v>93</v>
      </c>
      <c r="U117" s="365">
        <f t="shared" si="2"/>
        <v>0.47938144329896909</v>
      </c>
    </row>
    <row r="118" spans="2:21">
      <c r="B118" s="271"/>
      <c r="C118" s="374">
        <v>40990</v>
      </c>
      <c r="D118" s="380"/>
      <c r="E118" s="375">
        <v>4.0800000000000003E-2</v>
      </c>
      <c r="F118" s="375">
        <v>2.3199999999999998E-2</v>
      </c>
      <c r="G118" s="375">
        <f t="shared" si="3"/>
        <v>1.7600000000000005E-2</v>
      </c>
      <c r="H118" s="375">
        <v>3.3000000000000002E-2</v>
      </c>
      <c r="I118" s="375">
        <v>1.7299999999999999E-2</v>
      </c>
      <c r="J118" s="375">
        <f t="shared" si="4"/>
        <v>1.5700000000000002E-2</v>
      </c>
      <c r="K118" s="896"/>
      <c r="L118" s="350"/>
      <c r="M118" s="362" t="s">
        <v>346</v>
      </c>
      <c r="N118" s="363" t="s">
        <v>134</v>
      </c>
      <c r="O118" s="366">
        <v>209</v>
      </c>
      <c r="P118" s="366">
        <v>155</v>
      </c>
      <c r="Q118" s="364">
        <f t="shared" si="5"/>
        <v>155</v>
      </c>
      <c r="T118" s="366">
        <v>54</v>
      </c>
      <c r="U118" s="365">
        <f t="shared" si="2"/>
        <v>0.25837320574162681</v>
      </c>
    </row>
    <row r="119" spans="2:21">
      <c r="B119" s="271"/>
      <c r="C119" s="374">
        <v>40997</v>
      </c>
      <c r="D119" s="382">
        <v>40983</v>
      </c>
      <c r="E119" s="375">
        <v>3.9900000000000005E-2</v>
      </c>
      <c r="F119" s="375">
        <v>2.2200000000000001E-2</v>
      </c>
      <c r="G119" s="375">
        <f t="shared" si="3"/>
        <v>1.7700000000000004E-2</v>
      </c>
      <c r="H119" s="375">
        <v>3.2300000000000002E-2</v>
      </c>
      <c r="I119" s="375">
        <v>1.61E-2</v>
      </c>
      <c r="J119" s="375">
        <f t="shared" si="4"/>
        <v>1.6200000000000003E-2</v>
      </c>
      <c r="K119" s="896">
        <f>U181</f>
        <v>0.68096514745308312</v>
      </c>
      <c r="L119" s="350"/>
      <c r="M119" s="362" t="s">
        <v>347</v>
      </c>
      <c r="N119" s="363" t="s">
        <v>133</v>
      </c>
      <c r="O119" s="364">
        <v>191</v>
      </c>
      <c r="P119" s="364">
        <v>158</v>
      </c>
      <c r="Q119" s="364">
        <f t="shared" si="5"/>
        <v>158</v>
      </c>
      <c r="T119" s="364">
        <v>32</v>
      </c>
      <c r="U119" s="365">
        <f t="shared" si="2"/>
        <v>0.16753926701570682</v>
      </c>
    </row>
    <row r="120" spans="2:21">
      <c r="B120" s="271"/>
      <c r="C120" s="374">
        <v>41004</v>
      </c>
      <c r="D120" s="380"/>
      <c r="E120" s="375">
        <v>3.9800000000000002E-2</v>
      </c>
      <c r="F120" s="375">
        <v>2.2099999999999998E-2</v>
      </c>
      <c r="G120" s="375">
        <f t="shared" si="3"/>
        <v>1.7700000000000004E-2</v>
      </c>
      <c r="H120" s="375">
        <v>3.2099999999999997E-2</v>
      </c>
      <c r="I120" s="375">
        <v>1.61E-2</v>
      </c>
      <c r="J120" s="375">
        <f t="shared" si="4"/>
        <v>1.5999999999999997E-2</v>
      </c>
      <c r="K120" s="896"/>
      <c r="L120" s="350"/>
      <c r="M120" s="362" t="s">
        <v>348</v>
      </c>
      <c r="N120" s="363" t="s">
        <v>136</v>
      </c>
      <c r="O120" s="366">
        <v>191</v>
      </c>
      <c r="P120" s="366">
        <v>145</v>
      </c>
      <c r="Q120" s="364">
        <f t="shared" si="5"/>
        <v>145</v>
      </c>
      <c r="T120" s="366">
        <v>46</v>
      </c>
      <c r="U120" s="365">
        <f t="shared" si="2"/>
        <v>0.24083769633507854</v>
      </c>
    </row>
    <row r="121" spans="2:21">
      <c r="B121" s="271"/>
      <c r="C121" s="374">
        <v>41011</v>
      </c>
      <c r="D121" s="380"/>
      <c r="E121" s="375">
        <v>3.8800000000000001E-2</v>
      </c>
      <c r="F121" s="375">
        <v>2.0400000000000001E-2</v>
      </c>
      <c r="G121" s="375">
        <f t="shared" si="3"/>
        <v>1.84E-2</v>
      </c>
      <c r="H121" s="375">
        <v>3.1099999999999999E-2</v>
      </c>
      <c r="I121" s="375">
        <v>1.41E-2</v>
      </c>
      <c r="J121" s="375">
        <f t="shared" si="4"/>
        <v>1.7000000000000001E-2</v>
      </c>
      <c r="K121" s="896"/>
      <c r="L121" s="350"/>
      <c r="M121" s="362" t="s">
        <v>349</v>
      </c>
      <c r="N121" s="363">
        <f>N117+1</f>
        <v>1997</v>
      </c>
      <c r="O121" s="364">
        <v>174</v>
      </c>
      <c r="P121" s="364">
        <v>123</v>
      </c>
      <c r="Q121" s="364">
        <f t="shared" si="5"/>
        <v>123</v>
      </c>
      <c r="T121" s="364">
        <v>50</v>
      </c>
      <c r="U121" s="365">
        <f t="shared" si="2"/>
        <v>0.28735632183908044</v>
      </c>
    </row>
    <row r="122" spans="2:21">
      <c r="B122" s="271"/>
      <c r="C122" s="374">
        <v>41018</v>
      </c>
      <c r="D122" s="380"/>
      <c r="E122" s="375">
        <v>3.9E-2</v>
      </c>
      <c r="F122" s="375">
        <v>0.02</v>
      </c>
      <c r="G122" s="375">
        <f t="shared" si="3"/>
        <v>1.9E-2</v>
      </c>
      <c r="H122" s="375">
        <v>3.1300000000000001E-2</v>
      </c>
      <c r="I122" s="375">
        <v>1.38E-2</v>
      </c>
      <c r="J122" s="375">
        <f t="shared" si="4"/>
        <v>1.7500000000000002E-2</v>
      </c>
      <c r="K122" s="896"/>
      <c r="L122" s="350"/>
      <c r="M122" s="362" t="s">
        <v>350</v>
      </c>
      <c r="N122" s="363" t="s">
        <v>134</v>
      </c>
      <c r="O122" s="366">
        <v>196</v>
      </c>
      <c r="P122" s="366">
        <v>155</v>
      </c>
      <c r="Q122" s="364">
        <f t="shared" si="5"/>
        <v>155</v>
      </c>
      <c r="T122" s="366">
        <v>41</v>
      </c>
      <c r="U122" s="365">
        <f t="shared" si="2"/>
        <v>0.20918367346938777</v>
      </c>
    </row>
    <row r="123" spans="2:21">
      <c r="B123" s="271"/>
      <c r="C123" s="374">
        <v>41025</v>
      </c>
      <c r="D123" s="380"/>
      <c r="E123" s="375">
        <v>3.8800000000000001E-2</v>
      </c>
      <c r="F123" s="375">
        <v>1.9799999999999998E-2</v>
      </c>
      <c r="G123" s="375">
        <f t="shared" si="3"/>
        <v>1.9000000000000003E-2</v>
      </c>
      <c r="H123" s="375">
        <v>3.1200000000000002E-2</v>
      </c>
      <c r="I123" s="375">
        <v>1.37E-2</v>
      </c>
      <c r="J123" s="375">
        <f t="shared" si="4"/>
        <v>1.7500000000000002E-2</v>
      </c>
      <c r="K123" s="896"/>
      <c r="L123" s="350"/>
      <c r="M123" s="362" t="s">
        <v>351</v>
      </c>
      <c r="N123" s="363" t="s">
        <v>133</v>
      </c>
      <c r="O123" s="364">
        <v>222</v>
      </c>
      <c r="P123" s="364">
        <v>162</v>
      </c>
      <c r="Q123" s="364">
        <f t="shared" si="5"/>
        <v>162</v>
      </c>
      <c r="T123" s="364">
        <v>60</v>
      </c>
      <c r="U123" s="365">
        <f t="shared" si="2"/>
        <v>0.27027027027027029</v>
      </c>
    </row>
    <row r="124" spans="2:21">
      <c r="B124" s="271"/>
      <c r="C124" s="374">
        <v>41032</v>
      </c>
      <c r="D124" s="380"/>
      <c r="E124" s="375">
        <v>3.8399999999999997E-2</v>
      </c>
      <c r="F124" s="375">
        <v>1.95E-2</v>
      </c>
      <c r="G124" s="375">
        <f t="shared" si="3"/>
        <v>1.8899999999999997E-2</v>
      </c>
      <c r="H124" s="375">
        <v>3.0699999999999998E-2</v>
      </c>
      <c r="I124" s="375">
        <v>1.34E-2</v>
      </c>
      <c r="J124" s="375">
        <f t="shared" si="4"/>
        <v>1.7299999999999996E-2</v>
      </c>
      <c r="K124" s="896"/>
      <c r="L124" s="350"/>
      <c r="M124" s="362" t="s">
        <v>352</v>
      </c>
      <c r="N124" s="363" t="s">
        <v>136</v>
      </c>
      <c r="O124" s="366">
        <v>241</v>
      </c>
      <c r="P124" s="366">
        <v>150</v>
      </c>
      <c r="Q124" s="364">
        <f t="shared" si="5"/>
        <v>150</v>
      </c>
      <c r="T124" s="366">
        <v>92</v>
      </c>
      <c r="U124" s="365">
        <f t="shared" si="2"/>
        <v>0.38174273858921159</v>
      </c>
    </row>
    <row r="125" spans="2:21">
      <c r="B125" s="271"/>
      <c r="C125" s="374">
        <v>41039</v>
      </c>
      <c r="D125" s="380"/>
      <c r="E125" s="375">
        <v>3.8300000000000001E-2</v>
      </c>
      <c r="F125" s="375">
        <v>1.8799999999999997E-2</v>
      </c>
      <c r="G125" s="375">
        <f t="shared" si="3"/>
        <v>1.9500000000000003E-2</v>
      </c>
      <c r="H125" s="375">
        <v>3.0499999999999999E-2</v>
      </c>
      <c r="I125" s="375">
        <v>1.2699999999999999E-2</v>
      </c>
      <c r="J125" s="375">
        <f t="shared" si="4"/>
        <v>1.78E-2</v>
      </c>
      <c r="K125" s="896"/>
      <c r="L125" s="350"/>
      <c r="M125" s="362" t="s">
        <v>353</v>
      </c>
      <c r="N125" s="363">
        <f>N121+1</f>
        <v>1998</v>
      </c>
      <c r="O125" s="364">
        <v>330</v>
      </c>
      <c r="P125" s="364">
        <v>149</v>
      </c>
      <c r="Q125" s="364">
        <f t="shared" si="5"/>
        <v>149</v>
      </c>
      <c r="T125" s="364">
        <v>182</v>
      </c>
      <c r="U125" s="365">
        <f t="shared" ref="U125:U156" si="6">T125/O125</f>
        <v>0.55151515151515151</v>
      </c>
    </row>
    <row r="126" spans="2:21">
      <c r="B126" s="271"/>
      <c r="C126" s="374">
        <v>41046</v>
      </c>
      <c r="D126" s="380"/>
      <c r="E126" s="375">
        <v>3.7900000000000003E-2</v>
      </c>
      <c r="F126" s="375">
        <v>1.7399999999999999E-2</v>
      </c>
      <c r="G126" s="375">
        <f t="shared" si="3"/>
        <v>2.0500000000000004E-2</v>
      </c>
      <c r="H126" s="375">
        <v>3.04E-2</v>
      </c>
      <c r="I126" s="375">
        <v>1.2E-2</v>
      </c>
      <c r="J126" s="375">
        <f t="shared" si="4"/>
        <v>1.84E-2</v>
      </c>
      <c r="K126" s="896"/>
      <c r="L126" s="350"/>
      <c r="M126" s="362" t="s">
        <v>354</v>
      </c>
      <c r="N126" s="363" t="s">
        <v>134</v>
      </c>
      <c r="O126" s="366">
        <v>401</v>
      </c>
      <c r="P126" s="366">
        <v>225</v>
      </c>
      <c r="Q126" s="364">
        <f t="shared" si="5"/>
        <v>225</v>
      </c>
      <c r="T126" s="366">
        <v>176</v>
      </c>
      <c r="U126" s="365">
        <f t="shared" si="6"/>
        <v>0.43890274314214461</v>
      </c>
    </row>
    <row r="127" spans="2:21">
      <c r="B127" s="271"/>
      <c r="C127" s="374">
        <v>41053</v>
      </c>
      <c r="D127" s="380"/>
      <c r="E127" s="375">
        <v>3.78E-2</v>
      </c>
      <c r="F127" s="375">
        <v>1.7600000000000001E-2</v>
      </c>
      <c r="G127" s="375">
        <f t="shared" si="3"/>
        <v>2.0199999999999999E-2</v>
      </c>
      <c r="H127" s="375">
        <v>3.04E-2</v>
      </c>
      <c r="I127" s="375">
        <v>1.18E-2</v>
      </c>
      <c r="J127" s="375">
        <f t="shared" si="4"/>
        <v>1.8599999999999998E-2</v>
      </c>
      <c r="K127" s="896"/>
      <c r="L127" s="350"/>
      <c r="M127" s="362" t="s">
        <v>355</v>
      </c>
      <c r="N127" s="363" t="s">
        <v>133</v>
      </c>
      <c r="O127" s="364">
        <v>429</v>
      </c>
      <c r="P127" s="364">
        <v>227</v>
      </c>
      <c r="Q127" s="364">
        <f t="shared" si="5"/>
        <v>227</v>
      </c>
      <c r="T127" s="364">
        <v>201</v>
      </c>
      <c r="U127" s="365">
        <f t="shared" si="6"/>
        <v>0.46853146853146854</v>
      </c>
    </row>
    <row r="128" spans="2:21">
      <c r="B128" s="271"/>
      <c r="C128" s="374">
        <v>41060</v>
      </c>
      <c r="D128" s="380"/>
      <c r="E128" s="375">
        <v>3.7499999999999999E-2</v>
      </c>
      <c r="F128" s="375">
        <v>1.61E-2</v>
      </c>
      <c r="G128" s="375">
        <f t="shared" si="3"/>
        <v>2.1399999999999999E-2</v>
      </c>
      <c r="H128" s="375">
        <v>2.9700000000000001E-2</v>
      </c>
      <c r="I128" s="375">
        <v>1.11E-2</v>
      </c>
      <c r="J128" s="375">
        <f t="shared" si="4"/>
        <v>1.8599999999999998E-2</v>
      </c>
      <c r="K128" s="896"/>
      <c r="L128" s="350"/>
      <c r="M128" s="362" t="s">
        <v>356</v>
      </c>
      <c r="N128" s="363" t="s">
        <v>136</v>
      </c>
      <c r="O128" s="366">
        <v>496</v>
      </c>
      <c r="P128" s="366">
        <v>194</v>
      </c>
      <c r="Q128" s="364">
        <f t="shared" si="5"/>
        <v>194</v>
      </c>
      <c r="T128" s="366">
        <v>303</v>
      </c>
      <c r="U128" s="365">
        <f t="shared" si="6"/>
        <v>0.61088709677419351</v>
      </c>
    </row>
    <row r="129" spans="2:21">
      <c r="B129" s="271"/>
      <c r="C129" s="374">
        <v>41067</v>
      </c>
      <c r="D129" s="380"/>
      <c r="E129" s="375">
        <v>3.6699999999999997E-2</v>
      </c>
      <c r="F129" s="375">
        <v>1.61E-2</v>
      </c>
      <c r="G129" s="375">
        <f t="shared" si="3"/>
        <v>2.0599999999999997E-2</v>
      </c>
      <c r="H129" s="375">
        <v>2.9399999999999999E-2</v>
      </c>
      <c r="I129" s="375">
        <v>1.04E-2</v>
      </c>
      <c r="J129" s="375">
        <f t="shared" si="4"/>
        <v>1.9E-2</v>
      </c>
      <c r="K129" s="896"/>
      <c r="L129" s="350"/>
      <c r="M129" s="362" t="s">
        <v>357</v>
      </c>
      <c r="N129" s="363">
        <f>N125+1</f>
        <v>1999</v>
      </c>
      <c r="O129" s="364">
        <v>373</v>
      </c>
      <c r="P129" s="364">
        <v>168</v>
      </c>
      <c r="Q129" s="364">
        <f t="shared" si="5"/>
        <v>168</v>
      </c>
      <c r="T129" s="364">
        <v>205</v>
      </c>
      <c r="U129" s="365">
        <f t="shared" si="6"/>
        <v>0.54959785522788207</v>
      </c>
    </row>
    <row r="130" spans="2:21">
      <c r="B130" s="271"/>
      <c r="C130" s="374">
        <v>41074</v>
      </c>
      <c r="D130" s="380"/>
      <c r="E130" s="375">
        <v>3.7100000000000001E-2</v>
      </c>
      <c r="F130" s="375">
        <v>1.6200000000000003E-2</v>
      </c>
      <c r="G130" s="375">
        <f t="shared" si="3"/>
        <v>2.0899999999999998E-2</v>
      </c>
      <c r="H130" s="375">
        <v>2.98E-2</v>
      </c>
      <c r="I130" s="375">
        <v>1.0800000000000001E-2</v>
      </c>
      <c r="J130" s="375">
        <f t="shared" si="4"/>
        <v>1.9E-2</v>
      </c>
      <c r="K130" s="896"/>
      <c r="L130" s="350"/>
      <c r="M130" s="362" t="s">
        <v>358</v>
      </c>
      <c r="N130" s="363" t="s">
        <v>134</v>
      </c>
      <c r="O130" s="366">
        <v>405</v>
      </c>
      <c r="P130" s="366">
        <v>251</v>
      </c>
      <c r="Q130" s="364">
        <f t="shared" si="5"/>
        <v>251</v>
      </c>
      <c r="T130" s="366">
        <v>154</v>
      </c>
      <c r="U130" s="365">
        <f t="shared" si="6"/>
        <v>0.38024691358024693</v>
      </c>
    </row>
    <row r="131" spans="2:21">
      <c r="B131" s="271"/>
      <c r="C131" s="374">
        <v>41081</v>
      </c>
      <c r="D131" s="380"/>
      <c r="E131" s="375">
        <v>3.6600000000000001E-2</v>
      </c>
      <c r="F131" s="375">
        <v>1.6399999999999998E-2</v>
      </c>
      <c r="G131" s="375">
        <f t="shared" si="3"/>
        <v>2.0200000000000003E-2</v>
      </c>
      <c r="H131" s="375">
        <v>2.9500000000000002E-2</v>
      </c>
      <c r="I131" s="375">
        <v>1.09E-2</v>
      </c>
      <c r="J131" s="375">
        <f t="shared" si="4"/>
        <v>1.8600000000000002E-2</v>
      </c>
      <c r="K131" s="896"/>
      <c r="L131" s="350"/>
      <c r="M131" s="362" t="s">
        <v>359</v>
      </c>
      <c r="N131" s="363" t="s">
        <v>133</v>
      </c>
      <c r="O131" s="364">
        <v>334</v>
      </c>
      <c r="P131" s="364">
        <v>254</v>
      </c>
      <c r="Q131" s="364">
        <f t="shared" si="5"/>
        <v>254</v>
      </c>
      <c r="T131" s="364">
        <v>80</v>
      </c>
      <c r="U131" s="365">
        <f t="shared" si="6"/>
        <v>0.23952095808383234</v>
      </c>
    </row>
    <row r="132" spans="2:21">
      <c r="B132" s="271"/>
      <c r="C132" s="374">
        <v>41088</v>
      </c>
      <c r="D132" s="382">
        <v>41075</v>
      </c>
      <c r="E132" s="375">
        <v>3.6600000000000001E-2</v>
      </c>
      <c r="F132" s="375">
        <v>1.6399999999999998E-2</v>
      </c>
      <c r="G132" s="375">
        <f t="shared" si="3"/>
        <v>2.0200000000000003E-2</v>
      </c>
      <c r="H132" s="375">
        <v>2.9399999999999999E-2</v>
      </c>
      <c r="I132" s="375">
        <v>1.11E-2</v>
      </c>
      <c r="J132" s="375">
        <f t="shared" si="4"/>
        <v>1.8299999999999997E-2</v>
      </c>
      <c r="K132" s="896">
        <f>U182</f>
        <v>0.66582278481012658</v>
      </c>
      <c r="L132" s="350"/>
      <c r="M132" s="362" t="s">
        <v>360</v>
      </c>
      <c r="N132" s="363" t="s">
        <v>136</v>
      </c>
      <c r="O132" s="366">
        <v>267</v>
      </c>
      <c r="P132" s="366">
        <v>205</v>
      </c>
      <c r="Q132" s="364">
        <f t="shared" si="5"/>
        <v>205</v>
      </c>
      <c r="T132" s="366">
        <v>61</v>
      </c>
      <c r="U132" s="365">
        <f t="shared" si="6"/>
        <v>0.22846441947565543</v>
      </c>
    </row>
    <row r="133" spans="2:21">
      <c r="B133" s="271"/>
      <c r="C133" s="374">
        <v>41095</v>
      </c>
      <c r="D133" s="380"/>
      <c r="E133" s="375">
        <v>3.6200000000000003E-2</v>
      </c>
      <c r="F133" s="375">
        <v>1.61E-2</v>
      </c>
      <c r="G133" s="375">
        <f t="shared" si="3"/>
        <v>2.0100000000000003E-2</v>
      </c>
      <c r="H133" s="375">
        <v>2.8900000000000002E-2</v>
      </c>
      <c r="I133" s="375">
        <v>1.0700000000000001E-2</v>
      </c>
      <c r="J133" s="375">
        <f t="shared" si="4"/>
        <v>1.8200000000000001E-2</v>
      </c>
      <c r="K133" s="896"/>
      <c r="L133" s="350"/>
      <c r="M133" s="362" t="s">
        <v>361</v>
      </c>
      <c r="N133" s="363">
        <f>N129+1</f>
        <v>2000</v>
      </c>
      <c r="O133" s="364">
        <v>238</v>
      </c>
      <c r="P133" s="364">
        <v>183</v>
      </c>
      <c r="Q133" s="364">
        <f t="shared" si="5"/>
        <v>183</v>
      </c>
      <c r="T133" s="364">
        <v>55</v>
      </c>
      <c r="U133" s="365">
        <f t="shared" si="6"/>
        <v>0.23109243697478993</v>
      </c>
    </row>
    <row r="134" spans="2:21">
      <c r="B134" s="271"/>
      <c r="C134" s="374">
        <v>41102</v>
      </c>
      <c r="D134" s="380"/>
      <c r="E134" s="375">
        <v>3.56E-2</v>
      </c>
      <c r="F134" s="375">
        <v>1.52E-2</v>
      </c>
      <c r="G134" s="375">
        <f t="shared" si="3"/>
        <v>2.0400000000000001E-2</v>
      </c>
      <c r="H134" s="375">
        <v>2.86E-2</v>
      </c>
      <c r="I134" s="375">
        <v>9.8999999999999991E-3</v>
      </c>
      <c r="J134" s="375">
        <f t="shared" si="4"/>
        <v>1.8700000000000001E-2</v>
      </c>
      <c r="K134" s="896"/>
      <c r="L134" s="350"/>
      <c r="M134" s="362" t="s">
        <v>362</v>
      </c>
      <c r="N134" s="363" t="s">
        <v>134</v>
      </c>
      <c r="O134" s="366">
        <v>302</v>
      </c>
      <c r="P134" s="366">
        <v>254</v>
      </c>
      <c r="Q134" s="364">
        <f t="shared" si="5"/>
        <v>254</v>
      </c>
      <c r="T134" s="366">
        <v>48</v>
      </c>
      <c r="U134" s="365">
        <f t="shared" si="6"/>
        <v>0.15894039735099338</v>
      </c>
    </row>
    <row r="135" spans="2:21">
      <c r="B135" s="271"/>
      <c r="C135" s="374">
        <v>41109</v>
      </c>
      <c r="D135" s="380"/>
      <c r="E135" s="375">
        <v>3.5299999999999998E-2</v>
      </c>
      <c r="F135" s="375">
        <v>1.52E-2</v>
      </c>
      <c r="G135" s="375">
        <f t="shared" si="3"/>
        <v>2.01E-2</v>
      </c>
      <c r="H135" s="375">
        <v>2.8300000000000002E-2</v>
      </c>
      <c r="I135" s="375">
        <v>9.7999999999999997E-3</v>
      </c>
      <c r="J135" s="375">
        <f t="shared" si="4"/>
        <v>1.8500000000000003E-2</v>
      </c>
      <c r="K135" s="896"/>
      <c r="L135" s="350"/>
      <c r="M135" s="362" t="s">
        <v>363</v>
      </c>
      <c r="N135" s="363" t="s">
        <v>133</v>
      </c>
      <c r="O135" s="364">
        <v>312</v>
      </c>
      <c r="P135" s="364">
        <v>255</v>
      </c>
      <c r="Q135" s="364">
        <f t="shared" si="5"/>
        <v>255</v>
      </c>
      <c r="T135" s="364">
        <v>56</v>
      </c>
      <c r="U135" s="365">
        <f t="shared" si="6"/>
        <v>0.17948717948717949</v>
      </c>
    </row>
    <row r="136" spans="2:21">
      <c r="B136" s="271"/>
      <c r="C136" s="374">
        <v>41116</v>
      </c>
      <c r="D136" s="380"/>
      <c r="E136" s="375">
        <v>3.49E-2</v>
      </c>
      <c r="F136" s="375">
        <v>1.47E-2</v>
      </c>
      <c r="G136" s="375">
        <f t="shared" si="3"/>
        <v>2.0200000000000003E-2</v>
      </c>
      <c r="H136" s="375">
        <v>2.7999999999999997E-2</v>
      </c>
      <c r="I136" s="375">
        <v>9.300000000000001E-3</v>
      </c>
      <c r="J136" s="375">
        <f t="shared" si="4"/>
        <v>1.8699999999999994E-2</v>
      </c>
      <c r="K136" s="896"/>
      <c r="L136" s="350"/>
      <c r="M136" s="362" t="s">
        <v>364</v>
      </c>
      <c r="N136" s="363" t="s">
        <v>136</v>
      </c>
      <c r="O136" s="366">
        <v>287</v>
      </c>
      <c r="P136" s="366">
        <v>213</v>
      </c>
      <c r="Q136" s="364">
        <f t="shared" si="5"/>
        <v>213</v>
      </c>
      <c r="T136" s="366">
        <v>75</v>
      </c>
      <c r="U136" s="365">
        <f t="shared" si="6"/>
        <v>0.26132404181184671</v>
      </c>
    </row>
    <row r="137" spans="2:21">
      <c r="B137" s="271"/>
      <c r="C137" s="374">
        <v>41123</v>
      </c>
      <c r="D137" s="380"/>
      <c r="E137" s="375">
        <v>3.5499999999999997E-2</v>
      </c>
      <c r="F137" s="375">
        <v>1.54E-2</v>
      </c>
      <c r="G137" s="375">
        <f t="shared" si="3"/>
        <v>2.0099999999999996E-2</v>
      </c>
      <c r="H137" s="375">
        <v>2.8300000000000002E-2</v>
      </c>
      <c r="I137" s="375">
        <v>0.01</v>
      </c>
      <c r="J137" s="375">
        <f t="shared" si="4"/>
        <v>1.8300000000000004E-2</v>
      </c>
      <c r="K137" s="896"/>
      <c r="L137" s="350"/>
      <c r="M137" s="362" t="s">
        <v>365</v>
      </c>
      <c r="N137" s="363">
        <f>N133+1</f>
        <v>2001</v>
      </c>
      <c r="O137" s="364">
        <v>418</v>
      </c>
      <c r="P137" s="364">
        <v>192</v>
      </c>
      <c r="Q137" s="364">
        <f t="shared" si="5"/>
        <v>192</v>
      </c>
      <c r="T137" s="364">
        <v>226</v>
      </c>
      <c r="U137" s="365">
        <f t="shared" si="6"/>
        <v>0.54066985645933019</v>
      </c>
    </row>
    <row r="138" spans="2:21">
      <c r="B138" s="271"/>
      <c r="C138" s="374">
        <v>41130</v>
      </c>
      <c r="D138" s="380"/>
      <c r="E138" s="375">
        <v>3.5900000000000001E-2</v>
      </c>
      <c r="F138" s="375">
        <v>1.6500000000000001E-2</v>
      </c>
      <c r="G138" s="375">
        <f t="shared" si="3"/>
        <v>1.9400000000000001E-2</v>
      </c>
      <c r="H138" s="375">
        <v>2.8399999999999998E-2</v>
      </c>
      <c r="I138" s="375">
        <v>1.11E-2</v>
      </c>
      <c r="J138" s="375">
        <f t="shared" si="4"/>
        <v>1.7299999999999996E-2</v>
      </c>
      <c r="K138" s="896"/>
      <c r="L138" s="350"/>
      <c r="M138" s="362" t="s">
        <v>366</v>
      </c>
      <c r="N138" s="363" t="s">
        <v>134</v>
      </c>
      <c r="O138" s="366">
        <v>579</v>
      </c>
      <c r="P138" s="366">
        <v>272</v>
      </c>
      <c r="Q138" s="364">
        <f t="shared" si="5"/>
        <v>272</v>
      </c>
      <c r="T138" s="366">
        <v>307</v>
      </c>
      <c r="U138" s="365">
        <f t="shared" si="6"/>
        <v>0.53022452504317785</v>
      </c>
    </row>
    <row r="139" spans="2:21">
      <c r="B139" s="271"/>
      <c r="C139" s="374">
        <v>41137</v>
      </c>
      <c r="D139" s="380"/>
      <c r="E139" s="375">
        <v>3.6200000000000003E-2</v>
      </c>
      <c r="F139" s="375">
        <v>1.7600000000000001E-2</v>
      </c>
      <c r="G139" s="375">
        <f t="shared" si="3"/>
        <v>1.8600000000000002E-2</v>
      </c>
      <c r="H139" s="375">
        <f>2.88%</f>
        <v>2.8799999999999999E-2</v>
      </c>
      <c r="I139" s="375">
        <v>1.1899999999999999E-2</v>
      </c>
      <c r="J139" s="375">
        <f t="shared" si="4"/>
        <v>1.6899999999999998E-2</v>
      </c>
      <c r="K139" s="896"/>
      <c r="L139" s="350"/>
      <c r="M139" s="362" t="s">
        <v>367</v>
      </c>
      <c r="N139" s="363" t="s">
        <v>133</v>
      </c>
      <c r="O139" s="364">
        <v>507</v>
      </c>
      <c r="P139" s="364">
        <v>274</v>
      </c>
      <c r="Q139" s="364">
        <f t="shared" si="5"/>
        <v>274</v>
      </c>
      <c r="T139" s="364">
        <v>233</v>
      </c>
      <c r="U139" s="365">
        <f t="shared" si="6"/>
        <v>0.45956607495069035</v>
      </c>
    </row>
    <row r="140" spans="2:21">
      <c r="B140" s="271"/>
      <c r="C140" s="374">
        <v>41144</v>
      </c>
      <c r="D140" s="380"/>
      <c r="E140" s="375">
        <v>3.6600000000000001E-2</v>
      </c>
      <c r="F140" s="375">
        <v>1.7399999999999999E-2</v>
      </c>
      <c r="G140" s="375">
        <f t="shared" si="3"/>
        <v>1.9200000000000002E-2</v>
      </c>
      <c r="H140" s="375">
        <v>2.8900000000000002E-2</v>
      </c>
      <c r="I140" s="375">
        <v>1.21E-2</v>
      </c>
      <c r="J140" s="375">
        <f t="shared" si="4"/>
        <v>1.6800000000000002E-2</v>
      </c>
      <c r="K140" s="896"/>
      <c r="L140" s="350"/>
      <c r="M140" s="362" t="s">
        <v>368</v>
      </c>
      <c r="N140" s="363" t="s">
        <v>136</v>
      </c>
      <c r="O140" s="366">
        <v>739</v>
      </c>
      <c r="P140" s="366">
        <v>222</v>
      </c>
      <c r="Q140" s="364">
        <f t="shared" si="5"/>
        <v>222</v>
      </c>
      <c r="T140" s="366">
        <v>517</v>
      </c>
      <c r="U140" s="365">
        <f t="shared" si="6"/>
        <v>0.69959404600811903</v>
      </c>
    </row>
    <row r="141" spans="2:21">
      <c r="B141" s="271"/>
      <c r="C141" s="374">
        <v>41151</v>
      </c>
      <c r="D141" s="380"/>
      <c r="E141" s="375">
        <v>3.5900000000000001E-2</v>
      </c>
      <c r="F141" s="375">
        <v>1.6299999999999999E-2</v>
      </c>
      <c r="G141" s="375">
        <f t="shared" si="3"/>
        <v>1.9600000000000003E-2</v>
      </c>
      <c r="H141" s="375">
        <v>2.86E-2</v>
      </c>
      <c r="I141" s="375">
        <v>1.11E-2</v>
      </c>
      <c r="J141" s="375">
        <f t="shared" si="4"/>
        <v>1.7500000000000002E-2</v>
      </c>
      <c r="K141" s="896"/>
      <c r="L141" s="350"/>
      <c r="M141" s="362" t="s">
        <v>369</v>
      </c>
      <c r="N141" s="363">
        <f>N137+1</f>
        <v>2002</v>
      </c>
      <c r="O141" s="364">
        <v>518</v>
      </c>
      <c r="P141" s="364">
        <v>217</v>
      </c>
      <c r="Q141" s="364">
        <f t="shared" si="5"/>
        <v>217</v>
      </c>
      <c r="T141" s="364">
        <v>300</v>
      </c>
      <c r="U141" s="365">
        <f t="shared" si="6"/>
        <v>0.5791505791505791</v>
      </c>
    </row>
    <row r="142" spans="2:21">
      <c r="B142" s="271"/>
      <c r="C142" s="374">
        <v>41158</v>
      </c>
      <c r="D142" s="380"/>
      <c r="E142" s="375">
        <v>3.5499999999999997E-2</v>
      </c>
      <c r="F142" s="375">
        <v>1.6399999999999998E-2</v>
      </c>
      <c r="G142" s="375">
        <f t="shared" si="3"/>
        <v>1.9099999999999999E-2</v>
      </c>
      <c r="H142" s="375">
        <v>2.86E-2</v>
      </c>
      <c r="I142" s="375">
        <v>1.0500000000000001E-2</v>
      </c>
      <c r="J142" s="375">
        <f t="shared" si="4"/>
        <v>1.8099999999999998E-2</v>
      </c>
      <c r="K142" s="896"/>
      <c r="L142" s="350"/>
      <c r="M142" s="362" t="s">
        <v>370</v>
      </c>
      <c r="N142" s="363" t="s">
        <v>134</v>
      </c>
      <c r="O142" s="366">
        <v>552</v>
      </c>
      <c r="P142" s="366">
        <v>315</v>
      </c>
      <c r="Q142" s="364">
        <f t="shared" si="5"/>
        <v>315</v>
      </c>
      <c r="T142" s="366">
        <v>237</v>
      </c>
      <c r="U142" s="365">
        <f t="shared" si="6"/>
        <v>0.42934782608695654</v>
      </c>
    </row>
    <row r="143" spans="2:21">
      <c r="B143" s="271"/>
      <c r="C143" s="374">
        <v>41165</v>
      </c>
      <c r="D143" s="380"/>
      <c r="E143" s="375">
        <v>3.5499999999999997E-2</v>
      </c>
      <c r="F143" s="375">
        <v>1.7600000000000001E-2</v>
      </c>
      <c r="G143" s="375">
        <f t="shared" si="3"/>
        <v>1.7899999999999996E-2</v>
      </c>
      <c r="H143" s="375">
        <v>2.8500000000000001E-2</v>
      </c>
      <c r="I143" s="375">
        <v>1.1200000000000002E-2</v>
      </c>
      <c r="J143" s="375">
        <f t="shared" si="4"/>
        <v>1.7299999999999999E-2</v>
      </c>
      <c r="K143" s="896"/>
      <c r="L143" s="350"/>
      <c r="M143" s="362" t="s">
        <v>371</v>
      </c>
      <c r="N143" s="363" t="s">
        <v>133</v>
      </c>
      <c r="O143" s="364">
        <v>774</v>
      </c>
      <c r="P143" s="364">
        <v>302</v>
      </c>
      <c r="Q143" s="364">
        <f t="shared" si="5"/>
        <v>302</v>
      </c>
      <c r="T143" s="364">
        <v>472</v>
      </c>
      <c r="U143" s="365">
        <f t="shared" si="6"/>
        <v>0.60981912144702843</v>
      </c>
    </row>
    <row r="144" spans="2:21">
      <c r="B144" s="271"/>
      <c r="C144" s="374">
        <v>41172</v>
      </c>
      <c r="D144" s="380"/>
      <c r="E144" s="375">
        <v>3.49E-2</v>
      </c>
      <c r="F144" s="375">
        <v>1.8100000000000002E-2</v>
      </c>
      <c r="G144" s="375">
        <f t="shared" si="3"/>
        <v>1.6799999999999999E-2</v>
      </c>
      <c r="H144" s="375">
        <v>2.7699999999999999E-2</v>
      </c>
      <c r="I144" s="375">
        <v>1.2E-2</v>
      </c>
      <c r="J144" s="375">
        <f t="shared" si="4"/>
        <v>1.5699999999999999E-2</v>
      </c>
      <c r="K144" s="896"/>
      <c r="L144" s="350"/>
      <c r="M144" s="362" t="s">
        <v>372</v>
      </c>
      <c r="N144" s="363" t="s">
        <v>136</v>
      </c>
      <c r="O144" s="366">
        <v>1010</v>
      </c>
      <c r="P144" s="366">
        <v>263</v>
      </c>
      <c r="Q144" s="364">
        <f t="shared" si="5"/>
        <v>263</v>
      </c>
      <c r="T144" s="366">
        <v>748</v>
      </c>
      <c r="U144" s="365">
        <f t="shared" si="6"/>
        <v>0.74059405940594059</v>
      </c>
    </row>
    <row r="145" spans="2:21">
      <c r="B145" s="271"/>
      <c r="C145" s="374">
        <v>41179</v>
      </c>
      <c r="D145" s="382">
        <v>41167</v>
      </c>
      <c r="E145" s="375">
        <v>3.4000000000000002E-2</v>
      </c>
      <c r="F145" s="375">
        <v>1.6799999999999999E-2</v>
      </c>
      <c r="G145" s="375">
        <f t="shared" si="3"/>
        <v>1.7200000000000003E-2</v>
      </c>
      <c r="H145" s="375">
        <v>2.7300000000000001E-2</v>
      </c>
      <c r="I145" s="375">
        <v>1.0800000000000001E-2</v>
      </c>
      <c r="J145" s="375">
        <f t="shared" si="4"/>
        <v>1.6500000000000001E-2</v>
      </c>
      <c r="K145" s="896">
        <f>U183</f>
        <v>0.72611464968152861</v>
      </c>
      <c r="L145" s="350"/>
      <c r="M145" s="362" t="s">
        <v>373</v>
      </c>
      <c r="N145" s="363">
        <f>N141+1</f>
        <v>2003</v>
      </c>
      <c r="O145" s="364">
        <v>794</v>
      </c>
      <c r="P145" s="364">
        <v>230</v>
      </c>
      <c r="Q145" s="364">
        <f t="shared" si="5"/>
        <v>230</v>
      </c>
      <c r="T145" s="364">
        <v>564</v>
      </c>
      <c r="U145" s="365">
        <f t="shared" si="6"/>
        <v>0.7103274559193955</v>
      </c>
    </row>
    <row r="146" spans="2:21">
      <c r="B146" s="271"/>
      <c r="C146" s="374">
        <v>41186</v>
      </c>
      <c r="D146" s="380"/>
      <c r="E146" s="375">
        <v>3.3599999999999998E-2</v>
      </c>
      <c r="F146" s="375">
        <v>1.67E-2</v>
      </c>
      <c r="G146" s="375">
        <f t="shared" si="3"/>
        <v>1.6899999999999998E-2</v>
      </c>
      <c r="H146" s="375">
        <v>2.69E-2</v>
      </c>
      <c r="I146" s="375">
        <v>1.04E-2</v>
      </c>
      <c r="J146" s="375">
        <f t="shared" si="4"/>
        <v>1.6500000000000001E-2</v>
      </c>
      <c r="K146" s="896"/>
      <c r="L146" s="350"/>
      <c r="M146" s="362" t="s">
        <v>374</v>
      </c>
      <c r="N146" s="363" t="s">
        <v>134</v>
      </c>
      <c r="O146" s="366">
        <v>1187</v>
      </c>
      <c r="P146" s="366">
        <v>344</v>
      </c>
      <c r="Q146" s="364">
        <f t="shared" si="5"/>
        <v>344</v>
      </c>
      <c r="T146" s="366">
        <v>843</v>
      </c>
      <c r="U146" s="365">
        <f t="shared" si="6"/>
        <v>0.7101937657961247</v>
      </c>
    </row>
    <row r="147" spans="2:21">
      <c r="B147" s="271"/>
      <c r="C147" s="374">
        <v>41193</v>
      </c>
      <c r="D147" s="380"/>
      <c r="E147" s="375">
        <v>3.39E-2</v>
      </c>
      <c r="F147" s="375">
        <v>1.7100000000000001E-2</v>
      </c>
      <c r="G147" s="375">
        <f t="shared" si="3"/>
        <v>1.6799999999999999E-2</v>
      </c>
      <c r="H147" s="375">
        <v>2.7000000000000003E-2</v>
      </c>
      <c r="I147" s="375">
        <v>1.1000000000000001E-2</v>
      </c>
      <c r="J147" s="375">
        <f t="shared" si="4"/>
        <v>1.6E-2</v>
      </c>
      <c r="K147" s="896"/>
      <c r="L147" s="350"/>
      <c r="M147" s="362" t="s">
        <v>375</v>
      </c>
      <c r="N147" s="363" t="s">
        <v>133</v>
      </c>
      <c r="O147" s="364">
        <v>1199</v>
      </c>
      <c r="P147" s="364">
        <v>384</v>
      </c>
      <c r="Q147" s="364">
        <f t="shared" si="5"/>
        <v>384</v>
      </c>
      <c r="T147" s="364">
        <v>815</v>
      </c>
      <c r="U147" s="365">
        <f t="shared" si="6"/>
        <v>0.67973311092577149</v>
      </c>
    </row>
    <row r="148" spans="2:21">
      <c r="B148" s="271"/>
      <c r="C148" s="374">
        <v>41200</v>
      </c>
      <c r="D148" s="380"/>
      <c r="E148" s="375">
        <v>3.3700000000000001E-2</v>
      </c>
      <c r="F148" s="375">
        <v>1.7899999999999999E-2</v>
      </c>
      <c r="G148" s="375">
        <f t="shared" si="3"/>
        <v>1.5800000000000002E-2</v>
      </c>
      <c r="H148" s="375">
        <v>2.6600000000000002E-2</v>
      </c>
      <c r="I148" s="375">
        <v>1.1699999999999999E-2</v>
      </c>
      <c r="J148" s="375">
        <f t="shared" si="4"/>
        <v>1.4900000000000004E-2</v>
      </c>
      <c r="K148" s="896"/>
      <c r="L148" s="350"/>
      <c r="M148" s="362" t="s">
        <v>376</v>
      </c>
      <c r="N148" s="363" t="s">
        <v>136</v>
      </c>
      <c r="O148" s="366">
        <v>632</v>
      </c>
      <c r="P148" s="366">
        <v>322</v>
      </c>
      <c r="Q148" s="364">
        <f t="shared" si="5"/>
        <v>322</v>
      </c>
      <c r="T148" s="366">
        <v>310</v>
      </c>
      <c r="U148" s="365">
        <f t="shared" si="6"/>
        <v>0.49050632911392406</v>
      </c>
    </row>
    <row r="149" spans="2:21">
      <c r="B149" s="271"/>
      <c r="C149" s="374">
        <v>41207</v>
      </c>
      <c r="D149" s="380"/>
      <c r="E149" s="375">
        <v>3.4099999999999998E-2</v>
      </c>
      <c r="F149" s="375">
        <v>1.8100000000000002E-2</v>
      </c>
      <c r="G149" s="375">
        <f t="shared" si="3"/>
        <v>1.5999999999999997E-2</v>
      </c>
      <c r="H149" s="375">
        <v>2.7200000000000002E-2</v>
      </c>
      <c r="I149" s="375">
        <v>1.23E-2</v>
      </c>
      <c r="J149" s="375">
        <f t="shared" si="4"/>
        <v>1.4900000000000002E-2</v>
      </c>
      <c r="K149" s="896"/>
      <c r="L149" s="350"/>
      <c r="M149" s="362" t="s">
        <v>377</v>
      </c>
      <c r="N149" s="363">
        <f>N145+1</f>
        <v>2004</v>
      </c>
      <c r="O149" s="364">
        <v>627</v>
      </c>
      <c r="P149" s="364">
        <v>251</v>
      </c>
      <c r="Q149" s="364">
        <f t="shared" si="5"/>
        <v>251</v>
      </c>
      <c r="T149" s="364">
        <v>376</v>
      </c>
      <c r="U149" s="365">
        <f t="shared" si="6"/>
        <v>0.59968102073365226</v>
      </c>
    </row>
    <row r="150" spans="2:21">
      <c r="B150" s="271"/>
      <c r="C150" s="374">
        <v>41214</v>
      </c>
      <c r="D150" s="380"/>
      <c r="E150" s="375">
        <v>3.39E-2</v>
      </c>
      <c r="F150" s="375">
        <v>1.7399999999999999E-2</v>
      </c>
      <c r="G150" s="375">
        <f t="shared" si="3"/>
        <v>1.6500000000000001E-2</v>
      </c>
      <c r="H150" s="375">
        <v>2.7000000000000003E-2</v>
      </c>
      <c r="I150" s="375">
        <v>1.1699999999999999E-2</v>
      </c>
      <c r="J150" s="375">
        <f t="shared" si="4"/>
        <v>1.5300000000000005E-2</v>
      </c>
      <c r="K150" s="896"/>
      <c r="L150" s="350"/>
      <c r="M150" s="362" t="s">
        <v>378</v>
      </c>
      <c r="N150" s="363" t="s">
        <v>134</v>
      </c>
      <c r="O150" s="366">
        <v>825</v>
      </c>
      <c r="P150" s="366">
        <v>379</v>
      </c>
      <c r="Q150" s="364">
        <f t="shared" si="5"/>
        <v>379</v>
      </c>
      <c r="T150" s="366">
        <v>445</v>
      </c>
      <c r="U150" s="365">
        <f t="shared" si="6"/>
        <v>0.53939393939393943</v>
      </c>
    </row>
    <row r="151" spans="2:21">
      <c r="B151" s="271"/>
      <c r="C151" s="374">
        <v>41221</v>
      </c>
      <c r="D151" s="380"/>
      <c r="E151" s="375">
        <v>3.4000000000000002E-2</v>
      </c>
      <c r="F151" s="375">
        <v>1.6799999999999999E-2</v>
      </c>
      <c r="G151" s="375">
        <f t="shared" si="3"/>
        <v>1.7200000000000003E-2</v>
      </c>
      <c r="H151" s="375">
        <v>2.69E-2</v>
      </c>
      <c r="I151" s="375">
        <v>1.1200000000000002E-2</v>
      </c>
      <c r="J151" s="375">
        <f t="shared" si="4"/>
        <v>1.5699999999999999E-2</v>
      </c>
      <c r="K151" s="896"/>
      <c r="L151" s="350"/>
      <c r="M151" s="362" t="s">
        <v>379</v>
      </c>
      <c r="N151" s="363" t="s">
        <v>133</v>
      </c>
      <c r="O151" s="364">
        <v>646</v>
      </c>
      <c r="P151" s="364">
        <v>362</v>
      </c>
      <c r="Q151" s="364">
        <f t="shared" si="5"/>
        <v>362</v>
      </c>
      <c r="T151" s="364">
        <v>284</v>
      </c>
      <c r="U151" s="365">
        <f t="shared" si="6"/>
        <v>0.43962848297213625</v>
      </c>
    </row>
    <row r="152" spans="2:21">
      <c r="B152" s="271"/>
      <c r="C152" s="374">
        <v>41228</v>
      </c>
      <c r="D152" s="380"/>
      <c r="E152" s="375">
        <v>3.3399999999999999E-2</v>
      </c>
      <c r="F152" s="375">
        <v>1.5900000000000001E-2</v>
      </c>
      <c r="G152" s="375">
        <f t="shared" si="3"/>
        <v>1.7499999999999998E-2</v>
      </c>
      <c r="H152" s="375">
        <v>2.6499999999999999E-2</v>
      </c>
      <c r="I152" s="375">
        <v>1.03E-2</v>
      </c>
      <c r="J152" s="375">
        <f t="shared" si="4"/>
        <v>1.6199999999999999E-2</v>
      </c>
      <c r="K152" s="896"/>
      <c r="L152" s="350"/>
      <c r="M152" s="362" t="s">
        <v>380</v>
      </c>
      <c r="N152" s="363" t="s">
        <v>136</v>
      </c>
      <c r="O152" s="366">
        <v>675</v>
      </c>
      <c r="P152" s="366">
        <v>317</v>
      </c>
      <c r="Q152" s="364">
        <f t="shared" si="5"/>
        <v>317</v>
      </c>
      <c r="T152" s="366">
        <v>358</v>
      </c>
      <c r="U152" s="365">
        <f t="shared" si="6"/>
        <v>0.53037037037037038</v>
      </c>
    </row>
    <row r="153" spans="2:21">
      <c r="B153" s="271"/>
      <c r="C153" s="374">
        <v>41234</v>
      </c>
      <c r="D153" s="380"/>
      <c r="E153" s="375">
        <v>3.3099999999999997E-2</v>
      </c>
      <c r="F153" s="375">
        <v>1.67E-2</v>
      </c>
      <c r="G153" s="375">
        <f t="shared" si="3"/>
        <v>1.6399999999999998E-2</v>
      </c>
      <c r="H153" s="375">
        <v>2.63E-2</v>
      </c>
      <c r="I153" s="375">
        <v>1.06E-2</v>
      </c>
      <c r="J153" s="375">
        <f t="shared" si="4"/>
        <v>1.5699999999999999E-2</v>
      </c>
      <c r="K153" s="896"/>
      <c r="L153" s="350"/>
      <c r="M153" s="362" t="s">
        <v>381</v>
      </c>
      <c r="N153" s="363">
        <f>N149+1</f>
        <v>2005</v>
      </c>
      <c r="O153" s="364">
        <v>640</v>
      </c>
      <c r="P153" s="364">
        <v>294</v>
      </c>
      <c r="Q153" s="364">
        <f t="shared" si="5"/>
        <v>294</v>
      </c>
      <c r="T153" s="364">
        <v>346</v>
      </c>
      <c r="U153" s="365">
        <f t="shared" si="6"/>
        <v>0.54062500000000002</v>
      </c>
    </row>
    <row r="154" spans="2:21">
      <c r="B154" s="271"/>
      <c r="C154" s="374">
        <v>41242</v>
      </c>
      <c r="D154" s="380"/>
      <c r="E154" s="375">
        <v>3.32E-2</v>
      </c>
      <c r="F154" s="375">
        <v>1.6299999999999999E-2</v>
      </c>
      <c r="G154" s="375">
        <f t="shared" si="3"/>
        <v>1.6900000000000002E-2</v>
      </c>
      <c r="H154" s="375">
        <v>2.64E-2</v>
      </c>
      <c r="I154" s="375">
        <v>1.0700000000000001E-2</v>
      </c>
      <c r="J154" s="375">
        <f t="shared" si="4"/>
        <v>1.5699999999999999E-2</v>
      </c>
      <c r="K154" s="896"/>
      <c r="L154" s="350"/>
      <c r="M154" s="362" t="s">
        <v>382</v>
      </c>
      <c r="N154" s="363" t="s">
        <v>134</v>
      </c>
      <c r="O154" s="366">
        <v>800</v>
      </c>
      <c r="P154" s="366">
        <v>432</v>
      </c>
      <c r="Q154" s="364">
        <f t="shared" si="5"/>
        <v>432</v>
      </c>
      <c r="T154" s="366">
        <v>368</v>
      </c>
      <c r="U154" s="365">
        <f t="shared" si="6"/>
        <v>0.46</v>
      </c>
    </row>
    <row r="155" spans="2:21">
      <c r="B155" s="271"/>
      <c r="C155" s="374">
        <v>41249</v>
      </c>
      <c r="D155" s="380"/>
      <c r="E155" s="375">
        <v>3.3399999999999999E-2</v>
      </c>
      <c r="F155" s="375">
        <v>1.6200000000000003E-2</v>
      </c>
      <c r="G155" s="375">
        <f t="shared" si="3"/>
        <v>1.7199999999999997E-2</v>
      </c>
      <c r="H155" s="375">
        <v>2.6699999999999998E-2</v>
      </c>
      <c r="I155" s="375">
        <v>1.03E-2</v>
      </c>
      <c r="J155" s="375">
        <f t="shared" si="4"/>
        <v>1.6399999999999998E-2</v>
      </c>
      <c r="K155" s="896"/>
      <c r="L155" s="350"/>
      <c r="M155" s="362" t="s">
        <v>383</v>
      </c>
      <c r="N155" s="363" t="s">
        <v>133</v>
      </c>
      <c r="O155" s="364">
        <v>869</v>
      </c>
      <c r="P155" s="364">
        <v>434</v>
      </c>
      <c r="Q155" s="364">
        <f t="shared" si="5"/>
        <v>434</v>
      </c>
      <c r="T155" s="364">
        <v>434</v>
      </c>
      <c r="U155" s="365">
        <f t="shared" si="6"/>
        <v>0.49942462600690452</v>
      </c>
    </row>
    <row r="156" spans="2:21">
      <c r="B156" s="271"/>
      <c r="C156" s="374">
        <v>41256</v>
      </c>
      <c r="D156" s="380"/>
      <c r="E156" s="375">
        <v>3.32E-2</v>
      </c>
      <c r="F156" s="375">
        <v>1.6899999999999998E-2</v>
      </c>
      <c r="G156" s="375">
        <f t="shared" si="3"/>
        <v>1.6300000000000002E-2</v>
      </c>
      <c r="H156" s="375">
        <v>2.6600000000000002E-2</v>
      </c>
      <c r="I156" s="375">
        <v>1.0800000000000001E-2</v>
      </c>
      <c r="J156" s="375">
        <f t="shared" si="4"/>
        <v>1.5800000000000002E-2</v>
      </c>
      <c r="K156" s="896"/>
      <c r="L156" s="350"/>
      <c r="M156" s="362" t="s">
        <v>384</v>
      </c>
      <c r="N156" s="363" t="s">
        <v>136</v>
      </c>
      <c r="O156" s="366">
        <v>718</v>
      </c>
      <c r="P156" s="366">
        <v>352</v>
      </c>
      <c r="Q156" s="364">
        <f t="shared" si="5"/>
        <v>352</v>
      </c>
      <c r="T156" s="366">
        <v>366</v>
      </c>
      <c r="U156" s="365">
        <f t="shared" si="6"/>
        <v>0.50974930362116988</v>
      </c>
    </row>
    <row r="157" spans="2:21">
      <c r="B157" s="271"/>
      <c r="C157" s="374">
        <v>41263</v>
      </c>
      <c r="D157" s="380"/>
      <c r="E157" s="375">
        <v>3.3700000000000001E-2</v>
      </c>
      <c r="F157" s="375">
        <v>1.8000000000000002E-2</v>
      </c>
      <c r="G157" s="375">
        <f t="shared" si="3"/>
        <v>1.5699999999999999E-2</v>
      </c>
      <c r="H157" s="375">
        <v>2.6499999999999999E-2</v>
      </c>
      <c r="I157" s="375">
        <v>1.2199999999999999E-2</v>
      </c>
      <c r="J157" s="375">
        <f t="shared" si="4"/>
        <v>1.43E-2</v>
      </c>
      <c r="K157" s="896"/>
      <c r="L157" s="350"/>
      <c r="M157" s="362" t="s">
        <v>385</v>
      </c>
      <c r="N157" s="363">
        <f>N153+1</f>
        <v>2006</v>
      </c>
      <c r="O157" s="364">
        <v>610</v>
      </c>
      <c r="P157" s="364">
        <v>305</v>
      </c>
      <c r="Q157" s="364">
        <f t="shared" si="5"/>
        <v>305</v>
      </c>
      <c r="T157" s="364">
        <v>305</v>
      </c>
      <c r="U157" s="365">
        <f t="shared" ref="U157:U188" si="7">T157/O157</f>
        <v>0.5</v>
      </c>
    </row>
    <row r="158" spans="2:21">
      <c r="B158" s="271"/>
      <c r="C158" s="374">
        <v>41270</v>
      </c>
      <c r="D158" s="382">
        <v>41258</v>
      </c>
      <c r="E158" s="375">
        <v>3.3500000000000002E-2</v>
      </c>
      <c r="F158" s="375">
        <v>1.7600000000000001E-2</v>
      </c>
      <c r="G158" s="375">
        <f t="shared" ref="G158:G221" si="8">E158-F158</f>
        <v>1.5900000000000001E-2</v>
      </c>
      <c r="H158" s="375">
        <v>2.6499999999999999E-2</v>
      </c>
      <c r="I158" s="375">
        <v>1.1899999999999999E-2</v>
      </c>
      <c r="J158" s="375">
        <f t="shared" ref="J158:J221" si="9">H158-I158</f>
        <v>1.46E-2</v>
      </c>
      <c r="K158" s="896">
        <f>U184</f>
        <v>0.75929549902152638</v>
      </c>
      <c r="L158" s="350"/>
      <c r="M158" s="362" t="s">
        <v>386</v>
      </c>
      <c r="N158" s="363" t="s">
        <v>134</v>
      </c>
      <c r="O158" s="366">
        <v>729</v>
      </c>
      <c r="P158" s="366">
        <v>408</v>
      </c>
      <c r="Q158" s="364">
        <f t="shared" ref="Q158:Q201" si="10">P158</f>
        <v>408</v>
      </c>
      <c r="T158" s="366">
        <v>321</v>
      </c>
      <c r="U158" s="365">
        <f t="shared" si="7"/>
        <v>0.44032921810699588</v>
      </c>
    </row>
    <row r="159" spans="2:21">
      <c r="B159" s="271"/>
      <c r="C159" s="374">
        <v>41277</v>
      </c>
      <c r="D159" s="380"/>
      <c r="E159" s="375">
        <v>3.3399999999999999E-2</v>
      </c>
      <c r="F159" s="375">
        <v>1.8700000000000001E-2</v>
      </c>
      <c r="G159" s="375">
        <f t="shared" si="8"/>
        <v>1.4699999999999998E-2</v>
      </c>
      <c r="H159" s="375">
        <v>2.64E-2</v>
      </c>
      <c r="I159" s="375">
        <v>1.2199999999999999E-2</v>
      </c>
      <c r="J159" s="375">
        <f t="shared" si="9"/>
        <v>1.4200000000000001E-2</v>
      </c>
      <c r="K159" s="896"/>
      <c r="L159" s="350"/>
      <c r="M159" s="362" t="s">
        <v>387</v>
      </c>
      <c r="N159" s="363" t="s">
        <v>133</v>
      </c>
      <c r="O159" s="364">
        <v>697</v>
      </c>
      <c r="P159" s="364">
        <v>376</v>
      </c>
      <c r="Q159" s="364">
        <f t="shared" si="10"/>
        <v>376</v>
      </c>
      <c r="T159" s="364">
        <v>321</v>
      </c>
      <c r="U159" s="365">
        <f t="shared" si="7"/>
        <v>0.46054519368723101</v>
      </c>
    </row>
    <row r="160" spans="2:21">
      <c r="B160" s="271"/>
      <c r="C160" s="374">
        <v>41284</v>
      </c>
      <c r="D160" s="380"/>
      <c r="E160" s="375">
        <v>3.4000000000000002E-2</v>
      </c>
      <c r="F160" s="375">
        <v>1.9E-2</v>
      </c>
      <c r="G160" s="375">
        <f t="shared" si="8"/>
        <v>1.5000000000000003E-2</v>
      </c>
      <c r="H160" s="375">
        <v>2.6600000000000002E-2</v>
      </c>
      <c r="I160" s="375">
        <v>1.3000000000000001E-2</v>
      </c>
      <c r="J160" s="375">
        <f t="shared" si="9"/>
        <v>1.3600000000000001E-2</v>
      </c>
      <c r="K160" s="896"/>
      <c r="L160" s="350"/>
      <c r="M160" s="362" t="s">
        <v>388</v>
      </c>
      <c r="N160" s="363" t="s">
        <v>136</v>
      </c>
      <c r="O160" s="366">
        <v>690</v>
      </c>
      <c r="P160" s="366">
        <v>310</v>
      </c>
      <c r="Q160" s="364">
        <f t="shared" si="10"/>
        <v>310</v>
      </c>
      <c r="T160" s="366">
        <v>379</v>
      </c>
      <c r="U160" s="365">
        <f t="shared" si="7"/>
        <v>0.54927536231884055</v>
      </c>
    </row>
    <row r="161" spans="2:21">
      <c r="B161" s="271"/>
      <c r="C161" s="374">
        <v>41291</v>
      </c>
      <c r="D161" s="380"/>
      <c r="E161" s="375">
        <v>3.3799999999999997E-2</v>
      </c>
      <c r="F161" s="375">
        <v>1.8700000000000001E-2</v>
      </c>
      <c r="G161" s="375">
        <f t="shared" si="8"/>
        <v>1.5099999999999995E-2</v>
      </c>
      <c r="H161" s="375">
        <v>2.6600000000000002E-2</v>
      </c>
      <c r="I161" s="375">
        <v>1.26E-2</v>
      </c>
      <c r="J161" s="375">
        <f t="shared" si="9"/>
        <v>1.4000000000000002E-2</v>
      </c>
      <c r="K161" s="896"/>
      <c r="L161" s="350"/>
      <c r="M161" s="362" t="s">
        <v>389</v>
      </c>
      <c r="N161" s="363">
        <f>N157+1</f>
        <v>2007</v>
      </c>
      <c r="O161" s="364">
        <v>573</v>
      </c>
      <c r="P161" s="364">
        <v>264</v>
      </c>
      <c r="Q161" s="364">
        <f t="shared" si="10"/>
        <v>264</v>
      </c>
      <c r="T161" s="364">
        <v>309</v>
      </c>
      <c r="U161" s="365">
        <f t="shared" si="7"/>
        <v>0.53926701570680624</v>
      </c>
    </row>
    <row r="162" spans="2:21">
      <c r="B162" s="271"/>
      <c r="C162" s="374">
        <v>41298</v>
      </c>
      <c r="D162" s="380"/>
      <c r="E162" s="375">
        <v>3.4200000000000001E-2</v>
      </c>
      <c r="F162" s="375">
        <v>1.9E-2</v>
      </c>
      <c r="G162" s="375">
        <f t="shared" si="8"/>
        <v>1.5200000000000002E-2</v>
      </c>
      <c r="H162" s="375">
        <v>2.7099999999999999E-2</v>
      </c>
      <c r="I162" s="375">
        <v>1.2500000000000001E-2</v>
      </c>
      <c r="J162" s="375">
        <f t="shared" si="9"/>
        <v>1.4599999999999998E-2</v>
      </c>
      <c r="K162" s="896"/>
      <c r="L162" s="350"/>
      <c r="M162" s="362" t="s">
        <v>390</v>
      </c>
      <c r="N162" s="363" t="s">
        <v>134</v>
      </c>
      <c r="O162" s="366">
        <v>675</v>
      </c>
      <c r="P162" s="366">
        <v>344</v>
      </c>
      <c r="Q162" s="364">
        <f t="shared" si="10"/>
        <v>344</v>
      </c>
      <c r="T162" s="366">
        <v>331</v>
      </c>
      <c r="U162" s="365">
        <f t="shared" si="7"/>
        <v>0.49037037037037035</v>
      </c>
    </row>
    <row r="163" spans="2:21">
      <c r="B163" s="271"/>
      <c r="C163" s="374">
        <v>41305</v>
      </c>
      <c r="D163" s="380"/>
      <c r="E163" s="375">
        <v>3.5299999999999998E-2</v>
      </c>
      <c r="F163" s="375">
        <v>2.0199999999999999E-2</v>
      </c>
      <c r="G163" s="375">
        <f t="shared" si="8"/>
        <v>1.5099999999999999E-2</v>
      </c>
      <c r="H163" s="375">
        <v>2.81E-2</v>
      </c>
      <c r="I163" s="375">
        <v>1.38E-2</v>
      </c>
      <c r="J163" s="375">
        <f t="shared" si="9"/>
        <v>1.43E-2</v>
      </c>
      <c r="K163" s="896"/>
      <c r="L163" s="350"/>
      <c r="M163" s="362" t="s">
        <v>391</v>
      </c>
      <c r="N163" s="363" t="s">
        <v>133</v>
      </c>
      <c r="O163" s="364">
        <v>577</v>
      </c>
      <c r="P163" s="364">
        <v>306</v>
      </c>
      <c r="Q163" s="364">
        <f t="shared" si="10"/>
        <v>306</v>
      </c>
      <c r="T163" s="364">
        <v>271</v>
      </c>
      <c r="U163" s="365">
        <f t="shared" si="7"/>
        <v>0.46967071057192372</v>
      </c>
    </row>
    <row r="164" spans="2:21">
      <c r="B164" s="271"/>
      <c r="C164" s="374">
        <v>41312</v>
      </c>
      <c r="D164" s="380"/>
      <c r="E164" s="375">
        <v>3.5299999999999998E-2</v>
      </c>
      <c r="F164" s="375">
        <v>0.02</v>
      </c>
      <c r="G164" s="375">
        <f t="shared" si="8"/>
        <v>1.5299999999999998E-2</v>
      </c>
      <c r="H164" s="375">
        <v>2.7699999999999999E-2</v>
      </c>
      <c r="I164" s="375">
        <v>1.37E-2</v>
      </c>
      <c r="J164" s="375">
        <f t="shared" si="9"/>
        <v>1.3999999999999999E-2</v>
      </c>
      <c r="K164" s="896"/>
      <c r="L164" s="350"/>
      <c r="M164" s="362" t="s">
        <v>392</v>
      </c>
      <c r="N164" s="363" t="s">
        <v>136</v>
      </c>
      <c r="O164" s="366">
        <v>481</v>
      </c>
      <c r="P164" s="366">
        <v>226</v>
      </c>
      <c r="Q164" s="364">
        <f t="shared" si="10"/>
        <v>226</v>
      </c>
      <c r="T164" s="366">
        <v>255</v>
      </c>
      <c r="U164" s="365">
        <f t="shared" si="7"/>
        <v>0.53014553014553012</v>
      </c>
    </row>
    <row r="165" spans="2:21">
      <c r="B165" s="271"/>
      <c r="C165" s="374">
        <v>41319</v>
      </c>
      <c r="D165" s="380"/>
      <c r="E165" s="375">
        <v>3.5299999999999998E-2</v>
      </c>
      <c r="F165" s="375">
        <v>2.0099999999999996E-2</v>
      </c>
      <c r="G165" s="375">
        <f t="shared" si="8"/>
        <v>1.5200000000000002E-2</v>
      </c>
      <c r="H165" s="375">
        <v>2.7699999999999999E-2</v>
      </c>
      <c r="I165" s="375">
        <v>1.37E-2</v>
      </c>
      <c r="J165" s="375">
        <f t="shared" si="9"/>
        <v>1.3999999999999999E-2</v>
      </c>
      <c r="K165" s="896"/>
      <c r="L165" s="350"/>
      <c r="M165" s="362" t="s">
        <v>393</v>
      </c>
      <c r="N165" s="363">
        <f>N161+1</f>
        <v>2008</v>
      </c>
      <c r="O165" s="364">
        <v>464.50494384765625</v>
      </c>
      <c r="P165" s="364">
        <v>167.22178642995277</v>
      </c>
      <c r="Q165" s="364">
        <f t="shared" si="10"/>
        <v>167.22178642995277</v>
      </c>
      <c r="T165" s="364">
        <v>297.28315741770348</v>
      </c>
      <c r="U165" s="365">
        <f t="shared" si="7"/>
        <v>0.63999998569488525</v>
      </c>
    </row>
    <row r="166" spans="2:21">
      <c r="B166" s="271"/>
      <c r="C166" s="374">
        <v>41326</v>
      </c>
      <c r="D166" s="380"/>
      <c r="E166" s="375">
        <v>3.56E-2</v>
      </c>
      <c r="F166" s="375">
        <v>0.02</v>
      </c>
      <c r="G166" s="375">
        <f t="shared" si="8"/>
        <v>1.5599999999999999E-2</v>
      </c>
      <c r="H166" s="375">
        <v>2.7699999999999999E-2</v>
      </c>
      <c r="I166" s="375">
        <v>1.38E-2</v>
      </c>
      <c r="J166" s="375">
        <f t="shared" si="9"/>
        <v>1.3899999999999999E-2</v>
      </c>
      <c r="K166" s="896"/>
      <c r="L166" s="350"/>
      <c r="M166" s="362" t="s">
        <v>394</v>
      </c>
      <c r="N166" s="363" t="s">
        <v>134</v>
      </c>
      <c r="O166" s="366">
        <v>377.8404541015625</v>
      </c>
      <c r="P166" s="366">
        <v>173.80660077914217</v>
      </c>
      <c r="Q166" s="364">
        <f t="shared" si="10"/>
        <v>173.80660077914217</v>
      </c>
      <c r="T166" s="366">
        <v>204.03385332242036</v>
      </c>
      <c r="U166" s="365">
        <f t="shared" si="7"/>
        <v>0.54000002145767223</v>
      </c>
    </row>
    <row r="167" spans="2:21">
      <c r="B167" s="271"/>
      <c r="C167" s="374">
        <v>41333</v>
      </c>
      <c r="D167" s="380"/>
      <c r="E167" s="375">
        <v>3.5099999999999999E-2</v>
      </c>
      <c r="F167" s="375">
        <v>1.8799999999999997E-2</v>
      </c>
      <c r="G167" s="375">
        <f t="shared" si="8"/>
        <v>1.6300000000000002E-2</v>
      </c>
      <c r="H167" s="375">
        <v>2.76E-2</v>
      </c>
      <c r="I167" s="375">
        <v>1.2800000000000001E-2</v>
      </c>
      <c r="J167" s="375">
        <f t="shared" si="9"/>
        <v>1.4799999999999999E-2</v>
      </c>
      <c r="K167" s="896"/>
      <c r="L167" s="350"/>
      <c r="M167" s="362" t="s">
        <v>395</v>
      </c>
      <c r="N167" s="363" t="s">
        <v>133</v>
      </c>
      <c r="O167" s="364">
        <v>297.16445922851562</v>
      </c>
      <c r="P167" s="364">
        <v>187.21360789697428</v>
      </c>
      <c r="Q167" s="364">
        <f t="shared" si="10"/>
        <v>187.21360789697428</v>
      </c>
      <c r="T167" s="364">
        <v>109.95085133154134</v>
      </c>
      <c r="U167" s="365">
        <f t="shared" si="7"/>
        <v>0.37000000476837158</v>
      </c>
    </row>
    <row r="168" spans="2:21">
      <c r="B168" s="271"/>
      <c r="C168" s="374">
        <v>41340</v>
      </c>
      <c r="D168" s="380"/>
      <c r="E168" s="375">
        <v>3.5200000000000002E-2</v>
      </c>
      <c r="F168" s="375">
        <v>1.9599999999999999E-2</v>
      </c>
      <c r="G168" s="375">
        <f t="shared" si="8"/>
        <v>1.5600000000000003E-2</v>
      </c>
      <c r="H168" s="375">
        <v>2.76E-2</v>
      </c>
      <c r="I168" s="375">
        <v>1.2800000000000001E-2</v>
      </c>
      <c r="J168" s="375">
        <f t="shared" si="9"/>
        <v>1.4799999999999999E-2</v>
      </c>
      <c r="K168" s="896"/>
      <c r="L168" s="350"/>
      <c r="M168" s="362" t="s">
        <v>396</v>
      </c>
      <c r="N168" s="363" t="s">
        <v>136</v>
      </c>
      <c r="O168" s="366">
        <v>369.14358520507812</v>
      </c>
      <c r="P168" s="366">
        <v>203.02897626332742</v>
      </c>
      <c r="Q168" s="364">
        <f t="shared" si="10"/>
        <v>203.02897626332742</v>
      </c>
      <c r="T168" s="366">
        <v>166.1146089417507</v>
      </c>
      <c r="U168" s="365">
        <f t="shared" si="7"/>
        <v>0.44999998807907104</v>
      </c>
    </row>
    <row r="169" spans="2:21">
      <c r="B169" s="271"/>
      <c r="C169" s="374">
        <v>41347</v>
      </c>
      <c r="D169" s="380"/>
      <c r="E169" s="375">
        <v>3.6299999999999999E-2</v>
      </c>
      <c r="F169" s="375">
        <v>2.0400000000000001E-2</v>
      </c>
      <c r="G169" s="375">
        <f t="shared" si="8"/>
        <v>1.5899999999999997E-2</v>
      </c>
      <c r="H169" s="375">
        <v>2.7900000000000001E-2</v>
      </c>
      <c r="I169" s="375">
        <v>1.41E-2</v>
      </c>
      <c r="J169" s="375">
        <f t="shared" si="9"/>
        <v>1.3800000000000002E-2</v>
      </c>
      <c r="K169" s="896"/>
      <c r="L169" s="350"/>
      <c r="M169" s="362" t="s">
        <v>397</v>
      </c>
      <c r="N169" s="363">
        <f>N165+1</f>
        <v>2009</v>
      </c>
      <c r="O169" s="364">
        <v>390</v>
      </c>
      <c r="P169" s="364">
        <v>101</v>
      </c>
      <c r="Q169" s="364">
        <f t="shared" si="10"/>
        <v>101</v>
      </c>
      <c r="T169" s="364">
        <v>289</v>
      </c>
      <c r="U169" s="365">
        <f t="shared" si="7"/>
        <v>0.74102564102564106</v>
      </c>
    </row>
    <row r="170" spans="2:21">
      <c r="B170" s="271"/>
      <c r="C170" s="374">
        <v>41354</v>
      </c>
      <c r="D170" s="380"/>
      <c r="E170" s="375">
        <v>3.5400000000000001E-2</v>
      </c>
      <c r="F170" s="375">
        <v>1.9400000000000001E-2</v>
      </c>
      <c r="G170" s="375">
        <f t="shared" si="8"/>
        <v>1.6E-2</v>
      </c>
      <c r="H170" s="375">
        <v>2.7200000000000002E-2</v>
      </c>
      <c r="I170" s="375">
        <v>1.3100000000000001E-2</v>
      </c>
      <c r="J170" s="375">
        <f t="shared" si="9"/>
        <v>1.4100000000000001E-2</v>
      </c>
      <c r="K170" s="896"/>
      <c r="L170" s="350"/>
      <c r="M170" s="362" t="s">
        <v>398</v>
      </c>
      <c r="N170" s="363" t="s">
        <v>134</v>
      </c>
      <c r="O170" s="366">
        <v>594</v>
      </c>
      <c r="P170" s="366">
        <v>196</v>
      </c>
      <c r="Q170" s="364">
        <f t="shared" si="10"/>
        <v>196</v>
      </c>
      <c r="T170" s="366">
        <v>398</v>
      </c>
      <c r="U170" s="365">
        <f t="shared" si="7"/>
        <v>0.67003367003366998</v>
      </c>
    </row>
    <row r="171" spans="2:21">
      <c r="B171" s="271"/>
      <c r="C171" s="374">
        <v>41361</v>
      </c>
      <c r="D171" s="382">
        <v>41348</v>
      </c>
      <c r="E171" s="375">
        <v>3.5699999999999996E-2</v>
      </c>
      <c r="F171" s="375">
        <v>1.9E-2</v>
      </c>
      <c r="G171" s="375">
        <f t="shared" si="8"/>
        <v>1.6699999999999996E-2</v>
      </c>
      <c r="H171" s="375">
        <v>2.76E-2</v>
      </c>
      <c r="I171" s="375">
        <v>1.26E-2</v>
      </c>
      <c r="J171" s="375">
        <f t="shared" si="9"/>
        <v>1.4999999999999999E-2</v>
      </c>
      <c r="K171" s="896">
        <f>U185</f>
        <v>0.72512910031417233</v>
      </c>
      <c r="L171" s="350"/>
      <c r="M171" s="362" t="s">
        <v>399</v>
      </c>
      <c r="N171" s="363" t="s">
        <v>133</v>
      </c>
      <c r="O171" s="364">
        <v>491</v>
      </c>
      <c r="P171" s="364">
        <v>211</v>
      </c>
      <c r="Q171" s="364">
        <f t="shared" si="10"/>
        <v>211</v>
      </c>
      <c r="T171" s="364">
        <v>280</v>
      </c>
      <c r="U171" s="365">
        <f t="shared" si="7"/>
        <v>0.570264765784114</v>
      </c>
    </row>
    <row r="172" spans="2:21">
      <c r="B172" s="271"/>
      <c r="C172" s="374">
        <v>41368</v>
      </c>
      <c r="D172" s="380"/>
      <c r="E172" s="375">
        <v>3.5400000000000001E-2</v>
      </c>
      <c r="F172" s="375">
        <v>1.8100000000000002E-2</v>
      </c>
      <c r="G172" s="375">
        <f t="shared" si="8"/>
        <v>1.7299999999999999E-2</v>
      </c>
      <c r="H172" s="375">
        <v>2.7400000000000001E-2</v>
      </c>
      <c r="I172" s="375">
        <v>1.21E-2</v>
      </c>
      <c r="J172" s="375">
        <f t="shared" si="9"/>
        <v>1.5300000000000001E-2</v>
      </c>
      <c r="K172" s="896"/>
      <c r="L172" s="350"/>
      <c r="M172" s="362" t="s">
        <v>400</v>
      </c>
      <c r="N172" s="363" t="s">
        <v>136</v>
      </c>
      <c r="O172" s="366">
        <v>520</v>
      </c>
      <c r="P172" s="366">
        <v>156</v>
      </c>
      <c r="Q172" s="364">
        <f t="shared" si="10"/>
        <v>156</v>
      </c>
      <c r="T172" s="366">
        <v>364</v>
      </c>
      <c r="U172" s="365">
        <f t="shared" si="7"/>
        <v>0.7</v>
      </c>
    </row>
    <row r="173" spans="2:21">
      <c r="B173" s="271"/>
      <c r="C173" s="374">
        <v>41375</v>
      </c>
      <c r="D173" s="380"/>
      <c r="E173" s="375">
        <v>3.4300000000000004E-2</v>
      </c>
      <c r="F173" s="375">
        <v>1.7899999999999999E-2</v>
      </c>
      <c r="G173" s="375">
        <f t="shared" si="8"/>
        <v>1.6400000000000005E-2</v>
      </c>
      <c r="H173" s="375">
        <v>2.6499999999999999E-2</v>
      </c>
      <c r="I173" s="375">
        <v>1.1699999999999999E-2</v>
      </c>
      <c r="J173" s="375">
        <f t="shared" si="9"/>
        <v>1.4800000000000001E-2</v>
      </c>
      <c r="K173" s="896"/>
      <c r="L173" s="350"/>
      <c r="M173" s="362" t="s">
        <v>401</v>
      </c>
      <c r="N173" s="363">
        <f>N169+1</f>
        <v>2010</v>
      </c>
      <c r="O173" s="364">
        <v>378</v>
      </c>
      <c r="P173" s="364">
        <v>144</v>
      </c>
      <c r="Q173" s="364">
        <f t="shared" si="10"/>
        <v>144</v>
      </c>
      <c r="T173" s="364">
        <v>234</v>
      </c>
      <c r="U173" s="365">
        <f t="shared" si="7"/>
        <v>0.61904761904761907</v>
      </c>
    </row>
    <row r="174" spans="2:21">
      <c r="B174" s="271"/>
      <c r="C174" s="374">
        <v>41382</v>
      </c>
      <c r="D174" s="380"/>
      <c r="E174" s="375">
        <v>3.4099999999999998E-2</v>
      </c>
      <c r="F174" s="375">
        <v>1.7299999999999999E-2</v>
      </c>
      <c r="G174" s="375">
        <f t="shared" si="8"/>
        <v>1.6799999999999999E-2</v>
      </c>
      <c r="H174" s="375">
        <v>2.64E-2</v>
      </c>
      <c r="I174" s="375">
        <v>1.1299999999999999E-2</v>
      </c>
      <c r="J174" s="375">
        <f t="shared" si="9"/>
        <v>1.5100000000000001E-2</v>
      </c>
      <c r="K174" s="896"/>
      <c r="L174" s="350"/>
      <c r="M174" s="362" t="s">
        <v>402</v>
      </c>
      <c r="N174" s="363" t="s">
        <v>134</v>
      </c>
      <c r="O174" s="366">
        <v>395.08396946564886</v>
      </c>
      <c r="P174" s="366">
        <v>154.08396946564886</v>
      </c>
      <c r="Q174" s="364">
        <f t="shared" si="10"/>
        <v>154.08396946564886</v>
      </c>
      <c r="T174" s="366">
        <v>241</v>
      </c>
      <c r="U174" s="365">
        <f t="shared" si="7"/>
        <v>0.60999690857098687</v>
      </c>
    </row>
    <row r="175" spans="2:21">
      <c r="B175" s="271"/>
      <c r="C175" s="374">
        <v>41389</v>
      </c>
      <c r="D175" s="380"/>
      <c r="E175" s="375">
        <v>3.4000000000000002E-2</v>
      </c>
      <c r="F175" s="375">
        <v>1.7299999999999999E-2</v>
      </c>
      <c r="G175" s="375">
        <f t="shared" si="8"/>
        <v>1.6700000000000003E-2</v>
      </c>
      <c r="H175" s="375">
        <v>2.6099999999999998E-2</v>
      </c>
      <c r="I175" s="375">
        <v>1.1399999999999999E-2</v>
      </c>
      <c r="J175" s="375">
        <f t="shared" si="9"/>
        <v>1.47E-2</v>
      </c>
      <c r="K175" s="896"/>
      <c r="L175" s="350"/>
      <c r="M175" s="362" t="s">
        <v>403</v>
      </c>
      <c r="N175" s="363" t="s">
        <v>133</v>
      </c>
      <c r="O175" s="364">
        <v>445</v>
      </c>
      <c r="P175" s="364">
        <v>111</v>
      </c>
      <c r="Q175" s="364">
        <f t="shared" si="10"/>
        <v>111</v>
      </c>
      <c r="T175" s="364">
        <v>334</v>
      </c>
      <c r="U175" s="365">
        <f t="shared" si="7"/>
        <v>0.75056179775280896</v>
      </c>
    </row>
    <row r="176" spans="2:21">
      <c r="B176" s="271"/>
      <c r="C176" s="374">
        <v>41396</v>
      </c>
      <c r="D176" s="380"/>
      <c r="E176" s="375">
        <v>3.3500000000000002E-2</v>
      </c>
      <c r="F176" s="375">
        <v>1.7000000000000001E-2</v>
      </c>
      <c r="G176" s="375">
        <f t="shared" si="8"/>
        <v>1.6500000000000001E-2</v>
      </c>
      <c r="H176" s="375">
        <v>2.5600000000000001E-2</v>
      </c>
      <c r="I176" s="375">
        <v>1.09E-2</v>
      </c>
      <c r="J176" s="375">
        <f t="shared" si="9"/>
        <v>1.4700000000000001E-2</v>
      </c>
      <c r="K176" s="896"/>
      <c r="L176" s="350"/>
      <c r="M176" s="362" t="s">
        <v>404</v>
      </c>
      <c r="N176" s="363" t="s">
        <v>136</v>
      </c>
      <c r="O176" s="366">
        <v>480.23091603053433</v>
      </c>
      <c r="P176" s="366">
        <v>121.23091603053433</v>
      </c>
      <c r="Q176" s="364">
        <f t="shared" si="10"/>
        <v>121.23091603053433</v>
      </c>
      <c r="T176" s="366">
        <v>359</v>
      </c>
      <c r="U176" s="365">
        <f t="shared" si="7"/>
        <v>0.74755703561820219</v>
      </c>
    </row>
    <row r="177" spans="2:21">
      <c r="B177" s="271"/>
      <c r="C177" s="374">
        <v>41403</v>
      </c>
      <c r="D177" s="380"/>
      <c r="E177" s="375">
        <v>3.4200000000000001E-2</v>
      </c>
      <c r="F177" s="375">
        <v>1.83E-2</v>
      </c>
      <c r="G177" s="375">
        <f t="shared" si="8"/>
        <v>1.5900000000000001E-2</v>
      </c>
      <c r="H177" s="375">
        <v>2.6099999999999998E-2</v>
      </c>
      <c r="I177" s="375">
        <v>1.1899999999999999E-2</v>
      </c>
      <c r="J177" s="375">
        <f t="shared" si="9"/>
        <v>1.4199999999999999E-2</v>
      </c>
      <c r="K177" s="896"/>
      <c r="L177" s="350"/>
      <c r="M177" s="362" t="s">
        <v>405</v>
      </c>
      <c r="N177" s="363">
        <f>N173+1</f>
        <v>2011</v>
      </c>
      <c r="O177" s="364">
        <v>245.8</v>
      </c>
      <c r="P177" s="364">
        <v>97.8</v>
      </c>
      <c r="Q177" s="364">
        <f t="shared" si="10"/>
        <v>97.8</v>
      </c>
      <c r="T177" s="364">
        <v>148</v>
      </c>
      <c r="U177" s="365">
        <f t="shared" si="7"/>
        <v>0.60211554109031729</v>
      </c>
    </row>
    <row r="178" spans="2:21">
      <c r="B178" s="271"/>
      <c r="C178" s="374">
        <v>41410</v>
      </c>
      <c r="D178" s="380"/>
      <c r="E178" s="375">
        <v>3.5099999999999999E-2</v>
      </c>
      <c r="F178" s="375">
        <v>1.9299999999999998E-2</v>
      </c>
      <c r="G178" s="375">
        <f t="shared" si="8"/>
        <v>1.5800000000000002E-2</v>
      </c>
      <c r="H178" s="375">
        <v>2.69E-2</v>
      </c>
      <c r="I178" s="375">
        <v>1.3000000000000001E-2</v>
      </c>
      <c r="J178" s="375">
        <f t="shared" si="9"/>
        <v>1.3899999999999999E-2</v>
      </c>
      <c r="K178" s="896"/>
      <c r="L178" s="350"/>
      <c r="M178" s="362" t="s">
        <v>406</v>
      </c>
      <c r="N178" s="363" t="s">
        <v>134</v>
      </c>
      <c r="O178" s="366">
        <v>310.60000000000002</v>
      </c>
      <c r="P178" s="366">
        <v>138.6</v>
      </c>
      <c r="Q178" s="364">
        <f t="shared" si="10"/>
        <v>138.6</v>
      </c>
      <c r="T178" s="366">
        <v>172</v>
      </c>
      <c r="U178" s="365">
        <f t="shared" si="7"/>
        <v>0.55376690276883445</v>
      </c>
    </row>
    <row r="179" spans="2:21">
      <c r="B179" s="271"/>
      <c r="C179" s="374">
        <v>41417</v>
      </c>
      <c r="D179" s="380"/>
      <c r="E179" s="375">
        <v>3.5900000000000001E-2</v>
      </c>
      <c r="F179" s="375">
        <v>1.9900000000000001E-2</v>
      </c>
      <c r="G179" s="375">
        <f t="shared" si="8"/>
        <v>1.6E-2</v>
      </c>
      <c r="H179" s="375">
        <v>2.7699999999999999E-2</v>
      </c>
      <c r="I179" s="375">
        <v>1.3500000000000002E-2</v>
      </c>
      <c r="J179" s="375">
        <f t="shared" si="9"/>
        <v>1.4199999999999997E-2</v>
      </c>
      <c r="K179" s="896"/>
      <c r="L179" s="350"/>
      <c r="M179" s="362" t="s">
        <v>407</v>
      </c>
      <c r="N179" s="363" t="s">
        <v>133</v>
      </c>
      <c r="O179" s="364">
        <v>405.4</v>
      </c>
      <c r="P179" s="364">
        <v>146.4</v>
      </c>
      <c r="Q179" s="364">
        <f t="shared" si="10"/>
        <v>146.4</v>
      </c>
      <c r="T179" s="364">
        <v>259</v>
      </c>
      <c r="U179" s="365">
        <f t="shared" si="7"/>
        <v>0.63887518500246676</v>
      </c>
    </row>
    <row r="180" spans="2:21">
      <c r="B180" s="271"/>
      <c r="C180" s="374">
        <v>41424</v>
      </c>
      <c r="D180" s="380"/>
      <c r="E180" s="375">
        <v>3.8100000000000002E-2</v>
      </c>
      <c r="F180" s="375">
        <v>2.1400000000000002E-2</v>
      </c>
      <c r="G180" s="375">
        <f t="shared" si="8"/>
        <v>1.67E-2</v>
      </c>
      <c r="H180" s="375">
        <v>2.98E-2</v>
      </c>
      <c r="I180" s="375">
        <v>1.49E-2</v>
      </c>
      <c r="J180" s="375">
        <f t="shared" si="9"/>
        <v>1.49E-2</v>
      </c>
      <c r="K180" s="896"/>
      <c r="L180" s="350"/>
      <c r="M180" s="362" t="s">
        <v>408</v>
      </c>
      <c r="N180" s="363" t="s">
        <v>136</v>
      </c>
      <c r="O180" s="366">
        <v>473.9</v>
      </c>
      <c r="P180" s="366">
        <v>121.9</v>
      </c>
      <c r="Q180" s="364">
        <f t="shared" si="10"/>
        <v>121.9</v>
      </c>
      <c r="T180" s="366">
        <v>352</v>
      </c>
      <c r="U180" s="365">
        <f t="shared" si="7"/>
        <v>0.74277273686431744</v>
      </c>
    </row>
    <row r="181" spans="2:21">
      <c r="B181" s="271"/>
      <c r="C181" s="374">
        <v>41431</v>
      </c>
      <c r="D181" s="380"/>
      <c r="E181" s="375">
        <v>3.9100000000000003E-2</v>
      </c>
      <c r="F181" s="375">
        <v>2.12E-2</v>
      </c>
      <c r="G181" s="375">
        <f t="shared" si="8"/>
        <v>1.7900000000000003E-2</v>
      </c>
      <c r="H181" s="375">
        <v>3.0299999999999997E-2</v>
      </c>
      <c r="I181" s="375">
        <v>1.5300000000000001E-2</v>
      </c>
      <c r="J181" s="375">
        <f t="shared" si="9"/>
        <v>1.4999999999999996E-2</v>
      </c>
      <c r="K181" s="896"/>
      <c r="L181" s="350"/>
      <c r="M181" s="362" t="s">
        <v>409</v>
      </c>
      <c r="N181" s="363">
        <f>N177+1</f>
        <v>2012</v>
      </c>
      <c r="O181" s="364">
        <v>435.63790087463553</v>
      </c>
      <c r="P181" s="364">
        <v>138.98367346938775</v>
      </c>
      <c r="Q181" s="364">
        <f t="shared" si="10"/>
        <v>138.98367346938775</v>
      </c>
      <c r="T181" s="364">
        <v>296.65422740524781</v>
      </c>
      <c r="U181" s="365">
        <f t="shared" si="7"/>
        <v>0.68096514745308312</v>
      </c>
    </row>
    <row r="182" spans="2:21">
      <c r="B182" s="271"/>
      <c r="C182" s="374">
        <v>41438</v>
      </c>
      <c r="D182" s="380"/>
      <c r="E182" s="375">
        <v>3.9800000000000002E-2</v>
      </c>
      <c r="F182" s="375">
        <v>2.2000000000000002E-2</v>
      </c>
      <c r="G182" s="375">
        <f t="shared" si="8"/>
        <v>1.78E-2</v>
      </c>
      <c r="H182" s="375">
        <v>3.1E-2</v>
      </c>
      <c r="I182" s="375">
        <v>1.61E-2</v>
      </c>
      <c r="J182" s="375">
        <f t="shared" si="9"/>
        <v>1.49E-2</v>
      </c>
      <c r="K182" s="896"/>
      <c r="L182" s="350"/>
      <c r="M182" s="362" t="s">
        <v>410</v>
      </c>
      <c r="N182" s="363" t="s">
        <v>134</v>
      </c>
      <c r="O182" s="366">
        <v>461.33236151603495</v>
      </c>
      <c r="P182" s="366">
        <v>154.1667638483965</v>
      </c>
      <c r="Q182" s="364">
        <f t="shared" si="10"/>
        <v>154.1667638483965</v>
      </c>
      <c r="T182" s="366">
        <v>307.16559766763845</v>
      </c>
      <c r="U182" s="365">
        <f t="shared" si="7"/>
        <v>0.66582278481012658</v>
      </c>
    </row>
    <row r="183" spans="2:21">
      <c r="B183" s="271"/>
      <c r="C183" s="374">
        <v>41445</v>
      </c>
      <c r="D183" s="380"/>
      <c r="E183" s="375">
        <v>3.9300000000000002E-2</v>
      </c>
      <c r="F183" s="375">
        <v>2.3300000000000001E-2</v>
      </c>
      <c r="G183" s="375">
        <f t="shared" si="8"/>
        <v>1.6E-2</v>
      </c>
      <c r="H183" s="375">
        <v>3.04E-2</v>
      </c>
      <c r="I183" s="375">
        <v>1.66E-2</v>
      </c>
      <c r="J183" s="375">
        <f t="shared" si="9"/>
        <v>1.38E-2</v>
      </c>
      <c r="K183" s="896"/>
      <c r="L183" s="350"/>
      <c r="M183" s="362" t="s">
        <v>411</v>
      </c>
      <c r="N183" s="363" t="s">
        <v>133</v>
      </c>
      <c r="O183" s="366">
        <v>550.09504373177845</v>
      </c>
      <c r="P183" s="366">
        <v>150.66297376093297</v>
      </c>
      <c r="Q183" s="364">
        <f t="shared" si="10"/>
        <v>150.66297376093297</v>
      </c>
      <c r="T183" s="366">
        <v>399.43206997084548</v>
      </c>
      <c r="U183" s="365">
        <f t="shared" si="7"/>
        <v>0.72611464968152861</v>
      </c>
    </row>
    <row r="184" spans="2:21">
      <c r="B184" s="271"/>
      <c r="C184" s="374">
        <v>41452</v>
      </c>
      <c r="D184" s="382">
        <v>41440</v>
      </c>
      <c r="E184" s="375">
        <v>4.4600000000000001E-2</v>
      </c>
      <c r="F184" s="375">
        <v>2.5499999999999998E-2</v>
      </c>
      <c r="G184" s="375">
        <f t="shared" si="8"/>
        <v>1.9100000000000002E-2</v>
      </c>
      <c r="H184" s="375">
        <v>3.5000000000000003E-2</v>
      </c>
      <c r="I184" s="375">
        <v>1.9799999999999998E-2</v>
      </c>
      <c r="J184" s="375">
        <f t="shared" si="9"/>
        <v>1.5200000000000005E-2</v>
      </c>
      <c r="K184" s="896">
        <f>U186</f>
        <v>0.62903943659816497</v>
      </c>
      <c r="L184" s="350"/>
      <c r="M184" s="362" t="s">
        <v>412</v>
      </c>
      <c r="N184" s="363" t="s">
        <v>136</v>
      </c>
      <c r="O184" s="366">
        <v>596.8122448979592</v>
      </c>
      <c r="P184" s="366">
        <v>143.65539358600586</v>
      </c>
      <c r="Q184" s="364">
        <f t="shared" si="10"/>
        <v>143.65539358600586</v>
      </c>
      <c r="T184" s="366">
        <v>453.15685131195335</v>
      </c>
      <c r="U184" s="365">
        <f t="shared" si="7"/>
        <v>0.75929549902152638</v>
      </c>
    </row>
    <row r="185" spans="2:21">
      <c r="B185" s="271"/>
      <c r="C185" s="374">
        <v>41458</v>
      </c>
      <c r="D185" s="380"/>
      <c r="E185" s="375">
        <v>4.2900000000000001E-2</v>
      </c>
      <c r="F185" s="375">
        <v>2.5600000000000001E-2</v>
      </c>
      <c r="G185" s="375">
        <f t="shared" si="8"/>
        <v>1.7299999999999999E-2</v>
      </c>
      <c r="H185" s="375">
        <v>3.39E-2</v>
      </c>
      <c r="I185" s="375">
        <v>1.95E-2</v>
      </c>
      <c r="J185" s="375">
        <f t="shared" si="9"/>
        <v>1.44E-2</v>
      </c>
      <c r="K185" s="896"/>
      <c r="L185" s="350"/>
      <c r="M185" s="362" t="s">
        <v>413</v>
      </c>
      <c r="N185" s="363">
        <f>N181+1</f>
        <v>2013</v>
      </c>
      <c r="O185" s="364">
        <v>476.83590387442291</v>
      </c>
      <c r="P185" s="364">
        <v>131.06831390046742</v>
      </c>
      <c r="Q185" s="364">
        <f t="shared" si="10"/>
        <v>131.06831390046742</v>
      </c>
      <c r="T185" s="364">
        <v>345.76758997395547</v>
      </c>
      <c r="U185" s="365">
        <f t="shared" si="7"/>
        <v>0.72512910031417233</v>
      </c>
    </row>
    <row r="186" spans="2:21">
      <c r="B186" s="271"/>
      <c r="C186" s="374">
        <v>41466</v>
      </c>
      <c r="D186" s="380"/>
      <c r="E186" s="375">
        <v>4.5100000000000001E-2</v>
      </c>
      <c r="F186" s="375">
        <v>2.64E-2</v>
      </c>
      <c r="G186" s="375">
        <f t="shared" si="8"/>
        <v>1.8700000000000001E-2</v>
      </c>
      <c r="H186" s="375">
        <v>3.5299999999999998E-2</v>
      </c>
      <c r="I186" s="375">
        <v>2.1000000000000001E-2</v>
      </c>
      <c r="J186" s="375">
        <f t="shared" si="9"/>
        <v>1.4299999999999997E-2</v>
      </c>
      <c r="K186" s="896"/>
      <c r="L186" s="350"/>
      <c r="M186" s="362" t="s">
        <v>414</v>
      </c>
      <c r="N186" s="363" t="s">
        <v>134</v>
      </c>
      <c r="O186" s="364">
        <v>572.4854306709633</v>
      </c>
      <c r="P186" s="364">
        <v>212.36951790104268</v>
      </c>
      <c r="Q186" s="364">
        <f t="shared" si="10"/>
        <v>212.36951790104268</v>
      </c>
      <c r="T186" s="364">
        <v>360.11591276992056</v>
      </c>
      <c r="U186" s="365">
        <f t="shared" si="7"/>
        <v>0.62903943659816497</v>
      </c>
    </row>
    <row r="187" spans="2:21">
      <c r="B187" s="271"/>
      <c r="C187" s="374">
        <v>41473</v>
      </c>
      <c r="D187" s="380"/>
      <c r="E187" s="375">
        <v>4.3700000000000003E-2</v>
      </c>
      <c r="F187" s="375">
        <v>2.5399999999999999E-2</v>
      </c>
      <c r="G187" s="375">
        <f t="shared" si="8"/>
        <v>1.8300000000000004E-2</v>
      </c>
      <c r="H187" s="375">
        <v>3.4099999999999998E-2</v>
      </c>
      <c r="I187" s="375">
        <v>1.9599999999999999E-2</v>
      </c>
      <c r="J187" s="375">
        <f t="shared" si="9"/>
        <v>1.4499999999999999E-2</v>
      </c>
      <c r="K187" s="896"/>
      <c r="L187" s="350"/>
      <c r="M187" s="362" t="s">
        <v>415</v>
      </c>
      <c r="N187" s="363" t="s">
        <v>133</v>
      </c>
      <c r="O187" s="364">
        <v>469.49898458646635</v>
      </c>
      <c r="P187" s="364">
        <v>217.57231099538961</v>
      </c>
      <c r="Q187" s="364">
        <f t="shared" si="10"/>
        <v>217.57231099538961</v>
      </c>
      <c r="T187" s="364">
        <v>251.92667359107674</v>
      </c>
      <c r="U187" s="365">
        <f t="shared" si="7"/>
        <v>0.53658619477733949</v>
      </c>
    </row>
    <row r="188" spans="2:21">
      <c r="B188" s="271"/>
      <c r="C188" s="374">
        <v>41480</v>
      </c>
      <c r="D188" s="380"/>
      <c r="E188" s="375">
        <v>4.3099999999999999E-2</v>
      </c>
      <c r="F188" s="375">
        <v>2.5699999999999997E-2</v>
      </c>
      <c r="G188" s="375">
        <f t="shared" si="8"/>
        <v>1.7400000000000002E-2</v>
      </c>
      <c r="H188" s="375">
        <v>3.39E-2</v>
      </c>
      <c r="I188" s="375">
        <v>1.9400000000000001E-2</v>
      </c>
      <c r="J188" s="375">
        <f t="shared" si="9"/>
        <v>1.4499999999999999E-2</v>
      </c>
      <c r="K188" s="896"/>
      <c r="L188" s="350"/>
      <c r="M188" s="362" t="s">
        <v>416</v>
      </c>
      <c r="N188" s="363" t="s">
        <v>136</v>
      </c>
      <c r="O188" s="364">
        <v>326.03968086814751</v>
      </c>
      <c r="P188" s="364">
        <v>173.3252523195894</v>
      </c>
      <c r="Q188" s="364">
        <f t="shared" si="10"/>
        <v>173.3252523195894</v>
      </c>
      <c r="T188" s="364">
        <v>152.71442854855812</v>
      </c>
      <c r="U188" s="365">
        <f t="shared" si="7"/>
        <v>0.46839215442097304</v>
      </c>
    </row>
    <row r="189" spans="2:21">
      <c r="B189" s="271"/>
      <c r="C189" s="374">
        <v>41487</v>
      </c>
      <c r="D189" s="380"/>
      <c r="E189" s="375">
        <v>4.3899999999999995E-2</v>
      </c>
      <c r="F189" s="375">
        <v>2.64E-2</v>
      </c>
      <c r="G189" s="375">
        <f t="shared" si="8"/>
        <v>1.7499999999999995E-2</v>
      </c>
      <c r="H189" s="375">
        <v>3.4300000000000004E-2</v>
      </c>
      <c r="I189" s="375">
        <v>2.0299999999999999E-2</v>
      </c>
      <c r="J189" s="375">
        <f t="shared" si="9"/>
        <v>1.4000000000000005E-2</v>
      </c>
      <c r="K189" s="896"/>
      <c r="L189" s="350"/>
      <c r="M189" s="362" t="s">
        <v>417</v>
      </c>
      <c r="N189" s="363">
        <f>N185+1</f>
        <v>2014</v>
      </c>
      <c r="O189" s="364">
        <v>275</v>
      </c>
      <c r="P189" s="364">
        <v>148</v>
      </c>
      <c r="Q189" s="364">
        <f t="shared" si="10"/>
        <v>148</v>
      </c>
      <c r="T189" s="364">
        <v>127</v>
      </c>
      <c r="U189" s="365">
        <f t="shared" ref="U189:U206" si="11">T189/O189</f>
        <v>0.46181818181818179</v>
      </c>
    </row>
    <row r="190" spans="2:21">
      <c r="B190" s="271"/>
      <c r="C190" s="374">
        <v>41494</v>
      </c>
      <c r="D190" s="380"/>
      <c r="E190" s="375">
        <v>4.4000000000000004E-2</v>
      </c>
      <c r="F190" s="375">
        <v>2.6200000000000001E-2</v>
      </c>
      <c r="G190" s="375">
        <f t="shared" si="8"/>
        <v>1.7800000000000003E-2</v>
      </c>
      <c r="H190" s="375">
        <v>3.4300000000000004E-2</v>
      </c>
      <c r="I190" s="375">
        <v>2.0099999999999996E-2</v>
      </c>
      <c r="J190" s="375">
        <f t="shared" si="9"/>
        <v>1.4200000000000008E-2</v>
      </c>
      <c r="K190" s="896"/>
      <c r="L190" s="350"/>
      <c r="M190" s="362" t="s">
        <v>418</v>
      </c>
      <c r="N190" s="363" t="s">
        <v>134</v>
      </c>
      <c r="O190" s="364">
        <v>335</v>
      </c>
      <c r="P190" s="364">
        <v>213</v>
      </c>
      <c r="Q190" s="364">
        <f t="shared" si="10"/>
        <v>213</v>
      </c>
      <c r="T190" s="364">
        <v>123</v>
      </c>
      <c r="U190" s="365">
        <f t="shared" si="11"/>
        <v>0.36716417910447763</v>
      </c>
    </row>
    <row r="191" spans="2:21">
      <c r="B191" s="271"/>
      <c r="C191" s="374">
        <v>41501</v>
      </c>
      <c r="D191" s="380"/>
      <c r="E191" s="375">
        <v>4.4000000000000004E-2</v>
      </c>
      <c r="F191" s="375">
        <v>2.7300000000000001E-2</v>
      </c>
      <c r="G191" s="375">
        <f t="shared" si="8"/>
        <v>1.6700000000000003E-2</v>
      </c>
      <c r="H191" s="375">
        <v>3.44E-2</v>
      </c>
      <c r="I191" s="375">
        <v>2.0799999999999999E-2</v>
      </c>
      <c r="J191" s="375">
        <f t="shared" si="9"/>
        <v>1.3600000000000001E-2</v>
      </c>
      <c r="K191" s="896"/>
      <c r="L191" s="350"/>
      <c r="M191" s="362" t="s">
        <v>419</v>
      </c>
      <c r="N191" s="363" t="s">
        <v>133</v>
      </c>
      <c r="O191" s="364">
        <v>340</v>
      </c>
      <c r="P191" s="364">
        <v>220</v>
      </c>
      <c r="Q191" s="364">
        <f t="shared" si="10"/>
        <v>220</v>
      </c>
      <c r="T191" s="364">
        <v>120</v>
      </c>
      <c r="U191" s="365">
        <f t="shared" si="11"/>
        <v>0.35294117647058826</v>
      </c>
    </row>
    <row r="192" spans="2:21">
      <c r="B192" s="271"/>
      <c r="C192" s="374">
        <v>41508</v>
      </c>
      <c r="D192" s="380"/>
      <c r="E192" s="375">
        <v>4.58E-2</v>
      </c>
      <c r="F192" s="375">
        <v>2.86E-2</v>
      </c>
      <c r="G192" s="375">
        <f t="shared" si="8"/>
        <v>1.72E-2</v>
      </c>
      <c r="H192" s="375">
        <v>3.6000000000000004E-2</v>
      </c>
      <c r="I192" s="375">
        <v>2.2799999999999997E-2</v>
      </c>
      <c r="J192" s="375">
        <f t="shared" si="9"/>
        <v>1.3200000000000007E-2</v>
      </c>
      <c r="K192" s="896"/>
      <c r="L192" s="350"/>
      <c r="M192" s="362" t="s">
        <v>420</v>
      </c>
      <c r="N192" s="363" t="s">
        <v>136</v>
      </c>
      <c r="O192" s="364">
        <v>311</v>
      </c>
      <c r="P192" s="364">
        <v>179</v>
      </c>
      <c r="Q192" s="364">
        <f t="shared" si="10"/>
        <v>179</v>
      </c>
      <c r="T192" s="364">
        <v>133</v>
      </c>
      <c r="U192" s="365">
        <f t="shared" si="11"/>
        <v>0.42765273311897106</v>
      </c>
    </row>
    <row r="193" spans="2:21">
      <c r="B193" s="271"/>
      <c r="C193" s="374">
        <v>41515</v>
      </c>
      <c r="D193" s="380"/>
      <c r="E193" s="375">
        <v>4.5100000000000001E-2</v>
      </c>
      <c r="F193" s="375">
        <v>2.76E-2</v>
      </c>
      <c r="G193" s="375">
        <f t="shared" si="8"/>
        <v>1.7500000000000002E-2</v>
      </c>
      <c r="H193" s="375">
        <v>3.5400000000000001E-2</v>
      </c>
      <c r="I193" s="375">
        <v>2.2099999999999998E-2</v>
      </c>
      <c r="J193" s="375">
        <f t="shared" si="9"/>
        <v>1.3300000000000003E-2</v>
      </c>
      <c r="K193" s="896"/>
      <c r="L193" s="350"/>
      <c r="M193" s="362" t="s">
        <v>421</v>
      </c>
      <c r="N193" s="363">
        <f>N189+1</f>
        <v>2015</v>
      </c>
      <c r="O193" s="364">
        <v>338</v>
      </c>
      <c r="P193" s="364">
        <v>150</v>
      </c>
      <c r="Q193" s="364">
        <f t="shared" si="10"/>
        <v>150</v>
      </c>
      <c r="T193" s="364">
        <v>188</v>
      </c>
      <c r="U193" s="365">
        <f t="shared" si="11"/>
        <v>0.55621301775147924</v>
      </c>
    </row>
    <row r="194" spans="2:21">
      <c r="B194" s="271"/>
      <c r="C194" s="374">
        <v>41522</v>
      </c>
      <c r="D194" s="380"/>
      <c r="E194" s="375">
        <v>4.5700000000000005E-2</v>
      </c>
      <c r="F194" s="375">
        <v>2.92E-2</v>
      </c>
      <c r="G194" s="375">
        <f t="shared" si="8"/>
        <v>1.6500000000000004E-2</v>
      </c>
      <c r="H194" s="375">
        <v>3.5900000000000001E-2</v>
      </c>
      <c r="I194" s="375">
        <v>2.3399999999999997E-2</v>
      </c>
      <c r="J194" s="375">
        <f t="shared" si="9"/>
        <v>1.2500000000000004E-2</v>
      </c>
      <c r="K194" s="896"/>
      <c r="L194" s="350"/>
      <c r="M194" s="362" t="s">
        <v>422</v>
      </c>
      <c r="N194" s="363" t="s">
        <v>134</v>
      </c>
      <c r="O194" s="364">
        <v>461</v>
      </c>
      <c r="P194" s="364">
        <v>243</v>
      </c>
      <c r="Q194" s="364">
        <f t="shared" si="10"/>
        <v>243</v>
      </c>
      <c r="T194" s="364">
        <v>218</v>
      </c>
      <c r="U194" s="365">
        <f t="shared" si="11"/>
        <v>0.47288503253796094</v>
      </c>
    </row>
    <row r="195" spans="2:21">
      <c r="B195" s="271"/>
      <c r="C195" s="374">
        <v>41529</v>
      </c>
      <c r="D195" s="380"/>
      <c r="E195" s="375">
        <v>4.5700000000000005E-2</v>
      </c>
      <c r="F195" s="375">
        <v>2.92E-2</v>
      </c>
      <c r="G195" s="375">
        <f t="shared" si="8"/>
        <v>1.6500000000000004E-2</v>
      </c>
      <c r="H195" s="375">
        <v>3.5900000000000001E-2</v>
      </c>
      <c r="I195" s="375">
        <v>2.3599999999999999E-2</v>
      </c>
      <c r="J195" s="375">
        <f t="shared" si="9"/>
        <v>1.2300000000000002E-2</v>
      </c>
      <c r="K195" s="896"/>
      <c r="L195" s="350"/>
      <c r="M195" s="362" t="s">
        <v>423</v>
      </c>
      <c r="N195" s="363" t="s">
        <v>133</v>
      </c>
      <c r="O195" s="364">
        <v>426</v>
      </c>
      <c r="P195" s="364">
        <v>273</v>
      </c>
      <c r="Q195" s="364">
        <f t="shared" si="10"/>
        <v>273</v>
      </c>
      <c r="T195" s="364">
        <v>153</v>
      </c>
      <c r="U195" s="365">
        <f t="shared" si="11"/>
        <v>0.35915492957746481</v>
      </c>
    </row>
    <row r="196" spans="2:21">
      <c r="B196" s="271"/>
      <c r="C196" s="374">
        <v>41536</v>
      </c>
      <c r="D196" s="380"/>
      <c r="E196" s="375">
        <v>4.4999999999999998E-2</v>
      </c>
      <c r="F196" s="375">
        <v>2.7900000000000001E-2</v>
      </c>
      <c r="G196" s="375">
        <f t="shared" si="8"/>
        <v>1.7099999999999997E-2</v>
      </c>
      <c r="H196" s="375">
        <v>3.5400000000000001E-2</v>
      </c>
      <c r="I196" s="375">
        <v>2.2099999999999998E-2</v>
      </c>
      <c r="J196" s="375">
        <f t="shared" si="9"/>
        <v>1.3300000000000003E-2</v>
      </c>
      <c r="K196" s="896"/>
      <c r="L196" s="350"/>
      <c r="M196" s="362" t="s">
        <v>424</v>
      </c>
      <c r="N196" s="363" t="s">
        <v>136</v>
      </c>
      <c r="O196" s="364">
        <v>405</v>
      </c>
      <c r="P196" s="364">
        <v>215</v>
      </c>
      <c r="Q196" s="364">
        <f t="shared" si="10"/>
        <v>215</v>
      </c>
      <c r="T196" s="364">
        <v>190</v>
      </c>
      <c r="U196" s="365">
        <f t="shared" si="11"/>
        <v>0.46913580246913578</v>
      </c>
    </row>
    <row r="197" spans="2:21">
      <c r="B197" s="271"/>
      <c r="C197" s="374">
        <v>41543</v>
      </c>
      <c r="D197" s="382">
        <v>41532</v>
      </c>
      <c r="E197" s="375">
        <v>4.3200000000000002E-2</v>
      </c>
      <c r="F197" s="375">
        <v>2.6600000000000002E-2</v>
      </c>
      <c r="G197" s="375">
        <f t="shared" si="8"/>
        <v>1.66E-2</v>
      </c>
      <c r="H197" s="375">
        <v>3.3700000000000001E-2</v>
      </c>
      <c r="I197" s="375">
        <v>2.07E-2</v>
      </c>
      <c r="J197" s="375">
        <f t="shared" si="9"/>
        <v>1.3000000000000001E-2</v>
      </c>
      <c r="K197" s="896">
        <f>U187</f>
        <v>0.53658619477733949</v>
      </c>
      <c r="L197" s="350"/>
      <c r="M197" s="362" t="s">
        <v>425</v>
      </c>
      <c r="N197" s="363">
        <f>N193+1</f>
        <v>2016</v>
      </c>
      <c r="O197" s="364">
        <v>350</v>
      </c>
      <c r="P197" s="364">
        <v>185</v>
      </c>
      <c r="Q197" s="364">
        <f t="shared" si="10"/>
        <v>185</v>
      </c>
      <c r="T197" s="364">
        <v>165</v>
      </c>
      <c r="U197" s="365">
        <f t="shared" si="11"/>
        <v>0.47142857142857142</v>
      </c>
    </row>
    <row r="198" spans="2:21">
      <c r="B198" s="271"/>
      <c r="C198" s="374">
        <v>41550</v>
      </c>
      <c r="D198" s="380"/>
      <c r="E198" s="375">
        <v>4.2199999999999994E-2</v>
      </c>
      <c r="F198" s="375">
        <v>2.64E-2</v>
      </c>
      <c r="G198" s="375">
        <f t="shared" si="8"/>
        <v>1.5799999999999995E-2</v>
      </c>
      <c r="H198" s="375">
        <v>3.2899999999999999E-2</v>
      </c>
      <c r="I198" s="375">
        <v>2.0199999999999999E-2</v>
      </c>
      <c r="J198" s="375">
        <f t="shared" si="9"/>
        <v>1.2699999999999999E-2</v>
      </c>
      <c r="K198" s="896"/>
      <c r="L198" s="350"/>
      <c r="M198" s="362" t="s">
        <v>426</v>
      </c>
      <c r="N198" s="363" t="s">
        <v>134</v>
      </c>
      <c r="O198" s="364">
        <v>510</v>
      </c>
      <c r="P198" s="364">
        <v>275</v>
      </c>
      <c r="Q198" s="364">
        <f t="shared" si="10"/>
        <v>275</v>
      </c>
      <c r="T198" s="364">
        <v>235</v>
      </c>
      <c r="U198" s="365">
        <f t="shared" si="11"/>
        <v>0.46078431372549017</v>
      </c>
    </row>
    <row r="199" spans="2:21">
      <c r="B199" s="271"/>
      <c r="C199" s="374">
        <v>41557</v>
      </c>
      <c r="D199" s="380"/>
      <c r="E199" s="375">
        <v>4.2300000000000004E-2</v>
      </c>
      <c r="F199" s="375">
        <v>2.6800000000000001E-2</v>
      </c>
      <c r="G199" s="375">
        <f t="shared" si="8"/>
        <v>1.5500000000000003E-2</v>
      </c>
      <c r="H199" s="375">
        <v>3.3099999999999997E-2</v>
      </c>
      <c r="I199" s="375">
        <v>2.06E-2</v>
      </c>
      <c r="J199" s="375">
        <f t="shared" si="9"/>
        <v>1.2499999999999997E-2</v>
      </c>
      <c r="K199" s="896"/>
      <c r="L199" s="350"/>
      <c r="M199" s="362" t="s">
        <v>537</v>
      </c>
      <c r="N199" s="363" t="s">
        <v>133</v>
      </c>
      <c r="O199" s="366">
        <v>561</v>
      </c>
      <c r="P199" s="366">
        <v>298</v>
      </c>
      <c r="Q199" s="366">
        <f t="shared" si="10"/>
        <v>298</v>
      </c>
      <c r="T199" s="366">
        <v>263</v>
      </c>
      <c r="U199" s="368">
        <f t="shared" si="11"/>
        <v>0.46880570409982175</v>
      </c>
    </row>
    <row r="200" spans="2:21">
      <c r="B200" s="271"/>
      <c r="C200" s="374">
        <v>41564</v>
      </c>
      <c r="D200" s="380"/>
      <c r="E200" s="375">
        <v>4.2800000000000005E-2</v>
      </c>
      <c r="F200" s="375">
        <v>2.6600000000000002E-2</v>
      </c>
      <c r="G200" s="375">
        <f t="shared" si="8"/>
        <v>1.6200000000000003E-2</v>
      </c>
      <c r="H200" s="375">
        <v>3.3300000000000003E-2</v>
      </c>
      <c r="I200" s="375">
        <v>2.06E-2</v>
      </c>
      <c r="J200" s="375">
        <f t="shared" si="9"/>
        <v>1.2700000000000003E-2</v>
      </c>
      <c r="K200" s="896"/>
      <c r="L200" s="350"/>
      <c r="M200" s="362" t="s">
        <v>538</v>
      </c>
      <c r="N200" s="363" t="s">
        <v>136</v>
      </c>
      <c r="O200" s="369">
        <v>470</v>
      </c>
      <c r="P200" s="369">
        <v>232</v>
      </c>
      <c r="Q200" s="369">
        <f t="shared" si="10"/>
        <v>232</v>
      </c>
      <c r="T200" s="369">
        <v>238</v>
      </c>
      <c r="U200" s="368">
        <f t="shared" si="11"/>
        <v>0.50638297872340421</v>
      </c>
    </row>
    <row r="201" spans="2:21">
      <c r="B201" s="271"/>
      <c r="C201" s="374">
        <v>41571</v>
      </c>
      <c r="D201" s="380"/>
      <c r="E201" s="375">
        <v>4.1299999999999996E-2</v>
      </c>
      <c r="F201" s="375">
        <v>2.5499999999999998E-2</v>
      </c>
      <c r="G201" s="375">
        <f t="shared" si="8"/>
        <v>1.5799999999999998E-2</v>
      </c>
      <c r="H201" s="375">
        <v>3.2400000000000005E-2</v>
      </c>
      <c r="I201" s="375">
        <v>1.95E-2</v>
      </c>
      <c r="J201" s="375">
        <f t="shared" si="9"/>
        <v>1.2900000000000005E-2</v>
      </c>
      <c r="K201" s="896"/>
      <c r="L201" s="350"/>
      <c r="M201" s="362" t="s">
        <v>639</v>
      </c>
      <c r="N201" s="363">
        <v>2017</v>
      </c>
      <c r="O201" s="369">
        <v>361</v>
      </c>
      <c r="P201" s="369">
        <v>212</v>
      </c>
      <c r="Q201" s="369">
        <f t="shared" si="10"/>
        <v>212</v>
      </c>
      <c r="T201" s="369">
        <v>149</v>
      </c>
      <c r="U201" s="368">
        <f t="shared" si="11"/>
        <v>0.41274238227146814</v>
      </c>
    </row>
    <row r="202" spans="2:21">
      <c r="B202" s="271"/>
      <c r="C202" s="374">
        <v>41578</v>
      </c>
      <c r="D202" s="380"/>
      <c r="E202" s="375">
        <v>4.0999999999999995E-2</v>
      </c>
      <c r="F202" s="375">
        <v>2.5699999999999997E-2</v>
      </c>
      <c r="G202" s="375">
        <f t="shared" si="8"/>
        <v>1.5299999999999998E-2</v>
      </c>
      <c r="H202" s="375">
        <v>3.2000000000000001E-2</v>
      </c>
      <c r="I202" s="375">
        <v>1.9199999999999998E-2</v>
      </c>
      <c r="J202" s="375">
        <f t="shared" si="9"/>
        <v>1.2800000000000002E-2</v>
      </c>
      <c r="K202" s="896"/>
      <c r="L202" s="350"/>
      <c r="M202" s="362" t="s">
        <v>640</v>
      </c>
      <c r="N202" s="363" t="s">
        <v>134</v>
      </c>
      <c r="O202" s="369">
        <v>463</v>
      </c>
      <c r="P202" s="369">
        <v>316</v>
      </c>
      <c r="Q202" s="369">
        <f>P202</f>
        <v>316</v>
      </c>
      <c r="T202" s="369">
        <v>147</v>
      </c>
      <c r="U202" s="368">
        <f t="shared" si="11"/>
        <v>0.31749460043196542</v>
      </c>
    </row>
    <row r="203" spans="2:21">
      <c r="B203" s="271"/>
      <c r="C203" s="374">
        <v>41585</v>
      </c>
      <c r="D203" s="380"/>
      <c r="E203" s="375">
        <v>4.1599999999999998E-2</v>
      </c>
      <c r="F203" s="375">
        <v>2.6800000000000001E-2</v>
      </c>
      <c r="G203" s="375">
        <f t="shared" si="8"/>
        <v>1.4799999999999997E-2</v>
      </c>
      <c r="H203" s="375">
        <v>3.27E-2</v>
      </c>
      <c r="I203" s="375">
        <v>2.0199999999999999E-2</v>
      </c>
      <c r="J203" s="375">
        <f t="shared" si="9"/>
        <v>1.2500000000000001E-2</v>
      </c>
      <c r="K203" s="896"/>
      <c r="L203" s="350"/>
      <c r="M203" s="362" t="s">
        <v>657</v>
      </c>
      <c r="N203" s="363" t="s">
        <v>133</v>
      </c>
      <c r="O203" s="369">
        <v>471</v>
      </c>
      <c r="P203" s="369">
        <v>320</v>
      </c>
      <c r="Q203" s="369">
        <f>P203</f>
        <v>320</v>
      </c>
      <c r="T203" s="369">
        <v>151</v>
      </c>
      <c r="U203" s="368">
        <f t="shared" si="11"/>
        <v>0.3205944798301486</v>
      </c>
    </row>
    <row r="204" spans="2:21">
      <c r="B204" s="271"/>
      <c r="C204" s="374">
        <v>41592</v>
      </c>
      <c r="D204" s="380"/>
      <c r="E204" s="375">
        <v>4.3499999999999997E-2</v>
      </c>
      <c r="F204" s="375">
        <v>2.7400000000000001E-2</v>
      </c>
      <c r="G204" s="375">
        <f t="shared" si="8"/>
        <v>1.6099999999999996E-2</v>
      </c>
      <c r="H204" s="375">
        <v>3.3500000000000002E-2</v>
      </c>
      <c r="I204" s="375">
        <v>2.1099999999999997E-2</v>
      </c>
      <c r="J204" s="375">
        <f t="shared" si="9"/>
        <v>1.2400000000000005E-2</v>
      </c>
      <c r="K204" s="896"/>
      <c r="L204" s="350"/>
      <c r="M204" s="362" t="s">
        <v>658</v>
      </c>
      <c r="N204" s="363" t="s">
        <v>136</v>
      </c>
      <c r="O204" s="369">
        <v>415</v>
      </c>
      <c r="P204" s="369">
        <v>262</v>
      </c>
      <c r="Q204" s="369">
        <f>P204</f>
        <v>262</v>
      </c>
      <c r="T204" s="369">
        <v>153</v>
      </c>
      <c r="U204" s="368">
        <f t="shared" si="11"/>
        <v>0.36867469879518072</v>
      </c>
    </row>
    <row r="205" spans="2:21">
      <c r="B205" s="271"/>
      <c r="C205" s="374">
        <v>41599</v>
      </c>
      <c r="D205" s="380"/>
      <c r="E205" s="375">
        <v>4.2199999999999994E-2</v>
      </c>
      <c r="F205" s="375">
        <v>2.7400000000000001E-2</v>
      </c>
      <c r="G205" s="375">
        <f t="shared" si="8"/>
        <v>1.4799999999999994E-2</v>
      </c>
      <c r="H205" s="375">
        <v>3.27E-2</v>
      </c>
      <c r="I205" s="375">
        <v>2.0799999999999999E-2</v>
      </c>
      <c r="J205" s="375">
        <f t="shared" si="9"/>
        <v>1.1900000000000001E-2</v>
      </c>
      <c r="K205" s="896"/>
      <c r="L205" s="350"/>
      <c r="M205" s="362" t="s">
        <v>821</v>
      </c>
      <c r="N205" s="363">
        <v>2018</v>
      </c>
      <c r="O205" s="369">
        <v>346</v>
      </c>
      <c r="P205" s="369">
        <v>218</v>
      </c>
      <c r="Q205" s="369">
        <f>P205</f>
        <v>218</v>
      </c>
      <c r="T205" s="369">
        <v>128</v>
      </c>
      <c r="U205" s="368">
        <f t="shared" si="11"/>
        <v>0.36994219653179189</v>
      </c>
    </row>
    <row r="206" spans="2:21">
      <c r="B206" s="271"/>
      <c r="C206" s="374">
        <v>41605</v>
      </c>
      <c r="D206" s="380"/>
      <c r="E206" s="375">
        <v>4.2900000000000001E-2</v>
      </c>
      <c r="F206" s="375">
        <v>2.7400000000000001E-2</v>
      </c>
      <c r="G206" s="375">
        <f t="shared" si="8"/>
        <v>1.55E-2</v>
      </c>
      <c r="H206" s="375">
        <v>3.3000000000000002E-2</v>
      </c>
      <c r="I206" s="375">
        <v>2.0799999999999999E-2</v>
      </c>
      <c r="J206" s="375">
        <f t="shared" si="9"/>
        <v>1.2200000000000003E-2</v>
      </c>
      <c r="K206" s="896"/>
      <c r="L206" s="350"/>
      <c r="M206" s="362" t="s">
        <v>1050</v>
      </c>
      <c r="N206" s="363" t="s">
        <v>134</v>
      </c>
      <c r="O206" s="369">
        <v>447</v>
      </c>
      <c r="P206" s="369">
        <v>329</v>
      </c>
      <c r="Q206" s="369">
        <f>P206</f>
        <v>329</v>
      </c>
      <c r="T206" s="369">
        <v>118</v>
      </c>
      <c r="U206" s="368">
        <f t="shared" si="11"/>
        <v>0.26398210290827739</v>
      </c>
    </row>
    <row r="207" spans="2:21">
      <c r="B207" s="271"/>
      <c r="C207" s="374">
        <v>41613</v>
      </c>
      <c r="D207" s="380"/>
      <c r="E207" s="375">
        <v>4.4600000000000001E-2</v>
      </c>
      <c r="F207" s="375">
        <v>2.8399999999999998E-2</v>
      </c>
      <c r="G207" s="375">
        <f t="shared" si="8"/>
        <v>1.6200000000000003E-2</v>
      </c>
      <c r="H207" s="375">
        <v>3.4700000000000002E-2</v>
      </c>
      <c r="I207" s="375">
        <v>2.1600000000000001E-2</v>
      </c>
      <c r="J207" s="375">
        <f t="shared" si="9"/>
        <v>1.3100000000000001E-2</v>
      </c>
      <c r="K207" s="896"/>
      <c r="L207" s="350"/>
      <c r="M207" s="367"/>
      <c r="N207" s="363"/>
      <c r="O207" s="369"/>
      <c r="P207" s="369"/>
      <c r="Q207" s="369"/>
      <c r="R207" s="369"/>
      <c r="S207" s="368"/>
    </row>
    <row r="208" spans="2:21">
      <c r="B208" s="271"/>
      <c r="C208" s="374">
        <v>41620</v>
      </c>
      <c r="D208" s="380"/>
      <c r="E208" s="375">
        <v>4.4199999999999996E-2</v>
      </c>
      <c r="F208" s="375">
        <v>2.86E-2</v>
      </c>
      <c r="G208" s="375">
        <f t="shared" si="8"/>
        <v>1.5599999999999996E-2</v>
      </c>
      <c r="H208" s="375">
        <v>3.4300000000000004E-2</v>
      </c>
      <c r="I208" s="375">
        <v>2.2200000000000001E-2</v>
      </c>
      <c r="J208" s="375">
        <f t="shared" si="9"/>
        <v>1.2100000000000003E-2</v>
      </c>
      <c r="K208" s="896"/>
      <c r="L208" s="350"/>
      <c r="M208" s="367"/>
      <c r="N208" s="363"/>
      <c r="O208" s="369"/>
      <c r="P208" s="369"/>
      <c r="Q208" s="369"/>
      <c r="R208" s="369"/>
      <c r="S208" s="368"/>
    </row>
    <row r="209" spans="2:21" ht="18" customHeight="1">
      <c r="B209" s="271"/>
      <c r="C209" s="374">
        <v>41627</v>
      </c>
      <c r="D209" s="380"/>
      <c r="E209" s="375">
        <v>4.4699999999999997E-2</v>
      </c>
      <c r="F209" s="375">
        <v>2.8900000000000002E-2</v>
      </c>
      <c r="G209" s="375">
        <f t="shared" si="8"/>
        <v>1.5799999999999995E-2</v>
      </c>
      <c r="H209" s="375">
        <v>3.5099999999999999E-2</v>
      </c>
      <c r="I209" s="375">
        <v>2.2700000000000001E-2</v>
      </c>
      <c r="J209" s="375">
        <f t="shared" si="9"/>
        <v>1.2399999999999998E-2</v>
      </c>
      <c r="K209" s="896"/>
      <c r="L209" s="350"/>
      <c r="M209" s="358"/>
      <c r="N209" s="359"/>
      <c r="O209" s="360" t="s">
        <v>1123</v>
      </c>
      <c r="P209" s="360" t="s">
        <v>428</v>
      </c>
      <c r="Q209" s="360" t="s">
        <v>56</v>
      </c>
      <c r="T209" s="360" t="s">
        <v>429</v>
      </c>
      <c r="U209" s="361" t="s">
        <v>436</v>
      </c>
    </row>
    <row r="210" spans="2:21">
      <c r="B210" s="271"/>
      <c r="C210" s="374">
        <v>41634</v>
      </c>
      <c r="D210" s="382">
        <v>41623</v>
      </c>
      <c r="E210" s="375">
        <v>4.4800000000000006E-2</v>
      </c>
      <c r="F210" s="375">
        <v>2.9900000000000003E-2</v>
      </c>
      <c r="G210" s="375">
        <f t="shared" si="8"/>
        <v>1.4900000000000004E-2</v>
      </c>
      <c r="H210" s="375">
        <v>3.5200000000000002E-2</v>
      </c>
      <c r="I210" s="375">
        <v>2.3900000000000001E-2</v>
      </c>
      <c r="J210" s="375">
        <f t="shared" si="9"/>
        <v>1.1300000000000001E-2</v>
      </c>
      <c r="K210" s="896">
        <f>U188</f>
        <v>0.46839215442097304</v>
      </c>
      <c r="L210" s="350"/>
      <c r="M210" s="367"/>
      <c r="N210" s="363"/>
      <c r="O210" s="369"/>
      <c r="P210" s="369"/>
      <c r="Q210" s="369"/>
      <c r="R210" s="369"/>
      <c r="S210" s="368"/>
    </row>
    <row r="211" spans="2:21">
      <c r="B211" s="271"/>
      <c r="C211" s="374">
        <v>41641</v>
      </c>
      <c r="D211" s="380"/>
      <c r="E211" s="375">
        <v>4.53E-2</v>
      </c>
      <c r="F211" s="375">
        <v>3.0099999999999998E-2</v>
      </c>
      <c r="G211" s="375">
        <f t="shared" si="8"/>
        <v>1.5200000000000002E-2</v>
      </c>
      <c r="H211" s="375">
        <v>3.5499999999999997E-2</v>
      </c>
      <c r="I211" s="375">
        <v>2.4300000000000002E-2</v>
      </c>
      <c r="J211" s="375">
        <f t="shared" si="9"/>
        <v>1.1199999999999995E-2</v>
      </c>
      <c r="K211" s="896"/>
      <c r="L211" s="350"/>
      <c r="M211" s="367"/>
      <c r="N211" s="363"/>
      <c r="O211" s="369"/>
      <c r="P211" s="369"/>
      <c r="Q211" s="369"/>
      <c r="R211" s="369"/>
      <c r="S211" s="368"/>
    </row>
    <row r="212" spans="2:21">
      <c r="B212" s="271"/>
      <c r="C212" s="374">
        <v>41648</v>
      </c>
      <c r="D212" s="380"/>
      <c r="E212" s="375">
        <v>4.5100000000000001E-2</v>
      </c>
      <c r="F212" s="375">
        <v>2.9600000000000001E-2</v>
      </c>
      <c r="G212" s="375">
        <f t="shared" si="8"/>
        <v>1.55E-2</v>
      </c>
      <c r="H212" s="375">
        <v>3.56E-2</v>
      </c>
      <c r="I212" s="375">
        <v>2.4E-2</v>
      </c>
      <c r="J212" s="375">
        <f t="shared" si="9"/>
        <v>1.1599999999999999E-2</v>
      </c>
      <c r="K212" s="896"/>
      <c r="L212" s="350"/>
      <c r="M212" s="367"/>
      <c r="N212" s="363"/>
      <c r="O212" s="369"/>
      <c r="P212" s="369"/>
      <c r="Q212" s="369"/>
      <c r="R212" s="369"/>
      <c r="S212" s="368"/>
    </row>
    <row r="213" spans="2:21">
      <c r="B213" s="271"/>
      <c r="C213" s="374">
        <v>41655</v>
      </c>
      <c r="D213" s="380"/>
      <c r="E213" s="375">
        <v>4.41E-2</v>
      </c>
      <c r="F213" s="375">
        <v>2.86E-2</v>
      </c>
      <c r="G213" s="375">
        <f t="shared" si="8"/>
        <v>1.55E-2</v>
      </c>
      <c r="H213" s="375">
        <v>3.4500000000000003E-2</v>
      </c>
      <c r="I213" s="375">
        <v>2.29E-2</v>
      </c>
      <c r="J213" s="375">
        <f t="shared" si="9"/>
        <v>1.1600000000000003E-2</v>
      </c>
      <c r="K213" s="896"/>
      <c r="L213" s="350"/>
      <c r="M213" s="367"/>
      <c r="N213" s="363"/>
      <c r="O213" s="369"/>
      <c r="P213" s="369"/>
      <c r="Q213" s="369"/>
      <c r="R213" s="369"/>
      <c r="S213" s="368"/>
    </row>
    <row r="214" spans="2:21">
      <c r="B214" s="271"/>
      <c r="C214" s="374">
        <v>41662</v>
      </c>
      <c r="D214" s="380"/>
      <c r="E214" s="375">
        <v>4.3899999999999995E-2</v>
      </c>
      <c r="F214" s="375">
        <v>2.8199999999999999E-2</v>
      </c>
      <c r="G214" s="375">
        <f t="shared" si="8"/>
        <v>1.5699999999999995E-2</v>
      </c>
      <c r="H214" s="375">
        <v>3.44E-2</v>
      </c>
      <c r="I214" s="375">
        <v>2.29E-2</v>
      </c>
      <c r="J214" s="375">
        <f t="shared" si="9"/>
        <v>1.15E-2</v>
      </c>
      <c r="K214" s="896"/>
      <c r="L214" s="350"/>
      <c r="M214" s="367"/>
      <c r="N214" s="363"/>
      <c r="O214" s="369"/>
      <c r="P214" s="369"/>
      <c r="Q214" s="369"/>
      <c r="R214" s="369"/>
      <c r="S214" s="368"/>
    </row>
    <row r="215" spans="2:21">
      <c r="B215" s="271"/>
      <c r="C215" s="374">
        <v>41669</v>
      </c>
      <c r="D215" s="380"/>
      <c r="E215" s="375">
        <v>4.3200000000000002E-2</v>
      </c>
      <c r="F215" s="375">
        <v>2.7300000000000001E-2</v>
      </c>
      <c r="G215" s="375">
        <f t="shared" si="8"/>
        <v>1.5900000000000001E-2</v>
      </c>
      <c r="H215" s="375">
        <v>3.4000000000000002E-2</v>
      </c>
      <c r="I215" s="375">
        <v>2.2000000000000002E-2</v>
      </c>
      <c r="J215" s="375">
        <f t="shared" si="9"/>
        <v>1.2E-2</v>
      </c>
      <c r="K215" s="896"/>
      <c r="L215" s="350"/>
      <c r="M215" s="367"/>
      <c r="N215" s="363"/>
      <c r="O215" s="369"/>
      <c r="P215" s="369"/>
      <c r="Q215" s="369"/>
      <c r="R215" s="369"/>
      <c r="S215" s="368"/>
    </row>
    <row r="216" spans="2:21">
      <c r="B216" s="271"/>
      <c r="C216" s="374">
        <v>41676</v>
      </c>
      <c r="D216" s="380"/>
      <c r="E216" s="375">
        <v>4.2300000000000004E-2</v>
      </c>
      <c r="F216" s="375">
        <v>2.6800000000000001E-2</v>
      </c>
      <c r="G216" s="375">
        <f t="shared" si="8"/>
        <v>1.5500000000000003E-2</v>
      </c>
      <c r="H216" s="375">
        <v>3.3300000000000003E-2</v>
      </c>
      <c r="I216" s="375">
        <v>2.12E-2</v>
      </c>
      <c r="J216" s="375">
        <f t="shared" si="9"/>
        <v>1.2100000000000003E-2</v>
      </c>
      <c r="K216" s="896"/>
      <c r="L216" s="350"/>
      <c r="M216" s="367"/>
      <c r="N216" s="363"/>
      <c r="O216" s="369"/>
      <c r="P216" s="369"/>
      <c r="Q216" s="369"/>
      <c r="R216" s="369"/>
      <c r="S216" s="368"/>
    </row>
    <row r="217" spans="2:21">
      <c r="B217" s="271"/>
      <c r="C217" s="374">
        <v>41683</v>
      </c>
      <c r="D217" s="380"/>
      <c r="E217" s="375">
        <v>4.2800000000000005E-2</v>
      </c>
      <c r="F217" s="375">
        <v>2.75E-2</v>
      </c>
      <c r="G217" s="375">
        <f t="shared" si="8"/>
        <v>1.5300000000000005E-2</v>
      </c>
      <c r="H217" s="375">
        <v>3.3300000000000003E-2</v>
      </c>
      <c r="I217" s="375">
        <v>2.1700000000000001E-2</v>
      </c>
      <c r="J217" s="375">
        <f t="shared" si="9"/>
        <v>1.1600000000000003E-2</v>
      </c>
      <c r="K217" s="896"/>
      <c r="L217" s="350"/>
      <c r="M217" s="367"/>
      <c r="N217" s="363"/>
      <c r="O217" s="369"/>
      <c r="P217" s="369"/>
      <c r="Q217" s="369"/>
      <c r="R217" s="369"/>
      <c r="S217" s="368"/>
    </row>
    <row r="218" spans="2:21">
      <c r="B218" s="271"/>
      <c r="C218" s="374">
        <v>41690</v>
      </c>
      <c r="D218" s="380"/>
      <c r="E218" s="375">
        <v>4.3299999999999998E-2</v>
      </c>
      <c r="F218" s="375">
        <v>2.7300000000000001E-2</v>
      </c>
      <c r="G218" s="375">
        <f t="shared" si="8"/>
        <v>1.5999999999999997E-2</v>
      </c>
      <c r="H218" s="375">
        <v>3.3500000000000002E-2</v>
      </c>
      <c r="I218" s="375">
        <v>2.1700000000000001E-2</v>
      </c>
      <c r="J218" s="375">
        <f t="shared" si="9"/>
        <v>1.1800000000000001E-2</v>
      </c>
      <c r="K218" s="896"/>
      <c r="L218" s="350"/>
      <c r="M218" s="367"/>
      <c r="N218" s="363"/>
      <c r="O218" s="369"/>
      <c r="P218" s="369"/>
      <c r="Q218" s="369"/>
      <c r="R218" s="369"/>
      <c r="S218" s="368"/>
    </row>
    <row r="219" spans="2:21">
      <c r="C219" s="374">
        <v>41697</v>
      </c>
      <c r="D219" s="380"/>
      <c r="E219" s="375">
        <v>4.3700000000000003E-2</v>
      </c>
      <c r="F219" s="375">
        <v>2.69E-2</v>
      </c>
      <c r="G219" s="375">
        <f t="shared" si="8"/>
        <v>1.6800000000000002E-2</v>
      </c>
      <c r="H219" s="375">
        <v>3.39E-2</v>
      </c>
      <c r="I219" s="375">
        <v>2.1600000000000001E-2</v>
      </c>
      <c r="J219" s="375">
        <f t="shared" si="9"/>
        <v>1.2299999999999998E-2</v>
      </c>
      <c r="K219" s="896"/>
      <c r="L219" s="350"/>
      <c r="M219" s="367"/>
      <c r="N219" s="363"/>
      <c r="O219" s="369"/>
      <c r="P219" s="369"/>
      <c r="Q219" s="369"/>
      <c r="R219" s="369"/>
      <c r="S219" s="368"/>
    </row>
    <row r="220" spans="2:21">
      <c r="C220" s="374">
        <v>41704</v>
      </c>
      <c r="D220" s="380"/>
      <c r="E220" s="375">
        <v>4.2800000000000005E-2</v>
      </c>
      <c r="F220" s="375">
        <v>2.7099999999999999E-2</v>
      </c>
      <c r="G220" s="375">
        <f t="shared" si="8"/>
        <v>1.5700000000000006E-2</v>
      </c>
      <c r="H220" s="375">
        <v>3.32E-2</v>
      </c>
      <c r="I220" s="375">
        <v>2.1499999999999998E-2</v>
      </c>
      <c r="J220" s="375">
        <f t="shared" si="9"/>
        <v>1.1700000000000002E-2</v>
      </c>
      <c r="K220" s="896"/>
      <c r="L220" s="350"/>
      <c r="M220" s="367"/>
      <c r="N220" s="363"/>
      <c r="O220" s="369"/>
      <c r="P220" s="369"/>
      <c r="Q220" s="369"/>
      <c r="R220" s="369"/>
      <c r="S220" s="368"/>
    </row>
    <row r="221" spans="2:21">
      <c r="C221" s="374">
        <v>41711</v>
      </c>
      <c r="D221" s="380"/>
      <c r="E221" s="375">
        <v>4.3700000000000003E-2</v>
      </c>
      <c r="F221" s="375">
        <v>2.7200000000000002E-2</v>
      </c>
      <c r="G221" s="375">
        <f t="shared" si="8"/>
        <v>1.6500000000000001E-2</v>
      </c>
      <c r="H221" s="375">
        <v>3.3799999999999997E-2</v>
      </c>
      <c r="I221" s="375">
        <v>2.2200000000000001E-2</v>
      </c>
      <c r="J221" s="375">
        <f t="shared" si="9"/>
        <v>1.1599999999999996E-2</v>
      </c>
      <c r="K221" s="896"/>
      <c r="L221" s="350"/>
      <c r="M221" s="367"/>
      <c r="N221" s="363"/>
      <c r="O221" s="369"/>
      <c r="P221" s="369"/>
      <c r="Q221" s="369"/>
      <c r="R221" s="369"/>
      <c r="S221" s="368"/>
    </row>
    <row r="222" spans="2:21">
      <c r="C222" s="374">
        <v>41718</v>
      </c>
      <c r="D222" s="380"/>
      <c r="E222" s="375">
        <v>4.3200000000000002E-2</v>
      </c>
      <c r="F222" s="375">
        <v>2.7400000000000001E-2</v>
      </c>
      <c r="G222" s="375">
        <f t="shared" ref="G222:G285" si="12">E222-F222</f>
        <v>1.5800000000000002E-2</v>
      </c>
      <c r="H222" s="375">
        <v>3.32E-2</v>
      </c>
      <c r="I222" s="375">
        <v>2.2200000000000001E-2</v>
      </c>
      <c r="J222" s="375">
        <f t="shared" ref="J222:J285" si="13">H222-I222</f>
        <v>1.0999999999999999E-2</v>
      </c>
      <c r="K222" s="896"/>
      <c r="L222" s="350"/>
      <c r="M222" s="367"/>
      <c r="N222" s="363"/>
      <c r="O222" s="369"/>
      <c r="P222" s="369"/>
      <c r="Q222" s="369"/>
      <c r="R222" s="369"/>
      <c r="S222" s="368"/>
    </row>
    <row r="223" spans="2:21">
      <c r="C223" s="374">
        <v>41725</v>
      </c>
      <c r="D223" s="382">
        <v>41713</v>
      </c>
      <c r="E223" s="375">
        <v>4.4000000000000004E-2</v>
      </c>
      <c r="F223" s="375">
        <v>2.7200000000000002E-2</v>
      </c>
      <c r="G223" s="375">
        <f t="shared" si="12"/>
        <v>1.6800000000000002E-2</v>
      </c>
      <c r="H223" s="375">
        <v>3.4200000000000001E-2</v>
      </c>
      <c r="I223" s="375">
        <v>2.29E-2</v>
      </c>
      <c r="J223" s="375">
        <f t="shared" si="13"/>
        <v>1.1300000000000001E-2</v>
      </c>
      <c r="K223" s="896">
        <f>U189</f>
        <v>0.46181818181818179</v>
      </c>
      <c r="L223" s="350"/>
      <c r="M223" s="367"/>
      <c r="N223" s="363"/>
      <c r="O223" s="369"/>
      <c r="P223" s="369"/>
      <c r="Q223" s="369"/>
      <c r="R223" s="369"/>
      <c r="S223" s="368"/>
    </row>
    <row r="224" spans="2:21">
      <c r="C224" s="374">
        <v>41732</v>
      </c>
      <c r="D224" s="380"/>
      <c r="E224" s="375">
        <v>4.41E-2</v>
      </c>
      <c r="F224" s="375">
        <v>2.7699999999999999E-2</v>
      </c>
      <c r="G224" s="375">
        <f t="shared" si="12"/>
        <v>1.6400000000000001E-2</v>
      </c>
      <c r="H224" s="375">
        <v>3.4700000000000002E-2</v>
      </c>
      <c r="I224" s="375">
        <v>2.3399999999999997E-2</v>
      </c>
      <c r="J224" s="375">
        <f t="shared" si="13"/>
        <v>1.1300000000000004E-2</v>
      </c>
      <c r="K224" s="896"/>
      <c r="L224" s="350"/>
      <c r="M224" s="367"/>
      <c r="N224" s="363"/>
      <c r="O224" s="369"/>
      <c r="P224" s="369"/>
      <c r="Q224" s="369"/>
      <c r="R224" s="369"/>
      <c r="S224" s="368"/>
    </row>
    <row r="225" spans="3:19">
      <c r="C225" s="374">
        <v>41739</v>
      </c>
      <c r="D225" s="380"/>
      <c r="E225" s="375">
        <v>4.3400000000000001E-2</v>
      </c>
      <c r="F225" s="375">
        <v>2.6800000000000001E-2</v>
      </c>
      <c r="G225" s="375">
        <f t="shared" si="12"/>
        <v>1.66E-2</v>
      </c>
      <c r="H225" s="375">
        <v>3.3799999999999997E-2</v>
      </c>
      <c r="I225" s="375">
        <v>2.2400000000000003E-2</v>
      </c>
      <c r="J225" s="375">
        <f t="shared" si="13"/>
        <v>1.1399999999999993E-2</v>
      </c>
      <c r="K225" s="896"/>
      <c r="L225" s="350"/>
      <c r="M225" s="367"/>
      <c r="N225" s="363"/>
      <c r="O225" s="369"/>
      <c r="P225" s="369"/>
      <c r="Q225" s="369"/>
      <c r="R225" s="369"/>
      <c r="S225" s="368"/>
    </row>
    <row r="226" spans="3:19">
      <c r="C226" s="374">
        <v>41746</v>
      </c>
      <c r="D226" s="380"/>
      <c r="E226" s="375">
        <v>4.2699999999999995E-2</v>
      </c>
      <c r="F226" s="375">
        <v>2.6699999999999998E-2</v>
      </c>
      <c r="G226" s="375">
        <f t="shared" si="12"/>
        <v>1.5999999999999997E-2</v>
      </c>
      <c r="H226" s="375">
        <v>3.3300000000000003E-2</v>
      </c>
      <c r="I226" s="375">
        <v>2.2099999999999998E-2</v>
      </c>
      <c r="J226" s="375">
        <f t="shared" si="13"/>
        <v>1.1200000000000005E-2</v>
      </c>
      <c r="K226" s="896"/>
      <c r="L226" s="350"/>
      <c r="M226" s="367"/>
      <c r="N226" s="363"/>
      <c r="O226" s="369"/>
      <c r="P226" s="369"/>
      <c r="Q226" s="369"/>
      <c r="R226" s="369"/>
      <c r="S226" s="368"/>
    </row>
    <row r="227" spans="3:19">
      <c r="C227" s="374">
        <v>41753</v>
      </c>
      <c r="D227" s="380"/>
      <c r="E227" s="375">
        <v>4.3299999999999998E-2</v>
      </c>
      <c r="F227" s="375">
        <v>2.7099999999999999E-2</v>
      </c>
      <c r="G227" s="375">
        <f t="shared" si="12"/>
        <v>1.6199999999999999E-2</v>
      </c>
      <c r="H227" s="375">
        <v>3.39E-2</v>
      </c>
      <c r="I227" s="375">
        <v>2.3E-2</v>
      </c>
      <c r="J227" s="375">
        <f t="shared" si="13"/>
        <v>1.09E-2</v>
      </c>
      <c r="K227" s="896"/>
      <c r="L227" s="350"/>
      <c r="M227" s="367"/>
      <c r="N227" s="363"/>
      <c r="O227" s="369"/>
      <c r="P227" s="369"/>
      <c r="Q227" s="369"/>
      <c r="R227" s="369"/>
      <c r="S227" s="368"/>
    </row>
    <row r="228" spans="3:19">
      <c r="C228" s="374">
        <v>41760</v>
      </c>
      <c r="D228" s="380"/>
      <c r="E228" s="375">
        <v>4.2900000000000001E-2</v>
      </c>
      <c r="F228" s="375">
        <v>2.6600000000000002E-2</v>
      </c>
      <c r="G228" s="375">
        <f t="shared" si="12"/>
        <v>1.6299999999999999E-2</v>
      </c>
      <c r="H228" s="375">
        <v>3.3799999999999997E-2</v>
      </c>
      <c r="I228" s="375">
        <v>2.2599999999999999E-2</v>
      </c>
      <c r="J228" s="375">
        <f t="shared" si="13"/>
        <v>1.1199999999999998E-2</v>
      </c>
      <c r="K228" s="896"/>
      <c r="L228" s="350"/>
      <c r="M228" s="367"/>
      <c r="N228" s="363"/>
      <c r="O228" s="369"/>
      <c r="P228" s="369"/>
      <c r="Q228" s="369"/>
      <c r="R228" s="369"/>
      <c r="S228" s="368"/>
    </row>
    <row r="229" spans="3:19">
      <c r="C229" s="374">
        <v>41767</v>
      </c>
      <c r="D229" s="380"/>
      <c r="E229" s="375">
        <v>4.2099999999999999E-2</v>
      </c>
      <c r="F229" s="375">
        <v>2.6200000000000001E-2</v>
      </c>
      <c r="G229" s="375">
        <f t="shared" si="12"/>
        <v>1.5899999999999997E-2</v>
      </c>
      <c r="H229" s="375">
        <v>3.32E-2</v>
      </c>
      <c r="I229" s="375">
        <v>2.1899999999999999E-2</v>
      </c>
      <c r="J229" s="375">
        <f t="shared" si="13"/>
        <v>1.1300000000000001E-2</v>
      </c>
      <c r="K229" s="896"/>
      <c r="L229" s="350"/>
      <c r="M229" s="367"/>
      <c r="N229" s="363"/>
      <c r="O229" s="369"/>
      <c r="P229" s="369"/>
      <c r="Q229" s="369"/>
      <c r="R229" s="369"/>
      <c r="S229" s="368"/>
    </row>
    <row r="230" spans="3:19">
      <c r="C230" s="374">
        <v>41774</v>
      </c>
      <c r="D230" s="380"/>
      <c r="E230" s="375">
        <v>4.2000000000000003E-2</v>
      </c>
      <c r="F230" s="375">
        <v>2.5699999999999997E-2</v>
      </c>
      <c r="G230" s="375">
        <f t="shared" si="12"/>
        <v>1.6300000000000005E-2</v>
      </c>
      <c r="H230" s="375">
        <v>3.2899999999999999E-2</v>
      </c>
      <c r="I230" s="375">
        <v>2.1400000000000002E-2</v>
      </c>
      <c r="J230" s="375">
        <f t="shared" si="13"/>
        <v>1.1499999999999996E-2</v>
      </c>
      <c r="K230" s="896"/>
      <c r="L230" s="350"/>
      <c r="M230" s="367"/>
      <c r="N230" s="363"/>
      <c r="O230" s="369"/>
      <c r="P230" s="369"/>
      <c r="Q230" s="369"/>
      <c r="R230" s="369"/>
      <c r="S230" s="368"/>
    </row>
    <row r="231" spans="3:19">
      <c r="C231" s="374">
        <v>41781</v>
      </c>
      <c r="D231" s="380"/>
      <c r="E231" s="375">
        <v>4.1399999999999999E-2</v>
      </c>
      <c r="F231" s="375">
        <v>2.5399999999999999E-2</v>
      </c>
      <c r="G231" s="375">
        <f t="shared" si="12"/>
        <v>1.6E-2</v>
      </c>
      <c r="H231" s="375">
        <v>3.2500000000000001E-2</v>
      </c>
      <c r="I231" s="375">
        <v>2.0799999999999999E-2</v>
      </c>
      <c r="J231" s="375">
        <f t="shared" si="13"/>
        <v>1.1700000000000002E-2</v>
      </c>
      <c r="K231" s="896"/>
      <c r="L231" s="350"/>
      <c r="M231" s="367"/>
      <c r="N231" s="363"/>
      <c r="O231" s="369"/>
      <c r="P231" s="369"/>
      <c r="Q231" s="369"/>
      <c r="R231" s="369"/>
      <c r="S231" s="368"/>
    </row>
    <row r="232" spans="3:19">
      <c r="C232" s="374">
        <v>41788</v>
      </c>
      <c r="D232" s="380"/>
      <c r="E232" s="375">
        <v>4.1200000000000001E-2</v>
      </c>
      <c r="F232" s="375">
        <v>2.4700000000000003E-2</v>
      </c>
      <c r="G232" s="375">
        <f t="shared" si="12"/>
        <v>1.6499999999999997E-2</v>
      </c>
      <c r="H232" s="375">
        <v>3.2099999999999997E-2</v>
      </c>
      <c r="I232" s="375">
        <v>2.0499999999999997E-2</v>
      </c>
      <c r="J232" s="375">
        <f t="shared" si="13"/>
        <v>1.1599999999999999E-2</v>
      </c>
      <c r="K232" s="896"/>
      <c r="L232" s="350"/>
      <c r="M232" s="367"/>
      <c r="N232" s="363"/>
      <c r="O232" s="369"/>
      <c r="P232" s="369"/>
      <c r="Q232" s="369"/>
      <c r="R232" s="369"/>
      <c r="S232" s="368"/>
    </row>
    <row r="233" spans="3:19">
      <c r="C233" s="374">
        <v>41795</v>
      </c>
      <c r="D233" s="380"/>
      <c r="E233" s="375">
        <v>4.1399999999999999E-2</v>
      </c>
      <c r="F233" s="375">
        <v>2.5899999999999999E-2</v>
      </c>
      <c r="G233" s="375">
        <f t="shared" si="12"/>
        <v>1.55E-2</v>
      </c>
      <c r="H233" s="375">
        <v>3.2300000000000002E-2</v>
      </c>
      <c r="I233" s="375">
        <v>2.1499999999999998E-2</v>
      </c>
      <c r="J233" s="375">
        <f t="shared" si="13"/>
        <v>1.0800000000000004E-2</v>
      </c>
      <c r="K233" s="896"/>
      <c r="L233" s="350"/>
      <c r="M233" s="367"/>
      <c r="N233" s="363"/>
      <c r="O233" s="369"/>
      <c r="P233" s="369"/>
      <c r="Q233" s="369"/>
      <c r="R233" s="369"/>
      <c r="S233" s="368"/>
    </row>
    <row r="234" spans="3:19">
      <c r="C234" s="374">
        <v>41802</v>
      </c>
      <c r="D234" s="380"/>
      <c r="E234" s="375">
        <v>4.2000000000000003E-2</v>
      </c>
      <c r="F234" s="375">
        <v>2.6200000000000001E-2</v>
      </c>
      <c r="G234" s="375">
        <f t="shared" si="12"/>
        <v>1.5800000000000002E-2</v>
      </c>
      <c r="H234" s="375">
        <v>3.3099999999999997E-2</v>
      </c>
      <c r="I234" s="375">
        <v>2.2099999999999998E-2</v>
      </c>
      <c r="J234" s="375">
        <f t="shared" si="13"/>
        <v>1.0999999999999999E-2</v>
      </c>
      <c r="K234" s="896"/>
      <c r="L234" s="350"/>
      <c r="M234" s="367"/>
      <c r="N234" s="363"/>
      <c r="O234" s="369"/>
      <c r="P234" s="369"/>
      <c r="Q234" s="369"/>
      <c r="R234" s="369"/>
      <c r="S234" s="368"/>
    </row>
    <row r="235" spans="3:19">
      <c r="C235" s="374">
        <v>41809</v>
      </c>
      <c r="D235" s="380"/>
      <c r="E235" s="375">
        <v>4.1700000000000001E-2</v>
      </c>
      <c r="F235" s="375">
        <v>2.63E-2</v>
      </c>
      <c r="G235" s="375">
        <f t="shared" si="12"/>
        <v>1.54E-2</v>
      </c>
      <c r="H235" s="375">
        <v>3.3000000000000002E-2</v>
      </c>
      <c r="I235" s="375">
        <v>2.2200000000000001E-2</v>
      </c>
      <c r="J235" s="375">
        <f t="shared" si="13"/>
        <v>1.0800000000000001E-2</v>
      </c>
      <c r="K235" s="896"/>
      <c r="L235" s="350"/>
      <c r="M235" s="367"/>
      <c r="N235" s="363"/>
      <c r="O235" s="369"/>
      <c r="P235" s="369"/>
      <c r="Q235" s="369"/>
      <c r="R235" s="369"/>
      <c r="S235" s="368"/>
    </row>
    <row r="236" spans="3:19">
      <c r="C236" s="374">
        <v>41816</v>
      </c>
      <c r="D236" s="382">
        <v>41805</v>
      </c>
      <c r="E236" s="375">
        <v>4.1399999999999999E-2</v>
      </c>
      <c r="F236" s="375">
        <v>2.5699999999999997E-2</v>
      </c>
      <c r="G236" s="375">
        <f t="shared" si="12"/>
        <v>1.5700000000000002E-2</v>
      </c>
      <c r="H236" s="375">
        <v>3.2199999999999999E-2</v>
      </c>
      <c r="I236" s="375">
        <v>2.1899999999999999E-2</v>
      </c>
      <c r="J236" s="375">
        <f t="shared" si="13"/>
        <v>1.03E-2</v>
      </c>
      <c r="K236" s="896">
        <f>U190</f>
        <v>0.36716417910447763</v>
      </c>
      <c r="L236" s="350"/>
      <c r="M236" s="367"/>
      <c r="N236" s="363"/>
      <c r="O236" s="369"/>
      <c r="P236" s="369"/>
      <c r="Q236" s="369"/>
      <c r="R236" s="369"/>
      <c r="S236" s="368"/>
    </row>
    <row r="237" spans="3:19">
      <c r="C237" s="374">
        <v>41823</v>
      </c>
      <c r="D237" s="380"/>
      <c r="E237" s="375">
        <v>4.1200000000000001E-2</v>
      </c>
      <c r="F237" s="375">
        <v>2.6000000000000002E-2</v>
      </c>
      <c r="G237" s="375">
        <f t="shared" si="12"/>
        <v>1.5199999999999998E-2</v>
      </c>
      <c r="H237" s="375">
        <v>3.2199999999999999E-2</v>
      </c>
      <c r="I237" s="375">
        <v>2.18E-2</v>
      </c>
      <c r="J237" s="375">
        <f t="shared" si="13"/>
        <v>1.04E-2</v>
      </c>
      <c r="K237" s="896"/>
      <c r="L237" s="350"/>
      <c r="M237" s="367"/>
      <c r="N237" s="363"/>
      <c r="O237" s="369"/>
      <c r="P237" s="369"/>
      <c r="Q237" s="369"/>
      <c r="R237" s="369"/>
      <c r="S237" s="368"/>
    </row>
    <row r="238" spans="3:19">
      <c r="C238" s="374">
        <v>41830</v>
      </c>
      <c r="D238" s="380"/>
      <c r="E238" s="375">
        <v>4.1500000000000002E-2</v>
      </c>
      <c r="F238" s="375">
        <v>2.5699999999999997E-2</v>
      </c>
      <c r="G238" s="375">
        <f t="shared" si="12"/>
        <v>1.5800000000000005E-2</v>
      </c>
      <c r="H238" s="375">
        <v>3.2400000000000005E-2</v>
      </c>
      <c r="I238" s="375">
        <v>2.1899999999999999E-2</v>
      </c>
      <c r="J238" s="375">
        <f t="shared" si="13"/>
        <v>1.0500000000000006E-2</v>
      </c>
      <c r="K238" s="896"/>
      <c r="L238" s="350"/>
      <c r="M238" s="367"/>
      <c r="N238" s="363"/>
      <c r="O238" s="369"/>
      <c r="P238" s="369"/>
      <c r="Q238" s="369"/>
      <c r="R238" s="369"/>
      <c r="S238" s="368"/>
    </row>
    <row r="239" spans="3:19">
      <c r="C239" s="374">
        <v>41837</v>
      </c>
      <c r="D239" s="380"/>
      <c r="E239" s="375">
        <v>4.1299999999999996E-2</v>
      </c>
      <c r="F239" s="375">
        <v>2.53E-2</v>
      </c>
      <c r="G239" s="375">
        <f t="shared" si="12"/>
        <v>1.5999999999999997E-2</v>
      </c>
      <c r="H239" s="375">
        <v>3.2300000000000002E-2</v>
      </c>
      <c r="I239" s="375">
        <v>2.1499999999999998E-2</v>
      </c>
      <c r="J239" s="375">
        <f t="shared" si="13"/>
        <v>1.0800000000000004E-2</v>
      </c>
      <c r="K239" s="896"/>
      <c r="L239" s="350"/>
      <c r="M239" s="367"/>
      <c r="N239" s="363"/>
      <c r="O239" s="369"/>
      <c r="P239" s="369"/>
      <c r="Q239" s="369"/>
      <c r="R239" s="369"/>
      <c r="S239" s="368"/>
    </row>
    <row r="240" spans="3:19">
      <c r="C240" s="374">
        <v>41844</v>
      </c>
      <c r="D240" s="380"/>
      <c r="E240" s="375">
        <v>4.1299999999999996E-2</v>
      </c>
      <c r="F240" s="375">
        <v>2.4900000000000002E-2</v>
      </c>
      <c r="G240" s="375">
        <f t="shared" si="12"/>
        <v>1.6399999999999994E-2</v>
      </c>
      <c r="H240" s="375">
        <v>3.2599999999999997E-2</v>
      </c>
      <c r="I240" s="375">
        <v>2.1400000000000002E-2</v>
      </c>
      <c r="J240" s="375">
        <f t="shared" si="13"/>
        <v>1.1199999999999995E-2</v>
      </c>
      <c r="K240" s="896"/>
      <c r="L240" s="350"/>
      <c r="M240" s="367"/>
      <c r="N240" s="363"/>
      <c r="O240" s="369"/>
      <c r="P240" s="369"/>
      <c r="Q240" s="369"/>
      <c r="R240" s="369"/>
      <c r="S240" s="368"/>
    </row>
    <row r="241" spans="3:19">
      <c r="C241" s="374">
        <v>41851</v>
      </c>
      <c r="D241" s="380"/>
      <c r="E241" s="375">
        <v>4.1200000000000001E-2</v>
      </c>
      <c r="F241" s="375">
        <v>2.53E-2</v>
      </c>
      <c r="G241" s="375">
        <f t="shared" si="12"/>
        <v>1.5900000000000001E-2</v>
      </c>
      <c r="H241" s="375">
        <v>3.2300000000000002E-2</v>
      </c>
      <c r="I241" s="375">
        <v>2.1899999999999999E-2</v>
      </c>
      <c r="J241" s="375">
        <f t="shared" si="13"/>
        <v>1.0400000000000003E-2</v>
      </c>
      <c r="K241" s="896"/>
      <c r="L241" s="350"/>
      <c r="M241" s="367"/>
      <c r="N241" s="363"/>
      <c r="O241" s="369"/>
      <c r="P241" s="369"/>
      <c r="Q241" s="369"/>
      <c r="R241" s="369"/>
      <c r="S241" s="368"/>
    </row>
    <row r="242" spans="3:19">
      <c r="C242" s="374">
        <v>41858</v>
      </c>
      <c r="D242" s="380"/>
      <c r="E242" s="375">
        <v>4.1399999999999999E-2</v>
      </c>
      <c r="F242" s="375">
        <v>2.4700000000000003E-2</v>
      </c>
      <c r="G242" s="375">
        <f t="shared" si="12"/>
        <v>1.6699999999999996E-2</v>
      </c>
      <c r="H242" s="375">
        <v>3.27E-2</v>
      </c>
      <c r="I242" s="375">
        <v>2.1299999999999999E-2</v>
      </c>
      <c r="J242" s="375">
        <f t="shared" si="13"/>
        <v>1.14E-2</v>
      </c>
      <c r="K242" s="896"/>
      <c r="L242" s="350"/>
      <c r="M242" s="367"/>
      <c r="N242" s="363"/>
      <c r="O242" s="369"/>
      <c r="P242" s="369"/>
      <c r="Q242" s="369"/>
      <c r="R242" s="369"/>
      <c r="S242" s="368"/>
    </row>
    <row r="243" spans="3:19">
      <c r="C243" s="374">
        <v>41865</v>
      </c>
      <c r="D243" s="380"/>
      <c r="E243" s="375">
        <v>4.1200000000000001E-2</v>
      </c>
      <c r="F243" s="375">
        <v>2.41E-2</v>
      </c>
      <c r="G243" s="375">
        <f t="shared" si="12"/>
        <v>1.7100000000000001E-2</v>
      </c>
      <c r="H243" s="375">
        <v>3.2400000000000005E-2</v>
      </c>
      <c r="I243" s="375">
        <v>2.0799999999999999E-2</v>
      </c>
      <c r="J243" s="375">
        <f t="shared" si="13"/>
        <v>1.1600000000000006E-2</v>
      </c>
      <c r="K243" s="896"/>
      <c r="L243" s="350"/>
      <c r="M243" s="367"/>
      <c r="N243" s="363"/>
      <c r="O243" s="369"/>
      <c r="P243" s="369"/>
      <c r="Q243" s="369"/>
      <c r="R243" s="369"/>
      <c r="S243" s="368"/>
    </row>
    <row r="244" spans="3:19">
      <c r="C244" s="374">
        <v>41872</v>
      </c>
      <c r="D244" s="380"/>
      <c r="E244" s="375">
        <v>4.0999999999999995E-2</v>
      </c>
      <c r="F244" s="375">
        <v>2.41E-2</v>
      </c>
      <c r="G244" s="375">
        <f t="shared" si="12"/>
        <v>1.6899999999999995E-2</v>
      </c>
      <c r="H244" s="375">
        <v>3.2300000000000002E-2</v>
      </c>
      <c r="I244" s="375">
        <v>2.0499999999999997E-2</v>
      </c>
      <c r="J244" s="375">
        <f t="shared" si="13"/>
        <v>1.1800000000000005E-2</v>
      </c>
      <c r="K244" s="896"/>
      <c r="L244" s="350"/>
      <c r="M244" s="367"/>
      <c r="N244" s="363"/>
      <c r="O244" s="369"/>
      <c r="P244" s="369"/>
      <c r="Q244" s="369"/>
      <c r="R244" s="369"/>
      <c r="S244" s="368"/>
    </row>
    <row r="245" spans="3:19">
      <c r="C245" s="374">
        <v>41879</v>
      </c>
      <c r="D245" s="380"/>
      <c r="E245" s="375">
        <v>4.0999999999999995E-2</v>
      </c>
      <c r="F245" s="375">
        <v>2.3700000000000002E-2</v>
      </c>
      <c r="G245" s="375">
        <f t="shared" si="12"/>
        <v>1.7299999999999992E-2</v>
      </c>
      <c r="H245" s="375">
        <v>3.2500000000000001E-2</v>
      </c>
      <c r="I245" s="375">
        <v>2.07E-2</v>
      </c>
      <c r="J245" s="375">
        <f t="shared" si="13"/>
        <v>1.1800000000000001E-2</v>
      </c>
      <c r="K245" s="896"/>
      <c r="L245" s="350"/>
      <c r="M245" s="367"/>
      <c r="N245" s="363"/>
      <c r="O245" s="369"/>
      <c r="P245" s="369"/>
      <c r="Q245" s="369"/>
      <c r="R245" s="369"/>
      <c r="S245" s="368"/>
    </row>
    <row r="246" spans="3:19">
      <c r="C246" s="374">
        <v>41886</v>
      </c>
      <c r="D246" s="380"/>
      <c r="E246" s="375">
        <v>4.0999999999999995E-2</v>
      </c>
      <c r="F246" s="375">
        <v>2.4399999999999998E-2</v>
      </c>
      <c r="G246" s="375">
        <f t="shared" si="12"/>
        <v>1.6599999999999997E-2</v>
      </c>
      <c r="H246" s="375">
        <v>3.2400000000000005E-2</v>
      </c>
      <c r="I246" s="375">
        <v>2.1000000000000001E-2</v>
      </c>
      <c r="J246" s="375">
        <f t="shared" si="13"/>
        <v>1.1400000000000004E-2</v>
      </c>
      <c r="K246" s="896"/>
      <c r="L246" s="350"/>
      <c r="M246" s="367"/>
      <c r="N246" s="363"/>
      <c r="O246" s="369"/>
      <c r="P246" s="369"/>
      <c r="Q246" s="369"/>
      <c r="R246" s="369"/>
      <c r="S246" s="368"/>
    </row>
    <row r="247" spans="3:19">
      <c r="C247" s="374">
        <v>41893</v>
      </c>
      <c r="D247" s="380"/>
      <c r="E247" s="375">
        <v>4.1200000000000001E-2</v>
      </c>
      <c r="F247" s="375">
        <v>2.5399999999999999E-2</v>
      </c>
      <c r="G247" s="375">
        <f t="shared" si="12"/>
        <v>1.5800000000000002E-2</v>
      </c>
      <c r="H247" s="375">
        <v>3.2599999999999997E-2</v>
      </c>
      <c r="I247" s="375">
        <v>2.1899999999999999E-2</v>
      </c>
      <c r="J247" s="375">
        <f t="shared" si="13"/>
        <v>1.0699999999999998E-2</v>
      </c>
      <c r="K247" s="896"/>
      <c r="L247" s="350"/>
      <c r="M247" s="367"/>
      <c r="N247" s="363"/>
      <c r="O247" s="369"/>
      <c r="P247" s="369"/>
      <c r="Q247" s="369"/>
      <c r="R247" s="369"/>
      <c r="S247" s="368"/>
    </row>
    <row r="248" spans="3:19">
      <c r="C248" s="374">
        <v>41900</v>
      </c>
      <c r="D248" s="380"/>
      <c r="E248" s="375">
        <v>4.2300000000000004E-2</v>
      </c>
      <c r="F248" s="375">
        <v>2.6099999999999998E-2</v>
      </c>
      <c r="G248" s="375">
        <f t="shared" si="12"/>
        <v>1.6200000000000006E-2</v>
      </c>
      <c r="H248" s="375">
        <v>3.3700000000000001E-2</v>
      </c>
      <c r="I248" s="375">
        <v>2.2799999999999997E-2</v>
      </c>
      <c r="J248" s="375">
        <f t="shared" si="13"/>
        <v>1.0900000000000003E-2</v>
      </c>
      <c r="K248" s="896"/>
      <c r="L248" s="350"/>
      <c r="M248" s="367"/>
      <c r="N248" s="363"/>
      <c r="O248" s="369"/>
      <c r="P248" s="369"/>
      <c r="Q248" s="369"/>
      <c r="R248" s="369"/>
      <c r="S248" s="368"/>
    </row>
    <row r="249" spans="3:19">
      <c r="C249" s="374">
        <v>41907</v>
      </c>
      <c r="D249" s="382">
        <v>41897</v>
      </c>
      <c r="E249" s="375">
        <v>4.2000000000000003E-2</v>
      </c>
      <c r="F249" s="375">
        <v>2.5499999999999998E-2</v>
      </c>
      <c r="G249" s="375">
        <f t="shared" si="12"/>
        <v>1.6500000000000004E-2</v>
      </c>
      <c r="H249" s="375">
        <v>3.3599999999999998E-2</v>
      </c>
      <c r="I249" s="375">
        <v>2.2499999999999999E-2</v>
      </c>
      <c r="J249" s="375">
        <f t="shared" si="13"/>
        <v>1.1099999999999999E-2</v>
      </c>
      <c r="K249" s="896">
        <f>U191</f>
        <v>0.35294117647058826</v>
      </c>
      <c r="L249" s="350"/>
      <c r="M249" s="367"/>
      <c r="N249" s="363"/>
      <c r="O249" s="369"/>
      <c r="P249" s="369"/>
      <c r="Q249" s="369"/>
      <c r="R249" s="369"/>
      <c r="S249" s="368"/>
    </row>
    <row r="250" spans="3:19">
      <c r="C250" s="374">
        <v>41914</v>
      </c>
      <c r="D250" s="380"/>
      <c r="E250" s="375">
        <v>4.1900000000000007E-2</v>
      </c>
      <c r="F250" s="375">
        <v>2.4700000000000003E-2</v>
      </c>
      <c r="G250" s="375">
        <f t="shared" si="12"/>
        <v>1.7200000000000003E-2</v>
      </c>
      <c r="H250" s="375">
        <v>3.3599999999999998E-2</v>
      </c>
      <c r="I250" s="375">
        <v>2.1899999999999999E-2</v>
      </c>
      <c r="J250" s="375">
        <f t="shared" si="13"/>
        <v>1.1699999999999999E-2</v>
      </c>
      <c r="K250" s="896"/>
      <c r="L250" s="350"/>
      <c r="M250" s="367"/>
      <c r="N250" s="363"/>
      <c r="O250" s="369"/>
      <c r="P250" s="369"/>
      <c r="Q250" s="369"/>
      <c r="R250" s="369"/>
      <c r="S250" s="368"/>
    </row>
    <row r="251" spans="3:19">
      <c r="C251" s="374">
        <v>41921</v>
      </c>
      <c r="D251" s="380"/>
      <c r="E251" s="375">
        <v>4.1200000000000001E-2</v>
      </c>
      <c r="F251" s="375">
        <v>2.3599999999999999E-2</v>
      </c>
      <c r="G251" s="375">
        <f t="shared" si="12"/>
        <v>1.7600000000000001E-2</v>
      </c>
      <c r="H251" s="375">
        <v>3.3000000000000002E-2</v>
      </c>
      <c r="I251" s="375">
        <v>2.0799999999999999E-2</v>
      </c>
      <c r="J251" s="375">
        <f t="shared" si="13"/>
        <v>1.2200000000000003E-2</v>
      </c>
      <c r="K251" s="896"/>
      <c r="L251" s="350"/>
      <c r="M251" s="367"/>
      <c r="N251" s="363"/>
      <c r="O251" s="369"/>
      <c r="P251" s="369"/>
      <c r="Q251" s="369"/>
      <c r="R251" s="369"/>
      <c r="S251" s="368"/>
    </row>
    <row r="252" spans="3:19">
      <c r="C252" s="374">
        <v>41928</v>
      </c>
      <c r="D252" s="380"/>
      <c r="E252" s="375">
        <v>3.9699999999999999E-2</v>
      </c>
      <c r="F252" s="375">
        <v>2.1899999999999999E-2</v>
      </c>
      <c r="G252" s="375">
        <f t="shared" si="12"/>
        <v>1.78E-2</v>
      </c>
      <c r="H252" s="375">
        <v>3.1800000000000002E-2</v>
      </c>
      <c r="I252" s="375">
        <v>1.8700000000000001E-2</v>
      </c>
      <c r="J252" s="375">
        <f t="shared" si="13"/>
        <v>1.3100000000000001E-2</v>
      </c>
      <c r="K252" s="896"/>
      <c r="L252" s="350"/>
      <c r="M252" s="367"/>
      <c r="N252" s="363"/>
      <c r="O252" s="369"/>
      <c r="P252" s="369"/>
      <c r="Q252" s="369"/>
      <c r="R252" s="369"/>
      <c r="S252" s="368"/>
    </row>
    <row r="253" spans="3:19">
      <c r="C253" s="374">
        <v>41935</v>
      </c>
      <c r="D253" s="380"/>
      <c r="E253" s="375">
        <v>3.9199999999999999E-2</v>
      </c>
      <c r="F253" s="375">
        <v>2.2499999999999999E-2</v>
      </c>
      <c r="G253" s="375">
        <f t="shared" si="12"/>
        <v>1.67E-2</v>
      </c>
      <c r="H253" s="375">
        <v>3.0800000000000001E-2</v>
      </c>
      <c r="I253" s="375">
        <v>1.89E-2</v>
      </c>
      <c r="J253" s="375">
        <f t="shared" si="13"/>
        <v>1.1900000000000001E-2</v>
      </c>
      <c r="K253" s="896"/>
      <c r="L253" s="350"/>
      <c r="M253" s="367"/>
      <c r="N253" s="363"/>
      <c r="O253" s="369"/>
      <c r="P253" s="369"/>
      <c r="Q253" s="369"/>
      <c r="R253" s="369"/>
      <c r="S253" s="368"/>
    </row>
    <row r="254" spans="3:19">
      <c r="C254" s="374">
        <v>41942</v>
      </c>
      <c r="D254" s="380"/>
      <c r="E254" s="375">
        <v>3.9800000000000002E-2</v>
      </c>
      <c r="F254" s="375">
        <v>2.3199999999999998E-2</v>
      </c>
      <c r="G254" s="375">
        <f t="shared" si="12"/>
        <v>1.6600000000000004E-2</v>
      </c>
      <c r="H254" s="375">
        <v>3.1300000000000001E-2</v>
      </c>
      <c r="I254" s="375">
        <v>1.9799999999999998E-2</v>
      </c>
      <c r="J254" s="375">
        <f t="shared" si="13"/>
        <v>1.1500000000000003E-2</v>
      </c>
      <c r="K254" s="896"/>
      <c r="L254" s="350"/>
      <c r="M254" s="367"/>
      <c r="N254" s="363"/>
      <c r="O254" s="369"/>
      <c r="P254" s="369"/>
      <c r="Q254" s="369"/>
      <c r="R254" s="369"/>
      <c r="S254" s="368"/>
    </row>
    <row r="255" spans="3:19">
      <c r="C255" s="374">
        <v>41949</v>
      </c>
      <c r="D255" s="380"/>
      <c r="E255" s="375">
        <v>4.0199999999999993E-2</v>
      </c>
      <c r="F255" s="375">
        <v>2.3599999999999999E-2</v>
      </c>
      <c r="G255" s="375">
        <f t="shared" si="12"/>
        <v>1.6599999999999993E-2</v>
      </c>
      <c r="H255" s="375">
        <v>3.2099999999999997E-2</v>
      </c>
      <c r="I255" s="375">
        <v>2.06E-2</v>
      </c>
      <c r="J255" s="375">
        <f t="shared" si="13"/>
        <v>1.1499999999999996E-2</v>
      </c>
      <c r="K255" s="896"/>
      <c r="L255" s="350"/>
      <c r="M255" s="367"/>
      <c r="N255" s="363"/>
      <c r="O255" s="369"/>
      <c r="P255" s="369"/>
      <c r="Q255" s="369"/>
      <c r="R255" s="369"/>
      <c r="S255" s="368"/>
    </row>
    <row r="256" spans="3:19">
      <c r="C256" s="374">
        <v>41956</v>
      </c>
      <c r="D256" s="380"/>
      <c r="E256" s="375">
        <v>4.0099999999999997E-2</v>
      </c>
      <c r="F256" s="375">
        <v>2.3599999999999999E-2</v>
      </c>
      <c r="G256" s="375">
        <f t="shared" si="12"/>
        <v>1.6499999999999997E-2</v>
      </c>
      <c r="H256" s="375">
        <v>3.2000000000000001E-2</v>
      </c>
      <c r="I256" s="375">
        <v>2.0499999999999997E-2</v>
      </c>
      <c r="J256" s="375">
        <f t="shared" si="13"/>
        <v>1.1500000000000003E-2</v>
      </c>
      <c r="K256" s="896"/>
      <c r="L256" s="350"/>
      <c r="M256" s="367"/>
      <c r="N256" s="363"/>
      <c r="O256" s="369"/>
      <c r="P256" s="369"/>
      <c r="Q256" s="369"/>
      <c r="R256" s="369"/>
      <c r="S256" s="368"/>
    </row>
    <row r="257" spans="3:19">
      <c r="C257" s="374">
        <v>41963</v>
      </c>
      <c r="D257" s="380"/>
      <c r="E257" s="375">
        <v>3.9900000000000005E-2</v>
      </c>
      <c r="F257" s="375">
        <v>2.3300000000000001E-2</v>
      </c>
      <c r="G257" s="375">
        <f t="shared" si="12"/>
        <v>1.6600000000000004E-2</v>
      </c>
      <c r="H257" s="375">
        <v>3.1699999999999999E-2</v>
      </c>
      <c r="I257" s="375">
        <v>2.0400000000000001E-2</v>
      </c>
      <c r="J257" s="375">
        <f t="shared" si="13"/>
        <v>1.1299999999999998E-2</v>
      </c>
      <c r="K257" s="896"/>
      <c r="L257" s="350"/>
      <c r="M257" s="367"/>
      <c r="N257" s="363"/>
      <c r="O257" s="369"/>
      <c r="P257" s="369"/>
      <c r="Q257" s="369"/>
      <c r="R257" s="369"/>
      <c r="S257" s="368"/>
    </row>
    <row r="258" spans="3:19">
      <c r="C258" s="374">
        <v>41969</v>
      </c>
      <c r="D258" s="380"/>
      <c r="E258" s="375">
        <v>3.9699999999999999E-2</v>
      </c>
      <c r="F258" s="375">
        <v>2.2499999999999999E-2</v>
      </c>
      <c r="G258" s="375">
        <f t="shared" si="12"/>
        <v>1.72E-2</v>
      </c>
      <c r="H258" s="375">
        <v>3.1699999999999999E-2</v>
      </c>
      <c r="I258" s="375">
        <v>0.02</v>
      </c>
      <c r="J258" s="375">
        <f t="shared" si="13"/>
        <v>1.1699999999999999E-2</v>
      </c>
      <c r="K258" s="896"/>
      <c r="L258" s="350"/>
      <c r="M258" s="367"/>
      <c r="N258" s="363"/>
      <c r="O258" s="369"/>
      <c r="P258" s="369"/>
      <c r="Q258" s="369"/>
      <c r="R258" s="369"/>
      <c r="S258" s="368"/>
    </row>
    <row r="259" spans="3:19">
      <c r="C259" s="374">
        <v>41977</v>
      </c>
      <c r="D259" s="380"/>
      <c r="E259" s="375">
        <v>3.8900000000000004E-2</v>
      </c>
      <c r="F259" s="375">
        <v>2.2700000000000001E-2</v>
      </c>
      <c r="G259" s="375">
        <f t="shared" si="12"/>
        <v>1.6200000000000003E-2</v>
      </c>
      <c r="H259" s="375">
        <v>3.1E-2</v>
      </c>
      <c r="I259" s="375">
        <v>1.9599999999999999E-2</v>
      </c>
      <c r="J259" s="375">
        <f t="shared" si="13"/>
        <v>1.14E-2</v>
      </c>
      <c r="K259" s="896"/>
      <c r="L259" s="350"/>
      <c r="M259" s="367"/>
      <c r="N259" s="363"/>
      <c r="O259" s="369"/>
      <c r="P259" s="369"/>
      <c r="Q259" s="369"/>
      <c r="R259" s="369"/>
      <c r="S259" s="368"/>
    </row>
    <row r="260" spans="3:19">
      <c r="C260" s="374">
        <v>41984</v>
      </c>
      <c r="D260" s="380"/>
      <c r="E260" s="375">
        <v>3.9300000000000002E-2</v>
      </c>
      <c r="F260" s="375">
        <v>2.1899999999999999E-2</v>
      </c>
      <c r="G260" s="375">
        <f t="shared" si="12"/>
        <v>1.7400000000000002E-2</v>
      </c>
      <c r="H260" s="375">
        <v>3.2000000000000001E-2</v>
      </c>
      <c r="I260" s="375">
        <v>1.9900000000000001E-2</v>
      </c>
      <c r="J260" s="375">
        <f t="shared" si="13"/>
        <v>1.21E-2</v>
      </c>
      <c r="K260" s="896"/>
      <c r="L260" s="350"/>
      <c r="M260" s="367"/>
      <c r="N260" s="363"/>
      <c r="O260" s="369"/>
      <c r="P260" s="369"/>
      <c r="Q260" s="369"/>
      <c r="R260" s="369"/>
      <c r="S260" s="368"/>
    </row>
    <row r="261" spans="3:19">
      <c r="C261" s="374">
        <v>41991</v>
      </c>
      <c r="D261" s="380"/>
      <c r="E261" s="375">
        <v>3.7999999999999999E-2</v>
      </c>
      <c r="F261" s="375">
        <v>2.1400000000000002E-2</v>
      </c>
      <c r="G261" s="375">
        <f t="shared" si="12"/>
        <v>1.6599999999999997E-2</v>
      </c>
      <c r="H261" s="375">
        <v>3.0899999999999997E-2</v>
      </c>
      <c r="I261" s="375">
        <v>1.9099999999999999E-2</v>
      </c>
      <c r="J261" s="375">
        <f t="shared" si="13"/>
        <v>1.1799999999999998E-2</v>
      </c>
      <c r="K261" s="896"/>
      <c r="L261" s="350"/>
      <c r="M261" s="367"/>
      <c r="N261" s="363"/>
      <c r="O261" s="369"/>
      <c r="P261" s="369"/>
      <c r="Q261" s="369"/>
      <c r="R261" s="369"/>
      <c r="S261" s="368"/>
    </row>
    <row r="262" spans="3:19">
      <c r="C262" s="374">
        <v>41997</v>
      </c>
      <c r="D262" s="380"/>
      <c r="E262" s="375">
        <v>3.8300000000000001E-2</v>
      </c>
      <c r="F262" s="375">
        <v>2.2400000000000003E-2</v>
      </c>
      <c r="G262" s="375">
        <f t="shared" si="12"/>
        <v>1.5899999999999997E-2</v>
      </c>
      <c r="H262" s="375">
        <v>3.1E-2</v>
      </c>
      <c r="I262" s="375">
        <v>2.0299999999999999E-2</v>
      </c>
      <c r="J262" s="375">
        <f t="shared" si="13"/>
        <v>1.0700000000000001E-2</v>
      </c>
      <c r="K262" s="896"/>
      <c r="L262" s="350"/>
      <c r="M262" s="367"/>
      <c r="N262" s="363"/>
      <c r="O262" s="369"/>
      <c r="P262" s="369"/>
      <c r="Q262" s="369"/>
      <c r="R262" s="369"/>
      <c r="S262" s="368"/>
    </row>
    <row r="263" spans="3:19">
      <c r="C263" s="374">
        <v>42004</v>
      </c>
      <c r="D263" s="382">
        <v>41988</v>
      </c>
      <c r="E263" s="375">
        <v>3.8699999999999998E-2</v>
      </c>
      <c r="F263" s="375">
        <v>2.18E-2</v>
      </c>
      <c r="G263" s="375">
        <f t="shared" si="12"/>
        <v>1.6899999999999998E-2</v>
      </c>
      <c r="H263" s="375">
        <v>3.15E-2</v>
      </c>
      <c r="I263" s="375">
        <v>2.0199999999999999E-2</v>
      </c>
      <c r="J263" s="375">
        <f t="shared" si="13"/>
        <v>1.1300000000000001E-2</v>
      </c>
      <c r="K263" s="896">
        <f>U192</f>
        <v>0.42765273311897106</v>
      </c>
      <c r="L263" s="350"/>
      <c r="M263" s="367"/>
      <c r="N263" s="363"/>
      <c r="O263" s="369"/>
      <c r="P263" s="369"/>
      <c r="Q263" s="369"/>
      <c r="R263" s="369"/>
      <c r="S263" s="368"/>
    </row>
    <row r="264" spans="3:19">
      <c r="C264" s="374">
        <v>42012</v>
      </c>
      <c r="D264" s="380"/>
      <c r="E264" s="375">
        <v>3.73E-2</v>
      </c>
      <c r="F264" s="375">
        <v>0.02</v>
      </c>
      <c r="G264" s="375">
        <f t="shared" si="12"/>
        <v>1.7299999999999999E-2</v>
      </c>
      <c r="H264" s="375">
        <v>3.0499999999999999E-2</v>
      </c>
      <c r="I264" s="375">
        <v>1.8200000000000001E-2</v>
      </c>
      <c r="J264" s="375">
        <f t="shared" si="13"/>
        <v>1.2299999999999998E-2</v>
      </c>
      <c r="K264" s="896"/>
      <c r="L264" s="350"/>
      <c r="M264" s="367"/>
      <c r="N264" s="363"/>
      <c r="O264" s="369"/>
      <c r="P264" s="369"/>
      <c r="Q264" s="369"/>
      <c r="R264" s="369"/>
      <c r="S264" s="368"/>
    </row>
    <row r="265" spans="3:19">
      <c r="C265" s="374">
        <v>42019</v>
      </c>
      <c r="D265" s="380"/>
      <c r="E265" s="375">
        <v>3.6600000000000001E-2</v>
      </c>
      <c r="F265" s="375">
        <v>1.8600000000000002E-2</v>
      </c>
      <c r="G265" s="375">
        <f t="shared" si="12"/>
        <v>1.7999999999999999E-2</v>
      </c>
      <c r="H265" s="375">
        <v>2.98E-2</v>
      </c>
      <c r="I265" s="375">
        <v>1.6500000000000001E-2</v>
      </c>
      <c r="J265" s="375">
        <f t="shared" si="13"/>
        <v>1.3299999999999999E-2</v>
      </c>
      <c r="K265" s="896"/>
      <c r="L265" s="350"/>
      <c r="M265" s="367"/>
      <c r="N265" s="363"/>
      <c r="O265" s="369"/>
      <c r="P265" s="369"/>
      <c r="Q265" s="369"/>
      <c r="R265" s="369"/>
      <c r="S265" s="368"/>
    </row>
    <row r="266" spans="3:19">
      <c r="C266" s="374">
        <v>42026</v>
      </c>
      <c r="D266" s="380"/>
      <c r="E266" s="375">
        <v>3.6299999999999999E-2</v>
      </c>
      <c r="F266" s="375">
        <v>1.8500000000000003E-2</v>
      </c>
      <c r="G266" s="375">
        <f t="shared" si="12"/>
        <v>1.7799999999999996E-2</v>
      </c>
      <c r="H266" s="375">
        <v>2.9300000000000003E-2</v>
      </c>
      <c r="I266" s="375">
        <v>1.6399999999999998E-2</v>
      </c>
      <c r="J266" s="375">
        <f t="shared" si="13"/>
        <v>1.2900000000000005E-2</v>
      </c>
      <c r="K266" s="896"/>
      <c r="L266" s="350"/>
      <c r="M266" s="367"/>
      <c r="N266" s="363"/>
      <c r="O266" s="369"/>
      <c r="P266" s="369"/>
      <c r="Q266" s="369"/>
      <c r="R266" s="369"/>
      <c r="S266" s="368"/>
    </row>
    <row r="267" spans="3:19">
      <c r="C267" s="374">
        <v>42033</v>
      </c>
      <c r="D267" s="380"/>
      <c r="E267" s="375">
        <v>3.6600000000000001E-2</v>
      </c>
      <c r="F267" s="375">
        <v>1.77E-2</v>
      </c>
      <c r="G267" s="375">
        <f t="shared" si="12"/>
        <v>1.89E-2</v>
      </c>
      <c r="H267" s="375">
        <v>2.98E-2</v>
      </c>
      <c r="I267" s="375">
        <v>1.6E-2</v>
      </c>
      <c r="J267" s="375">
        <f t="shared" si="13"/>
        <v>1.38E-2</v>
      </c>
      <c r="K267" s="896"/>
      <c r="L267" s="350"/>
      <c r="M267" s="367"/>
      <c r="N267" s="363"/>
      <c r="O267" s="369"/>
      <c r="P267" s="369"/>
      <c r="Q267" s="369"/>
      <c r="R267" s="369"/>
      <c r="S267" s="368"/>
    </row>
    <row r="268" spans="3:19">
      <c r="C268" s="374">
        <v>42040</v>
      </c>
      <c r="D268" s="380"/>
      <c r="E268" s="375">
        <v>3.5900000000000001E-2</v>
      </c>
      <c r="F268" s="375">
        <v>1.8100000000000002E-2</v>
      </c>
      <c r="G268" s="375">
        <f t="shared" si="12"/>
        <v>1.78E-2</v>
      </c>
      <c r="H268" s="375">
        <v>2.92E-2</v>
      </c>
      <c r="I268" s="375">
        <v>1.5600000000000001E-2</v>
      </c>
      <c r="J268" s="375">
        <f t="shared" si="13"/>
        <v>1.3599999999999999E-2</v>
      </c>
      <c r="K268" s="896"/>
      <c r="L268" s="350"/>
      <c r="M268" s="367"/>
      <c r="N268" s="363"/>
      <c r="O268" s="369"/>
      <c r="P268" s="369"/>
      <c r="Q268" s="369"/>
      <c r="R268" s="369"/>
      <c r="S268" s="368"/>
    </row>
    <row r="269" spans="3:19">
      <c r="C269" s="374">
        <v>42047</v>
      </c>
      <c r="D269" s="380"/>
      <c r="E269" s="375">
        <v>3.6900000000000002E-2</v>
      </c>
      <c r="F269" s="375">
        <v>0.02</v>
      </c>
      <c r="G269" s="375">
        <f t="shared" si="12"/>
        <v>1.6900000000000002E-2</v>
      </c>
      <c r="H269" s="375">
        <v>2.9900000000000003E-2</v>
      </c>
      <c r="I269" s="375">
        <v>1.8000000000000002E-2</v>
      </c>
      <c r="J269" s="375">
        <f t="shared" si="13"/>
        <v>1.1900000000000001E-2</v>
      </c>
      <c r="K269" s="896"/>
      <c r="L269" s="350"/>
      <c r="M269" s="367"/>
      <c r="N269" s="363"/>
      <c r="O269" s="369"/>
      <c r="P269" s="369"/>
      <c r="Q269" s="369"/>
      <c r="R269" s="369"/>
      <c r="S269" s="368"/>
    </row>
    <row r="270" spans="3:19">
      <c r="C270" s="374">
        <v>42054</v>
      </c>
      <c r="D270" s="380"/>
      <c r="E270" s="375">
        <v>3.7599999999999995E-2</v>
      </c>
      <c r="F270" s="375">
        <v>2.1099999999999997E-2</v>
      </c>
      <c r="G270" s="375">
        <f t="shared" si="12"/>
        <v>1.6499999999999997E-2</v>
      </c>
      <c r="H270" s="375">
        <v>3.0499999999999999E-2</v>
      </c>
      <c r="I270" s="375">
        <v>1.89E-2</v>
      </c>
      <c r="J270" s="375">
        <f t="shared" si="13"/>
        <v>1.1599999999999999E-2</v>
      </c>
      <c r="K270" s="896"/>
      <c r="L270" s="350"/>
      <c r="M270" s="367"/>
      <c r="N270" s="363"/>
      <c r="O270" s="369"/>
      <c r="P270" s="369"/>
      <c r="Q270" s="369"/>
      <c r="R270" s="369"/>
      <c r="S270" s="368"/>
    </row>
    <row r="271" spans="3:19">
      <c r="C271" s="374">
        <v>42061</v>
      </c>
      <c r="D271" s="380"/>
      <c r="E271" s="375">
        <v>3.7999999999999999E-2</v>
      </c>
      <c r="F271" s="375">
        <v>2.0099999999999996E-2</v>
      </c>
      <c r="G271" s="375">
        <f t="shared" si="12"/>
        <v>1.7900000000000003E-2</v>
      </c>
      <c r="H271" s="375">
        <v>3.0699999999999998E-2</v>
      </c>
      <c r="I271" s="375">
        <v>1.8500000000000003E-2</v>
      </c>
      <c r="J271" s="375">
        <f t="shared" si="13"/>
        <v>1.2199999999999996E-2</v>
      </c>
      <c r="K271" s="896"/>
      <c r="L271" s="350"/>
      <c r="M271" s="367"/>
      <c r="N271" s="363"/>
      <c r="O271" s="369"/>
      <c r="P271" s="369"/>
      <c r="Q271" s="369"/>
      <c r="R271" s="369"/>
      <c r="S271" s="368"/>
    </row>
    <row r="272" spans="3:19">
      <c r="C272" s="374">
        <v>42068</v>
      </c>
      <c r="D272" s="380"/>
      <c r="E272" s="375">
        <v>3.7499999999999999E-2</v>
      </c>
      <c r="F272" s="375">
        <v>2.1299999999999999E-2</v>
      </c>
      <c r="G272" s="375">
        <f t="shared" si="12"/>
        <v>1.6199999999999999E-2</v>
      </c>
      <c r="H272" s="375">
        <v>3.0299999999999997E-2</v>
      </c>
      <c r="I272" s="375">
        <v>1.9E-2</v>
      </c>
      <c r="J272" s="375">
        <f t="shared" si="13"/>
        <v>1.1299999999999998E-2</v>
      </c>
      <c r="K272" s="896"/>
      <c r="L272" s="350"/>
      <c r="M272" s="367"/>
      <c r="N272" s="363"/>
      <c r="O272" s="369"/>
      <c r="P272" s="369"/>
      <c r="Q272" s="369"/>
      <c r="R272" s="369"/>
      <c r="S272" s="368"/>
    </row>
    <row r="273" spans="3:19">
      <c r="C273" s="374">
        <v>42075</v>
      </c>
      <c r="D273" s="380"/>
      <c r="E273" s="375">
        <v>3.8599999999999995E-2</v>
      </c>
      <c r="F273" s="375">
        <v>2.1400000000000002E-2</v>
      </c>
      <c r="G273" s="375">
        <f t="shared" si="12"/>
        <v>1.7199999999999993E-2</v>
      </c>
      <c r="H273" s="375">
        <v>3.1E-2</v>
      </c>
      <c r="I273" s="375">
        <v>1.9599999999999999E-2</v>
      </c>
      <c r="J273" s="375">
        <f t="shared" si="13"/>
        <v>1.14E-2</v>
      </c>
      <c r="K273" s="896"/>
      <c r="L273" s="350"/>
      <c r="M273" s="367"/>
      <c r="N273" s="363"/>
      <c r="O273" s="369"/>
      <c r="P273" s="369"/>
      <c r="Q273" s="369"/>
      <c r="R273" s="369"/>
      <c r="S273" s="368"/>
    </row>
    <row r="274" spans="3:19">
      <c r="C274" s="374">
        <v>42082</v>
      </c>
      <c r="D274" s="380"/>
      <c r="E274" s="375">
        <v>3.78E-2</v>
      </c>
      <c r="F274" s="375">
        <v>0.02</v>
      </c>
      <c r="G274" s="375">
        <f t="shared" si="12"/>
        <v>1.78E-2</v>
      </c>
      <c r="H274" s="375">
        <v>3.0600000000000002E-2</v>
      </c>
      <c r="I274" s="375">
        <v>1.84E-2</v>
      </c>
      <c r="J274" s="375">
        <f t="shared" si="13"/>
        <v>1.2200000000000003E-2</v>
      </c>
      <c r="K274" s="896"/>
      <c r="L274" s="350"/>
      <c r="M274" s="367"/>
      <c r="N274" s="363"/>
      <c r="O274" s="369"/>
      <c r="P274" s="369"/>
      <c r="Q274" s="369"/>
      <c r="R274" s="369"/>
      <c r="S274" s="368"/>
    </row>
    <row r="275" spans="3:19">
      <c r="C275" s="374">
        <v>42089</v>
      </c>
      <c r="D275" s="382">
        <v>42078</v>
      </c>
      <c r="E275" s="375">
        <v>3.6900000000000002E-2</v>
      </c>
      <c r="F275" s="375">
        <v>1.9400000000000001E-2</v>
      </c>
      <c r="G275" s="375">
        <f t="shared" si="12"/>
        <v>1.7500000000000002E-2</v>
      </c>
      <c r="H275" s="375">
        <v>2.9700000000000001E-2</v>
      </c>
      <c r="I275" s="375">
        <v>1.7299999999999999E-2</v>
      </c>
      <c r="J275" s="375">
        <f t="shared" si="13"/>
        <v>1.2400000000000001E-2</v>
      </c>
      <c r="K275" s="896">
        <f>U193</f>
        <v>0.55621301775147924</v>
      </c>
      <c r="L275" s="350"/>
      <c r="M275" s="367"/>
      <c r="N275" s="363"/>
      <c r="O275" s="369"/>
      <c r="P275" s="369"/>
      <c r="Q275" s="369"/>
      <c r="R275" s="369"/>
      <c r="S275" s="368"/>
    </row>
    <row r="276" spans="3:19">
      <c r="C276" s="374">
        <v>42096</v>
      </c>
      <c r="D276" s="380"/>
      <c r="E276" s="375">
        <v>3.7000000000000005E-2</v>
      </c>
      <c r="F276" s="375">
        <v>1.9099999999999999E-2</v>
      </c>
      <c r="G276" s="375">
        <f t="shared" si="12"/>
        <v>1.7900000000000006E-2</v>
      </c>
      <c r="H276" s="375">
        <v>2.98E-2</v>
      </c>
      <c r="I276" s="375">
        <v>1.7100000000000001E-2</v>
      </c>
      <c r="J276" s="375">
        <f t="shared" si="13"/>
        <v>1.2699999999999999E-2</v>
      </c>
      <c r="K276" s="896"/>
      <c r="L276" s="350"/>
      <c r="M276" s="367"/>
      <c r="N276" s="363"/>
      <c r="O276" s="369"/>
      <c r="P276" s="369"/>
      <c r="Q276" s="369"/>
      <c r="R276" s="369"/>
      <c r="S276" s="368"/>
    </row>
    <row r="277" spans="3:19">
      <c r="C277" s="374">
        <v>42103</v>
      </c>
      <c r="D277" s="380"/>
      <c r="E277" s="375">
        <v>3.6600000000000001E-2</v>
      </c>
      <c r="F277" s="375">
        <v>1.9299999999999998E-2</v>
      </c>
      <c r="G277" s="375">
        <f t="shared" si="12"/>
        <v>1.7300000000000003E-2</v>
      </c>
      <c r="H277" s="375">
        <v>2.9300000000000003E-2</v>
      </c>
      <c r="I277" s="375">
        <v>1.67E-2</v>
      </c>
      <c r="J277" s="375">
        <f t="shared" si="13"/>
        <v>1.2600000000000004E-2</v>
      </c>
      <c r="K277" s="896"/>
      <c r="L277" s="350"/>
      <c r="M277" s="367"/>
      <c r="N277" s="363"/>
      <c r="O277" s="369"/>
      <c r="P277" s="369"/>
      <c r="Q277" s="369"/>
      <c r="R277" s="369"/>
      <c r="S277" s="368"/>
    </row>
    <row r="278" spans="3:19">
      <c r="C278" s="374">
        <v>42110</v>
      </c>
      <c r="D278" s="380"/>
      <c r="E278" s="375">
        <v>3.6699999999999997E-2</v>
      </c>
      <c r="F278" s="375">
        <v>1.9E-2</v>
      </c>
      <c r="G278" s="375">
        <f t="shared" si="12"/>
        <v>1.7699999999999997E-2</v>
      </c>
      <c r="H278" s="375">
        <v>2.9399999999999999E-2</v>
      </c>
      <c r="I278" s="375">
        <v>1.6799999999999999E-2</v>
      </c>
      <c r="J278" s="375">
        <f t="shared" si="13"/>
        <v>1.26E-2</v>
      </c>
      <c r="K278" s="896"/>
      <c r="L278" s="350"/>
      <c r="M278" s="367"/>
      <c r="N278" s="363"/>
      <c r="O278" s="369"/>
      <c r="P278" s="369"/>
      <c r="Q278" s="369"/>
      <c r="R278" s="369"/>
      <c r="S278" s="368"/>
    </row>
    <row r="279" spans="3:19">
      <c r="C279" s="374">
        <v>42117</v>
      </c>
      <c r="D279" s="380"/>
      <c r="E279" s="375">
        <v>3.6499999999999998E-2</v>
      </c>
      <c r="F279" s="375">
        <v>1.9400000000000001E-2</v>
      </c>
      <c r="G279" s="375">
        <f t="shared" si="12"/>
        <v>1.7099999999999997E-2</v>
      </c>
      <c r="H279" s="375">
        <v>2.92E-2</v>
      </c>
      <c r="I279" s="375">
        <v>1.6799999999999999E-2</v>
      </c>
      <c r="J279" s="375">
        <f t="shared" si="13"/>
        <v>1.2400000000000001E-2</v>
      </c>
      <c r="K279" s="896"/>
      <c r="L279" s="350"/>
      <c r="M279" s="367"/>
      <c r="N279" s="363"/>
      <c r="O279" s="369"/>
      <c r="P279" s="369"/>
      <c r="Q279" s="369"/>
      <c r="R279" s="369"/>
      <c r="S279" s="368"/>
    </row>
    <row r="280" spans="3:19">
      <c r="C280" s="374">
        <v>42124</v>
      </c>
      <c r="D280" s="380"/>
      <c r="E280" s="375">
        <v>3.6799999999999999E-2</v>
      </c>
      <c r="F280" s="375">
        <v>2.0299999999999999E-2</v>
      </c>
      <c r="G280" s="375">
        <f t="shared" si="12"/>
        <v>1.6500000000000001E-2</v>
      </c>
      <c r="H280" s="375">
        <v>2.9399999999999999E-2</v>
      </c>
      <c r="I280" s="375">
        <v>1.7399999999999999E-2</v>
      </c>
      <c r="J280" s="375">
        <f t="shared" si="13"/>
        <v>1.2E-2</v>
      </c>
      <c r="K280" s="896"/>
      <c r="L280" s="350"/>
      <c r="M280" s="367"/>
      <c r="N280" s="363"/>
      <c r="O280" s="369"/>
      <c r="P280" s="369"/>
      <c r="Q280" s="369"/>
      <c r="R280" s="369"/>
      <c r="S280" s="368"/>
    </row>
    <row r="281" spans="3:19">
      <c r="C281" s="374">
        <v>42131</v>
      </c>
      <c r="D281" s="380"/>
      <c r="E281" s="375">
        <v>3.7999999999999999E-2</v>
      </c>
      <c r="F281" s="375">
        <v>2.1899999999999999E-2</v>
      </c>
      <c r="G281" s="375">
        <f t="shared" si="12"/>
        <v>1.61E-2</v>
      </c>
      <c r="H281" s="375">
        <v>3.0200000000000001E-2</v>
      </c>
      <c r="I281" s="375">
        <v>1.9199999999999998E-2</v>
      </c>
      <c r="J281" s="375">
        <f t="shared" si="13"/>
        <v>1.1000000000000003E-2</v>
      </c>
      <c r="K281" s="896"/>
      <c r="L281" s="350"/>
      <c r="M281" s="367"/>
      <c r="N281" s="363"/>
      <c r="O281" s="369"/>
      <c r="P281" s="369"/>
      <c r="Q281" s="369"/>
      <c r="R281" s="369"/>
      <c r="S281" s="368"/>
    </row>
    <row r="282" spans="3:19">
      <c r="C282" s="374">
        <v>42138</v>
      </c>
      <c r="D282" s="380"/>
      <c r="E282" s="375">
        <v>3.85E-2</v>
      </c>
      <c r="F282" s="375">
        <v>2.2400000000000003E-2</v>
      </c>
      <c r="G282" s="375">
        <f t="shared" si="12"/>
        <v>1.6099999999999996E-2</v>
      </c>
      <c r="H282" s="375">
        <v>3.0699999999999998E-2</v>
      </c>
      <c r="I282" s="375">
        <v>1.9699999999999999E-2</v>
      </c>
      <c r="J282" s="375">
        <f t="shared" si="13"/>
        <v>1.0999999999999999E-2</v>
      </c>
      <c r="K282" s="896"/>
      <c r="L282" s="350"/>
      <c r="M282" s="367"/>
      <c r="N282" s="363"/>
      <c r="O282" s="369"/>
      <c r="P282" s="369"/>
      <c r="Q282" s="369"/>
      <c r="R282" s="369"/>
      <c r="S282" s="368"/>
    </row>
    <row r="283" spans="3:19">
      <c r="C283" s="374">
        <v>42145</v>
      </c>
      <c r="D283" s="380"/>
      <c r="E283" s="375">
        <v>3.8399999999999997E-2</v>
      </c>
      <c r="F283" s="375">
        <v>2.23E-2</v>
      </c>
      <c r="G283" s="375">
        <f t="shared" si="12"/>
        <v>1.6099999999999996E-2</v>
      </c>
      <c r="H283" s="375">
        <v>3.0499999999999999E-2</v>
      </c>
      <c r="I283" s="375">
        <v>1.95E-2</v>
      </c>
      <c r="J283" s="375">
        <f t="shared" si="13"/>
        <v>1.0999999999999999E-2</v>
      </c>
      <c r="K283" s="896"/>
      <c r="L283" s="350"/>
      <c r="M283" s="367"/>
      <c r="N283" s="363"/>
      <c r="O283" s="369"/>
      <c r="P283" s="369"/>
      <c r="Q283" s="369"/>
      <c r="R283" s="369"/>
      <c r="S283" s="368"/>
    </row>
    <row r="284" spans="3:19">
      <c r="C284" s="374">
        <v>42152</v>
      </c>
      <c r="D284" s="380"/>
      <c r="E284" s="375">
        <v>3.8699999999999998E-2</v>
      </c>
      <c r="F284" s="375">
        <v>2.1299999999999999E-2</v>
      </c>
      <c r="G284" s="375">
        <f t="shared" si="12"/>
        <v>1.7399999999999999E-2</v>
      </c>
      <c r="H284" s="375">
        <v>3.1099999999999999E-2</v>
      </c>
      <c r="I284" s="375">
        <v>1.9099999999999999E-2</v>
      </c>
      <c r="J284" s="375">
        <f t="shared" si="13"/>
        <v>1.2E-2</v>
      </c>
      <c r="K284" s="896"/>
      <c r="L284" s="350"/>
      <c r="M284" s="367"/>
      <c r="N284" s="363"/>
      <c r="O284" s="369"/>
      <c r="P284" s="369"/>
      <c r="Q284" s="369"/>
      <c r="R284" s="369"/>
      <c r="S284" s="368"/>
    </row>
    <row r="285" spans="3:19">
      <c r="C285" s="374">
        <v>42159</v>
      </c>
      <c r="D285" s="380"/>
      <c r="E285" s="375">
        <v>3.8699999999999998E-2</v>
      </c>
      <c r="F285" s="375">
        <v>2.3099999999999999E-2</v>
      </c>
      <c r="G285" s="375">
        <f t="shared" si="12"/>
        <v>1.5599999999999999E-2</v>
      </c>
      <c r="H285" s="375">
        <v>3.0800000000000001E-2</v>
      </c>
      <c r="I285" s="375">
        <v>1.9900000000000001E-2</v>
      </c>
      <c r="J285" s="375">
        <f t="shared" si="13"/>
        <v>1.09E-2</v>
      </c>
      <c r="K285" s="896"/>
      <c r="L285" s="350"/>
      <c r="M285" s="367"/>
      <c r="N285" s="363"/>
      <c r="O285" s="369"/>
      <c r="P285" s="369"/>
      <c r="Q285" s="369"/>
      <c r="R285" s="369"/>
      <c r="S285" s="368"/>
    </row>
    <row r="286" spans="3:19">
      <c r="C286" s="374">
        <v>42166</v>
      </c>
      <c r="D286" s="380"/>
      <c r="E286" s="375">
        <v>4.0399999999999998E-2</v>
      </c>
      <c r="F286" s="375">
        <v>2.4199999999999999E-2</v>
      </c>
      <c r="G286" s="375">
        <f t="shared" ref="G286:G349" si="14">E286-F286</f>
        <v>1.6199999999999999E-2</v>
      </c>
      <c r="H286" s="375">
        <v>3.2500000000000001E-2</v>
      </c>
      <c r="I286" s="375">
        <v>2.1600000000000001E-2</v>
      </c>
      <c r="J286" s="375">
        <f t="shared" ref="J286:J372" si="15">H286-I286</f>
        <v>1.09E-2</v>
      </c>
      <c r="K286" s="896"/>
      <c r="L286" s="350"/>
      <c r="M286" s="367"/>
      <c r="N286" s="363"/>
      <c r="O286" s="369"/>
      <c r="P286" s="369"/>
      <c r="Q286" s="369"/>
      <c r="R286" s="369"/>
      <c r="S286" s="368"/>
    </row>
    <row r="287" spans="3:19">
      <c r="C287" s="374">
        <v>42173</v>
      </c>
      <c r="D287" s="380"/>
      <c r="E287" s="375">
        <v>0.04</v>
      </c>
      <c r="F287" s="375">
        <v>2.3199999999999998E-2</v>
      </c>
      <c r="G287" s="375">
        <f t="shared" si="14"/>
        <v>1.6800000000000002E-2</v>
      </c>
      <c r="H287" s="375">
        <v>3.2300000000000002E-2</v>
      </c>
      <c r="I287" s="375">
        <v>2.0899999999999998E-2</v>
      </c>
      <c r="J287" s="375">
        <f t="shared" si="15"/>
        <v>1.1400000000000004E-2</v>
      </c>
      <c r="K287" s="896"/>
      <c r="L287" s="350"/>
      <c r="M287" s="367"/>
      <c r="N287" s="363"/>
      <c r="O287" s="369"/>
      <c r="P287" s="369"/>
      <c r="Q287" s="369"/>
      <c r="R287" s="369"/>
      <c r="S287" s="368"/>
    </row>
    <row r="288" spans="3:19">
      <c r="C288" s="374">
        <v>42180</v>
      </c>
      <c r="D288" s="382">
        <v>42170</v>
      </c>
      <c r="E288" s="375">
        <v>4.0199999999999993E-2</v>
      </c>
      <c r="F288" s="375">
        <v>2.41E-2</v>
      </c>
      <c r="G288" s="375">
        <f t="shared" si="14"/>
        <v>1.6099999999999993E-2</v>
      </c>
      <c r="H288" s="375">
        <v>3.2099999999999997E-2</v>
      </c>
      <c r="I288" s="375">
        <v>2.1000000000000001E-2</v>
      </c>
      <c r="J288" s="375">
        <f t="shared" si="15"/>
        <v>1.1099999999999995E-2</v>
      </c>
      <c r="K288" s="896">
        <f>U194</f>
        <v>0.47288503253796094</v>
      </c>
      <c r="L288" s="350"/>
      <c r="M288" s="367"/>
      <c r="N288" s="363"/>
      <c r="O288" s="369"/>
      <c r="P288" s="369"/>
      <c r="Q288" s="369"/>
      <c r="R288" s="369"/>
      <c r="S288" s="368"/>
    </row>
    <row r="289" spans="3:19">
      <c r="C289" s="374">
        <v>42187</v>
      </c>
      <c r="D289" s="380"/>
      <c r="E289" s="375">
        <v>4.0800000000000003E-2</v>
      </c>
      <c r="F289" s="375">
        <v>2.3799999999999998E-2</v>
      </c>
      <c r="G289" s="375">
        <f t="shared" si="14"/>
        <v>1.7000000000000005E-2</v>
      </c>
      <c r="H289" s="375">
        <v>3.2400000000000005E-2</v>
      </c>
      <c r="I289" s="375">
        <v>2.1099999999999997E-2</v>
      </c>
      <c r="J289" s="375">
        <f t="shared" si="15"/>
        <v>1.1300000000000008E-2</v>
      </c>
      <c r="K289" s="896"/>
      <c r="L289" s="350"/>
      <c r="M289" s="367"/>
      <c r="N289" s="363"/>
      <c r="O289" s="369"/>
      <c r="P289" s="369"/>
      <c r="Q289" s="369"/>
      <c r="R289" s="369"/>
      <c r="S289" s="368"/>
    </row>
    <row r="290" spans="3:19">
      <c r="C290" s="374">
        <v>42194</v>
      </c>
      <c r="D290" s="380"/>
      <c r="E290" s="375">
        <v>4.0399999999999998E-2</v>
      </c>
      <c r="F290" s="375">
        <v>2.3099999999999999E-2</v>
      </c>
      <c r="G290" s="375">
        <f t="shared" si="14"/>
        <v>1.7299999999999999E-2</v>
      </c>
      <c r="H290" s="375">
        <v>3.2000000000000001E-2</v>
      </c>
      <c r="I290" s="375">
        <v>1.9799999999999998E-2</v>
      </c>
      <c r="J290" s="375">
        <f t="shared" si="15"/>
        <v>1.2200000000000003E-2</v>
      </c>
      <c r="K290" s="896"/>
      <c r="L290" s="350"/>
      <c r="M290" s="367"/>
      <c r="N290" s="363"/>
      <c r="O290" s="369"/>
      <c r="P290" s="369"/>
      <c r="Q290" s="369"/>
      <c r="R290" s="369"/>
      <c r="S290" s="368"/>
    </row>
    <row r="291" spans="3:19">
      <c r="C291" s="374">
        <v>42201</v>
      </c>
      <c r="D291" s="380"/>
      <c r="E291" s="375">
        <v>4.0899999999999999E-2</v>
      </c>
      <c r="F291" s="375">
        <v>2.3799999999999998E-2</v>
      </c>
      <c r="G291" s="375">
        <f t="shared" si="14"/>
        <v>1.7100000000000001E-2</v>
      </c>
      <c r="H291" s="375">
        <v>3.2500000000000001E-2</v>
      </c>
      <c r="I291" s="375">
        <v>2.1000000000000001E-2</v>
      </c>
      <c r="J291" s="375">
        <f t="shared" si="15"/>
        <v>1.15E-2</v>
      </c>
      <c r="K291" s="896"/>
      <c r="L291" s="350"/>
      <c r="M291" s="367"/>
      <c r="N291" s="363"/>
      <c r="O291" s="369"/>
      <c r="P291" s="369"/>
      <c r="Q291" s="369"/>
      <c r="R291" s="369"/>
      <c r="S291" s="368"/>
    </row>
    <row r="292" spans="3:19">
      <c r="C292" s="374">
        <v>42208</v>
      </c>
      <c r="D292" s="380"/>
      <c r="E292" s="375">
        <v>4.0399999999999998E-2</v>
      </c>
      <c r="F292" s="375">
        <v>2.3199999999999998E-2</v>
      </c>
      <c r="G292" s="375">
        <f t="shared" si="14"/>
        <v>1.72E-2</v>
      </c>
      <c r="H292" s="375">
        <v>3.2099999999999997E-2</v>
      </c>
      <c r="I292" s="375">
        <v>2.07E-2</v>
      </c>
      <c r="J292" s="375">
        <f t="shared" si="15"/>
        <v>1.1399999999999997E-2</v>
      </c>
      <c r="K292" s="896"/>
      <c r="L292" s="350"/>
      <c r="M292" s="367"/>
      <c r="N292" s="363"/>
      <c r="O292" s="369"/>
      <c r="P292" s="369"/>
      <c r="Q292" s="369"/>
      <c r="R292" s="369"/>
      <c r="S292" s="368"/>
    </row>
    <row r="293" spans="3:19">
      <c r="C293" s="374">
        <v>42215</v>
      </c>
      <c r="D293" s="380"/>
      <c r="E293" s="375">
        <v>3.9800000000000002E-2</v>
      </c>
      <c r="F293" s="375">
        <v>2.2499999999999999E-2</v>
      </c>
      <c r="G293" s="375">
        <f t="shared" si="14"/>
        <v>1.7300000000000003E-2</v>
      </c>
      <c r="H293" s="375">
        <v>3.1699999999999999E-2</v>
      </c>
      <c r="I293" s="375">
        <v>0.02</v>
      </c>
      <c r="J293" s="375">
        <f t="shared" si="15"/>
        <v>1.1699999999999999E-2</v>
      </c>
      <c r="K293" s="896"/>
      <c r="L293" s="350"/>
      <c r="M293" s="367"/>
      <c r="N293" s="363"/>
      <c r="O293" s="369"/>
      <c r="P293" s="369"/>
      <c r="Q293" s="369"/>
      <c r="R293" s="369"/>
      <c r="S293" s="368"/>
    </row>
    <row r="294" spans="3:19">
      <c r="C294" s="374">
        <v>42222</v>
      </c>
      <c r="D294" s="380"/>
      <c r="E294" s="375">
        <v>3.9100000000000003E-2</v>
      </c>
      <c r="F294" s="375">
        <v>2.2200000000000001E-2</v>
      </c>
      <c r="G294" s="375">
        <f t="shared" si="14"/>
        <v>1.6900000000000002E-2</v>
      </c>
      <c r="H294" s="375">
        <v>3.1300000000000001E-2</v>
      </c>
      <c r="I294" s="375">
        <v>1.9599999999999999E-2</v>
      </c>
      <c r="J294" s="375">
        <f t="shared" si="15"/>
        <v>1.1700000000000002E-2</v>
      </c>
      <c r="K294" s="896"/>
      <c r="L294" s="350"/>
      <c r="M294" s="367"/>
      <c r="N294" s="363"/>
      <c r="O294" s="369"/>
      <c r="P294" s="369"/>
      <c r="Q294" s="369"/>
      <c r="R294" s="369"/>
      <c r="S294" s="368"/>
    </row>
    <row r="295" spans="3:19">
      <c r="C295" s="374">
        <v>42229</v>
      </c>
      <c r="D295" s="380"/>
      <c r="E295" s="375">
        <v>3.9399999999999998E-2</v>
      </c>
      <c r="F295" s="375">
        <v>2.18E-2</v>
      </c>
      <c r="G295" s="375">
        <f t="shared" si="14"/>
        <v>1.7599999999999998E-2</v>
      </c>
      <c r="H295" s="375">
        <v>3.1699999999999999E-2</v>
      </c>
      <c r="I295" s="375">
        <v>1.9199999999999998E-2</v>
      </c>
      <c r="J295" s="375">
        <f t="shared" si="15"/>
        <v>1.2500000000000001E-2</v>
      </c>
      <c r="K295" s="896"/>
      <c r="L295" s="350"/>
      <c r="M295" s="367"/>
      <c r="N295" s="363"/>
      <c r="O295" s="369"/>
      <c r="P295" s="369"/>
      <c r="Q295" s="369"/>
      <c r="R295" s="369"/>
      <c r="S295" s="368"/>
    </row>
    <row r="296" spans="3:19">
      <c r="C296" s="374">
        <v>42236</v>
      </c>
      <c r="D296" s="380"/>
      <c r="E296" s="375">
        <v>3.9300000000000002E-2</v>
      </c>
      <c r="F296" s="375">
        <v>2.12E-2</v>
      </c>
      <c r="G296" s="375">
        <f t="shared" si="14"/>
        <v>1.8100000000000002E-2</v>
      </c>
      <c r="H296" s="375">
        <v>3.15E-2</v>
      </c>
      <c r="I296" s="375">
        <v>1.9E-2</v>
      </c>
      <c r="J296" s="375">
        <f t="shared" si="15"/>
        <v>1.2500000000000001E-2</v>
      </c>
      <c r="K296" s="896"/>
      <c r="L296" s="350"/>
      <c r="M296" s="367"/>
      <c r="N296" s="363"/>
      <c r="O296" s="369"/>
      <c r="P296" s="369"/>
      <c r="Q296" s="369"/>
      <c r="R296" s="369"/>
      <c r="S296" s="368"/>
    </row>
    <row r="297" spans="3:19">
      <c r="C297" s="374">
        <v>42243</v>
      </c>
      <c r="D297" s="380"/>
      <c r="E297" s="375">
        <v>3.8399999999999997E-2</v>
      </c>
      <c r="F297" s="375">
        <v>2.1400000000000002E-2</v>
      </c>
      <c r="G297" s="375">
        <f t="shared" si="14"/>
        <v>1.6999999999999994E-2</v>
      </c>
      <c r="H297" s="375">
        <v>3.0600000000000002E-2</v>
      </c>
      <c r="I297" s="375">
        <v>1.84E-2</v>
      </c>
      <c r="J297" s="375">
        <f t="shared" si="15"/>
        <v>1.2200000000000003E-2</v>
      </c>
      <c r="K297" s="896"/>
      <c r="L297" s="350"/>
      <c r="M297" s="367"/>
      <c r="N297" s="363"/>
      <c r="O297" s="369"/>
      <c r="P297" s="369"/>
      <c r="Q297" s="369"/>
      <c r="R297" s="369"/>
      <c r="S297" s="368"/>
    </row>
    <row r="298" spans="3:19">
      <c r="C298" s="374">
        <v>42250</v>
      </c>
      <c r="D298" s="380"/>
      <c r="E298" s="375">
        <v>3.8900000000000004E-2</v>
      </c>
      <c r="F298" s="375">
        <v>2.18E-2</v>
      </c>
      <c r="G298" s="375">
        <f t="shared" si="14"/>
        <v>1.7100000000000004E-2</v>
      </c>
      <c r="H298" s="375">
        <v>3.0899999999999997E-2</v>
      </c>
      <c r="I298" s="375">
        <v>1.9099999999999999E-2</v>
      </c>
      <c r="J298" s="375">
        <f t="shared" si="15"/>
        <v>1.1799999999999998E-2</v>
      </c>
      <c r="K298" s="896"/>
      <c r="L298" s="350"/>
      <c r="M298" s="367"/>
      <c r="N298" s="363"/>
      <c r="O298" s="369"/>
      <c r="P298" s="369"/>
      <c r="Q298" s="369"/>
      <c r="R298" s="369"/>
      <c r="S298" s="368"/>
    </row>
    <row r="299" spans="3:19">
      <c r="C299" s="374">
        <v>42257</v>
      </c>
      <c r="D299" s="380"/>
      <c r="E299" s="375">
        <v>3.9E-2</v>
      </c>
      <c r="F299" s="375">
        <v>2.2099999999999998E-2</v>
      </c>
      <c r="G299" s="375">
        <f t="shared" si="14"/>
        <v>1.6900000000000002E-2</v>
      </c>
      <c r="H299" s="375">
        <v>3.1E-2</v>
      </c>
      <c r="I299" s="375">
        <v>1.9E-2</v>
      </c>
      <c r="J299" s="375">
        <f t="shared" si="15"/>
        <v>1.2E-2</v>
      </c>
      <c r="K299" s="896"/>
      <c r="L299" s="350"/>
      <c r="M299" s="367"/>
      <c r="N299" s="363"/>
      <c r="O299" s="369"/>
      <c r="P299" s="369"/>
      <c r="Q299" s="369"/>
      <c r="R299" s="369"/>
      <c r="S299" s="368"/>
    </row>
    <row r="300" spans="3:19">
      <c r="C300" s="374">
        <v>42264</v>
      </c>
      <c r="D300" s="380"/>
      <c r="E300" s="375">
        <v>3.9100000000000003E-2</v>
      </c>
      <c r="F300" s="375">
        <v>2.2200000000000001E-2</v>
      </c>
      <c r="G300" s="375">
        <f t="shared" si="14"/>
        <v>1.6900000000000002E-2</v>
      </c>
      <c r="H300" s="375">
        <v>3.1099999999999999E-2</v>
      </c>
      <c r="I300" s="375">
        <v>1.9299999999999998E-2</v>
      </c>
      <c r="J300" s="375">
        <f t="shared" si="15"/>
        <v>1.1800000000000001E-2</v>
      </c>
      <c r="K300" s="896"/>
      <c r="L300" s="350"/>
      <c r="M300" s="367"/>
      <c r="N300" s="363"/>
      <c r="O300" s="369"/>
      <c r="P300" s="369"/>
      <c r="Q300" s="369"/>
      <c r="R300" s="369"/>
      <c r="S300" s="368"/>
    </row>
    <row r="301" spans="3:19">
      <c r="C301" s="374">
        <v>42271</v>
      </c>
      <c r="D301" s="382">
        <v>42262</v>
      </c>
      <c r="E301" s="375">
        <v>3.8599999999999995E-2</v>
      </c>
      <c r="F301" s="375">
        <v>2.1600000000000001E-2</v>
      </c>
      <c r="G301" s="375">
        <f t="shared" si="14"/>
        <v>1.6999999999999994E-2</v>
      </c>
      <c r="H301" s="375">
        <v>3.0800000000000001E-2</v>
      </c>
      <c r="I301" s="375">
        <v>1.8500000000000003E-2</v>
      </c>
      <c r="J301" s="375">
        <f t="shared" si="15"/>
        <v>1.2299999999999998E-2</v>
      </c>
      <c r="K301" s="896">
        <f>U195</f>
        <v>0.35915492957746481</v>
      </c>
      <c r="L301" s="350"/>
      <c r="M301" s="367"/>
      <c r="N301" s="363"/>
      <c r="O301" s="369"/>
      <c r="P301" s="369"/>
      <c r="Q301" s="369"/>
      <c r="R301" s="369"/>
      <c r="S301" s="368"/>
    </row>
    <row r="302" spans="3:19">
      <c r="C302" s="374">
        <v>42278</v>
      </c>
      <c r="D302" s="380"/>
      <c r="E302" s="375">
        <v>3.85E-2</v>
      </c>
      <c r="F302" s="375">
        <v>2.0499999999999997E-2</v>
      </c>
      <c r="G302" s="375">
        <f t="shared" si="14"/>
        <v>1.8000000000000002E-2</v>
      </c>
      <c r="H302" s="375">
        <v>3.0699999999999998E-2</v>
      </c>
      <c r="I302" s="375">
        <v>1.78E-2</v>
      </c>
      <c r="J302" s="375">
        <f t="shared" si="15"/>
        <v>1.2899999999999998E-2</v>
      </c>
      <c r="K302" s="896"/>
      <c r="L302" s="350"/>
      <c r="M302" s="367"/>
      <c r="N302" s="363"/>
      <c r="O302" s="369"/>
      <c r="P302" s="369"/>
      <c r="Q302" s="369"/>
      <c r="R302" s="369"/>
      <c r="S302" s="368"/>
    </row>
    <row r="303" spans="3:19">
      <c r="C303" s="374">
        <v>42285</v>
      </c>
      <c r="D303" s="380"/>
      <c r="E303" s="375">
        <v>3.7599999999999995E-2</v>
      </c>
      <c r="F303" s="375">
        <v>2.0899999999999998E-2</v>
      </c>
      <c r="G303" s="375">
        <f t="shared" si="14"/>
        <v>1.6699999999999996E-2</v>
      </c>
      <c r="H303" s="375">
        <v>2.9900000000000003E-2</v>
      </c>
      <c r="I303" s="375">
        <v>1.7299999999999999E-2</v>
      </c>
      <c r="J303" s="375">
        <f t="shared" si="15"/>
        <v>1.2600000000000004E-2</v>
      </c>
      <c r="K303" s="896"/>
      <c r="L303" s="350"/>
      <c r="M303" s="367"/>
      <c r="N303" s="363"/>
      <c r="O303" s="369"/>
      <c r="P303" s="369"/>
      <c r="Q303" s="369"/>
      <c r="R303" s="369"/>
      <c r="S303" s="368"/>
    </row>
    <row r="304" spans="3:19">
      <c r="C304" s="374">
        <v>42292</v>
      </c>
      <c r="D304" s="380"/>
      <c r="E304" s="375">
        <v>3.8199999999999998E-2</v>
      </c>
      <c r="F304" s="375">
        <v>2.0299999999999999E-2</v>
      </c>
      <c r="G304" s="375">
        <f t="shared" si="14"/>
        <v>1.7899999999999999E-2</v>
      </c>
      <c r="H304" s="375">
        <v>3.0299999999999997E-2</v>
      </c>
      <c r="I304" s="375">
        <v>1.7299999999999999E-2</v>
      </c>
      <c r="J304" s="375">
        <f t="shared" si="15"/>
        <v>1.2999999999999998E-2</v>
      </c>
      <c r="K304" s="896"/>
      <c r="L304" s="350"/>
      <c r="M304" s="367"/>
      <c r="N304" s="363"/>
      <c r="O304" s="369"/>
      <c r="P304" s="369"/>
      <c r="Q304" s="369"/>
      <c r="R304" s="369"/>
      <c r="S304" s="368"/>
    </row>
    <row r="305" spans="3:19">
      <c r="C305" s="374">
        <v>42299</v>
      </c>
      <c r="D305" s="380"/>
      <c r="E305" s="375">
        <v>3.7900000000000003E-2</v>
      </c>
      <c r="F305" s="375">
        <v>2.06E-2</v>
      </c>
      <c r="G305" s="375">
        <f t="shared" si="14"/>
        <v>1.7300000000000003E-2</v>
      </c>
      <c r="H305" s="375">
        <v>2.98E-2</v>
      </c>
      <c r="I305" s="375">
        <v>1.7399999999999999E-2</v>
      </c>
      <c r="J305" s="375">
        <f t="shared" si="15"/>
        <v>1.2400000000000001E-2</v>
      </c>
      <c r="K305" s="896"/>
      <c r="L305" s="350"/>
      <c r="M305" s="367"/>
      <c r="N305" s="363"/>
      <c r="O305" s="369"/>
      <c r="P305" s="369"/>
      <c r="Q305" s="369"/>
      <c r="R305" s="369"/>
      <c r="S305" s="368"/>
    </row>
    <row r="306" spans="3:19">
      <c r="C306" s="374">
        <v>42306</v>
      </c>
      <c r="D306" s="380"/>
      <c r="E306" s="375">
        <v>3.7599999999999995E-2</v>
      </c>
      <c r="F306" s="375">
        <v>2.1099999999999997E-2</v>
      </c>
      <c r="G306" s="375">
        <f t="shared" si="14"/>
        <v>1.6499999999999997E-2</v>
      </c>
      <c r="H306" s="375">
        <v>2.98E-2</v>
      </c>
      <c r="I306" s="375">
        <v>1.8100000000000002E-2</v>
      </c>
      <c r="J306" s="375">
        <f t="shared" si="15"/>
        <v>1.1699999999999999E-2</v>
      </c>
      <c r="K306" s="896"/>
      <c r="L306" s="350"/>
      <c r="M306" s="367"/>
      <c r="N306" s="363"/>
      <c r="O306" s="369"/>
      <c r="P306" s="369"/>
      <c r="Q306" s="369"/>
      <c r="R306" s="369"/>
      <c r="S306" s="368"/>
    </row>
    <row r="307" spans="3:19">
      <c r="C307" s="374">
        <v>42313</v>
      </c>
      <c r="D307" s="380"/>
      <c r="E307" s="375">
        <v>3.8699999999999998E-2</v>
      </c>
      <c r="F307" s="375">
        <v>2.2599999999999999E-2</v>
      </c>
      <c r="G307" s="375">
        <f t="shared" si="14"/>
        <v>1.61E-2</v>
      </c>
      <c r="H307" s="375">
        <v>3.0899999999999997E-2</v>
      </c>
      <c r="I307" s="375">
        <v>1.95E-2</v>
      </c>
      <c r="J307" s="375">
        <f t="shared" si="15"/>
        <v>1.1399999999999997E-2</v>
      </c>
      <c r="K307" s="896"/>
      <c r="L307" s="350"/>
      <c r="M307" s="367"/>
      <c r="N307" s="363"/>
      <c r="O307" s="369"/>
      <c r="P307" s="369"/>
      <c r="Q307" s="369"/>
      <c r="R307" s="369"/>
      <c r="S307" s="368"/>
    </row>
    <row r="308" spans="3:19">
      <c r="C308" s="374">
        <v>42320</v>
      </c>
      <c r="D308" s="380"/>
      <c r="E308" s="375">
        <v>3.9800000000000002E-2</v>
      </c>
      <c r="F308" s="375">
        <v>2.3199999999999998E-2</v>
      </c>
      <c r="G308" s="375">
        <f t="shared" si="14"/>
        <v>1.6600000000000004E-2</v>
      </c>
      <c r="H308" s="375">
        <v>3.2000000000000001E-2</v>
      </c>
      <c r="I308" s="375">
        <v>2.0899999999999998E-2</v>
      </c>
      <c r="J308" s="375">
        <f t="shared" si="15"/>
        <v>1.1100000000000002E-2</v>
      </c>
      <c r="K308" s="896"/>
      <c r="L308" s="350"/>
      <c r="M308" s="367"/>
      <c r="N308" s="363"/>
      <c r="O308" s="369"/>
      <c r="P308" s="369"/>
      <c r="Q308" s="369"/>
      <c r="R308" s="369"/>
      <c r="S308" s="368"/>
    </row>
    <row r="309" spans="3:19">
      <c r="C309" s="374">
        <v>42327</v>
      </c>
      <c r="D309" s="380"/>
      <c r="E309" s="375">
        <v>3.9699999999999999E-2</v>
      </c>
      <c r="F309" s="375">
        <v>2.2599999999999999E-2</v>
      </c>
      <c r="G309" s="375">
        <f t="shared" si="14"/>
        <v>1.7100000000000001E-2</v>
      </c>
      <c r="H309" s="375">
        <v>3.1800000000000002E-2</v>
      </c>
      <c r="I309" s="375">
        <v>2.0299999999999999E-2</v>
      </c>
      <c r="J309" s="375">
        <f t="shared" si="15"/>
        <v>1.1500000000000003E-2</v>
      </c>
      <c r="K309" s="896"/>
      <c r="L309" s="350"/>
      <c r="M309" s="367"/>
      <c r="N309" s="363"/>
      <c r="O309" s="369"/>
      <c r="P309" s="369"/>
      <c r="Q309" s="369"/>
      <c r="R309" s="369"/>
      <c r="S309" s="368"/>
    </row>
    <row r="310" spans="3:19">
      <c r="C310" s="374">
        <v>42333</v>
      </c>
      <c r="D310" s="380"/>
      <c r="E310" s="375">
        <v>3.95E-2</v>
      </c>
      <c r="F310" s="375">
        <v>2.2400000000000003E-2</v>
      </c>
      <c r="G310" s="375">
        <f t="shared" si="14"/>
        <v>1.7099999999999997E-2</v>
      </c>
      <c r="H310" s="375">
        <v>3.1800000000000002E-2</v>
      </c>
      <c r="I310" s="375">
        <v>2.0199999999999999E-2</v>
      </c>
      <c r="J310" s="375">
        <f t="shared" si="15"/>
        <v>1.1600000000000003E-2</v>
      </c>
      <c r="K310" s="896"/>
      <c r="L310" s="350"/>
      <c r="M310" s="367"/>
      <c r="N310" s="363"/>
      <c r="O310" s="369"/>
      <c r="P310" s="369"/>
      <c r="Q310" s="369"/>
      <c r="R310" s="369"/>
      <c r="S310" s="368"/>
    </row>
    <row r="311" spans="3:19">
      <c r="C311" s="374">
        <v>42341</v>
      </c>
      <c r="D311" s="380"/>
      <c r="E311" s="375">
        <v>3.9300000000000002E-2</v>
      </c>
      <c r="F311" s="375">
        <v>2.23E-2</v>
      </c>
      <c r="G311" s="375">
        <f t="shared" si="14"/>
        <v>1.7000000000000001E-2</v>
      </c>
      <c r="H311" s="375">
        <v>3.1600000000000003E-2</v>
      </c>
      <c r="I311" s="375">
        <v>0.02</v>
      </c>
      <c r="J311" s="375">
        <f t="shared" si="15"/>
        <v>1.1600000000000003E-2</v>
      </c>
      <c r="K311" s="896"/>
      <c r="L311" s="350"/>
      <c r="M311" s="367"/>
      <c r="N311" s="363"/>
      <c r="O311" s="369"/>
      <c r="P311" s="369"/>
      <c r="Q311" s="369"/>
      <c r="R311" s="369"/>
      <c r="S311" s="368"/>
    </row>
    <row r="312" spans="3:19">
      <c r="C312" s="374">
        <v>42348</v>
      </c>
      <c r="D312" s="380"/>
      <c r="E312" s="375">
        <v>3.95E-2</v>
      </c>
      <c r="F312" s="375">
        <v>2.2099999999999998E-2</v>
      </c>
      <c r="G312" s="375">
        <f t="shared" si="14"/>
        <v>1.7400000000000002E-2</v>
      </c>
      <c r="H312" s="375">
        <v>3.1899999999999998E-2</v>
      </c>
      <c r="I312" s="375">
        <v>2.0199999999999999E-2</v>
      </c>
      <c r="J312" s="375">
        <f t="shared" si="15"/>
        <v>1.1699999999999999E-2</v>
      </c>
      <c r="K312" s="896"/>
      <c r="L312" s="350"/>
      <c r="M312" s="367"/>
      <c r="N312" s="363"/>
      <c r="O312" s="369"/>
      <c r="P312" s="369"/>
      <c r="Q312" s="369"/>
      <c r="R312" s="369"/>
      <c r="S312" s="368"/>
    </row>
    <row r="313" spans="3:19">
      <c r="C313" s="374">
        <v>42355</v>
      </c>
      <c r="D313" s="380"/>
      <c r="E313" s="375">
        <v>3.9699999999999999E-2</v>
      </c>
      <c r="F313" s="375">
        <v>2.2499999999999999E-2</v>
      </c>
      <c r="G313" s="375">
        <f t="shared" si="14"/>
        <v>1.72E-2</v>
      </c>
      <c r="H313" s="375">
        <v>3.2199999999999999E-2</v>
      </c>
      <c r="I313" s="375">
        <v>2.0299999999999999E-2</v>
      </c>
      <c r="J313" s="375">
        <f t="shared" si="15"/>
        <v>1.1900000000000001E-2</v>
      </c>
      <c r="K313" s="896"/>
      <c r="L313" s="350"/>
      <c r="M313" s="367"/>
      <c r="N313" s="363"/>
      <c r="O313" s="369"/>
      <c r="P313" s="369"/>
      <c r="Q313" s="369"/>
      <c r="R313" s="369"/>
      <c r="S313" s="368"/>
    </row>
    <row r="314" spans="3:19">
      <c r="C314" s="374">
        <v>42362</v>
      </c>
      <c r="D314" s="380"/>
      <c r="E314" s="375">
        <v>3.9599999999999996E-2</v>
      </c>
      <c r="F314" s="375">
        <v>2.2400000000000003E-2</v>
      </c>
      <c r="G314" s="375">
        <f t="shared" si="14"/>
        <v>1.7199999999999993E-2</v>
      </c>
      <c r="H314" s="375">
        <v>3.2199999999999999E-2</v>
      </c>
      <c r="I314" s="375">
        <v>2.0299999999999999E-2</v>
      </c>
      <c r="J314" s="375">
        <f t="shared" si="15"/>
        <v>1.1900000000000001E-2</v>
      </c>
      <c r="K314" s="896"/>
      <c r="L314" s="350"/>
      <c r="M314" s="367"/>
      <c r="N314" s="363"/>
      <c r="O314" s="369"/>
      <c r="P314" s="369"/>
      <c r="Q314" s="369"/>
      <c r="R314" s="369"/>
      <c r="S314" s="368"/>
    </row>
    <row r="315" spans="3:19">
      <c r="C315" s="374">
        <v>42369</v>
      </c>
      <c r="D315" s="382">
        <v>42353</v>
      </c>
      <c r="E315" s="375">
        <v>4.0099999999999997E-2</v>
      </c>
      <c r="F315" s="375">
        <v>2.29E-2</v>
      </c>
      <c r="G315" s="375">
        <f t="shared" si="14"/>
        <v>1.7199999999999997E-2</v>
      </c>
      <c r="H315" s="375">
        <v>3.2400000000000005E-2</v>
      </c>
      <c r="I315" s="375">
        <v>2.1000000000000001E-2</v>
      </c>
      <c r="J315" s="375">
        <f t="shared" si="15"/>
        <v>1.1400000000000004E-2</v>
      </c>
      <c r="K315" s="896">
        <f>U196</f>
        <v>0.46913580246913578</v>
      </c>
      <c r="L315" s="350"/>
      <c r="M315" s="367"/>
      <c r="N315" s="363"/>
      <c r="O315" s="369"/>
      <c r="P315" s="369"/>
      <c r="Q315" s="369"/>
      <c r="R315" s="369"/>
      <c r="S315" s="368"/>
    </row>
    <row r="316" spans="3:19">
      <c r="C316" s="374">
        <v>42376</v>
      </c>
      <c r="D316" s="380"/>
      <c r="E316" s="375">
        <v>3.9699999999999999E-2</v>
      </c>
      <c r="F316" s="375">
        <v>2.1899999999999999E-2</v>
      </c>
      <c r="G316" s="375">
        <f t="shared" si="14"/>
        <v>1.78E-2</v>
      </c>
      <c r="H316" s="375">
        <v>3.2599999999999997E-2</v>
      </c>
      <c r="I316" s="375">
        <v>2.0099999999999996E-2</v>
      </c>
      <c r="J316" s="375">
        <f t="shared" si="15"/>
        <v>1.2500000000000001E-2</v>
      </c>
      <c r="K316" s="896"/>
      <c r="L316" s="350"/>
      <c r="M316" s="367"/>
      <c r="N316" s="363"/>
      <c r="O316" s="369"/>
      <c r="P316" s="369"/>
      <c r="Q316" s="369"/>
      <c r="R316" s="369"/>
      <c r="S316" s="368"/>
    </row>
    <row r="317" spans="3:19">
      <c r="C317" s="374">
        <v>42383</v>
      </c>
      <c r="D317" s="380"/>
      <c r="E317" s="375">
        <v>3.9199999999999999E-2</v>
      </c>
      <c r="F317" s="375">
        <v>2.1000000000000001E-2</v>
      </c>
      <c r="G317" s="375">
        <f t="shared" si="14"/>
        <v>1.8199999999999997E-2</v>
      </c>
      <c r="H317" s="375">
        <v>3.1899999999999998E-2</v>
      </c>
      <c r="I317" s="375">
        <v>1.89E-2</v>
      </c>
      <c r="J317" s="375">
        <f t="shared" si="15"/>
        <v>1.2999999999999998E-2</v>
      </c>
      <c r="K317" s="896"/>
      <c r="L317" s="350"/>
      <c r="M317" s="367"/>
      <c r="N317" s="363"/>
      <c r="O317" s="369"/>
      <c r="P317" s="369"/>
      <c r="Q317" s="369"/>
      <c r="R317" s="369"/>
      <c r="S317" s="368"/>
    </row>
    <row r="318" spans="3:19">
      <c r="C318" s="374">
        <v>42390</v>
      </c>
      <c r="D318" s="380"/>
      <c r="E318" s="375">
        <v>3.8100000000000002E-2</v>
      </c>
      <c r="F318" s="375">
        <v>2.0400000000000001E-2</v>
      </c>
      <c r="G318" s="375">
        <f t="shared" si="14"/>
        <v>1.77E-2</v>
      </c>
      <c r="H318" s="375">
        <v>3.1E-2</v>
      </c>
      <c r="I318" s="375">
        <v>1.7899999999999999E-2</v>
      </c>
      <c r="J318" s="375">
        <f t="shared" si="15"/>
        <v>1.3100000000000001E-2</v>
      </c>
      <c r="K318" s="896"/>
      <c r="L318" s="350"/>
      <c r="M318" s="367"/>
      <c r="N318" s="363"/>
      <c r="O318" s="369"/>
      <c r="P318" s="369"/>
      <c r="Q318" s="369"/>
      <c r="R318" s="369"/>
      <c r="S318" s="368"/>
    </row>
    <row r="319" spans="3:19">
      <c r="C319" s="374">
        <v>42397</v>
      </c>
      <c r="D319" s="380"/>
      <c r="E319" s="375">
        <v>3.7900000000000003E-2</v>
      </c>
      <c r="F319" s="375">
        <v>0.02</v>
      </c>
      <c r="G319" s="375">
        <f t="shared" si="14"/>
        <v>1.7900000000000003E-2</v>
      </c>
      <c r="H319" s="375">
        <v>3.0699999999999998E-2</v>
      </c>
      <c r="I319" s="375">
        <v>1.77E-2</v>
      </c>
      <c r="J319" s="375">
        <f t="shared" si="15"/>
        <v>1.2999999999999998E-2</v>
      </c>
      <c r="K319" s="896"/>
      <c r="L319" s="350"/>
      <c r="M319" s="367"/>
      <c r="N319" s="363"/>
      <c r="O319" s="369"/>
      <c r="P319" s="369"/>
      <c r="Q319" s="369"/>
      <c r="R319" s="369"/>
      <c r="S319" s="368"/>
    </row>
    <row r="320" spans="3:19">
      <c r="C320" s="374">
        <v>42404</v>
      </c>
      <c r="D320" s="380"/>
      <c r="E320" s="375">
        <v>3.7200000000000004E-2</v>
      </c>
      <c r="F320" s="375">
        <v>1.89E-2</v>
      </c>
      <c r="G320" s="375">
        <f t="shared" si="14"/>
        <v>1.8300000000000004E-2</v>
      </c>
      <c r="H320" s="375">
        <v>3.0099999999999998E-2</v>
      </c>
      <c r="I320" s="375">
        <v>1.6399999999999998E-2</v>
      </c>
      <c r="J320" s="375">
        <f t="shared" si="15"/>
        <v>1.37E-2</v>
      </c>
      <c r="K320" s="896"/>
      <c r="L320" s="350"/>
      <c r="M320" s="367"/>
      <c r="N320" s="363"/>
      <c r="O320" s="369"/>
      <c r="P320" s="369"/>
      <c r="Q320" s="369"/>
      <c r="R320" s="369"/>
      <c r="S320" s="368"/>
    </row>
    <row r="321" spans="3:19">
      <c r="C321" s="374">
        <v>42411</v>
      </c>
      <c r="D321" s="380"/>
      <c r="E321" s="375">
        <v>3.6499999999999998E-2</v>
      </c>
      <c r="F321" s="375">
        <v>1.7100000000000001E-2</v>
      </c>
      <c r="G321" s="375">
        <f t="shared" si="14"/>
        <v>1.9399999999999997E-2</v>
      </c>
      <c r="H321" s="375">
        <v>2.9500000000000002E-2</v>
      </c>
      <c r="I321" s="375">
        <v>1.4800000000000001E-2</v>
      </c>
      <c r="J321" s="375">
        <f t="shared" si="15"/>
        <v>1.4700000000000001E-2</v>
      </c>
      <c r="K321" s="896"/>
      <c r="L321" s="350"/>
      <c r="M321" s="367"/>
      <c r="N321" s="363"/>
      <c r="O321" s="369"/>
      <c r="P321" s="369"/>
      <c r="Q321" s="369"/>
      <c r="R321" s="369"/>
      <c r="S321" s="368"/>
    </row>
    <row r="322" spans="3:19">
      <c r="C322" s="374">
        <v>42418</v>
      </c>
      <c r="D322" s="380"/>
      <c r="E322" s="375">
        <v>3.6499999999999998E-2</v>
      </c>
      <c r="F322" s="375">
        <v>1.78E-2</v>
      </c>
      <c r="G322" s="375">
        <f t="shared" si="14"/>
        <v>1.8699999999999998E-2</v>
      </c>
      <c r="H322" s="375">
        <v>2.9500000000000002E-2</v>
      </c>
      <c r="I322" s="375">
        <v>1.5300000000000001E-2</v>
      </c>
      <c r="J322" s="375">
        <f t="shared" si="15"/>
        <v>1.4200000000000001E-2</v>
      </c>
      <c r="K322" s="896"/>
      <c r="L322" s="350"/>
      <c r="M322" s="367"/>
      <c r="N322" s="363"/>
      <c r="O322" s="369"/>
      <c r="P322" s="369"/>
      <c r="Q322" s="369"/>
      <c r="R322" s="369"/>
      <c r="S322" s="368"/>
    </row>
    <row r="323" spans="3:19">
      <c r="C323" s="374">
        <v>42425</v>
      </c>
      <c r="D323" s="380"/>
      <c r="E323" s="375">
        <v>3.6200000000000003E-2</v>
      </c>
      <c r="F323" s="375">
        <v>1.7500000000000002E-2</v>
      </c>
      <c r="G323" s="375">
        <f t="shared" si="14"/>
        <v>1.8700000000000001E-2</v>
      </c>
      <c r="H323" s="375">
        <v>2.9300000000000003E-2</v>
      </c>
      <c r="I323" s="375">
        <v>1.5100000000000001E-2</v>
      </c>
      <c r="J323" s="375">
        <f t="shared" si="15"/>
        <v>1.4200000000000003E-2</v>
      </c>
      <c r="K323" s="896"/>
      <c r="L323" s="350"/>
      <c r="M323" s="367"/>
      <c r="N323" s="363"/>
      <c r="O323" s="369"/>
      <c r="P323" s="369"/>
      <c r="Q323" s="369"/>
      <c r="R323" s="369"/>
      <c r="S323" s="368"/>
    </row>
    <row r="324" spans="3:19">
      <c r="C324" s="374">
        <v>42432</v>
      </c>
      <c r="D324" s="380"/>
      <c r="E324" s="375">
        <v>3.6400000000000002E-2</v>
      </c>
      <c r="F324" s="375">
        <v>1.8200000000000001E-2</v>
      </c>
      <c r="G324" s="375">
        <f t="shared" si="14"/>
        <v>1.8200000000000001E-2</v>
      </c>
      <c r="H324" s="375">
        <v>2.9399999999999999E-2</v>
      </c>
      <c r="I324" s="375">
        <v>1.5900000000000001E-2</v>
      </c>
      <c r="J324" s="375">
        <f t="shared" si="15"/>
        <v>1.3499999999999998E-2</v>
      </c>
      <c r="K324" s="896"/>
      <c r="L324" s="350"/>
      <c r="M324" s="367"/>
      <c r="N324" s="363"/>
      <c r="O324" s="369"/>
      <c r="P324" s="369"/>
      <c r="Q324" s="369"/>
      <c r="R324" s="369"/>
      <c r="S324" s="368"/>
    </row>
    <row r="325" spans="3:19">
      <c r="C325" s="374">
        <v>42439</v>
      </c>
      <c r="D325" s="380"/>
      <c r="E325" s="375">
        <v>3.6799999999999999E-2</v>
      </c>
      <c r="F325" s="375">
        <v>1.9099999999999999E-2</v>
      </c>
      <c r="G325" s="375">
        <f t="shared" si="14"/>
        <v>1.77E-2</v>
      </c>
      <c r="H325" s="375">
        <v>2.9600000000000001E-2</v>
      </c>
      <c r="I325" s="375">
        <v>1.7000000000000001E-2</v>
      </c>
      <c r="J325" s="375">
        <f t="shared" si="15"/>
        <v>1.26E-2</v>
      </c>
      <c r="K325" s="896"/>
      <c r="L325" s="350"/>
      <c r="M325" s="367"/>
      <c r="N325" s="363"/>
      <c r="O325" s="369"/>
      <c r="P325" s="369"/>
      <c r="Q325" s="369"/>
      <c r="R325" s="369"/>
      <c r="S325" s="368"/>
    </row>
    <row r="326" spans="3:19">
      <c r="C326" s="374">
        <v>42446</v>
      </c>
      <c r="D326" s="380"/>
      <c r="E326" s="375">
        <v>3.73E-2</v>
      </c>
      <c r="F326" s="375">
        <v>1.9299999999999998E-2</v>
      </c>
      <c r="G326" s="375">
        <f t="shared" si="14"/>
        <v>1.8000000000000002E-2</v>
      </c>
      <c r="H326" s="375">
        <v>2.9900000000000003E-2</v>
      </c>
      <c r="I326" s="375">
        <v>1.7500000000000002E-2</v>
      </c>
      <c r="J326" s="375">
        <f t="shared" si="15"/>
        <v>1.2400000000000001E-2</v>
      </c>
      <c r="K326" s="896"/>
      <c r="L326" s="350"/>
      <c r="M326" s="367"/>
      <c r="N326" s="363"/>
      <c r="O326" s="369"/>
      <c r="P326" s="369"/>
      <c r="Q326" s="369"/>
      <c r="R326" s="369"/>
      <c r="S326" s="368"/>
    </row>
    <row r="327" spans="3:19">
      <c r="C327" s="374">
        <v>42453</v>
      </c>
      <c r="D327" s="380"/>
      <c r="E327" s="375">
        <v>3.7100000000000001E-2</v>
      </c>
      <c r="F327" s="375">
        <v>1.9099999999999999E-2</v>
      </c>
      <c r="G327" s="375">
        <f t="shared" si="14"/>
        <v>1.8000000000000002E-2</v>
      </c>
      <c r="H327" s="375">
        <v>2.9600000000000001E-2</v>
      </c>
      <c r="I327" s="375">
        <v>1.6899999999999998E-2</v>
      </c>
      <c r="J327" s="375">
        <f t="shared" si="15"/>
        <v>1.2700000000000003E-2</v>
      </c>
      <c r="K327" s="896"/>
      <c r="L327" s="350"/>
      <c r="M327" s="367"/>
      <c r="N327" s="363"/>
      <c r="O327" s="369"/>
      <c r="P327" s="369"/>
      <c r="Q327" s="369"/>
      <c r="R327" s="369"/>
      <c r="S327" s="368"/>
    </row>
    <row r="328" spans="3:19">
      <c r="C328" s="374">
        <v>42460</v>
      </c>
      <c r="D328" s="382">
        <v>42460</v>
      </c>
      <c r="E328" s="375">
        <v>3.7100000000000001E-2</v>
      </c>
      <c r="F328" s="375">
        <v>1.8200000000000001E-2</v>
      </c>
      <c r="G328" s="375">
        <f t="shared" si="14"/>
        <v>1.89E-2</v>
      </c>
      <c r="H328" s="375">
        <v>2.98E-2</v>
      </c>
      <c r="I328" s="375">
        <v>1.6E-2</v>
      </c>
      <c r="J328" s="375">
        <f t="shared" si="15"/>
        <v>1.38E-2</v>
      </c>
      <c r="K328" s="896">
        <f>U197</f>
        <v>0.47142857142857142</v>
      </c>
      <c r="L328" s="350"/>
      <c r="M328" s="367"/>
      <c r="N328" s="363"/>
      <c r="O328" s="369"/>
      <c r="P328" s="369"/>
      <c r="Q328" s="369"/>
      <c r="R328" s="369"/>
      <c r="S328" s="368"/>
    </row>
    <row r="329" spans="3:19">
      <c r="C329" s="374">
        <v>42467</v>
      </c>
      <c r="D329" s="380"/>
      <c r="E329" s="375">
        <v>3.5900000000000001E-2</v>
      </c>
      <c r="F329" s="375">
        <v>1.7399999999999999E-2</v>
      </c>
      <c r="G329" s="375">
        <f t="shared" si="14"/>
        <v>1.8500000000000003E-2</v>
      </c>
      <c r="H329" s="375">
        <v>2.8799999999999999E-2</v>
      </c>
      <c r="I329" s="375">
        <v>1.5100000000000001E-2</v>
      </c>
      <c r="J329" s="375">
        <f t="shared" si="15"/>
        <v>1.3699999999999999E-2</v>
      </c>
      <c r="K329" s="896"/>
      <c r="L329" s="350"/>
      <c r="M329" s="367"/>
      <c r="N329" s="363"/>
      <c r="O329" s="369"/>
      <c r="P329" s="369"/>
      <c r="Q329" s="369"/>
      <c r="R329" s="369"/>
      <c r="S329" s="368"/>
    </row>
    <row r="330" spans="3:19">
      <c r="C330" s="374">
        <v>42474</v>
      </c>
      <c r="D330" s="380"/>
      <c r="E330" s="375">
        <v>3.5799999999999998E-2</v>
      </c>
      <c r="F330" s="375">
        <v>1.77E-2</v>
      </c>
      <c r="G330" s="375">
        <f t="shared" si="14"/>
        <v>1.8099999999999998E-2</v>
      </c>
      <c r="H330" s="375">
        <v>2.86E-2</v>
      </c>
      <c r="I330" s="375">
        <v>1.52E-2</v>
      </c>
      <c r="J330" s="375">
        <f t="shared" si="15"/>
        <v>1.34E-2</v>
      </c>
      <c r="K330" s="896"/>
      <c r="L330" s="350"/>
      <c r="M330" s="367"/>
      <c r="N330" s="363"/>
      <c r="O330" s="369"/>
      <c r="P330" s="369"/>
      <c r="Q330" s="369"/>
      <c r="R330" s="369"/>
      <c r="S330" s="368"/>
    </row>
    <row r="331" spans="3:19">
      <c r="C331" s="374">
        <v>42481</v>
      </c>
      <c r="D331" s="380"/>
      <c r="E331" s="375">
        <v>3.5900000000000001E-2</v>
      </c>
      <c r="F331" s="375">
        <v>1.84E-2</v>
      </c>
      <c r="G331" s="375">
        <f t="shared" si="14"/>
        <v>1.7500000000000002E-2</v>
      </c>
      <c r="H331" s="375">
        <v>2.8500000000000001E-2</v>
      </c>
      <c r="I331" s="375">
        <v>1.5800000000000002E-2</v>
      </c>
      <c r="J331" s="375">
        <f t="shared" si="15"/>
        <v>1.2699999999999999E-2</v>
      </c>
      <c r="K331" s="896"/>
      <c r="L331" s="350"/>
      <c r="M331" s="367"/>
      <c r="N331" s="363"/>
      <c r="O331" s="369"/>
      <c r="P331" s="369"/>
      <c r="Q331" s="369"/>
      <c r="R331" s="369"/>
      <c r="S331" s="368"/>
    </row>
    <row r="332" spans="3:19">
      <c r="C332" s="374">
        <v>42488</v>
      </c>
      <c r="D332" s="380"/>
      <c r="E332" s="375">
        <v>3.6600000000000001E-2</v>
      </c>
      <c r="F332" s="375">
        <v>1.8799999999999997E-2</v>
      </c>
      <c r="G332" s="375">
        <f t="shared" si="14"/>
        <v>1.7800000000000003E-2</v>
      </c>
      <c r="H332" s="375">
        <v>2.8900000000000002E-2</v>
      </c>
      <c r="I332" s="375">
        <v>1.66E-2</v>
      </c>
      <c r="J332" s="375">
        <f t="shared" si="15"/>
        <v>1.2300000000000002E-2</v>
      </c>
      <c r="K332" s="896"/>
      <c r="L332" s="350"/>
      <c r="M332" s="367"/>
      <c r="N332" s="363"/>
      <c r="O332" s="369"/>
      <c r="P332" s="369"/>
      <c r="Q332" s="369"/>
      <c r="R332" s="369"/>
      <c r="S332" s="368"/>
    </row>
    <row r="333" spans="3:19">
      <c r="C333" s="374">
        <v>42495</v>
      </c>
      <c r="D333" s="380"/>
      <c r="E333" s="375">
        <v>3.61E-2</v>
      </c>
      <c r="F333" s="375">
        <v>1.8100000000000002E-2</v>
      </c>
      <c r="G333" s="375">
        <f t="shared" si="14"/>
        <v>1.7999999999999999E-2</v>
      </c>
      <c r="H333" s="375">
        <v>2.86E-2</v>
      </c>
      <c r="I333" s="375">
        <v>1.5800000000000002E-2</v>
      </c>
      <c r="J333" s="375">
        <f t="shared" si="15"/>
        <v>1.2799999999999999E-2</v>
      </c>
      <c r="K333" s="896"/>
      <c r="L333" s="350"/>
      <c r="M333" s="367"/>
      <c r="N333" s="363"/>
      <c r="O333" s="369"/>
      <c r="P333" s="369"/>
      <c r="Q333" s="369"/>
      <c r="R333" s="369"/>
      <c r="S333" s="368"/>
    </row>
    <row r="334" spans="3:19">
      <c r="C334" s="374">
        <v>42502</v>
      </c>
      <c r="D334" s="380"/>
      <c r="E334" s="375">
        <v>3.5699999999999996E-2</v>
      </c>
      <c r="F334" s="375">
        <v>1.7500000000000002E-2</v>
      </c>
      <c r="G334" s="375">
        <f t="shared" si="14"/>
        <v>1.8199999999999994E-2</v>
      </c>
      <c r="H334" s="375">
        <v>2.81E-2</v>
      </c>
      <c r="I334" s="375">
        <v>1.5300000000000001E-2</v>
      </c>
      <c r="J334" s="375">
        <f t="shared" si="15"/>
        <v>1.2799999999999999E-2</v>
      </c>
      <c r="K334" s="896"/>
      <c r="L334" s="350"/>
      <c r="M334" s="367"/>
      <c r="N334" s="363"/>
      <c r="O334" s="369"/>
      <c r="P334" s="369"/>
      <c r="Q334" s="369"/>
      <c r="R334" s="369"/>
      <c r="S334" s="368"/>
    </row>
    <row r="335" spans="3:19">
      <c r="C335" s="374">
        <v>42509</v>
      </c>
      <c r="D335" s="380"/>
      <c r="E335" s="375">
        <v>3.5799999999999998E-2</v>
      </c>
      <c r="F335" s="375">
        <v>1.8200000000000001E-2</v>
      </c>
      <c r="G335" s="375">
        <f t="shared" si="14"/>
        <v>1.7599999999999998E-2</v>
      </c>
      <c r="H335" s="375">
        <v>2.81E-2</v>
      </c>
      <c r="I335" s="375">
        <v>1.6E-2</v>
      </c>
      <c r="J335" s="375">
        <f t="shared" si="15"/>
        <v>1.21E-2</v>
      </c>
      <c r="K335" s="896"/>
      <c r="L335" s="350"/>
      <c r="M335" s="367"/>
      <c r="N335" s="363"/>
      <c r="O335" s="369"/>
      <c r="P335" s="369"/>
      <c r="Q335" s="369"/>
      <c r="R335" s="369"/>
      <c r="S335" s="368"/>
    </row>
    <row r="336" spans="3:19">
      <c r="C336" s="374">
        <v>42516</v>
      </c>
      <c r="D336" s="380"/>
      <c r="E336" s="375">
        <v>3.6400000000000002E-2</v>
      </c>
      <c r="F336" s="375">
        <v>1.8500000000000003E-2</v>
      </c>
      <c r="G336" s="375">
        <f t="shared" si="14"/>
        <v>1.7899999999999999E-2</v>
      </c>
      <c r="H336" s="375">
        <v>2.8900000000000002E-2</v>
      </c>
      <c r="I336" s="375">
        <v>1.66E-2</v>
      </c>
      <c r="J336" s="375">
        <f t="shared" si="15"/>
        <v>1.2300000000000002E-2</v>
      </c>
      <c r="K336" s="896"/>
      <c r="L336" s="350"/>
      <c r="M336" s="367"/>
      <c r="N336" s="363"/>
      <c r="O336" s="369"/>
      <c r="P336" s="369"/>
      <c r="Q336" s="369"/>
      <c r="R336" s="369"/>
      <c r="S336" s="368"/>
    </row>
    <row r="337" spans="3:19">
      <c r="C337" s="374">
        <v>42523</v>
      </c>
      <c r="D337" s="380"/>
      <c r="E337" s="375">
        <v>3.6600000000000001E-2</v>
      </c>
      <c r="F337" s="375">
        <v>1.8000000000000002E-2</v>
      </c>
      <c r="G337" s="375">
        <f t="shared" si="14"/>
        <v>1.8599999999999998E-2</v>
      </c>
      <c r="H337" s="375">
        <v>2.92E-2</v>
      </c>
      <c r="I337" s="375">
        <v>1.66E-2</v>
      </c>
      <c r="J337" s="375">
        <f t="shared" si="15"/>
        <v>1.26E-2</v>
      </c>
      <c r="K337" s="896"/>
      <c r="L337" s="350"/>
      <c r="M337" s="367"/>
      <c r="N337" s="363"/>
      <c r="O337" s="369"/>
      <c r="P337" s="369"/>
      <c r="Q337" s="369"/>
      <c r="R337" s="369"/>
      <c r="S337" s="368"/>
    </row>
    <row r="338" spans="3:19">
      <c r="C338" s="374">
        <v>42530</v>
      </c>
      <c r="D338" s="380"/>
      <c r="E338" s="375">
        <v>3.6000000000000004E-2</v>
      </c>
      <c r="F338" s="375">
        <v>1.7000000000000001E-2</v>
      </c>
      <c r="G338" s="375">
        <f t="shared" si="14"/>
        <v>1.9000000000000003E-2</v>
      </c>
      <c r="H338" s="375">
        <v>2.87E-2</v>
      </c>
      <c r="I338" s="375">
        <v>1.5100000000000001E-2</v>
      </c>
      <c r="J338" s="375">
        <f t="shared" si="15"/>
        <v>1.3599999999999999E-2</v>
      </c>
      <c r="K338" s="896"/>
      <c r="L338" s="350"/>
      <c r="M338" s="367"/>
      <c r="N338" s="363"/>
      <c r="O338" s="369"/>
      <c r="P338" s="369"/>
      <c r="Q338" s="369"/>
      <c r="R338" s="369"/>
      <c r="S338" s="368"/>
    </row>
    <row r="339" spans="3:19">
      <c r="C339" s="374">
        <v>42537</v>
      </c>
      <c r="D339" s="380"/>
      <c r="E339" s="375">
        <v>3.5400000000000001E-2</v>
      </c>
      <c r="F339" s="375">
        <v>1.61E-2</v>
      </c>
      <c r="G339" s="375">
        <f t="shared" si="14"/>
        <v>1.9300000000000001E-2</v>
      </c>
      <c r="H339" s="375">
        <v>2.81E-2</v>
      </c>
      <c r="I339" s="375">
        <v>1.41E-2</v>
      </c>
      <c r="J339" s="375">
        <f t="shared" si="15"/>
        <v>1.4E-2</v>
      </c>
      <c r="K339" s="896"/>
      <c r="L339" s="350"/>
      <c r="M339" s="367"/>
      <c r="N339" s="363"/>
      <c r="O339" s="369"/>
      <c r="P339" s="369"/>
      <c r="Q339" s="369"/>
      <c r="R339" s="369"/>
      <c r="S339" s="368"/>
    </row>
    <row r="340" spans="3:19">
      <c r="C340" s="374">
        <v>42544</v>
      </c>
      <c r="D340" s="380"/>
      <c r="E340" s="375">
        <v>3.56E-2</v>
      </c>
      <c r="F340" s="375">
        <v>1.6799999999999999E-2</v>
      </c>
      <c r="G340" s="375">
        <f t="shared" si="14"/>
        <v>1.8800000000000001E-2</v>
      </c>
      <c r="H340" s="375">
        <v>2.8300000000000002E-2</v>
      </c>
      <c r="I340" s="375">
        <v>1.4800000000000001E-2</v>
      </c>
      <c r="J340" s="375">
        <f t="shared" si="15"/>
        <v>1.3500000000000002E-2</v>
      </c>
      <c r="K340" s="896"/>
      <c r="L340" s="350"/>
      <c r="M340" s="367"/>
      <c r="N340" s="363"/>
      <c r="O340" s="369"/>
      <c r="P340" s="369"/>
      <c r="Q340" s="369"/>
      <c r="R340" s="369"/>
      <c r="S340" s="368"/>
    </row>
    <row r="341" spans="3:19">
      <c r="C341" s="374">
        <v>42551</v>
      </c>
      <c r="D341" s="380">
        <v>42536</v>
      </c>
      <c r="E341" s="375">
        <v>3.4799999999999998E-2</v>
      </c>
      <c r="F341" s="375">
        <v>1.47E-2</v>
      </c>
      <c r="G341" s="375">
        <f t="shared" si="14"/>
        <v>2.01E-2</v>
      </c>
      <c r="H341" s="375">
        <v>2.7799999999999998E-2</v>
      </c>
      <c r="I341" s="375">
        <v>1.29E-2</v>
      </c>
      <c r="J341" s="375">
        <f t="shared" si="15"/>
        <v>1.4899999999999998E-2</v>
      </c>
      <c r="K341" s="896">
        <f>U198</f>
        <v>0.46078431372549017</v>
      </c>
      <c r="L341" s="350"/>
      <c r="M341" s="367"/>
      <c r="N341" s="363"/>
      <c r="O341" s="369"/>
      <c r="P341" s="369"/>
      <c r="Q341" s="369"/>
      <c r="R341" s="369"/>
      <c r="S341" s="368"/>
    </row>
    <row r="342" spans="3:19">
      <c r="C342" s="374">
        <v>42558</v>
      </c>
      <c r="D342" s="380"/>
      <c r="E342" s="375">
        <v>3.4099999999999998E-2</v>
      </c>
      <c r="F342" s="375">
        <v>1.38E-2</v>
      </c>
      <c r="G342" s="375">
        <f t="shared" si="14"/>
        <v>2.0299999999999999E-2</v>
      </c>
      <c r="H342" s="375">
        <v>2.7400000000000001E-2</v>
      </c>
      <c r="I342" s="375">
        <v>1.2199999999999999E-2</v>
      </c>
      <c r="J342" s="375">
        <f t="shared" si="15"/>
        <v>1.5200000000000002E-2</v>
      </c>
      <c r="K342" s="896"/>
      <c r="L342" s="350"/>
      <c r="M342" s="367"/>
      <c r="N342" s="363"/>
      <c r="O342" s="369"/>
      <c r="P342" s="369"/>
      <c r="Q342" s="369"/>
      <c r="R342" s="369"/>
      <c r="S342" s="368"/>
    </row>
    <row r="343" spans="3:19">
      <c r="C343" s="374">
        <v>42565</v>
      </c>
      <c r="D343" s="380"/>
      <c r="E343" s="375">
        <v>3.4200000000000001E-2</v>
      </c>
      <c r="F343" s="375">
        <v>1.5100000000000001E-2</v>
      </c>
      <c r="G343" s="375">
        <f t="shared" si="14"/>
        <v>1.9099999999999999E-2</v>
      </c>
      <c r="H343" s="375">
        <v>2.7200000000000002E-2</v>
      </c>
      <c r="I343" s="375">
        <v>1.3000000000000001E-2</v>
      </c>
      <c r="J343" s="375">
        <f t="shared" si="15"/>
        <v>1.4200000000000001E-2</v>
      </c>
      <c r="K343" s="896"/>
      <c r="L343" s="350"/>
      <c r="M343" s="367"/>
      <c r="N343" s="363"/>
      <c r="O343" s="369"/>
      <c r="P343" s="369"/>
      <c r="Q343" s="369"/>
      <c r="R343" s="369"/>
      <c r="S343" s="368"/>
    </row>
    <row r="344" spans="3:19">
      <c r="C344" s="374">
        <v>42572</v>
      </c>
      <c r="D344" s="380"/>
      <c r="E344" s="375">
        <v>3.4500000000000003E-2</v>
      </c>
      <c r="F344" s="375">
        <v>1.5800000000000002E-2</v>
      </c>
      <c r="G344" s="375">
        <f t="shared" si="14"/>
        <v>1.8700000000000001E-2</v>
      </c>
      <c r="H344" s="375">
        <v>2.75E-2</v>
      </c>
      <c r="I344" s="375">
        <v>1.3999999999999999E-2</v>
      </c>
      <c r="J344" s="375">
        <f t="shared" si="15"/>
        <v>1.3500000000000002E-2</v>
      </c>
      <c r="K344" s="896"/>
      <c r="L344" s="350"/>
      <c r="M344" s="367"/>
      <c r="N344" s="363"/>
      <c r="O344" s="369"/>
      <c r="P344" s="369"/>
      <c r="Q344" s="369"/>
      <c r="R344" s="369"/>
      <c r="S344" s="368"/>
    </row>
    <row r="345" spans="3:19">
      <c r="C345" s="374">
        <v>42579</v>
      </c>
      <c r="D345" s="380"/>
      <c r="E345" s="375">
        <v>3.4799999999999998E-2</v>
      </c>
      <c r="F345" s="375">
        <v>1.5300000000000001E-2</v>
      </c>
      <c r="G345" s="375">
        <f t="shared" si="14"/>
        <v>1.9499999999999997E-2</v>
      </c>
      <c r="H345" s="375">
        <v>2.7799999999999998E-2</v>
      </c>
      <c r="I345" s="375">
        <v>1.38E-2</v>
      </c>
      <c r="J345" s="375">
        <f t="shared" si="15"/>
        <v>1.3999999999999999E-2</v>
      </c>
      <c r="K345" s="896"/>
      <c r="L345" s="350"/>
      <c r="M345" s="367"/>
      <c r="N345" s="363"/>
      <c r="O345" s="369"/>
      <c r="P345" s="369"/>
      <c r="Q345" s="369"/>
      <c r="R345" s="369"/>
      <c r="S345" s="368"/>
    </row>
    <row r="346" spans="3:19">
      <c r="C346" s="374">
        <v>42586</v>
      </c>
      <c r="D346" s="380"/>
      <c r="E346" s="375">
        <v>3.4300000000000004E-2</v>
      </c>
      <c r="F346" s="375">
        <v>1.54E-2</v>
      </c>
      <c r="G346" s="375">
        <f t="shared" si="14"/>
        <v>1.8900000000000004E-2</v>
      </c>
      <c r="H346" s="375">
        <v>2.7400000000000001E-2</v>
      </c>
      <c r="I346" s="375">
        <v>1.3300000000000001E-2</v>
      </c>
      <c r="J346" s="375">
        <f t="shared" si="15"/>
        <v>1.41E-2</v>
      </c>
      <c r="K346" s="896"/>
      <c r="L346" s="350"/>
      <c r="M346" s="367"/>
      <c r="N346" s="363"/>
      <c r="O346" s="369"/>
      <c r="P346" s="369"/>
      <c r="Q346" s="369"/>
      <c r="R346" s="369"/>
      <c r="S346" s="368"/>
    </row>
    <row r="347" spans="3:19">
      <c r="C347" s="374">
        <v>42593</v>
      </c>
      <c r="D347" s="380"/>
      <c r="E347" s="375">
        <v>3.4500000000000003E-2</v>
      </c>
      <c r="F347" s="375">
        <v>1.54E-2</v>
      </c>
      <c r="G347" s="375">
        <f t="shared" si="14"/>
        <v>1.9100000000000002E-2</v>
      </c>
      <c r="H347" s="375">
        <v>2.76E-2</v>
      </c>
      <c r="I347" s="375">
        <v>1.3899999999999999E-2</v>
      </c>
      <c r="J347" s="375">
        <f t="shared" si="15"/>
        <v>1.37E-2</v>
      </c>
      <c r="K347" s="896"/>
      <c r="L347" s="350"/>
      <c r="M347" s="367"/>
      <c r="N347" s="363"/>
      <c r="O347" s="369"/>
      <c r="P347" s="369"/>
      <c r="Q347" s="369"/>
      <c r="R347" s="369"/>
      <c r="S347" s="368"/>
    </row>
    <row r="348" spans="3:19">
      <c r="C348" s="374">
        <v>42600</v>
      </c>
      <c r="D348" s="380"/>
      <c r="E348" s="375">
        <v>3.4300000000000004E-2</v>
      </c>
      <c r="F348" s="375">
        <v>1.55E-2</v>
      </c>
      <c r="G348" s="375">
        <f t="shared" si="14"/>
        <v>1.8800000000000004E-2</v>
      </c>
      <c r="H348" s="375">
        <v>2.7400000000000001E-2</v>
      </c>
      <c r="I348" s="375">
        <v>1.3899999999999999E-2</v>
      </c>
      <c r="J348" s="375">
        <f t="shared" si="15"/>
        <v>1.3500000000000002E-2</v>
      </c>
      <c r="K348" s="896"/>
      <c r="L348" s="350"/>
      <c r="M348" s="367"/>
      <c r="N348" s="363"/>
      <c r="O348" s="369"/>
      <c r="P348" s="369"/>
      <c r="Q348" s="369"/>
      <c r="R348" s="369"/>
      <c r="S348" s="368"/>
    </row>
    <row r="349" spans="3:19">
      <c r="C349" s="374">
        <f>C348+7</f>
        <v>42607</v>
      </c>
      <c r="D349" s="381"/>
      <c r="E349" s="373">
        <v>3.4300000000000004E-2</v>
      </c>
      <c r="F349" s="373">
        <v>1.5800000000000002E-2</v>
      </c>
      <c r="G349" s="375">
        <f t="shared" si="14"/>
        <v>1.8500000000000003E-2</v>
      </c>
      <c r="H349" s="373">
        <v>2.7400000000000001E-2</v>
      </c>
      <c r="I349" s="373">
        <v>1.43E-2</v>
      </c>
      <c r="J349" s="373">
        <f t="shared" si="15"/>
        <v>1.3100000000000001E-2</v>
      </c>
      <c r="K349" s="896"/>
      <c r="L349" s="350"/>
      <c r="M349" s="367"/>
      <c r="N349" s="363"/>
      <c r="O349" s="369"/>
      <c r="P349" s="369"/>
      <c r="Q349" s="369"/>
      <c r="R349" s="369"/>
      <c r="S349" s="368"/>
    </row>
    <row r="350" spans="3:19">
      <c r="C350" s="374">
        <f>C349+7</f>
        <v>42614</v>
      </c>
      <c r="D350" s="381"/>
      <c r="E350" s="373">
        <v>3.4599999999999999E-2</v>
      </c>
      <c r="F350" s="373">
        <v>1.5699999999999999E-2</v>
      </c>
      <c r="G350" s="375">
        <f t="shared" ref="G350:G413" si="16">E350-F350</f>
        <v>1.89E-2</v>
      </c>
      <c r="H350" s="373">
        <v>2.7699999999999999E-2</v>
      </c>
      <c r="I350" s="373">
        <v>1.44E-2</v>
      </c>
      <c r="J350" s="373">
        <f t="shared" si="15"/>
        <v>1.3299999999999999E-2</v>
      </c>
      <c r="K350" s="896"/>
      <c r="L350" s="350"/>
      <c r="M350" s="367"/>
      <c r="N350" s="363"/>
      <c r="O350" s="369"/>
      <c r="P350" s="369"/>
      <c r="Q350" s="369"/>
      <c r="R350" s="369"/>
      <c r="S350" s="368"/>
    </row>
    <row r="351" spans="3:19">
      <c r="C351" s="374">
        <f t="shared" ref="C351:C414" si="17">C350+7</f>
        <v>42621</v>
      </c>
      <c r="D351" s="381"/>
      <c r="E351" s="373">
        <v>3.44E-2</v>
      </c>
      <c r="F351" s="373">
        <v>1.61E-2</v>
      </c>
      <c r="G351" s="375">
        <f t="shared" si="16"/>
        <v>1.83E-2</v>
      </c>
      <c r="H351" s="373">
        <v>2.76E-2</v>
      </c>
      <c r="I351" s="373">
        <v>1.46E-2</v>
      </c>
      <c r="J351" s="373">
        <f t="shared" si="15"/>
        <v>1.2999999999999999E-2</v>
      </c>
      <c r="K351" s="896"/>
      <c r="L351" s="350"/>
      <c r="M351" s="367"/>
      <c r="N351" s="363"/>
      <c r="O351" s="369"/>
      <c r="P351" s="369"/>
      <c r="Q351" s="369"/>
      <c r="R351" s="369"/>
      <c r="S351" s="368"/>
    </row>
    <row r="352" spans="3:19">
      <c r="C352" s="374">
        <f t="shared" si="17"/>
        <v>42628</v>
      </c>
      <c r="D352" s="381"/>
      <c r="E352" s="373">
        <v>3.5000000000000003E-2</v>
      </c>
      <c r="F352" s="373">
        <v>1.7100000000000001E-2</v>
      </c>
      <c r="G352" s="375">
        <f t="shared" si="16"/>
        <v>1.7900000000000003E-2</v>
      </c>
      <c r="H352" s="373">
        <v>2.7699999999999999E-2</v>
      </c>
      <c r="I352" s="373">
        <v>1.5100000000000001E-2</v>
      </c>
      <c r="J352" s="373">
        <f t="shared" si="15"/>
        <v>1.2599999999999998E-2</v>
      </c>
      <c r="K352" s="896"/>
      <c r="L352" s="350"/>
      <c r="M352" s="367"/>
      <c r="N352" s="363"/>
      <c r="O352" s="369"/>
      <c r="P352" s="369"/>
      <c r="Q352" s="369"/>
      <c r="R352" s="369"/>
      <c r="S352" s="368"/>
    </row>
    <row r="353" spans="3:19">
      <c r="C353" s="374">
        <f t="shared" si="17"/>
        <v>42635</v>
      </c>
      <c r="D353" s="381"/>
      <c r="E353" s="373">
        <v>3.4799999999999998E-2</v>
      </c>
      <c r="F353" s="373">
        <v>1.6299999999999999E-2</v>
      </c>
      <c r="G353" s="375">
        <f t="shared" si="16"/>
        <v>1.8499999999999999E-2</v>
      </c>
      <c r="H353" s="373">
        <v>2.76E-2</v>
      </c>
      <c r="I353" s="373">
        <v>1.46E-2</v>
      </c>
      <c r="J353" s="373">
        <f t="shared" si="15"/>
        <v>1.2999999999999999E-2</v>
      </c>
      <c r="K353" s="896"/>
      <c r="L353" s="350"/>
      <c r="M353" s="367"/>
      <c r="N353" s="363"/>
      <c r="O353" s="369"/>
      <c r="P353" s="369"/>
      <c r="Q353" s="369"/>
      <c r="R353" s="369"/>
      <c r="S353" s="368"/>
    </row>
    <row r="354" spans="3:19">
      <c r="C354" s="374">
        <f t="shared" si="17"/>
        <v>42642</v>
      </c>
      <c r="D354" s="381">
        <v>42628</v>
      </c>
      <c r="E354" s="373">
        <v>3.4200000000000001E-2</v>
      </c>
      <c r="F354" s="373">
        <v>1.5599999999999999E-2</v>
      </c>
      <c r="G354" s="375">
        <f t="shared" si="16"/>
        <v>1.8600000000000002E-2</v>
      </c>
      <c r="H354" s="373">
        <v>2.7200000000000002E-2</v>
      </c>
      <c r="I354" s="373">
        <v>1.3899999999999999E-2</v>
      </c>
      <c r="J354" s="373">
        <f t="shared" si="15"/>
        <v>1.3300000000000003E-2</v>
      </c>
      <c r="K354" s="896">
        <v>0.46899999999999997</v>
      </c>
      <c r="L354" s="350"/>
      <c r="M354" s="367"/>
      <c r="N354" s="363"/>
      <c r="O354" s="369"/>
      <c r="P354" s="369"/>
      <c r="Q354" s="369"/>
      <c r="R354" s="369"/>
      <c r="S354" s="368"/>
    </row>
    <row r="355" spans="3:19">
      <c r="C355" s="374">
        <f t="shared" si="17"/>
        <v>42649</v>
      </c>
      <c r="D355" s="381"/>
      <c r="E355" s="373">
        <v>3.4200000000000001E-2</v>
      </c>
      <c r="F355" s="373">
        <v>1.7500000000000002E-2</v>
      </c>
      <c r="G355" s="375">
        <f t="shared" si="16"/>
        <v>1.67E-2</v>
      </c>
      <c r="H355" s="373">
        <v>2.7200000000000002E-2</v>
      </c>
      <c r="I355" s="373">
        <v>1.5800000000000002E-2</v>
      </c>
      <c r="J355" s="373">
        <f t="shared" si="15"/>
        <v>1.14E-2</v>
      </c>
      <c r="K355" s="896"/>
      <c r="L355" s="350"/>
      <c r="M355" s="367"/>
      <c r="N355" s="363"/>
      <c r="O355" s="369"/>
      <c r="P355" s="369"/>
      <c r="Q355" s="369"/>
      <c r="R355" s="369"/>
      <c r="S355" s="368"/>
    </row>
    <row r="356" spans="3:19">
      <c r="C356" s="374">
        <f t="shared" si="17"/>
        <v>42656</v>
      </c>
      <c r="D356" s="381"/>
      <c r="E356" s="373">
        <v>3.4700000000000002E-2</v>
      </c>
      <c r="F356" s="373">
        <v>1.7500000000000002E-2</v>
      </c>
      <c r="G356" s="375">
        <f t="shared" si="16"/>
        <v>1.72E-2</v>
      </c>
      <c r="H356" s="373">
        <v>2.76E-2</v>
      </c>
      <c r="I356" s="373">
        <v>1.5800000000000002E-2</v>
      </c>
      <c r="J356" s="373">
        <f t="shared" si="15"/>
        <v>1.1799999999999998E-2</v>
      </c>
      <c r="K356" s="896"/>
      <c r="L356" s="350"/>
      <c r="M356" s="367"/>
      <c r="N356" s="363"/>
      <c r="O356" s="369"/>
      <c r="P356" s="369"/>
      <c r="Q356" s="369"/>
      <c r="R356" s="369"/>
      <c r="S356" s="368"/>
    </row>
    <row r="357" spans="3:19">
      <c r="C357" s="374">
        <f t="shared" si="17"/>
        <v>42663</v>
      </c>
      <c r="D357" s="381"/>
      <c r="E357" s="373">
        <v>3.5200000000000002E-2</v>
      </c>
      <c r="F357" s="373">
        <v>1.7600000000000001E-2</v>
      </c>
      <c r="G357" s="375">
        <f t="shared" si="16"/>
        <v>1.7600000000000001E-2</v>
      </c>
      <c r="H357" s="373">
        <v>2.7900000000000001E-2</v>
      </c>
      <c r="I357" s="373">
        <v>1.55E-2</v>
      </c>
      <c r="J357" s="373">
        <f t="shared" si="15"/>
        <v>1.2400000000000001E-2</v>
      </c>
      <c r="K357" s="896"/>
      <c r="L357" s="350"/>
      <c r="M357" s="367"/>
      <c r="N357" s="363"/>
      <c r="O357" s="369"/>
      <c r="P357" s="369"/>
      <c r="Q357" s="369"/>
      <c r="R357" s="369"/>
      <c r="S357" s="368"/>
    </row>
    <row r="358" spans="3:19">
      <c r="C358" s="374">
        <f t="shared" si="17"/>
        <v>42670</v>
      </c>
      <c r="D358" s="381"/>
      <c r="E358" s="373">
        <v>3.4700000000000002E-2</v>
      </c>
      <c r="F358" s="373">
        <v>1.8499999999999999E-2</v>
      </c>
      <c r="G358" s="375">
        <f t="shared" si="16"/>
        <v>1.6200000000000003E-2</v>
      </c>
      <c r="H358" s="373">
        <v>2.7799999999999998E-2</v>
      </c>
      <c r="I358" s="373">
        <v>1.6400000000000001E-2</v>
      </c>
      <c r="J358" s="373">
        <f t="shared" si="15"/>
        <v>1.1399999999999997E-2</v>
      </c>
      <c r="K358" s="896"/>
      <c r="L358" s="350"/>
      <c r="M358" s="367"/>
      <c r="N358" s="363"/>
      <c r="O358" s="369"/>
      <c r="P358" s="369"/>
      <c r="Q358" s="369"/>
      <c r="R358" s="369"/>
      <c r="S358" s="368"/>
    </row>
    <row r="359" spans="3:19">
      <c r="C359" s="374">
        <f t="shared" si="17"/>
        <v>42677</v>
      </c>
      <c r="D359" s="381"/>
      <c r="E359" s="373">
        <v>3.5400000000000001E-2</v>
      </c>
      <c r="F359" s="373">
        <v>1.8200000000000001E-2</v>
      </c>
      <c r="G359" s="375">
        <f t="shared" si="16"/>
        <v>1.72E-2</v>
      </c>
      <c r="H359" s="373">
        <v>2.8399999999999998E-2</v>
      </c>
      <c r="I359" s="373">
        <v>1.5800000000000002E-2</v>
      </c>
      <c r="J359" s="373">
        <f t="shared" si="15"/>
        <v>1.2599999999999997E-2</v>
      </c>
      <c r="K359" s="896"/>
      <c r="L359" s="350"/>
      <c r="M359" s="367"/>
      <c r="N359" s="363"/>
      <c r="O359" s="369"/>
      <c r="P359" s="369"/>
      <c r="Q359" s="369"/>
      <c r="R359" s="369"/>
      <c r="S359" s="368"/>
    </row>
    <row r="360" spans="3:19">
      <c r="C360" s="374">
        <f t="shared" si="17"/>
        <v>42684</v>
      </c>
      <c r="D360" s="381"/>
      <c r="E360" s="373">
        <v>3.5699999999999996E-2</v>
      </c>
      <c r="F360" s="373">
        <v>2.1499999999999998E-2</v>
      </c>
      <c r="G360" s="375">
        <f t="shared" si="16"/>
        <v>1.4199999999999997E-2</v>
      </c>
      <c r="H360" s="373">
        <v>2.8799999999999999E-2</v>
      </c>
      <c r="I360" s="373">
        <v>1.9199999999999998E-2</v>
      </c>
      <c r="J360" s="373">
        <f t="shared" si="15"/>
        <v>9.6000000000000009E-3</v>
      </c>
      <c r="K360" s="896"/>
      <c r="L360" s="350"/>
      <c r="M360" s="367"/>
      <c r="N360" s="363"/>
      <c r="O360" s="369"/>
      <c r="P360" s="369"/>
      <c r="Q360" s="369"/>
      <c r="R360" s="369"/>
      <c r="S360" s="368"/>
    </row>
    <row r="361" spans="3:19">
      <c r="C361" s="374">
        <f t="shared" si="17"/>
        <v>42691</v>
      </c>
      <c r="D361" s="381"/>
      <c r="E361" s="373">
        <v>3.9399999999999998E-2</v>
      </c>
      <c r="F361" s="373">
        <v>2.29E-2</v>
      </c>
      <c r="G361" s="375">
        <f t="shared" si="16"/>
        <v>1.6499999999999997E-2</v>
      </c>
      <c r="H361" s="373">
        <v>3.1400000000000004E-2</v>
      </c>
      <c r="I361" s="373">
        <v>2.0799999999999999E-2</v>
      </c>
      <c r="J361" s="373">
        <f t="shared" si="15"/>
        <v>1.0600000000000005E-2</v>
      </c>
      <c r="K361" s="896"/>
      <c r="L361" s="350"/>
      <c r="M361" s="367"/>
      <c r="N361" s="363"/>
      <c r="O361" s="369"/>
      <c r="P361" s="369"/>
      <c r="Q361" s="369"/>
      <c r="R361" s="369"/>
      <c r="S361" s="368"/>
    </row>
    <row r="362" spans="3:19">
      <c r="C362" s="374">
        <f t="shared" si="17"/>
        <v>42698</v>
      </c>
      <c r="D362" s="381"/>
      <c r="E362" s="373">
        <v>4.0300000000000002E-2</v>
      </c>
      <c r="F362" s="373">
        <v>2.3599999999999999E-2</v>
      </c>
      <c r="G362" s="375">
        <f t="shared" si="16"/>
        <v>1.6700000000000003E-2</v>
      </c>
      <c r="H362" s="373">
        <v>3.2500000000000001E-2</v>
      </c>
      <c r="I362" s="373">
        <v>2.1700000000000001E-2</v>
      </c>
      <c r="J362" s="373">
        <f t="shared" si="15"/>
        <v>1.0800000000000001E-2</v>
      </c>
      <c r="K362" s="896"/>
      <c r="L362" s="350"/>
      <c r="M362" s="367"/>
      <c r="N362" s="363"/>
      <c r="O362" s="369"/>
      <c r="P362" s="369"/>
      <c r="Q362" s="369"/>
      <c r="R362" s="369"/>
      <c r="S362" s="368"/>
    </row>
    <row r="363" spans="3:19">
      <c r="C363" s="374">
        <f t="shared" si="17"/>
        <v>42705</v>
      </c>
      <c r="D363" s="381"/>
      <c r="E363" s="373">
        <v>4.0800000000000003E-2</v>
      </c>
      <c r="F363" s="373">
        <v>2.4500000000000001E-2</v>
      </c>
      <c r="G363" s="375">
        <f t="shared" si="16"/>
        <v>1.6300000000000002E-2</v>
      </c>
      <c r="H363" s="373">
        <v>3.3399999999999999E-2</v>
      </c>
      <c r="I363" s="373">
        <v>2.2499999999999999E-2</v>
      </c>
      <c r="J363" s="373">
        <f t="shared" si="15"/>
        <v>1.09E-2</v>
      </c>
      <c r="K363" s="896"/>
      <c r="L363" s="350"/>
      <c r="M363" s="367"/>
      <c r="N363" s="363"/>
      <c r="O363" s="369"/>
      <c r="P363" s="369"/>
      <c r="Q363" s="369"/>
      <c r="R363" s="369"/>
      <c r="S363" s="368"/>
    </row>
    <row r="364" spans="3:19">
      <c r="C364" s="374">
        <f t="shared" si="17"/>
        <v>42712</v>
      </c>
      <c r="D364" s="381"/>
      <c r="E364" s="373">
        <v>4.1299999999999996E-2</v>
      </c>
      <c r="F364" s="373">
        <v>2.4E-2</v>
      </c>
      <c r="G364" s="375">
        <f t="shared" si="16"/>
        <v>1.7299999999999996E-2</v>
      </c>
      <c r="H364" s="373">
        <v>3.3599999999999998E-2</v>
      </c>
      <c r="I364" s="373">
        <v>2.1999999999999999E-2</v>
      </c>
      <c r="J364" s="373">
        <f t="shared" si="15"/>
        <v>1.1599999999999999E-2</v>
      </c>
      <c r="K364" s="896"/>
      <c r="L364" s="350"/>
      <c r="M364" s="367"/>
      <c r="N364" s="363"/>
      <c r="O364" s="369"/>
      <c r="P364" s="369"/>
      <c r="Q364" s="369"/>
      <c r="R364" s="369"/>
      <c r="S364" s="368"/>
    </row>
    <row r="365" spans="3:19">
      <c r="C365" s="374">
        <f t="shared" si="17"/>
        <v>42719</v>
      </c>
      <c r="D365" s="381"/>
      <c r="E365" s="373">
        <v>4.1599999999999998E-2</v>
      </c>
      <c r="F365" s="373">
        <v>2.5999999999999999E-2</v>
      </c>
      <c r="G365" s="375">
        <f t="shared" si="16"/>
        <v>1.5599999999999999E-2</v>
      </c>
      <c r="H365" s="373">
        <v>3.3700000000000001E-2</v>
      </c>
      <c r="I365" s="373">
        <v>2.4199999999999999E-2</v>
      </c>
      <c r="J365" s="373">
        <f t="shared" si="15"/>
        <v>9.5000000000000015E-3</v>
      </c>
      <c r="K365" s="896"/>
      <c r="L365" s="350"/>
      <c r="M365" s="367"/>
      <c r="N365" s="363"/>
      <c r="O365" s="369"/>
      <c r="P365" s="369"/>
      <c r="Q365" s="369"/>
      <c r="R365" s="369"/>
      <c r="S365" s="368"/>
    </row>
    <row r="366" spans="3:19">
      <c r="C366" s="374">
        <f t="shared" si="17"/>
        <v>42726</v>
      </c>
      <c r="D366" s="381"/>
      <c r="E366" s="373">
        <v>4.2999999999999997E-2</v>
      </c>
      <c r="F366" s="373">
        <v>2.5499999999999998E-2</v>
      </c>
      <c r="G366" s="375">
        <f t="shared" si="16"/>
        <v>1.7499999999999998E-2</v>
      </c>
      <c r="H366" s="373">
        <v>3.5200000000000002E-2</v>
      </c>
      <c r="I366" s="373">
        <v>2.3599999999999999E-2</v>
      </c>
      <c r="J366" s="373">
        <f t="shared" si="15"/>
        <v>1.1600000000000003E-2</v>
      </c>
      <c r="K366" s="896"/>
      <c r="L366" s="350"/>
      <c r="M366" s="367"/>
      <c r="N366" s="363"/>
      <c r="O366" s="369"/>
      <c r="P366" s="369"/>
      <c r="Q366" s="369"/>
      <c r="R366" s="369"/>
      <c r="S366" s="368"/>
    </row>
    <row r="367" spans="3:19">
      <c r="C367" s="374">
        <f t="shared" si="17"/>
        <v>42733</v>
      </c>
      <c r="D367" s="381">
        <v>42719</v>
      </c>
      <c r="E367" s="373">
        <v>4.3200000000000002E-2</v>
      </c>
      <c r="F367" s="373">
        <v>2.4899999999999999E-2</v>
      </c>
      <c r="G367" s="375">
        <f t="shared" si="16"/>
        <v>1.8300000000000004E-2</v>
      </c>
      <c r="H367" s="373">
        <v>3.5499999999999997E-2</v>
      </c>
      <c r="I367" s="373">
        <v>2.3E-2</v>
      </c>
      <c r="J367" s="373">
        <f t="shared" si="15"/>
        <v>1.2499999999999997E-2</v>
      </c>
      <c r="K367" s="896">
        <v>0.50600000000000001</v>
      </c>
      <c r="L367" s="350"/>
      <c r="M367" s="367"/>
      <c r="N367" s="363"/>
      <c r="O367" s="369"/>
      <c r="P367" s="369"/>
      <c r="Q367" s="369"/>
      <c r="R367" s="369"/>
      <c r="S367" s="368"/>
    </row>
    <row r="368" spans="3:19">
      <c r="C368" s="374">
        <f t="shared" si="17"/>
        <v>42740</v>
      </c>
      <c r="D368" s="381"/>
      <c r="E368" s="373">
        <v>4.2000000000000003E-2</v>
      </c>
      <c r="F368" s="373">
        <v>2.3699999999999999E-2</v>
      </c>
      <c r="G368" s="375">
        <f t="shared" si="16"/>
        <v>1.8300000000000004E-2</v>
      </c>
      <c r="H368" s="373">
        <v>3.44E-2</v>
      </c>
      <c r="I368" s="373">
        <v>2.18E-2</v>
      </c>
      <c r="J368" s="373">
        <f t="shared" si="15"/>
        <v>1.26E-2</v>
      </c>
      <c r="K368" s="896"/>
      <c r="L368" s="350"/>
      <c r="M368" s="367"/>
      <c r="N368" s="363"/>
      <c r="O368" s="369"/>
      <c r="P368" s="369"/>
      <c r="Q368" s="369"/>
      <c r="R368" s="369"/>
      <c r="S368" s="368"/>
    </row>
    <row r="369" spans="3:19">
      <c r="C369" s="374">
        <f t="shared" si="17"/>
        <v>42747</v>
      </c>
      <c r="D369" s="381"/>
      <c r="E369" s="373">
        <v>4.1200000000000001E-2</v>
      </c>
      <c r="F369" s="373">
        <v>2.3599999999999999E-2</v>
      </c>
      <c r="G369" s="375">
        <f t="shared" si="16"/>
        <v>1.7600000000000001E-2</v>
      </c>
      <c r="H369" s="373">
        <v>3.3700000000000001E-2</v>
      </c>
      <c r="I369" s="373">
        <v>2.1700000000000001E-2</v>
      </c>
      <c r="J369" s="373">
        <f t="shared" si="15"/>
        <v>1.2E-2</v>
      </c>
      <c r="K369" s="896"/>
      <c r="L369" s="350"/>
      <c r="M369" s="367"/>
      <c r="N369" s="363"/>
      <c r="O369" s="369"/>
      <c r="P369" s="369"/>
      <c r="Q369" s="369"/>
      <c r="R369" s="369"/>
      <c r="S369" s="368"/>
    </row>
    <row r="370" spans="3:19">
      <c r="C370" s="374">
        <f t="shared" si="17"/>
        <v>42754</v>
      </c>
      <c r="D370" s="381"/>
      <c r="E370" s="373">
        <v>4.0899999999999999E-2</v>
      </c>
      <c r="F370" s="373">
        <v>2.47E-2</v>
      </c>
      <c r="G370" s="375">
        <f t="shared" si="16"/>
        <v>1.6199999999999999E-2</v>
      </c>
      <c r="H370" s="373">
        <v>3.3399999999999999E-2</v>
      </c>
      <c r="I370" s="373">
        <v>2.2800000000000001E-2</v>
      </c>
      <c r="J370" s="373">
        <f t="shared" si="15"/>
        <v>1.0599999999999998E-2</v>
      </c>
      <c r="K370" s="896"/>
      <c r="L370" s="350"/>
      <c r="M370" s="367"/>
      <c r="N370" s="363"/>
      <c r="O370" s="369"/>
      <c r="P370" s="369"/>
      <c r="Q370" s="369"/>
      <c r="R370" s="369"/>
      <c r="S370" s="368"/>
    </row>
    <row r="371" spans="3:19">
      <c r="C371" s="374">
        <f t="shared" si="17"/>
        <v>42761</v>
      </c>
      <c r="D371" s="381"/>
      <c r="E371" s="373">
        <v>4.1900000000000007E-2</v>
      </c>
      <c r="F371" s="373">
        <v>2.5100000000000001E-2</v>
      </c>
      <c r="G371" s="375">
        <f t="shared" si="16"/>
        <v>1.6800000000000006E-2</v>
      </c>
      <c r="H371" s="373">
        <v>3.4000000000000002E-2</v>
      </c>
      <c r="I371" s="373">
        <v>2.3E-2</v>
      </c>
      <c r="J371" s="373">
        <f t="shared" si="15"/>
        <v>1.1000000000000003E-2</v>
      </c>
      <c r="K371" s="896"/>
      <c r="L371" s="350"/>
      <c r="M371" s="367"/>
      <c r="N371" s="363"/>
      <c r="O371" s="369"/>
      <c r="P371" s="369"/>
      <c r="Q371" s="369"/>
      <c r="R371" s="369"/>
      <c r="S371" s="368"/>
    </row>
    <row r="372" spans="3:19">
      <c r="C372" s="374">
        <f t="shared" si="17"/>
        <v>42768</v>
      </c>
      <c r="D372" s="381"/>
      <c r="E372" s="373">
        <v>4.1900000000000007E-2</v>
      </c>
      <c r="F372" s="373">
        <v>2.4799999999999999E-2</v>
      </c>
      <c r="G372" s="375">
        <f t="shared" si="16"/>
        <v>1.7100000000000008E-2</v>
      </c>
      <c r="H372" s="373">
        <v>3.4099999999999998E-2</v>
      </c>
      <c r="I372" s="373">
        <v>2.2700000000000001E-2</v>
      </c>
      <c r="J372" s="373">
        <f t="shared" si="15"/>
        <v>1.1399999999999997E-2</v>
      </c>
      <c r="K372" s="896"/>
      <c r="L372" s="350"/>
      <c r="M372" s="367"/>
      <c r="N372" s="363"/>
      <c r="O372" s="369"/>
      <c r="P372" s="369"/>
      <c r="Q372" s="369"/>
      <c r="R372" s="369"/>
      <c r="S372" s="368"/>
    </row>
    <row r="373" spans="3:19">
      <c r="C373" s="374">
        <f t="shared" si="17"/>
        <v>42775</v>
      </c>
      <c r="D373" s="381"/>
      <c r="E373" s="373">
        <v>4.1700000000000001E-2</v>
      </c>
      <c r="F373" s="373">
        <v>2.4E-2</v>
      </c>
      <c r="G373" s="375">
        <f t="shared" si="16"/>
        <v>1.77E-2</v>
      </c>
      <c r="H373" s="373">
        <v>3.39E-2</v>
      </c>
      <c r="I373" s="373">
        <v>2.1999999999999999E-2</v>
      </c>
      <c r="J373" s="373">
        <f t="shared" ref="J373:J437" si="18">H373-I373</f>
        <v>1.1900000000000001E-2</v>
      </c>
      <c r="K373" s="896"/>
      <c r="L373" s="350"/>
      <c r="M373" s="367"/>
      <c r="N373" s="363"/>
      <c r="O373" s="369"/>
      <c r="P373" s="369"/>
      <c r="Q373" s="369"/>
      <c r="R373" s="369"/>
      <c r="S373" s="368"/>
    </row>
    <row r="374" spans="3:19">
      <c r="C374" s="374">
        <f t="shared" si="17"/>
        <v>42782</v>
      </c>
      <c r="D374" s="381"/>
      <c r="E374" s="373">
        <v>4.1500000000000002E-2</v>
      </c>
      <c r="F374" s="373">
        <v>2.4500000000000001E-2</v>
      </c>
      <c r="G374" s="375">
        <f t="shared" si="16"/>
        <v>1.7000000000000001E-2</v>
      </c>
      <c r="H374" s="373">
        <v>3.3500000000000002E-2</v>
      </c>
      <c r="I374" s="373">
        <v>2.2599999999999999E-2</v>
      </c>
      <c r="J374" s="373">
        <f t="shared" si="18"/>
        <v>1.0900000000000003E-2</v>
      </c>
      <c r="K374" s="896"/>
      <c r="L374" s="350"/>
      <c r="M374" s="367"/>
      <c r="N374" s="363"/>
      <c r="O374" s="369"/>
      <c r="P374" s="369"/>
      <c r="Q374" s="369"/>
      <c r="R374" s="369"/>
      <c r="S374" s="368"/>
    </row>
    <row r="375" spans="3:19">
      <c r="C375" s="374">
        <f t="shared" si="17"/>
        <v>42789</v>
      </c>
      <c r="D375" s="381"/>
      <c r="E375" s="373">
        <v>4.1599999999999998E-2</v>
      </c>
      <c r="F375" s="373">
        <v>2.3800000000000002E-2</v>
      </c>
      <c r="G375" s="375">
        <f t="shared" si="16"/>
        <v>1.7799999999999996E-2</v>
      </c>
      <c r="H375" s="373">
        <v>3.3700000000000001E-2</v>
      </c>
      <c r="I375" s="373">
        <v>2.1999999999999999E-2</v>
      </c>
      <c r="J375" s="373">
        <f t="shared" si="18"/>
        <v>1.1700000000000002E-2</v>
      </c>
      <c r="K375" s="896"/>
      <c r="L375" s="350"/>
      <c r="M375" s="367"/>
      <c r="N375" s="363"/>
      <c r="O375" s="369"/>
      <c r="P375" s="369"/>
      <c r="Q375" s="369"/>
      <c r="R375" s="369"/>
      <c r="S375" s="368"/>
    </row>
    <row r="376" spans="3:19">
      <c r="C376" s="374">
        <f t="shared" si="17"/>
        <v>42796</v>
      </c>
      <c r="D376" s="381"/>
      <c r="E376" s="373">
        <v>4.0999999999999995E-2</v>
      </c>
      <c r="F376" s="373">
        <v>2.4899999999999999E-2</v>
      </c>
      <c r="G376" s="375">
        <f t="shared" si="16"/>
        <v>1.6099999999999996E-2</v>
      </c>
      <c r="H376" s="373">
        <v>3.32E-2</v>
      </c>
      <c r="I376" s="373">
        <v>2.3199999999999998E-2</v>
      </c>
      <c r="J376" s="373">
        <f t="shared" si="18"/>
        <v>1.0000000000000002E-2</v>
      </c>
      <c r="K376" s="896"/>
      <c r="L376" s="350"/>
      <c r="M376" s="367"/>
      <c r="N376" s="363"/>
      <c r="O376" s="369"/>
      <c r="P376" s="369"/>
      <c r="Q376" s="369"/>
      <c r="R376" s="369"/>
      <c r="S376" s="368"/>
    </row>
    <row r="377" spans="3:19">
      <c r="C377" s="374">
        <f t="shared" si="17"/>
        <v>42803</v>
      </c>
      <c r="D377" s="381"/>
      <c r="E377" s="373">
        <v>4.2099999999999999E-2</v>
      </c>
      <c r="F377" s="373">
        <v>2.5999999999999999E-2</v>
      </c>
      <c r="G377" s="375">
        <f t="shared" si="16"/>
        <v>1.61E-2</v>
      </c>
      <c r="H377" s="373">
        <v>3.4200000000000001E-2</v>
      </c>
      <c r="I377" s="373">
        <v>2.4299999999999999E-2</v>
      </c>
      <c r="J377" s="373">
        <f t="shared" si="18"/>
        <v>9.9000000000000025E-3</v>
      </c>
      <c r="K377" s="896"/>
      <c r="L377" s="350"/>
      <c r="M377" s="367"/>
      <c r="N377" s="363"/>
      <c r="O377" s="369"/>
      <c r="P377" s="369"/>
      <c r="Q377" s="369"/>
      <c r="R377" s="369"/>
      <c r="S377" s="368"/>
    </row>
    <row r="378" spans="3:19">
      <c r="C378" s="374">
        <f t="shared" si="17"/>
        <v>42810</v>
      </c>
      <c r="D378" s="381"/>
      <c r="E378" s="373">
        <v>4.2999999999999997E-2</v>
      </c>
      <c r="F378" s="373">
        <v>2.53E-2</v>
      </c>
      <c r="G378" s="375">
        <f t="shared" si="16"/>
        <v>1.7699999999999997E-2</v>
      </c>
      <c r="H378" s="373">
        <v>3.5000000000000003E-2</v>
      </c>
      <c r="I378" s="373">
        <v>2.3400000000000001E-2</v>
      </c>
      <c r="J378" s="373">
        <f t="shared" si="18"/>
        <v>1.1600000000000003E-2</v>
      </c>
      <c r="K378" s="896"/>
      <c r="L378" s="350"/>
      <c r="M378" s="367"/>
      <c r="N378" s="363"/>
      <c r="O378" s="369"/>
      <c r="P378" s="369"/>
      <c r="Q378" s="369"/>
      <c r="R378" s="369"/>
      <c r="S378" s="368"/>
    </row>
    <row r="379" spans="3:19">
      <c r="C379" s="374">
        <f t="shared" si="17"/>
        <v>42817</v>
      </c>
      <c r="D379" s="381"/>
      <c r="E379" s="373">
        <v>4.2300000000000004E-2</v>
      </c>
      <c r="F379" s="373">
        <v>2.41E-2</v>
      </c>
      <c r="G379" s="375">
        <f t="shared" si="16"/>
        <v>1.8200000000000004E-2</v>
      </c>
      <c r="H379" s="373">
        <v>3.44E-2</v>
      </c>
      <c r="I379" s="373">
        <v>2.23E-2</v>
      </c>
      <c r="J379" s="373">
        <f t="shared" si="18"/>
        <v>1.21E-2</v>
      </c>
      <c r="K379" s="896"/>
      <c r="L379" s="350"/>
      <c r="M379" s="367"/>
      <c r="N379" s="363"/>
      <c r="O379" s="369"/>
      <c r="P379" s="369"/>
      <c r="Q379" s="369"/>
      <c r="R379" s="369"/>
      <c r="S379" s="368"/>
    </row>
    <row r="380" spans="3:19">
      <c r="C380" s="374">
        <f t="shared" si="17"/>
        <v>42824</v>
      </c>
      <c r="D380" s="381">
        <v>42809</v>
      </c>
      <c r="E380" s="373">
        <v>4.1399999999999999E-2</v>
      </c>
      <c r="F380" s="373">
        <v>2.3900000000000001E-2</v>
      </c>
      <c r="G380" s="375">
        <f t="shared" si="16"/>
        <v>1.7499999999999998E-2</v>
      </c>
      <c r="H380" s="373">
        <v>3.39E-2</v>
      </c>
      <c r="I380" s="373">
        <v>2.2499999999999999E-2</v>
      </c>
      <c r="J380" s="373">
        <f t="shared" si="18"/>
        <v>1.14E-2</v>
      </c>
      <c r="K380" s="896">
        <v>0.41</v>
      </c>
      <c r="L380" s="350"/>
      <c r="M380" s="367"/>
      <c r="N380" s="363"/>
      <c r="O380" s="369"/>
      <c r="P380" s="369"/>
      <c r="Q380" s="369"/>
      <c r="R380" s="369"/>
      <c r="S380" s="368"/>
    </row>
    <row r="381" spans="3:19">
      <c r="C381" s="374">
        <f t="shared" si="17"/>
        <v>42831</v>
      </c>
      <c r="D381" s="381"/>
      <c r="E381" s="373">
        <v>4.0999999999999995E-2</v>
      </c>
      <c r="F381" s="373">
        <v>2.3400000000000001E-2</v>
      </c>
      <c r="G381" s="375">
        <f t="shared" si="16"/>
        <v>1.7599999999999994E-2</v>
      </c>
      <c r="H381" s="373">
        <v>3.3599999999999998E-2</v>
      </c>
      <c r="I381" s="373">
        <v>2.1499999999999998E-2</v>
      </c>
      <c r="J381" s="373">
        <f t="shared" si="18"/>
        <v>1.21E-2</v>
      </c>
      <c r="K381" s="896"/>
      <c r="L381" s="350"/>
      <c r="M381" s="367"/>
      <c r="N381" s="363"/>
      <c r="O381" s="369"/>
      <c r="P381" s="369"/>
      <c r="Q381" s="369"/>
      <c r="R381" s="369"/>
      <c r="S381" s="368"/>
    </row>
    <row r="382" spans="3:19">
      <c r="C382" s="374">
        <f t="shared" si="17"/>
        <v>42838</v>
      </c>
      <c r="D382" s="381"/>
      <c r="E382" s="373">
        <v>4.0800000000000003E-2</v>
      </c>
      <c r="F382" s="373">
        <v>2.24E-2</v>
      </c>
      <c r="G382" s="375">
        <f t="shared" si="16"/>
        <v>1.8400000000000003E-2</v>
      </c>
      <c r="H382" s="373">
        <v>3.3399999999999999E-2</v>
      </c>
      <c r="I382" s="373">
        <v>2.0500000000000001E-2</v>
      </c>
      <c r="J382" s="373">
        <f t="shared" si="18"/>
        <v>1.2899999999999998E-2</v>
      </c>
      <c r="K382" s="896"/>
      <c r="L382" s="350"/>
      <c r="M382" s="367"/>
      <c r="N382" s="363"/>
      <c r="O382" s="369"/>
      <c r="P382" s="369"/>
      <c r="Q382" s="369"/>
      <c r="R382" s="369"/>
      <c r="S382" s="368"/>
    </row>
    <row r="383" spans="3:19">
      <c r="C383" s="374">
        <f t="shared" si="17"/>
        <v>42845</v>
      </c>
      <c r="D383" s="381"/>
      <c r="E383" s="373">
        <v>3.9699999999999999E-2</v>
      </c>
      <c r="F383" s="373">
        <v>2.24E-2</v>
      </c>
      <c r="G383" s="375">
        <f t="shared" si="16"/>
        <v>1.7299999999999999E-2</v>
      </c>
      <c r="H383" s="373">
        <v>3.2300000000000002E-2</v>
      </c>
      <c r="I383" s="373">
        <v>2.06E-2</v>
      </c>
      <c r="J383" s="373">
        <f t="shared" si="18"/>
        <v>1.1700000000000002E-2</v>
      </c>
      <c r="K383" s="896"/>
      <c r="L383" s="350"/>
      <c r="M383" s="367"/>
      <c r="N383" s="363"/>
      <c r="O383" s="369"/>
      <c r="P383" s="369"/>
      <c r="Q383" s="369"/>
      <c r="R383" s="369"/>
      <c r="S383" s="368"/>
    </row>
    <row r="384" spans="3:19">
      <c r="C384" s="374">
        <f t="shared" si="17"/>
        <v>42852</v>
      </c>
      <c r="D384" s="381"/>
      <c r="E384" s="373">
        <v>4.0300000000000002E-2</v>
      </c>
      <c r="F384" s="373">
        <v>2.3E-2</v>
      </c>
      <c r="G384" s="375">
        <f t="shared" si="16"/>
        <v>1.7300000000000003E-2</v>
      </c>
      <c r="H384" s="373">
        <v>3.27E-2</v>
      </c>
      <c r="I384" s="373">
        <v>2.1000000000000001E-2</v>
      </c>
      <c r="J384" s="373">
        <f t="shared" si="18"/>
        <v>1.1699999999999999E-2</v>
      </c>
      <c r="K384" s="896"/>
      <c r="L384" s="350"/>
      <c r="M384" s="367"/>
      <c r="N384" s="363"/>
      <c r="O384" s="369"/>
      <c r="P384" s="369"/>
      <c r="Q384" s="369"/>
      <c r="R384" s="369"/>
      <c r="S384" s="368"/>
    </row>
    <row r="385" spans="3:19">
      <c r="C385" s="374">
        <f t="shared" si="17"/>
        <v>42859</v>
      </c>
      <c r="D385" s="381"/>
      <c r="E385" s="373">
        <v>4.0199999999999993E-2</v>
      </c>
      <c r="F385" s="373">
        <v>2.3599999999999999E-2</v>
      </c>
      <c r="G385" s="375">
        <f t="shared" si="16"/>
        <v>1.6599999999999993E-2</v>
      </c>
      <c r="H385" s="373">
        <v>3.27E-2</v>
      </c>
      <c r="I385" s="373">
        <v>2.1700000000000001E-2</v>
      </c>
      <c r="J385" s="373">
        <f t="shared" si="18"/>
        <v>1.0999999999999999E-2</v>
      </c>
      <c r="K385" s="896"/>
      <c r="L385" s="350"/>
      <c r="M385" s="367"/>
      <c r="N385" s="363"/>
      <c r="O385" s="369"/>
      <c r="P385" s="369"/>
      <c r="Q385" s="369"/>
      <c r="R385" s="369"/>
      <c r="S385" s="368"/>
    </row>
    <row r="386" spans="3:19">
      <c r="C386" s="374">
        <f t="shared" si="17"/>
        <v>42866</v>
      </c>
      <c r="D386" s="381"/>
      <c r="E386" s="373">
        <v>4.0500000000000001E-2</v>
      </c>
      <c r="F386" s="373">
        <v>2.3900000000000001E-2</v>
      </c>
      <c r="G386" s="375">
        <f t="shared" si="16"/>
        <v>1.66E-2</v>
      </c>
      <c r="H386" s="373">
        <v>3.2899999999999999E-2</v>
      </c>
      <c r="I386" s="373">
        <v>2.1999999999999999E-2</v>
      </c>
      <c r="J386" s="373">
        <f t="shared" si="18"/>
        <v>1.09E-2</v>
      </c>
      <c r="K386" s="896"/>
      <c r="L386" s="350"/>
      <c r="M386" s="367"/>
      <c r="N386" s="363"/>
      <c r="O386" s="369"/>
      <c r="P386" s="369"/>
      <c r="Q386" s="369"/>
      <c r="R386" s="369"/>
      <c r="S386" s="368"/>
    </row>
    <row r="387" spans="3:19">
      <c r="C387" s="374">
        <f t="shared" si="17"/>
        <v>42873</v>
      </c>
      <c r="D387" s="381"/>
      <c r="E387" s="373">
        <v>4.0199999999999993E-2</v>
      </c>
      <c r="F387" s="373">
        <v>2.23E-2</v>
      </c>
      <c r="G387" s="375">
        <f t="shared" si="16"/>
        <v>1.7899999999999992E-2</v>
      </c>
      <c r="H387" s="373">
        <v>3.27E-2</v>
      </c>
      <c r="I387" s="373">
        <v>2.0400000000000001E-2</v>
      </c>
      <c r="J387" s="373">
        <f t="shared" si="18"/>
        <v>1.2299999999999998E-2</v>
      </c>
      <c r="K387" s="896"/>
      <c r="L387" s="350"/>
      <c r="M387" s="367"/>
      <c r="N387" s="363"/>
      <c r="O387" s="369"/>
      <c r="P387" s="369"/>
      <c r="Q387" s="369"/>
      <c r="R387" s="369"/>
      <c r="S387" s="368"/>
    </row>
    <row r="388" spans="3:19">
      <c r="C388" s="374">
        <f t="shared" si="17"/>
        <v>42880</v>
      </c>
      <c r="D388" s="381"/>
      <c r="E388" s="373">
        <v>3.95E-2</v>
      </c>
      <c r="F388" s="373">
        <v>2.2499999999999999E-2</v>
      </c>
      <c r="G388" s="375">
        <f t="shared" si="16"/>
        <v>1.7000000000000001E-2</v>
      </c>
      <c r="H388" s="373">
        <v>3.1899999999999998E-2</v>
      </c>
      <c r="I388" s="373">
        <v>2.06E-2</v>
      </c>
      <c r="J388" s="373">
        <f t="shared" si="18"/>
        <v>1.1299999999999998E-2</v>
      </c>
      <c r="K388" s="896"/>
      <c r="L388" s="350"/>
      <c r="M388" s="367"/>
      <c r="N388" s="363"/>
      <c r="O388" s="369"/>
      <c r="P388" s="369"/>
      <c r="Q388" s="369"/>
      <c r="R388" s="369"/>
      <c r="S388" s="368"/>
    </row>
    <row r="389" spans="3:19">
      <c r="C389" s="374">
        <f t="shared" si="17"/>
        <v>42887</v>
      </c>
      <c r="D389" s="381"/>
      <c r="E389" s="373">
        <v>3.9399999999999998E-2</v>
      </c>
      <c r="F389" s="373">
        <v>2.2100000000000002E-2</v>
      </c>
      <c r="G389" s="375">
        <f t="shared" si="16"/>
        <v>1.7299999999999996E-2</v>
      </c>
      <c r="H389" s="373">
        <v>3.1899999999999998E-2</v>
      </c>
      <c r="I389" s="373">
        <v>2.0199999999999999E-2</v>
      </c>
      <c r="J389" s="373">
        <f t="shared" si="18"/>
        <v>1.1699999999999999E-2</v>
      </c>
      <c r="K389" s="896"/>
      <c r="L389" s="350"/>
      <c r="M389" s="367"/>
      <c r="N389" s="363"/>
      <c r="O389" s="369"/>
      <c r="P389" s="369"/>
      <c r="Q389" s="369"/>
      <c r="R389" s="369"/>
      <c r="S389" s="368"/>
    </row>
    <row r="390" spans="3:19">
      <c r="C390" s="374">
        <f t="shared" si="17"/>
        <v>42894</v>
      </c>
      <c r="D390" s="381"/>
      <c r="E390" s="373">
        <v>3.8900000000000004E-2</v>
      </c>
      <c r="F390" s="373">
        <v>2.1899999999999999E-2</v>
      </c>
      <c r="G390" s="375">
        <f t="shared" si="16"/>
        <v>1.7000000000000005E-2</v>
      </c>
      <c r="H390" s="373">
        <v>3.1600000000000003E-2</v>
      </c>
      <c r="I390" s="373">
        <v>0.02</v>
      </c>
      <c r="J390" s="373">
        <f t="shared" si="18"/>
        <v>1.1600000000000003E-2</v>
      </c>
      <c r="K390" s="896"/>
      <c r="L390" s="350"/>
      <c r="M390" s="367"/>
      <c r="N390" s="363"/>
      <c r="O390" s="369"/>
      <c r="P390" s="369"/>
      <c r="Q390" s="369"/>
      <c r="R390" s="369"/>
      <c r="S390" s="368"/>
    </row>
    <row r="391" spans="3:19">
      <c r="C391" s="374">
        <f t="shared" si="17"/>
        <v>42901</v>
      </c>
      <c r="D391" s="381"/>
      <c r="E391" s="373">
        <v>3.9100000000000003E-2</v>
      </c>
      <c r="F391" s="373">
        <v>2.1600000000000001E-2</v>
      </c>
      <c r="G391" s="375">
        <f t="shared" si="16"/>
        <v>1.7500000000000002E-2</v>
      </c>
      <c r="H391" s="373">
        <v>3.1800000000000002E-2</v>
      </c>
      <c r="I391" s="373">
        <v>1.9800000000000002E-2</v>
      </c>
      <c r="J391" s="373">
        <f t="shared" si="18"/>
        <v>1.2E-2</v>
      </c>
      <c r="K391" s="896"/>
      <c r="L391" s="350"/>
      <c r="M391" s="367"/>
      <c r="N391" s="363"/>
      <c r="O391" s="369"/>
      <c r="P391" s="369"/>
      <c r="Q391" s="369"/>
      <c r="R391" s="369"/>
      <c r="S391" s="368"/>
    </row>
    <row r="392" spans="3:19">
      <c r="C392" s="374">
        <f t="shared" si="17"/>
        <v>42908</v>
      </c>
      <c r="D392" s="381"/>
      <c r="E392" s="373">
        <v>3.9E-2</v>
      </c>
      <c r="F392" s="373">
        <v>2.1499999999999998E-2</v>
      </c>
      <c r="G392" s="375">
        <f t="shared" si="16"/>
        <v>1.7500000000000002E-2</v>
      </c>
      <c r="H392" s="373">
        <v>3.1699999999999999E-2</v>
      </c>
      <c r="I392" s="373">
        <v>1.9800000000000002E-2</v>
      </c>
      <c r="J392" s="373">
        <f t="shared" si="18"/>
        <v>1.1899999999999997E-2</v>
      </c>
      <c r="K392" s="896"/>
      <c r="L392" s="350"/>
      <c r="M392" s="367"/>
      <c r="N392" s="363"/>
      <c r="O392" s="369"/>
      <c r="P392" s="369"/>
      <c r="Q392" s="369"/>
      <c r="R392" s="369"/>
      <c r="S392" s="368"/>
    </row>
    <row r="393" spans="3:19">
      <c r="C393" s="374">
        <f t="shared" si="17"/>
        <v>42915</v>
      </c>
      <c r="D393" s="381">
        <v>42902</v>
      </c>
      <c r="E393" s="373">
        <v>3.8800000000000001E-2</v>
      </c>
      <c r="F393" s="373">
        <v>2.2700000000000001E-2</v>
      </c>
      <c r="G393" s="375">
        <f t="shared" si="16"/>
        <v>1.61E-2</v>
      </c>
      <c r="H393" s="373">
        <v>3.1699999999999999E-2</v>
      </c>
      <c r="I393" s="373">
        <v>2.1000000000000001E-2</v>
      </c>
      <c r="J393" s="373">
        <f t="shared" si="18"/>
        <v>1.0699999999999998E-2</v>
      </c>
      <c r="K393" s="896">
        <v>0.32</v>
      </c>
      <c r="L393" s="350"/>
      <c r="M393" s="367"/>
      <c r="N393" s="363"/>
      <c r="O393" s="369"/>
      <c r="P393" s="369"/>
      <c r="Q393" s="369"/>
      <c r="R393" s="369"/>
      <c r="S393" s="368"/>
    </row>
    <row r="394" spans="3:19">
      <c r="C394" s="374">
        <f t="shared" si="17"/>
        <v>42922</v>
      </c>
      <c r="D394" s="381"/>
      <c r="E394" s="373">
        <v>3.9599999999999996E-2</v>
      </c>
      <c r="F394" s="373">
        <v>2.3699999999999999E-2</v>
      </c>
      <c r="G394" s="375">
        <f t="shared" si="16"/>
        <v>1.5899999999999997E-2</v>
      </c>
      <c r="H394" s="373">
        <v>3.2199999999999999E-2</v>
      </c>
      <c r="I394" s="373">
        <v>2.2100000000000002E-2</v>
      </c>
      <c r="J394" s="373">
        <f t="shared" si="18"/>
        <v>1.0099999999999998E-2</v>
      </c>
      <c r="K394" s="896"/>
      <c r="L394" s="350"/>
      <c r="M394" s="367"/>
      <c r="N394" s="363"/>
      <c r="O394" s="369"/>
      <c r="P394" s="369"/>
      <c r="Q394" s="369"/>
      <c r="R394" s="369"/>
      <c r="S394" s="368"/>
    </row>
    <row r="395" spans="3:19">
      <c r="C395" s="374">
        <f t="shared" si="17"/>
        <v>42929</v>
      </c>
      <c r="D395" s="381"/>
      <c r="E395" s="373">
        <v>4.0300000000000002E-2</v>
      </c>
      <c r="F395" s="373">
        <v>2.35E-2</v>
      </c>
      <c r="G395" s="375">
        <f t="shared" si="16"/>
        <v>1.6800000000000002E-2</v>
      </c>
      <c r="H395" s="373">
        <v>3.2899999999999999E-2</v>
      </c>
      <c r="I395" s="373">
        <v>2.1600000000000001E-2</v>
      </c>
      <c r="J395" s="373">
        <f t="shared" si="18"/>
        <v>1.1299999999999998E-2</v>
      </c>
      <c r="K395" s="896"/>
      <c r="L395" s="350"/>
      <c r="M395" s="367"/>
      <c r="N395" s="363"/>
      <c r="O395" s="369"/>
      <c r="P395" s="369"/>
      <c r="Q395" s="369"/>
      <c r="R395" s="369"/>
      <c r="S395" s="368"/>
    </row>
    <row r="396" spans="3:19">
      <c r="C396" s="374">
        <f t="shared" si="17"/>
        <v>42936</v>
      </c>
      <c r="D396" s="381"/>
      <c r="E396" s="373">
        <v>3.9599999999999996E-2</v>
      </c>
      <c r="F396" s="373">
        <v>2.2700000000000001E-2</v>
      </c>
      <c r="G396" s="375">
        <f t="shared" si="16"/>
        <v>1.6899999999999995E-2</v>
      </c>
      <c r="H396" s="373">
        <v>3.2300000000000002E-2</v>
      </c>
      <c r="I396" s="373">
        <v>2.0799999999999999E-2</v>
      </c>
      <c r="J396" s="373">
        <f t="shared" si="18"/>
        <v>1.1500000000000003E-2</v>
      </c>
      <c r="K396" s="896"/>
      <c r="L396" s="350"/>
      <c r="M396" s="367"/>
      <c r="N396" s="363"/>
      <c r="O396" s="369"/>
      <c r="P396" s="369"/>
      <c r="Q396" s="369"/>
      <c r="R396" s="369"/>
      <c r="S396" s="368"/>
    </row>
    <row r="397" spans="3:19">
      <c r="C397" s="374">
        <f t="shared" si="17"/>
        <v>42943</v>
      </c>
      <c r="D397" s="381"/>
      <c r="E397" s="373">
        <v>3.9199999999999999E-2</v>
      </c>
      <c r="F397" s="373">
        <v>2.3199999999999998E-2</v>
      </c>
      <c r="G397" s="375">
        <f t="shared" si="16"/>
        <v>1.6E-2</v>
      </c>
      <c r="H397" s="373">
        <v>3.2000000000000001E-2</v>
      </c>
      <c r="I397" s="373">
        <v>2.12E-2</v>
      </c>
      <c r="J397" s="373">
        <f t="shared" si="18"/>
        <v>1.0800000000000001E-2</v>
      </c>
      <c r="K397" s="896"/>
      <c r="L397" s="350"/>
      <c r="M397" s="367"/>
      <c r="N397" s="363"/>
      <c r="O397" s="369"/>
      <c r="P397" s="369"/>
      <c r="Q397" s="369"/>
      <c r="R397" s="369"/>
      <c r="S397" s="368"/>
    </row>
    <row r="398" spans="3:19">
      <c r="C398" s="374">
        <f t="shared" si="17"/>
        <v>42950</v>
      </c>
      <c r="D398" s="381"/>
      <c r="E398" s="373">
        <v>3.9300000000000002E-2</v>
      </c>
      <c r="F398" s="373">
        <v>2.24E-2</v>
      </c>
      <c r="G398" s="375">
        <f t="shared" si="16"/>
        <v>1.6900000000000002E-2</v>
      </c>
      <c r="H398" s="373">
        <v>3.1800000000000002E-2</v>
      </c>
      <c r="I398" s="373">
        <v>2.0500000000000001E-2</v>
      </c>
      <c r="J398" s="373">
        <f t="shared" si="18"/>
        <v>1.1300000000000001E-2</v>
      </c>
      <c r="K398" s="896"/>
      <c r="L398" s="350"/>
      <c r="M398" s="367"/>
      <c r="N398" s="363"/>
      <c r="O398" s="369"/>
      <c r="P398" s="369"/>
      <c r="Q398" s="369"/>
      <c r="R398" s="369"/>
      <c r="S398" s="368"/>
    </row>
    <row r="399" spans="3:19">
      <c r="C399" s="374">
        <f t="shared" si="17"/>
        <v>42957</v>
      </c>
      <c r="D399" s="381"/>
      <c r="E399" s="373">
        <v>3.9E-2</v>
      </c>
      <c r="F399" s="373">
        <v>2.1999999999999999E-2</v>
      </c>
      <c r="G399" s="375">
        <f t="shared" si="16"/>
        <v>1.7000000000000001E-2</v>
      </c>
      <c r="H399" s="373">
        <v>3.1800000000000002E-2</v>
      </c>
      <c r="I399" s="373">
        <v>2.0299999999999999E-2</v>
      </c>
      <c r="J399" s="373">
        <f t="shared" si="18"/>
        <v>1.1500000000000003E-2</v>
      </c>
      <c r="K399" s="896"/>
      <c r="L399" s="350"/>
      <c r="M399" s="367"/>
      <c r="N399" s="363"/>
      <c r="O399" s="369"/>
      <c r="P399" s="369"/>
      <c r="Q399" s="369"/>
      <c r="R399" s="369"/>
      <c r="S399" s="368"/>
    </row>
    <row r="400" spans="3:19">
      <c r="C400" s="374">
        <f t="shared" si="17"/>
        <v>42964</v>
      </c>
      <c r="D400" s="381"/>
      <c r="E400" s="373">
        <v>3.8900000000000004E-2</v>
      </c>
      <c r="F400" s="373">
        <v>2.1899999999999999E-2</v>
      </c>
      <c r="G400" s="375">
        <f t="shared" si="16"/>
        <v>1.7000000000000005E-2</v>
      </c>
      <c r="H400" s="373">
        <v>3.1600000000000003E-2</v>
      </c>
      <c r="I400" s="373">
        <v>2.01E-2</v>
      </c>
      <c r="J400" s="373">
        <f t="shared" si="18"/>
        <v>1.1500000000000003E-2</v>
      </c>
      <c r="K400" s="896"/>
      <c r="L400" s="350"/>
      <c r="M400" s="367"/>
      <c r="N400" s="363"/>
      <c r="O400" s="369"/>
      <c r="P400" s="369"/>
      <c r="Q400" s="369"/>
      <c r="R400" s="369"/>
      <c r="S400" s="368"/>
    </row>
    <row r="401" spans="3:19">
      <c r="C401" s="374">
        <f t="shared" si="17"/>
        <v>42971</v>
      </c>
      <c r="D401" s="381"/>
      <c r="E401" s="373">
        <v>3.8599999999999995E-2</v>
      </c>
      <c r="F401" s="373">
        <v>2.1899999999999999E-2</v>
      </c>
      <c r="G401" s="375">
        <f t="shared" si="16"/>
        <v>1.6699999999999996E-2</v>
      </c>
      <c r="H401" s="373">
        <v>3.1600000000000003E-2</v>
      </c>
      <c r="I401" s="373">
        <v>2.01E-2</v>
      </c>
      <c r="J401" s="373">
        <f t="shared" si="18"/>
        <v>1.1500000000000003E-2</v>
      </c>
      <c r="K401" s="896"/>
      <c r="L401" s="350"/>
      <c r="M401" s="367"/>
      <c r="N401" s="363"/>
      <c r="O401" s="369"/>
      <c r="P401" s="369"/>
      <c r="Q401" s="369"/>
      <c r="R401" s="369"/>
      <c r="S401" s="368"/>
    </row>
    <row r="402" spans="3:19">
      <c r="C402" s="374">
        <f t="shared" si="17"/>
        <v>42978</v>
      </c>
      <c r="D402" s="381"/>
      <c r="E402" s="373">
        <v>3.8199999999999998E-2</v>
      </c>
      <c r="F402" s="373">
        <v>2.12E-2</v>
      </c>
      <c r="G402" s="375">
        <f t="shared" si="16"/>
        <v>1.6999999999999998E-2</v>
      </c>
      <c r="H402" s="373">
        <v>3.1200000000000002E-2</v>
      </c>
      <c r="I402" s="373">
        <v>1.95E-2</v>
      </c>
      <c r="J402" s="373">
        <f t="shared" si="18"/>
        <v>1.1700000000000002E-2</v>
      </c>
      <c r="K402" s="896"/>
      <c r="L402" s="350"/>
      <c r="M402" s="367"/>
      <c r="N402" s="363"/>
      <c r="O402" s="369"/>
      <c r="P402" s="369"/>
      <c r="Q402" s="369"/>
      <c r="R402" s="369"/>
      <c r="S402" s="368"/>
    </row>
    <row r="403" spans="3:19">
      <c r="C403" s="374">
        <f t="shared" si="17"/>
        <v>42985</v>
      </c>
      <c r="D403" s="381"/>
      <c r="E403" s="373">
        <v>3.78E-2</v>
      </c>
      <c r="F403" s="373">
        <v>2.0500000000000001E-2</v>
      </c>
      <c r="G403" s="375">
        <f t="shared" si="16"/>
        <v>1.7299999999999999E-2</v>
      </c>
      <c r="H403" s="373">
        <v>3.0800000000000001E-2</v>
      </c>
      <c r="I403" s="373">
        <v>1.8800000000000001E-2</v>
      </c>
      <c r="J403" s="373">
        <f t="shared" si="18"/>
        <v>1.2E-2</v>
      </c>
      <c r="K403" s="896"/>
      <c r="L403" s="350"/>
      <c r="M403" s="367"/>
      <c r="N403" s="363"/>
      <c r="O403" s="369"/>
      <c r="P403" s="369"/>
      <c r="Q403" s="369"/>
      <c r="R403" s="369"/>
      <c r="S403" s="368"/>
    </row>
    <row r="404" spans="3:19">
      <c r="C404" s="374">
        <f t="shared" si="17"/>
        <v>42992</v>
      </c>
      <c r="D404" s="381"/>
      <c r="E404" s="373">
        <v>3.78E-2</v>
      </c>
      <c r="F404" s="373">
        <v>2.1999999999999999E-2</v>
      </c>
      <c r="G404" s="375">
        <f t="shared" si="16"/>
        <v>1.5800000000000002E-2</v>
      </c>
      <c r="H404" s="373">
        <v>3.0800000000000001E-2</v>
      </c>
      <c r="I404" s="373">
        <v>2.01E-2</v>
      </c>
      <c r="J404" s="373">
        <f t="shared" si="18"/>
        <v>1.0700000000000001E-2</v>
      </c>
      <c r="K404" s="896"/>
      <c r="L404" s="350"/>
      <c r="M404" s="367"/>
      <c r="N404" s="363"/>
      <c r="O404" s="369"/>
      <c r="P404" s="369"/>
      <c r="Q404" s="369"/>
      <c r="R404" s="369"/>
      <c r="S404" s="368"/>
    </row>
    <row r="405" spans="3:19">
      <c r="C405" s="374">
        <f t="shared" si="17"/>
        <v>42999</v>
      </c>
      <c r="D405" s="381"/>
      <c r="E405" s="373">
        <v>3.8300000000000001E-2</v>
      </c>
      <c r="F405" s="373">
        <v>2.2700000000000001E-2</v>
      </c>
      <c r="G405" s="375">
        <f t="shared" si="16"/>
        <v>1.5599999999999999E-2</v>
      </c>
      <c r="H405" s="373">
        <v>3.1300000000000001E-2</v>
      </c>
      <c r="I405" s="373">
        <v>2.1100000000000001E-2</v>
      </c>
      <c r="J405" s="373">
        <f t="shared" si="18"/>
        <v>1.0200000000000001E-2</v>
      </c>
      <c r="K405" s="896"/>
      <c r="L405" s="350"/>
      <c r="M405" s="367"/>
      <c r="N405" s="363"/>
      <c r="O405" s="369"/>
      <c r="P405" s="369"/>
      <c r="Q405" s="369"/>
      <c r="R405" s="369"/>
      <c r="S405" s="368"/>
    </row>
    <row r="406" spans="3:19">
      <c r="C406" s="374">
        <f t="shared" si="17"/>
        <v>43006</v>
      </c>
      <c r="D406" s="601">
        <v>43008</v>
      </c>
      <c r="E406" s="373">
        <v>3.8300000000000001E-2</v>
      </c>
      <c r="F406" s="373">
        <v>2.3099999999999999E-2</v>
      </c>
      <c r="G406" s="375">
        <f t="shared" si="16"/>
        <v>1.5200000000000002E-2</v>
      </c>
      <c r="H406" s="373">
        <v>3.1300000000000001E-2</v>
      </c>
      <c r="I406" s="373">
        <v>2.1299999999999999E-2</v>
      </c>
      <c r="J406" s="373">
        <f t="shared" si="18"/>
        <v>1.0000000000000002E-2</v>
      </c>
      <c r="K406" s="896">
        <v>0.32</v>
      </c>
      <c r="L406" s="350"/>
      <c r="M406" s="367"/>
      <c r="N406" s="363"/>
      <c r="O406" s="369"/>
      <c r="P406" s="369"/>
      <c r="Q406" s="369"/>
      <c r="R406" s="369"/>
      <c r="S406" s="368"/>
    </row>
    <row r="407" spans="3:19">
      <c r="C407" s="374">
        <f t="shared" si="17"/>
        <v>43013</v>
      </c>
      <c r="D407" s="381"/>
      <c r="E407" s="373">
        <v>3.85E-2</v>
      </c>
      <c r="F407" s="373">
        <v>2.35E-2</v>
      </c>
      <c r="G407" s="375">
        <f t="shared" si="16"/>
        <v>1.4999999999999999E-2</v>
      </c>
      <c r="H407" s="373">
        <v>3.15E-2</v>
      </c>
      <c r="I407" s="373">
        <v>2.1700000000000001E-2</v>
      </c>
      <c r="J407" s="373">
        <f t="shared" si="18"/>
        <v>9.7999999999999997E-3</v>
      </c>
      <c r="K407" s="896"/>
      <c r="L407" s="350"/>
      <c r="M407" s="367"/>
      <c r="N407" s="363"/>
      <c r="O407" s="369"/>
      <c r="P407" s="369"/>
      <c r="Q407" s="369"/>
      <c r="R407" s="369"/>
      <c r="S407" s="368"/>
    </row>
    <row r="408" spans="3:19">
      <c r="C408" s="374">
        <f t="shared" si="17"/>
        <v>43020</v>
      </c>
      <c r="D408" s="381"/>
      <c r="E408" s="373">
        <v>3.9100000000000003E-2</v>
      </c>
      <c r="F408" s="373">
        <v>2.3300000000000001E-2</v>
      </c>
      <c r="G408" s="375">
        <f t="shared" si="16"/>
        <v>1.5800000000000002E-2</v>
      </c>
      <c r="H408" s="373">
        <v>3.2099999999999997E-2</v>
      </c>
      <c r="I408" s="373">
        <v>2.1600000000000001E-2</v>
      </c>
      <c r="J408" s="373">
        <f t="shared" si="18"/>
        <v>1.0499999999999995E-2</v>
      </c>
      <c r="K408" s="896"/>
      <c r="L408" s="350"/>
      <c r="M408" s="367"/>
      <c r="N408" s="363"/>
      <c r="O408" s="369"/>
      <c r="P408" s="369"/>
      <c r="Q408" s="369"/>
      <c r="R408" s="369"/>
      <c r="S408" s="368"/>
    </row>
    <row r="409" spans="3:19">
      <c r="C409" s="374">
        <f t="shared" si="17"/>
        <v>43027</v>
      </c>
      <c r="D409" s="381"/>
      <c r="E409" s="373">
        <v>3.8800000000000001E-2</v>
      </c>
      <c r="F409" s="373">
        <v>2.3300000000000001E-2</v>
      </c>
      <c r="G409" s="375">
        <f t="shared" si="16"/>
        <v>1.55E-2</v>
      </c>
      <c r="H409" s="373">
        <v>3.1899999999999998E-2</v>
      </c>
      <c r="I409" s="373">
        <v>2.18E-2</v>
      </c>
      <c r="J409" s="373">
        <f t="shared" si="18"/>
        <v>1.0099999999999998E-2</v>
      </c>
      <c r="K409" s="896"/>
      <c r="L409" s="350"/>
      <c r="M409" s="367"/>
      <c r="N409" s="363"/>
      <c r="O409" s="369"/>
      <c r="P409" s="369"/>
      <c r="Q409" s="369"/>
      <c r="R409" s="369"/>
      <c r="S409" s="368"/>
    </row>
    <row r="410" spans="3:19">
      <c r="C410" s="374">
        <f t="shared" si="17"/>
        <v>43034</v>
      </c>
      <c r="D410" s="381"/>
      <c r="E410" s="373">
        <v>3.9399999999999998E-2</v>
      </c>
      <c r="F410" s="373">
        <v>2.46E-2</v>
      </c>
      <c r="G410" s="375">
        <f t="shared" si="16"/>
        <v>1.4799999999999997E-2</v>
      </c>
      <c r="H410" s="373">
        <v>3.2500000000000001E-2</v>
      </c>
      <c r="I410" s="373">
        <v>2.3E-2</v>
      </c>
      <c r="J410" s="373">
        <f t="shared" si="18"/>
        <v>9.5000000000000015E-3</v>
      </c>
      <c r="K410" s="896"/>
      <c r="L410" s="350"/>
      <c r="M410" s="367"/>
      <c r="N410" s="363"/>
      <c r="O410" s="369"/>
      <c r="P410" s="369"/>
      <c r="Q410" s="369"/>
      <c r="R410" s="369"/>
      <c r="S410" s="368"/>
    </row>
    <row r="411" spans="3:19">
      <c r="C411" s="374">
        <f t="shared" si="17"/>
        <v>43041</v>
      </c>
      <c r="D411" s="381"/>
      <c r="E411" s="373">
        <v>3.9399999999999998E-2</v>
      </c>
      <c r="F411" s="373">
        <v>2.35E-2</v>
      </c>
      <c r="G411" s="375">
        <f t="shared" si="16"/>
        <v>1.5899999999999997E-2</v>
      </c>
      <c r="H411" s="373">
        <v>3.27E-2</v>
      </c>
      <c r="I411" s="373">
        <v>2.2100000000000002E-2</v>
      </c>
      <c r="J411" s="373">
        <f t="shared" si="18"/>
        <v>1.0599999999999998E-2</v>
      </c>
      <c r="K411" s="896"/>
      <c r="L411" s="350"/>
      <c r="M411" s="367"/>
      <c r="N411" s="363"/>
      <c r="O411" s="369"/>
      <c r="P411" s="369"/>
      <c r="Q411" s="369"/>
      <c r="R411" s="369"/>
      <c r="S411" s="368"/>
    </row>
    <row r="412" spans="3:19">
      <c r="C412" s="374">
        <f t="shared" si="17"/>
        <v>43048</v>
      </c>
      <c r="D412" s="381"/>
      <c r="E412" s="373">
        <v>3.9E-2</v>
      </c>
      <c r="F412" s="373">
        <v>2.3300000000000001E-2</v>
      </c>
      <c r="G412" s="375">
        <f t="shared" si="16"/>
        <v>1.5699999999999999E-2</v>
      </c>
      <c r="H412" s="373">
        <v>3.2400000000000005E-2</v>
      </c>
      <c r="I412" s="373">
        <v>2.1999999999999999E-2</v>
      </c>
      <c r="J412" s="373">
        <f t="shared" si="18"/>
        <v>1.0400000000000006E-2</v>
      </c>
      <c r="K412" s="896"/>
      <c r="L412" s="350"/>
      <c r="M412" s="367"/>
      <c r="N412" s="363"/>
      <c r="O412" s="369"/>
      <c r="P412" s="369"/>
      <c r="Q412" s="369"/>
      <c r="R412" s="369"/>
      <c r="S412" s="368"/>
    </row>
    <row r="413" spans="3:19">
      <c r="C413" s="374">
        <f t="shared" si="17"/>
        <v>43055</v>
      </c>
      <c r="D413" s="381"/>
      <c r="E413" s="373">
        <v>3.95E-2</v>
      </c>
      <c r="F413" s="373">
        <v>2.3699999999999999E-2</v>
      </c>
      <c r="G413" s="375">
        <f t="shared" si="16"/>
        <v>1.5800000000000002E-2</v>
      </c>
      <c r="H413" s="373">
        <v>3.3099999999999997E-2</v>
      </c>
      <c r="I413" s="373">
        <v>2.2499999999999999E-2</v>
      </c>
      <c r="J413" s="373">
        <f t="shared" si="18"/>
        <v>1.0599999999999998E-2</v>
      </c>
      <c r="K413" s="896"/>
      <c r="L413" s="350"/>
      <c r="M413" s="367"/>
      <c r="N413" s="363"/>
      <c r="O413" s="369"/>
      <c r="P413" s="369"/>
      <c r="Q413" s="369"/>
      <c r="R413" s="369"/>
      <c r="S413" s="368"/>
    </row>
    <row r="414" spans="3:19">
      <c r="C414" s="374">
        <f t="shared" si="17"/>
        <v>43062</v>
      </c>
      <c r="D414" s="381"/>
      <c r="E414" s="373">
        <v>3.9199999999999999E-2</v>
      </c>
      <c r="F414" s="373">
        <v>2.3199999999999998E-2</v>
      </c>
      <c r="G414" s="375">
        <f t="shared" ref="G414:G459" si="19">E414-F414</f>
        <v>1.6E-2</v>
      </c>
      <c r="H414" s="373">
        <v>3.32E-2</v>
      </c>
      <c r="I414" s="373">
        <v>2.2200000000000001E-2</v>
      </c>
      <c r="J414" s="373">
        <f t="shared" si="18"/>
        <v>1.0999999999999999E-2</v>
      </c>
      <c r="K414" s="896"/>
      <c r="L414" s="350"/>
      <c r="M414" s="367"/>
      <c r="N414" s="363"/>
      <c r="O414" s="369"/>
      <c r="P414" s="369"/>
      <c r="Q414" s="369"/>
      <c r="R414" s="369"/>
      <c r="S414" s="368"/>
    </row>
    <row r="415" spans="3:19">
      <c r="C415" s="374">
        <f t="shared" ref="C415:C459" si="20">C414+7</f>
        <v>43069</v>
      </c>
      <c r="D415" s="381"/>
      <c r="E415" s="373">
        <v>3.9E-2</v>
      </c>
      <c r="F415" s="373">
        <v>2.4199999999999999E-2</v>
      </c>
      <c r="G415" s="375">
        <f t="shared" si="19"/>
        <v>1.4800000000000001E-2</v>
      </c>
      <c r="H415" s="373">
        <v>3.3000000000000002E-2</v>
      </c>
      <c r="I415" s="373">
        <v>2.3099999999999999E-2</v>
      </c>
      <c r="J415" s="373">
        <f t="shared" si="18"/>
        <v>9.9000000000000025E-3</v>
      </c>
      <c r="K415" s="896"/>
      <c r="L415" s="350"/>
      <c r="M415" s="367"/>
      <c r="N415" s="363"/>
      <c r="O415" s="369"/>
      <c r="P415" s="369"/>
      <c r="Q415" s="369"/>
      <c r="R415" s="369"/>
      <c r="S415" s="368"/>
    </row>
    <row r="416" spans="3:19">
      <c r="C416" s="374">
        <f t="shared" si="20"/>
        <v>43076</v>
      </c>
      <c r="D416" s="381"/>
      <c r="E416" s="373">
        <v>3.9399999999999998E-2</v>
      </c>
      <c r="F416" s="373">
        <v>2.3699999999999999E-2</v>
      </c>
      <c r="G416" s="373">
        <f t="shared" si="19"/>
        <v>1.5699999999999999E-2</v>
      </c>
      <c r="H416" s="373">
        <v>3.3599999999999998E-2</v>
      </c>
      <c r="I416" s="373">
        <v>2.29E-2</v>
      </c>
      <c r="J416" s="373">
        <f t="shared" si="18"/>
        <v>1.0699999999999998E-2</v>
      </c>
      <c r="K416" s="896"/>
      <c r="L416" s="350"/>
      <c r="M416" s="367"/>
      <c r="N416" s="363"/>
      <c r="O416" s="369"/>
      <c r="P416" s="369"/>
      <c r="Q416" s="369"/>
      <c r="R416" s="369"/>
      <c r="S416" s="368"/>
    </row>
    <row r="417" spans="3:19">
      <c r="C417" s="374">
        <f t="shared" si="20"/>
        <v>43083</v>
      </c>
      <c r="D417" s="381"/>
      <c r="E417" s="373">
        <v>3.9300000000000002E-2</v>
      </c>
      <c r="F417" s="373">
        <v>2.35E-2</v>
      </c>
      <c r="G417" s="373">
        <f t="shared" si="19"/>
        <v>1.5800000000000002E-2</v>
      </c>
      <c r="H417" s="373">
        <v>3.3599999999999998E-2</v>
      </c>
      <c r="I417" s="373">
        <v>2.2700000000000001E-2</v>
      </c>
      <c r="J417" s="373">
        <f t="shared" si="18"/>
        <v>1.0899999999999996E-2</v>
      </c>
      <c r="K417" s="896"/>
      <c r="L417" s="350"/>
      <c r="M417" s="367"/>
      <c r="N417" s="363"/>
      <c r="O417" s="369"/>
      <c r="P417" s="369"/>
      <c r="Q417" s="369"/>
      <c r="R417" s="369"/>
      <c r="S417" s="368"/>
    </row>
    <row r="418" spans="3:19">
      <c r="C418" s="374">
        <f t="shared" si="20"/>
        <v>43090</v>
      </c>
      <c r="D418" s="381"/>
      <c r="E418" s="373">
        <v>3.9399999999999998E-2</v>
      </c>
      <c r="F418" s="373">
        <v>2.4799999999999999E-2</v>
      </c>
      <c r="G418" s="373">
        <f t="shared" si="19"/>
        <v>1.4599999999999998E-2</v>
      </c>
      <c r="H418" s="373">
        <v>3.3799999999999997E-2</v>
      </c>
      <c r="I418" s="373">
        <v>2.3900000000000001E-2</v>
      </c>
      <c r="J418" s="373">
        <f t="shared" si="18"/>
        <v>9.8999999999999956E-3</v>
      </c>
      <c r="K418" s="896"/>
      <c r="L418" s="350"/>
      <c r="M418" s="367"/>
      <c r="N418" s="363"/>
      <c r="O418" s="369"/>
      <c r="P418" s="369"/>
      <c r="Q418" s="369"/>
      <c r="R418" s="369"/>
      <c r="S418" s="368"/>
    </row>
    <row r="419" spans="3:19">
      <c r="C419" s="374">
        <f t="shared" si="20"/>
        <v>43097</v>
      </c>
      <c r="D419" s="601">
        <v>43099</v>
      </c>
      <c r="E419" s="373">
        <v>3.9899999999999998E-2</v>
      </c>
      <c r="F419" s="373">
        <v>2.4299999999999999E-2</v>
      </c>
      <c r="G419" s="373">
        <f t="shared" si="19"/>
        <v>1.5599999999999999E-2</v>
      </c>
      <c r="H419" s="373">
        <v>3.44E-2</v>
      </c>
      <c r="I419" s="373">
        <v>2.3599999999999999E-2</v>
      </c>
      <c r="J419" s="373">
        <f t="shared" si="18"/>
        <v>1.0800000000000001E-2</v>
      </c>
      <c r="K419" s="896">
        <v>0.37</v>
      </c>
      <c r="L419" s="350"/>
      <c r="M419" s="367"/>
      <c r="N419" s="363"/>
      <c r="O419" s="369"/>
      <c r="P419" s="369"/>
      <c r="Q419" s="369"/>
      <c r="R419" s="369"/>
      <c r="S419" s="368"/>
    </row>
    <row r="420" spans="3:19">
      <c r="C420" s="374">
        <f t="shared" si="20"/>
        <v>43104</v>
      </c>
      <c r="D420" s="381"/>
      <c r="E420" s="373">
        <v>3.95E-2</v>
      </c>
      <c r="F420" s="373">
        <v>2.46E-2</v>
      </c>
      <c r="G420" s="373">
        <f t="shared" si="19"/>
        <v>1.49E-2</v>
      </c>
      <c r="H420" s="373">
        <v>3.3799999999999997E-2</v>
      </c>
      <c r="I420" s="373">
        <v>2.3800000000000002E-2</v>
      </c>
      <c r="J420" s="373">
        <f t="shared" si="18"/>
        <v>9.999999999999995E-3</v>
      </c>
      <c r="K420" s="896"/>
      <c r="L420" s="350"/>
      <c r="M420" s="367"/>
      <c r="N420" s="363"/>
      <c r="O420" s="369"/>
      <c r="P420" s="369"/>
      <c r="Q420" s="369"/>
      <c r="R420" s="369"/>
      <c r="S420" s="368"/>
    </row>
    <row r="421" spans="3:19">
      <c r="C421" s="374">
        <f t="shared" si="20"/>
        <v>43111</v>
      </c>
      <c r="D421" s="381"/>
      <c r="E421" s="373">
        <v>3.9899999999999998E-2</v>
      </c>
      <c r="F421" s="373">
        <v>2.5399999999999999E-2</v>
      </c>
      <c r="G421" s="373">
        <f t="shared" si="19"/>
        <v>1.4499999999999999E-2</v>
      </c>
      <c r="H421" s="373">
        <v>3.44E-2</v>
      </c>
      <c r="I421" s="373">
        <v>2.46E-2</v>
      </c>
      <c r="J421" s="373">
        <f t="shared" si="18"/>
        <v>9.7999999999999997E-3</v>
      </c>
      <c r="K421" s="896"/>
      <c r="L421" s="350"/>
      <c r="M421" s="367"/>
      <c r="N421" s="363"/>
      <c r="O421" s="369"/>
      <c r="P421" s="369"/>
      <c r="Q421" s="369"/>
      <c r="R421" s="369"/>
      <c r="S421" s="368"/>
    </row>
    <row r="422" spans="3:19">
      <c r="C422" s="374">
        <f t="shared" si="20"/>
        <v>43118</v>
      </c>
      <c r="D422" s="381"/>
      <c r="E422" s="373">
        <v>4.0399999999999998E-2</v>
      </c>
      <c r="F422" s="373">
        <v>2.6200000000000001E-2</v>
      </c>
      <c r="G422" s="373">
        <f t="shared" si="19"/>
        <v>1.4199999999999997E-2</v>
      </c>
      <c r="H422" s="373">
        <v>3.49E-2</v>
      </c>
      <c r="I422" s="373">
        <v>2.5499999999999998E-2</v>
      </c>
      <c r="J422" s="373">
        <f t="shared" si="18"/>
        <v>9.4000000000000021E-3</v>
      </c>
      <c r="K422" s="896"/>
      <c r="L422" s="350"/>
      <c r="M422" s="367"/>
      <c r="N422" s="363"/>
      <c r="O422" s="369"/>
      <c r="P422" s="369"/>
      <c r="Q422" s="369"/>
      <c r="R422" s="369"/>
      <c r="S422" s="368"/>
    </row>
    <row r="423" spans="3:19">
      <c r="C423" s="374">
        <f t="shared" si="20"/>
        <v>43125</v>
      </c>
      <c r="D423" s="381"/>
      <c r="E423" s="373">
        <v>4.1500000000000002E-2</v>
      </c>
      <c r="F423" s="373">
        <v>2.63E-2</v>
      </c>
      <c r="G423" s="373">
        <f t="shared" si="19"/>
        <v>1.5200000000000002E-2</v>
      </c>
      <c r="H423" s="373">
        <v>3.6200000000000003E-2</v>
      </c>
      <c r="I423" s="373">
        <v>2.5499999999999998E-2</v>
      </c>
      <c r="J423" s="373">
        <f t="shared" si="18"/>
        <v>1.0700000000000005E-2</v>
      </c>
      <c r="K423" s="896"/>
      <c r="L423" s="350"/>
      <c r="M423" s="367"/>
      <c r="N423" s="363"/>
      <c r="O423" s="369"/>
      <c r="P423" s="369"/>
      <c r="Q423" s="369"/>
      <c r="R423" s="369"/>
      <c r="S423" s="368"/>
    </row>
    <row r="424" spans="3:19">
      <c r="C424" s="374">
        <f t="shared" si="20"/>
        <v>43132</v>
      </c>
      <c r="D424" s="381"/>
      <c r="E424" s="373">
        <v>4.2200000000000001E-2</v>
      </c>
      <c r="F424" s="373">
        <v>2.7799999999999998E-2</v>
      </c>
      <c r="G424" s="373">
        <f t="shared" si="19"/>
        <v>1.4400000000000003E-2</v>
      </c>
      <c r="H424" s="373">
        <v>3.6799999999999999E-2</v>
      </c>
      <c r="I424" s="373">
        <v>2.7199999999999998E-2</v>
      </c>
      <c r="J424" s="373">
        <f t="shared" si="18"/>
        <v>9.6000000000000009E-3</v>
      </c>
      <c r="K424" s="896"/>
      <c r="L424" s="350"/>
      <c r="M424" s="367"/>
      <c r="N424" s="363"/>
      <c r="O424" s="369"/>
      <c r="P424" s="369"/>
      <c r="Q424" s="369"/>
      <c r="R424" s="369"/>
      <c r="S424" s="368"/>
    </row>
    <row r="425" spans="3:19">
      <c r="C425" s="374">
        <f t="shared" si="20"/>
        <v>43139</v>
      </c>
      <c r="D425" s="381"/>
      <c r="E425" s="373">
        <v>4.3200000000000002E-2</v>
      </c>
      <c r="F425" s="373">
        <v>2.8500000000000001E-2</v>
      </c>
      <c r="G425" s="373">
        <f t="shared" si="19"/>
        <v>1.4700000000000001E-2</v>
      </c>
      <c r="H425" s="373">
        <v>3.7699999999999997E-2</v>
      </c>
      <c r="I425" s="373">
        <v>2.76E-2</v>
      </c>
      <c r="J425" s="373">
        <f t="shared" si="18"/>
        <v>1.0099999999999998E-2</v>
      </c>
      <c r="K425" s="896"/>
      <c r="L425" s="350"/>
      <c r="M425" s="367"/>
      <c r="N425" s="363"/>
      <c r="O425" s="369"/>
      <c r="P425" s="369"/>
      <c r="Q425" s="369"/>
      <c r="R425" s="369"/>
      <c r="S425" s="368"/>
    </row>
    <row r="426" spans="3:19">
      <c r="C426" s="374">
        <f t="shared" si="20"/>
        <v>43146</v>
      </c>
      <c r="D426" s="381"/>
      <c r="E426" s="373">
        <v>4.3799999999999999E-2</v>
      </c>
      <c r="F426" s="373">
        <v>2.9000000000000001E-2</v>
      </c>
      <c r="G426" s="373">
        <f t="shared" si="19"/>
        <v>1.4799999999999997E-2</v>
      </c>
      <c r="H426" s="373">
        <v>3.8399999999999997E-2</v>
      </c>
      <c r="I426" s="373">
        <v>2.8299999999999999E-2</v>
      </c>
      <c r="J426" s="373">
        <f t="shared" si="18"/>
        <v>1.0099999999999998E-2</v>
      </c>
      <c r="K426" s="896"/>
      <c r="L426" s="350"/>
      <c r="M426" s="367"/>
      <c r="N426" s="363"/>
      <c r="O426" s="369"/>
      <c r="P426" s="369"/>
      <c r="Q426" s="369"/>
      <c r="R426" s="369"/>
      <c r="S426" s="368"/>
    </row>
    <row r="427" spans="3:19">
      <c r="C427" s="374">
        <f t="shared" si="20"/>
        <v>43153</v>
      </c>
      <c r="D427" s="381"/>
      <c r="E427" s="373">
        <v>4.3999999999999997E-2</v>
      </c>
      <c r="F427" s="373">
        <v>2.92E-2</v>
      </c>
      <c r="G427" s="373">
        <f t="shared" si="19"/>
        <v>1.4799999999999997E-2</v>
      </c>
      <c r="H427" s="373">
        <v>3.85E-2</v>
      </c>
      <c r="I427" s="373">
        <v>2.8400000000000002E-2</v>
      </c>
      <c r="J427" s="373">
        <f t="shared" si="18"/>
        <v>1.0099999999999998E-2</v>
      </c>
      <c r="K427" s="896"/>
      <c r="L427" s="350"/>
      <c r="M427" s="367"/>
      <c r="N427" s="363"/>
      <c r="O427" s="369"/>
      <c r="P427" s="369"/>
      <c r="Q427" s="369"/>
      <c r="R427" s="369"/>
      <c r="S427" s="368"/>
    </row>
    <row r="428" spans="3:19">
      <c r="C428" s="374">
        <f t="shared" si="20"/>
        <v>43160</v>
      </c>
      <c r="D428" s="381"/>
      <c r="E428" s="373">
        <v>4.4299999999999999E-2</v>
      </c>
      <c r="F428" s="373">
        <v>2.81E-2</v>
      </c>
      <c r="G428" s="373">
        <f t="shared" si="19"/>
        <v>1.6199999999999999E-2</v>
      </c>
      <c r="H428" s="373">
        <v>3.9E-2</v>
      </c>
      <c r="I428" s="373">
        <v>2.7400000000000001E-2</v>
      </c>
      <c r="J428" s="373">
        <f t="shared" si="18"/>
        <v>1.1599999999999999E-2</v>
      </c>
      <c r="K428" s="896"/>
      <c r="L428" s="350"/>
      <c r="M428" s="367"/>
      <c r="N428" s="363"/>
      <c r="O428" s="369"/>
      <c r="P428" s="369"/>
      <c r="Q428" s="369"/>
      <c r="R428" s="369"/>
      <c r="S428" s="368"/>
    </row>
    <row r="429" spans="3:19">
      <c r="C429" s="374">
        <f t="shared" si="20"/>
        <v>43167</v>
      </c>
      <c r="D429" s="381"/>
      <c r="E429" s="373">
        <v>4.4600000000000001E-2</v>
      </c>
      <c r="F429" s="373">
        <v>2.86E-2</v>
      </c>
      <c r="G429" s="373">
        <f t="shared" si="19"/>
        <v>1.6E-2</v>
      </c>
      <c r="H429" s="373">
        <v>3.9399999999999998E-2</v>
      </c>
      <c r="I429" s="373">
        <v>2.7900000000000001E-2</v>
      </c>
      <c r="J429" s="373">
        <f t="shared" si="18"/>
        <v>1.1499999999999996E-2</v>
      </c>
      <c r="K429" s="896"/>
      <c r="L429" s="350"/>
      <c r="M429" s="367"/>
      <c r="N429" s="363"/>
      <c r="O429" s="369"/>
      <c r="P429" s="369"/>
      <c r="Q429" s="369"/>
      <c r="R429" s="369"/>
      <c r="S429" s="368"/>
    </row>
    <row r="430" spans="3:19">
      <c r="C430" s="374">
        <f t="shared" si="20"/>
        <v>43174</v>
      </c>
      <c r="D430" s="381"/>
      <c r="E430" s="373">
        <v>4.4400000000000002E-2</v>
      </c>
      <c r="F430" s="373">
        <v>2.8199999999999999E-2</v>
      </c>
      <c r="G430" s="373">
        <f t="shared" si="19"/>
        <v>1.6200000000000003E-2</v>
      </c>
      <c r="H430" s="373">
        <v>3.9E-2</v>
      </c>
      <c r="I430" s="373">
        <v>2.76E-2</v>
      </c>
      <c r="J430" s="373">
        <f t="shared" si="18"/>
        <v>1.14E-2</v>
      </c>
      <c r="K430" s="896"/>
      <c r="L430" s="350"/>
      <c r="M430" s="367"/>
      <c r="N430" s="363"/>
      <c r="O430" s="369"/>
      <c r="P430" s="369"/>
      <c r="Q430" s="369"/>
      <c r="R430" s="369"/>
      <c r="S430" s="368"/>
    </row>
    <row r="431" spans="3:19">
      <c r="C431" s="374">
        <f t="shared" si="20"/>
        <v>43181</v>
      </c>
      <c r="D431" s="381"/>
      <c r="E431" s="373">
        <v>4.4499999999999998E-2</v>
      </c>
      <c r="F431" s="373">
        <v>2.8299999999999999E-2</v>
      </c>
      <c r="G431" s="373">
        <f t="shared" si="19"/>
        <v>1.6199999999999999E-2</v>
      </c>
      <c r="H431" s="373">
        <v>3.9100000000000003E-2</v>
      </c>
      <c r="I431" s="373">
        <v>2.76E-2</v>
      </c>
      <c r="J431" s="373">
        <f t="shared" si="18"/>
        <v>1.1500000000000003E-2</v>
      </c>
      <c r="K431" s="896"/>
      <c r="L431" s="350"/>
      <c r="M431" s="367"/>
      <c r="N431" s="363"/>
      <c r="O431" s="369"/>
      <c r="P431" s="369"/>
      <c r="Q431" s="369"/>
      <c r="R431" s="369"/>
      <c r="S431" s="368"/>
    </row>
    <row r="432" spans="3:19">
      <c r="C432" s="374">
        <f t="shared" si="20"/>
        <v>43188</v>
      </c>
      <c r="D432" s="601">
        <v>43189</v>
      </c>
      <c r="E432" s="373">
        <v>4.4400000000000002E-2</v>
      </c>
      <c r="F432" s="373">
        <v>2.7400000000000001E-2</v>
      </c>
      <c r="G432" s="373">
        <f t="shared" si="19"/>
        <v>1.7000000000000001E-2</v>
      </c>
      <c r="H432" s="373">
        <v>3.9E-2</v>
      </c>
      <c r="I432" s="373">
        <v>2.6800000000000001E-2</v>
      </c>
      <c r="J432" s="373">
        <f t="shared" si="18"/>
        <v>1.2199999999999999E-2</v>
      </c>
      <c r="K432" s="896">
        <v>0.37</v>
      </c>
      <c r="L432" s="350"/>
      <c r="M432" s="367"/>
      <c r="N432" s="363"/>
      <c r="O432" s="369"/>
      <c r="P432" s="369"/>
      <c r="Q432" s="369"/>
      <c r="R432" s="369"/>
      <c r="S432" s="368"/>
    </row>
    <row r="433" spans="3:19">
      <c r="C433" s="374">
        <f t="shared" si="20"/>
        <v>43195</v>
      </c>
      <c r="D433" s="381"/>
      <c r="E433" s="373">
        <v>4.3999999999999997E-2</v>
      </c>
      <c r="F433" s="373">
        <v>2.8299999999999999E-2</v>
      </c>
      <c r="G433" s="373">
        <f t="shared" si="19"/>
        <v>1.5699999999999999E-2</v>
      </c>
      <c r="H433" s="373">
        <v>3.8699999999999998E-2</v>
      </c>
      <c r="I433" s="373">
        <v>2.76E-2</v>
      </c>
      <c r="J433" s="373">
        <f t="shared" si="18"/>
        <v>1.1099999999999999E-2</v>
      </c>
      <c r="K433" s="896"/>
      <c r="L433" s="350"/>
      <c r="M433" s="367"/>
      <c r="N433" s="363"/>
      <c r="O433" s="369"/>
      <c r="P433" s="369"/>
      <c r="Q433" s="369"/>
      <c r="R433" s="369"/>
      <c r="S433" s="368"/>
    </row>
    <row r="434" spans="3:19">
      <c r="C434" s="374">
        <f t="shared" si="20"/>
        <v>43202</v>
      </c>
      <c r="D434" s="381"/>
      <c r="E434" s="373">
        <v>4.4200000000000003E-2</v>
      </c>
      <c r="F434" s="373">
        <v>2.8299999999999999E-2</v>
      </c>
      <c r="G434" s="373">
        <f t="shared" si="19"/>
        <v>1.5900000000000004E-2</v>
      </c>
      <c r="H434" s="373">
        <v>3.8699999999999998E-2</v>
      </c>
      <c r="I434" s="373">
        <v>2.7799999999999998E-2</v>
      </c>
      <c r="J434" s="373">
        <f t="shared" si="18"/>
        <v>1.09E-2</v>
      </c>
      <c r="K434" s="896"/>
      <c r="L434" s="350"/>
      <c r="M434" s="367"/>
      <c r="N434" s="363"/>
      <c r="O434" s="369"/>
      <c r="P434" s="369"/>
      <c r="Q434" s="369"/>
      <c r="R434" s="369"/>
      <c r="S434" s="368"/>
    </row>
    <row r="435" spans="3:19">
      <c r="C435" s="374">
        <f t="shared" si="20"/>
        <v>43209</v>
      </c>
      <c r="D435" s="381"/>
      <c r="E435" s="373">
        <v>4.4699999999999997E-2</v>
      </c>
      <c r="F435" s="373">
        <v>2.92E-2</v>
      </c>
      <c r="G435" s="373">
        <f t="shared" si="19"/>
        <v>1.5499999999999996E-2</v>
      </c>
      <c r="H435" s="373">
        <v>3.9399999999999998E-2</v>
      </c>
      <c r="I435" s="373">
        <v>2.87E-2</v>
      </c>
      <c r="J435" s="373">
        <f t="shared" si="18"/>
        <v>1.0699999999999998E-2</v>
      </c>
      <c r="K435" s="896"/>
      <c r="L435" s="350"/>
      <c r="M435" s="367"/>
      <c r="N435" s="363"/>
      <c r="O435" s="369"/>
      <c r="P435" s="369"/>
      <c r="Q435" s="369"/>
      <c r="R435" s="369"/>
      <c r="S435" s="368"/>
    </row>
    <row r="436" spans="3:19">
      <c r="C436" s="374">
        <f t="shared" si="20"/>
        <v>43216</v>
      </c>
      <c r="D436" s="381"/>
      <c r="E436" s="373">
        <v>4.58E-2</v>
      </c>
      <c r="F436" s="373">
        <v>0.03</v>
      </c>
      <c r="G436" s="373">
        <f t="shared" si="19"/>
        <v>1.5800000000000002E-2</v>
      </c>
      <c r="H436" s="373">
        <v>4.02E-2</v>
      </c>
      <c r="I436" s="373">
        <v>2.9499999999999998E-2</v>
      </c>
      <c r="J436" s="373">
        <f t="shared" si="18"/>
        <v>1.0700000000000001E-2</v>
      </c>
      <c r="K436" s="896"/>
      <c r="L436" s="350"/>
      <c r="M436" s="367"/>
      <c r="N436" s="363"/>
      <c r="O436" s="369"/>
      <c r="P436" s="369"/>
      <c r="Q436" s="369"/>
      <c r="R436" s="369"/>
      <c r="S436" s="368"/>
    </row>
    <row r="437" spans="3:19">
      <c r="C437" s="374">
        <f t="shared" si="20"/>
        <v>43223</v>
      </c>
      <c r="D437" s="381"/>
      <c r="E437" s="373">
        <v>4.5499999999999999E-2</v>
      </c>
      <c r="F437" s="373">
        <v>2.9399999999999999E-2</v>
      </c>
      <c r="G437" s="373">
        <f t="shared" si="19"/>
        <v>1.61E-2</v>
      </c>
      <c r="H437" s="373">
        <v>4.0300000000000002E-2</v>
      </c>
      <c r="I437" s="373">
        <v>2.9000000000000001E-2</v>
      </c>
      <c r="J437" s="373">
        <f t="shared" si="18"/>
        <v>1.1300000000000001E-2</v>
      </c>
      <c r="K437" s="896"/>
      <c r="L437" s="350"/>
      <c r="M437" s="367"/>
      <c r="N437" s="363"/>
      <c r="O437" s="369"/>
      <c r="P437" s="369"/>
      <c r="Q437" s="369"/>
      <c r="R437" s="369"/>
      <c r="S437" s="368"/>
    </row>
    <row r="438" spans="3:19">
      <c r="C438" s="374">
        <f t="shared" si="20"/>
        <v>43230</v>
      </c>
      <c r="D438" s="381"/>
      <c r="E438" s="373">
        <v>4.5499999999999999E-2</v>
      </c>
      <c r="F438" s="373">
        <v>2.9700000000000001E-2</v>
      </c>
      <c r="G438" s="373">
        <f t="shared" si="19"/>
        <v>1.5799999999999998E-2</v>
      </c>
      <c r="H438" s="373">
        <v>4.0099999999999997E-2</v>
      </c>
      <c r="I438" s="373">
        <v>2.9399999999999999E-2</v>
      </c>
      <c r="J438" s="373">
        <f t="shared" ref="J438:J459" si="21">H438-I438</f>
        <v>1.0699999999999998E-2</v>
      </c>
      <c r="K438" s="896"/>
      <c r="L438" s="350"/>
      <c r="M438" s="367"/>
      <c r="N438" s="363"/>
      <c r="O438" s="369"/>
      <c r="P438" s="369"/>
      <c r="Q438" s="369"/>
      <c r="R438" s="369"/>
      <c r="S438" s="368"/>
    </row>
    <row r="439" spans="3:19">
      <c r="C439" s="374">
        <f t="shared" si="20"/>
        <v>43237</v>
      </c>
      <c r="D439" s="381"/>
      <c r="E439" s="373">
        <v>4.6100000000000002E-2</v>
      </c>
      <c r="F439" s="373">
        <v>3.1099999999999999E-2</v>
      </c>
      <c r="G439" s="373">
        <f t="shared" si="19"/>
        <v>1.5000000000000003E-2</v>
      </c>
      <c r="H439" s="373">
        <v>4.0800000000000003E-2</v>
      </c>
      <c r="I439" s="373">
        <v>3.0700000000000002E-2</v>
      </c>
      <c r="J439" s="373">
        <f t="shared" si="21"/>
        <v>1.0100000000000001E-2</v>
      </c>
      <c r="K439" s="896"/>
      <c r="L439" s="350"/>
      <c r="M439" s="367"/>
      <c r="N439" s="363"/>
      <c r="O439" s="369"/>
      <c r="P439" s="369"/>
      <c r="Q439" s="369"/>
      <c r="R439" s="369"/>
      <c r="S439" s="368"/>
    </row>
    <row r="440" spans="3:19">
      <c r="C440" s="374">
        <f t="shared" si="20"/>
        <v>43244</v>
      </c>
      <c r="D440" s="381"/>
      <c r="E440" s="373">
        <v>4.6600000000000003E-2</v>
      </c>
      <c r="F440" s="373">
        <v>2.98E-2</v>
      </c>
      <c r="G440" s="373">
        <f t="shared" si="19"/>
        <v>1.6800000000000002E-2</v>
      </c>
      <c r="H440" s="373">
        <v>4.1500000000000002E-2</v>
      </c>
      <c r="I440" s="373">
        <v>2.93E-2</v>
      </c>
      <c r="J440" s="373">
        <f t="shared" si="21"/>
        <v>1.2200000000000003E-2</v>
      </c>
      <c r="K440" s="896"/>
      <c r="L440" s="350"/>
      <c r="M440" s="367"/>
      <c r="N440" s="363"/>
      <c r="O440" s="369"/>
      <c r="P440" s="369"/>
      <c r="Q440" s="369"/>
      <c r="R440" s="369"/>
      <c r="S440" s="368"/>
    </row>
    <row r="441" spans="3:19">
      <c r="C441" s="374">
        <f t="shared" si="20"/>
        <v>43251</v>
      </c>
      <c r="D441" s="381"/>
      <c r="E441" s="373">
        <v>4.5599999999999995E-2</v>
      </c>
      <c r="F441" s="373">
        <v>2.8299999999999999E-2</v>
      </c>
      <c r="G441" s="373">
        <f t="shared" si="19"/>
        <v>1.7299999999999996E-2</v>
      </c>
      <c r="H441" s="373">
        <v>4.0599999999999997E-2</v>
      </c>
      <c r="I441" s="373">
        <v>2.7799999999999998E-2</v>
      </c>
      <c r="J441" s="373">
        <f t="shared" si="21"/>
        <v>1.2799999999999999E-2</v>
      </c>
      <c r="K441" s="896"/>
      <c r="L441" s="350"/>
      <c r="M441" s="367"/>
      <c r="N441" s="363"/>
      <c r="O441" s="369"/>
      <c r="P441" s="369"/>
      <c r="Q441" s="369"/>
      <c r="R441" s="369"/>
      <c r="S441" s="368"/>
    </row>
    <row r="442" spans="3:19">
      <c r="C442" s="374">
        <f t="shared" si="20"/>
        <v>43258</v>
      </c>
      <c r="D442" s="381"/>
      <c r="E442" s="373">
        <v>4.5400000000000003E-2</v>
      </c>
      <c r="F442" s="373">
        <v>2.93E-2</v>
      </c>
      <c r="G442" s="373">
        <f t="shared" si="19"/>
        <v>1.6100000000000003E-2</v>
      </c>
      <c r="H442" s="373">
        <v>4.0099999999999997E-2</v>
      </c>
      <c r="I442" s="373">
        <v>2.8799999999999999E-2</v>
      </c>
      <c r="J442" s="373">
        <f t="shared" si="21"/>
        <v>1.1299999999999998E-2</v>
      </c>
      <c r="K442" s="896"/>
      <c r="L442" s="350"/>
      <c r="M442" s="367"/>
      <c r="N442" s="363"/>
      <c r="O442" s="369"/>
      <c r="P442" s="369"/>
      <c r="Q442" s="369"/>
      <c r="R442" s="369"/>
      <c r="S442" s="368"/>
    </row>
    <row r="443" spans="3:19">
      <c r="C443" s="374">
        <f t="shared" si="20"/>
        <v>43265</v>
      </c>
      <c r="D443" s="381"/>
      <c r="E443" s="373">
        <v>4.6199999999999998E-2</v>
      </c>
      <c r="F443" s="373">
        <v>2.9399999999999999E-2</v>
      </c>
      <c r="G443" s="373">
        <f t="shared" si="19"/>
        <v>1.6799999999999999E-2</v>
      </c>
      <c r="H443" s="373">
        <v>4.07E-2</v>
      </c>
      <c r="I443" s="373">
        <v>2.9000000000000001E-2</v>
      </c>
      <c r="J443" s="373">
        <f t="shared" si="21"/>
        <v>1.1699999999999999E-2</v>
      </c>
      <c r="K443" s="896"/>
      <c r="L443" s="350"/>
      <c r="M443" s="367"/>
      <c r="N443" s="363"/>
      <c r="O443" s="369"/>
      <c r="P443" s="369"/>
      <c r="Q443" s="369"/>
      <c r="R443" s="369"/>
      <c r="S443" s="368"/>
    </row>
    <row r="444" spans="3:19">
      <c r="C444" s="374">
        <f t="shared" si="20"/>
        <v>43272</v>
      </c>
      <c r="D444" s="381"/>
      <c r="E444" s="373">
        <v>4.5700000000000005E-2</v>
      </c>
      <c r="F444" s="373">
        <v>2.9000000000000001E-2</v>
      </c>
      <c r="G444" s="373">
        <f t="shared" si="19"/>
        <v>1.6700000000000003E-2</v>
      </c>
      <c r="H444" s="373">
        <v>4.0399999999999998E-2</v>
      </c>
      <c r="I444" s="373">
        <v>2.86E-2</v>
      </c>
      <c r="J444" s="373">
        <f t="shared" si="21"/>
        <v>1.1799999999999998E-2</v>
      </c>
      <c r="K444" s="896"/>
      <c r="L444" s="350"/>
      <c r="M444" s="367"/>
      <c r="N444" s="363"/>
      <c r="O444" s="369"/>
      <c r="P444" s="369"/>
      <c r="Q444" s="369"/>
      <c r="R444" s="369"/>
      <c r="S444" s="368"/>
    </row>
    <row r="445" spans="3:19">
      <c r="C445" s="374">
        <f t="shared" si="20"/>
        <v>43279</v>
      </c>
      <c r="D445" s="601">
        <v>43281</v>
      </c>
      <c r="E445" s="373">
        <v>4.5499999999999999E-2</v>
      </c>
      <c r="F445" s="373">
        <v>2.8400000000000002E-2</v>
      </c>
      <c r="G445" s="373">
        <f t="shared" si="19"/>
        <v>1.7099999999999997E-2</v>
      </c>
      <c r="H445" s="373">
        <v>4.0399999999999998E-2</v>
      </c>
      <c r="I445" s="373">
        <v>2.81E-2</v>
      </c>
      <c r="J445" s="373">
        <f t="shared" si="21"/>
        <v>1.2299999999999998E-2</v>
      </c>
      <c r="K445" s="896">
        <v>0.31</v>
      </c>
      <c r="L445" s="350"/>
      <c r="M445" s="367"/>
      <c r="N445" s="363"/>
      <c r="O445" s="369"/>
      <c r="P445" s="369"/>
      <c r="Q445" s="369"/>
      <c r="R445" s="369"/>
      <c r="S445" s="368"/>
    </row>
    <row r="446" spans="3:19">
      <c r="C446" s="374">
        <f t="shared" si="20"/>
        <v>43286</v>
      </c>
      <c r="D446" s="381"/>
      <c r="E446" s="373">
        <v>4.5199999999999997E-2</v>
      </c>
      <c r="F446" s="373">
        <v>2.8400000000000002E-2</v>
      </c>
      <c r="G446" s="373">
        <f t="shared" si="19"/>
        <v>1.6799999999999995E-2</v>
      </c>
      <c r="H446" s="373">
        <v>3.9900000000000005E-2</v>
      </c>
      <c r="I446" s="373">
        <v>2.8000000000000001E-2</v>
      </c>
      <c r="J446" s="373">
        <f t="shared" si="21"/>
        <v>1.1900000000000004E-2</v>
      </c>
      <c r="K446" s="896"/>
      <c r="L446" s="350"/>
      <c r="M446" s="367"/>
      <c r="N446" s="363"/>
      <c r="O446" s="369"/>
      <c r="P446" s="369"/>
      <c r="Q446" s="369"/>
      <c r="R446" s="369"/>
      <c r="S446" s="368"/>
    </row>
    <row r="447" spans="3:19">
      <c r="C447" s="374">
        <f t="shared" si="20"/>
        <v>43293</v>
      </c>
      <c r="D447" s="381"/>
      <c r="E447" s="373">
        <v>4.53E-2</v>
      </c>
      <c r="F447" s="373">
        <v>2.8500000000000001E-2</v>
      </c>
      <c r="G447" s="373">
        <f t="shared" si="19"/>
        <v>1.6799999999999999E-2</v>
      </c>
      <c r="H447" s="373">
        <v>4.0199999999999993E-2</v>
      </c>
      <c r="I447" s="373">
        <v>2.8299999999999999E-2</v>
      </c>
      <c r="J447" s="373">
        <f t="shared" si="21"/>
        <v>1.1899999999999994E-2</v>
      </c>
      <c r="K447" s="896"/>
      <c r="L447" s="350"/>
      <c r="M447" s="367"/>
      <c r="N447" s="363"/>
      <c r="O447" s="369"/>
      <c r="P447" s="369"/>
      <c r="Q447" s="369"/>
      <c r="R447" s="369"/>
      <c r="S447" s="368"/>
    </row>
    <row r="448" spans="3:19">
      <c r="C448" s="374">
        <f t="shared" si="20"/>
        <v>43300</v>
      </c>
      <c r="D448" s="381"/>
      <c r="E448" s="373">
        <v>4.5199999999999997E-2</v>
      </c>
      <c r="F448" s="373">
        <v>2.8400000000000002E-2</v>
      </c>
      <c r="G448" s="373">
        <f t="shared" si="19"/>
        <v>1.6799999999999995E-2</v>
      </c>
      <c r="H448" s="373">
        <v>0.04</v>
      </c>
      <c r="I448" s="373">
        <v>2.81E-2</v>
      </c>
      <c r="J448" s="373">
        <f t="shared" si="21"/>
        <v>1.1900000000000001E-2</v>
      </c>
      <c r="K448" s="896"/>
      <c r="L448" s="350"/>
      <c r="M448" s="367"/>
      <c r="N448" s="363"/>
      <c r="O448" s="369"/>
      <c r="P448" s="369"/>
      <c r="Q448" s="369"/>
      <c r="R448" s="369"/>
      <c r="S448" s="368"/>
    </row>
    <row r="449" spans="3:19">
      <c r="C449" s="374">
        <f t="shared" si="20"/>
        <v>43307</v>
      </c>
      <c r="D449" s="381"/>
      <c r="E449" s="373">
        <v>4.5400000000000003E-2</v>
      </c>
      <c r="F449" s="373">
        <v>2.98E-2</v>
      </c>
      <c r="G449" s="373">
        <f t="shared" si="19"/>
        <v>1.5600000000000003E-2</v>
      </c>
      <c r="H449" s="373">
        <v>4.0199999999999993E-2</v>
      </c>
      <c r="I449" s="373">
        <v>2.9499999999999998E-2</v>
      </c>
      <c r="J449" s="373">
        <f t="shared" si="21"/>
        <v>1.0699999999999994E-2</v>
      </c>
      <c r="K449" s="896"/>
      <c r="L449" s="350"/>
      <c r="M449" s="367"/>
      <c r="N449" s="363"/>
      <c r="O449" s="369"/>
      <c r="P449" s="369"/>
      <c r="Q449" s="369"/>
      <c r="R449" s="369"/>
      <c r="S449" s="368"/>
    </row>
    <row r="450" spans="3:19">
      <c r="C450" s="374">
        <f t="shared" si="20"/>
        <v>43314</v>
      </c>
      <c r="E450" s="1668">
        <v>4.5999999999999999E-2</v>
      </c>
      <c r="F450" s="1668">
        <v>2.98E-2</v>
      </c>
      <c r="G450" s="373">
        <f t="shared" si="19"/>
        <v>1.6199999999999999E-2</v>
      </c>
      <c r="H450" s="1668">
        <v>4.0800000000000003E-2</v>
      </c>
      <c r="I450" s="1668">
        <v>2.93E-2</v>
      </c>
      <c r="J450" s="373">
        <f t="shared" si="21"/>
        <v>1.1500000000000003E-2</v>
      </c>
    </row>
    <row r="451" spans="3:19">
      <c r="C451" s="374">
        <f t="shared" si="20"/>
        <v>43321</v>
      </c>
      <c r="E451" s="1668">
        <v>4.5899999999999996E-2</v>
      </c>
      <c r="F451" s="1668">
        <v>2.9300000000000003E-2</v>
      </c>
      <c r="G451" s="373">
        <f t="shared" si="19"/>
        <v>1.6599999999999993E-2</v>
      </c>
      <c r="H451" s="1668">
        <v>4.0500000000000001E-2</v>
      </c>
      <c r="I451" s="1668">
        <v>2.8899999999999999E-2</v>
      </c>
      <c r="J451" s="373">
        <f t="shared" si="21"/>
        <v>1.1600000000000003E-2</v>
      </c>
      <c r="L451" s="251">
        <v>2.98</v>
      </c>
      <c r="M451" s="251">
        <f>L451/100</f>
        <v>2.98E-2</v>
      </c>
    </row>
    <row r="452" spans="3:19">
      <c r="C452" s="374">
        <f t="shared" si="20"/>
        <v>43328</v>
      </c>
      <c r="E452" s="1668">
        <v>4.53E-2</v>
      </c>
      <c r="F452" s="1668">
        <v>2.87E-2</v>
      </c>
      <c r="G452" s="373">
        <f t="shared" si="19"/>
        <v>1.66E-2</v>
      </c>
      <c r="H452" s="1668">
        <v>4.0099999999999997E-2</v>
      </c>
      <c r="I452" s="1668">
        <v>2.8199999999999999E-2</v>
      </c>
      <c r="J452" s="373">
        <f t="shared" si="21"/>
        <v>1.1899999999999997E-2</v>
      </c>
      <c r="L452" s="251">
        <v>2.93</v>
      </c>
      <c r="M452" s="251">
        <f t="shared" ref="M452:M459" si="22">L452/100</f>
        <v>2.9300000000000003E-2</v>
      </c>
    </row>
    <row r="453" spans="3:19">
      <c r="C453" s="374">
        <f t="shared" si="20"/>
        <v>43335</v>
      </c>
      <c r="E453" s="1668">
        <v>4.5100000000000001E-2</v>
      </c>
      <c r="F453" s="1668">
        <v>2.8199999999999999E-2</v>
      </c>
      <c r="G453" s="373">
        <f t="shared" si="19"/>
        <v>1.6900000000000002E-2</v>
      </c>
      <c r="H453" s="1668">
        <v>3.9800000000000002E-2</v>
      </c>
      <c r="I453" s="1668">
        <v>2.7799999999999998E-2</v>
      </c>
      <c r="J453" s="373">
        <f t="shared" si="21"/>
        <v>1.2000000000000004E-2</v>
      </c>
      <c r="L453" s="251">
        <v>2.87</v>
      </c>
      <c r="M453" s="251">
        <f t="shared" si="22"/>
        <v>2.87E-2</v>
      </c>
    </row>
    <row r="454" spans="3:19">
      <c r="C454" s="374">
        <f t="shared" si="20"/>
        <v>43342</v>
      </c>
      <c r="E454" s="1668">
        <v>4.5199999999999997E-2</v>
      </c>
      <c r="F454" s="1668">
        <v>2.86E-2</v>
      </c>
      <c r="G454" s="373">
        <f t="shared" si="19"/>
        <v>1.6599999999999997E-2</v>
      </c>
      <c r="H454" s="1668">
        <v>3.9699999999999999E-2</v>
      </c>
      <c r="I454" s="1668">
        <v>2.8199999999999999E-2</v>
      </c>
      <c r="J454" s="373">
        <f t="shared" si="21"/>
        <v>1.15E-2</v>
      </c>
      <c r="L454" s="251">
        <v>2.82</v>
      </c>
      <c r="M454" s="251">
        <f t="shared" si="22"/>
        <v>2.8199999999999999E-2</v>
      </c>
    </row>
    <row r="455" spans="3:19">
      <c r="C455" s="374">
        <f t="shared" si="20"/>
        <v>43349</v>
      </c>
      <c r="E455" s="1668">
        <v>4.5400000000000003E-2</v>
      </c>
      <c r="F455" s="1668">
        <v>2.8799999999999999E-2</v>
      </c>
      <c r="G455" s="373">
        <f t="shared" si="19"/>
        <v>1.6600000000000004E-2</v>
      </c>
      <c r="H455" s="1668">
        <v>3.9900000000000005E-2</v>
      </c>
      <c r="I455" s="1668">
        <v>2.8299999999999999E-2</v>
      </c>
      <c r="J455" s="373">
        <f t="shared" si="21"/>
        <v>1.1600000000000006E-2</v>
      </c>
      <c r="L455" s="251">
        <v>2.86</v>
      </c>
      <c r="M455" s="251">
        <f t="shared" si="22"/>
        <v>2.86E-2</v>
      </c>
    </row>
    <row r="456" spans="3:19">
      <c r="C456" s="374">
        <f t="shared" si="20"/>
        <v>43356</v>
      </c>
      <c r="E456" s="1668">
        <v>4.5999999999999999E-2</v>
      </c>
      <c r="F456" s="1668">
        <v>2.9700000000000001E-2</v>
      </c>
      <c r="G456" s="373">
        <f t="shared" si="19"/>
        <v>1.6299999999999999E-2</v>
      </c>
      <c r="H456" s="1668">
        <v>4.0599999999999997E-2</v>
      </c>
      <c r="I456" s="1668">
        <v>2.93E-2</v>
      </c>
      <c r="J456" s="373">
        <f t="shared" si="21"/>
        <v>1.1299999999999998E-2</v>
      </c>
      <c r="L456" s="251">
        <v>2.88</v>
      </c>
      <c r="M456" s="251">
        <f t="shared" si="22"/>
        <v>2.8799999999999999E-2</v>
      </c>
    </row>
    <row r="457" spans="3:19">
      <c r="C457" s="374">
        <f t="shared" si="20"/>
        <v>43363</v>
      </c>
      <c r="E457" s="1668">
        <v>4.6500000000000007E-2</v>
      </c>
      <c r="F457" s="1668">
        <v>3.0699999999999998E-2</v>
      </c>
      <c r="G457" s="373">
        <f t="shared" si="19"/>
        <v>1.5800000000000008E-2</v>
      </c>
      <c r="H457" s="1668">
        <v>4.1100000000000005E-2</v>
      </c>
      <c r="I457" s="1668">
        <v>3.0300000000000001E-2</v>
      </c>
      <c r="J457" s="373">
        <f t="shared" si="21"/>
        <v>1.0800000000000004E-2</v>
      </c>
      <c r="L457" s="251">
        <v>2.97</v>
      </c>
      <c r="M457" s="251">
        <f t="shared" si="22"/>
        <v>2.9700000000000001E-2</v>
      </c>
    </row>
    <row r="458" spans="3:19">
      <c r="C458" s="374">
        <f t="shared" si="20"/>
        <v>43370</v>
      </c>
      <c r="G458" s="373">
        <f t="shared" si="19"/>
        <v>0</v>
      </c>
      <c r="I458" s="1668"/>
      <c r="J458" s="373">
        <f t="shared" si="21"/>
        <v>0</v>
      </c>
      <c r="L458" s="251">
        <v>3.07</v>
      </c>
      <c r="M458" s="251">
        <f t="shared" si="22"/>
        <v>3.0699999999999998E-2</v>
      </c>
    </row>
    <row r="459" spans="3:19">
      <c r="C459" s="374">
        <f t="shared" si="20"/>
        <v>43377</v>
      </c>
      <c r="G459" s="373">
        <f t="shared" si="19"/>
        <v>0</v>
      </c>
      <c r="I459" s="1668"/>
      <c r="J459" s="373">
        <f t="shared" si="21"/>
        <v>0</v>
      </c>
      <c r="L459" s="921">
        <v>4.1100000000000003</v>
      </c>
      <c r="M459" s="251">
        <f t="shared" si="22"/>
        <v>4.1100000000000005E-2</v>
      </c>
    </row>
    <row r="460" spans="3:19">
      <c r="C460" s="374"/>
    </row>
    <row r="462" spans="3:19">
      <c r="C462" s="376" t="s">
        <v>435</v>
      </c>
      <c r="D462" s="379"/>
      <c r="E462" s="377" t="s">
        <v>437</v>
      </c>
      <c r="F462" s="377" t="s">
        <v>441</v>
      </c>
      <c r="G462" s="377" t="s">
        <v>443</v>
      </c>
      <c r="H462" s="377" t="s">
        <v>438</v>
      </c>
      <c r="I462" s="377" t="s">
        <v>442</v>
      </c>
      <c r="J462" s="377" t="s">
        <v>443</v>
      </c>
      <c r="K462" s="895" t="s">
        <v>436</v>
      </c>
    </row>
  </sheetData>
  <phoneticPr fontId="11" type="noConversion"/>
  <pageMargins left="0.75" right="0.25" top="0.5" bottom="0.5" header="0" footer="0"/>
  <headerFooter>
    <oddFooter>&amp;C&amp;"Calibri,Regular"&amp;K000000InSIGHT™ is a registered trademark of Meridian Economics LLC. All rights reserved.</oddFooter>
  </headerFooter>
  <drawing r:id="rId1"/>
  <extLst>
    <ext xmlns:mx="http://schemas.microsoft.com/office/mac/excel/2008/main" uri="{64002731-A6B0-56B0-2670-7721B7C09600}">
      <mx:PLV Mode="0" OnePage="0" WScale="10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sheetPr>
  <dimension ref="A2:D712"/>
  <sheetViews>
    <sheetView workbookViewId="0">
      <pane xSplit="2" ySplit="3" topLeftCell="C4" activePane="bottomRight" state="frozen"/>
      <selection pane="topRight" activeCell="C1" sqref="C1"/>
      <selection pane="bottomLeft" activeCell="A4" sqref="A4"/>
      <selection pane="bottomRight" activeCell="K702" sqref="K702"/>
    </sheetView>
  </sheetViews>
  <sheetFormatPr baseColWidth="10" defaultRowHeight="15" x14ac:dyDescent="0"/>
  <sheetData>
    <row r="2" spans="2:4">
      <c r="B2" s="656"/>
      <c r="C2" s="656" t="s">
        <v>704</v>
      </c>
      <c r="D2" s="656" t="s">
        <v>706</v>
      </c>
    </row>
    <row r="3" spans="2:4">
      <c r="B3" s="657" t="s">
        <v>703</v>
      </c>
      <c r="C3" s="657" t="s">
        <v>705</v>
      </c>
      <c r="D3" s="657" t="s">
        <v>707</v>
      </c>
    </row>
    <row r="4" spans="2:4">
      <c r="B4" s="1"/>
      <c r="C4" s="1"/>
      <c r="D4" s="1"/>
    </row>
    <row r="5" spans="2:4">
      <c r="B5" s="502">
        <v>21551</v>
      </c>
      <c r="C5" s="588">
        <v>1657</v>
      </c>
    </row>
    <row r="6" spans="2:4">
      <c r="B6" s="502">
        <v>21582</v>
      </c>
      <c r="C6" s="588">
        <v>1667</v>
      </c>
    </row>
    <row r="7" spans="2:4">
      <c r="B7" s="502">
        <v>21610</v>
      </c>
      <c r="C7" s="588">
        <v>1620</v>
      </c>
    </row>
    <row r="8" spans="2:4">
      <c r="B8" s="502">
        <v>21641</v>
      </c>
      <c r="C8" s="588">
        <v>1590</v>
      </c>
    </row>
    <row r="9" spans="2:4">
      <c r="B9" s="502">
        <v>21671</v>
      </c>
      <c r="C9" s="588">
        <v>1498</v>
      </c>
    </row>
    <row r="10" spans="2:4">
      <c r="B10" s="502">
        <v>21702</v>
      </c>
      <c r="C10" s="588">
        <v>1503</v>
      </c>
    </row>
    <row r="11" spans="2:4">
      <c r="B11" s="502">
        <v>21732</v>
      </c>
      <c r="C11" s="588">
        <v>1547</v>
      </c>
    </row>
    <row r="12" spans="2:4">
      <c r="B12" s="502">
        <v>21763</v>
      </c>
      <c r="C12" s="588">
        <v>1430</v>
      </c>
    </row>
    <row r="13" spans="2:4">
      <c r="B13" s="502">
        <v>21794</v>
      </c>
      <c r="C13" s="588">
        <v>1540</v>
      </c>
    </row>
    <row r="14" spans="2:4">
      <c r="B14" s="502">
        <v>21824</v>
      </c>
      <c r="C14" s="588">
        <v>1355</v>
      </c>
    </row>
    <row r="15" spans="2:4">
      <c r="B15" s="502">
        <v>21855</v>
      </c>
      <c r="C15" s="588">
        <v>1416</v>
      </c>
    </row>
    <row r="16" spans="2:4">
      <c r="B16" s="502">
        <v>21885</v>
      </c>
      <c r="C16" s="588">
        <v>1601</v>
      </c>
    </row>
    <row r="17" spans="2:4">
      <c r="B17" s="502">
        <v>21916</v>
      </c>
      <c r="C17" s="588">
        <v>1460</v>
      </c>
      <c r="D17" s="588">
        <v>1092</v>
      </c>
    </row>
    <row r="18" spans="2:4">
      <c r="B18" s="502">
        <v>21947</v>
      </c>
      <c r="C18" s="588">
        <v>1503</v>
      </c>
      <c r="D18" s="588">
        <v>1088</v>
      </c>
    </row>
    <row r="19" spans="2:4">
      <c r="B19" s="502">
        <v>21976</v>
      </c>
      <c r="C19" s="588">
        <v>1109</v>
      </c>
      <c r="D19" s="588">
        <v>955</v>
      </c>
    </row>
    <row r="20" spans="2:4">
      <c r="B20" s="502">
        <v>22007</v>
      </c>
      <c r="C20" s="588">
        <v>1289</v>
      </c>
      <c r="D20" s="588">
        <v>1016</v>
      </c>
    </row>
    <row r="21" spans="2:4">
      <c r="B21" s="502">
        <v>22037</v>
      </c>
      <c r="C21" s="588">
        <v>1271</v>
      </c>
      <c r="D21" s="588">
        <v>1052</v>
      </c>
    </row>
    <row r="22" spans="2:4">
      <c r="B22" s="502">
        <v>22068</v>
      </c>
      <c r="C22" s="588">
        <v>1247</v>
      </c>
      <c r="D22" s="588">
        <v>958</v>
      </c>
    </row>
    <row r="23" spans="2:4">
      <c r="B23" s="502">
        <v>22098</v>
      </c>
      <c r="C23" s="588">
        <v>1197</v>
      </c>
      <c r="D23" s="588">
        <v>999</v>
      </c>
    </row>
    <row r="24" spans="2:4">
      <c r="B24" s="502">
        <v>22129</v>
      </c>
      <c r="C24" s="588">
        <v>1344</v>
      </c>
      <c r="D24" s="588">
        <v>994</v>
      </c>
    </row>
    <row r="25" spans="2:4">
      <c r="B25" s="502">
        <v>22160</v>
      </c>
      <c r="C25" s="588">
        <v>1097</v>
      </c>
      <c r="D25" s="588">
        <v>984</v>
      </c>
    </row>
    <row r="26" spans="2:4">
      <c r="B26" s="502">
        <v>22190</v>
      </c>
      <c r="C26" s="588">
        <v>1246</v>
      </c>
      <c r="D26" s="588">
        <v>972</v>
      </c>
    </row>
    <row r="27" spans="2:4">
      <c r="B27" s="502">
        <v>22221</v>
      </c>
      <c r="C27" s="588">
        <v>1246</v>
      </c>
      <c r="D27" s="588">
        <v>979</v>
      </c>
    </row>
    <row r="28" spans="2:4">
      <c r="B28" s="502">
        <v>22251</v>
      </c>
      <c r="C28" s="588">
        <v>1063</v>
      </c>
      <c r="D28" s="588">
        <v>951</v>
      </c>
    </row>
    <row r="29" spans="2:4">
      <c r="B29" s="502">
        <v>22282</v>
      </c>
      <c r="C29" s="588">
        <v>1183</v>
      </c>
      <c r="D29" s="588">
        <v>969</v>
      </c>
    </row>
    <row r="30" spans="2:4">
      <c r="B30" s="502">
        <v>22313</v>
      </c>
      <c r="C30" s="588">
        <v>1226</v>
      </c>
      <c r="D30" s="588">
        <v>961</v>
      </c>
    </row>
    <row r="31" spans="2:4">
      <c r="B31" s="502">
        <v>22341</v>
      </c>
      <c r="C31" s="588">
        <v>1312</v>
      </c>
      <c r="D31" s="588">
        <v>1000</v>
      </c>
    </row>
    <row r="32" spans="2:4">
      <c r="B32" s="502">
        <v>22372</v>
      </c>
      <c r="C32" s="588">
        <v>1166</v>
      </c>
      <c r="D32" s="588">
        <v>1002</v>
      </c>
    </row>
    <row r="33" spans="2:4">
      <c r="B33" s="502">
        <v>22402</v>
      </c>
      <c r="C33" s="588">
        <v>1228</v>
      </c>
      <c r="D33" s="588">
        <v>1027</v>
      </c>
    </row>
    <row r="34" spans="2:4">
      <c r="B34" s="502">
        <v>22433</v>
      </c>
      <c r="C34" s="588">
        <v>1382</v>
      </c>
      <c r="D34" s="588">
        <v>1070</v>
      </c>
    </row>
    <row r="35" spans="2:4">
      <c r="B35" s="502">
        <v>22463</v>
      </c>
      <c r="C35" s="588">
        <v>1335</v>
      </c>
      <c r="D35" s="588">
        <v>1083</v>
      </c>
    </row>
    <row r="36" spans="2:4">
      <c r="B36" s="502">
        <v>22494</v>
      </c>
      <c r="C36" s="588">
        <v>1312</v>
      </c>
      <c r="D36" s="588">
        <v>1159</v>
      </c>
    </row>
    <row r="37" spans="2:4">
      <c r="B37" s="502">
        <v>22525</v>
      </c>
      <c r="C37" s="588">
        <v>1429</v>
      </c>
      <c r="D37" s="588">
        <v>1098</v>
      </c>
    </row>
    <row r="38" spans="2:4">
      <c r="B38" s="502">
        <v>22555</v>
      </c>
      <c r="C38" s="588">
        <v>1415</v>
      </c>
      <c r="D38" s="588">
        <v>1123</v>
      </c>
    </row>
    <row r="39" spans="2:4">
      <c r="B39" s="502">
        <v>22586</v>
      </c>
      <c r="C39" s="588">
        <v>1385</v>
      </c>
      <c r="D39" s="588">
        <v>1152</v>
      </c>
    </row>
    <row r="40" spans="2:4">
      <c r="B40" s="502">
        <v>22616</v>
      </c>
      <c r="C40" s="588">
        <v>1365</v>
      </c>
      <c r="D40" s="588">
        <v>1161</v>
      </c>
    </row>
    <row r="41" spans="2:4">
      <c r="B41" s="502">
        <v>22647</v>
      </c>
      <c r="C41" s="588">
        <v>1361</v>
      </c>
      <c r="D41" s="588">
        <v>1122</v>
      </c>
    </row>
    <row r="42" spans="2:4">
      <c r="B42" s="502">
        <v>22678</v>
      </c>
      <c r="C42" s="588">
        <v>1278</v>
      </c>
      <c r="D42" s="588">
        <v>1194</v>
      </c>
    </row>
    <row r="43" spans="2:4">
      <c r="B43" s="502">
        <v>22706</v>
      </c>
      <c r="C43" s="588">
        <v>1443</v>
      </c>
      <c r="D43" s="588">
        <v>1134</v>
      </c>
    </row>
    <row r="44" spans="2:4">
      <c r="B44" s="502">
        <v>22737</v>
      </c>
      <c r="C44" s="588">
        <v>1524</v>
      </c>
      <c r="D44" s="588">
        <v>1235</v>
      </c>
    </row>
    <row r="45" spans="2:4">
      <c r="B45" s="502">
        <v>22767</v>
      </c>
      <c r="C45" s="588">
        <v>1483</v>
      </c>
      <c r="D45" s="588">
        <v>1142</v>
      </c>
    </row>
    <row r="46" spans="2:4">
      <c r="B46" s="502">
        <v>22798</v>
      </c>
      <c r="C46" s="588">
        <v>1404</v>
      </c>
      <c r="D46" s="588">
        <v>1154</v>
      </c>
    </row>
    <row r="47" spans="2:4">
      <c r="B47" s="502">
        <v>22828</v>
      </c>
      <c r="C47" s="588">
        <v>1450</v>
      </c>
      <c r="D47" s="588">
        <v>1189</v>
      </c>
    </row>
    <row r="48" spans="2:4">
      <c r="B48" s="502">
        <v>22859</v>
      </c>
      <c r="C48" s="588">
        <v>1517</v>
      </c>
      <c r="D48" s="588">
        <v>1200</v>
      </c>
    </row>
    <row r="49" spans="2:4">
      <c r="B49" s="502">
        <v>22890</v>
      </c>
      <c r="C49" s="588">
        <v>1324</v>
      </c>
      <c r="D49" s="588">
        <v>1223</v>
      </c>
    </row>
    <row r="50" spans="2:4">
      <c r="B50" s="502">
        <v>22920</v>
      </c>
      <c r="C50" s="588">
        <v>1533</v>
      </c>
      <c r="D50" s="588">
        <v>1181</v>
      </c>
    </row>
    <row r="51" spans="2:4">
      <c r="B51" s="502">
        <v>22951</v>
      </c>
      <c r="C51" s="588">
        <v>1622</v>
      </c>
      <c r="D51" s="588">
        <v>1236</v>
      </c>
    </row>
    <row r="52" spans="2:4">
      <c r="B52" s="502">
        <v>22981</v>
      </c>
      <c r="C52" s="588">
        <v>1564</v>
      </c>
      <c r="D52" s="588">
        <v>1236</v>
      </c>
    </row>
    <row r="53" spans="2:4">
      <c r="B53" s="502">
        <v>23012</v>
      </c>
      <c r="C53" s="588">
        <v>1244</v>
      </c>
      <c r="D53" s="588">
        <v>1248</v>
      </c>
    </row>
    <row r="54" spans="2:4">
      <c r="B54" s="502">
        <v>23043</v>
      </c>
      <c r="C54" s="588">
        <v>1456</v>
      </c>
      <c r="D54" s="588">
        <v>1212</v>
      </c>
    </row>
    <row r="55" spans="2:4">
      <c r="B55" s="502">
        <v>23071</v>
      </c>
      <c r="C55" s="588">
        <v>1534</v>
      </c>
      <c r="D55" s="588">
        <v>1258</v>
      </c>
    </row>
    <row r="56" spans="2:4">
      <c r="B56" s="502">
        <v>23102</v>
      </c>
      <c r="C56" s="588">
        <v>1689</v>
      </c>
      <c r="D56" s="588">
        <v>1288</v>
      </c>
    </row>
    <row r="57" spans="2:4">
      <c r="B57" s="502">
        <v>23132</v>
      </c>
      <c r="C57" s="588">
        <v>1641</v>
      </c>
      <c r="D57" s="588">
        <v>1350</v>
      </c>
    </row>
    <row r="58" spans="2:4">
      <c r="B58" s="502">
        <v>23163</v>
      </c>
      <c r="C58" s="588">
        <v>1588</v>
      </c>
      <c r="D58" s="588">
        <v>1345</v>
      </c>
    </row>
    <row r="59" spans="2:4">
      <c r="B59" s="502">
        <v>23193</v>
      </c>
      <c r="C59" s="588">
        <v>1614</v>
      </c>
      <c r="D59" s="588">
        <v>1321</v>
      </c>
    </row>
    <row r="60" spans="2:4">
      <c r="B60" s="502">
        <v>23224</v>
      </c>
      <c r="C60" s="588">
        <v>1639</v>
      </c>
      <c r="D60" s="588">
        <v>1310</v>
      </c>
    </row>
    <row r="61" spans="2:4">
      <c r="B61" s="502">
        <v>23255</v>
      </c>
      <c r="C61" s="588">
        <v>1763</v>
      </c>
      <c r="D61" s="588">
        <v>1413</v>
      </c>
    </row>
    <row r="62" spans="2:4">
      <c r="B62" s="502">
        <v>23285</v>
      </c>
      <c r="C62" s="588">
        <v>1779</v>
      </c>
      <c r="D62" s="588">
        <v>1414</v>
      </c>
    </row>
    <row r="63" spans="2:4">
      <c r="B63" s="502">
        <v>23316</v>
      </c>
      <c r="C63" s="588">
        <v>1622</v>
      </c>
      <c r="D63" s="588">
        <v>1357</v>
      </c>
    </row>
    <row r="64" spans="2:4">
      <c r="B64" s="502">
        <v>23346</v>
      </c>
      <c r="C64" s="588">
        <v>1491</v>
      </c>
      <c r="D64" s="588">
        <v>1423</v>
      </c>
    </row>
    <row r="65" spans="2:4">
      <c r="B65" s="502">
        <v>23377</v>
      </c>
      <c r="C65" s="588">
        <v>1603</v>
      </c>
      <c r="D65" s="588">
        <v>1296</v>
      </c>
    </row>
    <row r="66" spans="2:4">
      <c r="B66" s="502">
        <v>23408</v>
      </c>
      <c r="C66" s="588">
        <v>1820</v>
      </c>
      <c r="D66" s="588">
        <v>1442</v>
      </c>
    </row>
    <row r="67" spans="2:4">
      <c r="B67" s="502">
        <v>23437</v>
      </c>
      <c r="C67" s="588">
        <v>1517</v>
      </c>
      <c r="D67" s="588">
        <v>1313</v>
      </c>
    </row>
    <row r="68" spans="2:4">
      <c r="B68" s="502">
        <v>23468</v>
      </c>
      <c r="C68" s="588">
        <v>1448</v>
      </c>
      <c r="D68" s="588">
        <v>1264</v>
      </c>
    </row>
    <row r="69" spans="2:4">
      <c r="B69" s="502">
        <v>23498</v>
      </c>
      <c r="C69" s="588">
        <v>1467</v>
      </c>
      <c r="D69" s="588">
        <v>1299</v>
      </c>
    </row>
    <row r="70" spans="2:4">
      <c r="B70" s="502">
        <v>23529</v>
      </c>
      <c r="C70" s="588">
        <v>1550</v>
      </c>
      <c r="D70" s="588">
        <v>1280</v>
      </c>
    </row>
    <row r="71" spans="2:4">
      <c r="B71" s="502">
        <v>23559</v>
      </c>
      <c r="C71" s="588">
        <v>1562</v>
      </c>
      <c r="D71" s="588">
        <v>1304</v>
      </c>
    </row>
    <row r="72" spans="2:4">
      <c r="B72" s="502">
        <v>23590</v>
      </c>
      <c r="C72" s="588">
        <v>1569</v>
      </c>
      <c r="D72" s="588">
        <v>1306</v>
      </c>
    </row>
    <row r="73" spans="2:4">
      <c r="B73" s="502">
        <v>23621</v>
      </c>
      <c r="C73" s="588">
        <v>1455</v>
      </c>
      <c r="D73" s="588">
        <v>1265</v>
      </c>
    </row>
    <row r="74" spans="2:4">
      <c r="B74" s="502">
        <v>23651</v>
      </c>
      <c r="C74" s="588">
        <v>1524</v>
      </c>
      <c r="D74" s="588">
        <v>1230</v>
      </c>
    </row>
    <row r="75" spans="2:4">
      <c r="B75" s="502">
        <v>23682</v>
      </c>
      <c r="C75" s="588">
        <v>1486</v>
      </c>
      <c r="D75" s="588">
        <v>1254</v>
      </c>
    </row>
    <row r="76" spans="2:4">
      <c r="B76" s="502">
        <v>23712</v>
      </c>
      <c r="C76" s="588">
        <v>1484</v>
      </c>
      <c r="D76" s="588">
        <v>1164</v>
      </c>
    </row>
    <row r="77" spans="2:4">
      <c r="B77" s="502">
        <v>23743</v>
      </c>
      <c r="C77" s="588">
        <v>1361</v>
      </c>
      <c r="D77" s="588">
        <v>1264</v>
      </c>
    </row>
    <row r="78" spans="2:4">
      <c r="B78" s="502">
        <v>23774</v>
      </c>
      <c r="C78" s="588">
        <v>1433</v>
      </c>
      <c r="D78" s="588">
        <v>1185</v>
      </c>
    </row>
    <row r="79" spans="2:4">
      <c r="B79" s="502">
        <v>23802</v>
      </c>
      <c r="C79" s="588">
        <v>1423</v>
      </c>
      <c r="D79" s="588">
        <v>1211</v>
      </c>
    </row>
    <row r="80" spans="2:4">
      <c r="B80" s="502">
        <v>23833</v>
      </c>
      <c r="C80" s="588">
        <v>1438</v>
      </c>
      <c r="D80" s="588">
        <v>1162</v>
      </c>
    </row>
    <row r="81" spans="2:4">
      <c r="B81" s="502">
        <v>23863</v>
      </c>
      <c r="C81" s="588">
        <v>1478</v>
      </c>
      <c r="D81" s="588">
        <v>1207</v>
      </c>
    </row>
    <row r="82" spans="2:4">
      <c r="B82" s="502">
        <v>23894</v>
      </c>
      <c r="C82" s="588">
        <v>1488</v>
      </c>
      <c r="D82" s="588">
        <v>1241</v>
      </c>
    </row>
    <row r="83" spans="2:4">
      <c r="B83" s="502">
        <v>23924</v>
      </c>
      <c r="C83" s="588">
        <v>1529</v>
      </c>
      <c r="D83" s="588">
        <v>1237</v>
      </c>
    </row>
    <row r="84" spans="2:4">
      <c r="B84" s="502">
        <v>23955</v>
      </c>
      <c r="C84" s="588">
        <v>1432</v>
      </c>
      <c r="D84" s="588">
        <v>1249</v>
      </c>
    </row>
    <row r="85" spans="2:4">
      <c r="B85" s="502">
        <v>23986</v>
      </c>
      <c r="C85" s="588">
        <v>1482</v>
      </c>
      <c r="D85" s="588">
        <v>1227</v>
      </c>
    </row>
    <row r="86" spans="2:4">
      <c r="B86" s="502">
        <v>24016</v>
      </c>
      <c r="C86" s="588">
        <v>1452</v>
      </c>
      <c r="D86" s="588">
        <v>1279</v>
      </c>
    </row>
    <row r="87" spans="2:4">
      <c r="B87" s="502">
        <v>24047</v>
      </c>
      <c r="C87" s="588">
        <v>1460</v>
      </c>
      <c r="D87" s="588">
        <v>1306</v>
      </c>
    </row>
    <row r="88" spans="2:4">
      <c r="B88" s="502">
        <v>24077</v>
      </c>
      <c r="C88" s="588">
        <v>1656</v>
      </c>
      <c r="D88" s="588">
        <v>1315</v>
      </c>
    </row>
    <row r="89" spans="2:4">
      <c r="B89" s="502">
        <v>24108</v>
      </c>
      <c r="C89" s="588">
        <v>1370</v>
      </c>
      <c r="D89" s="588">
        <v>1325</v>
      </c>
    </row>
    <row r="90" spans="2:4">
      <c r="B90" s="502">
        <v>24139</v>
      </c>
      <c r="C90" s="588">
        <v>1378</v>
      </c>
      <c r="D90" s="588">
        <v>1159</v>
      </c>
    </row>
    <row r="91" spans="2:4">
      <c r="B91" s="502">
        <v>24167</v>
      </c>
      <c r="C91" s="588">
        <v>1394</v>
      </c>
      <c r="D91" s="588">
        <v>1234</v>
      </c>
    </row>
    <row r="92" spans="2:4">
      <c r="B92" s="502">
        <v>24198</v>
      </c>
      <c r="C92" s="588">
        <v>1352</v>
      </c>
      <c r="D92" s="588">
        <v>1145</v>
      </c>
    </row>
    <row r="93" spans="2:4">
      <c r="B93" s="502">
        <v>24228</v>
      </c>
      <c r="C93" s="588">
        <v>1265</v>
      </c>
      <c r="D93" s="588">
        <v>1078</v>
      </c>
    </row>
    <row r="94" spans="2:4">
      <c r="B94" s="502">
        <v>24259</v>
      </c>
      <c r="C94" s="588">
        <v>1194</v>
      </c>
      <c r="D94" s="588">
        <v>956</v>
      </c>
    </row>
    <row r="95" spans="2:4">
      <c r="B95" s="502">
        <v>24289</v>
      </c>
      <c r="C95" s="588">
        <v>1086</v>
      </c>
      <c r="D95" s="588">
        <v>932</v>
      </c>
    </row>
    <row r="96" spans="2:4">
      <c r="B96" s="502">
        <v>24320</v>
      </c>
      <c r="C96" s="588">
        <v>1119</v>
      </c>
      <c r="D96" s="588">
        <v>877</v>
      </c>
    </row>
    <row r="97" spans="2:4">
      <c r="B97" s="502">
        <v>24351</v>
      </c>
      <c r="C97" s="588">
        <v>1046</v>
      </c>
      <c r="D97" s="588">
        <v>774</v>
      </c>
    </row>
    <row r="98" spans="2:4">
      <c r="B98" s="502">
        <v>24381</v>
      </c>
      <c r="C98" s="588">
        <v>843</v>
      </c>
      <c r="D98" s="588">
        <v>739</v>
      </c>
    </row>
    <row r="99" spans="2:4">
      <c r="B99" s="502">
        <v>24412</v>
      </c>
      <c r="C99" s="588">
        <v>961</v>
      </c>
      <c r="D99" s="588">
        <v>736</v>
      </c>
    </row>
    <row r="100" spans="2:4">
      <c r="B100" s="502">
        <v>24442</v>
      </c>
      <c r="C100" s="588">
        <v>990</v>
      </c>
      <c r="D100" s="588">
        <v>743</v>
      </c>
    </row>
    <row r="101" spans="2:4">
      <c r="B101" s="502">
        <v>24473</v>
      </c>
      <c r="C101" s="588">
        <v>1067</v>
      </c>
      <c r="D101" s="588">
        <v>995</v>
      </c>
    </row>
    <row r="102" spans="2:4">
      <c r="B102" s="502">
        <v>24504</v>
      </c>
      <c r="C102" s="588">
        <v>1123</v>
      </c>
      <c r="D102" s="588">
        <v>907</v>
      </c>
    </row>
    <row r="103" spans="2:4">
      <c r="B103" s="502">
        <v>24532</v>
      </c>
      <c r="C103" s="588">
        <v>1056</v>
      </c>
      <c r="D103" s="588">
        <v>955</v>
      </c>
    </row>
    <row r="104" spans="2:4">
      <c r="B104" s="502">
        <v>24563</v>
      </c>
      <c r="C104" s="588">
        <v>1091</v>
      </c>
      <c r="D104" s="588">
        <v>1035</v>
      </c>
    </row>
    <row r="105" spans="2:4">
      <c r="B105" s="502">
        <v>24593</v>
      </c>
      <c r="C105" s="588">
        <v>1304</v>
      </c>
      <c r="D105" s="588">
        <v>1076</v>
      </c>
    </row>
    <row r="106" spans="2:4">
      <c r="B106" s="502">
        <v>24624</v>
      </c>
      <c r="C106" s="588">
        <v>1248</v>
      </c>
      <c r="D106" s="588">
        <v>1169</v>
      </c>
    </row>
    <row r="107" spans="2:4">
      <c r="B107" s="502">
        <v>24654</v>
      </c>
      <c r="C107" s="588">
        <v>1364</v>
      </c>
      <c r="D107" s="588">
        <v>1177</v>
      </c>
    </row>
    <row r="108" spans="2:4">
      <c r="B108" s="502">
        <v>24685</v>
      </c>
      <c r="C108" s="588">
        <v>1407</v>
      </c>
      <c r="D108" s="588">
        <v>1229</v>
      </c>
    </row>
    <row r="109" spans="2:4">
      <c r="B109" s="502">
        <v>24716</v>
      </c>
      <c r="C109" s="588">
        <v>1421</v>
      </c>
      <c r="D109" s="588">
        <v>1279</v>
      </c>
    </row>
    <row r="110" spans="2:4">
      <c r="B110" s="502">
        <v>24746</v>
      </c>
      <c r="C110" s="588">
        <v>1491</v>
      </c>
      <c r="D110" s="588">
        <v>1280</v>
      </c>
    </row>
    <row r="111" spans="2:4">
      <c r="B111" s="502">
        <v>24777</v>
      </c>
      <c r="C111" s="588">
        <v>1538</v>
      </c>
      <c r="D111" s="588">
        <v>1297</v>
      </c>
    </row>
    <row r="112" spans="2:4">
      <c r="B112" s="502">
        <v>24807</v>
      </c>
      <c r="C112" s="588">
        <v>1308</v>
      </c>
      <c r="D112" s="588">
        <v>1315</v>
      </c>
    </row>
    <row r="113" spans="2:4">
      <c r="B113" s="502">
        <v>24838</v>
      </c>
      <c r="C113" s="588">
        <v>1380</v>
      </c>
      <c r="D113" s="588">
        <v>1179</v>
      </c>
    </row>
    <row r="114" spans="2:4">
      <c r="B114" s="502">
        <v>24869</v>
      </c>
      <c r="C114" s="588">
        <v>1520</v>
      </c>
      <c r="D114" s="588">
        <v>1342</v>
      </c>
    </row>
    <row r="115" spans="2:4">
      <c r="B115" s="502">
        <v>24898</v>
      </c>
      <c r="C115" s="588">
        <v>1466</v>
      </c>
      <c r="D115" s="588">
        <v>1370</v>
      </c>
    </row>
    <row r="116" spans="2:4">
      <c r="B116" s="502">
        <v>24929</v>
      </c>
      <c r="C116" s="588">
        <v>1554</v>
      </c>
      <c r="D116" s="588">
        <v>1286</v>
      </c>
    </row>
    <row r="117" spans="2:4">
      <c r="B117" s="502">
        <v>24959</v>
      </c>
      <c r="C117" s="588">
        <v>1408</v>
      </c>
      <c r="D117" s="588">
        <v>1297</v>
      </c>
    </row>
    <row r="118" spans="2:4">
      <c r="B118" s="502">
        <v>24990</v>
      </c>
      <c r="C118" s="588">
        <v>1405</v>
      </c>
      <c r="D118" s="588">
        <v>1300</v>
      </c>
    </row>
    <row r="119" spans="2:4">
      <c r="B119" s="502">
        <v>25020</v>
      </c>
      <c r="C119" s="588">
        <v>1512</v>
      </c>
      <c r="D119" s="588">
        <v>1344</v>
      </c>
    </row>
    <row r="120" spans="2:4">
      <c r="B120" s="502">
        <v>25051</v>
      </c>
      <c r="C120" s="588">
        <v>1495</v>
      </c>
      <c r="D120" s="588">
        <v>1357</v>
      </c>
    </row>
    <row r="121" spans="2:4">
      <c r="B121" s="502">
        <v>25082</v>
      </c>
      <c r="C121" s="588">
        <v>1556</v>
      </c>
      <c r="D121" s="588">
        <v>1464</v>
      </c>
    </row>
    <row r="122" spans="2:4">
      <c r="B122" s="502">
        <v>25112</v>
      </c>
      <c r="C122" s="588">
        <v>1569</v>
      </c>
      <c r="D122" s="588">
        <v>1421</v>
      </c>
    </row>
    <row r="123" spans="2:4">
      <c r="B123" s="502">
        <v>25143</v>
      </c>
      <c r="C123" s="588">
        <v>1630</v>
      </c>
      <c r="D123" s="588">
        <v>1436</v>
      </c>
    </row>
    <row r="124" spans="2:4">
      <c r="B124" s="502">
        <v>25173</v>
      </c>
      <c r="C124" s="588">
        <v>1548</v>
      </c>
      <c r="D124" s="588">
        <v>1389</v>
      </c>
    </row>
    <row r="125" spans="2:4">
      <c r="B125" s="502">
        <v>25204</v>
      </c>
      <c r="C125" s="588">
        <v>1769</v>
      </c>
      <c r="D125" s="588">
        <v>1459</v>
      </c>
    </row>
    <row r="126" spans="2:4">
      <c r="B126" s="502">
        <v>25235</v>
      </c>
      <c r="C126" s="588">
        <v>1705</v>
      </c>
      <c r="D126" s="588">
        <v>1495</v>
      </c>
    </row>
    <row r="127" spans="2:4">
      <c r="B127" s="502">
        <v>25263</v>
      </c>
      <c r="C127" s="588">
        <v>1561</v>
      </c>
      <c r="D127" s="588">
        <v>1438</v>
      </c>
    </row>
    <row r="128" spans="2:4">
      <c r="B128" s="502">
        <v>25294</v>
      </c>
      <c r="C128" s="588">
        <v>1524</v>
      </c>
      <c r="D128" s="588">
        <v>1441</v>
      </c>
    </row>
    <row r="129" spans="2:4">
      <c r="B129" s="502">
        <v>25324</v>
      </c>
      <c r="C129" s="588">
        <v>1583</v>
      </c>
      <c r="D129" s="588">
        <v>1328</v>
      </c>
    </row>
    <row r="130" spans="2:4">
      <c r="B130" s="502">
        <v>25355</v>
      </c>
      <c r="C130" s="588">
        <v>1528</v>
      </c>
      <c r="D130" s="588">
        <v>1349</v>
      </c>
    </row>
    <row r="131" spans="2:4">
      <c r="B131" s="502">
        <v>25385</v>
      </c>
      <c r="C131" s="588">
        <v>1368</v>
      </c>
      <c r="D131" s="588">
        <v>1278</v>
      </c>
    </row>
    <row r="132" spans="2:4">
      <c r="B132" s="502">
        <v>25416</v>
      </c>
      <c r="C132" s="588">
        <v>1358</v>
      </c>
      <c r="D132" s="588">
        <v>1317</v>
      </c>
    </row>
    <row r="133" spans="2:4">
      <c r="B133" s="502">
        <v>25447</v>
      </c>
      <c r="C133" s="588">
        <v>1507</v>
      </c>
      <c r="D133" s="588">
        <v>1263</v>
      </c>
    </row>
    <row r="134" spans="2:4">
      <c r="B134" s="502">
        <v>25477</v>
      </c>
      <c r="C134" s="588">
        <v>1381</v>
      </c>
      <c r="D134" s="588">
        <v>1216</v>
      </c>
    </row>
    <row r="135" spans="2:4">
      <c r="B135" s="502">
        <v>25508</v>
      </c>
      <c r="C135" s="588">
        <v>1229</v>
      </c>
      <c r="D135" s="588">
        <v>1191</v>
      </c>
    </row>
    <row r="136" spans="2:4">
      <c r="B136" s="502">
        <v>25538</v>
      </c>
      <c r="C136" s="588">
        <v>1327</v>
      </c>
      <c r="D136" s="588">
        <v>1155</v>
      </c>
    </row>
    <row r="137" spans="2:4">
      <c r="B137" s="502">
        <v>25569</v>
      </c>
      <c r="C137" s="588">
        <v>1085</v>
      </c>
      <c r="D137" s="588">
        <v>1062</v>
      </c>
    </row>
    <row r="138" spans="2:4">
      <c r="B138" s="502">
        <v>25600</v>
      </c>
      <c r="C138" s="588">
        <v>1305</v>
      </c>
      <c r="D138" s="588">
        <v>1118</v>
      </c>
    </row>
    <row r="139" spans="2:4">
      <c r="B139" s="502">
        <v>25628</v>
      </c>
      <c r="C139" s="588">
        <v>1319</v>
      </c>
      <c r="D139" s="588">
        <v>1132</v>
      </c>
    </row>
    <row r="140" spans="2:4">
      <c r="B140" s="502">
        <v>25659</v>
      </c>
      <c r="C140" s="588">
        <v>1264</v>
      </c>
      <c r="D140" s="588">
        <v>1224</v>
      </c>
    </row>
    <row r="141" spans="2:4">
      <c r="B141" s="502">
        <v>25689</v>
      </c>
      <c r="C141" s="588">
        <v>1290</v>
      </c>
      <c r="D141" s="588">
        <v>1328</v>
      </c>
    </row>
    <row r="142" spans="2:4">
      <c r="B142" s="502">
        <v>25720</v>
      </c>
      <c r="C142" s="588">
        <v>1385</v>
      </c>
      <c r="D142" s="588">
        <v>1322</v>
      </c>
    </row>
    <row r="143" spans="2:4">
      <c r="B143" s="502">
        <v>25750</v>
      </c>
      <c r="C143" s="588">
        <v>1517</v>
      </c>
      <c r="D143" s="588">
        <v>1324</v>
      </c>
    </row>
    <row r="144" spans="2:4">
      <c r="B144" s="502">
        <v>25781</v>
      </c>
      <c r="C144" s="588">
        <v>1399</v>
      </c>
      <c r="D144" s="588">
        <v>1394</v>
      </c>
    </row>
    <row r="145" spans="2:4">
      <c r="B145" s="502">
        <v>25812</v>
      </c>
      <c r="C145" s="588">
        <v>1534</v>
      </c>
      <c r="D145" s="588">
        <v>1426</v>
      </c>
    </row>
    <row r="146" spans="2:4">
      <c r="B146" s="502">
        <v>25842</v>
      </c>
      <c r="C146" s="588">
        <v>1580</v>
      </c>
      <c r="D146" s="588">
        <v>1564</v>
      </c>
    </row>
    <row r="147" spans="2:4">
      <c r="B147" s="502">
        <v>25873</v>
      </c>
      <c r="C147" s="588">
        <v>1647</v>
      </c>
      <c r="D147" s="588">
        <v>1502</v>
      </c>
    </row>
    <row r="148" spans="2:4">
      <c r="B148" s="502">
        <v>25903</v>
      </c>
      <c r="C148" s="588">
        <v>1893</v>
      </c>
      <c r="D148" s="588">
        <v>1767</v>
      </c>
    </row>
    <row r="149" spans="2:4">
      <c r="B149" s="502">
        <v>25934</v>
      </c>
      <c r="C149" s="588">
        <v>1828</v>
      </c>
      <c r="D149" s="588">
        <v>1643</v>
      </c>
    </row>
    <row r="150" spans="2:4">
      <c r="B150" s="502">
        <v>25965</v>
      </c>
      <c r="C150" s="588">
        <v>1741</v>
      </c>
      <c r="D150" s="588">
        <v>1588</v>
      </c>
    </row>
    <row r="151" spans="2:4">
      <c r="B151" s="502">
        <v>25993</v>
      </c>
      <c r="C151" s="588">
        <v>1910</v>
      </c>
      <c r="D151" s="588">
        <v>1759</v>
      </c>
    </row>
    <row r="152" spans="2:4">
      <c r="B152" s="502">
        <v>26024</v>
      </c>
      <c r="C152" s="588">
        <v>1986</v>
      </c>
      <c r="D152" s="588">
        <v>1745</v>
      </c>
    </row>
    <row r="153" spans="2:4">
      <c r="B153" s="502">
        <v>26054</v>
      </c>
      <c r="C153" s="588">
        <v>2049</v>
      </c>
      <c r="D153" s="588">
        <v>1972</v>
      </c>
    </row>
    <row r="154" spans="2:4">
      <c r="B154" s="502">
        <v>26085</v>
      </c>
      <c r="C154" s="588">
        <v>2026</v>
      </c>
      <c r="D154" s="588">
        <v>1903</v>
      </c>
    </row>
    <row r="155" spans="2:4">
      <c r="B155" s="502">
        <v>26115</v>
      </c>
      <c r="C155" s="588">
        <v>2083</v>
      </c>
      <c r="D155" s="588">
        <v>2069</v>
      </c>
    </row>
    <row r="156" spans="2:4">
      <c r="B156" s="502">
        <v>26146</v>
      </c>
      <c r="C156" s="588">
        <v>2158</v>
      </c>
      <c r="D156" s="588">
        <v>2004</v>
      </c>
    </row>
    <row r="157" spans="2:4">
      <c r="B157" s="502">
        <v>26177</v>
      </c>
      <c r="C157" s="588">
        <v>2041</v>
      </c>
      <c r="D157" s="588">
        <v>1996</v>
      </c>
    </row>
    <row r="158" spans="2:4">
      <c r="B158" s="502">
        <v>26207</v>
      </c>
      <c r="C158" s="588">
        <v>2128</v>
      </c>
      <c r="D158" s="588">
        <v>2026</v>
      </c>
    </row>
    <row r="159" spans="2:4">
      <c r="B159" s="502">
        <v>26238</v>
      </c>
      <c r="C159" s="588">
        <v>2182</v>
      </c>
      <c r="D159" s="588">
        <v>2079</v>
      </c>
    </row>
    <row r="160" spans="2:4">
      <c r="B160" s="502">
        <v>26268</v>
      </c>
      <c r="C160" s="588">
        <v>2295</v>
      </c>
      <c r="D160" s="588">
        <v>2133</v>
      </c>
    </row>
    <row r="161" spans="2:4">
      <c r="B161" s="502">
        <v>26299</v>
      </c>
      <c r="C161" s="588">
        <v>2494</v>
      </c>
      <c r="D161" s="588">
        <v>2238</v>
      </c>
    </row>
    <row r="162" spans="2:4">
      <c r="B162" s="502">
        <v>26330</v>
      </c>
      <c r="C162" s="588">
        <v>2390</v>
      </c>
      <c r="D162" s="588">
        <v>2169</v>
      </c>
    </row>
    <row r="163" spans="2:4">
      <c r="B163" s="502">
        <v>26359</v>
      </c>
      <c r="C163" s="588">
        <v>2334</v>
      </c>
      <c r="D163" s="588">
        <v>2105</v>
      </c>
    </row>
    <row r="164" spans="2:4">
      <c r="B164" s="502">
        <v>26390</v>
      </c>
      <c r="C164" s="588">
        <v>2249</v>
      </c>
      <c r="D164" s="588">
        <v>2139</v>
      </c>
    </row>
    <row r="165" spans="2:4">
      <c r="B165" s="502">
        <v>26420</v>
      </c>
      <c r="C165" s="588">
        <v>2221</v>
      </c>
      <c r="D165" s="588">
        <v>2067</v>
      </c>
    </row>
    <row r="166" spans="2:4">
      <c r="B166" s="502">
        <v>26451</v>
      </c>
      <c r="C166" s="588">
        <v>2254</v>
      </c>
      <c r="D166" s="588">
        <v>2183</v>
      </c>
    </row>
    <row r="167" spans="2:4">
      <c r="B167" s="502">
        <v>26481</v>
      </c>
      <c r="C167" s="588">
        <v>2252</v>
      </c>
      <c r="D167" s="588">
        <v>2195</v>
      </c>
    </row>
    <row r="168" spans="2:4">
      <c r="B168" s="502">
        <v>26512</v>
      </c>
      <c r="C168" s="588">
        <v>2382</v>
      </c>
      <c r="D168" s="588">
        <v>2263</v>
      </c>
    </row>
    <row r="169" spans="2:4">
      <c r="B169" s="502">
        <v>26543</v>
      </c>
      <c r="C169" s="588">
        <v>2481</v>
      </c>
      <c r="D169" s="588">
        <v>2393</v>
      </c>
    </row>
    <row r="170" spans="2:4">
      <c r="B170" s="502">
        <v>26573</v>
      </c>
      <c r="C170" s="588">
        <v>2485</v>
      </c>
      <c r="D170" s="588">
        <v>2354</v>
      </c>
    </row>
    <row r="171" spans="2:4">
      <c r="B171" s="502">
        <v>26604</v>
      </c>
      <c r="C171" s="588">
        <v>2421</v>
      </c>
      <c r="D171" s="588">
        <v>2234</v>
      </c>
    </row>
    <row r="172" spans="2:4">
      <c r="B172" s="502">
        <v>26634</v>
      </c>
      <c r="C172" s="588">
        <v>2366</v>
      </c>
      <c r="D172" s="588">
        <v>2419</v>
      </c>
    </row>
    <row r="173" spans="2:4">
      <c r="B173" s="502">
        <v>26665</v>
      </c>
      <c r="C173" s="588">
        <v>2481</v>
      </c>
      <c r="D173" s="588">
        <v>2271</v>
      </c>
    </row>
    <row r="174" spans="2:4">
      <c r="B174" s="502">
        <v>26696</v>
      </c>
      <c r="C174" s="588">
        <v>2289</v>
      </c>
      <c r="D174" s="588">
        <v>2226</v>
      </c>
    </row>
    <row r="175" spans="2:4">
      <c r="B175" s="502">
        <v>26724</v>
      </c>
      <c r="C175" s="588">
        <v>2365</v>
      </c>
      <c r="D175" s="588">
        <v>2062</v>
      </c>
    </row>
    <row r="176" spans="2:4">
      <c r="B176" s="502">
        <v>26755</v>
      </c>
      <c r="C176" s="588">
        <v>2084</v>
      </c>
      <c r="D176" s="588">
        <v>1908</v>
      </c>
    </row>
    <row r="177" spans="2:4">
      <c r="B177" s="502">
        <v>26785</v>
      </c>
      <c r="C177" s="588">
        <v>2266</v>
      </c>
      <c r="D177" s="588">
        <v>1931</v>
      </c>
    </row>
    <row r="178" spans="2:4">
      <c r="B178" s="502">
        <v>26816</v>
      </c>
      <c r="C178" s="588">
        <v>2067</v>
      </c>
      <c r="D178" s="588">
        <v>2051</v>
      </c>
    </row>
    <row r="179" spans="2:4">
      <c r="B179" s="502">
        <v>26846</v>
      </c>
      <c r="C179" s="588">
        <v>2123</v>
      </c>
      <c r="D179" s="588">
        <v>1819</v>
      </c>
    </row>
    <row r="180" spans="2:4">
      <c r="B180" s="502">
        <v>26877</v>
      </c>
      <c r="C180" s="588">
        <v>2051</v>
      </c>
      <c r="D180" s="588">
        <v>1809</v>
      </c>
    </row>
    <row r="181" spans="2:4">
      <c r="B181" s="502">
        <v>26908</v>
      </c>
      <c r="C181" s="588">
        <v>1874</v>
      </c>
      <c r="D181" s="588">
        <v>1704</v>
      </c>
    </row>
    <row r="182" spans="2:4">
      <c r="B182" s="502">
        <v>26938</v>
      </c>
      <c r="C182" s="588">
        <v>1677</v>
      </c>
      <c r="D182" s="588">
        <v>1411</v>
      </c>
    </row>
    <row r="183" spans="2:4">
      <c r="B183" s="502">
        <v>26969</v>
      </c>
      <c r="C183" s="588">
        <v>1724</v>
      </c>
      <c r="D183" s="588">
        <v>1402</v>
      </c>
    </row>
    <row r="184" spans="2:4">
      <c r="B184" s="502">
        <v>26999</v>
      </c>
      <c r="C184" s="588">
        <v>1526</v>
      </c>
      <c r="D184" s="588">
        <v>1288</v>
      </c>
    </row>
    <row r="185" spans="2:4">
      <c r="B185" s="502">
        <v>27030</v>
      </c>
      <c r="C185" s="588">
        <v>1451</v>
      </c>
      <c r="D185" s="588">
        <v>1331</v>
      </c>
    </row>
    <row r="186" spans="2:4">
      <c r="B186" s="502">
        <v>27061</v>
      </c>
      <c r="C186" s="588">
        <v>1752</v>
      </c>
      <c r="D186" s="588">
        <v>1360</v>
      </c>
    </row>
    <row r="187" spans="2:4">
      <c r="B187" s="502">
        <v>27089</v>
      </c>
      <c r="C187" s="588">
        <v>1555</v>
      </c>
      <c r="D187" s="588">
        <v>1440</v>
      </c>
    </row>
    <row r="188" spans="2:4">
      <c r="B188" s="502">
        <v>27120</v>
      </c>
      <c r="C188" s="588">
        <v>1607</v>
      </c>
      <c r="D188" s="588">
        <v>1254</v>
      </c>
    </row>
    <row r="189" spans="2:4">
      <c r="B189" s="502">
        <v>27150</v>
      </c>
      <c r="C189" s="588">
        <v>1426</v>
      </c>
      <c r="D189" s="588">
        <v>1138</v>
      </c>
    </row>
    <row r="190" spans="2:4">
      <c r="B190" s="502">
        <v>27181</v>
      </c>
      <c r="C190" s="588">
        <v>1513</v>
      </c>
      <c r="D190" s="588">
        <v>1086</v>
      </c>
    </row>
    <row r="191" spans="2:4">
      <c r="B191" s="502">
        <v>27211</v>
      </c>
      <c r="C191" s="588">
        <v>1316</v>
      </c>
      <c r="D191" s="588">
        <v>1002</v>
      </c>
    </row>
    <row r="192" spans="2:4">
      <c r="B192" s="502">
        <v>27242</v>
      </c>
      <c r="C192" s="588">
        <v>1142</v>
      </c>
      <c r="D192" s="588">
        <v>917</v>
      </c>
    </row>
    <row r="193" spans="2:4">
      <c r="B193" s="502">
        <v>27273</v>
      </c>
      <c r="C193" s="588">
        <v>1150</v>
      </c>
      <c r="D193" s="588">
        <v>840</v>
      </c>
    </row>
    <row r="194" spans="2:4">
      <c r="B194" s="502">
        <v>27303</v>
      </c>
      <c r="C194" s="588">
        <v>1070</v>
      </c>
      <c r="D194" s="588">
        <v>824</v>
      </c>
    </row>
    <row r="195" spans="2:4">
      <c r="B195" s="502">
        <v>27334</v>
      </c>
      <c r="C195" s="588">
        <v>1026</v>
      </c>
      <c r="D195" s="588">
        <v>783</v>
      </c>
    </row>
    <row r="196" spans="2:4">
      <c r="B196" s="502">
        <v>27364</v>
      </c>
      <c r="C196" s="588">
        <v>975</v>
      </c>
      <c r="D196" s="588">
        <v>869</v>
      </c>
    </row>
    <row r="197" spans="2:4">
      <c r="B197" s="502">
        <v>27395</v>
      </c>
      <c r="C197" s="588">
        <v>1032</v>
      </c>
      <c r="D197" s="588">
        <v>726</v>
      </c>
    </row>
    <row r="198" spans="2:4">
      <c r="B198" s="502">
        <v>27426</v>
      </c>
      <c r="C198" s="588">
        <v>904</v>
      </c>
      <c r="D198" s="588">
        <v>729</v>
      </c>
    </row>
    <row r="199" spans="2:4">
      <c r="B199" s="502">
        <v>27454</v>
      </c>
      <c r="C199" s="588">
        <v>993</v>
      </c>
      <c r="D199" s="588">
        <v>709</v>
      </c>
    </row>
    <row r="200" spans="2:4">
      <c r="B200" s="502">
        <v>27485</v>
      </c>
      <c r="C200" s="588">
        <v>1005</v>
      </c>
      <c r="D200" s="588">
        <v>866</v>
      </c>
    </row>
    <row r="201" spans="2:4">
      <c r="B201" s="502">
        <v>27515</v>
      </c>
      <c r="C201" s="588">
        <v>1121</v>
      </c>
      <c r="D201" s="588">
        <v>914</v>
      </c>
    </row>
    <row r="202" spans="2:4">
      <c r="B202" s="502">
        <v>27546</v>
      </c>
      <c r="C202" s="588">
        <v>1087</v>
      </c>
      <c r="D202" s="588">
        <v>946</v>
      </c>
    </row>
    <row r="203" spans="2:4">
      <c r="B203" s="502">
        <v>27576</v>
      </c>
      <c r="C203" s="588">
        <v>1226</v>
      </c>
      <c r="D203" s="588">
        <v>1020</v>
      </c>
    </row>
    <row r="204" spans="2:4">
      <c r="B204" s="502">
        <v>27607</v>
      </c>
      <c r="C204" s="588">
        <v>1260</v>
      </c>
      <c r="D204" s="588">
        <v>994</v>
      </c>
    </row>
    <row r="205" spans="2:4">
      <c r="B205" s="502">
        <v>27638</v>
      </c>
      <c r="C205" s="588">
        <v>1264</v>
      </c>
      <c r="D205" s="588">
        <v>1064</v>
      </c>
    </row>
    <row r="206" spans="2:4">
      <c r="B206" s="502">
        <v>27668</v>
      </c>
      <c r="C206" s="588">
        <v>1344</v>
      </c>
      <c r="D206" s="588">
        <v>1096</v>
      </c>
    </row>
    <row r="207" spans="2:4">
      <c r="B207" s="502">
        <v>27699</v>
      </c>
      <c r="C207" s="588">
        <v>1360</v>
      </c>
      <c r="D207" s="588">
        <v>1110</v>
      </c>
    </row>
    <row r="208" spans="2:4">
      <c r="B208" s="502">
        <v>27729</v>
      </c>
      <c r="C208" s="588">
        <v>1321</v>
      </c>
      <c r="D208" s="588">
        <v>1091</v>
      </c>
    </row>
    <row r="209" spans="2:4">
      <c r="B209" s="502">
        <v>27760</v>
      </c>
      <c r="C209" s="588">
        <v>1367</v>
      </c>
      <c r="D209" s="588">
        <v>1195</v>
      </c>
    </row>
    <row r="210" spans="2:4">
      <c r="B210" s="502">
        <v>27791</v>
      </c>
      <c r="C210" s="588">
        <v>1538</v>
      </c>
      <c r="D210" s="588">
        <v>1190</v>
      </c>
    </row>
    <row r="211" spans="2:4">
      <c r="B211" s="502">
        <v>27820</v>
      </c>
      <c r="C211" s="588">
        <v>1421</v>
      </c>
      <c r="D211" s="588">
        <v>1164</v>
      </c>
    </row>
    <row r="212" spans="2:4">
      <c r="B212" s="502">
        <v>27851</v>
      </c>
      <c r="C212" s="588">
        <v>1395</v>
      </c>
      <c r="D212" s="588">
        <v>1132</v>
      </c>
    </row>
    <row r="213" spans="2:4">
      <c r="B213" s="502">
        <v>27881</v>
      </c>
      <c r="C213" s="588">
        <v>1459</v>
      </c>
      <c r="D213" s="588">
        <v>1194</v>
      </c>
    </row>
    <row r="214" spans="2:4">
      <c r="B214" s="502">
        <v>27912</v>
      </c>
      <c r="C214" s="588">
        <v>1495</v>
      </c>
      <c r="D214" s="588">
        <v>1188</v>
      </c>
    </row>
    <row r="215" spans="2:4">
      <c r="B215" s="502">
        <v>27942</v>
      </c>
      <c r="C215" s="588">
        <v>1401</v>
      </c>
      <c r="D215" s="588">
        <v>1245</v>
      </c>
    </row>
    <row r="216" spans="2:4">
      <c r="B216" s="502">
        <v>27973</v>
      </c>
      <c r="C216" s="588">
        <v>1550</v>
      </c>
      <c r="D216" s="588">
        <v>1309</v>
      </c>
    </row>
    <row r="217" spans="2:4">
      <c r="B217" s="502">
        <v>28004</v>
      </c>
      <c r="C217" s="588">
        <v>1720</v>
      </c>
      <c r="D217" s="588">
        <v>1481</v>
      </c>
    </row>
    <row r="218" spans="2:4">
      <c r="B218" s="502">
        <v>28034</v>
      </c>
      <c r="C218" s="588">
        <v>1629</v>
      </c>
      <c r="D218" s="588">
        <v>1425</v>
      </c>
    </row>
    <row r="219" spans="2:4">
      <c r="B219" s="502">
        <v>28065</v>
      </c>
      <c r="C219" s="588">
        <v>1641</v>
      </c>
      <c r="D219" s="588">
        <v>1531</v>
      </c>
    </row>
    <row r="220" spans="2:4">
      <c r="B220" s="502">
        <v>28095</v>
      </c>
      <c r="C220" s="588">
        <v>1804</v>
      </c>
      <c r="D220" s="588">
        <v>1511</v>
      </c>
    </row>
    <row r="221" spans="2:4">
      <c r="B221" s="502">
        <v>28126</v>
      </c>
      <c r="C221" s="588">
        <v>1527</v>
      </c>
      <c r="D221" s="588">
        <v>1466</v>
      </c>
    </row>
    <row r="222" spans="2:4">
      <c r="B222" s="502">
        <v>28157</v>
      </c>
      <c r="C222" s="588">
        <v>1943</v>
      </c>
      <c r="D222" s="588">
        <v>1560</v>
      </c>
    </row>
    <row r="223" spans="2:4">
      <c r="B223" s="502">
        <v>28185</v>
      </c>
      <c r="C223" s="588">
        <v>2063</v>
      </c>
      <c r="D223" s="588">
        <v>1660</v>
      </c>
    </row>
    <row r="224" spans="2:4">
      <c r="B224" s="502">
        <v>28216</v>
      </c>
      <c r="C224" s="588">
        <v>1892</v>
      </c>
      <c r="D224" s="588">
        <v>1660</v>
      </c>
    </row>
    <row r="225" spans="2:4">
      <c r="B225" s="502">
        <v>28246</v>
      </c>
      <c r="C225" s="588">
        <v>1971</v>
      </c>
      <c r="D225" s="588">
        <v>1668</v>
      </c>
    </row>
    <row r="226" spans="2:4">
      <c r="B226" s="502">
        <v>28277</v>
      </c>
      <c r="C226" s="588">
        <v>1893</v>
      </c>
      <c r="D226" s="588">
        <v>1752</v>
      </c>
    </row>
    <row r="227" spans="2:4">
      <c r="B227" s="502">
        <v>28307</v>
      </c>
      <c r="C227" s="588">
        <v>2058</v>
      </c>
      <c r="D227" s="588">
        <v>1687</v>
      </c>
    </row>
    <row r="228" spans="2:4">
      <c r="B228" s="502">
        <v>28338</v>
      </c>
      <c r="C228" s="588">
        <v>2020</v>
      </c>
      <c r="D228" s="588">
        <v>1780</v>
      </c>
    </row>
    <row r="229" spans="2:4">
      <c r="B229" s="502">
        <v>28369</v>
      </c>
      <c r="C229" s="588">
        <v>1949</v>
      </c>
      <c r="D229" s="588">
        <v>1674</v>
      </c>
    </row>
    <row r="230" spans="2:4">
      <c r="B230" s="502">
        <v>28399</v>
      </c>
      <c r="C230" s="588">
        <v>2042</v>
      </c>
      <c r="D230" s="588">
        <v>1758</v>
      </c>
    </row>
    <row r="231" spans="2:4">
      <c r="B231" s="502">
        <v>28430</v>
      </c>
      <c r="C231" s="588">
        <v>2042</v>
      </c>
      <c r="D231" s="588">
        <v>1771</v>
      </c>
    </row>
    <row r="232" spans="2:4">
      <c r="B232" s="502">
        <v>28460</v>
      </c>
      <c r="C232" s="588">
        <v>2142</v>
      </c>
      <c r="D232" s="588">
        <v>1754</v>
      </c>
    </row>
    <row r="233" spans="2:4">
      <c r="B233" s="502">
        <v>28491</v>
      </c>
      <c r="C233" s="588">
        <v>1718</v>
      </c>
      <c r="D233" s="588">
        <v>1740</v>
      </c>
    </row>
    <row r="234" spans="2:4">
      <c r="B234" s="502">
        <v>28522</v>
      </c>
      <c r="C234" s="588">
        <v>1738</v>
      </c>
      <c r="D234" s="588">
        <v>1736</v>
      </c>
    </row>
    <row r="235" spans="2:4">
      <c r="B235" s="502">
        <v>28550</v>
      </c>
      <c r="C235" s="588">
        <v>2032</v>
      </c>
      <c r="D235" s="588">
        <v>1799</v>
      </c>
    </row>
    <row r="236" spans="2:4">
      <c r="B236" s="502">
        <v>28581</v>
      </c>
      <c r="C236" s="588">
        <v>2197</v>
      </c>
      <c r="D236" s="588">
        <v>1948</v>
      </c>
    </row>
    <row r="237" spans="2:4">
      <c r="B237" s="502">
        <v>28611</v>
      </c>
      <c r="C237" s="588">
        <v>2075</v>
      </c>
      <c r="D237" s="588">
        <v>1766</v>
      </c>
    </row>
    <row r="238" spans="2:4">
      <c r="B238" s="502">
        <v>28642</v>
      </c>
      <c r="C238" s="588">
        <v>2070</v>
      </c>
      <c r="D238" s="588">
        <v>1983</v>
      </c>
    </row>
    <row r="239" spans="2:4">
      <c r="B239" s="502">
        <v>28672</v>
      </c>
      <c r="C239" s="588">
        <v>2092</v>
      </c>
      <c r="D239" s="588">
        <v>1786</v>
      </c>
    </row>
    <row r="240" spans="2:4">
      <c r="B240" s="502">
        <v>28703</v>
      </c>
      <c r="C240" s="588">
        <v>1996</v>
      </c>
      <c r="D240" s="588">
        <v>1691</v>
      </c>
    </row>
    <row r="241" spans="2:4">
      <c r="B241" s="502">
        <v>28734</v>
      </c>
      <c r="C241" s="588">
        <v>1970</v>
      </c>
      <c r="D241" s="588">
        <v>1751</v>
      </c>
    </row>
    <row r="242" spans="2:4">
      <c r="B242" s="502">
        <v>28764</v>
      </c>
      <c r="C242" s="588">
        <v>1981</v>
      </c>
      <c r="D242" s="588">
        <v>1781</v>
      </c>
    </row>
    <row r="243" spans="2:4">
      <c r="B243" s="502">
        <v>28795</v>
      </c>
      <c r="C243" s="588">
        <v>2094</v>
      </c>
      <c r="D243" s="588">
        <v>1795</v>
      </c>
    </row>
    <row r="244" spans="2:4">
      <c r="B244" s="502">
        <v>28825</v>
      </c>
      <c r="C244" s="588">
        <v>2044</v>
      </c>
      <c r="D244" s="588">
        <v>1818</v>
      </c>
    </row>
    <row r="245" spans="2:4">
      <c r="B245" s="502">
        <v>28856</v>
      </c>
      <c r="C245" s="588">
        <v>1630</v>
      </c>
      <c r="D245" s="588">
        <v>1461</v>
      </c>
    </row>
    <row r="246" spans="2:4">
      <c r="B246" s="502">
        <v>28887</v>
      </c>
      <c r="C246" s="588">
        <v>1520</v>
      </c>
      <c r="D246" s="588">
        <v>1492</v>
      </c>
    </row>
    <row r="247" spans="2:4">
      <c r="B247" s="502">
        <v>28915</v>
      </c>
      <c r="C247" s="588">
        <v>1847</v>
      </c>
      <c r="D247" s="588">
        <v>1720</v>
      </c>
    </row>
    <row r="248" spans="2:4">
      <c r="B248" s="502">
        <v>28946</v>
      </c>
      <c r="C248" s="588">
        <v>1748</v>
      </c>
      <c r="D248" s="588">
        <v>1597</v>
      </c>
    </row>
    <row r="249" spans="2:4">
      <c r="B249" s="502">
        <v>28976</v>
      </c>
      <c r="C249" s="588">
        <v>1876</v>
      </c>
      <c r="D249" s="588">
        <v>1684</v>
      </c>
    </row>
    <row r="250" spans="2:4">
      <c r="B250" s="502">
        <v>29007</v>
      </c>
      <c r="C250" s="588">
        <v>1913</v>
      </c>
      <c r="D250" s="588">
        <v>1640</v>
      </c>
    </row>
    <row r="251" spans="2:4">
      <c r="B251" s="502">
        <v>29037</v>
      </c>
      <c r="C251" s="588">
        <v>1760</v>
      </c>
      <c r="D251" s="588">
        <v>1534</v>
      </c>
    </row>
    <row r="252" spans="2:4">
      <c r="B252" s="502">
        <v>29068</v>
      </c>
      <c r="C252" s="588">
        <v>1778</v>
      </c>
      <c r="D252" s="588">
        <v>1591</v>
      </c>
    </row>
    <row r="253" spans="2:4">
      <c r="B253" s="502">
        <v>29099</v>
      </c>
      <c r="C253" s="588">
        <v>1832</v>
      </c>
      <c r="D253" s="588">
        <v>1638</v>
      </c>
    </row>
    <row r="254" spans="2:4">
      <c r="B254" s="502">
        <v>29129</v>
      </c>
      <c r="C254" s="588">
        <v>1681</v>
      </c>
      <c r="D254" s="588">
        <v>1481</v>
      </c>
    </row>
    <row r="255" spans="2:4">
      <c r="B255" s="502">
        <v>29160</v>
      </c>
      <c r="C255" s="588">
        <v>1524</v>
      </c>
      <c r="D255" s="588">
        <v>1276</v>
      </c>
    </row>
    <row r="256" spans="2:4">
      <c r="B256" s="502">
        <v>29190</v>
      </c>
      <c r="C256" s="588">
        <v>1498</v>
      </c>
      <c r="D256" s="588">
        <v>1254</v>
      </c>
    </row>
    <row r="257" spans="2:4">
      <c r="B257" s="502">
        <v>29221</v>
      </c>
      <c r="C257" s="588">
        <v>1341</v>
      </c>
      <c r="D257" s="588">
        <v>1280</v>
      </c>
    </row>
    <row r="258" spans="2:4">
      <c r="B258" s="502">
        <v>29252</v>
      </c>
      <c r="C258" s="588">
        <v>1350</v>
      </c>
      <c r="D258" s="588">
        <v>1199</v>
      </c>
    </row>
    <row r="259" spans="2:4">
      <c r="B259" s="502">
        <v>29281</v>
      </c>
      <c r="C259" s="588">
        <v>1047</v>
      </c>
      <c r="D259" s="588">
        <v>988</v>
      </c>
    </row>
    <row r="260" spans="2:4">
      <c r="B260" s="502">
        <v>29312</v>
      </c>
      <c r="C260" s="588">
        <v>1051</v>
      </c>
      <c r="D260" s="588">
        <v>808</v>
      </c>
    </row>
    <row r="261" spans="2:4">
      <c r="B261" s="502">
        <v>29342</v>
      </c>
      <c r="C261" s="588">
        <v>927</v>
      </c>
      <c r="D261" s="588">
        <v>861</v>
      </c>
    </row>
    <row r="262" spans="2:4">
      <c r="B262" s="502">
        <v>29373</v>
      </c>
      <c r="C262" s="588">
        <v>1196</v>
      </c>
      <c r="D262" s="588">
        <v>1118</v>
      </c>
    </row>
    <row r="263" spans="2:4">
      <c r="B263" s="502">
        <v>29403</v>
      </c>
      <c r="C263" s="588">
        <v>1269</v>
      </c>
      <c r="D263" s="588">
        <v>1259</v>
      </c>
    </row>
    <row r="264" spans="2:4">
      <c r="B264" s="502">
        <v>29434</v>
      </c>
      <c r="C264" s="588">
        <v>1436</v>
      </c>
      <c r="D264" s="588">
        <v>1367</v>
      </c>
    </row>
    <row r="265" spans="2:4">
      <c r="B265" s="502">
        <v>29465</v>
      </c>
      <c r="C265" s="588">
        <v>1471</v>
      </c>
      <c r="D265" s="588">
        <v>1484</v>
      </c>
    </row>
    <row r="266" spans="2:4">
      <c r="B266" s="502">
        <v>29495</v>
      </c>
      <c r="C266" s="588">
        <v>1523</v>
      </c>
      <c r="D266" s="588">
        <v>1366</v>
      </c>
    </row>
    <row r="267" spans="2:4">
      <c r="B267" s="502">
        <v>29526</v>
      </c>
      <c r="C267" s="588">
        <v>1510</v>
      </c>
      <c r="D267" s="588">
        <v>1383</v>
      </c>
    </row>
    <row r="268" spans="2:4">
      <c r="B268" s="502">
        <v>29556</v>
      </c>
      <c r="C268" s="588">
        <v>1482</v>
      </c>
      <c r="D268" s="588">
        <v>1249</v>
      </c>
    </row>
    <row r="269" spans="2:4">
      <c r="B269" s="502">
        <v>29587</v>
      </c>
      <c r="C269" s="588">
        <v>1547</v>
      </c>
      <c r="D269" s="588">
        <v>1221</v>
      </c>
    </row>
    <row r="270" spans="2:4">
      <c r="B270" s="502">
        <v>29618</v>
      </c>
      <c r="C270" s="588">
        <v>1246</v>
      </c>
      <c r="D270" s="588">
        <v>1199</v>
      </c>
    </row>
    <row r="271" spans="2:4">
      <c r="B271" s="502">
        <v>29646</v>
      </c>
      <c r="C271" s="588">
        <v>1306</v>
      </c>
      <c r="D271" s="588">
        <v>1183</v>
      </c>
    </row>
    <row r="272" spans="2:4">
      <c r="B272" s="502">
        <v>29677</v>
      </c>
      <c r="C272" s="588">
        <v>1360</v>
      </c>
      <c r="D272" s="588">
        <v>1190</v>
      </c>
    </row>
    <row r="273" spans="2:4">
      <c r="B273" s="502">
        <v>29707</v>
      </c>
      <c r="C273" s="588">
        <v>1140</v>
      </c>
      <c r="D273" s="588">
        <v>1173</v>
      </c>
    </row>
    <row r="274" spans="2:4">
      <c r="B274" s="502">
        <v>29738</v>
      </c>
      <c r="C274" s="588">
        <v>1045</v>
      </c>
      <c r="D274" s="588">
        <v>976</v>
      </c>
    </row>
    <row r="275" spans="2:4">
      <c r="B275" s="502">
        <v>29768</v>
      </c>
      <c r="C275" s="588">
        <v>1041</v>
      </c>
      <c r="D275" s="588">
        <v>935</v>
      </c>
    </row>
    <row r="276" spans="2:4">
      <c r="B276" s="502">
        <v>29799</v>
      </c>
      <c r="C276" s="588">
        <v>940</v>
      </c>
      <c r="D276" s="588">
        <v>889</v>
      </c>
    </row>
    <row r="277" spans="2:4">
      <c r="B277" s="502">
        <v>29830</v>
      </c>
      <c r="C277" s="588">
        <v>911</v>
      </c>
      <c r="D277" s="588">
        <v>847</v>
      </c>
    </row>
    <row r="278" spans="2:4">
      <c r="B278" s="502">
        <v>29860</v>
      </c>
      <c r="C278" s="588">
        <v>873</v>
      </c>
      <c r="D278" s="588">
        <v>731</v>
      </c>
    </row>
    <row r="279" spans="2:4">
      <c r="B279" s="502">
        <v>29891</v>
      </c>
      <c r="C279" s="588">
        <v>837</v>
      </c>
      <c r="D279" s="588">
        <v>748</v>
      </c>
    </row>
    <row r="280" spans="2:4">
      <c r="B280" s="502">
        <v>29921</v>
      </c>
      <c r="C280" s="588">
        <v>910</v>
      </c>
      <c r="D280" s="588">
        <v>796</v>
      </c>
    </row>
    <row r="281" spans="2:4">
      <c r="B281" s="502">
        <v>29952</v>
      </c>
      <c r="C281" s="588">
        <v>843</v>
      </c>
      <c r="D281" s="588">
        <v>794</v>
      </c>
    </row>
    <row r="282" spans="2:4">
      <c r="B282" s="502">
        <v>29983</v>
      </c>
      <c r="C282" s="588">
        <v>866</v>
      </c>
      <c r="D282" s="588">
        <v>808</v>
      </c>
    </row>
    <row r="283" spans="2:4">
      <c r="B283" s="502">
        <v>30011</v>
      </c>
      <c r="C283" s="588">
        <v>931</v>
      </c>
      <c r="D283" s="588">
        <v>891</v>
      </c>
    </row>
    <row r="284" spans="2:4">
      <c r="B284" s="502">
        <v>30042</v>
      </c>
      <c r="C284" s="588">
        <v>917</v>
      </c>
      <c r="D284" s="588">
        <v>888</v>
      </c>
    </row>
    <row r="285" spans="2:4">
      <c r="B285" s="502">
        <v>30072</v>
      </c>
      <c r="C285" s="588">
        <v>1025</v>
      </c>
      <c r="D285" s="588">
        <v>953</v>
      </c>
    </row>
    <row r="286" spans="2:4">
      <c r="B286" s="502">
        <v>30103</v>
      </c>
      <c r="C286" s="588">
        <v>902</v>
      </c>
      <c r="D286" s="588">
        <v>913</v>
      </c>
    </row>
    <row r="287" spans="2:4">
      <c r="B287" s="502">
        <v>30133</v>
      </c>
      <c r="C287" s="588">
        <v>1166</v>
      </c>
      <c r="D287" s="588">
        <v>1044</v>
      </c>
    </row>
    <row r="288" spans="2:4">
      <c r="B288" s="502">
        <v>30164</v>
      </c>
      <c r="C288" s="588">
        <v>1046</v>
      </c>
      <c r="D288" s="588">
        <v>926</v>
      </c>
    </row>
    <row r="289" spans="2:4">
      <c r="B289" s="502">
        <v>30195</v>
      </c>
      <c r="C289" s="588">
        <v>1144</v>
      </c>
      <c r="D289" s="588">
        <v>1042</v>
      </c>
    </row>
    <row r="290" spans="2:4">
      <c r="B290" s="502">
        <v>30225</v>
      </c>
      <c r="C290" s="588">
        <v>1173</v>
      </c>
      <c r="D290" s="588">
        <v>1149</v>
      </c>
    </row>
    <row r="291" spans="2:4">
      <c r="B291" s="502">
        <v>30256</v>
      </c>
      <c r="C291" s="588">
        <v>1372</v>
      </c>
      <c r="D291" s="588">
        <v>1229</v>
      </c>
    </row>
    <row r="292" spans="2:4">
      <c r="B292" s="502">
        <v>30286</v>
      </c>
      <c r="C292" s="588">
        <v>1303</v>
      </c>
      <c r="D292" s="588">
        <v>1351</v>
      </c>
    </row>
    <row r="293" spans="2:4">
      <c r="B293" s="502">
        <v>30317</v>
      </c>
      <c r="C293" s="588">
        <v>1586</v>
      </c>
      <c r="D293" s="588">
        <v>1426</v>
      </c>
    </row>
    <row r="294" spans="2:4">
      <c r="B294" s="502">
        <v>30348</v>
      </c>
      <c r="C294" s="588">
        <v>1699</v>
      </c>
      <c r="D294" s="588">
        <v>1471</v>
      </c>
    </row>
    <row r="295" spans="2:4">
      <c r="B295" s="502">
        <v>30376</v>
      </c>
      <c r="C295" s="588">
        <v>1606</v>
      </c>
      <c r="D295" s="588">
        <v>1475</v>
      </c>
    </row>
    <row r="296" spans="2:4">
      <c r="B296" s="502">
        <v>30407</v>
      </c>
      <c r="C296" s="588">
        <v>1472</v>
      </c>
      <c r="D296" s="588">
        <v>1566</v>
      </c>
    </row>
    <row r="297" spans="2:4">
      <c r="B297" s="502">
        <v>30437</v>
      </c>
      <c r="C297" s="588">
        <v>1776</v>
      </c>
      <c r="D297" s="588">
        <v>1669</v>
      </c>
    </row>
    <row r="298" spans="2:4">
      <c r="B298" s="502">
        <v>30468</v>
      </c>
      <c r="C298" s="588">
        <v>1733</v>
      </c>
      <c r="D298" s="588">
        <v>1769</v>
      </c>
    </row>
    <row r="299" spans="2:4">
      <c r="B299" s="502">
        <v>30498</v>
      </c>
      <c r="C299" s="588">
        <v>1785</v>
      </c>
      <c r="D299" s="588">
        <v>1795</v>
      </c>
    </row>
    <row r="300" spans="2:4">
      <c r="B300" s="502">
        <v>30529</v>
      </c>
      <c r="C300" s="588">
        <v>1910</v>
      </c>
      <c r="D300" s="588">
        <v>1713</v>
      </c>
    </row>
    <row r="301" spans="2:4">
      <c r="B301" s="502">
        <v>30560</v>
      </c>
      <c r="C301" s="588">
        <v>1710</v>
      </c>
      <c r="D301" s="588">
        <v>1585</v>
      </c>
    </row>
    <row r="302" spans="2:4">
      <c r="B302" s="502">
        <v>30590</v>
      </c>
      <c r="C302" s="588">
        <v>1715</v>
      </c>
      <c r="D302" s="588">
        <v>1716</v>
      </c>
    </row>
    <row r="303" spans="2:4">
      <c r="B303" s="502">
        <v>30621</v>
      </c>
      <c r="C303" s="588">
        <v>1785</v>
      </c>
      <c r="D303" s="588">
        <v>1668</v>
      </c>
    </row>
    <row r="304" spans="2:4">
      <c r="B304" s="502">
        <v>30651</v>
      </c>
      <c r="C304" s="588">
        <v>1688</v>
      </c>
      <c r="D304" s="588">
        <v>1627</v>
      </c>
    </row>
    <row r="305" spans="2:4">
      <c r="B305" s="502">
        <v>30682</v>
      </c>
      <c r="C305" s="588">
        <v>1897</v>
      </c>
      <c r="D305" s="588">
        <v>1816</v>
      </c>
    </row>
    <row r="306" spans="2:4">
      <c r="B306" s="502">
        <v>30713</v>
      </c>
      <c r="C306" s="588">
        <v>2260</v>
      </c>
      <c r="D306" s="588">
        <v>1987</v>
      </c>
    </row>
    <row r="307" spans="2:4">
      <c r="B307" s="502">
        <v>30742</v>
      </c>
      <c r="C307" s="588">
        <v>1663</v>
      </c>
      <c r="D307" s="588">
        <v>1725</v>
      </c>
    </row>
    <row r="308" spans="2:4">
      <c r="B308" s="502">
        <v>30773</v>
      </c>
      <c r="C308" s="588">
        <v>1851</v>
      </c>
      <c r="D308" s="588">
        <v>1776</v>
      </c>
    </row>
    <row r="309" spans="2:4">
      <c r="B309" s="502">
        <v>30803</v>
      </c>
      <c r="C309" s="588">
        <v>1774</v>
      </c>
      <c r="D309" s="588">
        <v>1741</v>
      </c>
    </row>
    <row r="310" spans="2:4">
      <c r="B310" s="502">
        <v>30834</v>
      </c>
      <c r="C310" s="588">
        <v>1843</v>
      </c>
      <c r="D310" s="588">
        <v>1814</v>
      </c>
    </row>
    <row r="311" spans="2:4">
      <c r="B311" s="502">
        <v>30864</v>
      </c>
      <c r="C311" s="588">
        <v>1732</v>
      </c>
      <c r="D311" s="588">
        <v>1605</v>
      </c>
    </row>
    <row r="312" spans="2:4">
      <c r="B312" s="502">
        <v>30895</v>
      </c>
      <c r="C312" s="588">
        <v>1586</v>
      </c>
      <c r="D312" s="588">
        <v>1530</v>
      </c>
    </row>
    <row r="313" spans="2:4">
      <c r="B313" s="502">
        <v>30926</v>
      </c>
      <c r="C313" s="588">
        <v>1698</v>
      </c>
      <c r="D313" s="588">
        <v>1523</v>
      </c>
    </row>
    <row r="314" spans="2:4">
      <c r="B314" s="502">
        <v>30956</v>
      </c>
      <c r="C314" s="588">
        <v>1590</v>
      </c>
      <c r="D314" s="588">
        <v>1490</v>
      </c>
    </row>
    <row r="315" spans="2:4">
      <c r="B315" s="502">
        <v>30987</v>
      </c>
      <c r="C315" s="588">
        <v>1689</v>
      </c>
      <c r="D315" s="588">
        <v>1643</v>
      </c>
    </row>
    <row r="316" spans="2:4">
      <c r="B316" s="502">
        <v>31017</v>
      </c>
      <c r="C316" s="588">
        <v>1612</v>
      </c>
      <c r="D316" s="588">
        <v>1626</v>
      </c>
    </row>
    <row r="317" spans="2:4">
      <c r="B317" s="502">
        <v>31048</v>
      </c>
      <c r="C317" s="588">
        <v>1711</v>
      </c>
      <c r="D317" s="588">
        <v>1660</v>
      </c>
    </row>
    <row r="318" spans="2:4">
      <c r="B318" s="502">
        <v>31079</v>
      </c>
      <c r="C318" s="588">
        <v>1632</v>
      </c>
      <c r="D318" s="588">
        <v>1662</v>
      </c>
    </row>
    <row r="319" spans="2:4">
      <c r="B319" s="502">
        <v>31107</v>
      </c>
      <c r="C319" s="588">
        <v>1800</v>
      </c>
      <c r="D319" s="588">
        <v>1727</v>
      </c>
    </row>
    <row r="320" spans="2:4">
      <c r="B320" s="502">
        <v>31138</v>
      </c>
      <c r="C320" s="588">
        <v>1821</v>
      </c>
      <c r="D320" s="588">
        <v>1664</v>
      </c>
    </row>
    <row r="321" spans="2:4">
      <c r="B321" s="502">
        <v>31168</v>
      </c>
      <c r="C321" s="588">
        <v>1680</v>
      </c>
      <c r="D321" s="588">
        <v>1709</v>
      </c>
    </row>
    <row r="322" spans="2:4">
      <c r="B322" s="502">
        <v>31199</v>
      </c>
      <c r="C322" s="588">
        <v>1676</v>
      </c>
      <c r="D322" s="588">
        <v>1716</v>
      </c>
    </row>
    <row r="323" spans="2:4">
      <c r="B323" s="502">
        <v>31229</v>
      </c>
      <c r="C323" s="588">
        <v>1684</v>
      </c>
      <c r="D323" s="588">
        <v>1697</v>
      </c>
    </row>
    <row r="324" spans="2:4">
      <c r="B324" s="502">
        <v>31260</v>
      </c>
      <c r="C324" s="588">
        <v>1743</v>
      </c>
      <c r="D324" s="588">
        <v>1808</v>
      </c>
    </row>
    <row r="325" spans="2:4">
      <c r="B325" s="502">
        <v>31291</v>
      </c>
      <c r="C325" s="588">
        <v>1676</v>
      </c>
      <c r="D325" s="588">
        <v>1916</v>
      </c>
    </row>
    <row r="326" spans="2:4">
      <c r="B326" s="502">
        <v>31321</v>
      </c>
      <c r="C326" s="588">
        <v>1834</v>
      </c>
      <c r="D326" s="588">
        <v>1743</v>
      </c>
    </row>
    <row r="327" spans="2:4">
      <c r="B327" s="502">
        <v>31352</v>
      </c>
      <c r="C327" s="588">
        <v>1698</v>
      </c>
      <c r="D327" s="588">
        <v>1692</v>
      </c>
    </row>
    <row r="328" spans="2:4">
      <c r="B328" s="502">
        <v>31382</v>
      </c>
      <c r="C328" s="588">
        <v>1942</v>
      </c>
      <c r="D328" s="588">
        <v>1794</v>
      </c>
    </row>
    <row r="329" spans="2:4">
      <c r="B329" s="502">
        <v>31413</v>
      </c>
      <c r="C329" s="588">
        <v>1972</v>
      </c>
      <c r="D329" s="588">
        <v>1847</v>
      </c>
    </row>
    <row r="330" spans="2:4">
      <c r="B330" s="502">
        <v>31444</v>
      </c>
      <c r="C330" s="588">
        <v>1848</v>
      </c>
      <c r="D330" s="588">
        <v>1767</v>
      </c>
    </row>
    <row r="331" spans="2:4">
      <c r="B331" s="502">
        <v>31472</v>
      </c>
      <c r="C331" s="588">
        <v>1876</v>
      </c>
      <c r="D331" s="588">
        <v>1780</v>
      </c>
    </row>
    <row r="332" spans="2:4">
      <c r="B332" s="502">
        <v>31503</v>
      </c>
      <c r="C332" s="588">
        <v>1933</v>
      </c>
      <c r="D332" s="588">
        <v>1858</v>
      </c>
    </row>
    <row r="333" spans="2:4">
      <c r="B333" s="502">
        <v>31533</v>
      </c>
      <c r="C333" s="588">
        <v>1854</v>
      </c>
      <c r="D333" s="588">
        <v>1797</v>
      </c>
    </row>
    <row r="334" spans="2:4">
      <c r="B334" s="502">
        <v>31564</v>
      </c>
      <c r="C334" s="588">
        <v>1847</v>
      </c>
      <c r="D334" s="588">
        <v>1790</v>
      </c>
    </row>
    <row r="335" spans="2:4">
      <c r="B335" s="502">
        <v>31594</v>
      </c>
      <c r="C335" s="588">
        <v>1782</v>
      </c>
      <c r="D335" s="588">
        <v>1780</v>
      </c>
    </row>
    <row r="336" spans="2:4">
      <c r="B336" s="502">
        <v>31625</v>
      </c>
      <c r="C336" s="588">
        <v>1807</v>
      </c>
      <c r="D336" s="588">
        <v>1726</v>
      </c>
    </row>
    <row r="337" spans="2:4">
      <c r="B337" s="502">
        <v>31656</v>
      </c>
      <c r="C337" s="588">
        <v>1687</v>
      </c>
      <c r="D337" s="588">
        <v>1686</v>
      </c>
    </row>
    <row r="338" spans="2:4">
      <c r="B338" s="502">
        <v>31686</v>
      </c>
      <c r="C338" s="588">
        <v>1681</v>
      </c>
      <c r="D338" s="588">
        <v>1675</v>
      </c>
    </row>
    <row r="339" spans="2:4">
      <c r="B339" s="502">
        <v>31717</v>
      </c>
      <c r="C339" s="588">
        <v>1623</v>
      </c>
      <c r="D339" s="588">
        <v>1644</v>
      </c>
    </row>
    <row r="340" spans="2:4">
      <c r="B340" s="502">
        <v>31747</v>
      </c>
      <c r="C340" s="588">
        <v>1833</v>
      </c>
      <c r="D340" s="588">
        <v>1903</v>
      </c>
    </row>
    <row r="341" spans="2:4">
      <c r="B341" s="502">
        <v>31778</v>
      </c>
      <c r="C341" s="588">
        <v>1774</v>
      </c>
      <c r="D341" s="588">
        <v>1690</v>
      </c>
    </row>
    <row r="342" spans="2:4">
      <c r="B342" s="502">
        <v>31809</v>
      </c>
      <c r="C342" s="588">
        <v>1784</v>
      </c>
      <c r="D342" s="588">
        <v>1689</v>
      </c>
    </row>
    <row r="343" spans="2:4">
      <c r="B343" s="502">
        <v>31837</v>
      </c>
      <c r="C343" s="588">
        <v>1726</v>
      </c>
      <c r="D343" s="588">
        <v>1704</v>
      </c>
    </row>
    <row r="344" spans="2:4">
      <c r="B344" s="502">
        <v>31868</v>
      </c>
      <c r="C344" s="588">
        <v>1614</v>
      </c>
      <c r="D344" s="588">
        <v>1601</v>
      </c>
    </row>
    <row r="345" spans="2:4">
      <c r="B345" s="502">
        <v>31898</v>
      </c>
      <c r="C345" s="588">
        <v>1628</v>
      </c>
      <c r="D345" s="588">
        <v>1500</v>
      </c>
    </row>
    <row r="346" spans="2:4">
      <c r="B346" s="502">
        <v>31929</v>
      </c>
      <c r="C346" s="588">
        <v>1594</v>
      </c>
      <c r="D346" s="588">
        <v>1522</v>
      </c>
    </row>
    <row r="347" spans="2:4">
      <c r="B347" s="502">
        <v>31959</v>
      </c>
      <c r="C347" s="588">
        <v>1575</v>
      </c>
      <c r="D347" s="588">
        <v>1516</v>
      </c>
    </row>
    <row r="348" spans="2:4">
      <c r="B348" s="502">
        <v>31990</v>
      </c>
      <c r="C348" s="588">
        <v>1605</v>
      </c>
      <c r="D348" s="588">
        <v>1511</v>
      </c>
    </row>
    <row r="349" spans="2:4">
      <c r="B349" s="502">
        <v>32021</v>
      </c>
      <c r="C349" s="588">
        <v>1695</v>
      </c>
      <c r="D349" s="588">
        <v>1514</v>
      </c>
    </row>
    <row r="350" spans="2:4">
      <c r="B350" s="502">
        <v>32051</v>
      </c>
      <c r="C350" s="588">
        <v>1515</v>
      </c>
      <c r="D350" s="588">
        <v>1447</v>
      </c>
    </row>
    <row r="351" spans="2:4">
      <c r="B351" s="502">
        <v>32082</v>
      </c>
      <c r="C351" s="588">
        <v>1656</v>
      </c>
      <c r="D351" s="588">
        <v>1457</v>
      </c>
    </row>
    <row r="352" spans="2:4">
      <c r="B352" s="502">
        <v>32112</v>
      </c>
      <c r="C352" s="588">
        <v>1400</v>
      </c>
      <c r="D352" s="588">
        <v>1345</v>
      </c>
    </row>
    <row r="353" spans="2:4">
      <c r="B353" s="502">
        <v>32143</v>
      </c>
      <c r="C353" s="588">
        <v>1271</v>
      </c>
      <c r="D353" s="588">
        <v>1244</v>
      </c>
    </row>
    <row r="354" spans="2:4">
      <c r="B354" s="502">
        <v>32174</v>
      </c>
      <c r="C354" s="588">
        <v>1473</v>
      </c>
      <c r="D354" s="588">
        <v>1438</v>
      </c>
    </row>
    <row r="355" spans="2:4">
      <c r="B355" s="502">
        <v>32203</v>
      </c>
      <c r="C355" s="588">
        <v>1532</v>
      </c>
      <c r="D355" s="588">
        <v>1525</v>
      </c>
    </row>
    <row r="356" spans="2:4">
      <c r="B356" s="502">
        <v>32234</v>
      </c>
      <c r="C356" s="588">
        <v>1573</v>
      </c>
      <c r="D356" s="588">
        <v>1429</v>
      </c>
    </row>
    <row r="357" spans="2:4">
      <c r="B357" s="502">
        <v>32264</v>
      </c>
      <c r="C357" s="588">
        <v>1421</v>
      </c>
      <c r="D357" s="588">
        <v>1444</v>
      </c>
    </row>
    <row r="358" spans="2:4">
      <c r="B358" s="502">
        <v>32295</v>
      </c>
      <c r="C358" s="588">
        <v>1478</v>
      </c>
      <c r="D358" s="588">
        <v>1485</v>
      </c>
    </row>
    <row r="359" spans="2:4">
      <c r="B359" s="502">
        <v>32325</v>
      </c>
      <c r="C359" s="588">
        <v>1467</v>
      </c>
      <c r="D359" s="588">
        <v>1439</v>
      </c>
    </row>
    <row r="360" spans="2:4">
      <c r="B360" s="502">
        <v>32356</v>
      </c>
      <c r="C360" s="588">
        <v>1493</v>
      </c>
      <c r="D360" s="588">
        <v>1460</v>
      </c>
    </row>
    <row r="361" spans="2:4">
      <c r="B361" s="502">
        <v>32387</v>
      </c>
      <c r="C361" s="588">
        <v>1492</v>
      </c>
      <c r="D361" s="588">
        <v>1436</v>
      </c>
    </row>
    <row r="362" spans="2:4">
      <c r="B362" s="502">
        <v>32417</v>
      </c>
      <c r="C362" s="588">
        <v>1522</v>
      </c>
      <c r="D362" s="588">
        <v>1516</v>
      </c>
    </row>
    <row r="363" spans="2:4">
      <c r="B363" s="502">
        <v>32448</v>
      </c>
      <c r="C363" s="588">
        <v>1569</v>
      </c>
      <c r="D363" s="588">
        <v>1508</v>
      </c>
    </row>
    <row r="364" spans="2:4">
      <c r="B364" s="502">
        <v>32478</v>
      </c>
      <c r="C364" s="588">
        <v>1563</v>
      </c>
      <c r="D364" s="588">
        <v>1501</v>
      </c>
    </row>
    <row r="365" spans="2:4">
      <c r="B365" s="502">
        <v>32509</v>
      </c>
      <c r="C365" s="588">
        <v>1621</v>
      </c>
      <c r="D365" s="588">
        <v>1466</v>
      </c>
    </row>
    <row r="366" spans="2:4">
      <c r="B366" s="502">
        <v>32540</v>
      </c>
      <c r="C366" s="588">
        <v>1425</v>
      </c>
      <c r="D366" s="588">
        <v>1383</v>
      </c>
    </row>
    <row r="367" spans="2:4">
      <c r="B367" s="502">
        <v>32568</v>
      </c>
      <c r="C367" s="588">
        <v>1422</v>
      </c>
      <c r="D367" s="588">
        <v>1214</v>
      </c>
    </row>
    <row r="368" spans="2:4">
      <c r="B368" s="502">
        <v>32599</v>
      </c>
      <c r="C368" s="588">
        <v>1339</v>
      </c>
      <c r="D368" s="588">
        <v>1376</v>
      </c>
    </row>
    <row r="369" spans="2:4">
      <c r="B369" s="502">
        <v>32629</v>
      </c>
      <c r="C369" s="588">
        <v>1331</v>
      </c>
      <c r="D369" s="588">
        <v>1381</v>
      </c>
    </row>
    <row r="370" spans="2:4">
      <c r="B370" s="502">
        <v>32660</v>
      </c>
      <c r="C370" s="588">
        <v>1397</v>
      </c>
      <c r="D370" s="588">
        <v>1322</v>
      </c>
    </row>
    <row r="371" spans="2:4">
      <c r="B371" s="502">
        <v>32690</v>
      </c>
      <c r="C371" s="588">
        <v>1427</v>
      </c>
      <c r="D371" s="588">
        <v>1283</v>
      </c>
    </row>
    <row r="372" spans="2:4">
      <c r="B372" s="502">
        <v>32721</v>
      </c>
      <c r="C372" s="588">
        <v>1332</v>
      </c>
      <c r="D372" s="588">
        <v>1334</v>
      </c>
    </row>
    <row r="373" spans="2:4">
      <c r="B373" s="502">
        <v>32752</v>
      </c>
      <c r="C373" s="588">
        <v>1279</v>
      </c>
      <c r="D373" s="588">
        <v>1314</v>
      </c>
    </row>
    <row r="374" spans="2:4">
      <c r="B374" s="502">
        <v>32782</v>
      </c>
      <c r="C374" s="588">
        <v>1410</v>
      </c>
      <c r="D374" s="588">
        <v>1365</v>
      </c>
    </row>
    <row r="375" spans="2:4">
      <c r="B375" s="502">
        <v>32813</v>
      </c>
      <c r="C375" s="588">
        <v>1351</v>
      </c>
      <c r="D375" s="588">
        <v>1344</v>
      </c>
    </row>
    <row r="376" spans="2:4">
      <c r="B376" s="502">
        <v>32843</v>
      </c>
      <c r="C376" s="588">
        <v>1251</v>
      </c>
      <c r="D376" s="588">
        <v>1422</v>
      </c>
    </row>
    <row r="377" spans="2:4">
      <c r="B377" s="502">
        <v>32874</v>
      </c>
      <c r="C377" s="588">
        <v>1551</v>
      </c>
      <c r="D377" s="588">
        <v>1748</v>
      </c>
    </row>
    <row r="378" spans="2:4">
      <c r="B378" s="502">
        <v>32905</v>
      </c>
      <c r="C378" s="588">
        <v>1437</v>
      </c>
      <c r="D378" s="588">
        <v>1329</v>
      </c>
    </row>
    <row r="379" spans="2:4">
      <c r="B379" s="502">
        <v>32933</v>
      </c>
      <c r="C379" s="588">
        <v>1289</v>
      </c>
      <c r="D379" s="588">
        <v>1246</v>
      </c>
    </row>
    <row r="380" spans="2:4">
      <c r="B380" s="502">
        <v>32964</v>
      </c>
      <c r="C380" s="588">
        <v>1248</v>
      </c>
      <c r="D380" s="588">
        <v>1136</v>
      </c>
    </row>
    <row r="381" spans="2:4">
      <c r="B381" s="502">
        <v>32994</v>
      </c>
      <c r="C381" s="588">
        <v>1212</v>
      </c>
      <c r="D381" s="588">
        <v>1067</v>
      </c>
    </row>
    <row r="382" spans="2:4">
      <c r="B382" s="502">
        <v>33025</v>
      </c>
      <c r="C382" s="588">
        <v>1177</v>
      </c>
      <c r="D382" s="588">
        <v>1108</v>
      </c>
    </row>
    <row r="383" spans="2:4">
      <c r="B383" s="502">
        <v>33055</v>
      </c>
      <c r="C383" s="588">
        <v>1171</v>
      </c>
      <c r="D383" s="588">
        <v>1078</v>
      </c>
    </row>
    <row r="384" spans="2:4">
      <c r="B384" s="502">
        <v>33086</v>
      </c>
      <c r="C384" s="588">
        <v>1115</v>
      </c>
      <c r="D384" s="588">
        <v>1069</v>
      </c>
    </row>
    <row r="385" spans="2:4">
      <c r="B385" s="502">
        <v>33117</v>
      </c>
      <c r="C385" s="588">
        <v>1110</v>
      </c>
      <c r="D385" s="588">
        <v>976</v>
      </c>
    </row>
    <row r="386" spans="2:4">
      <c r="B386" s="502">
        <v>33147</v>
      </c>
      <c r="C386" s="588">
        <v>1014</v>
      </c>
      <c r="D386" s="588">
        <v>925</v>
      </c>
    </row>
    <row r="387" spans="2:4">
      <c r="B387" s="502">
        <v>33178</v>
      </c>
      <c r="C387" s="588">
        <v>1145</v>
      </c>
      <c r="D387" s="588">
        <v>941</v>
      </c>
    </row>
    <row r="388" spans="2:4">
      <c r="B388" s="502">
        <v>33208</v>
      </c>
      <c r="C388" s="588">
        <v>969</v>
      </c>
      <c r="D388" s="588">
        <v>861</v>
      </c>
    </row>
    <row r="389" spans="2:4">
      <c r="B389" s="502">
        <v>33239</v>
      </c>
      <c r="C389" s="588">
        <v>798</v>
      </c>
      <c r="D389" s="588">
        <v>786</v>
      </c>
    </row>
    <row r="390" spans="2:4">
      <c r="B390" s="502">
        <v>33270</v>
      </c>
      <c r="C390" s="588">
        <v>965</v>
      </c>
      <c r="D390" s="588">
        <v>853</v>
      </c>
    </row>
    <row r="391" spans="2:4">
      <c r="B391" s="502">
        <v>33298</v>
      </c>
      <c r="C391" s="588">
        <v>921</v>
      </c>
      <c r="D391" s="588">
        <v>911</v>
      </c>
    </row>
    <row r="392" spans="2:4">
      <c r="B392" s="502">
        <v>33329</v>
      </c>
      <c r="C392" s="588">
        <v>1001</v>
      </c>
      <c r="D392" s="588">
        <v>916</v>
      </c>
    </row>
    <row r="393" spans="2:4">
      <c r="B393" s="502">
        <v>33359</v>
      </c>
      <c r="C393" s="588">
        <v>996</v>
      </c>
      <c r="D393" s="588">
        <v>991</v>
      </c>
    </row>
    <row r="394" spans="2:4">
      <c r="B394" s="502">
        <v>33390</v>
      </c>
      <c r="C394" s="588">
        <v>1036</v>
      </c>
      <c r="D394" s="588">
        <v>964</v>
      </c>
    </row>
    <row r="395" spans="2:4">
      <c r="B395" s="502">
        <v>33420</v>
      </c>
      <c r="C395" s="588">
        <v>1063</v>
      </c>
      <c r="D395" s="588">
        <v>973</v>
      </c>
    </row>
    <row r="396" spans="2:4">
      <c r="B396" s="502">
        <v>33451</v>
      </c>
      <c r="C396" s="588">
        <v>1049</v>
      </c>
      <c r="D396" s="588">
        <v>944</v>
      </c>
    </row>
    <row r="397" spans="2:4">
      <c r="B397" s="502">
        <v>33482</v>
      </c>
      <c r="C397" s="588">
        <v>1015</v>
      </c>
      <c r="D397" s="588">
        <v>974</v>
      </c>
    </row>
    <row r="398" spans="2:4">
      <c r="B398" s="502">
        <v>33512</v>
      </c>
      <c r="C398" s="588">
        <v>1079</v>
      </c>
      <c r="D398" s="588">
        <v>991</v>
      </c>
    </row>
    <row r="399" spans="2:4">
      <c r="B399" s="502">
        <v>33543</v>
      </c>
      <c r="C399" s="588">
        <v>1103</v>
      </c>
      <c r="D399" s="588">
        <v>984</v>
      </c>
    </row>
    <row r="400" spans="2:4">
      <c r="B400" s="502">
        <v>33573</v>
      </c>
      <c r="C400" s="588">
        <v>1079</v>
      </c>
      <c r="D400" s="588">
        <v>1061</v>
      </c>
    </row>
    <row r="401" spans="2:4">
      <c r="B401" s="502">
        <v>33604</v>
      </c>
      <c r="C401" s="588">
        <v>1176</v>
      </c>
      <c r="D401" s="588">
        <v>1077</v>
      </c>
    </row>
    <row r="402" spans="2:4">
      <c r="B402" s="502">
        <v>33635</v>
      </c>
      <c r="C402" s="588">
        <v>1250</v>
      </c>
      <c r="D402" s="588">
        <v>1146</v>
      </c>
    </row>
    <row r="403" spans="2:4">
      <c r="B403" s="502">
        <v>33664</v>
      </c>
      <c r="C403" s="588">
        <v>1297</v>
      </c>
      <c r="D403" s="588">
        <v>1082</v>
      </c>
    </row>
    <row r="404" spans="2:4">
      <c r="B404" s="502">
        <v>33695</v>
      </c>
      <c r="C404" s="588">
        <v>1099</v>
      </c>
      <c r="D404" s="588">
        <v>1054</v>
      </c>
    </row>
    <row r="405" spans="2:4">
      <c r="B405" s="502">
        <v>33725</v>
      </c>
      <c r="C405" s="588">
        <v>1214</v>
      </c>
      <c r="D405" s="588">
        <v>1056</v>
      </c>
    </row>
    <row r="406" spans="2:4">
      <c r="B406" s="502">
        <v>33756</v>
      </c>
      <c r="C406" s="588">
        <v>1145</v>
      </c>
      <c r="D406" s="588">
        <v>1057</v>
      </c>
    </row>
    <row r="407" spans="2:4">
      <c r="B407" s="502">
        <v>33786</v>
      </c>
      <c r="C407" s="588">
        <v>1139</v>
      </c>
      <c r="D407" s="588">
        <v>1089</v>
      </c>
    </row>
    <row r="408" spans="2:4">
      <c r="B408" s="502">
        <v>33817</v>
      </c>
      <c r="C408" s="588">
        <v>1226</v>
      </c>
      <c r="D408" s="588">
        <v>1075</v>
      </c>
    </row>
    <row r="409" spans="2:4">
      <c r="B409" s="502">
        <v>33848</v>
      </c>
      <c r="C409" s="588">
        <v>1186</v>
      </c>
      <c r="D409" s="588">
        <v>1114</v>
      </c>
    </row>
    <row r="410" spans="2:4">
      <c r="B410" s="502">
        <v>33878</v>
      </c>
      <c r="C410" s="588">
        <v>1244</v>
      </c>
      <c r="D410" s="588">
        <v>1132</v>
      </c>
    </row>
    <row r="411" spans="2:4">
      <c r="B411" s="502">
        <v>33909</v>
      </c>
      <c r="C411" s="588">
        <v>1214</v>
      </c>
      <c r="D411" s="588">
        <v>1118</v>
      </c>
    </row>
    <row r="412" spans="2:4">
      <c r="B412" s="502">
        <v>33939</v>
      </c>
      <c r="C412" s="588">
        <v>1227</v>
      </c>
      <c r="D412" s="588">
        <v>1176</v>
      </c>
    </row>
    <row r="413" spans="2:4">
      <c r="B413" s="502">
        <v>33970</v>
      </c>
      <c r="C413" s="588">
        <v>1210</v>
      </c>
      <c r="D413" s="588">
        <v>1177</v>
      </c>
    </row>
    <row r="414" spans="2:4">
      <c r="B414" s="502">
        <v>34001</v>
      </c>
      <c r="C414" s="588">
        <v>1210</v>
      </c>
      <c r="D414" s="588">
        <v>1148</v>
      </c>
    </row>
    <row r="415" spans="2:4">
      <c r="B415" s="502">
        <v>34029</v>
      </c>
      <c r="C415" s="588">
        <v>1083</v>
      </c>
      <c r="D415" s="588">
        <v>1056</v>
      </c>
    </row>
    <row r="416" spans="2:4">
      <c r="B416" s="502">
        <v>34060</v>
      </c>
      <c r="C416" s="588">
        <v>1258</v>
      </c>
      <c r="D416" s="588">
        <v>1104</v>
      </c>
    </row>
    <row r="417" spans="2:4">
      <c r="B417" s="502">
        <v>34090</v>
      </c>
      <c r="C417" s="588">
        <v>1260</v>
      </c>
      <c r="D417" s="588">
        <v>1112</v>
      </c>
    </row>
    <row r="418" spans="2:4">
      <c r="B418" s="502">
        <v>34121</v>
      </c>
      <c r="C418" s="588">
        <v>1280</v>
      </c>
      <c r="D418" s="588">
        <v>1130</v>
      </c>
    </row>
    <row r="419" spans="2:4">
      <c r="B419" s="502">
        <v>34151</v>
      </c>
      <c r="C419" s="588">
        <v>1254</v>
      </c>
      <c r="D419" s="588">
        <v>1174</v>
      </c>
    </row>
    <row r="420" spans="2:4">
      <c r="B420" s="502">
        <v>34182</v>
      </c>
      <c r="C420" s="588">
        <v>1300</v>
      </c>
      <c r="D420" s="588">
        <v>1230</v>
      </c>
    </row>
    <row r="421" spans="2:4">
      <c r="B421" s="502">
        <v>34213</v>
      </c>
      <c r="C421" s="588">
        <v>1343</v>
      </c>
      <c r="D421" s="588">
        <v>1251</v>
      </c>
    </row>
    <row r="422" spans="2:4">
      <c r="B422" s="502">
        <v>34243</v>
      </c>
      <c r="C422" s="588">
        <v>1392</v>
      </c>
      <c r="D422" s="588">
        <v>1287</v>
      </c>
    </row>
    <row r="423" spans="2:4">
      <c r="B423" s="502">
        <v>34274</v>
      </c>
      <c r="C423" s="588">
        <v>1376</v>
      </c>
      <c r="D423" s="588">
        <v>1357</v>
      </c>
    </row>
    <row r="424" spans="2:4">
      <c r="B424" s="502">
        <v>34304</v>
      </c>
      <c r="C424" s="588">
        <v>1533</v>
      </c>
      <c r="D424" s="588">
        <v>1461</v>
      </c>
    </row>
    <row r="425" spans="2:4">
      <c r="B425" s="502">
        <v>34335</v>
      </c>
      <c r="C425" s="588">
        <v>1272</v>
      </c>
      <c r="D425" s="588">
        <v>1390</v>
      </c>
    </row>
    <row r="426" spans="2:4">
      <c r="B426" s="502">
        <v>34366</v>
      </c>
      <c r="C426" s="588">
        <v>1337</v>
      </c>
      <c r="D426" s="588">
        <v>1269</v>
      </c>
    </row>
    <row r="427" spans="2:4">
      <c r="B427" s="502">
        <v>34394</v>
      </c>
      <c r="C427" s="588">
        <v>1564</v>
      </c>
      <c r="D427" s="588">
        <v>1342</v>
      </c>
    </row>
    <row r="428" spans="2:4">
      <c r="B428" s="502">
        <v>34425</v>
      </c>
      <c r="C428" s="588">
        <v>1465</v>
      </c>
      <c r="D428" s="588">
        <v>1392</v>
      </c>
    </row>
    <row r="429" spans="2:4">
      <c r="B429" s="502">
        <v>34455</v>
      </c>
      <c r="C429" s="588">
        <v>1526</v>
      </c>
      <c r="D429" s="588">
        <v>1396</v>
      </c>
    </row>
    <row r="430" spans="2:4">
      <c r="B430" s="502">
        <v>34486</v>
      </c>
      <c r="C430" s="588">
        <v>1409</v>
      </c>
      <c r="D430" s="588">
        <v>1357</v>
      </c>
    </row>
    <row r="431" spans="2:4">
      <c r="B431" s="502">
        <v>34516</v>
      </c>
      <c r="C431" s="588">
        <v>1439</v>
      </c>
      <c r="D431" s="588">
        <v>1335</v>
      </c>
    </row>
    <row r="432" spans="2:4">
      <c r="B432" s="502">
        <v>34547</v>
      </c>
      <c r="C432" s="588">
        <v>1450</v>
      </c>
      <c r="D432" s="588">
        <v>1377</v>
      </c>
    </row>
    <row r="433" spans="2:4">
      <c r="B433" s="502">
        <v>34578</v>
      </c>
      <c r="C433" s="588">
        <v>1474</v>
      </c>
      <c r="D433" s="588">
        <v>1412</v>
      </c>
    </row>
    <row r="434" spans="2:4">
      <c r="B434" s="502">
        <v>34608</v>
      </c>
      <c r="C434" s="588">
        <v>1450</v>
      </c>
      <c r="D434" s="588">
        <v>1397</v>
      </c>
    </row>
    <row r="435" spans="2:4">
      <c r="B435" s="502">
        <v>34639</v>
      </c>
      <c r="C435" s="588">
        <v>1511</v>
      </c>
      <c r="D435" s="588">
        <v>1340</v>
      </c>
    </row>
    <row r="436" spans="2:4">
      <c r="B436" s="502">
        <v>34669</v>
      </c>
      <c r="C436" s="588">
        <v>1455</v>
      </c>
      <c r="D436" s="588">
        <v>1396</v>
      </c>
    </row>
    <row r="437" spans="2:4">
      <c r="B437" s="502">
        <v>34700</v>
      </c>
      <c r="C437" s="588">
        <v>1407</v>
      </c>
      <c r="D437" s="588">
        <v>1282</v>
      </c>
    </row>
    <row r="438" spans="2:4">
      <c r="B438" s="502">
        <v>34731</v>
      </c>
      <c r="C438" s="588">
        <v>1316</v>
      </c>
      <c r="D438" s="588">
        <v>1254</v>
      </c>
    </row>
    <row r="439" spans="2:4">
      <c r="B439" s="502">
        <v>34759</v>
      </c>
      <c r="C439" s="588">
        <v>1249</v>
      </c>
      <c r="D439" s="588">
        <v>1226</v>
      </c>
    </row>
    <row r="440" spans="2:4">
      <c r="B440" s="502">
        <v>34790</v>
      </c>
      <c r="C440" s="588">
        <v>1267</v>
      </c>
      <c r="D440" s="588">
        <v>1259</v>
      </c>
    </row>
    <row r="441" spans="2:4">
      <c r="B441" s="502">
        <v>34820</v>
      </c>
      <c r="C441" s="588">
        <v>1314</v>
      </c>
      <c r="D441" s="588">
        <v>1271</v>
      </c>
    </row>
    <row r="442" spans="2:4">
      <c r="B442" s="502">
        <v>34851</v>
      </c>
      <c r="C442" s="588">
        <v>1281</v>
      </c>
      <c r="D442" s="588">
        <v>1305</v>
      </c>
    </row>
    <row r="443" spans="2:4">
      <c r="B443" s="502">
        <v>34881</v>
      </c>
      <c r="C443" s="588">
        <v>1461</v>
      </c>
      <c r="D443" s="588">
        <v>1354</v>
      </c>
    </row>
    <row r="444" spans="2:4">
      <c r="B444" s="502">
        <v>34912</v>
      </c>
      <c r="C444" s="588">
        <v>1416</v>
      </c>
      <c r="D444" s="588">
        <v>1386</v>
      </c>
    </row>
    <row r="445" spans="2:4">
      <c r="B445" s="502">
        <v>34943</v>
      </c>
      <c r="C445" s="588">
        <v>1369</v>
      </c>
      <c r="D445" s="588">
        <v>1421</v>
      </c>
    </row>
    <row r="446" spans="2:4">
      <c r="B446" s="502">
        <v>34973</v>
      </c>
      <c r="C446" s="588">
        <v>1369</v>
      </c>
      <c r="D446" s="588">
        <v>1400</v>
      </c>
    </row>
    <row r="447" spans="2:4">
      <c r="B447" s="502">
        <v>35004</v>
      </c>
      <c r="C447" s="588">
        <v>1452</v>
      </c>
      <c r="D447" s="588">
        <v>1430</v>
      </c>
    </row>
    <row r="448" spans="2:4">
      <c r="B448" s="502">
        <v>35034</v>
      </c>
      <c r="C448" s="588">
        <v>1431</v>
      </c>
      <c r="D448" s="588">
        <v>1442</v>
      </c>
    </row>
    <row r="449" spans="2:4">
      <c r="B449" s="502">
        <v>35065</v>
      </c>
      <c r="C449" s="588">
        <v>1467</v>
      </c>
      <c r="D449" s="588">
        <v>1387</v>
      </c>
    </row>
    <row r="450" spans="2:4">
      <c r="B450" s="502">
        <v>35096</v>
      </c>
      <c r="C450" s="588">
        <v>1491</v>
      </c>
      <c r="D450" s="588">
        <v>1420</v>
      </c>
    </row>
    <row r="451" spans="2:4">
      <c r="B451" s="502">
        <v>35125</v>
      </c>
      <c r="C451" s="588">
        <v>1424</v>
      </c>
      <c r="D451" s="588">
        <v>1437</v>
      </c>
    </row>
    <row r="452" spans="2:4">
      <c r="B452" s="502">
        <v>35156</v>
      </c>
      <c r="C452" s="588">
        <v>1516</v>
      </c>
      <c r="D452" s="588">
        <v>1463</v>
      </c>
    </row>
    <row r="453" spans="2:4">
      <c r="B453" s="502">
        <v>35186</v>
      </c>
      <c r="C453" s="588">
        <v>1504</v>
      </c>
      <c r="D453" s="588">
        <v>1457</v>
      </c>
    </row>
    <row r="454" spans="2:4">
      <c r="B454" s="502">
        <v>35217</v>
      </c>
      <c r="C454" s="588">
        <v>1467</v>
      </c>
      <c r="D454" s="588">
        <v>1429</v>
      </c>
    </row>
    <row r="455" spans="2:4">
      <c r="B455" s="502">
        <v>35247</v>
      </c>
      <c r="C455" s="588">
        <v>1472</v>
      </c>
      <c r="D455" s="588">
        <v>1450</v>
      </c>
    </row>
    <row r="456" spans="2:4">
      <c r="B456" s="502">
        <v>35278</v>
      </c>
      <c r="C456" s="588">
        <v>1557</v>
      </c>
      <c r="D456" s="588">
        <v>1413</v>
      </c>
    </row>
    <row r="457" spans="2:4">
      <c r="B457" s="502">
        <v>35309</v>
      </c>
      <c r="C457" s="588">
        <v>1475</v>
      </c>
      <c r="D457" s="588">
        <v>1392</v>
      </c>
    </row>
    <row r="458" spans="2:4">
      <c r="B458" s="502">
        <v>35339</v>
      </c>
      <c r="C458" s="588">
        <v>1392</v>
      </c>
      <c r="D458" s="588">
        <v>1358</v>
      </c>
    </row>
    <row r="459" spans="2:4">
      <c r="B459" s="502">
        <v>35370</v>
      </c>
      <c r="C459" s="588">
        <v>1489</v>
      </c>
      <c r="D459" s="588">
        <v>1412</v>
      </c>
    </row>
    <row r="460" spans="2:4">
      <c r="B460" s="502">
        <v>35400</v>
      </c>
      <c r="C460" s="588">
        <v>1370</v>
      </c>
      <c r="D460" s="588">
        <v>1411</v>
      </c>
    </row>
    <row r="461" spans="2:4">
      <c r="B461" s="502">
        <v>35431</v>
      </c>
      <c r="C461" s="588">
        <v>1355</v>
      </c>
      <c r="D461" s="588">
        <v>1382</v>
      </c>
    </row>
    <row r="462" spans="2:4">
      <c r="B462" s="502">
        <v>35462</v>
      </c>
      <c r="C462" s="588">
        <v>1486</v>
      </c>
      <c r="D462" s="588">
        <v>1445</v>
      </c>
    </row>
    <row r="463" spans="2:4">
      <c r="B463" s="502">
        <v>35490</v>
      </c>
      <c r="C463" s="588">
        <v>1457</v>
      </c>
      <c r="D463" s="588">
        <v>1436</v>
      </c>
    </row>
    <row r="464" spans="2:4">
      <c r="B464" s="502">
        <v>35521</v>
      </c>
      <c r="C464" s="588">
        <v>1492</v>
      </c>
      <c r="D464" s="588">
        <v>1421</v>
      </c>
    </row>
    <row r="465" spans="2:4">
      <c r="B465" s="502">
        <v>35551</v>
      </c>
      <c r="C465" s="588">
        <v>1442</v>
      </c>
      <c r="D465" s="588">
        <v>1414</v>
      </c>
    </row>
    <row r="466" spans="2:4">
      <c r="B466" s="502">
        <v>35582</v>
      </c>
      <c r="C466" s="588">
        <v>1494</v>
      </c>
      <c r="D466" s="588">
        <v>1402</v>
      </c>
    </row>
    <row r="467" spans="2:4">
      <c r="B467" s="502">
        <v>35612</v>
      </c>
      <c r="C467" s="588">
        <v>1437</v>
      </c>
      <c r="D467" s="588">
        <v>1440</v>
      </c>
    </row>
    <row r="468" spans="2:4">
      <c r="B468" s="502">
        <v>35643</v>
      </c>
      <c r="C468" s="588">
        <v>1390</v>
      </c>
      <c r="D468" s="588">
        <v>1449</v>
      </c>
    </row>
    <row r="469" spans="2:4">
      <c r="B469" s="502">
        <v>35674</v>
      </c>
      <c r="C469" s="588">
        <v>1546</v>
      </c>
      <c r="D469" s="588">
        <v>1494</v>
      </c>
    </row>
    <row r="470" spans="2:4">
      <c r="B470" s="502">
        <v>35704</v>
      </c>
      <c r="C470" s="588">
        <v>1520</v>
      </c>
      <c r="D470" s="588">
        <v>1499</v>
      </c>
    </row>
    <row r="471" spans="2:4">
      <c r="B471" s="502">
        <v>35735</v>
      </c>
      <c r="C471" s="588">
        <v>1510</v>
      </c>
      <c r="D471" s="588">
        <v>1469</v>
      </c>
    </row>
    <row r="472" spans="2:4">
      <c r="B472" s="502">
        <v>35765</v>
      </c>
      <c r="C472" s="588">
        <v>1566</v>
      </c>
      <c r="D472" s="588">
        <v>1456</v>
      </c>
    </row>
    <row r="473" spans="2:4">
      <c r="B473" s="502">
        <v>35796</v>
      </c>
      <c r="C473" s="588">
        <v>1525</v>
      </c>
      <c r="D473" s="588">
        <v>1555</v>
      </c>
    </row>
    <row r="474" spans="2:4">
      <c r="B474" s="502">
        <v>35827</v>
      </c>
      <c r="C474" s="588">
        <v>1584</v>
      </c>
      <c r="D474" s="588">
        <v>1647</v>
      </c>
    </row>
    <row r="475" spans="2:4">
      <c r="B475" s="502">
        <v>35855</v>
      </c>
      <c r="C475" s="588">
        <v>1567</v>
      </c>
      <c r="D475" s="588">
        <v>1605</v>
      </c>
    </row>
    <row r="476" spans="2:4">
      <c r="B476" s="502">
        <v>35886</v>
      </c>
      <c r="C476" s="588">
        <v>1540</v>
      </c>
      <c r="D476" s="588">
        <v>1547</v>
      </c>
    </row>
    <row r="477" spans="2:4">
      <c r="B477" s="502">
        <v>35916</v>
      </c>
      <c r="C477" s="588">
        <v>1536</v>
      </c>
      <c r="D477" s="588">
        <v>1554</v>
      </c>
    </row>
    <row r="478" spans="2:4">
      <c r="B478" s="502">
        <v>35947</v>
      </c>
      <c r="C478" s="588">
        <v>1641</v>
      </c>
      <c r="D478" s="588">
        <v>1551</v>
      </c>
    </row>
    <row r="479" spans="2:4">
      <c r="B479" s="502">
        <v>35977</v>
      </c>
      <c r="C479" s="588">
        <v>1698</v>
      </c>
      <c r="D479" s="588">
        <v>1610</v>
      </c>
    </row>
    <row r="480" spans="2:4">
      <c r="B480" s="502">
        <v>36008</v>
      </c>
      <c r="C480" s="588">
        <v>1614</v>
      </c>
      <c r="D480" s="588">
        <v>1654</v>
      </c>
    </row>
    <row r="481" spans="2:4">
      <c r="B481" s="502">
        <v>36039</v>
      </c>
      <c r="C481" s="588">
        <v>1582</v>
      </c>
      <c r="D481" s="588">
        <v>1577</v>
      </c>
    </row>
    <row r="482" spans="2:4">
      <c r="B482" s="502">
        <v>36069</v>
      </c>
      <c r="C482" s="588">
        <v>1715</v>
      </c>
      <c r="D482" s="588">
        <v>1719</v>
      </c>
    </row>
    <row r="483" spans="2:4">
      <c r="B483" s="502">
        <v>36100</v>
      </c>
      <c r="C483" s="588">
        <v>1660</v>
      </c>
      <c r="D483" s="588">
        <v>1672</v>
      </c>
    </row>
    <row r="484" spans="2:4">
      <c r="B484" s="502">
        <v>36130</v>
      </c>
      <c r="C484" s="588">
        <v>1792</v>
      </c>
      <c r="D484" s="588">
        <v>1742</v>
      </c>
    </row>
    <row r="485" spans="2:4">
      <c r="B485" s="502">
        <v>36161</v>
      </c>
      <c r="C485" s="588">
        <v>1748</v>
      </c>
      <c r="D485" s="588">
        <v>1732</v>
      </c>
    </row>
    <row r="486" spans="2:4">
      <c r="B486" s="502">
        <v>36192</v>
      </c>
      <c r="C486" s="588">
        <v>1670</v>
      </c>
      <c r="D486" s="588">
        <v>1720</v>
      </c>
    </row>
    <row r="487" spans="2:4">
      <c r="B487" s="502">
        <v>36220</v>
      </c>
      <c r="C487" s="588">
        <v>1710</v>
      </c>
      <c r="D487" s="588">
        <v>1665</v>
      </c>
    </row>
    <row r="488" spans="2:4">
      <c r="B488" s="502">
        <v>36251</v>
      </c>
      <c r="C488" s="588">
        <v>1553</v>
      </c>
      <c r="D488" s="588">
        <v>1600</v>
      </c>
    </row>
    <row r="489" spans="2:4">
      <c r="B489" s="502">
        <v>36281</v>
      </c>
      <c r="C489" s="588">
        <v>1611</v>
      </c>
      <c r="D489" s="588">
        <v>1640</v>
      </c>
    </row>
    <row r="490" spans="2:4">
      <c r="B490" s="502">
        <v>36312</v>
      </c>
      <c r="C490" s="588">
        <v>1559</v>
      </c>
      <c r="D490" s="588">
        <v>1702</v>
      </c>
    </row>
    <row r="491" spans="2:4">
      <c r="B491" s="502">
        <v>36342</v>
      </c>
      <c r="C491" s="588">
        <v>1669</v>
      </c>
      <c r="D491" s="588">
        <v>1682</v>
      </c>
    </row>
    <row r="492" spans="2:4">
      <c r="B492" s="502">
        <v>36373</v>
      </c>
      <c r="C492" s="588">
        <v>1648</v>
      </c>
      <c r="D492" s="588">
        <v>1671</v>
      </c>
    </row>
    <row r="493" spans="2:4">
      <c r="B493" s="502">
        <v>36404</v>
      </c>
      <c r="C493" s="588">
        <v>1635</v>
      </c>
      <c r="D493" s="588">
        <v>1551</v>
      </c>
    </row>
    <row r="494" spans="2:4">
      <c r="B494" s="502">
        <v>36434</v>
      </c>
      <c r="C494" s="588">
        <v>1608</v>
      </c>
      <c r="D494" s="588">
        <v>1649</v>
      </c>
    </row>
    <row r="495" spans="2:4">
      <c r="B495" s="502">
        <v>36465</v>
      </c>
      <c r="C495" s="588">
        <v>1648</v>
      </c>
      <c r="D495" s="588">
        <v>1672</v>
      </c>
    </row>
    <row r="496" spans="2:4">
      <c r="B496" s="502">
        <v>36495</v>
      </c>
      <c r="C496" s="588">
        <v>1708</v>
      </c>
      <c r="D496" s="588">
        <v>1683</v>
      </c>
    </row>
    <row r="497" spans="2:4">
      <c r="B497" s="502">
        <v>36526</v>
      </c>
      <c r="C497" s="588">
        <v>1636</v>
      </c>
      <c r="D497" s="588">
        <v>1727</v>
      </c>
    </row>
    <row r="498" spans="2:4">
      <c r="B498" s="502">
        <v>36557</v>
      </c>
      <c r="C498" s="588">
        <v>1737</v>
      </c>
      <c r="D498" s="588">
        <v>1692</v>
      </c>
    </row>
    <row r="499" spans="2:4">
      <c r="B499" s="502">
        <v>36586</v>
      </c>
      <c r="C499" s="588">
        <v>1604</v>
      </c>
      <c r="D499" s="588">
        <v>1651</v>
      </c>
    </row>
    <row r="500" spans="2:4">
      <c r="B500" s="502">
        <v>36617</v>
      </c>
      <c r="C500" s="588">
        <v>1626</v>
      </c>
      <c r="D500" s="588">
        <v>1597</v>
      </c>
    </row>
    <row r="501" spans="2:4">
      <c r="B501" s="502">
        <v>36647</v>
      </c>
      <c r="C501" s="588">
        <v>1575</v>
      </c>
      <c r="D501" s="588">
        <v>1543</v>
      </c>
    </row>
    <row r="502" spans="2:4">
      <c r="B502" s="502">
        <v>36678</v>
      </c>
      <c r="C502" s="588">
        <v>1559</v>
      </c>
      <c r="D502" s="588">
        <v>1572</v>
      </c>
    </row>
    <row r="503" spans="2:4">
      <c r="B503" s="502">
        <v>36708</v>
      </c>
      <c r="C503" s="588">
        <v>1463</v>
      </c>
      <c r="D503" s="588">
        <v>1542</v>
      </c>
    </row>
    <row r="504" spans="2:4">
      <c r="B504" s="502">
        <v>36739</v>
      </c>
      <c r="C504" s="588">
        <v>1541</v>
      </c>
      <c r="D504" s="588">
        <v>1552</v>
      </c>
    </row>
    <row r="505" spans="2:4">
      <c r="B505" s="502">
        <v>36770</v>
      </c>
      <c r="C505" s="588">
        <v>1507</v>
      </c>
      <c r="D505" s="588">
        <v>1570</v>
      </c>
    </row>
    <row r="506" spans="2:4">
      <c r="B506" s="502">
        <v>36800</v>
      </c>
      <c r="C506" s="588">
        <v>1549</v>
      </c>
      <c r="D506" s="588">
        <v>1577</v>
      </c>
    </row>
    <row r="507" spans="2:4">
      <c r="B507" s="502">
        <v>36831</v>
      </c>
      <c r="C507" s="588">
        <v>1551</v>
      </c>
      <c r="D507" s="588">
        <v>1614</v>
      </c>
    </row>
    <row r="508" spans="2:4">
      <c r="B508" s="502">
        <v>36861</v>
      </c>
      <c r="C508" s="588">
        <v>1532</v>
      </c>
      <c r="D508" s="588">
        <v>1543</v>
      </c>
    </row>
    <row r="509" spans="2:4">
      <c r="B509" s="502">
        <v>36892</v>
      </c>
      <c r="C509" s="588">
        <v>1600</v>
      </c>
      <c r="D509" s="588">
        <v>1699</v>
      </c>
    </row>
    <row r="510" spans="2:4">
      <c r="B510" s="502">
        <v>36923</v>
      </c>
      <c r="C510" s="588">
        <v>1625</v>
      </c>
      <c r="D510" s="588">
        <v>1656</v>
      </c>
    </row>
    <row r="511" spans="2:4">
      <c r="B511" s="502">
        <v>36951</v>
      </c>
      <c r="C511" s="588">
        <v>1590</v>
      </c>
      <c r="D511" s="588">
        <v>1659</v>
      </c>
    </row>
    <row r="512" spans="2:4">
      <c r="B512" s="502">
        <v>36982</v>
      </c>
      <c r="C512" s="588">
        <v>1649</v>
      </c>
      <c r="D512" s="588">
        <v>1666</v>
      </c>
    </row>
    <row r="513" spans="2:4">
      <c r="B513" s="502">
        <v>37012</v>
      </c>
      <c r="C513" s="588">
        <v>1605</v>
      </c>
      <c r="D513" s="588">
        <v>1665</v>
      </c>
    </row>
    <row r="514" spans="2:4">
      <c r="B514" s="502">
        <v>37043</v>
      </c>
      <c r="C514" s="588">
        <v>1636</v>
      </c>
      <c r="D514" s="588">
        <v>1626</v>
      </c>
    </row>
    <row r="515" spans="2:4">
      <c r="B515" s="502">
        <v>37073</v>
      </c>
      <c r="C515" s="588">
        <v>1670</v>
      </c>
      <c r="D515" s="588">
        <v>1598</v>
      </c>
    </row>
    <row r="516" spans="2:4">
      <c r="B516" s="502">
        <v>37104</v>
      </c>
      <c r="C516" s="588">
        <v>1567</v>
      </c>
      <c r="D516" s="588">
        <v>1615</v>
      </c>
    </row>
    <row r="517" spans="2:4">
      <c r="B517" s="502">
        <v>37135</v>
      </c>
      <c r="C517" s="588">
        <v>1562</v>
      </c>
      <c r="D517" s="588">
        <v>1565</v>
      </c>
    </row>
    <row r="518" spans="2:4">
      <c r="B518" s="502">
        <v>37165</v>
      </c>
      <c r="C518" s="588">
        <v>1540</v>
      </c>
      <c r="D518" s="588">
        <v>1566</v>
      </c>
    </row>
    <row r="519" spans="2:4">
      <c r="B519" s="502">
        <v>37196</v>
      </c>
      <c r="C519" s="588">
        <v>1602</v>
      </c>
      <c r="D519" s="588">
        <v>1651</v>
      </c>
    </row>
    <row r="520" spans="2:4">
      <c r="B520" s="502">
        <v>37226</v>
      </c>
      <c r="C520" s="588">
        <v>1568</v>
      </c>
      <c r="D520" s="588">
        <v>1680</v>
      </c>
    </row>
    <row r="521" spans="2:4">
      <c r="B521" s="502">
        <v>37257</v>
      </c>
      <c r="C521" s="588">
        <v>1698</v>
      </c>
      <c r="D521" s="588">
        <v>1665</v>
      </c>
    </row>
    <row r="522" spans="2:4">
      <c r="B522" s="502">
        <v>37288</v>
      </c>
      <c r="C522" s="588">
        <v>1829</v>
      </c>
      <c r="D522" s="588">
        <v>1787</v>
      </c>
    </row>
    <row r="523" spans="2:4">
      <c r="B523" s="502">
        <v>37316</v>
      </c>
      <c r="C523" s="588">
        <v>1642</v>
      </c>
      <c r="D523" s="588">
        <v>1691</v>
      </c>
    </row>
    <row r="524" spans="2:4">
      <c r="B524" s="502">
        <v>37347</v>
      </c>
      <c r="C524" s="588">
        <v>1592</v>
      </c>
      <c r="D524" s="588">
        <v>1669</v>
      </c>
    </row>
    <row r="525" spans="2:4">
      <c r="B525" s="502">
        <v>37377</v>
      </c>
      <c r="C525" s="588">
        <v>1764</v>
      </c>
      <c r="D525" s="588">
        <v>1716</v>
      </c>
    </row>
    <row r="526" spans="2:4">
      <c r="B526" s="502">
        <v>37408</v>
      </c>
      <c r="C526" s="588">
        <v>1717</v>
      </c>
      <c r="D526" s="588">
        <v>1758</v>
      </c>
    </row>
    <row r="527" spans="2:4">
      <c r="B527" s="502">
        <v>37438</v>
      </c>
      <c r="C527" s="588">
        <v>1655</v>
      </c>
      <c r="D527" s="588">
        <v>1738</v>
      </c>
    </row>
    <row r="528" spans="2:4">
      <c r="B528" s="502">
        <v>37469</v>
      </c>
      <c r="C528" s="588">
        <v>1633</v>
      </c>
      <c r="D528" s="588">
        <v>1695</v>
      </c>
    </row>
    <row r="529" spans="2:4">
      <c r="B529" s="502">
        <v>37500</v>
      </c>
      <c r="C529" s="588">
        <v>1804</v>
      </c>
      <c r="D529" s="588">
        <v>1803</v>
      </c>
    </row>
    <row r="530" spans="2:4">
      <c r="B530" s="502">
        <v>37530</v>
      </c>
      <c r="C530" s="588">
        <v>1648</v>
      </c>
      <c r="D530" s="588">
        <v>1799</v>
      </c>
    </row>
    <row r="531" spans="2:4">
      <c r="B531" s="502">
        <v>37561</v>
      </c>
      <c r="C531" s="588">
        <v>1753</v>
      </c>
      <c r="D531" s="588">
        <v>1771</v>
      </c>
    </row>
    <row r="532" spans="2:4">
      <c r="B532" s="502">
        <v>37591</v>
      </c>
      <c r="C532" s="588">
        <v>1788</v>
      </c>
      <c r="D532" s="588">
        <v>1896</v>
      </c>
    </row>
    <row r="533" spans="2:4">
      <c r="B533" s="502">
        <v>37622</v>
      </c>
      <c r="C533" s="588">
        <v>1853</v>
      </c>
      <c r="D533" s="588">
        <v>1808</v>
      </c>
    </row>
    <row r="534" spans="2:4">
      <c r="B534" s="502">
        <v>37653</v>
      </c>
      <c r="C534" s="588">
        <v>1629</v>
      </c>
      <c r="D534" s="588">
        <v>1854</v>
      </c>
    </row>
    <row r="535" spans="2:4">
      <c r="B535" s="502">
        <v>37681</v>
      </c>
      <c r="C535" s="588">
        <v>1726</v>
      </c>
      <c r="D535" s="588">
        <v>1757</v>
      </c>
    </row>
    <row r="536" spans="2:4">
      <c r="B536" s="502">
        <v>37712</v>
      </c>
      <c r="C536" s="588">
        <v>1643</v>
      </c>
      <c r="D536" s="588">
        <v>1803</v>
      </c>
    </row>
    <row r="537" spans="2:4">
      <c r="B537" s="502">
        <v>37742</v>
      </c>
      <c r="C537" s="588">
        <v>1751</v>
      </c>
      <c r="D537" s="588">
        <v>1835</v>
      </c>
    </row>
    <row r="538" spans="2:4">
      <c r="B538" s="502">
        <v>37773</v>
      </c>
      <c r="C538" s="588">
        <v>1867</v>
      </c>
      <c r="D538" s="588">
        <v>1875</v>
      </c>
    </row>
    <row r="539" spans="2:4">
      <c r="B539" s="502">
        <v>37803</v>
      </c>
      <c r="C539" s="588">
        <v>1897</v>
      </c>
      <c r="D539" s="588">
        <v>1885</v>
      </c>
    </row>
    <row r="540" spans="2:4">
      <c r="B540" s="502">
        <v>37834</v>
      </c>
      <c r="C540" s="588">
        <v>1833</v>
      </c>
      <c r="D540" s="588">
        <v>1966</v>
      </c>
    </row>
    <row r="541" spans="2:4">
      <c r="B541" s="502">
        <v>37865</v>
      </c>
      <c r="C541" s="588">
        <v>1939</v>
      </c>
      <c r="D541" s="588">
        <v>1961</v>
      </c>
    </row>
    <row r="542" spans="2:4">
      <c r="B542" s="502">
        <v>37895</v>
      </c>
      <c r="C542" s="588">
        <v>1967</v>
      </c>
      <c r="D542" s="588">
        <v>2012</v>
      </c>
    </row>
    <row r="543" spans="2:4">
      <c r="B543" s="502">
        <v>37926</v>
      </c>
      <c r="C543" s="588">
        <v>2083</v>
      </c>
      <c r="D543" s="588">
        <v>1918</v>
      </c>
    </row>
    <row r="544" spans="2:4">
      <c r="B544" s="502">
        <v>37956</v>
      </c>
      <c r="C544" s="588">
        <v>2057</v>
      </c>
      <c r="D544" s="588">
        <v>1987</v>
      </c>
    </row>
    <row r="545" spans="2:4">
      <c r="B545" s="502">
        <v>37987</v>
      </c>
      <c r="C545" s="588">
        <v>1911</v>
      </c>
      <c r="D545" s="588">
        <v>1952</v>
      </c>
    </row>
    <row r="546" spans="2:4">
      <c r="B546" s="502">
        <v>38018</v>
      </c>
      <c r="C546" s="588">
        <v>1846</v>
      </c>
      <c r="D546" s="588">
        <v>1966</v>
      </c>
    </row>
    <row r="547" spans="2:4">
      <c r="B547" s="502">
        <v>38047</v>
      </c>
      <c r="C547" s="588">
        <v>1998</v>
      </c>
      <c r="D547" s="588">
        <v>2066</v>
      </c>
    </row>
    <row r="548" spans="2:4">
      <c r="B548" s="502">
        <v>38078</v>
      </c>
      <c r="C548" s="588">
        <v>2003</v>
      </c>
      <c r="D548" s="588">
        <v>2070</v>
      </c>
    </row>
    <row r="549" spans="2:4">
      <c r="B549" s="502">
        <v>38108</v>
      </c>
      <c r="C549" s="588">
        <v>1981</v>
      </c>
      <c r="D549" s="588">
        <v>2150</v>
      </c>
    </row>
    <row r="550" spans="2:4">
      <c r="B550" s="502">
        <v>38139</v>
      </c>
      <c r="C550" s="588">
        <v>1828</v>
      </c>
      <c r="D550" s="588">
        <v>2020</v>
      </c>
    </row>
    <row r="551" spans="2:4">
      <c r="B551" s="502">
        <v>38169</v>
      </c>
      <c r="C551" s="588">
        <v>2002</v>
      </c>
      <c r="D551" s="588">
        <v>2112</v>
      </c>
    </row>
    <row r="552" spans="2:4">
      <c r="B552" s="502">
        <v>38200</v>
      </c>
      <c r="C552" s="588">
        <v>2024</v>
      </c>
      <c r="D552" s="588">
        <v>2056</v>
      </c>
    </row>
    <row r="553" spans="2:4">
      <c r="B553" s="502">
        <v>38231</v>
      </c>
      <c r="C553" s="588">
        <v>1905</v>
      </c>
      <c r="D553" s="588">
        <v>2041</v>
      </c>
    </row>
    <row r="554" spans="2:4">
      <c r="B554" s="502">
        <v>38261</v>
      </c>
      <c r="C554" s="588">
        <v>2072</v>
      </c>
      <c r="D554" s="588">
        <v>2097</v>
      </c>
    </row>
    <row r="555" spans="2:4">
      <c r="B555" s="502">
        <v>38292</v>
      </c>
      <c r="C555" s="588">
        <v>1782</v>
      </c>
      <c r="D555" s="588">
        <v>2079</v>
      </c>
    </row>
    <row r="556" spans="2:4">
      <c r="B556" s="502">
        <v>38322</v>
      </c>
      <c r="C556" s="588">
        <v>2042</v>
      </c>
      <c r="D556" s="588">
        <v>2082</v>
      </c>
    </row>
    <row r="557" spans="2:4">
      <c r="B557" s="502">
        <v>38353</v>
      </c>
      <c r="C557" s="588">
        <v>2144</v>
      </c>
      <c r="D557" s="588">
        <v>2139</v>
      </c>
    </row>
    <row r="558" spans="2:4">
      <c r="B558" s="502">
        <v>38384</v>
      </c>
      <c r="C558" s="588">
        <v>2207</v>
      </c>
      <c r="D558" s="588">
        <v>2114</v>
      </c>
    </row>
    <row r="559" spans="2:4">
      <c r="B559" s="502">
        <v>38412</v>
      </c>
      <c r="C559" s="588">
        <v>1864</v>
      </c>
      <c r="D559" s="588">
        <v>2062</v>
      </c>
    </row>
    <row r="560" spans="2:4">
      <c r="B560" s="502">
        <v>38443</v>
      </c>
      <c r="C560" s="588">
        <v>2061</v>
      </c>
      <c r="D560" s="588">
        <v>2150</v>
      </c>
    </row>
    <row r="561" spans="2:4">
      <c r="B561" s="502">
        <v>38473</v>
      </c>
      <c r="C561" s="588">
        <v>2025</v>
      </c>
      <c r="D561" s="588">
        <v>2085</v>
      </c>
    </row>
    <row r="562" spans="2:4">
      <c r="B562" s="502">
        <v>38504</v>
      </c>
      <c r="C562" s="588">
        <v>2068</v>
      </c>
      <c r="D562" s="588">
        <v>2178</v>
      </c>
    </row>
    <row r="563" spans="2:4">
      <c r="B563" s="502">
        <v>38534</v>
      </c>
      <c r="C563" s="588">
        <v>2054</v>
      </c>
      <c r="D563" s="588">
        <v>2203</v>
      </c>
    </row>
    <row r="564" spans="2:4">
      <c r="B564" s="502">
        <v>38565</v>
      </c>
      <c r="C564" s="588">
        <v>2095</v>
      </c>
      <c r="D564" s="588">
        <v>2219</v>
      </c>
    </row>
    <row r="565" spans="2:4">
      <c r="B565" s="502">
        <v>38596</v>
      </c>
      <c r="C565" s="588">
        <v>2151</v>
      </c>
      <c r="D565" s="588">
        <v>2263</v>
      </c>
    </row>
    <row r="566" spans="2:4">
      <c r="B566" s="502">
        <v>38626</v>
      </c>
      <c r="C566" s="588">
        <v>2065</v>
      </c>
      <c r="D566" s="588">
        <v>2170</v>
      </c>
    </row>
    <row r="567" spans="2:4">
      <c r="B567" s="502">
        <v>38657</v>
      </c>
      <c r="C567" s="588">
        <v>2147</v>
      </c>
      <c r="D567" s="588">
        <v>2218</v>
      </c>
    </row>
    <row r="568" spans="2:4">
      <c r="B568" s="502">
        <v>38687</v>
      </c>
      <c r="C568" s="588">
        <v>1994</v>
      </c>
      <c r="D568" s="588">
        <v>2120</v>
      </c>
    </row>
    <row r="569" spans="2:4">
      <c r="B569" s="502">
        <v>38718</v>
      </c>
      <c r="C569" s="588">
        <v>2273</v>
      </c>
      <c r="D569" s="588">
        <v>2212</v>
      </c>
    </row>
    <row r="570" spans="2:4">
      <c r="B570" s="502">
        <v>38749</v>
      </c>
      <c r="C570" s="588">
        <v>2119</v>
      </c>
      <c r="D570" s="588">
        <v>2141</v>
      </c>
    </row>
    <row r="571" spans="2:4">
      <c r="B571" s="502">
        <v>38777</v>
      </c>
      <c r="C571" s="588">
        <v>1969</v>
      </c>
      <c r="D571" s="588">
        <v>2118</v>
      </c>
    </row>
    <row r="572" spans="2:4">
      <c r="B572" s="502">
        <v>38808</v>
      </c>
      <c r="C572" s="588">
        <v>1821</v>
      </c>
      <c r="D572" s="588">
        <v>1998</v>
      </c>
    </row>
    <row r="573" spans="2:4">
      <c r="B573" s="502">
        <v>38838</v>
      </c>
      <c r="C573" s="588">
        <v>1942</v>
      </c>
      <c r="D573" s="588">
        <v>1905</v>
      </c>
    </row>
    <row r="574" spans="2:4">
      <c r="B574" s="502">
        <v>38869</v>
      </c>
      <c r="C574" s="588">
        <v>1802</v>
      </c>
      <c r="D574" s="588">
        <v>1867</v>
      </c>
    </row>
    <row r="575" spans="2:4">
      <c r="B575" s="502">
        <v>38899</v>
      </c>
      <c r="C575" s="588">
        <v>1737</v>
      </c>
      <c r="D575" s="588">
        <v>1763</v>
      </c>
    </row>
    <row r="576" spans="2:4">
      <c r="B576" s="502">
        <v>38930</v>
      </c>
      <c r="C576" s="588">
        <v>1650</v>
      </c>
      <c r="D576" s="588">
        <v>1722</v>
      </c>
    </row>
    <row r="577" spans="2:4">
      <c r="B577" s="502">
        <v>38961</v>
      </c>
      <c r="C577" s="588">
        <v>1720</v>
      </c>
      <c r="D577" s="588">
        <v>1655</v>
      </c>
    </row>
    <row r="578" spans="2:4">
      <c r="B578" s="502">
        <v>38991</v>
      </c>
      <c r="C578" s="588">
        <v>1491</v>
      </c>
      <c r="D578" s="588">
        <v>1570</v>
      </c>
    </row>
    <row r="579" spans="2:4">
      <c r="B579" s="502">
        <v>39022</v>
      </c>
      <c r="C579" s="588">
        <v>1570</v>
      </c>
      <c r="D579" s="588">
        <v>1535</v>
      </c>
    </row>
    <row r="580" spans="2:4">
      <c r="B580" s="502">
        <v>39052</v>
      </c>
      <c r="C580" s="588">
        <v>1649</v>
      </c>
      <c r="D580" s="588">
        <v>1638</v>
      </c>
    </row>
    <row r="581" spans="2:4">
      <c r="B581" s="502">
        <v>39083</v>
      </c>
      <c r="C581" s="588">
        <v>1409</v>
      </c>
      <c r="D581" s="588">
        <v>1626</v>
      </c>
    </row>
    <row r="582" spans="2:4">
      <c r="B582" s="502">
        <v>39114</v>
      </c>
      <c r="C582" s="588">
        <v>1480</v>
      </c>
      <c r="D582" s="588">
        <v>1598</v>
      </c>
    </row>
    <row r="583" spans="2:4">
      <c r="B583" s="502">
        <v>39142</v>
      </c>
      <c r="C583" s="588">
        <v>1495</v>
      </c>
      <c r="D583" s="588">
        <v>1596</v>
      </c>
    </row>
    <row r="584" spans="2:4">
      <c r="B584" s="502">
        <v>39173</v>
      </c>
      <c r="C584" s="588">
        <v>1490</v>
      </c>
      <c r="D584" s="588">
        <v>1470</v>
      </c>
    </row>
    <row r="585" spans="2:4">
      <c r="B585" s="502">
        <v>39203</v>
      </c>
      <c r="C585" s="588">
        <v>1415</v>
      </c>
      <c r="D585" s="588">
        <v>1493</v>
      </c>
    </row>
    <row r="586" spans="2:4">
      <c r="B586" s="502">
        <v>39234</v>
      </c>
      <c r="C586" s="588">
        <v>1448</v>
      </c>
      <c r="D586" s="588">
        <v>1407</v>
      </c>
    </row>
    <row r="587" spans="2:4">
      <c r="B587" s="502">
        <v>39264</v>
      </c>
      <c r="C587" s="588">
        <v>1354</v>
      </c>
      <c r="D587" s="588">
        <v>1361</v>
      </c>
    </row>
    <row r="588" spans="2:4">
      <c r="B588" s="502">
        <v>39295</v>
      </c>
      <c r="C588" s="588">
        <v>1330</v>
      </c>
      <c r="D588" s="588">
        <v>1321</v>
      </c>
    </row>
    <row r="589" spans="2:4">
      <c r="B589" s="502">
        <v>39326</v>
      </c>
      <c r="C589" s="588">
        <v>1183</v>
      </c>
      <c r="D589" s="588">
        <v>1261</v>
      </c>
    </row>
    <row r="590" spans="2:4">
      <c r="B590" s="502">
        <v>39356</v>
      </c>
      <c r="C590" s="588">
        <v>1264</v>
      </c>
      <c r="D590" s="588">
        <v>1192</v>
      </c>
    </row>
    <row r="591" spans="2:4">
      <c r="B591" s="502">
        <v>39387</v>
      </c>
      <c r="C591" s="588">
        <v>1197</v>
      </c>
      <c r="D591" s="588">
        <v>1224</v>
      </c>
    </row>
    <row r="592" spans="2:4">
      <c r="B592" s="502">
        <v>39417</v>
      </c>
      <c r="C592" s="588">
        <v>1037</v>
      </c>
      <c r="D592" s="588">
        <v>1149</v>
      </c>
    </row>
    <row r="593" spans="2:4">
      <c r="B593" s="502">
        <v>39448</v>
      </c>
      <c r="C593" s="588">
        <v>1084</v>
      </c>
      <c r="D593" s="588">
        <v>1094</v>
      </c>
    </row>
    <row r="594" spans="2:4">
      <c r="B594" s="502">
        <v>39479</v>
      </c>
      <c r="C594" s="588">
        <v>1103</v>
      </c>
      <c r="D594" s="588">
        <v>1014</v>
      </c>
    </row>
    <row r="595" spans="2:4">
      <c r="B595" s="502">
        <v>39508</v>
      </c>
      <c r="C595" s="588">
        <v>1005</v>
      </c>
      <c r="D595" s="588">
        <v>967</v>
      </c>
    </row>
    <row r="596" spans="2:4">
      <c r="B596" s="502">
        <v>39539</v>
      </c>
      <c r="C596" s="588">
        <v>1013</v>
      </c>
      <c r="D596" s="588">
        <v>1008</v>
      </c>
    </row>
    <row r="597" spans="2:4">
      <c r="B597" s="502">
        <v>39569</v>
      </c>
      <c r="C597" s="588">
        <v>973</v>
      </c>
      <c r="D597" s="588">
        <v>995</v>
      </c>
    </row>
    <row r="598" spans="2:4">
      <c r="B598" s="502">
        <v>39600</v>
      </c>
      <c r="C598" s="588">
        <v>1046</v>
      </c>
      <c r="D598" s="588">
        <v>1180</v>
      </c>
    </row>
    <row r="599" spans="2:4">
      <c r="B599" s="502">
        <v>39630</v>
      </c>
      <c r="C599" s="588">
        <v>923</v>
      </c>
      <c r="D599" s="588">
        <v>921</v>
      </c>
    </row>
    <row r="600" spans="2:4">
      <c r="B600" s="502">
        <v>39661</v>
      </c>
      <c r="C600" s="588">
        <v>844</v>
      </c>
      <c r="D600" s="588">
        <v>858</v>
      </c>
    </row>
    <row r="601" spans="2:4">
      <c r="B601" s="502">
        <v>39692</v>
      </c>
      <c r="C601" s="588">
        <v>820</v>
      </c>
      <c r="D601" s="588">
        <v>797</v>
      </c>
    </row>
    <row r="602" spans="2:4">
      <c r="B602" s="502">
        <v>39722</v>
      </c>
      <c r="C602" s="588">
        <v>777</v>
      </c>
      <c r="D602" s="588">
        <v>736</v>
      </c>
    </row>
    <row r="603" spans="2:4">
      <c r="B603" s="502">
        <v>39753</v>
      </c>
      <c r="C603" s="588">
        <v>652</v>
      </c>
      <c r="D603" s="588">
        <v>626</v>
      </c>
    </row>
    <row r="604" spans="2:4">
      <c r="B604" s="502">
        <v>39783</v>
      </c>
      <c r="C604" s="588">
        <v>560</v>
      </c>
      <c r="D604" s="588">
        <v>554</v>
      </c>
    </row>
    <row r="605" spans="2:4">
      <c r="B605" s="502">
        <v>39814</v>
      </c>
      <c r="C605" s="588">
        <v>490</v>
      </c>
      <c r="D605" s="588">
        <v>545</v>
      </c>
    </row>
    <row r="606" spans="2:4">
      <c r="B606" s="502">
        <v>39845</v>
      </c>
      <c r="C606" s="588">
        <v>582</v>
      </c>
      <c r="D606" s="588">
        <v>558</v>
      </c>
    </row>
    <row r="607" spans="2:4">
      <c r="B607" s="502">
        <v>39873</v>
      </c>
      <c r="C607" s="588">
        <v>505</v>
      </c>
      <c r="D607" s="588">
        <v>513</v>
      </c>
    </row>
    <row r="608" spans="2:4">
      <c r="B608" s="502">
        <v>39904</v>
      </c>
      <c r="C608" s="588">
        <v>478</v>
      </c>
      <c r="D608" s="588">
        <v>521</v>
      </c>
    </row>
    <row r="609" spans="2:4">
      <c r="B609" s="502">
        <v>39934</v>
      </c>
      <c r="C609" s="588">
        <v>540</v>
      </c>
      <c r="D609" s="588">
        <v>556</v>
      </c>
    </row>
    <row r="610" spans="2:4">
      <c r="B610" s="502">
        <v>39965</v>
      </c>
      <c r="C610" s="588">
        <v>585</v>
      </c>
      <c r="D610" s="588">
        <v>601</v>
      </c>
    </row>
    <row r="611" spans="2:4">
      <c r="B611" s="502">
        <v>39995</v>
      </c>
      <c r="C611" s="588">
        <v>594</v>
      </c>
      <c r="D611" s="588">
        <v>595</v>
      </c>
    </row>
    <row r="612" spans="2:4">
      <c r="B612" s="502">
        <v>40026</v>
      </c>
      <c r="C612" s="588">
        <v>586</v>
      </c>
      <c r="D612" s="588">
        <v>616</v>
      </c>
    </row>
    <row r="613" spans="2:4">
      <c r="B613" s="502">
        <v>40057</v>
      </c>
      <c r="C613" s="588">
        <v>585</v>
      </c>
      <c r="D613" s="588">
        <v>609</v>
      </c>
    </row>
    <row r="614" spans="2:4">
      <c r="B614" s="502">
        <v>40087</v>
      </c>
      <c r="C614" s="588">
        <v>534</v>
      </c>
      <c r="D614" s="588">
        <v>583</v>
      </c>
    </row>
    <row r="615" spans="2:4">
      <c r="B615" s="502">
        <v>40118</v>
      </c>
      <c r="C615" s="588">
        <v>588</v>
      </c>
      <c r="D615" s="588">
        <v>623</v>
      </c>
    </row>
    <row r="616" spans="2:4">
      <c r="B616" s="502">
        <v>40148</v>
      </c>
      <c r="C616" s="588">
        <v>581</v>
      </c>
      <c r="D616" s="588">
        <v>664</v>
      </c>
    </row>
    <row r="617" spans="2:4">
      <c r="B617" s="502">
        <v>40179</v>
      </c>
      <c r="C617" s="588">
        <v>614</v>
      </c>
      <c r="D617" s="588">
        <v>636</v>
      </c>
    </row>
    <row r="618" spans="2:4">
      <c r="B618" s="502">
        <v>40210</v>
      </c>
      <c r="C618" s="588">
        <v>604</v>
      </c>
      <c r="D618" s="588">
        <v>650</v>
      </c>
    </row>
    <row r="619" spans="2:4">
      <c r="B619" s="502">
        <v>40238</v>
      </c>
      <c r="C619" s="588">
        <v>636</v>
      </c>
      <c r="D619" s="588">
        <v>687</v>
      </c>
    </row>
    <row r="620" spans="2:4">
      <c r="B620" s="502">
        <v>40269</v>
      </c>
      <c r="C620" s="588">
        <v>687</v>
      </c>
      <c r="D620" s="588">
        <v>637</v>
      </c>
    </row>
    <row r="621" spans="2:4">
      <c r="B621" s="502">
        <v>40299</v>
      </c>
      <c r="C621" s="588">
        <v>583</v>
      </c>
      <c r="D621" s="588">
        <v>575</v>
      </c>
    </row>
    <row r="622" spans="2:4">
      <c r="B622" s="502">
        <v>40330</v>
      </c>
      <c r="C622" s="588">
        <v>536</v>
      </c>
      <c r="D622" s="588">
        <v>587</v>
      </c>
    </row>
    <row r="623" spans="2:4">
      <c r="B623" s="502">
        <v>40360</v>
      </c>
      <c r="C623" s="588">
        <v>546</v>
      </c>
      <c r="D623" s="588">
        <v>579</v>
      </c>
    </row>
    <row r="624" spans="2:4">
      <c r="B624" s="502">
        <v>40391</v>
      </c>
      <c r="C624" s="588">
        <v>599</v>
      </c>
      <c r="D624" s="588">
        <v>580</v>
      </c>
    </row>
    <row r="625" spans="2:4">
      <c r="B625" s="502">
        <v>40422</v>
      </c>
      <c r="C625" s="588">
        <v>594</v>
      </c>
      <c r="D625" s="588">
        <v>563</v>
      </c>
    </row>
    <row r="626" spans="2:4">
      <c r="B626" s="502">
        <v>40452</v>
      </c>
      <c r="C626" s="588">
        <v>543</v>
      </c>
      <c r="D626" s="588">
        <v>558</v>
      </c>
    </row>
    <row r="627" spans="2:4">
      <c r="B627" s="502">
        <v>40483</v>
      </c>
      <c r="C627" s="588">
        <v>545</v>
      </c>
      <c r="D627" s="588">
        <v>560</v>
      </c>
    </row>
    <row r="628" spans="2:4">
      <c r="B628" s="502">
        <v>40513</v>
      </c>
      <c r="C628" s="588">
        <v>539</v>
      </c>
      <c r="D628" s="588">
        <v>632</v>
      </c>
    </row>
    <row r="629" spans="2:4">
      <c r="B629" s="502">
        <v>40544</v>
      </c>
      <c r="C629" s="588">
        <v>630</v>
      </c>
      <c r="D629" s="588">
        <v>576</v>
      </c>
    </row>
    <row r="630" spans="2:4">
      <c r="B630" s="502">
        <v>40575</v>
      </c>
      <c r="C630" s="588">
        <v>517</v>
      </c>
      <c r="D630" s="588">
        <v>542</v>
      </c>
    </row>
    <row r="631" spans="2:4">
      <c r="B631" s="502">
        <v>40603</v>
      </c>
      <c r="C631" s="588">
        <v>600</v>
      </c>
      <c r="D631" s="588">
        <v>583</v>
      </c>
    </row>
    <row r="632" spans="2:4">
      <c r="B632" s="502">
        <v>40634</v>
      </c>
      <c r="C632" s="588">
        <v>554</v>
      </c>
      <c r="D632" s="588">
        <v>581</v>
      </c>
    </row>
    <row r="633" spans="2:4">
      <c r="B633" s="502">
        <v>40664</v>
      </c>
      <c r="C633" s="588">
        <v>561</v>
      </c>
      <c r="D633" s="588">
        <v>618</v>
      </c>
    </row>
    <row r="634" spans="2:4">
      <c r="B634" s="502">
        <v>40695</v>
      </c>
      <c r="C634" s="588">
        <v>608</v>
      </c>
      <c r="D634" s="588">
        <v>636</v>
      </c>
    </row>
    <row r="635" spans="2:4">
      <c r="B635" s="502">
        <v>40725</v>
      </c>
      <c r="C635" s="588">
        <v>623</v>
      </c>
      <c r="D635" s="588">
        <v>621</v>
      </c>
    </row>
    <row r="636" spans="2:4">
      <c r="B636" s="502">
        <v>40756</v>
      </c>
      <c r="C636" s="588">
        <v>585</v>
      </c>
      <c r="D636" s="588">
        <v>647</v>
      </c>
    </row>
    <row r="637" spans="2:4">
      <c r="B637" s="502">
        <v>40787</v>
      </c>
      <c r="C637" s="588">
        <v>650</v>
      </c>
      <c r="D637" s="588">
        <v>610</v>
      </c>
    </row>
    <row r="638" spans="2:4">
      <c r="B638" s="502">
        <v>40817</v>
      </c>
      <c r="C638" s="588">
        <v>610</v>
      </c>
      <c r="D638" s="588">
        <v>671</v>
      </c>
    </row>
    <row r="639" spans="2:4">
      <c r="B639" s="502">
        <v>40848</v>
      </c>
      <c r="C639" s="588">
        <v>711</v>
      </c>
      <c r="D639" s="588">
        <v>706</v>
      </c>
    </row>
    <row r="640" spans="2:4">
      <c r="B640" s="502">
        <v>40878</v>
      </c>
      <c r="C640" s="588">
        <v>694</v>
      </c>
      <c r="D640" s="588">
        <v>697</v>
      </c>
    </row>
    <row r="641" spans="2:4">
      <c r="B641" s="502">
        <v>40909</v>
      </c>
      <c r="C641" s="588">
        <v>723</v>
      </c>
      <c r="D641" s="588">
        <v>715</v>
      </c>
    </row>
    <row r="642" spans="2:4">
      <c r="B642" s="502">
        <v>40940</v>
      </c>
      <c r="C642" s="588">
        <v>704</v>
      </c>
      <c r="D642" s="588">
        <v>733</v>
      </c>
    </row>
    <row r="643" spans="2:4">
      <c r="B643" s="502">
        <v>40969</v>
      </c>
      <c r="C643" s="588">
        <v>695</v>
      </c>
      <c r="D643" s="588">
        <v>797</v>
      </c>
    </row>
    <row r="644" spans="2:4">
      <c r="B644" s="502">
        <v>41000</v>
      </c>
      <c r="C644" s="588">
        <v>753</v>
      </c>
      <c r="D644" s="588">
        <v>747</v>
      </c>
    </row>
    <row r="645" spans="2:4">
      <c r="B645" s="502">
        <v>41030</v>
      </c>
      <c r="C645" s="588">
        <v>708</v>
      </c>
      <c r="D645" s="588">
        <v>807</v>
      </c>
    </row>
    <row r="646" spans="2:4">
      <c r="B646" s="502">
        <v>41061</v>
      </c>
      <c r="C646" s="588">
        <v>757</v>
      </c>
      <c r="D646" s="588">
        <v>790</v>
      </c>
    </row>
    <row r="647" spans="2:4">
      <c r="B647" s="502">
        <v>41091</v>
      </c>
      <c r="C647" s="588">
        <v>740</v>
      </c>
      <c r="D647" s="588">
        <v>840</v>
      </c>
    </row>
    <row r="648" spans="2:4">
      <c r="B648" s="502">
        <v>41122</v>
      </c>
      <c r="C648" s="588">
        <v>754</v>
      </c>
      <c r="D648" s="588">
        <v>832</v>
      </c>
    </row>
    <row r="649" spans="2:4">
      <c r="B649" s="502">
        <v>41153</v>
      </c>
      <c r="C649" s="588">
        <v>847</v>
      </c>
      <c r="D649" s="588">
        <v>921</v>
      </c>
    </row>
    <row r="650" spans="2:4">
      <c r="B650" s="502">
        <v>41183</v>
      </c>
      <c r="C650" s="588">
        <v>915</v>
      </c>
      <c r="D650" s="588">
        <v>895</v>
      </c>
    </row>
    <row r="651" spans="2:4">
      <c r="B651" s="502">
        <v>41214</v>
      </c>
      <c r="C651" s="588">
        <v>833</v>
      </c>
      <c r="D651" s="588">
        <v>930</v>
      </c>
    </row>
    <row r="652" spans="2:4">
      <c r="B652" s="502">
        <v>41244</v>
      </c>
      <c r="C652" s="588">
        <v>976</v>
      </c>
      <c r="D652" s="588">
        <v>938</v>
      </c>
    </row>
    <row r="653" spans="2:4">
      <c r="B653" s="502">
        <v>41275</v>
      </c>
      <c r="C653" s="588">
        <v>888</v>
      </c>
      <c r="D653" s="588">
        <v>928</v>
      </c>
    </row>
    <row r="654" spans="2:4">
      <c r="B654" s="502">
        <v>41306</v>
      </c>
      <c r="C654" s="588">
        <v>970</v>
      </c>
      <c r="D654" s="588">
        <v>971</v>
      </c>
    </row>
    <row r="655" spans="2:4">
      <c r="B655" s="502">
        <v>41334</v>
      </c>
      <c r="C655" s="588">
        <v>999</v>
      </c>
      <c r="D655" s="588">
        <v>932</v>
      </c>
    </row>
    <row r="656" spans="2:4">
      <c r="B656" s="502">
        <v>41365</v>
      </c>
      <c r="C656" s="588">
        <v>826</v>
      </c>
      <c r="D656" s="588">
        <v>1015</v>
      </c>
    </row>
    <row r="657" spans="2:4">
      <c r="B657" s="502">
        <v>41395</v>
      </c>
      <c r="C657" s="588">
        <v>920</v>
      </c>
      <c r="D657" s="588">
        <v>1016</v>
      </c>
    </row>
    <row r="658" spans="2:4">
      <c r="B658" s="502">
        <v>41426</v>
      </c>
      <c r="C658" s="588">
        <v>852</v>
      </c>
      <c r="D658" s="588">
        <v>951</v>
      </c>
    </row>
    <row r="659" spans="2:4">
      <c r="B659" s="502">
        <v>41456</v>
      </c>
      <c r="C659" s="588">
        <v>891</v>
      </c>
      <c r="D659" s="588">
        <v>986</v>
      </c>
    </row>
    <row r="660" spans="2:4">
      <c r="B660" s="502">
        <v>41487</v>
      </c>
      <c r="C660" s="588">
        <v>898</v>
      </c>
      <c r="D660" s="588">
        <v>947</v>
      </c>
    </row>
    <row r="661" spans="2:4">
      <c r="B661" s="502">
        <v>41518</v>
      </c>
      <c r="C661" s="588">
        <v>860</v>
      </c>
      <c r="D661" s="588">
        <v>1015</v>
      </c>
    </row>
    <row r="662" spans="2:4">
      <c r="B662" s="502">
        <v>41548</v>
      </c>
      <c r="C662" s="588">
        <v>921</v>
      </c>
      <c r="D662" s="588">
        <v>1031</v>
      </c>
    </row>
    <row r="663" spans="2:4">
      <c r="B663" s="502">
        <v>41579</v>
      </c>
      <c r="C663" s="588">
        <v>1104</v>
      </c>
      <c r="D663" s="588">
        <v>1042</v>
      </c>
    </row>
    <row r="664" spans="2:4">
      <c r="B664" s="502">
        <v>41609</v>
      </c>
      <c r="C664" s="588">
        <v>1010</v>
      </c>
      <c r="D664" s="588">
        <v>1013</v>
      </c>
    </row>
    <row r="665" spans="2:4">
      <c r="B665" s="502">
        <v>41640</v>
      </c>
      <c r="C665" s="588">
        <v>902</v>
      </c>
      <c r="D665" s="588">
        <v>1001</v>
      </c>
    </row>
    <row r="666" spans="2:4">
      <c r="B666" s="502">
        <v>41671</v>
      </c>
      <c r="C666" s="588">
        <v>948</v>
      </c>
      <c r="D666" s="588">
        <v>1032</v>
      </c>
    </row>
    <row r="667" spans="2:4">
      <c r="B667" s="502">
        <v>41699</v>
      </c>
      <c r="C667" s="588">
        <v>973</v>
      </c>
      <c r="D667" s="588">
        <v>1078</v>
      </c>
    </row>
    <row r="668" spans="2:4">
      <c r="B668" s="502">
        <v>41730</v>
      </c>
      <c r="C668" s="588">
        <v>1038</v>
      </c>
      <c r="D668" s="588">
        <v>1080</v>
      </c>
    </row>
    <row r="669" spans="2:4">
      <c r="B669" s="502">
        <v>41760</v>
      </c>
      <c r="C669" s="588">
        <v>987</v>
      </c>
      <c r="D669" s="588">
        <v>1007</v>
      </c>
    </row>
    <row r="670" spans="2:4">
      <c r="B670" s="502">
        <v>41791</v>
      </c>
      <c r="C670" s="588">
        <v>928</v>
      </c>
      <c r="D670" s="588">
        <v>1015</v>
      </c>
    </row>
    <row r="671" spans="2:4">
      <c r="B671" s="502">
        <v>41821</v>
      </c>
      <c r="C671" s="588">
        <v>1085</v>
      </c>
      <c r="D671" s="588">
        <v>1053</v>
      </c>
    </row>
    <row r="672" spans="2:4">
      <c r="B672" s="502">
        <v>41852</v>
      </c>
      <c r="C672" s="588">
        <v>984</v>
      </c>
      <c r="D672" s="588">
        <v>1045</v>
      </c>
    </row>
    <row r="673" spans="2:4">
      <c r="B673" s="502">
        <v>41883</v>
      </c>
      <c r="C673" s="588">
        <v>999</v>
      </c>
      <c r="D673" s="588">
        <v>1062</v>
      </c>
    </row>
    <row r="674" spans="2:4">
      <c r="B674" s="502">
        <v>41913</v>
      </c>
      <c r="C674" s="588">
        <v>1094</v>
      </c>
      <c r="D674" s="588">
        <v>1123</v>
      </c>
    </row>
    <row r="675" spans="2:4">
      <c r="B675" s="502">
        <v>41944</v>
      </c>
      <c r="C675" s="588">
        <v>994</v>
      </c>
      <c r="D675" s="588">
        <v>1073</v>
      </c>
    </row>
    <row r="676" spans="2:4">
      <c r="B676" s="502">
        <v>41974</v>
      </c>
      <c r="C676" s="588">
        <v>1081</v>
      </c>
      <c r="D676" s="588">
        <v>1070</v>
      </c>
    </row>
    <row r="677" spans="2:4">
      <c r="B677" s="502">
        <v>42005</v>
      </c>
      <c r="C677" s="588">
        <v>1101</v>
      </c>
      <c r="D677" s="588">
        <v>1069</v>
      </c>
    </row>
    <row r="678" spans="2:4">
      <c r="B678" s="502">
        <v>42036</v>
      </c>
      <c r="C678" s="588">
        <v>887</v>
      </c>
      <c r="D678" s="588">
        <v>1127</v>
      </c>
    </row>
    <row r="679" spans="2:4">
      <c r="B679" s="502">
        <v>42064</v>
      </c>
      <c r="C679" s="588">
        <v>974</v>
      </c>
      <c r="D679" s="588">
        <v>1079</v>
      </c>
    </row>
    <row r="680" spans="2:4">
      <c r="B680" s="502">
        <v>42095</v>
      </c>
      <c r="C680" s="588">
        <v>1200</v>
      </c>
      <c r="D680" s="588">
        <v>1178</v>
      </c>
    </row>
    <row r="681" spans="2:4">
      <c r="B681" s="502">
        <v>42125</v>
      </c>
      <c r="C681" s="588">
        <v>1066</v>
      </c>
      <c r="D681" s="588">
        <v>1255</v>
      </c>
    </row>
    <row r="682" spans="2:4">
      <c r="B682" s="502">
        <v>42156</v>
      </c>
      <c r="C682" s="588">
        <v>1201</v>
      </c>
      <c r="D682" s="588">
        <v>1363</v>
      </c>
    </row>
    <row r="683" spans="2:4">
      <c r="B683" s="502">
        <v>42186</v>
      </c>
      <c r="C683" s="588">
        <v>1140</v>
      </c>
      <c r="D683" s="588">
        <v>1134</v>
      </c>
    </row>
    <row r="684" spans="2:4">
      <c r="B684" s="502">
        <v>42217</v>
      </c>
      <c r="C684" s="588">
        <v>1134</v>
      </c>
      <c r="D684" s="588">
        <v>1159</v>
      </c>
    </row>
    <row r="685" spans="2:4">
      <c r="B685" s="502">
        <v>42248</v>
      </c>
      <c r="C685" s="588">
        <v>1209</v>
      </c>
      <c r="D685" s="588">
        <v>1125</v>
      </c>
    </row>
    <row r="686" spans="2:4">
      <c r="B686" s="502">
        <v>42278</v>
      </c>
      <c r="C686" s="588">
        <v>1059</v>
      </c>
      <c r="D686" s="588">
        <v>1166</v>
      </c>
    </row>
    <row r="687" spans="2:4">
      <c r="B687" s="502">
        <v>42309</v>
      </c>
      <c r="C687" s="588">
        <v>1176</v>
      </c>
      <c r="D687" s="588">
        <v>1267</v>
      </c>
    </row>
    <row r="688" spans="2:4">
      <c r="B688" s="502">
        <v>42339</v>
      </c>
      <c r="C688" s="588">
        <v>1138</v>
      </c>
      <c r="D688" s="588">
        <v>1218</v>
      </c>
    </row>
    <row r="689" spans="1:4">
      <c r="A689">
        <v>2016</v>
      </c>
      <c r="B689" s="502">
        <v>42370</v>
      </c>
      <c r="C689" s="588">
        <v>1123</v>
      </c>
      <c r="D689" s="588">
        <v>1193</v>
      </c>
    </row>
    <row r="690" spans="1:4">
      <c r="B690" s="502">
        <v>42401</v>
      </c>
      <c r="C690" s="588">
        <v>1209</v>
      </c>
      <c r="D690" s="588">
        <v>1195</v>
      </c>
    </row>
    <row r="691" spans="1:4">
      <c r="B691" s="502">
        <v>42430</v>
      </c>
      <c r="C691" s="588">
        <v>1128</v>
      </c>
      <c r="D691" s="588">
        <v>1115</v>
      </c>
    </row>
    <row r="692" spans="1:4">
      <c r="B692" s="502">
        <v>42461</v>
      </c>
      <c r="C692" s="588">
        <v>1164</v>
      </c>
      <c r="D692" s="588">
        <v>1163</v>
      </c>
    </row>
    <row r="693" spans="1:4">
      <c r="B693" s="502">
        <v>42491</v>
      </c>
      <c r="C693" s="588">
        <v>1119</v>
      </c>
      <c r="D693" s="588">
        <v>1178</v>
      </c>
    </row>
    <row r="694" spans="1:4">
      <c r="B694" s="502">
        <v>42522</v>
      </c>
      <c r="C694" s="588">
        <v>1190</v>
      </c>
      <c r="D694" s="588">
        <v>1193</v>
      </c>
    </row>
    <row r="695" spans="1:4">
      <c r="B695" s="502">
        <v>42552</v>
      </c>
      <c r="C695" s="588">
        <v>1223</v>
      </c>
      <c r="D695" s="588">
        <v>1175</v>
      </c>
    </row>
    <row r="696" spans="1:4">
      <c r="B696" s="502">
        <v>42583</v>
      </c>
      <c r="C696" s="588">
        <v>1164</v>
      </c>
      <c r="D696" s="588">
        <v>1200</v>
      </c>
    </row>
    <row r="697" spans="1:4">
      <c r="B697" s="502">
        <v>42614</v>
      </c>
      <c r="C697" s="588">
        <v>1062</v>
      </c>
      <c r="D697" s="588">
        <v>1270</v>
      </c>
    </row>
    <row r="698" spans="1:4">
      <c r="B698" s="502">
        <v>42644</v>
      </c>
      <c r="C698" s="588">
        <v>1328</v>
      </c>
      <c r="D698" s="588">
        <v>1285</v>
      </c>
    </row>
    <row r="699" spans="1:4">
      <c r="B699" s="502">
        <v>42675</v>
      </c>
      <c r="C699" s="588">
        <v>1149</v>
      </c>
      <c r="D699" s="588">
        <v>1255</v>
      </c>
    </row>
    <row r="700" spans="1:4">
      <c r="B700" s="502">
        <v>42705</v>
      </c>
      <c r="C700" s="588">
        <v>1268</v>
      </c>
      <c r="D700" s="588">
        <v>1266</v>
      </c>
    </row>
    <row r="701" spans="1:4">
      <c r="B701" s="502">
        <v>42736</v>
      </c>
      <c r="C701" s="588">
        <v>1236</v>
      </c>
      <c r="D701" s="588">
        <v>1300</v>
      </c>
    </row>
    <row r="702" spans="1:4">
      <c r="A702">
        <v>2017</v>
      </c>
      <c r="B702" s="502">
        <v>42767</v>
      </c>
      <c r="C702" s="588">
        <v>1288</v>
      </c>
      <c r="D702" s="588">
        <v>1219</v>
      </c>
    </row>
    <row r="703" spans="1:4">
      <c r="B703" s="502">
        <v>42795</v>
      </c>
      <c r="C703" s="588">
        <v>1189</v>
      </c>
      <c r="D703" s="588">
        <v>1260</v>
      </c>
    </row>
    <row r="704" spans="1:4">
      <c r="B704" s="502">
        <v>42826</v>
      </c>
      <c r="C704" s="588">
        <v>1154</v>
      </c>
      <c r="D704" s="588">
        <v>1228</v>
      </c>
    </row>
    <row r="705" spans="2:4">
      <c r="B705" s="502">
        <v>42856</v>
      </c>
      <c r="C705" s="588">
        <v>1129</v>
      </c>
      <c r="D705" s="588">
        <v>1168</v>
      </c>
    </row>
    <row r="706" spans="2:4">
      <c r="B706" s="502">
        <v>42887</v>
      </c>
      <c r="C706" s="588">
        <v>1217</v>
      </c>
      <c r="D706" s="588">
        <v>1275</v>
      </c>
    </row>
    <row r="707" spans="2:4">
      <c r="B707" s="502">
        <v>42917</v>
      </c>
      <c r="C707" s="588">
        <v>1185</v>
      </c>
      <c r="D707" s="588">
        <v>1230</v>
      </c>
    </row>
    <row r="708" spans="2:4">
      <c r="B708" s="502">
        <v>42948</v>
      </c>
      <c r="C708" s="588">
        <v>1172</v>
      </c>
      <c r="D708" s="588">
        <v>1272</v>
      </c>
    </row>
    <row r="709" spans="2:4">
      <c r="B709" s="502">
        <v>42979</v>
      </c>
      <c r="C709" s="588">
        <v>1159</v>
      </c>
      <c r="D709" s="588">
        <v>1225</v>
      </c>
    </row>
    <row r="710" spans="2:4">
      <c r="B710" s="502">
        <v>43009</v>
      </c>
      <c r="C710" s="588">
        <v>1261</v>
      </c>
      <c r="D710" s="588">
        <v>1316</v>
      </c>
    </row>
    <row r="711" spans="2:4">
      <c r="B711" s="502">
        <v>43040</v>
      </c>
      <c r="C711" s="588">
        <v>1299</v>
      </c>
      <c r="D711" s="588">
        <v>1303</v>
      </c>
    </row>
    <row r="712" spans="2:4">
      <c r="B712" s="502">
        <v>43070</v>
      </c>
      <c r="C712" s="588">
        <v>1192</v>
      </c>
      <c r="D712" s="588">
        <v>1302</v>
      </c>
    </row>
  </sheetData>
  <pageMargins left="0.75" right="0.75" top="1" bottom="1" header="0.5" footer="0.5"/>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4:W816"/>
  <sheetViews>
    <sheetView topLeftCell="A756" workbookViewId="0">
      <selection activeCell="K778" sqref="K778"/>
    </sheetView>
  </sheetViews>
  <sheetFormatPr baseColWidth="10" defaultRowHeight="15" x14ac:dyDescent="0"/>
  <cols>
    <col min="1" max="1" width="10.83203125" style="1611"/>
    <col min="2" max="2" width="15.6640625" style="2086" customWidth="1"/>
    <col min="3" max="5" width="10.83203125" style="1613"/>
    <col min="6" max="10" width="10.83203125" style="1614"/>
    <col min="11" max="11" width="10.83203125" style="1634"/>
    <col min="12" max="23" width="10.83203125" style="546"/>
    <col min="24" max="16384" width="10.83203125" style="1030"/>
  </cols>
  <sheetData>
    <row r="4" spans="2:14">
      <c r="B4" s="2082">
        <v>21916</v>
      </c>
      <c r="C4" s="1612">
        <v>4.7199999999999999E-2</v>
      </c>
      <c r="N4" s="821">
        <v>3.9900000000000005E-2</v>
      </c>
    </row>
    <row r="5" spans="2:14">
      <c r="B5" s="2082">
        <v>21947</v>
      </c>
      <c r="C5" s="1612">
        <v>4.4900000000000002E-2</v>
      </c>
      <c r="N5" s="821">
        <v>3.9699999999999999E-2</v>
      </c>
    </row>
    <row r="6" spans="2:14">
      <c r="B6" s="2082">
        <v>21976</v>
      </c>
      <c r="C6" s="1612">
        <v>4.2500000000000003E-2</v>
      </c>
      <c r="N6" s="821">
        <v>3.8399999999999997E-2</v>
      </c>
    </row>
    <row r="7" spans="2:14">
      <c r="B7" s="2082">
        <v>22007</v>
      </c>
      <c r="C7" s="1612">
        <v>4.2799999999999998E-2</v>
      </c>
      <c r="N7" s="821">
        <v>3.9199999999999999E-2</v>
      </c>
    </row>
    <row r="8" spans="2:14">
      <c r="B8" s="2082">
        <v>22037</v>
      </c>
      <c r="C8" s="1612">
        <v>4.3499999999999997E-2</v>
      </c>
      <c r="N8" s="821">
        <v>3.85E-2</v>
      </c>
    </row>
    <row r="9" spans="2:14">
      <c r="B9" s="2082">
        <v>22068</v>
      </c>
      <c r="C9" s="1612">
        <v>4.1500000000000002E-2</v>
      </c>
      <c r="N9" s="821">
        <v>3.32E-2</v>
      </c>
    </row>
    <row r="10" spans="2:14">
      <c r="B10" s="2082">
        <v>22098</v>
      </c>
      <c r="C10" s="1612">
        <v>3.9E-2</v>
      </c>
      <c r="N10" s="821">
        <v>3.2300000000000002E-2</v>
      </c>
    </row>
    <row r="11" spans="2:14">
      <c r="B11" s="2082">
        <v>22129</v>
      </c>
      <c r="C11" s="1612">
        <v>3.7999999999999999E-2</v>
      </c>
      <c r="N11" s="821">
        <v>2.98E-2</v>
      </c>
    </row>
    <row r="12" spans="2:14">
      <c r="B12" s="2082">
        <v>22160</v>
      </c>
      <c r="C12" s="1612">
        <v>3.7999999999999999E-2</v>
      </c>
      <c r="N12" s="821">
        <v>2.6000000000000002E-2</v>
      </c>
    </row>
    <row r="13" spans="2:14">
      <c r="B13" s="2082">
        <v>22190</v>
      </c>
      <c r="C13" s="1612">
        <v>3.8899999999999997E-2</v>
      </c>
      <c r="N13" s="821">
        <v>2.4700000000000003E-2</v>
      </c>
    </row>
    <row r="14" spans="2:14">
      <c r="B14" s="2082">
        <v>22221</v>
      </c>
      <c r="C14" s="1612">
        <v>3.9300000000000002E-2</v>
      </c>
      <c r="N14" s="821">
        <v>2.4399999999999998E-2</v>
      </c>
    </row>
    <row r="15" spans="2:14">
      <c r="B15" s="2082">
        <v>22251</v>
      </c>
      <c r="C15" s="1612">
        <v>3.8399999999999997E-2</v>
      </c>
      <c r="N15" s="821">
        <v>1.9799999999999998E-2</v>
      </c>
    </row>
    <row r="16" spans="2:14">
      <c r="B16" s="2082">
        <v>22282</v>
      </c>
      <c r="C16" s="1612">
        <v>3.8399999999999997E-2</v>
      </c>
      <c r="N16" s="821">
        <v>1.4499999999999999E-2</v>
      </c>
    </row>
    <row r="17" spans="2:14">
      <c r="B17" s="2082">
        <v>22313</v>
      </c>
      <c r="C17" s="1612">
        <v>3.78E-2</v>
      </c>
      <c r="N17" s="821">
        <v>2.5399999999999999E-2</v>
      </c>
    </row>
    <row r="18" spans="2:14">
      <c r="B18" s="2082">
        <v>22341</v>
      </c>
      <c r="C18" s="1612">
        <v>3.7400000000000003E-2</v>
      </c>
      <c r="N18" s="821">
        <v>2.0199999999999999E-2</v>
      </c>
    </row>
    <row r="19" spans="2:14">
      <c r="B19" s="2082">
        <v>22372</v>
      </c>
      <c r="C19" s="1612">
        <v>3.78E-2</v>
      </c>
      <c r="N19" s="821">
        <v>1.49E-2</v>
      </c>
    </row>
    <row r="20" spans="2:14">
      <c r="B20" s="2082">
        <v>22402</v>
      </c>
      <c r="C20" s="1612">
        <v>3.7100000000000001E-2</v>
      </c>
      <c r="N20" s="821">
        <v>1.9799999999999998E-2</v>
      </c>
    </row>
    <row r="21" spans="2:14">
      <c r="B21" s="2082">
        <v>22433</v>
      </c>
      <c r="C21" s="1612">
        <v>3.8800000000000001E-2</v>
      </c>
      <c r="N21" s="821">
        <v>1.7299999999999999E-2</v>
      </c>
    </row>
    <row r="22" spans="2:14">
      <c r="B22" s="2082">
        <v>22463</v>
      </c>
      <c r="C22" s="1612">
        <v>3.9199999999999999E-2</v>
      </c>
      <c r="N22" s="821">
        <v>1.1699999999999999E-2</v>
      </c>
    </row>
    <row r="23" spans="2:14">
      <c r="B23" s="2082">
        <v>22494</v>
      </c>
      <c r="C23" s="1612">
        <v>4.0399999999999998E-2</v>
      </c>
      <c r="N23" s="821">
        <v>0.02</v>
      </c>
    </row>
    <row r="24" spans="2:14">
      <c r="B24" s="2082">
        <v>22525</v>
      </c>
      <c r="C24" s="1612">
        <v>3.9800000000000002E-2</v>
      </c>
      <c r="N24" s="821">
        <v>1.8799999999999997E-2</v>
      </c>
    </row>
    <row r="25" spans="2:14">
      <c r="B25" s="2082">
        <v>22555</v>
      </c>
      <c r="C25" s="1612">
        <v>3.9199999999999999E-2</v>
      </c>
      <c r="N25" s="821">
        <v>2.2599999999999999E-2</v>
      </c>
    </row>
    <row r="26" spans="2:14">
      <c r="B26" s="2082">
        <v>22586</v>
      </c>
      <c r="C26" s="1612">
        <v>3.9399999999999998E-2</v>
      </c>
      <c r="N26" s="821">
        <v>2.6099999999999998E-2</v>
      </c>
    </row>
    <row r="27" spans="2:14">
      <c r="B27" s="2082">
        <v>22616</v>
      </c>
      <c r="C27" s="1612">
        <v>4.0599999999999997E-2</v>
      </c>
      <c r="N27" s="821">
        <v>2.3300000000000001E-2</v>
      </c>
    </row>
    <row r="28" spans="2:14">
      <c r="B28" s="2082">
        <v>22647</v>
      </c>
      <c r="C28" s="1612">
        <v>4.0800000000000003E-2</v>
      </c>
      <c r="N28" s="821">
        <v>2.1499999999999998E-2</v>
      </c>
    </row>
    <row r="29" spans="2:14">
      <c r="B29" s="2082">
        <v>22678</v>
      </c>
      <c r="C29" s="1612">
        <v>4.0399999999999998E-2</v>
      </c>
      <c r="N29" s="821">
        <v>2.3700000000000002E-2</v>
      </c>
    </row>
    <row r="30" spans="2:14">
      <c r="B30" s="2082">
        <v>22706</v>
      </c>
      <c r="C30" s="1612">
        <v>3.9300000000000002E-2</v>
      </c>
      <c r="N30" s="821">
        <v>2.8500000000000001E-2</v>
      </c>
    </row>
    <row r="31" spans="2:14">
      <c r="B31" s="2082">
        <v>22737</v>
      </c>
      <c r="C31" s="1612">
        <v>3.8399999999999997E-2</v>
      </c>
      <c r="N31" s="821">
        <v>2.7799999999999998E-2</v>
      </c>
    </row>
    <row r="32" spans="2:14">
      <c r="B32" s="2082">
        <v>22767</v>
      </c>
      <c r="C32" s="1612">
        <v>3.8699999999999998E-2</v>
      </c>
      <c r="N32" s="821">
        <v>2.3599999999999999E-2</v>
      </c>
    </row>
    <row r="33" spans="2:14">
      <c r="B33" s="2082">
        <v>22798</v>
      </c>
      <c r="C33" s="1612">
        <v>3.9100000000000003E-2</v>
      </c>
      <c r="N33" s="821">
        <v>2.6800000000000001E-2</v>
      </c>
    </row>
    <row r="34" spans="2:14">
      <c r="B34" s="2082">
        <v>22828</v>
      </c>
      <c r="C34" s="1612">
        <v>4.0099999999999997E-2</v>
      </c>
      <c r="N34" s="821">
        <v>2.7099999999999999E-2</v>
      </c>
    </row>
    <row r="35" spans="2:14">
      <c r="B35" s="2082">
        <v>22859</v>
      </c>
      <c r="C35" s="1612">
        <v>3.9800000000000002E-2</v>
      </c>
      <c r="N35" s="821">
        <v>2.9300000000000003E-2</v>
      </c>
    </row>
    <row r="36" spans="2:14">
      <c r="B36" s="2082">
        <v>22890</v>
      </c>
      <c r="C36" s="1612">
        <v>3.9800000000000002E-2</v>
      </c>
      <c r="N36" s="821">
        <v>2.8999999999999998E-2</v>
      </c>
    </row>
    <row r="37" spans="2:14">
      <c r="B37" s="2082">
        <v>22920</v>
      </c>
      <c r="C37" s="1612">
        <v>3.9300000000000002E-2</v>
      </c>
      <c r="N37" s="821">
        <v>2.8999999999999998E-2</v>
      </c>
    </row>
    <row r="38" spans="2:14">
      <c r="B38" s="2082">
        <v>22951</v>
      </c>
      <c r="C38" s="1612">
        <v>3.9199999999999999E-2</v>
      </c>
      <c r="N38" s="821">
        <v>2.9399999999999999E-2</v>
      </c>
    </row>
    <row r="39" spans="2:14">
      <c r="B39" s="2082">
        <v>22981</v>
      </c>
      <c r="C39" s="1612">
        <v>3.8600000000000002E-2</v>
      </c>
      <c r="N39" s="821">
        <v>2.9300000000000003E-2</v>
      </c>
    </row>
    <row r="40" spans="2:14">
      <c r="B40" s="2082">
        <v>23012</v>
      </c>
      <c r="C40" s="1612">
        <v>3.8300000000000001E-2</v>
      </c>
      <c r="N40" s="821">
        <v>2.92E-2</v>
      </c>
    </row>
    <row r="41" spans="2:14">
      <c r="B41" s="2082">
        <v>23043</v>
      </c>
      <c r="C41" s="1612">
        <v>3.9199999999999999E-2</v>
      </c>
      <c r="N41" s="821">
        <v>0.03</v>
      </c>
    </row>
    <row r="42" spans="2:14">
      <c r="B42" s="2082">
        <v>23071</v>
      </c>
      <c r="C42" s="1612">
        <v>3.9300000000000002E-2</v>
      </c>
      <c r="N42" s="821">
        <v>2.98E-2</v>
      </c>
    </row>
    <row r="43" spans="2:14">
      <c r="B43" s="2082">
        <v>23102</v>
      </c>
      <c r="C43" s="1612">
        <v>3.9699999999999999E-2</v>
      </c>
      <c r="N43" s="821">
        <v>2.8999999999999998E-2</v>
      </c>
    </row>
    <row r="44" spans="2:14">
      <c r="B44" s="2082">
        <v>23132</v>
      </c>
      <c r="C44" s="1612">
        <v>3.9300000000000002E-2</v>
      </c>
      <c r="N44" s="821">
        <v>0.03</v>
      </c>
    </row>
    <row r="45" spans="2:14">
      <c r="B45" s="2082">
        <v>23163</v>
      </c>
      <c r="C45" s="1612">
        <v>3.9899999999999998E-2</v>
      </c>
      <c r="N45" s="821">
        <v>2.9900000000000003E-2</v>
      </c>
    </row>
    <row r="46" spans="2:14">
      <c r="B46" s="2082">
        <v>23193</v>
      </c>
      <c r="C46" s="1612">
        <v>4.02E-2</v>
      </c>
      <c r="N46" s="821">
        <v>3.0200000000000001E-2</v>
      </c>
    </row>
    <row r="47" spans="2:14">
      <c r="B47" s="2082">
        <v>23224</v>
      </c>
      <c r="C47" s="1612">
        <v>0.04</v>
      </c>
      <c r="N47" s="821">
        <v>3.49E-2</v>
      </c>
    </row>
    <row r="48" spans="2:14">
      <c r="B48" s="2082">
        <v>23255</v>
      </c>
      <c r="C48" s="1612">
        <v>4.0800000000000003E-2</v>
      </c>
      <c r="N48" s="821">
        <v>3.4799999999999998E-2</v>
      </c>
    </row>
    <row r="49" spans="2:14">
      <c r="B49" s="2082">
        <v>23285</v>
      </c>
      <c r="C49" s="1612">
        <v>4.1099999999999998E-2</v>
      </c>
      <c r="N49" s="821">
        <v>3.5000000000000003E-2</v>
      </c>
    </row>
    <row r="50" spans="2:14">
      <c r="B50" s="2082">
        <v>23316</v>
      </c>
      <c r="C50" s="1612">
        <v>4.1200000000000001E-2</v>
      </c>
      <c r="N50" s="821">
        <v>3.4799999999999998E-2</v>
      </c>
    </row>
    <row r="51" spans="2:14">
      <c r="B51" s="2082">
        <v>23346</v>
      </c>
      <c r="C51" s="1612">
        <v>4.1300000000000003E-2</v>
      </c>
      <c r="N51" s="821">
        <v>3.3799999999999997E-2</v>
      </c>
    </row>
    <row r="52" spans="2:14">
      <c r="B52" s="2082">
        <v>23377</v>
      </c>
      <c r="C52" s="1612">
        <v>4.1700000000000001E-2</v>
      </c>
      <c r="N52" s="821">
        <v>3.4799999999999998E-2</v>
      </c>
    </row>
    <row r="53" spans="2:14">
      <c r="B53" s="2082">
        <v>23408</v>
      </c>
      <c r="C53" s="1612">
        <v>4.1500000000000002E-2</v>
      </c>
      <c r="N53" s="821">
        <v>3.4799999999999998E-2</v>
      </c>
    </row>
    <row r="54" spans="2:14">
      <c r="B54" s="2082">
        <v>23437</v>
      </c>
      <c r="C54" s="1612">
        <v>4.2200000000000001E-2</v>
      </c>
      <c r="N54" s="821">
        <v>3.4300000000000004E-2</v>
      </c>
    </row>
    <row r="55" spans="2:14">
      <c r="B55" s="2082">
        <v>23468</v>
      </c>
      <c r="C55" s="1612">
        <v>4.2299999999999997E-2</v>
      </c>
      <c r="N55" s="821">
        <v>3.4700000000000002E-2</v>
      </c>
    </row>
    <row r="56" spans="2:14">
      <c r="B56" s="2082">
        <v>23498</v>
      </c>
      <c r="C56" s="1612">
        <v>4.2000000000000003E-2</v>
      </c>
      <c r="N56" s="821">
        <v>3.5000000000000003E-2</v>
      </c>
    </row>
    <row r="57" spans="2:14">
      <c r="B57" s="2082">
        <v>23529</v>
      </c>
      <c r="C57" s="1612">
        <v>4.1700000000000001E-2</v>
      </c>
      <c r="N57" s="821">
        <v>3.5000000000000003E-2</v>
      </c>
    </row>
    <row r="58" spans="2:14">
      <c r="B58" s="2082">
        <v>23559</v>
      </c>
      <c r="C58" s="1612">
        <v>4.19E-2</v>
      </c>
      <c r="N58" s="821">
        <v>3.4200000000000001E-2</v>
      </c>
    </row>
    <row r="59" spans="2:14">
      <c r="B59" s="2082">
        <v>23590</v>
      </c>
      <c r="C59" s="1612">
        <v>4.19E-2</v>
      </c>
      <c r="N59" s="821">
        <v>3.5000000000000003E-2</v>
      </c>
    </row>
    <row r="60" spans="2:14">
      <c r="B60" s="2082">
        <v>23621</v>
      </c>
      <c r="C60" s="1612">
        <v>4.2000000000000003E-2</v>
      </c>
      <c r="N60" s="821">
        <v>3.4500000000000003E-2</v>
      </c>
    </row>
    <row r="61" spans="2:14">
      <c r="B61" s="2082">
        <v>23651</v>
      </c>
      <c r="C61" s="1612">
        <v>4.19E-2</v>
      </c>
      <c r="N61" s="821">
        <v>3.3599999999999998E-2</v>
      </c>
    </row>
    <row r="62" spans="2:14">
      <c r="B62" s="2082">
        <v>23682</v>
      </c>
      <c r="C62" s="1612">
        <v>4.1500000000000002E-2</v>
      </c>
      <c r="N62" s="821">
        <v>3.5200000000000002E-2</v>
      </c>
    </row>
    <row r="63" spans="2:14">
      <c r="B63" s="2082">
        <v>23712</v>
      </c>
      <c r="C63" s="1612">
        <v>4.1799999999999997E-2</v>
      </c>
      <c r="N63" s="821">
        <v>3.85E-2</v>
      </c>
    </row>
    <row r="64" spans="2:14">
      <c r="B64" s="2082">
        <v>23743</v>
      </c>
      <c r="C64" s="1612">
        <v>4.19E-2</v>
      </c>
      <c r="N64" s="821">
        <v>3.9E-2</v>
      </c>
    </row>
    <row r="65" spans="2:14">
      <c r="B65" s="2082">
        <v>23774</v>
      </c>
      <c r="C65" s="1612">
        <v>4.2099999999999999E-2</v>
      </c>
      <c r="N65" s="821">
        <v>3.9800000000000002E-2</v>
      </c>
    </row>
    <row r="66" spans="2:14">
      <c r="B66" s="2082">
        <v>23802</v>
      </c>
      <c r="C66" s="1612">
        <v>4.2099999999999999E-2</v>
      </c>
      <c r="N66" s="821">
        <v>4.0399999999999998E-2</v>
      </c>
    </row>
    <row r="67" spans="2:14">
      <c r="B67" s="2082">
        <v>23833</v>
      </c>
      <c r="C67" s="1612">
        <v>4.2000000000000003E-2</v>
      </c>
      <c r="N67" s="821">
        <v>4.0899999999999999E-2</v>
      </c>
    </row>
    <row r="68" spans="2:14">
      <c r="B68" s="2082">
        <v>23863</v>
      </c>
      <c r="C68" s="1612">
        <v>4.2099999999999999E-2</v>
      </c>
      <c r="N68" s="821">
        <v>4.0999999999999995E-2</v>
      </c>
    </row>
    <row r="69" spans="2:14">
      <c r="B69" s="2082">
        <v>23894</v>
      </c>
      <c r="C69" s="1612">
        <v>4.2099999999999999E-2</v>
      </c>
      <c r="N69" s="821">
        <v>4.0399999999999998E-2</v>
      </c>
    </row>
    <row r="70" spans="2:14">
      <c r="B70" s="2082">
        <v>23924</v>
      </c>
      <c r="C70" s="1612">
        <v>4.2000000000000003E-2</v>
      </c>
      <c r="N70" s="821">
        <v>4.0899999999999999E-2</v>
      </c>
    </row>
    <row r="71" spans="2:14">
      <c r="B71" s="2082">
        <v>23955</v>
      </c>
      <c r="C71" s="1612">
        <v>4.2500000000000003E-2</v>
      </c>
      <c r="N71" s="821">
        <v>4.1200000000000001E-2</v>
      </c>
    </row>
    <row r="72" spans="2:14">
      <c r="B72" s="2082">
        <v>23986</v>
      </c>
      <c r="C72" s="1612">
        <v>4.2900000000000001E-2</v>
      </c>
      <c r="N72" s="821">
        <v>4.0099999999999997E-2</v>
      </c>
    </row>
    <row r="73" spans="2:14">
      <c r="B73" s="2082">
        <v>24016</v>
      </c>
      <c r="C73" s="1612">
        <v>4.3499999999999997E-2</v>
      </c>
      <c r="N73" s="821">
        <v>4.0800000000000003E-2</v>
      </c>
    </row>
    <row r="74" spans="2:14">
      <c r="B74" s="2082">
        <v>24047</v>
      </c>
      <c r="C74" s="1612">
        <v>4.4499999999999998E-2</v>
      </c>
      <c r="N74" s="821">
        <v>4.0999999999999995E-2</v>
      </c>
    </row>
    <row r="75" spans="2:14">
      <c r="B75" s="2082">
        <v>24077</v>
      </c>
      <c r="C75" s="1612">
        <v>4.6199999999999998E-2</v>
      </c>
      <c r="N75" s="821">
        <v>4.3200000000000002E-2</v>
      </c>
    </row>
    <row r="76" spans="2:14">
      <c r="B76" s="2082">
        <v>24108</v>
      </c>
      <c r="C76" s="1612">
        <v>4.6100000000000002E-2</v>
      </c>
      <c r="N76" s="821">
        <v>4.4199999999999996E-2</v>
      </c>
    </row>
    <row r="77" spans="2:14">
      <c r="B77" s="2082">
        <v>24139</v>
      </c>
      <c r="C77" s="1612">
        <v>4.8300000000000003E-2</v>
      </c>
      <c r="N77" s="821">
        <v>4.5999999999999999E-2</v>
      </c>
    </row>
    <row r="78" spans="2:14">
      <c r="B78" s="2082">
        <v>24167</v>
      </c>
      <c r="C78" s="1612">
        <v>4.87E-2</v>
      </c>
      <c r="N78" s="821">
        <v>4.6500000000000007E-2</v>
      </c>
    </row>
    <row r="79" spans="2:14">
      <c r="B79" s="2082">
        <v>24198</v>
      </c>
      <c r="C79" s="1612">
        <v>4.7500000000000001E-2</v>
      </c>
      <c r="N79" s="821">
        <v>4.6699999999999998E-2</v>
      </c>
    </row>
    <row r="80" spans="2:14">
      <c r="B80" s="2082">
        <v>24228</v>
      </c>
      <c r="C80" s="1612">
        <v>4.7800000000000002E-2</v>
      </c>
      <c r="N80" s="821">
        <v>4.9000000000000002E-2</v>
      </c>
    </row>
    <row r="81" spans="2:14">
      <c r="B81" s="2082">
        <v>24259</v>
      </c>
      <c r="C81" s="1612">
        <v>4.8099999999999997E-2</v>
      </c>
      <c r="N81" s="821">
        <v>5.1699999999999996E-2</v>
      </c>
    </row>
    <row r="82" spans="2:14">
      <c r="B82" s="2082">
        <v>24289</v>
      </c>
      <c r="C82" s="1612">
        <v>5.0200000000000002E-2</v>
      </c>
      <c r="N82" s="821">
        <v>5.2999999999999999E-2</v>
      </c>
    </row>
    <row r="83" spans="2:14">
      <c r="B83" s="2082">
        <v>24320</v>
      </c>
      <c r="C83" s="1612">
        <v>5.2200000000000003E-2</v>
      </c>
      <c r="N83" s="821">
        <v>5.5300000000000002E-2</v>
      </c>
    </row>
    <row r="84" spans="2:14">
      <c r="B84" s="2082">
        <v>24351</v>
      </c>
      <c r="C84" s="1612">
        <v>5.1799999999999999E-2</v>
      </c>
      <c r="N84" s="821">
        <v>5.4000000000000006E-2</v>
      </c>
    </row>
    <row r="85" spans="2:14">
      <c r="B85" s="2082">
        <v>24381</v>
      </c>
      <c r="C85" s="1612">
        <v>5.0099999999999999E-2</v>
      </c>
      <c r="N85" s="821">
        <v>5.5300000000000002E-2</v>
      </c>
    </row>
    <row r="86" spans="2:14">
      <c r="B86" s="2082">
        <v>24412</v>
      </c>
      <c r="C86" s="1612">
        <v>5.16E-2</v>
      </c>
      <c r="N86" s="821">
        <v>5.7599999999999998E-2</v>
      </c>
    </row>
    <row r="87" spans="2:14">
      <c r="B87" s="2082">
        <v>24442</v>
      </c>
      <c r="C87" s="1612">
        <v>4.8399999999999999E-2</v>
      </c>
      <c r="N87" s="821">
        <v>5.4000000000000006E-2</v>
      </c>
    </row>
    <row r="88" spans="2:14">
      <c r="B88" s="2082">
        <v>24473</v>
      </c>
      <c r="C88" s="1612">
        <v>4.58E-2</v>
      </c>
      <c r="N88" s="821">
        <v>4.9400000000000006E-2</v>
      </c>
    </row>
    <row r="89" spans="2:14">
      <c r="B89" s="2082">
        <v>24504</v>
      </c>
      <c r="C89" s="1612">
        <v>4.6300000000000001E-2</v>
      </c>
      <c r="N89" s="821">
        <v>0.05</v>
      </c>
    </row>
    <row r="90" spans="2:14">
      <c r="B90" s="2082">
        <v>24532</v>
      </c>
      <c r="C90" s="1612">
        <v>4.5400000000000003E-2</v>
      </c>
      <c r="N90" s="821">
        <v>4.53E-2</v>
      </c>
    </row>
    <row r="91" spans="2:14">
      <c r="B91" s="2082">
        <v>24563</v>
      </c>
      <c r="C91" s="1612">
        <v>4.5900000000000003E-2</v>
      </c>
      <c r="N91" s="821">
        <v>4.0500000000000001E-2</v>
      </c>
    </row>
    <row r="92" spans="2:14">
      <c r="B92" s="2082">
        <v>24593</v>
      </c>
      <c r="C92" s="1612">
        <v>4.8500000000000001E-2</v>
      </c>
      <c r="N92" s="821">
        <v>3.9399999999999998E-2</v>
      </c>
    </row>
    <row r="93" spans="2:14">
      <c r="B93" s="2082">
        <v>24624</v>
      </c>
      <c r="C93" s="1612">
        <v>5.0200000000000002E-2</v>
      </c>
      <c r="N93" s="821">
        <v>3.9800000000000002E-2</v>
      </c>
    </row>
    <row r="94" spans="2:14">
      <c r="B94" s="2082">
        <v>24654</v>
      </c>
      <c r="C94" s="1612">
        <v>5.16E-2</v>
      </c>
      <c r="N94" s="821">
        <v>3.7900000000000003E-2</v>
      </c>
    </row>
    <row r="95" spans="2:14">
      <c r="B95" s="2082">
        <v>24685</v>
      </c>
      <c r="C95" s="1612">
        <v>5.28E-2</v>
      </c>
      <c r="N95" s="821">
        <v>3.9E-2</v>
      </c>
    </row>
    <row r="96" spans="2:14">
      <c r="B96" s="2082">
        <v>24716</v>
      </c>
      <c r="C96" s="1612">
        <v>5.2999999999999999E-2</v>
      </c>
      <c r="N96" s="821">
        <v>3.9900000000000005E-2</v>
      </c>
    </row>
    <row r="97" spans="2:14">
      <c r="B97" s="2082">
        <v>24746</v>
      </c>
      <c r="C97" s="1612">
        <v>5.4800000000000001E-2</v>
      </c>
      <c r="N97" s="821">
        <v>3.8800000000000001E-2</v>
      </c>
    </row>
    <row r="98" spans="2:14">
      <c r="B98" s="2082">
        <v>24777</v>
      </c>
      <c r="C98" s="1612">
        <v>5.7500000000000002E-2</v>
      </c>
      <c r="N98" s="821">
        <v>4.1299999999999996E-2</v>
      </c>
    </row>
    <row r="99" spans="2:14">
      <c r="B99" s="2082">
        <v>24807</v>
      </c>
      <c r="C99" s="1612">
        <v>5.7000000000000002E-2</v>
      </c>
      <c r="N99" s="821">
        <v>4.5100000000000001E-2</v>
      </c>
    </row>
    <row r="100" spans="2:14">
      <c r="B100" s="2082">
        <v>24838</v>
      </c>
      <c r="C100" s="1612">
        <v>5.5300000000000002E-2</v>
      </c>
      <c r="N100" s="821">
        <v>4.5999999999999999E-2</v>
      </c>
    </row>
    <row r="101" spans="2:14">
      <c r="B101" s="2082">
        <v>24869</v>
      </c>
      <c r="C101" s="1612">
        <v>5.5599999999999997E-2</v>
      </c>
      <c r="N101" s="821">
        <v>4.7100000000000003E-2</v>
      </c>
    </row>
    <row r="102" spans="2:14">
      <c r="B102" s="2082">
        <v>24898</v>
      </c>
      <c r="C102" s="1612">
        <v>5.74E-2</v>
      </c>
      <c r="N102" s="821">
        <v>5.0499999999999996E-2</v>
      </c>
    </row>
    <row r="103" spans="2:14">
      <c r="B103" s="2082">
        <v>24929</v>
      </c>
      <c r="C103" s="1612">
        <v>5.6399999999999999E-2</v>
      </c>
      <c r="N103" s="821">
        <v>5.7599999999999998E-2</v>
      </c>
    </row>
    <row r="104" spans="2:14">
      <c r="B104" s="2082">
        <v>24959</v>
      </c>
      <c r="C104" s="1612">
        <v>5.8700000000000002E-2</v>
      </c>
      <c r="N104" s="821">
        <v>6.1100000000000002E-2</v>
      </c>
    </row>
    <row r="105" spans="2:14">
      <c r="B105" s="2082">
        <v>24990</v>
      </c>
      <c r="C105" s="1612">
        <v>5.7200000000000001E-2</v>
      </c>
      <c r="N105" s="821">
        <v>6.0700000000000004E-2</v>
      </c>
    </row>
    <row r="106" spans="2:14">
      <c r="B106" s="2082">
        <v>25020</v>
      </c>
      <c r="C106" s="1612">
        <v>5.5E-2</v>
      </c>
      <c r="N106" s="821">
        <v>6.0199999999999997E-2</v>
      </c>
    </row>
    <row r="107" spans="2:14">
      <c r="B107" s="2082">
        <v>25051</v>
      </c>
      <c r="C107" s="1612">
        <v>5.4199999999999998E-2</v>
      </c>
      <c r="N107" s="821">
        <v>6.0299999999999999E-2</v>
      </c>
    </row>
    <row r="108" spans="2:14">
      <c r="B108" s="2082">
        <v>25082</v>
      </c>
      <c r="C108" s="1612">
        <v>5.4600000000000003E-2</v>
      </c>
      <c r="N108" s="821">
        <v>5.7800000000000004E-2</v>
      </c>
    </row>
    <row r="109" spans="2:14">
      <c r="B109" s="2082">
        <v>25112</v>
      </c>
      <c r="C109" s="1612">
        <v>5.5800000000000002E-2</v>
      </c>
      <c r="N109" s="821">
        <v>5.91E-2</v>
      </c>
    </row>
    <row r="110" spans="2:14">
      <c r="B110" s="2082">
        <v>25143</v>
      </c>
      <c r="C110" s="1612">
        <v>5.7000000000000002E-2</v>
      </c>
      <c r="N110" s="821">
        <v>5.8200000000000002E-2</v>
      </c>
    </row>
    <row r="111" spans="2:14">
      <c r="B111" s="2082">
        <v>25173</v>
      </c>
      <c r="C111" s="1612">
        <v>6.0299999999999999E-2</v>
      </c>
      <c r="N111" s="821">
        <v>6.0199999999999997E-2</v>
      </c>
    </row>
    <row r="112" spans="2:14">
      <c r="B112" s="2082">
        <v>25204</v>
      </c>
      <c r="C112" s="1612">
        <v>6.0400000000000002E-2</v>
      </c>
      <c r="N112" s="821">
        <v>6.3E-2</v>
      </c>
    </row>
    <row r="113" spans="2:14">
      <c r="B113" s="2082">
        <v>25235</v>
      </c>
      <c r="C113" s="1612">
        <v>6.1899999999999997E-2</v>
      </c>
      <c r="N113" s="821">
        <v>6.6100000000000006E-2</v>
      </c>
    </row>
    <row r="114" spans="2:14">
      <c r="B114" s="2082">
        <v>25263</v>
      </c>
      <c r="C114" s="1612">
        <v>6.3E-2</v>
      </c>
      <c r="N114" s="821">
        <v>6.7900000000000002E-2</v>
      </c>
    </row>
    <row r="115" spans="2:14">
      <c r="B115" s="2082">
        <v>25294</v>
      </c>
      <c r="C115" s="1612">
        <v>6.1699999999999998E-2</v>
      </c>
      <c r="N115" s="821">
        <v>7.4099999999999999E-2</v>
      </c>
    </row>
    <row r="116" spans="2:14">
      <c r="B116" s="2082">
        <v>25324</v>
      </c>
      <c r="C116" s="1612">
        <v>6.3200000000000006E-2</v>
      </c>
      <c r="N116" s="821">
        <v>8.6699999999999999E-2</v>
      </c>
    </row>
    <row r="117" spans="2:14">
      <c r="B117" s="2082">
        <v>25355</v>
      </c>
      <c r="C117" s="1612">
        <v>6.5699999999999995E-2</v>
      </c>
      <c r="N117" s="821">
        <v>8.900000000000001E-2</v>
      </c>
    </row>
    <row r="118" spans="2:14">
      <c r="B118" s="2082">
        <v>25385</v>
      </c>
      <c r="C118" s="1612">
        <v>6.7199999999999996E-2</v>
      </c>
      <c r="N118" s="821">
        <v>8.6099999999999996E-2</v>
      </c>
    </row>
    <row r="119" spans="2:14">
      <c r="B119" s="2082">
        <v>25416</v>
      </c>
      <c r="C119" s="1612">
        <v>6.6900000000000001E-2</v>
      </c>
      <c r="N119" s="821">
        <v>9.1899999999999996E-2</v>
      </c>
    </row>
    <row r="120" spans="2:14">
      <c r="B120" s="2082">
        <v>25447</v>
      </c>
      <c r="C120" s="1612">
        <v>7.1599999999999997E-2</v>
      </c>
      <c r="N120" s="821">
        <v>9.1499999999999998E-2</v>
      </c>
    </row>
    <row r="121" spans="2:14">
      <c r="B121" s="2082">
        <v>25477</v>
      </c>
      <c r="C121" s="1612">
        <v>7.0999999999999994E-2</v>
      </c>
      <c r="N121" s="821">
        <v>0.09</v>
      </c>
    </row>
    <row r="122" spans="2:14">
      <c r="B122" s="2082">
        <v>25508</v>
      </c>
      <c r="C122" s="1612">
        <v>7.1400000000000005E-2</v>
      </c>
      <c r="N122" s="821">
        <v>8.8499999999999995E-2</v>
      </c>
    </row>
    <row r="123" spans="2:14">
      <c r="B123" s="2082">
        <v>25538</v>
      </c>
      <c r="C123" s="1612">
        <v>7.6499999999999999E-2</v>
      </c>
      <c r="N123" s="821">
        <v>8.9700000000000002E-2</v>
      </c>
    </row>
    <row r="124" spans="2:14">
      <c r="B124" s="2082">
        <v>25569</v>
      </c>
      <c r="C124" s="1612">
        <v>7.7899999999999997E-2</v>
      </c>
      <c r="N124" s="821">
        <v>8.9800000000000005E-2</v>
      </c>
    </row>
    <row r="125" spans="2:14">
      <c r="B125" s="2082">
        <v>25600</v>
      </c>
      <c r="C125" s="1612">
        <v>7.2400000000000006E-2</v>
      </c>
      <c r="N125" s="821">
        <v>8.9800000000000005E-2</v>
      </c>
    </row>
    <row r="126" spans="2:14">
      <c r="B126" s="2082">
        <v>25628</v>
      </c>
      <c r="C126" s="1612">
        <v>7.0699999999999999E-2</v>
      </c>
      <c r="N126" s="821">
        <v>7.7600000000000002E-2</v>
      </c>
    </row>
    <row r="127" spans="2:14">
      <c r="B127" s="2082">
        <v>25659</v>
      </c>
      <c r="C127" s="1612">
        <v>7.3899999999999993E-2</v>
      </c>
      <c r="N127" s="821">
        <v>8.1000000000000003E-2</v>
      </c>
    </row>
    <row r="128" spans="2:14">
      <c r="B128" s="2082">
        <v>25689</v>
      </c>
      <c r="C128" s="1612">
        <v>7.9100000000000004E-2</v>
      </c>
      <c r="N128" s="821">
        <v>7.9399999999999998E-2</v>
      </c>
    </row>
    <row r="129" spans="2:14">
      <c r="B129" s="2082">
        <v>25720</v>
      </c>
      <c r="C129" s="1612">
        <v>7.8399999999999997E-2</v>
      </c>
      <c r="N129" s="821">
        <v>7.5999999999999998E-2</v>
      </c>
    </row>
    <row r="130" spans="2:14">
      <c r="B130" s="2082">
        <v>25750</v>
      </c>
      <c r="C130" s="1612">
        <v>7.46E-2</v>
      </c>
      <c r="N130" s="821">
        <v>7.2099999999999997E-2</v>
      </c>
    </row>
    <row r="131" spans="2:14">
      <c r="B131" s="2082">
        <v>25781</v>
      </c>
      <c r="C131" s="1612">
        <v>7.5300000000000006E-2</v>
      </c>
      <c r="N131" s="821">
        <v>6.6100000000000006E-2</v>
      </c>
    </row>
    <row r="132" spans="2:14">
      <c r="B132" s="2082">
        <v>25812</v>
      </c>
      <c r="C132" s="1612">
        <v>7.3899999999999993E-2</v>
      </c>
      <c r="N132" s="821">
        <v>6.2899999999999998E-2</v>
      </c>
    </row>
    <row r="133" spans="2:14">
      <c r="B133" s="2082">
        <v>25842</v>
      </c>
      <c r="C133" s="1612">
        <v>7.3300000000000004E-2</v>
      </c>
      <c r="N133" s="821">
        <v>6.2E-2</v>
      </c>
    </row>
    <row r="134" spans="2:14">
      <c r="B134" s="2082">
        <v>25873</v>
      </c>
      <c r="C134" s="1612">
        <v>6.8400000000000002E-2</v>
      </c>
      <c r="N134" s="821">
        <v>5.5999999999999994E-2</v>
      </c>
    </row>
    <row r="135" spans="2:14">
      <c r="B135" s="2082">
        <v>25903</v>
      </c>
      <c r="C135" s="1612">
        <v>6.3899999999999998E-2</v>
      </c>
      <c r="N135" s="821">
        <v>4.9000000000000002E-2</v>
      </c>
    </row>
    <row r="136" spans="2:14">
      <c r="B136" s="2082">
        <v>25934</v>
      </c>
      <c r="C136" s="1612">
        <v>6.2399999999999997E-2</v>
      </c>
      <c r="N136" s="821">
        <v>4.1399999999999999E-2</v>
      </c>
    </row>
    <row r="137" spans="2:14">
      <c r="B137" s="2082">
        <v>25965</v>
      </c>
      <c r="C137" s="1612">
        <v>6.1100000000000002E-2</v>
      </c>
      <c r="N137" s="821">
        <v>3.7200000000000004E-2</v>
      </c>
    </row>
    <row r="138" spans="2:14">
      <c r="B138" s="2082">
        <v>25993</v>
      </c>
      <c r="C138" s="1612">
        <v>5.7000000000000002E-2</v>
      </c>
      <c r="N138" s="821">
        <v>3.7100000000000001E-2</v>
      </c>
    </row>
    <row r="139" spans="2:14">
      <c r="B139" s="2082">
        <v>26024</v>
      </c>
      <c r="C139" s="1612">
        <v>5.8299999999999998E-2</v>
      </c>
      <c r="N139" s="821">
        <v>4.1500000000000002E-2</v>
      </c>
    </row>
    <row r="140" spans="2:14">
      <c r="B140" s="2082">
        <v>26054</v>
      </c>
      <c r="C140" s="1612">
        <v>6.3899999999999998E-2</v>
      </c>
      <c r="N140" s="821">
        <v>4.6300000000000001E-2</v>
      </c>
    </row>
    <row r="141" spans="2:14">
      <c r="B141" s="2082">
        <v>26085</v>
      </c>
      <c r="C141" s="1612">
        <v>6.5199999999999994E-2</v>
      </c>
      <c r="N141" s="821">
        <v>4.9100000000000005E-2</v>
      </c>
    </row>
    <row r="142" spans="2:14">
      <c r="B142" s="2082">
        <v>26115</v>
      </c>
      <c r="C142" s="1612">
        <v>6.7299999999999999E-2</v>
      </c>
      <c r="N142" s="821">
        <v>5.3099999999999994E-2</v>
      </c>
    </row>
    <row r="143" spans="2:14">
      <c r="B143" s="2082">
        <v>26146</v>
      </c>
      <c r="C143" s="1612">
        <v>6.5799999999999997E-2</v>
      </c>
      <c r="N143" s="821">
        <v>5.5599999999999997E-2</v>
      </c>
    </row>
    <row r="144" spans="2:14">
      <c r="B144" s="2082">
        <v>26177</v>
      </c>
      <c r="C144" s="1612">
        <v>6.1400000000000003E-2</v>
      </c>
      <c r="N144" s="821">
        <v>5.5500000000000001E-2</v>
      </c>
    </row>
    <row r="145" spans="2:14">
      <c r="B145" s="2082">
        <v>26207</v>
      </c>
      <c r="C145" s="1612">
        <v>5.9299999999999999E-2</v>
      </c>
      <c r="N145" s="821">
        <v>5.2000000000000005E-2</v>
      </c>
    </row>
    <row r="146" spans="2:14">
      <c r="B146" s="2082">
        <v>26238</v>
      </c>
      <c r="C146" s="1612">
        <v>5.8099999999999999E-2</v>
      </c>
      <c r="N146" s="821">
        <v>4.9100000000000005E-2</v>
      </c>
    </row>
    <row r="147" spans="2:14">
      <c r="B147" s="2082">
        <v>26268</v>
      </c>
      <c r="C147" s="1612">
        <v>5.9299999999999999E-2</v>
      </c>
      <c r="N147" s="821">
        <v>4.1399999999999999E-2</v>
      </c>
    </row>
    <row r="148" spans="2:14">
      <c r="B148" s="2082">
        <v>26299</v>
      </c>
      <c r="C148" s="1612">
        <v>5.9499999999999997E-2</v>
      </c>
      <c r="N148" s="821">
        <v>3.5000000000000003E-2</v>
      </c>
    </row>
    <row r="149" spans="2:14">
      <c r="B149" s="2082">
        <v>26330</v>
      </c>
      <c r="C149" s="1612">
        <v>6.08E-2</v>
      </c>
      <c r="N149" s="821">
        <v>3.2899999999999999E-2</v>
      </c>
    </row>
    <row r="150" spans="2:14">
      <c r="B150" s="2082">
        <v>26359</v>
      </c>
      <c r="C150" s="1612">
        <v>6.0699999999999997E-2</v>
      </c>
      <c r="N150" s="821">
        <v>3.8300000000000001E-2</v>
      </c>
    </row>
    <row r="151" spans="2:14">
      <c r="B151" s="2082">
        <v>26390</v>
      </c>
      <c r="C151" s="1612">
        <v>6.1899999999999997E-2</v>
      </c>
      <c r="N151" s="821">
        <v>4.1700000000000001E-2</v>
      </c>
    </row>
    <row r="152" spans="2:14">
      <c r="B152" s="2082">
        <v>26420</v>
      </c>
      <c r="C152" s="1612">
        <v>6.13E-2</v>
      </c>
      <c r="N152" s="821">
        <v>4.2699999999999995E-2</v>
      </c>
    </row>
    <row r="153" spans="2:14">
      <c r="B153" s="2082">
        <v>26451</v>
      </c>
      <c r="C153" s="1612">
        <v>6.1100000000000002E-2</v>
      </c>
      <c r="N153" s="821">
        <v>4.4600000000000001E-2</v>
      </c>
    </row>
    <row r="154" spans="2:14">
      <c r="B154" s="2082">
        <v>26481</v>
      </c>
      <c r="C154" s="1612">
        <v>6.1100000000000002E-2</v>
      </c>
      <c r="N154" s="821">
        <v>4.5499999999999999E-2</v>
      </c>
    </row>
    <row r="155" spans="2:14">
      <c r="B155" s="2082">
        <v>26512</v>
      </c>
      <c r="C155" s="1612">
        <v>6.2100000000000002E-2</v>
      </c>
      <c r="N155" s="821">
        <v>4.8000000000000001E-2</v>
      </c>
    </row>
    <row r="156" spans="2:14">
      <c r="B156" s="2082">
        <v>26543</v>
      </c>
      <c r="C156" s="1612">
        <v>6.5500000000000003E-2</v>
      </c>
      <c r="N156" s="821">
        <v>4.87E-2</v>
      </c>
    </row>
    <row r="157" spans="2:14">
      <c r="B157" s="2082">
        <v>26573</v>
      </c>
      <c r="C157" s="1612">
        <v>6.4799999999999996E-2</v>
      </c>
      <c r="N157" s="821">
        <v>5.04E-2</v>
      </c>
    </row>
    <row r="158" spans="2:14">
      <c r="B158" s="2082">
        <v>26604</v>
      </c>
      <c r="C158" s="1612">
        <v>6.2799999999999995E-2</v>
      </c>
      <c r="N158" s="821">
        <v>5.0599999999999999E-2</v>
      </c>
    </row>
    <row r="159" spans="2:14">
      <c r="B159" s="2082">
        <v>26634</v>
      </c>
      <c r="C159" s="1612">
        <v>6.3600000000000004E-2</v>
      </c>
      <c r="N159" s="821">
        <v>5.33E-2</v>
      </c>
    </row>
    <row r="160" spans="2:14">
      <c r="B160" s="2082">
        <v>26665</v>
      </c>
      <c r="C160" s="1612">
        <v>6.4600000000000005E-2</v>
      </c>
      <c r="N160" s="821">
        <v>5.9400000000000001E-2</v>
      </c>
    </row>
    <row r="161" spans="2:14">
      <c r="B161" s="2082">
        <v>26696</v>
      </c>
      <c r="C161" s="1612">
        <v>6.6400000000000001E-2</v>
      </c>
      <c r="N161" s="821">
        <v>6.5799999999999997E-2</v>
      </c>
    </row>
    <row r="162" spans="2:14">
      <c r="B162" s="2082">
        <v>26724</v>
      </c>
      <c r="C162" s="1612">
        <v>6.7100000000000007E-2</v>
      </c>
      <c r="N162" s="821">
        <v>7.0900000000000005E-2</v>
      </c>
    </row>
    <row r="163" spans="2:14">
      <c r="B163" s="2082">
        <v>26755</v>
      </c>
      <c r="C163" s="1612">
        <v>6.6699999999999995E-2</v>
      </c>
      <c r="N163" s="821">
        <v>7.1199999999999999E-2</v>
      </c>
    </row>
    <row r="164" spans="2:14">
      <c r="B164" s="2082">
        <v>26785</v>
      </c>
      <c r="C164" s="1612">
        <v>6.8500000000000005E-2</v>
      </c>
      <c r="N164" s="821">
        <v>7.8399999999999997E-2</v>
      </c>
    </row>
    <row r="165" spans="2:14">
      <c r="B165" s="2082">
        <v>26816</v>
      </c>
      <c r="C165" s="1612">
        <v>6.9000000000000006E-2</v>
      </c>
      <c r="N165" s="821">
        <v>8.4900000000000003E-2</v>
      </c>
    </row>
    <row r="166" spans="2:14">
      <c r="B166" s="2082">
        <v>26846</v>
      </c>
      <c r="C166" s="1612">
        <v>7.1300000000000002E-2</v>
      </c>
      <c r="N166" s="821">
        <v>0.10400000000000001</v>
      </c>
    </row>
    <row r="167" spans="2:14">
      <c r="B167" s="2082">
        <v>26877</v>
      </c>
      <c r="C167" s="1612">
        <v>7.3999999999999996E-2</v>
      </c>
      <c r="N167" s="821">
        <v>0.105</v>
      </c>
    </row>
    <row r="168" spans="2:14">
      <c r="B168" s="2082">
        <v>26908</v>
      </c>
      <c r="C168" s="1612">
        <v>7.0900000000000005E-2</v>
      </c>
      <c r="N168" s="821">
        <v>0.10779999999999999</v>
      </c>
    </row>
    <row r="169" spans="2:14">
      <c r="B169" s="2082">
        <v>26938</v>
      </c>
      <c r="C169" s="1612">
        <v>6.7900000000000002E-2</v>
      </c>
      <c r="N169" s="821">
        <v>0.10009999999999999</v>
      </c>
    </row>
    <row r="170" spans="2:14">
      <c r="B170" s="2082">
        <v>26969</v>
      </c>
      <c r="C170" s="1612">
        <v>6.7299999999999999E-2</v>
      </c>
      <c r="N170" s="821">
        <v>0.1003</v>
      </c>
    </row>
    <row r="171" spans="2:14">
      <c r="B171" s="2082">
        <v>26999</v>
      </c>
      <c r="C171" s="1612">
        <v>6.7400000000000002E-2</v>
      </c>
      <c r="N171" s="821">
        <v>9.9499999999999991E-2</v>
      </c>
    </row>
    <row r="172" spans="2:14">
      <c r="B172" s="2082">
        <v>27030</v>
      </c>
      <c r="C172" s="1612">
        <v>6.9900000000000004E-2</v>
      </c>
      <c r="N172" s="821">
        <v>9.6500000000000002E-2</v>
      </c>
    </row>
    <row r="173" spans="2:14">
      <c r="B173" s="2082">
        <v>27061</v>
      </c>
      <c r="C173" s="1612">
        <v>6.9599999999999995E-2</v>
      </c>
      <c r="N173" s="821">
        <v>8.9700000000000002E-2</v>
      </c>
    </row>
    <row r="174" spans="2:14">
      <c r="B174" s="2082">
        <v>27089</v>
      </c>
      <c r="C174" s="1612">
        <v>7.2099999999999997E-2</v>
      </c>
      <c r="N174" s="821">
        <v>9.35E-2</v>
      </c>
    </row>
    <row r="175" spans="2:14">
      <c r="B175" s="2082">
        <v>27120</v>
      </c>
      <c r="C175" s="1612">
        <v>7.51E-2</v>
      </c>
      <c r="N175" s="821">
        <v>0.1051</v>
      </c>
    </row>
    <row r="176" spans="2:14">
      <c r="B176" s="2082">
        <v>27150</v>
      </c>
      <c r="C176" s="1612">
        <v>7.5800000000000006E-2</v>
      </c>
      <c r="N176" s="821">
        <v>0.11310000000000001</v>
      </c>
    </row>
    <row r="177" spans="2:14">
      <c r="B177" s="2082">
        <v>27181</v>
      </c>
      <c r="C177" s="1612">
        <v>7.5399999999999995E-2</v>
      </c>
      <c r="N177" s="821">
        <v>0.1193</v>
      </c>
    </row>
    <row r="178" spans="2:14">
      <c r="B178" s="2082">
        <v>27211</v>
      </c>
      <c r="C178" s="1612">
        <v>7.8100000000000003E-2</v>
      </c>
      <c r="N178" s="821">
        <v>0.12920000000000001</v>
      </c>
    </row>
    <row r="179" spans="2:14">
      <c r="B179" s="2082">
        <v>27242</v>
      </c>
      <c r="C179" s="1612">
        <v>8.0399999999999999E-2</v>
      </c>
      <c r="N179" s="821">
        <v>0.1201</v>
      </c>
    </row>
    <row r="180" spans="2:14">
      <c r="B180" s="2082">
        <v>27273</v>
      </c>
      <c r="C180" s="1612">
        <v>8.0399999999999999E-2</v>
      </c>
      <c r="N180" s="821">
        <v>0.1134</v>
      </c>
    </row>
    <row r="181" spans="2:14">
      <c r="B181" s="2082">
        <v>27303</v>
      </c>
      <c r="C181" s="1612">
        <v>7.9000000000000001E-2</v>
      </c>
      <c r="N181" s="821">
        <v>0.10060000000000001</v>
      </c>
    </row>
    <row r="182" spans="2:14">
      <c r="B182" s="2082">
        <v>27334</v>
      </c>
      <c r="C182" s="1612">
        <v>7.6799999999999993E-2</v>
      </c>
      <c r="N182" s="821">
        <v>9.4499999999999987E-2</v>
      </c>
    </row>
    <row r="183" spans="2:14">
      <c r="B183" s="2082">
        <v>27364</v>
      </c>
      <c r="C183" s="1612">
        <v>7.4300000000000005E-2</v>
      </c>
      <c r="N183" s="821">
        <v>8.5299999999999987E-2</v>
      </c>
    </row>
    <row r="184" spans="2:14">
      <c r="B184" s="2082">
        <v>27395</v>
      </c>
      <c r="C184" s="1612">
        <v>7.4999999999999997E-2</v>
      </c>
      <c r="N184" s="821">
        <v>7.1300000000000002E-2</v>
      </c>
    </row>
    <row r="185" spans="2:14">
      <c r="B185" s="2082">
        <v>27426</v>
      </c>
      <c r="C185" s="1612">
        <v>7.3899999999999993E-2</v>
      </c>
      <c r="N185" s="821">
        <v>6.2400000000000004E-2</v>
      </c>
    </row>
    <row r="186" spans="2:14">
      <c r="B186" s="2082">
        <v>27454</v>
      </c>
      <c r="C186" s="1612">
        <v>7.7299999999999994E-2</v>
      </c>
      <c r="N186" s="821">
        <v>5.5399999999999998E-2</v>
      </c>
    </row>
    <row r="187" spans="2:14">
      <c r="B187" s="2082">
        <v>27485</v>
      </c>
      <c r="C187" s="1612">
        <v>8.2299999999999998E-2</v>
      </c>
      <c r="N187" s="821">
        <v>5.4900000000000004E-2</v>
      </c>
    </row>
    <row r="188" spans="2:14">
      <c r="B188" s="2082">
        <v>27515</v>
      </c>
      <c r="C188" s="1612">
        <v>8.0600000000000005E-2</v>
      </c>
      <c r="N188" s="821">
        <v>5.2199999999999996E-2</v>
      </c>
    </row>
    <row r="189" spans="2:14">
      <c r="B189" s="2082">
        <v>27546</v>
      </c>
      <c r="C189" s="1612">
        <v>7.8600000000000003E-2</v>
      </c>
      <c r="N189" s="821">
        <v>5.5500000000000001E-2</v>
      </c>
    </row>
    <row r="190" spans="2:14">
      <c r="B190" s="2082">
        <v>27576</v>
      </c>
      <c r="C190" s="1612">
        <v>8.0600000000000005E-2</v>
      </c>
      <c r="N190" s="821">
        <v>6.0999999999999999E-2</v>
      </c>
    </row>
    <row r="191" spans="2:14">
      <c r="B191" s="2082">
        <v>27607</v>
      </c>
      <c r="C191" s="1612">
        <v>8.4000000000000005E-2</v>
      </c>
      <c r="N191" s="821">
        <v>6.1399999999999996E-2</v>
      </c>
    </row>
    <row r="192" spans="2:14">
      <c r="B192" s="2082">
        <v>27638</v>
      </c>
      <c r="C192" s="1612">
        <v>8.43E-2</v>
      </c>
      <c r="N192" s="821">
        <v>6.2400000000000004E-2</v>
      </c>
    </row>
    <row r="193" spans="1:14">
      <c r="B193" s="2082">
        <v>27668</v>
      </c>
      <c r="C193" s="1612">
        <v>8.14E-2</v>
      </c>
      <c r="N193" s="821">
        <v>5.8200000000000002E-2</v>
      </c>
    </row>
    <row r="194" spans="1:14">
      <c r="B194" s="2082">
        <v>27699</v>
      </c>
      <c r="C194" s="1612">
        <v>8.0500000000000002E-2</v>
      </c>
      <c r="N194" s="821">
        <v>5.2199999999999996E-2</v>
      </c>
    </row>
    <row r="195" spans="1:14">
      <c r="B195" s="2082">
        <v>27729</v>
      </c>
      <c r="C195" s="1612">
        <v>0.08</v>
      </c>
      <c r="N195" s="821">
        <v>5.2000000000000005E-2</v>
      </c>
    </row>
    <row r="196" spans="1:14">
      <c r="B196" s="2082">
        <v>27760</v>
      </c>
      <c r="C196" s="1612">
        <v>7.7399999999999997E-2</v>
      </c>
      <c r="N196" s="821">
        <v>4.87E-2</v>
      </c>
    </row>
    <row r="197" spans="1:14">
      <c r="B197" s="2082">
        <v>27791</v>
      </c>
      <c r="C197" s="1612">
        <v>7.7899999999999997E-2</v>
      </c>
      <c r="N197" s="821">
        <v>4.7699999999999992E-2</v>
      </c>
    </row>
    <row r="198" spans="1:14">
      <c r="B198" s="2082">
        <v>27820</v>
      </c>
      <c r="C198" s="1612">
        <v>7.7299999999999994E-2</v>
      </c>
      <c r="N198" s="821">
        <v>4.8399999999999999E-2</v>
      </c>
    </row>
    <row r="199" spans="1:14">
      <c r="B199" s="2082">
        <v>27851</v>
      </c>
      <c r="C199" s="1612">
        <v>7.5600000000000001E-2</v>
      </c>
      <c r="N199" s="821">
        <v>4.82E-2</v>
      </c>
    </row>
    <row r="200" spans="1:14">
      <c r="B200" s="2082">
        <v>27881</v>
      </c>
      <c r="C200" s="1612">
        <v>7.9000000000000001E-2</v>
      </c>
      <c r="N200" s="821">
        <v>5.2900000000000003E-2</v>
      </c>
    </row>
    <row r="201" spans="1:14" s="546" customFormat="1">
      <c r="A201" s="1617"/>
      <c r="B201" s="2083"/>
      <c r="C201" s="1620"/>
      <c r="D201" s="1618"/>
      <c r="E201" s="1618"/>
      <c r="F201" s="1619"/>
      <c r="G201" s="1619"/>
      <c r="H201" s="1619"/>
      <c r="I201" s="1619"/>
      <c r="J201" s="1619"/>
      <c r="K201" s="1634"/>
    </row>
    <row r="202" spans="1:14">
      <c r="A202" s="1621" t="s">
        <v>50</v>
      </c>
      <c r="B202" s="2084" t="s">
        <v>24</v>
      </c>
      <c r="C202" s="1622" t="s">
        <v>1111</v>
      </c>
      <c r="D202" s="1622" t="s">
        <v>1112</v>
      </c>
      <c r="E202" s="1622" t="s">
        <v>443</v>
      </c>
      <c r="F202" s="1623" t="s">
        <v>1003</v>
      </c>
      <c r="G202" s="1623" t="s">
        <v>1003</v>
      </c>
      <c r="H202" s="1624" t="s">
        <v>1113</v>
      </c>
      <c r="I202" s="1624" t="s">
        <v>1113</v>
      </c>
      <c r="J202" s="1624" t="s">
        <v>1113</v>
      </c>
      <c r="K202" s="1835" t="s">
        <v>236</v>
      </c>
      <c r="L202" s="1835" t="s">
        <v>236</v>
      </c>
      <c r="M202" s="1624" t="s">
        <v>1113</v>
      </c>
      <c r="N202" s="1622" t="s">
        <v>81</v>
      </c>
    </row>
    <row r="203" spans="1:14">
      <c r="B203" s="2082"/>
      <c r="C203" s="1612"/>
    </row>
    <row r="204" spans="1:14">
      <c r="A204" s="1611">
        <v>1973</v>
      </c>
      <c r="B204" s="2082">
        <v>26665</v>
      </c>
      <c r="C204" s="1612"/>
      <c r="K204" s="1836">
        <v>7.5</v>
      </c>
      <c r="N204" s="821">
        <v>5.9400000000000001E-2</v>
      </c>
    </row>
    <row r="205" spans="1:14">
      <c r="B205" s="2082">
        <v>26696</v>
      </c>
      <c r="C205" s="1612"/>
      <c r="K205" s="1634">
        <f>(K204+K207)/2</f>
        <v>3.65</v>
      </c>
      <c r="N205" s="821">
        <v>6.5799999999999997E-2</v>
      </c>
    </row>
    <row r="206" spans="1:14">
      <c r="B206" s="2082">
        <v>26724</v>
      </c>
      <c r="C206" s="1612"/>
      <c r="K206" s="1634">
        <f>(K205+K207)/2</f>
        <v>1.7249999999999999</v>
      </c>
      <c r="N206" s="821">
        <v>7.0900000000000005E-2</v>
      </c>
    </row>
    <row r="207" spans="1:14">
      <c r="B207" s="2082">
        <v>26755</v>
      </c>
      <c r="C207" s="1612"/>
      <c r="K207" s="1836">
        <v>-0.2</v>
      </c>
      <c r="N207" s="821">
        <v>7.1199999999999999E-2</v>
      </c>
    </row>
    <row r="208" spans="1:14">
      <c r="B208" s="2082">
        <v>26785</v>
      </c>
      <c r="C208" s="1612"/>
      <c r="K208" s="1634">
        <f>(K207+K210)/2</f>
        <v>0.6</v>
      </c>
      <c r="N208" s="821">
        <v>7.8399999999999997E-2</v>
      </c>
    </row>
    <row r="209" spans="1:14">
      <c r="B209" s="2082">
        <v>26816</v>
      </c>
      <c r="C209" s="1612"/>
      <c r="K209" s="1634">
        <f>(K208+K210)/2</f>
        <v>1</v>
      </c>
      <c r="N209" s="821">
        <v>8.4900000000000003E-2</v>
      </c>
    </row>
    <row r="210" spans="1:14">
      <c r="B210" s="2082">
        <v>26846</v>
      </c>
      <c r="C210" s="1612"/>
      <c r="K210" s="1836">
        <v>1.4</v>
      </c>
      <c r="N210" s="821">
        <v>0.10400000000000001</v>
      </c>
    </row>
    <row r="211" spans="1:14">
      <c r="B211" s="2082">
        <v>26877</v>
      </c>
      <c r="C211" s="1612"/>
      <c r="K211" s="1634">
        <f>(K210+K213)/2</f>
        <v>9.9999999999999978E-2</v>
      </c>
      <c r="N211" s="821">
        <v>0.105</v>
      </c>
    </row>
    <row r="212" spans="1:14">
      <c r="B212" s="2082">
        <v>26908</v>
      </c>
      <c r="C212" s="1612"/>
      <c r="K212" s="1634">
        <f>(K211+K213)/2</f>
        <v>-0.55000000000000004</v>
      </c>
      <c r="N212" s="821">
        <v>0.10779999999999999</v>
      </c>
    </row>
    <row r="213" spans="1:14">
      <c r="B213" s="2082">
        <v>26938</v>
      </c>
      <c r="C213" s="1612"/>
      <c r="K213" s="1836">
        <v>-1.2</v>
      </c>
      <c r="N213" s="821">
        <v>0.10009999999999999</v>
      </c>
    </row>
    <row r="214" spans="1:14">
      <c r="B214" s="2082">
        <v>26969</v>
      </c>
      <c r="C214" s="1612"/>
      <c r="K214" s="1634">
        <f>(K213+K216)/2</f>
        <v>-2.35</v>
      </c>
      <c r="N214" s="821">
        <v>0.1003</v>
      </c>
    </row>
    <row r="215" spans="1:14">
      <c r="B215" s="2082">
        <v>26999</v>
      </c>
      <c r="C215" s="1612"/>
      <c r="K215" s="1634">
        <f>(K214+K216)/2</f>
        <v>-2.9249999999999998</v>
      </c>
      <c r="N215" s="821">
        <v>9.9499999999999991E-2</v>
      </c>
    </row>
    <row r="216" spans="1:14">
      <c r="A216" s="1611">
        <v>1974</v>
      </c>
      <c r="B216" s="2082">
        <v>27030</v>
      </c>
      <c r="C216" s="1612"/>
      <c r="K216" s="1836">
        <v>-3.5</v>
      </c>
      <c r="L216" s="1837">
        <f t="shared" ref="L216:L279" si="0">AVERAGE(K204:K216)</f>
        <v>0.40384615384615385</v>
      </c>
      <c r="N216" s="821">
        <v>9.6500000000000002E-2</v>
      </c>
    </row>
    <row r="217" spans="1:14">
      <c r="B217" s="2082">
        <v>27061</v>
      </c>
      <c r="C217" s="1612"/>
      <c r="K217" s="1634">
        <f>(K216+K219)/2</f>
        <v>-1</v>
      </c>
      <c r="L217" s="1837">
        <f t="shared" si="0"/>
        <v>-0.25000000000000006</v>
      </c>
      <c r="N217" s="821">
        <v>8.9700000000000002E-2</v>
      </c>
    </row>
    <row r="218" spans="1:14">
      <c r="B218" s="2082">
        <v>27089</v>
      </c>
      <c r="C218" s="1612"/>
      <c r="K218" s="1634">
        <f>(K217+K219)/2</f>
        <v>0.25</v>
      </c>
      <c r="L218" s="1837">
        <f t="shared" si="0"/>
        <v>-0.51153846153846161</v>
      </c>
      <c r="N218" s="821">
        <v>9.35E-2</v>
      </c>
    </row>
    <row r="219" spans="1:14">
      <c r="B219" s="2082">
        <v>27120</v>
      </c>
      <c r="C219" s="1612"/>
      <c r="K219" s="1836">
        <v>1.5</v>
      </c>
      <c r="L219" s="1837">
        <f t="shared" si="0"/>
        <v>-0.52884615384615385</v>
      </c>
      <c r="N219" s="821">
        <v>0.1051</v>
      </c>
    </row>
    <row r="220" spans="1:14">
      <c r="B220" s="2082">
        <v>27150</v>
      </c>
      <c r="C220" s="1612"/>
      <c r="K220" s="1634">
        <f>(K219+K222)/2</f>
        <v>1.6</v>
      </c>
      <c r="L220" s="1837">
        <f t="shared" si="0"/>
        <v>-0.39038461538461544</v>
      </c>
      <c r="N220" s="821">
        <v>0.11310000000000001</v>
      </c>
    </row>
    <row r="221" spans="1:14">
      <c r="B221" s="2082">
        <v>27181</v>
      </c>
      <c r="C221" s="1612"/>
      <c r="K221" s="1634">
        <f>(K220+K222)/2</f>
        <v>1.65</v>
      </c>
      <c r="L221" s="1837">
        <f t="shared" si="0"/>
        <v>-0.30961538461538463</v>
      </c>
      <c r="N221" s="821">
        <v>0.1193</v>
      </c>
    </row>
    <row r="222" spans="1:14">
      <c r="B222" s="2082">
        <v>27211</v>
      </c>
      <c r="C222" s="1612"/>
      <c r="K222" s="1836">
        <v>1.7</v>
      </c>
      <c r="L222" s="1837">
        <f t="shared" si="0"/>
        <v>-0.2557692307692308</v>
      </c>
      <c r="N222" s="821">
        <v>0.12920000000000001</v>
      </c>
    </row>
    <row r="223" spans="1:14">
      <c r="B223" s="2082">
        <v>27242</v>
      </c>
      <c r="C223" s="1612"/>
      <c r="K223" s="1634">
        <f>(K222+K225)/2</f>
        <v>-2</v>
      </c>
      <c r="L223" s="1837">
        <f t="shared" si="0"/>
        <v>-0.51730769230769236</v>
      </c>
      <c r="N223" s="821">
        <v>0.1201</v>
      </c>
    </row>
    <row r="224" spans="1:14">
      <c r="B224" s="2082">
        <v>27273</v>
      </c>
      <c r="C224" s="1612"/>
      <c r="K224" s="1634">
        <f>(K223+K225)/2</f>
        <v>-3.85</v>
      </c>
      <c r="L224" s="1837">
        <f t="shared" si="0"/>
        <v>-0.82115384615384612</v>
      </c>
      <c r="N224" s="821">
        <v>0.1134</v>
      </c>
    </row>
    <row r="225" spans="1:14">
      <c r="B225" s="2082">
        <v>27303</v>
      </c>
      <c r="C225" s="1612"/>
      <c r="K225" s="1836">
        <v>-5.7</v>
      </c>
      <c r="L225" s="1837">
        <f t="shared" si="0"/>
        <v>-1.2173076923076922</v>
      </c>
      <c r="N225" s="821">
        <v>0.10060000000000001</v>
      </c>
    </row>
    <row r="226" spans="1:14">
      <c r="B226" s="2082">
        <v>27334</v>
      </c>
      <c r="C226" s="1612"/>
      <c r="K226" s="1634">
        <f>(K225+K228)/2</f>
        <v>-1.1500000000000001</v>
      </c>
      <c r="L226" s="1837">
        <f t="shared" si="0"/>
        <v>-1.2134615384615386</v>
      </c>
      <c r="N226" s="821">
        <v>9.4499999999999987E-2</v>
      </c>
    </row>
    <row r="227" spans="1:14">
      <c r="B227" s="2082">
        <v>27364</v>
      </c>
      <c r="C227" s="1612"/>
      <c r="K227" s="1634">
        <f>(K226+K228)/2</f>
        <v>1.125</v>
      </c>
      <c r="L227" s="1837">
        <f t="shared" si="0"/>
        <v>-0.94615384615384612</v>
      </c>
      <c r="N227" s="821">
        <v>8.5299999999999987E-2</v>
      </c>
    </row>
    <row r="228" spans="1:14">
      <c r="A228" s="1611">
        <v>1975</v>
      </c>
      <c r="B228" s="2082">
        <v>27395</v>
      </c>
      <c r="C228" s="1612"/>
      <c r="K228" s="1836">
        <v>3.4</v>
      </c>
      <c r="L228" s="1837">
        <f t="shared" si="0"/>
        <v>-0.45961538461538459</v>
      </c>
      <c r="N228" s="821">
        <v>7.1300000000000002E-2</v>
      </c>
    </row>
    <row r="229" spans="1:14">
      <c r="B229" s="2082">
        <v>27426</v>
      </c>
      <c r="C229" s="1612"/>
      <c r="K229" s="1634">
        <f>(K228+K231)/2</f>
        <v>5.05</v>
      </c>
      <c r="L229" s="1837">
        <f t="shared" si="0"/>
        <v>0.19807692307692307</v>
      </c>
      <c r="N229" s="821">
        <v>6.2400000000000004E-2</v>
      </c>
    </row>
    <row r="230" spans="1:14">
      <c r="B230" s="2082">
        <v>27454</v>
      </c>
      <c r="C230" s="1612"/>
      <c r="K230" s="1634">
        <f>(K229+K231)/2</f>
        <v>5.875</v>
      </c>
      <c r="L230" s="1837">
        <f t="shared" si="0"/>
        <v>0.72692307692307689</v>
      </c>
      <c r="N230" s="821">
        <v>5.5399999999999998E-2</v>
      </c>
    </row>
    <row r="231" spans="1:14">
      <c r="B231" s="2082">
        <v>27485</v>
      </c>
      <c r="C231" s="1612"/>
      <c r="K231" s="1836">
        <v>6.7</v>
      </c>
      <c r="L231" s="1837">
        <f t="shared" si="0"/>
        <v>1.223076923076923</v>
      </c>
      <c r="N231" s="821">
        <v>5.4900000000000004E-2</v>
      </c>
    </row>
    <row r="232" spans="1:14">
      <c r="B232" s="2082">
        <v>27515</v>
      </c>
      <c r="C232" s="1612"/>
      <c r="K232" s="1634">
        <f>(K231+K234)/2</f>
        <v>6.25</v>
      </c>
      <c r="L232" s="1837">
        <f t="shared" si="0"/>
        <v>1.5884615384615384</v>
      </c>
      <c r="N232" s="821">
        <v>5.2199999999999996E-2</v>
      </c>
    </row>
    <row r="233" spans="1:14">
      <c r="B233" s="2082">
        <v>27546</v>
      </c>
      <c r="C233" s="1612"/>
      <c r="K233" s="1634">
        <f>(K232+K234)/2</f>
        <v>6.0250000000000004</v>
      </c>
      <c r="L233" s="1837">
        <f t="shared" si="0"/>
        <v>1.9288461538461534</v>
      </c>
      <c r="N233" s="821">
        <v>5.5500000000000001E-2</v>
      </c>
    </row>
    <row r="234" spans="1:14">
      <c r="B234" s="2082">
        <v>27576</v>
      </c>
      <c r="C234" s="1612"/>
      <c r="K234" s="1836">
        <v>5.8</v>
      </c>
      <c r="L234" s="1837">
        <f t="shared" si="0"/>
        <v>2.2480769230769231</v>
      </c>
      <c r="N234" s="821">
        <v>6.0999999999999999E-2</v>
      </c>
    </row>
    <row r="235" spans="1:14">
      <c r="B235" s="2082">
        <v>27607</v>
      </c>
      <c r="C235" s="1612"/>
      <c r="K235" s="1634">
        <f>(K234+K237)/2</f>
        <v>5.0999999999999996</v>
      </c>
      <c r="L235" s="1837">
        <f t="shared" si="0"/>
        <v>2.5096153846153846</v>
      </c>
      <c r="N235" s="821">
        <v>6.1399999999999996E-2</v>
      </c>
    </row>
    <row r="236" spans="1:14">
      <c r="B236" s="2082">
        <v>27638</v>
      </c>
      <c r="C236" s="1612"/>
      <c r="K236" s="1634">
        <f>(K235+K237)/2</f>
        <v>4.75</v>
      </c>
      <c r="L236" s="1837">
        <f t="shared" si="0"/>
        <v>3.0288461538461537</v>
      </c>
      <c r="N236" s="821">
        <v>6.2400000000000004E-2</v>
      </c>
    </row>
    <row r="237" spans="1:14">
      <c r="B237" s="2082">
        <v>27668</v>
      </c>
      <c r="C237" s="1612"/>
      <c r="K237" s="1836">
        <v>4.4000000000000004</v>
      </c>
      <c r="L237" s="1837">
        <f t="shared" si="0"/>
        <v>3.6634615384615383</v>
      </c>
      <c r="N237" s="821">
        <v>5.8200000000000002E-2</v>
      </c>
    </row>
    <row r="238" spans="1:14">
      <c r="B238" s="2082">
        <v>27699</v>
      </c>
      <c r="C238" s="1612"/>
      <c r="K238" s="1634">
        <f>(K237+K240)/2</f>
        <v>6.3</v>
      </c>
      <c r="L238" s="1837">
        <f t="shared" si="0"/>
        <v>4.5865384615384608</v>
      </c>
      <c r="N238" s="821">
        <v>5.2199999999999996E-2</v>
      </c>
    </row>
    <row r="239" spans="1:14">
      <c r="B239" s="2082">
        <v>27729</v>
      </c>
      <c r="C239" s="1612"/>
      <c r="K239" s="1634">
        <f>(K238+K240)/2</f>
        <v>7.25</v>
      </c>
      <c r="L239" s="1837">
        <f t="shared" si="0"/>
        <v>5.2326923076923073</v>
      </c>
      <c r="N239" s="821">
        <v>5.2000000000000005E-2</v>
      </c>
    </row>
    <row r="240" spans="1:14">
      <c r="A240" s="1611">
        <v>1976</v>
      </c>
      <c r="B240" s="2082">
        <v>27760</v>
      </c>
      <c r="C240" s="1612"/>
      <c r="K240" s="1836">
        <v>8.1999999999999993</v>
      </c>
      <c r="L240" s="1837">
        <f t="shared" si="0"/>
        <v>5.7769230769230768</v>
      </c>
      <c r="N240" s="821">
        <v>4.87E-2</v>
      </c>
    </row>
    <row r="241" spans="1:14">
      <c r="B241" s="2082">
        <v>27791</v>
      </c>
      <c r="C241" s="1612"/>
      <c r="K241" s="1634">
        <f>(K240+K243)/2</f>
        <v>5.9499999999999993</v>
      </c>
      <c r="L241" s="1837">
        <f t="shared" si="0"/>
        <v>5.9730769230769223</v>
      </c>
      <c r="N241" s="821">
        <v>4.7699999999999992E-2</v>
      </c>
    </row>
    <row r="242" spans="1:14">
      <c r="B242" s="2082">
        <v>27820</v>
      </c>
      <c r="C242" s="1612"/>
      <c r="K242" s="1634">
        <f>(K241+K243)/2</f>
        <v>4.8249999999999993</v>
      </c>
      <c r="L242" s="1837">
        <f t="shared" si="0"/>
        <v>5.9557692307692305</v>
      </c>
      <c r="N242" s="821">
        <v>4.8399999999999999E-2</v>
      </c>
    </row>
    <row r="243" spans="1:14">
      <c r="B243" s="2082">
        <v>27851</v>
      </c>
      <c r="C243" s="1612"/>
      <c r="K243" s="1836">
        <v>3.7</v>
      </c>
      <c r="L243" s="1837">
        <f t="shared" si="0"/>
        <v>5.7884615384615383</v>
      </c>
      <c r="N243" s="821">
        <v>4.82E-2</v>
      </c>
    </row>
    <row r="244" spans="1:14">
      <c r="B244" s="2082">
        <v>27881</v>
      </c>
      <c r="C244" s="1612"/>
      <c r="K244" s="1634">
        <f>(K243+K246)/2</f>
        <v>4</v>
      </c>
      <c r="L244" s="1837">
        <f t="shared" si="0"/>
        <v>5.5807692307692305</v>
      </c>
      <c r="N244" s="821">
        <v>5.2900000000000003E-2</v>
      </c>
    </row>
    <row r="245" spans="1:14">
      <c r="B245" s="2082">
        <v>27912</v>
      </c>
      <c r="C245" s="1612">
        <v>7.86</v>
      </c>
      <c r="D245" s="1615">
        <v>7.06</v>
      </c>
      <c r="E245" s="1613">
        <f t="shared" ref="E245:E308" si="1">C245-D245</f>
        <v>0.80000000000000071</v>
      </c>
      <c r="H245" s="1614">
        <v>0.5</v>
      </c>
      <c r="I245" s="1614">
        <v>0</v>
      </c>
      <c r="J245" s="1614">
        <v>-1</v>
      </c>
      <c r="K245" s="1634">
        <f>(K244+K246)/2</f>
        <v>4.1500000000000004</v>
      </c>
      <c r="L245" s="1837">
        <f t="shared" si="0"/>
        <v>5.4192307692307695</v>
      </c>
      <c r="M245" s="1634">
        <v>-3</v>
      </c>
      <c r="N245" s="821">
        <v>5.4800000000000001E-2</v>
      </c>
    </row>
    <row r="246" spans="1:14">
      <c r="B246" s="2082">
        <v>27942</v>
      </c>
      <c r="C246" s="1612">
        <v>7.8299999999999992</v>
      </c>
      <c r="D246" s="1615">
        <v>6.8499999999999988</v>
      </c>
      <c r="E246" s="1613">
        <f t="shared" si="1"/>
        <v>0.98000000000000043</v>
      </c>
      <c r="H246" s="1614">
        <f t="shared" ref="H246:H309" si="2">H245</f>
        <v>0.5</v>
      </c>
      <c r="I246" s="1614">
        <f t="shared" ref="I246:I309" si="3">I245</f>
        <v>0</v>
      </c>
      <c r="J246" s="1614">
        <v>-1</v>
      </c>
      <c r="K246" s="1836">
        <v>4.3</v>
      </c>
      <c r="L246" s="1837">
        <f t="shared" si="0"/>
        <v>5.2865384615384619</v>
      </c>
      <c r="M246" s="1634">
        <v>-3</v>
      </c>
      <c r="N246" s="821">
        <v>5.3099999999999994E-2</v>
      </c>
    </row>
    <row r="247" spans="1:14">
      <c r="B247" s="2082">
        <v>27973</v>
      </c>
      <c r="C247" s="1612">
        <v>7.7700000000000005</v>
      </c>
      <c r="D247" s="1615">
        <v>6.63</v>
      </c>
      <c r="E247" s="1613">
        <f t="shared" si="1"/>
        <v>1.1400000000000006</v>
      </c>
      <c r="H247" s="1614">
        <f t="shared" si="2"/>
        <v>0.5</v>
      </c>
      <c r="I247" s="1614">
        <f t="shared" si="3"/>
        <v>0</v>
      </c>
      <c r="J247" s="1614">
        <v>-1</v>
      </c>
      <c r="K247" s="1634">
        <f>(K246+K249)/2</f>
        <v>4.8</v>
      </c>
      <c r="L247" s="1837">
        <f t="shared" si="0"/>
        <v>5.2096153846153852</v>
      </c>
      <c r="M247" s="1634">
        <v>-3</v>
      </c>
      <c r="N247" s="821">
        <v>5.2900000000000003E-2</v>
      </c>
    </row>
    <row r="248" spans="1:14">
      <c r="B248" s="2082">
        <v>28004</v>
      </c>
      <c r="C248" s="1612">
        <v>7.59</v>
      </c>
      <c r="D248" s="1615">
        <v>6.419999999999999</v>
      </c>
      <c r="E248" s="1613">
        <f t="shared" si="1"/>
        <v>1.1700000000000008</v>
      </c>
      <c r="H248" s="1614">
        <f t="shared" si="2"/>
        <v>0.5</v>
      </c>
      <c r="I248" s="1614">
        <f t="shared" si="3"/>
        <v>0</v>
      </c>
      <c r="J248" s="1614">
        <v>-1</v>
      </c>
      <c r="K248" s="1634">
        <f>(K247+K249)/2</f>
        <v>5.05</v>
      </c>
      <c r="L248" s="1837">
        <f t="shared" si="0"/>
        <v>5.2057692307692305</v>
      </c>
      <c r="M248" s="1634">
        <v>-3</v>
      </c>
      <c r="N248" s="821">
        <v>5.2499999999999998E-2</v>
      </c>
    </row>
    <row r="249" spans="1:14">
      <c r="B249" s="2082">
        <v>28034</v>
      </c>
      <c r="C249" s="1612">
        <v>7.41</v>
      </c>
      <c r="D249" s="1615">
        <v>5.98</v>
      </c>
      <c r="E249" s="1613">
        <f t="shared" si="1"/>
        <v>1.4299999999999997</v>
      </c>
      <c r="H249" s="1614">
        <f t="shared" si="2"/>
        <v>0.5</v>
      </c>
      <c r="I249" s="1614">
        <f t="shared" si="3"/>
        <v>0</v>
      </c>
      <c r="J249" s="1614">
        <v>-1</v>
      </c>
      <c r="K249" s="1836">
        <v>5.3</v>
      </c>
      <c r="L249" s="1837">
        <f t="shared" si="0"/>
        <v>5.2480769230769226</v>
      </c>
      <c r="M249" s="1634">
        <v>-3</v>
      </c>
      <c r="N249" s="821">
        <v>5.0199999999999995E-2</v>
      </c>
    </row>
    <row r="250" spans="1:14">
      <c r="B250" s="2082">
        <v>28065</v>
      </c>
      <c r="C250" s="1612">
        <v>7.2900000000000009</v>
      </c>
      <c r="D250" s="1615">
        <v>5.81</v>
      </c>
      <c r="E250" s="1613">
        <f t="shared" si="1"/>
        <v>1.4800000000000013</v>
      </c>
      <c r="H250" s="1614">
        <f t="shared" si="2"/>
        <v>0.5</v>
      </c>
      <c r="I250" s="1614">
        <f t="shared" si="3"/>
        <v>0</v>
      </c>
      <c r="J250" s="1614">
        <v>-1</v>
      </c>
      <c r="K250" s="1634">
        <f>(K249+K252)/2</f>
        <v>5.05</v>
      </c>
      <c r="L250" s="1837">
        <f t="shared" si="0"/>
        <v>5.2980769230769216</v>
      </c>
      <c r="M250" s="1634">
        <v>-3</v>
      </c>
      <c r="N250" s="821">
        <v>4.9500000000000002E-2</v>
      </c>
    </row>
    <row r="251" spans="1:14">
      <c r="B251" s="2082">
        <v>28095</v>
      </c>
      <c r="C251" s="1612">
        <v>6.87</v>
      </c>
      <c r="D251" s="1615">
        <v>5.38</v>
      </c>
      <c r="E251" s="1613">
        <f t="shared" si="1"/>
        <v>1.4900000000000002</v>
      </c>
      <c r="H251" s="1614">
        <f t="shared" si="2"/>
        <v>0.5</v>
      </c>
      <c r="I251" s="1614">
        <f t="shared" si="3"/>
        <v>0</v>
      </c>
      <c r="J251" s="1614">
        <v>-1</v>
      </c>
      <c r="K251" s="1634">
        <f>(K250+K252)/2</f>
        <v>4.9249999999999998</v>
      </c>
      <c r="L251" s="1837">
        <f t="shared" si="0"/>
        <v>5.1923076923076916</v>
      </c>
      <c r="M251" s="1634">
        <v>-3</v>
      </c>
      <c r="N251" s="821">
        <v>4.6500000000000007E-2</v>
      </c>
    </row>
    <row r="252" spans="1:14">
      <c r="A252" s="1611">
        <v>1977</v>
      </c>
      <c r="B252" s="2082">
        <v>28126</v>
      </c>
      <c r="C252" s="1612">
        <v>7.21</v>
      </c>
      <c r="D252" s="1615">
        <v>5.9</v>
      </c>
      <c r="E252" s="1613">
        <f t="shared" si="1"/>
        <v>1.3099999999999996</v>
      </c>
      <c r="H252" s="1614">
        <f t="shared" si="2"/>
        <v>0.5</v>
      </c>
      <c r="I252" s="1614">
        <f t="shared" si="3"/>
        <v>0</v>
      </c>
      <c r="J252" s="1614">
        <v>-1</v>
      </c>
      <c r="K252" s="1836">
        <v>4.8</v>
      </c>
      <c r="L252" s="1837">
        <f t="shared" si="0"/>
        <v>5.0038461538461529</v>
      </c>
      <c r="M252" s="1634">
        <v>-3</v>
      </c>
      <c r="N252" s="821">
        <v>4.6100000000000002E-2</v>
      </c>
    </row>
    <row r="253" spans="1:14">
      <c r="B253" s="2082">
        <v>28157</v>
      </c>
      <c r="C253" s="1612">
        <v>7.39</v>
      </c>
      <c r="D253" s="1615">
        <v>6.09</v>
      </c>
      <c r="E253" s="1613">
        <f t="shared" si="1"/>
        <v>1.2999999999999998</v>
      </c>
      <c r="H253" s="1614">
        <f t="shared" si="2"/>
        <v>0.5</v>
      </c>
      <c r="I253" s="1614">
        <f t="shared" si="3"/>
        <v>0</v>
      </c>
      <c r="J253" s="1614">
        <v>-1</v>
      </c>
      <c r="K253" s="1634">
        <f>(K252+K255)/2</f>
        <v>3.5</v>
      </c>
      <c r="L253" s="1837">
        <f t="shared" si="0"/>
        <v>4.6423076923076909</v>
      </c>
      <c r="M253" s="1634">
        <v>-3</v>
      </c>
      <c r="N253" s="821">
        <v>4.6799999999999994E-2</v>
      </c>
    </row>
    <row r="254" spans="1:14">
      <c r="B254" s="2082">
        <v>28185</v>
      </c>
      <c r="C254" s="1612">
        <v>7.46</v>
      </c>
      <c r="D254" s="1615">
        <v>6.09</v>
      </c>
      <c r="E254" s="1613">
        <f t="shared" si="1"/>
        <v>1.37</v>
      </c>
      <c r="H254" s="1614">
        <f t="shared" si="2"/>
        <v>0.5</v>
      </c>
      <c r="I254" s="1614">
        <f t="shared" si="3"/>
        <v>0</v>
      </c>
      <c r="J254" s="1614">
        <v>-1</v>
      </c>
      <c r="K254" s="1634">
        <f>(K253+K255)/2</f>
        <v>2.85</v>
      </c>
      <c r="L254" s="1837">
        <f t="shared" si="0"/>
        <v>4.4038461538461533</v>
      </c>
      <c r="M254" s="1634">
        <v>-3</v>
      </c>
      <c r="N254" s="821">
        <v>4.6900000000000004E-2</v>
      </c>
    </row>
    <row r="255" spans="1:14">
      <c r="B255" s="2082">
        <v>28216</v>
      </c>
      <c r="C255" s="1612">
        <v>7.37</v>
      </c>
      <c r="D255" s="1615">
        <v>5.96</v>
      </c>
      <c r="E255" s="1613">
        <f t="shared" si="1"/>
        <v>1.4100000000000001</v>
      </c>
      <c r="H255" s="1614">
        <f t="shared" si="2"/>
        <v>0.5</v>
      </c>
      <c r="I255" s="1614">
        <f t="shared" si="3"/>
        <v>0</v>
      </c>
      <c r="J255" s="1614">
        <v>-1</v>
      </c>
      <c r="K255" s="1836">
        <v>2.2000000000000002</v>
      </c>
      <c r="L255" s="1837">
        <f t="shared" si="0"/>
        <v>4.2019230769230766</v>
      </c>
      <c r="M255" s="1634">
        <v>-3</v>
      </c>
      <c r="N255" s="821">
        <v>4.7300000000000002E-2</v>
      </c>
    </row>
    <row r="256" spans="1:14">
      <c r="B256" s="2082">
        <v>28246</v>
      </c>
      <c r="C256" s="1612">
        <v>7.46</v>
      </c>
      <c r="D256" s="1615">
        <v>6.25</v>
      </c>
      <c r="E256" s="1613">
        <f t="shared" si="1"/>
        <v>1.21</v>
      </c>
      <c r="H256" s="1614">
        <f t="shared" si="2"/>
        <v>0.5</v>
      </c>
      <c r="I256" s="1614">
        <f t="shared" si="3"/>
        <v>0</v>
      </c>
      <c r="J256" s="1614">
        <v>-1</v>
      </c>
      <c r="K256" s="1634">
        <f>(K255+K258)/2</f>
        <v>3</v>
      </c>
      <c r="L256" s="1837">
        <f t="shared" si="0"/>
        <v>4.148076923076923</v>
      </c>
      <c r="M256" s="1634">
        <v>-3</v>
      </c>
      <c r="N256" s="821">
        <v>5.3499999999999999E-2</v>
      </c>
    </row>
    <row r="257" spans="1:14">
      <c r="B257" s="2082">
        <v>28277</v>
      </c>
      <c r="C257" s="1612">
        <v>7.28</v>
      </c>
      <c r="D257" s="1615">
        <v>6.13</v>
      </c>
      <c r="E257" s="1613">
        <f t="shared" si="1"/>
        <v>1.1500000000000004</v>
      </c>
      <c r="H257" s="1614">
        <f t="shared" si="2"/>
        <v>0.5</v>
      </c>
      <c r="I257" s="1614">
        <f t="shared" si="3"/>
        <v>0</v>
      </c>
      <c r="J257" s="1614">
        <v>-1</v>
      </c>
      <c r="K257" s="1634">
        <f>(K256+K258)/2</f>
        <v>3.4</v>
      </c>
      <c r="L257" s="1837">
        <f t="shared" si="0"/>
        <v>4.101923076923077</v>
      </c>
      <c r="M257" s="1634">
        <v>-3</v>
      </c>
      <c r="N257" s="821">
        <v>5.3899999999999997E-2</v>
      </c>
    </row>
    <row r="258" spans="1:14">
      <c r="B258" s="2082">
        <v>28307</v>
      </c>
      <c r="C258" s="1612">
        <v>7.33</v>
      </c>
      <c r="D258" s="1615">
        <v>6.27</v>
      </c>
      <c r="E258" s="1613">
        <f t="shared" si="1"/>
        <v>1.0600000000000005</v>
      </c>
      <c r="H258" s="1614">
        <f t="shared" si="2"/>
        <v>0.5</v>
      </c>
      <c r="I258" s="1614">
        <f t="shared" si="3"/>
        <v>0</v>
      </c>
      <c r="J258" s="1614">
        <v>-1</v>
      </c>
      <c r="K258" s="1836">
        <v>3.8</v>
      </c>
      <c r="L258" s="1837">
        <f t="shared" si="0"/>
        <v>4.0750000000000002</v>
      </c>
      <c r="M258" s="1634">
        <v>-3</v>
      </c>
      <c r="N258" s="821">
        <v>5.4199999999999998E-2</v>
      </c>
    </row>
    <row r="259" spans="1:14">
      <c r="B259" s="2082">
        <v>28338</v>
      </c>
      <c r="C259" s="1612">
        <v>7.3999999999999995</v>
      </c>
      <c r="D259" s="1615">
        <v>6.61</v>
      </c>
      <c r="E259" s="1613">
        <f t="shared" si="1"/>
        <v>0.78999999999999915</v>
      </c>
      <c r="H259" s="1614">
        <f t="shared" si="2"/>
        <v>0.5</v>
      </c>
      <c r="I259" s="1614">
        <f t="shared" si="3"/>
        <v>0</v>
      </c>
      <c r="J259" s="1614">
        <v>-1</v>
      </c>
      <c r="K259" s="1634">
        <f>(K258+K261)/2</f>
        <v>5</v>
      </c>
      <c r="L259" s="1837">
        <f t="shared" si="0"/>
        <v>4.1288461538461538</v>
      </c>
      <c r="M259" s="1634">
        <v>-3</v>
      </c>
      <c r="N259" s="821">
        <v>5.9000000000000004E-2</v>
      </c>
    </row>
    <row r="260" spans="1:14">
      <c r="B260" s="2082">
        <v>28369</v>
      </c>
      <c r="C260" s="1612">
        <v>7.3400000000000007</v>
      </c>
      <c r="D260" s="1615">
        <v>6.7099999999999991</v>
      </c>
      <c r="E260" s="1613">
        <f t="shared" si="1"/>
        <v>0.63000000000000167</v>
      </c>
      <c r="H260" s="1614">
        <f t="shared" si="2"/>
        <v>0.5</v>
      </c>
      <c r="I260" s="1614">
        <f t="shared" si="3"/>
        <v>0</v>
      </c>
      <c r="J260" s="1614">
        <v>-1</v>
      </c>
      <c r="K260" s="1634">
        <f>(K259+K261)/2</f>
        <v>5.6</v>
      </c>
      <c r="L260" s="1837">
        <f t="shared" si="0"/>
        <v>4.1903846153846152</v>
      </c>
      <c r="M260" s="1634">
        <v>-3</v>
      </c>
      <c r="N260" s="821">
        <v>6.1399999999999996E-2</v>
      </c>
    </row>
    <row r="261" spans="1:14">
      <c r="B261" s="2082">
        <v>28399</v>
      </c>
      <c r="C261" s="1612">
        <v>7.5200000000000005</v>
      </c>
      <c r="D261" s="1615">
        <v>7.1099999999999994</v>
      </c>
      <c r="E261" s="1613">
        <f t="shared" si="1"/>
        <v>0.41000000000000103</v>
      </c>
      <c r="H261" s="1614">
        <f t="shared" si="2"/>
        <v>0.5</v>
      </c>
      <c r="I261" s="1614">
        <f t="shared" si="3"/>
        <v>0</v>
      </c>
      <c r="J261" s="1614">
        <v>-1</v>
      </c>
      <c r="K261" s="1836">
        <v>6.2</v>
      </c>
      <c r="L261" s="1837">
        <f t="shared" si="0"/>
        <v>4.2788461538461542</v>
      </c>
      <c r="M261" s="1634">
        <v>-3</v>
      </c>
      <c r="N261" s="821">
        <v>6.4699999999999994E-2</v>
      </c>
    </row>
    <row r="262" spans="1:14">
      <c r="B262" s="2082">
        <v>28430</v>
      </c>
      <c r="C262" s="1612">
        <v>7.580000000000001</v>
      </c>
      <c r="D262" s="1615">
        <v>7.1399999999999988</v>
      </c>
      <c r="E262" s="1613">
        <f t="shared" si="1"/>
        <v>0.44000000000000217</v>
      </c>
      <c r="H262" s="1614">
        <f t="shared" si="2"/>
        <v>0.5</v>
      </c>
      <c r="I262" s="1614">
        <f t="shared" si="3"/>
        <v>0</v>
      </c>
      <c r="J262" s="1614">
        <v>-1</v>
      </c>
      <c r="K262" s="1634">
        <f>(K261+K264)/2</f>
        <v>4.25</v>
      </c>
      <c r="L262" s="1837">
        <f t="shared" si="0"/>
        <v>4.1980769230769237</v>
      </c>
      <c r="M262" s="1634">
        <v>-3</v>
      </c>
      <c r="N262" s="821">
        <v>6.5099999999999991E-2</v>
      </c>
    </row>
    <row r="263" spans="1:14">
      <c r="B263" s="2082">
        <v>28460</v>
      </c>
      <c r="C263" s="1612">
        <v>7.6899999999999995</v>
      </c>
      <c r="D263" s="1615">
        <v>7.1800000000000006</v>
      </c>
      <c r="E263" s="1613">
        <f t="shared" si="1"/>
        <v>0.5099999999999989</v>
      </c>
      <c r="H263" s="1614">
        <f t="shared" si="2"/>
        <v>0.5</v>
      </c>
      <c r="I263" s="1614">
        <f t="shared" si="3"/>
        <v>0</v>
      </c>
      <c r="J263" s="1614">
        <v>-1</v>
      </c>
      <c r="K263" s="1634">
        <f>(K262+K264)/2</f>
        <v>3.2749999999999999</v>
      </c>
      <c r="L263" s="1837">
        <f t="shared" si="0"/>
        <v>4.0615384615384613</v>
      </c>
      <c r="M263" s="1634">
        <v>-3</v>
      </c>
      <c r="N263" s="821">
        <v>6.5599999999999992E-2</v>
      </c>
    </row>
    <row r="264" spans="1:14">
      <c r="A264" s="1611">
        <v>1978</v>
      </c>
      <c r="B264" s="2082">
        <v>28491</v>
      </c>
      <c r="C264" s="1612">
        <v>7.9600000000000009</v>
      </c>
      <c r="D264" s="1615">
        <v>7.4900000000000011</v>
      </c>
      <c r="E264" s="1613">
        <f t="shared" si="1"/>
        <v>0.46999999999999975</v>
      </c>
      <c r="H264" s="1614">
        <f t="shared" si="2"/>
        <v>0.5</v>
      </c>
      <c r="I264" s="1614">
        <f t="shared" si="3"/>
        <v>0</v>
      </c>
      <c r="J264" s="1614">
        <v>-1</v>
      </c>
      <c r="K264" s="1836">
        <v>2.2999999999999998</v>
      </c>
      <c r="L264" s="1837">
        <f t="shared" si="0"/>
        <v>3.8596153846153842</v>
      </c>
      <c r="M264" s="1634">
        <v>-3</v>
      </c>
      <c r="N264" s="821">
        <v>6.7000000000000004E-2</v>
      </c>
    </row>
    <row r="265" spans="1:14">
      <c r="B265" s="2082">
        <v>28522</v>
      </c>
      <c r="C265" s="1612">
        <v>8.0299999999999994</v>
      </c>
      <c r="D265" s="1615">
        <v>7.57</v>
      </c>
      <c r="E265" s="1613">
        <f t="shared" si="1"/>
        <v>0.45999999999999908</v>
      </c>
      <c r="H265" s="1614">
        <f t="shared" si="2"/>
        <v>0.5</v>
      </c>
      <c r="I265" s="1614">
        <f t="shared" si="3"/>
        <v>0</v>
      </c>
      <c r="J265" s="1614">
        <v>-1</v>
      </c>
      <c r="K265" s="1634">
        <f>(K264+K267)/2</f>
        <v>5.5500000000000007</v>
      </c>
      <c r="L265" s="1837">
        <f t="shared" si="0"/>
        <v>3.9173076923076922</v>
      </c>
      <c r="M265" s="1634">
        <v>-3</v>
      </c>
      <c r="N265" s="821">
        <v>6.7799999999999999E-2</v>
      </c>
    </row>
    <row r="266" spans="1:14">
      <c r="B266" s="2082">
        <v>28550</v>
      </c>
      <c r="C266" s="1612">
        <v>8.0399999999999991</v>
      </c>
      <c r="D266" s="1615">
        <v>7.580000000000001</v>
      </c>
      <c r="E266" s="1613">
        <f t="shared" si="1"/>
        <v>0.45999999999999819</v>
      </c>
      <c r="H266" s="1614">
        <f t="shared" si="2"/>
        <v>0.5</v>
      </c>
      <c r="I266" s="1614">
        <f t="shared" si="3"/>
        <v>0</v>
      </c>
      <c r="J266" s="1614">
        <v>-1</v>
      </c>
      <c r="K266" s="1634">
        <f>(K265+K267)/2</f>
        <v>7.1750000000000007</v>
      </c>
      <c r="L266" s="1837">
        <f t="shared" si="0"/>
        <v>4.1999999999999993</v>
      </c>
      <c r="M266" s="1634">
        <v>-3</v>
      </c>
      <c r="N266" s="821">
        <v>6.7900000000000002E-2</v>
      </c>
    </row>
    <row r="267" spans="1:14">
      <c r="B267" s="2082">
        <v>28581</v>
      </c>
      <c r="C267" s="1612">
        <v>8.15</v>
      </c>
      <c r="D267" s="1615">
        <v>7.7399999999999993</v>
      </c>
      <c r="E267" s="1613">
        <f t="shared" si="1"/>
        <v>0.41000000000000103</v>
      </c>
      <c r="H267" s="1614">
        <f t="shared" si="2"/>
        <v>0.5</v>
      </c>
      <c r="I267" s="1614">
        <f t="shared" si="3"/>
        <v>0</v>
      </c>
      <c r="J267" s="1614">
        <v>-1</v>
      </c>
      <c r="K267" s="1836">
        <v>8.8000000000000007</v>
      </c>
      <c r="L267" s="1837">
        <f t="shared" si="0"/>
        <v>4.6576923076923071</v>
      </c>
      <c r="M267" s="1634">
        <v>-3</v>
      </c>
      <c r="N267" s="821">
        <v>6.8900000000000003E-2</v>
      </c>
    </row>
    <row r="268" spans="1:14">
      <c r="B268" s="2082">
        <v>28611</v>
      </c>
      <c r="C268" s="1612">
        <v>8.35</v>
      </c>
      <c r="D268" s="1615">
        <v>8.01</v>
      </c>
      <c r="E268" s="1613">
        <f t="shared" si="1"/>
        <v>0.33999999999999986</v>
      </c>
      <c r="H268" s="1614">
        <f t="shared" si="2"/>
        <v>0.5</v>
      </c>
      <c r="I268" s="1614">
        <f t="shared" si="3"/>
        <v>0</v>
      </c>
      <c r="J268" s="1614">
        <v>-1</v>
      </c>
      <c r="K268" s="1634">
        <f>(K267+K270)/2</f>
        <v>5.25</v>
      </c>
      <c r="L268" s="1837">
        <f t="shared" si="0"/>
        <v>4.8923076923076918</v>
      </c>
      <c r="M268" s="1634">
        <v>-3</v>
      </c>
      <c r="N268" s="821">
        <v>7.3599999999999999E-2</v>
      </c>
    </row>
    <row r="269" spans="1:14">
      <c r="B269" s="2082">
        <v>28642</v>
      </c>
      <c r="C269" s="1612">
        <v>8.4599999999999991</v>
      </c>
      <c r="D269" s="1615">
        <v>8.24</v>
      </c>
      <c r="E269" s="1613">
        <f t="shared" si="1"/>
        <v>0.21999999999999886</v>
      </c>
      <c r="H269" s="1614">
        <f t="shared" si="2"/>
        <v>0.5</v>
      </c>
      <c r="I269" s="1614">
        <f t="shared" si="3"/>
        <v>0</v>
      </c>
      <c r="J269" s="1614">
        <v>-1</v>
      </c>
      <c r="K269" s="1634">
        <f>(K268+K270)/2</f>
        <v>3.4750000000000001</v>
      </c>
      <c r="L269" s="1837">
        <f t="shared" si="0"/>
        <v>4.9288461538461528</v>
      </c>
      <c r="M269" s="1634">
        <v>-3</v>
      </c>
      <c r="N269" s="821">
        <v>7.5999999999999998E-2</v>
      </c>
    </row>
    <row r="270" spans="1:14">
      <c r="B270" s="2082">
        <v>28672</v>
      </c>
      <c r="C270" s="1612">
        <v>8.64</v>
      </c>
      <c r="D270" s="1615">
        <v>8.49</v>
      </c>
      <c r="E270" s="1613">
        <f t="shared" si="1"/>
        <v>0.15000000000000036</v>
      </c>
      <c r="H270" s="1614">
        <f t="shared" si="2"/>
        <v>0.5</v>
      </c>
      <c r="I270" s="1614">
        <f t="shared" si="3"/>
        <v>0</v>
      </c>
      <c r="J270" s="1614">
        <v>-1</v>
      </c>
      <c r="K270" s="1836">
        <v>1.7</v>
      </c>
      <c r="L270" s="1837">
        <f t="shared" si="0"/>
        <v>4.7980769230769234</v>
      </c>
      <c r="M270" s="1634">
        <v>-3</v>
      </c>
      <c r="N270" s="821">
        <v>7.8100000000000003E-2</v>
      </c>
    </row>
    <row r="271" spans="1:14">
      <c r="B271" s="2082">
        <v>28703</v>
      </c>
      <c r="C271" s="1612">
        <v>8.41</v>
      </c>
      <c r="D271" s="1615">
        <v>8.3699999999999992</v>
      </c>
      <c r="E271" s="1613">
        <f t="shared" si="1"/>
        <v>4.0000000000000924E-2</v>
      </c>
      <c r="H271" s="1614">
        <f t="shared" si="2"/>
        <v>0.5</v>
      </c>
      <c r="I271" s="1614">
        <f t="shared" si="3"/>
        <v>0</v>
      </c>
      <c r="J271" s="1614">
        <v>-1</v>
      </c>
      <c r="K271" s="1634">
        <f>(K270+K273)/2</f>
        <v>2.5</v>
      </c>
      <c r="L271" s="1837">
        <f t="shared" si="0"/>
        <v>4.6980769230769228</v>
      </c>
      <c r="M271" s="1634">
        <v>-3</v>
      </c>
      <c r="N271" s="821">
        <v>8.0399999999999985E-2</v>
      </c>
    </row>
    <row r="272" spans="1:14">
      <c r="B272" s="2082">
        <v>28734</v>
      </c>
      <c r="C272" s="1612">
        <v>8.42</v>
      </c>
      <c r="D272" s="1615">
        <v>8.57</v>
      </c>
      <c r="E272" s="1613">
        <f t="shared" si="1"/>
        <v>-0.15000000000000036</v>
      </c>
      <c r="H272" s="1614">
        <f t="shared" si="2"/>
        <v>0.5</v>
      </c>
      <c r="I272" s="1614">
        <f t="shared" si="3"/>
        <v>0</v>
      </c>
      <c r="J272" s="1614">
        <v>-1</v>
      </c>
      <c r="K272" s="1634">
        <f>(K271+K273)/2</f>
        <v>2.9</v>
      </c>
      <c r="L272" s="1837">
        <f t="shared" si="0"/>
        <v>4.5365384615384619</v>
      </c>
      <c r="M272" s="1634">
        <v>-3</v>
      </c>
      <c r="N272" s="821">
        <v>8.4499999999999992E-2</v>
      </c>
    </row>
    <row r="273" spans="1:14">
      <c r="B273" s="2082">
        <v>28764</v>
      </c>
      <c r="C273" s="1612">
        <v>8.64</v>
      </c>
      <c r="D273" s="1615">
        <v>8.85</v>
      </c>
      <c r="E273" s="1613">
        <f t="shared" si="1"/>
        <v>-0.20999999999999908</v>
      </c>
      <c r="H273" s="1614">
        <f t="shared" si="2"/>
        <v>0.5</v>
      </c>
      <c r="I273" s="1614">
        <f t="shared" si="3"/>
        <v>0</v>
      </c>
      <c r="J273" s="1614">
        <v>-1</v>
      </c>
      <c r="K273" s="1836">
        <v>3.3</v>
      </c>
      <c r="L273" s="1837">
        <f t="shared" si="0"/>
        <v>4.3596153846153847</v>
      </c>
      <c r="M273" s="1634">
        <v>-3</v>
      </c>
      <c r="N273" s="821">
        <v>8.9600000000000013E-2</v>
      </c>
    </row>
    <row r="274" spans="1:14">
      <c r="B274" s="2082">
        <v>28795</v>
      </c>
      <c r="C274" s="1612">
        <v>8.81</v>
      </c>
      <c r="D274" s="1615">
        <v>9.42</v>
      </c>
      <c r="E274" s="1613">
        <f t="shared" si="1"/>
        <v>-0.60999999999999943</v>
      </c>
      <c r="H274" s="1614">
        <f t="shared" si="2"/>
        <v>0.5</v>
      </c>
      <c r="I274" s="1614">
        <f t="shared" si="3"/>
        <v>0</v>
      </c>
      <c r="J274" s="1614">
        <v>-1</v>
      </c>
      <c r="K274" s="1634">
        <f>(K273+K276)/2</f>
        <v>2.7</v>
      </c>
      <c r="L274" s="1837">
        <f t="shared" si="0"/>
        <v>4.0903846153846155</v>
      </c>
      <c r="M274" s="1634">
        <v>-3</v>
      </c>
      <c r="N274" s="821">
        <v>9.7599999999999992E-2</v>
      </c>
    </row>
    <row r="275" spans="1:14">
      <c r="B275" s="2082">
        <v>28825</v>
      </c>
      <c r="C275" s="1612">
        <v>9.01</v>
      </c>
      <c r="D275" s="1615">
        <v>9.7200000000000006</v>
      </c>
      <c r="E275" s="1613">
        <f t="shared" si="1"/>
        <v>-0.71000000000000085</v>
      </c>
      <c r="H275" s="1614">
        <f t="shared" si="2"/>
        <v>0.5</v>
      </c>
      <c r="I275" s="1614">
        <f t="shared" si="3"/>
        <v>0</v>
      </c>
      <c r="J275" s="1614">
        <v>-1</v>
      </c>
      <c r="K275" s="1634">
        <f>(K274+K276)/2</f>
        <v>2.4000000000000004</v>
      </c>
      <c r="L275" s="1837">
        <f t="shared" si="0"/>
        <v>3.9480769230769233</v>
      </c>
      <c r="M275" s="1634">
        <v>-3</v>
      </c>
      <c r="N275" s="821">
        <v>0.1003</v>
      </c>
    </row>
    <row r="276" spans="1:14">
      <c r="A276" s="1611">
        <v>1979</v>
      </c>
      <c r="B276" s="2082">
        <v>28856</v>
      </c>
      <c r="C276" s="1612">
        <v>9.1</v>
      </c>
      <c r="D276" s="1615">
        <v>9.86</v>
      </c>
      <c r="E276" s="1613">
        <f t="shared" si="1"/>
        <v>-0.75999999999999979</v>
      </c>
      <c r="H276" s="1614">
        <f t="shared" si="2"/>
        <v>0.5</v>
      </c>
      <c r="I276" s="1614">
        <f t="shared" si="3"/>
        <v>0</v>
      </c>
      <c r="J276" s="1614">
        <v>-1</v>
      </c>
      <c r="K276" s="1836">
        <v>2.1</v>
      </c>
      <c r="L276" s="1837">
        <f t="shared" si="0"/>
        <v>3.8576923076923082</v>
      </c>
      <c r="M276" s="1634">
        <v>-3</v>
      </c>
      <c r="N276" s="821">
        <v>0.1007</v>
      </c>
    </row>
    <row r="277" spans="1:14">
      <c r="B277" s="2082">
        <v>28887</v>
      </c>
      <c r="C277" s="1612">
        <v>9.1</v>
      </c>
      <c r="D277" s="1615">
        <v>9.7200000000000006</v>
      </c>
      <c r="E277" s="1613">
        <f t="shared" si="1"/>
        <v>-0.62000000000000099</v>
      </c>
      <c r="H277" s="1614">
        <f t="shared" si="2"/>
        <v>0.5</v>
      </c>
      <c r="I277" s="1614">
        <f t="shared" si="3"/>
        <v>0</v>
      </c>
      <c r="J277" s="1614">
        <v>-1</v>
      </c>
      <c r="K277" s="1634">
        <f>(K276+K279)/2</f>
        <v>0.9</v>
      </c>
      <c r="L277" s="1837">
        <f t="shared" si="0"/>
        <v>3.75</v>
      </c>
      <c r="M277" s="1634">
        <v>-3</v>
      </c>
      <c r="N277" s="821">
        <v>0.10060000000000001</v>
      </c>
    </row>
    <row r="278" spans="1:14">
      <c r="B278" s="2082">
        <v>28915</v>
      </c>
      <c r="C278" s="1612">
        <v>9.120000000000001</v>
      </c>
      <c r="D278" s="1615">
        <v>9.7899999999999991</v>
      </c>
      <c r="E278" s="1613">
        <f t="shared" si="1"/>
        <v>-0.66999999999999815</v>
      </c>
      <c r="H278" s="1614">
        <f t="shared" si="2"/>
        <v>0.5</v>
      </c>
      <c r="I278" s="1614">
        <f t="shared" si="3"/>
        <v>0</v>
      </c>
      <c r="J278" s="1614">
        <v>-1</v>
      </c>
      <c r="K278" s="1634">
        <f>(K277+K279)/2</f>
        <v>0.30000000000000004</v>
      </c>
      <c r="L278" s="1837">
        <f t="shared" si="0"/>
        <v>3.3461538461538463</v>
      </c>
      <c r="M278" s="1634">
        <v>-3</v>
      </c>
      <c r="N278" s="821">
        <v>0.1009</v>
      </c>
    </row>
    <row r="279" spans="1:14">
      <c r="B279" s="2082">
        <v>28946</v>
      </c>
      <c r="C279" s="1612">
        <v>9.1800000000000015</v>
      </c>
      <c r="D279" s="1615">
        <v>9.7799999999999994</v>
      </c>
      <c r="E279" s="1613">
        <f t="shared" si="1"/>
        <v>-0.59999999999999787</v>
      </c>
      <c r="H279" s="1614">
        <f t="shared" si="2"/>
        <v>0.5</v>
      </c>
      <c r="I279" s="1614">
        <f t="shared" si="3"/>
        <v>0</v>
      </c>
      <c r="J279" s="1614">
        <v>-1</v>
      </c>
      <c r="K279" s="1836">
        <v>-0.3</v>
      </c>
      <c r="L279" s="1837">
        <f t="shared" si="0"/>
        <v>2.7711538461538461</v>
      </c>
      <c r="M279" s="1634">
        <v>-3</v>
      </c>
      <c r="N279" s="821">
        <v>0.10009999999999999</v>
      </c>
    </row>
    <row r="280" spans="1:14">
      <c r="B280" s="2082">
        <v>28976</v>
      </c>
      <c r="C280" s="1612">
        <v>9.25</v>
      </c>
      <c r="D280" s="1615">
        <v>9.7799999999999994</v>
      </c>
      <c r="E280" s="1613">
        <f t="shared" si="1"/>
        <v>-0.52999999999999936</v>
      </c>
      <c r="H280" s="1614">
        <f t="shared" si="2"/>
        <v>0.5</v>
      </c>
      <c r="I280" s="1614">
        <f t="shared" si="3"/>
        <v>0</v>
      </c>
      <c r="J280" s="1614">
        <v>-1</v>
      </c>
      <c r="K280" s="1634">
        <f>(K279+K282)/2</f>
        <v>1.85</v>
      </c>
      <c r="L280" s="1837">
        <f t="shared" ref="L280:L343" si="4">AVERAGE(K268:K280)</f>
        <v>2.2365384615384616</v>
      </c>
      <c r="M280" s="1634">
        <v>-3</v>
      </c>
      <c r="N280" s="821">
        <v>0.1024</v>
      </c>
    </row>
    <row r="281" spans="1:14">
      <c r="B281" s="2082">
        <v>29007</v>
      </c>
      <c r="C281" s="1612">
        <v>8.91</v>
      </c>
      <c r="D281" s="1615">
        <v>9.2200000000000006</v>
      </c>
      <c r="E281" s="1613">
        <f t="shared" si="1"/>
        <v>-0.3100000000000005</v>
      </c>
      <c r="H281" s="1614">
        <f t="shared" si="2"/>
        <v>0.5</v>
      </c>
      <c r="I281" s="1614">
        <f t="shared" si="3"/>
        <v>0</v>
      </c>
      <c r="J281" s="1614">
        <v>-1</v>
      </c>
      <c r="K281" s="1634">
        <f>(K280+K282)/2</f>
        <v>2.9249999999999998</v>
      </c>
      <c r="L281" s="1837">
        <f t="shared" si="4"/>
        <v>2.0576923076923079</v>
      </c>
      <c r="M281" s="1634">
        <v>-3</v>
      </c>
      <c r="N281" s="821">
        <v>0.10289999999999999</v>
      </c>
    </row>
    <row r="282" spans="1:14">
      <c r="B282" s="2082">
        <v>29037</v>
      </c>
      <c r="C282" s="1612">
        <v>8.9499999999999993</v>
      </c>
      <c r="D282" s="1615">
        <v>9.14</v>
      </c>
      <c r="E282" s="1613">
        <f t="shared" si="1"/>
        <v>-0.19000000000000128</v>
      </c>
      <c r="H282" s="1614">
        <f t="shared" si="2"/>
        <v>0.5</v>
      </c>
      <c r="I282" s="1614">
        <f t="shared" si="3"/>
        <v>0</v>
      </c>
      <c r="J282" s="1614">
        <v>-1</v>
      </c>
      <c r="K282" s="1836">
        <v>4</v>
      </c>
      <c r="L282" s="1837">
        <f t="shared" si="4"/>
        <v>2.0980769230769232</v>
      </c>
      <c r="M282" s="1634">
        <v>-3</v>
      </c>
      <c r="N282" s="821">
        <v>0.1047</v>
      </c>
    </row>
    <row r="283" spans="1:14">
      <c r="B283" s="2082">
        <v>29068</v>
      </c>
      <c r="C283" s="1612">
        <v>9.0300000000000011</v>
      </c>
      <c r="D283" s="1615">
        <v>9.4600000000000009</v>
      </c>
      <c r="E283" s="1613">
        <f t="shared" si="1"/>
        <v>-0.42999999999999972</v>
      </c>
      <c r="H283" s="1614">
        <f t="shared" si="2"/>
        <v>0.5</v>
      </c>
      <c r="I283" s="1614">
        <f t="shared" si="3"/>
        <v>0</v>
      </c>
      <c r="J283" s="1614">
        <v>-1</v>
      </c>
      <c r="K283" s="1634">
        <f>(K282+K285)/2</f>
        <v>2.5</v>
      </c>
      <c r="L283" s="1837">
        <f t="shared" si="4"/>
        <v>2.1596153846153845</v>
      </c>
      <c r="M283" s="1634">
        <v>-3</v>
      </c>
      <c r="N283" s="821">
        <v>0.1094</v>
      </c>
    </row>
    <row r="284" spans="1:14">
      <c r="B284" s="2082">
        <v>29099</v>
      </c>
      <c r="C284" s="1612">
        <v>9.33</v>
      </c>
      <c r="D284" s="1615">
        <v>10.06</v>
      </c>
      <c r="E284" s="1613">
        <f t="shared" si="1"/>
        <v>-0.73000000000000043</v>
      </c>
      <c r="H284" s="1614">
        <f t="shared" si="2"/>
        <v>0.5</v>
      </c>
      <c r="I284" s="1614">
        <f t="shared" si="3"/>
        <v>0</v>
      </c>
      <c r="J284" s="1614">
        <v>-1</v>
      </c>
      <c r="K284" s="1634">
        <f>(K283+K285)/2</f>
        <v>1.75</v>
      </c>
      <c r="L284" s="1837">
        <f t="shared" si="4"/>
        <v>2.101923076923077</v>
      </c>
      <c r="M284" s="1634">
        <v>-3</v>
      </c>
      <c r="N284" s="821">
        <v>0.1143</v>
      </c>
    </row>
    <row r="285" spans="1:14">
      <c r="B285" s="2082">
        <v>29129</v>
      </c>
      <c r="C285" s="1612">
        <v>10.299999999999999</v>
      </c>
      <c r="D285" s="1615">
        <v>11.49</v>
      </c>
      <c r="E285" s="1613">
        <f t="shared" si="1"/>
        <v>-1.1900000000000013</v>
      </c>
      <c r="H285" s="1614">
        <f t="shared" si="2"/>
        <v>0.5</v>
      </c>
      <c r="I285" s="1614">
        <f t="shared" si="3"/>
        <v>0</v>
      </c>
      <c r="J285" s="1614">
        <v>-1</v>
      </c>
      <c r="K285" s="1836">
        <v>1</v>
      </c>
      <c r="L285" s="1837">
        <f t="shared" si="4"/>
        <v>1.9557692307692309</v>
      </c>
      <c r="M285" s="1634">
        <v>-3</v>
      </c>
      <c r="N285" s="821">
        <v>0.13769999999999999</v>
      </c>
    </row>
    <row r="286" spans="1:14">
      <c r="B286" s="2082">
        <v>29160</v>
      </c>
      <c r="C286" s="1612">
        <v>10.65</v>
      </c>
      <c r="D286" s="1615">
        <v>11.81</v>
      </c>
      <c r="E286" s="1613">
        <f t="shared" si="1"/>
        <v>-1.1600000000000001</v>
      </c>
      <c r="H286" s="1614">
        <f t="shared" si="2"/>
        <v>0.5</v>
      </c>
      <c r="I286" s="1614">
        <f t="shared" si="3"/>
        <v>0</v>
      </c>
      <c r="J286" s="1614">
        <v>-1</v>
      </c>
      <c r="K286" s="1634">
        <f>(K285+K288)/2</f>
        <v>0.2</v>
      </c>
      <c r="L286" s="1837">
        <f t="shared" si="4"/>
        <v>1.7173076923076922</v>
      </c>
      <c r="M286" s="1634">
        <v>-3</v>
      </c>
      <c r="N286" s="821">
        <v>0.1318</v>
      </c>
    </row>
    <row r="287" spans="1:14">
      <c r="B287" s="2082">
        <v>29190</v>
      </c>
      <c r="C287" s="1612">
        <v>10.39</v>
      </c>
      <c r="D287" s="1615">
        <v>11.39</v>
      </c>
      <c r="E287" s="1613">
        <f t="shared" si="1"/>
        <v>-1</v>
      </c>
      <c r="H287" s="1614">
        <f t="shared" si="2"/>
        <v>0.5</v>
      </c>
      <c r="I287" s="1614">
        <f t="shared" si="3"/>
        <v>0</v>
      </c>
      <c r="J287" s="1614">
        <v>-1</v>
      </c>
      <c r="K287" s="1634">
        <f>(K286+K288)/2</f>
        <v>-0.19999999999999998</v>
      </c>
      <c r="L287" s="1837">
        <f t="shared" si="4"/>
        <v>1.4942307692307693</v>
      </c>
      <c r="M287" s="1634">
        <v>-3</v>
      </c>
      <c r="N287" s="821">
        <v>0.13780000000000001</v>
      </c>
    </row>
    <row r="288" spans="1:14">
      <c r="A288" s="1611">
        <v>1980</v>
      </c>
      <c r="B288" s="2082">
        <v>29221</v>
      </c>
      <c r="C288" s="1612">
        <v>10.8</v>
      </c>
      <c r="D288" s="1615">
        <v>11.5</v>
      </c>
      <c r="E288" s="1613">
        <f t="shared" si="1"/>
        <v>-0.69999999999999929</v>
      </c>
      <c r="F288" s="1616">
        <v>3</v>
      </c>
      <c r="G288" s="1616">
        <v>-3</v>
      </c>
      <c r="H288" s="1614">
        <f t="shared" si="2"/>
        <v>0.5</v>
      </c>
      <c r="I288" s="1614">
        <f t="shared" si="3"/>
        <v>0</v>
      </c>
      <c r="J288" s="1614">
        <v>-1</v>
      </c>
      <c r="K288" s="1836">
        <v>-0.6</v>
      </c>
      <c r="L288" s="1837">
        <f t="shared" si="4"/>
        <v>1.2634615384615382</v>
      </c>
      <c r="M288" s="1634">
        <v>-3</v>
      </c>
      <c r="N288" s="821">
        <v>0.13819999999999999</v>
      </c>
    </row>
    <row r="289" spans="1:14">
      <c r="B289" s="2082">
        <v>29252</v>
      </c>
      <c r="C289" s="1612">
        <v>12.41</v>
      </c>
      <c r="D289" s="1615">
        <v>13.419999999999998</v>
      </c>
      <c r="E289" s="1613">
        <f t="shared" si="1"/>
        <v>-1.009999999999998</v>
      </c>
      <c r="F289" s="1616">
        <v>3</v>
      </c>
      <c r="G289" s="1616">
        <v>-3</v>
      </c>
      <c r="H289" s="1614">
        <f t="shared" si="2"/>
        <v>0.5</v>
      </c>
      <c r="I289" s="1614">
        <f t="shared" si="3"/>
        <v>0</v>
      </c>
      <c r="J289" s="1614">
        <v>-1</v>
      </c>
      <c r="K289" s="1634">
        <f>(K288+K291)/2</f>
        <v>-4.6499999999999995</v>
      </c>
      <c r="L289" s="1837">
        <f t="shared" si="4"/>
        <v>0.74423076923076925</v>
      </c>
      <c r="M289" s="1634">
        <v>-3</v>
      </c>
      <c r="N289" s="821">
        <v>0.14130000000000001</v>
      </c>
    </row>
    <row r="290" spans="1:14">
      <c r="B290" s="2082">
        <v>29281</v>
      </c>
      <c r="C290" s="1612">
        <v>12.75</v>
      </c>
      <c r="D290" s="1615">
        <v>14.88</v>
      </c>
      <c r="E290" s="1613">
        <f t="shared" si="1"/>
        <v>-2.1300000000000008</v>
      </c>
      <c r="F290" s="1616">
        <v>3</v>
      </c>
      <c r="G290" s="1616">
        <v>-3</v>
      </c>
      <c r="H290" s="1614">
        <f t="shared" si="2"/>
        <v>0.5</v>
      </c>
      <c r="I290" s="1614">
        <f t="shared" si="3"/>
        <v>0</v>
      </c>
      <c r="J290" s="1614">
        <v>-1</v>
      </c>
      <c r="K290" s="1634">
        <f>(K289+K291)/2</f>
        <v>-6.6749999999999989</v>
      </c>
      <c r="L290" s="1837">
        <f t="shared" si="4"/>
        <v>0.1615384615384618</v>
      </c>
      <c r="M290" s="1634">
        <v>-3</v>
      </c>
      <c r="N290" s="821">
        <v>0.17190000000000003</v>
      </c>
    </row>
    <row r="291" spans="1:14">
      <c r="B291" s="2082">
        <v>29312</v>
      </c>
      <c r="C291" s="1612">
        <v>11.469999999999999</v>
      </c>
      <c r="D291" s="1615">
        <v>12.5</v>
      </c>
      <c r="E291" s="1613">
        <f t="shared" si="1"/>
        <v>-1.0300000000000011</v>
      </c>
      <c r="F291" s="1616">
        <v>3</v>
      </c>
      <c r="G291" s="1616">
        <v>-3</v>
      </c>
      <c r="H291" s="1614">
        <f t="shared" si="2"/>
        <v>0.5</v>
      </c>
      <c r="I291" s="1614">
        <f t="shared" si="3"/>
        <v>0</v>
      </c>
      <c r="J291" s="1614">
        <v>-1</v>
      </c>
      <c r="K291" s="1836">
        <v>-8.6999999999999993</v>
      </c>
      <c r="L291" s="1837">
        <f t="shared" si="4"/>
        <v>-0.53076923076923055</v>
      </c>
      <c r="M291" s="1634">
        <v>-3</v>
      </c>
      <c r="N291" s="821">
        <v>0.17610000000000001</v>
      </c>
    </row>
    <row r="292" spans="1:14">
      <c r="B292" s="2082">
        <v>29342</v>
      </c>
      <c r="C292" s="1612">
        <v>10.18</v>
      </c>
      <c r="D292" s="1615">
        <v>9.4499999999999993</v>
      </c>
      <c r="E292" s="1613">
        <f t="shared" si="1"/>
        <v>0.73000000000000043</v>
      </c>
      <c r="F292" s="1616">
        <v>3</v>
      </c>
      <c r="G292" s="1616">
        <v>-3</v>
      </c>
      <c r="H292" s="1614">
        <f t="shared" si="2"/>
        <v>0.5</v>
      </c>
      <c r="I292" s="1614">
        <f t="shared" si="3"/>
        <v>0</v>
      </c>
      <c r="J292" s="1614">
        <v>-1</v>
      </c>
      <c r="K292" s="1634">
        <f>(K291+K294)/2</f>
        <v>-2.0999999999999996</v>
      </c>
      <c r="L292" s="1837">
        <f t="shared" si="4"/>
        <v>-0.66923076923076885</v>
      </c>
      <c r="M292" s="1634">
        <v>-3</v>
      </c>
      <c r="N292" s="821">
        <v>0.10980000000000001</v>
      </c>
    </row>
    <row r="293" spans="1:14">
      <c r="B293" s="2082">
        <v>29373</v>
      </c>
      <c r="C293" s="1612">
        <v>9.7799999999999994</v>
      </c>
      <c r="D293" s="1615">
        <v>8.73</v>
      </c>
      <c r="E293" s="1613">
        <f t="shared" si="1"/>
        <v>1.0499999999999989</v>
      </c>
      <c r="F293" s="1616">
        <v>3</v>
      </c>
      <c r="G293" s="1616">
        <v>-3</v>
      </c>
      <c r="H293" s="1614">
        <f t="shared" si="2"/>
        <v>0.5</v>
      </c>
      <c r="I293" s="1614">
        <f t="shared" si="3"/>
        <v>0</v>
      </c>
      <c r="J293" s="1614">
        <v>-1</v>
      </c>
      <c r="K293" s="1634">
        <f>(K292+K294)/2</f>
        <v>1.2000000000000002</v>
      </c>
      <c r="L293" s="1837">
        <f t="shared" si="4"/>
        <v>-0.71923076923076878</v>
      </c>
      <c r="M293" s="1634">
        <v>-3</v>
      </c>
      <c r="N293" s="821">
        <v>9.4700000000000006E-2</v>
      </c>
    </row>
    <row r="294" spans="1:14">
      <c r="B294" s="2082">
        <v>29403</v>
      </c>
      <c r="C294" s="1612">
        <v>10.25</v>
      </c>
      <c r="D294" s="1615">
        <v>9.0299999999999994</v>
      </c>
      <c r="E294" s="1613">
        <f t="shared" si="1"/>
        <v>1.2200000000000006</v>
      </c>
      <c r="F294" s="1616">
        <v>3</v>
      </c>
      <c r="G294" s="1616">
        <v>-3</v>
      </c>
      <c r="H294" s="1614">
        <f t="shared" si="2"/>
        <v>0.5</v>
      </c>
      <c r="I294" s="1614">
        <f t="shared" si="3"/>
        <v>0</v>
      </c>
      <c r="J294" s="1614">
        <v>-1</v>
      </c>
      <c r="K294" s="1836">
        <v>4.5</v>
      </c>
      <c r="L294" s="1837">
        <f t="shared" si="4"/>
        <v>-0.59807692307692273</v>
      </c>
      <c r="M294" s="1634">
        <v>-3</v>
      </c>
      <c r="N294" s="821">
        <v>9.0299999999999991E-2</v>
      </c>
    </row>
    <row r="295" spans="1:14">
      <c r="B295" s="2082">
        <v>29434</v>
      </c>
      <c r="C295" s="1612">
        <v>11.1</v>
      </c>
      <c r="D295" s="1615">
        <v>10.53</v>
      </c>
      <c r="E295" s="1613">
        <f t="shared" si="1"/>
        <v>0.57000000000000028</v>
      </c>
      <c r="H295" s="1614">
        <f t="shared" si="2"/>
        <v>0.5</v>
      </c>
      <c r="I295" s="1614">
        <f t="shared" si="3"/>
        <v>0</v>
      </c>
      <c r="J295" s="1614">
        <v>-1</v>
      </c>
      <c r="K295" s="1634">
        <f>(K294+K297)/2</f>
        <v>5</v>
      </c>
      <c r="L295" s="1837">
        <f t="shared" si="4"/>
        <v>-0.52115384615384575</v>
      </c>
      <c r="M295" s="1634">
        <v>-3</v>
      </c>
      <c r="N295" s="821">
        <v>9.6099999999999991E-2</v>
      </c>
    </row>
    <row r="296" spans="1:14">
      <c r="B296" s="2082">
        <v>29465</v>
      </c>
      <c r="C296" s="1612">
        <v>11.51</v>
      </c>
      <c r="D296" s="1615">
        <v>11.57</v>
      </c>
      <c r="E296" s="1613">
        <f t="shared" si="1"/>
        <v>-6.0000000000000497E-2</v>
      </c>
      <c r="H296" s="1614">
        <f t="shared" si="2"/>
        <v>0.5</v>
      </c>
      <c r="I296" s="1614">
        <f t="shared" si="3"/>
        <v>0</v>
      </c>
      <c r="J296" s="1614">
        <v>-1</v>
      </c>
      <c r="K296" s="1634">
        <f>(K295+K297)/2</f>
        <v>5.25</v>
      </c>
      <c r="L296" s="1837">
        <f t="shared" si="4"/>
        <v>-0.30961538461538479</v>
      </c>
      <c r="M296" s="1634">
        <v>-3</v>
      </c>
      <c r="N296" s="821">
        <v>0.10869999999999999</v>
      </c>
    </row>
    <row r="297" spans="1:14">
      <c r="B297" s="2082">
        <v>29495</v>
      </c>
      <c r="C297" s="1612">
        <v>11.75</v>
      </c>
      <c r="D297" s="1615">
        <v>12.09</v>
      </c>
      <c r="E297" s="1613">
        <f t="shared" si="1"/>
        <v>-0.33999999999999986</v>
      </c>
      <c r="H297" s="1614">
        <f t="shared" si="2"/>
        <v>0.5</v>
      </c>
      <c r="I297" s="1614">
        <f t="shared" si="3"/>
        <v>0</v>
      </c>
      <c r="J297" s="1614">
        <v>-1</v>
      </c>
      <c r="K297" s="1836">
        <v>5.5</v>
      </c>
      <c r="L297" s="1837">
        <f t="shared" si="4"/>
        <v>-2.115384615384577E-2</v>
      </c>
      <c r="M297" s="1634">
        <v>-3</v>
      </c>
      <c r="N297" s="821">
        <v>0.12809999999999999</v>
      </c>
    </row>
    <row r="298" spans="1:14">
      <c r="B298" s="2082">
        <v>29526</v>
      </c>
      <c r="C298" s="1612">
        <v>12.68</v>
      </c>
      <c r="D298" s="1615">
        <v>13.51</v>
      </c>
      <c r="E298" s="1613">
        <f t="shared" si="1"/>
        <v>-0.83000000000000007</v>
      </c>
      <c r="H298" s="1614">
        <f t="shared" si="2"/>
        <v>0.5</v>
      </c>
      <c r="I298" s="1614">
        <f t="shared" si="3"/>
        <v>0</v>
      </c>
      <c r="J298" s="1614">
        <v>-1</v>
      </c>
      <c r="K298" s="1634">
        <f>(K297+K300)/2</f>
        <v>3.4</v>
      </c>
      <c r="L298" s="1837">
        <f t="shared" si="4"/>
        <v>0.16346153846153882</v>
      </c>
      <c r="M298" s="1634">
        <v>-3</v>
      </c>
      <c r="N298" s="821">
        <v>0.1585</v>
      </c>
    </row>
    <row r="299" spans="1:14">
      <c r="B299" s="2082">
        <v>29556</v>
      </c>
      <c r="C299" s="1612">
        <v>12.839999999999998</v>
      </c>
      <c r="D299" s="1615">
        <v>14.08</v>
      </c>
      <c r="E299" s="1613">
        <f t="shared" si="1"/>
        <v>-1.240000000000002</v>
      </c>
      <c r="H299" s="1614">
        <f t="shared" si="2"/>
        <v>0.5</v>
      </c>
      <c r="I299" s="1614">
        <f t="shared" si="3"/>
        <v>0</v>
      </c>
      <c r="J299" s="1614">
        <v>-1</v>
      </c>
      <c r="K299" s="1634">
        <f>(K298+K300)/2</f>
        <v>2.35</v>
      </c>
      <c r="L299" s="1837">
        <f t="shared" si="4"/>
        <v>0.32884615384615401</v>
      </c>
      <c r="M299" s="1634">
        <v>-3</v>
      </c>
      <c r="N299" s="821">
        <v>0.18899999999999997</v>
      </c>
    </row>
    <row r="300" spans="1:14">
      <c r="A300" s="1611">
        <v>1981</v>
      </c>
      <c r="B300" s="2082">
        <v>29587</v>
      </c>
      <c r="C300" s="1612">
        <v>12.57</v>
      </c>
      <c r="D300" s="1615">
        <v>13.26</v>
      </c>
      <c r="E300" s="1613">
        <f t="shared" si="1"/>
        <v>-0.6899999999999995</v>
      </c>
      <c r="H300" s="1614">
        <f t="shared" si="2"/>
        <v>0.5</v>
      </c>
      <c r="I300" s="1614">
        <f t="shared" si="3"/>
        <v>0</v>
      </c>
      <c r="J300" s="1614">
        <v>-1</v>
      </c>
      <c r="K300" s="1836">
        <v>1.3</v>
      </c>
      <c r="L300" s="1837">
        <f t="shared" si="4"/>
        <v>0.4442307692307696</v>
      </c>
      <c r="M300" s="1634">
        <v>-3</v>
      </c>
      <c r="N300" s="821">
        <v>0.19079999999999997</v>
      </c>
    </row>
    <row r="301" spans="1:14">
      <c r="B301" s="2082">
        <v>29618</v>
      </c>
      <c r="C301" s="1612">
        <v>13.19</v>
      </c>
      <c r="D301" s="1615">
        <v>13.919999999999998</v>
      </c>
      <c r="E301" s="1613">
        <f t="shared" si="1"/>
        <v>-0.72999999999999865</v>
      </c>
      <c r="H301" s="1614">
        <f t="shared" si="2"/>
        <v>0.5</v>
      </c>
      <c r="I301" s="1614">
        <f t="shared" si="3"/>
        <v>0</v>
      </c>
      <c r="J301" s="1614">
        <v>-1</v>
      </c>
      <c r="K301" s="1634">
        <f>(K300+K303)/2</f>
        <v>0.65</v>
      </c>
      <c r="L301" s="1837">
        <f t="shared" si="4"/>
        <v>0.54038461538461535</v>
      </c>
      <c r="M301" s="1634">
        <v>-3</v>
      </c>
      <c r="N301" s="821">
        <v>0.1593</v>
      </c>
    </row>
    <row r="302" spans="1:14">
      <c r="B302" s="2082">
        <v>29646</v>
      </c>
      <c r="C302" s="1612">
        <v>13.120000000000001</v>
      </c>
      <c r="D302" s="1615">
        <v>13.570000000000002</v>
      </c>
      <c r="E302" s="1613">
        <f t="shared" si="1"/>
        <v>-0.45000000000000107</v>
      </c>
      <c r="H302" s="1614">
        <f t="shared" si="2"/>
        <v>0.5</v>
      </c>
      <c r="I302" s="1614">
        <f t="shared" si="3"/>
        <v>0</v>
      </c>
      <c r="J302" s="1614">
        <v>-1</v>
      </c>
      <c r="K302" s="1634">
        <f>(K301+K303)/2</f>
        <v>0.32500000000000001</v>
      </c>
      <c r="L302" s="1837">
        <f t="shared" si="4"/>
        <v>0.92307692307692324</v>
      </c>
      <c r="M302" s="1634">
        <v>-3</v>
      </c>
      <c r="N302" s="821">
        <v>0.14699999999999999</v>
      </c>
    </row>
    <row r="303" spans="1:14">
      <c r="B303" s="2082">
        <v>29677</v>
      </c>
      <c r="C303" s="1612">
        <v>13.68</v>
      </c>
      <c r="D303" s="1615">
        <v>14.150000000000002</v>
      </c>
      <c r="E303" s="1613">
        <f t="shared" si="1"/>
        <v>-0.47000000000000242</v>
      </c>
      <c r="H303" s="1614">
        <f t="shared" si="2"/>
        <v>0.5</v>
      </c>
      <c r="I303" s="1614">
        <f t="shared" si="3"/>
        <v>0</v>
      </c>
      <c r="J303" s="1614">
        <v>-1</v>
      </c>
      <c r="K303" s="1836">
        <v>0</v>
      </c>
      <c r="L303" s="1837">
        <f t="shared" si="4"/>
        <v>1.4365384615384615</v>
      </c>
      <c r="M303" s="1634">
        <v>-3</v>
      </c>
      <c r="N303" s="821">
        <v>0.15720000000000001</v>
      </c>
    </row>
    <row r="304" spans="1:14">
      <c r="B304" s="2082">
        <v>29707</v>
      </c>
      <c r="C304" s="1612">
        <v>14.099999999999998</v>
      </c>
      <c r="D304" s="1615">
        <v>15.46</v>
      </c>
      <c r="E304" s="1613">
        <f t="shared" si="1"/>
        <v>-1.360000000000003</v>
      </c>
      <c r="H304" s="1614">
        <f t="shared" si="2"/>
        <v>0.5</v>
      </c>
      <c r="I304" s="1614">
        <f t="shared" si="3"/>
        <v>0</v>
      </c>
      <c r="J304" s="1614">
        <v>-1</v>
      </c>
      <c r="K304" s="1634">
        <f>(K303+K306)/2</f>
        <v>0.95</v>
      </c>
      <c r="L304" s="1837">
        <f t="shared" si="4"/>
        <v>2.1788461538461537</v>
      </c>
      <c r="M304" s="1634">
        <v>-3</v>
      </c>
      <c r="N304" s="821">
        <v>0.1852</v>
      </c>
    </row>
    <row r="305" spans="1:14">
      <c r="B305" s="2082">
        <v>29738</v>
      </c>
      <c r="C305" s="1612">
        <v>13.469999999999999</v>
      </c>
      <c r="D305" s="1615">
        <v>14.510000000000002</v>
      </c>
      <c r="E305" s="1613">
        <f t="shared" si="1"/>
        <v>-1.0400000000000027</v>
      </c>
      <c r="H305" s="1614">
        <f t="shared" si="2"/>
        <v>0.5</v>
      </c>
      <c r="I305" s="1614">
        <f t="shared" si="3"/>
        <v>0</v>
      </c>
      <c r="J305" s="1614">
        <v>-1</v>
      </c>
      <c r="K305" s="1634">
        <f>(K304+K306)/2</f>
        <v>1.4249999999999998</v>
      </c>
      <c r="L305" s="1837">
        <f t="shared" si="4"/>
        <v>2.4499999999999997</v>
      </c>
      <c r="M305" s="1634">
        <v>-3</v>
      </c>
      <c r="N305" s="821">
        <v>0.191</v>
      </c>
    </row>
    <row r="306" spans="1:14">
      <c r="B306" s="2082">
        <v>29768</v>
      </c>
      <c r="C306" s="1612">
        <v>14.280000000000001</v>
      </c>
      <c r="D306" s="1615">
        <v>15.35</v>
      </c>
      <c r="E306" s="1613">
        <f t="shared" si="1"/>
        <v>-1.0699999999999985</v>
      </c>
      <c r="F306" s="1616">
        <v>3</v>
      </c>
      <c r="G306" s="1616">
        <v>-3</v>
      </c>
      <c r="H306" s="1614">
        <f t="shared" si="2"/>
        <v>0.5</v>
      </c>
      <c r="I306" s="1614">
        <f t="shared" si="3"/>
        <v>0</v>
      </c>
      <c r="J306" s="1614">
        <v>-1</v>
      </c>
      <c r="K306" s="1836">
        <v>1.9</v>
      </c>
      <c r="L306" s="1837">
        <f t="shared" si="4"/>
        <v>2.5038461538461538</v>
      </c>
      <c r="M306" s="1634">
        <v>-3</v>
      </c>
      <c r="N306" s="821">
        <v>0.19039999999999999</v>
      </c>
    </row>
    <row r="307" spans="1:14">
      <c r="B307" s="2082">
        <v>29799</v>
      </c>
      <c r="C307" s="1612">
        <v>14.940000000000001</v>
      </c>
      <c r="D307" s="1615">
        <v>16.28</v>
      </c>
      <c r="E307" s="1613">
        <f t="shared" si="1"/>
        <v>-1.3399999999999999</v>
      </c>
      <c r="F307" s="1616">
        <v>3</v>
      </c>
      <c r="G307" s="1616">
        <v>-3</v>
      </c>
      <c r="H307" s="1614">
        <f t="shared" si="2"/>
        <v>0.5</v>
      </c>
      <c r="I307" s="1614">
        <f t="shared" si="3"/>
        <v>0</v>
      </c>
      <c r="J307" s="1614">
        <v>-1</v>
      </c>
      <c r="K307" s="1634">
        <f>(K306+K309)/2</f>
        <v>-0.40000000000000013</v>
      </c>
      <c r="L307" s="1837">
        <f t="shared" si="4"/>
        <v>2.1269230769230769</v>
      </c>
      <c r="M307" s="1634">
        <v>-3</v>
      </c>
      <c r="N307" s="821">
        <v>0.1782</v>
      </c>
    </row>
    <row r="308" spans="1:14">
      <c r="B308" s="2082">
        <v>29830</v>
      </c>
      <c r="C308" s="1612">
        <v>15.32</v>
      </c>
      <c r="D308" s="1615">
        <v>16.46</v>
      </c>
      <c r="E308" s="1613">
        <f t="shared" si="1"/>
        <v>-1.1400000000000006</v>
      </c>
      <c r="F308" s="1616">
        <v>3</v>
      </c>
      <c r="G308" s="1616">
        <v>-3</v>
      </c>
      <c r="H308" s="1614">
        <f t="shared" si="2"/>
        <v>0.5</v>
      </c>
      <c r="I308" s="1614">
        <f t="shared" si="3"/>
        <v>0</v>
      </c>
      <c r="J308" s="1614">
        <v>-1</v>
      </c>
      <c r="K308" s="1634">
        <f>(K307+K309)/2</f>
        <v>-1.5500000000000003</v>
      </c>
      <c r="L308" s="1837">
        <f t="shared" si="4"/>
        <v>1.6230769230769229</v>
      </c>
      <c r="M308" s="1634">
        <v>-3</v>
      </c>
      <c r="N308" s="821">
        <v>0.15869999999999998</v>
      </c>
    </row>
    <row r="309" spans="1:14">
      <c r="B309" s="2082">
        <v>29860</v>
      </c>
      <c r="C309" s="1612">
        <v>15.15</v>
      </c>
      <c r="D309" s="1615">
        <v>15.54</v>
      </c>
      <c r="E309" s="1613">
        <f t="shared" ref="E309:E372" si="5">C309-D309</f>
        <v>-0.38999999999999879</v>
      </c>
      <c r="F309" s="1616">
        <v>3</v>
      </c>
      <c r="G309" s="1616">
        <v>-3</v>
      </c>
      <c r="H309" s="1614">
        <f t="shared" si="2"/>
        <v>0.5</v>
      </c>
      <c r="I309" s="1614">
        <f t="shared" si="3"/>
        <v>0</v>
      </c>
      <c r="J309" s="1614">
        <v>-1</v>
      </c>
      <c r="K309" s="1836">
        <v>-2.7</v>
      </c>
      <c r="L309" s="1837">
        <f t="shared" si="4"/>
        <v>1.0115384615384615</v>
      </c>
      <c r="M309" s="1634">
        <v>-3</v>
      </c>
      <c r="N309" s="821">
        <v>0.15079999999999999</v>
      </c>
    </row>
    <row r="310" spans="1:14">
      <c r="B310" s="2082">
        <v>29891</v>
      </c>
      <c r="C310" s="1612">
        <v>13.389999999999999</v>
      </c>
      <c r="D310" s="1615">
        <v>12.879999999999999</v>
      </c>
      <c r="E310" s="1613">
        <f t="shared" si="5"/>
        <v>0.50999999999999979</v>
      </c>
      <c r="F310" s="1616">
        <v>3</v>
      </c>
      <c r="G310" s="1616">
        <v>-3</v>
      </c>
      <c r="H310" s="1614">
        <f t="shared" ref="H310:H373" si="6">H309</f>
        <v>0.5</v>
      </c>
      <c r="I310" s="1614">
        <f t="shared" ref="I310:I373" si="7">I309</f>
        <v>0</v>
      </c>
      <c r="J310" s="1614">
        <v>-1</v>
      </c>
      <c r="K310" s="1634">
        <f>(K309+K312)/2</f>
        <v>0.14999999999999991</v>
      </c>
      <c r="L310" s="1837">
        <f t="shared" si="4"/>
        <v>0.59999999999999976</v>
      </c>
      <c r="M310" s="1634">
        <v>-3</v>
      </c>
      <c r="N310" s="821">
        <v>0.1331</v>
      </c>
    </row>
    <row r="311" spans="1:14">
      <c r="B311" s="2082">
        <v>29921</v>
      </c>
      <c r="C311" s="1612">
        <v>13.719999999999999</v>
      </c>
      <c r="D311" s="1615">
        <v>13.29</v>
      </c>
      <c r="E311" s="1613">
        <f t="shared" si="5"/>
        <v>0.42999999999999972</v>
      </c>
      <c r="F311" s="1616">
        <v>3</v>
      </c>
      <c r="G311" s="1616">
        <v>-3</v>
      </c>
      <c r="H311" s="1614">
        <f t="shared" si="6"/>
        <v>0.5</v>
      </c>
      <c r="I311" s="1614">
        <f t="shared" si="7"/>
        <v>0</v>
      </c>
      <c r="J311" s="1614">
        <v>-1</v>
      </c>
      <c r="K311" s="1634">
        <f>(K310+K312)/2</f>
        <v>1.575</v>
      </c>
      <c r="L311" s="1837">
        <f t="shared" si="4"/>
        <v>0.45961538461538454</v>
      </c>
      <c r="M311" s="1634">
        <v>-3</v>
      </c>
      <c r="N311" s="821">
        <v>0.12369999999999999</v>
      </c>
    </row>
    <row r="312" spans="1:14">
      <c r="A312" s="1611">
        <v>1982</v>
      </c>
      <c r="B312" s="2082">
        <v>29952</v>
      </c>
      <c r="C312" s="1612">
        <v>14.59</v>
      </c>
      <c r="D312" s="1615">
        <v>14.57</v>
      </c>
      <c r="E312" s="1613">
        <f t="shared" si="5"/>
        <v>1.9999999999999574E-2</v>
      </c>
      <c r="F312" s="1616">
        <v>3</v>
      </c>
      <c r="G312" s="1616">
        <v>-3</v>
      </c>
      <c r="H312" s="1614">
        <f t="shared" si="6"/>
        <v>0.5</v>
      </c>
      <c r="I312" s="1614">
        <f t="shared" si="7"/>
        <v>0</v>
      </c>
      <c r="J312" s="1614">
        <v>-1</v>
      </c>
      <c r="K312" s="1836">
        <v>3</v>
      </c>
      <c r="L312" s="1837">
        <f t="shared" si="4"/>
        <v>0.50961538461538458</v>
      </c>
      <c r="M312" s="1634">
        <v>-3</v>
      </c>
      <c r="N312" s="821">
        <v>0.13220000000000001</v>
      </c>
    </row>
    <row r="313" spans="1:14">
      <c r="B313" s="2082">
        <v>29983</v>
      </c>
      <c r="C313" s="1612">
        <v>14.430000000000001</v>
      </c>
      <c r="D313" s="1615">
        <v>14.82</v>
      </c>
      <c r="E313" s="1613">
        <f t="shared" si="5"/>
        <v>-0.38999999999999879</v>
      </c>
      <c r="F313" s="1616">
        <v>3</v>
      </c>
      <c r="G313" s="1616">
        <v>-3</v>
      </c>
      <c r="H313" s="1614">
        <f t="shared" si="6"/>
        <v>0.5</v>
      </c>
      <c r="I313" s="1614">
        <f t="shared" si="7"/>
        <v>0</v>
      </c>
      <c r="J313" s="1614">
        <v>-1</v>
      </c>
      <c r="K313" s="1634">
        <f>(K312+K315)/2</f>
        <v>2.1</v>
      </c>
      <c r="L313" s="1837">
        <f t="shared" si="4"/>
        <v>0.57115384615384612</v>
      </c>
      <c r="M313" s="1634">
        <v>-3</v>
      </c>
      <c r="N313" s="821">
        <v>0.14779999999999999</v>
      </c>
    </row>
    <row r="314" spans="1:14">
      <c r="B314" s="2082">
        <v>30011</v>
      </c>
      <c r="C314" s="1612">
        <v>13.86</v>
      </c>
      <c r="D314" s="1615">
        <v>14.19</v>
      </c>
      <c r="E314" s="1613">
        <f t="shared" si="5"/>
        <v>-0.33000000000000007</v>
      </c>
      <c r="F314" s="1616">
        <v>3</v>
      </c>
      <c r="G314" s="1616">
        <v>-3</v>
      </c>
      <c r="H314" s="1614">
        <f t="shared" si="6"/>
        <v>0.5</v>
      </c>
      <c r="I314" s="1614">
        <f t="shared" si="7"/>
        <v>0</v>
      </c>
      <c r="J314" s="1614">
        <v>-1</v>
      </c>
      <c r="K314" s="1634">
        <f>(K313+K315)/2</f>
        <v>1.65</v>
      </c>
      <c r="L314" s="1837">
        <f t="shared" si="4"/>
        <v>0.64807692307692299</v>
      </c>
      <c r="M314" s="1634">
        <v>-3</v>
      </c>
      <c r="N314" s="821">
        <v>0.14679999999999999</v>
      </c>
    </row>
    <row r="315" spans="1:14">
      <c r="B315" s="2082">
        <v>30042</v>
      </c>
      <c r="C315" s="1612">
        <v>13.87</v>
      </c>
      <c r="D315" s="1615">
        <v>14.2</v>
      </c>
      <c r="E315" s="1613">
        <f t="shared" si="5"/>
        <v>-0.33000000000000007</v>
      </c>
      <c r="F315" s="1616">
        <v>3</v>
      </c>
      <c r="G315" s="1616">
        <v>-3</v>
      </c>
      <c r="H315" s="1614">
        <f t="shared" si="6"/>
        <v>0.5</v>
      </c>
      <c r="I315" s="1614">
        <f t="shared" si="7"/>
        <v>0</v>
      </c>
      <c r="J315" s="1614">
        <v>-1</v>
      </c>
      <c r="K315" s="1836">
        <v>1.2</v>
      </c>
      <c r="L315" s="1837">
        <f t="shared" si="4"/>
        <v>0.71538461538461529</v>
      </c>
      <c r="M315" s="1634">
        <v>-3</v>
      </c>
      <c r="N315" s="821">
        <v>0.14940000000000001</v>
      </c>
    </row>
    <row r="316" spans="1:14">
      <c r="B316" s="2082">
        <v>30072</v>
      </c>
      <c r="C316" s="1612">
        <v>13.62</v>
      </c>
      <c r="D316" s="1615">
        <v>13.780000000000001</v>
      </c>
      <c r="E316" s="1613">
        <f t="shared" si="5"/>
        <v>-0.16000000000000192</v>
      </c>
      <c r="F316" s="1616">
        <v>3</v>
      </c>
      <c r="G316" s="1616">
        <v>-3</v>
      </c>
      <c r="H316" s="1614">
        <f t="shared" si="6"/>
        <v>0.5</v>
      </c>
      <c r="I316" s="1614">
        <f t="shared" si="7"/>
        <v>0</v>
      </c>
      <c r="J316" s="1614">
        <v>-1</v>
      </c>
      <c r="K316" s="1634">
        <f>(K315+K318)/2</f>
        <v>1.9500000000000002</v>
      </c>
      <c r="L316" s="1837">
        <f t="shared" si="4"/>
        <v>0.86538461538461542</v>
      </c>
      <c r="M316" s="1634">
        <v>-3</v>
      </c>
      <c r="N316" s="821">
        <v>0.14449999999999999</v>
      </c>
    </row>
    <row r="317" spans="1:14">
      <c r="B317" s="2082">
        <v>30103</v>
      </c>
      <c r="C317" s="1612">
        <v>14.299999999999999</v>
      </c>
      <c r="D317" s="1615">
        <v>14.469999999999999</v>
      </c>
      <c r="E317" s="1613">
        <f t="shared" si="5"/>
        <v>-0.16999999999999993</v>
      </c>
      <c r="F317" s="1616">
        <v>3</v>
      </c>
      <c r="G317" s="1616">
        <v>-3</v>
      </c>
      <c r="H317" s="1614">
        <f t="shared" si="6"/>
        <v>0.5</v>
      </c>
      <c r="I317" s="1614">
        <f t="shared" si="7"/>
        <v>0</v>
      </c>
      <c r="J317" s="1614">
        <v>-1</v>
      </c>
      <c r="K317" s="1634">
        <f>(K316+K318)/2</f>
        <v>2.3250000000000002</v>
      </c>
      <c r="L317" s="1837">
        <f t="shared" si="4"/>
        <v>0.97115384615384615</v>
      </c>
      <c r="M317" s="1634">
        <v>-3</v>
      </c>
      <c r="N317" s="821">
        <v>0.14150000000000001</v>
      </c>
    </row>
    <row r="318" spans="1:14">
      <c r="B318" s="2082">
        <v>30133</v>
      </c>
      <c r="C318" s="1612">
        <v>13.950000000000001</v>
      </c>
      <c r="D318" s="1615">
        <v>13.8</v>
      </c>
      <c r="E318" s="1613">
        <f t="shared" si="5"/>
        <v>0.15000000000000036</v>
      </c>
      <c r="F318" s="1616">
        <v>3</v>
      </c>
      <c r="G318" s="1616">
        <v>-3</v>
      </c>
      <c r="H318" s="1614">
        <f t="shared" si="6"/>
        <v>0.5</v>
      </c>
      <c r="I318" s="1614">
        <f t="shared" si="7"/>
        <v>0</v>
      </c>
      <c r="J318" s="1614">
        <v>-1</v>
      </c>
      <c r="K318" s="1836">
        <v>2.7</v>
      </c>
      <c r="L318" s="1837">
        <f t="shared" si="4"/>
        <v>1.0692307692307692</v>
      </c>
      <c r="M318" s="1634">
        <v>-3</v>
      </c>
      <c r="N318" s="821">
        <v>0.12590000000000001</v>
      </c>
    </row>
    <row r="319" spans="1:14">
      <c r="B319" s="2082">
        <v>30164</v>
      </c>
      <c r="C319" s="1612">
        <v>13.059999999999999</v>
      </c>
      <c r="D319" s="1615">
        <v>12.32</v>
      </c>
      <c r="E319" s="1613">
        <f t="shared" si="5"/>
        <v>0.73999999999999844</v>
      </c>
      <c r="F319" s="1616">
        <v>3</v>
      </c>
      <c r="G319" s="1616">
        <v>-3</v>
      </c>
      <c r="H319" s="1614">
        <f t="shared" si="6"/>
        <v>0.5</v>
      </c>
      <c r="I319" s="1614">
        <f t="shared" si="7"/>
        <v>0</v>
      </c>
      <c r="J319" s="1614">
        <v>-1</v>
      </c>
      <c r="K319" s="1634">
        <f>(K318+K321)/2</f>
        <v>4.95</v>
      </c>
      <c r="L319" s="1837">
        <f t="shared" si="4"/>
        <v>1.3038461538461539</v>
      </c>
      <c r="M319" s="1634">
        <v>-3</v>
      </c>
      <c r="N319" s="821">
        <v>0.1012</v>
      </c>
    </row>
    <row r="320" spans="1:14">
      <c r="B320" s="2082">
        <v>30195</v>
      </c>
      <c r="C320" s="1612">
        <v>12.34</v>
      </c>
      <c r="D320" s="1615">
        <v>11.78</v>
      </c>
      <c r="E320" s="1613">
        <f t="shared" si="5"/>
        <v>0.5600000000000005</v>
      </c>
      <c r="F320" s="1616">
        <v>3</v>
      </c>
      <c r="G320" s="1616">
        <v>-3</v>
      </c>
      <c r="H320" s="1614">
        <f t="shared" si="6"/>
        <v>0.5</v>
      </c>
      <c r="I320" s="1614">
        <f t="shared" si="7"/>
        <v>0</v>
      </c>
      <c r="J320" s="1614">
        <v>-1</v>
      </c>
      <c r="K320" s="1634">
        <f>(K319+K321)/2</f>
        <v>6.0750000000000002</v>
      </c>
      <c r="L320" s="1837">
        <f t="shared" si="4"/>
        <v>1.801923076923077</v>
      </c>
      <c r="M320" s="1634">
        <v>-3</v>
      </c>
      <c r="N320" s="821">
        <v>0.10310000000000001</v>
      </c>
    </row>
    <row r="321" spans="1:14">
      <c r="B321" s="2082">
        <v>30225</v>
      </c>
      <c r="C321" s="1612">
        <v>10.91</v>
      </c>
      <c r="D321" s="1615">
        <v>10.19</v>
      </c>
      <c r="E321" s="1613">
        <f t="shared" si="5"/>
        <v>0.72000000000000064</v>
      </c>
      <c r="F321" s="1616">
        <v>3</v>
      </c>
      <c r="G321" s="1616">
        <v>-3</v>
      </c>
      <c r="H321" s="1614">
        <f t="shared" si="6"/>
        <v>0.5</v>
      </c>
      <c r="I321" s="1614">
        <f t="shared" si="7"/>
        <v>0</v>
      </c>
      <c r="J321" s="1614">
        <v>-1</v>
      </c>
      <c r="K321" s="1836">
        <v>7.2</v>
      </c>
      <c r="L321" s="1837">
        <f t="shared" si="4"/>
        <v>2.4749999999999996</v>
      </c>
      <c r="M321" s="1634">
        <v>-3</v>
      </c>
      <c r="N321" s="821">
        <v>9.7100000000000006E-2</v>
      </c>
    </row>
    <row r="322" spans="1:14">
      <c r="B322" s="2082">
        <v>30256</v>
      </c>
      <c r="C322" s="1612">
        <v>10.549999999999999</v>
      </c>
      <c r="D322" s="1615">
        <v>9.8000000000000007</v>
      </c>
      <c r="E322" s="1613">
        <f t="shared" si="5"/>
        <v>0.74999999999999822</v>
      </c>
      <c r="F322" s="1616">
        <v>3</v>
      </c>
      <c r="G322" s="1616">
        <v>-3</v>
      </c>
      <c r="H322" s="1614">
        <f t="shared" si="6"/>
        <v>0.5</v>
      </c>
      <c r="I322" s="1614">
        <f t="shared" si="7"/>
        <v>0</v>
      </c>
      <c r="J322" s="1614">
        <v>-1</v>
      </c>
      <c r="K322" s="1634">
        <f>(K321+K324)/2</f>
        <v>5.6</v>
      </c>
      <c r="L322" s="1837">
        <f t="shared" si="4"/>
        <v>3.1134615384615385</v>
      </c>
      <c r="M322" s="1634">
        <v>-3</v>
      </c>
      <c r="N322" s="821">
        <v>9.1999999999999998E-2</v>
      </c>
    </row>
    <row r="323" spans="1:14">
      <c r="B323" s="2082">
        <v>30286</v>
      </c>
      <c r="C323" s="1612">
        <v>10.54</v>
      </c>
      <c r="D323" s="1615">
        <v>9.66</v>
      </c>
      <c r="E323" s="1613">
        <f t="shared" si="5"/>
        <v>0.87999999999999901</v>
      </c>
      <c r="H323" s="1614">
        <f t="shared" si="6"/>
        <v>0.5</v>
      </c>
      <c r="I323" s="1614">
        <f t="shared" si="7"/>
        <v>0</v>
      </c>
      <c r="J323" s="1614">
        <v>-1</v>
      </c>
      <c r="K323" s="1634">
        <f>(K322+K324)/2</f>
        <v>4.8</v>
      </c>
      <c r="L323" s="1837">
        <f t="shared" si="4"/>
        <v>3.4711538461538463</v>
      </c>
      <c r="M323" s="1634">
        <v>-3</v>
      </c>
      <c r="N323" s="821">
        <v>8.9499999999999996E-2</v>
      </c>
    </row>
    <row r="324" spans="1:14">
      <c r="A324" s="1611">
        <v>1983</v>
      </c>
      <c r="B324" s="2082">
        <v>30317</v>
      </c>
      <c r="C324" s="1612">
        <v>10.459999999999999</v>
      </c>
      <c r="D324" s="1615">
        <v>9.33</v>
      </c>
      <c r="E324" s="1613">
        <f t="shared" si="5"/>
        <v>1.129999999999999</v>
      </c>
      <c r="H324" s="1614">
        <f t="shared" si="6"/>
        <v>0.5</v>
      </c>
      <c r="I324" s="1614">
        <f t="shared" si="7"/>
        <v>0</v>
      </c>
      <c r="J324" s="1614">
        <v>-1</v>
      </c>
      <c r="K324" s="1836">
        <v>4</v>
      </c>
      <c r="L324" s="1837">
        <f t="shared" si="4"/>
        <v>3.6576923076923076</v>
      </c>
      <c r="M324" s="1634">
        <v>-3</v>
      </c>
      <c r="N324" s="821">
        <v>8.6800000000000002E-2</v>
      </c>
    </row>
    <row r="325" spans="1:14">
      <c r="B325" s="2082">
        <v>30348</v>
      </c>
      <c r="C325" s="1612">
        <v>10.72</v>
      </c>
      <c r="D325" s="1615">
        <v>9.64</v>
      </c>
      <c r="E325" s="1613">
        <f t="shared" si="5"/>
        <v>1.08</v>
      </c>
      <c r="H325" s="1614">
        <f t="shared" si="6"/>
        <v>0.5</v>
      </c>
      <c r="I325" s="1614">
        <f t="shared" si="7"/>
        <v>0</v>
      </c>
      <c r="J325" s="1614">
        <v>-1</v>
      </c>
      <c r="K325" s="1634">
        <f>(K324+K327)/2</f>
        <v>6.2</v>
      </c>
      <c r="L325" s="1837">
        <f t="shared" si="4"/>
        <v>3.9038461538461537</v>
      </c>
      <c r="M325" s="1634">
        <v>-3</v>
      </c>
      <c r="N325" s="821">
        <v>8.5099999999999995E-2</v>
      </c>
    </row>
    <row r="326" spans="1:14">
      <c r="B326" s="2082">
        <v>30376</v>
      </c>
      <c r="C326" s="1612">
        <v>10.51</v>
      </c>
      <c r="D326" s="1615">
        <v>9.66</v>
      </c>
      <c r="E326" s="1613">
        <f t="shared" si="5"/>
        <v>0.84999999999999964</v>
      </c>
      <c r="H326" s="1614">
        <f t="shared" si="6"/>
        <v>0.5</v>
      </c>
      <c r="I326" s="1614">
        <f t="shared" si="7"/>
        <v>0</v>
      </c>
      <c r="J326" s="1614">
        <v>-1</v>
      </c>
      <c r="K326" s="1634">
        <f>(K325+K327)/2</f>
        <v>7.3000000000000007</v>
      </c>
      <c r="L326" s="1837">
        <f t="shared" si="4"/>
        <v>4.3038461538461537</v>
      </c>
      <c r="M326" s="1634">
        <v>-3</v>
      </c>
      <c r="N326" s="821">
        <v>8.77E-2</v>
      </c>
    </row>
    <row r="327" spans="1:14">
      <c r="B327" s="2082">
        <v>30407</v>
      </c>
      <c r="C327" s="1612">
        <v>10.4</v>
      </c>
      <c r="D327" s="1615">
        <v>9.57</v>
      </c>
      <c r="E327" s="1613">
        <f t="shared" si="5"/>
        <v>0.83000000000000007</v>
      </c>
      <c r="H327" s="1614">
        <f t="shared" si="6"/>
        <v>0.5</v>
      </c>
      <c r="I327" s="1614">
        <f t="shared" si="7"/>
        <v>0</v>
      </c>
      <c r="J327" s="1614">
        <v>-1</v>
      </c>
      <c r="K327" s="1836">
        <v>8.4</v>
      </c>
      <c r="L327" s="1837">
        <f t="shared" si="4"/>
        <v>4.8230769230769228</v>
      </c>
      <c r="M327" s="1634">
        <v>-3</v>
      </c>
      <c r="N327" s="821">
        <v>8.8000000000000009E-2</v>
      </c>
    </row>
    <row r="328" spans="1:14">
      <c r="B328" s="2082">
        <v>30437</v>
      </c>
      <c r="C328" s="1612">
        <v>10.38</v>
      </c>
      <c r="D328" s="1615">
        <v>9.49</v>
      </c>
      <c r="E328" s="1613">
        <f t="shared" si="5"/>
        <v>0.89000000000000057</v>
      </c>
      <c r="H328" s="1614">
        <f t="shared" si="6"/>
        <v>0.5</v>
      </c>
      <c r="I328" s="1614">
        <f t="shared" si="7"/>
        <v>0</v>
      </c>
      <c r="J328" s="1614">
        <v>-1</v>
      </c>
      <c r="K328" s="1634">
        <f>(K327+K330)/2</f>
        <v>7.9</v>
      </c>
      <c r="L328" s="1837">
        <f t="shared" si="4"/>
        <v>5.3384615384615381</v>
      </c>
      <c r="M328" s="1634">
        <v>-3</v>
      </c>
      <c r="N328" s="821">
        <v>8.6300000000000002E-2</v>
      </c>
    </row>
    <row r="329" spans="1:14">
      <c r="B329" s="2082">
        <v>30468</v>
      </c>
      <c r="C329" s="1612">
        <v>10.85</v>
      </c>
      <c r="D329" s="1615">
        <v>10.18</v>
      </c>
      <c r="E329" s="1613">
        <f t="shared" si="5"/>
        <v>0.66999999999999993</v>
      </c>
      <c r="H329" s="1614">
        <f t="shared" si="6"/>
        <v>0.5</v>
      </c>
      <c r="I329" s="1614">
        <f t="shared" si="7"/>
        <v>0</v>
      </c>
      <c r="J329" s="1614">
        <v>-1</v>
      </c>
      <c r="K329" s="1634">
        <f>(K328+K330)/2</f>
        <v>7.65</v>
      </c>
      <c r="L329" s="1837">
        <f t="shared" si="4"/>
        <v>5.7769230769230777</v>
      </c>
      <c r="M329" s="1634">
        <v>-3</v>
      </c>
      <c r="N329" s="821">
        <v>8.9800000000000005E-2</v>
      </c>
    </row>
    <row r="330" spans="1:14">
      <c r="B330" s="2082">
        <v>30498</v>
      </c>
      <c r="C330" s="1612">
        <v>11.379999999999999</v>
      </c>
      <c r="D330" s="1615">
        <v>10.69</v>
      </c>
      <c r="E330" s="1613">
        <f t="shared" si="5"/>
        <v>0.6899999999999995</v>
      </c>
      <c r="H330" s="1614">
        <f t="shared" si="6"/>
        <v>0.5</v>
      </c>
      <c r="I330" s="1614">
        <f t="shared" si="7"/>
        <v>0</v>
      </c>
      <c r="J330" s="1614">
        <v>-1</v>
      </c>
      <c r="K330" s="1836">
        <v>7.4</v>
      </c>
      <c r="L330" s="1837">
        <f t="shared" si="4"/>
        <v>6.167307692307693</v>
      </c>
      <c r="M330" s="1634">
        <v>-3</v>
      </c>
      <c r="N330" s="821">
        <v>9.3699999999999992E-2</v>
      </c>
    </row>
    <row r="331" spans="1:14">
      <c r="B331" s="2082">
        <v>30529</v>
      </c>
      <c r="C331" s="1612">
        <v>11.85</v>
      </c>
      <c r="D331" s="1615">
        <v>11.07</v>
      </c>
      <c r="E331" s="1613">
        <f t="shared" si="5"/>
        <v>0.77999999999999936</v>
      </c>
      <c r="H331" s="1614">
        <f t="shared" si="6"/>
        <v>0.5</v>
      </c>
      <c r="I331" s="1614">
        <f t="shared" si="7"/>
        <v>0</v>
      </c>
      <c r="J331" s="1614">
        <v>-1</v>
      </c>
      <c r="K331" s="1634">
        <f>(K330+K333)/2</f>
        <v>6.95</v>
      </c>
      <c r="L331" s="1837">
        <f t="shared" si="4"/>
        <v>6.4942307692307697</v>
      </c>
      <c r="M331" s="1634">
        <v>-3</v>
      </c>
      <c r="N331" s="821">
        <v>9.5600000000000004E-2</v>
      </c>
    </row>
    <row r="332" spans="1:14">
      <c r="B332" s="2082">
        <v>30560</v>
      </c>
      <c r="C332" s="1612">
        <v>11.65</v>
      </c>
      <c r="D332" s="1615">
        <v>10.79</v>
      </c>
      <c r="E332" s="1613">
        <f t="shared" si="5"/>
        <v>0.86000000000000121</v>
      </c>
      <c r="H332" s="1614">
        <f t="shared" si="6"/>
        <v>0.5</v>
      </c>
      <c r="I332" s="1614">
        <f t="shared" si="7"/>
        <v>0</v>
      </c>
      <c r="J332" s="1614">
        <v>-1</v>
      </c>
      <c r="K332" s="1634">
        <f>(K331+K333)/2</f>
        <v>6.7249999999999996</v>
      </c>
      <c r="L332" s="1837">
        <f t="shared" si="4"/>
        <v>6.6307692307692312</v>
      </c>
      <c r="M332" s="1634">
        <v>-3</v>
      </c>
      <c r="N332" s="821">
        <v>9.4499999999999987E-2</v>
      </c>
    </row>
    <row r="333" spans="1:14">
      <c r="B333" s="2082">
        <v>30590</v>
      </c>
      <c r="C333" s="1612">
        <v>11.540000000000001</v>
      </c>
      <c r="D333" s="1615">
        <v>10.57</v>
      </c>
      <c r="E333" s="1613">
        <f t="shared" si="5"/>
        <v>0.97000000000000064</v>
      </c>
      <c r="H333" s="1614">
        <f t="shared" si="6"/>
        <v>0.5</v>
      </c>
      <c r="I333" s="1614">
        <f t="shared" si="7"/>
        <v>0</v>
      </c>
      <c r="J333" s="1614">
        <v>-1</v>
      </c>
      <c r="K333" s="1836">
        <v>6.5</v>
      </c>
      <c r="L333" s="1837">
        <f t="shared" si="4"/>
        <v>6.6634615384615383</v>
      </c>
      <c r="M333" s="1634">
        <v>-3</v>
      </c>
      <c r="N333" s="821">
        <v>9.4800000000000009E-2</v>
      </c>
    </row>
    <row r="334" spans="1:14">
      <c r="B334" s="2082">
        <v>30621</v>
      </c>
      <c r="C334" s="1612">
        <v>11.690000000000001</v>
      </c>
      <c r="D334" s="1615">
        <v>10.66</v>
      </c>
      <c r="E334" s="1613">
        <f t="shared" si="5"/>
        <v>1.0300000000000011</v>
      </c>
      <c r="H334" s="1614">
        <f t="shared" si="6"/>
        <v>0.5</v>
      </c>
      <c r="I334" s="1614">
        <f t="shared" si="7"/>
        <v>0</v>
      </c>
      <c r="J334" s="1614">
        <v>-1</v>
      </c>
      <c r="K334" s="1634">
        <f>(K333+K336)/2</f>
        <v>4.95</v>
      </c>
      <c r="L334" s="1837">
        <f t="shared" si="4"/>
        <v>6.4903846153846141</v>
      </c>
      <c r="M334" s="1634">
        <v>-3</v>
      </c>
      <c r="N334" s="821">
        <v>9.3399999999999997E-2</v>
      </c>
    </row>
    <row r="335" spans="1:14">
      <c r="B335" s="2082">
        <v>30651</v>
      </c>
      <c r="C335" s="1612">
        <v>11.83</v>
      </c>
      <c r="D335" s="1615">
        <v>10.84</v>
      </c>
      <c r="E335" s="1613">
        <f t="shared" si="5"/>
        <v>0.99000000000000021</v>
      </c>
      <c r="H335" s="1614">
        <f t="shared" si="6"/>
        <v>0.5</v>
      </c>
      <c r="I335" s="1614">
        <f t="shared" si="7"/>
        <v>0</v>
      </c>
      <c r="J335" s="1614">
        <v>-1</v>
      </c>
      <c r="K335" s="1634">
        <f>(K334+K336)/2</f>
        <v>4.1749999999999998</v>
      </c>
      <c r="L335" s="1837">
        <f t="shared" si="4"/>
        <v>6.3807692307692312</v>
      </c>
      <c r="M335" s="1634">
        <v>-3</v>
      </c>
      <c r="N335" s="821">
        <v>9.4700000000000006E-2</v>
      </c>
    </row>
    <row r="336" spans="1:14">
      <c r="A336" s="1611">
        <v>1984</v>
      </c>
      <c r="B336" s="2082">
        <v>30682</v>
      </c>
      <c r="C336" s="1612">
        <v>11.67</v>
      </c>
      <c r="D336" s="1615">
        <v>10.64</v>
      </c>
      <c r="E336" s="1613">
        <f t="shared" si="5"/>
        <v>1.0299999999999994</v>
      </c>
      <c r="H336" s="1614">
        <f t="shared" si="6"/>
        <v>0.5</v>
      </c>
      <c r="I336" s="1614">
        <f t="shared" si="7"/>
        <v>0</v>
      </c>
      <c r="J336" s="1614">
        <v>-1</v>
      </c>
      <c r="K336" s="1836">
        <v>3.4</v>
      </c>
      <c r="L336" s="1837">
        <f t="shared" si="4"/>
        <v>6.2730769230769239</v>
      </c>
      <c r="M336" s="1634">
        <v>-3</v>
      </c>
      <c r="N336" s="821">
        <v>9.5600000000000004E-2</v>
      </c>
    </row>
    <row r="337" spans="1:14">
      <c r="B337" s="2082">
        <v>30713</v>
      </c>
      <c r="C337" s="1612">
        <v>11.84</v>
      </c>
      <c r="D337" s="1615">
        <v>10.79</v>
      </c>
      <c r="E337" s="1613">
        <f t="shared" si="5"/>
        <v>1.0500000000000007</v>
      </c>
      <c r="H337" s="1614">
        <f t="shared" si="6"/>
        <v>0.5</v>
      </c>
      <c r="I337" s="1614">
        <f t="shared" si="7"/>
        <v>0</v>
      </c>
      <c r="J337" s="1614">
        <v>-1</v>
      </c>
      <c r="K337" s="1634">
        <f>(K336+K339)/2</f>
        <v>4.55</v>
      </c>
      <c r="L337" s="1837">
        <f t="shared" si="4"/>
        <v>6.315384615384616</v>
      </c>
      <c r="M337" s="1634">
        <v>-3</v>
      </c>
      <c r="N337" s="821">
        <v>9.5899999999999999E-2</v>
      </c>
    </row>
    <row r="338" spans="1:14">
      <c r="B338" s="2082">
        <v>30742</v>
      </c>
      <c r="C338" s="1612">
        <v>12.32</v>
      </c>
      <c r="D338" s="1615">
        <v>11.31</v>
      </c>
      <c r="E338" s="1613">
        <f t="shared" si="5"/>
        <v>1.0099999999999998</v>
      </c>
      <c r="H338" s="1614">
        <f t="shared" si="6"/>
        <v>0.5</v>
      </c>
      <c r="I338" s="1614">
        <f t="shared" si="7"/>
        <v>0</v>
      </c>
      <c r="J338" s="1614">
        <v>-1</v>
      </c>
      <c r="K338" s="1634">
        <f>(K337+K339)/2</f>
        <v>5.125</v>
      </c>
      <c r="L338" s="1837">
        <f t="shared" si="4"/>
        <v>6.2326923076923082</v>
      </c>
      <c r="M338" s="1634">
        <v>-3</v>
      </c>
      <c r="N338" s="821">
        <v>9.9100000000000008E-2</v>
      </c>
    </row>
    <row r="339" spans="1:14">
      <c r="B339" s="2082">
        <v>30773</v>
      </c>
      <c r="C339" s="1612">
        <v>12.629999999999999</v>
      </c>
      <c r="D339" s="1615">
        <v>11.69</v>
      </c>
      <c r="E339" s="1613">
        <f t="shared" si="5"/>
        <v>0.9399999999999995</v>
      </c>
      <c r="H339" s="1614">
        <f t="shared" si="6"/>
        <v>0.5</v>
      </c>
      <c r="I339" s="1614">
        <f t="shared" si="7"/>
        <v>0</v>
      </c>
      <c r="J339" s="1614">
        <v>-1</v>
      </c>
      <c r="K339" s="1836">
        <v>5.7</v>
      </c>
      <c r="L339" s="1837">
        <f t="shared" si="4"/>
        <v>6.1096153846153856</v>
      </c>
      <c r="M339" s="1634">
        <v>-3</v>
      </c>
      <c r="N339" s="821">
        <v>0.10289999999999999</v>
      </c>
    </row>
    <row r="340" spans="1:14">
      <c r="B340" s="2082">
        <v>30803</v>
      </c>
      <c r="C340" s="1612">
        <v>13.41</v>
      </c>
      <c r="D340" s="1615">
        <v>12.47</v>
      </c>
      <c r="E340" s="1613">
        <f t="shared" si="5"/>
        <v>0.9399999999999995</v>
      </c>
      <c r="H340" s="1614">
        <f t="shared" si="6"/>
        <v>0.5</v>
      </c>
      <c r="I340" s="1614">
        <f t="shared" si="7"/>
        <v>0</v>
      </c>
      <c r="J340" s="1614">
        <v>-1</v>
      </c>
      <c r="K340" s="1634">
        <f>(K339+K342)/2</f>
        <v>4.3499999999999996</v>
      </c>
      <c r="L340" s="1837">
        <f t="shared" si="4"/>
        <v>5.7980769230769216</v>
      </c>
      <c r="M340" s="1634">
        <v>-3</v>
      </c>
      <c r="N340" s="821">
        <v>0.1032</v>
      </c>
    </row>
    <row r="341" spans="1:14">
      <c r="B341" s="2082">
        <v>30834</v>
      </c>
      <c r="C341" s="1612">
        <v>13.56</v>
      </c>
      <c r="D341" s="1615">
        <v>12.91</v>
      </c>
      <c r="E341" s="1613">
        <f t="shared" si="5"/>
        <v>0.65000000000000036</v>
      </c>
      <c r="H341" s="1614">
        <f t="shared" si="6"/>
        <v>0.5</v>
      </c>
      <c r="I341" s="1614">
        <f t="shared" si="7"/>
        <v>0</v>
      </c>
      <c r="J341" s="1614">
        <v>-1</v>
      </c>
      <c r="K341" s="1634">
        <f>(K340+K342)/2</f>
        <v>3.6749999999999998</v>
      </c>
      <c r="L341" s="1837">
        <f t="shared" si="4"/>
        <v>5.4730769230769223</v>
      </c>
      <c r="M341" s="1634">
        <v>-3</v>
      </c>
      <c r="N341" s="821">
        <v>0.1106</v>
      </c>
    </row>
    <row r="342" spans="1:14">
      <c r="B342" s="2082">
        <v>30864</v>
      </c>
      <c r="C342" s="1612">
        <v>13.36</v>
      </c>
      <c r="D342" s="1615">
        <v>12.879999999999999</v>
      </c>
      <c r="E342" s="1613">
        <f t="shared" si="5"/>
        <v>0.48000000000000043</v>
      </c>
      <c r="H342" s="1614">
        <f t="shared" si="6"/>
        <v>0.5</v>
      </c>
      <c r="I342" s="1614">
        <f t="shared" si="7"/>
        <v>0</v>
      </c>
      <c r="J342" s="1614">
        <v>-1</v>
      </c>
      <c r="K342" s="1836">
        <v>3</v>
      </c>
      <c r="L342" s="1837">
        <f t="shared" si="4"/>
        <v>5.115384615384615</v>
      </c>
      <c r="M342" s="1634">
        <v>-3</v>
      </c>
      <c r="N342" s="821">
        <v>0.11230000000000001</v>
      </c>
    </row>
    <row r="343" spans="1:14">
      <c r="B343" s="2082">
        <v>30895</v>
      </c>
      <c r="C343" s="1612">
        <v>12.72</v>
      </c>
      <c r="D343" s="1615">
        <v>12.43</v>
      </c>
      <c r="E343" s="1613">
        <f t="shared" si="5"/>
        <v>0.29000000000000092</v>
      </c>
      <c r="H343" s="1614">
        <f t="shared" si="6"/>
        <v>0.5</v>
      </c>
      <c r="I343" s="1614">
        <f t="shared" si="7"/>
        <v>0</v>
      </c>
      <c r="J343" s="1614">
        <v>-1</v>
      </c>
      <c r="K343" s="1634">
        <f>(K342+K345)/2</f>
        <v>4.1500000000000004</v>
      </c>
      <c r="L343" s="1837">
        <f t="shared" si="4"/>
        <v>4.865384615384615</v>
      </c>
      <c r="M343" s="1634">
        <v>-3</v>
      </c>
      <c r="N343" s="821">
        <v>0.1164</v>
      </c>
    </row>
    <row r="344" spans="1:14">
      <c r="B344" s="2082">
        <v>30926</v>
      </c>
      <c r="C344" s="1612">
        <v>12.520000000000001</v>
      </c>
      <c r="D344" s="1615">
        <v>12.2</v>
      </c>
      <c r="E344" s="1613">
        <f t="shared" si="5"/>
        <v>0.32000000000000206</v>
      </c>
      <c r="H344" s="1614">
        <f t="shared" si="6"/>
        <v>0.5</v>
      </c>
      <c r="I344" s="1614">
        <f t="shared" si="7"/>
        <v>0</v>
      </c>
      <c r="J344" s="1614">
        <v>-1</v>
      </c>
      <c r="K344" s="1634">
        <f>(K343+K345)/2</f>
        <v>4.7249999999999996</v>
      </c>
      <c r="L344" s="1837">
        <f t="shared" ref="L344:L407" si="8">AVERAGE(K332:K344)</f>
        <v>4.694230769230769</v>
      </c>
      <c r="M344" s="1634">
        <v>-3</v>
      </c>
      <c r="N344" s="821">
        <v>0.113</v>
      </c>
    </row>
    <row r="345" spans="1:14">
      <c r="B345" s="2082">
        <v>30956</v>
      </c>
      <c r="C345" s="1612">
        <v>12.16</v>
      </c>
      <c r="D345" s="1615">
        <v>11.6</v>
      </c>
      <c r="E345" s="1613">
        <f t="shared" si="5"/>
        <v>0.5600000000000005</v>
      </c>
      <c r="H345" s="1614">
        <f t="shared" si="6"/>
        <v>0.5</v>
      </c>
      <c r="I345" s="1614">
        <f t="shared" si="7"/>
        <v>0</v>
      </c>
      <c r="J345" s="1614">
        <v>-1</v>
      </c>
      <c r="K345" s="1836">
        <v>5.3</v>
      </c>
      <c r="L345" s="1837">
        <f t="shared" si="8"/>
        <v>4.5846153846153843</v>
      </c>
      <c r="M345" s="1634">
        <v>-3</v>
      </c>
      <c r="N345" s="821">
        <v>9.9900000000000003E-2</v>
      </c>
    </row>
    <row r="346" spans="1:14">
      <c r="B346" s="2082">
        <v>30987</v>
      </c>
      <c r="C346" s="1612">
        <v>11.57</v>
      </c>
      <c r="D346" s="1615">
        <v>10.65</v>
      </c>
      <c r="E346" s="1613">
        <f t="shared" si="5"/>
        <v>0.91999999999999993</v>
      </c>
      <c r="H346" s="1614">
        <f t="shared" si="6"/>
        <v>0.5</v>
      </c>
      <c r="I346" s="1614">
        <f t="shared" si="7"/>
        <v>0</v>
      </c>
      <c r="J346" s="1614">
        <v>-1</v>
      </c>
      <c r="K346" s="1634">
        <f>(K345+K348)/2</f>
        <v>6.15</v>
      </c>
      <c r="L346" s="1837">
        <f t="shared" si="8"/>
        <v>4.5576923076923075</v>
      </c>
      <c r="M346" s="1634">
        <v>-3</v>
      </c>
      <c r="N346" s="821">
        <v>9.4299999999999995E-2</v>
      </c>
    </row>
    <row r="347" spans="1:14">
      <c r="B347" s="2082">
        <v>31017</v>
      </c>
      <c r="C347" s="1612">
        <v>11.5</v>
      </c>
      <c r="D347" s="1615">
        <v>10.18</v>
      </c>
      <c r="E347" s="1613">
        <f t="shared" si="5"/>
        <v>1.3200000000000003</v>
      </c>
      <c r="H347" s="1614">
        <f t="shared" si="6"/>
        <v>0.5</v>
      </c>
      <c r="I347" s="1614">
        <f t="shared" si="7"/>
        <v>0</v>
      </c>
      <c r="J347" s="1614">
        <v>-1</v>
      </c>
      <c r="K347" s="1634">
        <f>(K346+K348)/2</f>
        <v>6.5750000000000002</v>
      </c>
      <c r="L347" s="1837">
        <f t="shared" si="8"/>
        <v>4.6826923076923075</v>
      </c>
      <c r="M347" s="1634">
        <v>-3</v>
      </c>
      <c r="N347" s="821">
        <v>8.3800000000000013E-2</v>
      </c>
    </row>
    <row r="348" spans="1:14">
      <c r="A348" s="1611">
        <v>1985</v>
      </c>
      <c r="B348" s="2082">
        <v>31048</v>
      </c>
      <c r="C348" s="1612">
        <v>11.379999999999999</v>
      </c>
      <c r="D348" s="1615">
        <v>9.93</v>
      </c>
      <c r="E348" s="1613">
        <f t="shared" si="5"/>
        <v>1.4499999999999993</v>
      </c>
      <c r="H348" s="1614">
        <f t="shared" si="6"/>
        <v>0.5</v>
      </c>
      <c r="I348" s="1614">
        <f t="shared" si="7"/>
        <v>0</v>
      </c>
      <c r="J348" s="1614">
        <v>-1</v>
      </c>
      <c r="K348" s="1836">
        <v>7</v>
      </c>
      <c r="L348" s="1837">
        <f t="shared" si="8"/>
        <v>4.9000000000000004</v>
      </c>
      <c r="M348" s="1634">
        <v>-3</v>
      </c>
      <c r="N348" s="821">
        <v>8.3499999999999991E-2</v>
      </c>
    </row>
    <row r="349" spans="1:14">
      <c r="B349" s="2082">
        <v>31079</v>
      </c>
      <c r="C349" s="1612">
        <v>11.51</v>
      </c>
      <c r="D349" s="1615">
        <v>10.17</v>
      </c>
      <c r="E349" s="1613">
        <f t="shared" si="5"/>
        <v>1.3399999999999999</v>
      </c>
      <c r="H349" s="1614">
        <f t="shared" si="6"/>
        <v>0.5</v>
      </c>
      <c r="I349" s="1614">
        <f t="shared" si="7"/>
        <v>0</v>
      </c>
      <c r="J349" s="1614">
        <v>-1</v>
      </c>
      <c r="K349" s="1634">
        <f>(K348+K351)/2</f>
        <v>5.35</v>
      </c>
      <c r="L349" s="1837">
        <f t="shared" si="8"/>
        <v>5.0500000000000007</v>
      </c>
      <c r="M349" s="1634">
        <v>-3</v>
      </c>
      <c r="N349" s="821">
        <v>8.5000000000000006E-2</v>
      </c>
    </row>
    <row r="350" spans="1:14">
      <c r="B350" s="2082">
        <v>31107</v>
      </c>
      <c r="C350" s="1612">
        <v>11.86</v>
      </c>
      <c r="D350" s="1615">
        <v>10.71</v>
      </c>
      <c r="E350" s="1613">
        <f t="shared" si="5"/>
        <v>1.1499999999999986</v>
      </c>
      <c r="H350" s="1614">
        <f t="shared" si="6"/>
        <v>0.5</v>
      </c>
      <c r="I350" s="1614">
        <f t="shared" si="7"/>
        <v>0</v>
      </c>
      <c r="J350" s="1614">
        <v>-1</v>
      </c>
      <c r="K350" s="1634">
        <f>(K349+K351)/2</f>
        <v>4.5250000000000004</v>
      </c>
      <c r="L350" s="1837">
        <f t="shared" si="8"/>
        <v>5.0480769230769234</v>
      </c>
      <c r="M350" s="1634">
        <v>-3</v>
      </c>
      <c r="N350" s="821">
        <v>8.5800000000000001E-2</v>
      </c>
    </row>
    <row r="351" spans="1:14">
      <c r="B351" s="2082">
        <v>31138</v>
      </c>
      <c r="C351" s="1612">
        <v>11.43</v>
      </c>
      <c r="D351" s="1615">
        <v>10.09</v>
      </c>
      <c r="E351" s="1613">
        <f t="shared" si="5"/>
        <v>1.3399999999999999</v>
      </c>
      <c r="H351" s="1614">
        <f t="shared" si="6"/>
        <v>0.5</v>
      </c>
      <c r="I351" s="1614">
        <f t="shared" si="7"/>
        <v>0</v>
      </c>
      <c r="J351" s="1614">
        <v>-1</v>
      </c>
      <c r="K351" s="1836">
        <v>3.7</v>
      </c>
      <c r="L351" s="1837">
        <f t="shared" si="8"/>
        <v>4.9384615384615387</v>
      </c>
      <c r="M351" s="1634">
        <v>-3</v>
      </c>
      <c r="N351" s="821">
        <v>8.2699999999999996E-2</v>
      </c>
    </row>
    <row r="352" spans="1:14">
      <c r="B352" s="2082">
        <v>31168</v>
      </c>
      <c r="C352" s="1612">
        <v>10.85</v>
      </c>
      <c r="D352" s="1615">
        <v>9.39</v>
      </c>
      <c r="E352" s="1613">
        <f t="shared" si="5"/>
        <v>1.4599999999999991</v>
      </c>
      <c r="H352" s="1614">
        <f t="shared" si="6"/>
        <v>0.5</v>
      </c>
      <c r="I352" s="1614">
        <f t="shared" si="7"/>
        <v>0</v>
      </c>
      <c r="J352" s="1614">
        <v>-1</v>
      </c>
      <c r="K352" s="1634">
        <f>(K351+K354)/2</f>
        <v>5.75</v>
      </c>
      <c r="L352" s="1837">
        <f t="shared" si="8"/>
        <v>4.9423076923076925</v>
      </c>
      <c r="M352" s="1634">
        <v>-3</v>
      </c>
      <c r="N352" s="821">
        <v>7.9699999999999993E-2</v>
      </c>
    </row>
    <row r="353" spans="1:14">
      <c r="B353" s="2082">
        <v>31199</v>
      </c>
      <c r="C353" s="1612">
        <v>10.16</v>
      </c>
      <c r="D353" s="1615">
        <v>8.69</v>
      </c>
      <c r="E353" s="1613">
        <f t="shared" si="5"/>
        <v>1.4700000000000006</v>
      </c>
      <c r="H353" s="1614">
        <f t="shared" si="6"/>
        <v>0.5</v>
      </c>
      <c r="I353" s="1614">
        <f t="shared" si="7"/>
        <v>0</v>
      </c>
      <c r="J353" s="1614">
        <v>-1</v>
      </c>
      <c r="K353" s="1634">
        <f>(K352+K354)/2</f>
        <v>6.7750000000000004</v>
      </c>
      <c r="L353" s="1837">
        <f t="shared" si="8"/>
        <v>5.1288461538461547</v>
      </c>
      <c r="M353" s="1634">
        <v>-3</v>
      </c>
      <c r="N353" s="821">
        <v>7.5300000000000006E-2</v>
      </c>
    </row>
    <row r="354" spans="1:14">
      <c r="B354" s="2082">
        <v>31229</v>
      </c>
      <c r="C354" s="1612">
        <v>10.31</v>
      </c>
      <c r="D354" s="1615">
        <v>8.77</v>
      </c>
      <c r="E354" s="1613">
        <f t="shared" si="5"/>
        <v>1.5400000000000009</v>
      </c>
      <c r="H354" s="1614">
        <f t="shared" si="6"/>
        <v>0.5</v>
      </c>
      <c r="I354" s="1614">
        <f t="shared" si="7"/>
        <v>0</v>
      </c>
      <c r="J354" s="1614">
        <v>-1</v>
      </c>
      <c r="K354" s="1836">
        <v>7.8</v>
      </c>
      <c r="L354" s="1837">
        <f t="shared" si="8"/>
        <v>5.4461538461538472</v>
      </c>
      <c r="M354" s="1634">
        <v>-3</v>
      </c>
      <c r="N354" s="821">
        <v>7.8799999999999995E-2</v>
      </c>
    </row>
    <row r="355" spans="1:14">
      <c r="B355" s="2082">
        <v>31260</v>
      </c>
      <c r="C355" s="1612">
        <v>10.33</v>
      </c>
      <c r="D355" s="1615">
        <v>8.94</v>
      </c>
      <c r="E355" s="1613">
        <f t="shared" si="5"/>
        <v>1.3900000000000006</v>
      </c>
      <c r="H355" s="1614">
        <f t="shared" si="6"/>
        <v>0.5</v>
      </c>
      <c r="I355" s="1614">
        <f t="shared" si="7"/>
        <v>0</v>
      </c>
      <c r="J355" s="1614">
        <v>-1</v>
      </c>
      <c r="K355" s="1634">
        <f>(K354+K357)/2</f>
        <v>4.3499999999999996</v>
      </c>
      <c r="L355" s="1837">
        <f t="shared" si="8"/>
        <v>5.5500000000000007</v>
      </c>
      <c r="M355" s="1634">
        <v>-3</v>
      </c>
      <c r="N355" s="821">
        <v>7.9000000000000001E-2</v>
      </c>
    </row>
    <row r="356" spans="1:14">
      <c r="B356" s="2082">
        <v>31291</v>
      </c>
      <c r="C356" s="1612">
        <v>10.37</v>
      </c>
      <c r="D356" s="1615">
        <v>8.98</v>
      </c>
      <c r="E356" s="1613">
        <f t="shared" si="5"/>
        <v>1.3899999999999988</v>
      </c>
      <c r="H356" s="1614">
        <f t="shared" si="6"/>
        <v>0.5</v>
      </c>
      <c r="I356" s="1614">
        <f t="shared" si="7"/>
        <v>0</v>
      </c>
      <c r="J356" s="1614">
        <v>-1</v>
      </c>
      <c r="K356" s="1634">
        <f>(K355+K357)/2</f>
        <v>2.625</v>
      </c>
      <c r="L356" s="1837">
        <f t="shared" si="8"/>
        <v>5.4326923076923066</v>
      </c>
      <c r="M356" s="1634">
        <v>-3</v>
      </c>
      <c r="N356" s="821">
        <v>7.9199999999999993E-2</v>
      </c>
    </row>
    <row r="357" spans="1:14">
      <c r="B357" s="2082">
        <v>31321</v>
      </c>
      <c r="C357" s="1612">
        <v>10.24</v>
      </c>
      <c r="D357" s="1615">
        <v>8.86</v>
      </c>
      <c r="E357" s="1613">
        <f t="shared" si="5"/>
        <v>1.3800000000000008</v>
      </c>
      <c r="H357" s="1614">
        <f t="shared" si="6"/>
        <v>0.5</v>
      </c>
      <c r="I357" s="1614">
        <f t="shared" si="7"/>
        <v>0</v>
      </c>
      <c r="J357" s="1614">
        <v>-1</v>
      </c>
      <c r="K357" s="1836">
        <v>0.9</v>
      </c>
      <c r="L357" s="1837">
        <f t="shared" si="8"/>
        <v>5.1384615384615397</v>
      </c>
      <c r="M357" s="1634">
        <v>-3</v>
      </c>
      <c r="N357" s="821">
        <v>7.9899999999999999E-2</v>
      </c>
    </row>
    <row r="358" spans="1:14">
      <c r="B358" s="2082">
        <v>31352</v>
      </c>
      <c r="C358" s="1612">
        <v>9.7799999999999994</v>
      </c>
      <c r="D358" s="1615">
        <v>8.58</v>
      </c>
      <c r="E358" s="1613">
        <f t="shared" si="5"/>
        <v>1.1999999999999993</v>
      </c>
      <c r="H358" s="1614">
        <f t="shared" si="6"/>
        <v>0.5</v>
      </c>
      <c r="I358" s="1614">
        <f t="shared" si="7"/>
        <v>0</v>
      </c>
      <c r="J358" s="1614">
        <v>-1</v>
      </c>
      <c r="K358" s="1634">
        <f>(K357+K360)/2</f>
        <v>2.2000000000000002</v>
      </c>
      <c r="L358" s="1837">
        <f t="shared" si="8"/>
        <v>4.9000000000000004</v>
      </c>
      <c r="M358" s="1634">
        <v>-3</v>
      </c>
      <c r="N358" s="821">
        <v>8.0500000000000002E-2</v>
      </c>
    </row>
    <row r="359" spans="1:14">
      <c r="B359" s="2082">
        <v>31382</v>
      </c>
      <c r="C359" s="1612">
        <v>9.26</v>
      </c>
      <c r="D359" s="1615">
        <v>8.15</v>
      </c>
      <c r="E359" s="1613">
        <f t="shared" si="5"/>
        <v>1.1099999999999994</v>
      </c>
      <c r="H359" s="1614">
        <f t="shared" si="6"/>
        <v>0.5</v>
      </c>
      <c r="I359" s="1614">
        <f t="shared" si="7"/>
        <v>0</v>
      </c>
      <c r="J359" s="1614">
        <v>-1</v>
      </c>
      <c r="K359" s="1634">
        <f>(K358+K360)/2</f>
        <v>2.85</v>
      </c>
      <c r="L359" s="1837">
        <f t="shared" si="8"/>
        <v>4.6461538461538456</v>
      </c>
      <c r="M359" s="1634">
        <v>-3</v>
      </c>
      <c r="N359" s="821">
        <v>8.2699999999999996E-2</v>
      </c>
    </row>
    <row r="360" spans="1:14">
      <c r="A360" s="1611">
        <v>1986</v>
      </c>
      <c r="B360" s="2082">
        <v>31413</v>
      </c>
      <c r="C360" s="1612">
        <v>9.19</v>
      </c>
      <c r="D360" s="1615">
        <v>8.14</v>
      </c>
      <c r="E360" s="1613">
        <f t="shared" si="5"/>
        <v>1.0499999999999989</v>
      </c>
      <c r="H360" s="1614">
        <f t="shared" si="6"/>
        <v>0.5</v>
      </c>
      <c r="I360" s="1614">
        <f t="shared" si="7"/>
        <v>0</v>
      </c>
      <c r="J360" s="1614">
        <v>-1</v>
      </c>
      <c r="K360" s="1836">
        <v>3.5</v>
      </c>
      <c r="L360" s="1837">
        <f t="shared" si="8"/>
        <v>4.4096153846153845</v>
      </c>
      <c r="M360" s="1634">
        <v>-3</v>
      </c>
      <c r="N360" s="821">
        <v>8.14E-2</v>
      </c>
    </row>
    <row r="361" spans="1:14">
      <c r="B361" s="2082">
        <v>31444</v>
      </c>
      <c r="C361" s="1612">
        <v>8.6999999999999993</v>
      </c>
      <c r="D361" s="1615">
        <v>7.9699999999999989</v>
      </c>
      <c r="E361" s="1613">
        <f t="shared" si="5"/>
        <v>0.73000000000000043</v>
      </c>
      <c r="H361" s="1614">
        <f t="shared" si="6"/>
        <v>0.5</v>
      </c>
      <c r="I361" s="1614">
        <f t="shared" si="7"/>
        <v>0</v>
      </c>
      <c r="J361" s="1614">
        <v>-1</v>
      </c>
      <c r="K361" s="1634">
        <f>(K360+K363)/2</f>
        <v>3.95</v>
      </c>
      <c r="L361" s="1837">
        <f t="shared" si="8"/>
        <v>4.1750000000000007</v>
      </c>
      <c r="M361" s="1634">
        <v>-3</v>
      </c>
      <c r="N361" s="821">
        <v>7.8600000000000003E-2</v>
      </c>
    </row>
    <row r="362" spans="1:14">
      <c r="B362" s="2082">
        <v>31472</v>
      </c>
      <c r="C362" s="1612">
        <v>7.7799999999999994</v>
      </c>
      <c r="D362" s="1615">
        <v>7.21</v>
      </c>
      <c r="E362" s="1613">
        <f t="shared" si="5"/>
        <v>0.5699999999999994</v>
      </c>
      <c r="H362" s="1614">
        <f t="shared" si="6"/>
        <v>0.5</v>
      </c>
      <c r="I362" s="1614">
        <f t="shared" si="7"/>
        <v>0</v>
      </c>
      <c r="J362" s="1614">
        <v>-1</v>
      </c>
      <c r="K362" s="1634">
        <f>(K361+K363)/2</f>
        <v>4.1750000000000007</v>
      </c>
      <c r="L362" s="1837">
        <f t="shared" si="8"/>
        <v>4.0846153846153852</v>
      </c>
      <c r="M362" s="1634">
        <v>-3</v>
      </c>
      <c r="N362" s="821">
        <v>7.4800000000000005E-2</v>
      </c>
    </row>
    <row r="363" spans="1:14">
      <c r="B363" s="2082">
        <v>31503</v>
      </c>
      <c r="C363" s="1612">
        <v>7.3</v>
      </c>
      <c r="D363" s="1615">
        <v>6.7</v>
      </c>
      <c r="E363" s="1613">
        <f t="shared" si="5"/>
        <v>0.59999999999999964</v>
      </c>
      <c r="H363" s="1614">
        <f t="shared" si="6"/>
        <v>0.5</v>
      </c>
      <c r="I363" s="1614">
        <f t="shared" si="7"/>
        <v>0</v>
      </c>
      <c r="J363" s="1614">
        <v>-1</v>
      </c>
      <c r="K363" s="1836">
        <v>4.4000000000000004</v>
      </c>
      <c r="L363" s="1837">
        <f t="shared" si="8"/>
        <v>4.0750000000000002</v>
      </c>
      <c r="M363" s="1634">
        <v>-3</v>
      </c>
      <c r="N363" s="821">
        <v>6.9900000000000004E-2</v>
      </c>
    </row>
    <row r="364" spans="1:14">
      <c r="B364" s="2082">
        <v>31533</v>
      </c>
      <c r="C364" s="1612">
        <v>7.71</v>
      </c>
      <c r="D364" s="1615">
        <v>7.07</v>
      </c>
      <c r="E364" s="1613">
        <f t="shared" si="5"/>
        <v>0.63999999999999968</v>
      </c>
      <c r="H364" s="1614">
        <f t="shared" si="6"/>
        <v>0.5</v>
      </c>
      <c r="I364" s="1614">
        <f t="shared" si="7"/>
        <v>0</v>
      </c>
      <c r="J364" s="1614">
        <v>-1</v>
      </c>
      <c r="K364" s="1634">
        <f>(K363+K366)/2</f>
        <v>5.85</v>
      </c>
      <c r="L364" s="1837">
        <f t="shared" si="8"/>
        <v>4.240384615384615</v>
      </c>
      <c r="M364" s="1634">
        <v>-3</v>
      </c>
      <c r="N364" s="821">
        <v>6.8499999999999991E-2</v>
      </c>
    </row>
    <row r="365" spans="1:14">
      <c r="B365" s="2082">
        <v>31564</v>
      </c>
      <c r="C365" s="1612">
        <v>7.8</v>
      </c>
      <c r="D365" s="1615">
        <v>7.1800000000000006</v>
      </c>
      <c r="E365" s="1613">
        <f t="shared" si="5"/>
        <v>0.61999999999999922</v>
      </c>
      <c r="H365" s="1614">
        <f t="shared" si="6"/>
        <v>0.5</v>
      </c>
      <c r="I365" s="1614">
        <f t="shared" si="7"/>
        <v>0</v>
      </c>
      <c r="J365" s="1614">
        <v>-1</v>
      </c>
      <c r="K365" s="1634">
        <f>(K364+K366)/2</f>
        <v>6.5749999999999993</v>
      </c>
      <c r="L365" s="1837">
        <f t="shared" si="8"/>
        <v>4.3038461538461537</v>
      </c>
      <c r="M365" s="1634">
        <v>-3</v>
      </c>
      <c r="N365" s="821">
        <v>6.9199999999999998E-2</v>
      </c>
    </row>
    <row r="366" spans="1:14">
      <c r="B366" s="2082">
        <v>31594</v>
      </c>
      <c r="C366" s="1612">
        <v>7.3</v>
      </c>
      <c r="D366" s="1615">
        <v>6.67</v>
      </c>
      <c r="E366" s="1613">
        <f t="shared" si="5"/>
        <v>0.62999999999999989</v>
      </c>
      <c r="H366" s="1614">
        <f t="shared" si="6"/>
        <v>0.5</v>
      </c>
      <c r="I366" s="1614">
        <f t="shared" si="7"/>
        <v>0</v>
      </c>
      <c r="J366" s="1614">
        <v>-1</v>
      </c>
      <c r="K366" s="1836">
        <v>7.3</v>
      </c>
      <c r="L366" s="1837">
        <f t="shared" si="8"/>
        <v>4.3442307692307685</v>
      </c>
      <c r="M366" s="1634">
        <v>-3</v>
      </c>
      <c r="N366" s="821">
        <v>6.5599999999999992E-2</v>
      </c>
    </row>
    <row r="367" spans="1:14">
      <c r="B367" s="2082">
        <v>31625</v>
      </c>
      <c r="C367" s="1612">
        <v>7.17</v>
      </c>
      <c r="D367" s="1615">
        <v>6.3299999999999992</v>
      </c>
      <c r="E367" s="1613">
        <f t="shared" si="5"/>
        <v>0.84000000000000075</v>
      </c>
      <c r="H367" s="1614">
        <f t="shared" si="6"/>
        <v>0.5</v>
      </c>
      <c r="I367" s="1614">
        <f t="shared" si="7"/>
        <v>0</v>
      </c>
      <c r="J367" s="1614">
        <v>-1</v>
      </c>
      <c r="K367" s="1634">
        <f>(K366+K369)/2</f>
        <v>4.9000000000000004</v>
      </c>
      <c r="L367" s="1837">
        <f t="shared" si="8"/>
        <v>4.1211538461538462</v>
      </c>
      <c r="M367" s="1634">
        <v>-3</v>
      </c>
      <c r="N367" s="821">
        <v>6.1699999999999998E-2</v>
      </c>
    </row>
    <row r="368" spans="1:14">
      <c r="B368" s="2082">
        <v>31656</v>
      </c>
      <c r="C368" s="1612">
        <v>7.4499999999999993</v>
      </c>
      <c r="D368" s="1615">
        <v>6.35</v>
      </c>
      <c r="E368" s="1613">
        <f t="shared" si="5"/>
        <v>1.0999999999999996</v>
      </c>
      <c r="H368" s="1614">
        <f t="shared" si="6"/>
        <v>0.5</v>
      </c>
      <c r="I368" s="1614">
        <f t="shared" si="7"/>
        <v>0</v>
      </c>
      <c r="J368" s="1614">
        <v>-1</v>
      </c>
      <c r="K368" s="1634">
        <f>(K367+K369)/2</f>
        <v>3.7</v>
      </c>
      <c r="L368" s="1837">
        <f t="shared" si="8"/>
        <v>4.0711538461538463</v>
      </c>
      <c r="M368" s="1634">
        <v>-3</v>
      </c>
      <c r="N368" s="821">
        <v>5.8899999999999994E-2</v>
      </c>
    </row>
    <row r="369" spans="1:14">
      <c r="B369" s="2082">
        <v>31686</v>
      </c>
      <c r="C369" s="1612">
        <v>7.4300000000000006</v>
      </c>
      <c r="D369" s="1615">
        <v>6.2800000000000011</v>
      </c>
      <c r="E369" s="1613">
        <f t="shared" si="5"/>
        <v>1.1499999999999995</v>
      </c>
      <c r="H369" s="1614">
        <f t="shared" si="6"/>
        <v>0.5</v>
      </c>
      <c r="I369" s="1614">
        <f t="shared" si="7"/>
        <v>0</v>
      </c>
      <c r="J369" s="1614">
        <v>-1</v>
      </c>
      <c r="K369" s="1836">
        <v>2.5</v>
      </c>
      <c r="L369" s="1837">
        <f t="shared" si="8"/>
        <v>4.0615384615384622</v>
      </c>
      <c r="M369" s="1634">
        <v>-3</v>
      </c>
      <c r="N369" s="821">
        <v>5.8499999999999996E-2</v>
      </c>
    </row>
    <row r="370" spans="1:14">
      <c r="B370" s="2082">
        <v>31717</v>
      </c>
      <c r="C370" s="1612">
        <v>7.2499999999999991</v>
      </c>
      <c r="D370" s="1615">
        <v>6.2800000000000011</v>
      </c>
      <c r="E370" s="1613">
        <f t="shared" si="5"/>
        <v>0.96999999999999797</v>
      </c>
      <c r="H370" s="1614">
        <f t="shared" si="6"/>
        <v>0.5</v>
      </c>
      <c r="I370" s="1614">
        <f t="shared" si="7"/>
        <v>0</v>
      </c>
      <c r="J370" s="1614">
        <v>-1</v>
      </c>
      <c r="K370" s="1634">
        <f>(K369+K372)/2</f>
        <v>1.45</v>
      </c>
      <c r="L370" s="1837">
        <f t="shared" si="8"/>
        <v>4.1038461538461544</v>
      </c>
      <c r="M370" s="1634">
        <v>-3</v>
      </c>
      <c r="N370" s="821">
        <v>6.0400000000000002E-2</v>
      </c>
    </row>
    <row r="371" spans="1:14">
      <c r="B371" s="2082">
        <v>31747</v>
      </c>
      <c r="C371" s="1612">
        <v>7.1099999999999994</v>
      </c>
      <c r="D371" s="1615">
        <v>6.27</v>
      </c>
      <c r="E371" s="1613">
        <f t="shared" si="5"/>
        <v>0.83999999999999986</v>
      </c>
      <c r="H371" s="1614">
        <f t="shared" si="6"/>
        <v>0.5</v>
      </c>
      <c r="I371" s="1614">
        <f t="shared" si="7"/>
        <v>0</v>
      </c>
      <c r="J371" s="1614">
        <v>-1</v>
      </c>
      <c r="K371" s="1634">
        <f>(K370+K372)/2</f>
        <v>0.92500000000000004</v>
      </c>
      <c r="L371" s="1837">
        <f t="shared" si="8"/>
        <v>4.0057692307692312</v>
      </c>
      <c r="M371" s="1634">
        <v>-3</v>
      </c>
      <c r="N371" s="821">
        <v>6.9099999999999995E-2</v>
      </c>
    </row>
    <row r="372" spans="1:14">
      <c r="A372" s="1611">
        <v>1987</v>
      </c>
      <c r="B372" s="2082">
        <v>31778</v>
      </c>
      <c r="C372" s="1612">
        <v>7.08</v>
      </c>
      <c r="D372" s="1615">
        <v>6.23</v>
      </c>
      <c r="E372" s="1613">
        <f t="shared" si="5"/>
        <v>0.84999999999999964</v>
      </c>
      <c r="H372" s="1614">
        <f t="shared" si="6"/>
        <v>0.5</v>
      </c>
      <c r="I372" s="1614">
        <f t="shared" si="7"/>
        <v>0</v>
      </c>
      <c r="J372" s="1614">
        <v>-1</v>
      </c>
      <c r="K372" s="1836">
        <v>0.4</v>
      </c>
      <c r="L372" s="1837">
        <f t="shared" si="8"/>
        <v>3.8173076923076925</v>
      </c>
      <c r="M372" s="1634">
        <v>-3</v>
      </c>
      <c r="N372" s="821">
        <v>6.4299999999999996E-2</v>
      </c>
    </row>
    <row r="373" spans="1:14">
      <c r="B373" s="2082">
        <v>31809</v>
      </c>
      <c r="C373" s="1612">
        <v>7.2499999999999991</v>
      </c>
      <c r="D373" s="1615">
        <v>6.4</v>
      </c>
      <c r="E373" s="1613">
        <f t="shared" ref="E373:E436" si="9">C373-D373</f>
        <v>0.84999999999999876</v>
      </c>
      <c r="H373" s="1614">
        <f t="shared" si="6"/>
        <v>0.5</v>
      </c>
      <c r="I373" s="1614">
        <f t="shared" si="7"/>
        <v>0</v>
      </c>
      <c r="J373" s="1614">
        <v>-1</v>
      </c>
      <c r="K373" s="1634">
        <f>(K372+K375)/2</f>
        <v>3</v>
      </c>
      <c r="L373" s="1837">
        <f t="shared" si="8"/>
        <v>3.7788461538461537</v>
      </c>
      <c r="M373" s="1634">
        <v>-3</v>
      </c>
      <c r="N373" s="821">
        <v>6.0999999999999999E-2</v>
      </c>
    </row>
    <row r="374" spans="1:14">
      <c r="B374" s="2082">
        <v>31837</v>
      </c>
      <c r="C374" s="1612">
        <v>7.2499999999999991</v>
      </c>
      <c r="D374" s="1615">
        <v>6.419999999999999</v>
      </c>
      <c r="E374" s="1613">
        <f t="shared" si="9"/>
        <v>0.83000000000000007</v>
      </c>
      <c r="H374" s="1614">
        <f t="shared" ref="H374:H437" si="10">H373</f>
        <v>0.5</v>
      </c>
      <c r="I374" s="1614">
        <f t="shared" ref="I374:I437" si="11">I373</f>
        <v>0</v>
      </c>
      <c r="J374" s="1614">
        <v>-1</v>
      </c>
      <c r="K374" s="1634">
        <f>(K373+K375)/2</f>
        <v>4.3</v>
      </c>
      <c r="L374" s="1837">
        <f t="shared" si="8"/>
        <v>3.805769230769231</v>
      </c>
      <c r="M374" s="1634">
        <v>-3</v>
      </c>
      <c r="N374" s="821">
        <v>6.13E-2</v>
      </c>
    </row>
    <row r="375" spans="1:14">
      <c r="B375" s="2082">
        <v>31868</v>
      </c>
      <c r="C375" s="1612">
        <v>8.02</v>
      </c>
      <c r="D375" s="1615">
        <v>7.02</v>
      </c>
      <c r="E375" s="1613">
        <f t="shared" si="9"/>
        <v>1</v>
      </c>
      <c r="H375" s="1614">
        <f t="shared" si="10"/>
        <v>0.5</v>
      </c>
      <c r="I375" s="1614">
        <f t="shared" si="11"/>
        <v>0</v>
      </c>
      <c r="J375" s="1614">
        <v>-1</v>
      </c>
      <c r="K375" s="1836">
        <v>5.6</v>
      </c>
      <c r="L375" s="1837">
        <f t="shared" si="8"/>
        <v>3.9153846153846152</v>
      </c>
      <c r="M375" s="1634">
        <v>-3</v>
      </c>
      <c r="N375" s="821">
        <v>6.3700000000000007E-2</v>
      </c>
    </row>
    <row r="376" spans="1:14">
      <c r="B376" s="2082">
        <v>31898</v>
      </c>
      <c r="C376" s="1612">
        <v>8.61</v>
      </c>
      <c r="D376" s="1615">
        <v>7.76</v>
      </c>
      <c r="E376" s="1613">
        <f t="shared" si="9"/>
        <v>0.84999999999999964</v>
      </c>
      <c r="H376" s="1614">
        <f t="shared" si="10"/>
        <v>0.5</v>
      </c>
      <c r="I376" s="1614">
        <f t="shared" si="11"/>
        <v>0</v>
      </c>
      <c r="J376" s="1614">
        <v>-1</v>
      </c>
      <c r="K376" s="1634">
        <f>(K375+K378)/2</f>
        <v>5.0999999999999996</v>
      </c>
      <c r="L376" s="1837">
        <f t="shared" si="8"/>
        <v>3.9692307692307689</v>
      </c>
      <c r="M376" s="1634">
        <v>-3</v>
      </c>
      <c r="N376" s="821">
        <v>6.8499999999999991E-2</v>
      </c>
    </row>
    <row r="377" spans="1:14">
      <c r="B377" s="2082">
        <v>31929</v>
      </c>
      <c r="C377" s="1612">
        <v>8.4</v>
      </c>
      <c r="D377" s="1615">
        <v>7.57</v>
      </c>
      <c r="E377" s="1613">
        <f t="shared" si="9"/>
        <v>0.83000000000000007</v>
      </c>
      <c r="H377" s="1614">
        <f t="shared" si="10"/>
        <v>0.5</v>
      </c>
      <c r="I377" s="1614">
        <f t="shared" si="11"/>
        <v>0</v>
      </c>
      <c r="J377" s="1614">
        <v>-1</v>
      </c>
      <c r="K377" s="1634">
        <f>(K376+K378)/2</f>
        <v>4.8499999999999996</v>
      </c>
      <c r="L377" s="1837">
        <f t="shared" si="8"/>
        <v>3.8923076923076922</v>
      </c>
      <c r="M377" s="1634">
        <v>-3</v>
      </c>
      <c r="N377" s="821">
        <v>6.7299999999999999E-2</v>
      </c>
    </row>
    <row r="378" spans="1:14">
      <c r="B378" s="2082">
        <v>31959</v>
      </c>
      <c r="C378" s="1612">
        <v>8.4500000000000011</v>
      </c>
      <c r="D378" s="1615">
        <v>7.44</v>
      </c>
      <c r="E378" s="1613">
        <f t="shared" si="9"/>
        <v>1.0100000000000007</v>
      </c>
      <c r="H378" s="1614">
        <f t="shared" si="10"/>
        <v>0.5</v>
      </c>
      <c r="I378" s="1614">
        <f t="shared" si="11"/>
        <v>0</v>
      </c>
      <c r="J378" s="1614">
        <v>-1</v>
      </c>
      <c r="K378" s="1836">
        <v>4.5999999999999996</v>
      </c>
      <c r="L378" s="1837">
        <f t="shared" si="8"/>
        <v>3.7403846153846154</v>
      </c>
      <c r="M378" s="1634">
        <v>-3</v>
      </c>
      <c r="N378" s="821">
        <v>6.5799999999999997E-2</v>
      </c>
    </row>
    <row r="379" spans="1:14">
      <c r="B379" s="2082">
        <v>31990</v>
      </c>
      <c r="C379" s="1612">
        <v>8.76</v>
      </c>
      <c r="D379" s="1615">
        <v>7.75</v>
      </c>
      <c r="E379" s="1613">
        <f t="shared" si="9"/>
        <v>1.0099999999999998</v>
      </c>
      <c r="H379" s="1614">
        <f t="shared" si="10"/>
        <v>0.5</v>
      </c>
      <c r="I379" s="1614">
        <f t="shared" si="11"/>
        <v>0</v>
      </c>
      <c r="J379" s="1614">
        <v>-1</v>
      </c>
      <c r="K379" s="1634">
        <f>(K378+K381)/2</f>
        <v>2.75</v>
      </c>
      <c r="L379" s="1837">
        <f t="shared" si="8"/>
        <v>3.3903846153846158</v>
      </c>
      <c r="M379" s="1634">
        <v>-3</v>
      </c>
      <c r="N379" s="821">
        <v>6.7299999999999999E-2</v>
      </c>
    </row>
    <row r="380" spans="1:14">
      <c r="B380" s="2082">
        <v>32021</v>
      </c>
      <c r="C380" s="1612">
        <v>9.42</v>
      </c>
      <c r="D380" s="1615">
        <v>8.34</v>
      </c>
      <c r="E380" s="1613">
        <f t="shared" si="9"/>
        <v>1.08</v>
      </c>
      <c r="H380" s="1614">
        <f t="shared" si="10"/>
        <v>0.5</v>
      </c>
      <c r="I380" s="1614">
        <f t="shared" si="11"/>
        <v>0</v>
      </c>
      <c r="J380" s="1614">
        <v>-1</v>
      </c>
      <c r="K380" s="1634">
        <f>(K379+K381)/2</f>
        <v>1.825</v>
      </c>
      <c r="L380" s="1837">
        <f t="shared" si="8"/>
        <v>3.1538461538461542</v>
      </c>
      <c r="M380" s="1634">
        <v>-3</v>
      </c>
      <c r="N380" s="821">
        <v>7.22E-2</v>
      </c>
    </row>
    <row r="381" spans="1:14">
      <c r="B381" s="2082">
        <v>32051</v>
      </c>
      <c r="C381" s="1612">
        <v>9.5200000000000014</v>
      </c>
      <c r="D381" s="1615">
        <v>8.4</v>
      </c>
      <c r="E381" s="1613">
        <f t="shared" si="9"/>
        <v>1.120000000000001</v>
      </c>
      <c r="H381" s="1614">
        <f t="shared" si="10"/>
        <v>0.5</v>
      </c>
      <c r="I381" s="1614">
        <f t="shared" si="11"/>
        <v>0</v>
      </c>
      <c r="J381" s="1614">
        <v>-1</v>
      </c>
      <c r="K381" s="1836">
        <v>0.9</v>
      </c>
      <c r="L381" s="1837">
        <f t="shared" si="8"/>
        <v>2.9384615384615387</v>
      </c>
      <c r="M381" s="1634">
        <v>-3</v>
      </c>
      <c r="N381" s="821">
        <v>7.2900000000000006E-2</v>
      </c>
    </row>
    <row r="382" spans="1:14">
      <c r="B382" s="2082">
        <v>32082</v>
      </c>
      <c r="C382" s="1612">
        <v>8.86</v>
      </c>
      <c r="D382" s="1615">
        <v>7.6900000000000013</v>
      </c>
      <c r="E382" s="1613">
        <f t="shared" si="9"/>
        <v>1.1699999999999982</v>
      </c>
      <c r="H382" s="1614">
        <f t="shared" si="10"/>
        <v>0.5</v>
      </c>
      <c r="I382" s="1614">
        <f t="shared" si="11"/>
        <v>0</v>
      </c>
      <c r="J382" s="1614">
        <v>-1</v>
      </c>
      <c r="K382" s="1634">
        <f>(K381+K384)/2</f>
        <v>4.0999999999999996</v>
      </c>
      <c r="L382" s="1837">
        <f t="shared" si="8"/>
        <v>3.0615384615384618</v>
      </c>
      <c r="M382" s="1634">
        <v>-3</v>
      </c>
      <c r="N382" s="821">
        <v>6.6900000000000001E-2</v>
      </c>
    </row>
    <row r="383" spans="1:14">
      <c r="B383" s="2082">
        <v>32112</v>
      </c>
      <c r="C383" s="1612">
        <v>8.99</v>
      </c>
      <c r="D383" s="1615">
        <v>7.86</v>
      </c>
      <c r="E383" s="1613">
        <f t="shared" si="9"/>
        <v>1.1299999999999999</v>
      </c>
      <c r="H383" s="1614">
        <f t="shared" si="10"/>
        <v>0.5</v>
      </c>
      <c r="I383" s="1614">
        <f t="shared" si="11"/>
        <v>0</v>
      </c>
      <c r="J383" s="1614">
        <v>-1</v>
      </c>
      <c r="K383" s="1634">
        <f>(K382+K384)/2</f>
        <v>5.6999999999999993</v>
      </c>
      <c r="L383" s="1837">
        <f t="shared" si="8"/>
        <v>3.3884615384615384</v>
      </c>
      <c r="M383" s="1634">
        <v>-3</v>
      </c>
      <c r="N383" s="821">
        <v>6.7699999999999996E-2</v>
      </c>
    </row>
    <row r="384" spans="1:14">
      <c r="A384" s="1611">
        <v>1988</v>
      </c>
      <c r="B384" s="2082">
        <v>32143</v>
      </c>
      <c r="C384" s="1612">
        <v>8.67</v>
      </c>
      <c r="D384" s="1615">
        <v>7.629999999999999</v>
      </c>
      <c r="E384" s="1613">
        <f t="shared" si="9"/>
        <v>1.0400000000000009</v>
      </c>
      <c r="H384" s="1614">
        <f t="shared" si="10"/>
        <v>0.5</v>
      </c>
      <c r="I384" s="1614">
        <f t="shared" si="11"/>
        <v>0</v>
      </c>
      <c r="J384" s="1614">
        <v>-1</v>
      </c>
      <c r="K384" s="1836">
        <v>7.3</v>
      </c>
      <c r="L384" s="1837">
        <f t="shared" si="8"/>
        <v>3.8788461538461538</v>
      </c>
      <c r="M384" s="1634">
        <v>-3</v>
      </c>
      <c r="N384" s="821">
        <v>6.83E-2</v>
      </c>
    </row>
    <row r="385" spans="1:14">
      <c r="B385" s="2082">
        <v>32174</v>
      </c>
      <c r="C385" s="1612">
        <v>8.2100000000000009</v>
      </c>
      <c r="D385" s="1615">
        <v>7.1800000000000006</v>
      </c>
      <c r="E385" s="1613">
        <f t="shared" si="9"/>
        <v>1.0300000000000002</v>
      </c>
      <c r="H385" s="1614">
        <f t="shared" si="10"/>
        <v>0.5</v>
      </c>
      <c r="I385" s="1614">
        <f t="shared" si="11"/>
        <v>0</v>
      </c>
      <c r="J385" s="1614">
        <v>-1</v>
      </c>
      <c r="K385" s="1634">
        <f>(K384+K387)/2</f>
        <v>5.15</v>
      </c>
      <c r="L385" s="1837">
        <f t="shared" si="8"/>
        <v>4.2442307692307697</v>
      </c>
      <c r="M385" s="1634">
        <v>-3</v>
      </c>
      <c r="N385" s="821">
        <v>6.5799999999999997E-2</v>
      </c>
    </row>
    <row r="386" spans="1:14">
      <c r="B386" s="2082">
        <v>32203</v>
      </c>
      <c r="C386" s="1612">
        <v>8.3699999999999992</v>
      </c>
      <c r="D386" s="1615">
        <v>7.2700000000000005</v>
      </c>
      <c r="E386" s="1613">
        <f t="shared" si="9"/>
        <v>1.0999999999999988</v>
      </c>
      <c r="H386" s="1614">
        <f t="shared" si="10"/>
        <v>0.5</v>
      </c>
      <c r="I386" s="1614">
        <f t="shared" si="11"/>
        <v>0</v>
      </c>
      <c r="J386" s="1614">
        <v>-1</v>
      </c>
      <c r="K386" s="1634">
        <f>(K385+K387)/2</f>
        <v>4.0750000000000002</v>
      </c>
      <c r="L386" s="1837">
        <f t="shared" si="8"/>
        <v>4.3269230769230766</v>
      </c>
      <c r="M386" s="1634">
        <v>-3</v>
      </c>
      <c r="N386" s="821">
        <v>6.5799999999999997E-2</v>
      </c>
    </row>
    <row r="387" spans="1:14">
      <c r="B387" s="2082">
        <v>32234</v>
      </c>
      <c r="C387" s="1612">
        <v>8.7200000000000006</v>
      </c>
      <c r="D387" s="1615">
        <v>7.59</v>
      </c>
      <c r="E387" s="1613">
        <f t="shared" si="9"/>
        <v>1.1300000000000008</v>
      </c>
      <c r="H387" s="1614">
        <f t="shared" si="10"/>
        <v>0.5</v>
      </c>
      <c r="I387" s="1614">
        <f t="shared" si="11"/>
        <v>0</v>
      </c>
      <c r="J387" s="1614">
        <v>-1</v>
      </c>
      <c r="K387" s="1836">
        <v>3</v>
      </c>
      <c r="L387" s="1837">
        <f t="shared" si="8"/>
        <v>4.226923076923077</v>
      </c>
      <c r="M387" s="1634">
        <v>-3</v>
      </c>
      <c r="N387" s="821">
        <v>6.8699999999999997E-2</v>
      </c>
    </row>
    <row r="388" spans="1:14">
      <c r="B388" s="2082">
        <v>32264</v>
      </c>
      <c r="C388" s="1612">
        <v>9.09</v>
      </c>
      <c r="D388" s="1615">
        <v>8</v>
      </c>
      <c r="E388" s="1613">
        <f t="shared" si="9"/>
        <v>1.0899999999999999</v>
      </c>
      <c r="H388" s="1614">
        <f t="shared" si="10"/>
        <v>0.5</v>
      </c>
      <c r="I388" s="1614">
        <f t="shared" si="11"/>
        <v>0</v>
      </c>
      <c r="J388" s="1614">
        <v>-1</v>
      </c>
      <c r="K388" s="1634">
        <f>(K387+K390)/2</f>
        <v>3.3</v>
      </c>
      <c r="L388" s="1837">
        <f t="shared" si="8"/>
        <v>4.0499999999999989</v>
      </c>
      <c r="M388" s="1634">
        <v>-3</v>
      </c>
      <c r="N388" s="821">
        <v>7.0900000000000005E-2</v>
      </c>
    </row>
    <row r="389" spans="1:14">
      <c r="B389" s="2082">
        <v>32295</v>
      </c>
      <c r="C389" s="1612">
        <v>8.92</v>
      </c>
      <c r="D389" s="1615">
        <v>8.0299999999999994</v>
      </c>
      <c r="E389" s="1613">
        <f t="shared" si="9"/>
        <v>0.89000000000000057</v>
      </c>
      <c r="H389" s="1614">
        <f t="shared" si="10"/>
        <v>0.5</v>
      </c>
      <c r="I389" s="1614">
        <f t="shared" si="11"/>
        <v>0</v>
      </c>
      <c r="J389" s="1614">
        <v>-1</v>
      </c>
      <c r="K389" s="1634">
        <f>(K388+K390)/2</f>
        <v>3.45</v>
      </c>
      <c r="L389" s="1837">
        <f t="shared" si="8"/>
        <v>3.9230769230769229</v>
      </c>
      <c r="M389" s="1634">
        <v>-3</v>
      </c>
      <c r="N389" s="821">
        <v>7.51E-2</v>
      </c>
    </row>
    <row r="390" spans="1:14">
      <c r="B390" s="2082">
        <v>32325</v>
      </c>
      <c r="C390" s="1612">
        <v>9.06</v>
      </c>
      <c r="D390" s="1615">
        <v>8.2799999999999994</v>
      </c>
      <c r="E390" s="1613">
        <f t="shared" si="9"/>
        <v>0.78000000000000114</v>
      </c>
      <c r="H390" s="1614">
        <f t="shared" si="10"/>
        <v>0.5</v>
      </c>
      <c r="I390" s="1614">
        <f t="shared" si="11"/>
        <v>0</v>
      </c>
      <c r="J390" s="1614">
        <v>-1</v>
      </c>
      <c r="K390" s="1836">
        <v>3.6</v>
      </c>
      <c r="L390" s="1837">
        <f t="shared" si="8"/>
        <v>3.8269230769230775</v>
      </c>
      <c r="M390" s="1634">
        <v>-3</v>
      </c>
      <c r="N390" s="821">
        <v>7.7499999999999999E-2</v>
      </c>
    </row>
    <row r="391" spans="1:14">
      <c r="B391" s="2082">
        <v>32356</v>
      </c>
      <c r="C391" s="1612">
        <v>9.26</v>
      </c>
      <c r="D391" s="1615">
        <v>8.6300000000000008</v>
      </c>
      <c r="E391" s="1613">
        <f t="shared" si="9"/>
        <v>0.62999999999999901</v>
      </c>
      <c r="H391" s="1614">
        <f t="shared" si="10"/>
        <v>0.5</v>
      </c>
      <c r="I391" s="1614">
        <f t="shared" si="11"/>
        <v>0</v>
      </c>
      <c r="J391" s="1614">
        <v>-1</v>
      </c>
      <c r="K391" s="1634">
        <f>(K390+K393)/2</f>
        <v>4.0999999999999996</v>
      </c>
      <c r="L391" s="1837">
        <f t="shared" si="8"/>
        <v>3.7884615384615383</v>
      </c>
      <c r="M391" s="1634">
        <v>-3</v>
      </c>
      <c r="N391" s="821">
        <v>8.0100000000000005E-2</v>
      </c>
    </row>
    <row r="392" spans="1:14">
      <c r="B392" s="2082">
        <v>32387</v>
      </c>
      <c r="C392" s="1612">
        <v>8.98</v>
      </c>
      <c r="D392" s="1615">
        <v>8.4600000000000009</v>
      </c>
      <c r="E392" s="1613">
        <f t="shared" si="9"/>
        <v>0.51999999999999957</v>
      </c>
      <c r="H392" s="1614">
        <f t="shared" si="10"/>
        <v>0.5</v>
      </c>
      <c r="I392" s="1614">
        <f t="shared" si="11"/>
        <v>0</v>
      </c>
      <c r="J392" s="1614">
        <v>-1</v>
      </c>
      <c r="K392" s="1634">
        <f>(K391+K393)/2</f>
        <v>4.3499999999999996</v>
      </c>
      <c r="L392" s="1837">
        <f t="shared" si="8"/>
        <v>3.9115384615384619</v>
      </c>
      <c r="M392" s="1634">
        <v>-3</v>
      </c>
      <c r="N392" s="821">
        <v>8.1900000000000001E-2</v>
      </c>
    </row>
    <row r="393" spans="1:14">
      <c r="B393" s="2082">
        <v>32417</v>
      </c>
      <c r="C393" s="1612">
        <v>8.7999999999999989</v>
      </c>
      <c r="D393" s="1615">
        <v>8.35</v>
      </c>
      <c r="E393" s="1613">
        <f t="shared" si="9"/>
        <v>0.44999999999999929</v>
      </c>
      <c r="H393" s="1614">
        <f t="shared" si="10"/>
        <v>0.5</v>
      </c>
      <c r="I393" s="1614">
        <f t="shared" si="11"/>
        <v>0</v>
      </c>
      <c r="J393" s="1614">
        <v>-1</v>
      </c>
      <c r="K393" s="1836">
        <v>4.5999999999999996</v>
      </c>
      <c r="L393" s="1837">
        <f t="shared" si="8"/>
        <v>4.1250000000000009</v>
      </c>
      <c r="M393" s="1634">
        <v>-3</v>
      </c>
      <c r="N393" s="821">
        <v>8.3000000000000004E-2</v>
      </c>
    </row>
    <row r="394" spans="1:14">
      <c r="B394" s="2082">
        <v>32448</v>
      </c>
      <c r="C394" s="1612">
        <v>8.9599999999999991</v>
      </c>
      <c r="D394" s="1615">
        <v>8.67</v>
      </c>
      <c r="E394" s="1613">
        <f t="shared" si="9"/>
        <v>0.28999999999999915</v>
      </c>
      <c r="H394" s="1614">
        <f t="shared" si="10"/>
        <v>0.5</v>
      </c>
      <c r="I394" s="1614">
        <f t="shared" si="11"/>
        <v>0</v>
      </c>
      <c r="J394" s="1614">
        <v>-1</v>
      </c>
      <c r="K394" s="1634">
        <f>(K393+K396)/2</f>
        <v>3.25</v>
      </c>
      <c r="L394" s="1837">
        <f t="shared" si="8"/>
        <v>4.305769230769231</v>
      </c>
      <c r="M394" s="1634">
        <v>-3</v>
      </c>
      <c r="N394" s="821">
        <v>8.3499999999999991E-2</v>
      </c>
    </row>
    <row r="395" spans="1:14">
      <c r="B395" s="2082">
        <v>32478</v>
      </c>
      <c r="C395" s="1612">
        <v>9.11</v>
      </c>
      <c r="D395" s="1615">
        <v>9.09</v>
      </c>
      <c r="E395" s="1613">
        <f t="shared" si="9"/>
        <v>1.9999999999999574E-2</v>
      </c>
      <c r="H395" s="1614">
        <f t="shared" si="10"/>
        <v>0.5</v>
      </c>
      <c r="I395" s="1614">
        <f t="shared" si="11"/>
        <v>0</v>
      </c>
      <c r="J395" s="1614">
        <v>-1</v>
      </c>
      <c r="K395" s="1634">
        <f>(K394+K396)/2</f>
        <v>2.5750000000000002</v>
      </c>
      <c r="L395" s="1837">
        <f t="shared" si="8"/>
        <v>4.1884615384615387</v>
      </c>
      <c r="M395" s="1634">
        <v>-3</v>
      </c>
      <c r="N395" s="821">
        <v>8.7599999999999997E-2</v>
      </c>
    </row>
    <row r="396" spans="1:14">
      <c r="A396" s="1611">
        <v>1989</v>
      </c>
      <c r="B396" s="2082">
        <v>32509</v>
      </c>
      <c r="C396" s="1612">
        <v>9.09</v>
      </c>
      <c r="D396" s="1615">
        <v>9.18</v>
      </c>
      <c r="E396" s="1613">
        <f t="shared" si="9"/>
        <v>-8.9999999999999858E-2</v>
      </c>
      <c r="H396" s="1614">
        <f t="shared" si="10"/>
        <v>0.5</v>
      </c>
      <c r="I396" s="1614">
        <f t="shared" si="11"/>
        <v>0</v>
      </c>
      <c r="J396" s="1614">
        <v>-1</v>
      </c>
      <c r="K396" s="1836">
        <v>1.9</v>
      </c>
      <c r="L396" s="1837">
        <f t="shared" si="8"/>
        <v>3.8961538461538465</v>
      </c>
      <c r="M396" s="1634">
        <v>-3</v>
      </c>
      <c r="N396" s="821">
        <v>9.1199999999999989E-2</v>
      </c>
    </row>
    <row r="397" spans="1:14">
      <c r="B397" s="2082">
        <v>32540</v>
      </c>
      <c r="C397" s="1612">
        <v>9.17</v>
      </c>
      <c r="D397" s="1615">
        <v>9.3699999999999992</v>
      </c>
      <c r="E397" s="1613">
        <f t="shared" si="9"/>
        <v>-0.19999999999999929</v>
      </c>
      <c r="H397" s="1614">
        <f t="shared" si="10"/>
        <v>0.5</v>
      </c>
      <c r="I397" s="1614">
        <f t="shared" si="11"/>
        <v>0</v>
      </c>
      <c r="J397" s="1614">
        <v>-1</v>
      </c>
      <c r="K397" s="1634">
        <f>(K396+K399)/2</f>
        <v>1.9</v>
      </c>
      <c r="L397" s="1837">
        <f t="shared" si="8"/>
        <v>3.4807692307692313</v>
      </c>
      <c r="M397" s="1634">
        <v>-3</v>
      </c>
      <c r="N397" s="821">
        <v>9.3599999999999989E-2</v>
      </c>
    </row>
    <row r="398" spans="1:14">
      <c r="B398" s="2082">
        <v>32568</v>
      </c>
      <c r="C398" s="1612">
        <v>9.36</v>
      </c>
      <c r="D398" s="1615">
        <v>9.68</v>
      </c>
      <c r="E398" s="1613">
        <f t="shared" si="9"/>
        <v>-0.32000000000000028</v>
      </c>
      <c r="H398" s="1614">
        <f t="shared" si="10"/>
        <v>0.5</v>
      </c>
      <c r="I398" s="1614">
        <f t="shared" si="11"/>
        <v>0</v>
      </c>
      <c r="J398" s="1614">
        <v>-1</v>
      </c>
      <c r="K398" s="1634">
        <f>(K397+K399)/2</f>
        <v>1.9</v>
      </c>
      <c r="L398" s="1837">
        <f t="shared" si="8"/>
        <v>3.2307692307692308</v>
      </c>
      <c r="M398" s="1634">
        <v>-3</v>
      </c>
      <c r="N398" s="821">
        <v>9.849999999999999E-2</v>
      </c>
    </row>
    <row r="399" spans="1:14">
      <c r="B399" s="2082">
        <v>32599</v>
      </c>
      <c r="C399" s="1612">
        <v>9.1800000000000015</v>
      </c>
      <c r="D399" s="1615">
        <v>9.4499999999999993</v>
      </c>
      <c r="E399" s="1613">
        <f t="shared" si="9"/>
        <v>-0.2699999999999978</v>
      </c>
      <c r="H399" s="1614">
        <f t="shared" si="10"/>
        <v>0.5</v>
      </c>
      <c r="I399" s="1614">
        <f t="shared" si="11"/>
        <v>0</v>
      </c>
      <c r="J399" s="1614">
        <v>-1</v>
      </c>
      <c r="K399" s="1836">
        <v>1.9</v>
      </c>
      <c r="L399" s="1837">
        <f t="shared" si="8"/>
        <v>3.0634615384615382</v>
      </c>
      <c r="M399" s="1634">
        <v>-3</v>
      </c>
      <c r="N399" s="821">
        <v>9.8400000000000001E-2</v>
      </c>
    </row>
    <row r="400" spans="1:14">
      <c r="B400" s="2082">
        <v>32629</v>
      </c>
      <c r="C400" s="1612">
        <v>8.86</v>
      </c>
      <c r="D400" s="1615">
        <v>9.02</v>
      </c>
      <c r="E400" s="1613">
        <f t="shared" si="9"/>
        <v>-0.16000000000000014</v>
      </c>
      <c r="H400" s="1614">
        <f t="shared" si="10"/>
        <v>0.5</v>
      </c>
      <c r="I400" s="1614">
        <f t="shared" si="11"/>
        <v>0</v>
      </c>
      <c r="J400" s="1614">
        <v>-1</v>
      </c>
      <c r="K400" s="1634">
        <f>(K399+K402)/2</f>
        <v>2.9</v>
      </c>
      <c r="L400" s="1837">
        <f t="shared" si="8"/>
        <v>3.0557692307692301</v>
      </c>
      <c r="M400" s="1634">
        <v>-3</v>
      </c>
      <c r="N400" s="821">
        <v>9.8100000000000007E-2</v>
      </c>
    </row>
    <row r="401" spans="1:14">
      <c r="B401" s="2082">
        <v>32660</v>
      </c>
      <c r="C401" s="1612">
        <v>8.2799999999999994</v>
      </c>
      <c r="D401" s="1615">
        <v>8.41</v>
      </c>
      <c r="E401" s="1613">
        <f t="shared" si="9"/>
        <v>-0.13000000000000078</v>
      </c>
      <c r="H401" s="1614">
        <f t="shared" si="10"/>
        <v>0.5</v>
      </c>
      <c r="I401" s="1614">
        <f t="shared" si="11"/>
        <v>0</v>
      </c>
      <c r="J401" s="1614">
        <v>-1</v>
      </c>
      <c r="K401" s="1634">
        <f>(K400+K402)/2</f>
        <v>3.4</v>
      </c>
      <c r="L401" s="1837">
        <f t="shared" si="8"/>
        <v>3.0634615384615382</v>
      </c>
      <c r="M401" s="1634">
        <v>-3</v>
      </c>
      <c r="N401" s="821">
        <v>9.5299999999999996E-2</v>
      </c>
    </row>
    <row r="402" spans="1:14">
      <c r="B402" s="2082">
        <v>32690</v>
      </c>
      <c r="C402" s="1612">
        <v>8.02</v>
      </c>
      <c r="D402" s="1615">
        <v>7.82</v>
      </c>
      <c r="E402" s="1613">
        <f t="shared" si="9"/>
        <v>0.19999999999999929</v>
      </c>
      <c r="H402" s="1614">
        <f t="shared" si="10"/>
        <v>0.5</v>
      </c>
      <c r="I402" s="1614">
        <f t="shared" si="11"/>
        <v>0</v>
      </c>
      <c r="J402" s="1614">
        <v>-1</v>
      </c>
      <c r="K402" s="1836">
        <v>3.9</v>
      </c>
      <c r="L402" s="1837">
        <f t="shared" si="8"/>
        <v>3.0980769230769223</v>
      </c>
      <c r="M402" s="1634">
        <v>-3</v>
      </c>
      <c r="N402" s="821">
        <v>9.2399999999999996E-2</v>
      </c>
    </row>
    <row r="403" spans="1:14">
      <c r="B403" s="2082">
        <v>32721</v>
      </c>
      <c r="C403" s="1612">
        <v>8.1100000000000012</v>
      </c>
      <c r="D403" s="1615">
        <v>8.14</v>
      </c>
      <c r="E403" s="1613">
        <f t="shared" si="9"/>
        <v>-2.9999999999999361E-2</v>
      </c>
      <c r="H403" s="1614">
        <f t="shared" si="10"/>
        <v>0.5</v>
      </c>
      <c r="I403" s="1614">
        <f t="shared" si="11"/>
        <v>0</v>
      </c>
      <c r="J403" s="1614">
        <v>-1</v>
      </c>
      <c r="K403" s="1634">
        <f>(K402+K405)/2</f>
        <v>2.85</v>
      </c>
      <c r="L403" s="1837">
        <f t="shared" si="8"/>
        <v>3.0403846153846148</v>
      </c>
      <c r="M403" s="1634">
        <v>-3</v>
      </c>
      <c r="N403" s="821">
        <v>8.9900000000000008E-2</v>
      </c>
    </row>
    <row r="404" spans="1:14">
      <c r="B404" s="2082">
        <v>32752</v>
      </c>
      <c r="C404" s="1612">
        <v>8.19</v>
      </c>
      <c r="D404" s="1615">
        <v>8.2799999999999994</v>
      </c>
      <c r="E404" s="1613">
        <f t="shared" si="9"/>
        <v>-8.9999999999999858E-2</v>
      </c>
      <c r="H404" s="1614">
        <f t="shared" si="10"/>
        <v>0.5</v>
      </c>
      <c r="I404" s="1614">
        <f t="shared" si="11"/>
        <v>0</v>
      </c>
      <c r="J404" s="1614">
        <v>-1</v>
      </c>
      <c r="K404" s="1634">
        <f>(K403+K405)/2</f>
        <v>2.3250000000000002</v>
      </c>
      <c r="L404" s="1837">
        <f t="shared" si="8"/>
        <v>2.9038461538461533</v>
      </c>
      <c r="M404" s="1634">
        <v>-3</v>
      </c>
      <c r="N404" s="821">
        <v>9.0200000000000002E-2</v>
      </c>
    </row>
    <row r="405" spans="1:14">
      <c r="B405" s="2082">
        <v>32782</v>
      </c>
      <c r="C405" s="1612">
        <v>8.01</v>
      </c>
      <c r="D405" s="1615">
        <v>7.9800000000000013</v>
      </c>
      <c r="E405" s="1613">
        <f t="shared" si="9"/>
        <v>2.9999999999998472E-2</v>
      </c>
      <c r="H405" s="1614">
        <f t="shared" si="10"/>
        <v>0.5</v>
      </c>
      <c r="I405" s="1614">
        <f t="shared" si="11"/>
        <v>0</v>
      </c>
      <c r="J405" s="1614">
        <v>-1</v>
      </c>
      <c r="K405" s="1836">
        <v>1.8</v>
      </c>
      <c r="L405" s="1837">
        <f t="shared" si="8"/>
        <v>2.7076923076923074</v>
      </c>
      <c r="M405" s="1634">
        <v>-3</v>
      </c>
      <c r="N405" s="821">
        <v>8.8399999999999992E-2</v>
      </c>
    </row>
    <row r="406" spans="1:14">
      <c r="B406" s="2082">
        <v>32813</v>
      </c>
      <c r="C406" s="1612">
        <v>7.870000000000001</v>
      </c>
      <c r="D406" s="1615">
        <v>7.8</v>
      </c>
      <c r="E406" s="1613">
        <f t="shared" si="9"/>
        <v>7.0000000000001172E-2</v>
      </c>
      <c r="H406" s="1614">
        <f t="shared" si="10"/>
        <v>0.5</v>
      </c>
      <c r="I406" s="1614">
        <f t="shared" si="11"/>
        <v>0</v>
      </c>
      <c r="J406" s="1614">
        <v>-1</v>
      </c>
      <c r="K406" s="1634">
        <f>(K405+K408)/2</f>
        <v>2.6</v>
      </c>
      <c r="L406" s="1837">
        <f t="shared" si="8"/>
        <v>2.5538461538461537</v>
      </c>
      <c r="M406" s="1634">
        <v>-3</v>
      </c>
      <c r="N406" s="821">
        <v>8.5500000000000007E-2</v>
      </c>
    </row>
    <row r="407" spans="1:14">
      <c r="B407" s="2082">
        <v>32843</v>
      </c>
      <c r="C407" s="1612">
        <v>7.84</v>
      </c>
      <c r="D407" s="1615">
        <v>7.7800000000000011</v>
      </c>
      <c r="E407" s="1613">
        <f t="shared" si="9"/>
        <v>5.9999999999998721E-2</v>
      </c>
      <c r="H407" s="1614">
        <f t="shared" si="10"/>
        <v>0.5</v>
      </c>
      <c r="I407" s="1614">
        <f t="shared" si="11"/>
        <v>0</v>
      </c>
      <c r="J407" s="1614">
        <v>-1</v>
      </c>
      <c r="K407" s="1634">
        <f>(K406+K408)/2</f>
        <v>3</v>
      </c>
      <c r="L407" s="1837">
        <f t="shared" si="8"/>
        <v>2.5346153846153849</v>
      </c>
      <c r="M407" s="1634">
        <v>-3</v>
      </c>
      <c r="N407" s="821">
        <v>8.4499999999999992E-2</v>
      </c>
    </row>
    <row r="408" spans="1:14">
      <c r="A408" s="1611">
        <v>1990</v>
      </c>
      <c r="B408" s="2082">
        <v>32874</v>
      </c>
      <c r="C408" s="1612">
        <v>8.2100000000000009</v>
      </c>
      <c r="D408" s="1615">
        <v>8.09</v>
      </c>
      <c r="E408" s="1613">
        <f t="shared" si="9"/>
        <v>0.12000000000000099</v>
      </c>
      <c r="H408" s="1614">
        <f t="shared" si="10"/>
        <v>0.5</v>
      </c>
      <c r="I408" s="1614">
        <f t="shared" si="11"/>
        <v>0</v>
      </c>
      <c r="J408" s="1614">
        <v>-1</v>
      </c>
      <c r="K408" s="1836">
        <v>3.4</v>
      </c>
      <c r="L408" s="1837">
        <f t="shared" ref="L408:L471" si="12">AVERAGE(K396:K408)</f>
        <v>2.5980769230769236</v>
      </c>
      <c r="M408" s="1634">
        <v>-3</v>
      </c>
      <c r="N408" s="821">
        <v>8.2299999999999998E-2</v>
      </c>
    </row>
    <row r="409" spans="1:14">
      <c r="B409" s="2082">
        <v>32905</v>
      </c>
      <c r="C409" s="1612">
        <v>8.4699999999999989</v>
      </c>
      <c r="D409" s="1615">
        <v>8.3699999999999992</v>
      </c>
      <c r="E409" s="1613">
        <f t="shared" si="9"/>
        <v>9.9999999999999645E-2</v>
      </c>
      <c r="H409" s="1614">
        <f t="shared" si="10"/>
        <v>0.5</v>
      </c>
      <c r="I409" s="1614">
        <f t="shared" si="11"/>
        <v>0</v>
      </c>
      <c r="J409" s="1614">
        <v>-1</v>
      </c>
      <c r="K409" s="1634">
        <f>(K408+K411)/2</f>
        <v>2.2999999999999998</v>
      </c>
      <c r="L409" s="1837">
        <f t="shared" si="12"/>
        <v>2.6288461538461538</v>
      </c>
      <c r="M409" s="1634">
        <v>-3</v>
      </c>
      <c r="N409" s="821">
        <v>8.2400000000000001E-2</v>
      </c>
    </row>
    <row r="410" spans="1:14">
      <c r="B410" s="2082">
        <v>32933</v>
      </c>
      <c r="C410" s="1612">
        <v>8.59</v>
      </c>
      <c r="D410" s="1615">
        <v>8.6300000000000008</v>
      </c>
      <c r="E410" s="1613">
        <f t="shared" si="9"/>
        <v>-4.0000000000000924E-2</v>
      </c>
      <c r="H410" s="1614">
        <f t="shared" si="10"/>
        <v>0.5</v>
      </c>
      <c r="I410" s="1614">
        <f t="shared" si="11"/>
        <v>0</v>
      </c>
      <c r="J410" s="1614">
        <v>-1</v>
      </c>
      <c r="K410" s="1634">
        <f>(K409+K411)/2</f>
        <v>1.75</v>
      </c>
      <c r="L410" s="1837">
        <f t="shared" si="12"/>
        <v>2.6173076923076923</v>
      </c>
      <c r="M410" s="1634">
        <v>-3</v>
      </c>
      <c r="N410" s="821">
        <v>8.2799999999999999E-2</v>
      </c>
    </row>
    <row r="411" spans="1:14">
      <c r="B411" s="2082">
        <v>32964</v>
      </c>
      <c r="C411" s="1612">
        <v>8.7900000000000009</v>
      </c>
      <c r="D411" s="1615">
        <v>8.7200000000000006</v>
      </c>
      <c r="E411" s="1613">
        <f t="shared" si="9"/>
        <v>7.0000000000000284E-2</v>
      </c>
      <c r="H411" s="1614">
        <f t="shared" si="10"/>
        <v>0.5</v>
      </c>
      <c r="I411" s="1614">
        <f t="shared" si="11"/>
        <v>0</v>
      </c>
      <c r="J411" s="1614">
        <v>-1</v>
      </c>
      <c r="K411" s="1836">
        <v>1.2</v>
      </c>
      <c r="L411" s="1837">
        <f t="shared" si="12"/>
        <v>2.5634615384615387</v>
      </c>
      <c r="M411" s="1634">
        <v>-3</v>
      </c>
      <c r="N411" s="821">
        <v>8.2599999999999993E-2</v>
      </c>
    </row>
    <row r="412" spans="1:14">
      <c r="B412" s="2082">
        <v>32994</v>
      </c>
      <c r="C412" s="1612">
        <v>8.76</v>
      </c>
      <c r="D412" s="1615">
        <v>8.64</v>
      </c>
      <c r="E412" s="1613">
        <f t="shared" si="9"/>
        <v>0.11999999999999922</v>
      </c>
      <c r="H412" s="1614">
        <f t="shared" si="10"/>
        <v>0.5</v>
      </c>
      <c r="I412" s="1614">
        <f t="shared" si="11"/>
        <v>0</v>
      </c>
      <c r="J412" s="1614">
        <v>-1</v>
      </c>
      <c r="K412" s="1634">
        <f>(K411+K414)/2</f>
        <v>1.4</v>
      </c>
      <c r="L412" s="1837">
        <f t="shared" si="12"/>
        <v>2.5250000000000004</v>
      </c>
      <c r="M412" s="1634">
        <v>-3</v>
      </c>
      <c r="N412" s="821">
        <v>8.1799999999999998E-2</v>
      </c>
    </row>
    <row r="413" spans="1:14">
      <c r="B413" s="2082">
        <v>33025</v>
      </c>
      <c r="C413" s="1612">
        <v>8.48</v>
      </c>
      <c r="D413" s="1615">
        <v>8.35</v>
      </c>
      <c r="E413" s="1613">
        <f t="shared" si="9"/>
        <v>0.13000000000000078</v>
      </c>
      <c r="H413" s="1614">
        <f t="shared" si="10"/>
        <v>0.5</v>
      </c>
      <c r="I413" s="1614">
        <f t="shared" si="11"/>
        <v>0</v>
      </c>
      <c r="J413" s="1614">
        <v>-1</v>
      </c>
      <c r="K413" s="1634">
        <f>(K412+K414)/2</f>
        <v>1.5</v>
      </c>
      <c r="L413" s="1837">
        <f t="shared" si="12"/>
        <v>2.4173076923076922</v>
      </c>
      <c r="M413" s="1634">
        <v>-3</v>
      </c>
      <c r="N413" s="821">
        <v>8.2899999999999988E-2</v>
      </c>
    </row>
    <row r="414" spans="1:14">
      <c r="B414" s="2082">
        <v>33055</v>
      </c>
      <c r="C414" s="1612">
        <v>8.4699999999999989</v>
      </c>
      <c r="D414" s="1615">
        <v>8.16</v>
      </c>
      <c r="E414" s="1613">
        <f t="shared" si="9"/>
        <v>0.30999999999999872</v>
      </c>
      <c r="F414" s="1616">
        <v>3</v>
      </c>
      <c r="G414" s="1616">
        <v>-3</v>
      </c>
      <c r="H414" s="1614">
        <f t="shared" si="10"/>
        <v>0.5</v>
      </c>
      <c r="I414" s="1614">
        <f t="shared" si="11"/>
        <v>0</v>
      </c>
      <c r="J414" s="1614">
        <v>-1</v>
      </c>
      <c r="K414" s="1836">
        <v>1.6</v>
      </c>
      <c r="L414" s="1837">
        <f t="shared" si="12"/>
        <v>2.2788461538461537</v>
      </c>
      <c r="M414" s="1634">
        <v>-3</v>
      </c>
      <c r="N414" s="821">
        <v>8.1500000000000003E-2</v>
      </c>
    </row>
    <row r="415" spans="1:14">
      <c r="B415" s="2082">
        <v>33086</v>
      </c>
      <c r="C415" s="1612">
        <v>8.75</v>
      </c>
      <c r="D415" s="1615">
        <v>8.06</v>
      </c>
      <c r="E415" s="1613">
        <f t="shared" si="9"/>
        <v>0.6899999999999995</v>
      </c>
      <c r="F415" s="1616">
        <v>3</v>
      </c>
      <c r="G415" s="1616">
        <v>-3</v>
      </c>
      <c r="H415" s="1614">
        <f t="shared" si="10"/>
        <v>0.5</v>
      </c>
      <c r="I415" s="1614">
        <f t="shared" si="11"/>
        <v>0</v>
      </c>
      <c r="J415" s="1614">
        <v>-1</v>
      </c>
      <c r="K415" s="1634">
        <f>(K414+K417)/2</f>
        <v>-0.7</v>
      </c>
      <c r="L415" s="1837">
        <f t="shared" si="12"/>
        <v>1.9250000000000003</v>
      </c>
      <c r="M415" s="1634">
        <v>-3</v>
      </c>
      <c r="N415" s="821">
        <v>8.1300000000000011E-2</v>
      </c>
    </row>
    <row r="416" spans="1:14">
      <c r="B416" s="2082">
        <v>33117</v>
      </c>
      <c r="C416" s="1612">
        <v>8.89</v>
      </c>
      <c r="D416" s="1615">
        <v>8.08</v>
      </c>
      <c r="E416" s="1613">
        <f t="shared" si="9"/>
        <v>0.8100000000000005</v>
      </c>
      <c r="F416" s="1616">
        <v>3</v>
      </c>
      <c r="G416" s="1616">
        <v>-3</v>
      </c>
      <c r="H416" s="1614">
        <f t="shared" si="10"/>
        <v>0.5</v>
      </c>
      <c r="I416" s="1614">
        <f t="shared" si="11"/>
        <v>0</v>
      </c>
      <c r="J416" s="1614">
        <v>-1</v>
      </c>
      <c r="K416" s="1634">
        <f>(K415+K417)/2</f>
        <v>-1.85</v>
      </c>
      <c r="L416" s="1837">
        <f t="shared" si="12"/>
        <v>1.5634615384615385</v>
      </c>
      <c r="M416" s="1634">
        <v>-3</v>
      </c>
      <c r="N416" s="821">
        <v>8.199999999999999E-2</v>
      </c>
    </row>
    <row r="417" spans="1:14">
      <c r="B417" s="2082">
        <v>33147</v>
      </c>
      <c r="C417" s="1612">
        <v>8.7200000000000006</v>
      </c>
      <c r="D417" s="1615">
        <v>7.88</v>
      </c>
      <c r="E417" s="1613">
        <f t="shared" si="9"/>
        <v>0.84000000000000075</v>
      </c>
      <c r="F417" s="1616">
        <v>3</v>
      </c>
      <c r="G417" s="1616">
        <v>-3</v>
      </c>
      <c r="H417" s="1614">
        <f t="shared" si="10"/>
        <v>0.5</v>
      </c>
      <c r="I417" s="1614">
        <f t="shared" si="11"/>
        <v>0</v>
      </c>
      <c r="J417" s="1614">
        <v>-1</v>
      </c>
      <c r="K417" s="1836">
        <v>-3</v>
      </c>
      <c r="L417" s="1837">
        <f t="shared" si="12"/>
        <v>1.1538461538461537</v>
      </c>
      <c r="M417" s="1634">
        <v>-3</v>
      </c>
      <c r="N417" s="821">
        <v>8.1099999999999992E-2</v>
      </c>
    </row>
    <row r="418" spans="1:14">
      <c r="B418" s="2082">
        <v>33178</v>
      </c>
      <c r="C418" s="1612">
        <v>8.39</v>
      </c>
      <c r="D418" s="1615">
        <v>7.6</v>
      </c>
      <c r="E418" s="1613">
        <f t="shared" si="9"/>
        <v>0.79000000000000092</v>
      </c>
      <c r="F418" s="1616">
        <v>3</v>
      </c>
      <c r="G418" s="1616">
        <v>-3</v>
      </c>
      <c r="H418" s="1614">
        <f t="shared" si="10"/>
        <v>0.5</v>
      </c>
      <c r="I418" s="1614">
        <f t="shared" si="11"/>
        <v>0</v>
      </c>
      <c r="J418" s="1614">
        <v>-1</v>
      </c>
      <c r="K418" s="1634">
        <f>(K417+K420)/2</f>
        <v>-2.25</v>
      </c>
      <c r="L418" s="1837">
        <f t="shared" si="12"/>
        <v>0.8423076923076922</v>
      </c>
      <c r="M418" s="1634">
        <v>-3</v>
      </c>
      <c r="N418" s="821">
        <v>7.8100000000000003E-2</v>
      </c>
    </row>
    <row r="419" spans="1:14">
      <c r="B419" s="2082">
        <v>33208</v>
      </c>
      <c r="C419" s="1612">
        <v>8.07</v>
      </c>
      <c r="D419" s="1615">
        <v>7.31</v>
      </c>
      <c r="E419" s="1613">
        <f t="shared" si="9"/>
        <v>0.76000000000000068</v>
      </c>
      <c r="F419" s="1616">
        <v>3</v>
      </c>
      <c r="G419" s="1616">
        <v>-3</v>
      </c>
      <c r="H419" s="1614">
        <f t="shared" si="10"/>
        <v>0.5</v>
      </c>
      <c r="I419" s="1614">
        <f t="shared" si="11"/>
        <v>0</v>
      </c>
      <c r="J419" s="1614">
        <v>-1</v>
      </c>
      <c r="K419" s="1634">
        <f>(K418+K420)/2</f>
        <v>-1.875</v>
      </c>
      <c r="L419" s="1837">
        <f t="shared" si="12"/>
        <v>0.49807692307692303</v>
      </c>
      <c r="M419" s="1634">
        <v>-3</v>
      </c>
      <c r="N419" s="821">
        <v>7.3099999999999998E-2</v>
      </c>
    </row>
    <row r="420" spans="1:14">
      <c r="A420" s="1611">
        <v>1991</v>
      </c>
      <c r="B420" s="2082">
        <v>33239</v>
      </c>
      <c r="C420" s="1612">
        <v>8.09</v>
      </c>
      <c r="D420" s="1615">
        <v>7.13</v>
      </c>
      <c r="E420" s="1613">
        <f t="shared" si="9"/>
        <v>0.96</v>
      </c>
      <c r="F420" s="1616">
        <v>3</v>
      </c>
      <c r="G420" s="1616">
        <v>-3</v>
      </c>
      <c r="H420" s="1614">
        <f t="shared" si="10"/>
        <v>0.5</v>
      </c>
      <c r="I420" s="1614">
        <f t="shared" si="11"/>
        <v>0</v>
      </c>
      <c r="J420" s="1614">
        <v>-1</v>
      </c>
      <c r="K420" s="1836">
        <v>-1.5</v>
      </c>
      <c r="L420" s="1837">
        <f t="shared" si="12"/>
        <v>0.15192307692307688</v>
      </c>
      <c r="M420" s="1634">
        <v>-3</v>
      </c>
      <c r="N420" s="821">
        <v>6.9099999999999995E-2</v>
      </c>
    </row>
    <row r="421" spans="1:14">
      <c r="B421" s="2082">
        <v>33270</v>
      </c>
      <c r="C421" s="1612">
        <v>7.85</v>
      </c>
      <c r="D421" s="1615">
        <v>6.87</v>
      </c>
      <c r="E421" s="1613">
        <f t="shared" si="9"/>
        <v>0.97999999999999954</v>
      </c>
      <c r="F421" s="1616">
        <v>3</v>
      </c>
      <c r="G421" s="1616">
        <v>-3</v>
      </c>
      <c r="H421" s="1614">
        <f t="shared" si="10"/>
        <v>0.5</v>
      </c>
      <c r="I421" s="1614">
        <f t="shared" si="11"/>
        <v>0</v>
      </c>
      <c r="J421" s="1614">
        <v>-1</v>
      </c>
      <c r="K421" s="1634">
        <f>(K420+K423)/2</f>
        <v>0.95</v>
      </c>
      <c r="L421" s="1837">
        <f t="shared" si="12"/>
        <v>-3.6538461538461457E-2</v>
      </c>
      <c r="M421" s="1634">
        <v>-3</v>
      </c>
      <c r="N421" s="821">
        <v>6.25E-2</v>
      </c>
    </row>
    <row r="422" spans="1:14">
      <c r="B422" s="2082">
        <v>33298</v>
      </c>
      <c r="C422" s="1612">
        <v>8.1100000000000012</v>
      </c>
      <c r="D422" s="1615">
        <v>7.1</v>
      </c>
      <c r="E422" s="1613">
        <f t="shared" si="9"/>
        <v>1.0100000000000016</v>
      </c>
      <c r="F422" s="1616">
        <v>3</v>
      </c>
      <c r="G422" s="1616">
        <v>-3</v>
      </c>
      <c r="H422" s="1614">
        <f t="shared" si="10"/>
        <v>0.5</v>
      </c>
      <c r="I422" s="1614">
        <f t="shared" si="11"/>
        <v>0</v>
      </c>
      <c r="J422" s="1614">
        <v>-1</v>
      </c>
      <c r="K422" s="1634">
        <f>(K421+K423)/2</f>
        <v>2.1749999999999998</v>
      </c>
      <c r="L422" s="1837">
        <f t="shared" si="12"/>
        <v>-4.615384615384626E-2</v>
      </c>
      <c r="M422" s="1634">
        <v>-3</v>
      </c>
      <c r="N422" s="821">
        <v>6.1200000000000004E-2</v>
      </c>
    </row>
    <row r="423" spans="1:14">
      <c r="B423" s="2082">
        <v>33329</v>
      </c>
      <c r="C423" s="1612">
        <v>8.0399999999999991</v>
      </c>
      <c r="D423" s="1615">
        <v>6.9500000000000011</v>
      </c>
      <c r="E423" s="1613">
        <f t="shared" si="9"/>
        <v>1.0899999999999981</v>
      </c>
      <c r="H423" s="1614">
        <f t="shared" si="10"/>
        <v>0.5</v>
      </c>
      <c r="I423" s="1614">
        <f t="shared" si="11"/>
        <v>0</v>
      </c>
      <c r="J423" s="1614">
        <v>-1</v>
      </c>
      <c r="K423" s="1836">
        <v>3.4</v>
      </c>
      <c r="L423" s="1837">
        <f t="shared" si="12"/>
        <v>8.0769230769230649E-2</v>
      </c>
      <c r="M423" s="1634">
        <v>-3</v>
      </c>
      <c r="N423" s="821">
        <v>5.91E-2</v>
      </c>
    </row>
    <row r="424" spans="1:14">
      <c r="B424" s="2082">
        <v>33359</v>
      </c>
      <c r="C424" s="1612">
        <v>8.07</v>
      </c>
      <c r="D424" s="1615">
        <v>6.78</v>
      </c>
      <c r="E424" s="1613">
        <f t="shared" si="9"/>
        <v>1.29</v>
      </c>
      <c r="H424" s="1614">
        <f t="shared" si="10"/>
        <v>0.5</v>
      </c>
      <c r="I424" s="1614">
        <f t="shared" si="11"/>
        <v>0</v>
      </c>
      <c r="J424" s="1614">
        <v>-1</v>
      </c>
      <c r="K424" s="1634">
        <f>(K423+K426)/2</f>
        <v>2.7</v>
      </c>
      <c r="L424" s="1837">
        <f t="shared" si="12"/>
        <v>0.1961538461538461</v>
      </c>
      <c r="M424" s="1634">
        <v>-3</v>
      </c>
      <c r="N424" s="821">
        <v>5.7800000000000004E-2</v>
      </c>
    </row>
    <row r="425" spans="1:14">
      <c r="B425" s="2082">
        <v>33390</v>
      </c>
      <c r="C425" s="1612">
        <v>8.2799999999999994</v>
      </c>
      <c r="D425" s="1615">
        <v>6.9599999999999991</v>
      </c>
      <c r="E425" s="1613">
        <f t="shared" si="9"/>
        <v>1.3200000000000003</v>
      </c>
      <c r="H425" s="1614">
        <f t="shared" si="10"/>
        <v>0.5</v>
      </c>
      <c r="I425" s="1614">
        <f t="shared" si="11"/>
        <v>0</v>
      </c>
      <c r="J425" s="1614">
        <v>-1</v>
      </c>
      <c r="K425" s="1634">
        <f>(K424+K426)/2</f>
        <v>2.35</v>
      </c>
      <c r="L425" s="1837">
        <f t="shared" si="12"/>
        <v>0.26923076923076927</v>
      </c>
      <c r="M425" s="1634">
        <v>-3</v>
      </c>
      <c r="N425" s="821">
        <v>5.9000000000000004E-2</v>
      </c>
    </row>
    <row r="426" spans="1:14">
      <c r="B426" s="2082">
        <v>33420</v>
      </c>
      <c r="C426" s="1612">
        <v>8.27</v>
      </c>
      <c r="D426" s="1615">
        <v>6.92</v>
      </c>
      <c r="E426" s="1613">
        <f t="shared" si="9"/>
        <v>1.3499999999999996</v>
      </c>
      <c r="H426" s="1614">
        <f t="shared" si="10"/>
        <v>0.5</v>
      </c>
      <c r="I426" s="1614">
        <f t="shared" si="11"/>
        <v>0</v>
      </c>
      <c r="J426" s="1614">
        <v>-1</v>
      </c>
      <c r="K426" s="1836">
        <v>2</v>
      </c>
      <c r="L426" s="1837">
        <f t="shared" si="12"/>
        <v>0.30769230769230771</v>
      </c>
      <c r="M426" s="1634">
        <v>-3</v>
      </c>
      <c r="N426" s="821">
        <v>5.8200000000000002E-2</v>
      </c>
    </row>
    <row r="427" spans="1:14">
      <c r="B427" s="2082">
        <v>33451</v>
      </c>
      <c r="C427" s="1612">
        <v>7.9</v>
      </c>
      <c r="D427" s="1615">
        <v>6.43</v>
      </c>
      <c r="E427" s="1613">
        <f t="shared" si="9"/>
        <v>1.4700000000000006</v>
      </c>
      <c r="H427" s="1614">
        <f t="shared" si="10"/>
        <v>0.5</v>
      </c>
      <c r="I427" s="1614">
        <f t="shared" si="11"/>
        <v>0</v>
      </c>
      <c r="J427" s="1614">
        <v>-1</v>
      </c>
      <c r="K427" s="1634">
        <f>(K426+K429)/2</f>
        <v>0.9</v>
      </c>
      <c r="L427" s="1837">
        <f t="shared" si="12"/>
        <v>0.25384615384615383</v>
      </c>
      <c r="M427" s="1634">
        <v>-3</v>
      </c>
      <c r="N427" s="821">
        <v>5.6600000000000004E-2</v>
      </c>
    </row>
    <row r="428" spans="1:14">
      <c r="B428" s="2082">
        <v>33482</v>
      </c>
      <c r="C428" s="1612">
        <v>7.6499999999999995</v>
      </c>
      <c r="D428" s="1615">
        <v>6.18</v>
      </c>
      <c r="E428" s="1613">
        <f t="shared" si="9"/>
        <v>1.4699999999999998</v>
      </c>
      <c r="H428" s="1614">
        <f t="shared" si="10"/>
        <v>0.5</v>
      </c>
      <c r="I428" s="1614">
        <f t="shared" si="11"/>
        <v>0</v>
      </c>
      <c r="J428" s="1614">
        <v>-1</v>
      </c>
      <c r="K428" s="1634">
        <f>(K427+K429)/2</f>
        <v>0.35</v>
      </c>
      <c r="L428" s="1837">
        <f t="shared" si="12"/>
        <v>0.33461538461538459</v>
      </c>
      <c r="M428" s="1634">
        <v>-3</v>
      </c>
      <c r="N428" s="821">
        <v>5.45E-2</v>
      </c>
    </row>
    <row r="429" spans="1:14">
      <c r="B429" s="2082">
        <v>33512</v>
      </c>
      <c r="C429" s="1612">
        <v>7.53</v>
      </c>
      <c r="D429" s="1615">
        <v>5.91</v>
      </c>
      <c r="E429" s="1613">
        <f t="shared" si="9"/>
        <v>1.62</v>
      </c>
      <c r="H429" s="1614">
        <f t="shared" si="10"/>
        <v>0.5</v>
      </c>
      <c r="I429" s="1614">
        <f t="shared" si="11"/>
        <v>0</v>
      </c>
      <c r="J429" s="1614">
        <v>-1</v>
      </c>
      <c r="K429" s="1836">
        <v>-0.2</v>
      </c>
      <c r="L429" s="1837">
        <f t="shared" si="12"/>
        <v>0.46153846153846156</v>
      </c>
      <c r="M429" s="1634">
        <v>-3</v>
      </c>
      <c r="N429" s="821">
        <v>5.21E-2</v>
      </c>
    </row>
    <row r="430" spans="1:14">
      <c r="B430" s="2082">
        <v>33543</v>
      </c>
      <c r="C430" s="1612">
        <v>7.42</v>
      </c>
      <c r="D430" s="1615">
        <v>5.56</v>
      </c>
      <c r="E430" s="1613">
        <f t="shared" si="9"/>
        <v>1.8600000000000003</v>
      </c>
      <c r="H430" s="1614">
        <f t="shared" si="10"/>
        <v>0.5</v>
      </c>
      <c r="I430" s="1614">
        <f t="shared" si="11"/>
        <v>0</v>
      </c>
      <c r="J430" s="1614">
        <v>-1</v>
      </c>
      <c r="K430" s="1634">
        <f>(K429+K432)/2</f>
        <v>3.75</v>
      </c>
      <c r="L430" s="1837">
        <f t="shared" si="12"/>
        <v>0.98076923076923073</v>
      </c>
      <c r="M430" s="1634">
        <v>-3</v>
      </c>
      <c r="N430" s="821">
        <v>4.8099999999999997E-2</v>
      </c>
    </row>
    <row r="431" spans="1:14">
      <c r="B431" s="2082">
        <v>33573</v>
      </c>
      <c r="C431" s="1612">
        <v>7.0900000000000007</v>
      </c>
      <c r="D431" s="1615">
        <v>5.03</v>
      </c>
      <c r="E431" s="1613">
        <f t="shared" si="9"/>
        <v>2.0600000000000005</v>
      </c>
      <c r="H431" s="1614">
        <f t="shared" si="10"/>
        <v>0.5</v>
      </c>
      <c r="I431" s="1614">
        <f t="shared" si="11"/>
        <v>0</v>
      </c>
      <c r="J431" s="1614">
        <v>-1</v>
      </c>
      <c r="K431" s="1634">
        <f>(K430+K432)/2</f>
        <v>5.7249999999999996</v>
      </c>
      <c r="L431" s="1837">
        <f t="shared" si="12"/>
        <v>1.5942307692307693</v>
      </c>
      <c r="M431" s="1634">
        <v>-3</v>
      </c>
      <c r="N431" s="821">
        <v>4.4299999999999999E-2</v>
      </c>
    </row>
    <row r="432" spans="1:14">
      <c r="A432" s="1611">
        <v>1992</v>
      </c>
      <c r="B432" s="2082">
        <v>33604</v>
      </c>
      <c r="C432" s="1612">
        <v>7.03</v>
      </c>
      <c r="D432" s="1615">
        <v>4.96</v>
      </c>
      <c r="E432" s="1613">
        <f t="shared" si="9"/>
        <v>2.0700000000000003</v>
      </c>
      <c r="H432" s="1614">
        <f t="shared" si="10"/>
        <v>0.5</v>
      </c>
      <c r="I432" s="1614">
        <f t="shared" si="11"/>
        <v>0</v>
      </c>
      <c r="J432" s="1614">
        <v>-1</v>
      </c>
      <c r="K432" s="1836">
        <v>7.7</v>
      </c>
      <c r="L432" s="1837">
        <f t="shared" si="12"/>
        <v>2.3307692307692309</v>
      </c>
      <c r="M432" s="1634">
        <v>-3</v>
      </c>
      <c r="N432" s="821">
        <v>4.0300000000000002E-2</v>
      </c>
    </row>
    <row r="433" spans="1:14">
      <c r="B433" s="2082">
        <v>33635</v>
      </c>
      <c r="C433" s="1612">
        <v>7.3400000000000007</v>
      </c>
      <c r="D433" s="1615">
        <v>5.21</v>
      </c>
      <c r="E433" s="1613">
        <f t="shared" si="9"/>
        <v>2.1300000000000008</v>
      </c>
      <c r="H433" s="1614">
        <f t="shared" si="10"/>
        <v>0.5</v>
      </c>
      <c r="I433" s="1614">
        <f t="shared" si="11"/>
        <v>0</v>
      </c>
      <c r="J433" s="1614">
        <v>-1</v>
      </c>
      <c r="K433" s="1634">
        <f>(K432+K435)/2</f>
        <v>5.2</v>
      </c>
      <c r="L433" s="1837">
        <f t="shared" si="12"/>
        <v>2.8461538461538463</v>
      </c>
      <c r="M433" s="1634">
        <v>-3</v>
      </c>
      <c r="N433" s="821">
        <v>4.0599999999999997E-2</v>
      </c>
    </row>
    <row r="434" spans="1:14">
      <c r="B434" s="2082">
        <v>33664</v>
      </c>
      <c r="C434" s="1612">
        <v>7.5399999999999991</v>
      </c>
      <c r="D434" s="1615">
        <v>5.69</v>
      </c>
      <c r="E434" s="1613">
        <f t="shared" si="9"/>
        <v>1.8499999999999988</v>
      </c>
      <c r="H434" s="1614">
        <f t="shared" si="10"/>
        <v>0.5</v>
      </c>
      <c r="I434" s="1614">
        <f t="shared" si="11"/>
        <v>0</v>
      </c>
      <c r="J434" s="1614">
        <v>-1</v>
      </c>
      <c r="K434" s="1634">
        <f>(K433+K435)/2</f>
        <v>3.95</v>
      </c>
      <c r="L434" s="1837">
        <f t="shared" si="12"/>
        <v>3.0769230769230771</v>
      </c>
      <c r="M434" s="1634">
        <v>-3</v>
      </c>
      <c r="N434" s="821">
        <v>3.9800000000000002E-2</v>
      </c>
    </row>
    <row r="435" spans="1:14">
      <c r="B435" s="2082">
        <v>33695</v>
      </c>
      <c r="C435" s="1612">
        <v>7.48</v>
      </c>
      <c r="D435" s="1615">
        <v>5.34</v>
      </c>
      <c r="E435" s="1613">
        <f t="shared" si="9"/>
        <v>2.1400000000000006</v>
      </c>
      <c r="H435" s="1614">
        <f t="shared" si="10"/>
        <v>0.5</v>
      </c>
      <c r="I435" s="1614">
        <f t="shared" si="11"/>
        <v>0</v>
      </c>
      <c r="J435" s="1614">
        <v>-1</v>
      </c>
      <c r="K435" s="1836">
        <v>2.7</v>
      </c>
      <c r="L435" s="1837">
        <f t="shared" si="12"/>
        <v>3.1173076923076928</v>
      </c>
      <c r="M435" s="1634">
        <v>-3</v>
      </c>
      <c r="N435" s="821">
        <v>3.73E-2</v>
      </c>
    </row>
    <row r="436" spans="1:14">
      <c r="B436" s="2082">
        <v>33725</v>
      </c>
      <c r="C436" s="1612">
        <v>7.39</v>
      </c>
      <c r="D436" s="1615">
        <v>5.23</v>
      </c>
      <c r="E436" s="1613">
        <f t="shared" si="9"/>
        <v>2.1599999999999993</v>
      </c>
      <c r="H436" s="1614">
        <f t="shared" si="10"/>
        <v>0.5</v>
      </c>
      <c r="I436" s="1614">
        <f t="shared" si="11"/>
        <v>0</v>
      </c>
      <c r="J436" s="1614">
        <v>-1</v>
      </c>
      <c r="K436" s="1634">
        <f>(K435+K438)/2</f>
        <v>3.5500000000000003</v>
      </c>
      <c r="L436" s="1837">
        <f t="shared" si="12"/>
        <v>3.1288461538461543</v>
      </c>
      <c r="M436" s="1634">
        <v>-3</v>
      </c>
      <c r="N436" s="821">
        <v>3.8199999999999998E-2</v>
      </c>
    </row>
    <row r="437" spans="1:14">
      <c r="B437" s="2082">
        <v>33756</v>
      </c>
      <c r="C437" s="1612">
        <v>7.26</v>
      </c>
      <c r="D437" s="1615">
        <v>5.05</v>
      </c>
      <c r="E437" s="1613">
        <f t="shared" ref="E437:E500" si="13">C437-D437</f>
        <v>2.21</v>
      </c>
      <c r="H437" s="1614">
        <f t="shared" si="10"/>
        <v>0.5</v>
      </c>
      <c r="I437" s="1614">
        <f t="shared" si="11"/>
        <v>0</v>
      </c>
      <c r="J437" s="1614">
        <v>-1</v>
      </c>
      <c r="K437" s="1634">
        <f>(K436+K438)/2</f>
        <v>3.9750000000000005</v>
      </c>
      <c r="L437" s="1837">
        <f t="shared" si="12"/>
        <v>3.2269230769230766</v>
      </c>
      <c r="M437" s="1634">
        <v>-3</v>
      </c>
      <c r="N437" s="821">
        <v>3.7599999999999995E-2</v>
      </c>
    </row>
    <row r="438" spans="1:14">
      <c r="B438" s="2082">
        <v>33786</v>
      </c>
      <c r="C438" s="1612">
        <v>6.84</v>
      </c>
      <c r="D438" s="1615">
        <v>4.3600000000000003</v>
      </c>
      <c r="E438" s="1613">
        <f t="shared" si="13"/>
        <v>2.4799999999999995</v>
      </c>
      <c r="H438" s="1614">
        <f t="shared" ref="H438:H501" si="14">H437</f>
        <v>0.5</v>
      </c>
      <c r="I438" s="1614">
        <f t="shared" ref="I438:I501" si="15">I437</f>
        <v>0</v>
      </c>
      <c r="J438" s="1614">
        <v>-1</v>
      </c>
      <c r="K438" s="1836">
        <v>4.4000000000000004</v>
      </c>
      <c r="L438" s="1837">
        <f t="shared" si="12"/>
        <v>3.3846153846153841</v>
      </c>
      <c r="M438" s="1634">
        <v>-3</v>
      </c>
      <c r="N438" s="821">
        <v>3.2500000000000001E-2</v>
      </c>
    </row>
    <row r="439" spans="1:14">
      <c r="B439" s="2082">
        <v>33817</v>
      </c>
      <c r="C439" s="1612">
        <v>6.59</v>
      </c>
      <c r="D439" s="1615">
        <v>4.1900000000000004</v>
      </c>
      <c r="E439" s="1613">
        <f t="shared" si="13"/>
        <v>2.3999999999999995</v>
      </c>
      <c r="H439" s="1614">
        <f t="shared" si="14"/>
        <v>0.5</v>
      </c>
      <c r="I439" s="1614">
        <f t="shared" si="15"/>
        <v>0</v>
      </c>
      <c r="J439" s="1614">
        <v>-1</v>
      </c>
      <c r="K439" s="1634">
        <f>(K438+K441)/2</f>
        <v>4.6500000000000004</v>
      </c>
      <c r="L439" s="1837">
        <f t="shared" si="12"/>
        <v>3.5884615384615377</v>
      </c>
      <c r="M439" s="1634">
        <v>-3</v>
      </c>
      <c r="N439" s="821">
        <v>3.3000000000000002E-2</v>
      </c>
    </row>
    <row r="440" spans="1:14">
      <c r="B440" s="2082">
        <v>33848</v>
      </c>
      <c r="C440" s="1612">
        <v>6.419999999999999</v>
      </c>
      <c r="D440" s="1615">
        <v>3.8900000000000006</v>
      </c>
      <c r="E440" s="1613">
        <f t="shared" si="13"/>
        <v>2.5299999999999985</v>
      </c>
      <c r="H440" s="1614">
        <f t="shared" si="14"/>
        <v>0.5</v>
      </c>
      <c r="I440" s="1614">
        <f t="shared" si="15"/>
        <v>0</v>
      </c>
      <c r="J440" s="1614">
        <v>-1</v>
      </c>
      <c r="K440" s="1634">
        <f>(K439+K441)/2</f>
        <v>4.7750000000000004</v>
      </c>
      <c r="L440" s="1837">
        <f t="shared" si="12"/>
        <v>3.8865384615384611</v>
      </c>
      <c r="M440" s="1634">
        <v>-3</v>
      </c>
      <c r="N440" s="821">
        <v>3.2199999999999999E-2</v>
      </c>
    </row>
    <row r="441" spans="1:14">
      <c r="B441" s="2082">
        <v>33878</v>
      </c>
      <c r="C441" s="1612">
        <v>6.59</v>
      </c>
      <c r="D441" s="1615">
        <v>4.08</v>
      </c>
      <c r="E441" s="1613">
        <f t="shared" si="13"/>
        <v>2.5099999999999998</v>
      </c>
      <c r="H441" s="1614">
        <f t="shared" si="14"/>
        <v>0.5</v>
      </c>
      <c r="I441" s="1614">
        <f t="shared" si="15"/>
        <v>0</v>
      </c>
      <c r="J441" s="1614">
        <v>-1</v>
      </c>
      <c r="K441" s="1836">
        <v>4.9000000000000004</v>
      </c>
      <c r="L441" s="1837">
        <f t="shared" si="12"/>
        <v>4.2365384615384603</v>
      </c>
      <c r="M441" s="1634">
        <v>-3</v>
      </c>
      <c r="N441" s="821">
        <v>3.1E-2</v>
      </c>
    </row>
    <row r="442" spans="1:14">
      <c r="B442" s="2082">
        <v>33909</v>
      </c>
      <c r="C442" s="1612">
        <v>6.87</v>
      </c>
      <c r="D442" s="1615">
        <v>4.58</v>
      </c>
      <c r="E442" s="1613">
        <f t="shared" si="13"/>
        <v>2.29</v>
      </c>
      <c r="H442" s="1614">
        <f t="shared" si="14"/>
        <v>0.5</v>
      </c>
      <c r="I442" s="1614">
        <f t="shared" si="15"/>
        <v>0</v>
      </c>
      <c r="J442" s="1614">
        <v>-1</v>
      </c>
      <c r="K442" s="1634">
        <f>(K441+K444)/2</f>
        <v>3.2</v>
      </c>
      <c r="L442" s="1837">
        <f t="shared" si="12"/>
        <v>4.4980769230769226</v>
      </c>
      <c r="M442" s="1634">
        <v>-3</v>
      </c>
      <c r="N442" s="821">
        <v>3.0899999999999997E-2</v>
      </c>
    </row>
    <row r="443" spans="1:14">
      <c r="B443" s="2082">
        <v>33939</v>
      </c>
      <c r="C443" s="1612">
        <v>6.77</v>
      </c>
      <c r="D443" s="1615">
        <v>4.67</v>
      </c>
      <c r="E443" s="1613">
        <f t="shared" si="13"/>
        <v>2.0999999999999996</v>
      </c>
      <c r="H443" s="1614">
        <f t="shared" si="14"/>
        <v>0.5</v>
      </c>
      <c r="I443" s="1614">
        <f t="shared" si="15"/>
        <v>0</v>
      </c>
      <c r="J443" s="1614">
        <v>-1</v>
      </c>
      <c r="K443" s="1634">
        <f>(K442+K444)/2</f>
        <v>2.35</v>
      </c>
      <c r="L443" s="1837">
        <f t="shared" si="12"/>
        <v>4.3903846153846153</v>
      </c>
      <c r="M443" s="1634">
        <v>-3</v>
      </c>
      <c r="N443" s="821">
        <v>2.92E-2</v>
      </c>
    </row>
    <row r="444" spans="1:14">
      <c r="A444" s="1611">
        <v>1993</v>
      </c>
      <c r="B444" s="2082">
        <v>33970</v>
      </c>
      <c r="C444" s="1612">
        <v>6.6000000000000005</v>
      </c>
      <c r="D444" s="1615">
        <v>4.3899999999999997</v>
      </c>
      <c r="E444" s="1613">
        <f t="shared" si="13"/>
        <v>2.2100000000000009</v>
      </c>
      <c r="H444" s="1614">
        <f t="shared" si="14"/>
        <v>0.5</v>
      </c>
      <c r="I444" s="1614">
        <f t="shared" si="15"/>
        <v>0</v>
      </c>
      <c r="J444" s="1614">
        <v>-1</v>
      </c>
      <c r="K444" s="1836">
        <v>1.5</v>
      </c>
      <c r="L444" s="1837">
        <f t="shared" si="12"/>
        <v>4.0653846153846152</v>
      </c>
      <c r="M444" s="1634">
        <v>-3</v>
      </c>
      <c r="N444" s="821">
        <v>3.0200000000000001E-2</v>
      </c>
    </row>
    <row r="445" spans="1:14">
      <c r="B445" s="2082">
        <v>34001</v>
      </c>
      <c r="C445" s="1612">
        <v>6.2600000000000007</v>
      </c>
      <c r="D445" s="1615">
        <v>4.0999999999999996</v>
      </c>
      <c r="E445" s="1613">
        <f t="shared" si="13"/>
        <v>2.160000000000001</v>
      </c>
      <c r="H445" s="1614">
        <f t="shared" si="14"/>
        <v>0.5</v>
      </c>
      <c r="I445" s="1614">
        <f t="shared" si="15"/>
        <v>0</v>
      </c>
      <c r="J445" s="1614">
        <v>-1</v>
      </c>
      <c r="K445" s="1634">
        <f>(K444+K447)/2</f>
        <v>2.6</v>
      </c>
      <c r="L445" s="1837">
        <f t="shared" si="12"/>
        <v>3.6730769230769238</v>
      </c>
      <c r="M445" s="1634">
        <v>-3</v>
      </c>
      <c r="N445" s="821">
        <v>3.0299999999999997E-2</v>
      </c>
    </row>
    <row r="446" spans="1:14">
      <c r="B446" s="2082">
        <v>34029</v>
      </c>
      <c r="C446" s="1612">
        <v>5.9799999999999995</v>
      </c>
      <c r="D446" s="1615">
        <v>3.95</v>
      </c>
      <c r="E446" s="1613">
        <f t="shared" si="13"/>
        <v>2.0299999999999994</v>
      </c>
      <c r="H446" s="1614">
        <f t="shared" si="14"/>
        <v>0.5</v>
      </c>
      <c r="I446" s="1614">
        <f t="shared" si="15"/>
        <v>0</v>
      </c>
      <c r="J446" s="1614">
        <v>-1</v>
      </c>
      <c r="K446" s="1634">
        <f>(K445+K447)/2</f>
        <v>3.1500000000000004</v>
      </c>
      <c r="L446" s="1837">
        <f t="shared" si="12"/>
        <v>3.5153846153846158</v>
      </c>
      <c r="M446" s="1634">
        <v>-3</v>
      </c>
      <c r="N446" s="821">
        <v>3.0699999999999998E-2</v>
      </c>
    </row>
    <row r="447" spans="1:14">
      <c r="B447" s="2082">
        <v>34060</v>
      </c>
      <c r="C447" s="1612">
        <v>5.9700000000000006</v>
      </c>
      <c r="D447" s="1615">
        <v>3.84</v>
      </c>
      <c r="E447" s="1613">
        <f t="shared" si="13"/>
        <v>2.1300000000000008</v>
      </c>
      <c r="H447" s="1614">
        <f t="shared" si="14"/>
        <v>0.5</v>
      </c>
      <c r="I447" s="1614">
        <f t="shared" si="15"/>
        <v>0</v>
      </c>
      <c r="J447" s="1614">
        <v>-1</v>
      </c>
      <c r="K447" s="1836">
        <v>3.7</v>
      </c>
      <c r="L447" s="1837">
        <f t="shared" si="12"/>
        <v>3.4961538461538471</v>
      </c>
      <c r="M447" s="1634">
        <v>-3</v>
      </c>
      <c r="N447" s="821">
        <v>2.9600000000000001E-2</v>
      </c>
    </row>
    <row r="448" spans="1:14">
      <c r="B448" s="2082">
        <v>34090</v>
      </c>
      <c r="C448" s="1612">
        <v>6.04</v>
      </c>
      <c r="D448" s="1615">
        <v>3.9800000000000004</v>
      </c>
      <c r="E448" s="1613">
        <f t="shared" si="13"/>
        <v>2.0599999999999996</v>
      </c>
      <c r="H448" s="1614">
        <f t="shared" si="14"/>
        <v>0.5</v>
      </c>
      <c r="I448" s="1614">
        <f t="shared" si="15"/>
        <v>0</v>
      </c>
      <c r="J448" s="1614">
        <v>-1</v>
      </c>
      <c r="K448" s="1634">
        <f>(K447+K450)/2</f>
        <v>4.0999999999999996</v>
      </c>
      <c r="L448" s="1837">
        <f t="shared" si="12"/>
        <v>3.6038461538461539</v>
      </c>
      <c r="M448" s="1634">
        <v>-3</v>
      </c>
      <c r="N448" s="821">
        <v>0.03</v>
      </c>
    </row>
    <row r="449" spans="1:14">
      <c r="B449" s="2082">
        <v>34121</v>
      </c>
      <c r="C449" s="1612">
        <v>5.96</v>
      </c>
      <c r="D449" s="1615">
        <v>4.16</v>
      </c>
      <c r="E449" s="1613">
        <f t="shared" si="13"/>
        <v>1.7999999999999998</v>
      </c>
      <c r="H449" s="1614">
        <f t="shared" si="14"/>
        <v>0.5</v>
      </c>
      <c r="I449" s="1614">
        <f t="shared" si="15"/>
        <v>0</v>
      </c>
      <c r="J449" s="1614">
        <v>-1</v>
      </c>
      <c r="K449" s="1634">
        <f>(K448+K450)/2</f>
        <v>4.3</v>
      </c>
      <c r="L449" s="1837">
        <f t="shared" si="12"/>
        <v>3.6615384615384619</v>
      </c>
      <c r="M449" s="1634">
        <v>-3</v>
      </c>
      <c r="N449" s="821">
        <v>3.04E-2</v>
      </c>
    </row>
    <row r="450" spans="1:14">
      <c r="B450" s="2082">
        <v>34151</v>
      </c>
      <c r="C450" s="1612">
        <v>5.81</v>
      </c>
      <c r="D450" s="1615">
        <v>4.07</v>
      </c>
      <c r="E450" s="1613">
        <f t="shared" si="13"/>
        <v>1.7399999999999993</v>
      </c>
      <c r="H450" s="1614">
        <f t="shared" si="14"/>
        <v>0.5</v>
      </c>
      <c r="I450" s="1614">
        <f t="shared" si="15"/>
        <v>0</v>
      </c>
      <c r="J450" s="1614">
        <v>-1</v>
      </c>
      <c r="K450" s="1836">
        <v>4.5</v>
      </c>
      <c r="L450" s="1837">
        <f t="shared" si="12"/>
        <v>3.7019230769230775</v>
      </c>
      <c r="M450" s="1634">
        <v>-3</v>
      </c>
      <c r="N450" s="821">
        <v>3.0600000000000002E-2</v>
      </c>
    </row>
    <row r="451" spans="1:14">
      <c r="B451" s="2082">
        <v>34182</v>
      </c>
      <c r="C451" s="1612">
        <v>5.6800000000000006</v>
      </c>
      <c r="D451" s="1615">
        <v>4</v>
      </c>
      <c r="E451" s="1613">
        <f t="shared" si="13"/>
        <v>1.6800000000000006</v>
      </c>
      <c r="H451" s="1614">
        <f t="shared" si="14"/>
        <v>0.5</v>
      </c>
      <c r="I451" s="1614">
        <f t="shared" si="15"/>
        <v>0</v>
      </c>
      <c r="J451" s="1614">
        <v>-1</v>
      </c>
      <c r="K451" s="1634">
        <f>(K450+K453)/2</f>
        <v>4.05</v>
      </c>
      <c r="L451" s="1837">
        <f t="shared" si="12"/>
        <v>3.6749999999999998</v>
      </c>
      <c r="M451" s="1634">
        <v>-3</v>
      </c>
      <c r="N451" s="821">
        <v>3.0299999999999997E-2</v>
      </c>
    </row>
    <row r="452" spans="1:14">
      <c r="B452" s="2082">
        <v>34213</v>
      </c>
      <c r="C452" s="1612">
        <v>5.36</v>
      </c>
      <c r="D452" s="1615">
        <v>3.85</v>
      </c>
      <c r="E452" s="1613">
        <f t="shared" si="13"/>
        <v>1.5100000000000002</v>
      </c>
      <c r="H452" s="1614">
        <f t="shared" si="14"/>
        <v>0.5</v>
      </c>
      <c r="I452" s="1614">
        <f t="shared" si="15"/>
        <v>0</v>
      </c>
      <c r="J452" s="1614">
        <v>-1</v>
      </c>
      <c r="K452" s="1634">
        <f>(K451+K453)/2</f>
        <v>3.8250000000000002</v>
      </c>
      <c r="L452" s="1837">
        <f t="shared" si="12"/>
        <v>3.6115384615384611</v>
      </c>
      <c r="M452" s="1634">
        <v>-3</v>
      </c>
      <c r="N452" s="821">
        <v>3.0899999999999997E-2</v>
      </c>
    </row>
    <row r="453" spans="1:14">
      <c r="B453" s="2082">
        <v>34243</v>
      </c>
      <c r="C453" s="1612">
        <v>5.33</v>
      </c>
      <c r="D453" s="1615">
        <v>3.8699999999999997</v>
      </c>
      <c r="E453" s="1613">
        <f t="shared" si="13"/>
        <v>1.4600000000000004</v>
      </c>
      <c r="H453" s="1614">
        <f t="shared" si="14"/>
        <v>0.5</v>
      </c>
      <c r="I453" s="1614">
        <f t="shared" si="15"/>
        <v>0</v>
      </c>
      <c r="J453" s="1614">
        <v>-1</v>
      </c>
      <c r="K453" s="1836">
        <v>3.6</v>
      </c>
      <c r="L453" s="1837">
        <f t="shared" si="12"/>
        <v>3.5211538461538461</v>
      </c>
      <c r="M453" s="1634">
        <v>-3</v>
      </c>
      <c r="N453" s="821">
        <v>2.9900000000000003E-2</v>
      </c>
    </row>
    <row r="454" spans="1:14">
      <c r="B454" s="2082">
        <v>34274</v>
      </c>
      <c r="C454" s="1612">
        <v>5.72</v>
      </c>
      <c r="D454" s="1615">
        <v>4.16</v>
      </c>
      <c r="E454" s="1613">
        <f t="shared" si="13"/>
        <v>1.5599999999999996</v>
      </c>
      <c r="H454" s="1614">
        <f t="shared" si="14"/>
        <v>0.5</v>
      </c>
      <c r="I454" s="1614">
        <f t="shared" si="15"/>
        <v>0</v>
      </c>
      <c r="J454" s="1614">
        <v>-1</v>
      </c>
      <c r="K454" s="1634">
        <f>(K453+K456)/2</f>
        <v>4.1500000000000004</v>
      </c>
      <c r="L454" s="1837">
        <f t="shared" si="12"/>
        <v>3.463461538461539</v>
      </c>
      <c r="M454" s="1634">
        <v>-3</v>
      </c>
      <c r="N454" s="821">
        <v>3.0200000000000001E-2</v>
      </c>
    </row>
    <row r="455" spans="1:14">
      <c r="B455" s="2082">
        <v>34304</v>
      </c>
      <c r="C455" s="1612">
        <v>5.7700000000000005</v>
      </c>
      <c r="D455" s="1615">
        <v>4.21</v>
      </c>
      <c r="E455" s="1613">
        <f t="shared" si="13"/>
        <v>1.5600000000000005</v>
      </c>
      <c r="H455" s="1614">
        <f t="shared" si="14"/>
        <v>0.5</v>
      </c>
      <c r="I455" s="1614">
        <f t="shared" si="15"/>
        <v>0</v>
      </c>
      <c r="J455" s="1614">
        <v>-1</v>
      </c>
      <c r="K455" s="1634">
        <f>(K454+K456)/2</f>
        <v>4.4250000000000007</v>
      </c>
      <c r="L455" s="1837">
        <f t="shared" si="12"/>
        <v>3.5576923076923075</v>
      </c>
      <c r="M455" s="1634">
        <v>-3</v>
      </c>
      <c r="N455" s="821">
        <v>2.9600000000000001E-2</v>
      </c>
    </row>
    <row r="456" spans="1:14">
      <c r="A456" s="1611">
        <v>1994</v>
      </c>
      <c r="B456" s="2082">
        <v>34335</v>
      </c>
      <c r="C456" s="1612">
        <v>5.75</v>
      </c>
      <c r="D456" s="1615">
        <v>4.1399999999999997</v>
      </c>
      <c r="E456" s="1613">
        <f t="shared" si="13"/>
        <v>1.6100000000000003</v>
      </c>
      <c r="H456" s="1614">
        <f t="shared" si="14"/>
        <v>0.5</v>
      </c>
      <c r="I456" s="1614">
        <f t="shared" si="15"/>
        <v>0</v>
      </c>
      <c r="J456" s="1614">
        <v>-1</v>
      </c>
      <c r="K456" s="1836">
        <v>4.7</v>
      </c>
      <c r="L456" s="1837">
        <f t="shared" si="12"/>
        <v>3.7384615384615381</v>
      </c>
      <c r="M456" s="1634">
        <v>-3</v>
      </c>
      <c r="N456" s="821">
        <v>3.0499999999999999E-2</v>
      </c>
    </row>
    <row r="457" spans="1:14">
      <c r="B457" s="2082">
        <v>34366</v>
      </c>
      <c r="C457" s="1612">
        <v>5.9700000000000006</v>
      </c>
      <c r="D457" s="1615">
        <v>4.47</v>
      </c>
      <c r="E457" s="1613">
        <f t="shared" si="13"/>
        <v>1.5000000000000009</v>
      </c>
      <c r="H457" s="1614">
        <f t="shared" si="14"/>
        <v>0.5</v>
      </c>
      <c r="I457" s="1614">
        <f t="shared" si="15"/>
        <v>0</v>
      </c>
      <c r="J457" s="1614">
        <v>-1</v>
      </c>
      <c r="K457" s="1634">
        <f>(K456+K459)/2</f>
        <v>3.9000000000000004</v>
      </c>
      <c r="L457" s="1837">
        <f t="shared" si="12"/>
        <v>3.9230769230769225</v>
      </c>
      <c r="M457" s="1634">
        <v>-3</v>
      </c>
      <c r="N457" s="821">
        <v>3.2500000000000001E-2</v>
      </c>
    </row>
    <row r="458" spans="1:14">
      <c r="B458" s="2082">
        <v>34394</v>
      </c>
      <c r="C458" s="1612">
        <v>6.4799999999999995</v>
      </c>
      <c r="D458" s="1615">
        <v>5</v>
      </c>
      <c r="E458" s="1613">
        <f t="shared" si="13"/>
        <v>1.4799999999999995</v>
      </c>
      <c r="H458" s="1614">
        <f t="shared" si="14"/>
        <v>0.5</v>
      </c>
      <c r="I458" s="1614">
        <f t="shared" si="15"/>
        <v>0</v>
      </c>
      <c r="J458" s="1614">
        <v>-1</v>
      </c>
      <c r="K458" s="1634">
        <f>(K457+K459)/2</f>
        <v>3.5</v>
      </c>
      <c r="L458" s="1837">
        <f t="shared" si="12"/>
        <v>3.9923076923076923</v>
      </c>
      <c r="M458" s="1634">
        <v>-3</v>
      </c>
      <c r="N458" s="821">
        <v>3.3399999999999999E-2</v>
      </c>
    </row>
    <row r="459" spans="1:14">
      <c r="B459" s="2082">
        <v>34425</v>
      </c>
      <c r="C459" s="1612">
        <v>6.97</v>
      </c>
      <c r="D459" s="1615">
        <v>5.55</v>
      </c>
      <c r="E459" s="1613">
        <f t="shared" si="13"/>
        <v>1.42</v>
      </c>
      <c r="H459" s="1614">
        <f t="shared" si="14"/>
        <v>0.5</v>
      </c>
      <c r="I459" s="1614">
        <f t="shared" si="15"/>
        <v>0</v>
      </c>
      <c r="J459" s="1614">
        <v>-1</v>
      </c>
      <c r="K459" s="1836">
        <v>3.1</v>
      </c>
      <c r="L459" s="1837">
        <f t="shared" si="12"/>
        <v>3.9884615384615389</v>
      </c>
      <c r="M459" s="1634">
        <v>-3</v>
      </c>
      <c r="N459" s="821">
        <v>3.56E-2</v>
      </c>
    </row>
    <row r="460" spans="1:14">
      <c r="B460" s="2082">
        <v>34455</v>
      </c>
      <c r="C460" s="1612">
        <v>7.1800000000000006</v>
      </c>
      <c r="D460" s="1615">
        <v>5.97</v>
      </c>
      <c r="E460" s="1613">
        <f t="shared" si="13"/>
        <v>1.2100000000000009</v>
      </c>
      <c r="H460" s="1614">
        <f t="shared" si="14"/>
        <v>0.5</v>
      </c>
      <c r="I460" s="1614">
        <f t="shared" si="15"/>
        <v>0</v>
      </c>
      <c r="J460" s="1614">
        <v>-1</v>
      </c>
      <c r="K460" s="1634">
        <f>(K459+K462)/2</f>
        <v>3.1</v>
      </c>
      <c r="L460" s="1837">
        <f t="shared" si="12"/>
        <v>3.942307692307693</v>
      </c>
      <c r="M460" s="1634">
        <v>-3</v>
      </c>
      <c r="N460" s="821">
        <v>4.0099999999999997E-2</v>
      </c>
    </row>
    <row r="461" spans="1:14">
      <c r="B461" s="2082">
        <v>34486</v>
      </c>
      <c r="C461" s="1612">
        <v>7.1</v>
      </c>
      <c r="D461" s="1615">
        <v>5.93</v>
      </c>
      <c r="E461" s="1613">
        <f t="shared" si="13"/>
        <v>1.17</v>
      </c>
      <c r="H461" s="1614">
        <f t="shared" si="14"/>
        <v>0.5</v>
      </c>
      <c r="I461" s="1614">
        <f t="shared" si="15"/>
        <v>0</v>
      </c>
      <c r="J461" s="1614">
        <v>-1</v>
      </c>
      <c r="K461" s="1634">
        <f>(K460+K462)/2</f>
        <v>3.1</v>
      </c>
      <c r="L461" s="1837">
        <f t="shared" si="12"/>
        <v>3.8653846153846159</v>
      </c>
      <c r="M461" s="1634">
        <v>-3</v>
      </c>
      <c r="N461" s="821">
        <v>4.2500000000000003E-2</v>
      </c>
    </row>
    <row r="462" spans="1:14">
      <c r="B462" s="2082">
        <v>34516</v>
      </c>
      <c r="C462" s="1612">
        <v>7.3</v>
      </c>
      <c r="D462" s="1615">
        <v>6.13</v>
      </c>
      <c r="E462" s="1613">
        <f t="shared" si="13"/>
        <v>1.17</v>
      </c>
      <c r="H462" s="1614">
        <f t="shared" si="14"/>
        <v>0.5</v>
      </c>
      <c r="I462" s="1614">
        <f t="shared" si="15"/>
        <v>0</v>
      </c>
      <c r="J462" s="1614">
        <v>-1</v>
      </c>
      <c r="K462" s="1836">
        <v>3.1</v>
      </c>
      <c r="L462" s="1837">
        <f t="shared" si="12"/>
        <v>3.7730769230769234</v>
      </c>
      <c r="M462" s="1634">
        <v>-3</v>
      </c>
      <c r="N462" s="821">
        <v>4.2599999999999999E-2</v>
      </c>
    </row>
    <row r="463" spans="1:14">
      <c r="B463" s="2082">
        <v>34547</v>
      </c>
      <c r="C463" s="1612">
        <v>7.24</v>
      </c>
      <c r="D463" s="1615">
        <v>6.18</v>
      </c>
      <c r="E463" s="1613">
        <f t="shared" si="13"/>
        <v>1.0600000000000005</v>
      </c>
      <c r="H463" s="1614">
        <f t="shared" si="14"/>
        <v>0.5</v>
      </c>
      <c r="I463" s="1614">
        <f t="shared" si="15"/>
        <v>0</v>
      </c>
      <c r="J463" s="1614">
        <v>-1</v>
      </c>
      <c r="K463" s="1634">
        <f>(K462+K465)/2</f>
        <v>3.75</v>
      </c>
      <c r="L463" s="1837">
        <f t="shared" si="12"/>
        <v>3.7153846153846155</v>
      </c>
      <c r="M463" s="1634">
        <v>-3</v>
      </c>
      <c r="N463" s="821">
        <v>4.4699999999999997E-2</v>
      </c>
    </row>
    <row r="464" spans="1:14">
      <c r="B464" s="2082">
        <v>34578</v>
      </c>
      <c r="C464" s="1612">
        <v>7.46</v>
      </c>
      <c r="D464" s="1615">
        <v>6.39</v>
      </c>
      <c r="E464" s="1613">
        <f t="shared" si="13"/>
        <v>1.0700000000000003</v>
      </c>
      <c r="H464" s="1614">
        <f t="shared" si="14"/>
        <v>0.5</v>
      </c>
      <c r="I464" s="1614">
        <f t="shared" si="15"/>
        <v>0</v>
      </c>
      <c r="J464" s="1614">
        <v>-1</v>
      </c>
      <c r="K464" s="1634">
        <f>(K463+K465)/2</f>
        <v>4.0750000000000002</v>
      </c>
      <c r="L464" s="1837">
        <f t="shared" si="12"/>
        <v>3.7173076923076929</v>
      </c>
      <c r="M464" s="1634">
        <v>-3</v>
      </c>
      <c r="N464" s="821">
        <v>4.7300000000000002E-2</v>
      </c>
    </row>
    <row r="465" spans="1:14">
      <c r="B465" s="2082">
        <v>34608</v>
      </c>
      <c r="C465" s="1612">
        <v>7.7399999999999993</v>
      </c>
      <c r="D465" s="1615">
        <v>6.7299999999999995</v>
      </c>
      <c r="E465" s="1613">
        <f t="shared" si="13"/>
        <v>1.0099999999999998</v>
      </c>
      <c r="H465" s="1614">
        <f t="shared" si="14"/>
        <v>0.5</v>
      </c>
      <c r="I465" s="1614">
        <f t="shared" si="15"/>
        <v>0</v>
      </c>
      <c r="J465" s="1614">
        <v>-1</v>
      </c>
      <c r="K465" s="1836">
        <v>4.4000000000000004</v>
      </c>
      <c r="L465" s="1837">
        <f t="shared" si="12"/>
        <v>3.7615384615384619</v>
      </c>
      <c r="M465" s="1634">
        <v>-3</v>
      </c>
      <c r="N465" s="821">
        <v>4.7599999999999996E-2</v>
      </c>
    </row>
    <row r="466" spans="1:14">
      <c r="B466" s="2082">
        <v>34639</v>
      </c>
      <c r="C466" s="1612">
        <v>7.95</v>
      </c>
      <c r="D466" s="1615">
        <v>7.15</v>
      </c>
      <c r="E466" s="1613">
        <f t="shared" si="13"/>
        <v>0.79999999999999982</v>
      </c>
      <c r="H466" s="1614">
        <f t="shared" si="14"/>
        <v>0.5</v>
      </c>
      <c r="I466" s="1614">
        <f t="shared" si="15"/>
        <v>0</v>
      </c>
      <c r="J466" s="1614">
        <v>-1</v>
      </c>
      <c r="K466" s="1634">
        <f>(K465+K468)/2</f>
        <v>2.7</v>
      </c>
      <c r="L466" s="1837">
        <f t="shared" si="12"/>
        <v>3.6923076923076934</v>
      </c>
      <c r="M466" s="1634">
        <v>-3</v>
      </c>
      <c r="N466" s="821">
        <v>5.2900000000000003E-2</v>
      </c>
    </row>
    <row r="467" spans="1:14">
      <c r="B467" s="2082">
        <v>34669</v>
      </c>
      <c r="C467" s="1612">
        <v>7.8100000000000005</v>
      </c>
      <c r="D467" s="1615">
        <v>7.59</v>
      </c>
      <c r="E467" s="1613">
        <f t="shared" si="13"/>
        <v>0.22000000000000064</v>
      </c>
      <c r="H467" s="1614">
        <f t="shared" si="14"/>
        <v>0.5</v>
      </c>
      <c r="I467" s="1614">
        <f t="shared" si="15"/>
        <v>0</v>
      </c>
      <c r="J467" s="1614">
        <v>-1</v>
      </c>
      <c r="K467" s="1634">
        <f>(K466+K468)/2</f>
        <v>1.85</v>
      </c>
      <c r="L467" s="1837">
        <f t="shared" si="12"/>
        <v>3.5153846153846162</v>
      </c>
      <c r="M467" s="1634">
        <v>-3</v>
      </c>
      <c r="N467" s="821">
        <v>5.45E-2</v>
      </c>
    </row>
    <row r="468" spans="1:14">
      <c r="A468" s="1611">
        <v>1995</v>
      </c>
      <c r="B468" s="2082">
        <v>34700</v>
      </c>
      <c r="C468" s="1612">
        <v>7.7799999999999994</v>
      </c>
      <c r="D468" s="1615">
        <v>7.51</v>
      </c>
      <c r="E468" s="1613">
        <f t="shared" si="13"/>
        <v>0.26999999999999957</v>
      </c>
      <c r="H468" s="1614">
        <f t="shared" si="14"/>
        <v>0.5</v>
      </c>
      <c r="I468" s="1614">
        <f t="shared" si="15"/>
        <v>0</v>
      </c>
      <c r="J468" s="1614">
        <v>-1</v>
      </c>
      <c r="K468" s="1836">
        <v>1</v>
      </c>
      <c r="L468" s="1837">
        <f t="shared" si="12"/>
        <v>3.2519230769230774</v>
      </c>
      <c r="M468" s="1634">
        <v>-3</v>
      </c>
      <c r="N468" s="821">
        <v>5.5300000000000002E-2</v>
      </c>
    </row>
    <row r="469" spans="1:14">
      <c r="B469" s="2082">
        <v>34731</v>
      </c>
      <c r="C469" s="1612">
        <v>7.4700000000000006</v>
      </c>
      <c r="D469" s="1615">
        <v>7.1099999999999994</v>
      </c>
      <c r="E469" s="1613">
        <f t="shared" si="13"/>
        <v>0.36000000000000121</v>
      </c>
      <c r="H469" s="1614">
        <f t="shared" si="14"/>
        <v>0.5</v>
      </c>
      <c r="I469" s="1614">
        <f t="shared" si="15"/>
        <v>0</v>
      </c>
      <c r="J469" s="1614">
        <v>-1</v>
      </c>
      <c r="K469" s="1634">
        <f>(K468+K471)/2</f>
        <v>2.2999999999999998</v>
      </c>
      <c r="L469" s="1837">
        <f t="shared" si="12"/>
        <v>3.0673076923076925</v>
      </c>
      <c r="M469" s="1634">
        <v>-3</v>
      </c>
      <c r="N469" s="821">
        <v>5.9200000000000003E-2</v>
      </c>
    </row>
    <row r="470" spans="1:14">
      <c r="B470" s="2082">
        <v>34759</v>
      </c>
      <c r="C470" s="1612">
        <v>7.1999999999999993</v>
      </c>
      <c r="D470" s="1615">
        <v>6.78</v>
      </c>
      <c r="E470" s="1613">
        <f t="shared" si="13"/>
        <v>0.41999999999999904</v>
      </c>
      <c r="H470" s="1614">
        <f t="shared" si="14"/>
        <v>0.5</v>
      </c>
      <c r="I470" s="1614">
        <f t="shared" si="15"/>
        <v>0</v>
      </c>
      <c r="J470" s="1614">
        <v>-1</v>
      </c>
      <c r="K470" s="1634">
        <f>(K469+K471)/2</f>
        <v>2.95</v>
      </c>
      <c r="L470" s="1837">
        <f t="shared" si="12"/>
        <v>2.9942307692307688</v>
      </c>
      <c r="M470" s="1634">
        <v>-3</v>
      </c>
      <c r="N470" s="821">
        <v>5.9800000000000006E-2</v>
      </c>
    </row>
    <row r="471" spans="1:14">
      <c r="B471" s="2082">
        <v>34790</v>
      </c>
      <c r="C471" s="1612">
        <v>7.06</v>
      </c>
      <c r="D471" s="1615">
        <v>6.5700000000000012</v>
      </c>
      <c r="E471" s="1613">
        <f t="shared" si="13"/>
        <v>0.48999999999999844</v>
      </c>
      <c r="H471" s="1614">
        <f t="shared" si="14"/>
        <v>0.5</v>
      </c>
      <c r="I471" s="1614">
        <f t="shared" si="15"/>
        <v>0</v>
      </c>
      <c r="J471" s="1614">
        <v>-1</v>
      </c>
      <c r="K471" s="1836">
        <v>3.6</v>
      </c>
      <c r="L471" s="1837">
        <f t="shared" si="12"/>
        <v>3.0019230769230774</v>
      </c>
      <c r="M471" s="1634">
        <v>-3</v>
      </c>
      <c r="N471" s="821">
        <v>6.0499999999999998E-2</v>
      </c>
    </row>
    <row r="472" spans="1:14">
      <c r="B472" s="2082">
        <v>34820</v>
      </c>
      <c r="C472" s="1612">
        <v>6.63</v>
      </c>
      <c r="D472" s="1615">
        <v>6.17</v>
      </c>
      <c r="E472" s="1613">
        <f t="shared" si="13"/>
        <v>0.45999999999999996</v>
      </c>
      <c r="H472" s="1614">
        <f t="shared" si="14"/>
        <v>0.5</v>
      </c>
      <c r="I472" s="1614">
        <f t="shared" si="15"/>
        <v>0</v>
      </c>
      <c r="J472" s="1614">
        <v>-1</v>
      </c>
      <c r="K472" s="1634">
        <f>(K471+K474)/2</f>
        <v>3.6500000000000004</v>
      </c>
      <c r="L472" s="1837">
        <f t="shared" ref="L472:L535" si="16">AVERAGE(K460:K472)</f>
        <v>3.0442307692307695</v>
      </c>
      <c r="M472" s="1634">
        <v>-3</v>
      </c>
      <c r="N472" s="821">
        <v>6.0100000000000001E-2</v>
      </c>
    </row>
    <row r="473" spans="1:14">
      <c r="B473" s="2082">
        <v>34851</v>
      </c>
      <c r="C473" s="1612">
        <v>6.17</v>
      </c>
      <c r="D473" s="1615">
        <v>5.72</v>
      </c>
      <c r="E473" s="1613">
        <f t="shared" si="13"/>
        <v>0.45000000000000018</v>
      </c>
      <c r="H473" s="1614">
        <f t="shared" si="14"/>
        <v>0.5</v>
      </c>
      <c r="I473" s="1614">
        <f t="shared" si="15"/>
        <v>0</v>
      </c>
      <c r="J473" s="1614">
        <v>-1</v>
      </c>
      <c r="K473" s="1634">
        <f>(K472+K474)/2</f>
        <v>3.6750000000000003</v>
      </c>
      <c r="L473" s="1837">
        <f t="shared" si="16"/>
        <v>3.0884615384615377</v>
      </c>
      <c r="M473" s="1634">
        <v>-3</v>
      </c>
      <c r="N473" s="821">
        <v>0.06</v>
      </c>
    </row>
    <row r="474" spans="1:14">
      <c r="B474" s="2082">
        <v>34881</v>
      </c>
      <c r="C474" s="1612">
        <v>6.2799999999999994</v>
      </c>
      <c r="D474" s="1615">
        <v>5.78</v>
      </c>
      <c r="E474" s="1613">
        <f t="shared" si="13"/>
        <v>0.49999999999999911</v>
      </c>
      <c r="H474" s="1614">
        <f t="shared" si="14"/>
        <v>0.5</v>
      </c>
      <c r="I474" s="1614">
        <f t="shared" si="15"/>
        <v>0</v>
      </c>
      <c r="J474" s="1614">
        <v>-1</v>
      </c>
      <c r="K474" s="1836">
        <v>3.7</v>
      </c>
      <c r="L474" s="1837">
        <f t="shared" si="16"/>
        <v>3.134615384615385</v>
      </c>
      <c r="M474" s="1634">
        <v>-3</v>
      </c>
      <c r="N474" s="821">
        <v>5.8499999999999996E-2</v>
      </c>
    </row>
    <row r="475" spans="1:14">
      <c r="B475" s="2082">
        <v>34912</v>
      </c>
      <c r="C475" s="1612">
        <v>6.49</v>
      </c>
      <c r="D475" s="1615">
        <v>5.98</v>
      </c>
      <c r="E475" s="1613">
        <f t="shared" si="13"/>
        <v>0.50999999999999979</v>
      </c>
      <c r="H475" s="1614">
        <f t="shared" si="14"/>
        <v>0.5</v>
      </c>
      <c r="I475" s="1614">
        <f t="shared" si="15"/>
        <v>0</v>
      </c>
      <c r="J475" s="1614">
        <v>-1</v>
      </c>
      <c r="K475" s="1634">
        <f>(K474+K477)/2</f>
        <v>3.25</v>
      </c>
      <c r="L475" s="1837">
        <f t="shared" si="16"/>
        <v>3.1461538461538465</v>
      </c>
      <c r="M475" s="1634">
        <v>-3</v>
      </c>
      <c r="N475" s="821">
        <v>5.74E-2</v>
      </c>
    </row>
    <row r="476" spans="1:14">
      <c r="B476" s="2082">
        <v>34943</v>
      </c>
      <c r="C476" s="1612">
        <v>6.2</v>
      </c>
      <c r="D476" s="1615">
        <v>5.81</v>
      </c>
      <c r="E476" s="1613">
        <f t="shared" si="13"/>
        <v>0.39000000000000057</v>
      </c>
      <c r="H476" s="1614">
        <f t="shared" si="14"/>
        <v>0.5</v>
      </c>
      <c r="I476" s="1614">
        <f t="shared" si="15"/>
        <v>0</v>
      </c>
      <c r="J476" s="1614">
        <v>-1</v>
      </c>
      <c r="K476" s="1634">
        <f>(K475+K477)/2</f>
        <v>3.0249999999999999</v>
      </c>
      <c r="L476" s="1837">
        <f t="shared" si="16"/>
        <v>3.0903846153846151</v>
      </c>
      <c r="M476" s="1634">
        <v>-3</v>
      </c>
      <c r="N476" s="821">
        <v>5.7999999999999996E-2</v>
      </c>
    </row>
    <row r="477" spans="1:14">
      <c r="B477" s="2082">
        <v>34973</v>
      </c>
      <c r="C477" s="1612">
        <v>6.04</v>
      </c>
      <c r="D477" s="1615">
        <v>5.7</v>
      </c>
      <c r="E477" s="1613">
        <f t="shared" si="13"/>
        <v>0.33999999999999986</v>
      </c>
      <c r="H477" s="1614">
        <f t="shared" si="14"/>
        <v>0.5</v>
      </c>
      <c r="I477" s="1614">
        <f t="shared" si="15"/>
        <v>0</v>
      </c>
      <c r="J477" s="1614">
        <v>-1</v>
      </c>
      <c r="K477" s="1836">
        <v>2.8</v>
      </c>
      <c r="L477" s="1837">
        <f t="shared" si="16"/>
        <v>2.9923076923076923</v>
      </c>
      <c r="M477" s="1634">
        <v>-3</v>
      </c>
      <c r="N477" s="821">
        <v>5.7599999999999998E-2</v>
      </c>
    </row>
    <row r="478" spans="1:14">
      <c r="B478" s="2082">
        <v>35004</v>
      </c>
      <c r="C478" s="1612">
        <v>5.93</v>
      </c>
      <c r="D478" s="1615">
        <v>5.48</v>
      </c>
      <c r="E478" s="1613">
        <f t="shared" si="13"/>
        <v>0.44999999999999929</v>
      </c>
      <c r="H478" s="1614">
        <f t="shared" si="14"/>
        <v>0.5</v>
      </c>
      <c r="I478" s="1614">
        <f t="shared" si="15"/>
        <v>0</v>
      </c>
      <c r="J478" s="1614">
        <v>-1</v>
      </c>
      <c r="K478" s="1634">
        <f>(K477+K480)/2</f>
        <v>3.25</v>
      </c>
      <c r="L478" s="1837">
        <f t="shared" si="16"/>
        <v>2.9038461538461537</v>
      </c>
      <c r="M478" s="1634">
        <v>-3</v>
      </c>
      <c r="N478" s="821">
        <v>5.7999999999999996E-2</v>
      </c>
    </row>
    <row r="479" spans="1:14">
      <c r="B479" s="2082">
        <v>35034</v>
      </c>
      <c r="C479" s="1612">
        <v>5.71</v>
      </c>
      <c r="D479" s="1615">
        <v>5.32</v>
      </c>
      <c r="E479" s="1613">
        <f t="shared" si="13"/>
        <v>0.38999999999999968</v>
      </c>
      <c r="H479" s="1614">
        <f t="shared" si="14"/>
        <v>0.5</v>
      </c>
      <c r="I479" s="1614">
        <f t="shared" si="15"/>
        <v>0</v>
      </c>
      <c r="J479" s="1614">
        <v>-1</v>
      </c>
      <c r="K479" s="1634">
        <f>(K478+K480)/2</f>
        <v>3.4750000000000001</v>
      </c>
      <c r="L479" s="1837">
        <f t="shared" si="16"/>
        <v>2.9634615384615381</v>
      </c>
      <c r="M479" s="1634">
        <v>-3</v>
      </c>
      <c r="N479" s="821">
        <v>5.5999999999999994E-2</v>
      </c>
    </row>
    <row r="480" spans="1:14">
      <c r="A480" s="1611">
        <v>1996</v>
      </c>
      <c r="B480" s="2082">
        <v>35065</v>
      </c>
      <c r="C480" s="1612">
        <v>5.65</v>
      </c>
      <c r="D480" s="1615">
        <v>5.1100000000000003</v>
      </c>
      <c r="E480" s="1613">
        <f t="shared" si="13"/>
        <v>0.54</v>
      </c>
      <c r="H480" s="1614">
        <f t="shared" si="14"/>
        <v>0.5</v>
      </c>
      <c r="I480" s="1614">
        <f t="shared" si="15"/>
        <v>0</v>
      </c>
      <c r="J480" s="1614">
        <v>-1</v>
      </c>
      <c r="K480" s="1836">
        <v>3.7</v>
      </c>
      <c r="L480" s="1837">
        <f t="shared" si="16"/>
        <v>3.1057692307692313</v>
      </c>
      <c r="M480" s="1634">
        <v>-3</v>
      </c>
      <c r="N480" s="821">
        <v>5.5599999999999997E-2</v>
      </c>
    </row>
    <row r="481" spans="1:14">
      <c r="B481" s="2082">
        <v>35096</v>
      </c>
      <c r="C481" s="1612">
        <v>5.81</v>
      </c>
      <c r="D481" s="1615">
        <v>5.03</v>
      </c>
      <c r="E481" s="1613">
        <f t="shared" si="13"/>
        <v>0.77999999999999936</v>
      </c>
      <c r="H481" s="1614">
        <f t="shared" si="14"/>
        <v>0.5</v>
      </c>
      <c r="I481" s="1614">
        <f t="shared" si="15"/>
        <v>0</v>
      </c>
      <c r="J481" s="1614">
        <v>-1</v>
      </c>
      <c r="K481" s="1634">
        <f>(K480+K483)/2</f>
        <v>4.0500000000000007</v>
      </c>
      <c r="L481" s="1837">
        <f t="shared" si="16"/>
        <v>3.3403846153846164</v>
      </c>
      <c r="M481" s="1634">
        <v>-3</v>
      </c>
      <c r="N481" s="821">
        <v>5.2199999999999996E-2</v>
      </c>
    </row>
    <row r="482" spans="1:14">
      <c r="B482" s="2082">
        <v>35125</v>
      </c>
      <c r="C482" s="1612">
        <v>6.2700000000000005</v>
      </c>
      <c r="D482" s="1615">
        <v>5.66</v>
      </c>
      <c r="E482" s="1613">
        <f t="shared" si="13"/>
        <v>0.61000000000000032</v>
      </c>
      <c r="H482" s="1614">
        <f t="shared" si="14"/>
        <v>0.5</v>
      </c>
      <c r="I482" s="1614">
        <f t="shared" si="15"/>
        <v>0</v>
      </c>
      <c r="J482" s="1614">
        <v>-1</v>
      </c>
      <c r="K482" s="1634">
        <f>(K481+K483)/2</f>
        <v>4.2250000000000005</v>
      </c>
      <c r="L482" s="1837">
        <f t="shared" si="16"/>
        <v>3.4884615384615385</v>
      </c>
      <c r="M482" s="1634">
        <v>-3</v>
      </c>
      <c r="N482" s="821">
        <v>5.3099999999999994E-2</v>
      </c>
    </row>
    <row r="483" spans="1:14">
      <c r="B483" s="2082">
        <v>35156</v>
      </c>
      <c r="C483" s="1612">
        <v>6.5100000000000007</v>
      </c>
      <c r="D483" s="1615">
        <v>5.96</v>
      </c>
      <c r="E483" s="1613">
        <f t="shared" si="13"/>
        <v>0.55000000000000071</v>
      </c>
      <c r="H483" s="1614">
        <f t="shared" si="14"/>
        <v>0.5</v>
      </c>
      <c r="I483" s="1614">
        <f t="shared" si="15"/>
        <v>0</v>
      </c>
      <c r="J483" s="1614">
        <v>-1</v>
      </c>
      <c r="K483" s="1836">
        <v>4.4000000000000004</v>
      </c>
      <c r="L483" s="1837">
        <f t="shared" si="16"/>
        <v>3.5999999999999996</v>
      </c>
      <c r="M483" s="1634">
        <v>-3</v>
      </c>
      <c r="N483" s="821">
        <v>5.2199999999999996E-2</v>
      </c>
    </row>
    <row r="484" spans="1:14">
      <c r="B484" s="2082">
        <v>35186</v>
      </c>
      <c r="C484" s="1612">
        <v>6.74</v>
      </c>
      <c r="D484" s="1615">
        <v>6.1</v>
      </c>
      <c r="E484" s="1613">
        <f t="shared" si="13"/>
        <v>0.64000000000000057</v>
      </c>
      <c r="H484" s="1614">
        <f t="shared" si="14"/>
        <v>0.5</v>
      </c>
      <c r="I484" s="1614">
        <f t="shared" si="15"/>
        <v>0</v>
      </c>
      <c r="J484" s="1614">
        <v>-1</v>
      </c>
      <c r="K484" s="1634">
        <f>(K483+K486)/2</f>
        <v>3.4000000000000004</v>
      </c>
      <c r="L484" s="1837">
        <f t="shared" si="16"/>
        <v>3.5846153846153848</v>
      </c>
      <c r="M484" s="1634">
        <v>-3</v>
      </c>
      <c r="N484" s="821">
        <v>5.2400000000000002E-2</v>
      </c>
    </row>
    <row r="485" spans="1:14">
      <c r="B485" s="2082">
        <v>35217</v>
      </c>
      <c r="C485" s="1612">
        <v>6.9099999999999993</v>
      </c>
      <c r="D485" s="1615">
        <v>6.3</v>
      </c>
      <c r="E485" s="1613">
        <f t="shared" si="13"/>
        <v>0.60999999999999943</v>
      </c>
      <c r="H485" s="1614">
        <f t="shared" si="14"/>
        <v>0.5</v>
      </c>
      <c r="I485" s="1614">
        <f t="shared" si="15"/>
        <v>0</v>
      </c>
      <c r="J485" s="1614">
        <v>-1</v>
      </c>
      <c r="K485" s="1634">
        <f>(K484+K486)/2</f>
        <v>2.9000000000000004</v>
      </c>
      <c r="L485" s="1837">
        <f t="shared" si="16"/>
        <v>3.5269230769230764</v>
      </c>
      <c r="M485" s="1634">
        <v>-3</v>
      </c>
      <c r="N485" s="821">
        <v>5.2699999999999997E-2</v>
      </c>
    </row>
    <row r="486" spans="1:14">
      <c r="B486" s="2082">
        <v>35247</v>
      </c>
      <c r="C486" s="1612">
        <v>6.87</v>
      </c>
      <c r="D486" s="1615">
        <v>6.27</v>
      </c>
      <c r="E486" s="1613">
        <f t="shared" si="13"/>
        <v>0.60000000000000053</v>
      </c>
      <c r="H486" s="1614">
        <f t="shared" si="14"/>
        <v>0.5</v>
      </c>
      <c r="I486" s="1614">
        <f t="shared" si="15"/>
        <v>0</v>
      </c>
      <c r="J486" s="1614">
        <v>-1</v>
      </c>
      <c r="K486" s="1836">
        <v>2.4</v>
      </c>
      <c r="L486" s="1837">
        <f t="shared" si="16"/>
        <v>3.4288461538461537</v>
      </c>
      <c r="M486" s="1634">
        <v>-3</v>
      </c>
      <c r="N486" s="821">
        <v>5.4000000000000006E-2</v>
      </c>
    </row>
    <row r="487" spans="1:14">
      <c r="B487" s="2082">
        <v>35278</v>
      </c>
      <c r="C487" s="1612">
        <v>6.64</v>
      </c>
      <c r="D487" s="1615">
        <v>6.03</v>
      </c>
      <c r="E487" s="1613">
        <f t="shared" si="13"/>
        <v>0.60999999999999943</v>
      </c>
      <c r="H487" s="1614">
        <f t="shared" si="14"/>
        <v>0.5</v>
      </c>
      <c r="I487" s="1614">
        <f t="shared" si="15"/>
        <v>0</v>
      </c>
      <c r="J487" s="1614">
        <v>-1</v>
      </c>
      <c r="K487" s="1634">
        <f>(K486+K489)/2</f>
        <v>2.8</v>
      </c>
      <c r="L487" s="1837">
        <f t="shared" si="16"/>
        <v>3.3596153846153842</v>
      </c>
      <c r="M487" s="1634">
        <v>-3</v>
      </c>
      <c r="N487" s="821">
        <v>5.2199999999999996E-2</v>
      </c>
    </row>
    <row r="488" spans="1:14">
      <c r="B488" s="2082">
        <v>35309</v>
      </c>
      <c r="C488" s="1612">
        <v>6.83</v>
      </c>
      <c r="D488" s="1615">
        <v>6.23</v>
      </c>
      <c r="E488" s="1613">
        <f t="shared" si="13"/>
        <v>0.59999999999999964</v>
      </c>
      <c r="H488" s="1614">
        <f t="shared" si="14"/>
        <v>0.5</v>
      </c>
      <c r="I488" s="1614">
        <f t="shared" si="15"/>
        <v>0</v>
      </c>
      <c r="J488" s="1614">
        <v>-1</v>
      </c>
      <c r="K488" s="1634">
        <f>(K487+K489)/2</f>
        <v>3</v>
      </c>
      <c r="L488" s="1837">
        <f t="shared" si="16"/>
        <v>3.3403846153846151</v>
      </c>
      <c r="M488" s="1634">
        <v>-3</v>
      </c>
      <c r="N488" s="821">
        <v>5.2999999999999999E-2</v>
      </c>
    </row>
    <row r="489" spans="1:14">
      <c r="B489" s="2082">
        <v>35339</v>
      </c>
      <c r="C489" s="1612">
        <v>6.5299999999999994</v>
      </c>
      <c r="D489" s="1615">
        <v>5.91</v>
      </c>
      <c r="E489" s="1613">
        <f t="shared" si="13"/>
        <v>0.61999999999999922</v>
      </c>
      <c r="H489" s="1614">
        <f t="shared" si="14"/>
        <v>0.5</v>
      </c>
      <c r="I489" s="1614">
        <f t="shared" si="15"/>
        <v>0</v>
      </c>
      <c r="J489" s="1614">
        <v>-1</v>
      </c>
      <c r="K489" s="1836">
        <v>3.2</v>
      </c>
      <c r="L489" s="1837">
        <f t="shared" si="16"/>
        <v>3.3538461538461539</v>
      </c>
      <c r="M489" s="1634">
        <v>-3</v>
      </c>
      <c r="N489" s="821">
        <v>5.2400000000000002E-2</v>
      </c>
    </row>
    <row r="490" spans="1:14">
      <c r="B490" s="2082">
        <v>35370</v>
      </c>
      <c r="C490" s="1612">
        <v>6.2</v>
      </c>
      <c r="D490" s="1615">
        <v>5.7</v>
      </c>
      <c r="E490" s="1613">
        <f t="shared" si="13"/>
        <v>0.5</v>
      </c>
      <c r="H490" s="1614">
        <f t="shared" si="14"/>
        <v>0.5</v>
      </c>
      <c r="I490" s="1614">
        <f t="shared" si="15"/>
        <v>0</v>
      </c>
      <c r="J490" s="1614">
        <v>-1</v>
      </c>
      <c r="K490" s="1634">
        <f>(K489+K492)/2</f>
        <v>3.75</v>
      </c>
      <c r="L490" s="1837">
        <f t="shared" si="16"/>
        <v>3.4269230769230767</v>
      </c>
      <c r="M490" s="1634">
        <v>-3</v>
      </c>
      <c r="N490" s="821">
        <v>5.3099999999999994E-2</v>
      </c>
    </row>
    <row r="491" spans="1:14">
      <c r="B491" s="2082">
        <v>35400</v>
      </c>
      <c r="C491" s="1612">
        <v>6.3</v>
      </c>
      <c r="D491" s="1615">
        <v>5.78</v>
      </c>
      <c r="E491" s="1613">
        <f t="shared" si="13"/>
        <v>0.51999999999999957</v>
      </c>
      <c r="H491" s="1614">
        <f t="shared" si="14"/>
        <v>0.5</v>
      </c>
      <c r="I491" s="1614">
        <f t="shared" si="15"/>
        <v>0</v>
      </c>
      <c r="J491" s="1614">
        <v>-1</v>
      </c>
      <c r="K491" s="1634">
        <f>(K490+K492)/2</f>
        <v>4.0250000000000004</v>
      </c>
      <c r="L491" s="1837">
        <f t="shared" si="16"/>
        <v>3.4865384615384611</v>
      </c>
      <c r="M491" s="1634">
        <v>-3</v>
      </c>
      <c r="N491" s="821">
        <v>5.2900000000000003E-2</v>
      </c>
    </row>
    <row r="492" spans="1:14">
      <c r="A492" s="1611">
        <v>1997</v>
      </c>
      <c r="B492" s="2082">
        <v>35431</v>
      </c>
      <c r="C492" s="1612">
        <v>6.58</v>
      </c>
      <c r="D492" s="1615">
        <v>6.01</v>
      </c>
      <c r="E492" s="1613">
        <f t="shared" si="13"/>
        <v>0.57000000000000028</v>
      </c>
      <c r="H492" s="1614">
        <f t="shared" si="14"/>
        <v>0.5</v>
      </c>
      <c r="I492" s="1614">
        <f t="shared" si="15"/>
        <v>0</v>
      </c>
      <c r="J492" s="1614">
        <v>-1</v>
      </c>
      <c r="K492" s="1836">
        <v>4.3</v>
      </c>
      <c r="L492" s="1837">
        <f t="shared" si="16"/>
        <v>3.5499999999999994</v>
      </c>
      <c r="M492" s="1634">
        <v>-3</v>
      </c>
      <c r="N492" s="821">
        <v>5.2499999999999998E-2</v>
      </c>
    </row>
    <row r="493" spans="1:14">
      <c r="B493" s="2082">
        <v>35462</v>
      </c>
      <c r="C493" s="1612">
        <v>6.419999999999999</v>
      </c>
      <c r="D493" s="1615">
        <v>5.9</v>
      </c>
      <c r="E493" s="1613">
        <f t="shared" si="13"/>
        <v>0.51999999999999869</v>
      </c>
      <c r="H493" s="1614">
        <f t="shared" si="14"/>
        <v>0.5</v>
      </c>
      <c r="I493" s="1614">
        <f t="shared" si="15"/>
        <v>0</v>
      </c>
      <c r="J493" s="1614">
        <v>-1</v>
      </c>
      <c r="K493" s="1634">
        <f>(K492+K495)/2</f>
        <v>3.05</v>
      </c>
      <c r="L493" s="1837">
        <f t="shared" si="16"/>
        <v>3.4999999999999996</v>
      </c>
      <c r="M493" s="1634">
        <v>-3</v>
      </c>
      <c r="N493" s="821">
        <v>5.1900000000000002E-2</v>
      </c>
    </row>
    <row r="494" spans="1:14">
      <c r="B494" s="2082">
        <v>35490</v>
      </c>
      <c r="C494" s="1612">
        <v>6.69</v>
      </c>
      <c r="D494" s="1615">
        <v>6.22</v>
      </c>
      <c r="E494" s="1613">
        <f t="shared" si="13"/>
        <v>0.47000000000000064</v>
      </c>
      <c r="H494" s="1614">
        <f t="shared" si="14"/>
        <v>0.5</v>
      </c>
      <c r="I494" s="1614">
        <f t="shared" si="15"/>
        <v>0</v>
      </c>
      <c r="J494" s="1614">
        <v>-1</v>
      </c>
      <c r="K494" s="1634">
        <f>(K493+K495)/2</f>
        <v>2.4249999999999998</v>
      </c>
      <c r="L494" s="1837">
        <f t="shared" si="16"/>
        <v>3.3749999999999996</v>
      </c>
      <c r="M494" s="1634">
        <v>-3</v>
      </c>
      <c r="N494" s="821">
        <v>5.3899999999999997E-2</v>
      </c>
    </row>
    <row r="495" spans="1:14">
      <c r="B495" s="2082">
        <v>35521</v>
      </c>
      <c r="C495" s="1612">
        <v>6.8900000000000006</v>
      </c>
      <c r="D495" s="1615">
        <v>6.45</v>
      </c>
      <c r="E495" s="1613">
        <f t="shared" si="13"/>
        <v>0.44000000000000039</v>
      </c>
      <c r="H495" s="1614">
        <f t="shared" si="14"/>
        <v>0.5</v>
      </c>
      <c r="I495" s="1614">
        <f t="shared" si="15"/>
        <v>0</v>
      </c>
      <c r="J495" s="1614">
        <v>-1</v>
      </c>
      <c r="K495" s="1836">
        <v>1.8</v>
      </c>
      <c r="L495" s="1837">
        <f t="shared" si="16"/>
        <v>3.1884615384615378</v>
      </c>
      <c r="M495" s="1634">
        <v>-3</v>
      </c>
      <c r="N495" s="821">
        <v>5.5099999999999996E-2</v>
      </c>
    </row>
    <row r="496" spans="1:14">
      <c r="B496" s="2082">
        <v>35551</v>
      </c>
      <c r="C496" s="1612">
        <v>6.7100000000000009</v>
      </c>
      <c r="D496" s="1615">
        <v>6.2800000000000011</v>
      </c>
      <c r="E496" s="1613">
        <f t="shared" si="13"/>
        <v>0.42999999999999972</v>
      </c>
      <c r="H496" s="1614">
        <f t="shared" si="14"/>
        <v>0.5</v>
      </c>
      <c r="I496" s="1614">
        <f t="shared" si="15"/>
        <v>0</v>
      </c>
      <c r="J496" s="1614">
        <v>-1</v>
      </c>
      <c r="K496" s="1634">
        <f>(K495+K498)/2</f>
        <v>4.4000000000000004</v>
      </c>
      <c r="L496" s="1837">
        <f t="shared" si="16"/>
        <v>3.1884615384615382</v>
      </c>
      <c r="M496" s="1634">
        <v>-3</v>
      </c>
      <c r="N496" s="821">
        <v>5.5E-2</v>
      </c>
    </row>
    <row r="497" spans="1:14">
      <c r="B497" s="2082">
        <v>35582</v>
      </c>
      <c r="C497" s="1612">
        <v>6.49</v>
      </c>
      <c r="D497" s="1615">
        <v>6.09</v>
      </c>
      <c r="E497" s="1613">
        <f t="shared" si="13"/>
        <v>0.40000000000000036</v>
      </c>
      <c r="H497" s="1614">
        <f t="shared" si="14"/>
        <v>0.5</v>
      </c>
      <c r="I497" s="1614">
        <f t="shared" si="15"/>
        <v>0</v>
      </c>
      <c r="J497" s="1614">
        <v>-1</v>
      </c>
      <c r="K497" s="1634">
        <f>(K496+K498)/2</f>
        <v>5.7</v>
      </c>
      <c r="L497" s="1837">
        <f t="shared" si="16"/>
        <v>3.3653846153846159</v>
      </c>
      <c r="M497" s="1634">
        <v>-3</v>
      </c>
      <c r="N497" s="821">
        <v>5.5599999999999997E-2</v>
      </c>
    </row>
    <row r="498" spans="1:14">
      <c r="B498" s="2082">
        <v>35612</v>
      </c>
      <c r="C498" s="1612">
        <v>6.22</v>
      </c>
      <c r="D498" s="1615">
        <v>5.89</v>
      </c>
      <c r="E498" s="1613">
        <f t="shared" si="13"/>
        <v>0.33000000000000007</v>
      </c>
      <c r="H498" s="1614">
        <f t="shared" si="14"/>
        <v>0.5</v>
      </c>
      <c r="I498" s="1614">
        <f t="shared" si="15"/>
        <v>0</v>
      </c>
      <c r="J498" s="1614">
        <v>-1</v>
      </c>
      <c r="K498" s="1836">
        <v>7</v>
      </c>
      <c r="L498" s="1837">
        <f t="shared" si="16"/>
        <v>3.680769230769231</v>
      </c>
      <c r="M498" s="1634">
        <v>-3</v>
      </c>
      <c r="N498" s="821">
        <v>5.5199999999999999E-2</v>
      </c>
    </row>
    <row r="499" spans="1:14">
      <c r="B499" s="2082">
        <v>35643</v>
      </c>
      <c r="C499" s="1612">
        <v>6.3</v>
      </c>
      <c r="D499" s="1615">
        <v>5.94</v>
      </c>
      <c r="E499" s="1613">
        <f t="shared" si="13"/>
        <v>0.35999999999999943</v>
      </c>
      <c r="H499" s="1614">
        <f t="shared" si="14"/>
        <v>0.5</v>
      </c>
      <c r="I499" s="1614">
        <f t="shared" si="15"/>
        <v>0</v>
      </c>
      <c r="J499" s="1614">
        <v>-1</v>
      </c>
      <c r="K499" s="1634">
        <f>(K498+K501)/2</f>
        <v>5.95</v>
      </c>
      <c r="L499" s="1837">
        <f t="shared" si="16"/>
        <v>3.9538461538461545</v>
      </c>
      <c r="M499" s="1634">
        <v>-3</v>
      </c>
      <c r="N499" s="821">
        <v>5.5399999999999998E-2</v>
      </c>
    </row>
    <row r="500" spans="1:14">
      <c r="B500" s="2082">
        <v>35674</v>
      </c>
      <c r="C500" s="1612">
        <v>6.21</v>
      </c>
      <c r="D500" s="1615">
        <v>5.88</v>
      </c>
      <c r="E500" s="1613">
        <f t="shared" si="13"/>
        <v>0.33000000000000007</v>
      </c>
      <c r="H500" s="1614">
        <f t="shared" si="14"/>
        <v>0.5</v>
      </c>
      <c r="I500" s="1614">
        <f t="shared" si="15"/>
        <v>0</v>
      </c>
      <c r="J500" s="1614">
        <v>-1</v>
      </c>
      <c r="K500" s="1634">
        <f>(K499+K501)/2</f>
        <v>5.4250000000000007</v>
      </c>
      <c r="L500" s="1837">
        <f t="shared" si="16"/>
        <v>4.1557692307692315</v>
      </c>
      <c r="M500" s="1634">
        <v>-3</v>
      </c>
      <c r="N500" s="821">
        <v>5.5399999999999998E-2</v>
      </c>
    </row>
    <row r="501" spans="1:14">
      <c r="B501" s="2082">
        <v>35704</v>
      </c>
      <c r="C501" s="1612">
        <v>6.03</v>
      </c>
      <c r="D501" s="1615">
        <v>5.77</v>
      </c>
      <c r="E501" s="1613">
        <f t="shared" ref="E501:E564" si="17">C501-D501</f>
        <v>0.26000000000000068</v>
      </c>
      <c r="H501" s="1614">
        <f t="shared" si="14"/>
        <v>0.5</v>
      </c>
      <c r="I501" s="1614">
        <f t="shared" si="15"/>
        <v>0</v>
      </c>
      <c r="J501" s="1614">
        <v>-1</v>
      </c>
      <c r="K501" s="1836">
        <v>4.9000000000000004</v>
      </c>
      <c r="L501" s="1837">
        <f t="shared" si="16"/>
        <v>4.3019230769230772</v>
      </c>
      <c r="M501" s="1634">
        <v>-3</v>
      </c>
      <c r="N501" s="821">
        <v>5.5E-2</v>
      </c>
    </row>
    <row r="502" spans="1:14">
      <c r="B502" s="2082">
        <v>35735</v>
      </c>
      <c r="C502" s="1612">
        <v>5.88</v>
      </c>
      <c r="D502" s="1615">
        <v>5.71</v>
      </c>
      <c r="E502" s="1613">
        <f t="shared" si="17"/>
        <v>0.16999999999999993</v>
      </c>
      <c r="H502" s="1614">
        <f t="shared" ref="H502:H565" si="18">H501</f>
        <v>0.5</v>
      </c>
      <c r="I502" s="1614">
        <f t="shared" ref="I502:I565" si="19">I501</f>
        <v>0</v>
      </c>
      <c r="J502" s="1614">
        <v>-1</v>
      </c>
      <c r="K502" s="1634">
        <f>(K501+K504)/2</f>
        <v>4.5</v>
      </c>
      <c r="L502" s="1837">
        <f t="shared" si="16"/>
        <v>4.4019230769230768</v>
      </c>
      <c r="M502" s="1634">
        <v>-3</v>
      </c>
      <c r="N502" s="821">
        <v>5.5199999999999999E-2</v>
      </c>
    </row>
    <row r="503" spans="1:14">
      <c r="B503" s="2082">
        <v>35765</v>
      </c>
      <c r="C503" s="1612">
        <v>5.81</v>
      </c>
      <c r="D503" s="1615">
        <v>5.72</v>
      </c>
      <c r="E503" s="1613">
        <f t="shared" si="17"/>
        <v>8.9999999999999858E-2</v>
      </c>
      <c r="H503" s="1614">
        <f t="shared" si="18"/>
        <v>0.5</v>
      </c>
      <c r="I503" s="1614">
        <f t="shared" si="19"/>
        <v>0</v>
      </c>
      <c r="J503" s="1614">
        <v>-1</v>
      </c>
      <c r="K503" s="1634">
        <f>(K502+K504)/2</f>
        <v>4.3</v>
      </c>
      <c r="L503" s="1837">
        <f t="shared" si="16"/>
        <v>4.444230769230769</v>
      </c>
      <c r="M503" s="1634">
        <v>-3</v>
      </c>
      <c r="N503" s="821">
        <v>5.5E-2</v>
      </c>
    </row>
    <row r="504" spans="1:14">
      <c r="A504" s="1611">
        <v>1998</v>
      </c>
      <c r="B504" s="2082">
        <v>35796</v>
      </c>
      <c r="C504" s="1612">
        <v>5.54</v>
      </c>
      <c r="D504" s="1615">
        <v>5.36</v>
      </c>
      <c r="E504" s="1613">
        <f t="shared" si="17"/>
        <v>0.17999999999999972</v>
      </c>
      <c r="H504" s="1614">
        <f t="shared" si="18"/>
        <v>0.5</v>
      </c>
      <c r="I504" s="1614">
        <f t="shared" si="19"/>
        <v>0</v>
      </c>
      <c r="J504" s="1614">
        <v>-1</v>
      </c>
      <c r="K504" s="1836">
        <v>4.0999999999999996</v>
      </c>
      <c r="L504" s="1837">
        <f t="shared" si="16"/>
        <v>4.4499999999999993</v>
      </c>
      <c r="M504" s="1634">
        <v>-3</v>
      </c>
      <c r="N504" s="821">
        <v>5.5599999999999997E-2</v>
      </c>
    </row>
    <row r="505" spans="1:14">
      <c r="B505" s="2082">
        <v>35827</v>
      </c>
      <c r="C505" s="1612">
        <v>5.57</v>
      </c>
      <c r="D505" s="1615">
        <v>5.42</v>
      </c>
      <c r="E505" s="1613">
        <f t="shared" si="17"/>
        <v>0.15000000000000036</v>
      </c>
      <c r="H505" s="1614">
        <f t="shared" si="18"/>
        <v>0.5</v>
      </c>
      <c r="I505" s="1614">
        <f t="shared" si="19"/>
        <v>0</v>
      </c>
      <c r="J505" s="1614">
        <v>-1</v>
      </c>
      <c r="K505" s="1634">
        <f>(K504+K507)/2</f>
        <v>5.65</v>
      </c>
      <c r="L505" s="1837">
        <f t="shared" si="16"/>
        <v>4.5538461538461537</v>
      </c>
      <c r="M505" s="1634">
        <v>-3</v>
      </c>
      <c r="N505" s="821">
        <v>5.5099999999999996E-2</v>
      </c>
    </row>
    <row r="506" spans="1:14">
      <c r="B506" s="2082">
        <v>35855</v>
      </c>
      <c r="C506" s="1612">
        <v>5.65</v>
      </c>
      <c r="D506" s="1615">
        <v>5.56</v>
      </c>
      <c r="E506" s="1613">
        <f t="shared" si="17"/>
        <v>9.0000000000000746E-2</v>
      </c>
      <c r="H506" s="1614">
        <f t="shared" si="18"/>
        <v>0.5</v>
      </c>
      <c r="I506" s="1614">
        <f t="shared" si="19"/>
        <v>0</v>
      </c>
      <c r="J506" s="1614">
        <v>-1</v>
      </c>
      <c r="K506" s="1634">
        <f>(K505+K507)/2</f>
        <v>6.4250000000000007</v>
      </c>
      <c r="L506" s="1837">
        <f t="shared" si="16"/>
        <v>4.8134615384615387</v>
      </c>
      <c r="M506" s="1634">
        <v>-3</v>
      </c>
      <c r="N506" s="821">
        <v>5.4900000000000004E-2</v>
      </c>
    </row>
    <row r="507" spans="1:14">
      <c r="B507" s="2082">
        <v>35886</v>
      </c>
      <c r="C507" s="1612">
        <v>5.64</v>
      </c>
      <c r="D507" s="1615">
        <v>5.56</v>
      </c>
      <c r="E507" s="1613">
        <f t="shared" si="17"/>
        <v>8.0000000000000071E-2</v>
      </c>
      <c r="H507" s="1614">
        <f t="shared" si="18"/>
        <v>0.5</v>
      </c>
      <c r="I507" s="1614">
        <f t="shared" si="19"/>
        <v>0</v>
      </c>
      <c r="J507" s="1614">
        <v>-1</v>
      </c>
      <c r="K507" s="1836">
        <v>7.2</v>
      </c>
      <c r="L507" s="1837">
        <f t="shared" si="16"/>
        <v>5.1807692307692301</v>
      </c>
      <c r="M507" s="1634">
        <v>-3</v>
      </c>
      <c r="N507" s="821">
        <v>5.45E-2</v>
      </c>
    </row>
    <row r="508" spans="1:14">
      <c r="B508" s="2082">
        <v>35916</v>
      </c>
      <c r="C508" s="1612">
        <v>5.65</v>
      </c>
      <c r="D508" s="1615">
        <v>5.59</v>
      </c>
      <c r="E508" s="1613">
        <f t="shared" si="17"/>
        <v>6.0000000000000497E-2</v>
      </c>
      <c r="H508" s="1614">
        <f t="shared" si="18"/>
        <v>0.5</v>
      </c>
      <c r="I508" s="1614">
        <f t="shared" si="19"/>
        <v>0</v>
      </c>
      <c r="J508" s="1614">
        <v>-1</v>
      </c>
      <c r="K508" s="1634">
        <f>(K507+K510)/2</f>
        <v>6.25</v>
      </c>
      <c r="L508" s="1837">
        <f t="shared" si="16"/>
        <v>5.523076923076923</v>
      </c>
      <c r="M508" s="1634">
        <v>-3</v>
      </c>
      <c r="N508" s="821">
        <v>5.4900000000000004E-2</v>
      </c>
    </row>
    <row r="509" spans="1:14">
      <c r="B509" s="2082">
        <v>35947</v>
      </c>
      <c r="C509" s="1612">
        <v>5.5</v>
      </c>
      <c r="D509" s="1615">
        <v>5.52</v>
      </c>
      <c r="E509" s="1613">
        <f t="shared" si="17"/>
        <v>-1.9999999999999574E-2</v>
      </c>
      <c r="H509" s="1614">
        <f t="shared" si="18"/>
        <v>0.5</v>
      </c>
      <c r="I509" s="1614">
        <f t="shared" si="19"/>
        <v>0</v>
      </c>
      <c r="J509" s="1614">
        <v>-1</v>
      </c>
      <c r="K509" s="1634">
        <f>(K508+K510)/2</f>
        <v>5.7750000000000004</v>
      </c>
      <c r="L509" s="1837">
        <f t="shared" si="16"/>
        <v>5.6288461538461547</v>
      </c>
      <c r="M509" s="1634">
        <v>-3</v>
      </c>
      <c r="N509" s="821">
        <v>5.5599999999999997E-2</v>
      </c>
    </row>
    <row r="510" spans="1:14">
      <c r="B510" s="2082">
        <v>35977</v>
      </c>
      <c r="C510" s="1612">
        <v>5.46</v>
      </c>
      <c r="D510" s="1615">
        <v>5.46</v>
      </c>
      <c r="E510" s="1613">
        <f t="shared" si="17"/>
        <v>0</v>
      </c>
      <c r="H510" s="1614">
        <f t="shared" si="18"/>
        <v>0.5</v>
      </c>
      <c r="I510" s="1614">
        <f t="shared" si="19"/>
        <v>0</v>
      </c>
      <c r="J510" s="1614">
        <v>-1</v>
      </c>
      <c r="K510" s="1836">
        <v>5.3</v>
      </c>
      <c r="L510" s="1837">
        <f t="shared" si="16"/>
        <v>5.5980769230769232</v>
      </c>
      <c r="M510" s="1634">
        <v>-3</v>
      </c>
      <c r="N510" s="821">
        <v>5.5399999999999998E-2</v>
      </c>
    </row>
    <row r="511" spans="1:14">
      <c r="B511" s="2082">
        <v>36008</v>
      </c>
      <c r="C511" s="1612">
        <v>5.34</v>
      </c>
      <c r="D511" s="1615">
        <v>5.27</v>
      </c>
      <c r="E511" s="1613">
        <f t="shared" si="17"/>
        <v>7.0000000000000284E-2</v>
      </c>
      <c r="H511" s="1614">
        <f t="shared" si="18"/>
        <v>0.5</v>
      </c>
      <c r="I511" s="1614">
        <f t="shared" si="19"/>
        <v>0</v>
      </c>
      <c r="J511" s="1614">
        <v>-1</v>
      </c>
      <c r="K511" s="1634">
        <f>(K510+K513)/2</f>
        <v>5.6</v>
      </c>
      <c r="L511" s="1837">
        <f t="shared" si="16"/>
        <v>5.490384615384615</v>
      </c>
      <c r="M511" s="1634">
        <v>-3</v>
      </c>
      <c r="N511" s="821">
        <v>5.5500000000000001E-2</v>
      </c>
    </row>
    <row r="512" spans="1:14">
      <c r="B512" s="2082">
        <v>36039</v>
      </c>
      <c r="C512" s="1612">
        <v>4.8099999999999996</v>
      </c>
      <c r="D512" s="1615">
        <v>4.67</v>
      </c>
      <c r="E512" s="1613">
        <f t="shared" si="17"/>
        <v>0.13999999999999968</v>
      </c>
      <c r="H512" s="1614">
        <f t="shared" si="18"/>
        <v>0.5</v>
      </c>
      <c r="I512" s="1614">
        <f t="shared" si="19"/>
        <v>0</v>
      </c>
      <c r="J512" s="1614">
        <v>-1</v>
      </c>
      <c r="K512" s="1634">
        <f>(K511+K513)/2</f>
        <v>5.75</v>
      </c>
      <c r="L512" s="1837">
        <f t="shared" si="16"/>
        <v>5.4749999999999996</v>
      </c>
      <c r="M512" s="1634">
        <v>-3</v>
      </c>
      <c r="N512" s="821">
        <v>5.5099999999999996E-2</v>
      </c>
    </row>
    <row r="513" spans="1:14">
      <c r="B513" s="2082">
        <v>36069</v>
      </c>
      <c r="C513" s="1612">
        <v>4.53</v>
      </c>
      <c r="D513" s="1615">
        <v>4.09</v>
      </c>
      <c r="E513" s="1613">
        <f t="shared" si="17"/>
        <v>0.44000000000000039</v>
      </c>
      <c r="H513" s="1614">
        <f t="shared" si="18"/>
        <v>0.5</v>
      </c>
      <c r="I513" s="1614">
        <f t="shared" si="19"/>
        <v>0</v>
      </c>
      <c r="J513" s="1614">
        <v>-1</v>
      </c>
      <c r="K513" s="1836">
        <v>5.9</v>
      </c>
      <c r="L513" s="1837">
        <f t="shared" si="16"/>
        <v>5.5115384615384624</v>
      </c>
      <c r="M513" s="1634">
        <v>-3</v>
      </c>
      <c r="N513" s="821">
        <v>5.0700000000000002E-2</v>
      </c>
    </row>
    <row r="514" spans="1:14">
      <c r="B514" s="2082">
        <v>36100</v>
      </c>
      <c r="C514" s="1612">
        <v>4.83</v>
      </c>
      <c r="D514" s="1615">
        <v>4.54</v>
      </c>
      <c r="E514" s="1613">
        <f t="shared" si="17"/>
        <v>0.29000000000000004</v>
      </c>
      <c r="H514" s="1614">
        <f t="shared" si="18"/>
        <v>0.5</v>
      </c>
      <c r="I514" s="1614">
        <f t="shared" si="19"/>
        <v>0</v>
      </c>
      <c r="J514" s="1614">
        <v>-1</v>
      </c>
      <c r="K514" s="1634">
        <f>(K513+K516)/2</f>
        <v>4.9000000000000004</v>
      </c>
      <c r="L514" s="1837">
        <f t="shared" si="16"/>
        <v>5.5115384615384624</v>
      </c>
      <c r="M514" s="1634">
        <v>-3</v>
      </c>
      <c r="N514" s="821">
        <v>4.8300000000000003E-2</v>
      </c>
    </row>
    <row r="515" spans="1:14">
      <c r="B515" s="2082">
        <v>36130</v>
      </c>
      <c r="C515" s="1612">
        <v>4.6399999999999997</v>
      </c>
      <c r="D515" s="1615">
        <v>4.51</v>
      </c>
      <c r="E515" s="1613">
        <f t="shared" si="17"/>
        <v>0.12999999999999989</v>
      </c>
      <c r="H515" s="1614">
        <f t="shared" si="18"/>
        <v>0.5</v>
      </c>
      <c r="I515" s="1614">
        <f t="shared" si="19"/>
        <v>0</v>
      </c>
      <c r="J515" s="1614">
        <v>-1</v>
      </c>
      <c r="K515" s="1634">
        <f>(K514+K516)/2</f>
        <v>4.4000000000000004</v>
      </c>
      <c r="L515" s="1837">
        <f t="shared" si="16"/>
        <v>5.5038461538461538</v>
      </c>
      <c r="M515" s="1634">
        <v>-3</v>
      </c>
      <c r="N515" s="821">
        <v>4.6799999999999994E-2</v>
      </c>
    </row>
    <row r="516" spans="1:14">
      <c r="A516" s="1611">
        <v>1999</v>
      </c>
      <c r="B516" s="2082">
        <v>36161</v>
      </c>
      <c r="C516" s="1612">
        <v>4.72</v>
      </c>
      <c r="D516" s="1615">
        <v>4.62</v>
      </c>
      <c r="E516" s="1613">
        <f t="shared" si="17"/>
        <v>9.9999999999999645E-2</v>
      </c>
      <c r="H516" s="1614">
        <f t="shared" si="18"/>
        <v>0.5</v>
      </c>
      <c r="I516" s="1614">
        <f t="shared" si="19"/>
        <v>0</v>
      </c>
      <c r="J516" s="1614">
        <v>-1</v>
      </c>
      <c r="K516" s="1836">
        <v>3.9</v>
      </c>
      <c r="L516" s="1837">
        <f t="shared" si="16"/>
        <v>5.4730769230769232</v>
      </c>
      <c r="M516" s="1634">
        <v>-3</v>
      </c>
      <c r="N516" s="821">
        <v>4.6300000000000001E-2</v>
      </c>
    </row>
    <row r="517" spans="1:14">
      <c r="B517" s="2082">
        <v>36192</v>
      </c>
      <c r="C517" s="1612">
        <v>5</v>
      </c>
      <c r="D517" s="1615">
        <v>4.88</v>
      </c>
      <c r="E517" s="1613">
        <f t="shared" si="17"/>
        <v>0.12000000000000011</v>
      </c>
      <c r="H517" s="1614">
        <f t="shared" si="18"/>
        <v>0.5</v>
      </c>
      <c r="I517" s="1614">
        <f t="shared" si="19"/>
        <v>0</v>
      </c>
      <c r="J517" s="1614">
        <v>-1</v>
      </c>
      <c r="K517" s="1634">
        <f>(K516+K519)/2</f>
        <v>4.95</v>
      </c>
      <c r="L517" s="1837">
        <f t="shared" si="16"/>
        <v>5.5384615384615383</v>
      </c>
      <c r="M517" s="1634">
        <v>-3</v>
      </c>
      <c r="N517" s="821">
        <v>4.7599999999999996E-2</v>
      </c>
    </row>
    <row r="518" spans="1:14">
      <c r="B518" s="2082">
        <v>36220</v>
      </c>
      <c r="C518" s="1612">
        <v>5.2299999999999995</v>
      </c>
      <c r="D518" s="1615">
        <v>5.05</v>
      </c>
      <c r="E518" s="1613">
        <f t="shared" si="17"/>
        <v>0.17999999999999972</v>
      </c>
      <c r="H518" s="1614">
        <f t="shared" si="18"/>
        <v>0.5</v>
      </c>
      <c r="I518" s="1614">
        <f t="shared" si="19"/>
        <v>0</v>
      </c>
      <c r="J518" s="1614">
        <v>-1</v>
      </c>
      <c r="K518" s="1634">
        <f>(K517+K519)/2</f>
        <v>5.4749999999999996</v>
      </c>
      <c r="L518" s="1837">
        <f t="shared" si="16"/>
        <v>5.5249999999999995</v>
      </c>
      <c r="M518" s="1634">
        <v>-3</v>
      </c>
      <c r="N518" s="821">
        <v>4.8099999999999997E-2</v>
      </c>
    </row>
    <row r="519" spans="1:14">
      <c r="B519" s="2082">
        <v>36251</v>
      </c>
      <c r="C519" s="1612">
        <v>5.18</v>
      </c>
      <c r="D519" s="1615">
        <v>4.9800000000000004</v>
      </c>
      <c r="E519" s="1613">
        <f t="shared" si="17"/>
        <v>0.19999999999999929</v>
      </c>
      <c r="H519" s="1614">
        <f t="shared" si="18"/>
        <v>0.5</v>
      </c>
      <c r="I519" s="1614">
        <f t="shared" si="19"/>
        <v>0</v>
      </c>
      <c r="J519" s="1614">
        <v>-1</v>
      </c>
      <c r="K519" s="1836">
        <v>6</v>
      </c>
      <c r="L519" s="1837">
        <f t="shared" si="16"/>
        <v>5.4923076923076914</v>
      </c>
      <c r="M519" s="1634">
        <v>-3</v>
      </c>
      <c r="N519" s="821">
        <v>4.7400000000000005E-2</v>
      </c>
    </row>
    <row r="520" spans="1:14">
      <c r="B520" s="2082">
        <v>36281</v>
      </c>
      <c r="C520" s="1612">
        <v>5.54</v>
      </c>
      <c r="D520" s="1615">
        <v>5.25</v>
      </c>
      <c r="E520" s="1613">
        <f t="shared" si="17"/>
        <v>0.29000000000000004</v>
      </c>
      <c r="H520" s="1614">
        <f t="shared" si="18"/>
        <v>0.5</v>
      </c>
      <c r="I520" s="1614">
        <f t="shared" si="19"/>
        <v>0</v>
      </c>
      <c r="J520" s="1614">
        <v>-1</v>
      </c>
      <c r="K520" s="1634">
        <f>(K519+K522)/2</f>
        <v>5.3</v>
      </c>
      <c r="L520" s="1837">
        <f t="shared" si="16"/>
        <v>5.3461538461538449</v>
      </c>
      <c r="M520" s="1634">
        <v>-3</v>
      </c>
      <c r="N520" s="821">
        <v>4.7400000000000005E-2</v>
      </c>
    </row>
    <row r="521" spans="1:14">
      <c r="B521" s="2082">
        <v>36312</v>
      </c>
      <c r="C521" s="1612">
        <v>5.8999999999999995</v>
      </c>
      <c r="D521" s="1615">
        <v>5.62</v>
      </c>
      <c r="E521" s="1613">
        <f t="shared" si="17"/>
        <v>0.27999999999999936</v>
      </c>
      <c r="H521" s="1614">
        <f t="shared" si="18"/>
        <v>0.5</v>
      </c>
      <c r="I521" s="1614">
        <f t="shared" si="19"/>
        <v>0</v>
      </c>
      <c r="J521" s="1614">
        <v>-1</v>
      </c>
      <c r="K521" s="1634">
        <f>(K520+K522)/2</f>
        <v>4.9499999999999993</v>
      </c>
      <c r="L521" s="1837">
        <f t="shared" si="16"/>
        <v>5.2461538461538453</v>
      </c>
      <c r="M521" s="1634">
        <v>-3</v>
      </c>
      <c r="N521" s="821">
        <v>4.7599999999999996E-2</v>
      </c>
    </row>
    <row r="522" spans="1:14">
      <c r="B522" s="2082">
        <v>36342</v>
      </c>
      <c r="C522" s="1612">
        <v>5.79</v>
      </c>
      <c r="D522" s="1615">
        <v>5.55</v>
      </c>
      <c r="E522" s="1613">
        <f t="shared" si="17"/>
        <v>0.24000000000000021</v>
      </c>
      <c r="H522" s="1614">
        <f t="shared" si="18"/>
        <v>0.5</v>
      </c>
      <c r="I522" s="1614">
        <f t="shared" si="19"/>
        <v>0</v>
      </c>
      <c r="J522" s="1614">
        <v>-1</v>
      </c>
      <c r="K522" s="1836">
        <v>4.5999999999999996</v>
      </c>
      <c r="L522" s="1837">
        <f t="shared" si="16"/>
        <v>5.1557692307692298</v>
      </c>
      <c r="M522" s="1634">
        <v>-3</v>
      </c>
      <c r="N522" s="821">
        <v>4.99E-2</v>
      </c>
    </row>
    <row r="523" spans="1:14">
      <c r="B523" s="2082">
        <v>36373</v>
      </c>
      <c r="C523" s="1612">
        <v>5.94</v>
      </c>
      <c r="D523" s="1615">
        <v>5.68</v>
      </c>
      <c r="E523" s="1613">
        <f t="shared" si="17"/>
        <v>0.26000000000000068</v>
      </c>
      <c r="H523" s="1614">
        <f t="shared" si="18"/>
        <v>0.5</v>
      </c>
      <c r="I523" s="1614">
        <f t="shared" si="19"/>
        <v>0</v>
      </c>
      <c r="J523" s="1614">
        <v>-1</v>
      </c>
      <c r="K523" s="1634">
        <f>(K522+K525)/2</f>
        <v>5.3</v>
      </c>
      <c r="L523" s="1837">
        <f t="shared" si="16"/>
        <v>5.1557692307692315</v>
      </c>
      <c r="M523" s="1634">
        <v>-3</v>
      </c>
      <c r="N523" s="821">
        <v>5.0700000000000002E-2</v>
      </c>
    </row>
    <row r="524" spans="1:14">
      <c r="B524" s="2082">
        <v>36404</v>
      </c>
      <c r="C524" s="1612">
        <v>5.92</v>
      </c>
      <c r="D524" s="1615">
        <v>5.66</v>
      </c>
      <c r="E524" s="1613">
        <f t="shared" si="17"/>
        <v>0.25999999999999979</v>
      </c>
      <c r="H524" s="1614">
        <f t="shared" si="18"/>
        <v>0.5</v>
      </c>
      <c r="I524" s="1614">
        <f t="shared" si="19"/>
        <v>0</v>
      </c>
      <c r="J524" s="1614">
        <v>-1</v>
      </c>
      <c r="K524" s="1634">
        <f>(K523+K525)/2</f>
        <v>5.65</v>
      </c>
      <c r="L524" s="1837">
        <f t="shared" si="16"/>
        <v>5.1596153846153836</v>
      </c>
      <c r="M524" s="1634">
        <v>-3</v>
      </c>
      <c r="N524" s="821">
        <v>5.2199999999999996E-2</v>
      </c>
    </row>
    <row r="525" spans="1:14">
      <c r="B525" s="2082">
        <v>36434</v>
      </c>
      <c r="C525" s="1612">
        <v>6.11</v>
      </c>
      <c r="D525" s="1615">
        <v>5.86</v>
      </c>
      <c r="E525" s="1613">
        <f t="shared" si="17"/>
        <v>0.25</v>
      </c>
      <c r="H525" s="1614">
        <f t="shared" si="18"/>
        <v>0.5</v>
      </c>
      <c r="I525" s="1614">
        <f t="shared" si="19"/>
        <v>0</v>
      </c>
      <c r="J525" s="1614">
        <v>-1</v>
      </c>
      <c r="K525" s="1836">
        <v>6</v>
      </c>
      <c r="L525" s="1837">
        <f t="shared" si="16"/>
        <v>5.1788461538461528</v>
      </c>
      <c r="M525" s="1634">
        <v>-3</v>
      </c>
      <c r="N525" s="821">
        <v>5.2000000000000005E-2</v>
      </c>
    </row>
    <row r="526" spans="1:14">
      <c r="B526" s="2082">
        <v>36465</v>
      </c>
      <c r="C526" s="1612">
        <v>6.03</v>
      </c>
      <c r="D526" s="1615">
        <v>5.86</v>
      </c>
      <c r="E526" s="1613">
        <f t="shared" si="17"/>
        <v>0.16999999999999993</v>
      </c>
      <c r="H526" s="1614">
        <f t="shared" si="18"/>
        <v>0.5</v>
      </c>
      <c r="I526" s="1614">
        <f t="shared" si="19"/>
        <v>0</v>
      </c>
      <c r="J526" s="1614">
        <v>-1</v>
      </c>
      <c r="K526" s="1634">
        <f>(K525+K528)/2</f>
        <v>6.15</v>
      </c>
      <c r="L526" s="1837">
        <f t="shared" si="16"/>
        <v>5.1980769230769237</v>
      </c>
      <c r="M526" s="1634">
        <v>-3</v>
      </c>
      <c r="N526" s="821">
        <v>5.4199999999999998E-2</v>
      </c>
    </row>
    <row r="527" spans="1:14">
      <c r="B527" s="2082">
        <v>36495</v>
      </c>
      <c r="C527" s="1612">
        <v>6.2799999999999994</v>
      </c>
      <c r="D527" s="1615">
        <v>6.1</v>
      </c>
      <c r="E527" s="1613">
        <f t="shared" si="17"/>
        <v>0.17999999999999972</v>
      </c>
      <c r="H527" s="1614">
        <f t="shared" si="18"/>
        <v>0.5</v>
      </c>
      <c r="I527" s="1614">
        <f t="shared" si="19"/>
        <v>0</v>
      </c>
      <c r="J527" s="1614">
        <v>-1</v>
      </c>
      <c r="K527" s="1634">
        <f>(K526+K528)/2</f>
        <v>6.2249999999999996</v>
      </c>
      <c r="L527" s="1837">
        <f t="shared" si="16"/>
        <v>5.2999999999999989</v>
      </c>
      <c r="M527" s="1634">
        <v>-3</v>
      </c>
      <c r="N527" s="821">
        <v>5.2999999999999999E-2</v>
      </c>
    </row>
    <row r="528" spans="1:14">
      <c r="A528" s="1611">
        <v>2000</v>
      </c>
      <c r="B528" s="2082">
        <v>36526</v>
      </c>
      <c r="C528" s="1612">
        <v>6.660000000000001</v>
      </c>
      <c r="D528" s="1615">
        <v>6.4399999999999995</v>
      </c>
      <c r="E528" s="1613">
        <f t="shared" si="17"/>
        <v>0.22000000000000153</v>
      </c>
      <c r="H528" s="1614">
        <f t="shared" si="18"/>
        <v>0.5</v>
      </c>
      <c r="I528" s="1614">
        <f t="shared" si="19"/>
        <v>0</v>
      </c>
      <c r="J528" s="1614">
        <v>-1</v>
      </c>
      <c r="K528" s="1836">
        <v>6.3</v>
      </c>
      <c r="L528" s="1837">
        <f t="shared" si="16"/>
        <v>5.4461538461538446</v>
      </c>
      <c r="M528" s="1634">
        <v>-3</v>
      </c>
      <c r="N528" s="821">
        <v>5.45E-2</v>
      </c>
    </row>
    <row r="529" spans="1:14">
      <c r="B529" s="2082">
        <v>36557</v>
      </c>
      <c r="C529" s="1612">
        <v>6.52</v>
      </c>
      <c r="D529" s="1615">
        <v>6.61</v>
      </c>
      <c r="E529" s="1613">
        <f t="shared" si="17"/>
        <v>-9.0000000000000746E-2</v>
      </c>
      <c r="H529" s="1614">
        <f t="shared" si="18"/>
        <v>0.5</v>
      </c>
      <c r="I529" s="1614">
        <f t="shared" si="19"/>
        <v>0</v>
      </c>
      <c r="J529" s="1614">
        <v>-1</v>
      </c>
      <c r="K529" s="1634">
        <f>(K528+K531)/2</f>
        <v>5.0999999999999996</v>
      </c>
      <c r="L529" s="1837">
        <f t="shared" si="16"/>
        <v>5.5384615384615374</v>
      </c>
      <c r="M529" s="1634">
        <v>-3</v>
      </c>
      <c r="N529" s="821">
        <v>5.7300000000000004E-2</v>
      </c>
    </row>
    <row r="530" spans="1:14">
      <c r="B530" s="2082">
        <v>36586</v>
      </c>
      <c r="C530" s="1612">
        <v>6.2600000000000007</v>
      </c>
      <c r="D530" s="1615">
        <v>6.5299999999999994</v>
      </c>
      <c r="E530" s="1613">
        <f t="shared" si="17"/>
        <v>-0.26999999999999869</v>
      </c>
      <c r="H530" s="1614">
        <f t="shared" si="18"/>
        <v>0.5</v>
      </c>
      <c r="I530" s="1614">
        <f t="shared" si="19"/>
        <v>0</v>
      </c>
      <c r="J530" s="1614">
        <v>-1</v>
      </c>
      <c r="K530" s="1634">
        <f>(K529+K531)/2</f>
        <v>4.5</v>
      </c>
      <c r="L530" s="1837">
        <f t="shared" si="16"/>
        <v>5.5038461538461538</v>
      </c>
      <c r="M530" s="1634">
        <v>-3</v>
      </c>
      <c r="N530" s="821">
        <v>5.8499999999999996E-2</v>
      </c>
    </row>
    <row r="531" spans="1:14">
      <c r="B531" s="2082">
        <v>36617</v>
      </c>
      <c r="C531" s="1612">
        <v>5.99</v>
      </c>
      <c r="D531" s="1615">
        <v>6.4</v>
      </c>
      <c r="E531" s="1613">
        <f t="shared" si="17"/>
        <v>-0.41000000000000014</v>
      </c>
      <c r="H531" s="1614">
        <f t="shared" si="18"/>
        <v>0.5</v>
      </c>
      <c r="I531" s="1614">
        <f t="shared" si="19"/>
        <v>0</v>
      </c>
      <c r="J531" s="1614">
        <v>-1</v>
      </c>
      <c r="K531" s="1836">
        <v>3.9</v>
      </c>
      <c r="L531" s="1837">
        <f t="shared" si="16"/>
        <v>5.3826923076923086</v>
      </c>
      <c r="M531" s="1634">
        <v>-3</v>
      </c>
      <c r="N531" s="821">
        <v>6.0199999999999997E-2</v>
      </c>
    </row>
    <row r="532" spans="1:14">
      <c r="B532" s="2082">
        <v>36647</v>
      </c>
      <c r="C532" s="1612">
        <v>6.4399999999999995</v>
      </c>
      <c r="D532" s="1615">
        <v>6.81</v>
      </c>
      <c r="E532" s="1613">
        <f t="shared" si="17"/>
        <v>-0.37000000000000011</v>
      </c>
      <c r="H532" s="1614">
        <f t="shared" si="18"/>
        <v>0.5</v>
      </c>
      <c r="I532" s="1614">
        <f t="shared" si="19"/>
        <v>0</v>
      </c>
      <c r="J532" s="1614">
        <v>-1</v>
      </c>
      <c r="K532" s="1634">
        <f>(K531+K534)/2</f>
        <v>3.95</v>
      </c>
      <c r="L532" s="1837">
        <f t="shared" si="16"/>
        <v>5.2249999999999996</v>
      </c>
      <c r="M532" s="1634">
        <v>-3</v>
      </c>
      <c r="N532" s="821">
        <v>6.2699999999999992E-2</v>
      </c>
    </row>
    <row r="533" spans="1:14">
      <c r="B533" s="2082">
        <v>36678</v>
      </c>
      <c r="C533" s="1612">
        <v>6.1</v>
      </c>
      <c r="D533" s="1615">
        <v>6.4800000000000013</v>
      </c>
      <c r="E533" s="1613">
        <f t="shared" si="17"/>
        <v>-0.38000000000000167</v>
      </c>
      <c r="H533" s="1614">
        <f t="shared" si="18"/>
        <v>0.5</v>
      </c>
      <c r="I533" s="1614">
        <f t="shared" si="19"/>
        <v>0</v>
      </c>
      <c r="J533" s="1614">
        <v>-1</v>
      </c>
      <c r="K533" s="1634">
        <f>(K532+K534)/2</f>
        <v>3.9750000000000001</v>
      </c>
      <c r="L533" s="1837">
        <f t="shared" si="16"/>
        <v>5.1230769230769226</v>
      </c>
      <c r="M533" s="1634">
        <v>-3</v>
      </c>
      <c r="N533" s="821">
        <v>6.5299999999999997E-2</v>
      </c>
    </row>
    <row r="534" spans="1:14">
      <c r="B534" s="2082">
        <v>36708</v>
      </c>
      <c r="C534" s="1612">
        <v>6.05</v>
      </c>
      <c r="D534" s="1615">
        <v>6.34</v>
      </c>
      <c r="E534" s="1613">
        <f t="shared" si="17"/>
        <v>-0.29000000000000004</v>
      </c>
      <c r="H534" s="1614">
        <f t="shared" si="18"/>
        <v>0.5</v>
      </c>
      <c r="I534" s="1614">
        <f t="shared" si="19"/>
        <v>0</v>
      </c>
      <c r="J534" s="1614">
        <v>-1</v>
      </c>
      <c r="K534" s="1836">
        <v>4</v>
      </c>
      <c r="L534" s="1837">
        <f t="shared" si="16"/>
        <v>5.0500000000000007</v>
      </c>
      <c r="M534" s="1634">
        <v>-3</v>
      </c>
      <c r="N534" s="821">
        <v>6.54E-2</v>
      </c>
    </row>
    <row r="535" spans="1:14">
      <c r="B535" s="2082">
        <v>36739</v>
      </c>
      <c r="C535" s="1612">
        <v>5.83</v>
      </c>
      <c r="D535" s="1615">
        <v>6.23</v>
      </c>
      <c r="E535" s="1613">
        <f t="shared" si="17"/>
        <v>-0.40000000000000036</v>
      </c>
      <c r="H535" s="1614">
        <f t="shared" si="18"/>
        <v>0.5</v>
      </c>
      <c r="I535" s="1614">
        <f t="shared" si="19"/>
        <v>0</v>
      </c>
      <c r="J535" s="1614">
        <v>-1</v>
      </c>
      <c r="K535" s="1634">
        <f>(K534+K537)/2</f>
        <v>3.75</v>
      </c>
      <c r="L535" s="1837">
        <f t="shared" si="16"/>
        <v>4.9846153846153856</v>
      </c>
      <c r="M535" s="1634">
        <v>-3</v>
      </c>
      <c r="N535" s="821">
        <v>6.5000000000000002E-2</v>
      </c>
    </row>
    <row r="536" spans="1:14">
      <c r="B536" s="2082">
        <v>36770</v>
      </c>
      <c r="C536" s="1612">
        <v>5.8000000000000007</v>
      </c>
      <c r="D536" s="1615">
        <v>6.08</v>
      </c>
      <c r="E536" s="1613">
        <f t="shared" si="17"/>
        <v>-0.27999999999999936</v>
      </c>
      <c r="H536" s="1614">
        <f t="shared" si="18"/>
        <v>0.5</v>
      </c>
      <c r="I536" s="1614">
        <f t="shared" si="19"/>
        <v>0</v>
      </c>
      <c r="J536" s="1614">
        <v>-1</v>
      </c>
      <c r="K536" s="1634">
        <f>(K535+K537)/2</f>
        <v>3.625</v>
      </c>
      <c r="L536" s="1837">
        <f t="shared" ref="L536:L599" si="20">AVERAGE(K524:K536)</f>
        <v>4.8557692307692308</v>
      </c>
      <c r="M536" s="1634">
        <v>-3</v>
      </c>
      <c r="N536" s="821">
        <v>6.5199999999999994E-2</v>
      </c>
    </row>
    <row r="537" spans="1:14">
      <c r="B537" s="2082">
        <v>36800</v>
      </c>
      <c r="C537" s="1612">
        <v>5.74</v>
      </c>
      <c r="D537" s="1615">
        <v>5.91</v>
      </c>
      <c r="E537" s="1613">
        <f t="shared" si="17"/>
        <v>-0.16999999999999993</v>
      </c>
      <c r="H537" s="1614">
        <f t="shared" si="18"/>
        <v>0.5</v>
      </c>
      <c r="I537" s="1614">
        <f t="shared" si="19"/>
        <v>0</v>
      </c>
      <c r="J537" s="1614">
        <v>-1</v>
      </c>
      <c r="K537" s="1836">
        <v>3.5</v>
      </c>
      <c r="L537" s="1837">
        <f t="shared" si="20"/>
        <v>4.6903846153846152</v>
      </c>
      <c r="M537" s="1634">
        <v>-3</v>
      </c>
      <c r="N537" s="821">
        <v>6.5099999999999991E-2</v>
      </c>
    </row>
    <row r="538" spans="1:14">
      <c r="B538" s="2082">
        <v>36831</v>
      </c>
      <c r="C538" s="1612">
        <v>5.72</v>
      </c>
      <c r="D538" s="1615">
        <v>5.88</v>
      </c>
      <c r="E538" s="1613">
        <f t="shared" si="17"/>
        <v>-0.16000000000000014</v>
      </c>
      <c r="H538" s="1614">
        <f t="shared" si="18"/>
        <v>0.5</v>
      </c>
      <c r="I538" s="1614">
        <f t="shared" si="19"/>
        <v>0</v>
      </c>
      <c r="J538" s="1614">
        <v>-1</v>
      </c>
      <c r="K538" s="1634">
        <f>(K537+K540)/2</f>
        <v>2.5499999999999998</v>
      </c>
      <c r="L538" s="1837">
        <f t="shared" si="20"/>
        <v>4.4249999999999998</v>
      </c>
      <c r="M538" s="1634">
        <v>-3</v>
      </c>
      <c r="N538" s="821">
        <v>6.5099999999999991E-2</v>
      </c>
    </row>
    <row r="539" spans="1:14">
      <c r="B539" s="2082">
        <v>36861</v>
      </c>
      <c r="C539" s="1612">
        <v>5.24</v>
      </c>
      <c r="D539" s="1615">
        <v>5.35</v>
      </c>
      <c r="E539" s="1613">
        <f t="shared" si="17"/>
        <v>-0.10999999999999943</v>
      </c>
      <c r="H539" s="1614">
        <f t="shared" si="18"/>
        <v>0.5</v>
      </c>
      <c r="I539" s="1614">
        <f t="shared" si="19"/>
        <v>0</v>
      </c>
      <c r="J539" s="1614">
        <v>-1</v>
      </c>
      <c r="K539" s="1634">
        <f>(K538+K540)/2</f>
        <v>2.0750000000000002</v>
      </c>
      <c r="L539" s="1837">
        <f t="shared" si="20"/>
        <v>4.1115384615384611</v>
      </c>
      <c r="M539" s="1634">
        <v>-3</v>
      </c>
      <c r="N539" s="821">
        <v>6.4000000000000001E-2</v>
      </c>
    </row>
    <row r="540" spans="1:14">
      <c r="A540" s="1611">
        <v>2001</v>
      </c>
      <c r="B540" s="2082">
        <v>36892</v>
      </c>
      <c r="C540" s="1612">
        <v>5.16</v>
      </c>
      <c r="D540" s="1615">
        <v>4.76</v>
      </c>
      <c r="E540" s="1613">
        <f t="shared" si="17"/>
        <v>0.40000000000000036</v>
      </c>
      <c r="H540" s="1614">
        <f t="shared" si="18"/>
        <v>0.5</v>
      </c>
      <c r="I540" s="1614">
        <f t="shared" si="19"/>
        <v>0</v>
      </c>
      <c r="J540" s="1614">
        <v>-1</v>
      </c>
      <c r="K540" s="1836">
        <v>1.6</v>
      </c>
      <c r="L540" s="1837">
        <f t="shared" si="20"/>
        <v>3.7557692307692303</v>
      </c>
      <c r="M540" s="1634">
        <v>-3</v>
      </c>
      <c r="N540" s="821">
        <v>5.9800000000000006E-2</v>
      </c>
    </row>
    <row r="541" spans="1:14">
      <c r="B541" s="2082">
        <v>36923</v>
      </c>
      <c r="C541" s="1612">
        <v>5.0999999999999996</v>
      </c>
      <c r="D541" s="1615">
        <v>4.66</v>
      </c>
      <c r="E541" s="1613">
        <f t="shared" si="17"/>
        <v>0.4399999999999995</v>
      </c>
      <c r="H541" s="1614">
        <f t="shared" si="18"/>
        <v>0.5</v>
      </c>
      <c r="I541" s="1614">
        <f t="shared" si="19"/>
        <v>0</v>
      </c>
      <c r="J541" s="1614">
        <v>-1</v>
      </c>
      <c r="K541" s="1634">
        <f>(K540+K543)/2</f>
        <v>1.25</v>
      </c>
      <c r="L541" s="1837">
        <f t="shared" si="20"/>
        <v>3.3673076923076923</v>
      </c>
      <c r="M541" s="1634">
        <v>-3</v>
      </c>
      <c r="N541" s="821">
        <v>5.4900000000000004E-2</v>
      </c>
    </row>
    <row r="542" spans="1:14">
      <c r="B542" s="2082">
        <v>36951</v>
      </c>
      <c r="C542" s="1612">
        <v>4.8899999999999997</v>
      </c>
      <c r="D542" s="1615">
        <v>4.34</v>
      </c>
      <c r="E542" s="1613">
        <f t="shared" si="17"/>
        <v>0.54999999999999982</v>
      </c>
      <c r="F542" s="1616">
        <v>3</v>
      </c>
      <c r="G542" s="1616">
        <v>-3</v>
      </c>
      <c r="H542" s="1614">
        <f t="shared" si="18"/>
        <v>0.5</v>
      </c>
      <c r="I542" s="1614">
        <f t="shared" si="19"/>
        <v>0</v>
      </c>
      <c r="J542" s="1614">
        <v>-1</v>
      </c>
      <c r="K542" s="1634">
        <f>(K541+K543)/2</f>
        <v>1.075</v>
      </c>
      <c r="L542" s="1837">
        <f t="shared" si="20"/>
        <v>3.0576923076923084</v>
      </c>
      <c r="M542" s="1634">
        <v>-3</v>
      </c>
      <c r="N542" s="821">
        <v>5.3099999999999994E-2</v>
      </c>
    </row>
    <row r="543" spans="1:14">
      <c r="B543" s="2082">
        <v>36982</v>
      </c>
      <c r="C543" s="1612">
        <v>5.1400000000000006</v>
      </c>
      <c r="D543" s="1615">
        <v>4.2300000000000004</v>
      </c>
      <c r="E543" s="1613">
        <f t="shared" si="17"/>
        <v>0.91000000000000014</v>
      </c>
      <c r="F543" s="1616">
        <v>3</v>
      </c>
      <c r="G543" s="1616">
        <v>-3</v>
      </c>
      <c r="H543" s="1614">
        <f t="shared" si="18"/>
        <v>0.5</v>
      </c>
      <c r="I543" s="1614">
        <f t="shared" si="19"/>
        <v>0</v>
      </c>
      <c r="J543" s="1614">
        <v>-1</v>
      </c>
      <c r="K543" s="1836">
        <v>0.9</v>
      </c>
      <c r="L543" s="1837">
        <f t="shared" si="20"/>
        <v>2.7807692307692307</v>
      </c>
      <c r="M543" s="1634">
        <v>-3</v>
      </c>
      <c r="N543" s="821">
        <v>4.8000000000000001E-2</v>
      </c>
    </row>
    <row r="544" spans="1:14">
      <c r="B544" s="2082">
        <v>37012</v>
      </c>
      <c r="C544" s="1612">
        <v>5.3900000000000006</v>
      </c>
      <c r="D544" s="1615">
        <v>4.26</v>
      </c>
      <c r="E544" s="1613">
        <f t="shared" si="17"/>
        <v>1.1300000000000008</v>
      </c>
      <c r="F544" s="1616">
        <v>3</v>
      </c>
      <c r="G544" s="1616">
        <v>-3</v>
      </c>
      <c r="H544" s="1614">
        <f t="shared" si="18"/>
        <v>0.5</v>
      </c>
      <c r="I544" s="1614">
        <f t="shared" si="19"/>
        <v>0</v>
      </c>
      <c r="J544" s="1614">
        <v>-1</v>
      </c>
      <c r="K544" s="1634">
        <f>(K543+K546)/2</f>
        <v>1.1499999999999999</v>
      </c>
      <c r="L544" s="1837">
        <f t="shared" si="20"/>
        <v>2.569230769230769</v>
      </c>
      <c r="M544" s="1634">
        <v>-3</v>
      </c>
      <c r="N544" s="821">
        <v>4.2099999999999999E-2</v>
      </c>
    </row>
    <row r="545" spans="1:14">
      <c r="B545" s="2082">
        <v>37043</v>
      </c>
      <c r="C545" s="1612">
        <v>5.28</v>
      </c>
      <c r="D545" s="1615">
        <v>4.08</v>
      </c>
      <c r="E545" s="1613">
        <f t="shared" si="17"/>
        <v>1.2000000000000002</v>
      </c>
      <c r="F545" s="1616">
        <v>3</v>
      </c>
      <c r="G545" s="1616">
        <v>-3</v>
      </c>
      <c r="H545" s="1614">
        <f t="shared" si="18"/>
        <v>0.5</v>
      </c>
      <c r="I545" s="1614">
        <f t="shared" si="19"/>
        <v>0</v>
      </c>
      <c r="J545" s="1614">
        <v>-1</v>
      </c>
      <c r="K545" s="1634">
        <f>(K544+K546)/2</f>
        <v>1.2749999999999999</v>
      </c>
      <c r="L545" s="1837">
        <f t="shared" si="20"/>
        <v>2.3634615384615385</v>
      </c>
      <c r="M545" s="1634">
        <v>-3</v>
      </c>
      <c r="N545" s="821">
        <v>3.9699999999999999E-2</v>
      </c>
    </row>
    <row r="546" spans="1:14">
      <c r="B546" s="2082">
        <v>37073</v>
      </c>
      <c r="C546" s="1612">
        <v>5.24</v>
      </c>
      <c r="D546" s="1615">
        <v>4.04</v>
      </c>
      <c r="E546" s="1613">
        <f t="shared" si="17"/>
        <v>1.2000000000000002</v>
      </c>
      <c r="F546" s="1616">
        <v>3</v>
      </c>
      <c r="G546" s="1616">
        <v>-3</v>
      </c>
      <c r="H546" s="1614">
        <f t="shared" si="18"/>
        <v>0.5</v>
      </c>
      <c r="I546" s="1614">
        <f t="shared" si="19"/>
        <v>0</v>
      </c>
      <c r="J546" s="1614">
        <v>-1</v>
      </c>
      <c r="K546" s="1836">
        <v>1.4</v>
      </c>
      <c r="L546" s="1837">
        <f t="shared" si="20"/>
        <v>2.1653846153846148</v>
      </c>
      <c r="M546" s="1634">
        <v>-3</v>
      </c>
      <c r="N546" s="821">
        <v>3.7699999999999997E-2</v>
      </c>
    </row>
    <row r="547" spans="1:14">
      <c r="B547" s="2082">
        <v>37104</v>
      </c>
      <c r="C547" s="1612">
        <v>4.97</v>
      </c>
      <c r="D547" s="1615">
        <v>3.7599999999999993</v>
      </c>
      <c r="E547" s="1613">
        <f t="shared" si="17"/>
        <v>1.2100000000000004</v>
      </c>
      <c r="F547" s="1616">
        <v>3</v>
      </c>
      <c r="G547" s="1616">
        <v>-3</v>
      </c>
      <c r="H547" s="1614">
        <f t="shared" si="18"/>
        <v>0.5</v>
      </c>
      <c r="I547" s="1614">
        <f t="shared" si="19"/>
        <v>0</v>
      </c>
      <c r="J547" s="1614">
        <v>-1</v>
      </c>
      <c r="K547" s="1634">
        <f>(K546+K549)/2</f>
        <v>3.75</v>
      </c>
      <c r="L547" s="1837">
        <f t="shared" si="20"/>
        <v>2.1461538461538456</v>
      </c>
      <c r="M547" s="1634">
        <v>-3</v>
      </c>
      <c r="N547" s="821">
        <v>3.6499999999999998E-2</v>
      </c>
    </row>
    <row r="548" spans="1:14">
      <c r="B548" s="2082">
        <v>37135</v>
      </c>
      <c r="C548" s="1612">
        <v>4.7300000000000004</v>
      </c>
      <c r="D548" s="1615">
        <v>3.12</v>
      </c>
      <c r="E548" s="1613">
        <f t="shared" si="17"/>
        <v>1.6100000000000003</v>
      </c>
      <c r="F548" s="1616">
        <v>3</v>
      </c>
      <c r="G548" s="1616">
        <v>-3</v>
      </c>
      <c r="H548" s="1614">
        <f t="shared" si="18"/>
        <v>0.5</v>
      </c>
      <c r="I548" s="1614">
        <f t="shared" si="19"/>
        <v>0</v>
      </c>
      <c r="J548" s="1614">
        <v>-1</v>
      </c>
      <c r="K548" s="1634">
        <f>(K547+K549)/2</f>
        <v>4.9249999999999998</v>
      </c>
      <c r="L548" s="1837">
        <f t="shared" si="20"/>
        <v>2.2365384615384611</v>
      </c>
      <c r="M548" s="1634">
        <v>-3</v>
      </c>
      <c r="N548" s="821">
        <v>3.0699999999999998E-2</v>
      </c>
    </row>
    <row r="549" spans="1:14">
      <c r="B549" s="2082">
        <v>37165</v>
      </c>
      <c r="C549" s="1612">
        <v>4.5699999999999994</v>
      </c>
      <c r="D549" s="1615">
        <v>2.73</v>
      </c>
      <c r="E549" s="1613">
        <f t="shared" si="17"/>
        <v>1.8399999999999994</v>
      </c>
      <c r="F549" s="1616">
        <v>3</v>
      </c>
      <c r="G549" s="1616">
        <v>-3</v>
      </c>
      <c r="H549" s="1614">
        <f t="shared" si="18"/>
        <v>0.5</v>
      </c>
      <c r="I549" s="1614">
        <f t="shared" si="19"/>
        <v>0</v>
      </c>
      <c r="J549" s="1614">
        <v>-1</v>
      </c>
      <c r="K549" s="1836">
        <v>6.1</v>
      </c>
      <c r="L549" s="1837">
        <f t="shared" si="20"/>
        <v>2.4269230769230767</v>
      </c>
      <c r="M549" s="1634">
        <v>-3</v>
      </c>
      <c r="N549" s="821">
        <v>2.4900000000000002E-2</v>
      </c>
    </row>
    <row r="550" spans="1:14">
      <c r="B550" s="2082">
        <v>37196</v>
      </c>
      <c r="C550" s="1612">
        <v>4.6500000000000004</v>
      </c>
      <c r="D550" s="1615">
        <v>2.78</v>
      </c>
      <c r="E550" s="1613">
        <f t="shared" si="17"/>
        <v>1.8700000000000006</v>
      </c>
      <c r="F550" s="1616">
        <v>3</v>
      </c>
      <c r="G550" s="1616">
        <v>-3</v>
      </c>
      <c r="H550" s="1614">
        <f t="shared" si="18"/>
        <v>0.5</v>
      </c>
      <c r="I550" s="1614">
        <f t="shared" si="19"/>
        <v>0</v>
      </c>
      <c r="J550" s="1614">
        <v>-1</v>
      </c>
      <c r="K550" s="1634">
        <f>(K549+K552)/2</f>
        <v>3.65</v>
      </c>
      <c r="L550" s="1837">
        <f t="shared" si="20"/>
        <v>2.4384615384615382</v>
      </c>
      <c r="M550" s="1634">
        <v>-3</v>
      </c>
      <c r="N550" s="821">
        <v>2.0899999999999998E-2</v>
      </c>
    </row>
    <row r="551" spans="1:14">
      <c r="B551" s="2082">
        <v>37226</v>
      </c>
      <c r="C551" s="1612">
        <v>5.09</v>
      </c>
      <c r="D551" s="1615">
        <v>3.11</v>
      </c>
      <c r="E551" s="1613">
        <f t="shared" si="17"/>
        <v>1.98</v>
      </c>
      <c r="H551" s="1614">
        <f t="shared" si="18"/>
        <v>0.5</v>
      </c>
      <c r="I551" s="1614">
        <f t="shared" si="19"/>
        <v>0</v>
      </c>
      <c r="J551" s="1614">
        <v>-1</v>
      </c>
      <c r="K551" s="1634">
        <f>(K550+K552)/2</f>
        <v>2.4249999999999998</v>
      </c>
      <c r="L551" s="1837">
        <f t="shared" si="20"/>
        <v>2.4288461538461537</v>
      </c>
      <c r="M551" s="1634">
        <v>-3</v>
      </c>
      <c r="N551" s="821">
        <v>1.8200000000000001E-2</v>
      </c>
    </row>
    <row r="552" spans="1:14">
      <c r="A552" s="1611">
        <v>2002</v>
      </c>
      <c r="B552" s="2082">
        <v>37257</v>
      </c>
      <c r="C552" s="1612">
        <v>5.04</v>
      </c>
      <c r="D552" s="1615">
        <v>3.03</v>
      </c>
      <c r="E552" s="1613">
        <f t="shared" si="17"/>
        <v>2.0100000000000002</v>
      </c>
      <c r="H552" s="1614">
        <f t="shared" si="18"/>
        <v>0.5</v>
      </c>
      <c r="I552" s="1614">
        <f t="shared" si="19"/>
        <v>0</v>
      </c>
      <c r="J552" s="1614">
        <v>-1</v>
      </c>
      <c r="K552" s="1836">
        <v>1.2</v>
      </c>
      <c r="L552" s="1837">
        <f t="shared" si="20"/>
        <v>2.3615384615384611</v>
      </c>
      <c r="M552" s="1634">
        <v>-3</v>
      </c>
      <c r="N552" s="821">
        <v>1.7299999999999999E-2</v>
      </c>
    </row>
    <row r="553" spans="1:14">
      <c r="B553" s="2082">
        <v>37288</v>
      </c>
      <c r="C553" s="1612">
        <v>4.91</v>
      </c>
      <c r="D553" s="1615">
        <v>3.02</v>
      </c>
      <c r="E553" s="1613">
        <f t="shared" si="17"/>
        <v>1.8900000000000001</v>
      </c>
      <c r="H553" s="1614">
        <f t="shared" si="18"/>
        <v>0.5</v>
      </c>
      <c r="I553" s="1614">
        <f t="shared" si="19"/>
        <v>0</v>
      </c>
      <c r="J553" s="1614">
        <v>-1</v>
      </c>
      <c r="K553" s="1634">
        <f>(K552+K555)/2</f>
        <v>1.65</v>
      </c>
      <c r="L553" s="1837">
        <f t="shared" si="20"/>
        <v>2.3653846153846154</v>
      </c>
      <c r="M553" s="1634">
        <v>-3</v>
      </c>
      <c r="N553" s="821">
        <v>1.7399999999999999E-2</v>
      </c>
    </row>
    <row r="554" spans="1:14">
      <c r="B554" s="2082">
        <v>37316</v>
      </c>
      <c r="C554" s="1612">
        <v>5.28</v>
      </c>
      <c r="D554" s="1615">
        <v>3.56</v>
      </c>
      <c r="E554" s="1613">
        <f t="shared" si="17"/>
        <v>1.7200000000000002</v>
      </c>
      <c r="H554" s="1614">
        <f t="shared" si="18"/>
        <v>0.5</v>
      </c>
      <c r="I554" s="1614">
        <f t="shared" si="19"/>
        <v>0</v>
      </c>
      <c r="J554" s="1614">
        <v>-1</v>
      </c>
      <c r="K554" s="1634">
        <f>(K553+K555)/2</f>
        <v>1.875</v>
      </c>
      <c r="L554" s="1837">
        <f t="shared" si="20"/>
        <v>2.4134615384615383</v>
      </c>
      <c r="M554" s="1634">
        <v>-3</v>
      </c>
      <c r="N554" s="821">
        <v>1.7299999999999999E-2</v>
      </c>
    </row>
    <row r="555" spans="1:14">
      <c r="B555" s="2082">
        <v>37347</v>
      </c>
      <c r="C555" s="1612">
        <v>5.21</v>
      </c>
      <c r="D555" s="1615">
        <v>3.42</v>
      </c>
      <c r="E555" s="1613">
        <f t="shared" si="17"/>
        <v>1.79</v>
      </c>
      <c r="H555" s="1614">
        <f t="shared" si="18"/>
        <v>0.5</v>
      </c>
      <c r="I555" s="1614">
        <f t="shared" si="19"/>
        <v>0</v>
      </c>
      <c r="J555" s="1614">
        <v>-1</v>
      </c>
      <c r="K555" s="1836">
        <v>2.1</v>
      </c>
      <c r="L555" s="1837">
        <f t="shared" si="20"/>
        <v>2.4923076923076923</v>
      </c>
      <c r="M555" s="1634">
        <v>-3</v>
      </c>
      <c r="N555" s="821">
        <v>1.7500000000000002E-2</v>
      </c>
    </row>
    <row r="556" spans="1:14">
      <c r="B556" s="2082">
        <v>37377</v>
      </c>
      <c r="C556" s="1612">
        <v>5.16</v>
      </c>
      <c r="D556" s="1615">
        <v>3.26</v>
      </c>
      <c r="E556" s="1613">
        <f t="shared" si="17"/>
        <v>1.9000000000000004</v>
      </c>
      <c r="H556" s="1614">
        <f t="shared" si="18"/>
        <v>0.5</v>
      </c>
      <c r="I556" s="1614">
        <f t="shared" si="19"/>
        <v>0</v>
      </c>
      <c r="J556" s="1614">
        <v>-1</v>
      </c>
      <c r="K556" s="1634">
        <f>(K555+K558)/2</f>
        <v>2.5</v>
      </c>
      <c r="L556" s="1837">
        <f t="shared" si="20"/>
        <v>2.6153846153846154</v>
      </c>
      <c r="M556" s="1634">
        <v>-3</v>
      </c>
      <c r="N556" s="821">
        <v>1.7500000000000002E-2</v>
      </c>
    </row>
    <row r="557" spans="1:14">
      <c r="B557" s="2082">
        <v>37408</v>
      </c>
      <c r="C557" s="1612">
        <v>4.93</v>
      </c>
      <c r="D557" s="1615">
        <v>2.99</v>
      </c>
      <c r="E557" s="1613">
        <f t="shared" si="17"/>
        <v>1.9399999999999995</v>
      </c>
      <c r="H557" s="1614">
        <f t="shared" si="18"/>
        <v>0.5</v>
      </c>
      <c r="I557" s="1614">
        <f t="shared" si="19"/>
        <v>0</v>
      </c>
      <c r="J557" s="1614">
        <v>-1</v>
      </c>
      <c r="K557" s="1634">
        <f>(K556+K558)/2</f>
        <v>2.7</v>
      </c>
      <c r="L557" s="1837">
        <f t="shared" si="20"/>
        <v>2.7346153846153842</v>
      </c>
      <c r="M557" s="1634">
        <v>-3</v>
      </c>
      <c r="N557" s="821">
        <v>1.7500000000000002E-2</v>
      </c>
    </row>
    <row r="558" spans="1:14">
      <c r="B558" s="2082">
        <v>37438</v>
      </c>
      <c r="C558" s="1612">
        <v>4.6500000000000004</v>
      </c>
      <c r="D558" s="1615">
        <v>2.56</v>
      </c>
      <c r="E558" s="1613">
        <f t="shared" si="17"/>
        <v>2.0900000000000003</v>
      </c>
      <c r="H558" s="1614">
        <f t="shared" si="18"/>
        <v>0.5</v>
      </c>
      <c r="I558" s="1614">
        <f t="shared" si="19"/>
        <v>0</v>
      </c>
      <c r="J558" s="1614">
        <v>-1</v>
      </c>
      <c r="K558" s="1836">
        <v>2.9</v>
      </c>
      <c r="L558" s="1837">
        <f t="shared" si="20"/>
        <v>2.8596153846153842</v>
      </c>
      <c r="M558" s="1634">
        <v>-3</v>
      </c>
      <c r="N558" s="821">
        <v>1.7299999999999999E-2</v>
      </c>
    </row>
    <row r="559" spans="1:14">
      <c r="B559" s="2082">
        <v>37469</v>
      </c>
      <c r="C559" s="1612">
        <v>4.26</v>
      </c>
      <c r="D559" s="1615">
        <v>2.13</v>
      </c>
      <c r="E559" s="1613">
        <f t="shared" si="17"/>
        <v>2.13</v>
      </c>
      <c r="H559" s="1614">
        <f t="shared" si="18"/>
        <v>0.5</v>
      </c>
      <c r="I559" s="1614">
        <f t="shared" si="19"/>
        <v>0</v>
      </c>
      <c r="J559" s="1614">
        <v>-1</v>
      </c>
      <c r="K559" s="1634">
        <f>(K558+K561)/2</f>
        <v>2.5999999999999996</v>
      </c>
      <c r="L559" s="1837">
        <f t="shared" si="20"/>
        <v>2.9519230769230771</v>
      </c>
      <c r="M559" s="1634">
        <v>-3</v>
      </c>
      <c r="N559" s="821">
        <v>1.7399999999999999E-2</v>
      </c>
    </row>
    <row r="560" spans="1:14">
      <c r="B560" s="2082">
        <v>37500</v>
      </c>
      <c r="C560" s="1612">
        <v>3.8699999999999997</v>
      </c>
      <c r="D560" s="1615">
        <v>2</v>
      </c>
      <c r="E560" s="1613">
        <f t="shared" si="17"/>
        <v>1.8699999999999997</v>
      </c>
      <c r="H560" s="1614">
        <f t="shared" si="18"/>
        <v>0.5</v>
      </c>
      <c r="I560" s="1614">
        <f t="shared" si="19"/>
        <v>0</v>
      </c>
      <c r="J560" s="1614">
        <v>-1</v>
      </c>
      <c r="K560" s="1634">
        <f>(K559+K561)/2</f>
        <v>2.4499999999999997</v>
      </c>
      <c r="L560" s="1837">
        <f t="shared" si="20"/>
        <v>2.851923076923077</v>
      </c>
      <c r="M560" s="1634">
        <v>-3</v>
      </c>
      <c r="N560" s="821">
        <v>1.7500000000000002E-2</v>
      </c>
    </row>
    <row r="561" spans="1:14">
      <c r="B561" s="2082">
        <v>37530</v>
      </c>
      <c r="C561" s="1612">
        <v>3.94</v>
      </c>
      <c r="D561" s="1615">
        <v>1.91</v>
      </c>
      <c r="E561" s="1613">
        <f t="shared" si="17"/>
        <v>2.0300000000000002</v>
      </c>
      <c r="H561" s="1614">
        <f t="shared" si="18"/>
        <v>0.5</v>
      </c>
      <c r="I561" s="1614">
        <f t="shared" si="19"/>
        <v>0</v>
      </c>
      <c r="J561" s="1614">
        <v>-1</v>
      </c>
      <c r="K561" s="1836">
        <v>2.2999999999999998</v>
      </c>
      <c r="L561" s="1837">
        <f t="shared" si="20"/>
        <v>2.6499999999999995</v>
      </c>
      <c r="M561" s="1634">
        <v>-3</v>
      </c>
      <c r="N561" s="821">
        <v>1.7500000000000002E-2</v>
      </c>
    </row>
    <row r="562" spans="1:14">
      <c r="B562" s="2082">
        <v>37561</v>
      </c>
      <c r="C562" s="1612">
        <v>4.05</v>
      </c>
      <c r="D562" s="1615">
        <v>1.92</v>
      </c>
      <c r="E562" s="1613">
        <f t="shared" si="17"/>
        <v>2.13</v>
      </c>
      <c r="H562" s="1614">
        <f t="shared" si="18"/>
        <v>0.5</v>
      </c>
      <c r="I562" s="1614">
        <f t="shared" si="19"/>
        <v>0</v>
      </c>
      <c r="J562" s="1614">
        <v>-1</v>
      </c>
      <c r="K562" s="1634">
        <f>(K561+K564)/2</f>
        <v>2.0999999999999996</v>
      </c>
      <c r="L562" s="1837">
        <f t="shared" si="20"/>
        <v>2.342307692307692</v>
      </c>
      <c r="M562" s="1634">
        <v>-3</v>
      </c>
      <c r="N562" s="821">
        <v>1.34E-2</v>
      </c>
    </row>
    <row r="563" spans="1:14">
      <c r="B563" s="2082">
        <v>37591</v>
      </c>
      <c r="C563" s="1612">
        <v>4.03</v>
      </c>
      <c r="D563" s="1615">
        <v>1.8399999999999999</v>
      </c>
      <c r="E563" s="1613">
        <f t="shared" si="17"/>
        <v>2.1900000000000004</v>
      </c>
      <c r="H563" s="1614">
        <f t="shared" si="18"/>
        <v>0.5</v>
      </c>
      <c r="I563" s="1614">
        <f t="shared" si="19"/>
        <v>0</v>
      </c>
      <c r="J563" s="1614">
        <v>-1</v>
      </c>
      <c r="K563" s="1634">
        <f>(K562+K564)/2</f>
        <v>1.9999999999999998</v>
      </c>
      <c r="L563" s="1837">
        <f t="shared" si="20"/>
        <v>2.2153846153846151</v>
      </c>
      <c r="M563" s="1634">
        <v>-3</v>
      </c>
      <c r="N563" s="821">
        <v>1.24E-2</v>
      </c>
    </row>
    <row r="564" spans="1:14">
      <c r="A564" s="1611">
        <v>2003</v>
      </c>
      <c r="B564" s="2082">
        <v>37622</v>
      </c>
      <c r="C564" s="1612">
        <v>4.05</v>
      </c>
      <c r="D564" s="1615">
        <v>1.7399999999999998</v>
      </c>
      <c r="E564" s="1613">
        <f t="shared" si="17"/>
        <v>2.31</v>
      </c>
      <c r="H564" s="1614">
        <f t="shared" si="18"/>
        <v>0.5</v>
      </c>
      <c r="I564" s="1614">
        <f t="shared" si="19"/>
        <v>0</v>
      </c>
      <c r="J564" s="1614">
        <v>-1</v>
      </c>
      <c r="K564" s="1836">
        <v>1.9</v>
      </c>
      <c r="L564" s="1837">
        <f t="shared" si="20"/>
        <v>2.1749999999999998</v>
      </c>
      <c r="M564" s="1634">
        <v>-3</v>
      </c>
      <c r="N564" s="821">
        <v>1.24E-2</v>
      </c>
    </row>
    <row r="565" spans="1:14">
      <c r="B565" s="2082">
        <v>37653</v>
      </c>
      <c r="C565" s="1612">
        <v>3.9</v>
      </c>
      <c r="D565" s="1615">
        <v>1.63</v>
      </c>
      <c r="E565" s="1613">
        <f t="shared" ref="E565:E628" si="21">C565-D565</f>
        <v>2.27</v>
      </c>
      <c r="H565" s="1614">
        <f t="shared" si="18"/>
        <v>0.5</v>
      </c>
      <c r="I565" s="1614">
        <f t="shared" si="19"/>
        <v>0</v>
      </c>
      <c r="J565" s="1614">
        <v>-1</v>
      </c>
      <c r="K565" s="1634">
        <f>(K564+K567)/2</f>
        <v>3.25</v>
      </c>
      <c r="L565" s="1837">
        <f t="shared" si="20"/>
        <v>2.3326923076923074</v>
      </c>
      <c r="M565" s="1634">
        <v>-3</v>
      </c>
      <c r="N565" s="821">
        <v>1.26E-2</v>
      </c>
    </row>
    <row r="566" spans="1:14">
      <c r="B566" s="2082">
        <v>37681</v>
      </c>
      <c r="C566" s="1612">
        <v>3.81</v>
      </c>
      <c r="D566" s="1615">
        <v>1.5700000000000003</v>
      </c>
      <c r="E566" s="1613">
        <f t="shared" si="21"/>
        <v>2.2399999999999998</v>
      </c>
      <c r="H566" s="1614">
        <f t="shared" ref="H566:H629" si="22">H565</f>
        <v>0.5</v>
      </c>
      <c r="I566" s="1614">
        <f t="shared" ref="I566:I629" si="23">I565</f>
        <v>0</v>
      </c>
      <c r="J566" s="1614">
        <v>-1</v>
      </c>
      <c r="K566" s="1634">
        <f>(K565+K567)/2</f>
        <v>3.9249999999999998</v>
      </c>
      <c r="L566" s="1837">
        <f t="shared" si="20"/>
        <v>2.5076923076923072</v>
      </c>
      <c r="M566" s="1634">
        <v>-3</v>
      </c>
      <c r="N566" s="821">
        <v>1.2500000000000001E-2</v>
      </c>
    </row>
    <row r="567" spans="1:14">
      <c r="B567" s="2082">
        <v>37712</v>
      </c>
      <c r="C567" s="1612">
        <v>3.9600000000000004</v>
      </c>
      <c r="D567" s="1615">
        <v>1.6200000000000003</v>
      </c>
      <c r="E567" s="1613">
        <f t="shared" si="21"/>
        <v>2.34</v>
      </c>
      <c r="H567" s="1614">
        <f t="shared" si="22"/>
        <v>0.5</v>
      </c>
      <c r="I567" s="1614">
        <f t="shared" si="23"/>
        <v>0</v>
      </c>
      <c r="J567" s="1614">
        <v>-1</v>
      </c>
      <c r="K567" s="1836">
        <v>4.5999999999999996</v>
      </c>
      <c r="L567" s="1837">
        <f t="shared" si="20"/>
        <v>2.717307692307692</v>
      </c>
      <c r="M567" s="1634">
        <v>-3</v>
      </c>
      <c r="N567" s="821">
        <v>1.26E-2</v>
      </c>
    </row>
    <row r="568" spans="1:14">
      <c r="B568" s="2082">
        <v>37742</v>
      </c>
      <c r="C568" s="1612">
        <v>3.5700000000000003</v>
      </c>
      <c r="D568" s="1615">
        <v>1.42</v>
      </c>
      <c r="E568" s="1613">
        <f t="shared" si="21"/>
        <v>2.1500000000000004</v>
      </c>
      <c r="H568" s="1614">
        <f t="shared" si="22"/>
        <v>0.5</v>
      </c>
      <c r="I568" s="1614">
        <f t="shared" si="23"/>
        <v>0</v>
      </c>
      <c r="J568" s="1614">
        <v>-1</v>
      </c>
      <c r="K568" s="1634">
        <f>(K567+K570)/2</f>
        <v>5.3</v>
      </c>
      <c r="L568" s="1837">
        <f t="shared" si="20"/>
        <v>2.9634615384615377</v>
      </c>
      <c r="M568" s="1634">
        <v>-3</v>
      </c>
      <c r="N568" s="821">
        <v>1.26E-2</v>
      </c>
    </row>
    <row r="569" spans="1:14">
      <c r="B569" s="2082">
        <v>37773</v>
      </c>
      <c r="C569" s="1612">
        <v>3.3300000000000005</v>
      </c>
      <c r="D569" s="1615">
        <v>1.23</v>
      </c>
      <c r="E569" s="1613">
        <f t="shared" si="21"/>
        <v>2.1000000000000005</v>
      </c>
      <c r="H569" s="1614">
        <f t="shared" si="22"/>
        <v>0.5</v>
      </c>
      <c r="I569" s="1614">
        <f t="shared" si="23"/>
        <v>0</v>
      </c>
      <c r="J569" s="1614">
        <v>-1</v>
      </c>
      <c r="K569" s="1634">
        <f>(K568+K570)/2</f>
        <v>5.65</v>
      </c>
      <c r="L569" s="1837">
        <f t="shared" si="20"/>
        <v>3.20576923076923</v>
      </c>
      <c r="M569" s="1634">
        <v>-3</v>
      </c>
      <c r="N569" s="821">
        <v>1.2199999999999999E-2</v>
      </c>
    </row>
    <row r="570" spans="1:14">
      <c r="B570" s="2082">
        <v>37803</v>
      </c>
      <c r="C570" s="1612">
        <v>3.9800000000000004</v>
      </c>
      <c r="D570" s="1615">
        <v>1.47</v>
      </c>
      <c r="E570" s="1613">
        <f t="shared" si="21"/>
        <v>2.5100000000000007</v>
      </c>
      <c r="H570" s="1614">
        <f t="shared" si="22"/>
        <v>0.5</v>
      </c>
      <c r="I570" s="1614">
        <f t="shared" si="23"/>
        <v>0</v>
      </c>
      <c r="J570" s="1614">
        <v>-1</v>
      </c>
      <c r="K570" s="1836">
        <v>6</v>
      </c>
      <c r="L570" s="1837">
        <f t="shared" si="20"/>
        <v>3.4596153846153843</v>
      </c>
      <c r="M570" s="1634">
        <v>-3</v>
      </c>
      <c r="N570" s="821">
        <v>1.01E-2</v>
      </c>
    </row>
    <row r="571" spans="1:14">
      <c r="B571" s="2082">
        <v>37834</v>
      </c>
      <c r="C571" s="1612">
        <v>4.45</v>
      </c>
      <c r="D571" s="1615">
        <v>1.86</v>
      </c>
      <c r="E571" s="1613">
        <f t="shared" si="21"/>
        <v>2.59</v>
      </c>
      <c r="H571" s="1614">
        <f t="shared" si="22"/>
        <v>0.5</v>
      </c>
      <c r="I571" s="1614">
        <f t="shared" si="23"/>
        <v>0</v>
      </c>
      <c r="J571" s="1614">
        <v>-1</v>
      </c>
      <c r="K571" s="1634">
        <f>(K570+K573)/2</f>
        <v>4.3499999999999996</v>
      </c>
      <c r="L571" s="1837">
        <f t="shared" si="20"/>
        <v>3.5711538461538463</v>
      </c>
      <c r="M571" s="1634">
        <v>-3</v>
      </c>
      <c r="N571" s="821">
        <v>1.03E-2</v>
      </c>
    </row>
    <row r="572" spans="1:14">
      <c r="B572" s="2082">
        <v>37865</v>
      </c>
      <c r="C572" s="1612">
        <v>4.2700000000000005</v>
      </c>
      <c r="D572" s="1615">
        <v>1.71</v>
      </c>
      <c r="E572" s="1613">
        <f t="shared" si="21"/>
        <v>2.5600000000000005</v>
      </c>
      <c r="H572" s="1614">
        <f t="shared" si="22"/>
        <v>0.5</v>
      </c>
      <c r="I572" s="1614">
        <f t="shared" si="23"/>
        <v>0</v>
      </c>
      <c r="J572" s="1614">
        <v>-1</v>
      </c>
      <c r="K572" s="1634">
        <f>(K571+K573)/2</f>
        <v>3.5249999999999999</v>
      </c>
      <c r="L572" s="1837">
        <f t="shared" si="20"/>
        <v>3.6423076923076922</v>
      </c>
      <c r="M572" s="1634">
        <v>-3</v>
      </c>
      <c r="N572" s="821">
        <v>1.01E-2</v>
      </c>
    </row>
    <row r="573" spans="1:14">
      <c r="B573" s="2082">
        <v>37895</v>
      </c>
      <c r="C573" s="1612">
        <v>4.29</v>
      </c>
      <c r="D573" s="1615">
        <v>1.7500000000000002</v>
      </c>
      <c r="E573" s="1613">
        <f t="shared" si="21"/>
        <v>2.54</v>
      </c>
      <c r="H573" s="1614">
        <f t="shared" si="22"/>
        <v>0.5</v>
      </c>
      <c r="I573" s="1614">
        <f t="shared" si="23"/>
        <v>0</v>
      </c>
      <c r="J573" s="1614">
        <v>-1</v>
      </c>
      <c r="K573" s="1836">
        <v>2.7</v>
      </c>
      <c r="L573" s="1837">
        <f t="shared" si="20"/>
        <v>3.6615384615384619</v>
      </c>
      <c r="M573" s="1634">
        <v>-3</v>
      </c>
      <c r="N573" s="821">
        <v>1.01E-2</v>
      </c>
    </row>
    <row r="574" spans="1:14">
      <c r="B574" s="2082">
        <v>37926</v>
      </c>
      <c r="C574" s="1612">
        <v>4.3</v>
      </c>
      <c r="D574" s="1615">
        <v>1.9299999999999997</v>
      </c>
      <c r="E574" s="1613">
        <f t="shared" si="21"/>
        <v>2.37</v>
      </c>
      <c r="H574" s="1614">
        <f t="shared" si="22"/>
        <v>0.5</v>
      </c>
      <c r="I574" s="1614">
        <f t="shared" si="23"/>
        <v>0</v>
      </c>
      <c r="J574" s="1614">
        <v>-1</v>
      </c>
      <c r="K574" s="1634">
        <f>(K573+K576)/2</f>
        <v>3.1500000000000004</v>
      </c>
      <c r="L574" s="1837">
        <f t="shared" si="20"/>
        <v>3.726923076923077</v>
      </c>
      <c r="M574" s="1634">
        <v>-3</v>
      </c>
      <c r="N574" s="821">
        <v>0.01</v>
      </c>
    </row>
    <row r="575" spans="1:14">
      <c r="B575" s="2082">
        <v>37956</v>
      </c>
      <c r="C575" s="1612">
        <v>4.2700000000000005</v>
      </c>
      <c r="D575" s="1615">
        <v>1.91</v>
      </c>
      <c r="E575" s="1613">
        <f t="shared" si="21"/>
        <v>2.3600000000000003</v>
      </c>
      <c r="H575" s="1614">
        <f t="shared" si="22"/>
        <v>0.5</v>
      </c>
      <c r="I575" s="1614">
        <f t="shared" si="23"/>
        <v>0</v>
      </c>
      <c r="J575" s="1614">
        <v>-1</v>
      </c>
      <c r="K575" s="1634">
        <f>(K574+K576)/2</f>
        <v>3.375</v>
      </c>
      <c r="L575" s="1837">
        <f t="shared" si="20"/>
        <v>3.8250000000000002</v>
      </c>
      <c r="M575" s="1634">
        <v>-3</v>
      </c>
      <c r="N575" s="821">
        <v>9.7999999999999997E-3</v>
      </c>
    </row>
    <row r="576" spans="1:14">
      <c r="A576" s="1611">
        <v>2004</v>
      </c>
      <c r="B576" s="2082">
        <v>37987</v>
      </c>
      <c r="C576" s="1612">
        <v>4.1500000000000004</v>
      </c>
      <c r="D576" s="1615">
        <v>1.76</v>
      </c>
      <c r="E576" s="1613">
        <f t="shared" si="21"/>
        <v>2.3900000000000006</v>
      </c>
      <c r="H576" s="1614">
        <f t="shared" si="22"/>
        <v>0.5</v>
      </c>
      <c r="I576" s="1614">
        <f t="shared" si="23"/>
        <v>0</v>
      </c>
      <c r="J576" s="1614">
        <v>-1</v>
      </c>
      <c r="K576" s="1836">
        <v>3.6</v>
      </c>
      <c r="L576" s="1837">
        <f t="shared" si="20"/>
        <v>3.9480769230769233</v>
      </c>
      <c r="M576" s="1634">
        <v>-3</v>
      </c>
      <c r="N576" s="821">
        <v>0.01</v>
      </c>
    </row>
    <row r="577" spans="1:14">
      <c r="B577" s="2082">
        <v>38018</v>
      </c>
      <c r="C577" s="1612">
        <v>4.08</v>
      </c>
      <c r="D577" s="1615">
        <v>1.7399999999999998</v>
      </c>
      <c r="E577" s="1613">
        <f t="shared" si="21"/>
        <v>2.3400000000000003</v>
      </c>
      <c r="H577" s="1614">
        <f t="shared" si="22"/>
        <v>0.5</v>
      </c>
      <c r="I577" s="1614">
        <f t="shared" si="23"/>
        <v>0</v>
      </c>
      <c r="J577" s="1614">
        <v>-1</v>
      </c>
      <c r="K577" s="1634">
        <f>(K576+K579)/2</f>
        <v>3.05</v>
      </c>
      <c r="L577" s="1837">
        <f t="shared" si="20"/>
        <v>4.0365384615384619</v>
      </c>
      <c r="M577" s="1634">
        <v>-3</v>
      </c>
      <c r="N577" s="821">
        <v>1.01E-2</v>
      </c>
    </row>
    <row r="578" spans="1:14">
      <c r="B578" s="2082">
        <v>38047</v>
      </c>
      <c r="C578" s="1612">
        <v>3.83</v>
      </c>
      <c r="D578" s="1615">
        <v>1.58</v>
      </c>
      <c r="E578" s="1613">
        <f t="shared" si="21"/>
        <v>2.25</v>
      </c>
      <c r="H578" s="1614">
        <f t="shared" si="22"/>
        <v>0.5</v>
      </c>
      <c r="I578" s="1614">
        <f t="shared" si="23"/>
        <v>0</v>
      </c>
      <c r="J578" s="1614">
        <v>-1</v>
      </c>
      <c r="K578" s="1634">
        <f>(K577+K579)/2</f>
        <v>2.7749999999999999</v>
      </c>
      <c r="L578" s="1837">
        <f t="shared" si="20"/>
        <v>4</v>
      </c>
      <c r="M578" s="1634">
        <v>-3</v>
      </c>
      <c r="N578" s="821">
        <v>0.01</v>
      </c>
    </row>
    <row r="579" spans="1:14">
      <c r="B579" s="2082">
        <v>38078</v>
      </c>
      <c r="C579" s="1612">
        <v>4.3499999999999996</v>
      </c>
      <c r="D579" s="1615">
        <v>2.0699999999999998</v>
      </c>
      <c r="E579" s="1613">
        <f t="shared" si="21"/>
        <v>2.2799999999999998</v>
      </c>
      <c r="H579" s="1614">
        <f t="shared" si="22"/>
        <v>0.5</v>
      </c>
      <c r="I579" s="1614">
        <f t="shared" si="23"/>
        <v>0</v>
      </c>
      <c r="J579" s="1614">
        <v>-1</v>
      </c>
      <c r="K579" s="1836">
        <v>2.5</v>
      </c>
      <c r="L579" s="1837">
        <f t="shared" si="20"/>
        <v>3.8903846153846149</v>
      </c>
      <c r="M579" s="1634">
        <v>-3</v>
      </c>
      <c r="N579" s="821">
        <v>0.01</v>
      </c>
    </row>
    <row r="580" spans="1:14">
      <c r="B580" s="2082">
        <v>38108</v>
      </c>
      <c r="C580" s="1612">
        <v>4.72</v>
      </c>
      <c r="D580" s="1615">
        <v>2.5299999999999998</v>
      </c>
      <c r="E580" s="1613">
        <f t="shared" si="21"/>
        <v>2.19</v>
      </c>
      <c r="H580" s="1614">
        <f t="shared" si="22"/>
        <v>0.5</v>
      </c>
      <c r="I580" s="1614">
        <f t="shared" si="23"/>
        <v>0</v>
      </c>
      <c r="J580" s="1614">
        <v>-1</v>
      </c>
      <c r="K580" s="1634">
        <f>(K579+K582)/2</f>
        <v>3.5</v>
      </c>
      <c r="L580" s="1837">
        <f t="shared" si="20"/>
        <v>3.8057692307692301</v>
      </c>
      <c r="M580" s="1634">
        <v>-3</v>
      </c>
      <c r="N580" s="821">
        <v>0.01</v>
      </c>
    </row>
    <row r="581" spans="1:14">
      <c r="B581" s="2082">
        <v>38139</v>
      </c>
      <c r="C581" s="1612">
        <v>4.7300000000000004</v>
      </c>
      <c r="D581" s="1615">
        <v>2.76</v>
      </c>
      <c r="E581" s="1613">
        <f t="shared" si="21"/>
        <v>1.9700000000000006</v>
      </c>
      <c r="H581" s="1614">
        <f t="shared" si="22"/>
        <v>0.5</v>
      </c>
      <c r="I581" s="1614">
        <f t="shared" si="23"/>
        <v>0</v>
      </c>
      <c r="J581" s="1614">
        <v>-1</v>
      </c>
      <c r="K581" s="1634">
        <f>(K580+K582)/2</f>
        <v>4</v>
      </c>
      <c r="L581" s="1837">
        <f t="shared" si="20"/>
        <v>3.7057692307692305</v>
      </c>
      <c r="M581" s="1634">
        <v>-3</v>
      </c>
      <c r="N581" s="821">
        <v>1.03E-2</v>
      </c>
    </row>
    <row r="582" spans="1:14">
      <c r="B582" s="2082">
        <v>38169</v>
      </c>
      <c r="C582" s="1612">
        <v>4.5</v>
      </c>
      <c r="D582" s="1615">
        <v>2.64</v>
      </c>
      <c r="E582" s="1613">
        <f t="shared" si="21"/>
        <v>1.8599999999999999</v>
      </c>
      <c r="H582" s="1614">
        <f t="shared" si="22"/>
        <v>0.5</v>
      </c>
      <c r="I582" s="1614">
        <f t="shared" si="23"/>
        <v>0</v>
      </c>
      <c r="J582" s="1614">
        <v>-1</v>
      </c>
      <c r="K582" s="1836">
        <v>4.5</v>
      </c>
      <c r="L582" s="1837">
        <f t="shared" si="20"/>
        <v>3.6173076923076928</v>
      </c>
      <c r="M582" s="1634">
        <v>-3</v>
      </c>
      <c r="N582" s="821">
        <v>1.26E-2</v>
      </c>
    </row>
    <row r="583" spans="1:14">
      <c r="B583" s="2082">
        <v>38200</v>
      </c>
      <c r="C583" s="1612">
        <v>4.2799999999999994</v>
      </c>
      <c r="D583" s="1615">
        <v>2.5099999999999998</v>
      </c>
      <c r="E583" s="1613">
        <f t="shared" si="21"/>
        <v>1.7699999999999996</v>
      </c>
      <c r="H583" s="1614">
        <f t="shared" si="22"/>
        <v>0.5</v>
      </c>
      <c r="I583" s="1614">
        <f t="shared" si="23"/>
        <v>0</v>
      </c>
      <c r="J583" s="1614">
        <v>-1</v>
      </c>
      <c r="K583" s="1634">
        <f>(K582+K585)/2</f>
        <v>4.45</v>
      </c>
      <c r="L583" s="1837">
        <f t="shared" si="20"/>
        <v>3.4980769230769235</v>
      </c>
      <c r="M583" s="1634">
        <v>-3</v>
      </c>
      <c r="N583" s="821">
        <v>1.43E-2</v>
      </c>
    </row>
    <row r="584" spans="1:14">
      <c r="B584" s="2082">
        <v>38231</v>
      </c>
      <c r="C584" s="1612">
        <v>4.1300000000000008</v>
      </c>
      <c r="D584" s="1615">
        <v>2.5299999999999998</v>
      </c>
      <c r="E584" s="1613">
        <f t="shared" si="21"/>
        <v>1.600000000000001</v>
      </c>
      <c r="H584" s="1614">
        <f t="shared" si="22"/>
        <v>0.5</v>
      </c>
      <c r="I584" s="1614">
        <f t="shared" si="23"/>
        <v>0</v>
      </c>
      <c r="J584" s="1614">
        <v>-1</v>
      </c>
      <c r="K584" s="1634">
        <f>(K583+K585)/2</f>
        <v>4.4250000000000007</v>
      </c>
      <c r="L584" s="1837">
        <f t="shared" si="20"/>
        <v>3.5038461538461538</v>
      </c>
      <c r="M584" s="1634">
        <v>-3</v>
      </c>
      <c r="N584" s="821">
        <v>1.61E-2</v>
      </c>
    </row>
    <row r="585" spans="1:14">
      <c r="B585" s="2082">
        <v>38261</v>
      </c>
      <c r="C585" s="1612">
        <v>4.1000000000000005</v>
      </c>
      <c r="D585" s="1615">
        <v>2.58</v>
      </c>
      <c r="E585" s="1613">
        <f t="shared" si="21"/>
        <v>1.5200000000000005</v>
      </c>
      <c r="H585" s="1614">
        <f t="shared" si="22"/>
        <v>0.5</v>
      </c>
      <c r="I585" s="1614">
        <f t="shared" si="23"/>
        <v>0</v>
      </c>
      <c r="J585" s="1614">
        <v>-1</v>
      </c>
      <c r="K585" s="1836">
        <v>4.4000000000000004</v>
      </c>
      <c r="L585" s="1837">
        <f t="shared" si="20"/>
        <v>3.5711538461538463</v>
      </c>
      <c r="M585" s="1634">
        <v>-3</v>
      </c>
      <c r="N585" s="821">
        <v>1.7600000000000001E-2</v>
      </c>
    </row>
    <row r="586" spans="1:14">
      <c r="B586" s="2082">
        <v>38292</v>
      </c>
      <c r="C586" s="1612">
        <v>4.1900000000000004</v>
      </c>
      <c r="D586" s="1615">
        <v>2.85</v>
      </c>
      <c r="E586" s="1613">
        <f t="shared" si="21"/>
        <v>1.3400000000000003</v>
      </c>
      <c r="H586" s="1614">
        <f t="shared" si="22"/>
        <v>0.5</v>
      </c>
      <c r="I586" s="1614">
        <f t="shared" si="23"/>
        <v>0</v>
      </c>
      <c r="J586" s="1614">
        <v>-1</v>
      </c>
      <c r="K586" s="1634">
        <f>(K585+K588)/2</f>
        <v>3.4000000000000004</v>
      </c>
      <c r="L586" s="1837">
        <f t="shared" si="20"/>
        <v>3.625</v>
      </c>
      <c r="M586" s="1634">
        <v>-3</v>
      </c>
      <c r="N586" s="821">
        <v>1.9299999999999998E-2</v>
      </c>
    </row>
    <row r="587" spans="1:14">
      <c r="B587" s="2082">
        <v>38322</v>
      </c>
      <c r="C587" s="1612">
        <v>4.2299999999999995</v>
      </c>
      <c r="D587" s="1615">
        <v>3.01</v>
      </c>
      <c r="E587" s="1613">
        <f t="shared" si="21"/>
        <v>1.2199999999999998</v>
      </c>
      <c r="H587" s="1614">
        <f t="shared" si="22"/>
        <v>0.5</v>
      </c>
      <c r="I587" s="1614">
        <f t="shared" si="23"/>
        <v>0</v>
      </c>
      <c r="J587" s="1614">
        <v>-1</v>
      </c>
      <c r="K587" s="1634">
        <f>(K586+K588)/2</f>
        <v>2.9000000000000004</v>
      </c>
      <c r="L587" s="1837">
        <f t="shared" si="20"/>
        <v>3.6057692307692304</v>
      </c>
      <c r="M587" s="1634">
        <v>-3</v>
      </c>
      <c r="N587" s="821">
        <v>2.1600000000000001E-2</v>
      </c>
    </row>
    <row r="588" spans="1:14">
      <c r="A588" s="1611">
        <v>2005</v>
      </c>
      <c r="B588" s="2082">
        <v>38353</v>
      </c>
      <c r="C588" s="1612">
        <v>4.22</v>
      </c>
      <c r="D588" s="1615">
        <v>3.2199999999999998</v>
      </c>
      <c r="E588" s="1613">
        <f t="shared" si="21"/>
        <v>1</v>
      </c>
      <c r="H588" s="1614">
        <f t="shared" si="22"/>
        <v>0.5</v>
      </c>
      <c r="I588" s="1614">
        <f t="shared" si="23"/>
        <v>0</v>
      </c>
      <c r="J588" s="1614">
        <v>-1</v>
      </c>
      <c r="K588" s="1836">
        <v>2.4</v>
      </c>
      <c r="L588" s="1837">
        <f t="shared" si="20"/>
        <v>3.5307692307692302</v>
      </c>
      <c r="M588" s="1634">
        <v>-3</v>
      </c>
      <c r="N588" s="821">
        <v>2.2799999999999997E-2</v>
      </c>
    </row>
    <row r="589" spans="1:14">
      <c r="B589" s="2082">
        <v>38384</v>
      </c>
      <c r="C589" s="1612">
        <v>4.17</v>
      </c>
      <c r="D589" s="1615">
        <v>3.38</v>
      </c>
      <c r="E589" s="1613">
        <f t="shared" si="21"/>
        <v>0.79</v>
      </c>
      <c r="H589" s="1614">
        <f t="shared" si="22"/>
        <v>0.5</v>
      </c>
      <c r="I589" s="1614">
        <f t="shared" si="23"/>
        <v>0</v>
      </c>
      <c r="J589" s="1614">
        <v>-1</v>
      </c>
      <c r="K589" s="1634">
        <f>(K588+K591)/2</f>
        <v>3.5</v>
      </c>
      <c r="L589" s="1837">
        <f t="shared" si="20"/>
        <v>3.523076923076923</v>
      </c>
      <c r="M589" s="1634">
        <v>-3</v>
      </c>
      <c r="N589" s="821">
        <v>2.5000000000000001E-2</v>
      </c>
    </row>
    <row r="590" spans="1:14">
      <c r="B590" s="2082">
        <v>38412</v>
      </c>
      <c r="C590" s="1612">
        <v>4.5</v>
      </c>
      <c r="D590" s="1615">
        <v>3.73</v>
      </c>
      <c r="E590" s="1613">
        <f t="shared" si="21"/>
        <v>0.77</v>
      </c>
      <c r="H590" s="1614">
        <f t="shared" si="22"/>
        <v>0.5</v>
      </c>
      <c r="I590" s="1614">
        <f t="shared" si="23"/>
        <v>0</v>
      </c>
      <c r="J590" s="1614">
        <v>-1</v>
      </c>
      <c r="K590" s="1634">
        <f>(K589+K591)/2</f>
        <v>4.05</v>
      </c>
      <c r="L590" s="1837">
        <f t="shared" si="20"/>
        <v>3.5999999999999992</v>
      </c>
      <c r="M590" s="1634">
        <v>-3</v>
      </c>
      <c r="N590" s="821">
        <v>2.63E-2</v>
      </c>
    </row>
    <row r="591" spans="1:14">
      <c r="B591" s="2082">
        <v>38443</v>
      </c>
      <c r="C591" s="1612">
        <v>4.34</v>
      </c>
      <c r="D591" s="1615">
        <v>3.65</v>
      </c>
      <c r="E591" s="1613">
        <f t="shared" si="21"/>
        <v>0.69</v>
      </c>
      <c r="H591" s="1614">
        <f t="shared" si="22"/>
        <v>0.5</v>
      </c>
      <c r="I591" s="1614">
        <f t="shared" si="23"/>
        <v>0</v>
      </c>
      <c r="J591" s="1614">
        <v>-1</v>
      </c>
      <c r="K591" s="1836">
        <v>4.5999999999999996</v>
      </c>
      <c r="L591" s="1837">
        <f t="shared" si="20"/>
        <v>3.740384615384615</v>
      </c>
      <c r="M591" s="1634">
        <v>-3</v>
      </c>
      <c r="N591" s="821">
        <v>2.7900000000000001E-2</v>
      </c>
    </row>
    <row r="592" spans="1:14">
      <c r="B592" s="2082">
        <v>38473</v>
      </c>
      <c r="C592" s="1612">
        <v>4.1399999999999997</v>
      </c>
      <c r="D592" s="1615">
        <v>3.64</v>
      </c>
      <c r="E592" s="1613">
        <f t="shared" si="21"/>
        <v>0.49999999999999956</v>
      </c>
      <c r="H592" s="1614">
        <f t="shared" si="22"/>
        <v>0.5</v>
      </c>
      <c r="I592" s="1614">
        <f t="shared" si="23"/>
        <v>0</v>
      </c>
      <c r="J592" s="1614">
        <v>-1</v>
      </c>
      <c r="K592" s="1634">
        <f>(K591+K594)/2</f>
        <v>4.25</v>
      </c>
      <c r="L592" s="1837">
        <f t="shared" si="20"/>
        <v>3.8749999999999996</v>
      </c>
      <c r="M592" s="1634">
        <v>-3</v>
      </c>
      <c r="N592" s="821">
        <v>0.03</v>
      </c>
    </row>
    <row r="593" spans="1:14">
      <c r="B593" s="2082">
        <v>38504</v>
      </c>
      <c r="C593" s="1612">
        <v>4</v>
      </c>
      <c r="D593" s="1615">
        <v>3.64</v>
      </c>
      <c r="E593" s="1613">
        <f t="shared" si="21"/>
        <v>0.35999999999999988</v>
      </c>
      <c r="H593" s="1614">
        <f t="shared" si="22"/>
        <v>0.5</v>
      </c>
      <c r="I593" s="1614">
        <f t="shared" si="23"/>
        <v>0</v>
      </c>
      <c r="J593" s="1614">
        <v>-1</v>
      </c>
      <c r="K593" s="1634">
        <f>(K592+K594)/2</f>
        <v>4.0750000000000002</v>
      </c>
      <c r="L593" s="1837">
        <f t="shared" si="20"/>
        <v>3.9192307692307691</v>
      </c>
      <c r="M593" s="1634">
        <v>-3</v>
      </c>
      <c r="N593" s="821">
        <v>3.04E-2</v>
      </c>
    </row>
    <row r="594" spans="1:14">
      <c r="B594" s="2082">
        <v>38534</v>
      </c>
      <c r="C594" s="1612">
        <v>4.18</v>
      </c>
      <c r="D594" s="1615">
        <v>3.8699999999999997</v>
      </c>
      <c r="E594" s="1613">
        <f t="shared" si="21"/>
        <v>0.31000000000000005</v>
      </c>
      <c r="H594" s="1614">
        <f t="shared" si="22"/>
        <v>0.5</v>
      </c>
      <c r="I594" s="1614">
        <f t="shared" si="23"/>
        <v>0</v>
      </c>
      <c r="J594" s="1614">
        <v>-1</v>
      </c>
      <c r="K594" s="1836">
        <v>3.9</v>
      </c>
      <c r="L594" s="1837">
        <f t="shared" si="20"/>
        <v>3.911538461538461</v>
      </c>
      <c r="M594" s="1634">
        <v>-3</v>
      </c>
      <c r="N594" s="821">
        <v>3.2599999999999997E-2</v>
      </c>
    </row>
    <row r="595" spans="1:14">
      <c r="B595" s="2082">
        <v>38565</v>
      </c>
      <c r="C595" s="1612">
        <v>4.26</v>
      </c>
      <c r="D595" s="1615">
        <v>4.04</v>
      </c>
      <c r="E595" s="1613">
        <f t="shared" si="21"/>
        <v>0.21999999999999975</v>
      </c>
      <c r="H595" s="1614">
        <f t="shared" si="22"/>
        <v>0.5</v>
      </c>
      <c r="I595" s="1614">
        <f t="shared" si="23"/>
        <v>0</v>
      </c>
      <c r="J595" s="1614">
        <v>-1</v>
      </c>
      <c r="K595" s="1634">
        <f>(K594+K597)/2</f>
        <v>2.5499999999999998</v>
      </c>
      <c r="L595" s="1837">
        <f t="shared" si="20"/>
        <v>3.7615384615384615</v>
      </c>
      <c r="M595" s="1634">
        <v>-3</v>
      </c>
      <c r="N595" s="821">
        <v>3.5000000000000003E-2</v>
      </c>
    </row>
    <row r="596" spans="1:14">
      <c r="B596" s="2082">
        <v>38596</v>
      </c>
      <c r="C596" s="1612">
        <v>4.2</v>
      </c>
      <c r="D596" s="1615">
        <v>3.95</v>
      </c>
      <c r="E596" s="1613">
        <f t="shared" si="21"/>
        <v>0.25</v>
      </c>
      <c r="H596" s="1614">
        <f t="shared" si="22"/>
        <v>0.5</v>
      </c>
      <c r="I596" s="1614">
        <f t="shared" si="23"/>
        <v>0</v>
      </c>
      <c r="J596" s="1614">
        <v>-1</v>
      </c>
      <c r="K596" s="1634">
        <f>(K595+K597)/2</f>
        <v>1.875</v>
      </c>
      <c r="L596" s="1837">
        <f t="shared" si="20"/>
        <v>3.5634615384615387</v>
      </c>
      <c r="M596" s="1634">
        <v>-3</v>
      </c>
      <c r="N596" s="821">
        <v>3.6200000000000003E-2</v>
      </c>
    </row>
    <row r="597" spans="1:14">
      <c r="B597" s="2082">
        <v>38626</v>
      </c>
      <c r="C597" s="1612">
        <v>4.46</v>
      </c>
      <c r="D597" s="1615">
        <v>4.2699999999999996</v>
      </c>
      <c r="E597" s="1613">
        <f t="shared" si="21"/>
        <v>0.19000000000000039</v>
      </c>
      <c r="H597" s="1614">
        <f t="shared" si="22"/>
        <v>0.5</v>
      </c>
      <c r="I597" s="1614">
        <f t="shared" si="23"/>
        <v>0</v>
      </c>
      <c r="J597" s="1614">
        <v>-1</v>
      </c>
      <c r="K597" s="1836">
        <v>1.2</v>
      </c>
      <c r="L597" s="1837">
        <f t="shared" si="20"/>
        <v>3.3153846153846156</v>
      </c>
      <c r="M597" s="1634">
        <v>-3</v>
      </c>
      <c r="N597" s="821">
        <v>3.78E-2</v>
      </c>
    </row>
    <row r="598" spans="1:14">
      <c r="B598" s="2082">
        <v>38657</v>
      </c>
      <c r="C598" s="1612">
        <v>4.53</v>
      </c>
      <c r="D598" s="1615">
        <v>4.42</v>
      </c>
      <c r="E598" s="1613">
        <f t="shared" si="21"/>
        <v>0.11000000000000032</v>
      </c>
      <c r="H598" s="1614">
        <f t="shared" si="22"/>
        <v>0.5</v>
      </c>
      <c r="I598" s="1614">
        <f t="shared" si="23"/>
        <v>0</v>
      </c>
      <c r="J598" s="1614">
        <v>-1</v>
      </c>
      <c r="K598" s="1634">
        <f>(K597+K600)/2</f>
        <v>2.85</v>
      </c>
      <c r="L598" s="1837">
        <f t="shared" si="20"/>
        <v>3.1961538461538463</v>
      </c>
      <c r="M598" s="1634">
        <v>-3</v>
      </c>
      <c r="N598" s="821">
        <v>0.04</v>
      </c>
    </row>
    <row r="599" spans="1:14">
      <c r="B599" s="2082">
        <v>38687</v>
      </c>
      <c r="C599" s="1612">
        <v>4.47</v>
      </c>
      <c r="D599" s="1615">
        <v>4.4000000000000004</v>
      </c>
      <c r="E599" s="1613">
        <f t="shared" si="21"/>
        <v>6.9999999999999396E-2</v>
      </c>
      <c r="H599" s="1614">
        <f t="shared" si="22"/>
        <v>0.5</v>
      </c>
      <c r="I599" s="1614">
        <f t="shared" si="23"/>
        <v>0</v>
      </c>
      <c r="J599" s="1614">
        <v>-1</v>
      </c>
      <c r="K599" s="1634">
        <f>(K598+K600)/2</f>
        <v>3.6749999999999998</v>
      </c>
      <c r="L599" s="1837">
        <f t="shared" si="20"/>
        <v>3.2173076923076924</v>
      </c>
      <c r="M599" s="1634">
        <v>-3</v>
      </c>
      <c r="N599" s="821">
        <v>4.1599999999999998E-2</v>
      </c>
    </row>
    <row r="600" spans="1:14">
      <c r="A600" s="1611">
        <v>2006</v>
      </c>
      <c r="B600" s="2082">
        <v>38718</v>
      </c>
      <c r="C600" s="1612">
        <v>4.42</v>
      </c>
      <c r="D600" s="1615">
        <v>4.4000000000000004</v>
      </c>
      <c r="E600" s="1613">
        <f t="shared" si="21"/>
        <v>1.9999999999999574E-2</v>
      </c>
      <c r="H600" s="1614">
        <f t="shared" si="22"/>
        <v>0.5</v>
      </c>
      <c r="I600" s="1614">
        <f t="shared" si="23"/>
        <v>0</v>
      </c>
      <c r="J600" s="1614">
        <v>-1</v>
      </c>
      <c r="K600" s="1836">
        <v>4.5</v>
      </c>
      <c r="L600" s="1837">
        <f t="shared" ref="L600:L663" si="24">AVERAGE(K588:K600)</f>
        <v>3.3403846153846151</v>
      </c>
      <c r="M600" s="1634">
        <v>-3</v>
      </c>
      <c r="N600" s="821">
        <v>4.2900000000000001E-2</v>
      </c>
    </row>
    <row r="601" spans="1:14">
      <c r="B601" s="2082">
        <v>38749</v>
      </c>
      <c r="C601" s="1612">
        <v>4.5699999999999994</v>
      </c>
      <c r="D601" s="1615">
        <v>4.67</v>
      </c>
      <c r="E601" s="1613">
        <f t="shared" si="21"/>
        <v>-0.10000000000000053</v>
      </c>
      <c r="H601" s="1614">
        <f t="shared" si="22"/>
        <v>0.5</v>
      </c>
      <c r="I601" s="1614">
        <f t="shared" si="23"/>
        <v>0</v>
      </c>
      <c r="J601" s="1614">
        <v>-1</v>
      </c>
      <c r="K601" s="1634">
        <f>(K600+K603)/2</f>
        <v>3.25</v>
      </c>
      <c r="L601" s="1837">
        <f t="shared" si="24"/>
        <v>3.4057692307692302</v>
      </c>
      <c r="M601" s="1634">
        <v>-3</v>
      </c>
      <c r="N601" s="821">
        <v>4.4900000000000002E-2</v>
      </c>
    </row>
    <row r="602" spans="1:14">
      <c r="B602" s="2082">
        <v>38777</v>
      </c>
      <c r="C602" s="1612">
        <v>4.72</v>
      </c>
      <c r="D602" s="1615">
        <v>4.7300000000000004</v>
      </c>
      <c r="E602" s="1613">
        <f t="shared" si="21"/>
        <v>-1.0000000000000675E-2</v>
      </c>
      <c r="H602" s="1614">
        <f t="shared" si="22"/>
        <v>0.5</v>
      </c>
      <c r="I602" s="1614">
        <f t="shared" si="23"/>
        <v>0</v>
      </c>
      <c r="J602" s="1614">
        <v>-1</v>
      </c>
      <c r="K602" s="1634">
        <f>(K601+K603)/2</f>
        <v>2.625</v>
      </c>
      <c r="L602" s="1837">
        <f t="shared" si="24"/>
        <v>3.3384615384615381</v>
      </c>
      <c r="M602" s="1634">
        <v>-3</v>
      </c>
      <c r="N602" s="821">
        <v>4.5899999999999996E-2</v>
      </c>
    </row>
    <row r="603" spans="1:14">
      <c r="B603" s="2082">
        <v>38808</v>
      </c>
      <c r="C603" s="1612">
        <v>4.99</v>
      </c>
      <c r="D603" s="1615">
        <v>4.8899999999999997</v>
      </c>
      <c r="E603" s="1613">
        <f t="shared" si="21"/>
        <v>0.10000000000000053</v>
      </c>
      <c r="H603" s="1614">
        <f t="shared" si="22"/>
        <v>0.5</v>
      </c>
      <c r="I603" s="1614">
        <f t="shared" si="23"/>
        <v>0</v>
      </c>
      <c r="J603" s="1614">
        <v>-1</v>
      </c>
      <c r="K603" s="1836">
        <v>2</v>
      </c>
      <c r="L603" s="1837">
        <f t="shared" si="24"/>
        <v>3.180769230769231</v>
      </c>
      <c r="M603" s="1634">
        <v>-3</v>
      </c>
      <c r="N603" s="821">
        <v>4.7899999999999998E-2</v>
      </c>
    </row>
    <row r="604" spans="1:14">
      <c r="B604" s="2082">
        <v>38838</v>
      </c>
      <c r="C604" s="1612">
        <v>5.1100000000000003</v>
      </c>
      <c r="D604" s="1615">
        <v>4.97</v>
      </c>
      <c r="E604" s="1613">
        <f t="shared" si="21"/>
        <v>0.14000000000000057</v>
      </c>
      <c r="H604" s="1614">
        <f t="shared" si="22"/>
        <v>0.5</v>
      </c>
      <c r="I604" s="1614">
        <f t="shared" si="23"/>
        <v>0</v>
      </c>
      <c r="J604" s="1614">
        <v>-1</v>
      </c>
      <c r="K604" s="1634">
        <f>(K603+K606)/2</f>
        <v>2.2000000000000002</v>
      </c>
      <c r="L604" s="1837">
        <f t="shared" si="24"/>
        <v>2.9961538461538462</v>
      </c>
      <c r="M604" s="1634">
        <v>-3</v>
      </c>
      <c r="N604" s="821">
        <v>4.9400000000000006E-2</v>
      </c>
    </row>
    <row r="605" spans="1:14">
      <c r="B605" s="2082">
        <v>38869</v>
      </c>
      <c r="C605" s="1612">
        <v>5.1100000000000003</v>
      </c>
      <c r="D605" s="1615">
        <v>5.12</v>
      </c>
      <c r="E605" s="1613">
        <f t="shared" si="21"/>
        <v>-9.9999999999997868E-3</v>
      </c>
      <c r="H605" s="1614">
        <f t="shared" si="22"/>
        <v>0.5</v>
      </c>
      <c r="I605" s="1614">
        <f t="shared" si="23"/>
        <v>0</v>
      </c>
      <c r="J605" s="1614">
        <v>-1</v>
      </c>
      <c r="K605" s="1634">
        <f>(K604+K606)/2</f>
        <v>2.2999999999999998</v>
      </c>
      <c r="L605" s="1837">
        <f t="shared" si="24"/>
        <v>2.8461538461538463</v>
      </c>
      <c r="M605" s="1634">
        <v>-3</v>
      </c>
      <c r="N605" s="821">
        <v>4.99E-2</v>
      </c>
    </row>
    <row r="606" spans="1:14">
      <c r="B606" s="2082">
        <v>38899</v>
      </c>
      <c r="C606" s="1612">
        <v>5.09</v>
      </c>
      <c r="D606" s="1615">
        <v>5.12</v>
      </c>
      <c r="E606" s="1613">
        <f t="shared" si="21"/>
        <v>-3.0000000000000249E-2</v>
      </c>
      <c r="H606" s="1614">
        <f t="shared" si="22"/>
        <v>0.5</v>
      </c>
      <c r="I606" s="1614">
        <f t="shared" si="23"/>
        <v>0</v>
      </c>
      <c r="J606" s="1614">
        <v>-1</v>
      </c>
      <c r="K606" s="1836">
        <v>2.4</v>
      </c>
      <c r="L606" s="1837">
        <f t="shared" si="24"/>
        <v>2.717307692307692</v>
      </c>
      <c r="M606" s="1634">
        <v>-3</v>
      </c>
      <c r="N606" s="821">
        <v>5.2400000000000002E-2</v>
      </c>
    </row>
    <row r="607" spans="1:14">
      <c r="B607" s="2082">
        <v>38930</v>
      </c>
      <c r="C607" s="1612">
        <v>4.88</v>
      </c>
      <c r="D607" s="1615">
        <v>4.9000000000000004</v>
      </c>
      <c r="E607" s="1613">
        <f t="shared" si="21"/>
        <v>-2.0000000000000462E-2</v>
      </c>
      <c r="H607" s="1614">
        <f t="shared" si="22"/>
        <v>0.5</v>
      </c>
      <c r="I607" s="1614">
        <f t="shared" si="23"/>
        <v>0</v>
      </c>
      <c r="J607" s="1614">
        <v>-1</v>
      </c>
      <c r="K607" s="1634">
        <f>(K606+K609)/2</f>
        <v>3.15</v>
      </c>
      <c r="L607" s="1837">
        <f t="shared" si="24"/>
        <v>2.6596153846153845</v>
      </c>
      <c r="M607" s="1634">
        <v>-3</v>
      </c>
      <c r="N607" s="821">
        <v>5.2499999999999998E-2</v>
      </c>
    </row>
    <row r="608" spans="1:14">
      <c r="B608" s="2082">
        <v>38961</v>
      </c>
      <c r="C608" s="1612">
        <v>4.72</v>
      </c>
      <c r="D608" s="1615">
        <v>4.7699999999999996</v>
      </c>
      <c r="E608" s="1613">
        <f t="shared" si="21"/>
        <v>-4.9999999999999822E-2</v>
      </c>
      <c r="H608" s="1614">
        <f t="shared" si="22"/>
        <v>0.5</v>
      </c>
      <c r="I608" s="1614">
        <f t="shared" si="23"/>
        <v>0</v>
      </c>
      <c r="J608" s="1614">
        <v>-1</v>
      </c>
      <c r="K608" s="1634">
        <f>(K607+K609)/2</f>
        <v>3.5249999999999999</v>
      </c>
      <c r="L608" s="1837">
        <f t="shared" si="24"/>
        <v>2.7346153846153842</v>
      </c>
      <c r="M608" s="1634">
        <v>-3</v>
      </c>
      <c r="N608" s="821">
        <v>5.2499999999999998E-2</v>
      </c>
    </row>
    <row r="609" spans="1:14">
      <c r="B609" s="2082">
        <v>38991</v>
      </c>
      <c r="C609" s="1612">
        <v>4.7300000000000004</v>
      </c>
      <c r="D609" s="1615">
        <v>4.8</v>
      </c>
      <c r="E609" s="1613">
        <f t="shared" si="21"/>
        <v>-6.9999999999999396E-2</v>
      </c>
      <c r="H609" s="1614">
        <f t="shared" si="22"/>
        <v>0.5</v>
      </c>
      <c r="I609" s="1614">
        <f t="shared" si="23"/>
        <v>0</v>
      </c>
      <c r="J609" s="1614">
        <v>-1</v>
      </c>
      <c r="K609" s="1836">
        <v>3.9</v>
      </c>
      <c r="L609" s="1837">
        <f t="shared" si="24"/>
        <v>2.8903846153846149</v>
      </c>
      <c r="M609" s="1634">
        <v>-3</v>
      </c>
      <c r="N609" s="821">
        <v>5.2499999999999998E-2</v>
      </c>
    </row>
    <row r="610" spans="1:14">
      <c r="B610" s="2082">
        <v>39022</v>
      </c>
      <c r="C610" s="1612">
        <v>4.5999999999999996</v>
      </c>
      <c r="D610" s="1615">
        <v>4.74</v>
      </c>
      <c r="E610" s="1613">
        <f t="shared" si="21"/>
        <v>-0.14000000000000057</v>
      </c>
      <c r="H610" s="1614">
        <f t="shared" si="22"/>
        <v>0.5</v>
      </c>
      <c r="I610" s="1614">
        <f t="shared" si="23"/>
        <v>0</v>
      </c>
      <c r="J610" s="1614">
        <v>-1</v>
      </c>
      <c r="K610" s="1634">
        <f>(K609+K612)/2</f>
        <v>3.0999999999999996</v>
      </c>
      <c r="L610" s="1837">
        <f t="shared" si="24"/>
        <v>3.036538461538461</v>
      </c>
      <c r="M610" s="1634">
        <v>-3</v>
      </c>
      <c r="N610" s="821">
        <v>5.2499999999999998E-2</v>
      </c>
    </row>
    <row r="611" spans="1:14">
      <c r="B611" s="2082">
        <v>39052</v>
      </c>
      <c r="C611" s="1612">
        <v>4.5600000000000005</v>
      </c>
      <c r="D611" s="1615">
        <v>4.67</v>
      </c>
      <c r="E611" s="1613">
        <f t="shared" si="21"/>
        <v>-0.10999999999999943</v>
      </c>
      <c r="H611" s="1614">
        <f t="shared" si="22"/>
        <v>0.5</v>
      </c>
      <c r="I611" s="1614">
        <f t="shared" si="23"/>
        <v>0</v>
      </c>
      <c r="J611" s="1614">
        <v>-1</v>
      </c>
      <c r="K611" s="1634">
        <f>(K610+K612)/2</f>
        <v>2.6999999999999997</v>
      </c>
      <c r="L611" s="1837">
        <f t="shared" si="24"/>
        <v>3.0250000000000004</v>
      </c>
      <c r="M611" s="1634">
        <v>-3</v>
      </c>
      <c r="N611" s="821">
        <v>5.2400000000000002E-2</v>
      </c>
    </row>
    <row r="612" spans="1:14">
      <c r="A612" s="1611">
        <v>2007</v>
      </c>
      <c r="B612" s="2082">
        <v>39083</v>
      </c>
      <c r="C612" s="1612">
        <v>4.7600000000000007</v>
      </c>
      <c r="D612" s="1615">
        <v>4.88</v>
      </c>
      <c r="E612" s="1613">
        <f t="shared" si="21"/>
        <v>-0.11999999999999922</v>
      </c>
      <c r="H612" s="1614">
        <f t="shared" si="22"/>
        <v>0.5</v>
      </c>
      <c r="I612" s="1614">
        <f t="shared" si="23"/>
        <v>0</v>
      </c>
      <c r="J612" s="1614">
        <v>-1</v>
      </c>
      <c r="K612" s="1836">
        <v>2.2999999999999998</v>
      </c>
      <c r="L612" s="1837">
        <f t="shared" si="24"/>
        <v>2.9192307692307691</v>
      </c>
      <c r="M612" s="1634">
        <v>-3</v>
      </c>
      <c r="N612" s="821">
        <v>5.2499999999999998E-2</v>
      </c>
    </row>
    <row r="613" spans="1:14">
      <c r="B613" s="2082">
        <v>39114</v>
      </c>
      <c r="C613" s="1612">
        <v>4.72</v>
      </c>
      <c r="D613" s="1615">
        <v>4.8499999999999996</v>
      </c>
      <c r="E613" s="1613">
        <f t="shared" si="21"/>
        <v>-0.12999999999999989</v>
      </c>
      <c r="H613" s="1614">
        <f t="shared" si="22"/>
        <v>0.5</v>
      </c>
      <c r="I613" s="1614">
        <f t="shared" si="23"/>
        <v>0</v>
      </c>
      <c r="J613" s="1614">
        <v>-1</v>
      </c>
      <c r="K613" s="1634">
        <f>(K612+K615)/2</f>
        <v>1.5</v>
      </c>
      <c r="L613" s="1837">
        <f t="shared" si="24"/>
        <v>2.6884615384615382</v>
      </c>
      <c r="M613" s="1634">
        <v>-3</v>
      </c>
      <c r="N613" s="821">
        <v>5.2600000000000001E-2</v>
      </c>
    </row>
    <row r="614" spans="1:14">
      <c r="B614" s="2082">
        <v>39142</v>
      </c>
      <c r="C614" s="1612">
        <v>4.5600000000000005</v>
      </c>
      <c r="D614" s="1615">
        <v>4.57</v>
      </c>
      <c r="E614" s="1613">
        <f t="shared" si="21"/>
        <v>-9.9999999999997868E-3</v>
      </c>
      <c r="H614" s="1614">
        <f t="shared" si="22"/>
        <v>0.5</v>
      </c>
      <c r="I614" s="1614">
        <f t="shared" si="23"/>
        <v>0</v>
      </c>
      <c r="J614" s="1614">
        <v>-1</v>
      </c>
      <c r="K614" s="1634">
        <f>(K613+K615)/2</f>
        <v>1.1000000000000001</v>
      </c>
      <c r="L614" s="1837">
        <f t="shared" si="24"/>
        <v>2.523076923076923</v>
      </c>
      <c r="M614" s="1634">
        <v>-3</v>
      </c>
      <c r="N614" s="821">
        <v>5.2600000000000001E-2</v>
      </c>
    </row>
    <row r="615" spans="1:14">
      <c r="B615" s="2082">
        <v>39173</v>
      </c>
      <c r="C615" s="1612">
        <v>4.6899999999999995</v>
      </c>
      <c r="D615" s="1615">
        <v>4.67</v>
      </c>
      <c r="E615" s="1613">
        <f t="shared" si="21"/>
        <v>1.9999999999999574E-2</v>
      </c>
      <c r="H615" s="1614">
        <f t="shared" si="22"/>
        <v>0.5</v>
      </c>
      <c r="I615" s="1614">
        <f t="shared" si="23"/>
        <v>0</v>
      </c>
      <c r="J615" s="1614">
        <v>-1</v>
      </c>
      <c r="K615" s="1836">
        <v>0.7</v>
      </c>
      <c r="L615" s="1837">
        <f t="shared" si="24"/>
        <v>2.3750000000000004</v>
      </c>
      <c r="M615" s="1634">
        <v>-3</v>
      </c>
      <c r="N615" s="821">
        <v>5.2499999999999998E-2</v>
      </c>
    </row>
    <row r="616" spans="1:14">
      <c r="B616" s="2082">
        <v>39203</v>
      </c>
      <c r="C616" s="1612">
        <v>4.75</v>
      </c>
      <c r="D616" s="1615">
        <v>4.7699999999999996</v>
      </c>
      <c r="E616" s="1613">
        <f t="shared" si="21"/>
        <v>-1.9999999999999574E-2</v>
      </c>
      <c r="H616" s="1614">
        <f t="shared" si="22"/>
        <v>0.5</v>
      </c>
      <c r="I616" s="1614">
        <f t="shared" si="23"/>
        <v>0</v>
      </c>
      <c r="J616" s="1614">
        <v>-1</v>
      </c>
      <c r="K616" s="1634">
        <f>(K615+K618)/2</f>
        <v>1.5</v>
      </c>
      <c r="L616" s="1837">
        <f t="shared" si="24"/>
        <v>2.3365384615384617</v>
      </c>
      <c r="M616" s="1634">
        <v>-3</v>
      </c>
      <c r="N616" s="821">
        <v>5.2499999999999998E-2</v>
      </c>
    </row>
    <row r="617" spans="1:14">
      <c r="B617" s="2082">
        <v>39234</v>
      </c>
      <c r="C617" s="1612">
        <v>5.0999999999999996</v>
      </c>
      <c r="D617" s="1615">
        <v>4.9800000000000004</v>
      </c>
      <c r="E617" s="1613">
        <f t="shared" si="21"/>
        <v>0.11999999999999922</v>
      </c>
      <c r="H617" s="1614">
        <f t="shared" si="22"/>
        <v>0.5</v>
      </c>
      <c r="I617" s="1614">
        <f t="shared" si="23"/>
        <v>0</v>
      </c>
      <c r="J617" s="1614">
        <v>-1</v>
      </c>
      <c r="K617" s="1634">
        <f>(K616+K618)/2</f>
        <v>1.9</v>
      </c>
      <c r="L617" s="1837">
        <f t="shared" si="24"/>
        <v>2.3134615384615382</v>
      </c>
      <c r="M617" s="1634">
        <v>-3</v>
      </c>
      <c r="N617" s="821">
        <v>5.2499999999999998E-2</v>
      </c>
    </row>
    <row r="618" spans="1:14">
      <c r="B618" s="2082">
        <v>39264</v>
      </c>
      <c r="C618" s="1612">
        <v>5</v>
      </c>
      <c r="D618" s="1615">
        <v>4.82</v>
      </c>
      <c r="E618" s="1613">
        <f t="shared" si="21"/>
        <v>0.17999999999999972</v>
      </c>
      <c r="H618" s="1614">
        <f t="shared" si="22"/>
        <v>0.5</v>
      </c>
      <c r="I618" s="1614">
        <f t="shared" si="23"/>
        <v>0</v>
      </c>
      <c r="J618" s="1614">
        <v>-1</v>
      </c>
      <c r="K618" s="1836">
        <v>2.2999999999999998</v>
      </c>
      <c r="L618" s="1837">
        <f t="shared" si="24"/>
        <v>2.3134615384615382</v>
      </c>
      <c r="M618" s="1634">
        <v>-3</v>
      </c>
      <c r="N618" s="821">
        <v>5.2600000000000001E-2</v>
      </c>
    </row>
    <row r="619" spans="1:14">
      <c r="B619" s="2082">
        <v>39295</v>
      </c>
      <c r="C619" s="1612">
        <v>4.67</v>
      </c>
      <c r="D619" s="1615">
        <v>4.3099999999999996</v>
      </c>
      <c r="E619" s="1613">
        <f t="shared" si="21"/>
        <v>0.36000000000000032</v>
      </c>
      <c r="H619" s="1614">
        <f t="shared" si="22"/>
        <v>0.5</v>
      </c>
      <c r="I619" s="1614">
        <f t="shared" si="23"/>
        <v>0</v>
      </c>
      <c r="J619" s="1614">
        <v>-1</v>
      </c>
      <c r="K619" s="1634">
        <f>(K618+K621)/2</f>
        <v>1.7</v>
      </c>
      <c r="L619" s="1837">
        <f t="shared" si="24"/>
        <v>2.2596153846153846</v>
      </c>
      <c r="M619" s="1634">
        <v>-3</v>
      </c>
      <c r="N619" s="821">
        <v>5.0199999999999995E-2</v>
      </c>
    </row>
    <row r="620" spans="1:14">
      <c r="B620" s="2082">
        <v>39326</v>
      </c>
      <c r="C620" s="1612">
        <v>4.5199999999999996</v>
      </c>
      <c r="D620" s="1615">
        <v>4.01</v>
      </c>
      <c r="E620" s="1613">
        <f t="shared" si="21"/>
        <v>0.50999999999999979</v>
      </c>
      <c r="H620" s="1614">
        <f t="shared" si="22"/>
        <v>0.5</v>
      </c>
      <c r="I620" s="1614">
        <f t="shared" si="23"/>
        <v>0</v>
      </c>
      <c r="J620" s="1614">
        <v>-1</v>
      </c>
      <c r="K620" s="1634">
        <f>(K619+K621)/2</f>
        <v>1.4</v>
      </c>
      <c r="L620" s="1837">
        <f t="shared" si="24"/>
        <v>2.1249999999999996</v>
      </c>
      <c r="M620" s="1634">
        <v>-3</v>
      </c>
      <c r="N620" s="821">
        <v>4.9400000000000006E-2</v>
      </c>
    </row>
    <row r="621" spans="1:14">
      <c r="B621" s="2082">
        <v>39356</v>
      </c>
      <c r="C621" s="1612">
        <v>4.53</v>
      </c>
      <c r="D621" s="1615">
        <v>3.9699999999999998</v>
      </c>
      <c r="E621" s="1613">
        <f t="shared" si="21"/>
        <v>0.5600000000000005</v>
      </c>
      <c r="H621" s="1614">
        <f t="shared" si="22"/>
        <v>0.5</v>
      </c>
      <c r="I621" s="1614">
        <f t="shared" si="23"/>
        <v>0</v>
      </c>
      <c r="J621" s="1614">
        <v>-1</v>
      </c>
      <c r="K621" s="1836">
        <v>1.1000000000000001</v>
      </c>
      <c r="L621" s="1837">
        <f t="shared" si="24"/>
        <v>1.9384615384615382</v>
      </c>
      <c r="M621" s="1634">
        <v>-3</v>
      </c>
      <c r="N621" s="821">
        <v>4.7599999999999996E-2</v>
      </c>
    </row>
    <row r="622" spans="1:14">
      <c r="B622" s="2082">
        <v>39387</v>
      </c>
      <c r="C622" s="1612">
        <v>4.1500000000000004</v>
      </c>
      <c r="D622" s="1615">
        <v>3.34</v>
      </c>
      <c r="E622" s="1613">
        <f t="shared" si="21"/>
        <v>0.8100000000000005</v>
      </c>
      <c r="H622" s="1614">
        <f t="shared" si="22"/>
        <v>0.5</v>
      </c>
      <c r="I622" s="1614">
        <f t="shared" si="23"/>
        <v>0</v>
      </c>
      <c r="J622" s="1614">
        <v>-1</v>
      </c>
      <c r="K622" s="1634">
        <f>(K621+K624)/2</f>
        <v>0</v>
      </c>
      <c r="L622" s="1837">
        <f t="shared" si="24"/>
        <v>1.6384615384615382</v>
      </c>
      <c r="M622" s="1634">
        <v>-3</v>
      </c>
      <c r="N622" s="821">
        <v>4.4900000000000002E-2</v>
      </c>
    </row>
    <row r="623" spans="1:14">
      <c r="B623" s="2082">
        <v>39417</v>
      </c>
      <c r="C623" s="1612">
        <v>4.1000000000000005</v>
      </c>
      <c r="D623" s="1615">
        <v>3.12</v>
      </c>
      <c r="E623" s="1613">
        <f t="shared" si="21"/>
        <v>0.98000000000000043</v>
      </c>
      <c r="F623" s="1616">
        <v>3</v>
      </c>
      <c r="G623" s="1616">
        <v>-3</v>
      </c>
      <c r="H623" s="1614">
        <f t="shared" si="22"/>
        <v>0.5</v>
      </c>
      <c r="I623" s="1614">
        <f t="shared" si="23"/>
        <v>0</v>
      </c>
      <c r="J623" s="1614">
        <v>-1</v>
      </c>
      <c r="K623" s="1634">
        <f>(K622+K624)/2</f>
        <v>-0.55000000000000004</v>
      </c>
      <c r="L623" s="1837">
        <f t="shared" si="24"/>
        <v>1.3576923076923075</v>
      </c>
      <c r="M623" s="1634">
        <v>-3</v>
      </c>
      <c r="N623" s="821">
        <v>4.24E-2</v>
      </c>
    </row>
    <row r="624" spans="1:14">
      <c r="A624" s="1611">
        <v>2008</v>
      </c>
      <c r="B624" s="2082">
        <v>39448</v>
      </c>
      <c r="C624" s="1612">
        <v>3.74</v>
      </c>
      <c r="D624" s="1615">
        <v>2.48</v>
      </c>
      <c r="E624" s="1613">
        <f t="shared" si="21"/>
        <v>1.2600000000000002</v>
      </c>
      <c r="F624" s="1616">
        <v>3</v>
      </c>
      <c r="G624" s="1616">
        <v>-3</v>
      </c>
      <c r="H624" s="1614">
        <f t="shared" si="22"/>
        <v>0.5</v>
      </c>
      <c r="I624" s="1614">
        <f t="shared" si="23"/>
        <v>0</v>
      </c>
      <c r="J624" s="1614">
        <v>-1</v>
      </c>
      <c r="K624" s="1836">
        <v>-1.1000000000000001</v>
      </c>
      <c r="L624" s="1837">
        <f t="shared" si="24"/>
        <v>1.0653846153846154</v>
      </c>
      <c r="M624" s="1634">
        <v>-3</v>
      </c>
      <c r="N624" s="821">
        <v>3.9399999999999998E-2</v>
      </c>
    </row>
    <row r="625" spans="1:14">
      <c r="B625" s="2082">
        <v>39479</v>
      </c>
      <c r="C625" s="1612">
        <v>3.74</v>
      </c>
      <c r="D625" s="1615">
        <v>1.97</v>
      </c>
      <c r="E625" s="1613">
        <f t="shared" si="21"/>
        <v>1.7700000000000002</v>
      </c>
      <c r="F625" s="1616">
        <v>3</v>
      </c>
      <c r="G625" s="1616">
        <v>-3</v>
      </c>
      <c r="H625" s="1614">
        <f t="shared" si="22"/>
        <v>0.5</v>
      </c>
      <c r="I625" s="1614">
        <f t="shared" si="23"/>
        <v>0</v>
      </c>
      <c r="J625" s="1614">
        <v>-1</v>
      </c>
      <c r="K625" s="1634">
        <f>(K624+K627)/2</f>
        <v>-0.25000000000000006</v>
      </c>
      <c r="L625" s="1837">
        <f t="shared" si="24"/>
        <v>0.86923076923076914</v>
      </c>
      <c r="M625" s="1634">
        <v>-3</v>
      </c>
      <c r="N625" s="821">
        <v>2.98E-2</v>
      </c>
    </row>
    <row r="626" spans="1:14">
      <c r="B626" s="2082">
        <v>39508</v>
      </c>
      <c r="C626" s="1612">
        <v>3.51</v>
      </c>
      <c r="D626" s="1615">
        <v>1.6200000000000003</v>
      </c>
      <c r="E626" s="1613">
        <f t="shared" si="21"/>
        <v>1.8899999999999995</v>
      </c>
      <c r="F626" s="1616">
        <v>3</v>
      </c>
      <c r="G626" s="1616">
        <v>-3</v>
      </c>
      <c r="H626" s="1614">
        <f t="shared" si="22"/>
        <v>0.5</v>
      </c>
      <c r="I626" s="1614">
        <f t="shared" si="23"/>
        <v>0</v>
      </c>
      <c r="J626" s="1614">
        <v>-1</v>
      </c>
      <c r="K626" s="1634">
        <f>(K625+K627)/2</f>
        <v>0.17499999999999996</v>
      </c>
      <c r="L626" s="1837">
        <f t="shared" si="24"/>
        <v>0.76730769230769225</v>
      </c>
      <c r="M626" s="1634">
        <v>-3</v>
      </c>
      <c r="N626" s="821">
        <v>2.6099999999999998E-2</v>
      </c>
    </row>
    <row r="627" spans="1:14">
      <c r="B627" s="2082">
        <v>39539</v>
      </c>
      <c r="C627" s="1612">
        <v>3.6700000000000004</v>
      </c>
      <c r="D627" s="1615">
        <v>2.0499999999999998</v>
      </c>
      <c r="E627" s="1613">
        <f t="shared" si="21"/>
        <v>1.6200000000000006</v>
      </c>
      <c r="F627" s="1616">
        <v>3</v>
      </c>
      <c r="G627" s="1616">
        <v>-3</v>
      </c>
      <c r="H627" s="1614">
        <f t="shared" si="22"/>
        <v>0.5</v>
      </c>
      <c r="I627" s="1614">
        <f t="shared" si="23"/>
        <v>0</v>
      </c>
      <c r="J627" s="1614">
        <v>-1</v>
      </c>
      <c r="K627" s="1836">
        <v>0.6</v>
      </c>
      <c r="L627" s="1837">
        <f t="shared" si="24"/>
        <v>0.72884615384615381</v>
      </c>
      <c r="M627" s="1634">
        <v>-3</v>
      </c>
      <c r="N627" s="821">
        <v>2.2799999999999997E-2</v>
      </c>
    </row>
    <row r="628" spans="1:14">
      <c r="B628" s="2082">
        <v>39569</v>
      </c>
      <c r="C628" s="1612">
        <v>3.88</v>
      </c>
      <c r="D628" s="1615">
        <v>2.4500000000000002</v>
      </c>
      <c r="E628" s="1613">
        <f t="shared" si="21"/>
        <v>1.4299999999999997</v>
      </c>
      <c r="F628" s="1616">
        <v>3</v>
      </c>
      <c r="G628" s="1616">
        <v>-3</v>
      </c>
      <c r="H628" s="1614">
        <f t="shared" si="22"/>
        <v>0.5</v>
      </c>
      <c r="I628" s="1614">
        <f t="shared" si="23"/>
        <v>0</v>
      </c>
      <c r="J628" s="1614">
        <v>-1</v>
      </c>
      <c r="K628" s="1634">
        <f>(K627+K630)/2</f>
        <v>-1.2</v>
      </c>
      <c r="L628" s="1837">
        <f t="shared" si="24"/>
        <v>0.58269230769230762</v>
      </c>
      <c r="M628" s="1634">
        <v>-3</v>
      </c>
      <c r="N628" s="821">
        <v>1.9799999999999998E-2</v>
      </c>
    </row>
    <row r="629" spans="1:14">
      <c r="B629" s="2082">
        <v>39600</v>
      </c>
      <c r="C629" s="1612">
        <v>4.1000000000000005</v>
      </c>
      <c r="D629" s="1615">
        <v>2.77</v>
      </c>
      <c r="E629" s="1613">
        <f t="shared" ref="E629:E692" si="25">C629-D629</f>
        <v>1.3300000000000005</v>
      </c>
      <c r="F629" s="1616">
        <v>3</v>
      </c>
      <c r="G629" s="1616">
        <v>-3</v>
      </c>
      <c r="H629" s="1614">
        <f t="shared" si="22"/>
        <v>0.5</v>
      </c>
      <c r="I629" s="1614">
        <f t="shared" si="23"/>
        <v>0</v>
      </c>
      <c r="J629" s="1614">
        <v>-1</v>
      </c>
      <c r="K629" s="1634">
        <f>(K628+K630)/2</f>
        <v>-2.1</v>
      </c>
      <c r="L629" s="1837">
        <f t="shared" si="24"/>
        <v>0.30576923076923057</v>
      </c>
      <c r="M629" s="1634">
        <v>-3</v>
      </c>
      <c r="N629" s="821">
        <v>0.02</v>
      </c>
    </row>
    <row r="630" spans="1:14">
      <c r="B630" s="2082">
        <v>39630</v>
      </c>
      <c r="C630" s="1612">
        <v>4.01</v>
      </c>
      <c r="D630" s="1615">
        <v>2.57</v>
      </c>
      <c r="E630" s="1613">
        <f t="shared" si="25"/>
        <v>1.44</v>
      </c>
      <c r="F630" s="1616">
        <v>3</v>
      </c>
      <c r="G630" s="1616">
        <v>-3</v>
      </c>
      <c r="H630" s="1614">
        <f t="shared" ref="H630:H693" si="26">H629</f>
        <v>0.5</v>
      </c>
      <c r="I630" s="1614">
        <f t="shared" ref="I630:I693" si="27">I629</f>
        <v>0</v>
      </c>
      <c r="J630" s="1614">
        <v>-1</v>
      </c>
      <c r="K630" s="1836">
        <v>-3</v>
      </c>
      <c r="L630" s="1837">
        <f t="shared" si="24"/>
        <v>-7.1153846153846248E-2</v>
      </c>
      <c r="M630" s="1634">
        <v>-3</v>
      </c>
      <c r="N630" s="821">
        <v>2.0099999999999996E-2</v>
      </c>
    </row>
    <row r="631" spans="1:14">
      <c r="B631" s="2082">
        <v>39661</v>
      </c>
      <c r="C631" s="1612">
        <v>3.8899999999999997</v>
      </c>
      <c r="D631" s="1615">
        <v>2.42</v>
      </c>
      <c r="E631" s="1613">
        <f t="shared" si="25"/>
        <v>1.4699999999999998</v>
      </c>
      <c r="F631" s="1616">
        <v>3</v>
      </c>
      <c r="G631" s="1616">
        <v>-3</v>
      </c>
      <c r="H631" s="1614">
        <f t="shared" si="26"/>
        <v>0.5</v>
      </c>
      <c r="I631" s="1614">
        <f t="shared" si="27"/>
        <v>0</v>
      </c>
      <c r="J631" s="1614">
        <v>-1</v>
      </c>
      <c r="K631" s="1634">
        <f>(K630+K633)/2</f>
        <v>-3.35</v>
      </c>
      <c r="L631" s="1837">
        <f t="shared" si="24"/>
        <v>-0.50576923076923086</v>
      </c>
      <c r="M631" s="1634">
        <v>-3</v>
      </c>
      <c r="N631" s="821">
        <v>0.02</v>
      </c>
    </row>
    <row r="632" spans="1:14">
      <c r="B632" s="2082">
        <v>39692</v>
      </c>
      <c r="C632" s="1612">
        <v>3.6900000000000004</v>
      </c>
      <c r="D632" s="1615">
        <v>2.08</v>
      </c>
      <c r="E632" s="1613">
        <f t="shared" si="25"/>
        <v>1.6100000000000003</v>
      </c>
      <c r="F632" s="1616">
        <v>3</v>
      </c>
      <c r="G632" s="1616">
        <v>-3</v>
      </c>
      <c r="H632" s="1614">
        <f t="shared" si="26"/>
        <v>0.5</v>
      </c>
      <c r="I632" s="1614">
        <f t="shared" si="27"/>
        <v>0</v>
      </c>
      <c r="J632" s="1614">
        <v>-1</v>
      </c>
      <c r="K632" s="1634">
        <f>(K631+K633)/2</f>
        <v>-3.5250000000000004</v>
      </c>
      <c r="L632" s="1837">
        <f t="shared" si="24"/>
        <v>-0.9076923076923078</v>
      </c>
      <c r="M632" s="1634">
        <v>-3</v>
      </c>
      <c r="N632" s="821">
        <v>1.8100000000000002E-2</v>
      </c>
    </row>
    <row r="633" spans="1:14">
      <c r="B633" s="2082">
        <v>39722</v>
      </c>
      <c r="C633" s="1612">
        <v>3.81</v>
      </c>
      <c r="D633" s="1615">
        <v>1.6099999999999999</v>
      </c>
      <c r="E633" s="1613">
        <f t="shared" si="25"/>
        <v>2.2000000000000002</v>
      </c>
      <c r="F633" s="1616">
        <v>3</v>
      </c>
      <c r="G633" s="1616">
        <v>-3</v>
      </c>
      <c r="H633" s="1614">
        <f t="shared" si="26"/>
        <v>0.5</v>
      </c>
      <c r="I633" s="1614">
        <f t="shared" si="27"/>
        <v>0</v>
      </c>
      <c r="J633" s="1614">
        <v>-1</v>
      </c>
      <c r="K633" s="1836">
        <v>-3.7</v>
      </c>
      <c r="L633" s="1837">
        <f t="shared" si="24"/>
        <v>-1.3000000000000003</v>
      </c>
      <c r="M633" s="1634">
        <v>-3</v>
      </c>
      <c r="N633" s="821">
        <v>9.7000000000000003E-3</v>
      </c>
    </row>
    <row r="634" spans="1:14">
      <c r="B634" s="2082">
        <v>39753</v>
      </c>
      <c r="C634" s="1612">
        <v>3.53</v>
      </c>
      <c r="D634" s="1615">
        <v>1.21</v>
      </c>
      <c r="E634" s="1613">
        <f t="shared" si="25"/>
        <v>2.3199999999999998</v>
      </c>
      <c r="F634" s="1616">
        <v>3</v>
      </c>
      <c r="G634" s="1616">
        <v>-3</v>
      </c>
      <c r="H634" s="1614">
        <f t="shared" si="26"/>
        <v>0.5</v>
      </c>
      <c r="I634" s="1614">
        <f t="shared" si="27"/>
        <v>0</v>
      </c>
      <c r="J634" s="1614">
        <v>-1</v>
      </c>
      <c r="K634" s="1634">
        <f>(K633+K636)/2</f>
        <v>-2.3000000000000003</v>
      </c>
      <c r="L634" s="1837">
        <f t="shared" si="24"/>
        <v>-1.5615384615384615</v>
      </c>
      <c r="M634" s="1634">
        <v>-3</v>
      </c>
      <c r="N634" s="821">
        <v>3.9000000000000003E-3</v>
      </c>
    </row>
    <row r="635" spans="1:14">
      <c r="B635" s="2082">
        <v>39783</v>
      </c>
      <c r="C635" s="1612">
        <v>2.42</v>
      </c>
      <c r="D635" s="1615">
        <v>0.81999999999999984</v>
      </c>
      <c r="E635" s="1613">
        <f t="shared" si="25"/>
        <v>1.6</v>
      </c>
      <c r="F635" s="1616">
        <v>3</v>
      </c>
      <c r="G635" s="1616">
        <v>-3</v>
      </c>
      <c r="H635" s="1614">
        <f t="shared" si="26"/>
        <v>0.5</v>
      </c>
      <c r="I635" s="1614">
        <f t="shared" si="27"/>
        <v>0</v>
      </c>
      <c r="J635" s="1614">
        <v>-1</v>
      </c>
      <c r="K635" s="1634">
        <f>(K634+K636)/2</f>
        <v>-1.6</v>
      </c>
      <c r="L635" s="1837">
        <f t="shared" si="24"/>
        <v>-1.6846153846153848</v>
      </c>
      <c r="M635" s="1634">
        <v>-3</v>
      </c>
      <c r="N635" s="821">
        <v>1.6000000000000001E-3</v>
      </c>
    </row>
    <row r="636" spans="1:14">
      <c r="A636" s="1611">
        <v>2009</v>
      </c>
      <c r="B636" s="2082">
        <v>39814</v>
      </c>
      <c r="C636" s="1612">
        <v>2.52</v>
      </c>
      <c r="D636" s="1615">
        <v>0.81000000000000016</v>
      </c>
      <c r="E636" s="1613">
        <f t="shared" si="25"/>
        <v>1.71</v>
      </c>
      <c r="F636" s="1616">
        <v>3</v>
      </c>
      <c r="G636" s="1616">
        <v>-3</v>
      </c>
      <c r="H636" s="1614">
        <f t="shared" si="26"/>
        <v>0.5</v>
      </c>
      <c r="I636" s="1614">
        <f t="shared" si="27"/>
        <v>0</v>
      </c>
      <c r="J636" s="1614">
        <v>-1</v>
      </c>
      <c r="K636" s="1836">
        <v>-0.9</v>
      </c>
      <c r="L636" s="1837">
        <f t="shared" si="24"/>
        <v>-1.7115384615384615</v>
      </c>
      <c r="M636" s="1634">
        <v>-3</v>
      </c>
      <c r="N636" s="821">
        <v>1.5E-3</v>
      </c>
    </row>
    <row r="637" spans="1:14">
      <c r="B637" s="2082">
        <v>39845</v>
      </c>
      <c r="C637" s="1612">
        <v>2.87</v>
      </c>
      <c r="D637" s="1615">
        <v>0.98</v>
      </c>
      <c r="E637" s="1613">
        <f t="shared" si="25"/>
        <v>1.8900000000000001</v>
      </c>
      <c r="F637" s="1616">
        <v>3</v>
      </c>
      <c r="G637" s="1616">
        <v>-3</v>
      </c>
      <c r="H637" s="1614">
        <f t="shared" si="26"/>
        <v>0.5</v>
      </c>
      <c r="I637" s="1614">
        <f t="shared" si="27"/>
        <v>0</v>
      </c>
      <c r="J637" s="1614">
        <v>-1</v>
      </c>
      <c r="K637" s="1634">
        <f>(K636+K639)/2</f>
        <v>-1.25</v>
      </c>
      <c r="L637" s="1837">
        <f t="shared" si="24"/>
        <v>-1.7230769230769232</v>
      </c>
      <c r="M637" s="1634">
        <v>-3</v>
      </c>
      <c r="N637" s="821">
        <v>2.2000000000000001E-3</v>
      </c>
    </row>
    <row r="638" spans="1:14">
      <c r="B638" s="2082">
        <v>39873</v>
      </c>
      <c r="C638" s="1612">
        <v>2.82</v>
      </c>
      <c r="D638" s="1615">
        <v>0.93</v>
      </c>
      <c r="E638" s="1613">
        <f t="shared" si="25"/>
        <v>1.8899999999999997</v>
      </c>
      <c r="F638" s="1616">
        <v>3</v>
      </c>
      <c r="G638" s="1616">
        <v>-3</v>
      </c>
      <c r="H638" s="1614">
        <f t="shared" si="26"/>
        <v>0.5</v>
      </c>
      <c r="I638" s="1614">
        <f t="shared" si="27"/>
        <v>0</v>
      </c>
      <c r="J638" s="1614">
        <v>-1</v>
      </c>
      <c r="K638" s="1634">
        <f>(K637+K639)/2</f>
        <v>-1.425</v>
      </c>
      <c r="L638" s="1837">
        <f t="shared" si="24"/>
        <v>-1.8134615384615387</v>
      </c>
      <c r="M638" s="1634">
        <v>-3</v>
      </c>
      <c r="N638" s="821">
        <v>1.8E-3</v>
      </c>
    </row>
    <row r="639" spans="1:14">
      <c r="B639" s="2082">
        <v>39904</v>
      </c>
      <c r="C639" s="1612">
        <v>2.93</v>
      </c>
      <c r="D639" s="1615">
        <v>0.93</v>
      </c>
      <c r="E639" s="1613">
        <f t="shared" si="25"/>
        <v>2</v>
      </c>
      <c r="F639" s="1616">
        <v>3</v>
      </c>
      <c r="G639" s="1616">
        <v>-3</v>
      </c>
      <c r="H639" s="1614">
        <f t="shared" si="26"/>
        <v>0.5</v>
      </c>
      <c r="I639" s="1614">
        <f t="shared" si="27"/>
        <v>0</v>
      </c>
      <c r="J639" s="1614">
        <v>-1</v>
      </c>
      <c r="K639" s="1836">
        <v>-1.6</v>
      </c>
      <c r="L639" s="1837">
        <f t="shared" si="24"/>
        <v>-1.9500000000000004</v>
      </c>
      <c r="M639" s="1634">
        <v>-3</v>
      </c>
      <c r="N639" s="821">
        <v>1.5E-3</v>
      </c>
    </row>
    <row r="640" spans="1:14">
      <c r="B640" s="2082">
        <v>39934</v>
      </c>
      <c r="C640" s="1612">
        <v>3.29</v>
      </c>
      <c r="D640" s="1615">
        <v>0.93</v>
      </c>
      <c r="E640" s="1613">
        <f t="shared" si="25"/>
        <v>2.36</v>
      </c>
      <c r="F640" s="1616">
        <v>3</v>
      </c>
      <c r="G640" s="1616">
        <v>-3</v>
      </c>
      <c r="H640" s="1614">
        <f t="shared" si="26"/>
        <v>0.5</v>
      </c>
      <c r="I640" s="1614">
        <f t="shared" si="27"/>
        <v>0</v>
      </c>
      <c r="J640" s="1614">
        <v>-1</v>
      </c>
      <c r="K640" s="1634">
        <f>(K639+K642)/2</f>
        <v>0.59999999999999987</v>
      </c>
      <c r="L640" s="1837">
        <f t="shared" si="24"/>
        <v>-1.9500000000000002</v>
      </c>
      <c r="M640" s="1634">
        <v>-3</v>
      </c>
      <c r="N640" s="821">
        <v>1.8E-3</v>
      </c>
    </row>
    <row r="641" spans="1:14">
      <c r="B641" s="2082">
        <v>39965</v>
      </c>
      <c r="C641" s="1612">
        <v>3.7199999999999998</v>
      </c>
      <c r="D641" s="1615">
        <v>1.18</v>
      </c>
      <c r="E641" s="1613">
        <f t="shared" si="25"/>
        <v>2.54</v>
      </c>
      <c r="F641" s="1616">
        <v>3</v>
      </c>
      <c r="G641" s="1616">
        <v>-3</v>
      </c>
      <c r="H641" s="1614">
        <f t="shared" si="26"/>
        <v>0.5</v>
      </c>
      <c r="I641" s="1614">
        <f t="shared" si="27"/>
        <v>0</v>
      </c>
      <c r="J641" s="1614">
        <v>-1</v>
      </c>
      <c r="K641" s="1634">
        <f>(K640+K642)/2</f>
        <v>1.6999999999999997</v>
      </c>
      <c r="L641" s="1837">
        <f t="shared" si="24"/>
        <v>-1.7269230769230772</v>
      </c>
      <c r="M641" s="1634">
        <v>-3</v>
      </c>
      <c r="N641" s="821">
        <v>2.0999999999999999E-3</v>
      </c>
    </row>
    <row r="642" spans="1:14">
      <c r="B642" s="2082">
        <v>39995</v>
      </c>
      <c r="C642" s="1612">
        <v>3.56</v>
      </c>
      <c r="D642" s="1615">
        <v>1.02</v>
      </c>
      <c r="E642" s="1613">
        <f t="shared" si="25"/>
        <v>2.54</v>
      </c>
      <c r="H642" s="1614">
        <f t="shared" si="26"/>
        <v>0.5</v>
      </c>
      <c r="I642" s="1614">
        <f t="shared" si="27"/>
        <v>0</v>
      </c>
      <c r="J642" s="1614">
        <v>-1</v>
      </c>
      <c r="K642" s="1836">
        <v>2.8</v>
      </c>
      <c r="L642" s="1837">
        <f t="shared" si="24"/>
        <v>-1.35</v>
      </c>
      <c r="M642" s="1634">
        <v>-3</v>
      </c>
      <c r="N642" s="821">
        <v>1.6000000000000001E-3</v>
      </c>
    </row>
    <row r="643" spans="1:14">
      <c r="B643" s="2082">
        <v>40026</v>
      </c>
      <c r="C643" s="1612">
        <v>3.5900000000000003</v>
      </c>
      <c r="D643" s="1615">
        <v>1.1200000000000001</v>
      </c>
      <c r="E643" s="1613">
        <f t="shared" si="25"/>
        <v>2.4700000000000002</v>
      </c>
      <c r="H643" s="1614">
        <f t="shared" si="26"/>
        <v>0.5</v>
      </c>
      <c r="I643" s="1614">
        <f t="shared" si="27"/>
        <v>0</v>
      </c>
      <c r="J643" s="1614">
        <v>-1</v>
      </c>
      <c r="K643" s="1634">
        <f>(K642+K645)/2</f>
        <v>1.0999999999999999</v>
      </c>
      <c r="L643" s="1837">
        <f t="shared" si="24"/>
        <v>-1.0346153846153847</v>
      </c>
      <c r="M643" s="1634">
        <v>-3</v>
      </c>
      <c r="N643" s="821">
        <v>1.6000000000000001E-3</v>
      </c>
    </row>
    <row r="644" spans="1:14">
      <c r="B644" s="2082">
        <v>40057</v>
      </c>
      <c r="C644" s="1612">
        <v>3.4000000000000004</v>
      </c>
      <c r="D644" s="1615">
        <v>0.96</v>
      </c>
      <c r="E644" s="1613">
        <f t="shared" si="25"/>
        <v>2.4400000000000004</v>
      </c>
      <c r="H644" s="1614">
        <f t="shared" si="26"/>
        <v>0.5</v>
      </c>
      <c r="I644" s="1614">
        <f t="shared" si="27"/>
        <v>0</v>
      </c>
      <c r="J644" s="1614">
        <v>-1</v>
      </c>
      <c r="K644" s="1634">
        <f>(K643+K645)/2</f>
        <v>0.24999999999999994</v>
      </c>
      <c r="L644" s="1837">
        <f t="shared" si="24"/>
        <v>-0.75769230769230789</v>
      </c>
      <c r="M644" s="1634">
        <v>-3</v>
      </c>
      <c r="N644" s="821">
        <v>1.5E-3</v>
      </c>
    </row>
    <row r="645" spans="1:14">
      <c r="B645" s="2082">
        <v>40087</v>
      </c>
      <c r="C645" s="1612">
        <v>3.39</v>
      </c>
      <c r="D645" s="1615">
        <v>0.95</v>
      </c>
      <c r="E645" s="1613">
        <f t="shared" si="25"/>
        <v>2.4400000000000004</v>
      </c>
      <c r="H645" s="1614">
        <f t="shared" si="26"/>
        <v>0.5</v>
      </c>
      <c r="I645" s="1614">
        <f t="shared" si="27"/>
        <v>0</v>
      </c>
      <c r="J645" s="1614">
        <v>-1</v>
      </c>
      <c r="K645" s="1836">
        <v>-0.6</v>
      </c>
      <c r="L645" s="1837">
        <f t="shared" si="24"/>
        <v>-0.5326923076923078</v>
      </c>
      <c r="M645" s="1634">
        <v>-3</v>
      </c>
      <c r="N645" s="821">
        <v>1.1999999999999999E-3</v>
      </c>
    </row>
    <row r="646" spans="1:14">
      <c r="B646" s="2082">
        <v>40118</v>
      </c>
      <c r="C646" s="1612">
        <v>3.4000000000000004</v>
      </c>
      <c r="D646" s="1615">
        <v>0.8</v>
      </c>
      <c r="E646" s="1613">
        <f t="shared" si="25"/>
        <v>2.6000000000000005</v>
      </c>
      <c r="H646" s="1614">
        <f t="shared" si="26"/>
        <v>0.5</v>
      </c>
      <c r="I646" s="1614">
        <f t="shared" si="27"/>
        <v>0</v>
      </c>
      <c r="J646" s="1614">
        <v>-1</v>
      </c>
      <c r="K646" s="1634">
        <f>(K645+K648)/2</f>
        <v>0.7</v>
      </c>
      <c r="L646" s="1837">
        <f t="shared" si="24"/>
        <v>-0.19423076923076946</v>
      </c>
      <c r="M646" s="1634">
        <v>-3</v>
      </c>
      <c r="N646" s="821">
        <v>1.1999999999999999E-3</v>
      </c>
    </row>
    <row r="647" spans="1:14">
      <c r="B647" s="2082">
        <v>40148</v>
      </c>
      <c r="C647" s="1612">
        <v>3.5900000000000003</v>
      </c>
      <c r="D647" s="1615">
        <v>0.86999999999999988</v>
      </c>
      <c r="E647" s="1613">
        <f t="shared" si="25"/>
        <v>2.7200000000000006</v>
      </c>
      <c r="H647" s="1614">
        <f t="shared" si="26"/>
        <v>0.5</v>
      </c>
      <c r="I647" s="1614">
        <f t="shared" si="27"/>
        <v>0</v>
      </c>
      <c r="J647" s="1614">
        <v>-1</v>
      </c>
      <c r="K647" s="1634">
        <f>(K646+K648)/2</f>
        <v>1.35</v>
      </c>
      <c r="L647" s="1837">
        <f t="shared" si="24"/>
        <v>8.6538461538461398E-2</v>
      </c>
      <c r="M647" s="1634">
        <v>-3</v>
      </c>
      <c r="N647" s="821">
        <v>1.1999999999999999E-3</v>
      </c>
    </row>
    <row r="648" spans="1:14">
      <c r="A648" s="1611">
        <v>2010</v>
      </c>
      <c r="B648" s="2082">
        <v>40179</v>
      </c>
      <c r="C648" s="1612">
        <v>3.73</v>
      </c>
      <c r="D648" s="1615">
        <v>0.93</v>
      </c>
      <c r="E648" s="1613">
        <f t="shared" si="25"/>
        <v>2.8</v>
      </c>
      <c r="H648" s="1614">
        <f t="shared" si="26"/>
        <v>0.5</v>
      </c>
      <c r="I648" s="1614">
        <f t="shared" si="27"/>
        <v>0</v>
      </c>
      <c r="J648" s="1614">
        <v>-1</v>
      </c>
      <c r="K648" s="1836">
        <v>2</v>
      </c>
      <c r="L648" s="1837">
        <f t="shared" si="24"/>
        <v>0.36346153846153828</v>
      </c>
      <c r="M648" s="1634">
        <v>-3</v>
      </c>
      <c r="N648" s="821">
        <v>1.1000000000000001E-3</v>
      </c>
    </row>
    <row r="649" spans="1:14">
      <c r="B649" s="2082">
        <v>40210</v>
      </c>
      <c r="C649" s="1612">
        <v>3.6900000000000004</v>
      </c>
      <c r="D649" s="1615">
        <v>0.86</v>
      </c>
      <c r="E649" s="1613">
        <f t="shared" si="25"/>
        <v>2.8300000000000005</v>
      </c>
      <c r="H649" s="1614">
        <f t="shared" si="26"/>
        <v>0.5</v>
      </c>
      <c r="I649" s="1614">
        <f t="shared" si="27"/>
        <v>0</v>
      </c>
      <c r="J649" s="1614">
        <v>-1</v>
      </c>
      <c r="K649" s="1634">
        <f>(K648+K651)/2</f>
        <v>2.6</v>
      </c>
      <c r="L649" s="1837">
        <f t="shared" si="24"/>
        <v>0.63269230769230755</v>
      </c>
      <c r="M649" s="1634">
        <v>-3</v>
      </c>
      <c r="N649" s="821">
        <v>1.2999999999999999E-3</v>
      </c>
    </row>
    <row r="650" spans="1:14">
      <c r="B650" s="2082">
        <v>40238</v>
      </c>
      <c r="C650" s="1612">
        <v>3.73</v>
      </c>
      <c r="D650" s="1615">
        <v>0.96</v>
      </c>
      <c r="E650" s="1613">
        <f t="shared" si="25"/>
        <v>2.77</v>
      </c>
      <c r="H650" s="1614">
        <f t="shared" si="26"/>
        <v>0.5</v>
      </c>
      <c r="I650" s="1614">
        <f t="shared" si="27"/>
        <v>0</v>
      </c>
      <c r="J650" s="1614">
        <v>-1</v>
      </c>
      <c r="K650" s="1634">
        <f>(K649+K651)/2</f>
        <v>2.9000000000000004</v>
      </c>
      <c r="L650" s="1837">
        <f t="shared" si="24"/>
        <v>0.95192307692307676</v>
      </c>
      <c r="M650" s="1634">
        <v>-3</v>
      </c>
      <c r="N650" s="821">
        <v>1.6000000000000001E-3</v>
      </c>
    </row>
    <row r="651" spans="1:14">
      <c r="B651" s="2082">
        <v>40269</v>
      </c>
      <c r="C651" s="1612">
        <v>3.85</v>
      </c>
      <c r="D651" s="1615">
        <v>1.06</v>
      </c>
      <c r="E651" s="1613">
        <f t="shared" si="25"/>
        <v>2.79</v>
      </c>
      <c r="H651" s="1614">
        <f t="shared" si="26"/>
        <v>0.5</v>
      </c>
      <c r="I651" s="1614">
        <f t="shared" si="27"/>
        <v>0</v>
      </c>
      <c r="J651" s="1614">
        <v>-1</v>
      </c>
      <c r="K651" s="1836">
        <v>3.2</v>
      </c>
      <c r="L651" s="1837">
        <f t="shared" si="24"/>
        <v>1.3076923076923077</v>
      </c>
      <c r="M651" s="1634">
        <v>-3</v>
      </c>
      <c r="N651" s="821">
        <v>2E-3</v>
      </c>
    </row>
    <row r="652" spans="1:14">
      <c r="B652" s="2082">
        <v>40299</v>
      </c>
      <c r="C652" s="1612">
        <v>3.42</v>
      </c>
      <c r="D652" s="1615">
        <v>0.83</v>
      </c>
      <c r="E652" s="1613">
        <f t="shared" si="25"/>
        <v>2.59</v>
      </c>
      <c r="H652" s="1614">
        <f t="shared" si="26"/>
        <v>0.5</v>
      </c>
      <c r="I652" s="1614">
        <f t="shared" si="27"/>
        <v>0</v>
      </c>
      <c r="J652" s="1614">
        <v>-1</v>
      </c>
      <c r="K652" s="1634">
        <f>(K651+K654)/2</f>
        <v>3</v>
      </c>
      <c r="L652" s="1837">
        <f t="shared" si="24"/>
        <v>1.6615384615384616</v>
      </c>
      <c r="M652" s="1634">
        <v>-3</v>
      </c>
      <c r="N652" s="821">
        <v>2E-3</v>
      </c>
    </row>
    <row r="653" spans="1:14">
      <c r="B653" s="2082">
        <v>40330</v>
      </c>
      <c r="C653" s="1612">
        <v>3.2</v>
      </c>
      <c r="D653" s="1615">
        <v>0.72</v>
      </c>
      <c r="E653" s="1613">
        <f t="shared" si="25"/>
        <v>2.4800000000000004</v>
      </c>
      <c r="H653" s="1614">
        <f t="shared" si="26"/>
        <v>0.5</v>
      </c>
      <c r="I653" s="1614">
        <f t="shared" si="27"/>
        <v>0</v>
      </c>
      <c r="J653" s="1614">
        <v>-1</v>
      </c>
      <c r="K653" s="1634">
        <f>(K652+K654)/2</f>
        <v>2.9</v>
      </c>
      <c r="L653" s="1837">
        <f t="shared" si="24"/>
        <v>1.8384615384615384</v>
      </c>
      <c r="M653" s="1634">
        <v>-3</v>
      </c>
      <c r="N653" s="821">
        <v>1.8E-3</v>
      </c>
    </row>
    <row r="654" spans="1:14">
      <c r="B654" s="2082">
        <v>40360</v>
      </c>
      <c r="C654" s="1612">
        <v>3.01</v>
      </c>
      <c r="D654" s="1615">
        <v>0.62</v>
      </c>
      <c r="E654" s="1613">
        <f t="shared" si="25"/>
        <v>2.3899999999999997</v>
      </c>
      <c r="H654" s="1614">
        <f t="shared" si="26"/>
        <v>0.5</v>
      </c>
      <c r="I654" s="1614">
        <f t="shared" si="27"/>
        <v>0</v>
      </c>
      <c r="J654" s="1614">
        <v>-1</v>
      </c>
      <c r="K654" s="1836">
        <v>2.8</v>
      </c>
      <c r="L654" s="1837">
        <f t="shared" si="24"/>
        <v>1.9230769230769231</v>
      </c>
      <c r="M654" s="1634">
        <v>-3</v>
      </c>
      <c r="N654" s="821">
        <v>1.8E-3</v>
      </c>
    </row>
    <row r="655" spans="1:14">
      <c r="B655" s="2082">
        <v>40391</v>
      </c>
      <c r="C655" s="1612">
        <v>2.7</v>
      </c>
      <c r="D655" s="1615">
        <v>0.52</v>
      </c>
      <c r="E655" s="1613">
        <f t="shared" si="25"/>
        <v>2.1800000000000002</v>
      </c>
      <c r="H655" s="1614">
        <f t="shared" si="26"/>
        <v>0.5</v>
      </c>
      <c r="I655" s="1614">
        <f t="shared" si="27"/>
        <v>0</v>
      </c>
      <c r="J655" s="1614">
        <v>-1</v>
      </c>
      <c r="K655" s="1634">
        <f>(K654+K657)/2</f>
        <v>2.75</v>
      </c>
      <c r="L655" s="1837">
        <f t="shared" si="24"/>
        <v>1.9192307692307691</v>
      </c>
      <c r="M655" s="1634">
        <v>-3</v>
      </c>
      <c r="N655" s="821">
        <v>1.9E-3</v>
      </c>
    </row>
    <row r="656" spans="1:14">
      <c r="B656" s="2082">
        <v>40422</v>
      </c>
      <c r="C656" s="1612">
        <v>2.65</v>
      </c>
      <c r="D656" s="1615">
        <v>0.48</v>
      </c>
      <c r="E656" s="1613">
        <f t="shared" si="25"/>
        <v>2.17</v>
      </c>
      <c r="H656" s="1614">
        <f t="shared" si="26"/>
        <v>0.5</v>
      </c>
      <c r="I656" s="1614">
        <f t="shared" si="27"/>
        <v>0</v>
      </c>
      <c r="J656" s="1614">
        <v>-1</v>
      </c>
      <c r="K656" s="1634">
        <f>(K655+K657)/2</f>
        <v>2.7250000000000001</v>
      </c>
      <c r="L656" s="1837">
        <f t="shared" si="24"/>
        <v>2.0442307692307695</v>
      </c>
      <c r="M656" s="1634">
        <v>-3</v>
      </c>
      <c r="N656" s="821">
        <v>1.9E-3</v>
      </c>
    </row>
    <row r="657" spans="1:14">
      <c r="B657" s="2082">
        <v>40452</v>
      </c>
      <c r="C657" s="1612">
        <v>2.54</v>
      </c>
      <c r="D657" s="1615">
        <v>0.38</v>
      </c>
      <c r="E657" s="1613">
        <f t="shared" si="25"/>
        <v>2.16</v>
      </c>
      <c r="H657" s="1614">
        <f t="shared" si="26"/>
        <v>0.5</v>
      </c>
      <c r="I657" s="1614">
        <f t="shared" si="27"/>
        <v>0</v>
      </c>
      <c r="J657" s="1614">
        <v>-1</v>
      </c>
      <c r="K657" s="1836">
        <v>2.7</v>
      </c>
      <c r="L657" s="1837">
        <f t="shared" si="24"/>
        <v>2.2326923076923078</v>
      </c>
      <c r="M657" s="1634">
        <v>-3</v>
      </c>
      <c r="N657" s="821">
        <v>1.9E-3</v>
      </c>
    </row>
    <row r="658" spans="1:14">
      <c r="B658" s="2082">
        <v>40483</v>
      </c>
      <c r="C658" s="1612">
        <v>2.76</v>
      </c>
      <c r="D658" s="1615">
        <v>0.45000000000000007</v>
      </c>
      <c r="E658" s="1613">
        <f t="shared" si="25"/>
        <v>2.3099999999999996</v>
      </c>
      <c r="H658" s="1614">
        <f t="shared" si="26"/>
        <v>0.5</v>
      </c>
      <c r="I658" s="1614">
        <f t="shared" si="27"/>
        <v>0</v>
      </c>
      <c r="J658" s="1614">
        <v>-1</v>
      </c>
      <c r="K658" s="1634">
        <f>(K657+K660)/2</f>
        <v>2.2000000000000002</v>
      </c>
      <c r="L658" s="1837">
        <f t="shared" si="24"/>
        <v>2.4480769230769228</v>
      </c>
      <c r="M658" s="1634">
        <v>-3</v>
      </c>
      <c r="N658" s="821">
        <v>1.9E-3</v>
      </c>
    </row>
    <row r="659" spans="1:14">
      <c r="B659" s="2082">
        <v>40513</v>
      </c>
      <c r="C659" s="1612">
        <v>3.29</v>
      </c>
      <c r="D659" s="1615">
        <v>0.62</v>
      </c>
      <c r="E659" s="1613">
        <f t="shared" si="25"/>
        <v>2.67</v>
      </c>
      <c r="H659" s="1614">
        <f t="shared" si="26"/>
        <v>0.5</v>
      </c>
      <c r="I659" s="1614">
        <f t="shared" si="27"/>
        <v>0</v>
      </c>
      <c r="J659" s="1614">
        <v>-1</v>
      </c>
      <c r="K659" s="1634">
        <f>(K658+K660)/2</f>
        <v>1.9500000000000002</v>
      </c>
      <c r="L659" s="1837">
        <f t="shared" si="24"/>
        <v>2.5442307692307695</v>
      </c>
      <c r="M659" s="1634">
        <v>-3</v>
      </c>
      <c r="N659" s="821">
        <v>1.8E-3</v>
      </c>
    </row>
    <row r="660" spans="1:14">
      <c r="A660" s="1611">
        <v>2011</v>
      </c>
      <c r="B660" s="2082">
        <v>40544</v>
      </c>
      <c r="C660" s="1612">
        <v>3.39</v>
      </c>
      <c r="D660" s="1615">
        <v>0.61</v>
      </c>
      <c r="E660" s="1613">
        <f t="shared" si="25"/>
        <v>2.7800000000000002</v>
      </c>
      <c r="H660" s="1614">
        <f t="shared" si="26"/>
        <v>0.5</v>
      </c>
      <c r="I660" s="1614">
        <f t="shared" si="27"/>
        <v>0</v>
      </c>
      <c r="J660" s="1614">
        <v>-1</v>
      </c>
      <c r="K660" s="1836">
        <v>1.7</v>
      </c>
      <c r="L660" s="1837">
        <f t="shared" si="24"/>
        <v>2.5711538461538459</v>
      </c>
      <c r="M660" s="1634">
        <v>-3</v>
      </c>
      <c r="N660" s="821">
        <v>1.7000000000000001E-3</v>
      </c>
    </row>
    <row r="661" spans="1:14">
      <c r="B661" s="2082">
        <v>40575</v>
      </c>
      <c r="C661" s="1612">
        <v>3.58</v>
      </c>
      <c r="D661" s="1615">
        <v>0.77</v>
      </c>
      <c r="E661" s="1613">
        <f t="shared" si="25"/>
        <v>2.81</v>
      </c>
      <c r="H661" s="1614">
        <f t="shared" si="26"/>
        <v>0.5</v>
      </c>
      <c r="I661" s="1614">
        <f t="shared" si="27"/>
        <v>0</v>
      </c>
      <c r="J661" s="1614">
        <v>-1</v>
      </c>
      <c r="K661" s="1634">
        <f>(K660+K663)/2</f>
        <v>1.3</v>
      </c>
      <c r="L661" s="1837">
        <f t="shared" si="24"/>
        <v>2.5173076923076918</v>
      </c>
      <c r="M661" s="1634">
        <v>-3</v>
      </c>
      <c r="N661" s="821">
        <v>1.6000000000000001E-3</v>
      </c>
    </row>
    <row r="662" spans="1:14">
      <c r="B662" s="2082">
        <v>40603</v>
      </c>
      <c r="C662" s="1612">
        <v>3.4099999999999997</v>
      </c>
      <c r="D662" s="1615">
        <v>0.7</v>
      </c>
      <c r="E662" s="1613">
        <f t="shared" si="25"/>
        <v>2.71</v>
      </c>
      <c r="H662" s="1614">
        <f t="shared" si="26"/>
        <v>0.5</v>
      </c>
      <c r="I662" s="1614">
        <f t="shared" si="27"/>
        <v>0</v>
      </c>
      <c r="J662" s="1614">
        <v>-1</v>
      </c>
      <c r="K662" s="1634">
        <f>(K661+K663)/2</f>
        <v>1.1000000000000001</v>
      </c>
      <c r="L662" s="1837">
        <f t="shared" si="24"/>
        <v>2.4019230769230768</v>
      </c>
      <c r="M662" s="1634">
        <v>-3</v>
      </c>
      <c r="N662" s="821">
        <v>1.4000000000000002E-3</v>
      </c>
    </row>
    <row r="663" spans="1:14">
      <c r="B663" s="2082">
        <v>40634</v>
      </c>
      <c r="C663" s="1612">
        <v>3.45</v>
      </c>
      <c r="D663" s="1615">
        <v>0.73</v>
      </c>
      <c r="E663" s="1613">
        <f t="shared" si="25"/>
        <v>2.72</v>
      </c>
      <c r="H663" s="1614">
        <f t="shared" si="26"/>
        <v>0.5</v>
      </c>
      <c r="I663" s="1614">
        <f t="shared" si="27"/>
        <v>0</v>
      </c>
      <c r="J663" s="1614">
        <v>-1</v>
      </c>
      <c r="K663" s="1836">
        <v>0.9</v>
      </c>
      <c r="L663" s="1837">
        <f t="shared" si="24"/>
        <v>2.2480769230769231</v>
      </c>
      <c r="M663" s="1634">
        <v>-3</v>
      </c>
      <c r="N663" s="821">
        <v>1E-3</v>
      </c>
    </row>
    <row r="664" spans="1:14">
      <c r="B664" s="2082">
        <v>40664</v>
      </c>
      <c r="C664" s="1612">
        <v>3.17</v>
      </c>
      <c r="D664" s="1615">
        <v>0.56000000000000005</v>
      </c>
      <c r="E664" s="1613">
        <f t="shared" si="25"/>
        <v>2.61</v>
      </c>
      <c r="H664" s="1614">
        <f t="shared" si="26"/>
        <v>0.5</v>
      </c>
      <c r="I664" s="1614">
        <f t="shared" si="27"/>
        <v>0</v>
      </c>
      <c r="J664" s="1614">
        <v>-1</v>
      </c>
      <c r="K664" s="1634">
        <f>(K663+K666)/2</f>
        <v>1.25</v>
      </c>
      <c r="L664" s="1837">
        <f t="shared" ref="L664:L727" si="28">AVERAGE(K652:K664)</f>
        <v>2.0980769230769232</v>
      </c>
      <c r="M664" s="1634">
        <v>-3</v>
      </c>
      <c r="N664" s="821">
        <v>8.9999999999999998E-4</v>
      </c>
    </row>
    <row r="665" spans="1:14">
      <c r="B665" s="2082">
        <v>40695</v>
      </c>
      <c r="C665" s="1612">
        <v>3</v>
      </c>
      <c r="D665" s="1615">
        <v>0.40999999999999992</v>
      </c>
      <c r="E665" s="1613">
        <f t="shared" si="25"/>
        <v>2.59</v>
      </c>
      <c r="H665" s="1614">
        <f t="shared" si="26"/>
        <v>0.5</v>
      </c>
      <c r="I665" s="1614">
        <f t="shared" si="27"/>
        <v>0</v>
      </c>
      <c r="J665" s="1614">
        <v>-1</v>
      </c>
      <c r="K665" s="1634">
        <f>(K664+K666)/2</f>
        <v>1.425</v>
      </c>
      <c r="L665" s="1837">
        <f t="shared" si="28"/>
        <v>1.9769230769230768</v>
      </c>
      <c r="M665" s="1634">
        <v>-3</v>
      </c>
      <c r="N665" s="821">
        <v>8.9999999999999998E-4</v>
      </c>
    </row>
    <row r="666" spans="1:14">
      <c r="B666" s="2082">
        <v>40725</v>
      </c>
      <c r="C666" s="1612">
        <v>3</v>
      </c>
      <c r="D666" s="1615">
        <v>0.40999999999999992</v>
      </c>
      <c r="E666" s="1613">
        <f t="shared" si="25"/>
        <v>2.59</v>
      </c>
      <c r="H666" s="1614">
        <f t="shared" si="26"/>
        <v>0.5</v>
      </c>
      <c r="I666" s="1614">
        <f t="shared" si="27"/>
        <v>0</v>
      </c>
      <c r="J666" s="1614">
        <v>-1</v>
      </c>
      <c r="K666" s="1836">
        <v>1.6</v>
      </c>
      <c r="L666" s="1837">
        <f t="shared" si="28"/>
        <v>1.8769230769230771</v>
      </c>
      <c r="M666" s="1634">
        <v>-3</v>
      </c>
      <c r="N666" s="821">
        <v>7.000000000000001E-4</v>
      </c>
    </row>
    <row r="667" spans="1:14">
      <c r="B667" s="2082">
        <v>40756</v>
      </c>
      <c r="C667" s="1612">
        <v>2.2999999999999998</v>
      </c>
      <c r="D667" s="1615">
        <v>0.22999999999999998</v>
      </c>
      <c r="E667" s="1613">
        <f t="shared" si="25"/>
        <v>2.0699999999999998</v>
      </c>
      <c r="H667" s="1614">
        <f t="shared" si="26"/>
        <v>0.5</v>
      </c>
      <c r="I667" s="1614">
        <f t="shared" si="27"/>
        <v>0</v>
      </c>
      <c r="J667" s="1614">
        <v>-1</v>
      </c>
      <c r="K667" s="1634">
        <f>(K666+K669)/2</f>
        <v>1.1499999999999999</v>
      </c>
      <c r="L667" s="1837">
        <f t="shared" si="28"/>
        <v>1.75</v>
      </c>
      <c r="M667" s="1634">
        <v>-3</v>
      </c>
      <c r="N667" s="821">
        <v>1E-3</v>
      </c>
    </row>
    <row r="668" spans="1:14">
      <c r="B668" s="2082">
        <v>40787</v>
      </c>
      <c r="C668" s="1612">
        <v>1.9800000000000002</v>
      </c>
      <c r="D668" s="1615">
        <v>0.21</v>
      </c>
      <c r="E668" s="1613">
        <f t="shared" si="25"/>
        <v>1.7700000000000002</v>
      </c>
      <c r="H668" s="1614">
        <f t="shared" si="26"/>
        <v>0.5</v>
      </c>
      <c r="I668" s="1614">
        <f t="shared" si="27"/>
        <v>0</v>
      </c>
      <c r="J668" s="1614">
        <v>-1</v>
      </c>
      <c r="K668" s="1634">
        <f>(K667+K669)/2</f>
        <v>0.92499999999999993</v>
      </c>
      <c r="L668" s="1837">
        <f t="shared" si="28"/>
        <v>1.6096153846153847</v>
      </c>
      <c r="M668" s="1634">
        <v>-3</v>
      </c>
      <c r="N668" s="821">
        <v>8.0000000000000004E-4</v>
      </c>
    </row>
    <row r="669" spans="1:14">
      <c r="B669" s="2082">
        <v>40817</v>
      </c>
      <c r="C669" s="1612">
        <v>2.15</v>
      </c>
      <c r="D669" s="1615">
        <v>0.28000000000000003</v>
      </c>
      <c r="E669" s="1613">
        <f t="shared" si="25"/>
        <v>1.8699999999999999</v>
      </c>
      <c r="H669" s="1614">
        <f t="shared" si="26"/>
        <v>0.5</v>
      </c>
      <c r="I669" s="1614">
        <f t="shared" si="27"/>
        <v>0</v>
      </c>
      <c r="J669" s="1614">
        <v>-1</v>
      </c>
      <c r="K669" s="1836">
        <v>0.7</v>
      </c>
      <c r="L669" s="1837">
        <f t="shared" si="28"/>
        <v>1.453846153846154</v>
      </c>
      <c r="M669" s="1634">
        <v>-3</v>
      </c>
      <c r="N669" s="821">
        <v>7.000000000000001E-4</v>
      </c>
    </row>
    <row r="670" spans="1:14">
      <c r="B670" s="2082">
        <v>40848</v>
      </c>
      <c r="C670" s="1612">
        <v>2.0099999999999998</v>
      </c>
      <c r="D670" s="1615">
        <v>0.25</v>
      </c>
      <c r="E670" s="1613">
        <f t="shared" si="25"/>
        <v>1.7599999999999998</v>
      </c>
      <c r="H670" s="1614">
        <f t="shared" si="26"/>
        <v>0.5</v>
      </c>
      <c r="I670" s="1614">
        <f t="shared" si="27"/>
        <v>0</v>
      </c>
      <c r="J670" s="1614">
        <v>-1</v>
      </c>
      <c r="K670" s="1634">
        <f>(K669+K672)/2</f>
        <v>2</v>
      </c>
      <c r="L670" s="1837">
        <f t="shared" si="28"/>
        <v>1.4000000000000001</v>
      </c>
      <c r="M670" s="1634">
        <v>-3</v>
      </c>
      <c r="N670" s="821">
        <v>8.0000000000000004E-4</v>
      </c>
    </row>
    <row r="671" spans="1:14">
      <c r="B671" s="2082">
        <v>40878</v>
      </c>
      <c r="C671" s="1612">
        <v>1.9800000000000002</v>
      </c>
      <c r="D671" s="1615">
        <v>0.26</v>
      </c>
      <c r="E671" s="1613">
        <f t="shared" si="25"/>
        <v>1.7200000000000002</v>
      </c>
      <c r="H671" s="1614">
        <f t="shared" si="26"/>
        <v>0.5</v>
      </c>
      <c r="I671" s="1614">
        <f t="shared" si="27"/>
        <v>0</v>
      </c>
      <c r="J671" s="1614">
        <v>-1</v>
      </c>
      <c r="K671" s="1634">
        <f>(K670+K672)/2</f>
        <v>2.65</v>
      </c>
      <c r="L671" s="1837">
        <f t="shared" si="28"/>
        <v>1.4346153846153844</v>
      </c>
      <c r="M671" s="1634">
        <v>-3</v>
      </c>
      <c r="N671" s="821">
        <v>7.000000000000001E-4</v>
      </c>
    </row>
    <row r="672" spans="1:14">
      <c r="A672" s="1611">
        <v>2012</v>
      </c>
      <c r="B672" s="2082">
        <v>40909</v>
      </c>
      <c r="C672" s="1612">
        <v>1.97</v>
      </c>
      <c r="D672" s="1615">
        <v>0.24</v>
      </c>
      <c r="E672" s="1613">
        <f t="shared" si="25"/>
        <v>1.73</v>
      </c>
      <c r="H672" s="1614">
        <f t="shared" si="26"/>
        <v>0.5</v>
      </c>
      <c r="I672" s="1614">
        <f t="shared" si="27"/>
        <v>0</v>
      </c>
      <c r="J672" s="1614">
        <v>-1</v>
      </c>
      <c r="K672" s="1836">
        <v>3.3</v>
      </c>
      <c r="L672" s="1837">
        <f t="shared" si="28"/>
        <v>1.5384615384615385</v>
      </c>
      <c r="M672" s="1634">
        <v>-3</v>
      </c>
      <c r="N672" s="821">
        <v>8.0000000000000004E-4</v>
      </c>
    </row>
    <row r="673" spans="1:14">
      <c r="B673" s="2082">
        <v>40940</v>
      </c>
      <c r="C673" s="1612">
        <v>1.97</v>
      </c>
      <c r="D673" s="1615">
        <v>0.28000000000000003</v>
      </c>
      <c r="E673" s="1613">
        <f t="shared" si="25"/>
        <v>1.69</v>
      </c>
      <c r="H673" s="1614">
        <f t="shared" si="26"/>
        <v>0.5</v>
      </c>
      <c r="I673" s="1614">
        <f t="shared" si="27"/>
        <v>0</v>
      </c>
      <c r="J673" s="1614">
        <v>-1</v>
      </c>
      <c r="K673" s="1634">
        <f>(K672+K675)/2</f>
        <v>1.95</v>
      </c>
      <c r="L673" s="1837">
        <f t="shared" si="28"/>
        <v>1.5576923076923077</v>
      </c>
      <c r="M673" s="1634">
        <v>-3</v>
      </c>
      <c r="N673" s="821">
        <v>1E-3</v>
      </c>
    </row>
    <row r="674" spans="1:14">
      <c r="B674" s="2082">
        <v>40969</v>
      </c>
      <c r="C674" s="1612">
        <v>2.17</v>
      </c>
      <c r="D674" s="1615">
        <v>0.34</v>
      </c>
      <c r="E674" s="1613">
        <f t="shared" si="25"/>
        <v>1.8299999999999998</v>
      </c>
      <c r="H674" s="1614">
        <f t="shared" si="26"/>
        <v>0.5</v>
      </c>
      <c r="I674" s="1614">
        <f t="shared" si="27"/>
        <v>0</v>
      </c>
      <c r="J674" s="1614">
        <v>-1</v>
      </c>
      <c r="K674" s="1634">
        <f>(K673+K675)/2</f>
        <v>1.2749999999999999</v>
      </c>
      <c r="L674" s="1837">
        <f t="shared" si="28"/>
        <v>1.5557692307692306</v>
      </c>
      <c r="M674" s="1634">
        <v>-3</v>
      </c>
      <c r="N674" s="821">
        <v>1.2999999999999999E-3</v>
      </c>
    </row>
    <row r="675" spans="1:14">
      <c r="B675" s="2082">
        <v>41000</v>
      </c>
      <c r="C675" s="1612">
        <v>2.0500000000000003</v>
      </c>
      <c r="D675" s="1615">
        <v>0.28999999999999998</v>
      </c>
      <c r="E675" s="1613">
        <f t="shared" si="25"/>
        <v>1.7600000000000002</v>
      </c>
      <c r="H675" s="1614">
        <f t="shared" si="26"/>
        <v>0.5</v>
      </c>
      <c r="I675" s="1614">
        <f t="shared" si="27"/>
        <v>0</v>
      </c>
      <c r="J675" s="1614">
        <v>-1</v>
      </c>
      <c r="K675" s="1836">
        <v>0.6</v>
      </c>
      <c r="L675" s="1837">
        <f t="shared" si="28"/>
        <v>1.5173076923076925</v>
      </c>
      <c r="M675" s="1634">
        <v>-3</v>
      </c>
      <c r="N675" s="821">
        <v>1.4000000000000002E-3</v>
      </c>
    </row>
    <row r="676" spans="1:14">
      <c r="B676" s="2082">
        <v>41030</v>
      </c>
      <c r="C676" s="1612">
        <v>1.7999999999999998</v>
      </c>
      <c r="D676" s="1615">
        <v>0.28999999999999998</v>
      </c>
      <c r="E676" s="1613">
        <f t="shared" si="25"/>
        <v>1.5099999999999998</v>
      </c>
      <c r="H676" s="1614">
        <f t="shared" si="26"/>
        <v>0.5</v>
      </c>
      <c r="I676" s="1614">
        <f t="shared" si="27"/>
        <v>0</v>
      </c>
      <c r="J676" s="1614">
        <v>-1</v>
      </c>
      <c r="K676" s="1634">
        <f>(K675+K678)/2</f>
        <v>0.64999999999999991</v>
      </c>
      <c r="L676" s="1837">
        <f t="shared" si="28"/>
        <v>1.4980769230769229</v>
      </c>
      <c r="M676" s="1634">
        <v>-3</v>
      </c>
      <c r="N676" s="821">
        <v>1.6000000000000001E-3</v>
      </c>
    </row>
    <row r="677" spans="1:14">
      <c r="B677" s="2082">
        <v>41061</v>
      </c>
      <c r="C677" s="1612">
        <v>1.6199999999999999</v>
      </c>
      <c r="D677" s="1615">
        <v>0.28999999999999998</v>
      </c>
      <c r="E677" s="1613">
        <f t="shared" si="25"/>
        <v>1.3299999999999998</v>
      </c>
      <c r="H677" s="1614">
        <f t="shared" si="26"/>
        <v>0.5</v>
      </c>
      <c r="I677" s="1614">
        <f t="shared" si="27"/>
        <v>0</v>
      </c>
      <c r="J677" s="1614">
        <v>-1</v>
      </c>
      <c r="K677" s="1634">
        <f>(K676+K678)/2</f>
        <v>0.67499999999999993</v>
      </c>
      <c r="L677" s="1837">
        <f t="shared" si="28"/>
        <v>1.4538461538461538</v>
      </c>
      <c r="M677" s="1634">
        <v>-3</v>
      </c>
      <c r="N677" s="821">
        <v>1.6000000000000001E-3</v>
      </c>
    </row>
    <row r="678" spans="1:14">
      <c r="B678" s="2082">
        <v>41091</v>
      </c>
      <c r="C678" s="1612">
        <v>1.53</v>
      </c>
      <c r="D678" s="1615">
        <v>0.25</v>
      </c>
      <c r="E678" s="1613">
        <f t="shared" si="25"/>
        <v>1.28</v>
      </c>
      <c r="H678" s="1614">
        <f t="shared" si="26"/>
        <v>0.5</v>
      </c>
      <c r="I678" s="1614">
        <f t="shared" si="27"/>
        <v>0</v>
      </c>
      <c r="J678" s="1614">
        <v>-1</v>
      </c>
      <c r="K678" s="1836">
        <v>0.7</v>
      </c>
      <c r="L678" s="1837">
        <f t="shared" si="28"/>
        <v>1.3980769230769228</v>
      </c>
      <c r="M678" s="1634">
        <v>-3</v>
      </c>
      <c r="N678" s="821">
        <v>1.6000000000000001E-3</v>
      </c>
    </row>
    <row r="679" spans="1:14">
      <c r="B679" s="2082">
        <v>41122</v>
      </c>
      <c r="C679" s="1612">
        <v>1.68</v>
      </c>
      <c r="D679" s="1615">
        <v>0.27</v>
      </c>
      <c r="E679" s="1613">
        <f t="shared" si="25"/>
        <v>1.41</v>
      </c>
      <c r="H679" s="1614">
        <f t="shared" si="26"/>
        <v>0.5</v>
      </c>
      <c r="I679" s="1614">
        <f t="shared" si="27"/>
        <v>0</v>
      </c>
      <c r="J679" s="1614">
        <v>-1</v>
      </c>
      <c r="K679" s="1634">
        <f>(K678+K681)/2</f>
        <v>1.25</v>
      </c>
      <c r="L679" s="1837">
        <f t="shared" si="28"/>
        <v>1.3711538461538462</v>
      </c>
      <c r="M679" s="1634">
        <v>-3</v>
      </c>
      <c r="N679" s="821">
        <v>1.2999999999999999E-3</v>
      </c>
    </row>
    <row r="680" spans="1:14">
      <c r="B680" s="2082">
        <v>41153</v>
      </c>
      <c r="C680" s="1612">
        <v>1.72</v>
      </c>
      <c r="D680" s="1615">
        <v>0.26</v>
      </c>
      <c r="E680" s="1613">
        <f t="shared" si="25"/>
        <v>1.46</v>
      </c>
      <c r="H680" s="1614">
        <f t="shared" si="26"/>
        <v>0.5</v>
      </c>
      <c r="I680" s="1614">
        <f t="shared" si="27"/>
        <v>0</v>
      </c>
      <c r="J680" s="1614">
        <v>-1</v>
      </c>
      <c r="K680" s="1634">
        <f>(K679+K681)/2</f>
        <v>1.5249999999999999</v>
      </c>
      <c r="L680" s="1837">
        <f t="shared" si="28"/>
        <v>1.3999999999999997</v>
      </c>
      <c r="M680" s="1634">
        <v>-3</v>
      </c>
      <c r="N680" s="821">
        <v>1.4000000000000002E-3</v>
      </c>
    </row>
    <row r="681" spans="1:14">
      <c r="B681" s="2082">
        <v>41183</v>
      </c>
      <c r="C681" s="1612">
        <v>1.7500000000000002</v>
      </c>
      <c r="D681" s="1615">
        <v>0.28000000000000003</v>
      </c>
      <c r="E681" s="1613">
        <f t="shared" si="25"/>
        <v>1.4700000000000002</v>
      </c>
      <c r="H681" s="1614">
        <f t="shared" si="26"/>
        <v>0.5</v>
      </c>
      <c r="I681" s="1614">
        <f t="shared" si="27"/>
        <v>0</v>
      </c>
      <c r="J681" s="1614">
        <v>-1</v>
      </c>
      <c r="K681" s="1836">
        <v>1.8</v>
      </c>
      <c r="L681" s="1837">
        <f t="shared" si="28"/>
        <v>1.4673076923076922</v>
      </c>
      <c r="M681" s="1634">
        <v>-3</v>
      </c>
      <c r="N681" s="821">
        <v>1.6000000000000001E-3</v>
      </c>
    </row>
    <row r="682" spans="1:14">
      <c r="B682" s="2082">
        <v>41214</v>
      </c>
      <c r="C682" s="1612">
        <v>1.6500000000000001</v>
      </c>
      <c r="D682" s="1615">
        <v>0.27</v>
      </c>
      <c r="E682" s="1613">
        <f t="shared" si="25"/>
        <v>1.3800000000000001</v>
      </c>
      <c r="H682" s="1614">
        <f t="shared" si="26"/>
        <v>0.5</v>
      </c>
      <c r="I682" s="1614">
        <f t="shared" si="27"/>
        <v>0</v>
      </c>
      <c r="J682" s="1614">
        <v>-1</v>
      </c>
      <c r="K682" s="1634">
        <f>(K681+K684)/2</f>
        <v>1.9500000000000002</v>
      </c>
      <c r="L682" s="1837">
        <f t="shared" si="28"/>
        <v>1.5634615384615385</v>
      </c>
      <c r="M682" s="1634">
        <v>-3</v>
      </c>
      <c r="N682" s="821">
        <v>1.6000000000000001E-3</v>
      </c>
    </row>
    <row r="683" spans="1:14">
      <c r="B683" s="2082">
        <v>41244</v>
      </c>
      <c r="C683" s="1612">
        <v>1.72</v>
      </c>
      <c r="D683" s="1615">
        <v>0.26</v>
      </c>
      <c r="E683" s="1613">
        <f t="shared" si="25"/>
        <v>1.46</v>
      </c>
      <c r="H683" s="1614">
        <f t="shared" si="26"/>
        <v>0.5</v>
      </c>
      <c r="I683" s="1614">
        <f t="shared" si="27"/>
        <v>0</v>
      </c>
      <c r="J683" s="1614">
        <v>-1</v>
      </c>
      <c r="K683" s="1634">
        <f>(K682+K684)/2</f>
        <v>2.0250000000000004</v>
      </c>
      <c r="L683" s="1837">
        <f t="shared" si="28"/>
        <v>1.5653846153846156</v>
      </c>
      <c r="M683" s="1634">
        <v>-3</v>
      </c>
      <c r="N683" s="821">
        <v>1.6000000000000001E-3</v>
      </c>
    </row>
    <row r="684" spans="1:14">
      <c r="A684" s="1611">
        <v>2013</v>
      </c>
      <c r="B684" s="2082">
        <v>41275</v>
      </c>
      <c r="C684" s="1612">
        <v>1.91</v>
      </c>
      <c r="D684" s="1615">
        <v>0.27</v>
      </c>
      <c r="E684" s="1613">
        <f t="shared" si="25"/>
        <v>1.64</v>
      </c>
      <c r="H684" s="1614">
        <f t="shared" si="26"/>
        <v>0.5</v>
      </c>
      <c r="I684" s="1614">
        <f t="shared" si="27"/>
        <v>0</v>
      </c>
      <c r="J684" s="1614">
        <v>-1</v>
      </c>
      <c r="K684" s="1836">
        <v>2.1</v>
      </c>
      <c r="L684" s="1837">
        <f t="shared" si="28"/>
        <v>1.5230769230769234</v>
      </c>
      <c r="M684" s="1634">
        <v>-3</v>
      </c>
      <c r="N684" s="821">
        <v>1.4000000000000002E-3</v>
      </c>
    </row>
    <row r="685" spans="1:14">
      <c r="B685" s="2082">
        <v>41306</v>
      </c>
      <c r="C685" s="1612">
        <v>1.9800000000000002</v>
      </c>
      <c r="D685" s="1615">
        <v>0.27</v>
      </c>
      <c r="E685" s="1613">
        <f t="shared" si="25"/>
        <v>1.7100000000000002</v>
      </c>
      <c r="H685" s="1614">
        <f t="shared" si="26"/>
        <v>0.5</v>
      </c>
      <c r="I685" s="1614">
        <f t="shared" si="27"/>
        <v>0</v>
      </c>
      <c r="J685" s="1614">
        <v>-1</v>
      </c>
      <c r="K685" s="1634">
        <f>(K684+K687)/2</f>
        <v>1.2</v>
      </c>
      <c r="L685" s="1837">
        <f t="shared" si="28"/>
        <v>1.3615384615384616</v>
      </c>
      <c r="M685" s="1634">
        <v>-3</v>
      </c>
      <c r="N685" s="821">
        <v>1.5E-3</v>
      </c>
    </row>
    <row r="686" spans="1:14">
      <c r="B686" s="2082">
        <v>41334</v>
      </c>
      <c r="C686" s="1612">
        <v>1.96</v>
      </c>
      <c r="D686" s="1615">
        <v>0.26</v>
      </c>
      <c r="E686" s="1613">
        <f t="shared" si="25"/>
        <v>1.7</v>
      </c>
      <c r="H686" s="1614">
        <f t="shared" si="26"/>
        <v>0.5</v>
      </c>
      <c r="I686" s="1614">
        <f t="shared" si="27"/>
        <v>0</v>
      </c>
      <c r="J686" s="1614">
        <v>-1</v>
      </c>
      <c r="K686" s="1634">
        <f>(K685+K687)/2</f>
        <v>0.75</v>
      </c>
      <c r="L686" s="1837">
        <f t="shared" si="28"/>
        <v>1.2692307692307692</v>
      </c>
      <c r="M686" s="1634">
        <v>-3</v>
      </c>
      <c r="N686" s="821">
        <v>1.4000000000000002E-3</v>
      </c>
    </row>
    <row r="687" spans="1:14">
      <c r="B687" s="2082">
        <v>41365</v>
      </c>
      <c r="C687" s="1612">
        <v>1.76</v>
      </c>
      <c r="D687" s="1615">
        <v>0.22999999999999998</v>
      </c>
      <c r="E687" s="1613">
        <f t="shared" si="25"/>
        <v>1.53</v>
      </c>
      <c r="H687" s="1614">
        <f t="shared" si="26"/>
        <v>0.5</v>
      </c>
      <c r="I687" s="1614">
        <f t="shared" si="27"/>
        <v>0</v>
      </c>
      <c r="J687" s="1614">
        <v>-1</v>
      </c>
      <c r="K687" s="1836">
        <v>0.3</v>
      </c>
      <c r="L687" s="1837">
        <f t="shared" si="28"/>
        <v>1.1942307692307692</v>
      </c>
      <c r="M687" s="1634">
        <v>-3</v>
      </c>
      <c r="N687" s="821">
        <v>1.5E-3</v>
      </c>
    </row>
    <row r="688" spans="1:14">
      <c r="B688" s="2082">
        <v>41395</v>
      </c>
      <c r="C688" s="1612">
        <v>1.9300000000000002</v>
      </c>
      <c r="D688" s="1615">
        <v>0.25</v>
      </c>
      <c r="E688" s="1613">
        <f t="shared" si="25"/>
        <v>1.6800000000000002</v>
      </c>
      <c r="H688" s="1614">
        <f t="shared" si="26"/>
        <v>0.5</v>
      </c>
      <c r="I688" s="1614">
        <f t="shared" si="27"/>
        <v>0</v>
      </c>
      <c r="J688" s="1614">
        <v>-1</v>
      </c>
      <c r="K688" s="1634">
        <f>(K687+K690)/2</f>
        <v>0.95000000000000007</v>
      </c>
      <c r="L688" s="1837">
        <f t="shared" si="28"/>
        <v>1.221153846153846</v>
      </c>
      <c r="M688" s="1634">
        <v>-3</v>
      </c>
      <c r="N688" s="821">
        <v>1.1000000000000001E-3</v>
      </c>
    </row>
    <row r="689" spans="1:14">
      <c r="B689" s="2082">
        <v>41426</v>
      </c>
      <c r="C689" s="1612">
        <v>2.2999999999999998</v>
      </c>
      <c r="D689" s="1615">
        <v>0.33</v>
      </c>
      <c r="E689" s="1613">
        <f t="shared" si="25"/>
        <v>1.9699999999999998</v>
      </c>
      <c r="H689" s="1614">
        <f t="shared" si="26"/>
        <v>0.5</v>
      </c>
      <c r="I689" s="1614">
        <f t="shared" si="27"/>
        <v>0</v>
      </c>
      <c r="J689" s="1614">
        <v>-1</v>
      </c>
      <c r="K689" s="1634">
        <f>(K688+K690)/2</f>
        <v>1.2750000000000001</v>
      </c>
      <c r="L689" s="1837">
        <f t="shared" si="28"/>
        <v>1.2692307692307692</v>
      </c>
      <c r="M689" s="1634">
        <v>-3</v>
      </c>
      <c r="N689" s="821">
        <v>8.9999999999999998E-4</v>
      </c>
    </row>
    <row r="690" spans="1:14">
      <c r="B690" s="2082">
        <v>41456</v>
      </c>
      <c r="C690" s="1612">
        <v>2.58</v>
      </c>
      <c r="D690" s="1615">
        <v>0.34</v>
      </c>
      <c r="E690" s="1613">
        <f t="shared" si="25"/>
        <v>2.2400000000000002</v>
      </c>
      <c r="H690" s="1614">
        <f t="shared" si="26"/>
        <v>0.5</v>
      </c>
      <c r="I690" s="1614">
        <f t="shared" si="27"/>
        <v>0</v>
      </c>
      <c r="J690" s="1614">
        <v>-1</v>
      </c>
      <c r="K690" s="1836">
        <v>1.6</v>
      </c>
      <c r="L690" s="1837">
        <f t="shared" si="28"/>
        <v>1.3403846153846155</v>
      </c>
      <c r="M690" s="1634">
        <v>-3</v>
      </c>
      <c r="N690" s="821">
        <v>8.9999999999999998E-4</v>
      </c>
    </row>
    <row r="691" spans="1:14">
      <c r="B691" s="2082">
        <v>41487</v>
      </c>
      <c r="C691" s="1612">
        <v>2.74</v>
      </c>
      <c r="D691" s="1615">
        <v>0.36</v>
      </c>
      <c r="E691" s="1613">
        <f t="shared" si="25"/>
        <v>2.3800000000000003</v>
      </c>
      <c r="H691" s="1614">
        <f t="shared" si="26"/>
        <v>0.5</v>
      </c>
      <c r="I691" s="1614">
        <f t="shared" si="27"/>
        <v>0</v>
      </c>
      <c r="J691" s="1614">
        <v>-1</v>
      </c>
      <c r="K691" s="1634">
        <f>(K690+K693)/2</f>
        <v>2.5499999999999998</v>
      </c>
      <c r="L691" s="1837">
        <f t="shared" si="28"/>
        <v>1.4826923076923078</v>
      </c>
      <c r="M691" s="1634">
        <v>-3</v>
      </c>
      <c r="N691" s="821">
        <v>8.0000000000000004E-4</v>
      </c>
    </row>
    <row r="692" spans="1:14">
      <c r="B692" s="2082">
        <v>41518</v>
      </c>
      <c r="C692" s="1612">
        <v>2.81</v>
      </c>
      <c r="D692" s="1615">
        <v>0.4</v>
      </c>
      <c r="E692" s="1613">
        <f t="shared" si="25"/>
        <v>2.41</v>
      </c>
      <c r="H692" s="1614">
        <f t="shared" si="26"/>
        <v>0.5</v>
      </c>
      <c r="I692" s="1614">
        <f t="shared" si="27"/>
        <v>0</v>
      </c>
      <c r="J692" s="1614">
        <v>-1</v>
      </c>
      <c r="K692" s="1634">
        <f>(K691+K693)/2</f>
        <v>3.0249999999999999</v>
      </c>
      <c r="L692" s="1837">
        <f t="shared" si="28"/>
        <v>1.619230769230769</v>
      </c>
      <c r="M692" s="1634">
        <v>-3</v>
      </c>
      <c r="N692" s="821">
        <v>8.0000000000000004E-4</v>
      </c>
    </row>
    <row r="693" spans="1:14">
      <c r="B693" s="2082">
        <v>41548</v>
      </c>
      <c r="C693" s="1612">
        <v>2.62</v>
      </c>
      <c r="D693" s="1615">
        <v>0.34</v>
      </c>
      <c r="E693" s="1613">
        <f t="shared" ref="E693:E756" si="29">C693-D693</f>
        <v>2.2800000000000002</v>
      </c>
      <c r="H693" s="1614">
        <f t="shared" si="26"/>
        <v>0.5</v>
      </c>
      <c r="I693" s="1614">
        <f t="shared" si="27"/>
        <v>0</v>
      </c>
      <c r="J693" s="1614">
        <v>-1</v>
      </c>
      <c r="K693" s="1836">
        <v>3.5</v>
      </c>
      <c r="L693" s="1837">
        <f t="shared" si="28"/>
        <v>1.7711538461538461</v>
      </c>
      <c r="M693" s="1634">
        <v>-3</v>
      </c>
      <c r="N693" s="821">
        <v>8.9999999999999998E-4</v>
      </c>
    </row>
    <row r="694" spans="1:14">
      <c r="B694" s="2082">
        <v>41579</v>
      </c>
      <c r="C694" s="1612">
        <v>2.7199999999999998</v>
      </c>
      <c r="D694" s="1615">
        <v>0.3</v>
      </c>
      <c r="E694" s="1613">
        <f t="shared" si="29"/>
        <v>2.42</v>
      </c>
      <c r="H694" s="1614">
        <f t="shared" ref="H694:H753" si="30">H693</f>
        <v>0.5</v>
      </c>
      <c r="I694" s="1614">
        <f t="shared" ref="I694:I753" si="31">I693</f>
        <v>0</v>
      </c>
      <c r="J694" s="1614">
        <v>-1</v>
      </c>
      <c r="K694" s="1634">
        <f>(K693+K696)/2</f>
        <v>2.5499999999999998</v>
      </c>
      <c r="L694" s="1837">
        <f t="shared" si="28"/>
        <v>1.828846153846154</v>
      </c>
      <c r="M694" s="1634">
        <v>-3</v>
      </c>
      <c r="N694" s="821">
        <v>8.0000000000000004E-4</v>
      </c>
    </row>
    <row r="695" spans="1:14">
      <c r="B695" s="2082">
        <v>41609</v>
      </c>
      <c r="C695" s="1612">
        <v>2.9000000000000004</v>
      </c>
      <c r="D695" s="1615">
        <v>0.34</v>
      </c>
      <c r="E695" s="1613">
        <f t="shared" si="29"/>
        <v>2.5600000000000005</v>
      </c>
      <c r="H695" s="1614">
        <f t="shared" si="30"/>
        <v>0.5</v>
      </c>
      <c r="I695" s="1614">
        <f t="shared" si="31"/>
        <v>0</v>
      </c>
      <c r="J695" s="1614">
        <v>-1</v>
      </c>
      <c r="K695" s="1634">
        <f>(K694+K696)/2</f>
        <v>2.0750000000000002</v>
      </c>
      <c r="L695" s="1837">
        <f t="shared" si="28"/>
        <v>1.8384615384615384</v>
      </c>
      <c r="M695" s="1634">
        <v>-3</v>
      </c>
      <c r="N695" s="821">
        <v>8.9999999999999998E-4</v>
      </c>
    </row>
    <row r="696" spans="1:14">
      <c r="A696" s="1611">
        <v>2014</v>
      </c>
      <c r="B696" s="2082">
        <v>41640</v>
      </c>
      <c r="C696" s="1612">
        <v>2.86</v>
      </c>
      <c r="D696" s="1615">
        <v>0.39</v>
      </c>
      <c r="E696" s="1613">
        <f t="shared" si="29"/>
        <v>2.4699999999999998</v>
      </c>
      <c r="H696" s="1614">
        <f t="shared" si="30"/>
        <v>0.5</v>
      </c>
      <c r="I696" s="1614">
        <f t="shared" si="31"/>
        <v>0</v>
      </c>
      <c r="J696" s="1614">
        <v>-1</v>
      </c>
      <c r="K696" s="1836">
        <v>1.6</v>
      </c>
      <c r="L696" s="1837">
        <f t="shared" si="28"/>
        <v>1.8057692307692308</v>
      </c>
      <c r="M696" s="1634">
        <v>-3</v>
      </c>
      <c r="N696" s="821">
        <v>7.000000000000001E-4</v>
      </c>
    </row>
    <row r="697" spans="1:14">
      <c r="B697" s="2082">
        <v>41671</v>
      </c>
      <c r="C697" s="1612">
        <v>2.71</v>
      </c>
      <c r="D697" s="1615">
        <v>0.33</v>
      </c>
      <c r="E697" s="1613">
        <f t="shared" si="29"/>
        <v>2.38</v>
      </c>
      <c r="H697" s="1614">
        <f t="shared" si="30"/>
        <v>0.5</v>
      </c>
      <c r="I697" s="1614">
        <f t="shared" si="31"/>
        <v>0</v>
      </c>
      <c r="J697" s="1614">
        <v>-1</v>
      </c>
      <c r="K697" s="1634">
        <f>(K696+K699)/2</f>
        <v>3</v>
      </c>
      <c r="L697" s="1837">
        <f t="shared" si="28"/>
        <v>1.875</v>
      </c>
      <c r="M697" s="1634">
        <v>-3</v>
      </c>
      <c r="N697" s="821">
        <v>7.000000000000001E-4</v>
      </c>
    </row>
    <row r="698" spans="1:14">
      <c r="B698" s="2082">
        <v>41699</v>
      </c>
      <c r="C698" s="1612">
        <v>2.7199999999999998</v>
      </c>
      <c r="D698" s="1615">
        <v>0.4</v>
      </c>
      <c r="E698" s="1613">
        <f t="shared" si="29"/>
        <v>2.3199999999999998</v>
      </c>
      <c r="H698" s="1614">
        <f t="shared" si="30"/>
        <v>0.5</v>
      </c>
      <c r="I698" s="1614">
        <f t="shared" si="31"/>
        <v>0</v>
      </c>
      <c r="J698" s="1614">
        <v>-1</v>
      </c>
      <c r="K698" s="1634">
        <f>(K697+K699)/2</f>
        <v>3.7</v>
      </c>
      <c r="L698" s="1837">
        <f t="shared" si="28"/>
        <v>2.0673076923076925</v>
      </c>
      <c r="M698" s="1634">
        <v>-3</v>
      </c>
      <c r="N698" s="821">
        <v>8.0000000000000004E-4</v>
      </c>
    </row>
    <row r="699" spans="1:14">
      <c r="B699" s="2082">
        <v>41730</v>
      </c>
      <c r="C699" s="1612">
        <v>2.71</v>
      </c>
      <c r="D699" s="1615">
        <v>0.42</v>
      </c>
      <c r="E699" s="1613">
        <f t="shared" si="29"/>
        <v>2.29</v>
      </c>
      <c r="H699" s="1614">
        <f t="shared" si="30"/>
        <v>0.5</v>
      </c>
      <c r="I699" s="1614">
        <f t="shared" si="31"/>
        <v>0</v>
      </c>
      <c r="J699" s="1614">
        <v>-1</v>
      </c>
      <c r="K699" s="1836">
        <v>4.4000000000000004</v>
      </c>
      <c r="L699" s="1837">
        <f t="shared" si="28"/>
        <v>2.3480769230769232</v>
      </c>
      <c r="M699" s="1634">
        <v>-3</v>
      </c>
      <c r="N699" s="821">
        <v>8.9999999999999998E-4</v>
      </c>
    </row>
    <row r="700" spans="1:14">
      <c r="B700" s="2082">
        <v>41760</v>
      </c>
      <c r="C700" s="1612">
        <v>2.56</v>
      </c>
      <c r="D700" s="1615">
        <v>0.39</v>
      </c>
      <c r="E700" s="1613">
        <f t="shared" si="29"/>
        <v>2.17</v>
      </c>
      <c r="H700" s="1614">
        <f t="shared" si="30"/>
        <v>0.5</v>
      </c>
      <c r="I700" s="1614">
        <f t="shared" si="31"/>
        <v>0</v>
      </c>
      <c r="J700" s="1614">
        <v>-1</v>
      </c>
      <c r="K700" s="1634">
        <f>(K699+K702)/2</f>
        <v>4.45</v>
      </c>
      <c r="L700" s="1837">
        <f t="shared" si="28"/>
        <v>2.6673076923076926</v>
      </c>
      <c r="M700" s="1634">
        <v>-3</v>
      </c>
      <c r="N700" s="821">
        <v>8.9999999999999998E-4</v>
      </c>
    </row>
    <row r="701" spans="1:14">
      <c r="B701" s="2082">
        <v>41791</v>
      </c>
      <c r="C701" s="1612">
        <v>2.6</v>
      </c>
      <c r="D701" s="1615">
        <v>0.45000000000000007</v>
      </c>
      <c r="E701" s="1613">
        <f t="shared" si="29"/>
        <v>2.15</v>
      </c>
      <c r="H701" s="1614">
        <f t="shared" si="30"/>
        <v>0.5</v>
      </c>
      <c r="I701" s="1614">
        <f t="shared" si="31"/>
        <v>0</v>
      </c>
      <c r="J701" s="1614">
        <v>-1</v>
      </c>
      <c r="K701" s="1634">
        <f>(K700+K702)/2</f>
        <v>4.4749999999999996</v>
      </c>
      <c r="L701" s="1837">
        <f t="shared" si="28"/>
        <v>2.9384615384615387</v>
      </c>
      <c r="M701" s="1634">
        <v>-3</v>
      </c>
      <c r="N701" s="821">
        <v>1E-3</v>
      </c>
    </row>
    <row r="702" spans="1:14">
      <c r="B702" s="2082">
        <v>41821</v>
      </c>
      <c r="C702" s="1612">
        <v>2.54</v>
      </c>
      <c r="D702" s="1615">
        <v>0.51</v>
      </c>
      <c r="E702" s="1613">
        <f t="shared" si="29"/>
        <v>2.0300000000000002</v>
      </c>
      <c r="H702" s="1614">
        <f t="shared" si="30"/>
        <v>0.5</v>
      </c>
      <c r="I702" s="1614">
        <f t="shared" si="31"/>
        <v>0</v>
      </c>
      <c r="J702" s="1614">
        <v>-1</v>
      </c>
      <c r="K702" s="1836">
        <v>4.5</v>
      </c>
      <c r="L702" s="1837">
        <f t="shared" si="28"/>
        <v>3.1865384615384618</v>
      </c>
      <c r="M702" s="1634">
        <v>-3</v>
      </c>
      <c r="N702" s="821">
        <v>8.9999999999999998E-4</v>
      </c>
    </row>
    <row r="703" spans="1:14">
      <c r="B703" s="2082">
        <v>41852</v>
      </c>
      <c r="C703" s="1612">
        <v>2.42</v>
      </c>
      <c r="D703" s="1615">
        <v>0.46999999999999992</v>
      </c>
      <c r="E703" s="1613">
        <f t="shared" si="29"/>
        <v>1.95</v>
      </c>
      <c r="H703" s="1614">
        <f t="shared" si="30"/>
        <v>0.5</v>
      </c>
      <c r="I703" s="1614">
        <f t="shared" si="31"/>
        <v>0</v>
      </c>
      <c r="J703" s="1614">
        <v>-1</v>
      </c>
      <c r="K703" s="1634">
        <f>(K702+K705)/2</f>
        <v>4.5999999999999996</v>
      </c>
      <c r="L703" s="1837">
        <f t="shared" si="28"/>
        <v>3.4173076923076922</v>
      </c>
      <c r="M703" s="1634">
        <v>-3</v>
      </c>
      <c r="N703" s="821">
        <v>8.9999999999999998E-4</v>
      </c>
    </row>
    <row r="704" spans="1:14">
      <c r="B704" s="2082">
        <v>41883</v>
      </c>
      <c r="C704" s="1612">
        <v>2.5299999999999998</v>
      </c>
      <c r="D704" s="1615">
        <v>0.56999999999999995</v>
      </c>
      <c r="E704" s="1613">
        <f t="shared" si="29"/>
        <v>1.96</v>
      </c>
      <c r="H704" s="1614">
        <f t="shared" si="30"/>
        <v>0.5</v>
      </c>
      <c r="I704" s="1614">
        <f t="shared" si="31"/>
        <v>0</v>
      </c>
      <c r="J704" s="1614">
        <v>-1</v>
      </c>
      <c r="K704" s="1634">
        <f>(K703+K705)/2</f>
        <v>4.6500000000000004</v>
      </c>
      <c r="L704" s="1837">
        <f t="shared" si="28"/>
        <v>3.5788461538461536</v>
      </c>
      <c r="M704" s="1634">
        <v>-3</v>
      </c>
      <c r="N704" s="821">
        <v>8.9999999999999998E-4</v>
      </c>
    </row>
    <row r="705" spans="1:14">
      <c r="B705" s="2082">
        <v>41913</v>
      </c>
      <c r="C705" s="1612">
        <v>2.2999999999999998</v>
      </c>
      <c r="D705" s="1615">
        <v>0.45000000000000007</v>
      </c>
      <c r="E705" s="1613">
        <f t="shared" si="29"/>
        <v>1.8499999999999996</v>
      </c>
      <c r="H705" s="1614">
        <f t="shared" si="30"/>
        <v>0.5</v>
      </c>
      <c r="I705" s="1614">
        <f t="shared" si="31"/>
        <v>0</v>
      </c>
      <c r="J705" s="1614">
        <v>-1</v>
      </c>
      <c r="K705" s="1836">
        <v>4.7</v>
      </c>
      <c r="L705" s="1837">
        <f t="shared" si="28"/>
        <v>3.7076923076923078</v>
      </c>
      <c r="M705" s="1634">
        <v>-3</v>
      </c>
      <c r="N705" s="821">
        <v>8.9999999999999998E-4</v>
      </c>
    </row>
    <row r="706" spans="1:14">
      <c r="B706" s="2082">
        <v>41944</v>
      </c>
      <c r="C706" s="1612">
        <v>2.33</v>
      </c>
      <c r="D706" s="1615">
        <v>0.53</v>
      </c>
      <c r="E706" s="1613">
        <f t="shared" si="29"/>
        <v>1.8</v>
      </c>
      <c r="H706" s="1614">
        <f t="shared" si="30"/>
        <v>0.5</v>
      </c>
      <c r="I706" s="1614">
        <f t="shared" si="31"/>
        <v>0</v>
      </c>
      <c r="J706" s="1614">
        <v>-1</v>
      </c>
      <c r="K706" s="1634">
        <f>(K705+K708)/2</f>
        <v>4.0999999999999996</v>
      </c>
      <c r="L706" s="1837">
        <f t="shared" si="28"/>
        <v>3.7538461538461543</v>
      </c>
      <c r="M706" s="1634">
        <v>-3</v>
      </c>
      <c r="N706" s="821">
        <v>8.9999999999999998E-4</v>
      </c>
    </row>
    <row r="707" spans="1:14">
      <c r="B707" s="2082">
        <v>41974</v>
      </c>
      <c r="C707" s="1612">
        <v>2.21</v>
      </c>
      <c r="D707" s="1615">
        <v>0.64</v>
      </c>
      <c r="E707" s="1613">
        <f t="shared" si="29"/>
        <v>1.5699999999999998</v>
      </c>
      <c r="H707" s="1614">
        <f t="shared" si="30"/>
        <v>0.5</v>
      </c>
      <c r="I707" s="1614">
        <f t="shared" si="31"/>
        <v>0</v>
      </c>
      <c r="J707" s="1614">
        <v>-1</v>
      </c>
      <c r="K707" s="1634">
        <f>(K706+K708)/2</f>
        <v>3.8</v>
      </c>
      <c r="L707" s="1837">
        <f t="shared" si="28"/>
        <v>3.8500000000000005</v>
      </c>
      <c r="M707" s="1634">
        <v>-3</v>
      </c>
      <c r="N707" s="821">
        <v>1.1999999999999999E-3</v>
      </c>
    </row>
    <row r="708" spans="1:14">
      <c r="A708" s="1611">
        <v>2015</v>
      </c>
      <c r="B708" s="2082">
        <v>42005</v>
      </c>
      <c r="C708" s="1612">
        <v>1.8800000000000001</v>
      </c>
      <c r="D708" s="1615">
        <v>0.55000000000000004</v>
      </c>
      <c r="E708" s="1613">
        <f t="shared" si="29"/>
        <v>1.33</v>
      </c>
      <c r="H708" s="1614">
        <f t="shared" si="30"/>
        <v>0.5</v>
      </c>
      <c r="I708" s="1614">
        <f t="shared" si="31"/>
        <v>0</v>
      </c>
      <c r="J708" s="1614">
        <v>-1</v>
      </c>
      <c r="K708" s="1836">
        <v>3.5</v>
      </c>
      <c r="L708" s="1837">
        <f t="shared" si="28"/>
        <v>3.9596153846153848</v>
      </c>
      <c r="M708" s="1634">
        <v>-3</v>
      </c>
      <c r="N708" s="821">
        <v>1.1000000000000001E-3</v>
      </c>
    </row>
    <row r="709" spans="1:14">
      <c r="B709" s="2082">
        <v>42036</v>
      </c>
      <c r="C709" s="1612">
        <v>1.9800000000000002</v>
      </c>
      <c r="D709" s="1615">
        <v>0.62</v>
      </c>
      <c r="E709" s="1613">
        <f t="shared" si="29"/>
        <v>1.3600000000000003</v>
      </c>
      <c r="H709" s="1614">
        <f t="shared" si="30"/>
        <v>0.5</v>
      </c>
      <c r="I709" s="1614">
        <f t="shared" si="31"/>
        <v>0</v>
      </c>
      <c r="J709" s="1614">
        <v>-1</v>
      </c>
      <c r="K709" s="1634">
        <f>(K708+K711)/2</f>
        <v>3.45</v>
      </c>
      <c r="L709" s="1837">
        <f t="shared" si="28"/>
        <v>4.101923076923077</v>
      </c>
      <c r="M709" s="1634">
        <v>-3</v>
      </c>
      <c r="N709" s="821">
        <v>1.1000000000000001E-3</v>
      </c>
    </row>
    <row r="710" spans="1:14">
      <c r="B710" s="2082">
        <v>42064</v>
      </c>
      <c r="C710" s="1612">
        <v>2.04</v>
      </c>
      <c r="D710" s="1615">
        <v>0.64</v>
      </c>
      <c r="E710" s="1613">
        <f t="shared" si="29"/>
        <v>1.4</v>
      </c>
      <c r="H710" s="1614">
        <f t="shared" si="30"/>
        <v>0.5</v>
      </c>
      <c r="I710" s="1614">
        <f t="shared" si="31"/>
        <v>0</v>
      </c>
      <c r="J710" s="1614">
        <v>-1</v>
      </c>
      <c r="K710" s="1634">
        <f>(K709+K711)/2</f>
        <v>3.4249999999999998</v>
      </c>
      <c r="L710" s="1837">
        <f t="shared" si="28"/>
        <v>4.134615384615385</v>
      </c>
      <c r="M710" s="1634">
        <v>-3</v>
      </c>
      <c r="N710" s="821">
        <v>1.1000000000000001E-3</v>
      </c>
    </row>
    <row r="711" spans="1:14">
      <c r="B711" s="2082">
        <v>42095</v>
      </c>
      <c r="C711" s="1612">
        <v>1.9300000000000002</v>
      </c>
      <c r="D711" s="1615">
        <v>0.54</v>
      </c>
      <c r="E711" s="1613">
        <f t="shared" si="29"/>
        <v>1.3900000000000001</v>
      </c>
      <c r="H711" s="1614">
        <f t="shared" si="30"/>
        <v>0.5</v>
      </c>
      <c r="I711" s="1614">
        <f t="shared" si="31"/>
        <v>0</v>
      </c>
      <c r="J711" s="1614">
        <v>-1</v>
      </c>
      <c r="K711" s="1836">
        <v>3.4</v>
      </c>
      <c r="L711" s="1837">
        <f t="shared" si="28"/>
        <v>4.1115384615384611</v>
      </c>
      <c r="M711" s="1634">
        <v>-3</v>
      </c>
      <c r="N711" s="821">
        <v>1.1999999999999999E-3</v>
      </c>
    </row>
    <row r="712" spans="1:14">
      <c r="B712" s="2082">
        <v>42125</v>
      </c>
      <c r="C712" s="1612">
        <v>2.1999999999999997</v>
      </c>
      <c r="D712" s="1615">
        <v>0.61</v>
      </c>
      <c r="E712" s="1613">
        <f t="shared" si="29"/>
        <v>1.5899999999999999</v>
      </c>
      <c r="H712" s="1614">
        <f t="shared" si="30"/>
        <v>0.5</v>
      </c>
      <c r="I712" s="1614">
        <f t="shared" si="31"/>
        <v>0</v>
      </c>
      <c r="J712" s="1614">
        <v>-1</v>
      </c>
      <c r="K712" s="1634">
        <f>(K711+K714)/2</f>
        <v>3.15</v>
      </c>
      <c r="L712" s="1837">
        <f t="shared" si="28"/>
        <v>4.0153846153846144</v>
      </c>
      <c r="M712" s="1634">
        <v>-3</v>
      </c>
      <c r="N712" s="821">
        <v>1.1999999999999999E-3</v>
      </c>
    </row>
    <row r="713" spans="1:14">
      <c r="B713" s="2082">
        <v>42156</v>
      </c>
      <c r="C713" s="1612">
        <v>2.36</v>
      </c>
      <c r="D713" s="1615">
        <v>0.69</v>
      </c>
      <c r="E713" s="1613">
        <f t="shared" si="29"/>
        <v>1.67</v>
      </c>
      <c r="H713" s="1614">
        <f t="shared" si="30"/>
        <v>0.5</v>
      </c>
      <c r="I713" s="1614">
        <f t="shared" si="31"/>
        <v>0</v>
      </c>
      <c r="J713" s="1614">
        <v>-1</v>
      </c>
      <c r="K713" s="1634">
        <f>(K712+K714)/2</f>
        <v>3.0249999999999999</v>
      </c>
      <c r="L713" s="1837">
        <f t="shared" si="28"/>
        <v>3.9057692307692307</v>
      </c>
      <c r="M713" s="1634">
        <v>-3</v>
      </c>
      <c r="N713" s="821">
        <v>1.2999999999999999E-3</v>
      </c>
    </row>
    <row r="714" spans="1:14">
      <c r="B714" s="2082">
        <v>42186</v>
      </c>
      <c r="C714" s="1612">
        <v>2.3199999999999998</v>
      </c>
      <c r="D714" s="1615">
        <v>0.67</v>
      </c>
      <c r="E714" s="1613">
        <f t="shared" si="29"/>
        <v>1.65</v>
      </c>
      <c r="H714" s="1614">
        <f t="shared" si="30"/>
        <v>0.5</v>
      </c>
      <c r="I714" s="1614">
        <f t="shared" si="31"/>
        <v>0</v>
      </c>
      <c r="J714" s="1614">
        <v>-1</v>
      </c>
      <c r="K714" s="1836">
        <v>2.9</v>
      </c>
      <c r="L714" s="1837">
        <f t="shared" si="28"/>
        <v>3.7846153846153836</v>
      </c>
      <c r="M714" s="1634">
        <v>-3</v>
      </c>
      <c r="N714" s="821">
        <v>1.2999999999999999E-3</v>
      </c>
    </row>
    <row r="715" spans="1:14">
      <c r="B715" s="2082">
        <v>42217</v>
      </c>
      <c r="C715" s="1612">
        <v>2.17</v>
      </c>
      <c r="D715" s="1615">
        <v>0.7</v>
      </c>
      <c r="E715" s="1613">
        <f t="shared" si="29"/>
        <v>1.47</v>
      </c>
      <c r="H715" s="1614">
        <f t="shared" si="30"/>
        <v>0.5</v>
      </c>
      <c r="I715" s="1614">
        <f t="shared" si="31"/>
        <v>0</v>
      </c>
      <c r="J715" s="1614">
        <v>-1</v>
      </c>
      <c r="K715" s="1634">
        <f>(K714+K717)/2</f>
        <v>2.5999999999999996</v>
      </c>
      <c r="L715" s="1837">
        <f t="shared" si="28"/>
        <v>3.6384615384615375</v>
      </c>
      <c r="M715" s="1634">
        <v>-3</v>
      </c>
      <c r="N715" s="821">
        <v>1.4000000000000002E-3</v>
      </c>
    </row>
    <row r="716" spans="1:14">
      <c r="B716" s="2082">
        <v>42248</v>
      </c>
      <c r="C716" s="1612">
        <v>2.17</v>
      </c>
      <c r="D716" s="1615">
        <v>0.71</v>
      </c>
      <c r="E716" s="1613">
        <f t="shared" si="29"/>
        <v>1.46</v>
      </c>
      <c r="H716" s="1614">
        <f t="shared" si="30"/>
        <v>0.5</v>
      </c>
      <c r="I716" s="1614">
        <f t="shared" si="31"/>
        <v>0</v>
      </c>
      <c r="J716" s="1614">
        <v>-1</v>
      </c>
      <c r="K716" s="1634">
        <f>(K715+K717)/2</f>
        <v>2.4499999999999997</v>
      </c>
      <c r="L716" s="1837">
        <f t="shared" si="28"/>
        <v>3.4730769230769232</v>
      </c>
      <c r="M716" s="1634">
        <v>-3</v>
      </c>
      <c r="N716" s="821">
        <v>1.4000000000000002E-3</v>
      </c>
    </row>
    <row r="717" spans="1:14">
      <c r="B717" s="2082">
        <v>42278</v>
      </c>
      <c r="C717" s="1612">
        <v>2.0699999999999998</v>
      </c>
      <c r="D717" s="1615">
        <v>0.64</v>
      </c>
      <c r="E717" s="1613">
        <f t="shared" si="29"/>
        <v>1.4299999999999997</v>
      </c>
      <c r="H717" s="1614">
        <f t="shared" si="30"/>
        <v>0.5</v>
      </c>
      <c r="I717" s="1614">
        <f t="shared" si="31"/>
        <v>0</v>
      </c>
      <c r="J717" s="1614">
        <v>-1</v>
      </c>
      <c r="K717" s="1836">
        <v>2.2999999999999998</v>
      </c>
      <c r="L717" s="1837">
        <f t="shared" si="28"/>
        <v>3.2923076923076922</v>
      </c>
      <c r="M717" s="1634">
        <v>-3</v>
      </c>
      <c r="N717" s="821">
        <v>1.1999999999999999E-3</v>
      </c>
    </row>
    <row r="718" spans="1:14">
      <c r="B718" s="2082">
        <v>42309</v>
      </c>
      <c r="C718" s="1612">
        <v>2.2599999999999998</v>
      </c>
      <c r="D718" s="1615">
        <v>0.88</v>
      </c>
      <c r="E718" s="1613">
        <f t="shared" si="29"/>
        <v>1.38</v>
      </c>
      <c r="H718" s="1614">
        <f t="shared" si="30"/>
        <v>0.5</v>
      </c>
      <c r="I718" s="1614">
        <f t="shared" si="31"/>
        <v>0</v>
      </c>
      <c r="J718" s="1614">
        <v>-1</v>
      </c>
      <c r="K718" s="1634">
        <f>(K717+K720)/2</f>
        <v>2.3499999999999996</v>
      </c>
      <c r="L718" s="1837">
        <f t="shared" si="28"/>
        <v>3.1115384615384611</v>
      </c>
      <c r="M718" s="1634">
        <v>-3</v>
      </c>
      <c r="N718" s="821">
        <v>1.1999999999999999E-3</v>
      </c>
    </row>
    <row r="719" spans="1:14">
      <c r="B719" s="2082">
        <v>42339</v>
      </c>
      <c r="C719" s="1612">
        <v>2.2399999999999998</v>
      </c>
      <c r="D719" s="1615">
        <v>0.98</v>
      </c>
      <c r="E719" s="1613">
        <f t="shared" si="29"/>
        <v>1.2599999999999998</v>
      </c>
      <c r="H719" s="1614">
        <f t="shared" si="30"/>
        <v>0.5</v>
      </c>
      <c r="I719" s="1614">
        <f t="shared" si="31"/>
        <v>0</v>
      </c>
      <c r="J719" s="1614">
        <v>-1</v>
      </c>
      <c r="K719" s="1634">
        <f>(K718+K720)/2</f>
        <v>2.375</v>
      </c>
      <c r="L719" s="1837">
        <f t="shared" si="28"/>
        <v>2.9788461538461535</v>
      </c>
      <c r="M719" s="1634">
        <v>-3</v>
      </c>
      <c r="N719" s="821">
        <v>2.3999999999999998E-3</v>
      </c>
    </row>
    <row r="720" spans="1:14">
      <c r="A720" s="1611">
        <v>2016</v>
      </c>
      <c r="B720" s="2082">
        <v>42370</v>
      </c>
      <c r="C720" s="1612">
        <v>2.09</v>
      </c>
      <c r="D720" s="1615">
        <v>0.90000000000000013</v>
      </c>
      <c r="E720" s="1613">
        <f t="shared" si="29"/>
        <v>1.1899999999999997</v>
      </c>
      <c r="H720" s="1614">
        <f t="shared" si="30"/>
        <v>0.5</v>
      </c>
      <c r="I720" s="1614">
        <f t="shared" si="31"/>
        <v>0</v>
      </c>
      <c r="J720" s="1614">
        <v>-1</v>
      </c>
      <c r="K720" s="1836">
        <v>2.4</v>
      </c>
      <c r="L720" s="1837">
        <f t="shared" si="28"/>
        <v>2.8711538461538457</v>
      </c>
      <c r="M720" s="1634">
        <v>-3</v>
      </c>
      <c r="N720" s="821">
        <v>3.4000000000000002E-3</v>
      </c>
    </row>
    <row r="721" spans="1:14">
      <c r="B721" s="2082">
        <v>42401</v>
      </c>
      <c r="C721" s="1612">
        <v>1.78</v>
      </c>
      <c r="D721" s="1615">
        <v>0.73</v>
      </c>
      <c r="E721" s="1613">
        <f t="shared" si="29"/>
        <v>1.05</v>
      </c>
      <c r="H721" s="1614">
        <f t="shared" si="30"/>
        <v>0.5</v>
      </c>
      <c r="I721" s="1614">
        <f t="shared" si="31"/>
        <v>0</v>
      </c>
      <c r="J721" s="1614">
        <v>-1</v>
      </c>
      <c r="K721" s="1634">
        <f>(K720+K723)/2</f>
        <v>2.9</v>
      </c>
      <c r="L721" s="1837">
        <f t="shared" si="28"/>
        <v>2.8249999999999997</v>
      </c>
      <c r="M721" s="1634">
        <v>-3</v>
      </c>
      <c r="N721" s="821">
        <v>3.8E-3</v>
      </c>
    </row>
    <row r="722" spans="1:14">
      <c r="B722" s="2082">
        <v>42430</v>
      </c>
      <c r="C722" s="1612">
        <v>1.8900000000000001</v>
      </c>
      <c r="D722" s="1615">
        <v>0.88</v>
      </c>
      <c r="E722" s="1613">
        <f t="shared" si="29"/>
        <v>1.0100000000000002</v>
      </c>
      <c r="H722" s="1614">
        <f t="shared" si="30"/>
        <v>0.5</v>
      </c>
      <c r="I722" s="1614">
        <f t="shared" si="31"/>
        <v>0</v>
      </c>
      <c r="J722" s="1614">
        <v>-1</v>
      </c>
      <c r="K722" s="1634">
        <f>(K721+K723)/2</f>
        <v>3.15</v>
      </c>
      <c r="L722" s="1837">
        <f t="shared" si="28"/>
        <v>2.8019230769230767</v>
      </c>
      <c r="M722" s="1634">
        <v>-3</v>
      </c>
      <c r="N722" s="821">
        <v>3.5999999999999999E-3</v>
      </c>
    </row>
    <row r="723" spans="1:14">
      <c r="B723" s="2082">
        <v>42461</v>
      </c>
      <c r="C723" s="1612">
        <v>1.81</v>
      </c>
      <c r="D723" s="1615">
        <v>0.77</v>
      </c>
      <c r="E723" s="1613">
        <f t="shared" si="29"/>
        <v>1.04</v>
      </c>
      <c r="H723" s="1614">
        <f t="shared" si="30"/>
        <v>0.5</v>
      </c>
      <c r="I723" s="1614">
        <f t="shared" si="31"/>
        <v>0</v>
      </c>
      <c r="J723" s="1614">
        <v>-1</v>
      </c>
      <c r="K723" s="1836">
        <v>3.4</v>
      </c>
      <c r="L723" s="1837">
        <f t="shared" si="28"/>
        <v>2.7999999999999994</v>
      </c>
      <c r="M723" s="1634">
        <v>-3</v>
      </c>
      <c r="N723" s="821">
        <v>3.7000000000000002E-3</v>
      </c>
    </row>
    <row r="724" spans="1:14">
      <c r="B724" s="2082">
        <v>42491</v>
      </c>
      <c r="C724" s="1612">
        <v>1.81</v>
      </c>
      <c r="D724" s="1615">
        <v>0.81999999999999984</v>
      </c>
      <c r="E724" s="1613">
        <f t="shared" si="29"/>
        <v>0.99000000000000021</v>
      </c>
      <c r="H724" s="1614">
        <f t="shared" si="30"/>
        <v>0.5</v>
      </c>
      <c r="I724" s="1614">
        <f t="shared" si="31"/>
        <v>0</v>
      </c>
      <c r="J724" s="1614">
        <v>-1</v>
      </c>
      <c r="K724" s="1634">
        <f>(K723+K726)/2</f>
        <v>3.05</v>
      </c>
      <c r="L724" s="1837">
        <f t="shared" si="28"/>
        <v>2.7730769230769221</v>
      </c>
      <c r="M724" s="1634">
        <v>-3</v>
      </c>
      <c r="N724" s="821">
        <v>3.7000000000000002E-3</v>
      </c>
    </row>
    <row r="725" spans="1:14">
      <c r="B725" s="2082">
        <v>42522</v>
      </c>
      <c r="C725" s="1612">
        <v>1.6400000000000001</v>
      </c>
      <c r="D725" s="1615">
        <v>0.73</v>
      </c>
      <c r="E725" s="1613">
        <f t="shared" si="29"/>
        <v>0.91000000000000014</v>
      </c>
      <c r="H725" s="1614">
        <f t="shared" si="30"/>
        <v>0.5</v>
      </c>
      <c r="I725" s="1614">
        <f t="shared" si="31"/>
        <v>0</v>
      </c>
      <c r="J725" s="1614">
        <v>-1</v>
      </c>
      <c r="K725" s="1634">
        <f>(K724+K726)/2</f>
        <v>2.875</v>
      </c>
      <c r="L725" s="1837">
        <f t="shared" si="28"/>
        <v>2.7519230769230765</v>
      </c>
      <c r="M725" s="1634">
        <v>-3</v>
      </c>
      <c r="N725" s="821">
        <v>3.8E-3</v>
      </c>
    </row>
    <row r="726" spans="1:14">
      <c r="B726" s="2082">
        <v>42552</v>
      </c>
      <c r="C726" s="1612">
        <v>1.5</v>
      </c>
      <c r="D726" s="1615">
        <v>0.67</v>
      </c>
      <c r="E726" s="1613">
        <f t="shared" si="29"/>
        <v>0.83</v>
      </c>
      <c r="H726" s="1614">
        <f t="shared" si="30"/>
        <v>0.5</v>
      </c>
      <c r="I726" s="1614">
        <f t="shared" si="31"/>
        <v>0</v>
      </c>
      <c r="J726" s="1614">
        <v>-1</v>
      </c>
      <c r="K726" s="1836">
        <v>2.7</v>
      </c>
      <c r="L726" s="1837">
        <f t="shared" si="28"/>
        <v>2.726923076923077</v>
      </c>
      <c r="M726" s="1634">
        <v>-3</v>
      </c>
      <c r="N726" s="821">
        <v>3.9000000000000003E-3</v>
      </c>
    </row>
    <row r="727" spans="1:14">
      <c r="B727" s="2082">
        <v>42583</v>
      </c>
      <c r="C727" s="1612">
        <v>1.5599999999999998</v>
      </c>
      <c r="D727" s="1615">
        <v>0.74</v>
      </c>
      <c r="E727" s="1613">
        <f t="shared" si="29"/>
        <v>0.81999999999999984</v>
      </c>
      <c r="H727" s="1614">
        <f t="shared" si="30"/>
        <v>0.5</v>
      </c>
      <c r="I727" s="1614">
        <f t="shared" si="31"/>
        <v>0</v>
      </c>
      <c r="J727" s="1614">
        <v>-1</v>
      </c>
      <c r="K727" s="1634">
        <f>(K726+K729)/2</f>
        <v>2.6500000000000004</v>
      </c>
      <c r="L727" s="1837">
        <f t="shared" si="28"/>
        <v>2.7076923076923074</v>
      </c>
      <c r="M727" s="1634">
        <v>-3</v>
      </c>
      <c r="N727" s="821">
        <v>4.0000000000000001E-3</v>
      </c>
    </row>
    <row r="728" spans="1:14">
      <c r="B728" s="2082">
        <v>42614</v>
      </c>
      <c r="C728" s="1612">
        <v>1.63</v>
      </c>
      <c r="D728" s="1615">
        <v>0.77</v>
      </c>
      <c r="E728" s="1613">
        <f t="shared" si="29"/>
        <v>0.85999999999999988</v>
      </c>
      <c r="H728" s="1614">
        <f t="shared" si="30"/>
        <v>0.5</v>
      </c>
      <c r="I728" s="1614">
        <f t="shared" si="31"/>
        <v>0</v>
      </c>
      <c r="J728" s="1614">
        <v>-1</v>
      </c>
      <c r="K728" s="1634">
        <f>(K727+K729)/2</f>
        <v>2.625</v>
      </c>
      <c r="L728" s="1837">
        <f t="shared" ref="L728:L748" si="32">AVERAGE(K716:K728)</f>
        <v>2.7096153846153848</v>
      </c>
      <c r="M728" s="1634">
        <v>-3</v>
      </c>
      <c r="N728" s="821">
        <v>4.0000000000000001E-3</v>
      </c>
    </row>
    <row r="729" spans="1:14">
      <c r="B729" s="2082">
        <v>42644</v>
      </c>
      <c r="C729" s="1612">
        <v>1.76</v>
      </c>
      <c r="D729" s="1615">
        <v>0.84</v>
      </c>
      <c r="E729" s="1613">
        <f t="shared" si="29"/>
        <v>0.92</v>
      </c>
      <c r="H729" s="1614">
        <f t="shared" si="30"/>
        <v>0.5</v>
      </c>
      <c r="I729" s="1614">
        <f t="shared" si="31"/>
        <v>0</v>
      </c>
      <c r="J729" s="1614">
        <v>-1</v>
      </c>
      <c r="K729" s="1836">
        <v>2.6</v>
      </c>
      <c r="L729" s="1837">
        <f t="shared" si="32"/>
        <v>2.7211538461538463</v>
      </c>
      <c r="M729" s="1634">
        <v>-3</v>
      </c>
      <c r="N729" s="821">
        <v>4.0000000000000001E-3</v>
      </c>
    </row>
    <row r="730" spans="1:14">
      <c r="B730" s="2082">
        <v>42675</v>
      </c>
      <c r="C730" s="1612">
        <v>2.1399999999999997</v>
      </c>
      <c r="D730" s="1615">
        <v>0.98</v>
      </c>
      <c r="E730" s="1613">
        <f t="shared" si="29"/>
        <v>1.1599999999999997</v>
      </c>
      <c r="H730" s="1614">
        <f t="shared" si="30"/>
        <v>0.5</v>
      </c>
      <c r="I730" s="1614">
        <f t="shared" si="31"/>
        <v>0</v>
      </c>
      <c r="J730" s="1614">
        <v>-1</v>
      </c>
      <c r="K730" s="1634">
        <f>(K729+K732)/2</f>
        <v>2.2000000000000002</v>
      </c>
      <c r="L730" s="1837">
        <f t="shared" si="32"/>
        <v>2.713461538461539</v>
      </c>
      <c r="M730" s="1634">
        <v>-3</v>
      </c>
      <c r="N730" s="821">
        <v>4.0999999999999995E-3</v>
      </c>
    </row>
    <row r="731" spans="1:14">
      <c r="B731" s="2082">
        <v>42705</v>
      </c>
      <c r="C731" s="1612">
        <v>2.4899999999999998</v>
      </c>
      <c r="D731" s="1615">
        <v>1.2</v>
      </c>
      <c r="E731" s="1613">
        <f t="shared" si="29"/>
        <v>1.2899999999999998</v>
      </c>
      <c r="H731" s="1614">
        <f t="shared" si="30"/>
        <v>0.5</v>
      </c>
      <c r="I731" s="1614">
        <f t="shared" si="31"/>
        <v>0</v>
      </c>
      <c r="J731" s="1614">
        <v>-1</v>
      </c>
      <c r="K731" s="1634">
        <f>(K730+K732)/2</f>
        <v>2</v>
      </c>
      <c r="L731" s="1837">
        <f t="shared" si="32"/>
        <v>2.6865384615384618</v>
      </c>
      <c r="M731" s="1634">
        <v>-3</v>
      </c>
      <c r="N731" s="821">
        <v>5.4000000000000003E-3</v>
      </c>
    </row>
    <row r="732" spans="1:14">
      <c r="A732" s="1611">
        <v>2017</v>
      </c>
      <c r="B732" s="2082">
        <v>42736</v>
      </c>
      <c r="C732" s="1612">
        <v>2.4299999999999997</v>
      </c>
      <c r="D732" s="1615">
        <v>1.21</v>
      </c>
      <c r="E732" s="1613">
        <f t="shared" si="29"/>
        <v>1.2199999999999998</v>
      </c>
      <c r="H732" s="1614">
        <f t="shared" si="30"/>
        <v>0.5</v>
      </c>
      <c r="I732" s="1614">
        <f t="shared" si="31"/>
        <v>0</v>
      </c>
      <c r="J732" s="1614">
        <v>-1</v>
      </c>
      <c r="K732" s="1836">
        <v>1.8</v>
      </c>
      <c r="L732" s="1837">
        <f t="shared" si="32"/>
        <v>2.6423076923076918</v>
      </c>
      <c r="M732" s="1634">
        <v>-3</v>
      </c>
      <c r="N732" s="821">
        <v>6.5000000000000006E-3</v>
      </c>
    </row>
    <row r="733" spans="1:14">
      <c r="B733" s="2082">
        <v>42767</v>
      </c>
      <c r="C733" s="1612">
        <v>2.42</v>
      </c>
      <c r="D733" s="1615">
        <v>1.2</v>
      </c>
      <c r="E733" s="1613">
        <f t="shared" si="29"/>
        <v>1.22</v>
      </c>
      <c r="H733" s="1614">
        <f t="shared" si="30"/>
        <v>0.5</v>
      </c>
      <c r="I733" s="1614">
        <f t="shared" si="31"/>
        <v>0</v>
      </c>
      <c r="J733" s="1614">
        <v>-1</v>
      </c>
      <c r="K733" s="1634">
        <f>(K732+K735)/2</f>
        <v>2.35</v>
      </c>
      <c r="L733" s="1837">
        <f t="shared" si="32"/>
        <v>2.6384615384615389</v>
      </c>
      <c r="M733" s="1634">
        <v>-3</v>
      </c>
      <c r="N733" s="821">
        <v>6.6E-3</v>
      </c>
    </row>
    <row r="734" spans="1:14">
      <c r="B734" s="2082">
        <v>42795</v>
      </c>
      <c r="C734" s="1612">
        <v>2.48</v>
      </c>
      <c r="D734" s="1615">
        <v>1.31</v>
      </c>
      <c r="E734" s="1613">
        <f t="shared" si="29"/>
        <v>1.17</v>
      </c>
      <c r="H734" s="1614">
        <f t="shared" si="30"/>
        <v>0.5</v>
      </c>
      <c r="I734" s="1614">
        <f t="shared" si="31"/>
        <v>0</v>
      </c>
      <c r="J734" s="1614">
        <v>-1</v>
      </c>
      <c r="K734" s="1634">
        <f>(K733+K735)/2</f>
        <v>2.625</v>
      </c>
      <c r="L734" s="1837">
        <f t="shared" si="32"/>
        <v>2.6173076923076928</v>
      </c>
      <c r="M734" s="1634">
        <v>-3</v>
      </c>
      <c r="N734" s="821">
        <v>7.9000000000000008E-3</v>
      </c>
    </row>
    <row r="735" spans="1:14">
      <c r="B735" s="2082">
        <v>42826</v>
      </c>
      <c r="C735" s="1612">
        <v>2.1800000000000002</v>
      </c>
      <c r="D735" s="1615">
        <v>1.24</v>
      </c>
      <c r="E735" s="1613">
        <f t="shared" si="29"/>
        <v>0.94000000000000017</v>
      </c>
      <c r="H735" s="1614">
        <f t="shared" si="30"/>
        <v>0.5</v>
      </c>
      <c r="I735" s="1614">
        <f t="shared" si="31"/>
        <v>0</v>
      </c>
      <c r="J735" s="1614">
        <v>-1</v>
      </c>
      <c r="K735" s="1836">
        <v>2.9</v>
      </c>
      <c r="L735" s="1837">
        <f t="shared" si="32"/>
        <v>2.5980769230769232</v>
      </c>
      <c r="M735" s="1634">
        <v>-3</v>
      </c>
      <c r="N735" s="821">
        <v>9.0000000000000011E-3</v>
      </c>
    </row>
    <row r="736" spans="1:14">
      <c r="B736" s="2082">
        <v>42856</v>
      </c>
      <c r="C736" s="1612">
        <v>2.2999999999999998</v>
      </c>
      <c r="D736" s="1615">
        <v>1.3</v>
      </c>
      <c r="E736" s="1613">
        <f t="shared" si="29"/>
        <v>0.99999999999999978</v>
      </c>
      <c r="H736" s="1614">
        <f t="shared" si="30"/>
        <v>0.5</v>
      </c>
      <c r="I736" s="1614">
        <f t="shared" si="31"/>
        <v>0</v>
      </c>
      <c r="J736" s="1614">
        <v>-1</v>
      </c>
      <c r="K736" s="1634">
        <f>(K735+K738)/2</f>
        <v>2.5499999999999998</v>
      </c>
      <c r="L736" s="1837">
        <f t="shared" si="32"/>
        <v>2.5326923076923076</v>
      </c>
      <c r="M736" s="1634">
        <v>-3</v>
      </c>
      <c r="N736" s="821">
        <v>9.1000000000000004E-3</v>
      </c>
    </row>
    <row r="737" spans="1:14">
      <c r="B737" s="2082">
        <v>42887</v>
      </c>
      <c r="C737" s="1612">
        <v>2.19</v>
      </c>
      <c r="D737" s="1615">
        <v>1.34</v>
      </c>
      <c r="E737" s="1613">
        <f t="shared" si="29"/>
        <v>0.84999999999999987</v>
      </c>
      <c r="H737" s="1614">
        <f t="shared" si="30"/>
        <v>0.5</v>
      </c>
      <c r="I737" s="1614">
        <f t="shared" si="31"/>
        <v>0</v>
      </c>
      <c r="J737" s="1614">
        <v>-1</v>
      </c>
      <c r="K737" s="1634">
        <f>(K736+K738)/2</f>
        <v>2.375</v>
      </c>
      <c r="L737" s="1837">
        <f t="shared" si="32"/>
        <v>2.4807692307692308</v>
      </c>
      <c r="M737" s="1634">
        <v>-3</v>
      </c>
      <c r="N737" s="821">
        <v>1.04E-2</v>
      </c>
    </row>
    <row r="738" spans="1:14">
      <c r="B738" s="2082">
        <v>42917</v>
      </c>
      <c r="C738" s="1612">
        <v>2.3199999999999998</v>
      </c>
      <c r="D738" s="1615">
        <v>1.37</v>
      </c>
      <c r="E738" s="1613">
        <f t="shared" si="29"/>
        <v>0.94999999999999973</v>
      </c>
      <c r="H738" s="1614">
        <f t="shared" si="30"/>
        <v>0.5</v>
      </c>
      <c r="I738" s="1614">
        <f t="shared" si="31"/>
        <v>0</v>
      </c>
      <c r="J738" s="1614">
        <v>-1</v>
      </c>
      <c r="K738" s="1836">
        <v>2.2000000000000002</v>
      </c>
      <c r="L738" s="1837">
        <f t="shared" si="32"/>
        <v>2.4288461538461541</v>
      </c>
      <c r="M738" s="1634">
        <v>-3</v>
      </c>
      <c r="N738" s="821">
        <v>1.15E-2</v>
      </c>
    </row>
    <row r="739" spans="1:14">
      <c r="B739" s="2082">
        <v>42948</v>
      </c>
      <c r="C739" s="1612">
        <v>2.21</v>
      </c>
      <c r="D739" s="1615">
        <v>1.34</v>
      </c>
      <c r="E739" s="1613">
        <f t="shared" si="29"/>
        <v>0.86999999999999988</v>
      </c>
      <c r="H739" s="1614">
        <f t="shared" si="30"/>
        <v>0.5</v>
      </c>
      <c r="I739" s="1614">
        <f t="shared" si="31"/>
        <v>0</v>
      </c>
      <c r="J739" s="1614">
        <v>-1</v>
      </c>
      <c r="K739" s="1634">
        <f>(K738+K741)/2</f>
        <v>3.05</v>
      </c>
      <c r="L739" s="1837">
        <f t="shared" si="32"/>
        <v>2.4557692307692309</v>
      </c>
      <c r="M739" s="1634">
        <v>-3</v>
      </c>
      <c r="N739" s="821">
        <v>1.1599999999999999E-2</v>
      </c>
    </row>
    <row r="740" spans="1:14">
      <c r="B740" s="2082">
        <v>42979</v>
      </c>
      <c r="C740" s="1612">
        <v>2.1999999999999997</v>
      </c>
      <c r="D740" s="1615">
        <v>1.38</v>
      </c>
      <c r="E740" s="1613">
        <f t="shared" si="29"/>
        <v>0.81999999999999984</v>
      </c>
      <c r="H740" s="1614">
        <f t="shared" si="30"/>
        <v>0.5</v>
      </c>
      <c r="I740" s="1614">
        <f t="shared" si="31"/>
        <v>0</v>
      </c>
      <c r="J740" s="1614">
        <v>-1</v>
      </c>
      <c r="K740" s="1634">
        <f>(K739+K741)/2</f>
        <v>3.4749999999999996</v>
      </c>
      <c r="L740" s="1837">
        <f t="shared" si="32"/>
        <v>2.5192307692307692</v>
      </c>
      <c r="M740" s="1634">
        <v>-3</v>
      </c>
      <c r="N740" s="821">
        <v>1.15E-2</v>
      </c>
    </row>
    <row r="741" spans="1:14">
      <c r="B741" s="2082">
        <v>43009</v>
      </c>
      <c r="C741" s="1612">
        <v>2.36</v>
      </c>
      <c r="D741" s="1615">
        <v>1.55</v>
      </c>
      <c r="E741" s="1613">
        <f t="shared" si="29"/>
        <v>0.80999999999999983</v>
      </c>
      <c r="H741" s="1614">
        <f t="shared" si="30"/>
        <v>0.5</v>
      </c>
      <c r="I741" s="1614">
        <f t="shared" si="31"/>
        <v>0</v>
      </c>
      <c r="J741" s="1614">
        <v>-1</v>
      </c>
      <c r="K741" s="1836">
        <v>3.9</v>
      </c>
      <c r="L741" s="1837">
        <f t="shared" si="32"/>
        <v>2.6173076923076923</v>
      </c>
      <c r="M741" s="1634">
        <v>-3</v>
      </c>
      <c r="N741" s="821">
        <v>1.15E-2</v>
      </c>
    </row>
    <row r="742" spans="1:14">
      <c r="B742" s="2082">
        <v>43040</v>
      </c>
      <c r="C742" s="1612">
        <v>2.35</v>
      </c>
      <c r="D742" s="1615">
        <v>1.7000000000000002</v>
      </c>
      <c r="E742" s="1613">
        <f t="shared" si="29"/>
        <v>0.64999999999999991</v>
      </c>
      <c r="H742" s="1614">
        <f t="shared" si="30"/>
        <v>0.5</v>
      </c>
      <c r="I742" s="1614">
        <f t="shared" si="31"/>
        <v>0</v>
      </c>
      <c r="J742" s="1614">
        <v>-1</v>
      </c>
      <c r="K742" s="1634">
        <f>(K741+K744)/2</f>
        <v>2.2000000000000002</v>
      </c>
      <c r="L742" s="1837">
        <f t="shared" si="32"/>
        <v>2.5865384615384617</v>
      </c>
      <c r="M742" s="1634">
        <v>-3</v>
      </c>
      <c r="N742" s="821">
        <v>1.1599999999999999E-2</v>
      </c>
    </row>
    <row r="743" spans="1:14">
      <c r="B743" s="2082">
        <v>43070</v>
      </c>
      <c r="C743" s="1612">
        <v>2.4</v>
      </c>
      <c r="D743" s="1615">
        <v>1.8399999999999999</v>
      </c>
      <c r="E743" s="1613">
        <f t="shared" si="29"/>
        <v>0.56000000000000005</v>
      </c>
      <c r="H743" s="1614">
        <f t="shared" si="30"/>
        <v>0.5</v>
      </c>
      <c r="I743" s="1614">
        <f t="shared" si="31"/>
        <v>0</v>
      </c>
      <c r="J743" s="1614">
        <v>-1</v>
      </c>
      <c r="K743" s="1634">
        <f>(K742+K744)/2</f>
        <v>1.35</v>
      </c>
      <c r="L743" s="1837">
        <f t="shared" si="32"/>
        <v>2.5211538461538461</v>
      </c>
      <c r="M743" s="1634">
        <v>-3</v>
      </c>
      <c r="N743" s="821">
        <v>1.3000000000000001E-2</v>
      </c>
    </row>
    <row r="744" spans="1:14">
      <c r="A744" s="1611">
        <v>2018</v>
      </c>
      <c r="B744" s="2082">
        <v>43101</v>
      </c>
      <c r="C744" s="1612">
        <v>2.58</v>
      </c>
      <c r="D744" s="1615">
        <v>2.0299999999999998</v>
      </c>
      <c r="E744" s="1613">
        <f t="shared" si="29"/>
        <v>0.55000000000000027</v>
      </c>
      <c r="H744" s="1614">
        <f t="shared" si="30"/>
        <v>0.5</v>
      </c>
      <c r="I744" s="1614">
        <f t="shared" si="31"/>
        <v>0</v>
      </c>
      <c r="J744" s="1614">
        <v>-1</v>
      </c>
      <c r="K744" s="1836">
        <v>0.5</v>
      </c>
      <c r="L744" s="1837">
        <f t="shared" si="32"/>
        <v>2.4057692307692311</v>
      </c>
      <c r="M744" s="1634">
        <v>-3</v>
      </c>
      <c r="N744" s="821">
        <v>1.41E-2</v>
      </c>
    </row>
    <row r="745" spans="1:14">
      <c r="B745" s="2082">
        <v>43132</v>
      </c>
      <c r="C745" s="1612">
        <v>2.86</v>
      </c>
      <c r="D745" s="1615">
        <v>2.1800000000000002</v>
      </c>
      <c r="E745" s="1613">
        <f t="shared" si="29"/>
        <v>0.67999999999999972</v>
      </c>
      <c r="H745" s="1614">
        <f t="shared" si="30"/>
        <v>0.5</v>
      </c>
      <c r="I745" s="1614">
        <f t="shared" si="31"/>
        <v>0</v>
      </c>
      <c r="J745" s="1614">
        <v>-1</v>
      </c>
      <c r="K745" s="1634">
        <f>(K744+K747)/2</f>
        <v>2.15</v>
      </c>
      <c r="L745" s="1837">
        <f t="shared" si="32"/>
        <v>2.4326923076923075</v>
      </c>
      <c r="M745" s="1634">
        <v>-3</v>
      </c>
      <c r="N745" s="821">
        <v>1.4199999999999999E-2</v>
      </c>
    </row>
    <row r="746" spans="1:14">
      <c r="B746" s="2082">
        <v>43160</v>
      </c>
      <c r="C746" s="1612">
        <v>2.8400000000000003</v>
      </c>
      <c r="D746" s="1615">
        <v>2.2799999999999998</v>
      </c>
      <c r="E746" s="1613">
        <f t="shared" si="29"/>
        <v>0.5600000000000005</v>
      </c>
      <c r="H746" s="1614">
        <f t="shared" si="30"/>
        <v>0.5</v>
      </c>
      <c r="I746" s="1614">
        <f t="shared" si="31"/>
        <v>0</v>
      </c>
      <c r="J746" s="1614">
        <v>-1</v>
      </c>
      <c r="K746" s="1634">
        <f>(K745+K747)/2</f>
        <v>2.9749999999999996</v>
      </c>
      <c r="L746" s="1837">
        <f t="shared" si="32"/>
        <v>2.4807692307692304</v>
      </c>
      <c r="M746" s="1634">
        <v>-3</v>
      </c>
      <c r="N746" s="821">
        <v>1.5100000000000001E-2</v>
      </c>
    </row>
    <row r="747" spans="1:14">
      <c r="B747" s="2082">
        <v>43191</v>
      </c>
      <c r="C747" s="1612">
        <v>2.87</v>
      </c>
      <c r="D747" s="1615">
        <v>2.38</v>
      </c>
      <c r="E747" s="1613">
        <f t="shared" si="29"/>
        <v>0.49000000000000021</v>
      </c>
      <c r="H747" s="1614">
        <f t="shared" si="30"/>
        <v>0.5</v>
      </c>
      <c r="I747" s="1614">
        <f t="shared" si="31"/>
        <v>0</v>
      </c>
      <c r="J747" s="1614">
        <v>-1</v>
      </c>
      <c r="K747" s="1836">
        <v>3.8</v>
      </c>
      <c r="L747" s="1837">
        <f t="shared" si="32"/>
        <v>2.5711538461538455</v>
      </c>
      <c r="M747" s="1634">
        <v>-3</v>
      </c>
      <c r="N747" s="821">
        <v>1.6899999999999998E-2</v>
      </c>
    </row>
    <row r="748" spans="1:14">
      <c r="B748" s="2082">
        <v>43221</v>
      </c>
      <c r="C748" s="1612">
        <v>2.98</v>
      </c>
      <c r="D748" s="1615">
        <v>2.5099999999999998</v>
      </c>
      <c r="E748" s="1613">
        <f t="shared" si="29"/>
        <v>0.4700000000000002</v>
      </c>
      <c r="H748" s="1614">
        <f t="shared" si="30"/>
        <v>0.5</v>
      </c>
      <c r="I748" s="1614">
        <f t="shared" si="31"/>
        <v>0</v>
      </c>
      <c r="J748" s="1614">
        <v>-1</v>
      </c>
      <c r="K748" s="1836">
        <v>2.5</v>
      </c>
      <c r="L748" s="1837">
        <f t="shared" si="32"/>
        <v>2.5403846153846157</v>
      </c>
      <c r="M748" s="1634">
        <v>-3</v>
      </c>
      <c r="N748" s="821">
        <v>1.7000000000000001E-2</v>
      </c>
    </row>
    <row r="749" spans="1:14">
      <c r="B749" s="2082">
        <v>43252</v>
      </c>
      <c r="C749" s="1612">
        <v>2.91</v>
      </c>
      <c r="D749" s="1615">
        <v>2.5299999999999998</v>
      </c>
      <c r="E749" s="1613">
        <f t="shared" si="29"/>
        <v>0.38000000000000034</v>
      </c>
      <c r="H749" s="1614">
        <f t="shared" si="30"/>
        <v>0.5</v>
      </c>
      <c r="I749" s="1614">
        <f t="shared" si="31"/>
        <v>0</v>
      </c>
      <c r="J749" s="1614">
        <v>-1</v>
      </c>
      <c r="K749" s="1634">
        <v>1.4</v>
      </c>
      <c r="L749" s="1837">
        <f t="shared" ref="L749:L756" si="33">AVERAGE(K737:K749)</f>
        <v>2.4519230769230766</v>
      </c>
      <c r="M749" s="1634">
        <v>-3</v>
      </c>
      <c r="N749" s="821">
        <v>1.8200000000000001E-2</v>
      </c>
    </row>
    <row r="750" spans="1:14">
      <c r="B750" s="2082">
        <v>43282</v>
      </c>
      <c r="C750" s="1612">
        <v>2.8899999999999997</v>
      </c>
      <c r="D750" s="1615">
        <v>2.61</v>
      </c>
      <c r="E750" s="1613">
        <f t="shared" si="29"/>
        <v>0.2799999999999998</v>
      </c>
      <c r="H750" s="1614">
        <f t="shared" si="30"/>
        <v>0.5</v>
      </c>
      <c r="I750" s="1614">
        <f t="shared" si="31"/>
        <v>0</v>
      </c>
      <c r="J750" s="1614">
        <v>-1</v>
      </c>
      <c r="K750" s="1634">
        <v>1.5</v>
      </c>
      <c r="L750" s="1837">
        <f t="shared" si="33"/>
        <v>2.3846153846153841</v>
      </c>
      <c r="M750" s="1634">
        <v>-3</v>
      </c>
      <c r="N750" s="821">
        <v>1.9099999999999999E-2</v>
      </c>
    </row>
    <row r="751" spans="1:14">
      <c r="B751" s="2082">
        <v>43313</v>
      </c>
      <c r="C751" s="1612">
        <v>2.8899999999999997</v>
      </c>
      <c r="D751" s="1615">
        <v>2.64</v>
      </c>
      <c r="E751" s="1613">
        <f t="shared" si="29"/>
        <v>0.24999999999999956</v>
      </c>
      <c r="H751" s="1614">
        <f t="shared" si="30"/>
        <v>0.5</v>
      </c>
      <c r="I751" s="1614">
        <f t="shared" si="31"/>
        <v>0</v>
      </c>
      <c r="J751" s="1614">
        <v>-1</v>
      </c>
      <c r="K751" s="1634">
        <v>1.1000000000000001</v>
      </c>
      <c r="L751" s="1837">
        <f t="shared" si="33"/>
        <v>2.3000000000000003</v>
      </c>
      <c r="M751" s="1634">
        <v>-3</v>
      </c>
      <c r="N751" s="821">
        <v>1.9099999999999999E-2</v>
      </c>
    </row>
    <row r="752" spans="1:14">
      <c r="B752" s="2082">
        <v>43344</v>
      </c>
      <c r="C752" s="1834">
        <v>3.05</v>
      </c>
      <c r="D752" s="1613">
        <v>2.81</v>
      </c>
      <c r="E752" s="1613">
        <f t="shared" si="29"/>
        <v>0.23999999999999977</v>
      </c>
      <c r="H752" s="1614">
        <f t="shared" si="30"/>
        <v>0.5</v>
      </c>
      <c r="I752" s="1614">
        <f t="shared" si="31"/>
        <v>0</v>
      </c>
      <c r="J752" s="1614">
        <v>-1</v>
      </c>
      <c r="K752" s="1634">
        <v>1.5</v>
      </c>
      <c r="L752" s="1837">
        <f t="shared" si="33"/>
        <v>2.1807692307692306</v>
      </c>
      <c r="M752" s="1634">
        <v>-3</v>
      </c>
      <c r="N752" s="821">
        <v>1.95E-2</v>
      </c>
    </row>
    <row r="753" spans="1:14">
      <c r="A753" s="1617"/>
      <c r="B753" s="2082">
        <v>43374</v>
      </c>
      <c r="C753" s="1834">
        <v>3.14</v>
      </c>
      <c r="D753" s="1838">
        <v>2.86</v>
      </c>
      <c r="E753" s="1613">
        <f t="shared" si="29"/>
        <v>0.28000000000000025</v>
      </c>
      <c r="H753" s="1614">
        <f t="shared" si="30"/>
        <v>0.5</v>
      </c>
      <c r="I753" s="1614">
        <f t="shared" si="31"/>
        <v>0</v>
      </c>
      <c r="J753" s="1614">
        <f>J752</f>
        <v>-1</v>
      </c>
      <c r="K753" s="1634">
        <v>2.2000000000000002</v>
      </c>
      <c r="L753" s="1837">
        <f t="shared" si="33"/>
        <v>2.0826923076923078</v>
      </c>
      <c r="M753" s="1634">
        <v>-3</v>
      </c>
      <c r="N753" s="821">
        <v>2.1899999999999999E-2</v>
      </c>
    </row>
    <row r="754" spans="1:14">
      <c r="A754" s="1617"/>
      <c r="B754" s="2082">
        <v>43405</v>
      </c>
      <c r="C754" s="1834">
        <v>3.01</v>
      </c>
      <c r="D754" s="1838">
        <v>2.8</v>
      </c>
      <c r="E754" s="1613">
        <f t="shared" si="29"/>
        <v>0.20999999999999996</v>
      </c>
      <c r="H754" s="1614">
        <f t="shared" ref="H754:H755" si="34">H753</f>
        <v>0.5</v>
      </c>
      <c r="I754" s="1614">
        <f t="shared" ref="I754:I755" si="35">I753</f>
        <v>0</v>
      </c>
      <c r="J754" s="1614">
        <f t="shared" ref="J754:J755" si="36">J753</f>
        <v>-1</v>
      </c>
      <c r="K754" s="1634">
        <v>2.2000000000000002</v>
      </c>
      <c r="L754" s="1837">
        <f t="shared" si="33"/>
        <v>1.9519230769230769</v>
      </c>
      <c r="M754" s="1634">
        <v>-3</v>
      </c>
      <c r="N754" s="821">
        <v>2.2000000000000002E-2</v>
      </c>
    </row>
    <row r="755" spans="1:14">
      <c r="A755" s="1617"/>
      <c r="B755" s="2082">
        <v>43435</v>
      </c>
      <c r="C755" s="1834">
        <v>2.86</v>
      </c>
      <c r="D755" s="1838">
        <v>2.7</v>
      </c>
      <c r="E755" s="1613">
        <f t="shared" si="29"/>
        <v>0.1599999999999997</v>
      </c>
      <c r="H755" s="1614">
        <f t="shared" si="34"/>
        <v>0.5</v>
      </c>
      <c r="I755" s="1614">
        <f t="shared" si="35"/>
        <v>0</v>
      </c>
      <c r="J755" s="1614">
        <f t="shared" si="36"/>
        <v>-1</v>
      </c>
      <c r="K755" s="1634">
        <v>2.2000000000000002</v>
      </c>
      <c r="L755" s="1837">
        <f t="shared" si="33"/>
        <v>1.9519230769230766</v>
      </c>
      <c r="M755" s="1634">
        <v>-3</v>
      </c>
      <c r="N755" s="821">
        <v>2.2700000000000001E-2</v>
      </c>
    </row>
    <row r="756" spans="1:14">
      <c r="A756" s="1617">
        <v>2019</v>
      </c>
      <c r="B756" s="2082">
        <v>43466</v>
      </c>
      <c r="C756" s="1618">
        <v>2.7199999999999998</v>
      </c>
      <c r="D756" s="1618">
        <v>2.56</v>
      </c>
      <c r="E756" s="1613">
        <f t="shared" si="29"/>
        <v>0.1599999999999997</v>
      </c>
      <c r="F756" s="1619"/>
      <c r="G756" s="1619"/>
      <c r="H756" s="1614">
        <f t="shared" ref="H756:H764" si="37">H755</f>
        <v>0.5</v>
      </c>
      <c r="I756" s="1614">
        <f t="shared" ref="I756:I764" si="38">I755</f>
        <v>0</v>
      </c>
      <c r="J756" s="1614">
        <f t="shared" ref="J756:J764" si="39">J755</f>
        <v>-1</v>
      </c>
      <c r="K756" s="1634">
        <v>0.9</v>
      </c>
      <c r="L756" s="1634">
        <f t="shared" si="33"/>
        <v>1.9173076923076922</v>
      </c>
      <c r="M756" s="1634">
        <v>-3</v>
      </c>
      <c r="N756" s="821">
        <v>2.4E-2</v>
      </c>
    </row>
    <row r="757" spans="1:14">
      <c r="A757" s="1617"/>
      <c r="B757" s="2082">
        <v>43498</v>
      </c>
      <c r="C757" s="2022">
        <v>2.69</v>
      </c>
      <c r="D757" s="2022">
        <v>2.5299999999999998</v>
      </c>
      <c r="E757" s="1613">
        <f t="shared" ref="E757:E762" si="40">C757-D757</f>
        <v>0.16000000000000014</v>
      </c>
      <c r="F757" s="1619"/>
      <c r="G757" s="1619"/>
      <c r="H757" s="1614">
        <f t="shared" si="37"/>
        <v>0.5</v>
      </c>
      <c r="I757" s="1614">
        <f t="shared" si="38"/>
        <v>0</v>
      </c>
      <c r="J757" s="1614">
        <f t="shared" si="39"/>
        <v>-1</v>
      </c>
      <c r="K757" s="1634">
        <v>0.9</v>
      </c>
      <c r="L757" s="1634">
        <f t="shared" ref="L757" si="41">AVERAGE(K745:K757)</f>
        <v>1.9480769230769228</v>
      </c>
      <c r="M757" s="1634">
        <v>-3</v>
      </c>
      <c r="N757" s="821">
        <v>2.4E-2</v>
      </c>
    </row>
    <row r="758" spans="1:14">
      <c r="A758" s="1617"/>
      <c r="B758" s="2082">
        <v>43527</v>
      </c>
      <c r="C758" s="2022">
        <v>2.44</v>
      </c>
      <c r="D758" s="2022">
        <v>2.31</v>
      </c>
      <c r="E758" s="1613">
        <f t="shared" si="40"/>
        <v>0.12999999999999989</v>
      </c>
      <c r="F758" s="1619"/>
      <c r="G758" s="1619"/>
      <c r="H758" s="1614">
        <f t="shared" si="37"/>
        <v>0.5</v>
      </c>
      <c r="I758" s="1614">
        <f t="shared" si="38"/>
        <v>0</v>
      </c>
      <c r="J758" s="1614">
        <f t="shared" si="39"/>
        <v>-1</v>
      </c>
      <c r="K758" s="1634">
        <v>0.9</v>
      </c>
      <c r="L758" s="1634">
        <f t="shared" ref="L758" si="42">AVERAGE(K746:K758)</f>
        <v>1.8519230769230763</v>
      </c>
      <c r="M758" s="1634">
        <v>-3</v>
      </c>
      <c r="N758" s="821">
        <v>2.41E-2</v>
      </c>
    </row>
    <row r="759" spans="1:14">
      <c r="A759" s="1617"/>
      <c r="B759" s="2082">
        <v>43559</v>
      </c>
      <c r="C759" s="1618">
        <v>2.5099999999999998</v>
      </c>
      <c r="D759" s="1618">
        <v>2.27</v>
      </c>
      <c r="E759" s="1613">
        <f t="shared" si="40"/>
        <v>0.23999999999999977</v>
      </c>
      <c r="F759" s="1619"/>
      <c r="G759" s="1619"/>
      <c r="H759" s="1614">
        <f t="shared" si="37"/>
        <v>0.5</v>
      </c>
      <c r="I759" s="1614">
        <f t="shared" si="38"/>
        <v>0</v>
      </c>
      <c r="J759" s="1614">
        <f t="shared" si="39"/>
        <v>-1</v>
      </c>
      <c r="K759" s="1634">
        <v>4.3</v>
      </c>
      <c r="L759" s="1634">
        <f t="shared" ref="L759:L760" si="43">AVERAGE(K747:K759)</f>
        <v>1.9538461538461536</v>
      </c>
      <c r="M759" s="1634">
        <v>-3</v>
      </c>
      <c r="N759" s="821">
        <v>2.4199999999999999E-2</v>
      </c>
    </row>
    <row r="760" spans="1:14">
      <c r="A760" s="1617"/>
      <c r="B760" s="2082">
        <v>43586</v>
      </c>
      <c r="C760" s="2022">
        <v>2.14</v>
      </c>
      <c r="D760" s="2022">
        <v>1.95</v>
      </c>
      <c r="E760" s="1613">
        <f t="shared" si="40"/>
        <v>0.19000000000000017</v>
      </c>
      <c r="F760" s="1619"/>
      <c r="G760" s="1619"/>
      <c r="H760" s="1614">
        <f t="shared" si="37"/>
        <v>0.5</v>
      </c>
      <c r="I760" s="1614">
        <f t="shared" si="38"/>
        <v>0</v>
      </c>
      <c r="J760" s="1614">
        <f t="shared" si="39"/>
        <v>-1</v>
      </c>
      <c r="K760" s="1634">
        <v>4.3</v>
      </c>
      <c r="L760" s="1634">
        <f t="shared" si="43"/>
        <v>1.9923076923076921</v>
      </c>
      <c r="M760" s="1634">
        <v>-3</v>
      </c>
      <c r="N760" s="821">
        <v>2.3900000000000001E-2</v>
      </c>
    </row>
    <row r="761" spans="1:14">
      <c r="A761" s="1617"/>
      <c r="B761" s="2082">
        <v>43618</v>
      </c>
      <c r="C761" s="2022">
        <v>2</v>
      </c>
      <c r="D761" s="2022">
        <v>1.75</v>
      </c>
      <c r="E761" s="1613">
        <f t="shared" si="40"/>
        <v>0.25</v>
      </c>
      <c r="F761" s="1619"/>
      <c r="G761" s="1619"/>
      <c r="H761" s="1614">
        <f t="shared" si="37"/>
        <v>0.5</v>
      </c>
      <c r="I761" s="1614">
        <f t="shared" si="38"/>
        <v>0</v>
      </c>
      <c r="J761" s="1614">
        <f t="shared" si="39"/>
        <v>-1</v>
      </c>
      <c r="K761" s="1634">
        <v>4.3</v>
      </c>
      <c r="L761" s="1634">
        <f t="shared" ref="L761" si="44">AVERAGE(K749:K761)</f>
        <v>2.1307692307692312</v>
      </c>
      <c r="M761" s="1634">
        <v>-3</v>
      </c>
      <c r="N761" s="821">
        <v>2.3799999999999998E-2</v>
      </c>
    </row>
    <row r="762" spans="1:14">
      <c r="A762" s="1617"/>
      <c r="B762" s="2082">
        <v>43649</v>
      </c>
      <c r="C762" s="2022">
        <v>2.02</v>
      </c>
      <c r="D762" s="2022">
        <v>1.89</v>
      </c>
      <c r="E762" s="1613">
        <f t="shared" si="40"/>
        <v>0.13000000000000012</v>
      </c>
      <c r="F762" s="1619"/>
      <c r="G762" s="1619"/>
      <c r="H762" s="1614">
        <f t="shared" si="37"/>
        <v>0.5</v>
      </c>
      <c r="I762" s="1614">
        <f t="shared" si="38"/>
        <v>0</v>
      </c>
      <c r="J762" s="1614">
        <f t="shared" si="39"/>
        <v>-1</v>
      </c>
      <c r="K762" s="1634">
        <v>4.3</v>
      </c>
      <c r="L762" s="1634">
        <f t="shared" ref="L762" si="45">AVERAGE(K750:K762)</f>
        <v>2.3538461538461539</v>
      </c>
      <c r="M762" s="1634">
        <v>-3</v>
      </c>
      <c r="N762" s="821">
        <v>2.4E-2</v>
      </c>
    </row>
    <row r="763" spans="1:14">
      <c r="A763" s="1617"/>
      <c r="B763" s="2082">
        <v>43681</v>
      </c>
      <c r="C763" s="2022">
        <v>1.52</v>
      </c>
      <c r="D763" s="2022">
        <v>1.48</v>
      </c>
      <c r="E763" s="2022">
        <v>4.0000000000000036E-2</v>
      </c>
      <c r="F763" s="1619"/>
      <c r="G763" s="1619"/>
      <c r="H763" s="1614">
        <f t="shared" si="37"/>
        <v>0.5</v>
      </c>
      <c r="I763" s="1614">
        <f t="shared" si="38"/>
        <v>0</v>
      </c>
      <c r="J763" s="1614">
        <f t="shared" si="39"/>
        <v>-1</v>
      </c>
      <c r="K763" s="1634">
        <v>4.3</v>
      </c>
      <c r="L763" s="1634">
        <f t="shared" ref="L763" si="46">AVERAGE(K751:K763)</f>
        <v>2.5692307692307699</v>
      </c>
      <c r="M763" s="1634">
        <v>-3</v>
      </c>
    </row>
    <row r="764" spans="1:14">
      <c r="A764" s="1617"/>
      <c r="B764" s="2082">
        <v>43713</v>
      </c>
      <c r="C764" s="2022">
        <v>1.79</v>
      </c>
      <c r="D764" s="2022">
        <v>1.72</v>
      </c>
      <c r="E764" s="2022">
        <v>7.0000000000000062E-2</v>
      </c>
      <c r="F764" s="1619"/>
      <c r="G764" s="1619"/>
      <c r="H764" s="1614">
        <f t="shared" si="37"/>
        <v>0.5</v>
      </c>
      <c r="I764" s="1614">
        <f t="shared" si="38"/>
        <v>0</v>
      </c>
      <c r="J764" s="1614">
        <f t="shared" si="39"/>
        <v>-1</v>
      </c>
      <c r="K764" s="1634">
        <v>5.3</v>
      </c>
      <c r="L764" s="1634">
        <f t="shared" ref="L764" si="47">AVERAGE(K752:K764)</f>
        <v>2.8923076923076922</v>
      </c>
      <c r="M764" s="1634">
        <v>-2</v>
      </c>
    </row>
    <row r="765" spans="1:14">
      <c r="A765" s="1617"/>
      <c r="B765" s="2085"/>
      <c r="C765" s="1618"/>
      <c r="D765" s="1618"/>
      <c r="E765" s="1618"/>
      <c r="F765" s="1619"/>
      <c r="G765" s="1619"/>
      <c r="H765" s="1619"/>
      <c r="I765" s="1619"/>
      <c r="J765" s="1619"/>
    </row>
    <row r="766" spans="1:14">
      <c r="A766" s="1621" t="s">
        <v>50</v>
      </c>
      <c r="B766" s="2084" t="s">
        <v>24</v>
      </c>
      <c r="C766" s="1622" t="s">
        <v>1111</v>
      </c>
      <c r="D766" s="1622" t="s">
        <v>1112</v>
      </c>
      <c r="E766" s="1622" t="s">
        <v>443</v>
      </c>
      <c r="F766" s="1623" t="s">
        <v>1003</v>
      </c>
      <c r="G766" s="1623" t="s">
        <v>1003</v>
      </c>
      <c r="H766" s="1624" t="s">
        <v>1113</v>
      </c>
      <c r="I766" s="1624" t="s">
        <v>1113</v>
      </c>
      <c r="J766" s="1624" t="s">
        <v>1113</v>
      </c>
      <c r="K766" s="1835" t="s">
        <v>236</v>
      </c>
      <c r="L766" s="1835" t="s">
        <v>236</v>
      </c>
      <c r="M766" s="1624" t="s">
        <v>1113</v>
      </c>
      <c r="N766" s="1622" t="s">
        <v>81</v>
      </c>
    </row>
    <row r="767" spans="1:14">
      <c r="A767" s="1617"/>
      <c r="B767" s="2085"/>
      <c r="C767" s="2022">
        <f>REPORT!F20*100</f>
        <v>1.69</v>
      </c>
      <c r="D767" s="2022">
        <f>REPORT!F16*100</f>
        <v>1.52</v>
      </c>
      <c r="E767" s="2022">
        <f>C767-D767</f>
        <v>0.16999999999999993</v>
      </c>
      <c r="F767" s="1619"/>
      <c r="G767" s="1619"/>
      <c r="H767" s="1619"/>
      <c r="I767" s="1619"/>
      <c r="J767" s="1619"/>
    </row>
    <row r="768" spans="1:14">
      <c r="A768" s="1617"/>
      <c r="B768" s="2085"/>
      <c r="C768" s="1618"/>
      <c r="D768" s="1618"/>
      <c r="E768" s="1618"/>
      <c r="F768" s="1619"/>
      <c r="G768" s="1619"/>
      <c r="H768" s="1619"/>
      <c r="I768" s="1619"/>
      <c r="J768" s="1619"/>
    </row>
    <row r="769" spans="1:10">
      <c r="A769" s="1617"/>
      <c r="B769" s="2085"/>
      <c r="C769" s="1618"/>
      <c r="D769" s="1618"/>
      <c r="E769" s="1618"/>
      <c r="F769" s="1619"/>
      <c r="G769" s="1619"/>
      <c r="H769" s="1619"/>
      <c r="I769" s="1619"/>
      <c r="J769" s="1619"/>
    </row>
    <row r="770" spans="1:10">
      <c r="A770" s="1617"/>
      <c r="B770" s="2085"/>
      <c r="C770" s="1618"/>
      <c r="D770" s="1618"/>
      <c r="E770" s="1618"/>
      <c r="F770" s="1619"/>
      <c r="G770" s="1619"/>
      <c r="H770" s="1619"/>
      <c r="I770" s="1619"/>
      <c r="J770" s="1619"/>
    </row>
    <row r="771" spans="1:10">
      <c r="A771" s="1617"/>
      <c r="B771" s="2085"/>
      <c r="C771" s="1618"/>
      <c r="D771" s="1618"/>
      <c r="E771" s="1618"/>
      <c r="F771" s="1619"/>
      <c r="G771" s="1619"/>
      <c r="H771" s="1619"/>
      <c r="I771" s="1619"/>
      <c r="J771" s="1619"/>
    </row>
    <row r="772" spans="1:10">
      <c r="A772" s="1617"/>
      <c r="B772" s="2085"/>
      <c r="C772" s="1618"/>
      <c r="D772" s="1618"/>
      <c r="E772" s="1618"/>
      <c r="F772" s="1619"/>
      <c r="G772" s="1619"/>
      <c r="H772" s="1619"/>
      <c r="I772" s="1619"/>
      <c r="J772" s="1619"/>
    </row>
    <row r="773" spans="1:10">
      <c r="A773" s="1617"/>
      <c r="B773" s="2085"/>
      <c r="C773" s="1618"/>
      <c r="D773" s="1618"/>
      <c r="E773" s="1618"/>
      <c r="F773" s="1619"/>
      <c r="G773" s="1619"/>
      <c r="H773" s="1619"/>
      <c r="I773" s="1619"/>
      <c r="J773" s="1619"/>
    </row>
    <row r="774" spans="1:10">
      <c r="A774" s="1617"/>
      <c r="B774" s="2085"/>
      <c r="C774" s="1618"/>
      <c r="D774" s="1618"/>
      <c r="E774" s="1618"/>
      <c r="F774" s="1619"/>
      <c r="G774" s="1619"/>
      <c r="H774" s="1619"/>
      <c r="I774" s="1619"/>
      <c r="J774" s="1619"/>
    </row>
    <row r="775" spans="1:10">
      <c r="A775" s="1617"/>
      <c r="B775" s="2085"/>
      <c r="C775" s="1618"/>
      <c r="D775" s="1618"/>
      <c r="E775" s="1618"/>
      <c r="F775" s="1619"/>
      <c r="G775" s="1619"/>
      <c r="H775" s="1619"/>
      <c r="I775" s="1619"/>
      <c r="J775" s="1619"/>
    </row>
    <row r="776" spans="1:10">
      <c r="A776" s="1617"/>
      <c r="B776" s="2085"/>
      <c r="C776" s="1618"/>
      <c r="D776" s="1618"/>
      <c r="E776" s="1618"/>
      <c r="F776" s="1619"/>
      <c r="G776" s="1619"/>
      <c r="H776" s="1619"/>
      <c r="I776" s="1619"/>
      <c r="J776" s="1619"/>
    </row>
    <row r="777" spans="1:10">
      <c r="A777" s="1617"/>
      <c r="B777" s="2085"/>
      <c r="C777" s="1618"/>
      <c r="D777" s="1618"/>
      <c r="E777" s="1618"/>
      <c r="F777" s="1619"/>
      <c r="G777" s="1619"/>
      <c r="H777" s="1619"/>
      <c r="I777" s="1619"/>
      <c r="J777" s="1619"/>
    </row>
    <row r="778" spans="1:10">
      <c r="A778" s="1617"/>
      <c r="B778" s="2085"/>
      <c r="C778" s="1618"/>
      <c r="D778" s="1618"/>
      <c r="E778" s="1618"/>
      <c r="F778" s="1619"/>
      <c r="G778" s="1619"/>
      <c r="H778" s="1619"/>
      <c r="I778" s="1619"/>
      <c r="J778" s="1619"/>
    </row>
    <row r="779" spans="1:10">
      <c r="A779" s="1617"/>
      <c r="B779" s="2085"/>
      <c r="C779" s="1618"/>
      <c r="D779" s="1618"/>
      <c r="E779" s="1618"/>
      <c r="F779" s="1619"/>
      <c r="G779" s="1619"/>
      <c r="H779" s="1619"/>
      <c r="I779" s="1619"/>
      <c r="J779" s="1619"/>
    </row>
    <row r="780" spans="1:10">
      <c r="A780" s="1617"/>
      <c r="B780" s="2085"/>
      <c r="C780" s="1618"/>
      <c r="D780" s="1618"/>
      <c r="E780" s="1618"/>
      <c r="F780" s="1619"/>
      <c r="G780" s="1619"/>
      <c r="H780" s="1619"/>
      <c r="I780" s="1619"/>
      <c r="J780" s="1619"/>
    </row>
    <row r="781" spans="1:10">
      <c r="A781" s="1617"/>
      <c r="B781" s="2085"/>
      <c r="C781" s="1618"/>
      <c r="D781" s="1618"/>
      <c r="E781" s="1618"/>
      <c r="F781" s="1619"/>
      <c r="G781" s="1619"/>
      <c r="H781" s="1619"/>
      <c r="I781" s="1619"/>
      <c r="J781" s="1619"/>
    </row>
    <row r="782" spans="1:10">
      <c r="A782" s="1617"/>
      <c r="B782" s="2085"/>
      <c r="C782" s="1618"/>
      <c r="D782" s="1618"/>
      <c r="E782" s="1618"/>
      <c r="F782" s="1619"/>
      <c r="G782" s="1619"/>
      <c r="H782" s="1619"/>
      <c r="I782" s="1619"/>
      <c r="J782" s="1619"/>
    </row>
    <row r="783" spans="1:10">
      <c r="A783" s="1617"/>
      <c r="B783" s="2085"/>
      <c r="C783" s="1618"/>
      <c r="D783" s="1618"/>
      <c r="E783" s="1618"/>
      <c r="F783" s="1619"/>
      <c r="G783" s="1619"/>
      <c r="H783" s="1619"/>
      <c r="I783" s="1619"/>
      <c r="J783" s="1619"/>
    </row>
    <row r="784" spans="1:10">
      <c r="A784" s="1617"/>
      <c r="B784" s="2085"/>
      <c r="C784" s="1618"/>
      <c r="D784" s="1618"/>
      <c r="E784" s="1618"/>
      <c r="F784" s="1619"/>
      <c r="G784" s="1619"/>
      <c r="H784" s="1619"/>
      <c r="I784" s="1619"/>
      <c r="J784" s="1619"/>
    </row>
    <row r="785" spans="1:10">
      <c r="A785" s="1617"/>
      <c r="B785" s="2085"/>
      <c r="C785" s="1618"/>
      <c r="D785" s="1618"/>
      <c r="E785" s="1618"/>
      <c r="F785" s="1619"/>
      <c r="G785" s="1619"/>
      <c r="H785" s="1619"/>
      <c r="I785" s="1619"/>
      <c r="J785" s="1619"/>
    </row>
    <row r="786" spans="1:10">
      <c r="A786" s="1617"/>
      <c r="B786" s="2085"/>
      <c r="C786" s="1618"/>
      <c r="D786" s="1618"/>
      <c r="E786" s="1618"/>
      <c r="F786" s="1619"/>
      <c r="G786" s="1619"/>
      <c r="H786" s="1619"/>
      <c r="I786" s="1619"/>
      <c r="J786" s="1619"/>
    </row>
    <row r="787" spans="1:10">
      <c r="A787" s="1617"/>
      <c r="B787" s="2085"/>
      <c r="C787" s="1618"/>
      <c r="D787" s="1618"/>
      <c r="E787" s="1618"/>
      <c r="F787" s="1619"/>
      <c r="G787" s="1619"/>
      <c r="H787" s="1619"/>
      <c r="I787" s="1619"/>
      <c r="J787" s="1619"/>
    </row>
    <row r="788" spans="1:10">
      <c r="A788" s="1617"/>
      <c r="B788" s="2085"/>
      <c r="C788" s="1618"/>
      <c r="D788" s="1618"/>
      <c r="E788" s="1618"/>
      <c r="F788" s="1619"/>
      <c r="G788" s="1619"/>
      <c r="H788" s="1619"/>
      <c r="I788" s="1619"/>
      <c r="J788" s="1619"/>
    </row>
    <row r="789" spans="1:10">
      <c r="A789" s="1617"/>
      <c r="B789" s="2085"/>
      <c r="C789" s="1618"/>
      <c r="D789" s="1618"/>
      <c r="E789" s="1618"/>
      <c r="F789" s="1619"/>
      <c r="G789" s="1619"/>
      <c r="H789" s="1619"/>
      <c r="I789" s="1619"/>
      <c r="J789" s="1619"/>
    </row>
    <row r="790" spans="1:10">
      <c r="A790" s="1617"/>
      <c r="B790" s="2085"/>
      <c r="C790" s="1618"/>
      <c r="D790" s="1618"/>
      <c r="E790" s="1618"/>
      <c r="F790" s="1619"/>
      <c r="G790" s="1619"/>
      <c r="H790" s="1619"/>
      <c r="I790" s="1619"/>
      <c r="J790" s="1619"/>
    </row>
    <row r="791" spans="1:10">
      <c r="A791" s="1617"/>
      <c r="B791" s="2085"/>
      <c r="C791" s="1618"/>
      <c r="D791" s="1618"/>
      <c r="E791" s="1618"/>
      <c r="F791" s="1619"/>
      <c r="G791" s="1619"/>
      <c r="H791" s="1619"/>
      <c r="I791" s="1619"/>
      <c r="J791" s="1619"/>
    </row>
    <row r="792" spans="1:10">
      <c r="A792" s="1617"/>
      <c r="B792" s="2085"/>
      <c r="C792" s="1618"/>
      <c r="D792" s="1618"/>
      <c r="E792" s="1618"/>
      <c r="F792" s="1619"/>
      <c r="G792" s="1619"/>
      <c r="H792" s="1619"/>
      <c r="I792" s="1619"/>
      <c r="J792" s="1619"/>
    </row>
    <row r="793" spans="1:10">
      <c r="A793" s="1617"/>
      <c r="B793" s="2085"/>
      <c r="C793" s="1618"/>
      <c r="D793" s="1618"/>
      <c r="E793" s="1618"/>
      <c r="F793" s="1619"/>
      <c r="G793" s="1619"/>
      <c r="H793" s="1619"/>
      <c r="I793" s="1619"/>
      <c r="J793" s="1619"/>
    </row>
    <row r="794" spans="1:10">
      <c r="A794" s="1617"/>
      <c r="B794" s="2085"/>
      <c r="C794" s="1618"/>
      <c r="D794" s="1618"/>
      <c r="E794" s="1618"/>
      <c r="F794" s="1619"/>
      <c r="G794" s="1619"/>
      <c r="H794" s="1619"/>
      <c r="I794" s="1619"/>
      <c r="J794" s="1619"/>
    </row>
    <row r="795" spans="1:10">
      <c r="A795" s="1617"/>
      <c r="B795" s="2085"/>
      <c r="C795" s="1618"/>
      <c r="D795" s="1618"/>
      <c r="E795" s="1618"/>
      <c r="F795" s="1619"/>
      <c r="G795" s="1619"/>
      <c r="H795" s="1619"/>
      <c r="I795" s="1619"/>
      <c r="J795" s="1619"/>
    </row>
    <row r="796" spans="1:10">
      <c r="A796" s="1617"/>
      <c r="B796" s="2085"/>
      <c r="C796" s="1618"/>
      <c r="D796" s="1618"/>
      <c r="E796" s="1618"/>
      <c r="F796" s="1619"/>
      <c r="G796" s="1619"/>
      <c r="H796" s="1619"/>
      <c r="I796" s="1619"/>
      <c r="J796" s="1619"/>
    </row>
    <row r="797" spans="1:10">
      <c r="A797" s="1617"/>
      <c r="B797" s="2085"/>
      <c r="C797" s="1618"/>
      <c r="D797" s="1618"/>
      <c r="E797" s="1618"/>
      <c r="F797" s="1619"/>
      <c r="G797" s="1619"/>
      <c r="H797" s="1619"/>
      <c r="I797" s="1619"/>
      <c r="J797" s="1619"/>
    </row>
    <row r="798" spans="1:10">
      <c r="A798" s="1617"/>
      <c r="B798" s="2085"/>
      <c r="C798" s="1618"/>
      <c r="D798" s="1618"/>
      <c r="E798" s="1618"/>
      <c r="F798" s="1619"/>
      <c r="G798" s="1619"/>
      <c r="H798" s="1619"/>
      <c r="I798" s="1619"/>
      <c r="J798" s="1619"/>
    </row>
    <row r="799" spans="1:10">
      <c r="A799" s="1617"/>
      <c r="B799" s="2085"/>
      <c r="C799" s="1618"/>
      <c r="D799" s="1618"/>
      <c r="E799" s="1618"/>
      <c r="F799" s="1619"/>
      <c r="G799" s="1619"/>
      <c r="H799" s="1619"/>
      <c r="I799" s="1619"/>
      <c r="J799" s="1619"/>
    </row>
    <row r="800" spans="1:10">
      <c r="A800" s="1617"/>
      <c r="B800" s="2085"/>
      <c r="C800" s="1618"/>
      <c r="D800" s="1618"/>
      <c r="E800" s="1618"/>
      <c r="F800" s="1619"/>
      <c r="G800" s="1619"/>
      <c r="H800" s="1619"/>
      <c r="I800" s="1619"/>
      <c r="J800" s="1619"/>
    </row>
    <row r="801" spans="1:10">
      <c r="A801" s="1617"/>
      <c r="B801" s="2085"/>
      <c r="C801" s="1618"/>
      <c r="D801" s="1618"/>
      <c r="E801" s="1618"/>
      <c r="F801" s="1619"/>
      <c r="G801" s="1619"/>
      <c r="H801" s="1619"/>
      <c r="I801" s="1619"/>
      <c r="J801" s="1619"/>
    </row>
    <row r="802" spans="1:10">
      <c r="A802" s="1617"/>
      <c r="B802" s="2085"/>
      <c r="C802" s="1618"/>
      <c r="D802" s="1618"/>
      <c r="E802" s="1618"/>
      <c r="F802" s="1619"/>
      <c r="G802" s="1619"/>
      <c r="H802" s="1619"/>
      <c r="I802" s="1619"/>
      <c r="J802" s="1619"/>
    </row>
    <row r="803" spans="1:10">
      <c r="A803" s="1617"/>
      <c r="B803" s="2085"/>
      <c r="C803" s="1618"/>
      <c r="D803" s="1618"/>
      <c r="E803" s="1618"/>
      <c r="F803" s="1619"/>
      <c r="G803" s="1619"/>
      <c r="H803" s="1619"/>
      <c r="I803" s="1619"/>
      <c r="J803" s="1619"/>
    </row>
    <row r="804" spans="1:10">
      <c r="A804" s="1617"/>
      <c r="B804" s="2085"/>
      <c r="C804" s="1618"/>
      <c r="D804" s="1618"/>
      <c r="E804" s="1618"/>
      <c r="F804" s="1619"/>
      <c r="G804" s="1619"/>
      <c r="H804" s="1619"/>
      <c r="I804" s="1619"/>
      <c r="J804" s="1619"/>
    </row>
    <row r="805" spans="1:10">
      <c r="A805" s="1617"/>
      <c r="B805" s="2085"/>
      <c r="C805" s="1618"/>
      <c r="D805" s="1618"/>
      <c r="E805" s="1618"/>
      <c r="F805" s="1619"/>
      <c r="G805" s="1619"/>
      <c r="H805" s="1619"/>
      <c r="I805" s="1619"/>
      <c r="J805" s="1619"/>
    </row>
    <row r="806" spans="1:10">
      <c r="A806" s="1617"/>
      <c r="B806" s="2085"/>
      <c r="C806" s="1618"/>
      <c r="D806" s="1618"/>
      <c r="E806" s="1618"/>
      <c r="F806" s="1619"/>
      <c r="G806" s="1619"/>
      <c r="H806" s="1619"/>
      <c r="I806" s="1619"/>
      <c r="J806" s="1619"/>
    </row>
    <row r="807" spans="1:10">
      <c r="A807" s="1617"/>
      <c r="B807" s="2085"/>
      <c r="C807" s="1618"/>
      <c r="D807" s="1618"/>
      <c r="E807" s="1618"/>
      <c r="F807" s="1619"/>
      <c r="G807" s="1619"/>
      <c r="H807" s="1619"/>
      <c r="I807" s="1619"/>
      <c r="J807" s="1619"/>
    </row>
    <row r="808" spans="1:10">
      <c r="A808" s="1617"/>
      <c r="B808" s="2085"/>
      <c r="C808" s="1618"/>
      <c r="D808" s="1618"/>
      <c r="E808" s="1618"/>
      <c r="F808" s="1619"/>
      <c r="G808" s="1619"/>
      <c r="H808" s="1619"/>
      <c r="I808" s="1619"/>
      <c r="J808" s="1619"/>
    </row>
    <row r="809" spans="1:10">
      <c r="A809" s="1617"/>
      <c r="B809" s="2085"/>
      <c r="C809" s="1618"/>
      <c r="D809" s="1618"/>
      <c r="E809" s="1618"/>
      <c r="F809" s="1619"/>
      <c r="G809" s="1619"/>
      <c r="H809" s="1619"/>
      <c r="I809" s="1619"/>
      <c r="J809" s="1619"/>
    </row>
    <row r="810" spans="1:10">
      <c r="A810" s="1617"/>
      <c r="B810" s="2085"/>
      <c r="C810" s="1618"/>
      <c r="D810" s="1618"/>
      <c r="E810" s="1618"/>
      <c r="F810" s="1619"/>
      <c r="G810" s="1619"/>
      <c r="H810" s="1619"/>
      <c r="I810" s="1619"/>
      <c r="J810" s="1619"/>
    </row>
    <row r="811" spans="1:10">
      <c r="A811" s="1617"/>
      <c r="B811" s="2085"/>
      <c r="C811" s="1618"/>
      <c r="D811" s="1618"/>
      <c r="E811" s="1618"/>
      <c r="F811" s="1619"/>
      <c r="G811" s="1619"/>
      <c r="H811" s="1619"/>
      <c r="I811" s="1619"/>
      <c r="J811" s="1619"/>
    </row>
    <row r="812" spans="1:10">
      <c r="A812" s="1617"/>
      <c r="B812" s="2085"/>
      <c r="C812" s="1618"/>
      <c r="D812" s="1618"/>
      <c r="E812" s="1618"/>
      <c r="F812" s="1619"/>
      <c r="G812" s="1619"/>
      <c r="H812" s="1619"/>
      <c r="I812" s="1619"/>
      <c r="J812" s="1619"/>
    </row>
    <row r="813" spans="1:10">
      <c r="A813" s="1617"/>
      <c r="B813" s="2085"/>
      <c r="C813" s="1618"/>
      <c r="D813" s="1618"/>
      <c r="E813" s="1618"/>
      <c r="F813" s="1619"/>
      <c r="G813" s="1619"/>
      <c r="H813" s="1619"/>
      <c r="I813" s="1619"/>
      <c r="J813" s="1619"/>
    </row>
    <row r="814" spans="1:10">
      <c r="A814" s="1617"/>
      <c r="B814" s="2085"/>
      <c r="C814" s="1618"/>
      <c r="D814" s="1618"/>
      <c r="E814" s="1618"/>
      <c r="F814" s="1619"/>
      <c r="G814" s="1619"/>
      <c r="H814" s="1619"/>
      <c r="I814" s="1619"/>
      <c r="J814" s="1619"/>
    </row>
    <row r="815" spans="1:10">
      <c r="A815" s="1617"/>
      <c r="B815" s="2085"/>
      <c r="C815" s="1618"/>
      <c r="D815" s="1618"/>
      <c r="E815" s="1618"/>
      <c r="F815" s="1619"/>
      <c r="G815" s="1619"/>
      <c r="H815" s="1619"/>
      <c r="I815" s="1619"/>
      <c r="J815" s="1619"/>
    </row>
    <row r="816" spans="1:10">
      <c r="A816" s="1617"/>
      <c r="B816" s="2085"/>
      <c r="C816" s="1618"/>
      <c r="D816" s="1618"/>
      <c r="E816" s="1618"/>
      <c r="F816" s="1619"/>
      <c r="G816" s="1619"/>
      <c r="H816" s="1619"/>
      <c r="I816" s="1619"/>
      <c r="J816" s="1619"/>
    </row>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sheetPr>
  <dimension ref="A3:D2610"/>
  <sheetViews>
    <sheetView topLeftCell="A2601" workbookViewId="0">
      <selection activeCell="O2614" sqref="O2614"/>
    </sheetView>
  </sheetViews>
  <sheetFormatPr baseColWidth="10" defaultRowHeight="15" x14ac:dyDescent="0"/>
  <cols>
    <col min="1" max="1" width="10.83203125" style="651"/>
  </cols>
  <sheetData>
    <row r="3" spans="1:4">
      <c r="A3" s="1879" t="s">
        <v>38</v>
      </c>
      <c r="B3" s="2026">
        <v>40010</v>
      </c>
      <c r="C3" s="2112">
        <v>8711.82</v>
      </c>
      <c r="D3" s="2112">
        <v>940.74</v>
      </c>
    </row>
    <row r="4" spans="1:4">
      <c r="B4" s="2026">
        <v>40011</v>
      </c>
      <c r="C4" s="2112">
        <v>8743.94</v>
      </c>
      <c r="D4" s="2112">
        <v>940.38</v>
      </c>
    </row>
    <row r="5" spans="1:4">
      <c r="B5" s="2026">
        <v>40014</v>
      </c>
      <c r="C5" s="2112">
        <v>8848.15</v>
      </c>
      <c r="D5" s="2112">
        <v>951.13</v>
      </c>
    </row>
    <row r="6" spans="1:4">
      <c r="B6" s="2026">
        <v>40015</v>
      </c>
      <c r="C6" s="2112">
        <v>8915.94</v>
      </c>
      <c r="D6" s="2112">
        <v>954.58</v>
      </c>
    </row>
    <row r="7" spans="1:4">
      <c r="B7" s="2026">
        <v>40016</v>
      </c>
      <c r="C7" s="2112">
        <v>8881.26</v>
      </c>
      <c r="D7" s="2112">
        <v>954.07</v>
      </c>
    </row>
    <row r="8" spans="1:4">
      <c r="B8" s="2026">
        <v>40017</v>
      </c>
      <c r="C8" s="2112">
        <v>9069.2900000000009</v>
      </c>
      <c r="D8" s="2112">
        <v>976.29</v>
      </c>
    </row>
    <row r="9" spans="1:4">
      <c r="B9" s="2026">
        <v>40018</v>
      </c>
      <c r="C9" s="2112">
        <v>9093.24</v>
      </c>
      <c r="D9" s="2112">
        <v>979.26</v>
      </c>
    </row>
    <row r="10" spans="1:4">
      <c r="B10" s="2026">
        <v>40021</v>
      </c>
      <c r="C10" s="2112">
        <v>9108.51</v>
      </c>
      <c r="D10" s="2112">
        <v>982.18</v>
      </c>
    </row>
    <row r="11" spans="1:4">
      <c r="B11" s="2026">
        <v>40022</v>
      </c>
      <c r="C11" s="2112">
        <v>9096.7199999999993</v>
      </c>
      <c r="D11" s="2112">
        <v>979.62</v>
      </c>
    </row>
    <row r="12" spans="1:4">
      <c r="B12" s="2026">
        <v>40023</v>
      </c>
      <c r="C12" s="2112">
        <v>9070.7199999999993</v>
      </c>
      <c r="D12" s="2112">
        <v>975.15</v>
      </c>
    </row>
    <row r="13" spans="1:4">
      <c r="B13" s="2026">
        <v>40024</v>
      </c>
      <c r="C13" s="2112">
        <v>9154.4599999999991</v>
      </c>
      <c r="D13" s="2112">
        <v>986.75</v>
      </c>
    </row>
    <row r="14" spans="1:4">
      <c r="B14" s="2026">
        <v>40025</v>
      </c>
      <c r="C14" s="2112">
        <v>9171.61</v>
      </c>
      <c r="D14" s="2112">
        <v>987.48</v>
      </c>
    </row>
    <row r="15" spans="1:4">
      <c r="B15" s="2026">
        <v>40028</v>
      </c>
      <c r="C15" s="2112">
        <v>9286.56</v>
      </c>
      <c r="D15" s="2112">
        <v>1002.63</v>
      </c>
    </row>
    <row r="16" spans="1:4">
      <c r="B16" s="2026">
        <v>40029</v>
      </c>
      <c r="C16" s="2112">
        <v>9320.19</v>
      </c>
      <c r="D16" s="2112">
        <v>1005.65</v>
      </c>
    </row>
    <row r="17" spans="2:4">
      <c r="B17" s="2026">
        <v>40030</v>
      </c>
      <c r="C17" s="2112">
        <v>9280.9699999999993</v>
      </c>
      <c r="D17" s="2112">
        <v>1002.72</v>
      </c>
    </row>
    <row r="18" spans="2:4">
      <c r="B18" s="2026">
        <v>40031</v>
      </c>
      <c r="C18" s="2112">
        <v>9256.26</v>
      </c>
      <c r="D18" s="2112">
        <v>997.08</v>
      </c>
    </row>
    <row r="19" spans="2:4">
      <c r="B19" s="2026">
        <v>40032</v>
      </c>
      <c r="C19" s="2112">
        <v>9370.07</v>
      </c>
      <c r="D19" s="2112">
        <v>1010.48</v>
      </c>
    </row>
    <row r="20" spans="2:4">
      <c r="B20" s="2026">
        <v>40035</v>
      </c>
      <c r="C20" s="2112">
        <v>9337.9500000000007</v>
      </c>
      <c r="D20" s="2112">
        <v>1007.1</v>
      </c>
    </row>
    <row r="21" spans="2:4">
      <c r="B21" s="2026">
        <v>40036</v>
      </c>
      <c r="C21" s="2112">
        <v>9241.4500000000007</v>
      </c>
      <c r="D21" s="2112">
        <v>994.35</v>
      </c>
    </row>
    <row r="22" spans="2:4">
      <c r="B22" s="2026">
        <v>40037</v>
      </c>
      <c r="C22" s="2112">
        <v>9361.61</v>
      </c>
      <c r="D22" s="2112">
        <v>1005.81</v>
      </c>
    </row>
    <row r="23" spans="2:4">
      <c r="B23" s="2026">
        <v>40038</v>
      </c>
      <c r="C23" s="2112">
        <v>9398.19</v>
      </c>
      <c r="D23" s="2112">
        <v>1012.73</v>
      </c>
    </row>
    <row r="24" spans="2:4">
      <c r="B24" s="2026">
        <v>40039</v>
      </c>
      <c r="C24" s="2112">
        <v>9321.4</v>
      </c>
      <c r="D24" s="2112">
        <v>1004.09</v>
      </c>
    </row>
    <row r="25" spans="2:4">
      <c r="B25" s="2026">
        <v>40042</v>
      </c>
      <c r="C25" s="2112">
        <v>9135.34</v>
      </c>
      <c r="D25" s="2112">
        <v>979.73</v>
      </c>
    </row>
    <row r="26" spans="2:4">
      <c r="B26" s="2026">
        <v>40043</v>
      </c>
      <c r="C26" s="2112">
        <v>9217.94</v>
      </c>
      <c r="D26" s="2112">
        <v>989.67</v>
      </c>
    </row>
    <row r="27" spans="2:4">
      <c r="B27" s="2026">
        <v>40044</v>
      </c>
      <c r="C27" s="2112">
        <v>9279.16</v>
      </c>
      <c r="D27" s="2112">
        <v>996.46</v>
      </c>
    </row>
    <row r="28" spans="2:4">
      <c r="B28" s="2026">
        <v>40045</v>
      </c>
      <c r="C28" s="2112">
        <v>9350.0499999999993</v>
      </c>
      <c r="D28" s="2112">
        <v>1007.37</v>
      </c>
    </row>
    <row r="29" spans="2:4">
      <c r="B29" s="2026">
        <v>40046</v>
      </c>
      <c r="C29" s="2112">
        <v>9505.9599999999991</v>
      </c>
      <c r="D29" s="2112">
        <v>1026.1300000000001</v>
      </c>
    </row>
    <row r="30" spans="2:4">
      <c r="B30" s="2026">
        <v>40049</v>
      </c>
      <c r="C30" s="2112">
        <v>9509.2800000000007</v>
      </c>
      <c r="D30" s="2112">
        <v>1025.57</v>
      </c>
    </row>
    <row r="31" spans="2:4">
      <c r="B31" s="2026">
        <v>40050</v>
      </c>
      <c r="C31" s="2112">
        <v>9539.2900000000009</v>
      </c>
      <c r="D31" s="2112">
        <v>1028</v>
      </c>
    </row>
    <row r="32" spans="2:4">
      <c r="B32" s="2026">
        <v>40051</v>
      </c>
      <c r="C32" s="2112">
        <v>9543.52</v>
      </c>
      <c r="D32" s="2112">
        <v>1028.1199999999999</v>
      </c>
    </row>
    <row r="33" spans="2:4">
      <c r="B33" s="2026">
        <v>40052</v>
      </c>
      <c r="C33" s="2112">
        <v>9580.6299999999992</v>
      </c>
      <c r="D33" s="2112">
        <v>1030.98</v>
      </c>
    </row>
    <row r="34" spans="2:4">
      <c r="B34" s="2026">
        <v>40053</v>
      </c>
      <c r="C34" s="2112">
        <v>9544.2000000000007</v>
      </c>
      <c r="D34" s="2112">
        <v>1028.93</v>
      </c>
    </row>
    <row r="35" spans="2:4">
      <c r="B35" s="2026">
        <v>40056</v>
      </c>
      <c r="C35" s="2112">
        <v>9496.2800000000007</v>
      </c>
      <c r="D35" s="2112">
        <v>1020.62</v>
      </c>
    </row>
    <row r="36" spans="2:4">
      <c r="B36" s="2026">
        <v>40057</v>
      </c>
      <c r="C36" s="2112">
        <v>9310.6</v>
      </c>
      <c r="D36" s="2112">
        <v>998.04</v>
      </c>
    </row>
    <row r="37" spans="2:4">
      <c r="B37" s="2026">
        <v>40058</v>
      </c>
      <c r="C37" s="2112">
        <v>9280.67</v>
      </c>
      <c r="D37" s="2112">
        <v>994.75</v>
      </c>
    </row>
    <row r="38" spans="2:4">
      <c r="B38" s="2026">
        <v>40059</v>
      </c>
      <c r="C38" s="2112">
        <v>9344.61</v>
      </c>
      <c r="D38" s="2112">
        <v>1003.24</v>
      </c>
    </row>
    <row r="39" spans="2:4">
      <c r="B39" s="2026">
        <v>40060</v>
      </c>
      <c r="C39" s="2112">
        <v>9441.27</v>
      </c>
      <c r="D39" s="2112">
        <v>1016.4</v>
      </c>
    </row>
    <row r="40" spans="2:4">
      <c r="B40" s="2026">
        <v>40063</v>
      </c>
      <c r="C40" s="428" t="e">
        <f>NA()</f>
        <v>#N/A</v>
      </c>
      <c r="D40" s="428" t="e">
        <f>NA()</f>
        <v>#N/A</v>
      </c>
    </row>
    <row r="41" spans="2:4">
      <c r="B41" s="2026">
        <v>40064</v>
      </c>
      <c r="C41" s="2112">
        <v>9497.34</v>
      </c>
      <c r="D41" s="2112">
        <v>1025.3900000000001</v>
      </c>
    </row>
    <row r="42" spans="2:4">
      <c r="B42" s="2026">
        <v>40065</v>
      </c>
      <c r="C42" s="2112">
        <v>9547.2199999999993</v>
      </c>
      <c r="D42" s="2112">
        <v>1033.3699999999999</v>
      </c>
    </row>
    <row r="43" spans="2:4">
      <c r="B43" s="2026">
        <v>40066</v>
      </c>
      <c r="C43" s="2112">
        <v>9627.48</v>
      </c>
      <c r="D43" s="2112">
        <v>1044.1400000000001</v>
      </c>
    </row>
    <row r="44" spans="2:4">
      <c r="B44" s="2026">
        <v>40067</v>
      </c>
      <c r="C44" s="2112">
        <v>9605.41</v>
      </c>
      <c r="D44" s="2112">
        <v>1042.73</v>
      </c>
    </row>
    <row r="45" spans="2:4">
      <c r="B45" s="2026">
        <v>40070</v>
      </c>
      <c r="C45" s="2112">
        <v>9626.7999999999993</v>
      </c>
      <c r="D45" s="2112">
        <v>1049.3399999999999</v>
      </c>
    </row>
    <row r="46" spans="2:4">
      <c r="B46" s="2026">
        <v>40071</v>
      </c>
      <c r="C46" s="2112">
        <v>9683.41</v>
      </c>
      <c r="D46" s="2112">
        <v>1052.6300000000001</v>
      </c>
    </row>
    <row r="47" spans="2:4">
      <c r="B47" s="2026">
        <v>40072</v>
      </c>
      <c r="C47" s="2112">
        <v>9791.7099999999991</v>
      </c>
      <c r="D47" s="2112">
        <v>1068.76</v>
      </c>
    </row>
    <row r="48" spans="2:4">
      <c r="B48" s="2026">
        <v>40073</v>
      </c>
      <c r="C48" s="2112">
        <v>9783.92</v>
      </c>
      <c r="D48" s="2112">
        <v>1065.49</v>
      </c>
    </row>
    <row r="49" spans="2:4">
      <c r="B49" s="2026">
        <v>40074</v>
      </c>
      <c r="C49" s="2112">
        <v>9820.2000000000007</v>
      </c>
      <c r="D49" s="2112">
        <v>1068.3</v>
      </c>
    </row>
    <row r="50" spans="2:4">
      <c r="B50" s="2026">
        <v>40077</v>
      </c>
      <c r="C50" s="2112">
        <v>9778.86</v>
      </c>
      <c r="D50" s="2112">
        <v>1064.6600000000001</v>
      </c>
    </row>
    <row r="51" spans="2:4">
      <c r="B51" s="2026">
        <v>40078</v>
      </c>
      <c r="C51" s="2112">
        <v>9829.8700000000008</v>
      </c>
      <c r="D51" s="2112">
        <v>1071.6600000000001</v>
      </c>
    </row>
    <row r="52" spans="2:4">
      <c r="B52" s="2026">
        <v>40079</v>
      </c>
      <c r="C52" s="2112">
        <v>9748.5499999999993</v>
      </c>
      <c r="D52" s="2112">
        <v>1060.8699999999999</v>
      </c>
    </row>
    <row r="53" spans="2:4">
      <c r="B53" s="2026">
        <v>40080</v>
      </c>
      <c r="C53" s="2112">
        <v>9707.44</v>
      </c>
      <c r="D53" s="2112">
        <v>1050.78</v>
      </c>
    </row>
    <row r="54" spans="2:4">
      <c r="B54" s="2026">
        <v>40081</v>
      </c>
      <c r="C54" s="2112">
        <v>9665.19</v>
      </c>
      <c r="D54" s="2112">
        <v>1044.3800000000001</v>
      </c>
    </row>
    <row r="55" spans="2:4">
      <c r="B55" s="2026">
        <v>40084</v>
      </c>
      <c r="C55" s="2112">
        <v>9789.36</v>
      </c>
      <c r="D55" s="2112">
        <v>1062.98</v>
      </c>
    </row>
    <row r="56" spans="2:4">
      <c r="B56" s="2026">
        <v>40085</v>
      </c>
      <c r="C56" s="2112">
        <v>9742.2000000000007</v>
      </c>
      <c r="D56" s="2112">
        <v>1060.6099999999999</v>
      </c>
    </row>
    <row r="57" spans="2:4">
      <c r="B57" s="2026">
        <v>40086</v>
      </c>
      <c r="C57" s="2112">
        <v>9712.2800000000007</v>
      </c>
      <c r="D57" s="2112">
        <v>1057.08</v>
      </c>
    </row>
    <row r="58" spans="2:4">
      <c r="B58" s="2026">
        <v>40087</v>
      </c>
      <c r="C58" s="2112">
        <v>9509.2800000000007</v>
      </c>
      <c r="D58" s="2112">
        <v>1029.8499999999999</v>
      </c>
    </row>
    <row r="59" spans="2:4">
      <c r="B59" s="2026">
        <v>40088</v>
      </c>
      <c r="C59" s="2112">
        <v>9487.67</v>
      </c>
      <c r="D59" s="2112">
        <v>1025.21</v>
      </c>
    </row>
    <row r="60" spans="2:4">
      <c r="B60" s="2026">
        <v>40091</v>
      </c>
      <c r="C60" s="2112">
        <v>9599.75</v>
      </c>
      <c r="D60" s="2112">
        <v>1040.46</v>
      </c>
    </row>
    <row r="61" spans="2:4">
      <c r="B61" s="2026">
        <v>40092</v>
      </c>
      <c r="C61" s="2112">
        <v>9731.25</v>
      </c>
      <c r="D61" s="2112">
        <v>1054.72</v>
      </c>
    </row>
    <row r="62" spans="2:4">
      <c r="B62" s="2026">
        <v>40093</v>
      </c>
      <c r="C62" s="2112">
        <v>9725.58</v>
      </c>
      <c r="D62" s="2112">
        <v>1057.58</v>
      </c>
    </row>
    <row r="63" spans="2:4">
      <c r="B63" s="2026">
        <v>40094</v>
      </c>
      <c r="C63" s="2112">
        <v>9786.8700000000008</v>
      </c>
      <c r="D63" s="2112">
        <v>1065.48</v>
      </c>
    </row>
    <row r="64" spans="2:4">
      <c r="B64" s="2026">
        <v>40095</v>
      </c>
      <c r="C64" s="2112">
        <v>9864.94</v>
      </c>
      <c r="D64" s="2112">
        <v>1071.49</v>
      </c>
    </row>
    <row r="65" spans="2:4">
      <c r="B65" s="2026">
        <v>40098</v>
      </c>
      <c r="C65" s="2112">
        <v>9885.7999999999993</v>
      </c>
      <c r="D65" s="2112">
        <v>1076.19</v>
      </c>
    </row>
    <row r="66" spans="2:4">
      <c r="B66" s="2026">
        <v>40099</v>
      </c>
      <c r="C66" s="2112">
        <v>9871.06</v>
      </c>
      <c r="D66" s="2112">
        <v>1073.19</v>
      </c>
    </row>
    <row r="67" spans="2:4">
      <c r="B67" s="2026">
        <v>40100</v>
      </c>
      <c r="C67" s="2112">
        <v>10015.86</v>
      </c>
      <c r="D67" s="2112">
        <v>1092.02</v>
      </c>
    </row>
    <row r="68" spans="2:4">
      <c r="B68" s="2026">
        <v>40101</v>
      </c>
      <c r="C68" s="2112">
        <v>10062.94</v>
      </c>
      <c r="D68" s="2112">
        <v>1096.56</v>
      </c>
    </row>
    <row r="69" spans="2:4">
      <c r="B69" s="2026">
        <v>40102</v>
      </c>
      <c r="C69" s="2112">
        <v>9995.91</v>
      </c>
      <c r="D69" s="2112">
        <v>1087.68</v>
      </c>
    </row>
    <row r="70" spans="2:4">
      <c r="B70" s="2026">
        <v>40105</v>
      </c>
      <c r="C70" s="2112">
        <v>10092.19</v>
      </c>
      <c r="D70" s="2112">
        <v>1097.9100000000001</v>
      </c>
    </row>
    <row r="71" spans="2:4">
      <c r="B71" s="2026">
        <v>40106</v>
      </c>
      <c r="C71" s="2112">
        <v>10041.48</v>
      </c>
      <c r="D71" s="2112">
        <v>1091.06</v>
      </c>
    </row>
    <row r="72" spans="2:4">
      <c r="B72" s="2026">
        <v>40107</v>
      </c>
      <c r="C72" s="2112">
        <v>9949.36</v>
      </c>
      <c r="D72" s="2112">
        <v>1081.4000000000001</v>
      </c>
    </row>
    <row r="73" spans="2:4">
      <c r="B73" s="2026">
        <v>40108</v>
      </c>
      <c r="C73" s="2112">
        <v>10081.31</v>
      </c>
      <c r="D73" s="2112">
        <v>1092.9100000000001</v>
      </c>
    </row>
    <row r="74" spans="2:4">
      <c r="B74" s="2026">
        <v>40109</v>
      </c>
      <c r="C74" s="2112">
        <v>9972.18</v>
      </c>
      <c r="D74" s="2112">
        <v>1079.5999999999999</v>
      </c>
    </row>
    <row r="75" spans="2:4">
      <c r="B75" s="2026">
        <v>40112</v>
      </c>
      <c r="C75" s="2112">
        <v>9867.9599999999991</v>
      </c>
      <c r="D75" s="2112">
        <v>1066.95</v>
      </c>
    </row>
    <row r="76" spans="2:4">
      <c r="B76" s="2026">
        <v>40113</v>
      </c>
      <c r="C76" s="2112">
        <v>9882.17</v>
      </c>
      <c r="D76" s="2112">
        <v>1063.4100000000001</v>
      </c>
    </row>
    <row r="77" spans="2:4">
      <c r="B77" s="2026">
        <v>40114</v>
      </c>
      <c r="C77" s="2112">
        <v>9762.69</v>
      </c>
      <c r="D77" s="2112">
        <v>1042.6300000000001</v>
      </c>
    </row>
    <row r="78" spans="2:4">
      <c r="B78" s="2026">
        <v>40115</v>
      </c>
      <c r="C78" s="2112">
        <v>9962.58</v>
      </c>
      <c r="D78" s="2112">
        <v>1066.1099999999999</v>
      </c>
    </row>
    <row r="79" spans="2:4">
      <c r="B79" s="2026">
        <v>40116</v>
      </c>
      <c r="C79" s="2112">
        <v>9712.73</v>
      </c>
      <c r="D79" s="2112">
        <v>1036.19</v>
      </c>
    </row>
    <row r="80" spans="2:4">
      <c r="B80" s="2026">
        <v>40119</v>
      </c>
      <c r="C80" s="2112">
        <v>9789.44</v>
      </c>
      <c r="D80" s="2112">
        <v>1042.8800000000001</v>
      </c>
    </row>
    <row r="81" spans="2:4">
      <c r="B81" s="2026">
        <v>40120</v>
      </c>
      <c r="C81" s="2112">
        <v>9771.91</v>
      </c>
      <c r="D81" s="2112">
        <v>1045.4100000000001</v>
      </c>
    </row>
    <row r="82" spans="2:4">
      <c r="B82" s="2026">
        <v>40121</v>
      </c>
      <c r="C82" s="2112">
        <v>9802.14</v>
      </c>
      <c r="D82" s="2112">
        <v>1046.5</v>
      </c>
    </row>
    <row r="83" spans="2:4">
      <c r="B83" s="2026">
        <v>40122</v>
      </c>
      <c r="C83" s="2112">
        <v>10005.959999999999</v>
      </c>
      <c r="D83" s="2112">
        <v>1066.6300000000001</v>
      </c>
    </row>
    <row r="84" spans="2:4">
      <c r="B84" s="2026">
        <v>40123</v>
      </c>
      <c r="C84" s="2112">
        <v>10023.42</v>
      </c>
      <c r="D84" s="2112">
        <v>1069.3</v>
      </c>
    </row>
    <row r="85" spans="2:4">
      <c r="B85" s="2026">
        <v>40126</v>
      </c>
      <c r="C85" s="2112">
        <v>10226.94</v>
      </c>
      <c r="D85" s="2112">
        <v>1093.08</v>
      </c>
    </row>
    <row r="86" spans="2:4">
      <c r="B86" s="2026">
        <v>40127</v>
      </c>
      <c r="C86" s="2112">
        <v>10246.969999999999</v>
      </c>
      <c r="D86" s="2112">
        <v>1093.01</v>
      </c>
    </row>
    <row r="87" spans="2:4">
      <c r="B87" s="2026">
        <v>40128</v>
      </c>
      <c r="C87" s="2112">
        <v>10291.26</v>
      </c>
      <c r="D87" s="2112">
        <v>1098.51</v>
      </c>
    </row>
    <row r="88" spans="2:4">
      <c r="B88" s="2026">
        <v>40129</v>
      </c>
      <c r="C88" s="2112">
        <v>10197.469999999999</v>
      </c>
      <c r="D88" s="2112">
        <v>1087.24</v>
      </c>
    </row>
    <row r="89" spans="2:4">
      <c r="B89" s="2026">
        <v>40130</v>
      </c>
      <c r="C89" s="2112">
        <v>10270.469999999999</v>
      </c>
      <c r="D89" s="2112">
        <v>1093.48</v>
      </c>
    </row>
    <row r="90" spans="2:4">
      <c r="B90" s="2026">
        <v>40133</v>
      </c>
      <c r="C90" s="2112">
        <v>10406.959999999999</v>
      </c>
      <c r="D90" s="2112">
        <v>1109.3</v>
      </c>
    </row>
    <row r="91" spans="2:4">
      <c r="B91" s="2026">
        <v>40134</v>
      </c>
      <c r="C91" s="2112">
        <v>10437.42</v>
      </c>
      <c r="D91" s="2112">
        <v>1110.32</v>
      </c>
    </row>
    <row r="92" spans="2:4">
      <c r="B92" s="2026">
        <v>40135</v>
      </c>
      <c r="C92" s="2112">
        <v>10426.31</v>
      </c>
      <c r="D92" s="2112">
        <v>1109.8</v>
      </c>
    </row>
    <row r="93" spans="2:4">
      <c r="B93" s="2026">
        <v>40136</v>
      </c>
      <c r="C93" s="2112">
        <v>10332.44</v>
      </c>
      <c r="D93" s="2112">
        <v>1094.9000000000001</v>
      </c>
    </row>
    <row r="94" spans="2:4">
      <c r="B94" s="2026">
        <v>40137</v>
      </c>
      <c r="C94" s="2112">
        <v>10318.16</v>
      </c>
      <c r="D94" s="2112">
        <v>1091.3800000000001</v>
      </c>
    </row>
    <row r="95" spans="2:4">
      <c r="B95" s="2026">
        <v>40140</v>
      </c>
      <c r="C95" s="2112">
        <v>10450.950000000001</v>
      </c>
      <c r="D95" s="2112">
        <v>1106.24</v>
      </c>
    </row>
    <row r="96" spans="2:4">
      <c r="B96" s="2026">
        <v>40141</v>
      </c>
      <c r="C96" s="2112">
        <v>10433.709999999999</v>
      </c>
      <c r="D96" s="2112">
        <v>1105.6500000000001</v>
      </c>
    </row>
    <row r="97" spans="2:4">
      <c r="B97" s="2026">
        <v>40142</v>
      </c>
      <c r="C97" s="2112">
        <v>10464.4</v>
      </c>
      <c r="D97" s="2112">
        <v>1110.6300000000001</v>
      </c>
    </row>
    <row r="98" spans="2:4">
      <c r="B98" s="2026">
        <v>40143</v>
      </c>
      <c r="C98" s="428" t="e">
        <f>NA()</f>
        <v>#N/A</v>
      </c>
      <c r="D98" s="428" t="e">
        <f>NA()</f>
        <v>#N/A</v>
      </c>
    </row>
    <row r="99" spans="2:4">
      <c r="B99" s="2026">
        <v>40144</v>
      </c>
      <c r="C99" s="2112">
        <v>10309.92</v>
      </c>
      <c r="D99" s="2112">
        <v>1091.49</v>
      </c>
    </row>
    <row r="100" spans="2:4">
      <c r="B100" s="2026">
        <v>40147</v>
      </c>
      <c r="C100" s="2112">
        <v>10344.84</v>
      </c>
      <c r="D100" s="2112">
        <v>1095.6300000000001</v>
      </c>
    </row>
    <row r="101" spans="2:4">
      <c r="B101" s="2026">
        <v>40148</v>
      </c>
      <c r="C101" s="2112">
        <v>10471.58</v>
      </c>
      <c r="D101" s="2112">
        <v>1108.8599999999999</v>
      </c>
    </row>
    <row r="102" spans="2:4">
      <c r="B102" s="2026">
        <v>40149</v>
      </c>
      <c r="C102" s="2112">
        <v>10452.68</v>
      </c>
      <c r="D102" s="2112">
        <v>1109.24</v>
      </c>
    </row>
    <row r="103" spans="2:4">
      <c r="B103" s="2026">
        <v>40150</v>
      </c>
      <c r="C103" s="2112">
        <v>10366.15</v>
      </c>
      <c r="D103" s="2112">
        <v>1099.92</v>
      </c>
    </row>
    <row r="104" spans="2:4">
      <c r="B104" s="2026">
        <v>40151</v>
      </c>
      <c r="C104" s="2112">
        <v>10388.9</v>
      </c>
      <c r="D104" s="2112">
        <v>1105.98</v>
      </c>
    </row>
    <row r="105" spans="2:4">
      <c r="B105" s="2026">
        <v>40154</v>
      </c>
      <c r="C105" s="2112">
        <v>10390.11</v>
      </c>
      <c r="D105" s="2112">
        <v>1103.25</v>
      </c>
    </row>
    <row r="106" spans="2:4">
      <c r="B106" s="2026">
        <v>40155</v>
      </c>
      <c r="C106" s="2112">
        <v>10285.969999999999</v>
      </c>
      <c r="D106" s="2112">
        <v>1091.94</v>
      </c>
    </row>
    <row r="107" spans="2:4">
      <c r="B107" s="2026">
        <v>40156</v>
      </c>
      <c r="C107" s="2112">
        <v>10337.049999999999</v>
      </c>
      <c r="D107" s="2112">
        <v>1095.95</v>
      </c>
    </row>
    <row r="108" spans="2:4">
      <c r="B108" s="2026">
        <v>40157</v>
      </c>
      <c r="C108" s="2112">
        <v>10405.83</v>
      </c>
      <c r="D108" s="2112">
        <v>1102.3499999999999</v>
      </c>
    </row>
    <row r="109" spans="2:4">
      <c r="B109" s="2026">
        <v>40158</v>
      </c>
      <c r="C109" s="2112">
        <v>10471.5</v>
      </c>
      <c r="D109" s="2112">
        <v>1106.4100000000001</v>
      </c>
    </row>
    <row r="110" spans="2:4">
      <c r="B110" s="2026">
        <v>40161</v>
      </c>
      <c r="C110" s="2112">
        <v>10501.05</v>
      </c>
      <c r="D110" s="2112">
        <v>1114.1099999999999</v>
      </c>
    </row>
    <row r="111" spans="2:4">
      <c r="B111" s="2026">
        <v>40162</v>
      </c>
      <c r="C111" s="2112">
        <v>10452</v>
      </c>
      <c r="D111" s="2112">
        <v>1107.93</v>
      </c>
    </row>
    <row r="112" spans="2:4">
      <c r="B112" s="2026">
        <v>40163</v>
      </c>
      <c r="C112" s="2112">
        <v>10441.120000000001</v>
      </c>
      <c r="D112" s="2112">
        <v>1109.18</v>
      </c>
    </row>
    <row r="113" spans="1:4">
      <c r="B113" s="2026">
        <v>40164</v>
      </c>
      <c r="C113" s="2112">
        <v>10308.26</v>
      </c>
      <c r="D113" s="2112">
        <v>1096.08</v>
      </c>
    </row>
    <row r="114" spans="1:4">
      <c r="B114" s="2026">
        <v>40165</v>
      </c>
      <c r="C114" s="2112">
        <v>10328.89</v>
      </c>
      <c r="D114" s="2112">
        <v>1102.47</v>
      </c>
    </row>
    <row r="115" spans="1:4">
      <c r="B115" s="2026">
        <v>40168</v>
      </c>
      <c r="C115" s="2112">
        <v>10414.14</v>
      </c>
      <c r="D115" s="2112">
        <v>1114.05</v>
      </c>
    </row>
    <row r="116" spans="1:4">
      <c r="B116" s="2026">
        <v>40169</v>
      </c>
      <c r="C116" s="2112">
        <v>10464.93</v>
      </c>
      <c r="D116" s="2112">
        <v>1118.02</v>
      </c>
    </row>
    <row r="117" spans="1:4">
      <c r="B117" s="2026">
        <v>40170</v>
      </c>
      <c r="C117" s="2112">
        <v>10466.44</v>
      </c>
      <c r="D117" s="2112">
        <v>1120.5899999999999</v>
      </c>
    </row>
    <row r="118" spans="1:4">
      <c r="B118" s="2026">
        <v>40171</v>
      </c>
      <c r="C118" s="2112">
        <v>10520.1</v>
      </c>
      <c r="D118" s="2112">
        <v>1126.48</v>
      </c>
    </row>
    <row r="119" spans="1:4">
      <c r="B119" s="2026">
        <v>40172</v>
      </c>
      <c r="C119" s="428" t="e">
        <f>NA()</f>
        <v>#N/A</v>
      </c>
      <c r="D119" s="428" t="e">
        <f>NA()</f>
        <v>#N/A</v>
      </c>
    </row>
    <row r="120" spans="1:4">
      <c r="B120" s="2026">
        <v>40175</v>
      </c>
      <c r="C120" s="2112">
        <v>10547.08</v>
      </c>
      <c r="D120" s="2112">
        <v>1127.78</v>
      </c>
    </row>
    <row r="121" spans="1:4">
      <c r="B121" s="2026">
        <v>40176</v>
      </c>
      <c r="C121" s="2112">
        <v>10545.41</v>
      </c>
      <c r="D121" s="2112">
        <v>1126.2</v>
      </c>
    </row>
    <row r="122" spans="1:4">
      <c r="B122" s="2026">
        <v>40177</v>
      </c>
      <c r="C122" s="2112">
        <v>10548.51</v>
      </c>
      <c r="D122" s="2112">
        <v>1126.42</v>
      </c>
    </row>
    <row r="123" spans="1:4">
      <c r="B123" s="2026">
        <v>40178</v>
      </c>
      <c r="C123" s="2112">
        <v>10428.049999999999</v>
      </c>
      <c r="D123" s="2112">
        <v>1115.0999999999999</v>
      </c>
    </row>
    <row r="124" spans="1:4">
      <c r="A124" s="1879" t="s">
        <v>39</v>
      </c>
      <c r="B124" s="2026">
        <v>40179</v>
      </c>
      <c r="C124" s="428" t="e">
        <f>NA()</f>
        <v>#N/A</v>
      </c>
      <c r="D124" s="428" t="e">
        <f>NA()</f>
        <v>#N/A</v>
      </c>
    </row>
    <row r="125" spans="1:4">
      <c r="B125" s="2026">
        <v>40182</v>
      </c>
      <c r="C125" s="2112">
        <v>10583.96</v>
      </c>
      <c r="D125" s="2112">
        <v>1132.99</v>
      </c>
    </row>
    <row r="126" spans="1:4">
      <c r="B126" s="2026">
        <v>40183</v>
      </c>
      <c r="C126" s="2112">
        <v>10572.02</v>
      </c>
      <c r="D126" s="2112">
        <v>1136.52</v>
      </c>
    </row>
    <row r="127" spans="1:4">
      <c r="B127" s="2026">
        <v>40184</v>
      </c>
      <c r="C127" s="2112">
        <v>10573.68</v>
      </c>
      <c r="D127" s="2112">
        <v>1137.1400000000001</v>
      </c>
    </row>
    <row r="128" spans="1:4">
      <c r="B128" s="2026">
        <v>40185</v>
      </c>
      <c r="C128" s="2112">
        <v>10606.86</v>
      </c>
      <c r="D128" s="2112">
        <v>1141.69</v>
      </c>
    </row>
    <row r="129" spans="2:4">
      <c r="B129" s="2026">
        <v>40186</v>
      </c>
      <c r="C129" s="2112">
        <v>10618.19</v>
      </c>
      <c r="D129" s="2112">
        <v>1144.98</v>
      </c>
    </row>
    <row r="130" spans="2:4">
      <c r="B130" s="2026">
        <v>40189</v>
      </c>
      <c r="C130" s="2112">
        <v>10663.99</v>
      </c>
      <c r="D130" s="2112">
        <v>1146.98</v>
      </c>
    </row>
    <row r="131" spans="2:4">
      <c r="B131" s="2026">
        <v>40190</v>
      </c>
      <c r="C131" s="2112">
        <v>10627.26</v>
      </c>
      <c r="D131" s="2112">
        <v>1136.22</v>
      </c>
    </row>
    <row r="132" spans="2:4">
      <c r="B132" s="2026">
        <v>40191</v>
      </c>
      <c r="C132" s="2112">
        <v>10680.77</v>
      </c>
      <c r="D132" s="2112">
        <v>1145.68</v>
      </c>
    </row>
    <row r="133" spans="2:4">
      <c r="B133" s="2026">
        <v>40192</v>
      </c>
      <c r="C133" s="2112">
        <v>10710.55</v>
      </c>
      <c r="D133" s="2112">
        <v>1148.46</v>
      </c>
    </row>
    <row r="134" spans="2:4">
      <c r="B134" s="2026">
        <v>40193</v>
      </c>
      <c r="C134" s="2112">
        <v>10609.65</v>
      </c>
      <c r="D134" s="2112">
        <v>1136.03</v>
      </c>
    </row>
    <row r="135" spans="2:4">
      <c r="B135" s="2026">
        <v>40196</v>
      </c>
      <c r="C135" s="428" t="e">
        <f>NA()</f>
        <v>#N/A</v>
      </c>
      <c r="D135" s="428" t="e">
        <f>NA()</f>
        <v>#N/A</v>
      </c>
    </row>
    <row r="136" spans="2:4">
      <c r="B136" s="2026">
        <v>40197</v>
      </c>
      <c r="C136" s="2112">
        <v>10725.43</v>
      </c>
      <c r="D136" s="2112">
        <v>1150.23</v>
      </c>
    </row>
    <row r="137" spans="2:4">
      <c r="B137" s="2026">
        <v>40198</v>
      </c>
      <c r="C137" s="2112">
        <v>10603.15</v>
      </c>
      <c r="D137" s="2112">
        <v>1138.04</v>
      </c>
    </row>
    <row r="138" spans="2:4">
      <c r="B138" s="2026">
        <v>40199</v>
      </c>
      <c r="C138" s="2112">
        <v>10389.879999999999</v>
      </c>
      <c r="D138" s="2112">
        <v>1116.48</v>
      </c>
    </row>
    <row r="139" spans="2:4">
      <c r="B139" s="2026">
        <v>40200</v>
      </c>
      <c r="C139" s="2112">
        <v>10172.98</v>
      </c>
      <c r="D139" s="2112">
        <v>1091.76</v>
      </c>
    </row>
    <row r="140" spans="2:4">
      <c r="B140" s="2026">
        <v>40203</v>
      </c>
      <c r="C140" s="2112">
        <v>10196.86</v>
      </c>
      <c r="D140" s="2112">
        <v>1096.78</v>
      </c>
    </row>
    <row r="141" spans="2:4">
      <c r="B141" s="2026">
        <v>40204</v>
      </c>
      <c r="C141" s="2112">
        <v>10194.290000000001</v>
      </c>
      <c r="D141" s="2112">
        <v>1092.17</v>
      </c>
    </row>
    <row r="142" spans="2:4">
      <c r="B142" s="2026">
        <v>40205</v>
      </c>
      <c r="C142" s="2112">
        <v>10236.16</v>
      </c>
      <c r="D142" s="2112">
        <v>1097.5</v>
      </c>
    </row>
    <row r="143" spans="2:4">
      <c r="B143" s="2026">
        <v>40206</v>
      </c>
      <c r="C143" s="2112">
        <v>10120.459999999999</v>
      </c>
      <c r="D143" s="2112">
        <v>1084.53</v>
      </c>
    </row>
    <row r="144" spans="2:4">
      <c r="B144" s="2026">
        <v>40207</v>
      </c>
      <c r="C144" s="2112">
        <v>10067.33</v>
      </c>
      <c r="D144" s="2112">
        <v>1073.8699999999999</v>
      </c>
    </row>
    <row r="145" spans="2:4">
      <c r="B145" s="2026">
        <v>40210</v>
      </c>
      <c r="C145" s="2112">
        <v>10185.530000000001</v>
      </c>
      <c r="D145" s="2112">
        <v>1089.19</v>
      </c>
    </row>
    <row r="146" spans="2:4">
      <c r="B146" s="2026">
        <v>40211</v>
      </c>
      <c r="C146" s="2112">
        <v>10296.85</v>
      </c>
      <c r="D146" s="2112">
        <v>1103.32</v>
      </c>
    </row>
    <row r="147" spans="2:4">
      <c r="B147" s="2026">
        <v>40212</v>
      </c>
      <c r="C147" s="2112">
        <v>10270.549999999999</v>
      </c>
      <c r="D147" s="2112">
        <v>1097.28</v>
      </c>
    </row>
    <row r="148" spans="2:4">
      <c r="B148" s="2026">
        <v>40213</v>
      </c>
      <c r="C148" s="2112">
        <v>10002.18</v>
      </c>
      <c r="D148" s="2112">
        <v>1063.1099999999999</v>
      </c>
    </row>
    <row r="149" spans="2:4">
      <c r="B149" s="2026">
        <v>40214</v>
      </c>
      <c r="C149" s="2112">
        <v>10012.23</v>
      </c>
      <c r="D149" s="2112">
        <v>1066.19</v>
      </c>
    </row>
    <row r="150" spans="2:4">
      <c r="B150" s="2026">
        <v>40217</v>
      </c>
      <c r="C150" s="2112">
        <v>9908.39</v>
      </c>
      <c r="D150" s="2112">
        <v>1056.74</v>
      </c>
    </row>
    <row r="151" spans="2:4">
      <c r="B151" s="2026">
        <v>40218</v>
      </c>
      <c r="C151" s="2112">
        <v>10058.64</v>
      </c>
      <c r="D151" s="2112">
        <v>1070.52</v>
      </c>
    </row>
    <row r="152" spans="2:4">
      <c r="B152" s="2026">
        <v>40219</v>
      </c>
      <c r="C152" s="2112">
        <v>10038.379999999999</v>
      </c>
      <c r="D152" s="2112">
        <v>1068.1300000000001</v>
      </c>
    </row>
    <row r="153" spans="2:4">
      <c r="B153" s="2026">
        <v>40220</v>
      </c>
      <c r="C153" s="2112">
        <v>10144.19</v>
      </c>
      <c r="D153" s="2112">
        <v>1078.47</v>
      </c>
    </row>
    <row r="154" spans="2:4">
      <c r="B154" s="2026">
        <v>40221</v>
      </c>
      <c r="C154" s="2112">
        <v>10099.14</v>
      </c>
      <c r="D154" s="2112">
        <v>1075.51</v>
      </c>
    </row>
    <row r="155" spans="2:4">
      <c r="B155" s="2026">
        <v>40224</v>
      </c>
      <c r="C155" s="428" t="e">
        <f>NA()</f>
        <v>#N/A</v>
      </c>
      <c r="D155" s="428" t="e">
        <f>NA()</f>
        <v>#N/A</v>
      </c>
    </row>
    <row r="156" spans="2:4">
      <c r="B156" s="2026">
        <v>40225</v>
      </c>
      <c r="C156" s="2112">
        <v>10268.81</v>
      </c>
      <c r="D156" s="2112">
        <v>1094.8699999999999</v>
      </c>
    </row>
    <row r="157" spans="2:4">
      <c r="B157" s="2026">
        <v>40226</v>
      </c>
      <c r="C157" s="2112">
        <v>10309.24</v>
      </c>
      <c r="D157" s="2112">
        <v>1099.51</v>
      </c>
    </row>
    <row r="158" spans="2:4">
      <c r="B158" s="2026">
        <v>40227</v>
      </c>
      <c r="C158" s="2112">
        <v>10392.9</v>
      </c>
      <c r="D158" s="2112">
        <v>1106.75</v>
      </c>
    </row>
    <row r="159" spans="2:4">
      <c r="B159" s="2026">
        <v>40228</v>
      </c>
      <c r="C159" s="2112">
        <v>10402.35</v>
      </c>
      <c r="D159" s="2112">
        <v>1109.17</v>
      </c>
    </row>
    <row r="160" spans="2:4">
      <c r="B160" s="2026">
        <v>40231</v>
      </c>
      <c r="C160" s="2112">
        <v>10383.379999999999</v>
      </c>
      <c r="D160" s="2112">
        <v>1108.01</v>
      </c>
    </row>
    <row r="161" spans="2:4">
      <c r="B161" s="2026">
        <v>40232</v>
      </c>
      <c r="C161" s="2112">
        <v>10282.41</v>
      </c>
      <c r="D161" s="2112">
        <v>1094.5999999999999</v>
      </c>
    </row>
    <row r="162" spans="2:4">
      <c r="B162" s="2026">
        <v>40233</v>
      </c>
      <c r="C162" s="2112">
        <v>10374.16</v>
      </c>
      <c r="D162" s="2112">
        <v>1105.24</v>
      </c>
    </row>
    <row r="163" spans="2:4">
      <c r="B163" s="2026">
        <v>40234</v>
      </c>
      <c r="C163" s="2112">
        <v>10321.030000000001</v>
      </c>
      <c r="D163" s="2112">
        <v>1102.94</v>
      </c>
    </row>
    <row r="164" spans="2:4">
      <c r="B164" s="2026">
        <v>40235</v>
      </c>
      <c r="C164" s="2112">
        <v>10325.26</v>
      </c>
      <c r="D164" s="2112">
        <v>1104.49</v>
      </c>
    </row>
    <row r="165" spans="2:4">
      <c r="B165" s="2026">
        <v>40238</v>
      </c>
      <c r="C165" s="2112">
        <v>10403.790000000001</v>
      </c>
      <c r="D165" s="2112">
        <v>1115.71</v>
      </c>
    </row>
    <row r="166" spans="2:4">
      <c r="B166" s="2026">
        <v>40239</v>
      </c>
      <c r="C166" s="2112">
        <v>10405.98</v>
      </c>
      <c r="D166" s="2112">
        <v>1118.31</v>
      </c>
    </row>
    <row r="167" spans="2:4">
      <c r="B167" s="2026">
        <v>40240</v>
      </c>
      <c r="C167" s="2112">
        <v>10396.76</v>
      </c>
      <c r="D167" s="2112">
        <v>1118.79</v>
      </c>
    </row>
    <row r="168" spans="2:4">
      <c r="B168" s="2026">
        <v>40241</v>
      </c>
      <c r="C168" s="2112">
        <v>10444.14</v>
      </c>
      <c r="D168" s="2112">
        <v>1122.97</v>
      </c>
    </row>
    <row r="169" spans="2:4">
      <c r="B169" s="2026">
        <v>40242</v>
      </c>
      <c r="C169" s="2112">
        <v>10566.2</v>
      </c>
      <c r="D169" s="2112">
        <v>1138.7</v>
      </c>
    </row>
    <row r="170" spans="2:4">
      <c r="B170" s="2026">
        <v>40245</v>
      </c>
      <c r="C170" s="2112">
        <v>10552.52</v>
      </c>
      <c r="D170" s="2112">
        <v>1138.5</v>
      </c>
    </row>
    <row r="171" spans="2:4">
      <c r="B171" s="2026">
        <v>40246</v>
      </c>
      <c r="C171" s="2112">
        <v>10564.38</v>
      </c>
      <c r="D171" s="2112">
        <v>1140.45</v>
      </c>
    </row>
    <row r="172" spans="2:4">
      <c r="B172" s="2026">
        <v>40247</v>
      </c>
      <c r="C172" s="2112">
        <v>10567.33</v>
      </c>
      <c r="D172" s="2112">
        <v>1145.6099999999999</v>
      </c>
    </row>
    <row r="173" spans="2:4">
      <c r="B173" s="2026">
        <v>40248</v>
      </c>
      <c r="C173" s="2112">
        <v>10611.84</v>
      </c>
      <c r="D173" s="2112">
        <v>1150.24</v>
      </c>
    </row>
    <row r="174" spans="2:4">
      <c r="B174" s="2026">
        <v>40249</v>
      </c>
      <c r="C174" s="2112">
        <v>10624.69</v>
      </c>
      <c r="D174" s="2112">
        <v>1149.99</v>
      </c>
    </row>
    <row r="175" spans="2:4">
      <c r="B175" s="2026">
        <v>40252</v>
      </c>
      <c r="C175" s="2112">
        <v>10642.15</v>
      </c>
      <c r="D175" s="2112">
        <v>1150.51</v>
      </c>
    </row>
    <row r="176" spans="2:4">
      <c r="B176" s="2026">
        <v>40253</v>
      </c>
      <c r="C176" s="2112">
        <v>10685.98</v>
      </c>
      <c r="D176" s="2112">
        <v>1159.46</v>
      </c>
    </row>
    <row r="177" spans="2:4">
      <c r="B177" s="2026">
        <v>40254</v>
      </c>
      <c r="C177" s="2112">
        <v>10733.67</v>
      </c>
      <c r="D177" s="2112">
        <v>1166.21</v>
      </c>
    </row>
    <row r="178" spans="2:4">
      <c r="B178" s="2026">
        <v>40255</v>
      </c>
      <c r="C178" s="2112">
        <v>10779.17</v>
      </c>
      <c r="D178" s="2112">
        <v>1165.83</v>
      </c>
    </row>
    <row r="179" spans="2:4">
      <c r="B179" s="2026">
        <v>40256</v>
      </c>
      <c r="C179" s="2112">
        <v>10741.98</v>
      </c>
      <c r="D179" s="2112">
        <v>1159.9000000000001</v>
      </c>
    </row>
    <row r="180" spans="2:4">
      <c r="B180" s="2026">
        <v>40259</v>
      </c>
      <c r="C180" s="2112">
        <v>10785.89</v>
      </c>
      <c r="D180" s="2112">
        <v>1165.81</v>
      </c>
    </row>
    <row r="181" spans="2:4">
      <c r="B181" s="2026">
        <v>40260</v>
      </c>
      <c r="C181" s="2112">
        <v>10888.83</v>
      </c>
      <c r="D181" s="2112">
        <v>1174.17</v>
      </c>
    </row>
    <row r="182" spans="2:4">
      <c r="B182" s="2026">
        <v>40261</v>
      </c>
      <c r="C182" s="2112">
        <v>10836.15</v>
      </c>
      <c r="D182" s="2112">
        <v>1167.72</v>
      </c>
    </row>
    <row r="183" spans="2:4">
      <c r="B183" s="2026">
        <v>40262</v>
      </c>
      <c r="C183" s="2112">
        <v>10841.21</v>
      </c>
      <c r="D183" s="2112">
        <v>1165.73</v>
      </c>
    </row>
    <row r="184" spans="2:4">
      <c r="B184" s="2026">
        <v>40263</v>
      </c>
      <c r="C184" s="2112">
        <v>10850.36</v>
      </c>
      <c r="D184" s="2112">
        <v>1166.5899999999999</v>
      </c>
    </row>
    <row r="185" spans="2:4">
      <c r="B185" s="2026">
        <v>40266</v>
      </c>
      <c r="C185" s="2112">
        <v>10895.86</v>
      </c>
      <c r="D185" s="2112">
        <v>1173.22</v>
      </c>
    </row>
    <row r="186" spans="2:4">
      <c r="B186" s="2026">
        <v>40267</v>
      </c>
      <c r="C186" s="2112">
        <v>10907.42</v>
      </c>
      <c r="D186" s="2112">
        <v>1173.27</v>
      </c>
    </row>
    <row r="187" spans="2:4">
      <c r="B187" s="2026">
        <v>40268</v>
      </c>
      <c r="C187" s="2112">
        <v>10856.63</v>
      </c>
      <c r="D187" s="2112">
        <v>1169.43</v>
      </c>
    </row>
    <row r="188" spans="2:4">
      <c r="B188" s="2026">
        <v>40269</v>
      </c>
      <c r="C188" s="2112">
        <v>10927.07</v>
      </c>
      <c r="D188" s="2112">
        <v>1178.0999999999999</v>
      </c>
    </row>
    <row r="189" spans="2:4">
      <c r="B189" s="2026">
        <v>40270</v>
      </c>
      <c r="C189" s="428" t="e">
        <f>NA()</f>
        <v>#N/A</v>
      </c>
      <c r="D189" s="428" t="e">
        <f>NA()</f>
        <v>#N/A</v>
      </c>
    </row>
    <row r="190" spans="2:4">
      <c r="B190" s="2026">
        <v>40273</v>
      </c>
      <c r="C190" s="2112">
        <v>10973.55</v>
      </c>
      <c r="D190" s="2112">
        <v>1187.44</v>
      </c>
    </row>
    <row r="191" spans="2:4">
      <c r="B191" s="2026">
        <v>40274</v>
      </c>
      <c r="C191" s="2112">
        <v>10969.99</v>
      </c>
      <c r="D191" s="2112">
        <v>1189.44</v>
      </c>
    </row>
    <row r="192" spans="2:4">
      <c r="B192" s="2026">
        <v>40275</v>
      </c>
      <c r="C192" s="2112">
        <v>10897.52</v>
      </c>
      <c r="D192" s="2112">
        <v>1182.45</v>
      </c>
    </row>
    <row r="193" spans="2:4">
      <c r="B193" s="2026">
        <v>40276</v>
      </c>
      <c r="C193" s="2112">
        <v>10927.07</v>
      </c>
      <c r="D193" s="2112">
        <v>1186.44</v>
      </c>
    </row>
    <row r="194" spans="2:4">
      <c r="B194" s="2026">
        <v>40277</v>
      </c>
      <c r="C194" s="2112">
        <v>10997.35</v>
      </c>
      <c r="D194" s="2112">
        <v>1194.3699999999999</v>
      </c>
    </row>
    <row r="195" spans="2:4">
      <c r="B195" s="2026">
        <v>40280</v>
      </c>
      <c r="C195" s="2112">
        <v>11005.97</v>
      </c>
      <c r="D195" s="2112">
        <v>1196.48</v>
      </c>
    </row>
    <row r="196" spans="2:4">
      <c r="B196" s="2026">
        <v>40281</v>
      </c>
      <c r="C196" s="2112">
        <v>11019.42</v>
      </c>
      <c r="D196" s="2112">
        <v>1197.3</v>
      </c>
    </row>
    <row r="197" spans="2:4">
      <c r="B197" s="2026">
        <v>40282</v>
      </c>
      <c r="C197" s="2112">
        <v>11123.11</v>
      </c>
      <c r="D197" s="2112">
        <v>1210.6500000000001</v>
      </c>
    </row>
    <row r="198" spans="2:4">
      <c r="B198" s="2026">
        <v>40283</v>
      </c>
      <c r="C198" s="2112">
        <v>11144.57</v>
      </c>
      <c r="D198" s="2112">
        <v>1211.67</v>
      </c>
    </row>
    <row r="199" spans="2:4">
      <c r="B199" s="2026">
        <v>40284</v>
      </c>
      <c r="C199" s="2112">
        <v>11018.66</v>
      </c>
      <c r="D199" s="2112">
        <v>1192.1300000000001</v>
      </c>
    </row>
    <row r="200" spans="2:4">
      <c r="B200" s="2026">
        <v>40287</v>
      </c>
      <c r="C200" s="2112">
        <v>11092.05</v>
      </c>
      <c r="D200" s="2112">
        <v>1197.52</v>
      </c>
    </row>
    <row r="201" spans="2:4">
      <c r="B201" s="2026">
        <v>40288</v>
      </c>
      <c r="C201" s="2112">
        <v>11117.06</v>
      </c>
      <c r="D201" s="2112">
        <v>1207.17</v>
      </c>
    </row>
    <row r="202" spans="2:4">
      <c r="B202" s="2026">
        <v>40289</v>
      </c>
      <c r="C202" s="2112">
        <v>11124.92</v>
      </c>
      <c r="D202" s="2112">
        <v>1205.94</v>
      </c>
    </row>
    <row r="203" spans="2:4">
      <c r="B203" s="2026">
        <v>40290</v>
      </c>
      <c r="C203" s="2112">
        <v>11134.29</v>
      </c>
      <c r="D203" s="2112">
        <v>1208.67</v>
      </c>
    </row>
    <row r="204" spans="2:4">
      <c r="B204" s="2026">
        <v>40291</v>
      </c>
      <c r="C204" s="2112">
        <v>11204.28</v>
      </c>
      <c r="D204" s="2112">
        <v>1217.28</v>
      </c>
    </row>
    <row r="205" spans="2:4">
      <c r="B205" s="2026">
        <v>40294</v>
      </c>
      <c r="C205" s="2112">
        <v>11205.03</v>
      </c>
      <c r="D205" s="2112">
        <v>1212.05</v>
      </c>
    </row>
    <row r="206" spans="2:4">
      <c r="B206" s="2026">
        <v>40295</v>
      </c>
      <c r="C206" s="2112">
        <v>10991.99</v>
      </c>
      <c r="D206" s="2112">
        <v>1183.71</v>
      </c>
    </row>
    <row r="207" spans="2:4">
      <c r="B207" s="2026">
        <v>40296</v>
      </c>
      <c r="C207" s="2112">
        <v>11045.27</v>
      </c>
      <c r="D207" s="2112">
        <v>1191.3599999999999</v>
      </c>
    </row>
    <row r="208" spans="2:4">
      <c r="B208" s="2026">
        <v>40297</v>
      </c>
      <c r="C208" s="2112">
        <v>11167.32</v>
      </c>
      <c r="D208" s="2112">
        <v>1206.78</v>
      </c>
    </row>
    <row r="209" spans="2:4">
      <c r="B209" s="2026">
        <v>40298</v>
      </c>
      <c r="C209" s="2112">
        <v>11008.61</v>
      </c>
      <c r="D209" s="2112">
        <v>1186.69</v>
      </c>
    </row>
    <row r="210" spans="2:4">
      <c r="B210" s="2026">
        <v>40301</v>
      </c>
      <c r="C210" s="2112">
        <v>11151.83</v>
      </c>
      <c r="D210" s="2112">
        <v>1202.26</v>
      </c>
    </row>
    <row r="211" spans="2:4">
      <c r="B211" s="2026">
        <v>40302</v>
      </c>
      <c r="C211" s="2112">
        <v>10926.77</v>
      </c>
      <c r="D211" s="2112">
        <v>1173.5999999999999</v>
      </c>
    </row>
    <row r="212" spans="2:4">
      <c r="B212" s="2026">
        <v>40303</v>
      </c>
      <c r="C212" s="2112">
        <v>10868.12</v>
      </c>
      <c r="D212" s="2112">
        <v>1165.9000000000001</v>
      </c>
    </row>
    <row r="213" spans="2:4">
      <c r="B213" s="2026">
        <v>40304</v>
      </c>
      <c r="C213" s="2112">
        <v>10520.32</v>
      </c>
      <c r="D213" s="2112">
        <v>1128.1500000000001</v>
      </c>
    </row>
    <row r="214" spans="2:4">
      <c r="B214" s="2026">
        <v>40305</v>
      </c>
      <c r="C214" s="2112">
        <v>10380.43</v>
      </c>
      <c r="D214" s="2112">
        <v>1110.8800000000001</v>
      </c>
    </row>
    <row r="215" spans="2:4">
      <c r="B215" s="2026">
        <v>40308</v>
      </c>
      <c r="C215" s="2112">
        <v>10785.14</v>
      </c>
      <c r="D215" s="2112">
        <v>1159.73</v>
      </c>
    </row>
    <row r="216" spans="2:4">
      <c r="B216" s="2026">
        <v>40309</v>
      </c>
      <c r="C216" s="2112">
        <v>10748.26</v>
      </c>
      <c r="D216" s="2112">
        <v>1155.79</v>
      </c>
    </row>
    <row r="217" spans="2:4">
      <c r="B217" s="2026">
        <v>40310</v>
      </c>
      <c r="C217" s="2112">
        <v>10896.91</v>
      </c>
      <c r="D217" s="2112">
        <v>1171.67</v>
      </c>
    </row>
    <row r="218" spans="2:4">
      <c r="B218" s="2026">
        <v>40311</v>
      </c>
      <c r="C218" s="2112">
        <v>10782.95</v>
      </c>
      <c r="D218" s="2112">
        <v>1157.44</v>
      </c>
    </row>
    <row r="219" spans="2:4">
      <c r="B219" s="2026">
        <v>40312</v>
      </c>
      <c r="C219" s="2112">
        <v>10620.16</v>
      </c>
      <c r="D219" s="2112">
        <v>1135.68</v>
      </c>
    </row>
    <row r="220" spans="2:4">
      <c r="B220" s="2026">
        <v>40315</v>
      </c>
      <c r="C220" s="2112">
        <v>10625.83</v>
      </c>
      <c r="D220" s="2112">
        <v>1136.94</v>
      </c>
    </row>
    <row r="221" spans="2:4">
      <c r="B221" s="2026">
        <v>40316</v>
      </c>
      <c r="C221" s="2112">
        <v>10510.95</v>
      </c>
      <c r="D221" s="2112">
        <v>1120.8</v>
      </c>
    </row>
    <row r="222" spans="2:4">
      <c r="B222" s="2026">
        <v>40317</v>
      </c>
      <c r="C222" s="2112">
        <v>10444.370000000001</v>
      </c>
      <c r="D222" s="2112">
        <v>1115.05</v>
      </c>
    </row>
    <row r="223" spans="2:4">
      <c r="B223" s="2026">
        <v>40318</v>
      </c>
      <c r="C223" s="2112">
        <v>10068.01</v>
      </c>
      <c r="D223" s="2112">
        <v>1071.5899999999999</v>
      </c>
    </row>
    <row r="224" spans="2:4">
      <c r="B224" s="2026">
        <v>40319</v>
      </c>
      <c r="C224" s="2112">
        <v>10193.39</v>
      </c>
      <c r="D224" s="2112">
        <v>1087.69</v>
      </c>
    </row>
    <row r="225" spans="2:4">
      <c r="B225" s="2026">
        <v>40322</v>
      </c>
      <c r="C225" s="2112">
        <v>10066.57</v>
      </c>
      <c r="D225" s="2112">
        <v>1073.6500000000001</v>
      </c>
    </row>
    <row r="226" spans="2:4">
      <c r="B226" s="2026">
        <v>40323</v>
      </c>
      <c r="C226" s="2112">
        <v>10043.75</v>
      </c>
      <c r="D226" s="2112">
        <v>1074.03</v>
      </c>
    </row>
    <row r="227" spans="2:4">
      <c r="B227" s="2026">
        <v>40324</v>
      </c>
      <c r="C227" s="2112">
        <v>9974.4500000000007</v>
      </c>
      <c r="D227" s="2112">
        <v>1067.95</v>
      </c>
    </row>
    <row r="228" spans="2:4">
      <c r="B228" s="2026">
        <v>40325</v>
      </c>
      <c r="C228" s="2112">
        <v>10258.99</v>
      </c>
      <c r="D228" s="2112">
        <v>1103.06</v>
      </c>
    </row>
    <row r="229" spans="2:4">
      <c r="B229" s="2026">
        <v>40326</v>
      </c>
      <c r="C229" s="2112">
        <v>10136.629999999999</v>
      </c>
      <c r="D229" s="2112">
        <v>1089.4100000000001</v>
      </c>
    </row>
    <row r="230" spans="2:4">
      <c r="B230" s="2026">
        <v>40329</v>
      </c>
      <c r="C230" s="428" t="e">
        <f>NA()</f>
        <v>#N/A</v>
      </c>
      <c r="D230" s="428" t="e">
        <f>NA()</f>
        <v>#N/A</v>
      </c>
    </row>
    <row r="231" spans="2:4">
      <c r="B231" s="2026">
        <v>40330</v>
      </c>
      <c r="C231" s="2112">
        <v>10024.02</v>
      </c>
      <c r="D231" s="2112">
        <v>1070.71</v>
      </c>
    </row>
    <row r="232" spans="2:4">
      <c r="B232" s="2026">
        <v>40331</v>
      </c>
      <c r="C232" s="2112">
        <v>10249.540000000001</v>
      </c>
      <c r="D232" s="2112">
        <v>1098.3800000000001</v>
      </c>
    </row>
    <row r="233" spans="2:4">
      <c r="B233" s="2026">
        <v>40332</v>
      </c>
      <c r="C233" s="2112">
        <v>10255.280000000001</v>
      </c>
      <c r="D233" s="2112">
        <v>1102.83</v>
      </c>
    </row>
    <row r="234" spans="2:4">
      <c r="B234" s="2026">
        <v>40333</v>
      </c>
      <c r="C234" s="2112">
        <v>9931.9699999999993</v>
      </c>
      <c r="D234" s="2112">
        <v>1064.8800000000001</v>
      </c>
    </row>
    <row r="235" spans="2:4">
      <c r="B235" s="2026">
        <v>40336</v>
      </c>
      <c r="C235" s="2112">
        <v>9816.49</v>
      </c>
      <c r="D235" s="2112">
        <v>1050.47</v>
      </c>
    </row>
    <row r="236" spans="2:4">
      <c r="B236" s="2026">
        <v>40337</v>
      </c>
      <c r="C236" s="2112">
        <v>9939.98</v>
      </c>
      <c r="D236" s="2112">
        <v>1062</v>
      </c>
    </row>
    <row r="237" spans="2:4">
      <c r="B237" s="2026">
        <v>40338</v>
      </c>
      <c r="C237" s="2112">
        <v>9899.25</v>
      </c>
      <c r="D237" s="2112">
        <v>1055.69</v>
      </c>
    </row>
    <row r="238" spans="2:4">
      <c r="B238" s="2026">
        <v>40339</v>
      </c>
      <c r="C238" s="2112">
        <v>10172.530000000001</v>
      </c>
      <c r="D238" s="2112">
        <v>1086.8399999999999</v>
      </c>
    </row>
    <row r="239" spans="2:4">
      <c r="B239" s="2026">
        <v>40340</v>
      </c>
      <c r="C239" s="2112">
        <v>10211.07</v>
      </c>
      <c r="D239" s="2112">
        <v>1091.5999999999999</v>
      </c>
    </row>
    <row r="240" spans="2:4">
      <c r="B240" s="2026">
        <v>40343</v>
      </c>
      <c r="C240" s="2112">
        <v>10190.89</v>
      </c>
      <c r="D240" s="2112">
        <v>1089.6300000000001</v>
      </c>
    </row>
    <row r="241" spans="2:4">
      <c r="B241" s="2026">
        <v>40344</v>
      </c>
      <c r="C241" s="2112">
        <v>10404.77</v>
      </c>
      <c r="D241" s="2112">
        <v>1115.23</v>
      </c>
    </row>
    <row r="242" spans="2:4">
      <c r="B242" s="2026">
        <v>40345</v>
      </c>
      <c r="C242" s="2112">
        <v>10409.459999999999</v>
      </c>
      <c r="D242" s="2112">
        <v>1114.6099999999999</v>
      </c>
    </row>
    <row r="243" spans="2:4">
      <c r="B243" s="2026">
        <v>40346</v>
      </c>
      <c r="C243" s="2112">
        <v>10434.17</v>
      </c>
      <c r="D243" s="2112">
        <v>1116.04</v>
      </c>
    </row>
    <row r="244" spans="2:4">
      <c r="B244" s="2026">
        <v>40347</v>
      </c>
      <c r="C244" s="2112">
        <v>10450.64</v>
      </c>
      <c r="D244" s="2112">
        <v>1117.51</v>
      </c>
    </row>
    <row r="245" spans="2:4">
      <c r="B245" s="2026">
        <v>40350</v>
      </c>
      <c r="C245" s="2112">
        <v>10442.41</v>
      </c>
      <c r="D245" s="2112">
        <v>1113.2</v>
      </c>
    </row>
    <row r="246" spans="2:4">
      <c r="B246" s="2026">
        <v>40351</v>
      </c>
      <c r="C246" s="2112">
        <v>10293.52</v>
      </c>
      <c r="D246" s="2112">
        <v>1095.31</v>
      </c>
    </row>
    <row r="247" spans="2:4">
      <c r="B247" s="2026">
        <v>40352</v>
      </c>
      <c r="C247" s="2112">
        <v>10298.44</v>
      </c>
      <c r="D247" s="2112">
        <v>1092.04</v>
      </c>
    </row>
    <row r="248" spans="2:4">
      <c r="B248" s="2026">
        <v>40353</v>
      </c>
      <c r="C248" s="2112">
        <v>10152.799999999999</v>
      </c>
      <c r="D248" s="2112">
        <v>1073.69</v>
      </c>
    </row>
    <row r="249" spans="2:4">
      <c r="B249" s="2026">
        <v>40354</v>
      </c>
      <c r="C249" s="2112">
        <v>10143.81</v>
      </c>
      <c r="D249" s="2112">
        <v>1076.76</v>
      </c>
    </row>
    <row r="250" spans="2:4">
      <c r="B250" s="2026">
        <v>40357</v>
      </c>
      <c r="C250" s="2112">
        <v>10138.52</v>
      </c>
      <c r="D250" s="2112">
        <v>1074.57</v>
      </c>
    </row>
    <row r="251" spans="2:4">
      <c r="B251" s="2026">
        <v>40358</v>
      </c>
      <c r="C251" s="2112">
        <v>9870.2999999999993</v>
      </c>
      <c r="D251" s="2112">
        <v>1041.24</v>
      </c>
    </row>
    <row r="252" spans="2:4">
      <c r="B252" s="2026">
        <v>40359</v>
      </c>
      <c r="C252" s="2112">
        <v>9774.02</v>
      </c>
      <c r="D252" s="2112">
        <v>1030.71</v>
      </c>
    </row>
    <row r="253" spans="2:4">
      <c r="B253" s="2026">
        <v>40360</v>
      </c>
      <c r="C253" s="2112">
        <v>9732.5300000000007</v>
      </c>
      <c r="D253" s="2112">
        <v>1027.3699999999999</v>
      </c>
    </row>
    <row r="254" spans="2:4">
      <c r="B254" s="2026">
        <v>40361</v>
      </c>
      <c r="C254" s="2112">
        <v>9686.48</v>
      </c>
      <c r="D254" s="2112">
        <v>1022.58</v>
      </c>
    </row>
    <row r="255" spans="2:4">
      <c r="B255" s="2026">
        <v>40364</v>
      </c>
      <c r="C255" s="428" t="e">
        <f>NA()</f>
        <v>#N/A</v>
      </c>
      <c r="D255" s="428" t="e">
        <f>NA()</f>
        <v>#N/A</v>
      </c>
    </row>
    <row r="256" spans="2:4">
      <c r="B256" s="2026">
        <v>40365</v>
      </c>
      <c r="C256" s="2112">
        <v>9743.6200000000008</v>
      </c>
      <c r="D256" s="2112">
        <v>1028.06</v>
      </c>
    </row>
    <row r="257" spans="2:4">
      <c r="B257" s="2026">
        <v>40366</v>
      </c>
      <c r="C257" s="2112">
        <v>10018.280000000001</v>
      </c>
      <c r="D257" s="2112">
        <v>1060.27</v>
      </c>
    </row>
    <row r="258" spans="2:4">
      <c r="B258" s="2026">
        <v>40367</v>
      </c>
      <c r="C258" s="2112">
        <v>10138.99</v>
      </c>
      <c r="D258" s="2112">
        <v>1070.25</v>
      </c>
    </row>
    <row r="259" spans="2:4">
      <c r="B259" s="2026">
        <v>40368</v>
      </c>
      <c r="C259" s="2112">
        <v>10198.030000000001</v>
      </c>
      <c r="D259" s="2112">
        <v>1077.96</v>
      </c>
    </row>
    <row r="260" spans="2:4">
      <c r="B260" s="2026">
        <v>40371</v>
      </c>
      <c r="C260" s="2112">
        <v>10216.27</v>
      </c>
      <c r="D260" s="2112">
        <v>1078.75</v>
      </c>
    </row>
    <row r="261" spans="2:4">
      <c r="B261" s="2026">
        <v>40372</v>
      </c>
      <c r="C261" s="2112">
        <v>10363.02</v>
      </c>
      <c r="D261" s="2112">
        <v>1095.3399999999999</v>
      </c>
    </row>
    <row r="262" spans="2:4">
      <c r="B262" s="2026">
        <v>40373</v>
      </c>
      <c r="C262" s="2112">
        <v>10366.719999999999</v>
      </c>
      <c r="D262" s="2112">
        <v>1095.17</v>
      </c>
    </row>
    <row r="263" spans="2:4">
      <c r="B263" s="2026">
        <v>40374</v>
      </c>
      <c r="C263" s="2112">
        <v>10359.31</v>
      </c>
      <c r="D263" s="2112">
        <v>1096.48</v>
      </c>
    </row>
    <row r="264" spans="2:4">
      <c r="B264" s="2026">
        <v>40375</v>
      </c>
      <c r="C264" s="2112">
        <v>10097.9</v>
      </c>
      <c r="D264" s="2112">
        <v>1064.8800000000001</v>
      </c>
    </row>
    <row r="265" spans="2:4">
      <c r="B265" s="2026">
        <v>40378</v>
      </c>
      <c r="C265" s="2112">
        <v>10154.43</v>
      </c>
      <c r="D265" s="2112">
        <v>1071.25</v>
      </c>
    </row>
    <row r="266" spans="2:4">
      <c r="B266" s="2026">
        <v>40379</v>
      </c>
      <c r="C266" s="2112">
        <v>10229.959999999999</v>
      </c>
      <c r="D266" s="2112">
        <v>1083.48</v>
      </c>
    </row>
    <row r="267" spans="2:4">
      <c r="B267" s="2026">
        <v>40380</v>
      </c>
      <c r="C267" s="2112">
        <v>10120.530000000001</v>
      </c>
      <c r="D267" s="2112">
        <v>1069.5899999999999</v>
      </c>
    </row>
    <row r="268" spans="2:4">
      <c r="B268" s="2026">
        <v>40381</v>
      </c>
      <c r="C268" s="2112">
        <v>10322.299999999999</v>
      </c>
      <c r="D268" s="2112">
        <v>1093.67</v>
      </c>
    </row>
    <row r="269" spans="2:4">
      <c r="B269" s="2026">
        <v>40382</v>
      </c>
      <c r="C269" s="2112">
        <v>10424.620000000001</v>
      </c>
      <c r="D269" s="2112">
        <v>1102.6600000000001</v>
      </c>
    </row>
    <row r="270" spans="2:4">
      <c r="B270" s="2026">
        <v>40385</v>
      </c>
      <c r="C270" s="2112">
        <v>10525.43</v>
      </c>
      <c r="D270" s="2112">
        <v>1115.01</v>
      </c>
    </row>
    <row r="271" spans="2:4">
      <c r="B271" s="2026">
        <v>40386</v>
      </c>
      <c r="C271" s="2112">
        <v>10537.69</v>
      </c>
      <c r="D271" s="2112">
        <v>1113.8399999999999</v>
      </c>
    </row>
    <row r="272" spans="2:4">
      <c r="B272" s="2026">
        <v>40387</v>
      </c>
      <c r="C272" s="2112">
        <v>10497.88</v>
      </c>
      <c r="D272" s="2112">
        <v>1106.1300000000001</v>
      </c>
    </row>
    <row r="273" spans="2:4">
      <c r="B273" s="2026">
        <v>40388</v>
      </c>
      <c r="C273" s="2112">
        <v>10467.16</v>
      </c>
      <c r="D273" s="2112">
        <v>1101.53</v>
      </c>
    </row>
    <row r="274" spans="2:4">
      <c r="B274" s="2026">
        <v>40389</v>
      </c>
      <c r="C274" s="2112">
        <v>10465.94</v>
      </c>
      <c r="D274" s="2112">
        <v>1101.5999999999999</v>
      </c>
    </row>
    <row r="275" spans="2:4">
      <c r="B275" s="2026">
        <v>40392</v>
      </c>
      <c r="C275" s="2112">
        <v>10674.38</v>
      </c>
      <c r="D275" s="2112">
        <v>1125.8599999999999</v>
      </c>
    </row>
    <row r="276" spans="2:4">
      <c r="B276" s="2026">
        <v>40393</v>
      </c>
      <c r="C276" s="2112">
        <v>10636.38</v>
      </c>
      <c r="D276" s="2112">
        <v>1120.46</v>
      </c>
    </row>
    <row r="277" spans="2:4">
      <c r="B277" s="2026">
        <v>40394</v>
      </c>
      <c r="C277" s="2112">
        <v>10680.43</v>
      </c>
      <c r="D277" s="2112">
        <v>1127.24</v>
      </c>
    </row>
    <row r="278" spans="2:4">
      <c r="B278" s="2026">
        <v>40395</v>
      </c>
      <c r="C278" s="2112">
        <v>10674.98</v>
      </c>
      <c r="D278" s="2112">
        <v>1125.81</v>
      </c>
    </row>
    <row r="279" spans="2:4">
      <c r="B279" s="2026">
        <v>40396</v>
      </c>
      <c r="C279" s="2112">
        <v>10653.56</v>
      </c>
      <c r="D279" s="2112">
        <v>1121.6400000000001</v>
      </c>
    </row>
    <row r="280" spans="2:4">
      <c r="B280" s="2026">
        <v>40399</v>
      </c>
      <c r="C280" s="2112">
        <v>10698.75</v>
      </c>
      <c r="D280" s="2112">
        <v>1127.79</v>
      </c>
    </row>
    <row r="281" spans="2:4">
      <c r="B281" s="2026">
        <v>40400</v>
      </c>
      <c r="C281" s="2112">
        <v>10644.25</v>
      </c>
      <c r="D281" s="2112">
        <v>1121.06</v>
      </c>
    </row>
    <row r="282" spans="2:4">
      <c r="B282" s="2026">
        <v>40401</v>
      </c>
      <c r="C282" s="2112">
        <v>10378.83</v>
      </c>
      <c r="D282" s="2112">
        <v>1089.47</v>
      </c>
    </row>
    <row r="283" spans="2:4">
      <c r="B283" s="2026">
        <v>40402</v>
      </c>
      <c r="C283" s="2112">
        <v>10319.950000000001</v>
      </c>
      <c r="D283" s="2112">
        <v>1083.6099999999999</v>
      </c>
    </row>
    <row r="284" spans="2:4">
      <c r="B284" s="2026">
        <v>40403</v>
      </c>
      <c r="C284" s="2112">
        <v>10303.15</v>
      </c>
      <c r="D284" s="2112">
        <v>1079.25</v>
      </c>
    </row>
    <row r="285" spans="2:4">
      <c r="B285" s="2026">
        <v>40406</v>
      </c>
      <c r="C285" s="2112">
        <v>10302.01</v>
      </c>
      <c r="D285" s="2112">
        <v>1079.3800000000001</v>
      </c>
    </row>
    <row r="286" spans="2:4">
      <c r="B286" s="2026">
        <v>40407</v>
      </c>
      <c r="C286" s="2112">
        <v>10405.85</v>
      </c>
      <c r="D286" s="2112">
        <v>1092.54</v>
      </c>
    </row>
    <row r="287" spans="2:4">
      <c r="B287" s="2026">
        <v>40408</v>
      </c>
      <c r="C287" s="2112">
        <v>10415.540000000001</v>
      </c>
      <c r="D287" s="2112">
        <v>1094.1600000000001</v>
      </c>
    </row>
    <row r="288" spans="2:4">
      <c r="B288" s="2026">
        <v>40409</v>
      </c>
      <c r="C288" s="2112">
        <v>10271.209999999999</v>
      </c>
      <c r="D288" s="2112">
        <v>1075.6300000000001</v>
      </c>
    </row>
    <row r="289" spans="2:4">
      <c r="B289" s="2026">
        <v>40410</v>
      </c>
      <c r="C289" s="2112">
        <v>10213.620000000001</v>
      </c>
      <c r="D289" s="2112">
        <v>1071.69</v>
      </c>
    </row>
    <row r="290" spans="2:4">
      <c r="B290" s="2026">
        <v>40413</v>
      </c>
      <c r="C290" s="2112">
        <v>10174.41</v>
      </c>
      <c r="D290" s="2112">
        <v>1067.3599999999999</v>
      </c>
    </row>
    <row r="291" spans="2:4">
      <c r="B291" s="2026">
        <v>40414</v>
      </c>
      <c r="C291" s="2112">
        <v>10040.450000000001</v>
      </c>
      <c r="D291" s="2112">
        <v>1051.8699999999999</v>
      </c>
    </row>
    <row r="292" spans="2:4">
      <c r="B292" s="2026">
        <v>40415</v>
      </c>
      <c r="C292" s="2112">
        <v>10060.06</v>
      </c>
      <c r="D292" s="2112">
        <v>1055.33</v>
      </c>
    </row>
    <row r="293" spans="2:4">
      <c r="B293" s="2026">
        <v>40416</v>
      </c>
      <c r="C293" s="2112">
        <v>9985.81</v>
      </c>
      <c r="D293" s="2112">
        <v>1047.22</v>
      </c>
    </row>
    <row r="294" spans="2:4">
      <c r="B294" s="2026">
        <v>40417</v>
      </c>
      <c r="C294" s="2112">
        <v>10150.65</v>
      </c>
      <c r="D294" s="2112">
        <v>1064.5899999999999</v>
      </c>
    </row>
    <row r="295" spans="2:4">
      <c r="B295" s="2026">
        <v>40420</v>
      </c>
      <c r="C295" s="2112">
        <v>10009.73</v>
      </c>
      <c r="D295" s="2112">
        <v>1048.92</v>
      </c>
    </row>
    <row r="296" spans="2:4">
      <c r="B296" s="2026">
        <v>40421</v>
      </c>
      <c r="C296" s="2112">
        <v>10014.719999999999</v>
      </c>
      <c r="D296" s="2112">
        <v>1049.33</v>
      </c>
    </row>
    <row r="297" spans="2:4">
      <c r="B297" s="2026">
        <v>40422</v>
      </c>
      <c r="C297" s="2112">
        <v>10269.469999999999</v>
      </c>
      <c r="D297" s="2112">
        <v>1080.29</v>
      </c>
    </row>
    <row r="298" spans="2:4">
      <c r="B298" s="2026">
        <v>40423</v>
      </c>
      <c r="C298" s="2112">
        <v>10320.1</v>
      </c>
      <c r="D298" s="2112">
        <v>1090.0999999999999</v>
      </c>
    </row>
    <row r="299" spans="2:4">
      <c r="B299" s="2026">
        <v>40424</v>
      </c>
      <c r="C299" s="2112">
        <v>10447.93</v>
      </c>
      <c r="D299" s="2112">
        <v>1104.51</v>
      </c>
    </row>
    <row r="300" spans="2:4">
      <c r="B300" s="2026">
        <v>40427</v>
      </c>
      <c r="C300" s="428" t="e">
        <f>NA()</f>
        <v>#N/A</v>
      </c>
      <c r="D300" s="428" t="e">
        <f>NA()</f>
        <v>#N/A</v>
      </c>
    </row>
    <row r="301" spans="2:4">
      <c r="B301" s="2026">
        <v>40428</v>
      </c>
      <c r="C301" s="2112">
        <v>10340.69</v>
      </c>
      <c r="D301" s="2112">
        <v>1091.8399999999999</v>
      </c>
    </row>
    <row r="302" spans="2:4">
      <c r="B302" s="2026">
        <v>40429</v>
      </c>
      <c r="C302" s="2112">
        <v>10387.01</v>
      </c>
      <c r="D302" s="2112">
        <v>1098.8699999999999</v>
      </c>
    </row>
    <row r="303" spans="2:4">
      <c r="B303" s="2026">
        <v>40430</v>
      </c>
      <c r="C303" s="2112">
        <v>10415.24</v>
      </c>
      <c r="D303" s="2112">
        <v>1104.18</v>
      </c>
    </row>
    <row r="304" spans="2:4">
      <c r="B304" s="2026">
        <v>40431</v>
      </c>
      <c r="C304" s="2112">
        <v>10462.77</v>
      </c>
      <c r="D304" s="2112">
        <v>1109.55</v>
      </c>
    </row>
    <row r="305" spans="2:4">
      <c r="B305" s="2026">
        <v>40434</v>
      </c>
      <c r="C305" s="2112">
        <v>10544.13</v>
      </c>
      <c r="D305" s="2112">
        <v>1121.9000000000001</v>
      </c>
    </row>
    <row r="306" spans="2:4">
      <c r="B306" s="2026">
        <v>40435</v>
      </c>
      <c r="C306" s="2112">
        <v>10526.49</v>
      </c>
      <c r="D306" s="2112">
        <v>1121.0999999999999</v>
      </c>
    </row>
    <row r="307" spans="2:4">
      <c r="B307" s="2026">
        <v>40436</v>
      </c>
      <c r="C307" s="2112">
        <v>10572.73</v>
      </c>
      <c r="D307" s="2112">
        <v>1125.07</v>
      </c>
    </row>
    <row r="308" spans="2:4">
      <c r="B308" s="2026">
        <v>40437</v>
      </c>
      <c r="C308" s="2112">
        <v>10594.83</v>
      </c>
      <c r="D308" s="2112">
        <v>1124.6600000000001</v>
      </c>
    </row>
    <row r="309" spans="2:4">
      <c r="B309" s="2026">
        <v>40438</v>
      </c>
      <c r="C309" s="2112">
        <v>10607.85</v>
      </c>
      <c r="D309" s="2112">
        <v>1125.5899999999999</v>
      </c>
    </row>
    <row r="310" spans="2:4">
      <c r="B310" s="2026">
        <v>40441</v>
      </c>
      <c r="C310" s="2112">
        <v>10753.62</v>
      </c>
      <c r="D310" s="2112">
        <v>1142.71</v>
      </c>
    </row>
    <row r="311" spans="2:4">
      <c r="B311" s="2026">
        <v>40442</v>
      </c>
      <c r="C311" s="2112">
        <v>10761.03</v>
      </c>
      <c r="D311" s="2112">
        <v>1139.78</v>
      </c>
    </row>
    <row r="312" spans="2:4">
      <c r="B312" s="2026">
        <v>40443</v>
      </c>
      <c r="C312" s="2112">
        <v>10739.31</v>
      </c>
      <c r="D312" s="2112">
        <v>1134.28</v>
      </c>
    </row>
    <row r="313" spans="2:4">
      <c r="B313" s="2026">
        <v>40444</v>
      </c>
      <c r="C313" s="2112">
        <v>10662.42</v>
      </c>
      <c r="D313" s="2112">
        <v>1124.83</v>
      </c>
    </row>
    <row r="314" spans="2:4">
      <c r="B314" s="2026">
        <v>40445</v>
      </c>
      <c r="C314" s="2112">
        <v>10860.26</v>
      </c>
      <c r="D314" s="2112">
        <v>1148.67</v>
      </c>
    </row>
    <row r="315" spans="2:4">
      <c r="B315" s="2026">
        <v>40448</v>
      </c>
      <c r="C315" s="2112">
        <v>10812.04</v>
      </c>
      <c r="D315" s="2112">
        <v>1142.1600000000001</v>
      </c>
    </row>
    <row r="316" spans="2:4">
      <c r="B316" s="2026">
        <v>40449</v>
      </c>
      <c r="C316" s="2112">
        <v>10858.14</v>
      </c>
      <c r="D316" s="2112">
        <v>1147.7</v>
      </c>
    </row>
    <row r="317" spans="2:4">
      <c r="B317" s="2026">
        <v>40450</v>
      </c>
      <c r="C317" s="2112">
        <v>10835.28</v>
      </c>
      <c r="D317" s="2112">
        <v>1144.73</v>
      </c>
    </row>
    <row r="318" spans="2:4">
      <c r="B318" s="2026">
        <v>40451</v>
      </c>
      <c r="C318" s="2112">
        <v>10788.05</v>
      </c>
      <c r="D318" s="2112">
        <v>1141.2</v>
      </c>
    </row>
    <row r="319" spans="2:4">
      <c r="B319" s="2026">
        <v>40452</v>
      </c>
      <c r="C319" s="2112">
        <v>10829.68</v>
      </c>
      <c r="D319" s="2112">
        <v>1146.24</v>
      </c>
    </row>
    <row r="320" spans="2:4">
      <c r="B320" s="2026">
        <v>40455</v>
      </c>
      <c r="C320" s="2112">
        <v>10751.27</v>
      </c>
      <c r="D320" s="2112">
        <v>1137.03</v>
      </c>
    </row>
    <row r="321" spans="2:4">
      <c r="B321" s="2026">
        <v>40456</v>
      </c>
      <c r="C321" s="2112">
        <v>10944.72</v>
      </c>
      <c r="D321" s="2112">
        <v>1160.75</v>
      </c>
    </row>
    <row r="322" spans="2:4">
      <c r="B322" s="2026">
        <v>40457</v>
      </c>
      <c r="C322" s="2112">
        <v>10967.65</v>
      </c>
      <c r="D322" s="2112">
        <v>1159.97</v>
      </c>
    </row>
    <row r="323" spans="2:4">
      <c r="B323" s="2026">
        <v>40458</v>
      </c>
      <c r="C323" s="2112">
        <v>10948.58</v>
      </c>
      <c r="D323" s="2112">
        <v>1158.06</v>
      </c>
    </row>
    <row r="324" spans="2:4">
      <c r="B324" s="2026">
        <v>40459</v>
      </c>
      <c r="C324" s="2112">
        <v>11006.48</v>
      </c>
      <c r="D324" s="2112">
        <v>1165.1500000000001</v>
      </c>
    </row>
    <row r="325" spans="2:4">
      <c r="B325" s="2026">
        <v>40462</v>
      </c>
      <c r="C325" s="2112">
        <v>11010.34</v>
      </c>
      <c r="D325" s="2112">
        <v>1165.32</v>
      </c>
    </row>
    <row r="326" spans="2:4">
      <c r="B326" s="2026">
        <v>40463</v>
      </c>
      <c r="C326" s="2112">
        <v>11020.4</v>
      </c>
      <c r="D326" s="2112">
        <v>1169.77</v>
      </c>
    </row>
    <row r="327" spans="2:4">
      <c r="B327" s="2026">
        <v>40464</v>
      </c>
      <c r="C327" s="2112">
        <v>11096.08</v>
      </c>
      <c r="D327" s="2112">
        <v>1178.0999999999999</v>
      </c>
    </row>
    <row r="328" spans="2:4">
      <c r="B328" s="2026">
        <v>40465</v>
      </c>
      <c r="C328" s="2112">
        <v>11094.57</v>
      </c>
      <c r="D328" s="2112">
        <v>1173.81</v>
      </c>
    </row>
    <row r="329" spans="2:4">
      <c r="B329" s="2026">
        <v>40466</v>
      </c>
      <c r="C329" s="2112">
        <v>11062.78</v>
      </c>
      <c r="D329" s="2112">
        <v>1176.19</v>
      </c>
    </row>
    <row r="330" spans="2:4">
      <c r="B330" s="2026">
        <v>40469</v>
      </c>
      <c r="C330" s="2112">
        <v>11143.69</v>
      </c>
      <c r="D330" s="2112">
        <v>1184.71</v>
      </c>
    </row>
    <row r="331" spans="2:4">
      <c r="B331" s="2026">
        <v>40470</v>
      </c>
      <c r="C331" s="2112">
        <v>10978.62</v>
      </c>
      <c r="D331" s="2112">
        <v>1165.9000000000001</v>
      </c>
    </row>
    <row r="332" spans="2:4">
      <c r="B332" s="2026">
        <v>40471</v>
      </c>
      <c r="C332" s="2112">
        <v>11107.97</v>
      </c>
      <c r="D332" s="2112">
        <v>1178.17</v>
      </c>
    </row>
    <row r="333" spans="2:4">
      <c r="B333" s="2026">
        <v>40472</v>
      </c>
      <c r="C333" s="2112">
        <v>11146.57</v>
      </c>
      <c r="D333" s="2112">
        <v>1180.26</v>
      </c>
    </row>
    <row r="334" spans="2:4">
      <c r="B334" s="2026">
        <v>40473</v>
      </c>
      <c r="C334" s="2112">
        <v>11132.56</v>
      </c>
      <c r="D334" s="2112">
        <v>1183.08</v>
      </c>
    </row>
    <row r="335" spans="2:4">
      <c r="B335" s="2026">
        <v>40476</v>
      </c>
      <c r="C335" s="2112">
        <v>11164.05</v>
      </c>
      <c r="D335" s="2112">
        <v>1185.6199999999999</v>
      </c>
    </row>
    <row r="336" spans="2:4">
      <c r="B336" s="2026">
        <v>40477</v>
      </c>
      <c r="C336" s="2112">
        <v>11169.46</v>
      </c>
      <c r="D336" s="2112">
        <v>1185.6400000000001</v>
      </c>
    </row>
    <row r="337" spans="2:4">
      <c r="B337" s="2026">
        <v>40478</v>
      </c>
      <c r="C337" s="2112">
        <v>11126.28</v>
      </c>
      <c r="D337" s="2112">
        <v>1182.45</v>
      </c>
    </row>
    <row r="338" spans="2:4">
      <c r="B338" s="2026">
        <v>40479</v>
      </c>
      <c r="C338" s="2112">
        <v>11113.95</v>
      </c>
      <c r="D338" s="2112">
        <v>1183.78</v>
      </c>
    </row>
    <row r="339" spans="2:4">
      <c r="B339" s="2026">
        <v>40480</v>
      </c>
      <c r="C339" s="2112">
        <v>11118.49</v>
      </c>
      <c r="D339" s="2112">
        <v>1183.26</v>
      </c>
    </row>
    <row r="340" spans="2:4">
      <c r="B340" s="2026">
        <v>40483</v>
      </c>
      <c r="C340" s="2112">
        <v>11124.62</v>
      </c>
      <c r="D340" s="2112">
        <v>1184.3800000000001</v>
      </c>
    </row>
    <row r="341" spans="2:4">
      <c r="B341" s="2026">
        <v>40484</v>
      </c>
      <c r="C341" s="2112">
        <v>11188.72</v>
      </c>
      <c r="D341" s="2112">
        <v>1193.57</v>
      </c>
    </row>
    <row r="342" spans="2:4">
      <c r="B342" s="2026">
        <v>40485</v>
      </c>
      <c r="C342" s="2112">
        <v>11215.13</v>
      </c>
      <c r="D342" s="2112">
        <v>1197.96</v>
      </c>
    </row>
    <row r="343" spans="2:4">
      <c r="B343" s="2026">
        <v>40486</v>
      </c>
      <c r="C343" s="2112">
        <v>11434.84</v>
      </c>
      <c r="D343" s="2112">
        <v>1221.06</v>
      </c>
    </row>
    <row r="344" spans="2:4">
      <c r="B344" s="2026">
        <v>40487</v>
      </c>
      <c r="C344" s="2112">
        <v>11444.08</v>
      </c>
      <c r="D344" s="2112">
        <v>1225.8499999999999</v>
      </c>
    </row>
    <row r="345" spans="2:4">
      <c r="B345" s="2026">
        <v>40490</v>
      </c>
      <c r="C345" s="2112">
        <v>11406.84</v>
      </c>
      <c r="D345" s="2112">
        <v>1223.25</v>
      </c>
    </row>
    <row r="346" spans="2:4">
      <c r="B346" s="2026">
        <v>40491</v>
      </c>
      <c r="C346" s="2112">
        <v>11346.75</v>
      </c>
      <c r="D346" s="2112">
        <v>1213.4000000000001</v>
      </c>
    </row>
    <row r="347" spans="2:4">
      <c r="B347" s="2026">
        <v>40492</v>
      </c>
      <c r="C347" s="2112">
        <v>11357.04</v>
      </c>
      <c r="D347" s="2112">
        <v>1218.71</v>
      </c>
    </row>
    <row r="348" spans="2:4">
      <c r="B348" s="2026">
        <v>40493</v>
      </c>
      <c r="C348" s="2112">
        <v>11283.1</v>
      </c>
      <c r="D348" s="2112">
        <v>1213.54</v>
      </c>
    </row>
    <row r="349" spans="2:4">
      <c r="B349" s="2026">
        <v>40494</v>
      </c>
      <c r="C349" s="2112">
        <v>11192.58</v>
      </c>
      <c r="D349" s="2112">
        <v>1199.21</v>
      </c>
    </row>
    <row r="350" spans="2:4">
      <c r="B350" s="2026">
        <v>40497</v>
      </c>
      <c r="C350" s="2112">
        <v>11201.97</v>
      </c>
      <c r="D350" s="2112">
        <v>1197.75</v>
      </c>
    </row>
    <row r="351" spans="2:4">
      <c r="B351" s="2026">
        <v>40498</v>
      </c>
      <c r="C351" s="2112">
        <v>11023.5</v>
      </c>
      <c r="D351" s="2112">
        <v>1178.3399999999999</v>
      </c>
    </row>
    <row r="352" spans="2:4">
      <c r="B352" s="2026">
        <v>40499</v>
      </c>
      <c r="C352" s="2112">
        <v>11007.88</v>
      </c>
      <c r="D352" s="2112">
        <v>1178.5899999999999</v>
      </c>
    </row>
    <row r="353" spans="2:4">
      <c r="B353" s="2026">
        <v>40500</v>
      </c>
      <c r="C353" s="2112">
        <v>11181.23</v>
      </c>
      <c r="D353" s="2112">
        <v>1196.69</v>
      </c>
    </row>
    <row r="354" spans="2:4">
      <c r="B354" s="2026">
        <v>40501</v>
      </c>
      <c r="C354" s="2112">
        <v>11203.55</v>
      </c>
      <c r="D354" s="2112">
        <v>1199.73</v>
      </c>
    </row>
    <row r="355" spans="2:4">
      <c r="B355" s="2026">
        <v>40504</v>
      </c>
      <c r="C355" s="2112">
        <v>11178.58</v>
      </c>
      <c r="D355" s="2112">
        <v>1197.8399999999999</v>
      </c>
    </row>
    <row r="356" spans="2:4">
      <c r="B356" s="2026">
        <v>40505</v>
      </c>
      <c r="C356" s="2112">
        <v>11036.37</v>
      </c>
      <c r="D356" s="2112">
        <v>1180.73</v>
      </c>
    </row>
    <row r="357" spans="2:4">
      <c r="B357" s="2026">
        <v>40506</v>
      </c>
      <c r="C357" s="2112">
        <v>11187.28</v>
      </c>
      <c r="D357" s="2112">
        <v>1198.3499999999999</v>
      </c>
    </row>
    <row r="358" spans="2:4">
      <c r="B358" s="2026">
        <v>40507</v>
      </c>
      <c r="C358" s="428" t="e">
        <f>NA()</f>
        <v>#N/A</v>
      </c>
      <c r="D358" s="428" t="e">
        <f>NA()</f>
        <v>#N/A</v>
      </c>
    </row>
    <row r="359" spans="2:4">
      <c r="B359" s="2026">
        <v>40508</v>
      </c>
      <c r="C359" s="2112">
        <v>11092</v>
      </c>
      <c r="D359" s="2112">
        <v>1189.4000000000001</v>
      </c>
    </row>
    <row r="360" spans="2:4">
      <c r="B360" s="2026">
        <v>40511</v>
      </c>
      <c r="C360" s="2112">
        <v>11052.49</v>
      </c>
      <c r="D360" s="2112">
        <v>1187.76</v>
      </c>
    </row>
    <row r="361" spans="2:4">
      <c r="B361" s="2026">
        <v>40512</v>
      </c>
      <c r="C361" s="2112">
        <v>11006.02</v>
      </c>
      <c r="D361" s="2112">
        <v>1180.55</v>
      </c>
    </row>
    <row r="362" spans="2:4">
      <c r="B362" s="2026">
        <v>40513</v>
      </c>
      <c r="C362" s="2112">
        <v>11255.78</v>
      </c>
      <c r="D362" s="2112">
        <v>1206.07</v>
      </c>
    </row>
    <row r="363" spans="2:4">
      <c r="B363" s="2026">
        <v>40514</v>
      </c>
      <c r="C363" s="2112">
        <v>11362.41</v>
      </c>
      <c r="D363" s="2112">
        <v>1221.53</v>
      </c>
    </row>
    <row r="364" spans="2:4">
      <c r="B364" s="2026">
        <v>40515</v>
      </c>
      <c r="C364" s="2112">
        <v>11382.09</v>
      </c>
      <c r="D364" s="2112">
        <v>1224.71</v>
      </c>
    </row>
    <row r="365" spans="2:4">
      <c r="B365" s="2026">
        <v>40518</v>
      </c>
      <c r="C365" s="2112">
        <v>11362.19</v>
      </c>
      <c r="D365" s="2112">
        <v>1223.1199999999999</v>
      </c>
    </row>
    <row r="366" spans="2:4">
      <c r="B366" s="2026">
        <v>40519</v>
      </c>
      <c r="C366" s="2112">
        <v>11359.16</v>
      </c>
      <c r="D366" s="2112">
        <v>1223.75</v>
      </c>
    </row>
    <row r="367" spans="2:4">
      <c r="B367" s="2026">
        <v>40520</v>
      </c>
      <c r="C367" s="2112">
        <v>11372.48</v>
      </c>
      <c r="D367" s="2112">
        <v>1228.28</v>
      </c>
    </row>
    <row r="368" spans="2:4">
      <c r="B368" s="2026">
        <v>40521</v>
      </c>
      <c r="C368" s="2112">
        <v>11370.06</v>
      </c>
      <c r="D368" s="2112">
        <v>1233</v>
      </c>
    </row>
    <row r="369" spans="2:4">
      <c r="B369" s="2026">
        <v>40522</v>
      </c>
      <c r="C369" s="2112">
        <v>11410.32</v>
      </c>
      <c r="D369" s="2112">
        <v>1240.4000000000001</v>
      </c>
    </row>
    <row r="370" spans="2:4">
      <c r="B370" s="2026">
        <v>40525</v>
      </c>
      <c r="C370" s="2112">
        <v>11428.56</v>
      </c>
      <c r="D370" s="2112">
        <v>1240.46</v>
      </c>
    </row>
    <row r="371" spans="2:4">
      <c r="B371" s="2026">
        <v>40526</v>
      </c>
      <c r="C371" s="2112">
        <v>11476.54</v>
      </c>
      <c r="D371" s="2112">
        <v>1241.5899999999999</v>
      </c>
    </row>
    <row r="372" spans="2:4">
      <c r="B372" s="2026">
        <v>40527</v>
      </c>
      <c r="C372" s="2112">
        <v>11457.47</v>
      </c>
      <c r="D372" s="2112">
        <v>1235.23</v>
      </c>
    </row>
    <row r="373" spans="2:4">
      <c r="B373" s="2026">
        <v>40528</v>
      </c>
      <c r="C373" s="2112">
        <v>11499.25</v>
      </c>
      <c r="D373" s="2112">
        <v>1242.8699999999999</v>
      </c>
    </row>
    <row r="374" spans="2:4">
      <c r="B374" s="2026">
        <v>40529</v>
      </c>
      <c r="C374" s="2112">
        <v>11491.91</v>
      </c>
      <c r="D374" s="2112">
        <v>1243.9100000000001</v>
      </c>
    </row>
    <row r="375" spans="2:4">
      <c r="B375" s="2026">
        <v>40532</v>
      </c>
      <c r="C375" s="2112">
        <v>11478.13</v>
      </c>
      <c r="D375" s="2112">
        <v>1247.08</v>
      </c>
    </row>
    <row r="376" spans="2:4">
      <c r="B376" s="2026">
        <v>40533</v>
      </c>
      <c r="C376" s="2112">
        <v>11533.16</v>
      </c>
      <c r="D376" s="2112">
        <v>1254.5999999999999</v>
      </c>
    </row>
    <row r="377" spans="2:4">
      <c r="B377" s="2026">
        <v>40534</v>
      </c>
      <c r="C377" s="2112">
        <v>11559.49</v>
      </c>
      <c r="D377" s="2112">
        <v>1258.8399999999999</v>
      </c>
    </row>
    <row r="378" spans="2:4">
      <c r="B378" s="2026">
        <v>40535</v>
      </c>
      <c r="C378" s="2112">
        <v>11573.49</v>
      </c>
      <c r="D378" s="2112">
        <v>1256.77</v>
      </c>
    </row>
    <row r="379" spans="2:4">
      <c r="B379" s="2026">
        <v>40536</v>
      </c>
      <c r="C379" s="428" t="e">
        <f>NA()</f>
        <v>#N/A</v>
      </c>
      <c r="D379" s="428" t="e">
        <f>NA()</f>
        <v>#N/A</v>
      </c>
    </row>
    <row r="380" spans="2:4">
      <c r="B380" s="2026">
        <v>40539</v>
      </c>
      <c r="C380" s="2112">
        <v>11555.03</v>
      </c>
      <c r="D380" s="2112">
        <v>1257.54</v>
      </c>
    </row>
    <row r="381" spans="2:4">
      <c r="B381" s="2026">
        <v>40540</v>
      </c>
      <c r="C381" s="2112">
        <v>11575.54</v>
      </c>
      <c r="D381" s="2112">
        <v>1258.51</v>
      </c>
    </row>
    <row r="382" spans="2:4">
      <c r="B382" s="2026">
        <v>40541</v>
      </c>
      <c r="C382" s="2112">
        <v>11585.38</v>
      </c>
      <c r="D382" s="2112">
        <v>1259.78</v>
      </c>
    </row>
    <row r="383" spans="2:4">
      <c r="B383" s="2026">
        <v>40542</v>
      </c>
      <c r="C383" s="2112">
        <v>11569.71</v>
      </c>
      <c r="D383" s="2112">
        <v>1257.8800000000001</v>
      </c>
    </row>
    <row r="384" spans="2:4">
      <c r="B384" s="2026">
        <v>40543</v>
      </c>
      <c r="C384" s="2112">
        <v>11577.51</v>
      </c>
      <c r="D384" s="2112">
        <v>1257.6400000000001</v>
      </c>
    </row>
    <row r="385" spans="1:4">
      <c r="A385" s="651">
        <v>11</v>
      </c>
      <c r="B385" s="2026">
        <v>40546</v>
      </c>
      <c r="C385" s="2112">
        <v>11670.75</v>
      </c>
      <c r="D385" s="2112">
        <v>1271.8699999999999</v>
      </c>
    </row>
    <row r="386" spans="1:4">
      <c r="B386" s="2026">
        <v>40547</v>
      </c>
      <c r="C386" s="2112">
        <v>11691.18</v>
      </c>
      <c r="D386" s="2112">
        <v>1270.2</v>
      </c>
    </row>
    <row r="387" spans="1:4">
      <c r="B387" s="2026">
        <v>40548</v>
      </c>
      <c r="C387" s="2112">
        <v>11722.89</v>
      </c>
      <c r="D387" s="2112">
        <v>1276.56</v>
      </c>
    </row>
    <row r="388" spans="1:4">
      <c r="B388" s="2026">
        <v>40549</v>
      </c>
      <c r="C388" s="2112">
        <v>11697.31</v>
      </c>
      <c r="D388" s="2112">
        <v>1273.8499999999999</v>
      </c>
    </row>
    <row r="389" spans="1:4">
      <c r="B389" s="2026">
        <v>40550</v>
      </c>
      <c r="C389" s="2112">
        <v>11674.76</v>
      </c>
      <c r="D389" s="2112">
        <v>1271.5</v>
      </c>
    </row>
    <row r="390" spans="1:4">
      <c r="B390" s="2026">
        <v>40553</v>
      </c>
      <c r="C390" s="2112">
        <v>11637.45</v>
      </c>
      <c r="D390" s="2112">
        <v>1269.75</v>
      </c>
    </row>
    <row r="391" spans="1:4">
      <c r="B391" s="2026">
        <v>40554</v>
      </c>
      <c r="C391" s="2112">
        <v>11671.88</v>
      </c>
      <c r="D391" s="2112">
        <v>1274.48</v>
      </c>
    </row>
    <row r="392" spans="1:4">
      <c r="B392" s="2026">
        <v>40555</v>
      </c>
      <c r="C392" s="2112">
        <v>11755.44</v>
      </c>
      <c r="D392" s="2112">
        <v>1285.96</v>
      </c>
    </row>
    <row r="393" spans="1:4">
      <c r="B393" s="2026">
        <v>40556</v>
      </c>
      <c r="C393" s="2112">
        <v>11731.9</v>
      </c>
      <c r="D393" s="2112">
        <v>1283.76</v>
      </c>
    </row>
    <row r="394" spans="1:4">
      <c r="B394" s="2026">
        <v>40557</v>
      </c>
      <c r="C394" s="2112">
        <v>11787.38</v>
      </c>
      <c r="D394" s="2112">
        <v>1293.24</v>
      </c>
    </row>
    <row r="395" spans="1:4">
      <c r="B395" s="2026">
        <v>40560</v>
      </c>
      <c r="C395" s="428" t="e">
        <f>NA()</f>
        <v>#N/A</v>
      </c>
      <c r="D395" s="428" t="e">
        <f>NA()</f>
        <v>#N/A</v>
      </c>
    </row>
    <row r="396" spans="1:4">
      <c r="B396" s="2026">
        <v>40561</v>
      </c>
      <c r="C396" s="2112">
        <v>11837.93</v>
      </c>
      <c r="D396" s="2112">
        <v>1295.02</v>
      </c>
    </row>
    <row r="397" spans="1:4">
      <c r="B397" s="2026">
        <v>40562</v>
      </c>
      <c r="C397" s="2112">
        <v>11825.29</v>
      </c>
      <c r="D397" s="2112">
        <v>1281.92</v>
      </c>
    </row>
    <row r="398" spans="1:4">
      <c r="B398" s="2026">
        <v>40563</v>
      </c>
      <c r="C398" s="2112">
        <v>11822.8</v>
      </c>
      <c r="D398" s="2112">
        <v>1280.26</v>
      </c>
    </row>
    <row r="399" spans="1:4">
      <c r="B399" s="2026">
        <v>40564</v>
      </c>
      <c r="C399" s="2112">
        <v>11871.84</v>
      </c>
      <c r="D399" s="2112">
        <v>1283.3499999999999</v>
      </c>
    </row>
    <row r="400" spans="1:4">
      <c r="B400" s="2026">
        <v>40567</v>
      </c>
      <c r="C400" s="2112">
        <v>11980.52</v>
      </c>
      <c r="D400" s="2112">
        <v>1290.8399999999999</v>
      </c>
    </row>
    <row r="401" spans="2:4">
      <c r="B401" s="2026">
        <v>40568</v>
      </c>
      <c r="C401" s="2112">
        <v>11977.19</v>
      </c>
      <c r="D401" s="2112">
        <v>1291.18</v>
      </c>
    </row>
    <row r="402" spans="2:4">
      <c r="B402" s="2026">
        <v>40569</v>
      </c>
      <c r="C402" s="2112">
        <v>11985.44</v>
      </c>
      <c r="D402" s="2112">
        <v>1296.6300000000001</v>
      </c>
    </row>
    <row r="403" spans="2:4">
      <c r="B403" s="2026">
        <v>40570</v>
      </c>
      <c r="C403" s="2112">
        <v>11989.83</v>
      </c>
      <c r="D403" s="2112">
        <v>1299.54</v>
      </c>
    </row>
    <row r="404" spans="2:4">
      <c r="B404" s="2026">
        <v>40571</v>
      </c>
      <c r="C404" s="2112">
        <v>11823.7</v>
      </c>
      <c r="D404" s="2112">
        <v>1276.3399999999999</v>
      </c>
    </row>
    <row r="405" spans="2:4">
      <c r="B405" s="2026">
        <v>40574</v>
      </c>
      <c r="C405" s="2112">
        <v>11891.93</v>
      </c>
      <c r="D405" s="2112">
        <v>1286.1199999999999</v>
      </c>
    </row>
    <row r="406" spans="2:4">
      <c r="B406" s="2026">
        <v>40575</v>
      </c>
      <c r="C406" s="2112">
        <v>12040.16</v>
      </c>
      <c r="D406" s="2112">
        <v>1307.5899999999999</v>
      </c>
    </row>
    <row r="407" spans="2:4">
      <c r="B407" s="2026">
        <v>40576</v>
      </c>
      <c r="C407" s="2112">
        <v>12041.97</v>
      </c>
      <c r="D407" s="2112">
        <v>1304.03</v>
      </c>
    </row>
    <row r="408" spans="2:4">
      <c r="B408" s="2026">
        <v>40577</v>
      </c>
      <c r="C408" s="2112">
        <v>12062.26</v>
      </c>
      <c r="D408" s="2112">
        <v>1307.0999999999999</v>
      </c>
    </row>
    <row r="409" spans="2:4">
      <c r="B409" s="2026">
        <v>40578</v>
      </c>
      <c r="C409" s="2112">
        <v>12092.15</v>
      </c>
      <c r="D409" s="2112">
        <v>1310.87</v>
      </c>
    </row>
    <row r="410" spans="2:4">
      <c r="B410" s="2026">
        <v>40581</v>
      </c>
      <c r="C410" s="2112">
        <v>12161.63</v>
      </c>
      <c r="D410" s="2112">
        <v>1319.05</v>
      </c>
    </row>
    <row r="411" spans="2:4">
      <c r="B411" s="2026">
        <v>40582</v>
      </c>
      <c r="C411" s="2112">
        <v>12233.15</v>
      </c>
      <c r="D411" s="2112">
        <v>1324.57</v>
      </c>
    </row>
    <row r="412" spans="2:4">
      <c r="B412" s="2026">
        <v>40583</v>
      </c>
      <c r="C412" s="2112">
        <v>12239.89</v>
      </c>
      <c r="D412" s="2112">
        <v>1320.88</v>
      </c>
    </row>
    <row r="413" spans="2:4">
      <c r="B413" s="2026">
        <v>40584</v>
      </c>
      <c r="C413" s="2112">
        <v>12229.29</v>
      </c>
      <c r="D413" s="2112">
        <v>1321.87</v>
      </c>
    </row>
    <row r="414" spans="2:4">
      <c r="B414" s="2026">
        <v>40585</v>
      </c>
      <c r="C414" s="2112">
        <v>12273.26</v>
      </c>
      <c r="D414" s="2112">
        <v>1329.15</v>
      </c>
    </row>
    <row r="415" spans="2:4">
      <c r="B415" s="2026">
        <v>40588</v>
      </c>
      <c r="C415" s="2112">
        <v>12268.19</v>
      </c>
      <c r="D415" s="2112">
        <v>1332.32</v>
      </c>
    </row>
    <row r="416" spans="2:4">
      <c r="B416" s="2026">
        <v>40589</v>
      </c>
      <c r="C416" s="2112">
        <v>12226.64</v>
      </c>
      <c r="D416" s="2112">
        <v>1328.01</v>
      </c>
    </row>
    <row r="417" spans="2:4">
      <c r="B417" s="2026">
        <v>40590</v>
      </c>
      <c r="C417" s="2112">
        <v>12288.17</v>
      </c>
      <c r="D417" s="2112">
        <v>1336.32</v>
      </c>
    </row>
    <row r="418" spans="2:4">
      <c r="B418" s="2026">
        <v>40591</v>
      </c>
      <c r="C418" s="2112">
        <v>12318.14</v>
      </c>
      <c r="D418" s="2112">
        <v>1340.43</v>
      </c>
    </row>
    <row r="419" spans="2:4">
      <c r="B419" s="2026">
        <v>40592</v>
      </c>
      <c r="C419" s="2112">
        <v>12391.25</v>
      </c>
      <c r="D419" s="2112">
        <v>1343.01</v>
      </c>
    </row>
    <row r="420" spans="2:4">
      <c r="B420" s="2026">
        <v>40595</v>
      </c>
      <c r="C420" s="428" t="e">
        <f>NA()</f>
        <v>#N/A</v>
      </c>
      <c r="D420" s="428" t="e">
        <f>NA()</f>
        <v>#N/A</v>
      </c>
    </row>
    <row r="421" spans="2:4">
      <c r="B421" s="2026">
        <v>40596</v>
      </c>
      <c r="C421" s="2112">
        <v>12212.79</v>
      </c>
      <c r="D421" s="2112">
        <v>1315.44</v>
      </c>
    </row>
    <row r="422" spans="2:4">
      <c r="B422" s="2026">
        <v>40597</v>
      </c>
      <c r="C422" s="2112">
        <v>12105.78</v>
      </c>
      <c r="D422" s="2112">
        <v>1307.4000000000001</v>
      </c>
    </row>
    <row r="423" spans="2:4">
      <c r="B423" s="2026">
        <v>40598</v>
      </c>
      <c r="C423" s="2112">
        <v>12068.5</v>
      </c>
      <c r="D423" s="2112">
        <v>1306.0999999999999</v>
      </c>
    </row>
    <row r="424" spans="2:4">
      <c r="B424" s="2026">
        <v>40599</v>
      </c>
      <c r="C424" s="2112">
        <v>12130.45</v>
      </c>
      <c r="D424" s="2112">
        <v>1319.88</v>
      </c>
    </row>
    <row r="425" spans="2:4">
      <c r="B425" s="2026">
        <v>40602</v>
      </c>
      <c r="C425" s="2112">
        <v>12226.34</v>
      </c>
      <c r="D425" s="2112">
        <v>1327.22</v>
      </c>
    </row>
    <row r="426" spans="2:4">
      <c r="B426" s="2026">
        <v>40603</v>
      </c>
      <c r="C426" s="2112">
        <v>12058.02</v>
      </c>
      <c r="D426" s="2112">
        <v>1306.33</v>
      </c>
    </row>
    <row r="427" spans="2:4">
      <c r="B427" s="2026">
        <v>40604</v>
      </c>
      <c r="C427" s="2112">
        <v>12066.8</v>
      </c>
      <c r="D427" s="2112">
        <v>1308.44</v>
      </c>
    </row>
    <row r="428" spans="2:4">
      <c r="B428" s="2026">
        <v>40605</v>
      </c>
      <c r="C428" s="2112">
        <v>12258.2</v>
      </c>
      <c r="D428" s="2112">
        <v>1330.97</v>
      </c>
    </row>
    <row r="429" spans="2:4">
      <c r="B429" s="2026">
        <v>40606</v>
      </c>
      <c r="C429" s="2112">
        <v>12169.88</v>
      </c>
      <c r="D429" s="2112">
        <v>1321.15</v>
      </c>
    </row>
    <row r="430" spans="2:4">
      <c r="B430" s="2026">
        <v>40609</v>
      </c>
      <c r="C430" s="2112">
        <v>12090.03</v>
      </c>
      <c r="D430" s="2112">
        <v>1310.1300000000001</v>
      </c>
    </row>
    <row r="431" spans="2:4">
      <c r="B431" s="2026">
        <v>40610</v>
      </c>
      <c r="C431" s="2112">
        <v>12214.38</v>
      </c>
      <c r="D431" s="2112">
        <v>1321.82</v>
      </c>
    </row>
    <row r="432" spans="2:4">
      <c r="B432" s="2026">
        <v>40611</v>
      </c>
      <c r="C432" s="2112">
        <v>12213.09</v>
      </c>
      <c r="D432" s="2112">
        <v>1320.02</v>
      </c>
    </row>
    <row r="433" spans="2:4">
      <c r="B433" s="2026">
        <v>40612</v>
      </c>
      <c r="C433" s="2112">
        <v>11984.61</v>
      </c>
      <c r="D433" s="2112">
        <v>1295.1099999999999</v>
      </c>
    </row>
    <row r="434" spans="2:4">
      <c r="B434" s="2026">
        <v>40613</v>
      </c>
      <c r="C434" s="2112">
        <v>12044.4</v>
      </c>
      <c r="D434" s="2112">
        <v>1304.28</v>
      </c>
    </row>
    <row r="435" spans="2:4">
      <c r="B435" s="2026">
        <v>40616</v>
      </c>
      <c r="C435" s="2112">
        <v>11993.16</v>
      </c>
      <c r="D435" s="2112">
        <v>1296.3900000000001</v>
      </c>
    </row>
    <row r="436" spans="2:4">
      <c r="B436" s="2026">
        <v>40617</v>
      </c>
      <c r="C436" s="2112">
        <v>11855.42</v>
      </c>
      <c r="D436" s="2112">
        <v>1281.8699999999999</v>
      </c>
    </row>
    <row r="437" spans="2:4">
      <c r="B437" s="2026">
        <v>40618</v>
      </c>
      <c r="C437" s="2112">
        <v>11613.3</v>
      </c>
      <c r="D437" s="2112">
        <v>1256.8800000000001</v>
      </c>
    </row>
    <row r="438" spans="2:4">
      <c r="B438" s="2026">
        <v>40619</v>
      </c>
      <c r="C438" s="2112">
        <v>11774.59</v>
      </c>
      <c r="D438" s="2112">
        <v>1273.72</v>
      </c>
    </row>
    <row r="439" spans="2:4">
      <c r="B439" s="2026">
        <v>40620</v>
      </c>
      <c r="C439" s="2112">
        <v>11858.52</v>
      </c>
      <c r="D439" s="2112">
        <v>1279.2</v>
      </c>
    </row>
    <row r="440" spans="2:4">
      <c r="B440" s="2026">
        <v>40623</v>
      </c>
      <c r="C440" s="2112">
        <v>12036.53</v>
      </c>
      <c r="D440" s="2112">
        <v>1298.3800000000001</v>
      </c>
    </row>
    <row r="441" spans="2:4">
      <c r="B441" s="2026">
        <v>40624</v>
      </c>
      <c r="C441" s="2112">
        <v>12018.63</v>
      </c>
      <c r="D441" s="2112">
        <v>1293.77</v>
      </c>
    </row>
    <row r="442" spans="2:4">
      <c r="B442" s="2026">
        <v>40625</v>
      </c>
      <c r="C442" s="2112">
        <v>12086.02</v>
      </c>
      <c r="D442" s="2112">
        <v>1297.54</v>
      </c>
    </row>
    <row r="443" spans="2:4">
      <c r="B443" s="2026">
        <v>40626</v>
      </c>
      <c r="C443" s="2112">
        <v>12170.56</v>
      </c>
      <c r="D443" s="2112">
        <v>1309.6600000000001</v>
      </c>
    </row>
    <row r="444" spans="2:4">
      <c r="B444" s="2026">
        <v>40627</v>
      </c>
      <c r="C444" s="2112">
        <v>12220.59</v>
      </c>
      <c r="D444" s="2112">
        <v>1313.8</v>
      </c>
    </row>
    <row r="445" spans="2:4">
      <c r="B445" s="2026">
        <v>40630</v>
      </c>
      <c r="C445" s="2112">
        <v>12197.88</v>
      </c>
      <c r="D445" s="2112">
        <v>1310.19</v>
      </c>
    </row>
    <row r="446" spans="2:4">
      <c r="B446" s="2026">
        <v>40631</v>
      </c>
      <c r="C446" s="2112">
        <v>12279.01</v>
      </c>
      <c r="D446" s="2112">
        <v>1319.44</v>
      </c>
    </row>
    <row r="447" spans="2:4">
      <c r="B447" s="2026">
        <v>40632</v>
      </c>
      <c r="C447" s="2112">
        <v>12350.61</v>
      </c>
      <c r="D447" s="2112">
        <v>1328.26</v>
      </c>
    </row>
    <row r="448" spans="2:4">
      <c r="B448" s="2026">
        <v>40633</v>
      </c>
      <c r="C448" s="2112">
        <v>12319.73</v>
      </c>
      <c r="D448" s="2112">
        <v>1325.83</v>
      </c>
    </row>
    <row r="449" spans="2:4">
      <c r="B449" s="2026">
        <v>40634</v>
      </c>
      <c r="C449" s="2112">
        <v>12376.72</v>
      </c>
      <c r="D449" s="2112">
        <v>1332.41</v>
      </c>
    </row>
    <row r="450" spans="2:4">
      <c r="B450" s="2026">
        <v>40637</v>
      </c>
      <c r="C450" s="2112">
        <v>12400.03</v>
      </c>
      <c r="D450" s="2112">
        <v>1332.87</v>
      </c>
    </row>
    <row r="451" spans="2:4">
      <c r="B451" s="2026">
        <v>40638</v>
      </c>
      <c r="C451" s="2112">
        <v>12393.9</v>
      </c>
      <c r="D451" s="2112">
        <v>1332.63</v>
      </c>
    </row>
    <row r="452" spans="2:4">
      <c r="B452" s="2026">
        <v>40639</v>
      </c>
      <c r="C452" s="2112">
        <v>12426.75</v>
      </c>
      <c r="D452" s="2112">
        <v>1335.54</v>
      </c>
    </row>
    <row r="453" spans="2:4">
      <c r="B453" s="2026">
        <v>40640</v>
      </c>
      <c r="C453" s="2112">
        <v>12409.49</v>
      </c>
      <c r="D453" s="2112">
        <v>1333.51</v>
      </c>
    </row>
    <row r="454" spans="2:4">
      <c r="B454" s="2026">
        <v>40641</v>
      </c>
      <c r="C454" s="2112">
        <v>12380.05</v>
      </c>
      <c r="D454" s="2112">
        <v>1328.17</v>
      </c>
    </row>
    <row r="455" spans="2:4">
      <c r="B455" s="2026">
        <v>40644</v>
      </c>
      <c r="C455" s="2112">
        <v>12381.11</v>
      </c>
      <c r="D455" s="2112">
        <v>1324.46</v>
      </c>
    </row>
    <row r="456" spans="2:4">
      <c r="B456" s="2026">
        <v>40645</v>
      </c>
      <c r="C456" s="2112">
        <v>12263.58</v>
      </c>
      <c r="D456" s="2112">
        <v>1314.16</v>
      </c>
    </row>
    <row r="457" spans="2:4">
      <c r="B457" s="2026">
        <v>40646</v>
      </c>
      <c r="C457" s="2112">
        <v>12270.99</v>
      </c>
      <c r="D457" s="2112">
        <v>1314.41</v>
      </c>
    </row>
    <row r="458" spans="2:4">
      <c r="B458" s="2026">
        <v>40647</v>
      </c>
      <c r="C458" s="2112">
        <v>12285.15</v>
      </c>
      <c r="D458" s="2112">
        <v>1314.52</v>
      </c>
    </row>
    <row r="459" spans="2:4">
      <c r="B459" s="2026">
        <v>40648</v>
      </c>
      <c r="C459" s="2112">
        <v>12341.83</v>
      </c>
      <c r="D459" s="2112">
        <v>1319.68</v>
      </c>
    </row>
    <row r="460" spans="2:4">
      <c r="B460" s="2026">
        <v>40651</v>
      </c>
      <c r="C460" s="2112">
        <v>12201.59</v>
      </c>
      <c r="D460" s="2112">
        <v>1305.1400000000001</v>
      </c>
    </row>
    <row r="461" spans="2:4">
      <c r="B461" s="2026">
        <v>40652</v>
      </c>
      <c r="C461" s="2112">
        <v>12266.75</v>
      </c>
      <c r="D461" s="2112">
        <v>1312.62</v>
      </c>
    </row>
    <row r="462" spans="2:4">
      <c r="B462" s="2026">
        <v>40653</v>
      </c>
      <c r="C462" s="2112">
        <v>12453.54</v>
      </c>
      <c r="D462" s="2112">
        <v>1330.36</v>
      </c>
    </row>
    <row r="463" spans="2:4">
      <c r="B463" s="2026">
        <v>40654</v>
      </c>
      <c r="C463" s="2112">
        <v>12505.99</v>
      </c>
      <c r="D463" s="2112">
        <v>1337.38</v>
      </c>
    </row>
    <row r="464" spans="2:4">
      <c r="B464" s="2026">
        <v>40655</v>
      </c>
      <c r="C464" s="428" t="e">
        <f>NA()</f>
        <v>#N/A</v>
      </c>
      <c r="D464" s="428" t="e">
        <f>NA()</f>
        <v>#N/A</v>
      </c>
    </row>
    <row r="465" spans="2:4">
      <c r="B465" s="2026">
        <v>40658</v>
      </c>
      <c r="C465" s="2112">
        <v>12479.88</v>
      </c>
      <c r="D465" s="2112">
        <v>1335.25</v>
      </c>
    </row>
    <row r="466" spans="2:4">
      <c r="B466" s="2026">
        <v>40659</v>
      </c>
      <c r="C466" s="2112">
        <v>12595.37</v>
      </c>
      <c r="D466" s="2112">
        <v>1347.24</v>
      </c>
    </row>
    <row r="467" spans="2:4">
      <c r="B467" s="2026">
        <v>40660</v>
      </c>
      <c r="C467" s="2112">
        <v>12690.96</v>
      </c>
      <c r="D467" s="2112">
        <v>1355.66</v>
      </c>
    </row>
    <row r="468" spans="2:4">
      <c r="B468" s="2026">
        <v>40661</v>
      </c>
      <c r="C468" s="2112">
        <v>12763.31</v>
      </c>
      <c r="D468" s="2112">
        <v>1360.48</v>
      </c>
    </row>
    <row r="469" spans="2:4">
      <c r="B469" s="2026">
        <v>40662</v>
      </c>
      <c r="C469" s="2112">
        <v>12810.54</v>
      </c>
      <c r="D469" s="2112">
        <v>1363.61</v>
      </c>
    </row>
    <row r="470" spans="2:4">
      <c r="B470" s="2026">
        <v>40665</v>
      </c>
      <c r="C470" s="2112">
        <v>12807.36</v>
      </c>
      <c r="D470" s="2112">
        <v>1361.22</v>
      </c>
    </row>
    <row r="471" spans="2:4">
      <c r="B471" s="2026">
        <v>40666</v>
      </c>
      <c r="C471" s="2112">
        <v>12807.51</v>
      </c>
      <c r="D471" s="2112">
        <v>1356.62</v>
      </c>
    </row>
    <row r="472" spans="2:4">
      <c r="B472" s="2026">
        <v>40667</v>
      </c>
      <c r="C472" s="2112">
        <v>12723.58</v>
      </c>
      <c r="D472" s="2112">
        <v>1347.32</v>
      </c>
    </row>
    <row r="473" spans="2:4">
      <c r="B473" s="2026">
        <v>40668</v>
      </c>
      <c r="C473" s="2112">
        <v>12584.17</v>
      </c>
      <c r="D473" s="2112">
        <v>1335.1</v>
      </c>
    </row>
    <row r="474" spans="2:4">
      <c r="B474" s="2026">
        <v>40669</v>
      </c>
      <c r="C474" s="2112">
        <v>12638.74</v>
      </c>
      <c r="D474" s="2112">
        <v>1340.2</v>
      </c>
    </row>
    <row r="475" spans="2:4">
      <c r="B475" s="2026">
        <v>40672</v>
      </c>
      <c r="C475" s="2112">
        <v>12684.68</v>
      </c>
      <c r="D475" s="2112">
        <v>1346.29</v>
      </c>
    </row>
    <row r="476" spans="2:4">
      <c r="B476" s="2026">
        <v>40673</v>
      </c>
      <c r="C476" s="2112">
        <v>12760.36</v>
      </c>
      <c r="D476" s="2112">
        <v>1357.16</v>
      </c>
    </row>
    <row r="477" spans="2:4">
      <c r="B477" s="2026">
        <v>40674</v>
      </c>
      <c r="C477" s="2112">
        <v>12630.03</v>
      </c>
      <c r="D477" s="2112">
        <v>1342.08</v>
      </c>
    </row>
    <row r="478" spans="2:4">
      <c r="B478" s="2026">
        <v>40675</v>
      </c>
      <c r="C478" s="2112">
        <v>12695.92</v>
      </c>
      <c r="D478" s="2112">
        <v>1348.65</v>
      </c>
    </row>
    <row r="479" spans="2:4">
      <c r="B479" s="2026">
        <v>40676</v>
      </c>
      <c r="C479" s="2112">
        <v>12595.75</v>
      </c>
      <c r="D479" s="2112">
        <v>1337.77</v>
      </c>
    </row>
    <row r="480" spans="2:4">
      <c r="B480" s="2026">
        <v>40679</v>
      </c>
      <c r="C480" s="2112">
        <v>12548.37</v>
      </c>
      <c r="D480" s="2112">
        <v>1329.47</v>
      </c>
    </row>
    <row r="481" spans="2:4">
      <c r="B481" s="2026">
        <v>40680</v>
      </c>
      <c r="C481" s="2112">
        <v>12479.58</v>
      </c>
      <c r="D481" s="2112">
        <v>1328.98</v>
      </c>
    </row>
    <row r="482" spans="2:4">
      <c r="B482" s="2026">
        <v>40681</v>
      </c>
      <c r="C482" s="2112">
        <v>12560.18</v>
      </c>
      <c r="D482" s="2112">
        <v>1340.68</v>
      </c>
    </row>
    <row r="483" spans="2:4">
      <c r="B483" s="2026">
        <v>40682</v>
      </c>
      <c r="C483" s="2112">
        <v>12605.32</v>
      </c>
      <c r="D483" s="2112">
        <v>1343.6</v>
      </c>
    </row>
    <row r="484" spans="2:4">
      <c r="B484" s="2026">
        <v>40683</v>
      </c>
      <c r="C484" s="2112">
        <v>12512.04</v>
      </c>
      <c r="D484" s="2112">
        <v>1333.27</v>
      </c>
    </row>
    <row r="485" spans="2:4">
      <c r="B485" s="2026">
        <v>40686</v>
      </c>
      <c r="C485" s="2112">
        <v>12381.26</v>
      </c>
      <c r="D485" s="2112">
        <v>1317.37</v>
      </c>
    </row>
    <row r="486" spans="2:4">
      <c r="B486" s="2026">
        <v>40687</v>
      </c>
      <c r="C486" s="2112">
        <v>12356.21</v>
      </c>
      <c r="D486" s="2112">
        <v>1316.28</v>
      </c>
    </row>
    <row r="487" spans="2:4">
      <c r="B487" s="2026">
        <v>40688</v>
      </c>
      <c r="C487" s="2112">
        <v>12394.66</v>
      </c>
      <c r="D487" s="2112">
        <v>1320.47</v>
      </c>
    </row>
    <row r="488" spans="2:4">
      <c r="B488" s="2026">
        <v>40689</v>
      </c>
      <c r="C488" s="2112">
        <v>12402.76</v>
      </c>
      <c r="D488" s="2112">
        <v>1325.69</v>
      </c>
    </row>
    <row r="489" spans="2:4">
      <c r="B489" s="2026">
        <v>40690</v>
      </c>
      <c r="C489" s="2112">
        <v>12441.58</v>
      </c>
      <c r="D489" s="2112">
        <v>1331.1</v>
      </c>
    </row>
    <row r="490" spans="2:4">
      <c r="B490" s="2026">
        <v>40693</v>
      </c>
      <c r="C490" s="428" t="e">
        <f>NA()</f>
        <v>#N/A</v>
      </c>
      <c r="D490" s="428" t="e">
        <f>NA()</f>
        <v>#N/A</v>
      </c>
    </row>
    <row r="491" spans="2:4">
      <c r="B491" s="2026">
        <v>40694</v>
      </c>
      <c r="C491" s="2112">
        <v>12569.79</v>
      </c>
      <c r="D491" s="2112">
        <v>1345.2</v>
      </c>
    </row>
    <row r="492" spans="2:4">
      <c r="B492" s="2026">
        <v>40695</v>
      </c>
      <c r="C492" s="2112">
        <v>12290.14</v>
      </c>
      <c r="D492" s="2112">
        <v>1314.55</v>
      </c>
    </row>
    <row r="493" spans="2:4">
      <c r="B493" s="2026">
        <v>40696</v>
      </c>
      <c r="C493" s="2112">
        <v>12248.55</v>
      </c>
      <c r="D493" s="2112">
        <v>1312.94</v>
      </c>
    </row>
    <row r="494" spans="2:4">
      <c r="B494" s="2026">
        <v>40697</v>
      </c>
      <c r="C494" s="2112">
        <v>12151.26</v>
      </c>
      <c r="D494" s="2112">
        <v>1300.1600000000001</v>
      </c>
    </row>
    <row r="495" spans="2:4">
      <c r="B495" s="2026">
        <v>40700</v>
      </c>
      <c r="C495" s="2112">
        <v>12089.96</v>
      </c>
      <c r="D495" s="2112">
        <v>1286.17</v>
      </c>
    </row>
    <row r="496" spans="2:4">
      <c r="B496" s="2026">
        <v>40701</v>
      </c>
      <c r="C496" s="2112">
        <v>12070.81</v>
      </c>
      <c r="D496" s="2112">
        <v>1284.94</v>
      </c>
    </row>
    <row r="497" spans="2:4">
      <c r="B497" s="2026">
        <v>40702</v>
      </c>
      <c r="C497" s="2112">
        <v>12048.94</v>
      </c>
      <c r="D497" s="2112">
        <v>1279.56</v>
      </c>
    </row>
    <row r="498" spans="2:4">
      <c r="B498" s="2026">
        <v>40703</v>
      </c>
      <c r="C498" s="2112">
        <v>12124.36</v>
      </c>
      <c r="D498" s="2112">
        <v>1289</v>
      </c>
    </row>
    <row r="499" spans="2:4">
      <c r="B499" s="2026">
        <v>40704</v>
      </c>
      <c r="C499" s="2112">
        <v>11951.91</v>
      </c>
      <c r="D499" s="2112">
        <v>1270.98</v>
      </c>
    </row>
    <row r="500" spans="2:4">
      <c r="B500" s="2026">
        <v>40707</v>
      </c>
      <c r="C500" s="2112">
        <v>11952.97</v>
      </c>
      <c r="D500" s="2112">
        <v>1271.83</v>
      </c>
    </row>
    <row r="501" spans="2:4">
      <c r="B501" s="2026">
        <v>40708</v>
      </c>
      <c r="C501" s="2112">
        <v>12076.11</v>
      </c>
      <c r="D501" s="2112">
        <v>1287.8699999999999</v>
      </c>
    </row>
    <row r="502" spans="2:4">
      <c r="B502" s="2026">
        <v>40709</v>
      </c>
      <c r="C502" s="2112">
        <v>11897.27</v>
      </c>
      <c r="D502" s="2112">
        <v>1265.42</v>
      </c>
    </row>
    <row r="503" spans="2:4">
      <c r="B503" s="2026">
        <v>40710</v>
      </c>
      <c r="C503" s="2112">
        <v>11961.52</v>
      </c>
      <c r="D503" s="2112">
        <v>1267.6400000000001</v>
      </c>
    </row>
    <row r="504" spans="2:4">
      <c r="B504" s="2026">
        <v>40711</v>
      </c>
      <c r="C504" s="2112">
        <v>12004.36</v>
      </c>
      <c r="D504" s="2112">
        <v>1271.5</v>
      </c>
    </row>
    <row r="505" spans="2:4">
      <c r="B505" s="2026">
        <v>40714</v>
      </c>
      <c r="C505" s="2112">
        <v>12080.38</v>
      </c>
      <c r="D505" s="2112">
        <v>1278.3599999999999</v>
      </c>
    </row>
    <row r="506" spans="2:4">
      <c r="B506" s="2026">
        <v>40715</v>
      </c>
      <c r="C506" s="2112">
        <v>12190.01</v>
      </c>
      <c r="D506" s="2112">
        <v>1295.52</v>
      </c>
    </row>
    <row r="507" spans="2:4">
      <c r="B507" s="2026">
        <v>40716</v>
      </c>
      <c r="C507" s="2112">
        <v>12109.67</v>
      </c>
      <c r="D507" s="2112">
        <v>1287.1400000000001</v>
      </c>
    </row>
    <row r="508" spans="2:4">
      <c r="B508" s="2026">
        <v>40717</v>
      </c>
      <c r="C508" s="2112">
        <v>12050</v>
      </c>
      <c r="D508" s="2112">
        <v>1283.5</v>
      </c>
    </row>
    <row r="509" spans="2:4">
      <c r="B509" s="2026">
        <v>40718</v>
      </c>
      <c r="C509" s="2112">
        <v>11934.58</v>
      </c>
      <c r="D509" s="2112">
        <v>1268.45</v>
      </c>
    </row>
    <row r="510" spans="2:4">
      <c r="B510" s="2026">
        <v>40721</v>
      </c>
      <c r="C510" s="2112">
        <v>12043.56</v>
      </c>
      <c r="D510" s="2112">
        <v>1280.0999999999999</v>
      </c>
    </row>
    <row r="511" spans="2:4">
      <c r="B511" s="2026">
        <v>40722</v>
      </c>
      <c r="C511" s="2112">
        <v>12188.69</v>
      </c>
      <c r="D511" s="2112">
        <v>1296.67</v>
      </c>
    </row>
    <row r="512" spans="2:4">
      <c r="B512" s="2026">
        <v>40723</v>
      </c>
      <c r="C512" s="2112">
        <v>12261.42</v>
      </c>
      <c r="D512" s="2112">
        <v>1307.4100000000001</v>
      </c>
    </row>
    <row r="513" spans="2:4">
      <c r="B513" s="2026">
        <v>40724</v>
      </c>
      <c r="C513" s="2112">
        <v>12414.34</v>
      </c>
      <c r="D513" s="2112">
        <v>1320.64</v>
      </c>
    </row>
    <row r="514" spans="2:4">
      <c r="B514" s="2026">
        <v>40725</v>
      </c>
      <c r="C514" s="2112">
        <v>12582.77</v>
      </c>
      <c r="D514" s="2112">
        <v>1339.67</v>
      </c>
    </row>
    <row r="515" spans="2:4">
      <c r="B515" s="2026">
        <v>40728</v>
      </c>
      <c r="C515" s="428" t="e">
        <f>NA()</f>
        <v>#N/A</v>
      </c>
      <c r="D515" s="428" t="e">
        <f>NA()</f>
        <v>#N/A</v>
      </c>
    </row>
    <row r="516" spans="2:4">
      <c r="B516" s="2026">
        <v>40729</v>
      </c>
      <c r="C516" s="2112">
        <v>12569.87</v>
      </c>
      <c r="D516" s="2112">
        <v>1337.88</v>
      </c>
    </row>
    <row r="517" spans="2:4">
      <c r="B517" s="2026">
        <v>40730</v>
      </c>
      <c r="C517" s="2112">
        <v>12626.02</v>
      </c>
      <c r="D517" s="2112">
        <v>1339.22</v>
      </c>
    </row>
    <row r="518" spans="2:4">
      <c r="B518" s="2026">
        <v>40731</v>
      </c>
      <c r="C518" s="2112">
        <v>12719.49</v>
      </c>
      <c r="D518" s="2112">
        <v>1353.22</v>
      </c>
    </row>
    <row r="519" spans="2:4">
      <c r="B519" s="2026">
        <v>40732</v>
      </c>
      <c r="C519" s="2112">
        <v>12657.2</v>
      </c>
      <c r="D519" s="2112">
        <v>1343.8</v>
      </c>
    </row>
    <row r="520" spans="2:4">
      <c r="B520" s="2026">
        <v>40735</v>
      </c>
      <c r="C520" s="2112">
        <v>12505.76</v>
      </c>
      <c r="D520" s="2112">
        <v>1319.49</v>
      </c>
    </row>
    <row r="521" spans="2:4">
      <c r="B521" s="2026">
        <v>40736</v>
      </c>
      <c r="C521" s="2112">
        <v>12446.88</v>
      </c>
      <c r="D521" s="2112">
        <v>1313.64</v>
      </c>
    </row>
    <row r="522" spans="2:4">
      <c r="B522" s="2026">
        <v>40737</v>
      </c>
      <c r="C522" s="2112">
        <v>12491.61</v>
      </c>
      <c r="D522" s="2112">
        <v>1317.72</v>
      </c>
    </row>
    <row r="523" spans="2:4">
      <c r="B523" s="2026">
        <v>40738</v>
      </c>
      <c r="C523" s="2112">
        <v>12437.12</v>
      </c>
      <c r="D523" s="2112">
        <v>1308.8699999999999</v>
      </c>
    </row>
    <row r="524" spans="2:4">
      <c r="B524" s="2026">
        <v>40739</v>
      </c>
      <c r="C524" s="2112">
        <v>12479.73</v>
      </c>
      <c r="D524" s="2112">
        <v>1316.14</v>
      </c>
    </row>
    <row r="525" spans="2:4">
      <c r="B525" s="2026">
        <v>40742</v>
      </c>
      <c r="C525" s="2112">
        <v>12385.16</v>
      </c>
      <c r="D525" s="2112">
        <v>1305.44</v>
      </c>
    </row>
    <row r="526" spans="2:4">
      <c r="B526" s="2026">
        <v>40743</v>
      </c>
      <c r="C526" s="2112">
        <v>12587.42</v>
      </c>
      <c r="D526" s="2112">
        <v>1326.73</v>
      </c>
    </row>
    <row r="527" spans="2:4">
      <c r="B527" s="2026">
        <v>40744</v>
      </c>
      <c r="C527" s="2112">
        <v>12571.91</v>
      </c>
      <c r="D527" s="2112">
        <v>1325.84</v>
      </c>
    </row>
    <row r="528" spans="2:4">
      <c r="B528" s="2026">
        <v>40745</v>
      </c>
      <c r="C528" s="2112">
        <v>12724.41</v>
      </c>
      <c r="D528" s="2112">
        <v>1343.8</v>
      </c>
    </row>
    <row r="529" spans="2:4">
      <c r="B529" s="2026">
        <v>40746</v>
      </c>
      <c r="C529" s="2112">
        <v>12681.16</v>
      </c>
      <c r="D529" s="2112">
        <v>1345.02</v>
      </c>
    </row>
    <row r="530" spans="2:4">
      <c r="B530" s="2026">
        <v>40749</v>
      </c>
      <c r="C530" s="2112">
        <v>12592.8</v>
      </c>
      <c r="D530" s="2112">
        <v>1337.43</v>
      </c>
    </row>
    <row r="531" spans="2:4">
      <c r="B531" s="2026">
        <v>40750</v>
      </c>
      <c r="C531" s="2112">
        <v>12501.3</v>
      </c>
      <c r="D531" s="2112">
        <v>1331.94</v>
      </c>
    </row>
    <row r="532" spans="2:4">
      <c r="B532" s="2026">
        <v>40751</v>
      </c>
      <c r="C532" s="2112">
        <v>12302.55</v>
      </c>
      <c r="D532" s="2112">
        <v>1304.8900000000001</v>
      </c>
    </row>
    <row r="533" spans="2:4">
      <c r="B533" s="2026">
        <v>40752</v>
      </c>
      <c r="C533" s="2112">
        <v>12240.11</v>
      </c>
      <c r="D533" s="2112">
        <v>1300.67</v>
      </c>
    </row>
    <row r="534" spans="2:4">
      <c r="B534" s="2026">
        <v>40753</v>
      </c>
      <c r="C534" s="2112">
        <v>12143.24</v>
      </c>
      <c r="D534" s="2112">
        <v>1292.28</v>
      </c>
    </row>
    <row r="535" spans="2:4">
      <c r="B535" s="2026">
        <v>40756</v>
      </c>
      <c r="C535" s="2112">
        <v>12132.49</v>
      </c>
      <c r="D535" s="2112">
        <v>1286.94</v>
      </c>
    </row>
    <row r="536" spans="2:4">
      <c r="B536" s="2026">
        <v>40757</v>
      </c>
      <c r="C536" s="2112">
        <v>11866.62</v>
      </c>
      <c r="D536" s="2112">
        <v>1254.05</v>
      </c>
    </row>
    <row r="537" spans="2:4">
      <c r="B537" s="2026">
        <v>40758</v>
      </c>
      <c r="C537" s="2112">
        <v>11896.44</v>
      </c>
      <c r="D537" s="2112">
        <v>1260.3399999999999</v>
      </c>
    </row>
    <row r="538" spans="2:4">
      <c r="B538" s="2026">
        <v>40759</v>
      </c>
      <c r="C538" s="2112">
        <v>11383.68</v>
      </c>
      <c r="D538" s="2112">
        <v>1200.07</v>
      </c>
    </row>
    <row r="539" spans="2:4">
      <c r="B539" s="2026">
        <v>40760</v>
      </c>
      <c r="C539" s="2112">
        <v>11444.61</v>
      </c>
      <c r="D539" s="2112">
        <v>1199.3800000000001</v>
      </c>
    </row>
    <row r="540" spans="2:4">
      <c r="B540" s="2026">
        <v>40763</v>
      </c>
      <c r="C540" s="2112">
        <v>10809.85</v>
      </c>
      <c r="D540" s="2112">
        <v>1119.46</v>
      </c>
    </row>
    <row r="541" spans="2:4">
      <c r="B541" s="2026">
        <v>40764</v>
      </c>
      <c r="C541" s="2112">
        <v>11239.77</v>
      </c>
      <c r="D541" s="2112">
        <v>1172.53</v>
      </c>
    </row>
    <row r="542" spans="2:4">
      <c r="B542" s="2026">
        <v>40765</v>
      </c>
      <c r="C542" s="2112">
        <v>10719.94</v>
      </c>
      <c r="D542" s="2112">
        <v>1120.76</v>
      </c>
    </row>
    <row r="543" spans="2:4">
      <c r="B543" s="2026">
        <v>40766</v>
      </c>
      <c r="C543" s="2112">
        <v>11143.31</v>
      </c>
      <c r="D543" s="2112">
        <v>1172.6400000000001</v>
      </c>
    </row>
    <row r="544" spans="2:4">
      <c r="B544" s="2026">
        <v>40767</v>
      </c>
      <c r="C544" s="2112">
        <v>11269.02</v>
      </c>
      <c r="D544" s="2112">
        <v>1178.81</v>
      </c>
    </row>
    <row r="545" spans="2:4">
      <c r="B545" s="2026">
        <v>40770</v>
      </c>
      <c r="C545" s="2112">
        <v>11482.9</v>
      </c>
      <c r="D545" s="2112">
        <v>1204.49</v>
      </c>
    </row>
    <row r="546" spans="2:4">
      <c r="B546" s="2026">
        <v>40771</v>
      </c>
      <c r="C546" s="2112">
        <v>11405.93</v>
      </c>
      <c r="D546" s="2112">
        <v>1192.76</v>
      </c>
    </row>
    <row r="547" spans="2:4">
      <c r="B547" s="2026">
        <v>40772</v>
      </c>
      <c r="C547" s="2112">
        <v>11410.21</v>
      </c>
      <c r="D547" s="2112">
        <v>1193.8900000000001</v>
      </c>
    </row>
    <row r="548" spans="2:4">
      <c r="B548" s="2026">
        <v>40773</v>
      </c>
      <c r="C548" s="2112">
        <v>10990.58</v>
      </c>
      <c r="D548" s="2112">
        <v>1140.6500000000001</v>
      </c>
    </row>
    <row r="549" spans="2:4">
      <c r="B549" s="2026">
        <v>40774</v>
      </c>
      <c r="C549" s="2112">
        <v>10817.65</v>
      </c>
      <c r="D549" s="2112">
        <v>1123.53</v>
      </c>
    </row>
    <row r="550" spans="2:4">
      <c r="B550" s="2026">
        <v>40777</v>
      </c>
      <c r="C550" s="2112">
        <v>10854.65</v>
      </c>
      <c r="D550" s="2112">
        <v>1123.82</v>
      </c>
    </row>
    <row r="551" spans="2:4">
      <c r="B551" s="2026">
        <v>40778</v>
      </c>
      <c r="C551" s="2112">
        <v>11176.76</v>
      </c>
      <c r="D551" s="2112">
        <v>1162.3499999999999</v>
      </c>
    </row>
    <row r="552" spans="2:4">
      <c r="B552" s="2026">
        <v>40779</v>
      </c>
      <c r="C552" s="2112">
        <v>11320.71</v>
      </c>
      <c r="D552" s="2112">
        <v>1177.5999999999999</v>
      </c>
    </row>
    <row r="553" spans="2:4">
      <c r="B553" s="2026">
        <v>40780</v>
      </c>
      <c r="C553" s="2112">
        <v>11149.82</v>
      </c>
      <c r="D553" s="2112">
        <v>1159.27</v>
      </c>
    </row>
    <row r="554" spans="2:4">
      <c r="B554" s="2026">
        <v>40781</v>
      </c>
      <c r="C554" s="2112">
        <v>11284.54</v>
      </c>
      <c r="D554" s="2112">
        <v>1176.8</v>
      </c>
    </row>
    <row r="555" spans="2:4">
      <c r="B555" s="2026">
        <v>40784</v>
      </c>
      <c r="C555" s="2112">
        <v>11539.25</v>
      </c>
      <c r="D555" s="2112">
        <v>1210.08</v>
      </c>
    </row>
    <row r="556" spans="2:4">
      <c r="B556" s="2026">
        <v>40785</v>
      </c>
      <c r="C556" s="2112">
        <v>11559.95</v>
      </c>
      <c r="D556" s="2112">
        <v>1212.92</v>
      </c>
    </row>
    <row r="557" spans="2:4">
      <c r="B557" s="2026">
        <v>40786</v>
      </c>
      <c r="C557" s="2112">
        <v>11613.53</v>
      </c>
      <c r="D557" s="2112">
        <v>1218.8900000000001</v>
      </c>
    </row>
    <row r="558" spans="2:4">
      <c r="B558" s="2026">
        <v>40787</v>
      </c>
      <c r="C558" s="2112">
        <v>11493.57</v>
      </c>
      <c r="D558" s="2112">
        <v>1204.42</v>
      </c>
    </row>
    <row r="559" spans="2:4">
      <c r="B559" s="2026">
        <v>40788</v>
      </c>
      <c r="C559" s="2112">
        <v>11240.26</v>
      </c>
      <c r="D559" s="2112">
        <v>1173.97</v>
      </c>
    </row>
    <row r="560" spans="2:4">
      <c r="B560" s="2026">
        <v>40791</v>
      </c>
      <c r="C560" s="428" t="e">
        <f>NA()</f>
        <v>#N/A</v>
      </c>
      <c r="D560" s="428" t="e">
        <f>NA()</f>
        <v>#N/A</v>
      </c>
    </row>
    <row r="561" spans="2:4">
      <c r="B561" s="2026">
        <v>40792</v>
      </c>
      <c r="C561" s="2112">
        <v>11139.3</v>
      </c>
      <c r="D561" s="2112">
        <v>1165.24</v>
      </c>
    </row>
    <row r="562" spans="2:4">
      <c r="B562" s="2026">
        <v>40793</v>
      </c>
      <c r="C562" s="2112">
        <v>11414.86</v>
      </c>
      <c r="D562" s="2112">
        <v>1198.6199999999999</v>
      </c>
    </row>
    <row r="563" spans="2:4">
      <c r="B563" s="2026">
        <v>40794</v>
      </c>
      <c r="C563" s="2112">
        <v>11295.81</v>
      </c>
      <c r="D563" s="2112">
        <v>1185.9000000000001</v>
      </c>
    </row>
    <row r="564" spans="2:4">
      <c r="B564" s="2026">
        <v>40795</v>
      </c>
      <c r="C564" s="2112">
        <v>10992.13</v>
      </c>
      <c r="D564" s="2112">
        <v>1154.23</v>
      </c>
    </row>
    <row r="565" spans="2:4">
      <c r="B565" s="2026">
        <v>40798</v>
      </c>
      <c r="C565" s="2112">
        <v>11061.12</v>
      </c>
      <c r="D565" s="2112">
        <v>1162.27</v>
      </c>
    </row>
    <row r="566" spans="2:4">
      <c r="B566" s="2026">
        <v>40799</v>
      </c>
      <c r="C566" s="2112">
        <v>11105.85</v>
      </c>
      <c r="D566" s="2112">
        <v>1172.8699999999999</v>
      </c>
    </row>
    <row r="567" spans="2:4">
      <c r="B567" s="2026">
        <v>40800</v>
      </c>
      <c r="C567" s="2112">
        <v>11246.73</v>
      </c>
      <c r="D567" s="2112">
        <v>1188.68</v>
      </c>
    </row>
    <row r="568" spans="2:4">
      <c r="B568" s="2026">
        <v>40801</v>
      </c>
      <c r="C568" s="2112">
        <v>11433.18</v>
      </c>
      <c r="D568" s="2112">
        <v>1209.1099999999999</v>
      </c>
    </row>
    <row r="569" spans="2:4">
      <c r="B569" s="2026">
        <v>40802</v>
      </c>
      <c r="C569" s="2112">
        <v>11509.09</v>
      </c>
      <c r="D569" s="2112">
        <v>1216.01</v>
      </c>
    </row>
    <row r="570" spans="2:4">
      <c r="B570" s="2026">
        <v>40805</v>
      </c>
      <c r="C570" s="2112">
        <v>11401.01</v>
      </c>
      <c r="D570" s="2112">
        <v>1204.0899999999999</v>
      </c>
    </row>
    <row r="571" spans="2:4">
      <c r="B571" s="2026">
        <v>40806</v>
      </c>
      <c r="C571" s="2112">
        <v>11408.66</v>
      </c>
      <c r="D571" s="2112">
        <v>1202.0899999999999</v>
      </c>
    </row>
    <row r="572" spans="2:4">
      <c r="B572" s="2026">
        <v>40807</v>
      </c>
      <c r="C572" s="2112">
        <v>11124.84</v>
      </c>
      <c r="D572" s="2112">
        <v>1166.76</v>
      </c>
    </row>
    <row r="573" spans="2:4">
      <c r="B573" s="2026">
        <v>40808</v>
      </c>
      <c r="C573" s="2112">
        <v>10733.83</v>
      </c>
      <c r="D573" s="2112">
        <v>1129.56</v>
      </c>
    </row>
    <row r="574" spans="2:4">
      <c r="B574" s="2026">
        <v>40809</v>
      </c>
      <c r="C574" s="2112">
        <v>10771.48</v>
      </c>
      <c r="D574" s="2112">
        <v>1136.43</v>
      </c>
    </row>
    <row r="575" spans="2:4">
      <c r="B575" s="2026">
        <v>40812</v>
      </c>
      <c r="C575" s="2112">
        <v>11043.86</v>
      </c>
      <c r="D575" s="2112">
        <v>1162.95</v>
      </c>
    </row>
    <row r="576" spans="2:4">
      <c r="B576" s="2026">
        <v>40813</v>
      </c>
      <c r="C576" s="2112">
        <v>11190.69</v>
      </c>
      <c r="D576" s="2112">
        <v>1175.3800000000001</v>
      </c>
    </row>
    <row r="577" spans="2:4">
      <c r="B577" s="2026">
        <v>40814</v>
      </c>
      <c r="C577" s="2112">
        <v>11010.9</v>
      </c>
      <c r="D577" s="2112">
        <v>1151.06</v>
      </c>
    </row>
    <row r="578" spans="2:4">
      <c r="B578" s="2026">
        <v>40815</v>
      </c>
      <c r="C578" s="2112">
        <v>11153.98</v>
      </c>
      <c r="D578" s="2112">
        <v>1160.4000000000001</v>
      </c>
    </row>
    <row r="579" spans="2:4">
      <c r="B579" s="2026">
        <v>40816</v>
      </c>
      <c r="C579" s="2112">
        <v>10913.38</v>
      </c>
      <c r="D579" s="2112">
        <v>1131.42</v>
      </c>
    </row>
    <row r="580" spans="2:4">
      <c r="B580" s="2026">
        <v>40819</v>
      </c>
      <c r="C580" s="2112">
        <v>10655.3</v>
      </c>
      <c r="D580" s="2112">
        <v>1099.23</v>
      </c>
    </row>
    <row r="581" spans="2:4">
      <c r="B581" s="2026">
        <v>40820</v>
      </c>
      <c r="C581" s="2112">
        <v>10808.71</v>
      </c>
      <c r="D581" s="2112">
        <v>1123.95</v>
      </c>
    </row>
    <row r="582" spans="2:4">
      <c r="B582" s="2026">
        <v>40821</v>
      </c>
      <c r="C582" s="2112">
        <v>10939.95</v>
      </c>
      <c r="D582" s="2112">
        <v>1144.03</v>
      </c>
    </row>
    <row r="583" spans="2:4">
      <c r="B583" s="2026">
        <v>40822</v>
      </c>
      <c r="C583" s="2112">
        <v>11123.33</v>
      </c>
      <c r="D583" s="2112">
        <v>1164.97</v>
      </c>
    </row>
    <row r="584" spans="2:4">
      <c r="B584" s="2026">
        <v>40823</v>
      </c>
      <c r="C584" s="2112">
        <v>11103.12</v>
      </c>
      <c r="D584" s="2112">
        <v>1155.46</v>
      </c>
    </row>
    <row r="585" spans="2:4">
      <c r="B585" s="2026">
        <v>40826</v>
      </c>
      <c r="C585" s="2112">
        <v>11433.18</v>
      </c>
      <c r="D585" s="2112">
        <v>1194.8900000000001</v>
      </c>
    </row>
    <row r="586" spans="2:4">
      <c r="B586" s="2026">
        <v>40827</v>
      </c>
      <c r="C586" s="2112">
        <v>11416.3</v>
      </c>
      <c r="D586" s="2112">
        <v>1195.54</v>
      </c>
    </row>
    <row r="587" spans="2:4">
      <c r="B587" s="2026">
        <v>40828</v>
      </c>
      <c r="C587" s="2112">
        <v>11518.85</v>
      </c>
      <c r="D587" s="2112">
        <v>1207.25</v>
      </c>
    </row>
    <row r="588" spans="2:4">
      <c r="B588" s="2026">
        <v>40829</v>
      </c>
      <c r="C588" s="2112">
        <v>11478.13</v>
      </c>
      <c r="D588" s="2112">
        <v>1203.6600000000001</v>
      </c>
    </row>
    <row r="589" spans="2:4">
      <c r="B589" s="2026">
        <v>40830</v>
      </c>
      <c r="C589" s="2112">
        <v>11644.49</v>
      </c>
      <c r="D589" s="2112">
        <v>1224.58</v>
      </c>
    </row>
    <row r="590" spans="2:4">
      <c r="B590" s="2026">
        <v>40833</v>
      </c>
      <c r="C590" s="2112">
        <v>11397</v>
      </c>
      <c r="D590" s="2112">
        <v>1200.8599999999999</v>
      </c>
    </row>
    <row r="591" spans="2:4">
      <c r="B591" s="2026">
        <v>40834</v>
      </c>
      <c r="C591" s="2112">
        <v>11577.05</v>
      </c>
      <c r="D591" s="2112">
        <v>1225.3800000000001</v>
      </c>
    </row>
    <row r="592" spans="2:4">
      <c r="B592" s="2026">
        <v>40835</v>
      </c>
      <c r="C592" s="2112">
        <v>11504.62</v>
      </c>
      <c r="D592" s="2112">
        <v>1209.8800000000001</v>
      </c>
    </row>
    <row r="593" spans="2:4">
      <c r="B593" s="2026">
        <v>40836</v>
      </c>
      <c r="C593" s="2112">
        <v>11541.78</v>
      </c>
      <c r="D593" s="2112">
        <v>1215.3900000000001</v>
      </c>
    </row>
    <row r="594" spans="2:4">
      <c r="B594" s="2026">
        <v>40837</v>
      </c>
      <c r="C594" s="2112">
        <v>11808.79</v>
      </c>
      <c r="D594" s="2112">
        <v>1238.25</v>
      </c>
    </row>
    <row r="595" spans="2:4">
      <c r="B595" s="2026">
        <v>40840</v>
      </c>
      <c r="C595" s="2112">
        <v>11913.62</v>
      </c>
      <c r="D595" s="2112">
        <v>1254.19</v>
      </c>
    </row>
    <row r="596" spans="2:4">
      <c r="B596" s="2026">
        <v>40841</v>
      </c>
      <c r="C596" s="2112">
        <v>11706.62</v>
      </c>
      <c r="D596" s="2112">
        <v>1229.05</v>
      </c>
    </row>
    <row r="597" spans="2:4">
      <c r="B597" s="2026">
        <v>40842</v>
      </c>
      <c r="C597" s="2112">
        <v>11869.04</v>
      </c>
      <c r="D597" s="2112">
        <v>1242</v>
      </c>
    </row>
    <row r="598" spans="2:4">
      <c r="B598" s="2026">
        <v>40843</v>
      </c>
      <c r="C598" s="2112">
        <v>12208.55</v>
      </c>
      <c r="D598" s="2112">
        <v>1284.5899999999999</v>
      </c>
    </row>
    <row r="599" spans="2:4">
      <c r="B599" s="2026">
        <v>40844</v>
      </c>
      <c r="C599" s="2112">
        <v>12231.11</v>
      </c>
      <c r="D599" s="2112">
        <v>1285.0899999999999</v>
      </c>
    </row>
    <row r="600" spans="2:4">
      <c r="B600" s="2026">
        <v>40847</v>
      </c>
      <c r="C600" s="2112">
        <v>11955.01</v>
      </c>
      <c r="D600" s="2112">
        <v>1253.3</v>
      </c>
    </row>
    <row r="601" spans="2:4">
      <c r="B601" s="2026">
        <v>40848</v>
      </c>
      <c r="C601" s="2112">
        <v>11657.96</v>
      </c>
      <c r="D601" s="2112">
        <v>1218.28</v>
      </c>
    </row>
    <row r="602" spans="2:4">
      <c r="B602" s="2026">
        <v>40849</v>
      </c>
      <c r="C602" s="2112">
        <v>11836.04</v>
      </c>
      <c r="D602" s="2112">
        <v>1237.9000000000001</v>
      </c>
    </row>
    <row r="603" spans="2:4">
      <c r="B603" s="2026">
        <v>40850</v>
      </c>
      <c r="C603" s="2112">
        <v>12044.47</v>
      </c>
      <c r="D603" s="2112">
        <v>1261.1500000000001</v>
      </c>
    </row>
    <row r="604" spans="2:4">
      <c r="B604" s="2026">
        <v>40851</v>
      </c>
      <c r="C604" s="2112">
        <v>11983.24</v>
      </c>
      <c r="D604" s="2112">
        <v>1253.23</v>
      </c>
    </row>
    <row r="605" spans="2:4">
      <c r="B605" s="2026">
        <v>40854</v>
      </c>
      <c r="C605" s="2112">
        <v>12068.39</v>
      </c>
      <c r="D605" s="2112">
        <v>1261.1199999999999</v>
      </c>
    </row>
    <row r="606" spans="2:4">
      <c r="B606" s="2026">
        <v>40855</v>
      </c>
      <c r="C606" s="2112">
        <v>12170.18</v>
      </c>
      <c r="D606" s="2112">
        <v>1275.92</v>
      </c>
    </row>
    <row r="607" spans="2:4">
      <c r="B607" s="2026">
        <v>40856</v>
      </c>
      <c r="C607" s="2112">
        <v>11780.94</v>
      </c>
      <c r="D607" s="2112">
        <v>1229.0999999999999</v>
      </c>
    </row>
    <row r="608" spans="2:4">
      <c r="B608" s="2026">
        <v>40857</v>
      </c>
      <c r="C608" s="2112">
        <v>11893.79</v>
      </c>
      <c r="D608" s="2112">
        <v>1239.69</v>
      </c>
    </row>
    <row r="609" spans="2:4">
      <c r="B609" s="2026">
        <v>40858</v>
      </c>
      <c r="C609" s="2112">
        <v>12153.68</v>
      </c>
      <c r="D609" s="2112">
        <v>1263.8499999999999</v>
      </c>
    </row>
    <row r="610" spans="2:4">
      <c r="B610" s="2026">
        <v>40861</v>
      </c>
      <c r="C610" s="2112">
        <v>12078.98</v>
      </c>
      <c r="D610" s="2112">
        <v>1251.78</v>
      </c>
    </row>
    <row r="611" spans="2:4">
      <c r="B611" s="2026">
        <v>40862</v>
      </c>
      <c r="C611" s="2112">
        <v>12096.16</v>
      </c>
      <c r="D611" s="2112">
        <v>1257.81</v>
      </c>
    </row>
    <row r="612" spans="2:4">
      <c r="B612" s="2026">
        <v>40863</v>
      </c>
      <c r="C612" s="2112">
        <v>11905.59</v>
      </c>
      <c r="D612" s="2112">
        <v>1236.9100000000001</v>
      </c>
    </row>
    <row r="613" spans="2:4">
      <c r="B613" s="2026">
        <v>40864</v>
      </c>
      <c r="C613" s="2112">
        <v>11770.73</v>
      </c>
      <c r="D613" s="2112">
        <v>1216.1300000000001</v>
      </c>
    </row>
    <row r="614" spans="2:4">
      <c r="B614" s="2026">
        <v>40865</v>
      </c>
      <c r="C614" s="2112">
        <v>11796.16</v>
      </c>
      <c r="D614" s="2112">
        <v>1215.6500000000001</v>
      </c>
    </row>
    <row r="615" spans="2:4">
      <c r="B615" s="2026">
        <v>40868</v>
      </c>
      <c r="C615" s="2112">
        <v>11547.31</v>
      </c>
      <c r="D615" s="2112">
        <v>1192.98</v>
      </c>
    </row>
    <row r="616" spans="2:4">
      <c r="B616" s="2026">
        <v>40869</v>
      </c>
      <c r="C616" s="2112">
        <v>11493.72</v>
      </c>
      <c r="D616" s="2112">
        <v>1188.04</v>
      </c>
    </row>
    <row r="617" spans="2:4">
      <c r="B617" s="2026">
        <v>40870</v>
      </c>
      <c r="C617" s="2112">
        <v>11257.55</v>
      </c>
      <c r="D617" s="2112">
        <v>1161.79</v>
      </c>
    </row>
    <row r="618" spans="2:4">
      <c r="B618" s="2026">
        <v>40871</v>
      </c>
      <c r="C618" s="428" t="e">
        <f>NA()</f>
        <v>#N/A</v>
      </c>
      <c r="D618" s="428" t="e">
        <f>NA()</f>
        <v>#N/A</v>
      </c>
    </row>
    <row r="619" spans="2:4">
      <c r="B619" s="2026">
        <v>40872</v>
      </c>
      <c r="C619" s="2112">
        <v>11231.78</v>
      </c>
      <c r="D619" s="2112">
        <v>1158.67</v>
      </c>
    </row>
    <row r="620" spans="2:4">
      <c r="B620" s="2026">
        <v>40875</v>
      </c>
      <c r="C620" s="2112">
        <v>11523.01</v>
      </c>
      <c r="D620" s="2112">
        <v>1192.55</v>
      </c>
    </row>
    <row r="621" spans="2:4">
      <c r="B621" s="2026">
        <v>40876</v>
      </c>
      <c r="C621" s="2112">
        <v>11555.63</v>
      </c>
      <c r="D621" s="2112">
        <v>1195.19</v>
      </c>
    </row>
    <row r="622" spans="2:4">
      <c r="B622" s="2026">
        <v>40877</v>
      </c>
      <c r="C622" s="2112">
        <v>12045.68</v>
      </c>
      <c r="D622" s="2112">
        <v>1246.96</v>
      </c>
    </row>
    <row r="623" spans="2:4">
      <c r="B623" s="2026">
        <v>40878</v>
      </c>
      <c r="C623" s="2112">
        <v>12020.03</v>
      </c>
      <c r="D623" s="2112">
        <v>1244.58</v>
      </c>
    </row>
    <row r="624" spans="2:4">
      <c r="B624" s="2026">
        <v>40879</v>
      </c>
      <c r="C624" s="2112">
        <v>12019.42</v>
      </c>
      <c r="D624" s="2112">
        <v>1244.28</v>
      </c>
    </row>
    <row r="625" spans="2:4">
      <c r="B625" s="2026">
        <v>40882</v>
      </c>
      <c r="C625" s="2112">
        <v>12097.83</v>
      </c>
      <c r="D625" s="2112">
        <v>1257.08</v>
      </c>
    </row>
    <row r="626" spans="2:4">
      <c r="B626" s="2026">
        <v>40883</v>
      </c>
      <c r="C626" s="2112">
        <v>12150.13</v>
      </c>
      <c r="D626" s="2112">
        <v>1258.47</v>
      </c>
    </row>
    <row r="627" spans="2:4">
      <c r="B627" s="2026">
        <v>40884</v>
      </c>
      <c r="C627" s="2112">
        <v>12196.37</v>
      </c>
      <c r="D627" s="2112">
        <v>1261.01</v>
      </c>
    </row>
    <row r="628" spans="2:4">
      <c r="B628" s="2026">
        <v>40885</v>
      </c>
      <c r="C628" s="2112">
        <v>11997.7</v>
      </c>
      <c r="D628" s="2112">
        <v>1234.3499999999999</v>
      </c>
    </row>
    <row r="629" spans="2:4">
      <c r="B629" s="2026">
        <v>40886</v>
      </c>
      <c r="C629" s="2112">
        <v>12184.26</v>
      </c>
      <c r="D629" s="2112">
        <v>1255.19</v>
      </c>
    </row>
    <row r="630" spans="2:4">
      <c r="B630" s="2026">
        <v>40889</v>
      </c>
      <c r="C630" s="2112">
        <v>12021.39</v>
      </c>
      <c r="D630" s="2112">
        <v>1236.47</v>
      </c>
    </row>
    <row r="631" spans="2:4">
      <c r="B631" s="2026">
        <v>40890</v>
      </c>
      <c r="C631" s="2112">
        <v>11954.94</v>
      </c>
      <c r="D631" s="2112">
        <v>1225.73</v>
      </c>
    </row>
    <row r="632" spans="2:4">
      <c r="B632" s="2026">
        <v>40891</v>
      </c>
      <c r="C632" s="2112">
        <v>11823.48</v>
      </c>
      <c r="D632" s="2112">
        <v>1211.82</v>
      </c>
    </row>
    <row r="633" spans="2:4">
      <c r="B633" s="2026">
        <v>40892</v>
      </c>
      <c r="C633" s="2112">
        <v>11868.81</v>
      </c>
      <c r="D633" s="2112">
        <v>1215.75</v>
      </c>
    </row>
    <row r="634" spans="2:4">
      <c r="B634" s="2026">
        <v>40893</v>
      </c>
      <c r="C634" s="2112">
        <v>11866.39</v>
      </c>
      <c r="D634" s="2112">
        <v>1219.6600000000001</v>
      </c>
    </row>
    <row r="635" spans="2:4">
      <c r="B635" s="2026">
        <v>40896</v>
      </c>
      <c r="C635" s="2112">
        <v>11766.26</v>
      </c>
      <c r="D635" s="2112">
        <v>1205.3499999999999</v>
      </c>
    </row>
    <row r="636" spans="2:4">
      <c r="B636" s="2026">
        <v>40897</v>
      </c>
      <c r="C636" s="2112">
        <v>12103.58</v>
      </c>
      <c r="D636" s="2112">
        <v>1241.3</v>
      </c>
    </row>
    <row r="637" spans="2:4">
      <c r="B637" s="2026">
        <v>40898</v>
      </c>
      <c r="C637" s="2112">
        <v>12107.74</v>
      </c>
      <c r="D637" s="2112">
        <v>1243.72</v>
      </c>
    </row>
    <row r="638" spans="2:4">
      <c r="B638" s="2026">
        <v>40899</v>
      </c>
      <c r="C638" s="2112">
        <v>12169.65</v>
      </c>
      <c r="D638" s="2112">
        <v>1254</v>
      </c>
    </row>
    <row r="639" spans="2:4">
      <c r="B639" s="2026">
        <v>40900</v>
      </c>
      <c r="C639" s="2112">
        <v>12294</v>
      </c>
      <c r="D639" s="2112">
        <v>1265.33</v>
      </c>
    </row>
    <row r="640" spans="2:4">
      <c r="B640" s="2026">
        <v>40903</v>
      </c>
      <c r="C640" s="428" t="e">
        <f>NA()</f>
        <v>#N/A</v>
      </c>
      <c r="D640" s="428" t="e">
        <f>NA()</f>
        <v>#N/A</v>
      </c>
    </row>
    <row r="641" spans="1:4">
      <c r="B641" s="2026">
        <v>40904</v>
      </c>
      <c r="C641" s="2112">
        <v>12291.35</v>
      </c>
      <c r="D641" s="2112">
        <v>1265.43</v>
      </c>
    </row>
    <row r="642" spans="1:4">
      <c r="B642" s="2026">
        <v>40905</v>
      </c>
      <c r="C642" s="2112">
        <v>12151.41</v>
      </c>
      <c r="D642" s="2112">
        <v>1249.6400000000001</v>
      </c>
    </row>
    <row r="643" spans="1:4">
      <c r="B643" s="2026">
        <v>40906</v>
      </c>
      <c r="C643" s="2112">
        <v>12287.04</v>
      </c>
      <c r="D643" s="2112">
        <v>1263.02</v>
      </c>
    </row>
    <row r="644" spans="1:4">
      <c r="B644" s="2026">
        <v>40907</v>
      </c>
      <c r="C644" s="2112">
        <v>12217.56</v>
      </c>
      <c r="D644" s="2112">
        <v>1257.5999999999999</v>
      </c>
    </row>
    <row r="645" spans="1:4">
      <c r="A645" s="651">
        <v>12</v>
      </c>
      <c r="B645" s="2026">
        <v>40910</v>
      </c>
      <c r="C645" s="428" t="e">
        <f>NA()</f>
        <v>#N/A</v>
      </c>
      <c r="D645" s="428" t="e">
        <f>NA()</f>
        <v>#N/A</v>
      </c>
    </row>
    <row r="646" spans="1:4">
      <c r="B646" s="2026">
        <v>40911</v>
      </c>
      <c r="C646" s="2112">
        <v>12397.38</v>
      </c>
      <c r="D646" s="2112">
        <v>1277.06</v>
      </c>
    </row>
    <row r="647" spans="1:4">
      <c r="B647" s="2026">
        <v>40912</v>
      </c>
      <c r="C647" s="2112">
        <v>12418.42</v>
      </c>
      <c r="D647" s="2112">
        <v>1277.3</v>
      </c>
    </row>
    <row r="648" spans="1:4">
      <c r="B648" s="2026">
        <v>40913</v>
      </c>
      <c r="C648" s="2112">
        <v>12415.7</v>
      </c>
      <c r="D648" s="2112">
        <v>1281.06</v>
      </c>
    </row>
    <row r="649" spans="1:4">
      <c r="B649" s="2026">
        <v>40914</v>
      </c>
      <c r="C649" s="2112">
        <v>12359.92</v>
      </c>
      <c r="D649" s="2112">
        <v>1277.81</v>
      </c>
    </row>
    <row r="650" spans="1:4">
      <c r="B650" s="2026">
        <v>40917</v>
      </c>
      <c r="C650" s="2112">
        <v>12392.69</v>
      </c>
      <c r="D650" s="2112">
        <v>1280.7</v>
      </c>
    </row>
    <row r="651" spans="1:4">
      <c r="B651" s="2026">
        <v>40918</v>
      </c>
      <c r="C651" s="2112">
        <v>12462.47</v>
      </c>
      <c r="D651" s="2112">
        <v>1292.08</v>
      </c>
    </row>
    <row r="652" spans="1:4">
      <c r="B652" s="2026">
        <v>40919</v>
      </c>
      <c r="C652" s="2112">
        <v>12449.45</v>
      </c>
      <c r="D652" s="2112">
        <v>1292.48</v>
      </c>
    </row>
    <row r="653" spans="1:4">
      <c r="B653" s="2026">
        <v>40920</v>
      </c>
      <c r="C653" s="2112">
        <v>12471.02</v>
      </c>
      <c r="D653" s="2112">
        <v>1295.5</v>
      </c>
    </row>
    <row r="654" spans="1:4">
      <c r="B654" s="2026">
        <v>40921</v>
      </c>
      <c r="C654" s="2112">
        <v>12422.06</v>
      </c>
      <c r="D654" s="2112">
        <v>1289.0899999999999</v>
      </c>
    </row>
    <row r="655" spans="1:4">
      <c r="B655" s="2026">
        <v>40924</v>
      </c>
      <c r="C655" s="428" t="e">
        <f>NA()</f>
        <v>#N/A</v>
      </c>
      <c r="D655" s="428" t="e">
        <f>NA()</f>
        <v>#N/A</v>
      </c>
    </row>
    <row r="656" spans="1:4">
      <c r="B656" s="2026">
        <v>40925</v>
      </c>
      <c r="C656" s="2112">
        <v>12482.07</v>
      </c>
      <c r="D656" s="2112">
        <v>1293.67</v>
      </c>
    </row>
    <row r="657" spans="2:4">
      <c r="B657" s="2026">
        <v>40926</v>
      </c>
      <c r="C657" s="2112">
        <v>12578.95</v>
      </c>
      <c r="D657" s="2112">
        <v>1308.04</v>
      </c>
    </row>
    <row r="658" spans="2:4">
      <c r="B658" s="2026">
        <v>40927</v>
      </c>
      <c r="C658" s="2112">
        <v>12623.98</v>
      </c>
      <c r="D658" s="2112">
        <v>1314.5</v>
      </c>
    </row>
    <row r="659" spans="2:4">
      <c r="B659" s="2026">
        <v>40928</v>
      </c>
      <c r="C659" s="2112">
        <v>12720.48</v>
      </c>
      <c r="D659" s="2112">
        <v>1315.38</v>
      </c>
    </row>
    <row r="660" spans="2:4">
      <c r="B660" s="2026">
        <v>40931</v>
      </c>
      <c r="C660" s="2112">
        <v>12708.82</v>
      </c>
      <c r="D660" s="2112">
        <v>1316</v>
      </c>
    </row>
    <row r="661" spans="2:4">
      <c r="B661" s="2026">
        <v>40932</v>
      </c>
      <c r="C661" s="2112">
        <v>12675.75</v>
      </c>
      <c r="D661" s="2112">
        <v>1314.65</v>
      </c>
    </row>
    <row r="662" spans="2:4">
      <c r="B662" s="2026">
        <v>40933</v>
      </c>
      <c r="C662" s="2112">
        <v>12756.96</v>
      </c>
      <c r="D662" s="2112">
        <v>1326.05</v>
      </c>
    </row>
    <row r="663" spans="2:4">
      <c r="B663" s="2026">
        <v>40934</v>
      </c>
      <c r="C663" s="2112">
        <v>12734.63</v>
      </c>
      <c r="D663" s="2112">
        <v>1318.43</v>
      </c>
    </row>
    <row r="664" spans="2:4">
      <c r="B664" s="2026">
        <v>40935</v>
      </c>
      <c r="C664" s="2112">
        <v>12660.46</v>
      </c>
      <c r="D664" s="2112">
        <v>1316.33</v>
      </c>
    </row>
    <row r="665" spans="2:4">
      <c r="B665" s="2026">
        <v>40938</v>
      </c>
      <c r="C665" s="2112">
        <v>12653.72</v>
      </c>
      <c r="D665" s="2112">
        <v>1313.01</v>
      </c>
    </row>
    <row r="666" spans="2:4">
      <c r="B666" s="2026">
        <v>40939</v>
      </c>
      <c r="C666" s="2112">
        <v>12632.91</v>
      </c>
      <c r="D666" s="2112">
        <v>1312.41</v>
      </c>
    </row>
    <row r="667" spans="2:4">
      <c r="B667" s="2026">
        <v>40940</v>
      </c>
      <c r="C667" s="2112">
        <v>12716.46</v>
      </c>
      <c r="D667" s="2112">
        <v>1324.09</v>
      </c>
    </row>
    <row r="668" spans="2:4">
      <c r="B668" s="2026">
        <v>40941</v>
      </c>
      <c r="C668" s="2112">
        <v>12705.41</v>
      </c>
      <c r="D668" s="2112">
        <v>1325.54</v>
      </c>
    </row>
    <row r="669" spans="2:4">
      <c r="B669" s="2026">
        <v>40942</v>
      </c>
      <c r="C669" s="2112">
        <v>12862.23</v>
      </c>
      <c r="D669" s="2112">
        <v>1344.9</v>
      </c>
    </row>
    <row r="670" spans="2:4">
      <c r="B670" s="2026">
        <v>40945</v>
      </c>
      <c r="C670" s="2112">
        <v>12845.13</v>
      </c>
      <c r="D670" s="2112">
        <v>1344.33</v>
      </c>
    </row>
    <row r="671" spans="2:4">
      <c r="B671" s="2026">
        <v>40946</v>
      </c>
      <c r="C671" s="2112">
        <v>12878.2</v>
      </c>
      <c r="D671" s="2112">
        <v>1347.05</v>
      </c>
    </row>
    <row r="672" spans="2:4">
      <c r="B672" s="2026">
        <v>40947</v>
      </c>
      <c r="C672" s="2112">
        <v>12883.95</v>
      </c>
      <c r="D672" s="2112">
        <v>1349.96</v>
      </c>
    </row>
    <row r="673" spans="2:4">
      <c r="B673" s="2026">
        <v>40948</v>
      </c>
      <c r="C673" s="2112">
        <v>12890.46</v>
      </c>
      <c r="D673" s="2112">
        <v>1351.95</v>
      </c>
    </row>
    <row r="674" spans="2:4">
      <c r="B674" s="2026">
        <v>40949</v>
      </c>
      <c r="C674" s="2112">
        <v>12801.23</v>
      </c>
      <c r="D674" s="2112">
        <v>1342.64</v>
      </c>
    </row>
    <row r="675" spans="2:4">
      <c r="B675" s="2026">
        <v>40952</v>
      </c>
      <c r="C675" s="2112">
        <v>12874.04</v>
      </c>
      <c r="D675" s="2112">
        <v>1351.77</v>
      </c>
    </row>
    <row r="676" spans="2:4">
      <c r="B676" s="2026">
        <v>40953</v>
      </c>
      <c r="C676" s="2112">
        <v>12878.28</v>
      </c>
      <c r="D676" s="2112">
        <v>1350.5</v>
      </c>
    </row>
    <row r="677" spans="2:4">
      <c r="B677" s="2026">
        <v>40954</v>
      </c>
      <c r="C677" s="2112">
        <v>12780.95</v>
      </c>
      <c r="D677" s="2112">
        <v>1343.23</v>
      </c>
    </row>
    <row r="678" spans="2:4">
      <c r="B678" s="2026">
        <v>40955</v>
      </c>
      <c r="C678" s="2112">
        <v>12904.08</v>
      </c>
      <c r="D678" s="2112">
        <v>1358.04</v>
      </c>
    </row>
    <row r="679" spans="2:4">
      <c r="B679" s="2026">
        <v>40956</v>
      </c>
      <c r="C679" s="2112">
        <v>12949.87</v>
      </c>
      <c r="D679" s="2112">
        <v>1361.23</v>
      </c>
    </row>
    <row r="680" spans="2:4">
      <c r="B680" s="2026">
        <v>40959</v>
      </c>
      <c r="C680" s="428" t="e">
        <f>NA()</f>
        <v>#N/A</v>
      </c>
      <c r="D680" s="428" t="e">
        <f>NA()</f>
        <v>#N/A</v>
      </c>
    </row>
    <row r="681" spans="2:4">
      <c r="B681" s="2026">
        <v>40960</v>
      </c>
      <c r="C681" s="2112">
        <v>12965.69</v>
      </c>
      <c r="D681" s="2112">
        <v>1362.21</v>
      </c>
    </row>
    <row r="682" spans="2:4">
      <c r="B682" s="2026">
        <v>40961</v>
      </c>
      <c r="C682" s="2112">
        <v>12938.67</v>
      </c>
      <c r="D682" s="2112">
        <v>1357.66</v>
      </c>
    </row>
    <row r="683" spans="2:4">
      <c r="B683" s="2026">
        <v>40962</v>
      </c>
      <c r="C683" s="2112">
        <v>12984.69</v>
      </c>
      <c r="D683" s="2112">
        <v>1363.46</v>
      </c>
    </row>
    <row r="684" spans="2:4">
      <c r="B684" s="2026">
        <v>40963</v>
      </c>
      <c r="C684" s="2112">
        <v>12982.95</v>
      </c>
      <c r="D684" s="2112">
        <v>1365.74</v>
      </c>
    </row>
    <row r="685" spans="2:4">
      <c r="B685" s="2026">
        <v>40966</v>
      </c>
      <c r="C685" s="2112">
        <v>12981.51</v>
      </c>
      <c r="D685" s="2112">
        <v>1367.59</v>
      </c>
    </row>
    <row r="686" spans="2:4">
      <c r="B686" s="2026">
        <v>40967</v>
      </c>
      <c r="C686" s="2112">
        <v>13005.12</v>
      </c>
      <c r="D686" s="2112">
        <v>1372.18</v>
      </c>
    </row>
    <row r="687" spans="2:4">
      <c r="B687" s="2026">
        <v>40968</v>
      </c>
      <c r="C687" s="2112">
        <v>12952.07</v>
      </c>
      <c r="D687" s="2112">
        <v>1365.68</v>
      </c>
    </row>
    <row r="688" spans="2:4">
      <c r="B688" s="2026">
        <v>40969</v>
      </c>
      <c r="C688" s="2112">
        <v>12980.3</v>
      </c>
      <c r="D688" s="2112">
        <v>1374.09</v>
      </c>
    </row>
    <row r="689" spans="2:4">
      <c r="B689" s="2026">
        <v>40970</v>
      </c>
      <c r="C689" s="2112">
        <v>12977.57</v>
      </c>
      <c r="D689" s="2112">
        <v>1369.63</v>
      </c>
    </row>
    <row r="690" spans="2:4">
      <c r="B690" s="2026">
        <v>40973</v>
      </c>
      <c r="C690" s="2112">
        <v>12962.81</v>
      </c>
      <c r="D690" s="2112">
        <v>1364.33</v>
      </c>
    </row>
    <row r="691" spans="2:4">
      <c r="B691" s="2026">
        <v>40974</v>
      </c>
      <c r="C691" s="2112">
        <v>12759.15</v>
      </c>
      <c r="D691" s="2112">
        <v>1343.36</v>
      </c>
    </row>
    <row r="692" spans="2:4">
      <c r="B692" s="2026">
        <v>40975</v>
      </c>
      <c r="C692" s="2112">
        <v>12837.33</v>
      </c>
      <c r="D692" s="2112">
        <v>1352.63</v>
      </c>
    </row>
    <row r="693" spans="2:4">
      <c r="B693" s="2026">
        <v>40976</v>
      </c>
      <c r="C693" s="2112">
        <v>12907.94</v>
      </c>
      <c r="D693" s="2112">
        <v>1365.91</v>
      </c>
    </row>
    <row r="694" spans="2:4">
      <c r="B694" s="2026">
        <v>40977</v>
      </c>
      <c r="C694" s="2112">
        <v>12922.02</v>
      </c>
      <c r="D694" s="2112">
        <v>1370.87</v>
      </c>
    </row>
    <row r="695" spans="2:4">
      <c r="B695" s="2026">
        <v>40980</v>
      </c>
      <c r="C695" s="2112">
        <v>12959.71</v>
      </c>
      <c r="D695" s="2112">
        <v>1371.09</v>
      </c>
    </row>
    <row r="696" spans="2:4">
      <c r="B696" s="2026">
        <v>40981</v>
      </c>
      <c r="C696" s="2112">
        <v>13177.68</v>
      </c>
      <c r="D696" s="2112">
        <v>1395.95</v>
      </c>
    </row>
    <row r="697" spans="2:4">
      <c r="B697" s="2026">
        <v>40982</v>
      </c>
      <c r="C697" s="2112">
        <v>13194.1</v>
      </c>
      <c r="D697" s="2112">
        <v>1394.28</v>
      </c>
    </row>
    <row r="698" spans="2:4">
      <c r="B698" s="2026">
        <v>40983</v>
      </c>
      <c r="C698" s="2112">
        <v>13252.76</v>
      </c>
      <c r="D698" s="2112">
        <v>1402.6</v>
      </c>
    </row>
    <row r="699" spans="2:4">
      <c r="B699" s="2026">
        <v>40984</v>
      </c>
      <c r="C699" s="2112">
        <v>13232.62</v>
      </c>
      <c r="D699" s="2112">
        <v>1404.17</v>
      </c>
    </row>
    <row r="700" spans="2:4">
      <c r="B700" s="2026">
        <v>40987</v>
      </c>
      <c r="C700" s="2112">
        <v>13239.13</v>
      </c>
      <c r="D700" s="2112">
        <v>1409.75</v>
      </c>
    </row>
    <row r="701" spans="2:4">
      <c r="B701" s="2026">
        <v>40988</v>
      </c>
      <c r="C701" s="2112">
        <v>13170.19</v>
      </c>
      <c r="D701" s="2112">
        <v>1405.52</v>
      </c>
    </row>
    <row r="702" spans="2:4">
      <c r="B702" s="2026">
        <v>40989</v>
      </c>
      <c r="C702" s="2112">
        <v>13124.62</v>
      </c>
      <c r="D702" s="2112">
        <v>1402.89</v>
      </c>
    </row>
    <row r="703" spans="2:4">
      <c r="B703" s="2026">
        <v>40990</v>
      </c>
      <c r="C703" s="2112">
        <v>13046.14</v>
      </c>
      <c r="D703" s="2112">
        <v>1392.78</v>
      </c>
    </row>
    <row r="704" spans="2:4">
      <c r="B704" s="2026">
        <v>40991</v>
      </c>
      <c r="C704" s="2112">
        <v>13080.73</v>
      </c>
      <c r="D704" s="2112">
        <v>1397.11</v>
      </c>
    </row>
    <row r="705" spans="2:4">
      <c r="B705" s="2026">
        <v>40994</v>
      </c>
      <c r="C705" s="2112">
        <v>13241.63</v>
      </c>
      <c r="D705" s="2112">
        <v>1416.51</v>
      </c>
    </row>
    <row r="706" spans="2:4">
      <c r="B706" s="2026">
        <v>40995</v>
      </c>
      <c r="C706" s="2112">
        <v>13197.73</v>
      </c>
      <c r="D706" s="2112">
        <v>1412.52</v>
      </c>
    </row>
    <row r="707" spans="2:4">
      <c r="B707" s="2026">
        <v>40996</v>
      </c>
      <c r="C707" s="2112">
        <v>13126.21</v>
      </c>
      <c r="D707" s="2112">
        <v>1405.54</v>
      </c>
    </row>
    <row r="708" spans="2:4">
      <c r="B708" s="2026">
        <v>40997</v>
      </c>
      <c r="C708" s="2112">
        <v>13145.82</v>
      </c>
      <c r="D708" s="2112">
        <v>1403.28</v>
      </c>
    </row>
    <row r="709" spans="2:4">
      <c r="B709" s="2026">
        <v>40998</v>
      </c>
      <c r="C709" s="2112">
        <v>13212.04</v>
      </c>
      <c r="D709" s="2112">
        <v>1408.47</v>
      </c>
    </row>
    <row r="710" spans="2:4">
      <c r="B710" s="2026">
        <v>41001</v>
      </c>
      <c r="C710" s="2112">
        <v>13264.49</v>
      </c>
      <c r="D710" s="2112">
        <v>1419.04</v>
      </c>
    </row>
    <row r="711" spans="2:4">
      <c r="B711" s="2026">
        <v>41002</v>
      </c>
      <c r="C711" s="2112">
        <v>13199.55</v>
      </c>
      <c r="D711" s="2112">
        <v>1413.38</v>
      </c>
    </row>
    <row r="712" spans="2:4">
      <c r="B712" s="2026">
        <v>41003</v>
      </c>
      <c r="C712" s="2112">
        <v>13074.75</v>
      </c>
      <c r="D712" s="2112">
        <v>1398.96</v>
      </c>
    </row>
    <row r="713" spans="2:4">
      <c r="B713" s="2026">
        <v>41004</v>
      </c>
      <c r="C713" s="2112">
        <v>13060.14</v>
      </c>
      <c r="D713" s="2112">
        <v>1398.08</v>
      </c>
    </row>
    <row r="714" spans="2:4">
      <c r="B714" s="2026">
        <v>41005</v>
      </c>
      <c r="C714" s="428" t="e">
        <f>NA()</f>
        <v>#N/A</v>
      </c>
      <c r="D714" s="428" t="e">
        <f>NA()</f>
        <v>#N/A</v>
      </c>
    </row>
    <row r="715" spans="2:4">
      <c r="B715" s="2026">
        <v>41008</v>
      </c>
      <c r="C715" s="2112">
        <v>12929.59</v>
      </c>
      <c r="D715" s="2112">
        <v>1382.2</v>
      </c>
    </row>
    <row r="716" spans="2:4">
      <c r="B716" s="2026">
        <v>41009</v>
      </c>
      <c r="C716" s="2112">
        <v>12715.93</v>
      </c>
      <c r="D716" s="2112">
        <v>1358.59</v>
      </c>
    </row>
    <row r="717" spans="2:4">
      <c r="B717" s="2026">
        <v>41010</v>
      </c>
      <c r="C717" s="2112">
        <v>12805.39</v>
      </c>
      <c r="D717" s="2112">
        <v>1368.71</v>
      </c>
    </row>
    <row r="718" spans="2:4">
      <c r="B718" s="2026">
        <v>41011</v>
      </c>
      <c r="C718" s="2112">
        <v>12986.58</v>
      </c>
      <c r="D718" s="2112">
        <v>1387.57</v>
      </c>
    </row>
    <row r="719" spans="2:4">
      <c r="B719" s="2026">
        <v>41012</v>
      </c>
      <c r="C719" s="2112">
        <v>12849.59</v>
      </c>
      <c r="D719" s="2112">
        <v>1370.26</v>
      </c>
    </row>
    <row r="720" spans="2:4">
      <c r="B720" s="2026">
        <v>41015</v>
      </c>
      <c r="C720" s="2112">
        <v>12921.41</v>
      </c>
      <c r="D720" s="2112">
        <v>1369.57</v>
      </c>
    </row>
    <row r="721" spans="2:4">
      <c r="B721" s="2026">
        <v>41016</v>
      </c>
      <c r="C721" s="2112">
        <v>13115.54</v>
      </c>
      <c r="D721" s="2112">
        <v>1390.78</v>
      </c>
    </row>
    <row r="722" spans="2:4">
      <c r="B722" s="2026">
        <v>41017</v>
      </c>
      <c r="C722" s="2112">
        <v>13032.75</v>
      </c>
      <c r="D722" s="2112">
        <v>1385.14</v>
      </c>
    </row>
    <row r="723" spans="2:4">
      <c r="B723" s="2026">
        <v>41018</v>
      </c>
      <c r="C723" s="2112">
        <v>12964.1</v>
      </c>
      <c r="D723" s="2112">
        <v>1376.92</v>
      </c>
    </row>
    <row r="724" spans="2:4">
      <c r="B724" s="2026">
        <v>41019</v>
      </c>
      <c r="C724" s="2112">
        <v>13029.26</v>
      </c>
      <c r="D724" s="2112">
        <v>1378.53</v>
      </c>
    </row>
    <row r="725" spans="2:4">
      <c r="B725" s="2026">
        <v>41022</v>
      </c>
      <c r="C725" s="2112">
        <v>12927.17</v>
      </c>
      <c r="D725" s="2112">
        <v>1366.94</v>
      </c>
    </row>
    <row r="726" spans="2:4">
      <c r="B726" s="2026">
        <v>41023</v>
      </c>
      <c r="C726" s="2112">
        <v>13001.56</v>
      </c>
      <c r="D726" s="2112">
        <v>1371.97</v>
      </c>
    </row>
    <row r="727" spans="2:4">
      <c r="B727" s="2026">
        <v>41024</v>
      </c>
      <c r="C727" s="2112">
        <v>13090.72</v>
      </c>
      <c r="D727" s="2112">
        <v>1390.69</v>
      </c>
    </row>
    <row r="728" spans="2:4">
      <c r="B728" s="2026">
        <v>41025</v>
      </c>
      <c r="C728" s="2112">
        <v>13204.62</v>
      </c>
      <c r="D728" s="2112">
        <v>1399.98</v>
      </c>
    </row>
    <row r="729" spans="2:4">
      <c r="B729" s="2026">
        <v>41026</v>
      </c>
      <c r="C729" s="2112">
        <v>13228.31</v>
      </c>
      <c r="D729" s="2112">
        <v>1403.36</v>
      </c>
    </row>
    <row r="730" spans="2:4">
      <c r="B730" s="2026">
        <v>41029</v>
      </c>
      <c r="C730" s="2112">
        <v>13213.63</v>
      </c>
      <c r="D730" s="2112">
        <v>1397.91</v>
      </c>
    </row>
    <row r="731" spans="2:4">
      <c r="B731" s="2026">
        <v>41030</v>
      </c>
      <c r="C731" s="2112">
        <v>13279.32</v>
      </c>
      <c r="D731" s="2112">
        <v>1405.82</v>
      </c>
    </row>
    <row r="732" spans="2:4">
      <c r="B732" s="2026">
        <v>41031</v>
      </c>
      <c r="C732" s="2112">
        <v>13268.57</v>
      </c>
      <c r="D732" s="2112">
        <v>1402.31</v>
      </c>
    </row>
    <row r="733" spans="2:4">
      <c r="B733" s="2026">
        <v>41032</v>
      </c>
      <c r="C733" s="2112">
        <v>13206.59</v>
      </c>
      <c r="D733" s="2112">
        <v>1391.57</v>
      </c>
    </row>
    <row r="734" spans="2:4">
      <c r="B734" s="2026">
        <v>41033</v>
      </c>
      <c r="C734" s="2112">
        <v>13038.27</v>
      </c>
      <c r="D734" s="2112">
        <v>1369.1</v>
      </c>
    </row>
    <row r="735" spans="2:4">
      <c r="B735" s="2026">
        <v>41036</v>
      </c>
      <c r="C735" s="2112">
        <v>13008.53</v>
      </c>
      <c r="D735" s="2112">
        <v>1369.58</v>
      </c>
    </row>
    <row r="736" spans="2:4">
      <c r="B736" s="2026">
        <v>41037</v>
      </c>
      <c r="C736" s="2112">
        <v>12932.09</v>
      </c>
      <c r="D736" s="2112">
        <v>1363.72</v>
      </c>
    </row>
    <row r="737" spans="2:4">
      <c r="B737" s="2026">
        <v>41038</v>
      </c>
      <c r="C737" s="2112">
        <v>12835.06</v>
      </c>
      <c r="D737" s="2112">
        <v>1354.58</v>
      </c>
    </row>
    <row r="738" spans="2:4">
      <c r="B738" s="2026">
        <v>41039</v>
      </c>
      <c r="C738" s="2112">
        <v>12855.04</v>
      </c>
      <c r="D738" s="2112">
        <v>1357.99</v>
      </c>
    </row>
    <row r="739" spans="2:4">
      <c r="B739" s="2026">
        <v>41040</v>
      </c>
      <c r="C739" s="2112">
        <v>12820.6</v>
      </c>
      <c r="D739" s="2112">
        <v>1353.39</v>
      </c>
    </row>
    <row r="740" spans="2:4">
      <c r="B740" s="2026">
        <v>41043</v>
      </c>
      <c r="C740" s="2112">
        <v>12695.35</v>
      </c>
      <c r="D740" s="2112">
        <v>1338.35</v>
      </c>
    </row>
    <row r="741" spans="2:4">
      <c r="B741" s="2026">
        <v>41044</v>
      </c>
      <c r="C741" s="2112">
        <v>12632</v>
      </c>
      <c r="D741" s="2112">
        <v>1330.66</v>
      </c>
    </row>
    <row r="742" spans="2:4">
      <c r="B742" s="2026">
        <v>41045</v>
      </c>
      <c r="C742" s="2112">
        <v>12598.55</v>
      </c>
      <c r="D742" s="2112">
        <v>1324.8</v>
      </c>
    </row>
    <row r="743" spans="2:4">
      <c r="B743" s="2026">
        <v>41046</v>
      </c>
      <c r="C743" s="2112">
        <v>12442.49</v>
      </c>
      <c r="D743" s="2112">
        <v>1304.8599999999999</v>
      </c>
    </row>
    <row r="744" spans="2:4">
      <c r="B744" s="2026">
        <v>41047</v>
      </c>
      <c r="C744" s="2112">
        <v>12369.38</v>
      </c>
      <c r="D744" s="2112">
        <v>1295.22</v>
      </c>
    </row>
    <row r="745" spans="2:4">
      <c r="B745" s="2026">
        <v>41050</v>
      </c>
      <c r="C745" s="2112">
        <v>12504.48</v>
      </c>
      <c r="D745" s="2112">
        <v>1315.99</v>
      </c>
    </row>
    <row r="746" spans="2:4">
      <c r="B746" s="2026">
        <v>41051</v>
      </c>
      <c r="C746" s="2112">
        <v>12502.81</v>
      </c>
      <c r="D746" s="2112">
        <v>1316.63</v>
      </c>
    </row>
    <row r="747" spans="2:4">
      <c r="B747" s="2026">
        <v>41052</v>
      </c>
      <c r="C747" s="2112">
        <v>12496.15</v>
      </c>
      <c r="D747" s="2112">
        <v>1318.86</v>
      </c>
    </row>
    <row r="748" spans="2:4">
      <c r="B748" s="2026">
        <v>41053</v>
      </c>
      <c r="C748" s="2112">
        <v>12529.75</v>
      </c>
      <c r="D748" s="2112">
        <v>1320.68</v>
      </c>
    </row>
    <row r="749" spans="2:4">
      <c r="B749" s="2026">
        <v>41054</v>
      </c>
      <c r="C749" s="2112">
        <v>12454.83</v>
      </c>
      <c r="D749" s="2112">
        <v>1317.82</v>
      </c>
    </row>
    <row r="750" spans="2:4">
      <c r="B750" s="2026">
        <v>41057</v>
      </c>
      <c r="C750" s="428" t="e">
        <f>NA()</f>
        <v>#N/A</v>
      </c>
      <c r="D750" s="428" t="e">
        <f>NA()</f>
        <v>#N/A</v>
      </c>
    </row>
    <row r="751" spans="2:4">
      <c r="B751" s="2026">
        <v>41058</v>
      </c>
      <c r="C751" s="2112">
        <v>12580.69</v>
      </c>
      <c r="D751" s="2112">
        <v>1332.42</v>
      </c>
    </row>
    <row r="752" spans="2:4">
      <c r="B752" s="2026">
        <v>41059</v>
      </c>
      <c r="C752" s="2112">
        <v>12419.86</v>
      </c>
      <c r="D752" s="2112">
        <v>1313.32</v>
      </c>
    </row>
    <row r="753" spans="2:4">
      <c r="B753" s="2026">
        <v>41060</v>
      </c>
      <c r="C753" s="2112">
        <v>12393.45</v>
      </c>
      <c r="D753" s="2112">
        <v>1310.33</v>
      </c>
    </row>
    <row r="754" spans="2:4">
      <c r="B754" s="2026">
        <v>41061</v>
      </c>
      <c r="C754" s="2112">
        <v>12118.57</v>
      </c>
      <c r="D754" s="2112">
        <v>1278.04</v>
      </c>
    </row>
    <row r="755" spans="2:4">
      <c r="B755" s="2026">
        <v>41064</v>
      </c>
      <c r="C755" s="2112">
        <v>12101.46</v>
      </c>
      <c r="D755" s="2112">
        <v>1278.18</v>
      </c>
    </row>
    <row r="756" spans="2:4">
      <c r="B756" s="2026">
        <v>41065</v>
      </c>
      <c r="C756" s="2112">
        <v>12127.95</v>
      </c>
      <c r="D756" s="2112">
        <v>1285.5</v>
      </c>
    </row>
    <row r="757" spans="2:4">
      <c r="B757" s="2026">
        <v>41066</v>
      </c>
      <c r="C757" s="2112">
        <v>12414.79</v>
      </c>
      <c r="D757" s="2112">
        <v>1315.13</v>
      </c>
    </row>
    <row r="758" spans="2:4">
      <c r="B758" s="2026">
        <v>41067</v>
      </c>
      <c r="C758" s="2112">
        <v>12460.96</v>
      </c>
      <c r="D758" s="2112">
        <v>1314.99</v>
      </c>
    </row>
    <row r="759" spans="2:4">
      <c r="B759" s="2026">
        <v>41068</v>
      </c>
      <c r="C759" s="2112">
        <v>12554.2</v>
      </c>
      <c r="D759" s="2112">
        <v>1325.66</v>
      </c>
    </row>
    <row r="760" spans="2:4">
      <c r="B760" s="2026">
        <v>41071</v>
      </c>
      <c r="C760" s="2112">
        <v>12411.23</v>
      </c>
      <c r="D760" s="2112">
        <v>1308.93</v>
      </c>
    </row>
    <row r="761" spans="2:4">
      <c r="B761" s="2026">
        <v>41072</v>
      </c>
      <c r="C761" s="2112">
        <v>12573.8</v>
      </c>
      <c r="D761" s="2112">
        <v>1324.18</v>
      </c>
    </row>
    <row r="762" spans="2:4">
      <c r="B762" s="2026">
        <v>41073</v>
      </c>
      <c r="C762" s="2112">
        <v>12496.38</v>
      </c>
      <c r="D762" s="2112">
        <v>1314.88</v>
      </c>
    </row>
    <row r="763" spans="2:4">
      <c r="B763" s="2026">
        <v>41074</v>
      </c>
      <c r="C763" s="2112">
        <v>12651.91</v>
      </c>
      <c r="D763" s="2112">
        <v>1329.1</v>
      </c>
    </row>
    <row r="764" spans="2:4">
      <c r="B764" s="2026">
        <v>41075</v>
      </c>
      <c r="C764" s="2112">
        <v>12767.17</v>
      </c>
      <c r="D764" s="2112">
        <v>1342.84</v>
      </c>
    </row>
    <row r="765" spans="2:4">
      <c r="B765" s="2026">
        <v>41078</v>
      </c>
      <c r="C765" s="2112">
        <v>12741.82</v>
      </c>
      <c r="D765" s="2112">
        <v>1344.78</v>
      </c>
    </row>
    <row r="766" spans="2:4">
      <c r="B766" s="2026">
        <v>41079</v>
      </c>
      <c r="C766" s="2112">
        <v>12837.33</v>
      </c>
      <c r="D766" s="2112">
        <v>1357.98</v>
      </c>
    </row>
    <row r="767" spans="2:4">
      <c r="B767" s="2026">
        <v>41080</v>
      </c>
      <c r="C767" s="2112">
        <v>12824.39</v>
      </c>
      <c r="D767" s="2112">
        <v>1355.69</v>
      </c>
    </row>
    <row r="768" spans="2:4">
      <c r="B768" s="2026">
        <v>41081</v>
      </c>
      <c r="C768" s="2112">
        <v>12573.57</v>
      </c>
      <c r="D768" s="2112">
        <v>1325.51</v>
      </c>
    </row>
    <row r="769" spans="2:4">
      <c r="B769" s="2026">
        <v>41082</v>
      </c>
      <c r="C769" s="2112">
        <v>12640.78</v>
      </c>
      <c r="D769" s="2112">
        <v>1335.02</v>
      </c>
    </row>
    <row r="770" spans="2:4">
      <c r="B770" s="2026">
        <v>41085</v>
      </c>
      <c r="C770" s="2112">
        <v>12502.66</v>
      </c>
      <c r="D770" s="2112">
        <v>1313.72</v>
      </c>
    </row>
    <row r="771" spans="2:4">
      <c r="B771" s="2026">
        <v>41086</v>
      </c>
      <c r="C771" s="2112">
        <v>12534.67</v>
      </c>
      <c r="D771" s="2112">
        <v>1319.99</v>
      </c>
    </row>
    <row r="772" spans="2:4">
      <c r="B772" s="2026">
        <v>41087</v>
      </c>
      <c r="C772" s="2112">
        <v>12627.01</v>
      </c>
      <c r="D772" s="2112">
        <v>1331.85</v>
      </c>
    </row>
    <row r="773" spans="2:4">
      <c r="B773" s="2026">
        <v>41088</v>
      </c>
      <c r="C773" s="2112">
        <v>12602.26</v>
      </c>
      <c r="D773" s="2112">
        <v>1329.04</v>
      </c>
    </row>
    <row r="774" spans="2:4">
      <c r="B774" s="2026">
        <v>41089</v>
      </c>
      <c r="C774" s="2112">
        <v>12880.09</v>
      </c>
      <c r="D774" s="2112">
        <v>1362.16</v>
      </c>
    </row>
    <row r="775" spans="2:4">
      <c r="B775" s="2026">
        <v>41092</v>
      </c>
      <c r="C775" s="2112">
        <v>12871.39</v>
      </c>
      <c r="D775" s="2112">
        <v>1365.51</v>
      </c>
    </row>
    <row r="776" spans="2:4">
      <c r="B776" s="2026">
        <v>41093</v>
      </c>
      <c r="C776" s="2112">
        <v>12943.82</v>
      </c>
      <c r="D776" s="2112">
        <v>1374.02</v>
      </c>
    </row>
    <row r="777" spans="2:4">
      <c r="B777" s="2026">
        <v>41094</v>
      </c>
      <c r="C777" s="428" t="e">
        <f>NA()</f>
        <v>#N/A</v>
      </c>
      <c r="D777" s="428" t="e">
        <f>NA()</f>
        <v>#N/A</v>
      </c>
    </row>
    <row r="778" spans="2:4">
      <c r="B778" s="2026">
        <v>41095</v>
      </c>
      <c r="C778" s="2112">
        <v>12896.67</v>
      </c>
      <c r="D778" s="2112">
        <v>1367.58</v>
      </c>
    </row>
    <row r="779" spans="2:4">
      <c r="B779" s="2026">
        <v>41096</v>
      </c>
      <c r="C779" s="2112">
        <v>12772.47</v>
      </c>
      <c r="D779" s="2112">
        <v>1354.68</v>
      </c>
    </row>
    <row r="780" spans="2:4">
      <c r="B780" s="2026">
        <v>41099</v>
      </c>
      <c r="C780" s="2112">
        <v>12736.29</v>
      </c>
      <c r="D780" s="2112">
        <v>1352.46</v>
      </c>
    </row>
    <row r="781" spans="2:4">
      <c r="B781" s="2026">
        <v>41100</v>
      </c>
      <c r="C781" s="2112">
        <v>12653.12</v>
      </c>
      <c r="D781" s="2112">
        <v>1341.47</v>
      </c>
    </row>
    <row r="782" spans="2:4">
      <c r="B782" s="2026">
        <v>41101</v>
      </c>
      <c r="C782" s="2112">
        <v>12604.53</v>
      </c>
      <c r="D782" s="2112">
        <v>1341.45</v>
      </c>
    </row>
    <row r="783" spans="2:4">
      <c r="B783" s="2026">
        <v>41102</v>
      </c>
      <c r="C783" s="2112">
        <v>12573.27</v>
      </c>
      <c r="D783" s="2112">
        <v>1334.76</v>
      </c>
    </row>
    <row r="784" spans="2:4">
      <c r="B784" s="2026">
        <v>41103</v>
      </c>
      <c r="C784" s="2112">
        <v>12777.09</v>
      </c>
      <c r="D784" s="2112">
        <v>1356.78</v>
      </c>
    </row>
    <row r="785" spans="2:4">
      <c r="B785" s="2026">
        <v>41106</v>
      </c>
      <c r="C785" s="2112">
        <v>12727.21</v>
      </c>
      <c r="D785" s="2112">
        <v>1353.64</v>
      </c>
    </row>
    <row r="786" spans="2:4">
      <c r="B786" s="2026">
        <v>41107</v>
      </c>
      <c r="C786" s="2112">
        <v>12805.54</v>
      </c>
      <c r="D786" s="2112">
        <v>1363.67</v>
      </c>
    </row>
    <row r="787" spans="2:4">
      <c r="B787" s="2026">
        <v>41108</v>
      </c>
      <c r="C787" s="2112">
        <v>12908.7</v>
      </c>
      <c r="D787" s="2112">
        <v>1372.78</v>
      </c>
    </row>
    <row r="788" spans="2:4">
      <c r="B788" s="2026">
        <v>41109</v>
      </c>
      <c r="C788" s="2112">
        <v>12943.36</v>
      </c>
      <c r="D788" s="2112">
        <v>1376.51</v>
      </c>
    </row>
    <row r="789" spans="2:4">
      <c r="B789" s="2026">
        <v>41110</v>
      </c>
      <c r="C789" s="2112">
        <v>12822.57</v>
      </c>
      <c r="D789" s="2112">
        <v>1362.66</v>
      </c>
    </row>
    <row r="790" spans="2:4">
      <c r="B790" s="2026">
        <v>41113</v>
      </c>
      <c r="C790" s="2112">
        <v>12721.46</v>
      </c>
      <c r="D790" s="2112">
        <v>1350.52</v>
      </c>
    </row>
    <row r="791" spans="2:4">
      <c r="B791" s="2026">
        <v>41114</v>
      </c>
      <c r="C791" s="2112">
        <v>12617.32</v>
      </c>
      <c r="D791" s="2112">
        <v>1338.31</v>
      </c>
    </row>
    <row r="792" spans="2:4">
      <c r="B792" s="2026">
        <v>41115</v>
      </c>
      <c r="C792" s="2112">
        <v>12676.05</v>
      </c>
      <c r="D792" s="2112">
        <v>1337.89</v>
      </c>
    </row>
    <row r="793" spans="2:4">
      <c r="B793" s="2026">
        <v>41116</v>
      </c>
      <c r="C793" s="2112">
        <v>12887.93</v>
      </c>
      <c r="D793" s="2112">
        <v>1360.02</v>
      </c>
    </row>
    <row r="794" spans="2:4">
      <c r="B794" s="2026">
        <v>41117</v>
      </c>
      <c r="C794" s="2112">
        <v>13075.66</v>
      </c>
      <c r="D794" s="2112">
        <v>1385.97</v>
      </c>
    </row>
    <row r="795" spans="2:4">
      <c r="B795" s="2026">
        <v>41120</v>
      </c>
      <c r="C795" s="2112">
        <v>13073.01</v>
      </c>
      <c r="D795" s="2112">
        <v>1385.3</v>
      </c>
    </row>
    <row r="796" spans="2:4">
      <c r="B796" s="2026">
        <v>41121</v>
      </c>
      <c r="C796" s="2112">
        <v>13008.68</v>
      </c>
      <c r="D796" s="2112">
        <v>1379.32</v>
      </c>
    </row>
    <row r="797" spans="2:4">
      <c r="B797" s="2026">
        <v>41122</v>
      </c>
      <c r="C797" s="2112">
        <v>12971.06</v>
      </c>
      <c r="D797" s="2112">
        <v>1375.14</v>
      </c>
    </row>
    <row r="798" spans="2:4">
      <c r="B798" s="2026">
        <v>41123</v>
      </c>
      <c r="C798" s="2112">
        <v>12878.88</v>
      </c>
      <c r="D798" s="2112">
        <v>1365</v>
      </c>
    </row>
    <row r="799" spans="2:4">
      <c r="B799" s="2026">
        <v>41124</v>
      </c>
      <c r="C799" s="2112">
        <v>13096.17</v>
      </c>
      <c r="D799" s="2112">
        <v>1390.99</v>
      </c>
    </row>
    <row r="800" spans="2:4">
      <c r="B800" s="2026">
        <v>41127</v>
      </c>
      <c r="C800" s="2112">
        <v>13117.51</v>
      </c>
      <c r="D800" s="2112">
        <v>1394.23</v>
      </c>
    </row>
    <row r="801" spans="2:4">
      <c r="B801" s="2026">
        <v>41128</v>
      </c>
      <c r="C801" s="2112">
        <v>13168.6</v>
      </c>
      <c r="D801" s="2112">
        <v>1401.35</v>
      </c>
    </row>
    <row r="802" spans="2:4">
      <c r="B802" s="2026">
        <v>41129</v>
      </c>
      <c r="C802" s="2112">
        <v>13175.64</v>
      </c>
      <c r="D802" s="2112">
        <v>1402.22</v>
      </c>
    </row>
    <row r="803" spans="2:4">
      <c r="B803" s="2026">
        <v>41130</v>
      </c>
      <c r="C803" s="2112">
        <v>13165.19</v>
      </c>
      <c r="D803" s="2112">
        <v>1402.8</v>
      </c>
    </row>
    <row r="804" spans="2:4">
      <c r="B804" s="2026">
        <v>41131</v>
      </c>
      <c r="C804" s="2112">
        <v>13207.95</v>
      </c>
      <c r="D804" s="2112">
        <v>1405.87</v>
      </c>
    </row>
    <row r="805" spans="2:4">
      <c r="B805" s="2026">
        <v>41134</v>
      </c>
      <c r="C805" s="2112">
        <v>13169.43</v>
      </c>
      <c r="D805" s="2112">
        <v>1404.11</v>
      </c>
    </row>
    <row r="806" spans="2:4">
      <c r="B806" s="2026">
        <v>41135</v>
      </c>
      <c r="C806" s="2112">
        <v>13172.14</v>
      </c>
      <c r="D806" s="2112">
        <v>1403.93</v>
      </c>
    </row>
    <row r="807" spans="2:4">
      <c r="B807" s="2026">
        <v>41136</v>
      </c>
      <c r="C807" s="2112">
        <v>13164.78</v>
      </c>
      <c r="D807" s="2112">
        <v>1405.53</v>
      </c>
    </row>
    <row r="808" spans="2:4">
      <c r="B808" s="2026">
        <v>41137</v>
      </c>
      <c r="C808" s="2112">
        <v>13250.11</v>
      </c>
      <c r="D808" s="2112">
        <v>1415.51</v>
      </c>
    </row>
    <row r="809" spans="2:4">
      <c r="B809" s="2026">
        <v>41138</v>
      </c>
      <c r="C809" s="2112">
        <v>13275.2</v>
      </c>
      <c r="D809" s="2112">
        <v>1418.16</v>
      </c>
    </row>
    <row r="810" spans="2:4">
      <c r="B810" s="2026">
        <v>41141</v>
      </c>
      <c r="C810" s="2112">
        <v>13271.64</v>
      </c>
      <c r="D810" s="2112">
        <v>1418.13</v>
      </c>
    </row>
    <row r="811" spans="2:4">
      <c r="B811" s="2026">
        <v>41142</v>
      </c>
      <c r="C811" s="2112">
        <v>13203.58</v>
      </c>
      <c r="D811" s="2112">
        <v>1413.17</v>
      </c>
    </row>
    <row r="812" spans="2:4">
      <c r="B812" s="2026">
        <v>41143</v>
      </c>
      <c r="C812" s="2112">
        <v>13172.76</v>
      </c>
      <c r="D812" s="2112">
        <v>1413.49</v>
      </c>
    </row>
    <row r="813" spans="2:4">
      <c r="B813" s="2026">
        <v>41144</v>
      </c>
      <c r="C813" s="2112">
        <v>13057.46</v>
      </c>
      <c r="D813" s="2112">
        <v>1402.08</v>
      </c>
    </row>
    <row r="814" spans="2:4">
      <c r="B814" s="2026">
        <v>41145</v>
      </c>
      <c r="C814" s="2112">
        <v>13157.97</v>
      </c>
      <c r="D814" s="2112">
        <v>1411.13</v>
      </c>
    </row>
    <row r="815" spans="2:4">
      <c r="B815" s="2026">
        <v>41148</v>
      </c>
      <c r="C815" s="2112">
        <v>13124.67</v>
      </c>
      <c r="D815" s="2112">
        <v>1410.44</v>
      </c>
    </row>
    <row r="816" spans="2:4">
      <c r="B816" s="2026">
        <v>41149</v>
      </c>
      <c r="C816" s="2112">
        <v>13102.99</v>
      </c>
      <c r="D816" s="2112">
        <v>1409.3</v>
      </c>
    </row>
    <row r="817" spans="2:4">
      <c r="B817" s="2026">
        <v>41150</v>
      </c>
      <c r="C817" s="2112">
        <v>13107.48</v>
      </c>
      <c r="D817" s="2112">
        <v>1410.49</v>
      </c>
    </row>
    <row r="818" spans="2:4">
      <c r="B818" s="2026">
        <v>41151</v>
      </c>
      <c r="C818" s="2112">
        <v>13000.71</v>
      </c>
      <c r="D818" s="2112">
        <v>1399.48</v>
      </c>
    </row>
    <row r="819" spans="2:4">
      <c r="B819" s="2026">
        <v>41152</v>
      </c>
      <c r="C819" s="2112">
        <v>13090.84</v>
      </c>
      <c r="D819" s="2112">
        <v>1406.58</v>
      </c>
    </row>
    <row r="820" spans="2:4">
      <c r="B820" s="2026">
        <v>41155</v>
      </c>
      <c r="C820" s="428" t="e">
        <f>NA()</f>
        <v>#N/A</v>
      </c>
      <c r="D820" s="428" t="e">
        <f>NA()</f>
        <v>#N/A</v>
      </c>
    </row>
    <row r="821" spans="2:4">
      <c r="B821" s="2026">
        <v>41156</v>
      </c>
      <c r="C821" s="2112">
        <v>13035.94</v>
      </c>
      <c r="D821" s="2112">
        <v>1404.94</v>
      </c>
    </row>
    <row r="822" spans="2:4">
      <c r="B822" s="2026">
        <v>41157</v>
      </c>
      <c r="C822" s="2112">
        <v>13047.48</v>
      </c>
      <c r="D822" s="2112">
        <v>1403.44</v>
      </c>
    </row>
    <row r="823" spans="2:4">
      <c r="B823" s="2026">
        <v>41158</v>
      </c>
      <c r="C823" s="2112">
        <v>13292</v>
      </c>
      <c r="D823" s="2112">
        <v>1432.12</v>
      </c>
    </row>
    <row r="824" spans="2:4">
      <c r="B824" s="2026">
        <v>41159</v>
      </c>
      <c r="C824" s="2112">
        <v>13306.64</v>
      </c>
      <c r="D824" s="2112">
        <v>1437.92</v>
      </c>
    </row>
    <row r="825" spans="2:4">
      <c r="B825" s="2026">
        <v>41162</v>
      </c>
      <c r="C825" s="2112">
        <v>13254.29</v>
      </c>
      <c r="D825" s="2112">
        <v>1429.08</v>
      </c>
    </row>
    <row r="826" spans="2:4">
      <c r="B826" s="2026">
        <v>41163</v>
      </c>
      <c r="C826" s="2112">
        <v>13323.36</v>
      </c>
      <c r="D826" s="2112">
        <v>1433.56</v>
      </c>
    </row>
    <row r="827" spans="2:4">
      <c r="B827" s="2026">
        <v>41164</v>
      </c>
      <c r="C827" s="2112">
        <v>13333.35</v>
      </c>
      <c r="D827" s="2112">
        <v>1436.56</v>
      </c>
    </row>
    <row r="828" spans="2:4">
      <c r="B828" s="2026">
        <v>41165</v>
      </c>
      <c r="C828" s="2112">
        <v>13539.86</v>
      </c>
      <c r="D828" s="2112">
        <v>1459.99</v>
      </c>
    </row>
    <row r="829" spans="2:4">
      <c r="B829" s="2026">
        <v>41166</v>
      </c>
      <c r="C829" s="2112">
        <v>13593.37</v>
      </c>
      <c r="D829" s="2112">
        <v>1465.77</v>
      </c>
    </row>
    <row r="830" spans="2:4">
      <c r="B830" s="2026">
        <v>41169</v>
      </c>
      <c r="C830" s="2112">
        <v>13553.1</v>
      </c>
      <c r="D830" s="2112">
        <v>1461.19</v>
      </c>
    </row>
    <row r="831" spans="2:4">
      <c r="B831" s="2026">
        <v>41170</v>
      </c>
      <c r="C831" s="2112">
        <v>13564.64</v>
      </c>
      <c r="D831" s="2112">
        <v>1459.32</v>
      </c>
    </row>
    <row r="832" spans="2:4">
      <c r="B832" s="2026">
        <v>41171</v>
      </c>
      <c r="C832" s="2112">
        <v>13577.96</v>
      </c>
      <c r="D832" s="2112">
        <v>1461.05</v>
      </c>
    </row>
    <row r="833" spans="2:4">
      <c r="B833" s="2026">
        <v>41172</v>
      </c>
      <c r="C833" s="2112">
        <v>13596.93</v>
      </c>
      <c r="D833" s="2112">
        <v>1460.26</v>
      </c>
    </row>
    <row r="834" spans="2:4">
      <c r="B834" s="2026">
        <v>41173</v>
      </c>
      <c r="C834" s="2112">
        <v>13579.47</v>
      </c>
      <c r="D834" s="2112">
        <v>1460.15</v>
      </c>
    </row>
    <row r="835" spans="2:4">
      <c r="B835" s="2026">
        <v>41176</v>
      </c>
      <c r="C835" s="2112">
        <v>13558.92</v>
      </c>
      <c r="D835" s="2112">
        <v>1456.89</v>
      </c>
    </row>
    <row r="836" spans="2:4">
      <c r="B836" s="2026">
        <v>41177</v>
      </c>
      <c r="C836" s="2112">
        <v>13457.55</v>
      </c>
      <c r="D836" s="2112">
        <v>1441.59</v>
      </c>
    </row>
    <row r="837" spans="2:4">
      <c r="B837" s="2026">
        <v>41178</v>
      </c>
      <c r="C837" s="2112">
        <v>13413.51</v>
      </c>
      <c r="D837" s="2112">
        <v>1433.32</v>
      </c>
    </row>
    <row r="838" spans="2:4">
      <c r="B838" s="2026">
        <v>41179</v>
      </c>
      <c r="C838" s="2112">
        <v>13485.97</v>
      </c>
      <c r="D838" s="2112">
        <v>1447.15</v>
      </c>
    </row>
    <row r="839" spans="2:4">
      <c r="B839" s="2026">
        <v>41180</v>
      </c>
      <c r="C839" s="2112">
        <v>13437.13</v>
      </c>
      <c r="D839" s="2112">
        <v>1440.67</v>
      </c>
    </row>
    <row r="840" spans="2:4">
      <c r="B840" s="2026">
        <v>41183</v>
      </c>
      <c r="C840" s="2112">
        <v>13515.11</v>
      </c>
      <c r="D840" s="2112">
        <v>1444.49</v>
      </c>
    </row>
    <row r="841" spans="2:4">
      <c r="B841" s="2026">
        <v>41184</v>
      </c>
      <c r="C841" s="2112">
        <v>13482.36</v>
      </c>
      <c r="D841" s="2112">
        <v>1445.75</v>
      </c>
    </row>
    <row r="842" spans="2:4">
      <c r="B842" s="2026">
        <v>41185</v>
      </c>
      <c r="C842" s="2112">
        <v>13494.61</v>
      </c>
      <c r="D842" s="2112">
        <v>1450.99</v>
      </c>
    </row>
    <row r="843" spans="2:4">
      <c r="B843" s="2026">
        <v>41186</v>
      </c>
      <c r="C843" s="2112">
        <v>13575.36</v>
      </c>
      <c r="D843" s="2112">
        <v>1461.4</v>
      </c>
    </row>
    <row r="844" spans="2:4">
      <c r="B844" s="2026">
        <v>41187</v>
      </c>
      <c r="C844" s="2112">
        <v>13610.15</v>
      </c>
      <c r="D844" s="2112">
        <v>1460.93</v>
      </c>
    </row>
    <row r="845" spans="2:4">
      <c r="B845" s="2026">
        <v>41190</v>
      </c>
      <c r="C845" s="2112">
        <v>13583.65</v>
      </c>
      <c r="D845" s="2112">
        <v>1455.88</v>
      </c>
    </row>
    <row r="846" spans="2:4">
      <c r="B846" s="2026">
        <v>41191</v>
      </c>
      <c r="C846" s="2112">
        <v>13473.53</v>
      </c>
      <c r="D846" s="2112">
        <v>1441.48</v>
      </c>
    </row>
    <row r="847" spans="2:4">
      <c r="B847" s="2026">
        <v>41192</v>
      </c>
      <c r="C847" s="2112">
        <v>13344.97</v>
      </c>
      <c r="D847" s="2112">
        <v>1432.56</v>
      </c>
    </row>
    <row r="848" spans="2:4">
      <c r="B848" s="2026">
        <v>41193</v>
      </c>
      <c r="C848" s="2112">
        <v>13326.39</v>
      </c>
      <c r="D848" s="2112">
        <v>1432.84</v>
      </c>
    </row>
    <row r="849" spans="2:4">
      <c r="B849" s="2026">
        <v>41194</v>
      </c>
      <c r="C849" s="2112">
        <v>13328.85</v>
      </c>
      <c r="D849" s="2112">
        <v>1428.59</v>
      </c>
    </row>
    <row r="850" spans="2:4">
      <c r="B850" s="2026">
        <v>41197</v>
      </c>
      <c r="C850" s="2112">
        <v>13424.23</v>
      </c>
      <c r="D850" s="2112">
        <v>1440.13</v>
      </c>
    </row>
    <row r="851" spans="2:4">
      <c r="B851" s="2026">
        <v>41198</v>
      </c>
      <c r="C851" s="2112">
        <v>13551.78</v>
      </c>
      <c r="D851" s="2112">
        <v>1454.92</v>
      </c>
    </row>
    <row r="852" spans="2:4">
      <c r="B852" s="2026">
        <v>41199</v>
      </c>
      <c r="C852" s="2112">
        <v>13557</v>
      </c>
      <c r="D852" s="2112">
        <v>1460.91</v>
      </c>
    </row>
    <row r="853" spans="2:4">
      <c r="B853" s="2026">
        <v>41200</v>
      </c>
      <c r="C853" s="2112">
        <v>13548.94</v>
      </c>
      <c r="D853" s="2112">
        <v>1457.34</v>
      </c>
    </row>
    <row r="854" spans="2:4">
      <c r="B854" s="2026">
        <v>41201</v>
      </c>
      <c r="C854" s="2112">
        <v>13343.51</v>
      </c>
      <c r="D854" s="2112">
        <v>1433.19</v>
      </c>
    </row>
    <row r="855" spans="2:4">
      <c r="B855" s="2026">
        <v>41204</v>
      </c>
      <c r="C855" s="2112">
        <v>13345.89</v>
      </c>
      <c r="D855" s="2112">
        <v>1433.82</v>
      </c>
    </row>
    <row r="856" spans="2:4">
      <c r="B856" s="2026">
        <v>41205</v>
      </c>
      <c r="C856" s="2112">
        <v>13102.53</v>
      </c>
      <c r="D856" s="2112">
        <v>1413.11</v>
      </c>
    </row>
    <row r="857" spans="2:4">
      <c r="B857" s="2026">
        <v>41206</v>
      </c>
      <c r="C857" s="2112">
        <v>13077.34</v>
      </c>
      <c r="D857" s="2112">
        <v>1408.75</v>
      </c>
    </row>
    <row r="858" spans="2:4">
      <c r="B858" s="2026">
        <v>41207</v>
      </c>
      <c r="C858" s="2112">
        <v>13103.68</v>
      </c>
      <c r="D858" s="2112">
        <v>1412.97</v>
      </c>
    </row>
    <row r="859" spans="2:4">
      <c r="B859" s="2026">
        <v>41208</v>
      </c>
      <c r="C859" s="2112">
        <v>13107.21</v>
      </c>
      <c r="D859" s="2112">
        <v>1411.94</v>
      </c>
    </row>
    <row r="860" spans="2:4">
      <c r="B860" s="2026">
        <v>41211</v>
      </c>
      <c r="C860" s="428" t="e">
        <f>NA()</f>
        <v>#N/A</v>
      </c>
      <c r="D860" s="428" t="e">
        <f>NA()</f>
        <v>#N/A</v>
      </c>
    </row>
    <row r="861" spans="2:4">
      <c r="B861" s="2026">
        <v>41212</v>
      </c>
      <c r="C861" s="428" t="e">
        <f>NA()</f>
        <v>#N/A</v>
      </c>
      <c r="D861" s="428" t="e">
        <f>NA()</f>
        <v>#N/A</v>
      </c>
    </row>
    <row r="862" spans="2:4">
      <c r="B862" s="2026">
        <v>41213</v>
      </c>
      <c r="C862" s="2112">
        <v>13096.46</v>
      </c>
      <c r="D862" s="2112">
        <v>1412.16</v>
      </c>
    </row>
    <row r="863" spans="2:4">
      <c r="B863" s="2026">
        <v>41214</v>
      </c>
      <c r="C863" s="2112">
        <v>13232.62</v>
      </c>
      <c r="D863" s="2112">
        <v>1427.59</v>
      </c>
    </row>
    <row r="864" spans="2:4">
      <c r="B864" s="2026">
        <v>41215</v>
      </c>
      <c r="C864" s="2112">
        <v>13093.16</v>
      </c>
      <c r="D864" s="2112">
        <v>1414.2</v>
      </c>
    </row>
    <row r="865" spans="2:4">
      <c r="B865" s="2026">
        <v>41218</v>
      </c>
      <c r="C865" s="2112">
        <v>13112.44</v>
      </c>
      <c r="D865" s="2112">
        <v>1417.26</v>
      </c>
    </row>
    <row r="866" spans="2:4">
      <c r="B866" s="2026">
        <v>41219</v>
      </c>
      <c r="C866" s="2112">
        <v>13245.68</v>
      </c>
      <c r="D866" s="2112">
        <v>1428.39</v>
      </c>
    </row>
    <row r="867" spans="2:4">
      <c r="B867" s="2026">
        <v>41220</v>
      </c>
      <c r="C867" s="2112">
        <v>12932.73</v>
      </c>
      <c r="D867" s="2112">
        <v>1394.53</v>
      </c>
    </row>
    <row r="868" spans="2:4">
      <c r="B868" s="2026">
        <v>41221</v>
      </c>
      <c r="C868" s="2112">
        <v>12811.32</v>
      </c>
      <c r="D868" s="2112">
        <v>1377.51</v>
      </c>
    </row>
    <row r="869" spans="2:4">
      <c r="B869" s="2026">
        <v>41222</v>
      </c>
      <c r="C869" s="2112">
        <v>12815.39</v>
      </c>
      <c r="D869" s="2112">
        <v>1379.85</v>
      </c>
    </row>
    <row r="870" spans="2:4">
      <c r="B870" s="2026">
        <v>41225</v>
      </c>
      <c r="C870" s="2112">
        <v>12815.08</v>
      </c>
      <c r="D870" s="2112">
        <v>1380.03</v>
      </c>
    </row>
    <row r="871" spans="2:4">
      <c r="B871" s="2026">
        <v>41226</v>
      </c>
      <c r="C871" s="2112">
        <v>12756.18</v>
      </c>
      <c r="D871" s="2112">
        <v>1374.53</v>
      </c>
    </row>
    <row r="872" spans="2:4">
      <c r="B872" s="2026">
        <v>41227</v>
      </c>
      <c r="C872" s="2112">
        <v>12570.95</v>
      </c>
      <c r="D872" s="2112">
        <v>1355.49</v>
      </c>
    </row>
    <row r="873" spans="2:4">
      <c r="B873" s="2026">
        <v>41228</v>
      </c>
      <c r="C873" s="2112">
        <v>12542.38</v>
      </c>
      <c r="D873" s="2112">
        <v>1353.33</v>
      </c>
    </row>
    <row r="874" spans="2:4">
      <c r="B874" s="2026">
        <v>41229</v>
      </c>
      <c r="C874" s="2112">
        <v>12588.31</v>
      </c>
      <c r="D874" s="2112">
        <v>1359.88</v>
      </c>
    </row>
    <row r="875" spans="2:4">
      <c r="B875" s="2026">
        <v>41232</v>
      </c>
      <c r="C875" s="2112">
        <v>12795.96</v>
      </c>
      <c r="D875" s="2112">
        <v>1386.89</v>
      </c>
    </row>
    <row r="876" spans="2:4">
      <c r="B876" s="2026">
        <v>41233</v>
      </c>
      <c r="C876" s="2112">
        <v>12788.51</v>
      </c>
      <c r="D876" s="2112">
        <v>1387.81</v>
      </c>
    </row>
    <row r="877" spans="2:4">
      <c r="B877" s="2026">
        <v>41234</v>
      </c>
      <c r="C877" s="2112">
        <v>12836.89</v>
      </c>
      <c r="D877" s="2112">
        <v>1391.03</v>
      </c>
    </row>
    <row r="878" spans="2:4">
      <c r="B878" s="2026">
        <v>41235</v>
      </c>
      <c r="C878" s="428" t="e">
        <f>NA()</f>
        <v>#N/A</v>
      </c>
      <c r="D878" s="428" t="e">
        <f>NA()</f>
        <v>#N/A</v>
      </c>
    </row>
    <row r="879" spans="2:4">
      <c r="B879" s="2026">
        <v>41236</v>
      </c>
      <c r="C879" s="2112">
        <v>13009.68</v>
      </c>
      <c r="D879" s="2112">
        <v>1409.15</v>
      </c>
    </row>
    <row r="880" spans="2:4">
      <c r="B880" s="2026">
        <v>41239</v>
      </c>
      <c r="C880" s="2112">
        <v>12967.37</v>
      </c>
      <c r="D880" s="2112">
        <v>1406.29</v>
      </c>
    </row>
    <row r="881" spans="2:4">
      <c r="B881" s="2026">
        <v>41240</v>
      </c>
      <c r="C881" s="2112">
        <v>12878.13</v>
      </c>
      <c r="D881" s="2112">
        <v>1398.94</v>
      </c>
    </row>
    <row r="882" spans="2:4">
      <c r="B882" s="2026">
        <v>41241</v>
      </c>
      <c r="C882" s="2112">
        <v>12985.11</v>
      </c>
      <c r="D882" s="2112">
        <v>1409.93</v>
      </c>
    </row>
    <row r="883" spans="2:4">
      <c r="B883" s="2026">
        <v>41242</v>
      </c>
      <c r="C883" s="2112">
        <v>13021.82</v>
      </c>
      <c r="D883" s="2112">
        <v>1415.95</v>
      </c>
    </row>
    <row r="884" spans="2:4">
      <c r="B884" s="2026">
        <v>41243</v>
      </c>
      <c r="C884" s="2112">
        <v>13025.58</v>
      </c>
      <c r="D884" s="2112">
        <v>1416.18</v>
      </c>
    </row>
    <row r="885" spans="2:4">
      <c r="B885" s="2026">
        <v>41246</v>
      </c>
      <c r="C885" s="2112">
        <v>12965.6</v>
      </c>
      <c r="D885" s="2112">
        <v>1409.46</v>
      </c>
    </row>
    <row r="886" spans="2:4">
      <c r="B886" s="2026">
        <v>41247</v>
      </c>
      <c r="C886" s="2112">
        <v>12951.78</v>
      </c>
      <c r="D886" s="2112">
        <v>1407.05</v>
      </c>
    </row>
    <row r="887" spans="2:4">
      <c r="B887" s="2026">
        <v>41248</v>
      </c>
      <c r="C887" s="2112">
        <v>13034.49</v>
      </c>
      <c r="D887" s="2112">
        <v>1409.28</v>
      </c>
    </row>
    <row r="888" spans="2:4">
      <c r="B888" s="2026">
        <v>41249</v>
      </c>
      <c r="C888" s="2112">
        <v>13074.04</v>
      </c>
      <c r="D888" s="2112">
        <v>1413.94</v>
      </c>
    </row>
    <row r="889" spans="2:4">
      <c r="B889" s="2026">
        <v>41250</v>
      </c>
      <c r="C889" s="2112">
        <v>13155.13</v>
      </c>
      <c r="D889" s="2112">
        <v>1418.07</v>
      </c>
    </row>
    <row r="890" spans="2:4">
      <c r="B890" s="2026">
        <v>41253</v>
      </c>
      <c r="C890" s="2112">
        <v>13169.88</v>
      </c>
      <c r="D890" s="2112">
        <v>1418.55</v>
      </c>
    </row>
    <row r="891" spans="2:4">
      <c r="B891" s="2026">
        <v>41254</v>
      </c>
      <c r="C891" s="2112">
        <v>13248.44</v>
      </c>
      <c r="D891" s="2112">
        <v>1427.84</v>
      </c>
    </row>
    <row r="892" spans="2:4">
      <c r="B892" s="2026">
        <v>41255</v>
      </c>
      <c r="C892" s="2112">
        <v>13245.45</v>
      </c>
      <c r="D892" s="2112">
        <v>1428.48</v>
      </c>
    </row>
    <row r="893" spans="2:4">
      <c r="B893" s="2026">
        <v>41256</v>
      </c>
      <c r="C893" s="2112">
        <v>13170.72</v>
      </c>
      <c r="D893" s="2112">
        <v>1419.45</v>
      </c>
    </row>
    <row r="894" spans="2:4">
      <c r="B894" s="2026">
        <v>41257</v>
      </c>
      <c r="C894" s="2112">
        <v>13135.01</v>
      </c>
      <c r="D894" s="2112">
        <v>1413.58</v>
      </c>
    </row>
    <row r="895" spans="2:4">
      <c r="B895" s="2026">
        <v>41260</v>
      </c>
      <c r="C895" s="2112">
        <v>13235.39</v>
      </c>
      <c r="D895" s="2112">
        <v>1430.36</v>
      </c>
    </row>
    <row r="896" spans="2:4">
      <c r="B896" s="2026">
        <v>41261</v>
      </c>
      <c r="C896" s="2112">
        <v>13350.96</v>
      </c>
      <c r="D896" s="2112">
        <v>1446.79</v>
      </c>
    </row>
    <row r="897" spans="1:4">
      <c r="B897" s="2026">
        <v>41262</v>
      </c>
      <c r="C897" s="2112">
        <v>13251.97</v>
      </c>
      <c r="D897" s="2112">
        <v>1435.81</v>
      </c>
    </row>
    <row r="898" spans="1:4">
      <c r="B898" s="2026">
        <v>41263</v>
      </c>
      <c r="C898" s="2112">
        <v>13311.72</v>
      </c>
      <c r="D898" s="2112">
        <v>1443.69</v>
      </c>
    </row>
    <row r="899" spans="1:4">
      <c r="B899" s="2026">
        <v>41264</v>
      </c>
      <c r="C899" s="2112">
        <v>13190.84</v>
      </c>
      <c r="D899" s="2112">
        <v>1430.15</v>
      </c>
    </row>
    <row r="900" spans="1:4">
      <c r="B900" s="2026">
        <v>41267</v>
      </c>
      <c r="C900" s="2112">
        <v>13139.08</v>
      </c>
      <c r="D900" s="2112">
        <v>1426.66</v>
      </c>
    </row>
    <row r="901" spans="1:4">
      <c r="B901" s="2026">
        <v>41268</v>
      </c>
      <c r="C901" s="428" t="e">
        <f>NA()</f>
        <v>#N/A</v>
      </c>
      <c r="D901" s="428" t="e">
        <f>NA()</f>
        <v>#N/A</v>
      </c>
    </row>
    <row r="902" spans="1:4">
      <c r="B902" s="2026">
        <v>41269</v>
      </c>
      <c r="C902" s="2112">
        <v>13114.59</v>
      </c>
      <c r="D902" s="2112">
        <v>1419.83</v>
      </c>
    </row>
    <row r="903" spans="1:4">
      <c r="B903" s="2026">
        <v>41270</v>
      </c>
      <c r="C903" s="2112">
        <v>13096.31</v>
      </c>
      <c r="D903" s="2112">
        <v>1418.1</v>
      </c>
    </row>
    <row r="904" spans="1:4">
      <c r="B904" s="2026">
        <v>41271</v>
      </c>
      <c r="C904" s="2112">
        <v>12938.11</v>
      </c>
      <c r="D904" s="2112">
        <v>1402.43</v>
      </c>
    </row>
    <row r="905" spans="1:4">
      <c r="B905" s="2026">
        <v>41274</v>
      </c>
      <c r="C905" s="2112">
        <v>13104.14</v>
      </c>
      <c r="D905" s="2112">
        <v>1426.19</v>
      </c>
    </row>
    <row r="906" spans="1:4">
      <c r="A906" s="651">
        <v>13</v>
      </c>
      <c r="B906" s="2026">
        <v>41275</v>
      </c>
      <c r="C906" s="428" t="e">
        <f>NA()</f>
        <v>#N/A</v>
      </c>
      <c r="D906" s="428" t="e">
        <f>NA()</f>
        <v>#N/A</v>
      </c>
    </row>
    <row r="907" spans="1:4">
      <c r="B907" s="2026">
        <v>41276</v>
      </c>
      <c r="C907" s="2112">
        <v>13412.55</v>
      </c>
      <c r="D907" s="2112">
        <v>1462.42</v>
      </c>
    </row>
    <row r="908" spans="1:4">
      <c r="B908" s="2026">
        <v>41277</v>
      </c>
      <c r="C908" s="2112">
        <v>13391.36</v>
      </c>
      <c r="D908" s="2112">
        <v>1459.37</v>
      </c>
    </row>
    <row r="909" spans="1:4">
      <c r="B909" s="2026">
        <v>41278</v>
      </c>
      <c r="C909" s="2112">
        <v>13435.21</v>
      </c>
      <c r="D909" s="2112">
        <v>1466.47</v>
      </c>
    </row>
    <row r="910" spans="1:4">
      <c r="B910" s="2026">
        <v>41281</v>
      </c>
      <c r="C910" s="2112">
        <v>13384.29</v>
      </c>
      <c r="D910" s="2112">
        <v>1461.89</v>
      </c>
    </row>
    <row r="911" spans="1:4">
      <c r="B911" s="2026">
        <v>41282</v>
      </c>
      <c r="C911" s="2112">
        <v>13328.85</v>
      </c>
      <c r="D911" s="2112">
        <v>1457.15</v>
      </c>
    </row>
    <row r="912" spans="1:4">
      <c r="B912" s="2026">
        <v>41283</v>
      </c>
      <c r="C912" s="2112">
        <v>13390.51</v>
      </c>
      <c r="D912" s="2112">
        <v>1461.02</v>
      </c>
    </row>
    <row r="913" spans="2:4">
      <c r="B913" s="2026">
        <v>41284</v>
      </c>
      <c r="C913" s="2112">
        <v>13471.22</v>
      </c>
      <c r="D913" s="2112">
        <v>1472.12</v>
      </c>
    </row>
    <row r="914" spans="2:4">
      <c r="B914" s="2026">
        <v>41285</v>
      </c>
      <c r="C914" s="2112">
        <v>13488.43</v>
      </c>
      <c r="D914" s="2112">
        <v>1472.05</v>
      </c>
    </row>
    <row r="915" spans="2:4">
      <c r="B915" s="2026">
        <v>41288</v>
      </c>
      <c r="C915" s="2112">
        <v>13507.32</v>
      </c>
      <c r="D915" s="2112">
        <v>1470.68</v>
      </c>
    </row>
    <row r="916" spans="2:4">
      <c r="B916" s="2026">
        <v>41289</v>
      </c>
      <c r="C916" s="2112">
        <v>13534.89</v>
      </c>
      <c r="D916" s="2112">
        <v>1472.34</v>
      </c>
    </row>
    <row r="917" spans="2:4">
      <c r="B917" s="2026">
        <v>41290</v>
      </c>
      <c r="C917" s="2112">
        <v>13511.23</v>
      </c>
      <c r="D917" s="2112">
        <v>1472.63</v>
      </c>
    </row>
    <row r="918" spans="2:4">
      <c r="B918" s="2026">
        <v>41291</v>
      </c>
      <c r="C918" s="2112">
        <v>13596.02</v>
      </c>
      <c r="D918" s="2112">
        <v>1480.94</v>
      </c>
    </row>
    <row r="919" spans="2:4">
      <c r="B919" s="2026">
        <v>41292</v>
      </c>
      <c r="C919" s="2112">
        <v>13649.7</v>
      </c>
      <c r="D919" s="2112">
        <v>1485.98</v>
      </c>
    </row>
    <row r="920" spans="2:4">
      <c r="B920" s="2026">
        <v>41295</v>
      </c>
      <c r="C920" s="428" t="e">
        <f>NA()</f>
        <v>#N/A</v>
      </c>
      <c r="D920" s="428" t="e">
        <f>NA()</f>
        <v>#N/A</v>
      </c>
    </row>
    <row r="921" spans="2:4">
      <c r="B921" s="2026">
        <v>41296</v>
      </c>
      <c r="C921" s="2112">
        <v>13712.21</v>
      </c>
      <c r="D921" s="2112">
        <v>1492.56</v>
      </c>
    </row>
    <row r="922" spans="2:4">
      <c r="B922" s="2026">
        <v>41297</v>
      </c>
      <c r="C922" s="2112">
        <v>13779.33</v>
      </c>
      <c r="D922" s="2112">
        <v>1494.81</v>
      </c>
    </row>
    <row r="923" spans="2:4">
      <c r="B923" s="2026">
        <v>41298</v>
      </c>
      <c r="C923" s="2112">
        <v>13825.33</v>
      </c>
      <c r="D923" s="2112">
        <v>1494.82</v>
      </c>
    </row>
    <row r="924" spans="2:4">
      <c r="B924" s="2026">
        <v>41299</v>
      </c>
      <c r="C924" s="2112">
        <v>13895.98</v>
      </c>
      <c r="D924" s="2112">
        <v>1502.96</v>
      </c>
    </row>
    <row r="925" spans="2:4">
      <c r="B925" s="2026">
        <v>41302</v>
      </c>
      <c r="C925" s="2112">
        <v>13881.93</v>
      </c>
      <c r="D925" s="2112">
        <v>1500.18</v>
      </c>
    </row>
    <row r="926" spans="2:4">
      <c r="B926" s="2026">
        <v>41303</v>
      </c>
      <c r="C926" s="2112">
        <v>13954.42</v>
      </c>
      <c r="D926" s="2112">
        <v>1507.84</v>
      </c>
    </row>
    <row r="927" spans="2:4">
      <c r="B927" s="2026">
        <v>41304</v>
      </c>
      <c r="C927" s="2112">
        <v>13910.42</v>
      </c>
      <c r="D927" s="2112">
        <v>1501.96</v>
      </c>
    </row>
    <row r="928" spans="2:4">
      <c r="B928" s="2026">
        <v>41305</v>
      </c>
      <c r="C928" s="2112">
        <v>13860.58</v>
      </c>
      <c r="D928" s="2112">
        <v>1498.11</v>
      </c>
    </row>
    <row r="929" spans="2:4">
      <c r="B929" s="2026">
        <v>41306</v>
      </c>
      <c r="C929" s="2112">
        <v>14009.79</v>
      </c>
      <c r="D929" s="2112">
        <v>1513.17</v>
      </c>
    </row>
    <row r="930" spans="2:4">
      <c r="B930" s="2026">
        <v>41309</v>
      </c>
      <c r="C930" s="2112">
        <v>13880.08</v>
      </c>
      <c r="D930" s="2112">
        <v>1495.71</v>
      </c>
    </row>
    <row r="931" spans="2:4">
      <c r="B931" s="2026">
        <v>41310</v>
      </c>
      <c r="C931" s="2112">
        <v>13979.3</v>
      </c>
      <c r="D931" s="2112">
        <v>1511.29</v>
      </c>
    </row>
    <row r="932" spans="2:4">
      <c r="B932" s="2026">
        <v>41311</v>
      </c>
      <c r="C932" s="2112">
        <v>13986.52</v>
      </c>
      <c r="D932" s="2112">
        <v>1512.12</v>
      </c>
    </row>
    <row r="933" spans="2:4">
      <c r="B933" s="2026">
        <v>41312</v>
      </c>
      <c r="C933" s="2112">
        <v>13944.05</v>
      </c>
      <c r="D933" s="2112">
        <v>1509.39</v>
      </c>
    </row>
    <row r="934" spans="2:4">
      <c r="B934" s="2026">
        <v>41313</v>
      </c>
      <c r="C934" s="2112">
        <v>13992.97</v>
      </c>
      <c r="D934" s="2112">
        <v>1517.93</v>
      </c>
    </row>
    <row r="935" spans="2:4">
      <c r="B935" s="2026">
        <v>41316</v>
      </c>
      <c r="C935" s="2112">
        <v>13971.24</v>
      </c>
      <c r="D935" s="2112">
        <v>1517.01</v>
      </c>
    </row>
    <row r="936" spans="2:4">
      <c r="B936" s="2026">
        <v>41317</v>
      </c>
      <c r="C936" s="2112">
        <v>14018.7</v>
      </c>
      <c r="D936" s="2112">
        <v>1519.43</v>
      </c>
    </row>
    <row r="937" spans="2:4">
      <c r="B937" s="2026">
        <v>41318</v>
      </c>
      <c r="C937" s="2112">
        <v>13982.91</v>
      </c>
      <c r="D937" s="2112">
        <v>1520.33</v>
      </c>
    </row>
    <row r="938" spans="2:4">
      <c r="B938" s="2026">
        <v>41319</v>
      </c>
      <c r="C938" s="2112">
        <v>13973.39</v>
      </c>
      <c r="D938" s="2112">
        <v>1521.38</v>
      </c>
    </row>
    <row r="939" spans="2:4">
      <c r="B939" s="2026">
        <v>41320</v>
      </c>
      <c r="C939" s="2112">
        <v>13981.76</v>
      </c>
      <c r="D939" s="2112">
        <v>1519.79</v>
      </c>
    </row>
    <row r="940" spans="2:4">
      <c r="B940" s="2026">
        <v>41323</v>
      </c>
      <c r="C940" s="428" t="e">
        <f>NA()</f>
        <v>#N/A</v>
      </c>
      <c r="D940" s="428" t="e">
        <f>NA()</f>
        <v>#N/A</v>
      </c>
    </row>
    <row r="941" spans="2:4">
      <c r="B941" s="2026">
        <v>41324</v>
      </c>
      <c r="C941" s="2112">
        <v>14035.67</v>
      </c>
      <c r="D941" s="2112">
        <v>1530.94</v>
      </c>
    </row>
    <row r="942" spans="2:4">
      <c r="B942" s="2026">
        <v>41325</v>
      </c>
      <c r="C942" s="2112">
        <v>13927.54</v>
      </c>
      <c r="D942" s="2112">
        <v>1511.95</v>
      </c>
    </row>
    <row r="943" spans="2:4">
      <c r="B943" s="2026">
        <v>41326</v>
      </c>
      <c r="C943" s="2112">
        <v>13880.62</v>
      </c>
      <c r="D943" s="2112">
        <v>1502.42</v>
      </c>
    </row>
    <row r="944" spans="2:4">
      <c r="B944" s="2026">
        <v>41327</v>
      </c>
      <c r="C944" s="2112">
        <v>14000.57</v>
      </c>
      <c r="D944" s="2112">
        <v>1515.6</v>
      </c>
    </row>
    <row r="945" spans="2:4">
      <c r="B945" s="2026">
        <v>41330</v>
      </c>
      <c r="C945" s="2112">
        <v>13784.17</v>
      </c>
      <c r="D945" s="2112">
        <v>1487.85</v>
      </c>
    </row>
    <row r="946" spans="2:4">
      <c r="B946" s="2026">
        <v>41331</v>
      </c>
      <c r="C946" s="2112">
        <v>13900.13</v>
      </c>
      <c r="D946" s="2112">
        <v>1496.94</v>
      </c>
    </row>
    <row r="947" spans="2:4">
      <c r="B947" s="2026">
        <v>41332</v>
      </c>
      <c r="C947" s="2112">
        <v>14075.37</v>
      </c>
      <c r="D947" s="2112">
        <v>1515.99</v>
      </c>
    </row>
    <row r="948" spans="2:4">
      <c r="B948" s="2026">
        <v>41333</v>
      </c>
      <c r="C948" s="2112">
        <v>14054.49</v>
      </c>
      <c r="D948" s="2112">
        <v>1514.68</v>
      </c>
    </row>
    <row r="949" spans="2:4">
      <c r="B949" s="2026">
        <v>41334</v>
      </c>
      <c r="C949" s="2112">
        <v>14089.66</v>
      </c>
      <c r="D949" s="2112">
        <v>1518.2</v>
      </c>
    </row>
    <row r="950" spans="2:4">
      <c r="B950" s="2026">
        <v>41337</v>
      </c>
      <c r="C950" s="2112">
        <v>14127.82</v>
      </c>
      <c r="D950" s="2112">
        <v>1525.2</v>
      </c>
    </row>
    <row r="951" spans="2:4">
      <c r="B951" s="2026">
        <v>41338</v>
      </c>
      <c r="C951" s="2112">
        <v>14253.77</v>
      </c>
      <c r="D951" s="2112">
        <v>1539.79</v>
      </c>
    </row>
    <row r="952" spans="2:4">
      <c r="B952" s="2026">
        <v>41339</v>
      </c>
      <c r="C952" s="2112">
        <v>14296.24</v>
      </c>
      <c r="D952" s="2112">
        <v>1541.46</v>
      </c>
    </row>
    <row r="953" spans="2:4">
      <c r="B953" s="2026">
        <v>41340</v>
      </c>
      <c r="C953" s="2112">
        <v>14329.49</v>
      </c>
      <c r="D953" s="2112">
        <v>1544.26</v>
      </c>
    </row>
    <row r="954" spans="2:4">
      <c r="B954" s="2026">
        <v>41341</v>
      </c>
      <c r="C954" s="2112">
        <v>14397.07</v>
      </c>
      <c r="D954" s="2112">
        <v>1551.18</v>
      </c>
    </row>
    <row r="955" spans="2:4">
      <c r="B955" s="2026">
        <v>41344</v>
      </c>
      <c r="C955" s="2112">
        <v>14447.29</v>
      </c>
      <c r="D955" s="2112">
        <v>1556.22</v>
      </c>
    </row>
    <row r="956" spans="2:4">
      <c r="B956" s="2026">
        <v>41345</v>
      </c>
      <c r="C956" s="2112">
        <v>14450.06</v>
      </c>
      <c r="D956" s="2112">
        <v>1552.48</v>
      </c>
    </row>
    <row r="957" spans="2:4">
      <c r="B957" s="2026">
        <v>41346</v>
      </c>
      <c r="C957" s="2112">
        <v>14455.28</v>
      </c>
      <c r="D957" s="2112">
        <v>1554.52</v>
      </c>
    </row>
    <row r="958" spans="2:4">
      <c r="B958" s="2026">
        <v>41347</v>
      </c>
      <c r="C958" s="2112">
        <v>14539.14</v>
      </c>
      <c r="D958" s="2112">
        <v>1563.23</v>
      </c>
    </row>
    <row r="959" spans="2:4">
      <c r="B959" s="2026">
        <v>41348</v>
      </c>
      <c r="C959" s="2112">
        <v>14514.11</v>
      </c>
      <c r="D959" s="2112">
        <v>1560.7</v>
      </c>
    </row>
    <row r="960" spans="2:4">
      <c r="B960" s="2026">
        <v>41351</v>
      </c>
      <c r="C960" s="2112">
        <v>14452.06</v>
      </c>
      <c r="D960" s="2112">
        <v>1552.1</v>
      </c>
    </row>
    <row r="961" spans="2:4">
      <c r="B961" s="2026">
        <v>41352</v>
      </c>
      <c r="C961" s="2112">
        <v>14455.82</v>
      </c>
      <c r="D961" s="2112">
        <v>1548.34</v>
      </c>
    </row>
    <row r="962" spans="2:4">
      <c r="B962" s="2026">
        <v>41353</v>
      </c>
      <c r="C962" s="2112">
        <v>14511.73</v>
      </c>
      <c r="D962" s="2112">
        <v>1558.71</v>
      </c>
    </row>
    <row r="963" spans="2:4">
      <c r="B963" s="2026">
        <v>41354</v>
      </c>
      <c r="C963" s="2112">
        <v>14421.49</v>
      </c>
      <c r="D963" s="2112">
        <v>1545.8</v>
      </c>
    </row>
    <row r="964" spans="2:4">
      <c r="B964" s="2026">
        <v>41355</v>
      </c>
      <c r="C964" s="2112">
        <v>14512.03</v>
      </c>
      <c r="D964" s="2112">
        <v>1556.89</v>
      </c>
    </row>
    <row r="965" spans="2:4">
      <c r="B965" s="2026">
        <v>41358</v>
      </c>
      <c r="C965" s="2112">
        <v>14447.75</v>
      </c>
      <c r="D965" s="2112">
        <v>1551.69</v>
      </c>
    </row>
    <row r="966" spans="2:4">
      <c r="B966" s="2026">
        <v>41359</v>
      </c>
      <c r="C966" s="2112">
        <v>14559.65</v>
      </c>
      <c r="D966" s="2112">
        <v>1563.77</v>
      </c>
    </row>
    <row r="967" spans="2:4">
      <c r="B967" s="2026">
        <v>41360</v>
      </c>
      <c r="C967" s="2112">
        <v>14526.16</v>
      </c>
      <c r="D967" s="2112">
        <v>1562.85</v>
      </c>
    </row>
    <row r="968" spans="2:4">
      <c r="B968" s="2026">
        <v>41361</v>
      </c>
      <c r="C968" s="2112">
        <v>14578.54</v>
      </c>
      <c r="D968" s="2112">
        <v>1569.19</v>
      </c>
    </row>
    <row r="969" spans="2:4">
      <c r="B969" s="2026">
        <v>41362</v>
      </c>
      <c r="C969" s="428" t="e">
        <f>NA()</f>
        <v>#N/A</v>
      </c>
      <c r="D969" s="428" t="e">
        <f>NA()</f>
        <v>#N/A</v>
      </c>
    </row>
    <row r="970" spans="2:4">
      <c r="B970" s="2026">
        <v>41365</v>
      </c>
      <c r="C970" s="2112">
        <v>14572.85</v>
      </c>
      <c r="D970" s="2112">
        <v>1562.17</v>
      </c>
    </row>
    <row r="971" spans="2:4">
      <c r="B971" s="2026">
        <v>41366</v>
      </c>
      <c r="C971" s="2112">
        <v>14662.01</v>
      </c>
      <c r="D971" s="2112">
        <v>1570.25</v>
      </c>
    </row>
    <row r="972" spans="2:4">
      <c r="B972" s="2026">
        <v>41367</v>
      </c>
      <c r="C972" s="2112">
        <v>14550.35</v>
      </c>
      <c r="D972" s="2112">
        <v>1553.69</v>
      </c>
    </row>
    <row r="973" spans="2:4">
      <c r="B973" s="2026">
        <v>41368</v>
      </c>
      <c r="C973" s="2112">
        <v>14606.11</v>
      </c>
      <c r="D973" s="2112">
        <v>1559.98</v>
      </c>
    </row>
    <row r="974" spans="2:4">
      <c r="B974" s="2026">
        <v>41369</v>
      </c>
      <c r="C974" s="2112">
        <v>14565.25</v>
      </c>
      <c r="D974" s="2112">
        <v>1553.28</v>
      </c>
    </row>
    <row r="975" spans="2:4">
      <c r="B975" s="2026">
        <v>41372</v>
      </c>
      <c r="C975" s="2112">
        <v>14613.48</v>
      </c>
      <c r="D975" s="2112">
        <v>1563.07</v>
      </c>
    </row>
    <row r="976" spans="2:4">
      <c r="B976" s="2026">
        <v>41373</v>
      </c>
      <c r="C976" s="2112">
        <v>14673.46</v>
      </c>
      <c r="D976" s="2112">
        <v>1568.61</v>
      </c>
    </row>
    <row r="977" spans="2:4">
      <c r="B977" s="2026">
        <v>41374</v>
      </c>
      <c r="C977" s="2112">
        <v>14802.24</v>
      </c>
      <c r="D977" s="2112">
        <v>1587.73</v>
      </c>
    </row>
    <row r="978" spans="2:4">
      <c r="B978" s="2026">
        <v>41375</v>
      </c>
      <c r="C978" s="2112">
        <v>14865.14</v>
      </c>
      <c r="D978" s="2112">
        <v>1593.37</v>
      </c>
    </row>
    <row r="979" spans="2:4">
      <c r="B979" s="2026">
        <v>41376</v>
      </c>
      <c r="C979" s="2112">
        <v>14865.06</v>
      </c>
      <c r="D979" s="2112">
        <v>1588.85</v>
      </c>
    </row>
    <row r="980" spans="2:4">
      <c r="B980" s="2026">
        <v>41379</v>
      </c>
      <c r="C980" s="2112">
        <v>14599.2</v>
      </c>
      <c r="D980" s="2112">
        <v>1552.36</v>
      </c>
    </row>
    <row r="981" spans="2:4">
      <c r="B981" s="2026">
        <v>41380</v>
      </c>
      <c r="C981" s="2112">
        <v>14756.78</v>
      </c>
      <c r="D981" s="2112">
        <v>1574.57</v>
      </c>
    </row>
    <row r="982" spans="2:4">
      <c r="B982" s="2026">
        <v>41381</v>
      </c>
      <c r="C982" s="2112">
        <v>14618.59</v>
      </c>
      <c r="D982" s="2112">
        <v>1552.01</v>
      </c>
    </row>
    <row r="983" spans="2:4">
      <c r="B983" s="2026">
        <v>41382</v>
      </c>
      <c r="C983" s="2112">
        <v>14537.14</v>
      </c>
      <c r="D983" s="2112">
        <v>1541.61</v>
      </c>
    </row>
    <row r="984" spans="2:4">
      <c r="B984" s="2026">
        <v>41383</v>
      </c>
      <c r="C984" s="2112">
        <v>14547.51</v>
      </c>
      <c r="D984" s="2112">
        <v>1555.25</v>
      </c>
    </row>
    <row r="985" spans="2:4">
      <c r="B985" s="2026">
        <v>41386</v>
      </c>
      <c r="C985" s="2112">
        <v>14567.17</v>
      </c>
      <c r="D985" s="2112">
        <v>1562.5</v>
      </c>
    </row>
    <row r="986" spans="2:4">
      <c r="B986" s="2026">
        <v>41387</v>
      </c>
      <c r="C986" s="2112">
        <v>14719.46</v>
      </c>
      <c r="D986" s="2112">
        <v>1578.78</v>
      </c>
    </row>
    <row r="987" spans="2:4">
      <c r="B987" s="2026">
        <v>41388</v>
      </c>
      <c r="C987" s="2112">
        <v>14676.3</v>
      </c>
      <c r="D987" s="2112">
        <v>1578.79</v>
      </c>
    </row>
    <row r="988" spans="2:4">
      <c r="B988" s="2026">
        <v>41389</v>
      </c>
      <c r="C988" s="2112">
        <v>14700.8</v>
      </c>
      <c r="D988" s="2112">
        <v>1585.16</v>
      </c>
    </row>
    <row r="989" spans="2:4">
      <c r="B989" s="2026">
        <v>41390</v>
      </c>
      <c r="C989" s="2112">
        <v>14712.55</v>
      </c>
      <c r="D989" s="2112">
        <v>1582.24</v>
      </c>
    </row>
    <row r="990" spans="2:4">
      <c r="B990" s="2026">
        <v>41393</v>
      </c>
      <c r="C990" s="2112">
        <v>14818.75</v>
      </c>
      <c r="D990" s="2112">
        <v>1593.61</v>
      </c>
    </row>
    <row r="991" spans="2:4">
      <c r="B991" s="2026">
        <v>41394</v>
      </c>
      <c r="C991" s="2112">
        <v>14839.8</v>
      </c>
      <c r="D991" s="2112">
        <v>1597.57</v>
      </c>
    </row>
    <row r="992" spans="2:4">
      <c r="B992" s="2026">
        <v>41395</v>
      </c>
      <c r="C992" s="2112">
        <v>14700.95</v>
      </c>
      <c r="D992" s="2112">
        <v>1582.7</v>
      </c>
    </row>
    <row r="993" spans="2:4">
      <c r="B993" s="2026">
        <v>41396</v>
      </c>
      <c r="C993" s="2112">
        <v>14831.58</v>
      </c>
      <c r="D993" s="2112">
        <v>1597.59</v>
      </c>
    </row>
    <row r="994" spans="2:4">
      <c r="B994" s="2026">
        <v>41397</v>
      </c>
      <c r="C994" s="2112">
        <v>14973.96</v>
      </c>
      <c r="D994" s="2112">
        <v>1614.42</v>
      </c>
    </row>
    <row r="995" spans="2:4">
      <c r="B995" s="2026">
        <v>41400</v>
      </c>
      <c r="C995" s="2112">
        <v>14968.89</v>
      </c>
      <c r="D995" s="2112">
        <v>1617.5</v>
      </c>
    </row>
    <row r="996" spans="2:4">
      <c r="B996" s="2026">
        <v>41401</v>
      </c>
      <c r="C996" s="2112">
        <v>15056.2</v>
      </c>
      <c r="D996" s="2112">
        <v>1625.96</v>
      </c>
    </row>
    <row r="997" spans="2:4">
      <c r="B997" s="2026">
        <v>41402</v>
      </c>
      <c r="C997" s="2112">
        <v>15105.12</v>
      </c>
      <c r="D997" s="2112">
        <v>1632.69</v>
      </c>
    </row>
    <row r="998" spans="2:4">
      <c r="B998" s="2026">
        <v>41403</v>
      </c>
      <c r="C998" s="2112">
        <v>15082.62</v>
      </c>
      <c r="D998" s="2112">
        <v>1626.67</v>
      </c>
    </row>
    <row r="999" spans="2:4">
      <c r="B999" s="2026">
        <v>41404</v>
      </c>
      <c r="C999" s="2112">
        <v>15118.49</v>
      </c>
      <c r="D999" s="2112">
        <v>1633.7</v>
      </c>
    </row>
    <row r="1000" spans="2:4">
      <c r="B1000" s="2026">
        <v>41407</v>
      </c>
      <c r="C1000" s="2112">
        <v>15091.68</v>
      </c>
      <c r="D1000" s="2112">
        <v>1633.77</v>
      </c>
    </row>
    <row r="1001" spans="2:4">
      <c r="B1001" s="2026">
        <v>41408</v>
      </c>
      <c r="C1001" s="2112">
        <v>15215.25</v>
      </c>
      <c r="D1001" s="2112">
        <v>1650.34</v>
      </c>
    </row>
    <row r="1002" spans="2:4">
      <c r="B1002" s="2026">
        <v>41409</v>
      </c>
      <c r="C1002" s="2112">
        <v>15275.69</v>
      </c>
      <c r="D1002" s="2112">
        <v>1658.78</v>
      </c>
    </row>
    <row r="1003" spans="2:4">
      <c r="B1003" s="2026">
        <v>41410</v>
      </c>
      <c r="C1003" s="2112">
        <v>15233.22</v>
      </c>
      <c r="D1003" s="2112">
        <v>1650.47</v>
      </c>
    </row>
    <row r="1004" spans="2:4">
      <c r="B1004" s="2026">
        <v>41411</v>
      </c>
      <c r="C1004" s="2112">
        <v>15354.4</v>
      </c>
      <c r="D1004" s="2112">
        <v>1667.47</v>
      </c>
    </row>
    <row r="1005" spans="2:4">
      <c r="B1005" s="2026">
        <v>41414</v>
      </c>
      <c r="C1005" s="2112">
        <v>15335.28</v>
      </c>
      <c r="D1005" s="2112">
        <v>1666.29</v>
      </c>
    </row>
    <row r="1006" spans="2:4">
      <c r="B1006" s="2026">
        <v>41415</v>
      </c>
      <c r="C1006" s="2112">
        <v>15387.58</v>
      </c>
      <c r="D1006" s="2112">
        <v>1669.16</v>
      </c>
    </row>
    <row r="1007" spans="2:4">
      <c r="B1007" s="2026">
        <v>41416</v>
      </c>
      <c r="C1007" s="2112">
        <v>15307.17</v>
      </c>
      <c r="D1007" s="2112">
        <v>1655.35</v>
      </c>
    </row>
    <row r="1008" spans="2:4">
      <c r="B1008" s="2026">
        <v>41417</v>
      </c>
      <c r="C1008" s="2112">
        <v>15294.5</v>
      </c>
      <c r="D1008" s="2112">
        <v>1650.51</v>
      </c>
    </row>
    <row r="1009" spans="2:4">
      <c r="B1009" s="2026">
        <v>41418</v>
      </c>
      <c r="C1009" s="2112">
        <v>15303.1</v>
      </c>
      <c r="D1009" s="2112">
        <v>1649.6</v>
      </c>
    </row>
    <row r="1010" spans="2:4">
      <c r="B1010" s="2026">
        <v>41421</v>
      </c>
      <c r="C1010" s="428" t="e">
        <f>NA()</f>
        <v>#N/A</v>
      </c>
      <c r="D1010" s="428" t="e">
        <f>NA()</f>
        <v>#N/A</v>
      </c>
    </row>
    <row r="1011" spans="2:4">
      <c r="B1011" s="2026">
        <v>41422</v>
      </c>
      <c r="C1011" s="2112">
        <v>15409.39</v>
      </c>
      <c r="D1011" s="2112">
        <v>1660.06</v>
      </c>
    </row>
    <row r="1012" spans="2:4">
      <c r="B1012" s="2026">
        <v>41423</v>
      </c>
      <c r="C1012" s="2112">
        <v>15302.8</v>
      </c>
      <c r="D1012" s="2112">
        <v>1648.36</v>
      </c>
    </row>
    <row r="1013" spans="2:4">
      <c r="B1013" s="2026">
        <v>41424</v>
      </c>
      <c r="C1013" s="2112">
        <v>15324.53</v>
      </c>
      <c r="D1013" s="2112">
        <v>1654.41</v>
      </c>
    </row>
    <row r="1014" spans="2:4">
      <c r="B1014" s="2026">
        <v>41425</v>
      </c>
      <c r="C1014" s="2112">
        <v>15115.57</v>
      </c>
      <c r="D1014" s="2112">
        <v>1630.74</v>
      </c>
    </row>
    <row r="1015" spans="2:4">
      <c r="B1015" s="2026">
        <v>41428</v>
      </c>
      <c r="C1015" s="2112">
        <v>15254.03</v>
      </c>
      <c r="D1015" s="2112">
        <v>1640.42</v>
      </c>
    </row>
    <row r="1016" spans="2:4">
      <c r="B1016" s="2026">
        <v>41429</v>
      </c>
      <c r="C1016" s="2112">
        <v>15177.54</v>
      </c>
      <c r="D1016" s="2112">
        <v>1631.38</v>
      </c>
    </row>
    <row r="1017" spans="2:4">
      <c r="B1017" s="2026">
        <v>41430</v>
      </c>
      <c r="C1017" s="2112">
        <v>14960.59</v>
      </c>
      <c r="D1017" s="2112">
        <v>1608.9</v>
      </c>
    </row>
    <row r="1018" spans="2:4">
      <c r="B1018" s="2026">
        <v>41431</v>
      </c>
      <c r="C1018" s="2112">
        <v>15040.62</v>
      </c>
      <c r="D1018" s="2112">
        <v>1622.56</v>
      </c>
    </row>
    <row r="1019" spans="2:4">
      <c r="B1019" s="2026">
        <v>41432</v>
      </c>
      <c r="C1019" s="2112">
        <v>15248.12</v>
      </c>
      <c r="D1019" s="2112">
        <v>1643.38</v>
      </c>
    </row>
    <row r="1020" spans="2:4">
      <c r="B1020" s="2026">
        <v>41435</v>
      </c>
      <c r="C1020" s="2112">
        <v>15238.59</v>
      </c>
      <c r="D1020" s="2112">
        <v>1642.81</v>
      </c>
    </row>
    <row r="1021" spans="2:4">
      <c r="B1021" s="2026">
        <v>41436</v>
      </c>
      <c r="C1021" s="2112">
        <v>15122.02</v>
      </c>
      <c r="D1021" s="2112">
        <v>1626.13</v>
      </c>
    </row>
    <row r="1022" spans="2:4">
      <c r="B1022" s="2026">
        <v>41437</v>
      </c>
      <c r="C1022" s="2112">
        <v>14995.23</v>
      </c>
      <c r="D1022" s="2112">
        <v>1612.52</v>
      </c>
    </row>
    <row r="1023" spans="2:4">
      <c r="B1023" s="2026">
        <v>41438</v>
      </c>
      <c r="C1023" s="2112">
        <v>15176.08</v>
      </c>
      <c r="D1023" s="2112">
        <v>1636.36</v>
      </c>
    </row>
    <row r="1024" spans="2:4">
      <c r="B1024" s="2026">
        <v>41439</v>
      </c>
      <c r="C1024" s="2112">
        <v>15070.18</v>
      </c>
      <c r="D1024" s="2112">
        <v>1626.73</v>
      </c>
    </row>
    <row r="1025" spans="2:4">
      <c r="B1025" s="2026">
        <v>41442</v>
      </c>
      <c r="C1025" s="2112">
        <v>15179.85</v>
      </c>
      <c r="D1025" s="2112">
        <v>1639.04</v>
      </c>
    </row>
    <row r="1026" spans="2:4">
      <c r="B1026" s="2026">
        <v>41443</v>
      </c>
      <c r="C1026" s="2112">
        <v>15318.23</v>
      </c>
      <c r="D1026" s="2112">
        <v>1651.81</v>
      </c>
    </row>
    <row r="1027" spans="2:4">
      <c r="B1027" s="2026">
        <v>41444</v>
      </c>
      <c r="C1027" s="2112">
        <v>15112.19</v>
      </c>
      <c r="D1027" s="2112">
        <v>1628.93</v>
      </c>
    </row>
    <row r="1028" spans="2:4">
      <c r="B1028" s="2026">
        <v>41445</v>
      </c>
      <c r="C1028" s="2112">
        <v>14758.32</v>
      </c>
      <c r="D1028" s="2112">
        <v>1588.19</v>
      </c>
    </row>
    <row r="1029" spans="2:4">
      <c r="B1029" s="2026">
        <v>41446</v>
      </c>
      <c r="C1029" s="2112">
        <v>14799.4</v>
      </c>
      <c r="D1029" s="2112">
        <v>1592.43</v>
      </c>
    </row>
    <row r="1030" spans="2:4">
      <c r="B1030" s="2026">
        <v>41449</v>
      </c>
      <c r="C1030" s="2112">
        <v>14659.56</v>
      </c>
      <c r="D1030" s="2112">
        <v>1573.09</v>
      </c>
    </row>
    <row r="1031" spans="2:4">
      <c r="B1031" s="2026">
        <v>41450</v>
      </c>
      <c r="C1031" s="2112">
        <v>14760.31</v>
      </c>
      <c r="D1031" s="2112">
        <v>1588.03</v>
      </c>
    </row>
    <row r="1032" spans="2:4">
      <c r="B1032" s="2026">
        <v>41451</v>
      </c>
      <c r="C1032" s="2112">
        <v>14910.14</v>
      </c>
      <c r="D1032" s="2112">
        <v>1603.26</v>
      </c>
    </row>
    <row r="1033" spans="2:4">
      <c r="B1033" s="2026">
        <v>41452</v>
      </c>
      <c r="C1033" s="2112">
        <v>15024.49</v>
      </c>
      <c r="D1033" s="2112">
        <v>1613.2</v>
      </c>
    </row>
    <row r="1034" spans="2:4">
      <c r="B1034" s="2026">
        <v>41453</v>
      </c>
      <c r="C1034" s="2112">
        <v>14909.6</v>
      </c>
      <c r="D1034" s="2112">
        <v>1606.28</v>
      </c>
    </row>
    <row r="1035" spans="2:4">
      <c r="B1035" s="2026">
        <v>41456</v>
      </c>
      <c r="C1035" s="2112">
        <v>14974.96</v>
      </c>
      <c r="D1035" s="2112">
        <v>1614.96</v>
      </c>
    </row>
    <row r="1036" spans="2:4">
      <c r="B1036" s="2026">
        <v>41457</v>
      </c>
      <c r="C1036" s="2112">
        <v>14932.41</v>
      </c>
      <c r="D1036" s="2112">
        <v>1614.08</v>
      </c>
    </row>
    <row r="1037" spans="2:4">
      <c r="B1037" s="2026">
        <v>41458</v>
      </c>
      <c r="C1037" s="2112">
        <v>14988.55</v>
      </c>
      <c r="D1037" s="2112">
        <v>1615.41</v>
      </c>
    </row>
    <row r="1038" spans="2:4">
      <c r="B1038" s="2026">
        <v>41459</v>
      </c>
      <c r="C1038" s="428" t="e">
        <f>NA()</f>
        <v>#N/A</v>
      </c>
      <c r="D1038" s="428" t="e">
        <f>NA()</f>
        <v>#N/A</v>
      </c>
    </row>
    <row r="1039" spans="2:4">
      <c r="B1039" s="2026">
        <v>41460</v>
      </c>
      <c r="C1039" s="2112">
        <v>15135.84</v>
      </c>
      <c r="D1039" s="2112">
        <v>1631.89</v>
      </c>
    </row>
    <row r="1040" spans="2:4">
      <c r="B1040" s="2026">
        <v>41463</v>
      </c>
      <c r="C1040" s="2112">
        <v>15224.69</v>
      </c>
      <c r="D1040" s="2112">
        <v>1640.46</v>
      </c>
    </row>
    <row r="1041" spans="2:4">
      <c r="B1041" s="2026">
        <v>41464</v>
      </c>
      <c r="C1041" s="2112">
        <v>15300.34</v>
      </c>
      <c r="D1041" s="2112">
        <v>1652.32</v>
      </c>
    </row>
    <row r="1042" spans="2:4">
      <c r="B1042" s="2026">
        <v>41465</v>
      </c>
      <c r="C1042" s="2112">
        <v>15291.66</v>
      </c>
      <c r="D1042" s="2112">
        <v>1652.62</v>
      </c>
    </row>
    <row r="1043" spans="2:4">
      <c r="B1043" s="2026">
        <v>41466</v>
      </c>
      <c r="C1043" s="2112">
        <v>15460.92</v>
      </c>
      <c r="D1043" s="2112">
        <v>1675.02</v>
      </c>
    </row>
    <row r="1044" spans="2:4">
      <c r="B1044" s="2026">
        <v>41467</v>
      </c>
      <c r="C1044" s="2112">
        <v>15464.3</v>
      </c>
      <c r="D1044" s="2112">
        <v>1680.19</v>
      </c>
    </row>
    <row r="1045" spans="2:4">
      <c r="B1045" s="2026">
        <v>41470</v>
      </c>
      <c r="C1045" s="2112">
        <v>15484.26</v>
      </c>
      <c r="D1045" s="2112">
        <v>1682.5</v>
      </c>
    </row>
    <row r="1046" spans="2:4">
      <c r="B1046" s="2026">
        <v>41471</v>
      </c>
      <c r="C1046" s="2112">
        <v>15451.85</v>
      </c>
      <c r="D1046" s="2112">
        <v>1676.26</v>
      </c>
    </row>
    <row r="1047" spans="2:4">
      <c r="B1047" s="2026">
        <v>41472</v>
      </c>
      <c r="C1047" s="2112">
        <v>15470.52</v>
      </c>
      <c r="D1047" s="2112">
        <v>1680.91</v>
      </c>
    </row>
    <row r="1048" spans="2:4">
      <c r="B1048" s="2026">
        <v>41473</v>
      </c>
      <c r="C1048" s="2112">
        <v>15548.54</v>
      </c>
      <c r="D1048" s="2112">
        <v>1689.37</v>
      </c>
    </row>
    <row r="1049" spans="2:4">
      <c r="B1049" s="2026">
        <v>41474</v>
      </c>
      <c r="C1049" s="2112">
        <v>15543.74</v>
      </c>
      <c r="D1049" s="2112">
        <v>1692.09</v>
      </c>
    </row>
    <row r="1050" spans="2:4">
      <c r="B1050" s="2026">
        <v>41477</v>
      </c>
      <c r="C1050" s="2112">
        <v>15545.55</v>
      </c>
      <c r="D1050" s="2112">
        <v>1695.53</v>
      </c>
    </row>
    <row r="1051" spans="2:4">
      <c r="B1051" s="2026">
        <v>41478</v>
      </c>
      <c r="C1051" s="2112">
        <v>15567.74</v>
      </c>
      <c r="D1051" s="2112">
        <v>1692.39</v>
      </c>
    </row>
    <row r="1052" spans="2:4">
      <c r="B1052" s="2026">
        <v>41479</v>
      </c>
      <c r="C1052" s="2112">
        <v>15542.24</v>
      </c>
      <c r="D1052" s="2112">
        <v>1685.94</v>
      </c>
    </row>
    <row r="1053" spans="2:4">
      <c r="B1053" s="2026">
        <v>41480</v>
      </c>
      <c r="C1053" s="2112">
        <v>15555.61</v>
      </c>
      <c r="D1053" s="2112">
        <v>1690.25</v>
      </c>
    </row>
    <row r="1054" spans="2:4">
      <c r="B1054" s="2026">
        <v>41481</v>
      </c>
      <c r="C1054" s="2112">
        <v>15558.83</v>
      </c>
      <c r="D1054" s="2112">
        <v>1691.65</v>
      </c>
    </row>
    <row r="1055" spans="2:4">
      <c r="B1055" s="2026">
        <v>41484</v>
      </c>
      <c r="C1055" s="2112">
        <v>15521.97</v>
      </c>
      <c r="D1055" s="2112">
        <v>1685.33</v>
      </c>
    </row>
    <row r="1056" spans="2:4">
      <c r="B1056" s="2026">
        <v>41485</v>
      </c>
      <c r="C1056" s="2112">
        <v>15520.59</v>
      </c>
      <c r="D1056" s="2112">
        <v>1685.96</v>
      </c>
    </row>
    <row r="1057" spans="2:4">
      <c r="B1057" s="2026">
        <v>41486</v>
      </c>
      <c r="C1057" s="2112">
        <v>15499.54</v>
      </c>
      <c r="D1057" s="2112">
        <v>1685.73</v>
      </c>
    </row>
    <row r="1058" spans="2:4">
      <c r="B1058" s="2026">
        <v>41487</v>
      </c>
      <c r="C1058" s="2112">
        <v>15628.02</v>
      </c>
      <c r="D1058" s="2112">
        <v>1706.87</v>
      </c>
    </row>
    <row r="1059" spans="2:4">
      <c r="B1059" s="2026">
        <v>41488</v>
      </c>
      <c r="C1059" s="2112">
        <v>15658.36</v>
      </c>
      <c r="D1059" s="2112">
        <v>1709.67</v>
      </c>
    </row>
    <row r="1060" spans="2:4">
      <c r="B1060" s="2026">
        <v>41491</v>
      </c>
      <c r="C1060" s="2112">
        <v>15612.13</v>
      </c>
      <c r="D1060" s="2112">
        <v>1707.14</v>
      </c>
    </row>
    <row r="1061" spans="2:4">
      <c r="B1061" s="2026">
        <v>41492</v>
      </c>
      <c r="C1061" s="2112">
        <v>15518.74</v>
      </c>
      <c r="D1061" s="2112">
        <v>1697.37</v>
      </c>
    </row>
    <row r="1062" spans="2:4">
      <c r="B1062" s="2026">
        <v>41493</v>
      </c>
      <c r="C1062" s="2112">
        <v>15470.67</v>
      </c>
      <c r="D1062" s="2112">
        <v>1690.91</v>
      </c>
    </row>
    <row r="1063" spans="2:4">
      <c r="B1063" s="2026">
        <v>41494</v>
      </c>
      <c r="C1063" s="2112">
        <v>15498.32</v>
      </c>
      <c r="D1063" s="2112">
        <v>1697.48</v>
      </c>
    </row>
    <row r="1064" spans="2:4">
      <c r="B1064" s="2026">
        <v>41495</v>
      </c>
      <c r="C1064" s="2112">
        <v>15425.51</v>
      </c>
      <c r="D1064" s="2112">
        <v>1691.42</v>
      </c>
    </row>
    <row r="1065" spans="2:4">
      <c r="B1065" s="2026">
        <v>41498</v>
      </c>
      <c r="C1065" s="2112">
        <v>15419.68</v>
      </c>
      <c r="D1065" s="2112">
        <v>1689.47</v>
      </c>
    </row>
    <row r="1066" spans="2:4">
      <c r="B1066" s="2026">
        <v>41499</v>
      </c>
      <c r="C1066" s="2112">
        <v>15451.01</v>
      </c>
      <c r="D1066" s="2112">
        <v>1694.16</v>
      </c>
    </row>
    <row r="1067" spans="2:4">
      <c r="B1067" s="2026">
        <v>41500</v>
      </c>
      <c r="C1067" s="2112">
        <v>15337.66</v>
      </c>
      <c r="D1067" s="2112">
        <v>1685.39</v>
      </c>
    </row>
    <row r="1068" spans="2:4">
      <c r="B1068" s="2026">
        <v>41501</v>
      </c>
      <c r="C1068" s="2112">
        <v>15112.19</v>
      </c>
      <c r="D1068" s="2112">
        <v>1661.32</v>
      </c>
    </row>
    <row r="1069" spans="2:4">
      <c r="B1069" s="2026">
        <v>41502</v>
      </c>
      <c r="C1069" s="2112">
        <v>15081.47</v>
      </c>
      <c r="D1069" s="2112">
        <v>1655.83</v>
      </c>
    </row>
    <row r="1070" spans="2:4">
      <c r="B1070" s="2026">
        <v>41505</v>
      </c>
      <c r="C1070" s="2112">
        <v>15010.74</v>
      </c>
      <c r="D1070" s="2112">
        <v>1646.06</v>
      </c>
    </row>
    <row r="1071" spans="2:4">
      <c r="B1071" s="2026">
        <v>41506</v>
      </c>
      <c r="C1071" s="2112">
        <v>15002.99</v>
      </c>
      <c r="D1071" s="2112">
        <v>1652.35</v>
      </c>
    </row>
    <row r="1072" spans="2:4">
      <c r="B1072" s="2026">
        <v>41507</v>
      </c>
      <c r="C1072" s="2112">
        <v>14897.55</v>
      </c>
      <c r="D1072" s="2112">
        <v>1642.8</v>
      </c>
    </row>
    <row r="1073" spans="2:4">
      <c r="B1073" s="2026">
        <v>41508</v>
      </c>
      <c r="C1073" s="2112">
        <v>14963.74</v>
      </c>
      <c r="D1073" s="2112">
        <v>1656.96</v>
      </c>
    </row>
    <row r="1074" spans="2:4">
      <c r="B1074" s="2026">
        <v>41509</v>
      </c>
      <c r="C1074" s="2112">
        <v>15010.51</v>
      </c>
      <c r="D1074" s="2112">
        <v>1663.5</v>
      </c>
    </row>
    <row r="1075" spans="2:4">
      <c r="B1075" s="2026">
        <v>41512</v>
      </c>
      <c r="C1075" s="2112">
        <v>14946.46</v>
      </c>
      <c r="D1075" s="2112">
        <v>1656.78</v>
      </c>
    </row>
    <row r="1076" spans="2:4">
      <c r="B1076" s="2026">
        <v>41513</v>
      </c>
      <c r="C1076" s="2112">
        <v>14776.13</v>
      </c>
      <c r="D1076" s="2112">
        <v>1630.48</v>
      </c>
    </row>
    <row r="1077" spans="2:4">
      <c r="B1077" s="2026">
        <v>41514</v>
      </c>
      <c r="C1077" s="2112">
        <v>14824.51</v>
      </c>
      <c r="D1077" s="2112">
        <v>1634.96</v>
      </c>
    </row>
    <row r="1078" spans="2:4">
      <c r="B1078" s="2026">
        <v>41515</v>
      </c>
      <c r="C1078" s="2112">
        <v>14840.95</v>
      </c>
      <c r="D1078" s="2112">
        <v>1638.17</v>
      </c>
    </row>
    <row r="1079" spans="2:4">
      <c r="B1079" s="2026">
        <v>41516</v>
      </c>
      <c r="C1079" s="2112">
        <v>14810.31</v>
      </c>
      <c r="D1079" s="2112">
        <v>1632.97</v>
      </c>
    </row>
    <row r="1080" spans="2:4">
      <c r="B1080" s="2026">
        <v>41519</v>
      </c>
      <c r="C1080" s="428" t="e">
        <f>NA()</f>
        <v>#N/A</v>
      </c>
      <c r="D1080" s="428" t="e">
        <f>NA()</f>
        <v>#N/A</v>
      </c>
    </row>
    <row r="1081" spans="2:4">
      <c r="B1081" s="2026">
        <v>41520</v>
      </c>
      <c r="C1081" s="2112">
        <v>14833.96</v>
      </c>
      <c r="D1081" s="2112">
        <v>1639.77</v>
      </c>
    </row>
    <row r="1082" spans="2:4">
      <c r="B1082" s="2026">
        <v>41521</v>
      </c>
      <c r="C1082" s="2112">
        <v>14930.87</v>
      </c>
      <c r="D1082" s="2112">
        <v>1653.08</v>
      </c>
    </row>
    <row r="1083" spans="2:4">
      <c r="B1083" s="2026">
        <v>41522</v>
      </c>
      <c r="C1083" s="2112">
        <v>14937.48</v>
      </c>
      <c r="D1083" s="2112">
        <v>1655.08</v>
      </c>
    </row>
    <row r="1084" spans="2:4">
      <c r="B1084" s="2026">
        <v>41523</v>
      </c>
      <c r="C1084" s="2112">
        <v>14922.5</v>
      </c>
      <c r="D1084" s="2112">
        <v>1655.17</v>
      </c>
    </row>
    <row r="1085" spans="2:4">
      <c r="B1085" s="2026">
        <v>41526</v>
      </c>
      <c r="C1085" s="2112">
        <v>15063.12</v>
      </c>
      <c r="D1085" s="2112">
        <v>1671.71</v>
      </c>
    </row>
    <row r="1086" spans="2:4">
      <c r="B1086" s="2026">
        <v>41527</v>
      </c>
      <c r="C1086" s="2112">
        <v>15191.06</v>
      </c>
      <c r="D1086" s="2112">
        <v>1683.99</v>
      </c>
    </row>
    <row r="1087" spans="2:4">
      <c r="B1087" s="2026">
        <v>41528</v>
      </c>
      <c r="C1087" s="2112">
        <v>15326.6</v>
      </c>
      <c r="D1087" s="2112">
        <v>1689.13</v>
      </c>
    </row>
    <row r="1088" spans="2:4">
      <c r="B1088" s="2026">
        <v>41529</v>
      </c>
      <c r="C1088" s="2112">
        <v>15300.64</v>
      </c>
      <c r="D1088" s="2112">
        <v>1683.42</v>
      </c>
    </row>
    <row r="1089" spans="2:4">
      <c r="B1089" s="2026">
        <v>41530</v>
      </c>
      <c r="C1089" s="2112">
        <v>15376.06</v>
      </c>
      <c r="D1089" s="2112">
        <v>1687.99</v>
      </c>
    </row>
    <row r="1090" spans="2:4">
      <c r="B1090" s="2026">
        <v>41533</v>
      </c>
      <c r="C1090" s="2112">
        <v>15494.78</v>
      </c>
      <c r="D1090" s="2112">
        <v>1697.6</v>
      </c>
    </row>
    <row r="1091" spans="2:4">
      <c r="B1091" s="2026">
        <v>41534</v>
      </c>
      <c r="C1091" s="2112">
        <v>15529.73</v>
      </c>
      <c r="D1091" s="2112">
        <v>1704.76</v>
      </c>
    </row>
    <row r="1092" spans="2:4">
      <c r="B1092" s="2026">
        <v>41535</v>
      </c>
      <c r="C1092" s="2112">
        <v>15676.94</v>
      </c>
      <c r="D1092" s="2112">
        <v>1725.52</v>
      </c>
    </row>
    <row r="1093" spans="2:4">
      <c r="B1093" s="2026">
        <v>41536</v>
      </c>
      <c r="C1093" s="2112">
        <v>15636.55</v>
      </c>
      <c r="D1093" s="2112">
        <v>1722.34</v>
      </c>
    </row>
    <row r="1094" spans="2:4">
      <c r="B1094" s="2026">
        <v>41537</v>
      </c>
      <c r="C1094" s="2112">
        <v>15451.09</v>
      </c>
      <c r="D1094" s="2112">
        <v>1709.91</v>
      </c>
    </row>
    <row r="1095" spans="2:4">
      <c r="B1095" s="2026">
        <v>41540</v>
      </c>
      <c r="C1095" s="2112">
        <v>15401.38</v>
      </c>
      <c r="D1095" s="2112">
        <v>1701.84</v>
      </c>
    </row>
    <row r="1096" spans="2:4">
      <c r="B1096" s="2026">
        <v>41541</v>
      </c>
      <c r="C1096" s="2112">
        <v>15334.59</v>
      </c>
      <c r="D1096" s="2112">
        <v>1697.42</v>
      </c>
    </row>
    <row r="1097" spans="2:4">
      <c r="B1097" s="2026">
        <v>41542</v>
      </c>
      <c r="C1097" s="2112">
        <v>15273.26</v>
      </c>
      <c r="D1097" s="2112">
        <v>1692.77</v>
      </c>
    </row>
    <row r="1098" spans="2:4">
      <c r="B1098" s="2026">
        <v>41543</v>
      </c>
      <c r="C1098" s="2112">
        <v>15328.3</v>
      </c>
      <c r="D1098" s="2112">
        <v>1698.67</v>
      </c>
    </row>
    <row r="1099" spans="2:4">
      <c r="B1099" s="2026">
        <v>41544</v>
      </c>
      <c r="C1099" s="2112">
        <v>15258.24</v>
      </c>
      <c r="D1099" s="2112">
        <v>1691.75</v>
      </c>
    </row>
    <row r="1100" spans="2:4">
      <c r="B1100" s="2026">
        <v>41547</v>
      </c>
      <c r="C1100" s="2112">
        <v>15129.67</v>
      </c>
      <c r="D1100" s="2112">
        <v>1681.55</v>
      </c>
    </row>
    <row r="1101" spans="2:4">
      <c r="B1101" s="2026">
        <v>41548</v>
      </c>
      <c r="C1101" s="2112">
        <v>15191.7</v>
      </c>
      <c r="D1101" s="2112">
        <v>1695</v>
      </c>
    </row>
    <row r="1102" spans="2:4">
      <c r="B1102" s="2026">
        <v>41549</v>
      </c>
      <c r="C1102" s="2112">
        <v>15133.14</v>
      </c>
      <c r="D1102" s="2112">
        <v>1693.87</v>
      </c>
    </row>
    <row r="1103" spans="2:4">
      <c r="B1103" s="2026">
        <v>41550</v>
      </c>
      <c r="C1103" s="2112">
        <v>14996.48</v>
      </c>
      <c r="D1103" s="2112">
        <v>1678.66</v>
      </c>
    </row>
    <row r="1104" spans="2:4">
      <c r="B1104" s="2026">
        <v>41551</v>
      </c>
      <c r="C1104" s="2112">
        <v>15072.58</v>
      </c>
      <c r="D1104" s="2112">
        <v>1690.5</v>
      </c>
    </row>
    <row r="1105" spans="2:4">
      <c r="B1105" s="2026">
        <v>41554</v>
      </c>
      <c r="C1105" s="2112">
        <v>14936.24</v>
      </c>
      <c r="D1105" s="2112">
        <v>1676.12</v>
      </c>
    </row>
    <row r="1106" spans="2:4">
      <c r="B1106" s="2026">
        <v>41555</v>
      </c>
      <c r="C1106" s="2112">
        <v>14776.53</v>
      </c>
      <c r="D1106" s="2112">
        <v>1655.45</v>
      </c>
    </row>
    <row r="1107" spans="2:4">
      <c r="B1107" s="2026">
        <v>41556</v>
      </c>
      <c r="C1107" s="2112">
        <v>14802.98</v>
      </c>
      <c r="D1107" s="2112">
        <v>1656.4</v>
      </c>
    </row>
    <row r="1108" spans="2:4">
      <c r="B1108" s="2026">
        <v>41557</v>
      </c>
      <c r="C1108" s="2112">
        <v>15126.07</v>
      </c>
      <c r="D1108" s="2112">
        <v>1692.56</v>
      </c>
    </row>
    <row r="1109" spans="2:4">
      <c r="B1109" s="2026">
        <v>41558</v>
      </c>
      <c r="C1109" s="2112">
        <v>15237.11</v>
      </c>
      <c r="D1109" s="2112">
        <v>1703.2</v>
      </c>
    </row>
    <row r="1110" spans="2:4">
      <c r="B1110" s="2026">
        <v>41561</v>
      </c>
      <c r="C1110" s="2112">
        <v>15301.26</v>
      </c>
      <c r="D1110" s="2112">
        <v>1710.14</v>
      </c>
    </row>
    <row r="1111" spans="2:4">
      <c r="B1111" s="2026">
        <v>41562</v>
      </c>
      <c r="C1111" s="2112">
        <v>15168.01</v>
      </c>
      <c r="D1111" s="2112">
        <v>1698.06</v>
      </c>
    </row>
    <row r="1112" spans="2:4">
      <c r="B1112" s="2026">
        <v>41563</v>
      </c>
      <c r="C1112" s="2112">
        <v>15373.83</v>
      </c>
      <c r="D1112" s="2112">
        <v>1721.54</v>
      </c>
    </row>
    <row r="1113" spans="2:4">
      <c r="B1113" s="2026">
        <v>41564</v>
      </c>
      <c r="C1113" s="2112">
        <v>15371.65</v>
      </c>
      <c r="D1113" s="2112">
        <v>1733.15</v>
      </c>
    </row>
    <row r="1114" spans="2:4">
      <c r="B1114" s="2026">
        <v>41565</v>
      </c>
      <c r="C1114" s="2112">
        <v>15399.65</v>
      </c>
      <c r="D1114" s="2112">
        <v>1744.5</v>
      </c>
    </row>
    <row r="1115" spans="2:4">
      <c r="B1115" s="2026">
        <v>41568</v>
      </c>
      <c r="C1115" s="2112">
        <v>15392.2</v>
      </c>
      <c r="D1115" s="2112">
        <v>1744.66</v>
      </c>
    </row>
    <row r="1116" spans="2:4">
      <c r="B1116" s="2026">
        <v>41569</v>
      </c>
      <c r="C1116" s="2112">
        <v>15467.66</v>
      </c>
      <c r="D1116" s="2112">
        <v>1754.67</v>
      </c>
    </row>
    <row r="1117" spans="2:4">
      <c r="B1117" s="2026">
        <v>41570</v>
      </c>
      <c r="C1117" s="2112">
        <v>15413.33</v>
      </c>
      <c r="D1117" s="2112">
        <v>1746.38</v>
      </c>
    </row>
    <row r="1118" spans="2:4">
      <c r="B1118" s="2026">
        <v>41571</v>
      </c>
      <c r="C1118" s="2112">
        <v>15509.21</v>
      </c>
      <c r="D1118" s="2112">
        <v>1752.07</v>
      </c>
    </row>
    <row r="1119" spans="2:4">
      <c r="B1119" s="2026">
        <v>41572</v>
      </c>
      <c r="C1119" s="2112">
        <v>15570.28</v>
      </c>
      <c r="D1119" s="2112">
        <v>1759.77</v>
      </c>
    </row>
    <row r="1120" spans="2:4">
      <c r="B1120" s="2026">
        <v>41575</v>
      </c>
      <c r="C1120" s="2112">
        <v>15568.93</v>
      </c>
      <c r="D1120" s="2112">
        <v>1762.11</v>
      </c>
    </row>
    <row r="1121" spans="2:4">
      <c r="B1121" s="2026">
        <v>41576</v>
      </c>
      <c r="C1121" s="2112">
        <v>15680.35</v>
      </c>
      <c r="D1121" s="2112">
        <v>1771.95</v>
      </c>
    </row>
    <row r="1122" spans="2:4">
      <c r="B1122" s="2026">
        <v>41577</v>
      </c>
      <c r="C1122" s="2112">
        <v>15618.76</v>
      </c>
      <c r="D1122" s="2112">
        <v>1763.31</v>
      </c>
    </row>
    <row r="1123" spans="2:4">
      <c r="B1123" s="2026">
        <v>41578</v>
      </c>
      <c r="C1123" s="2112">
        <v>15545.75</v>
      </c>
      <c r="D1123" s="2112">
        <v>1756.54</v>
      </c>
    </row>
    <row r="1124" spans="2:4">
      <c r="B1124" s="2026">
        <v>41579</v>
      </c>
      <c r="C1124" s="2112">
        <v>15615.55</v>
      </c>
      <c r="D1124" s="2112">
        <v>1761.64</v>
      </c>
    </row>
    <row r="1125" spans="2:4">
      <c r="B1125" s="2026">
        <v>41582</v>
      </c>
      <c r="C1125" s="2112">
        <v>15639.12</v>
      </c>
      <c r="D1125" s="2112">
        <v>1767.93</v>
      </c>
    </row>
    <row r="1126" spans="2:4">
      <c r="B1126" s="2026">
        <v>41583</v>
      </c>
      <c r="C1126" s="2112">
        <v>15618.22</v>
      </c>
      <c r="D1126" s="2112">
        <v>1762.97</v>
      </c>
    </row>
    <row r="1127" spans="2:4">
      <c r="B1127" s="2026">
        <v>41584</v>
      </c>
      <c r="C1127" s="2112">
        <v>15746.88</v>
      </c>
      <c r="D1127" s="2112">
        <v>1770.49</v>
      </c>
    </row>
    <row r="1128" spans="2:4">
      <c r="B1128" s="2026">
        <v>41585</v>
      </c>
      <c r="C1128" s="2112">
        <v>15593.98</v>
      </c>
      <c r="D1128" s="2112">
        <v>1747.15</v>
      </c>
    </row>
    <row r="1129" spans="2:4">
      <c r="B1129" s="2026">
        <v>41586</v>
      </c>
      <c r="C1129" s="2112">
        <v>15761.78</v>
      </c>
      <c r="D1129" s="2112">
        <v>1770.61</v>
      </c>
    </row>
    <row r="1130" spans="2:4">
      <c r="B1130" s="2026">
        <v>41589</v>
      </c>
      <c r="C1130" s="2112">
        <v>15783.1</v>
      </c>
      <c r="D1130" s="2112">
        <v>1771.89</v>
      </c>
    </row>
    <row r="1131" spans="2:4">
      <c r="B1131" s="2026">
        <v>41590</v>
      </c>
      <c r="C1131" s="2112">
        <v>15750.67</v>
      </c>
      <c r="D1131" s="2112">
        <v>1767.69</v>
      </c>
    </row>
    <row r="1132" spans="2:4">
      <c r="B1132" s="2026">
        <v>41591</v>
      </c>
      <c r="C1132" s="2112">
        <v>15821.63</v>
      </c>
      <c r="D1132" s="2112">
        <v>1782</v>
      </c>
    </row>
    <row r="1133" spans="2:4">
      <c r="B1133" s="2026">
        <v>41592</v>
      </c>
      <c r="C1133" s="2112">
        <v>15876.22</v>
      </c>
      <c r="D1133" s="2112">
        <v>1790.62</v>
      </c>
    </row>
    <row r="1134" spans="2:4">
      <c r="B1134" s="2026">
        <v>41593</v>
      </c>
      <c r="C1134" s="2112">
        <v>15961.7</v>
      </c>
      <c r="D1134" s="2112">
        <v>1798.18</v>
      </c>
    </row>
    <row r="1135" spans="2:4">
      <c r="B1135" s="2026">
        <v>41596</v>
      </c>
      <c r="C1135" s="2112">
        <v>15976.02</v>
      </c>
      <c r="D1135" s="2112">
        <v>1791.53</v>
      </c>
    </row>
    <row r="1136" spans="2:4">
      <c r="B1136" s="2026">
        <v>41597</v>
      </c>
      <c r="C1136" s="2112">
        <v>15967.03</v>
      </c>
      <c r="D1136" s="2112">
        <v>1787.87</v>
      </c>
    </row>
    <row r="1137" spans="2:4">
      <c r="B1137" s="2026">
        <v>41598</v>
      </c>
      <c r="C1137" s="2112">
        <v>15900.82</v>
      </c>
      <c r="D1137" s="2112">
        <v>1781.37</v>
      </c>
    </row>
    <row r="1138" spans="2:4">
      <c r="B1138" s="2026">
        <v>41599</v>
      </c>
      <c r="C1138" s="2112">
        <v>16009.99</v>
      </c>
      <c r="D1138" s="2112">
        <v>1795.85</v>
      </c>
    </row>
    <row r="1139" spans="2:4">
      <c r="B1139" s="2026">
        <v>41600</v>
      </c>
      <c r="C1139" s="2112">
        <v>16064.77</v>
      </c>
      <c r="D1139" s="2112">
        <v>1804.76</v>
      </c>
    </row>
    <row r="1140" spans="2:4">
      <c r="B1140" s="2026">
        <v>41603</v>
      </c>
      <c r="C1140" s="2112">
        <v>16072.54</v>
      </c>
      <c r="D1140" s="2112">
        <v>1802.48</v>
      </c>
    </row>
    <row r="1141" spans="2:4">
      <c r="B1141" s="2026">
        <v>41604</v>
      </c>
      <c r="C1141" s="2112">
        <v>16072.8</v>
      </c>
      <c r="D1141" s="2112">
        <v>1802.75</v>
      </c>
    </row>
    <row r="1142" spans="2:4">
      <c r="B1142" s="2026">
        <v>41605</v>
      </c>
      <c r="C1142" s="2112">
        <v>16097.33</v>
      </c>
      <c r="D1142" s="2112">
        <v>1807.23</v>
      </c>
    </row>
    <row r="1143" spans="2:4">
      <c r="B1143" s="2026">
        <v>41606</v>
      </c>
      <c r="C1143" s="428" t="e">
        <f>NA()</f>
        <v>#N/A</v>
      </c>
      <c r="D1143" s="428" t="e">
        <f>NA()</f>
        <v>#N/A</v>
      </c>
    </row>
    <row r="1144" spans="2:4">
      <c r="B1144" s="2026">
        <v>41607</v>
      </c>
      <c r="C1144" s="2112">
        <v>16086.41</v>
      </c>
      <c r="D1144" s="2112">
        <v>1805.81</v>
      </c>
    </row>
    <row r="1145" spans="2:4">
      <c r="B1145" s="2026">
        <v>41610</v>
      </c>
      <c r="C1145" s="2112">
        <v>16008.77</v>
      </c>
      <c r="D1145" s="2112">
        <v>1800.9</v>
      </c>
    </row>
    <row r="1146" spans="2:4">
      <c r="B1146" s="2026">
        <v>41611</v>
      </c>
      <c r="C1146" s="2112">
        <v>15914.62</v>
      </c>
      <c r="D1146" s="2112">
        <v>1795.15</v>
      </c>
    </row>
    <row r="1147" spans="2:4">
      <c r="B1147" s="2026">
        <v>41612</v>
      </c>
      <c r="C1147" s="2112">
        <v>15889.77</v>
      </c>
      <c r="D1147" s="2112">
        <v>1792.81</v>
      </c>
    </row>
    <row r="1148" spans="2:4">
      <c r="B1148" s="2026">
        <v>41613</v>
      </c>
      <c r="C1148" s="2112">
        <v>15821.51</v>
      </c>
      <c r="D1148" s="2112">
        <v>1785.03</v>
      </c>
    </row>
    <row r="1149" spans="2:4">
      <c r="B1149" s="2026">
        <v>41614</v>
      </c>
      <c r="C1149" s="2112">
        <v>16020.2</v>
      </c>
      <c r="D1149" s="2112">
        <v>1805.09</v>
      </c>
    </row>
    <row r="1150" spans="2:4">
      <c r="B1150" s="2026">
        <v>41617</v>
      </c>
      <c r="C1150" s="2112">
        <v>16025.53</v>
      </c>
      <c r="D1150" s="2112">
        <v>1808.37</v>
      </c>
    </row>
    <row r="1151" spans="2:4">
      <c r="B1151" s="2026">
        <v>41618</v>
      </c>
      <c r="C1151" s="2112">
        <v>15973.13</v>
      </c>
      <c r="D1151" s="2112">
        <v>1802.62</v>
      </c>
    </row>
    <row r="1152" spans="2:4">
      <c r="B1152" s="2026">
        <v>41619</v>
      </c>
      <c r="C1152" s="2112">
        <v>15843.53</v>
      </c>
      <c r="D1152" s="2112">
        <v>1782.22</v>
      </c>
    </row>
    <row r="1153" spans="1:4">
      <c r="B1153" s="2026">
        <v>41620</v>
      </c>
      <c r="C1153" s="2112">
        <v>15739.43</v>
      </c>
      <c r="D1153" s="2112">
        <v>1775.5</v>
      </c>
    </row>
    <row r="1154" spans="1:4">
      <c r="B1154" s="2026">
        <v>41621</v>
      </c>
      <c r="C1154" s="2112">
        <v>15755.36</v>
      </c>
      <c r="D1154" s="2112">
        <v>1775.32</v>
      </c>
    </row>
    <row r="1155" spans="1:4">
      <c r="B1155" s="2026">
        <v>41624</v>
      </c>
      <c r="C1155" s="2112">
        <v>15884.57</v>
      </c>
      <c r="D1155" s="2112">
        <v>1786.54</v>
      </c>
    </row>
    <row r="1156" spans="1:4">
      <c r="B1156" s="2026">
        <v>41625</v>
      </c>
      <c r="C1156" s="2112">
        <v>15875.26</v>
      </c>
      <c r="D1156" s="2112">
        <v>1781</v>
      </c>
    </row>
    <row r="1157" spans="1:4">
      <c r="B1157" s="2026">
        <v>41626</v>
      </c>
      <c r="C1157" s="2112">
        <v>16167.97</v>
      </c>
      <c r="D1157" s="2112">
        <v>1810.65</v>
      </c>
    </row>
    <row r="1158" spans="1:4">
      <c r="B1158" s="2026">
        <v>41627</v>
      </c>
      <c r="C1158" s="2112">
        <v>16179.08</v>
      </c>
      <c r="D1158" s="2112">
        <v>1809.6</v>
      </c>
    </row>
    <row r="1159" spans="1:4">
      <c r="B1159" s="2026">
        <v>41628</v>
      </c>
      <c r="C1159" s="2112">
        <v>16221.14</v>
      </c>
      <c r="D1159" s="2112">
        <v>1818.32</v>
      </c>
    </row>
    <row r="1160" spans="1:4">
      <c r="B1160" s="2026">
        <v>41631</v>
      </c>
      <c r="C1160" s="2112">
        <v>16294.61</v>
      </c>
      <c r="D1160" s="2112">
        <v>1827.99</v>
      </c>
    </row>
    <row r="1161" spans="1:4">
      <c r="B1161" s="2026">
        <v>41632</v>
      </c>
      <c r="C1161" s="2112">
        <v>16357.55</v>
      </c>
      <c r="D1161" s="2112">
        <v>1833.32</v>
      </c>
    </row>
    <row r="1162" spans="1:4">
      <c r="B1162" s="2026">
        <v>41633</v>
      </c>
      <c r="C1162" s="428" t="e">
        <f>NA()</f>
        <v>#N/A</v>
      </c>
      <c r="D1162" s="428" t="e">
        <f>NA()</f>
        <v>#N/A</v>
      </c>
    </row>
    <row r="1163" spans="1:4">
      <c r="B1163" s="2026">
        <v>41634</v>
      </c>
      <c r="C1163" s="2112">
        <v>16479.88</v>
      </c>
      <c r="D1163" s="2112">
        <v>1842.02</v>
      </c>
    </row>
    <row r="1164" spans="1:4">
      <c r="B1164" s="2026">
        <v>41635</v>
      </c>
      <c r="C1164" s="2112">
        <v>16478.41</v>
      </c>
      <c r="D1164" s="2112">
        <v>1841.4</v>
      </c>
    </row>
    <row r="1165" spans="1:4">
      <c r="B1165" s="2026">
        <v>41638</v>
      </c>
      <c r="C1165" s="2112">
        <v>16504.29</v>
      </c>
      <c r="D1165" s="2112">
        <v>1841.07</v>
      </c>
    </row>
    <row r="1166" spans="1:4">
      <c r="B1166" s="2026">
        <v>41639</v>
      </c>
      <c r="C1166" s="2112">
        <v>16576.66</v>
      </c>
      <c r="D1166" s="2112">
        <v>1848.36</v>
      </c>
    </row>
    <row r="1167" spans="1:4">
      <c r="A1167" s="651">
        <v>14</v>
      </c>
      <c r="B1167" s="2026">
        <v>41640</v>
      </c>
      <c r="C1167" s="428" t="e">
        <f>NA()</f>
        <v>#N/A</v>
      </c>
      <c r="D1167" s="428" t="e">
        <f>NA()</f>
        <v>#N/A</v>
      </c>
    </row>
    <row r="1168" spans="1:4">
      <c r="B1168" s="2026">
        <v>41641</v>
      </c>
      <c r="C1168" s="2112">
        <v>16441.349999999999</v>
      </c>
      <c r="D1168" s="2112">
        <v>1831.98</v>
      </c>
    </row>
    <row r="1169" spans="2:4">
      <c r="B1169" s="2026">
        <v>41642</v>
      </c>
      <c r="C1169" s="2112">
        <v>16469.990000000002</v>
      </c>
      <c r="D1169" s="2112">
        <v>1831.37</v>
      </c>
    </row>
    <row r="1170" spans="2:4">
      <c r="B1170" s="2026">
        <v>41645</v>
      </c>
      <c r="C1170" s="2112">
        <v>16425.099999999999</v>
      </c>
      <c r="D1170" s="2112">
        <v>1826.77</v>
      </c>
    </row>
    <row r="1171" spans="2:4">
      <c r="B1171" s="2026">
        <v>41646</v>
      </c>
      <c r="C1171" s="2112">
        <v>16530.939999999999</v>
      </c>
      <c r="D1171" s="2112">
        <v>1837.88</v>
      </c>
    </row>
    <row r="1172" spans="2:4">
      <c r="B1172" s="2026">
        <v>41647</v>
      </c>
      <c r="C1172" s="2112">
        <v>16462.740000000002</v>
      </c>
      <c r="D1172" s="2112">
        <v>1837.49</v>
      </c>
    </row>
    <row r="1173" spans="2:4">
      <c r="B1173" s="2026">
        <v>41648</v>
      </c>
      <c r="C1173" s="2112">
        <v>16444.759999999998</v>
      </c>
      <c r="D1173" s="2112">
        <v>1838.13</v>
      </c>
    </row>
    <row r="1174" spans="2:4">
      <c r="B1174" s="2026">
        <v>41649</v>
      </c>
      <c r="C1174" s="2112">
        <v>16437.05</v>
      </c>
      <c r="D1174" s="2112">
        <v>1842.37</v>
      </c>
    </row>
    <row r="1175" spans="2:4">
      <c r="B1175" s="2026">
        <v>41652</v>
      </c>
      <c r="C1175" s="2112">
        <v>16257.94</v>
      </c>
      <c r="D1175" s="2112">
        <v>1819.2</v>
      </c>
    </row>
    <row r="1176" spans="2:4">
      <c r="B1176" s="2026">
        <v>41653</v>
      </c>
      <c r="C1176" s="2112">
        <v>16373.86</v>
      </c>
      <c r="D1176" s="2112">
        <v>1838.88</v>
      </c>
    </row>
    <row r="1177" spans="2:4">
      <c r="B1177" s="2026">
        <v>41654</v>
      </c>
      <c r="C1177" s="2112">
        <v>16481.939999999999</v>
      </c>
      <c r="D1177" s="2112">
        <v>1848.38</v>
      </c>
    </row>
    <row r="1178" spans="2:4">
      <c r="B1178" s="2026">
        <v>41655</v>
      </c>
      <c r="C1178" s="2112">
        <v>16417.009999999998</v>
      </c>
      <c r="D1178" s="2112">
        <v>1845.89</v>
      </c>
    </row>
    <row r="1179" spans="2:4">
      <c r="B1179" s="2026">
        <v>41656</v>
      </c>
      <c r="C1179" s="2112">
        <v>16458.560000000001</v>
      </c>
      <c r="D1179" s="2112">
        <v>1838.7</v>
      </c>
    </row>
    <row r="1180" spans="2:4">
      <c r="B1180" s="2026">
        <v>41659</v>
      </c>
      <c r="C1180" s="428" t="e">
        <f>NA()</f>
        <v>#N/A</v>
      </c>
      <c r="D1180" s="428" t="e">
        <f>NA()</f>
        <v>#N/A</v>
      </c>
    </row>
    <row r="1181" spans="2:4">
      <c r="B1181" s="2026">
        <v>41660</v>
      </c>
      <c r="C1181" s="2112">
        <v>16414.439999999999</v>
      </c>
      <c r="D1181" s="2112">
        <v>1843.8</v>
      </c>
    </row>
    <row r="1182" spans="2:4">
      <c r="B1182" s="2026">
        <v>41661</v>
      </c>
      <c r="C1182" s="2112">
        <v>16373.34</v>
      </c>
      <c r="D1182" s="2112">
        <v>1844.86</v>
      </c>
    </row>
    <row r="1183" spans="2:4">
      <c r="B1183" s="2026">
        <v>41662</v>
      </c>
      <c r="C1183" s="2112">
        <v>16197.35</v>
      </c>
      <c r="D1183" s="2112">
        <v>1828.46</v>
      </c>
    </row>
    <row r="1184" spans="2:4">
      <c r="B1184" s="2026">
        <v>41663</v>
      </c>
      <c r="C1184" s="2112">
        <v>15879.11</v>
      </c>
      <c r="D1184" s="2112">
        <v>1790.29</v>
      </c>
    </row>
    <row r="1185" spans="2:4">
      <c r="B1185" s="2026">
        <v>41666</v>
      </c>
      <c r="C1185" s="2112">
        <v>15837.88</v>
      </c>
      <c r="D1185" s="2112">
        <v>1781.56</v>
      </c>
    </row>
    <row r="1186" spans="2:4">
      <c r="B1186" s="2026">
        <v>41667</v>
      </c>
      <c r="C1186" s="2112">
        <v>15928.56</v>
      </c>
      <c r="D1186" s="2112">
        <v>1792.5</v>
      </c>
    </row>
    <row r="1187" spans="2:4">
      <c r="B1187" s="2026">
        <v>41668</v>
      </c>
      <c r="C1187" s="2112">
        <v>15738.79</v>
      </c>
      <c r="D1187" s="2112">
        <v>1774.2</v>
      </c>
    </row>
    <row r="1188" spans="2:4">
      <c r="B1188" s="2026">
        <v>41669</v>
      </c>
      <c r="C1188" s="2112">
        <v>15848.61</v>
      </c>
      <c r="D1188" s="2112">
        <v>1794.19</v>
      </c>
    </row>
    <row r="1189" spans="2:4">
      <c r="B1189" s="2026">
        <v>41670</v>
      </c>
      <c r="C1189" s="2112">
        <v>15698.85</v>
      </c>
      <c r="D1189" s="2112">
        <v>1782.59</v>
      </c>
    </row>
    <row r="1190" spans="2:4">
      <c r="B1190" s="2026">
        <v>41673</v>
      </c>
      <c r="C1190" s="2112">
        <v>15372.8</v>
      </c>
      <c r="D1190" s="2112">
        <v>1741.89</v>
      </c>
    </row>
    <row r="1191" spans="2:4">
      <c r="B1191" s="2026">
        <v>41674</v>
      </c>
      <c r="C1191" s="2112">
        <v>15445.24</v>
      </c>
      <c r="D1191" s="2112">
        <v>1755.2</v>
      </c>
    </row>
    <row r="1192" spans="2:4">
      <c r="B1192" s="2026">
        <v>41675</v>
      </c>
      <c r="C1192" s="2112">
        <v>15440.23</v>
      </c>
      <c r="D1192" s="2112">
        <v>1751.64</v>
      </c>
    </row>
    <row r="1193" spans="2:4">
      <c r="B1193" s="2026">
        <v>41676</v>
      </c>
      <c r="C1193" s="2112">
        <v>15628.53</v>
      </c>
      <c r="D1193" s="2112">
        <v>1773.43</v>
      </c>
    </row>
    <row r="1194" spans="2:4">
      <c r="B1194" s="2026">
        <v>41677</v>
      </c>
      <c r="C1194" s="2112">
        <v>15794.08</v>
      </c>
      <c r="D1194" s="2112">
        <v>1797.02</v>
      </c>
    </row>
    <row r="1195" spans="2:4">
      <c r="B1195" s="2026">
        <v>41680</v>
      </c>
      <c r="C1195" s="2112">
        <v>15801.79</v>
      </c>
      <c r="D1195" s="2112">
        <v>1799.84</v>
      </c>
    </row>
    <row r="1196" spans="2:4">
      <c r="B1196" s="2026">
        <v>41681</v>
      </c>
      <c r="C1196" s="2112">
        <v>15994.77</v>
      </c>
      <c r="D1196" s="2112">
        <v>1819.75</v>
      </c>
    </row>
    <row r="1197" spans="2:4">
      <c r="B1197" s="2026">
        <v>41682</v>
      </c>
      <c r="C1197" s="2112">
        <v>15963.94</v>
      </c>
      <c r="D1197" s="2112">
        <v>1819.26</v>
      </c>
    </row>
    <row r="1198" spans="2:4">
      <c r="B1198" s="2026">
        <v>41683</v>
      </c>
      <c r="C1198" s="2112">
        <v>16027.59</v>
      </c>
      <c r="D1198" s="2112">
        <v>1829.83</v>
      </c>
    </row>
    <row r="1199" spans="2:4">
      <c r="B1199" s="2026">
        <v>41684</v>
      </c>
      <c r="C1199" s="2112">
        <v>16154.39</v>
      </c>
      <c r="D1199" s="2112">
        <v>1838.63</v>
      </c>
    </row>
    <row r="1200" spans="2:4">
      <c r="B1200" s="2026">
        <v>41687</v>
      </c>
      <c r="C1200" s="428" t="e">
        <f>NA()</f>
        <v>#N/A</v>
      </c>
      <c r="D1200" s="428" t="e">
        <f>NA()</f>
        <v>#N/A</v>
      </c>
    </row>
    <row r="1201" spans="2:4">
      <c r="B1201" s="2026">
        <v>41688</v>
      </c>
      <c r="C1201" s="2112">
        <v>16130.4</v>
      </c>
      <c r="D1201" s="2112">
        <v>1840.76</v>
      </c>
    </row>
    <row r="1202" spans="2:4">
      <c r="B1202" s="2026">
        <v>41689</v>
      </c>
      <c r="C1202" s="2112">
        <v>16040.56</v>
      </c>
      <c r="D1202" s="2112">
        <v>1828.75</v>
      </c>
    </row>
    <row r="1203" spans="2:4">
      <c r="B1203" s="2026">
        <v>41690</v>
      </c>
      <c r="C1203" s="2112">
        <v>16133.23</v>
      </c>
      <c r="D1203" s="2112">
        <v>1839.78</v>
      </c>
    </row>
    <row r="1204" spans="2:4">
      <c r="B1204" s="2026">
        <v>41691</v>
      </c>
      <c r="C1204" s="2112">
        <v>16103.3</v>
      </c>
      <c r="D1204" s="2112">
        <v>1836.25</v>
      </c>
    </row>
    <row r="1205" spans="2:4">
      <c r="B1205" s="2026">
        <v>41694</v>
      </c>
      <c r="C1205" s="2112">
        <v>16207.14</v>
      </c>
      <c r="D1205" s="2112">
        <v>1847.61</v>
      </c>
    </row>
    <row r="1206" spans="2:4">
      <c r="B1206" s="2026">
        <v>41695</v>
      </c>
      <c r="C1206" s="2112">
        <v>16179.66</v>
      </c>
      <c r="D1206" s="2112">
        <v>1845.12</v>
      </c>
    </row>
    <row r="1207" spans="2:4">
      <c r="B1207" s="2026">
        <v>41696</v>
      </c>
      <c r="C1207" s="2112">
        <v>16198.41</v>
      </c>
      <c r="D1207" s="2112">
        <v>1845.16</v>
      </c>
    </row>
    <row r="1208" spans="2:4">
      <c r="B1208" s="2026">
        <v>41697</v>
      </c>
      <c r="C1208" s="2112">
        <v>16272.65</v>
      </c>
      <c r="D1208" s="2112">
        <v>1854.29</v>
      </c>
    </row>
    <row r="1209" spans="2:4">
      <c r="B1209" s="2026">
        <v>41698</v>
      </c>
      <c r="C1209" s="2112">
        <v>16321.71</v>
      </c>
      <c r="D1209" s="2112">
        <v>1859.45</v>
      </c>
    </row>
    <row r="1210" spans="2:4">
      <c r="B1210" s="2026">
        <v>41701</v>
      </c>
      <c r="C1210" s="2112">
        <v>16168.03</v>
      </c>
      <c r="D1210" s="2112">
        <v>1845.73</v>
      </c>
    </row>
    <row r="1211" spans="2:4">
      <c r="B1211" s="2026">
        <v>41702</v>
      </c>
      <c r="C1211" s="2112">
        <v>16395.88</v>
      </c>
      <c r="D1211" s="2112">
        <v>1873.91</v>
      </c>
    </row>
    <row r="1212" spans="2:4">
      <c r="B1212" s="2026">
        <v>41703</v>
      </c>
      <c r="C1212" s="2112">
        <v>16360.18</v>
      </c>
      <c r="D1212" s="2112">
        <v>1873.81</v>
      </c>
    </row>
    <row r="1213" spans="2:4">
      <c r="B1213" s="2026">
        <v>41704</v>
      </c>
      <c r="C1213" s="2112">
        <v>16421.89</v>
      </c>
      <c r="D1213" s="2112">
        <v>1877.03</v>
      </c>
    </row>
    <row r="1214" spans="2:4">
      <c r="B1214" s="2026">
        <v>41705</v>
      </c>
      <c r="C1214" s="2112">
        <v>16452.72</v>
      </c>
      <c r="D1214" s="2112">
        <v>1878.04</v>
      </c>
    </row>
    <row r="1215" spans="2:4">
      <c r="B1215" s="2026">
        <v>41708</v>
      </c>
      <c r="C1215" s="2112">
        <v>16418.68</v>
      </c>
      <c r="D1215" s="2112">
        <v>1877.17</v>
      </c>
    </row>
    <row r="1216" spans="2:4">
      <c r="B1216" s="2026">
        <v>41709</v>
      </c>
      <c r="C1216" s="2112">
        <v>16351.25</v>
      </c>
      <c r="D1216" s="2112">
        <v>1867.63</v>
      </c>
    </row>
    <row r="1217" spans="2:4">
      <c r="B1217" s="2026">
        <v>41710</v>
      </c>
      <c r="C1217" s="2112">
        <v>16340.08</v>
      </c>
      <c r="D1217" s="2112">
        <v>1868.2</v>
      </c>
    </row>
    <row r="1218" spans="2:4">
      <c r="B1218" s="2026">
        <v>41711</v>
      </c>
      <c r="C1218" s="2112">
        <v>16108.89</v>
      </c>
      <c r="D1218" s="2112">
        <v>1846.34</v>
      </c>
    </row>
    <row r="1219" spans="2:4">
      <c r="B1219" s="2026">
        <v>41712</v>
      </c>
      <c r="C1219" s="2112">
        <v>16065.67</v>
      </c>
      <c r="D1219" s="2112">
        <v>1841.13</v>
      </c>
    </row>
    <row r="1220" spans="2:4">
      <c r="B1220" s="2026">
        <v>41715</v>
      </c>
      <c r="C1220" s="2112">
        <v>16247.22</v>
      </c>
      <c r="D1220" s="2112">
        <v>1858.83</v>
      </c>
    </row>
    <row r="1221" spans="2:4">
      <c r="B1221" s="2026">
        <v>41716</v>
      </c>
      <c r="C1221" s="2112">
        <v>16336.19</v>
      </c>
      <c r="D1221" s="2112">
        <v>1872.25</v>
      </c>
    </row>
    <row r="1222" spans="2:4">
      <c r="B1222" s="2026">
        <v>41717</v>
      </c>
      <c r="C1222" s="2112">
        <v>16222.17</v>
      </c>
      <c r="D1222" s="2112">
        <v>1860.77</v>
      </c>
    </row>
    <row r="1223" spans="2:4">
      <c r="B1223" s="2026">
        <v>41718</v>
      </c>
      <c r="C1223" s="2112">
        <v>16331.05</v>
      </c>
      <c r="D1223" s="2112">
        <v>1872.01</v>
      </c>
    </row>
    <row r="1224" spans="2:4">
      <c r="B1224" s="2026">
        <v>41719</v>
      </c>
      <c r="C1224" s="2112">
        <v>16302.77</v>
      </c>
      <c r="D1224" s="2112">
        <v>1866.52</v>
      </c>
    </row>
    <row r="1225" spans="2:4">
      <c r="B1225" s="2026">
        <v>41722</v>
      </c>
      <c r="C1225" s="2112">
        <v>16276.69</v>
      </c>
      <c r="D1225" s="2112">
        <v>1857.44</v>
      </c>
    </row>
    <row r="1226" spans="2:4">
      <c r="B1226" s="2026">
        <v>41723</v>
      </c>
      <c r="C1226" s="2112">
        <v>16367.88</v>
      </c>
      <c r="D1226" s="2112">
        <v>1865.62</v>
      </c>
    </row>
    <row r="1227" spans="2:4">
      <c r="B1227" s="2026">
        <v>41724</v>
      </c>
      <c r="C1227" s="2112">
        <v>16268.99</v>
      </c>
      <c r="D1227" s="2112">
        <v>1852.56</v>
      </c>
    </row>
    <row r="1228" spans="2:4">
      <c r="B1228" s="2026">
        <v>41725</v>
      </c>
      <c r="C1228" s="2112">
        <v>16264.23</v>
      </c>
      <c r="D1228" s="2112">
        <v>1849.04</v>
      </c>
    </row>
    <row r="1229" spans="2:4">
      <c r="B1229" s="2026">
        <v>41726</v>
      </c>
      <c r="C1229" s="2112">
        <v>16323.06</v>
      </c>
      <c r="D1229" s="2112">
        <v>1857.62</v>
      </c>
    </row>
    <row r="1230" spans="2:4">
      <c r="B1230" s="2026">
        <v>41729</v>
      </c>
      <c r="C1230" s="2112">
        <v>16457.66</v>
      </c>
      <c r="D1230" s="2112">
        <v>1872.34</v>
      </c>
    </row>
    <row r="1231" spans="2:4">
      <c r="B1231" s="2026">
        <v>41730</v>
      </c>
      <c r="C1231" s="2112">
        <v>16532.61</v>
      </c>
      <c r="D1231" s="2112">
        <v>1885.52</v>
      </c>
    </row>
    <row r="1232" spans="2:4">
      <c r="B1232" s="2026">
        <v>41731</v>
      </c>
      <c r="C1232" s="2112">
        <v>16573</v>
      </c>
      <c r="D1232" s="2112">
        <v>1890.9</v>
      </c>
    </row>
    <row r="1233" spans="2:4">
      <c r="B1233" s="2026">
        <v>41732</v>
      </c>
      <c r="C1233" s="2112">
        <v>16572.55</v>
      </c>
      <c r="D1233" s="2112">
        <v>1888.77</v>
      </c>
    </row>
    <row r="1234" spans="2:4">
      <c r="B1234" s="2026">
        <v>41733</v>
      </c>
      <c r="C1234" s="2112">
        <v>16412.71</v>
      </c>
      <c r="D1234" s="2112">
        <v>1865.09</v>
      </c>
    </row>
    <row r="1235" spans="2:4">
      <c r="B1235" s="2026">
        <v>41736</v>
      </c>
      <c r="C1235" s="2112">
        <v>16245.87</v>
      </c>
      <c r="D1235" s="2112">
        <v>1845.04</v>
      </c>
    </row>
    <row r="1236" spans="2:4">
      <c r="B1236" s="2026">
        <v>41737</v>
      </c>
      <c r="C1236" s="2112">
        <v>16256.14</v>
      </c>
      <c r="D1236" s="2112">
        <v>1851.96</v>
      </c>
    </row>
    <row r="1237" spans="2:4">
      <c r="B1237" s="2026">
        <v>41738</v>
      </c>
      <c r="C1237" s="2112">
        <v>16437.18</v>
      </c>
      <c r="D1237" s="2112">
        <v>1872.18</v>
      </c>
    </row>
    <row r="1238" spans="2:4">
      <c r="B1238" s="2026">
        <v>41739</v>
      </c>
      <c r="C1238" s="2112">
        <v>16170.22</v>
      </c>
      <c r="D1238" s="2112">
        <v>1833.08</v>
      </c>
    </row>
    <row r="1239" spans="2:4">
      <c r="B1239" s="2026">
        <v>41740</v>
      </c>
      <c r="C1239" s="2112">
        <v>16026.75</v>
      </c>
      <c r="D1239" s="2112">
        <v>1815.69</v>
      </c>
    </row>
    <row r="1240" spans="2:4">
      <c r="B1240" s="2026">
        <v>41743</v>
      </c>
      <c r="C1240" s="2112">
        <v>16173.24</v>
      </c>
      <c r="D1240" s="2112">
        <v>1830.61</v>
      </c>
    </row>
    <row r="1241" spans="2:4">
      <c r="B1241" s="2026">
        <v>41744</v>
      </c>
      <c r="C1241" s="2112">
        <v>16262.56</v>
      </c>
      <c r="D1241" s="2112">
        <v>1842.98</v>
      </c>
    </row>
    <row r="1242" spans="2:4">
      <c r="B1242" s="2026">
        <v>41745</v>
      </c>
      <c r="C1242" s="2112">
        <v>16424.849999999999</v>
      </c>
      <c r="D1242" s="2112">
        <v>1862.31</v>
      </c>
    </row>
    <row r="1243" spans="2:4">
      <c r="B1243" s="2026">
        <v>41746</v>
      </c>
      <c r="C1243" s="2112">
        <v>16408.54</v>
      </c>
      <c r="D1243" s="2112">
        <v>1864.85</v>
      </c>
    </row>
    <row r="1244" spans="2:4">
      <c r="B1244" s="2026">
        <v>41747</v>
      </c>
      <c r="C1244" s="428" t="e">
        <f>NA()</f>
        <v>#N/A</v>
      </c>
      <c r="D1244" s="428" t="e">
        <f>NA()</f>
        <v>#N/A</v>
      </c>
    </row>
    <row r="1245" spans="2:4">
      <c r="B1245" s="2026">
        <v>41750</v>
      </c>
      <c r="C1245" s="2112">
        <v>16449.25</v>
      </c>
      <c r="D1245" s="2112">
        <v>1871.89</v>
      </c>
    </row>
    <row r="1246" spans="2:4">
      <c r="B1246" s="2026">
        <v>41751</v>
      </c>
      <c r="C1246" s="2112">
        <v>16514.37</v>
      </c>
      <c r="D1246" s="2112">
        <v>1879.55</v>
      </c>
    </row>
    <row r="1247" spans="2:4">
      <c r="B1247" s="2026">
        <v>41752</v>
      </c>
      <c r="C1247" s="2112">
        <v>16501.650000000001</v>
      </c>
      <c r="D1247" s="2112">
        <v>1875.39</v>
      </c>
    </row>
    <row r="1248" spans="2:4">
      <c r="B1248" s="2026">
        <v>41753</v>
      </c>
      <c r="C1248" s="2112">
        <v>16501.650000000001</v>
      </c>
      <c r="D1248" s="2112">
        <v>1878.61</v>
      </c>
    </row>
    <row r="1249" spans="2:4">
      <c r="B1249" s="2026">
        <v>41754</v>
      </c>
      <c r="C1249" s="2112">
        <v>16361.46</v>
      </c>
      <c r="D1249" s="2112">
        <v>1863.4</v>
      </c>
    </row>
    <row r="1250" spans="2:4">
      <c r="B1250" s="2026">
        <v>41757</v>
      </c>
      <c r="C1250" s="2112">
        <v>16448.740000000002</v>
      </c>
      <c r="D1250" s="2112">
        <v>1869.43</v>
      </c>
    </row>
    <row r="1251" spans="2:4">
      <c r="B1251" s="2026">
        <v>41758</v>
      </c>
      <c r="C1251" s="2112">
        <v>16535.37</v>
      </c>
      <c r="D1251" s="2112">
        <v>1878.33</v>
      </c>
    </row>
    <row r="1252" spans="2:4">
      <c r="B1252" s="2026">
        <v>41759</v>
      </c>
      <c r="C1252" s="2112">
        <v>16580.84</v>
      </c>
      <c r="D1252" s="2112">
        <v>1883.95</v>
      </c>
    </row>
    <row r="1253" spans="2:4">
      <c r="B1253" s="2026">
        <v>41760</v>
      </c>
      <c r="C1253" s="2112">
        <v>16558.87</v>
      </c>
      <c r="D1253" s="2112">
        <v>1883.68</v>
      </c>
    </row>
    <row r="1254" spans="2:4">
      <c r="B1254" s="2026">
        <v>41761</v>
      </c>
      <c r="C1254" s="2112">
        <v>16512.89</v>
      </c>
      <c r="D1254" s="2112">
        <v>1881.14</v>
      </c>
    </row>
    <row r="1255" spans="2:4">
      <c r="B1255" s="2026">
        <v>41764</v>
      </c>
      <c r="C1255" s="2112">
        <v>16530.55</v>
      </c>
      <c r="D1255" s="2112">
        <v>1884.66</v>
      </c>
    </row>
    <row r="1256" spans="2:4">
      <c r="B1256" s="2026">
        <v>41765</v>
      </c>
      <c r="C1256" s="2112">
        <v>16401.02</v>
      </c>
      <c r="D1256" s="2112">
        <v>1867.72</v>
      </c>
    </row>
    <row r="1257" spans="2:4">
      <c r="B1257" s="2026">
        <v>41766</v>
      </c>
      <c r="C1257" s="2112">
        <v>16518.54</v>
      </c>
      <c r="D1257" s="2112">
        <v>1878.21</v>
      </c>
    </row>
    <row r="1258" spans="2:4">
      <c r="B1258" s="2026">
        <v>41767</v>
      </c>
      <c r="C1258" s="2112">
        <v>16550.97</v>
      </c>
      <c r="D1258" s="2112">
        <v>1875.63</v>
      </c>
    </row>
    <row r="1259" spans="2:4">
      <c r="B1259" s="2026">
        <v>41768</v>
      </c>
      <c r="C1259" s="2112">
        <v>16583.34</v>
      </c>
      <c r="D1259" s="2112">
        <v>1878.48</v>
      </c>
    </row>
    <row r="1260" spans="2:4">
      <c r="B1260" s="2026">
        <v>41771</v>
      </c>
      <c r="C1260" s="2112">
        <v>16695.47</v>
      </c>
      <c r="D1260" s="2112">
        <v>1896.65</v>
      </c>
    </row>
    <row r="1261" spans="2:4">
      <c r="B1261" s="2026">
        <v>41772</v>
      </c>
      <c r="C1261" s="2112">
        <v>16715.439999999999</v>
      </c>
      <c r="D1261" s="2112">
        <v>1897.45</v>
      </c>
    </row>
    <row r="1262" spans="2:4">
      <c r="B1262" s="2026">
        <v>41773</v>
      </c>
      <c r="C1262" s="2112">
        <v>16613.97</v>
      </c>
      <c r="D1262" s="2112">
        <v>1888.53</v>
      </c>
    </row>
    <row r="1263" spans="2:4">
      <c r="B1263" s="2026">
        <v>41774</v>
      </c>
      <c r="C1263" s="2112">
        <v>16446.810000000001</v>
      </c>
      <c r="D1263" s="2112">
        <v>1870.85</v>
      </c>
    </row>
    <row r="1264" spans="2:4">
      <c r="B1264" s="2026">
        <v>41775</v>
      </c>
      <c r="C1264" s="2112">
        <v>16491.310000000001</v>
      </c>
      <c r="D1264" s="2112">
        <v>1877.86</v>
      </c>
    </row>
    <row r="1265" spans="2:4">
      <c r="B1265" s="2026">
        <v>41778</v>
      </c>
      <c r="C1265" s="2112">
        <v>16511.86</v>
      </c>
      <c r="D1265" s="2112">
        <v>1885.08</v>
      </c>
    </row>
    <row r="1266" spans="2:4">
      <c r="B1266" s="2026">
        <v>41779</v>
      </c>
      <c r="C1266" s="2112">
        <v>16374.31</v>
      </c>
      <c r="D1266" s="2112">
        <v>1872.83</v>
      </c>
    </row>
    <row r="1267" spans="2:4">
      <c r="B1267" s="2026">
        <v>41780</v>
      </c>
      <c r="C1267" s="2112">
        <v>16533.060000000001</v>
      </c>
      <c r="D1267" s="2112">
        <v>1888.03</v>
      </c>
    </row>
    <row r="1268" spans="2:4">
      <c r="B1268" s="2026">
        <v>41781</v>
      </c>
      <c r="C1268" s="2112">
        <v>16543.080000000002</v>
      </c>
      <c r="D1268" s="2112">
        <v>1892.49</v>
      </c>
    </row>
    <row r="1269" spans="2:4">
      <c r="B1269" s="2026">
        <v>41782</v>
      </c>
      <c r="C1269" s="2112">
        <v>16606.27</v>
      </c>
      <c r="D1269" s="2112">
        <v>1900.53</v>
      </c>
    </row>
    <row r="1270" spans="2:4">
      <c r="B1270" s="2026">
        <v>41785</v>
      </c>
      <c r="C1270" s="428" t="e">
        <f>NA()</f>
        <v>#N/A</v>
      </c>
      <c r="D1270" s="428" t="e">
        <f>NA()</f>
        <v>#N/A</v>
      </c>
    </row>
    <row r="1271" spans="2:4">
      <c r="B1271" s="2026">
        <v>41786</v>
      </c>
      <c r="C1271" s="2112">
        <v>16675.5</v>
      </c>
      <c r="D1271" s="2112">
        <v>1911.91</v>
      </c>
    </row>
    <row r="1272" spans="2:4">
      <c r="B1272" s="2026">
        <v>41787</v>
      </c>
      <c r="C1272" s="2112">
        <v>16633.18</v>
      </c>
      <c r="D1272" s="2112">
        <v>1909.78</v>
      </c>
    </row>
    <row r="1273" spans="2:4">
      <c r="B1273" s="2026">
        <v>41788</v>
      </c>
      <c r="C1273" s="2112">
        <v>16698.740000000002</v>
      </c>
      <c r="D1273" s="2112">
        <v>1920.03</v>
      </c>
    </row>
    <row r="1274" spans="2:4">
      <c r="B1274" s="2026">
        <v>41789</v>
      </c>
      <c r="C1274" s="2112">
        <v>16717.169999999998</v>
      </c>
      <c r="D1274" s="2112">
        <v>1923.57</v>
      </c>
    </row>
    <row r="1275" spans="2:4">
      <c r="B1275" s="2026">
        <v>41792</v>
      </c>
      <c r="C1275" s="2112">
        <v>16743.63</v>
      </c>
      <c r="D1275" s="2112">
        <v>1924.97</v>
      </c>
    </row>
    <row r="1276" spans="2:4">
      <c r="B1276" s="2026">
        <v>41793</v>
      </c>
      <c r="C1276" s="2112">
        <v>16722.34</v>
      </c>
      <c r="D1276" s="2112">
        <v>1924.24</v>
      </c>
    </row>
    <row r="1277" spans="2:4">
      <c r="B1277" s="2026">
        <v>41794</v>
      </c>
      <c r="C1277" s="2112">
        <v>16737.53</v>
      </c>
      <c r="D1277" s="2112">
        <v>1927.88</v>
      </c>
    </row>
    <row r="1278" spans="2:4">
      <c r="B1278" s="2026">
        <v>41795</v>
      </c>
      <c r="C1278" s="2112">
        <v>16836.11</v>
      </c>
      <c r="D1278" s="2112">
        <v>1940.46</v>
      </c>
    </row>
    <row r="1279" spans="2:4">
      <c r="B1279" s="2026">
        <v>41796</v>
      </c>
      <c r="C1279" s="2112">
        <v>16924.28</v>
      </c>
      <c r="D1279" s="2112">
        <v>1949.44</v>
      </c>
    </row>
    <row r="1280" spans="2:4">
      <c r="B1280" s="2026">
        <v>41799</v>
      </c>
      <c r="C1280" s="2112">
        <v>16943.099999999999</v>
      </c>
      <c r="D1280" s="2112">
        <v>1951.27</v>
      </c>
    </row>
    <row r="1281" spans="2:4">
      <c r="B1281" s="2026">
        <v>41800</v>
      </c>
      <c r="C1281" s="2112">
        <v>16945.919999999998</v>
      </c>
      <c r="D1281" s="2112">
        <v>1950.79</v>
      </c>
    </row>
    <row r="1282" spans="2:4">
      <c r="B1282" s="2026">
        <v>41801</v>
      </c>
      <c r="C1282" s="2112">
        <v>16843.88</v>
      </c>
      <c r="D1282" s="2112">
        <v>1943.89</v>
      </c>
    </row>
    <row r="1283" spans="2:4">
      <c r="B1283" s="2026">
        <v>41802</v>
      </c>
      <c r="C1283" s="2112">
        <v>16734.189999999999</v>
      </c>
      <c r="D1283" s="2112">
        <v>1930.11</v>
      </c>
    </row>
    <row r="1284" spans="2:4">
      <c r="B1284" s="2026">
        <v>41803</v>
      </c>
      <c r="C1284" s="2112">
        <v>16775.740000000002</v>
      </c>
      <c r="D1284" s="2112">
        <v>1936.16</v>
      </c>
    </row>
    <row r="1285" spans="2:4">
      <c r="B1285" s="2026">
        <v>41806</v>
      </c>
      <c r="C1285" s="2112">
        <v>16781.009999999998</v>
      </c>
      <c r="D1285" s="2112">
        <v>1937.78</v>
      </c>
    </row>
    <row r="1286" spans="2:4">
      <c r="B1286" s="2026">
        <v>41807</v>
      </c>
      <c r="C1286" s="2112">
        <v>16808.490000000002</v>
      </c>
      <c r="D1286" s="2112">
        <v>1941.99</v>
      </c>
    </row>
    <row r="1287" spans="2:4">
      <c r="B1287" s="2026">
        <v>41808</v>
      </c>
      <c r="C1287" s="2112">
        <v>16906.62</v>
      </c>
      <c r="D1287" s="2112">
        <v>1956.98</v>
      </c>
    </row>
    <row r="1288" spans="2:4">
      <c r="B1288" s="2026">
        <v>41809</v>
      </c>
      <c r="C1288" s="2112">
        <v>16921.46</v>
      </c>
      <c r="D1288" s="2112">
        <v>1959.48</v>
      </c>
    </row>
    <row r="1289" spans="2:4">
      <c r="B1289" s="2026">
        <v>41810</v>
      </c>
      <c r="C1289" s="2112">
        <v>16947.080000000002</v>
      </c>
      <c r="D1289" s="2112">
        <v>1962.87</v>
      </c>
    </row>
    <row r="1290" spans="2:4">
      <c r="B1290" s="2026">
        <v>41813</v>
      </c>
      <c r="C1290" s="2112">
        <v>16937.259999999998</v>
      </c>
      <c r="D1290" s="2112">
        <v>1962.61</v>
      </c>
    </row>
    <row r="1291" spans="2:4">
      <c r="B1291" s="2026">
        <v>41814</v>
      </c>
      <c r="C1291" s="2112">
        <v>16818.13</v>
      </c>
      <c r="D1291" s="2112">
        <v>1949.98</v>
      </c>
    </row>
    <row r="1292" spans="2:4">
      <c r="B1292" s="2026">
        <v>41815</v>
      </c>
      <c r="C1292" s="2112">
        <v>16867.509999999998</v>
      </c>
      <c r="D1292" s="2112">
        <v>1959.53</v>
      </c>
    </row>
    <row r="1293" spans="2:4">
      <c r="B1293" s="2026">
        <v>41816</v>
      </c>
      <c r="C1293" s="2112">
        <v>16846.13</v>
      </c>
      <c r="D1293" s="2112">
        <v>1957.22</v>
      </c>
    </row>
    <row r="1294" spans="2:4">
      <c r="B1294" s="2026">
        <v>41817</v>
      </c>
      <c r="C1294" s="2112">
        <v>16851.84</v>
      </c>
      <c r="D1294" s="2112">
        <v>1960.96</v>
      </c>
    </row>
    <row r="1295" spans="2:4">
      <c r="B1295" s="2026">
        <v>41820</v>
      </c>
      <c r="C1295" s="2112">
        <v>16826.599999999999</v>
      </c>
      <c r="D1295" s="2112">
        <v>1960.23</v>
      </c>
    </row>
    <row r="1296" spans="2:4">
      <c r="B1296" s="2026">
        <v>41821</v>
      </c>
      <c r="C1296" s="2112">
        <v>16956.07</v>
      </c>
      <c r="D1296" s="2112">
        <v>1973.32</v>
      </c>
    </row>
    <row r="1297" spans="2:4">
      <c r="B1297" s="2026">
        <v>41822</v>
      </c>
      <c r="C1297" s="2112">
        <v>16976.240000000002</v>
      </c>
      <c r="D1297" s="2112">
        <v>1974.62</v>
      </c>
    </row>
    <row r="1298" spans="2:4">
      <c r="B1298" s="2026">
        <v>41823</v>
      </c>
      <c r="C1298" s="2112">
        <v>17068.259999999998</v>
      </c>
      <c r="D1298" s="2112">
        <v>1985.44</v>
      </c>
    </row>
    <row r="1299" spans="2:4">
      <c r="B1299" s="2026">
        <v>41824</v>
      </c>
      <c r="C1299" s="428" t="e">
        <f>NA()</f>
        <v>#N/A</v>
      </c>
      <c r="D1299" s="428" t="e">
        <f>NA()</f>
        <v>#N/A</v>
      </c>
    </row>
    <row r="1300" spans="2:4">
      <c r="B1300" s="2026">
        <v>41827</v>
      </c>
      <c r="C1300" s="2112">
        <v>17024.21</v>
      </c>
      <c r="D1300" s="2112">
        <v>1977.65</v>
      </c>
    </row>
    <row r="1301" spans="2:4">
      <c r="B1301" s="2026">
        <v>41828</v>
      </c>
      <c r="C1301" s="2112">
        <v>16906.62</v>
      </c>
      <c r="D1301" s="2112">
        <v>1963.71</v>
      </c>
    </row>
    <row r="1302" spans="2:4">
      <c r="B1302" s="2026">
        <v>41829</v>
      </c>
      <c r="C1302" s="2112">
        <v>16985.61</v>
      </c>
      <c r="D1302" s="2112">
        <v>1972.83</v>
      </c>
    </row>
    <row r="1303" spans="2:4">
      <c r="B1303" s="2026">
        <v>41830</v>
      </c>
      <c r="C1303" s="2112">
        <v>16915.07</v>
      </c>
      <c r="D1303" s="2112">
        <v>1964.68</v>
      </c>
    </row>
    <row r="1304" spans="2:4">
      <c r="B1304" s="2026">
        <v>41831</v>
      </c>
      <c r="C1304" s="2112">
        <v>16943.810000000001</v>
      </c>
      <c r="D1304" s="2112">
        <v>1967.57</v>
      </c>
    </row>
    <row r="1305" spans="2:4">
      <c r="B1305" s="2026">
        <v>41834</v>
      </c>
      <c r="C1305" s="2112">
        <v>17055.419999999998</v>
      </c>
      <c r="D1305" s="2112">
        <v>1977.1</v>
      </c>
    </row>
    <row r="1306" spans="2:4">
      <c r="B1306" s="2026">
        <v>41835</v>
      </c>
      <c r="C1306" s="2112">
        <v>17060.68</v>
      </c>
      <c r="D1306" s="2112">
        <v>1973.28</v>
      </c>
    </row>
    <row r="1307" spans="2:4">
      <c r="B1307" s="2026">
        <v>41836</v>
      </c>
      <c r="C1307" s="2112">
        <v>17138.2</v>
      </c>
      <c r="D1307" s="2112">
        <v>1981.57</v>
      </c>
    </row>
    <row r="1308" spans="2:4">
      <c r="B1308" s="2026">
        <v>41837</v>
      </c>
      <c r="C1308" s="2112">
        <v>16976.810000000001</v>
      </c>
      <c r="D1308" s="2112">
        <v>1958.12</v>
      </c>
    </row>
    <row r="1309" spans="2:4">
      <c r="B1309" s="2026">
        <v>41838</v>
      </c>
      <c r="C1309" s="2112">
        <v>17100.18</v>
      </c>
      <c r="D1309" s="2112">
        <v>1978.22</v>
      </c>
    </row>
    <row r="1310" spans="2:4">
      <c r="B1310" s="2026">
        <v>41841</v>
      </c>
      <c r="C1310" s="2112">
        <v>17051.73</v>
      </c>
      <c r="D1310" s="2112">
        <v>1973.63</v>
      </c>
    </row>
    <row r="1311" spans="2:4">
      <c r="B1311" s="2026">
        <v>41842</v>
      </c>
      <c r="C1311" s="2112">
        <v>17113.54</v>
      </c>
      <c r="D1311" s="2112">
        <v>1983.53</v>
      </c>
    </row>
    <row r="1312" spans="2:4">
      <c r="B1312" s="2026">
        <v>41843</v>
      </c>
      <c r="C1312" s="2112">
        <v>17086.63</v>
      </c>
      <c r="D1312" s="2112">
        <v>1987.01</v>
      </c>
    </row>
    <row r="1313" spans="2:4">
      <c r="B1313" s="2026">
        <v>41844</v>
      </c>
      <c r="C1313" s="2112">
        <v>17083.8</v>
      </c>
      <c r="D1313" s="2112">
        <v>1987.98</v>
      </c>
    </row>
    <row r="1314" spans="2:4">
      <c r="B1314" s="2026">
        <v>41845</v>
      </c>
      <c r="C1314" s="2112">
        <v>16960.57</v>
      </c>
      <c r="D1314" s="2112">
        <v>1978.34</v>
      </c>
    </row>
    <row r="1315" spans="2:4">
      <c r="B1315" s="2026">
        <v>41848</v>
      </c>
      <c r="C1315" s="2112">
        <v>16982.59</v>
      </c>
      <c r="D1315" s="2112">
        <v>1978.91</v>
      </c>
    </row>
    <row r="1316" spans="2:4">
      <c r="B1316" s="2026">
        <v>41849</v>
      </c>
      <c r="C1316" s="2112">
        <v>16912.11</v>
      </c>
      <c r="D1316" s="2112">
        <v>1969.95</v>
      </c>
    </row>
    <row r="1317" spans="2:4">
      <c r="B1317" s="2026">
        <v>41850</v>
      </c>
      <c r="C1317" s="2112">
        <v>16880.36</v>
      </c>
      <c r="D1317" s="2112">
        <v>1970.07</v>
      </c>
    </row>
    <row r="1318" spans="2:4">
      <c r="B1318" s="2026">
        <v>41851</v>
      </c>
      <c r="C1318" s="2112">
        <v>16563.3</v>
      </c>
      <c r="D1318" s="2112">
        <v>1930.67</v>
      </c>
    </row>
    <row r="1319" spans="2:4">
      <c r="B1319" s="2026">
        <v>41852</v>
      </c>
      <c r="C1319" s="2112">
        <v>16493.37</v>
      </c>
      <c r="D1319" s="2112">
        <v>1925.15</v>
      </c>
    </row>
    <row r="1320" spans="2:4">
      <c r="B1320" s="2026">
        <v>41855</v>
      </c>
      <c r="C1320" s="2112">
        <v>16569.28</v>
      </c>
      <c r="D1320" s="2112">
        <v>1938.99</v>
      </c>
    </row>
    <row r="1321" spans="2:4">
      <c r="B1321" s="2026">
        <v>41856</v>
      </c>
      <c r="C1321" s="2112">
        <v>16429.47</v>
      </c>
      <c r="D1321" s="2112">
        <v>1920.21</v>
      </c>
    </row>
    <row r="1322" spans="2:4">
      <c r="B1322" s="2026">
        <v>41857</v>
      </c>
      <c r="C1322" s="2112">
        <v>16443.34</v>
      </c>
      <c r="D1322" s="2112">
        <v>1920.24</v>
      </c>
    </row>
    <row r="1323" spans="2:4">
      <c r="B1323" s="2026">
        <v>41858</v>
      </c>
      <c r="C1323" s="2112">
        <v>16368.27</v>
      </c>
      <c r="D1323" s="2112">
        <v>1909.57</v>
      </c>
    </row>
    <row r="1324" spans="2:4">
      <c r="B1324" s="2026">
        <v>41859</v>
      </c>
      <c r="C1324" s="2112">
        <v>16553.93</v>
      </c>
      <c r="D1324" s="2112">
        <v>1931.59</v>
      </c>
    </row>
    <row r="1325" spans="2:4">
      <c r="B1325" s="2026">
        <v>41862</v>
      </c>
      <c r="C1325" s="2112">
        <v>16569.98</v>
      </c>
      <c r="D1325" s="2112">
        <v>1936.92</v>
      </c>
    </row>
    <row r="1326" spans="2:4">
      <c r="B1326" s="2026">
        <v>41863</v>
      </c>
      <c r="C1326" s="2112">
        <v>16560.54</v>
      </c>
      <c r="D1326" s="2112">
        <v>1933.75</v>
      </c>
    </row>
    <row r="1327" spans="2:4">
      <c r="B1327" s="2026">
        <v>41864</v>
      </c>
      <c r="C1327" s="2112">
        <v>16651.8</v>
      </c>
      <c r="D1327" s="2112">
        <v>1946.72</v>
      </c>
    </row>
    <row r="1328" spans="2:4">
      <c r="B1328" s="2026">
        <v>41865</v>
      </c>
      <c r="C1328" s="2112">
        <v>16713.580000000002</v>
      </c>
      <c r="D1328" s="2112">
        <v>1955.18</v>
      </c>
    </row>
    <row r="1329" spans="2:4">
      <c r="B1329" s="2026">
        <v>41866</v>
      </c>
      <c r="C1329" s="2112">
        <v>16662.91</v>
      </c>
      <c r="D1329" s="2112">
        <v>1955.06</v>
      </c>
    </row>
    <row r="1330" spans="2:4">
      <c r="B1330" s="2026">
        <v>41869</v>
      </c>
      <c r="C1330" s="2112">
        <v>16838.740000000002</v>
      </c>
      <c r="D1330" s="2112">
        <v>1971.74</v>
      </c>
    </row>
    <row r="1331" spans="2:4">
      <c r="B1331" s="2026">
        <v>41870</v>
      </c>
      <c r="C1331" s="2112">
        <v>16919.59</v>
      </c>
      <c r="D1331" s="2112">
        <v>1981.6</v>
      </c>
    </row>
    <row r="1332" spans="2:4">
      <c r="B1332" s="2026">
        <v>41871</v>
      </c>
      <c r="C1332" s="2112">
        <v>16979.13</v>
      </c>
      <c r="D1332" s="2112">
        <v>1986.51</v>
      </c>
    </row>
    <row r="1333" spans="2:4">
      <c r="B1333" s="2026">
        <v>41872</v>
      </c>
      <c r="C1333" s="2112">
        <v>17039.490000000002</v>
      </c>
      <c r="D1333" s="2112">
        <v>1992.37</v>
      </c>
    </row>
    <row r="1334" spans="2:4">
      <c r="B1334" s="2026">
        <v>41873</v>
      </c>
      <c r="C1334" s="2112">
        <v>17001.22</v>
      </c>
      <c r="D1334" s="2112">
        <v>1988.4</v>
      </c>
    </row>
    <row r="1335" spans="2:4">
      <c r="B1335" s="2026">
        <v>41876</v>
      </c>
      <c r="C1335" s="2112">
        <v>17076.87</v>
      </c>
      <c r="D1335" s="2112">
        <v>1997.92</v>
      </c>
    </row>
    <row r="1336" spans="2:4">
      <c r="B1336" s="2026">
        <v>41877</v>
      </c>
      <c r="C1336" s="2112">
        <v>17106.7</v>
      </c>
      <c r="D1336" s="2112">
        <v>2000.02</v>
      </c>
    </row>
    <row r="1337" spans="2:4">
      <c r="B1337" s="2026">
        <v>41878</v>
      </c>
      <c r="C1337" s="2112">
        <v>17122.009999999998</v>
      </c>
      <c r="D1337" s="2112">
        <v>2000.12</v>
      </c>
    </row>
    <row r="1338" spans="2:4">
      <c r="B1338" s="2026">
        <v>41879</v>
      </c>
      <c r="C1338" s="2112">
        <v>17079.57</v>
      </c>
      <c r="D1338" s="2112">
        <v>1996.74</v>
      </c>
    </row>
    <row r="1339" spans="2:4">
      <c r="B1339" s="2026">
        <v>41880</v>
      </c>
      <c r="C1339" s="2112">
        <v>17098.45</v>
      </c>
      <c r="D1339" s="2112">
        <v>2003.37</v>
      </c>
    </row>
    <row r="1340" spans="2:4">
      <c r="B1340" s="2026">
        <v>41883</v>
      </c>
      <c r="C1340" s="428" t="e">
        <f>NA()</f>
        <v>#N/A</v>
      </c>
      <c r="D1340" s="428" t="e">
        <f>NA()</f>
        <v>#N/A</v>
      </c>
    </row>
    <row r="1341" spans="2:4">
      <c r="B1341" s="2026">
        <v>41884</v>
      </c>
      <c r="C1341" s="2112">
        <v>17067.560000000001</v>
      </c>
      <c r="D1341" s="2112">
        <v>2002.28</v>
      </c>
    </row>
    <row r="1342" spans="2:4">
      <c r="B1342" s="2026">
        <v>41885</v>
      </c>
      <c r="C1342" s="2112">
        <v>17078.28</v>
      </c>
      <c r="D1342" s="2112">
        <v>2000.72</v>
      </c>
    </row>
    <row r="1343" spans="2:4">
      <c r="B1343" s="2026">
        <v>41886</v>
      </c>
      <c r="C1343" s="2112">
        <v>17069.580000000002</v>
      </c>
      <c r="D1343" s="2112">
        <v>1997.65</v>
      </c>
    </row>
    <row r="1344" spans="2:4">
      <c r="B1344" s="2026">
        <v>41887</v>
      </c>
      <c r="C1344" s="2112">
        <v>17137.36</v>
      </c>
      <c r="D1344" s="2112">
        <v>2007.71</v>
      </c>
    </row>
    <row r="1345" spans="2:4">
      <c r="B1345" s="2026">
        <v>41890</v>
      </c>
      <c r="C1345" s="2112">
        <v>17111.419999999998</v>
      </c>
      <c r="D1345" s="2112">
        <v>2001.54</v>
      </c>
    </row>
    <row r="1346" spans="2:4">
      <c r="B1346" s="2026">
        <v>41891</v>
      </c>
      <c r="C1346" s="2112">
        <v>17013.87</v>
      </c>
      <c r="D1346" s="2112">
        <v>1988.44</v>
      </c>
    </row>
    <row r="1347" spans="2:4">
      <c r="B1347" s="2026">
        <v>41892</v>
      </c>
      <c r="C1347" s="2112">
        <v>17068.71</v>
      </c>
      <c r="D1347" s="2112">
        <v>1995.69</v>
      </c>
    </row>
    <row r="1348" spans="2:4">
      <c r="B1348" s="2026">
        <v>41893</v>
      </c>
      <c r="C1348" s="2112">
        <v>17049</v>
      </c>
      <c r="D1348" s="2112">
        <v>1997.45</v>
      </c>
    </row>
    <row r="1349" spans="2:4">
      <c r="B1349" s="2026">
        <v>41894</v>
      </c>
      <c r="C1349" s="2112">
        <v>16987.509999999998</v>
      </c>
      <c r="D1349" s="2112">
        <v>1985.54</v>
      </c>
    </row>
    <row r="1350" spans="2:4">
      <c r="B1350" s="2026">
        <v>41897</v>
      </c>
      <c r="C1350" s="2112">
        <v>17031.14</v>
      </c>
      <c r="D1350" s="2112">
        <v>1984.13</v>
      </c>
    </row>
    <row r="1351" spans="2:4">
      <c r="B1351" s="2026">
        <v>41898</v>
      </c>
      <c r="C1351" s="2112">
        <v>17131.97</v>
      </c>
      <c r="D1351" s="2112">
        <v>1998.98</v>
      </c>
    </row>
    <row r="1352" spans="2:4">
      <c r="B1352" s="2026">
        <v>41899</v>
      </c>
      <c r="C1352" s="2112">
        <v>17156.849999999999</v>
      </c>
      <c r="D1352" s="2112">
        <v>2001.57</v>
      </c>
    </row>
    <row r="1353" spans="2:4">
      <c r="B1353" s="2026">
        <v>41900</v>
      </c>
      <c r="C1353" s="2112">
        <v>17265.990000000002</v>
      </c>
      <c r="D1353" s="2112">
        <v>2011.36</v>
      </c>
    </row>
    <row r="1354" spans="2:4">
      <c r="B1354" s="2026">
        <v>41901</v>
      </c>
      <c r="C1354" s="2112">
        <v>17279.740000000002</v>
      </c>
      <c r="D1354" s="2112">
        <v>2010.4</v>
      </c>
    </row>
    <row r="1355" spans="2:4">
      <c r="B1355" s="2026">
        <v>41904</v>
      </c>
      <c r="C1355" s="2112">
        <v>17172.68</v>
      </c>
      <c r="D1355" s="2112">
        <v>1994.29</v>
      </c>
    </row>
    <row r="1356" spans="2:4">
      <c r="B1356" s="2026">
        <v>41905</v>
      </c>
      <c r="C1356" s="2112">
        <v>17055.87</v>
      </c>
      <c r="D1356" s="2112">
        <v>1982.77</v>
      </c>
    </row>
    <row r="1357" spans="2:4">
      <c r="B1357" s="2026">
        <v>41906</v>
      </c>
      <c r="C1357" s="2112">
        <v>17210.060000000001</v>
      </c>
      <c r="D1357" s="2112">
        <v>1998.3</v>
      </c>
    </row>
    <row r="1358" spans="2:4">
      <c r="B1358" s="2026">
        <v>41907</v>
      </c>
      <c r="C1358" s="2112">
        <v>16945.8</v>
      </c>
      <c r="D1358" s="2112">
        <v>1965.99</v>
      </c>
    </row>
    <row r="1359" spans="2:4">
      <c r="B1359" s="2026">
        <v>41908</v>
      </c>
      <c r="C1359" s="2112">
        <v>17113.150000000001</v>
      </c>
      <c r="D1359" s="2112">
        <v>1982.85</v>
      </c>
    </row>
    <row r="1360" spans="2:4">
      <c r="B1360" s="2026">
        <v>41911</v>
      </c>
      <c r="C1360" s="2112">
        <v>17071.22</v>
      </c>
      <c r="D1360" s="2112">
        <v>1977.8</v>
      </c>
    </row>
    <row r="1361" spans="2:4">
      <c r="B1361" s="2026">
        <v>41912</v>
      </c>
      <c r="C1361" s="2112">
        <v>17042.900000000001</v>
      </c>
      <c r="D1361" s="2112">
        <v>1972.29</v>
      </c>
    </row>
    <row r="1362" spans="2:4">
      <c r="B1362" s="2026">
        <v>41913</v>
      </c>
      <c r="C1362" s="2112">
        <v>16804.71</v>
      </c>
      <c r="D1362" s="2112">
        <v>1946.16</v>
      </c>
    </row>
    <row r="1363" spans="2:4">
      <c r="B1363" s="2026">
        <v>41914</v>
      </c>
      <c r="C1363" s="2112">
        <v>16801.05</v>
      </c>
      <c r="D1363" s="2112">
        <v>1946.17</v>
      </c>
    </row>
    <row r="1364" spans="2:4">
      <c r="B1364" s="2026">
        <v>41915</v>
      </c>
      <c r="C1364" s="2112">
        <v>17009.689999999999</v>
      </c>
      <c r="D1364" s="2112">
        <v>1967.9</v>
      </c>
    </row>
    <row r="1365" spans="2:4">
      <c r="B1365" s="2026">
        <v>41918</v>
      </c>
      <c r="C1365" s="2112">
        <v>16991.91</v>
      </c>
      <c r="D1365" s="2112">
        <v>1964.82</v>
      </c>
    </row>
    <row r="1366" spans="2:4">
      <c r="B1366" s="2026">
        <v>41919</v>
      </c>
      <c r="C1366" s="2112">
        <v>16719.39</v>
      </c>
      <c r="D1366" s="2112">
        <v>1935.1</v>
      </c>
    </row>
    <row r="1367" spans="2:4">
      <c r="B1367" s="2026">
        <v>41920</v>
      </c>
      <c r="C1367" s="2112">
        <v>16994.22</v>
      </c>
      <c r="D1367" s="2112">
        <v>1968.89</v>
      </c>
    </row>
    <row r="1368" spans="2:4">
      <c r="B1368" s="2026">
        <v>41921</v>
      </c>
      <c r="C1368" s="2112">
        <v>16659.25</v>
      </c>
      <c r="D1368" s="2112">
        <v>1928.21</v>
      </c>
    </row>
    <row r="1369" spans="2:4">
      <c r="B1369" s="2026">
        <v>41922</v>
      </c>
      <c r="C1369" s="2112">
        <v>16544.099999999999</v>
      </c>
      <c r="D1369" s="2112">
        <v>1906.13</v>
      </c>
    </row>
    <row r="1370" spans="2:4">
      <c r="B1370" s="2026">
        <v>41925</v>
      </c>
      <c r="C1370" s="2112">
        <v>16321.07</v>
      </c>
      <c r="D1370" s="2112">
        <v>1874.74</v>
      </c>
    </row>
    <row r="1371" spans="2:4">
      <c r="B1371" s="2026">
        <v>41926</v>
      </c>
      <c r="C1371" s="2112">
        <v>16315.19</v>
      </c>
      <c r="D1371" s="2112">
        <v>1877.7</v>
      </c>
    </row>
    <row r="1372" spans="2:4">
      <c r="B1372" s="2026">
        <v>41927</v>
      </c>
      <c r="C1372" s="2112">
        <v>16141.74</v>
      </c>
      <c r="D1372" s="2112">
        <v>1862.49</v>
      </c>
    </row>
    <row r="1373" spans="2:4">
      <c r="B1373" s="2026">
        <v>41928</v>
      </c>
      <c r="C1373" s="2112">
        <v>16117.24</v>
      </c>
      <c r="D1373" s="2112">
        <v>1862.76</v>
      </c>
    </row>
    <row r="1374" spans="2:4">
      <c r="B1374" s="2026">
        <v>41929</v>
      </c>
      <c r="C1374" s="2112">
        <v>16380.41</v>
      </c>
      <c r="D1374" s="2112">
        <v>1886.76</v>
      </c>
    </row>
    <row r="1375" spans="2:4">
      <c r="B1375" s="2026">
        <v>41932</v>
      </c>
      <c r="C1375" s="2112">
        <v>16399.669999999998</v>
      </c>
      <c r="D1375" s="2112">
        <v>1904.01</v>
      </c>
    </row>
    <row r="1376" spans="2:4">
      <c r="B1376" s="2026">
        <v>41933</v>
      </c>
      <c r="C1376" s="2112">
        <v>16614.810000000001</v>
      </c>
      <c r="D1376" s="2112">
        <v>1941.28</v>
      </c>
    </row>
    <row r="1377" spans="2:4">
      <c r="B1377" s="2026">
        <v>41934</v>
      </c>
      <c r="C1377" s="2112">
        <v>16461.32</v>
      </c>
      <c r="D1377" s="2112">
        <v>1927.11</v>
      </c>
    </row>
    <row r="1378" spans="2:4">
      <c r="B1378" s="2026">
        <v>41935</v>
      </c>
      <c r="C1378" s="2112">
        <v>16677.900000000001</v>
      </c>
      <c r="D1378" s="2112">
        <v>1950.82</v>
      </c>
    </row>
    <row r="1379" spans="2:4">
      <c r="B1379" s="2026">
        <v>41936</v>
      </c>
      <c r="C1379" s="2112">
        <v>16805.41</v>
      </c>
      <c r="D1379" s="2112">
        <v>1964.58</v>
      </c>
    </row>
    <row r="1380" spans="2:4">
      <c r="B1380" s="2026">
        <v>41939</v>
      </c>
      <c r="C1380" s="2112">
        <v>16817.939999999999</v>
      </c>
      <c r="D1380" s="2112">
        <v>1961.63</v>
      </c>
    </row>
    <row r="1381" spans="2:4">
      <c r="B1381" s="2026">
        <v>41940</v>
      </c>
      <c r="C1381" s="2112">
        <v>17005.75</v>
      </c>
      <c r="D1381" s="2112">
        <v>1985.05</v>
      </c>
    </row>
    <row r="1382" spans="2:4">
      <c r="B1382" s="2026">
        <v>41941</v>
      </c>
      <c r="C1382" s="2112">
        <v>16974.310000000001</v>
      </c>
      <c r="D1382" s="2112">
        <v>1982.3</v>
      </c>
    </row>
    <row r="1383" spans="2:4">
      <c r="B1383" s="2026">
        <v>41942</v>
      </c>
      <c r="C1383" s="2112">
        <v>17195.419999999998</v>
      </c>
      <c r="D1383" s="2112">
        <v>1994.65</v>
      </c>
    </row>
    <row r="1384" spans="2:4">
      <c r="B1384" s="2026">
        <v>41943</v>
      </c>
      <c r="C1384" s="2112">
        <v>17390.52</v>
      </c>
      <c r="D1384" s="2112">
        <v>2018.05</v>
      </c>
    </row>
    <row r="1385" spans="2:4">
      <c r="B1385" s="2026">
        <v>41946</v>
      </c>
      <c r="C1385" s="2112">
        <v>17366.240000000002</v>
      </c>
      <c r="D1385" s="2112">
        <v>2017.81</v>
      </c>
    </row>
    <row r="1386" spans="2:4">
      <c r="B1386" s="2026">
        <v>41947</v>
      </c>
      <c r="C1386" s="2112">
        <v>17383.84</v>
      </c>
      <c r="D1386" s="2112">
        <v>2012.1</v>
      </c>
    </row>
    <row r="1387" spans="2:4">
      <c r="B1387" s="2026">
        <v>41948</v>
      </c>
      <c r="C1387" s="2112">
        <v>17484.53</v>
      </c>
      <c r="D1387" s="2112">
        <v>2023.57</v>
      </c>
    </row>
    <row r="1388" spans="2:4">
      <c r="B1388" s="2026">
        <v>41949</v>
      </c>
      <c r="C1388" s="2112">
        <v>17554.47</v>
      </c>
      <c r="D1388" s="2112">
        <v>2031.21</v>
      </c>
    </row>
    <row r="1389" spans="2:4">
      <c r="B1389" s="2026">
        <v>41950</v>
      </c>
      <c r="C1389" s="2112">
        <v>17573.93</v>
      </c>
      <c r="D1389" s="2112">
        <v>2031.92</v>
      </c>
    </row>
    <row r="1390" spans="2:4">
      <c r="B1390" s="2026">
        <v>41953</v>
      </c>
      <c r="C1390" s="2112">
        <v>17613.740000000002</v>
      </c>
      <c r="D1390" s="2112">
        <v>2038.26</v>
      </c>
    </row>
    <row r="1391" spans="2:4">
      <c r="B1391" s="2026">
        <v>41954</v>
      </c>
      <c r="C1391" s="2112">
        <v>17614.900000000001</v>
      </c>
      <c r="D1391" s="2112">
        <v>2039.68</v>
      </c>
    </row>
    <row r="1392" spans="2:4">
      <c r="B1392" s="2026">
        <v>41955</v>
      </c>
      <c r="C1392" s="2112">
        <v>17612.2</v>
      </c>
      <c r="D1392" s="2112">
        <v>2038.25</v>
      </c>
    </row>
    <row r="1393" spans="2:4">
      <c r="B1393" s="2026">
        <v>41956</v>
      </c>
      <c r="C1393" s="2112">
        <v>17652.79</v>
      </c>
      <c r="D1393" s="2112">
        <v>2039.33</v>
      </c>
    </row>
    <row r="1394" spans="2:4">
      <c r="B1394" s="2026">
        <v>41957</v>
      </c>
      <c r="C1394" s="2112">
        <v>17634.740000000002</v>
      </c>
      <c r="D1394" s="2112">
        <v>2039.82</v>
      </c>
    </row>
    <row r="1395" spans="2:4">
      <c r="B1395" s="2026">
        <v>41960</v>
      </c>
      <c r="C1395" s="2112">
        <v>17647.75</v>
      </c>
      <c r="D1395" s="2112">
        <v>2041.32</v>
      </c>
    </row>
    <row r="1396" spans="2:4">
      <c r="B1396" s="2026">
        <v>41961</v>
      </c>
      <c r="C1396" s="2112">
        <v>17687.82</v>
      </c>
      <c r="D1396" s="2112">
        <v>2051.8000000000002</v>
      </c>
    </row>
    <row r="1397" spans="2:4">
      <c r="B1397" s="2026">
        <v>41962</v>
      </c>
      <c r="C1397" s="2112">
        <v>17685.73</v>
      </c>
      <c r="D1397" s="2112">
        <v>2048.7199999999998</v>
      </c>
    </row>
    <row r="1398" spans="2:4">
      <c r="B1398" s="2026">
        <v>41963</v>
      </c>
      <c r="C1398" s="2112">
        <v>17719</v>
      </c>
      <c r="D1398" s="2112">
        <v>2052.75</v>
      </c>
    </row>
    <row r="1399" spans="2:4">
      <c r="B1399" s="2026">
        <v>41964</v>
      </c>
      <c r="C1399" s="2112">
        <v>17810.060000000001</v>
      </c>
      <c r="D1399" s="2112">
        <v>2063.5</v>
      </c>
    </row>
    <row r="1400" spans="2:4">
      <c r="B1400" s="2026">
        <v>41967</v>
      </c>
      <c r="C1400" s="2112">
        <v>17817.900000000001</v>
      </c>
      <c r="D1400" s="2112">
        <v>2069.41</v>
      </c>
    </row>
    <row r="1401" spans="2:4">
      <c r="B1401" s="2026">
        <v>41968</v>
      </c>
      <c r="C1401" s="2112">
        <v>17814.939999999999</v>
      </c>
      <c r="D1401" s="2112">
        <v>2067.0300000000002</v>
      </c>
    </row>
    <row r="1402" spans="2:4">
      <c r="B1402" s="2026">
        <v>41969</v>
      </c>
      <c r="C1402" s="2112">
        <v>17827.75</v>
      </c>
      <c r="D1402" s="2112">
        <v>2072.83</v>
      </c>
    </row>
    <row r="1403" spans="2:4">
      <c r="B1403" s="2026">
        <v>41970</v>
      </c>
      <c r="C1403" s="428" t="e">
        <f>NA()</f>
        <v>#N/A</v>
      </c>
      <c r="D1403" s="428" t="e">
        <f>NA()</f>
        <v>#N/A</v>
      </c>
    </row>
    <row r="1404" spans="2:4">
      <c r="B1404" s="2026">
        <v>41971</v>
      </c>
      <c r="C1404" s="2112">
        <v>17828.240000000002</v>
      </c>
      <c r="D1404" s="2112">
        <v>2067.56</v>
      </c>
    </row>
    <row r="1405" spans="2:4">
      <c r="B1405" s="2026">
        <v>41974</v>
      </c>
      <c r="C1405" s="2112">
        <v>17776.8</v>
      </c>
      <c r="D1405" s="2112">
        <v>2053.44</v>
      </c>
    </row>
    <row r="1406" spans="2:4">
      <c r="B1406" s="2026">
        <v>41975</v>
      </c>
      <c r="C1406" s="2112">
        <v>17879.55</v>
      </c>
      <c r="D1406" s="2112">
        <v>2066.5500000000002</v>
      </c>
    </row>
    <row r="1407" spans="2:4">
      <c r="B1407" s="2026">
        <v>41976</v>
      </c>
      <c r="C1407" s="2112">
        <v>17912.62</v>
      </c>
      <c r="D1407" s="2112">
        <v>2074.33</v>
      </c>
    </row>
    <row r="1408" spans="2:4">
      <c r="B1408" s="2026">
        <v>41977</v>
      </c>
      <c r="C1408" s="2112">
        <v>17900.099999999999</v>
      </c>
      <c r="D1408" s="2112">
        <v>2071.92</v>
      </c>
    </row>
    <row r="1409" spans="2:4">
      <c r="B1409" s="2026">
        <v>41978</v>
      </c>
      <c r="C1409" s="2112">
        <v>17958.79</v>
      </c>
      <c r="D1409" s="2112">
        <v>2075.37</v>
      </c>
    </row>
    <row r="1410" spans="2:4">
      <c r="B1410" s="2026">
        <v>41981</v>
      </c>
      <c r="C1410" s="2112">
        <v>17852.48</v>
      </c>
      <c r="D1410" s="2112">
        <v>2060.31</v>
      </c>
    </row>
    <row r="1411" spans="2:4">
      <c r="B1411" s="2026">
        <v>41982</v>
      </c>
      <c r="C1411" s="2112">
        <v>17801.2</v>
      </c>
      <c r="D1411" s="2112">
        <v>2059.8200000000002</v>
      </c>
    </row>
    <row r="1412" spans="2:4">
      <c r="B1412" s="2026">
        <v>41983</v>
      </c>
      <c r="C1412" s="2112">
        <v>17533.150000000001</v>
      </c>
      <c r="D1412" s="2112">
        <v>2026.14</v>
      </c>
    </row>
    <row r="1413" spans="2:4">
      <c r="B1413" s="2026">
        <v>41984</v>
      </c>
      <c r="C1413" s="2112">
        <v>17596.34</v>
      </c>
      <c r="D1413" s="2112">
        <v>2035.33</v>
      </c>
    </row>
    <row r="1414" spans="2:4">
      <c r="B1414" s="2026">
        <v>41985</v>
      </c>
      <c r="C1414" s="2112">
        <v>17280.830000000002</v>
      </c>
      <c r="D1414" s="2112">
        <v>2002.33</v>
      </c>
    </row>
    <row r="1415" spans="2:4">
      <c r="B1415" s="2026">
        <v>41988</v>
      </c>
      <c r="C1415" s="2112">
        <v>17180.84</v>
      </c>
      <c r="D1415" s="2112">
        <v>1989.63</v>
      </c>
    </row>
    <row r="1416" spans="2:4">
      <c r="B1416" s="2026">
        <v>41989</v>
      </c>
      <c r="C1416" s="2112">
        <v>17068.87</v>
      </c>
      <c r="D1416" s="2112">
        <v>1972.74</v>
      </c>
    </row>
    <row r="1417" spans="2:4">
      <c r="B1417" s="2026">
        <v>41990</v>
      </c>
      <c r="C1417" s="2112">
        <v>17356.87</v>
      </c>
      <c r="D1417" s="2112">
        <v>2012.89</v>
      </c>
    </row>
    <row r="1418" spans="2:4">
      <c r="B1418" s="2026">
        <v>41991</v>
      </c>
      <c r="C1418" s="2112">
        <v>17778.150000000001</v>
      </c>
      <c r="D1418" s="2112">
        <v>2061.23</v>
      </c>
    </row>
    <row r="1419" spans="2:4">
      <c r="B1419" s="2026">
        <v>41992</v>
      </c>
      <c r="C1419" s="2112">
        <v>17804.8</v>
      </c>
      <c r="D1419" s="2112">
        <v>2070.65</v>
      </c>
    </row>
    <row r="1420" spans="2:4">
      <c r="B1420" s="2026">
        <v>41995</v>
      </c>
      <c r="C1420" s="2112">
        <v>17959.439999999999</v>
      </c>
      <c r="D1420" s="2112">
        <v>2078.54</v>
      </c>
    </row>
    <row r="1421" spans="2:4">
      <c r="B1421" s="2026">
        <v>41996</v>
      </c>
      <c r="C1421" s="2112">
        <v>18024.169999999998</v>
      </c>
      <c r="D1421" s="2112">
        <v>2082.17</v>
      </c>
    </row>
    <row r="1422" spans="2:4">
      <c r="B1422" s="2026">
        <v>41997</v>
      </c>
      <c r="C1422" s="2112">
        <v>18030.21</v>
      </c>
      <c r="D1422" s="2112">
        <v>2081.88</v>
      </c>
    </row>
    <row r="1423" spans="2:4">
      <c r="B1423" s="2026">
        <v>41998</v>
      </c>
      <c r="C1423" s="428" t="e">
        <f>NA()</f>
        <v>#N/A</v>
      </c>
      <c r="D1423" s="428" t="e">
        <f>NA()</f>
        <v>#N/A</v>
      </c>
    </row>
    <row r="1424" spans="2:4">
      <c r="B1424" s="2026">
        <v>41999</v>
      </c>
      <c r="C1424" s="2112">
        <v>18053.71</v>
      </c>
      <c r="D1424" s="2112">
        <v>2088.77</v>
      </c>
    </row>
    <row r="1425" spans="1:4">
      <c r="B1425" s="2026">
        <v>42002</v>
      </c>
      <c r="C1425" s="2112">
        <v>18038.23</v>
      </c>
      <c r="D1425" s="2112">
        <v>2090.5700000000002</v>
      </c>
    </row>
    <row r="1426" spans="1:4">
      <c r="B1426" s="2026">
        <v>42003</v>
      </c>
      <c r="C1426" s="2112">
        <v>17983.07</v>
      </c>
      <c r="D1426" s="2112">
        <v>2080.35</v>
      </c>
    </row>
    <row r="1427" spans="1:4">
      <c r="B1427" s="2026">
        <v>42004</v>
      </c>
      <c r="C1427" s="2112">
        <v>17823.07</v>
      </c>
      <c r="D1427" s="2112">
        <v>2058.9</v>
      </c>
    </row>
    <row r="1428" spans="1:4">
      <c r="A1428" s="651">
        <v>15</v>
      </c>
      <c r="B1428" s="2026">
        <v>42005</v>
      </c>
      <c r="C1428" s="428" t="e">
        <f>NA()</f>
        <v>#N/A</v>
      </c>
      <c r="D1428" s="428" t="e">
        <f>NA()</f>
        <v>#N/A</v>
      </c>
    </row>
    <row r="1429" spans="1:4">
      <c r="B1429" s="2026">
        <v>42006</v>
      </c>
      <c r="C1429" s="2112">
        <v>17832.990000000002</v>
      </c>
      <c r="D1429" s="2112">
        <v>2058.1999999999998</v>
      </c>
    </row>
    <row r="1430" spans="1:4">
      <c r="B1430" s="2026">
        <v>42009</v>
      </c>
      <c r="C1430" s="2112">
        <v>17501.650000000001</v>
      </c>
      <c r="D1430" s="2112">
        <v>2020.58</v>
      </c>
    </row>
    <row r="1431" spans="1:4">
      <c r="B1431" s="2026">
        <v>42010</v>
      </c>
      <c r="C1431" s="2112">
        <v>17371.64</v>
      </c>
      <c r="D1431" s="2112">
        <v>2002.61</v>
      </c>
    </row>
    <row r="1432" spans="1:4">
      <c r="B1432" s="2026">
        <v>42011</v>
      </c>
      <c r="C1432" s="2112">
        <v>17584.52</v>
      </c>
      <c r="D1432" s="2112">
        <v>2025.9</v>
      </c>
    </row>
    <row r="1433" spans="1:4">
      <c r="B1433" s="2026">
        <v>42012</v>
      </c>
      <c r="C1433" s="2112">
        <v>17907.87</v>
      </c>
      <c r="D1433" s="2112">
        <v>2062.14</v>
      </c>
    </row>
    <row r="1434" spans="1:4">
      <c r="B1434" s="2026">
        <v>42013</v>
      </c>
      <c r="C1434" s="2112">
        <v>17737.37</v>
      </c>
      <c r="D1434" s="2112">
        <v>2044.81</v>
      </c>
    </row>
    <row r="1435" spans="1:4">
      <c r="B1435" s="2026">
        <v>42016</v>
      </c>
      <c r="C1435" s="2112">
        <v>17640.84</v>
      </c>
      <c r="D1435" s="2112">
        <v>2028.26</v>
      </c>
    </row>
    <row r="1436" spans="1:4">
      <c r="B1436" s="2026">
        <v>42017</v>
      </c>
      <c r="C1436" s="2112">
        <v>17613.68</v>
      </c>
      <c r="D1436" s="2112">
        <v>2023.03</v>
      </c>
    </row>
    <row r="1437" spans="1:4">
      <c r="B1437" s="2026">
        <v>42018</v>
      </c>
      <c r="C1437" s="2112">
        <v>17427.09</v>
      </c>
      <c r="D1437" s="2112">
        <v>2011.27</v>
      </c>
    </row>
    <row r="1438" spans="1:4">
      <c r="B1438" s="2026">
        <v>42019</v>
      </c>
      <c r="C1438" s="2112">
        <v>17320.71</v>
      </c>
      <c r="D1438" s="2112">
        <v>1992.67</v>
      </c>
    </row>
    <row r="1439" spans="1:4">
      <c r="B1439" s="2026">
        <v>42020</v>
      </c>
      <c r="C1439" s="2112">
        <v>17511.57</v>
      </c>
      <c r="D1439" s="2112">
        <v>2019.42</v>
      </c>
    </row>
    <row r="1440" spans="1:4">
      <c r="B1440" s="2026">
        <v>42023</v>
      </c>
      <c r="C1440" s="428" t="e">
        <f>NA()</f>
        <v>#N/A</v>
      </c>
      <c r="D1440" s="428" t="e">
        <f>NA()</f>
        <v>#N/A</v>
      </c>
    </row>
    <row r="1441" spans="2:4">
      <c r="B1441" s="2026">
        <v>42024</v>
      </c>
      <c r="C1441" s="2112">
        <v>17515.23</v>
      </c>
      <c r="D1441" s="2112">
        <v>2022.55</v>
      </c>
    </row>
    <row r="1442" spans="2:4">
      <c r="B1442" s="2026">
        <v>42025</v>
      </c>
      <c r="C1442" s="2112">
        <v>17554.28</v>
      </c>
      <c r="D1442" s="2112">
        <v>2032.12</v>
      </c>
    </row>
    <row r="1443" spans="2:4">
      <c r="B1443" s="2026">
        <v>42026</v>
      </c>
      <c r="C1443" s="2112">
        <v>17813.98</v>
      </c>
      <c r="D1443" s="2112">
        <v>2063.15</v>
      </c>
    </row>
    <row r="1444" spans="2:4">
      <c r="B1444" s="2026">
        <v>42027</v>
      </c>
      <c r="C1444" s="2112">
        <v>17672.599999999999</v>
      </c>
      <c r="D1444" s="2112">
        <v>2051.8200000000002</v>
      </c>
    </row>
    <row r="1445" spans="2:4">
      <c r="B1445" s="2026">
        <v>42030</v>
      </c>
      <c r="C1445" s="2112">
        <v>17678.7</v>
      </c>
      <c r="D1445" s="2112">
        <v>2057.09</v>
      </c>
    </row>
    <row r="1446" spans="2:4">
      <c r="B1446" s="2026">
        <v>42031</v>
      </c>
      <c r="C1446" s="2112">
        <v>17387.21</v>
      </c>
      <c r="D1446" s="2112">
        <v>2029.55</v>
      </c>
    </row>
    <row r="1447" spans="2:4">
      <c r="B1447" s="2026">
        <v>42032</v>
      </c>
      <c r="C1447" s="2112">
        <v>17191.37</v>
      </c>
      <c r="D1447" s="2112">
        <v>2002.16</v>
      </c>
    </row>
    <row r="1448" spans="2:4">
      <c r="B1448" s="2026">
        <v>42033</v>
      </c>
      <c r="C1448" s="2112">
        <v>17416.849999999999</v>
      </c>
      <c r="D1448" s="2112">
        <v>2021.25</v>
      </c>
    </row>
    <row r="1449" spans="2:4">
      <c r="B1449" s="2026">
        <v>42034</v>
      </c>
      <c r="C1449" s="2112">
        <v>17164.95</v>
      </c>
      <c r="D1449" s="2112">
        <v>1994.99</v>
      </c>
    </row>
    <row r="1450" spans="2:4">
      <c r="B1450" s="2026">
        <v>42037</v>
      </c>
      <c r="C1450" s="2112">
        <v>17361.04</v>
      </c>
      <c r="D1450" s="2112">
        <v>2020.85</v>
      </c>
    </row>
    <row r="1451" spans="2:4">
      <c r="B1451" s="2026">
        <v>42038</v>
      </c>
      <c r="C1451" s="2112">
        <v>17666.400000000001</v>
      </c>
      <c r="D1451" s="2112">
        <v>2050.0300000000002</v>
      </c>
    </row>
    <row r="1452" spans="2:4">
      <c r="B1452" s="2026">
        <v>42039</v>
      </c>
      <c r="C1452" s="2112">
        <v>17673.02</v>
      </c>
      <c r="D1452" s="2112">
        <v>2041.51</v>
      </c>
    </row>
    <row r="1453" spans="2:4">
      <c r="B1453" s="2026">
        <v>42040</v>
      </c>
      <c r="C1453" s="2112">
        <v>17884.88</v>
      </c>
      <c r="D1453" s="2112">
        <v>2062.52</v>
      </c>
    </row>
    <row r="1454" spans="2:4">
      <c r="B1454" s="2026">
        <v>42041</v>
      </c>
      <c r="C1454" s="2112">
        <v>17824.29</v>
      </c>
      <c r="D1454" s="2112">
        <v>2055.4699999999998</v>
      </c>
    </row>
    <row r="1455" spans="2:4">
      <c r="B1455" s="2026">
        <v>42044</v>
      </c>
      <c r="C1455" s="2112">
        <v>17729.21</v>
      </c>
      <c r="D1455" s="2112">
        <v>2046.74</v>
      </c>
    </row>
    <row r="1456" spans="2:4">
      <c r="B1456" s="2026">
        <v>42045</v>
      </c>
      <c r="C1456" s="2112">
        <v>17868.759999999998</v>
      </c>
      <c r="D1456" s="2112">
        <v>2068.59</v>
      </c>
    </row>
    <row r="1457" spans="2:4">
      <c r="B1457" s="2026">
        <v>42046</v>
      </c>
      <c r="C1457" s="2112">
        <v>17862.14</v>
      </c>
      <c r="D1457" s="2112">
        <v>2068.5300000000002</v>
      </c>
    </row>
    <row r="1458" spans="2:4">
      <c r="B1458" s="2026">
        <v>42047</v>
      </c>
      <c r="C1458" s="2112">
        <v>17972.38</v>
      </c>
      <c r="D1458" s="2112">
        <v>2088.48</v>
      </c>
    </row>
    <row r="1459" spans="2:4">
      <c r="B1459" s="2026">
        <v>42048</v>
      </c>
      <c r="C1459" s="2112">
        <v>18019.349999999999</v>
      </c>
      <c r="D1459" s="2112">
        <v>2096.9899999999998</v>
      </c>
    </row>
    <row r="1460" spans="2:4">
      <c r="B1460" s="2026">
        <v>42051</v>
      </c>
      <c r="C1460" s="428" t="e">
        <f>NA()</f>
        <v>#N/A</v>
      </c>
      <c r="D1460" s="428" t="e">
        <f>NA()</f>
        <v>#N/A</v>
      </c>
    </row>
    <row r="1461" spans="2:4">
      <c r="B1461" s="2026">
        <v>42052</v>
      </c>
      <c r="C1461" s="2112">
        <v>18047.580000000002</v>
      </c>
      <c r="D1461" s="2112">
        <v>2100.34</v>
      </c>
    </row>
    <row r="1462" spans="2:4">
      <c r="B1462" s="2026">
        <v>42053</v>
      </c>
      <c r="C1462" s="2112">
        <v>18029.849999999999</v>
      </c>
      <c r="D1462" s="2112">
        <v>2099.6799999999998</v>
      </c>
    </row>
    <row r="1463" spans="2:4">
      <c r="B1463" s="2026">
        <v>42054</v>
      </c>
      <c r="C1463" s="2112">
        <v>17985.77</v>
      </c>
      <c r="D1463" s="2112">
        <v>2097.4499999999998</v>
      </c>
    </row>
    <row r="1464" spans="2:4">
      <c r="B1464" s="2026">
        <v>42055</v>
      </c>
      <c r="C1464" s="2112">
        <v>18140.439999999999</v>
      </c>
      <c r="D1464" s="2112">
        <v>2110.3000000000002</v>
      </c>
    </row>
    <row r="1465" spans="2:4">
      <c r="B1465" s="2026">
        <v>42058</v>
      </c>
      <c r="C1465" s="2112">
        <v>18116.84</v>
      </c>
      <c r="D1465" s="2112">
        <v>2109.66</v>
      </c>
    </row>
    <row r="1466" spans="2:4">
      <c r="B1466" s="2026">
        <v>42059</v>
      </c>
      <c r="C1466" s="2112">
        <v>18209.189999999999</v>
      </c>
      <c r="D1466" s="2112">
        <v>2115.48</v>
      </c>
    </row>
    <row r="1467" spans="2:4">
      <c r="B1467" s="2026">
        <v>42060</v>
      </c>
      <c r="C1467" s="2112">
        <v>18224.57</v>
      </c>
      <c r="D1467" s="2112">
        <v>2113.86</v>
      </c>
    </row>
    <row r="1468" spans="2:4">
      <c r="B1468" s="2026">
        <v>42061</v>
      </c>
      <c r="C1468" s="2112">
        <v>18214.419999999998</v>
      </c>
      <c r="D1468" s="2112">
        <v>2110.7399999999998</v>
      </c>
    </row>
    <row r="1469" spans="2:4">
      <c r="B1469" s="2026">
        <v>42062</v>
      </c>
      <c r="C1469" s="2112">
        <v>18132.7</v>
      </c>
      <c r="D1469" s="2112">
        <v>2104.5</v>
      </c>
    </row>
    <row r="1470" spans="2:4">
      <c r="B1470" s="2026">
        <v>42065</v>
      </c>
      <c r="C1470" s="2112">
        <v>18288.63</v>
      </c>
      <c r="D1470" s="2112">
        <v>2117.39</v>
      </c>
    </row>
    <row r="1471" spans="2:4">
      <c r="B1471" s="2026">
        <v>42066</v>
      </c>
      <c r="C1471" s="2112">
        <v>18203.37</v>
      </c>
      <c r="D1471" s="2112">
        <v>2107.7800000000002</v>
      </c>
    </row>
    <row r="1472" spans="2:4">
      <c r="B1472" s="2026">
        <v>42067</v>
      </c>
      <c r="C1472" s="2112">
        <v>18096.900000000001</v>
      </c>
      <c r="D1472" s="2112">
        <v>2098.5300000000002</v>
      </c>
    </row>
    <row r="1473" spans="2:4">
      <c r="B1473" s="2026">
        <v>42068</v>
      </c>
      <c r="C1473" s="2112">
        <v>18135.72</v>
      </c>
      <c r="D1473" s="2112">
        <v>2101.04</v>
      </c>
    </row>
    <row r="1474" spans="2:4">
      <c r="B1474" s="2026">
        <v>42069</v>
      </c>
      <c r="C1474" s="2112">
        <v>17856.78</v>
      </c>
      <c r="D1474" s="2112">
        <v>2071.2600000000002</v>
      </c>
    </row>
    <row r="1475" spans="2:4">
      <c r="B1475" s="2026">
        <v>42072</v>
      </c>
      <c r="C1475" s="2112">
        <v>17995.72</v>
      </c>
      <c r="D1475" s="2112">
        <v>2079.4299999999998</v>
      </c>
    </row>
    <row r="1476" spans="2:4">
      <c r="B1476" s="2026">
        <v>42073</v>
      </c>
      <c r="C1476" s="2112">
        <v>17662.939999999999</v>
      </c>
      <c r="D1476" s="2112">
        <v>2044.16</v>
      </c>
    </row>
    <row r="1477" spans="2:4">
      <c r="B1477" s="2026">
        <v>42074</v>
      </c>
      <c r="C1477" s="2112">
        <v>17635.39</v>
      </c>
      <c r="D1477" s="2112">
        <v>2040.24</v>
      </c>
    </row>
    <row r="1478" spans="2:4">
      <c r="B1478" s="2026">
        <v>42075</v>
      </c>
      <c r="C1478" s="2112">
        <v>17895.22</v>
      </c>
      <c r="D1478" s="2112">
        <v>2065.9499999999998</v>
      </c>
    </row>
    <row r="1479" spans="2:4">
      <c r="B1479" s="2026">
        <v>42076</v>
      </c>
      <c r="C1479" s="2112">
        <v>17749.310000000001</v>
      </c>
      <c r="D1479" s="2112">
        <v>2053.4</v>
      </c>
    </row>
    <row r="1480" spans="2:4">
      <c r="B1480" s="2026">
        <v>42079</v>
      </c>
      <c r="C1480" s="2112">
        <v>17977.419999999998</v>
      </c>
      <c r="D1480" s="2112">
        <v>2081.19</v>
      </c>
    </row>
    <row r="1481" spans="2:4">
      <c r="B1481" s="2026">
        <v>42080</v>
      </c>
      <c r="C1481" s="2112">
        <v>17849.080000000002</v>
      </c>
      <c r="D1481" s="2112">
        <v>2074.2800000000002</v>
      </c>
    </row>
    <row r="1482" spans="2:4">
      <c r="B1482" s="2026">
        <v>42081</v>
      </c>
      <c r="C1482" s="2112">
        <v>18076.189999999999</v>
      </c>
      <c r="D1482" s="2112">
        <v>2099.5</v>
      </c>
    </row>
    <row r="1483" spans="2:4">
      <c r="B1483" s="2026">
        <v>42082</v>
      </c>
      <c r="C1483" s="2112">
        <v>17959.03</v>
      </c>
      <c r="D1483" s="2112">
        <v>2089.27</v>
      </c>
    </row>
    <row r="1484" spans="2:4">
      <c r="B1484" s="2026">
        <v>42083</v>
      </c>
      <c r="C1484" s="2112">
        <v>18127.650000000001</v>
      </c>
      <c r="D1484" s="2112">
        <v>2108.1</v>
      </c>
    </row>
    <row r="1485" spans="2:4">
      <c r="B1485" s="2026">
        <v>42086</v>
      </c>
      <c r="C1485" s="2112">
        <v>18116.04</v>
      </c>
      <c r="D1485" s="2112">
        <v>2104.42</v>
      </c>
    </row>
    <row r="1486" spans="2:4">
      <c r="B1486" s="2026">
        <v>42087</v>
      </c>
      <c r="C1486" s="2112">
        <v>18011.14</v>
      </c>
      <c r="D1486" s="2112">
        <v>2091.5</v>
      </c>
    </row>
    <row r="1487" spans="2:4">
      <c r="B1487" s="2026">
        <v>42088</v>
      </c>
      <c r="C1487" s="2112">
        <v>17718.54</v>
      </c>
      <c r="D1487" s="2112">
        <v>2061.0500000000002</v>
      </c>
    </row>
    <row r="1488" spans="2:4">
      <c r="B1488" s="2026">
        <v>42089</v>
      </c>
      <c r="C1488" s="2112">
        <v>17678.23</v>
      </c>
      <c r="D1488" s="2112">
        <v>2056.15</v>
      </c>
    </row>
    <row r="1489" spans="2:4">
      <c r="B1489" s="2026">
        <v>42090</v>
      </c>
      <c r="C1489" s="2112">
        <v>17712.66</v>
      </c>
      <c r="D1489" s="2112">
        <v>2061.02</v>
      </c>
    </row>
    <row r="1490" spans="2:4">
      <c r="B1490" s="2026">
        <v>42093</v>
      </c>
      <c r="C1490" s="2112">
        <v>17976.310000000001</v>
      </c>
      <c r="D1490" s="2112">
        <v>2086.2399999999998</v>
      </c>
    </row>
    <row r="1491" spans="2:4">
      <c r="B1491" s="2026">
        <v>42094</v>
      </c>
      <c r="C1491" s="2112">
        <v>17776.12</v>
      </c>
      <c r="D1491" s="2112">
        <v>2067.89</v>
      </c>
    </row>
    <row r="1492" spans="2:4">
      <c r="B1492" s="2026">
        <v>42095</v>
      </c>
      <c r="C1492" s="2112">
        <v>17698.18</v>
      </c>
      <c r="D1492" s="2112">
        <v>2059.69</v>
      </c>
    </row>
    <row r="1493" spans="2:4">
      <c r="B1493" s="2026">
        <v>42096</v>
      </c>
      <c r="C1493" s="2112">
        <v>17763.240000000002</v>
      </c>
      <c r="D1493" s="2112">
        <v>2066.96</v>
      </c>
    </row>
    <row r="1494" spans="2:4">
      <c r="B1494" s="2026">
        <v>42097</v>
      </c>
      <c r="C1494" s="428" t="e">
        <f>NA()</f>
        <v>#N/A</v>
      </c>
      <c r="D1494" s="428" t="e">
        <f>NA()</f>
        <v>#N/A</v>
      </c>
    </row>
    <row r="1495" spans="2:4">
      <c r="B1495" s="2026">
        <v>42100</v>
      </c>
      <c r="C1495" s="2112">
        <v>17880.849999999999</v>
      </c>
      <c r="D1495" s="2112">
        <v>2080.62</v>
      </c>
    </row>
    <row r="1496" spans="2:4">
      <c r="B1496" s="2026">
        <v>42101</v>
      </c>
      <c r="C1496" s="2112">
        <v>17875.419999999998</v>
      </c>
      <c r="D1496" s="2112">
        <v>2076.33</v>
      </c>
    </row>
    <row r="1497" spans="2:4">
      <c r="B1497" s="2026">
        <v>42102</v>
      </c>
      <c r="C1497" s="2112">
        <v>17902.509999999998</v>
      </c>
      <c r="D1497" s="2112">
        <v>2081.9</v>
      </c>
    </row>
    <row r="1498" spans="2:4">
      <c r="B1498" s="2026">
        <v>42103</v>
      </c>
      <c r="C1498" s="2112">
        <v>17958.73</v>
      </c>
      <c r="D1498" s="2112">
        <v>2091.1799999999998</v>
      </c>
    </row>
    <row r="1499" spans="2:4">
      <c r="B1499" s="2026">
        <v>42104</v>
      </c>
      <c r="C1499" s="2112">
        <v>18057.650000000001</v>
      </c>
      <c r="D1499" s="2112">
        <v>2102.06</v>
      </c>
    </row>
    <row r="1500" spans="2:4">
      <c r="B1500" s="2026">
        <v>42107</v>
      </c>
      <c r="C1500" s="2112">
        <v>17977.04</v>
      </c>
      <c r="D1500" s="2112">
        <v>2092.4299999999998</v>
      </c>
    </row>
    <row r="1501" spans="2:4">
      <c r="B1501" s="2026">
        <v>42108</v>
      </c>
      <c r="C1501" s="2112">
        <v>18036.7</v>
      </c>
      <c r="D1501" s="2112">
        <v>2095.84</v>
      </c>
    </row>
    <row r="1502" spans="2:4">
      <c r="B1502" s="2026">
        <v>42109</v>
      </c>
      <c r="C1502" s="2112">
        <v>18112.61</v>
      </c>
      <c r="D1502" s="2112">
        <v>2106.63</v>
      </c>
    </row>
    <row r="1503" spans="2:4">
      <c r="B1503" s="2026">
        <v>42110</v>
      </c>
      <c r="C1503" s="2112">
        <v>18105.77</v>
      </c>
      <c r="D1503" s="2112">
        <v>2104.9899999999998</v>
      </c>
    </row>
    <row r="1504" spans="2:4">
      <c r="B1504" s="2026">
        <v>42111</v>
      </c>
      <c r="C1504" s="2112">
        <v>17826.3</v>
      </c>
      <c r="D1504" s="2112">
        <v>2081.1799999999998</v>
      </c>
    </row>
    <row r="1505" spans="2:4">
      <c r="B1505" s="2026">
        <v>42114</v>
      </c>
      <c r="C1505" s="2112">
        <v>18034.93</v>
      </c>
      <c r="D1505" s="2112">
        <v>2100.4</v>
      </c>
    </row>
    <row r="1506" spans="2:4">
      <c r="B1506" s="2026">
        <v>42115</v>
      </c>
      <c r="C1506" s="2112">
        <v>17949.59</v>
      </c>
      <c r="D1506" s="2112">
        <v>2097.29</v>
      </c>
    </row>
    <row r="1507" spans="2:4">
      <c r="B1507" s="2026">
        <v>42116</v>
      </c>
      <c r="C1507" s="2112">
        <v>18038.27</v>
      </c>
      <c r="D1507" s="2112">
        <v>2107.96</v>
      </c>
    </row>
    <row r="1508" spans="2:4">
      <c r="B1508" s="2026">
        <v>42117</v>
      </c>
      <c r="C1508" s="2112">
        <v>18058.689999999999</v>
      </c>
      <c r="D1508" s="2112">
        <v>2112.9299999999998</v>
      </c>
    </row>
    <row r="1509" spans="2:4">
      <c r="B1509" s="2026">
        <v>42118</v>
      </c>
      <c r="C1509" s="2112">
        <v>18080.14</v>
      </c>
      <c r="D1509" s="2112">
        <v>2117.69</v>
      </c>
    </row>
    <row r="1510" spans="2:4">
      <c r="B1510" s="2026">
        <v>42121</v>
      </c>
      <c r="C1510" s="2112">
        <v>18037.97</v>
      </c>
      <c r="D1510" s="2112">
        <v>2108.92</v>
      </c>
    </row>
    <row r="1511" spans="2:4">
      <c r="B1511" s="2026">
        <v>42122</v>
      </c>
      <c r="C1511" s="2112">
        <v>18110.14</v>
      </c>
      <c r="D1511" s="2112">
        <v>2114.7600000000002</v>
      </c>
    </row>
    <row r="1512" spans="2:4">
      <c r="B1512" s="2026">
        <v>42123</v>
      </c>
      <c r="C1512" s="2112">
        <v>18035.53</v>
      </c>
      <c r="D1512" s="2112">
        <v>2106.85</v>
      </c>
    </row>
    <row r="1513" spans="2:4">
      <c r="B1513" s="2026">
        <v>42124</v>
      </c>
      <c r="C1513" s="2112">
        <v>17840.52</v>
      </c>
      <c r="D1513" s="2112">
        <v>2085.5100000000002</v>
      </c>
    </row>
    <row r="1514" spans="2:4">
      <c r="B1514" s="2026">
        <v>42125</v>
      </c>
      <c r="C1514" s="2112">
        <v>18024.060000000001</v>
      </c>
      <c r="D1514" s="2112">
        <v>2108.29</v>
      </c>
    </row>
    <row r="1515" spans="2:4">
      <c r="B1515" s="2026">
        <v>42128</v>
      </c>
      <c r="C1515" s="2112">
        <v>18070.400000000001</v>
      </c>
      <c r="D1515" s="2112">
        <v>2114.4899999999998</v>
      </c>
    </row>
    <row r="1516" spans="2:4">
      <c r="B1516" s="2026">
        <v>42129</v>
      </c>
      <c r="C1516" s="2112">
        <v>17928.2</v>
      </c>
      <c r="D1516" s="2112">
        <v>2089.46</v>
      </c>
    </row>
    <row r="1517" spans="2:4">
      <c r="B1517" s="2026">
        <v>42130</v>
      </c>
      <c r="C1517" s="2112">
        <v>17841.98</v>
      </c>
      <c r="D1517" s="2112">
        <v>2080.15</v>
      </c>
    </row>
    <row r="1518" spans="2:4">
      <c r="B1518" s="2026">
        <v>42131</v>
      </c>
      <c r="C1518" s="2112">
        <v>17924.060000000001</v>
      </c>
      <c r="D1518" s="2112">
        <v>2088</v>
      </c>
    </row>
    <row r="1519" spans="2:4">
      <c r="B1519" s="2026">
        <v>42132</v>
      </c>
      <c r="C1519" s="2112">
        <v>18191.11</v>
      </c>
      <c r="D1519" s="2112">
        <v>2116.1</v>
      </c>
    </row>
    <row r="1520" spans="2:4">
      <c r="B1520" s="2026">
        <v>42135</v>
      </c>
      <c r="C1520" s="2112">
        <v>18105.169999999998</v>
      </c>
      <c r="D1520" s="2112">
        <v>2105.33</v>
      </c>
    </row>
    <row r="1521" spans="2:4">
      <c r="B1521" s="2026">
        <v>42136</v>
      </c>
      <c r="C1521" s="2112">
        <v>18068.23</v>
      </c>
      <c r="D1521" s="2112">
        <v>2099.12</v>
      </c>
    </row>
    <row r="1522" spans="2:4">
      <c r="B1522" s="2026">
        <v>42137</v>
      </c>
      <c r="C1522" s="2112">
        <v>18060.490000000002</v>
      </c>
      <c r="D1522" s="2112">
        <v>2098.48</v>
      </c>
    </row>
    <row r="1523" spans="2:4">
      <c r="B1523" s="2026">
        <v>42138</v>
      </c>
      <c r="C1523" s="2112">
        <v>18252.240000000002</v>
      </c>
      <c r="D1523" s="2112">
        <v>2121.1</v>
      </c>
    </row>
    <row r="1524" spans="2:4">
      <c r="B1524" s="2026">
        <v>42139</v>
      </c>
      <c r="C1524" s="2112">
        <v>18272.560000000001</v>
      </c>
      <c r="D1524" s="2112">
        <v>2122.73</v>
      </c>
    </row>
    <row r="1525" spans="2:4">
      <c r="B1525" s="2026">
        <v>42142</v>
      </c>
      <c r="C1525" s="2112">
        <v>18298.88</v>
      </c>
      <c r="D1525" s="2112">
        <v>2129.1999999999998</v>
      </c>
    </row>
    <row r="1526" spans="2:4">
      <c r="B1526" s="2026">
        <v>42143</v>
      </c>
      <c r="C1526" s="2112">
        <v>18312.39</v>
      </c>
      <c r="D1526" s="2112">
        <v>2127.83</v>
      </c>
    </row>
    <row r="1527" spans="2:4">
      <c r="B1527" s="2026">
        <v>42144</v>
      </c>
      <c r="C1527" s="2112">
        <v>18285.400000000001</v>
      </c>
      <c r="D1527" s="2112">
        <v>2125.85</v>
      </c>
    </row>
    <row r="1528" spans="2:4">
      <c r="B1528" s="2026">
        <v>42145</v>
      </c>
      <c r="C1528" s="2112">
        <v>18285.740000000002</v>
      </c>
      <c r="D1528" s="2112">
        <v>2130.8200000000002</v>
      </c>
    </row>
    <row r="1529" spans="2:4">
      <c r="B1529" s="2026">
        <v>42146</v>
      </c>
      <c r="C1529" s="2112">
        <v>18232.02</v>
      </c>
      <c r="D1529" s="2112">
        <v>2126.06</v>
      </c>
    </row>
    <row r="1530" spans="2:4">
      <c r="B1530" s="2026">
        <v>42149</v>
      </c>
      <c r="C1530" s="428" t="e">
        <f>NA()</f>
        <v>#N/A</v>
      </c>
      <c r="D1530" s="428" t="e">
        <f>NA()</f>
        <v>#N/A</v>
      </c>
    </row>
    <row r="1531" spans="2:4">
      <c r="B1531" s="2026">
        <v>42150</v>
      </c>
      <c r="C1531" s="2112">
        <v>18041.54</v>
      </c>
      <c r="D1531" s="2112">
        <v>2104.1999999999998</v>
      </c>
    </row>
    <row r="1532" spans="2:4">
      <c r="B1532" s="2026">
        <v>42151</v>
      </c>
      <c r="C1532" s="2112">
        <v>18162.990000000002</v>
      </c>
      <c r="D1532" s="2112">
        <v>2123.48</v>
      </c>
    </row>
    <row r="1533" spans="2:4">
      <c r="B1533" s="2026">
        <v>42152</v>
      </c>
      <c r="C1533" s="2112">
        <v>18126.12</v>
      </c>
      <c r="D1533" s="2112">
        <v>2120.79</v>
      </c>
    </row>
    <row r="1534" spans="2:4">
      <c r="B1534" s="2026">
        <v>42153</v>
      </c>
      <c r="C1534" s="2112">
        <v>18010.68</v>
      </c>
      <c r="D1534" s="2112">
        <v>2107.39</v>
      </c>
    </row>
    <row r="1535" spans="2:4">
      <c r="B1535" s="2026">
        <v>42156</v>
      </c>
      <c r="C1535" s="2112">
        <v>18040.37</v>
      </c>
      <c r="D1535" s="2112">
        <v>2111.73</v>
      </c>
    </row>
    <row r="1536" spans="2:4">
      <c r="B1536" s="2026">
        <v>42157</v>
      </c>
      <c r="C1536" s="2112">
        <v>18011.939999999999</v>
      </c>
      <c r="D1536" s="2112">
        <v>2109.6</v>
      </c>
    </row>
    <row r="1537" spans="2:4">
      <c r="B1537" s="2026">
        <v>42158</v>
      </c>
      <c r="C1537" s="2112">
        <v>18076.27</v>
      </c>
      <c r="D1537" s="2112">
        <v>2114.0700000000002</v>
      </c>
    </row>
    <row r="1538" spans="2:4">
      <c r="B1538" s="2026">
        <v>42159</v>
      </c>
      <c r="C1538" s="2112">
        <v>17905.580000000002</v>
      </c>
      <c r="D1538" s="2112">
        <v>2095.84</v>
      </c>
    </row>
    <row r="1539" spans="2:4">
      <c r="B1539" s="2026">
        <v>42160</v>
      </c>
      <c r="C1539" s="2112">
        <v>17849.46</v>
      </c>
      <c r="D1539" s="2112">
        <v>2092.83</v>
      </c>
    </row>
    <row r="1540" spans="2:4">
      <c r="B1540" s="2026">
        <v>42163</v>
      </c>
      <c r="C1540" s="2112">
        <v>17766.55</v>
      </c>
      <c r="D1540" s="2112">
        <v>2079.2800000000002</v>
      </c>
    </row>
    <row r="1541" spans="2:4">
      <c r="B1541" s="2026">
        <v>42164</v>
      </c>
      <c r="C1541" s="2112">
        <v>17764.04</v>
      </c>
      <c r="D1541" s="2112">
        <v>2080.15</v>
      </c>
    </row>
    <row r="1542" spans="2:4">
      <c r="B1542" s="2026">
        <v>42165</v>
      </c>
      <c r="C1542" s="2112">
        <v>18000.400000000001</v>
      </c>
      <c r="D1542" s="2112">
        <v>2105.1999999999998</v>
      </c>
    </row>
    <row r="1543" spans="2:4">
      <c r="B1543" s="2026">
        <v>42166</v>
      </c>
      <c r="C1543" s="2112">
        <v>18039.37</v>
      </c>
      <c r="D1543" s="2112">
        <v>2108.86</v>
      </c>
    </row>
    <row r="1544" spans="2:4">
      <c r="B1544" s="2026">
        <v>42167</v>
      </c>
      <c r="C1544" s="2112">
        <v>17898.84</v>
      </c>
      <c r="D1544" s="2112">
        <v>2094.11</v>
      </c>
    </row>
    <row r="1545" spans="2:4">
      <c r="B1545" s="2026">
        <v>42170</v>
      </c>
      <c r="C1545" s="2112">
        <v>17791.169999999998</v>
      </c>
      <c r="D1545" s="2112">
        <v>2084.4299999999998</v>
      </c>
    </row>
    <row r="1546" spans="2:4">
      <c r="B1546" s="2026">
        <v>42171</v>
      </c>
      <c r="C1546" s="2112">
        <v>17904.48</v>
      </c>
      <c r="D1546" s="2112">
        <v>2096.29</v>
      </c>
    </row>
    <row r="1547" spans="2:4">
      <c r="B1547" s="2026">
        <v>42172</v>
      </c>
      <c r="C1547" s="2112">
        <v>17935.740000000002</v>
      </c>
      <c r="D1547" s="2112">
        <v>2100.44</v>
      </c>
    </row>
    <row r="1548" spans="2:4">
      <c r="B1548" s="2026">
        <v>42173</v>
      </c>
      <c r="C1548" s="2112">
        <v>18115.84</v>
      </c>
      <c r="D1548" s="2112">
        <v>2121.2399999999998</v>
      </c>
    </row>
    <row r="1549" spans="2:4">
      <c r="B1549" s="2026">
        <v>42174</v>
      </c>
      <c r="C1549" s="2112">
        <v>18015.95</v>
      </c>
      <c r="D1549" s="2112">
        <v>2109.9899999999998</v>
      </c>
    </row>
    <row r="1550" spans="2:4">
      <c r="B1550" s="2026">
        <v>42177</v>
      </c>
      <c r="C1550" s="2112">
        <v>18119.78</v>
      </c>
      <c r="D1550" s="2112">
        <v>2122.85</v>
      </c>
    </row>
    <row r="1551" spans="2:4">
      <c r="B1551" s="2026">
        <v>42178</v>
      </c>
      <c r="C1551" s="2112">
        <v>18144.07</v>
      </c>
      <c r="D1551" s="2112">
        <v>2124.1999999999998</v>
      </c>
    </row>
    <row r="1552" spans="2:4">
      <c r="B1552" s="2026">
        <v>42179</v>
      </c>
      <c r="C1552" s="2112">
        <v>17966.07</v>
      </c>
      <c r="D1552" s="2112">
        <v>2108.58</v>
      </c>
    </row>
    <row r="1553" spans="2:4">
      <c r="B1553" s="2026">
        <v>42180</v>
      </c>
      <c r="C1553" s="2112">
        <v>17890.36</v>
      </c>
      <c r="D1553" s="2112">
        <v>2102.31</v>
      </c>
    </row>
    <row r="1554" spans="2:4">
      <c r="B1554" s="2026">
        <v>42181</v>
      </c>
      <c r="C1554" s="2112">
        <v>17946.68</v>
      </c>
      <c r="D1554" s="2112">
        <v>2101.4899999999998</v>
      </c>
    </row>
    <row r="1555" spans="2:4">
      <c r="B1555" s="2026">
        <v>42184</v>
      </c>
      <c r="C1555" s="2112">
        <v>17596.349999999999</v>
      </c>
      <c r="D1555" s="2112">
        <v>2057.64</v>
      </c>
    </row>
    <row r="1556" spans="2:4">
      <c r="B1556" s="2026">
        <v>42185</v>
      </c>
      <c r="C1556" s="2112">
        <v>17619.509999999998</v>
      </c>
      <c r="D1556" s="2112">
        <v>2063.11</v>
      </c>
    </row>
    <row r="1557" spans="2:4">
      <c r="B1557" s="2026">
        <v>42186</v>
      </c>
      <c r="C1557" s="2112">
        <v>17757.91</v>
      </c>
      <c r="D1557" s="2112">
        <v>2077.42</v>
      </c>
    </row>
    <row r="1558" spans="2:4">
      <c r="B1558" s="2026">
        <v>42187</v>
      </c>
      <c r="C1558" s="2112">
        <v>17730.11</v>
      </c>
      <c r="D1558" s="2112">
        <v>2076.7800000000002</v>
      </c>
    </row>
    <row r="1559" spans="2:4">
      <c r="B1559" s="2026">
        <v>42188</v>
      </c>
      <c r="C1559" s="428" t="e">
        <f>NA()</f>
        <v>#N/A</v>
      </c>
      <c r="D1559" s="428" t="e">
        <f>NA()</f>
        <v>#N/A</v>
      </c>
    </row>
    <row r="1560" spans="2:4">
      <c r="B1560" s="2026">
        <v>42191</v>
      </c>
      <c r="C1560" s="2112">
        <v>17683.580000000002</v>
      </c>
      <c r="D1560" s="2112">
        <v>2068.7600000000002</v>
      </c>
    </row>
    <row r="1561" spans="2:4">
      <c r="B1561" s="2026">
        <v>42192</v>
      </c>
      <c r="C1561" s="2112">
        <v>17776.91</v>
      </c>
      <c r="D1561" s="2112">
        <v>2081.34</v>
      </c>
    </row>
    <row r="1562" spans="2:4">
      <c r="B1562" s="2026">
        <v>42193</v>
      </c>
      <c r="C1562" s="2112">
        <v>17515.419999999998</v>
      </c>
      <c r="D1562" s="2112">
        <v>2046.68</v>
      </c>
    </row>
    <row r="1563" spans="2:4">
      <c r="B1563" s="2026">
        <v>42194</v>
      </c>
      <c r="C1563" s="2112">
        <v>17548.62</v>
      </c>
      <c r="D1563" s="2112">
        <v>2051.31</v>
      </c>
    </row>
    <row r="1564" spans="2:4">
      <c r="B1564" s="2026">
        <v>42195</v>
      </c>
      <c r="C1564" s="2112">
        <v>17760.41</v>
      </c>
      <c r="D1564" s="2112">
        <v>2076.62</v>
      </c>
    </row>
    <row r="1565" spans="2:4">
      <c r="B1565" s="2026">
        <v>42198</v>
      </c>
      <c r="C1565" s="2112">
        <v>17977.68</v>
      </c>
      <c r="D1565" s="2112">
        <v>2099.6</v>
      </c>
    </row>
    <row r="1566" spans="2:4">
      <c r="B1566" s="2026">
        <v>42199</v>
      </c>
      <c r="C1566" s="2112">
        <v>18053.580000000002</v>
      </c>
      <c r="D1566" s="2112">
        <v>2108.9499999999998</v>
      </c>
    </row>
    <row r="1567" spans="2:4">
      <c r="B1567" s="2026">
        <v>42200</v>
      </c>
      <c r="C1567" s="2112">
        <v>18050.169999999998</v>
      </c>
      <c r="D1567" s="2112">
        <v>2107.4</v>
      </c>
    </row>
    <row r="1568" spans="2:4">
      <c r="B1568" s="2026">
        <v>42201</v>
      </c>
      <c r="C1568" s="2112">
        <v>18120.25</v>
      </c>
      <c r="D1568" s="2112">
        <v>2124.29</v>
      </c>
    </row>
    <row r="1569" spans="2:4">
      <c r="B1569" s="2026">
        <v>42202</v>
      </c>
      <c r="C1569" s="2112">
        <v>18086.45</v>
      </c>
      <c r="D1569" s="2112">
        <v>2126.64</v>
      </c>
    </row>
    <row r="1570" spans="2:4">
      <c r="B1570" s="2026">
        <v>42205</v>
      </c>
      <c r="C1570" s="2112">
        <v>18100.41</v>
      </c>
      <c r="D1570" s="2112">
        <v>2128.2800000000002</v>
      </c>
    </row>
    <row r="1571" spans="2:4">
      <c r="B1571" s="2026">
        <v>42206</v>
      </c>
      <c r="C1571" s="2112">
        <v>17919.29</v>
      </c>
      <c r="D1571" s="2112">
        <v>2119.21</v>
      </c>
    </row>
    <row r="1572" spans="2:4">
      <c r="B1572" s="2026">
        <v>42207</v>
      </c>
      <c r="C1572" s="2112">
        <v>17851.04</v>
      </c>
      <c r="D1572" s="2112">
        <v>2114.15</v>
      </c>
    </row>
    <row r="1573" spans="2:4">
      <c r="B1573" s="2026">
        <v>42208</v>
      </c>
      <c r="C1573" s="2112">
        <v>17731.919999999998</v>
      </c>
      <c r="D1573" s="2112">
        <v>2102.15</v>
      </c>
    </row>
    <row r="1574" spans="2:4">
      <c r="B1574" s="2026">
        <v>42209</v>
      </c>
      <c r="C1574" s="2112">
        <v>17568.53</v>
      </c>
      <c r="D1574" s="2112">
        <v>2079.65</v>
      </c>
    </row>
    <row r="1575" spans="2:4">
      <c r="B1575" s="2026">
        <v>42212</v>
      </c>
      <c r="C1575" s="2112">
        <v>17440.59</v>
      </c>
      <c r="D1575" s="2112">
        <v>2067.64</v>
      </c>
    </row>
    <row r="1576" spans="2:4">
      <c r="B1576" s="2026">
        <v>42213</v>
      </c>
      <c r="C1576" s="2112">
        <v>17630.27</v>
      </c>
      <c r="D1576" s="2112">
        <v>2093.25</v>
      </c>
    </row>
    <row r="1577" spans="2:4">
      <c r="B1577" s="2026">
        <v>42214</v>
      </c>
      <c r="C1577" s="2112">
        <v>17751.39</v>
      </c>
      <c r="D1577" s="2112">
        <v>2108.5700000000002</v>
      </c>
    </row>
    <row r="1578" spans="2:4">
      <c r="B1578" s="2026">
        <v>42215</v>
      </c>
      <c r="C1578" s="2112">
        <v>17745.98</v>
      </c>
      <c r="D1578" s="2112">
        <v>2108.63</v>
      </c>
    </row>
    <row r="1579" spans="2:4">
      <c r="B1579" s="2026">
        <v>42216</v>
      </c>
      <c r="C1579" s="2112">
        <v>17689.86</v>
      </c>
      <c r="D1579" s="2112">
        <v>2103.84</v>
      </c>
    </row>
    <row r="1580" spans="2:4">
      <c r="B1580" s="2026">
        <v>42219</v>
      </c>
      <c r="C1580" s="2112">
        <v>17598.2</v>
      </c>
      <c r="D1580" s="2112">
        <v>2098.04</v>
      </c>
    </row>
    <row r="1581" spans="2:4">
      <c r="B1581" s="2026">
        <v>42220</v>
      </c>
      <c r="C1581" s="2112">
        <v>17550.689999999999</v>
      </c>
      <c r="D1581" s="2112">
        <v>2093.3200000000002</v>
      </c>
    </row>
    <row r="1582" spans="2:4">
      <c r="B1582" s="2026">
        <v>42221</v>
      </c>
      <c r="C1582" s="2112">
        <v>17540.47</v>
      </c>
      <c r="D1582" s="2112">
        <v>2099.84</v>
      </c>
    </row>
    <row r="1583" spans="2:4">
      <c r="B1583" s="2026">
        <v>42222</v>
      </c>
      <c r="C1583" s="2112">
        <v>17419.75</v>
      </c>
      <c r="D1583" s="2112">
        <v>2083.56</v>
      </c>
    </row>
    <row r="1584" spans="2:4">
      <c r="B1584" s="2026">
        <v>42223</v>
      </c>
      <c r="C1584" s="2112">
        <v>17373.38</v>
      </c>
      <c r="D1584" s="2112">
        <v>2077.5700000000002</v>
      </c>
    </row>
    <row r="1585" spans="2:4">
      <c r="B1585" s="2026">
        <v>42226</v>
      </c>
      <c r="C1585" s="2112">
        <v>17615.169999999998</v>
      </c>
      <c r="D1585" s="2112">
        <v>2104.1799999999998</v>
      </c>
    </row>
    <row r="1586" spans="2:4">
      <c r="B1586" s="2026">
        <v>42227</v>
      </c>
      <c r="C1586" s="2112">
        <v>17402.84</v>
      </c>
      <c r="D1586" s="2112">
        <v>2084.0700000000002</v>
      </c>
    </row>
    <row r="1587" spans="2:4">
      <c r="B1587" s="2026">
        <v>42228</v>
      </c>
      <c r="C1587" s="2112">
        <v>17402.509999999998</v>
      </c>
      <c r="D1587" s="2112">
        <v>2086.0500000000002</v>
      </c>
    </row>
    <row r="1588" spans="2:4">
      <c r="B1588" s="2026">
        <v>42229</v>
      </c>
      <c r="C1588" s="2112">
        <v>17408.25</v>
      </c>
      <c r="D1588" s="2112">
        <v>2083.39</v>
      </c>
    </row>
    <row r="1589" spans="2:4">
      <c r="B1589" s="2026">
        <v>42230</v>
      </c>
      <c r="C1589" s="2112">
        <v>17477.400000000001</v>
      </c>
      <c r="D1589" s="2112">
        <v>2091.54</v>
      </c>
    </row>
    <row r="1590" spans="2:4">
      <c r="B1590" s="2026">
        <v>42233</v>
      </c>
      <c r="C1590" s="2112">
        <v>17545.18</v>
      </c>
      <c r="D1590" s="2112">
        <v>2102.44</v>
      </c>
    </row>
    <row r="1591" spans="2:4">
      <c r="B1591" s="2026">
        <v>42234</v>
      </c>
      <c r="C1591" s="2112">
        <v>17511.34</v>
      </c>
      <c r="D1591" s="2112">
        <v>2096.92</v>
      </c>
    </row>
    <row r="1592" spans="2:4">
      <c r="B1592" s="2026">
        <v>42235</v>
      </c>
      <c r="C1592" s="2112">
        <v>17348.73</v>
      </c>
      <c r="D1592" s="2112">
        <v>2079.61</v>
      </c>
    </row>
    <row r="1593" spans="2:4">
      <c r="B1593" s="2026">
        <v>42236</v>
      </c>
      <c r="C1593" s="2112">
        <v>16990.689999999999</v>
      </c>
      <c r="D1593" s="2112">
        <v>2035.73</v>
      </c>
    </row>
    <row r="1594" spans="2:4">
      <c r="B1594" s="2026">
        <v>42237</v>
      </c>
      <c r="C1594" s="2112">
        <v>16459.75</v>
      </c>
      <c r="D1594" s="2112">
        <v>1970.89</v>
      </c>
    </row>
    <row r="1595" spans="2:4">
      <c r="B1595" s="2026">
        <v>42240</v>
      </c>
      <c r="C1595" s="2112">
        <v>15871.35</v>
      </c>
      <c r="D1595" s="2112">
        <v>1893.21</v>
      </c>
    </row>
    <row r="1596" spans="2:4">
      <c r="B1596" s="2026">
        <v>42241</v>
      </c>
      <c r="C1596" s="2112">
        <v>15666.44</v>
      </c>
      <c r="D1596" s="2112">
        <v>1867.61</v>
      </c>
    </row>
    <row r="1597" spans="2:4">
      <c r="B1597" s="2026">
        <v>42242</v>
      </c>
      <c r="C1597" s="2112">
        <v>16285.51</v>
      </c>
      <c r="D1597" s="2112">
        <v>1940.51</v>
      </c>
    </row>
    <row r="1598" spans="2:4">
      <c r="B1598" s="2026">
        <v>42243</v>
      </c>
      <c r="C1598" s="2112">
        <v>16654.77</v>
      </c>
      <c r="D1598" s="2112">
        <v>1987.66</v>
      </c>
    </row>
    <row r="1599" spans="2:4">
      <c r="B1599" s="2026">
        <v>42244</v>
      </c>
      <c r="C1599" s="2112">
        <v>16643.009999999998</v>
      </c>
      <c r="D1599" s="2112">
        <v>1988.87</v>
      </c>
    </row>
    <row r="1600" spans="2:4">
      <c r="B1600" s="2026">
        <v>42247</v>
      </c>
      <c r="C1600" s="2112">
        <v>16528.03</v>
      </c>
      <c r="D1600" s="2112">
        <v>1972.18</v>
      </c>
    </row>
    <row r="1601" spans="2:4">
      <c r="B1601" s="2026">
        <v>42248</v>
      </c>
      <c r="C1601" s="2112">
        <v>16058.35</v>
      </c>
      <c r="D1601" s="2112">
        <v>1913.85</v>
      </c>
    </row>
    <row r="1602" spans="2:4">
      <c r="B1602" s="2026">
        <v>42249</v>
      </c>
      <c r="C1602" s="2112">
        <v>16351.38</v>
      </c>
      <c r="D1602" s="2112">
        <v>1948.86</v>
      </c>
    </row>
    <row r="1603" spans="2:4">
      <c r="B1603" s="2026">
        <v>42250</v>
      </c>
      <c r="C1603" s="2112">
        <v>16374.76</v>
      </c>
      <c r="D1603" s="2112">
        <v>1951.13</v>
      </c>
    </row>
    <row r="1604" spans="2:4">
      <c r="B1604" s="2026">
        <v>42251</v>
      </c>
      <c r="C1604" s="2112">
        <v>16102.38</v>
      </c>
      <c r="D1604" s="2112">
        <v>1921.22</v>
      </c>
    </row>
    <row r="1605" spans="2:4">
      <c r="B1605" s="2026">
        <v>42254</v>
      </c>
      <c r="C1605" s="428" t="e">
        <f>NA()</f>
        <v>#N/A</v>
      </c>
      <c r="D1605" s="428" t="e">
        <f>NA()</f>
        <v>#N/A</v>
      </c>
    </row>
    <row r="1606" spans="2:4">
      <c r="B1606" s="2026">
        <v>42255</v>
      </c>
      <c r="C1606" s="2112">
        <v>16492.68</v>
      </c>
      <c r="D1606" s="2112">
        <v>1969.41</v>
      </c>
    </row>
    <row r="1607" spans="2:4">
      <c r="B1607" s="2026">
        <v>42256</v>
      </c>
      <c r="C1607" s="2112">
        <v>16253.57</v>
      </c>
      <c r="D1607" s="2112">
        <v>1942.04</v>
      </c>
    </row>
    <row r="1608" spans="2:4">
      <c r="B1608" s="2026">
        <v>42257</v>
      </c>
      <c r="C1608" s="2112">
        <v>16330.4</v>
      </c>
      <c r="D1608" s="2112">
        <v>1952.29</v>
      </c>
    </row>
    <row r="1609" spans="2:4">
      <c r="B1609" s="2026">
        <v>42258</v>
      </c>
      <c r="C1609" s="2112">
        <v>16433.09</v>
      </c>
      <c r="D1609" s="2112">
        <v>1961.05</v>
      </c>
    </row>
    <row r="1610" spans="2:4">
      <c r="B1610" s="2026">
        <v>42261</v>
      </c>
      <c r="C1610" s="2112">
        <v>16370.96</v>
      </c>
      <c r="D1610" s="2112">
        <v>1953.03</v>
      </c>
    </row>
    <row r="1611" spans="2:4">
      <c r="B1611" s="2026">
        <v>42262</v>
      </c>
      <c r="C1611" s="2112">
        <v>16599.849999999999</v>
      </c>
      <c r="D1611" s="2112">
        <v>1978.09</v>
      </c>
    </row>
    <row r="1612" spans="2:4">
      <c r="B1612" s="2026">
        <v>42263</v>
      </c>
      <c r="C1612" s="2112">
        <v>16739.95</v>
      </c>
      <c r="D1612" s="2112">
        <v>1995.31</v>
      </c>
    </row>
    <row r="1613" spans="2:4">
      <c r="B1613" s="2026">
        <v>42264</v>
      </c>
      <c r="C1613" s="2112">
        <v>16674.740000000002</v>
      </c>
      <c r="D1613" s="2112">
        <v>1990.2</v>
      </c>
    </row>
    <row r="1614" spans="2:4">
      <c r="B1614" s="2026">
        <v>42265</v>
      </c>
      <c r="C1614" s="2112">
        <v>16384.580000000002</v>
      </c>
      <c r="D1614" s="2112">
        <v>1958.03</v>
      </c>
    </row>
    <row r="1615" spans="2:4">
      <c r="B1615" s="2026">
        <v>42268</v>
      </c>
      <c r="C1615" s="2112">
        <v>16510.189999999999</v>
      </c>
      <c r="D1615" s="2112">
        <v>1966.97</v>
      </c>
    </row>
    <row r="1616" spans="2:4">
      <c r="B1616" s="2026">
        <v>42269</v>
      </c>
      <c r="C1616" s="2112">
        <v>16330.47</v>
      </c>
      <c r="D1616" s="2112">
        <v>1942.74</v>
      </c>
    </row>
    <row r="1617" spans="2:4">
      <c r="B1617" s="2026">
        <v>42270</v>
      </c>
      <c r="C1617" s="2112">
        <v>16279.89</v>
      </c>
      <c r="D1617" s="2112">
        <v>1938.76</v>
      </c>
    </row>
    <row r="1618" spans="2:4">
      <c r="B1618" s="2026">
        <v>42271</v>
      </c>
      <c r="C1618" s="2112">
        <v>16201.32</v>
      </c>
      <c r="D1618" s="2112">
        <v>1932.24</v>
      </c>
    </row>
    <row r="1619" spans="2:4">
      <c r="B1619" s="2026">
        <v>42272</v>
      </c>
      <c r="C1619" s="2112">
        <v>16314.67</v>
      </c>
      <c r="D1619" s="2112">
        <v>1931.34</v>
      </c>
    </row>
    <row r="1620" spans="2:4">
      <c r="B1620" s="2026">
        <v>42275</v>
      </c>
      <c r="C1620" s="2112">
        <v>16001.89</v>
      </c>
      <c r="D1620" s="2112">
        <v>1881.77</v>
      </c>
    </row>
    <row r="1621" spans="2:4">
      <c r="B1621" s="2026">
        <v>42276</v>
      </c>
      <c r="C1621" s="2112">
        <v>16049.13</v>
      </c>
      <c r="D1621" s="2112">
        <v>1884.09</v>
      </c>
    </row>
    <row r="1622" spans="2:4">
      <c r="B1622" s="2026">
        <v>42277</v>
      </c>
      <c r="C1622" s="2112">
        <v>16284.7</v>
      </c>
      <c r="D1622" s="2112">
        <v>1920.03</v>
      </c>
    </row>
    <row r="1623" spans="2:4">
      <c r="B1623" s="2026">
        <v>42278</v>
      </c>
      <c r="C1623" s="2112">
        <v>16272.01</v>
      </c>
      <c r="D1623" s="2112">
        <v>1923.82</v>
      </c>
    </row>
    <row r="1624" spans="2:4">
      <c r="B1624" s="2026">
        <v>42279</v>
      </c>
      <c r="C1624" s="2112">
        <v>16472.37</v>
      </c>
      <c r="D1624" s="2112">
        <v>1951.36</v>
      </c>
    </row>
    <row r="1625" spans="2:4">
      <c r="B1625" s="2026">
        <v>42282</v>
      </c>
      <c r="C1625" s="2112">
        <v>16776.43</v>
      </c>
      <c r="D1625" s="2112">
        <v>1987.05</v>
      </c>
    </row>
    <row r="1626" spans="2:4">
      <c r="B1626" s="2026">
        <v>42283</v>
      </c>
      <c r="C1626" s="2112">
        <v>16790.189999999999</v>
      </c>
      <c r="D1626" s="2112">
        <v>1979.92</v>
      </c>
    </row>
    <row r="1627" spans="2:4">
      <c r="B1627" s="2026">
        <v>42284</v>
      </c>
      <c r="C1627" s="2112">
        <v>16912.29</v>
      </c>
      <c r="D1627" s="2112">
        <v>1995.83</v>
      </c>
    </row>
    <row r="1628" spans="2:4">
      <c r="B1628" s="2026">
        <v>42285</v>
      </c>
      <c r="C1628" s="2112">
        <v>17050.75</v>
      </c>
      <c r="D1628" s="2112">
        <v>2013.43</v>
      </c>
    </row>
    <row r="1629" spans="2:4">
      <c r="B1629" s="2026">
        <v>42286</v>
      </c>
      <c r="C1629" s="2112">
        <v>17084.490000000002</v>
      </c>
      <c r="D1629" s="2112">
        <v>2014.89</v>
      </c>
    </row>
    <row r="1630" spans="2:4">
      <c r="B1630" s="2026">
        <v>42289</v>
      </c>
      <c r="C1630" s="2112">
        <v>17131.86</v>
      </c>
      <c r="D1630" s="2112">
        <v>2017.46</v>
      </c>
    </row>
    <row r="1631" spans="2:4">
      <c r="B1631" s="2026">
        <v>42290</v>
      </c>
      <c r="C1631" s="2112">
        <v>17081.89</v>
      </c>
      <c r="D1631" s="2112">
        <v>2003.69</v>
      </c>
    </row>
    <row r="1632" spans="2:4">
      <c r="B1632" s="2026">
        <v>42291</v>
      </c>
      <c r="C1632" s="2112">
        <v>16924.75</v>
      </c>
      <c r="D1632" s="2112">
        <v>1994.24</v>
      </c>
    </row>
    <row r="1633" spans="2:4">
      <c r="B1633" s="2026">
        <v>42292</v>
      </c>
      <c r="C1633" s="2112">
        <v>17141.75</v>
      </c>
      <c r="D1633" s="2112">
        <v>2023.86</v>
      </c>
    </row>
    <row r="1634" spans="2:4">
      <c r="B1634" s="2026">
        <v>42293</v>
      </c>
      <c r="C1634" s="2112">
        <v>17215.97</v>
      </c>
      <c r="D1634" s="2112">
        <v>2033.11</v>
      </c>
    </row>
    <row r="1635" spans="2:4">
      <c r="B1635" s="2026">
        <v>42296</v>
      </c>
      <c r="C1635" s="2112">
        <v>17230.54</v>
      </c>
      <c r="D1635" s="2112">
        <v>2033.66</v>
      </c>
    </row>
    <row r="1636" spans="2:4">
      <c r="B1636" s="2026">
        <v>42297</v>
      </c>
      <c r="C1636" s="2112">
        <v>17217.11</v>
      </c>
      <c r="D1636" s="2112">
        <v>2030.77</v>
      </c>
    </row>
    <row r="1637" spans="2:4">
      <c r="B1637" s="2026">
        <v>42298</v>
      </c>
      <c r="C1637" s="2112">
        <v>17168.61</v>
      </c>
      <c r="D1637" s="2112">
        <v>2018.94</v>
      </c>
    </row>
    <row r="1638" spans="2:4">
      <c r="B1638" s="2026">
        <v>42299</v>
      </c>
      <c r="C1638" s="2112">
        <v>17489.16</v>
      </c>
      <c r="D1638" s="2112">
        <v>2052.5100000000002</v>
      </c>
    </row>
    <row r="1639" spans="2:4">
      <c r="B1639" s="2026">
        <v>42300</v>
      </c>
      <c r="C1639" s="2112">
        <v>17646.7</v>
      </c>
      <c r="D1639" s="2112">
        <v>2075.15</v>
      </c>
    </row>
    <row r="1640" spans="2:4">
      <c r="B1640" s="2026">
        <v>42303</v>
      </c>
      <c r="C1640" s="2112">
        <v>17623.05</v>
      </c>
      <c r="D1640" s="2112">
        <v>2071.1799999999998</v>
      </c>
    </row>
    <row r="1641" spans="2:4">
      <c r="B1641" s="2026">
        <v>42304</v>
      </c>
      <c r="C1641" s="2112">
        <v>17581.43</v>
      </c>
      <c r="D1641" s="2112">
        <v>2065.89</v>
      </c>
    </row>
    <row r="1642" spans="2:4">
      <c r="B1642" s="2026">
        <v>42305</v>
      </c>
      <c r="C1642" s="2112">
        <v>17779.52</v>
      </c>
      <c r="D1642" s="2112">
        <v>2090.35</v>
      </c>
    </row>
    <row r="1643" spans="2:4">
      <c r="B1643" s="2026">
        <v>42306</v>
      </c>
      <c r="C1643" s="2112">
        <v>17755.8</v>
      </c>
      <c r="D1643" s="2112">
        <v>2089.41</v>
      </c>
    </row>
    <row r="1644" spans="2:4">
      <c r="B1644" s="2026">
        <v>42307</v>
      </c>
      <c r="C1644" s="2112">
        <v>17663.54</v>
      </c>
      <c r="D1644" s="2112">
        <v>2079.36</v>
      </c>
    </row>
    <row r="1645" spans="2:4">
      <c r="B1645" s="2026">
        <v>42310</v>
      </c>
      <c r="C1645" s="2112">
        <v>17828.759999999998</v>
      </c>
      <c r="D1645" s="2112">
        <v>2104.0500000000002</v>
      </c>
    </row>
    <row r="1646" spans="2:4">
      <c r="B1646" s="2026">
        <v>42311</v>
      </c>
      <c r="C1646" s="2112">
        <v>17918.150000000001</v>
      </c>
      <c r="D1646" s="2112">
        <v>2109.79</v>
      </c>
    </row>
    <row r="1647" spans="2:4">
      <c r="B1647" s="2026">
        <v>42312</v>
      </c>
      <c r="C1647" s="2112">
        <v>17867.580000000002</v>
      </c>
      <c r="D1647" s="2112">
        <v>2102.31</v>
      </c>
    </row>
    <row r="1648" spans="2:4">
      <c r="B1648" s="2026">
        <v>42313</v>
      </c>
      <c r="C1648" s="2112">
        <v>17863.43</v>
      </c>
      <c r="D1648" s="2112">
        <v>2099.9299999999998</v>
      </c>
    </row>
    <row r="1649" spans="2:4">
      <c r="B1649" s="2026">
        <v>42314</v>
      </c>
      <c r="C1649" s="2112">
        <v>17910.330000000002</v>
      </c>
      <c r="D1649" s="2112">
        <v>2099.1999999999998</v>
      </c>
    </row>
    <row r="1650" spans="2:4">
      <c r="B1650" s="2026">
        <v>42317</v>
      </c>
      <c r="C1650" s="2112">
        <v>17730.48</v>
      </c>
      <c r="D1650" s="2112">
        <v>2078.58</v>
      </c>
    </row>
    <row r="1651" spans="2:4">
      <c r="B1651" s="2026">
        <v>42318</v>
      </c>
      <c r="C1651" s="2112">
        <v>17758.21</v>
      </c>
      <c r="D1651" s="2112">
        <v>2081.7199999999998</v>
      </c>
    </row>
    <row r="1652" spans="2:4">
      <c r="B1652" s="2026">
        <v>42319</v>
      </c>
      <c r="C1652" s="2112">
        <v>17702.22</v>
      </c>
      <c r="D1652" s="2112">
        <v>2075</v>
      </c>
    </row>
    <row r="1653" spans="2:4">
      <c r="B1653" s="2026">
        <v>42320</v>
      </c>
      <c r="C1653" s="2112">
        <v>17448.07</v>
      </c>
      <c r="D1653" s="2112">
        <v>2045.97</v>
      </c>
    </row>
    <row r="1654" spans="2:4">
      <c r="B1654" s="2026">
        <v>42321</v>
      </c>
      <c r="C1654" s="2112">
        <v>17245.240000000002</v>
      </c>
      <c r="D1654" s="2112">
        <v>2023.04</v>
      </c>
    </row>
    <row r="1655" spans="2:4">
      <c r="B1655" s="2026">
        <v>42324</v>
      </c>
      <c r="C1655" s="2112">
        <v>17483.009999999998</v>
      </c>
      <c r="D1655" s="2112">
        <v>2053.19</v>
      </c>
    </row>
    <row r="1656" spans="2:4">
      <c r="B1656" s="2026">
        <v>42325</v>
      </c>
      <c r="C1656" s="2112">
        <v>17489.5</v>
      </c>
      <c r="D1656" s="2112">
        <v>2050.44</v>
      </c>
    </row>
    <row r="1657" spans="2:4">
      <c r="B1657" s="2026">
        <v>42326</v>
      </c>
      <c r="C1657" s="2112">
        <v>17737.16</v>
      </c>
      <c r="D1657" s="2112">
        <v>2083.58</v>
      </c>
    </row>
    <row r="1658" spans="2:4">
      <c r="B1658" s="2026">
        <v>42327</v>
      </c>
      <c r="C1658" s="2112">
        <v>17732.75</v>
      </c>
      <c r="D1658" s="2112">
        <v>2081.2399999999998</v>
      </c>
    </row>
    <row r="1659" spans="2:4">
      <c r="B1659" s="2026">
        <v>42328</v>
      </c>
      <c r="C1659" s="2112">
        <v>17823.810000000001</v>
      </c>
      <c r="D1659" s="2112">
        <v>2089.17</v>
      </c>
    </row>
    <row r="1660" spans="2:4">
      <c r="B1660" s="2026">
        <v>42331</v>
      </c>
      <c r="C1660" s="2112">
        <v>17792.68</v>
      </c>
      <c r="D1660" s="2112">
        <v>2086.59</v>
      </c>
    </row>
    <row r="1661" spans="2:4">
      <c r="B1661" s="2026">
        <v>42332</v>
      </c>
      <c r="C1661" s="2112">
        <v>17812.189999999999</v>
      </c>
      <c r="D1661" s="2112">
        <v>2089.14</v>
      </c>
    </row>
    <row r="1662" spans="2:4">
      <c r="B1662" s="2026">
        <v>42333</v>
      </c>
      <c r="C1662" s="2112">
        <v>17813.39</v>
      </c>
      <c r="D1662" s="2112">
        <v>2088.87</v>
      </c>
    </row>
    <row r="1663" spans="2:4">
      <c r="B1663" s="2026">
        <v>42334</v>
      </c>
      <c r="C1663" s="428" t="e">
        <f>NA()</f>
        <v>#N/A</v>
      </c>
      <c r="D1663" s="428" t="e">
        <f>NA()</f>
        <v>#N/A</v>
      </c>
    </row>
    <row r="1664" spans="2:4">
      <c r="B1664" s="2026">
        <v>42335</v>
      </c>
      <c r="C1664" s="2112">
        <v>17798.490000000002</v>
      </c>
      <c r="D1664" s="2112">
        <v>2090.11</v>
      </c>
    </row>
    <row r="1665" spans="2:4">
      <c r="B1665" s="2026">
        <v>42338</v>
      </c>
      <c r="C1665" s="2112">
        <v>17719.919999999998</v>
      </c>
      <c r="D1665" s="2112">
        <v>2080.41</v>
      </c>
    </row>
    <row r="1666" spans="2:4">
      <c r="B1666" s="2026">
        <v>42339</v>
      </c>
      <c r="C1666" s="2112">
        <v>17888.349999999999</v>
      </c>
      <c r="D1666" s="2112">
        <v>2102.63</v>
      </c>
    </row>
    <row r="1667" spans="2:4">
      <c r="B1667" s="2026">
        <v>42340</v>
      </c>
      <c r="C1667" s="2112">
        <v>17729.68</v>
      </c>
      <c r="D1667" s="2112">
        <v>2079.5100000000002</v>
      </c>
    </row>
    <row r="1668" spans="2:4">
      <c r="B1668" s="2026">
        <v>42341</v>
      </c>
      <c r="C1668" s="2112">
        <v>17477.669999999998</v>
      </c>
      <c r="D1668" s="2112">
        <v>2049.62</v>
      </c>
    </row>
    <row r="1669" spans="2:4">
      <c r="B1669" s="2026">
        <v>42342</v>
      </c>
      <c r="C1669" s="2112">
        <v>17847.63</v>
      </c>
      <c r="D1669" s="2112">
        <v>2091.69</v>
      </c>
    </row>
    <row r="1670" spans="2:4">
      <c r="B1670" s="2026">
        <v>42345</v>
      </c>
      <c r="C1670" s="2112">
        <v>17730.509999999998</v>
      </c>
      <c r="D1670" s="2112">
        <v>2077.0700000000002</v>
      </c>
    </row>
    <row r="1671" spans="2:4">
      <c r="B1671" s="2026">
        <v>42346</v>
      </c>
      <c r="C1671" s="2112">
        <v>17568</v>
      </c>
      <c r="D1671" s="2112">
        <v>2063.59</v>
      </c>
    </row>
    <row r="1672" spans="2:4">
      <c r="B1672" s="2026">
        <v>42347</v>
      </c>
      <c r="C1672" s="2112">
        <v>17492.3</v>
      </c>
      <c r="D1672" s="2112">
        <v>2047.62</v>
      </c>
    </row>
    <row r="1673" spans="2:4">
      <c r="B1673" s="2026">
        <v>42348</v>
      </c>
      <c r="C1673" s="2112">
        <v>17574.75</v>
      </c>
      <c r="D1673" s="2112">
        <v>2052.23</v>
      </c>
    </row>
    <row r="1674" spans="2:4">
      <c r="B1674" s="2026">
        <v>42349</v>
      </c>
      <c r="C1674" s="2112">
        <v>17265.21</v>
      </c>
      <c r="D1674" s="2112">
        <v>2012.37</v>
      </c>
    </row>
    <row r="1675" spans="2:4">
      <c r="B1675" s="2026">
        <v>42352</v>
      </c>
      <c r="C1675" s="2112">
        <v>17368.5</v>
      </c>
      <c r="D1675" s="2112">
        <v>2021.94</v>
      </c>
    </row>
    <row r="1676" spans="2:4">
      <c r="B1676" s="2026">
        <v>42353</v>
      </c>
      <c r="C1676" s="2112">
        <v>17524.91</v>
      </c>
      <c r="D1676" s="2112">
        <v>2043.41</v>
      </c>
    </row>
    <row r="1677" spans="2:4">
      <c r="B1677" s="2026">
        <v>42354</v>
      </c>
      <c r="C1677" s="2112">
        <v>17749.09</v>
      </c>
      <c r="D1677" s="2112">
        <v>2073.0700000000002</v>
      </c>
    </row>
    <row r="1678" spans="2:4">
      <c r="B1678" s="2026">
        <v>42355</v>
      </c>
      <c r="C1678" s="2112">
        <v>17495.84</v>
      </c>
      <c r="D1678" s="2112">
        <v>2041.89</v>
      </c>
    </row>
    <row r="1679" spans="2:4">
      <c r="B1679" s="2026">
        <v>42356</v>
      </c>
      <c r="C1679" s="2112">
        <v>17128.55</v>
      </c>
      <c r="D1679" s="2112">
        <v>2005.55</v>
      </c>
    </row>
    <row r="1680" spans="2:4">
      <c r="B1680" s="2026">
        <v>42359</v>
      </c>
      <c r="C1680" s="2112">
        <v>17251.62</v>
      </c>
      <c r="D1680" s="2112">
        <v>2021.15</v>
      </c>
    </row>
    <row r="1681" spans="1:4">
      <c r="B1681" s="2026">
        <v>42360</v>
      </c>
      <c r="C1681" s="2112">
        <v>17417.27</v>
      </c>
      <c r="D1681" s="2112">
        <v>2038.97</v>
      </c>
    </row>
    <row r="1682" spans="1:4">
      <c r="B1682" s="2026">
        <v>42361</v>
      </c>
      <c r="C1682" s="2112">
        <v>17602.61</v>
      </c>
      <c r="D1682" s="2112">
        <v>2064.29</v>
      </c>
    </row>
    <row r="1683" spans="1:4">
      <c r="B1683" s="2026">
        <v>42362</v>
      </c>
      <c r="C1683" s="2112">
        <v>17552.169999999998</v>
      </c>
      <c r="D1683" s="2112">
        <v>2060.9899999999998</v>
      </c>
    </row>
    <row r="1684" spans="1:4">
      <c r="B1684" s="2026">
        <v>42363</v>
      </c>
      <c r="C1684" s="428" t="e">
        <f>NA()</f>
        <v>#N/A</v>
      </c>
      <c r="D1684" s="428" t="e">
        <f>NA()</f>
        <v>#N/A</v>
      </c>
    </row>
    <row r="1685" spans="1:4">
      <c r="B1685" s="2026">
        <v>42366</v>
      </c>
      <c r="C1685" s="2112">
        <v>17528.27</v>
      </c>
      <c r="D1685" s="2112">
        <v>2056.5</v>
      </c>
    </row>
    <row r="1686" spans="1:4">
      <c r="B1686" s="2026">
        <v>42367</v>
      </c>
      <c r="C1686" s="2112">
        <v>17720.98</v>
      </c>
      <c r="D1686" s="2112">
        <v>2078.36</v>
      </c>
    </row>
    <row r="1687" spans="1:4">
      <c r="B1687" s="2026">
        <v>42368</v>
      </c>
      <c r="C1687" s="2112">
        <v>17603.87</v>
      </c>
      <c r="D1687" s="2112">
        <v>2063.36</v>
      </c>
    </row>
    <row r="1688" spans="1:4">
      <c r="B1688" s="2026">
        <v>42369</v>
      </c>
      <c r="C1688" s="2112">
        <v>17425.03</v>
      </c>
      <c r="D1688" s="2112">
        <v>2043.94</v>
      </c>
    </row>
    <row r="1689" spans="1:4">
      <c r="A1689" s="651">
        <v>16</v>
      </c>
      <c r="B1689" s="2026">
        <v>42370</v>
      </c>
      <c r="C1689" s="428" t="e">
        <f>NA()</f>
        <v>#N/A</v>
      </c>
      <c r="D1689" s="428" t="e">
        <f>NA()</f>
        <v>#N/A</v>
      </c>
    </row>
    <row r="1690" spans="1:4">
      <c r="B1690" s="2026">
        <v>42373</v>
      </c>
      <c r="C1690" s="2112">
        <v>17148.939999999999</v>
      </c>
      <c r="D1690" s="2112">
        <v>2012.66</v>
      </c>
    </row>
    <row r="1691" spans="1:4">
      <c r="B1691" s="2026">
        <v>42374</v>
      </c>
      <c r="C1691" s="2112">
        <v>17158.66</v>
      </c>
      <c r="D1691" s="2112">
        <v>2016.71</v>
      </c>
    </row>
    <row r="1692" spans="1:4">
      <c r="B1692" s="2026">
        <v>42375</v>
      </c>
      <c r="C1692" s="2112">
        <v>16906.509999999998</v>
      </c>
      <c r="D1692" s="2112">
        <v>1990.26</v>
      </c>
    </row>
    <row r="1693" spans="1:4">
      <c r="B1693" s="2026">
        <v>42376</v>
      </c>
      <c r="C1693" s="2112">
        <v>16514.099999999999</v>
      </c>
      <c r="D1693" s="2112">
        <v>1943.09</v>
      </c>
    </row>
    <row r="1694" spans="1:4">
      <c r="B1694" s="2026">
        <v>42377</v>
      </c>
      <c r="C1694" s="2112">
        <v>16346.45</v>
      </c>
      <c r="D1694" s="2112">
        <v>1922.03</v>
      </c>
    </row>
    <row r="1695" spans="1:4">
      <c r="B1695" s="2026">
        <v>42380</v>
      </c>
      <c r="C1695" s="2112">
        <v>16398.57</v>
      </c>
      <c r="D1695" s="2112">
        <v>1923.67</v>
      </c>
    </row>
    <row r="1696" spans="1:4">
      <c r="B1696" s="2026">
        <v>42381</v>
      </c>
      <c r="C1696" s="2112">
        <v>16516.22</v>
      </c>
      <c r="D1696" s="2112">
        <v>1938.68</v>
      </c>
    </row>
    <row r="1697" spans="2:4">
      <c r="B1697" s="2026">
        <v>42382</v>
      </c>
      <c r="C1697" s="2112">
        <v>16151.41</v>
      </c>
      <c r="D1697" s="2112">
        <v>1890.28</v>
      </c>
    </row>
    <row r="1698" spans="2:4">
      <c r="B1698" s="2026">
        <v>42383</v>
      </c>
      <c r="C1698" s="2112">
        <v>16379.05</v>
      </c>
      <c r="D1698" s="2112">
        <v>1921.84</v>
      </c>
    </row>
    <row r="1699" spans="2:4">
      <c r="B1699" s="2026">
        <v>42384</v>
      </c>
      <c r="C1699" s="2112">
        <v>15988.08</v>
      </c>
      <c r="D1699" s="2112">
        <v>1880.33</v>
      </c>
    </row>
    <row r="1700" spans="2:4">
      <c r="B1700" s="2026">
        <v>42387</v>
      </c>
      <c r="C1700" s="428" t="e">
        <f>NA()</f>
        <v>#N/A</v>
      </c>
      <c r="D1700" s="428" t="e">
        <f>NA()</f>
        <v>#N/A</v>
      </c>
    </row>
    <row r="1701" spans="2:4">
      <c r="B1701" s="2026">
        <v>42388</v>
      </c>
      <c r="C1701" s="2112">
        <v>16016.02</v>
      </c>
      <c r="D1701" s="2112">
        <v>1881.33</v>
      </c>
    </row>
    <row r="1702" spans="2:4">
      <c r="B1702" s="2026">
        <v>42389</v>
      </c>
      <c r="C1702" s="2112">
        <v>15766.74</v>
      </c>
      <c r="D1702" s="2112">
        <v>1859.33</v>
      </c>
    </row>
    <row r="1703" spans="2:4">
      <c r="B1703" s="2026">
        <v>42390</v>
      </c>
      <c r="C1703" s="2112">
        <v>15882.68</v>
      </c>
      <c r="D1703" s="2112">
        <v>1868.99</v>
      </c>
    </row>
    <row r="1704" spans="2:4">
      <c r="B1704" s="2026">
        <v>42391</v>
      </c>
      <c r="C1704" s="2112">
        <v>16093.51</v>
      </c>
      <c r="D1704" s="2112">
        <v>1906.9</v>
      </c>
    </row>
    <row r="1705" spans="2:4">
      <c r="B1705" s="2026">
        <v>42394</v>
      </c>
      <c r="C1705" s="2112">
        <v>15885.22</v>
      </c>
      <c r="D1705" s="2112">
        <v>1877.08</v>
      </c>
    </row>
    <row r="1706" spans="2:4">
      <c r="B1706" s="2026">
        <v>42395</v>
      </c>
      <c r="C1706" s="2112">
        <v>16167.23</v>
      </c>
      <c r="D1706" s="2112">
        <v>1903.63</v>
      </c>
    </row>
    <row r="1707" spans="2:4">
      <c r="B1707" s="2026">
        <v>42396</v>
      </c>
      <c r="C1707" s="2112">
        <v>15944.46</v>
      </c>
      <c r="D1707" s="2112">
        <v>1882.95</v>
      </c>
    </row>
    <row r="1708" spans="2:4">
      <c r="B1708" s="2026">
        <v>42397</v>
      </c>
      <c r="C1708" s="2112">
        <v>16069.64</v>
      </c>
      <c r="D1708" s="2112">
        <v>1893.36</v>
      </c>
    </row>
    <row r="1709" spans="2:4">
      <c r="B1709" s="2026">
        <v>42398</v>
      </c>
      <c r="C1709" s="2112">
        <v>16466.3</v>
      </c>
      <c r="D1709" s="2112">
        <v>1940.24</v>
      </c>
    </row>
    <row r="1710" spans="2:4">
      <c r="B1710" s="2026">
        <v>42401</v>
      </c>
      <c r="C1710" s="2112">
        <v>16449.18</v>
      </c>
      <c r="D1710" s="2112">
        <v>1939.38</v>
      </c>
    </row>
    <row r="1711" spans="2:4">
      <c r="B1711" s="2026">
        <v>42402</v>
      </c>
      <c r="C1711" s="2112">
        <v>16153.54</v>
      </c>
      <c r="D1711" s="2112">
        <v>1903.03</v>
      </c>
    </row>
    <row r="1712" spans="2:4">
      <c r="B1712" s="2026">
        <v>42403</v>
      </c>
      <c r="C1712" s="2112">
        <v>16336.66</v>
      </c>
      <c r="D1712" s="2112">
        <v>1912.53</v>
      </c>
    </row>
    <row r="1713" spans="2:4">
      <c r="B1713" s="2026">
        <v>42404</v>
      </c>
      <c r="C1713" s="2112">
        <v>16416.580000000002</v>
      </c>
      <c r="D1713" s="2112">
        <v>1915.45</v>
      </c>
    </row>
    <row r="1714" spans="2:4">
      <c r="B1714" s="2026">
        <v>42405</v>
      </c>
      <c r="C1714" s="2112">
        <v>16204.97</v>
      </c>
      <c r="D1714" s="2112">
        <v>1880.05</v>
      </c>
    </row>
    <row r="1715" spans="2:4">
      <c r="B1715" s="2026">
        <v>42408</v>
      </c>
      <c r="C1715" s="2112">
        <v>16027.05</v>
      </c>
      <c r="D1715" s="2112">
        <v>1853.44</v>
      </c>
    </row>
    <row r="1716" spans="2:4">
      <c r="B1716" s="2026">
        <v>42409</v>
      </c>
      <c r="C1716" s="2112">
        <v>16014.38</v>
      </c>
      <c r="D1716" s="2112">
        <v>1852.21</v>
      </c>
    </row>
    <row r="1717" spans="2:4">
      <c r="B1717" s="2026">
        <v>42410</v>
      </c>
      <c r="C1717" s="2112">
        <v>15914.74</v>
      </c>
      <c r="D1717" s="2112">
        <v>1851.86</v>
      </c>
    </row>
    <row r="1718" spans="2:4">
      <c r="B1718" s="2026">
        <v>42411</v>
      </c>
      <c r="C1718" s="2112">
        <v>15660.18</v>
      </c>
      <c r="D1718" s="2112">
        <v>1829.08</v>
      </c>
    </row>
    <row r="1719" spans="2:4">
      <c r="B1719" s="2026">
        <v>42412</v>
      </c>
      <c r="C1719" s="2112">
        <v>15973.84</v>
      </c>
      <c r="D1719" s="2112">
        <v>1864.78</v>
      </c>
    </row>
    <row r="1720" spans="2:4">
      <c r="B1720" s="2026">
        <v>42415</v>
      </c>
      <c r="C1720" s="428" t="e">
        <f>NA()</f>
        <v>#N/A</v>
      </c>
      <c r="D1720" s="428" t="e">
        <f>NA()</f>
        <v>#N/A</v>
      </c>
    </row>
    <row r="1721" spans="2:4">
      <c r="B1721" s="2026">
        <v>42416</v>
      </c>
      <c r="C1721" s="2112">
        <v>16196.41</v>
      </c>
      <c r="D1721" s="2112">
        <v>1895.58</v>
      </c>
    </row>
    <row r="1722" spans="2:4">
      <c r="B1722" s="2026">
        <v>42417</v>
      </c>
      <c r="C1722" s="2112">
        <v>16453.830000000002</v>
      </c>
      <c r="D1722" s="2112">
        <v>1926.82</v>
      </c>
    </row>
    <row r="1723" spans="2:4">
      <c r="B1723" s="2026">
        <v>42418</v>
      </c>
      <c r="C1723" s="2112">
        <v>16413.43</v>
      </c>
      <c r="D1723" s="2112">
        <v>1917.83</v>
      </c>
    </row>
    <row r="1724" spans="2:4">
      <c r="B1724" s="2026">
        <v>42419</v>
      </c>
      <c r="C1724" s="2112">
        <v>16391.990000000002</v>
      </c>
      <c r="D1724" s="2112">
        <v>1917.78</v>
      </c>
    </row>
    <row r="1725" spans="2:4">
      <c r="B1725" s="2026">
        <v>42422</v>
      </c>
      <c r="C1725" s="2112">
        <v>16620.66</v>
      </c>
      <c r="D1725" s="2112">
        <v>1945.5</v>
      </c>
    </row>
    <row r="1726" spans="2:4">
      <c r="B1726" s="2026">
        <v>42423</v>
      </c>
      <c r="C1726" s="2112">
        <v>16431.78</v>
      </c>
      <c r="D1726" s="2112">
        <v>1921.27</v>
      </c>
    </row>
    <row r="1727" spans="2:4">
      <c r="B1727" s="2026">
        <v>42424</v>
      </c>
      <c r="C1727" s="2112">
        <v>16484.990000000002</v>
      </c>
      <c r="D1727" s="2112">
        <v>1929.8</v>
      </c>
    </row>
    <row r="1728" spans="2:4">
      <c r="B1728" s="2026">
        <v>42425</v>
      </c>
      <c r="C1728" s="2112">
        <v>16697.29</v>
      </c>
      <c r="D1728" s="2112">
        <v>1951.7</v>
      </c>
    </row>
    <row r="1729" spans="2:4">
      <c r="B1729" s="2026">
        <v>42426</v>
      </c>
      <c r="C1729" s="2112">
        <v>16639.97</v>
      </c>
      <c r="D1729" s="2112">
        <v>1948.05</v>
      </c>
    </row>
    <row r="1730" spans="2:4">
      <c r="B1730" s="2026">
        <v>42429</v>
      </c>
      <c r="C1730" s="2112">
        <v>16516.5</v>
      </c>
      <c r="D1730" s="2112">
        <v>1932.23</v>
      </c>
    </row>
    <row r="1731" spans="2:4">
      <c r="B1731" s="2026">
        <v>42430</v>
      </c>
      <c r="C1731" s="2112">
        <v>16865.080000000002</v>
      </c>
      <c r="D1731" s="2112">
        <v>1978.35</v>
      </c>
    </row>
    <row r="1732" spans="2:4">
      <c r="B1732" s="2026">
        <v>42431</v>
      </c>
      <c r="C1732" s="2112">
        <v>16899.32</v>
      </c>
      <c r="D1732" s="2112">
        <v>1986.45</v>
      </c>
    </row>
    <row r="1733" spans="2:4">
      <c r="B1733" s="2026">
        <v>42432</v>
      </c>
      <c r="C1733" s="2112">
        <v>16943.900000000001</v>
      </c>
      <c r="D1733" s="2112">
        <v>1993.4</v>
      </c>
    </row>
    <row r="1734" spans="2:4">
      <c r="B1734" s="2026">
        <v>42433</v>
      </c>
      <c r="C1734" s="2112">
        <v>17006.77</v>
      </c>
      <c r="D1734" s="2112">
        <v>1999.99</v>
      </c>
    </row>
    <row r="1735" spans="2:4">
      <c r="B1735" s="2026">
        <v>42436</v>
      </c>
      <c r="C1735" s="2112">
        <v>17073.95</v>
      </c>
      <c r="D1735" s="2112">
        <v>2001.76</v>
      </c>
    </row>
    <row r="1736" spans="2:4">
      <c r="B1736" s="2026">
        <v>42437</v>
      </c>
      <c r="C1736" s="2112">
        <v>16964.099999999999</v>
      </c>
      <c r="D1736" s="2112">
        <v>1979.26</v>
      </c>
    </row>
    <row r="1737" spans="2:4">
      <c r="B1737" s="2026">
        <v>42438</v>
      </c>
      <c r="C1737" s="2112">
        <v>17000.36</v>
      </c>
      <c r="D1737" s="2112">
        <v>1989.26</v>
      </c>
    </row>
    <row r="1738" spans="2:4">
      <c r="B1738" s="2026">
        <v>42439</v>
      </c>
      <c r="C1738" s="2112">
        <v>16995.13</v>
      </c>
      <c r="D1738" s="2112">
        <v>1989.57</v>
      </c>
    </row>
    <row r="1739" spans="2:4">
      <c r="B1739" s="2026">
        <v>42440</v>
      </c>
      <c r="C1739" s="2112">
        <v>17213.310000000001</v>
      </c>
      <c r="D1739" s="2112">
        <v>2022.19</v>
      </c>
    </row>
    <row r="1740" spans="2:4">
      <c r="B1740" s="2026">
        <v>42443</v>
      </c>
      <c r="C1740" s="2112">
        <v>17229.13</v>
      </c>
      <c r="D1740" s="2112">
        <v>2019.64</v>
      </c>
    </row>
    <row r="1741" spans="2:4">
      <c r="B1741" s="2026">
        <v>42444</v>
      </c>
      <c r="C1741" s="2112">
        <v>17251.53</v>
      </c>
      <c r="D1741" s="2112">
        <v>2015.93</v>
      </c>
    </row>
    <row r="1742" spans="2:4">
      <c r="B1742" s="2026">
        <v>42445</v>
      </c>
      <c r="C1742" s="2112">
        <v>17325.759999999998</v>
      </c>
      <c r="D1742" s="2112">
        <v>2027.22</v>
      </c>
    </row>
    <row r="1743" spans="2:4">
      <c r="B1743" s="2026">
        <v>42446</v>
      </c>
      <c r="C1743" s="2112">
        <v>17481.490000000002</v>
      </c>
      <c r="D1743" s="2112">
        <v>2040.59</v>
      </c>
    </row>
    <row r="1744" spans="2:4">
      <c r="B1744" s="2026">
        <v>42447</v>
      </c>
      <c r="C1744" s="2112">
        <v>17602.3</v>
      </c>
      <c r="D1744" s="2112">
        <v>2049.58</v>
      </c>
    </row>
    <row r="1745" spans="2:4">
      <c r="B1745" s="2026">
        <v>42450</v>
      </c>
      <c r="C1745" s="2112">
        <v>17623.87</v>
      </c>
      <c r="D1745" s="2112">
        <v>2051.6</v>
      </c>
    </row>
    <row r="1746" spans="2:4">
      <c r="B1746" s="2026">
        <v>42451</v>
      </c>
      <c r="C1746" s="2112">
        <v>17582.57</v>
      </c>
      <c r="D1746" s="2112">
        <v>2049.8000000000002</v>
      </c>
    </row>
    <row r="1747" spans="2:4">
      <c r="B1747" s="2026">
        <v>42452</v>
      </c>
      <c r="C1747" s="2112">
        <v>17502.59</v>
      </c>
      <c r="D1747" s="2112">
        <v>2036.71</v>
      </c>
    </row>
    <row r="1748" spans="2:4">
      <c r="B1748" s="2026">
        <v>42453</v>
      </c>
      <c r="C1748" s="2112">
        <v>17515.73</v>
      </c>
      <c r="D1748" s="2112">
        <v>2035.94</v>
      </c>
    </row>
    <row r="1749" spans="2:4">
      <c r="B1749" s="2026">
        <v>42454</v>
      </c>
      <c r="C1749" s="428" t="e">
        <f>NA()</f>
        <v>#N/A</v>
      </c>
      <c r="D1749" s="428" t="e">
        <f>NA()</f>
        <v>#N/A</v>
      </c>
    </row>
    <row r="1750" spans="2:4">
      <c r="B1750" s="2026">
        <v>42457</v>
      </c>
      <c r="C1750" s="2112">
        <v>17535.39</v>
      </c>
      <c r="D1750" s="2112">
        <v>2037.05</v>
      </c>
    </row>
    <row r="1751" spans="2:4">
      <c r="B1751" s="2026">
        <v>42458</v>
      </c>
      <c r="C1751" s="2112">
        <v>17633.11</v>
      </c>
      <c r="D1751" s="2112">
        <v>2055.0100000000002</v>
      </c>
    </row>
    <row r="1752" spans="2:4">
      <c r="B1752" s="2026">
        <v>42459</v>
      </c>
      <c r="C1752" s="2112">
        <v>17716.66</v>
      </c>
      <c r="D1752" s="2112">
        <v>2063.9499999999998</v>
      </c>
    </row>
    <row r="1753" spans="2:4">
      <c r="B1753" s="2026">
        <v>42460</v>
      </c>
      <c r="C1753" s="2112">
        <v>17685.09</v>
      </c>
      <c r="D1753" s="2112">
        <v>2059.7399999999998</v>
      </c>
    </row>
    <row r="1754" spans="2:4">
      <c r="B1754" s="2026">
        <v>42461</v>
      </c>
      <c r="C1754" s="2112">
        <v>17792.75</v>
      </c>
      <c r="D1754" s="2112">
        <v>2072.7800000000002</v>
      </c>
    </row>
    <row r="1755" spans="2:4">
      <c r="B1755" s="2026">
        <v>42464</v>
      </c>
      <c r="C1755" s="2112">
        <v>17737</v>
      </c>
      <c r="D1755" s="2112">
        <v>2066.13</v>
      </c>
    </row>
    <row r="1756" spans="2:4">
      <c r="B1756" s="2026">
        <v>42465</v>
      </c>
      <c r="C1756" s="2112">
        <v>17603.32</v>
      </c>
      <c r="D1756" s="2112">
        <v>2045.17</v>
      </c>
    </row>
    <row r="1757" spans="2:4">
      <c r="B1757" s="2026">
        <v>42466</v>
      </c>
      <c r="C1757" s="2112">
        <v>17716.05</v>
      </c>
      <c r="D1757" s="2112">
        <v>2066.66</v>
      </c>
    </row>
    <row r="1758" spans="2:4">
      <c r="B1758" s="2026">
        <v>42467</v>
      </c>
      <c r="C1758" s="2112">
        <v>17541.96</v>
      </c>
      <c r="D1758" s="2112">
        <v>2041.91</v>
      </c>
    </row>
    <row r="1759" spans="2:4">
      <c r="B1759" s="2026">
        <v>42468</v>
      </c>
      <c r="C1759" s="2112">
        <v>17576.96</v>
      </c>
      <c r="D1759" s="2112">
        <v>2047.6</v>
      </c>
    </row>
    <row r="1760" spans="2:4">
      <c r="B1760" s="2026">
        <v>42471</v>
      </c>
      <c r="C1760" s="2112">
        <v>17556.41</v>
      </c>
      <c r="D1760" s="2112">
        <v>2041.99</v>
      </c>
    </row>
    <row r="1761" spans="2:4">
      <c r="B1761" s="2026">
        <v>42472</v>
      </c>
      <c r="C1761" s="2112">
        <v>17721.25</v>
      </c>
      <c r="D1761" s="2112">
        <v>2061.7199999999998</v>
      </c>
    </row>
    <row r="1762" spans="2:4">
      <c r="B1762" s="2026">
        <v>42473</v>
      </c>
      <c r="C1762" s="2112">
        <v>17908.28</v>
      </c>
      <c r="D1762" s="2112">
        <v>2082.42</v>
      </c>
    </row>
    <row r="1763" spans="2:4">
      <c r="B1763" s="2026">
        <v>42474</v>
      </c>
      <c r="C1763" s="2112">
        <v>17926.43</v>
      </c>
      <c r="D1763" s="2112">
        <v>2082.7800000000002</v>
      </c>
    </row>
    <row r="1764" spans="2:4">
      <c r="B1764" s="2026">
        <v>42475</v>
      </c>
      <c r="C1764" s="2112">
        <v>17897.46</v>
      </c>
      <c r="D1764" s="2112">
        <v>2080.73</v>
      </c>
    </row>
    <row r="1765" spans="2:4">
      <c r="B1765" s="2026">
        <v>42478</v>
      </c>
      <c r="C1765" s="2112">
        <v>18004.16</v>
      </c>
      <c r="D1765" s="2112">
        <v>2094.34</v>
      </c>
    </row>
    <row r="1766" spans="2:4">
      <c r="B1766" s="2026">
        <v>42479</v>
      </c>
      <c r="C1766" s="2112">
        <v>18053.599999999999</v>
      </c>
      <c r="D1766" s="2112">
        <v>2100.8000000000002</v>
      </c>
    </row>
    <row r="1767" spans="2:4">
      <c r="B1767" s="2026">
        <v>42480</v>
      </c>
      <c r="C1767" s="2112">
        <v>18096.27</v>
      </c>
      <c r="D1767" s="2112">
        <v>2102.4</v>
      </c>
    </row>
    <row r="1768" spans="2:4">
      <c r="B1768" s="2026">
        <v>42481</v>
      </c>
      <c r="C1768" s="2112">
        <v>17982.52</v>
      </c>
      <c r="D1768" s="2112">
        <v>2091.48</v>
      </c>
    </row>
    <row r="1769" spans="2:4">
      <c r="B1769" s="2026">
        <v>42482</v>
      </c>
      <c r="C1769" s="2112">
        <v>18003.75</v>
      </c>
      <c r="D1769" s="2112">
        <v>2091.58</v>
      </c>
    </row>
    <row r="1770" spans="2:4">
      <c r="B1770" s="2026">
        <v>42485</v>
      </c>
      <c r="C1770" s="2112">
        <v>17977.240000000002</v>
      </c>
      <c r="D1770" s="2112">
        <v>2087.79</v>
      </c>
    </row>
    <row r="1771" spans="2:4">
      <c r="B1771" s="2026">
        <v>42486</v>
      </c>
      <c r="C1771" s="2112">
        <v>17990.32</v>
      </c>
      <c r="D1771" s="2112">
        <v>2091.6999999999998</v>
      </c>
    </row>
    <row r="1772" spans="2:4">
      <c r="B1772" s="2026">
        <v>42487</v>
      </c>
      <c r="C1772" s="2112">
        <v>18041.55</v>
      </c>
      <c r="D1772" s="2112">
        <v>2095.15</v>
      </c>
    </row>
    <row r="1773" spans="2:4">
      <c r="B1773" s="2026">
        <v>42488</v>
      </c>
      <c r="C1773" s="2112">
        <v>17830.759999999998</v>
      </c>
      <c r="D1773" s="2112">
        <v>2075.81</v>
      </c>
    </row>
    <row r="1774" spans="2:4">
      <c r="B1774" s="2026">
        <v>42489</v>
      </c>
      <c r="C1774" s="2112">
        <v>17773.64</v>
      </c>
      <c r="D1774" s="2112">
        <v>2065.3000000000002</v>
      </c>
    </row>
    <row r="1775" spans="2:4">
      <c r="B1775" s="2026">
        <v>42492</v>
      </c>
      <c r="C1775" s="2112">
        <v>17891.16</v>
      </c>
      <c r="D1775" s="2112">
        <v>2081.4299999999998</v>
      </c>
    </row>
    <row r="1776" spans="2:4">
      <c r="B1776" s="2026">
        <v>42493</v>
      </c>
      <c r="C1776" s="2112">
        <v>17750.91</v>
      </c>
      <c r="D1776" s="2112">
        <v>2063.37</v>
      </c>
    </row>
    <row r="1777" spans="2:4">
      <c r="B1777" s="2026">
        <v>42494</v>
      </c>
      <c r="C1777" s="2112">
        <v>17651.259999999998</v>
      </c>
      <c r="D1777" s="2112">
        <v>2051.12</v>
      </c>
    </row>
    <row r="1778" spans="2:4">
      <c r="B1778" s="2026">
        <v>42495</v>
      </c>
      <c r="C1778" s="2112">
        <v>17660.71</v>
      </c>
      <c r="D1778" s="2112">
        <v>2050.63</v>
      </c>
    </row>
    <row r="1779" spans="2:4">
      <c r="B1779" s="2026">
        <v>42496</v>
      </c>
      <c r="C1779" s="2112">
        <v>17740.63</v>
      </c>
      <c r="D1779" s="2112">
        <v>2057.14</v>
      </c>
    </row>
    <row r="1780" spans="2:4">
      <c r="B1780" s="2026">
        <v>42499</v>
      </c>
      <c r="C1780" s="2112">
        <v>17705.91</v>
      </c>
      <c r="D1780" s="2112">
        <v>2058.69</v>
      </c>
    </row>
    <row r="1781" spans="2:4">
      <c r="B1781" s="2026">
        <v>42500</v>
      </c>
      <c r="C1781" s="2112">
        <v>17928.349999999999</v>
      </c>
      <c r="D1781" s="2112">
        <v>2084.39</v>
      </c>
    </row>
    <row r="1782" spans="2:4">
      <c r="B1782" s="2026">
        <v>42501</v>
      </c>
      <c r="C1782" s="2112">
        <v>17711.12</v>
      </c>
      <c r="D1782" s="2112">
        <v>2064.46</v>
      </c>
    </row>
    <row r="1783" spans="2:4">
      <c r="B1783" s="2026">
        <v>42502</v>
      </c>
      <c r="C1783" s="2112">
        <v>17720.5</v>
      </c>
      <c r="D1783" s="2112">
        <v>2064.11</v>
      </c>
    </row>
    <row r="1784" spans="2:4">
      <c r="B1784" s="2026">
        <v>42503</v>
      </c>
      <c r="C1784" s="2112">
        <v>17535.32</v>
      </c>
      <c r="D1784" s="2112">
        <v>2046.61</v>
      </c>
    </row>
    <row r="1785" spans="2:4">
      <c r="B1785" s="2026">
        <v>42506</v>
      </c>
      <c r="C1785" s="2112">
        <v>17710.71</v>
      </c>
      <c r="D1785" s="2112">
        <v>2066.66</v>
      </c>
    </row>
    <row r="1786" spans="2:4">
      <c r="B1786" s="2026">
        <v>42507</v>
      </c>
      <c r="C1786" s="2112">
        <v>17529.98</v>
      </c>
      <c r="D1786" s="2112">
        <v>2047.21</v>
      </c>
    </row>
    <row r="1787" spans="2:4">
      <c r="B1787" s="2026">
        <v>42508</v>
      </c>
      <c r="C1787" s="2112">
        <v>17526.62</v>
      </c>
      <c r="D1787" s="2112">
        <v>2047.63</v>
      </c>
    </row>
    <row r="1788" spans="2:4">
      <c r="B1788" s="2026">
        <v>42509</v>
      </c>
      <c r="C1788" s="2112">
        <v>17435.400000000001</v>
      </c>
      <c r="D1788" s="2112">
        <v>2040.04</v>
      </c>
    </row>
    <row r="1789" spans="2:4">
      <c r="B1789" s="2026">
        <v>42510</v>
      </c>
      <c r="C1789" s="2112">
        <v>17500.939999999999</v>
      </c>
      <c r="D1789" s="2112">
        <v>2052.3200000000002</v>
      </c>
    </row>
    <row r="1790" spans="2:4">
      <c r="B1790" s="2026">
        <v>42513</v>
      </c>
      <c r="C1790" s="2112">
        <v>17492.93</v>
      </c>
      <c r="D1790" s="2112">
        <v>2048.04</v>
      </c>
    </row>
    <row r="1791" spans="2:4">
      <c r="B1791" s="2026">
        <v>42514</v>
      </c>
      <c r="C1791" s="2112">
        <v>17706.05</v>
      </c>
      <c r="D1791" s="2112">
        <v>2076.06</v>
      </c>
    </row>
    <row r="1792" spans="2:4">
      <c r="B1792" s="2026">
        <v>42515</v>
      </c>
      <c r="C1792" s="2112">
        <v>17851.509999999998</v>
      </c>
      <c r="D1792" s="2112">
        <v>2090.54</v>
      </c>
    </row>
    <row r="1793" spans="2:4">
      <c r="B1793" s="2026">
        <v>42516</v>
      </c>
      <c r="C1793" s="2112">
        <v>17828.29</v>
      </c>
      <c r="D1793" s="2112">
        <v>2090.1</v>
      </c>
    </row>
    <row r="1794" spans="2:4">
      <c r="B1794" s="2026">
        <v>42517</v>
      </c>
      <c r="C1794" s="2112">
        <v>17873.22</v>
      </c>
      <c r="D1794" s="2112">
        <v>2099.06</v>
      </c>
    </row>
    <row r="1795" spans="2:4">
      <c r="B1795" s="2026">
        <v>42520</v>
      </c>
      <c r="C1795" s="428" t="e">
        <f>NA()</f>
        <v>#N/A</v>
      </c>
      <c r="D1795" s="428" t="e">
        <f>NA()</f>
        <v>#N/A</v>
      </c>
    </row>
    <row r="1796" spans="2:4">
      <c r="B1796" s="2026">
        <v>42521</v>
      </c>
      <c r="C1796" s="2112">
        <v>17787.2</v>
      </c>
      <c r="D1796" s="2112">
        <v>2096.96</v>
      </c>
    </row>
    <row r="1797" spans="2:4">
      <c r="B1797" s="2026">
        <v>42522</v>
      </c>
      <c r="C1797" s="2112">
        <v>17789.669999999998</v>
      </c>
      <c r="D1797" s="2112">
        <v>2099.33</v>
      </c>
    </row>
    <row r="1798" spans="2:4">
      <c r="B1798" s="2026">
        <v>42523</v>
      </c>
      <c r="C1798" s="2112">
        <v>17838.560000000001</v>
      </c>
      <c r="D1798" s="2112">
        <v>2105.2600000000002</v>
      </c>
    </row>
    <row r="1799" spans="2:4">
      <c r="B1799" s="2026">
        <v>42524</v>
      </c>
      <c r="C1799" s="2112">
        <v>17807.060000000001</v>
      </c>
      <c r="D1799" s="2112">
        <v>2099.13</v>
      </c>
    </row>
    <row r="1800" spans="2:4">
      <c r="B1800" s="2026">
        <v>42527</v>
      </c>
      <c r="C1800" s="2112">
        <v>17920.330000000002</v>
      </c>
      <c r="D1800" s="2112">
        <v>2109.41</v>
      </c>
    </row>
    <row r="1801" spans="2:4">
      <c r="B1801" s="2026">
        <v>42528</v>
      </c>
      <c r="C1801" s="2112">
        <v>17938.28</v>
      </c>
      <c r="D1801" s="2112">
        <v>2112.13</v>
      </c>
    </row>
    <row r="1802" spans="2:4">
      <c r="B1802" s="2026">
        <v>42529</v>
      </c>
      <c r="C1802" s="2112">
        <v>18005.05</v>
      </c>
      <c r="D1802" s="2112">
        <v>2119.12</v>
      </c>
    </row>
    <row r="1803" spans="2:4">
      <c r="B1803" s="2026">
        <v>42530</v>
      </c>
      <c r="C1803" s="2112">
        <v>17985.189999999999</v>
      </c>
      <c r="D1803" s="2112">
        <v>2115.48</v>
      </c>
    </row>
    <row r="1804" spans="2:4">
      <c r="B1804" s="2026">
        <v>42531</v>
      </c>
      <c r="C1804" s="2112">
        <v>17865.34</v>
      </c>
      <c r="D1804" s="2112">
        <v>2096.0700000000002</v>
      </c>
    </row>
    <row r="1805" spans="2:4">
      <c r="B1805" s="2026">
        <v>42534</v>
      </c>
      <c r="C1805" s="2112">
        <v>17732.48</v>
      </c>
      <c r="D1805" s="2112">
        <v>2079.06</v>
      </c>
    </row>
    <row r="1806" spans="2:4">
      <c r="B1806" s="2026">
        <v>42535</v>
      </c>
      <c r="C1806" s="2112">
        <v>17674.82</v>
      </c>
      <c r="D1806" s="2112">
        <v>2075.3200000000002</v>
      </c>
    </row>
    <row r="1807" spans="2:4">
      <c r="B1807" s="2026">
        <v>42536</v>
      </c>
      <c r="C1807" s="2112">
        <v>17640.169999999998</v>
      </c>
      <c r="D1807" s="2112">
        <v>2071.5</v>
      </c>
    </row>
    <row r="1808" spans="2:4">
      <c r="B1808" s="2026">
        <v>42537</v>
      </c>
      <c r="C1808" s="2112">
        <v>17733.099999999999</v>
      </c>
      <c r="D1808" s="2112">
        <v>2077.9899999999998</v>
      </c>
    </row>
    <row r="1809" spans="2:4">
      <c r="B1809" s="2026">
        <v>42538</v>
      </c>
      <c r="C1809" s="2112">
        <v>17675.16</v>
      </c>
      <c r="D1809" s="2112">
        <v>2071.2199999999998</v>
      </c>
    </row>
    <row r="1810" spans="2:4">
      <c r="B1810" s="2026">
        <v>42541</v>
      </c>
      <c r="C1810" s="2112">
        <v>17804.87</v>
      </c>
      <c r="D1810" s="2112">
        <v>2083.25</v>
      </c>
    </row>
    <row r="1811" spans="2:4">
      <c r="B1811" s="2026">
        <v>42542</v>
      </c>
      <c r="C1811" s="2112">
        <v>17829.73</v>
      </c>
      <c r="D1811" s="2112">
        <v>2088.9</v>
      </c>
    </row>
    <row r="1812" spans="2:4">
      <c r="B1812" s="2026">
        <v>42543</v>
      </c>
      <c r="C1812" s="2112">
        <v>17780.830000000002</v>
      </c>
      <c r="D1812" s="2112">
        <v>2085.4499999999998</v>
      </c>
    </row>
    <row r="1813" spans="2:4">
      <c r="B1813" s="2026">
        <v>42544</v>
      </c>
      <c r="C1813" s="2112">
        <v>18011.07</v>
      </c>
      <c r="D1813" s="2112">
        <v>2113.3200000000002</v>
      </c>
    </row>
    <row r="1814" spans="2:4">
      <c r="B1814" s="2026">
        <v>42545</v>
      </c>
      <c r="C1814" s="2112">
        <v>17400.75</v>
      </c>
      <c r="D1814" s="2112">
        <v>2037.41</v>
      </c>
    </row>
    <row r="1815" spans="2:4">
      <c r="B1815" s="2026">
        <v>42548</v>
      </c>
      <c r="C1815" s="2112">
        <v>17140.240000000002</v>
      </c>
      <c r="D1815" s="2112">
        <v>2000.54</v>
      </c>
    </row>
    <row r="1816" spans="2:4">
      <c r="B1816" s="2026">
        <v>42549</v>
      </c>
      <c r="C1816" s="2112">
        <v>17409.72</v>
      </c>
      <c r="D1816" s="2112">
        <v>2036.09</v>
      </c>
    </row>
    <row r="1817" spans="2:4">
      <c r="B1817" s="2026">
        <v>42550</v>
      </c>
      <c r="C1817" s="2112">
        <v>17694.68</v>
      </c>
      <c r="D1817" s="2112">
        <v>2070.77</v>
      </c>
    </row>
    <row r="1818" spans="2:4">
      <c r="B1818" s="2026">
        <v>42551</v>
      </c>
      <c r="C1818" s="2112">
        <v>17929.990000000002</v>
      </c>
      <c r="D1818" s="2112">
        <v>2098.86</v>
      </c>
    </row>
    <row r="1819" spans="2:4">
      <c r="B1819" s="2026">
        <v>42552</v>
      </c>
      <c r="C1819" s="2112">
        <v>17949.37</v>
      </c>
      <c r="D1819" s="2112">
        <v>2102.9499999999998</v>
      </c>
    </row>
    <row r="1820" spans="2:4">
      <c r="B1820" s="2026">
        <v>42555</v>
      </c>
      <c r="C1820" s="428" t="e">
        <f>NA()</f>
        <v>#N/A</v>
      </c>
      <c r="D1820" s="428" t="e">
        <f>NA()</f>
        <v>#N/A</v>
      </c>
    </row>
    <row r="1821" spans="2:4">
      <c r="B1821" s="2026">
        <v>42556</v>
      </c>
      <c r="C1821" s="2112">
        <v>17840.62</v>
      </c>
      <c r="D1821" s="2112">
        <v>2088.5500000000002</v>
      </c>
    </row>
    <row r="1822" spans="2:4">
      <c r="B1822" s="2026">
        <v>42557</v>
      </c>
      <c r="C1822" s="2112">
        <v>17918.62</v>
      </c>
      <c r="D1822" s="2112">
        <v>2099.73</v>
      </c>
    </row>
    <row r="1823" spans="2:4">
      <c r="B1823" s="2026">
        <v>42558</v>
      </c>
      <c r="C1823" s="2112">
        <v>17895.88</v>
      </c>
      <c r="D1823" s="2112">
        <v>2097.9</v>
      </c>
    </row>
    <row r="1824" spans="2:4">
      <c r="B1824" s="2026">
        <v>42559</v>
      </c>
      <c r="C1824" s="2112">
        <v>18146.740000000002</v>
      </c>
      <c r="D1824" s="2112">
        <v>2129.9</v>
      </c>
    </row>
    <row r="1825" spans="2:4">
      <c r="B1825" s="2026">
        <v>42562</v>
      </c>
      <c r="C1825" s="2112">
        <v>18226.93</v>
      </c>
      <c r="D1825" s="2112">
        <v>2137.16</v>
      </c>
    </row>
    <row r="1826" spans="2:4">
      <c r="B1826" s="2026">
        <v>42563</v>
      </c>
      <c r="C1826" s="2112">
        <v>18347.669999999998</v>
      </c>
      <c r="D1826" s="2112">
        <v>2152.14</v>
      </c>
    </row>
    <row r="1827" spans="2:4">
      <c r="B1827" s="2026">
        <v>42564</v>
      </c>
      <c r="C1827" s="2112">
        <v>18372.12</v>
      </c>
      <c r="D1827" s="2112">
        <v>2152.4299999999998</v>
      </c>
    </row>
    <row r="1828" spans="2:4">
      <c r="B1828" s="2026">
        <v>42565</v>
      </c>
      <c r="C1828" s="2112">
        <v>18506.41</v>
      </c>
      <c r="D1828" s="2112">
        <v>2163.75</v>
      </c>
    </row>
    <row r="1829" spans="2:4">
      <c r="B1829" s="2026">
        <v>42566</v>
      </c>
      <c r="C1829" s="2112">
        <v>18516.55</v>
      </c>
      <c r="D1829" s="2112">
        <v>2161.7399999999998</v>
      </c>
    </row>
    <row r="1830" spans="2:4">
      <c r="B1830" s="2026">
        <v>42569</v>
      </c>
      <c r="C1830" s="2112">
        <v>18533.05</v>
      </c>
      <c r="D1830" s="2112">
        <v>2166.89</v>
      </c>
    </row>
    <row r="1831" spans="2:4">
      <c r="B1831" s="2026">
        <v>42570</v>
      </c>
      <c r="C1831" s="2112">
        <v>18559.009999999998</v>
      </c>
      <c r="D1831" s="2112">
        <v>2163.7800000000002</v>
      </c>
    </row>
    <row r="1832" spans="2:4">
      <c r="B1832" s="2026">
        <v>42571</v>
      </c>
      <c r="C1832" s="2112">
        <v>18595.03</v>
      </c>
      <c r="D1832" s="2112">
        <v>2173.02</v>
      </c>
    </row>
    <row r="1833" spans="2:4">
      <c r="B1833" s="2026">
        <v>42572</v>
      </c>
      <c r="C1833" s="2112">
        <v>18517.23</v>
      </c>
      <c r="D1833" s="2112">
        <v>2165.17</v>
      </c>
    </row>
    <row r="1834" spans="2:4">
      <c r="B1834" s="2026">
        <v>42573</v>
      </c>
      <c r="C1834" s="2112">
        <v>18570.849999999999</v>
      </c>
      <c r="D1834" s="2112">
        <v>2175.0300000000002</v>
      </c>
    </row>
    <row r="1835" spans="2:4">
      <c r="B1835" s="2026">
        <v>42576</v>
      </c>
      <c r="C1835" s="2112">
        <v>18493.060000000001</v>
      </c>
      <c r="D1835" s="2112">
        <v>2168.48</v>
      </c>
    </row>
    <row r="1836" spans="2:4">
      <c r="B1836" s="2026">
        <v>42577</v>
      </c>
      <c r="C1836" s="2112">
        <v>18473.75</v>
      </c>
      <c r="D1836" s="2112">
        <v>2169.1799999999998</v>
      </c>
    </row>
    <row r="1837" spans="2:4">
      <c r="B1837" s="2026">
        <v>42578</v>
      </c>
      <c r="C1837" s="2112">
        <v>18472.169999999998</v>
      </c>
      <c r="D1837" s="2112">
        <v>2166.58</v>
      </c>
    </row>
    <row r="1838" spans="2:4">
      <c r="B1838" s="2026">
        <v>42579</v>
      </c>
      <c r="C1838" s="2112">
        <v>18456.349999999999</v>
      </c>
      <c r="D1838" s="2112">
        <v>2170.06</v>
      </c>
    </row>
    <row r="1839" spans="2:4">
      <c r="B1839" s="2026">
        <v>42580</v>
      </c>
      <c r="C1839" s="2112">
        <v>18432.240000000002</v>
      </c>
      <c r="D1839" s="2112">
        <v>2173.6</v>
      </c>
    </row>
    <row r="1840" spans="2:4">
      <c r="B1840" s="2026">
        <v>42583</v>
      </c>
      <c r="C1840" s="2112">
        <v>18404.509999999998</v>
      </c>
      <c r="D1840" s="2112">
        <v>2170.84</v>
      </c>
    </row>
    <row r="1841" spans="2:4">
      <c r="B1841" s="2026">
        <v>42584</v>
      </c>
      <c r="C1841" s="2112">
        <v>18313.77</v>
      </c>
      <c r="D1841" s="2112">
        <v>2157.0300000000002</v>
      </c>
    </row>
    <row r="1842" spans="2:4">
      <c r="B1842" s="2026">
        <v>42585</v>
      </c>
      <c r="C1842" s="2112">
        <v>18355</v>
      </c>
      <c r="D1842" s="2112">
        <v>2163.79</v>
      </c>
    </row>
    <row r="1843" spans="2:4">
      <c r="B1843" s="2026">
        <v>42586</v>
      </c>
      <c r="C1843" s="2112">
        <v>18352.05</v>
      </c>
      <c r="D1843" s="2112">
        <v>2164.25</v>
      </c>
    </row>
    <row r="1844" spans="2:4">
      <c r="B1844" s="2026">
        <v>42587</v>
      </c>
      <c r="C1844" s="2112">
        <v>18543.53</v>
      </c>
      <c r="D1844" s="2112">
        <v>2182.87</v>
      </c>
    </row>
    <row r="1845" spans="2:4">
      <c r="B1845" s="2026">
        <v>42590</v>
      </c>
      <c r="C1845" s="2112">
        <v>18529.29</v>
      </c>
      <c r="D1845" s="2112">
        <v>2180.89</v>
      </c>
    </row>
    <row r="1846" spans="2:4">
      <c r="B1846" s="2026">
        <v>42591</v>
      </c>
      <c r="C1846" s="2112">
        <v>18533.05</v>
      </c>
      <c r="D1846" s="2112">
        <v>2181.7399999999998</v>
      </c>
    </row>
    <row r="1847" spans="2:4">
      <c r="B1847" s="2026">
        <v>42592</v>
      </c>
      <c r="C1847" s="2112">
        <v>18495.66</v>
      </c>
      <c r="D1847" s="2112">
        <v>2175.4899999999998</v>
      </c>
    </row>
    <row r="1848" spans="2:4">
      <c r="B1848" s="2026">
        <v>42593</v>
      </c>
      <c r="C1848" s="2112">
        <v>18613.52</v>
      </c>
      <c r="D1848" s="2112">
        <v>2185.79</v>
      </c>
    </row>
    <row r="1849" spans="2:4">
      <c r="B1849" s="2026">
        <v>42594</v>
      </c>
      <c r="C1849" s="2112">
        <v>18576.47</v>
      </c>
      <c r="D1849" s="2112">
        <v>2184.0500000000002</v>
      </c>
    </row>
    <row r="1850" spans="2:4">
      <c r="B1850" s="2026">
        <v>42597</v>
      </c>
      <c r="C1850" s="2112">
        <v>18636.05</v>
      </c>
      <c r="D1850" s="2112">
        <v>2190.15</v>
      </c>
    </row>
    <row r="1851" spans="2:4">
      <c r="B1851" s="2026">
        <v>42598</v>
      </c>
      <c r="C1851" s="2112">
        <v>18552.02</v>
      </c>
      <c r="D1851" s="2112">
        <v>2178.15</v>
      </c>
    </row>
    <row r="1852" spans="2:4">
      <c r="B1852" s="2026">
        <v>42599</v>
      </c>
      <c r="C1852" s="2112">
        <v>18573.939999999999</v>
      </c>
      <c r="D1852" s="2112">
        <v>2182.2199999999998</v>
      </c>
    </row>
    <row r="1853" spans="2:4">
      <c r="B1853" s="2026">
        <v>42600</v>
      </c>
      <c r="C1853" s="2112">
        <v>18597.7</v>
      </c>
      <c r="D1853" s="2112">
        <v>2187.02</v>
      </c>
    </row>
    <row r="1854" spans="2:4">
      <c r="B1854" s="2026">
        <v>42601</v>
      </c>
      <c r="C1854" s="2112">
        <v>18552.57</v>
      </c>
      <c r="D1854" s="2112">
        <v>2183.87</v>
      </c>
    </row>
    <row r="1855" spans="2:4">
      <c r="B1855" s="2026">
        <v>42604</v>
      </c>
      <c r="C1855" s="2112">
        <v>18529.419999999998</v>
      </c>
      <c r="D1855" s="2112">
        <v>2182.64</v>
      </c>
    </row>
    <row r="1856" spans="2:4">
      <c r="B1856" s="2026">
        <v>42605</v>
      </c>
      <c r="C1856" s="2112">
        <v>18547.3</v>
      </c>
      <c r="D1856" s="2112">
        <v>2186.9</v>
      </c>
    </row>
    <row r="1857" spans="2:4">
      <c r="B1857" s="2026">
        <v>42606</v>
      </c>
      <c r="C1857" s="2112">
        <v>18481.48</v>
      </c>
      <c r="D1857" s="2112">
        <v>2175.44</v>
      </c>
    </row>
    <row r="1858" spans="2:4">
      <c r="B1858" s="2026">
        <v>42607</v>
      </c>
      <c r="C1858" s="2112">
        <v>18448.41</v>
      </c>
      <c r="D1858" s="2112">
        <v>2172.4699999999998</v>
      </c>
    </row>
    <row r="1859" spans="2:4">
      <c r="B1859" s="2026">
        <v>42608</v>
      </c>
      <c r="C1859" s="2112">
        <v>18395.400000000001</v>
      </c>
      <c r="D1859" s="2112">
        <v>2169.04</v>
      </c>
    </row>
    <row r="1860" spans="2:4">
      <c r="B1860" s="2026">
        <v>42611</v>
      </c>
      <c r="C1860" s="2112">
        <v>18502.990000000002</v>
      </c>
      <c r="D1860" s="2112">
        <v>2180.38</v>
      </c>
    </row>
    <row r="1861" spans="2:4">
      <c r="B1861" s="2026">
        <v>42612</v>
      </c>
      <c r="C1861" s="2112">
        <v>18454.3</v>
      </c>
      <c r="D1861" s="2112">
        <v>2176.12</v>
      </c>
    </row>
    <row r="1862" spans="2:4">
      <c r="B1862" s="2026">
        <v>42613</v>
      </c>
      <c r="C1862" s="2112">
        <v>18400.88</v>
      </c>
      <c r="D1862" s="2112">
        <v>2170.9499999999998</v>
      </c>
    </row>
    <row r="1863" spans="2:4">
      <c r="B1863" s="2026">
        <v>42614</v>
      </c>
      <c r="C1863" s="2112">
        <v>18419.3</v>
      </c>
      <c r="D1863" s="2112">
        <v>2170.86</v>
      </c>
    </row>
    <row r="1864" spans="2:4">
      <c r="B1864" s="2026">
        <v>42615</v>
      </c>
      <c r="C1864" s="2112">
        <v>18491.96</v>
      </c>
      <c r="D1864" s="2112">
        <v>2179.98</v>
      </c>
    </row>
    <row r="1865" spans="2:4">
      <c r="B1865" s="2026">
        <v>42618</v>
      </c>
      <c r="C1865" s="428" t="e">
        <f>NA()</f>
        <v>#N/A</v>
      </c>
      <c r="D1865" s="428" t="e">
        <f>NA()</f>
        <v>#N/A</v>
      </c>
    </row>
    <row r="1866" spans="2:4">
      <c r="B1866" s="2026">
        <v>42619</v>
      </c>
      <c r="C1866" s="2112">
        <v>18538.12</v>
      </c>
      <c r="D1866" s="2112">
        <v>2186.48</v>
      </c>
    </row>
    <row r="1867" spans="2:4">
      <c r="B1867" s="2026">
        <v>42620</v>
      </c>
      <c r="C1867" s="2112">
        <v>18526.14</v>
      </c>
      <c r="D1867" s="2112">
        <v>2186.16</v>
      </c>
    </row>
    <row r="1868" spans="2:4">
      <c r="B1868" s="2026">
        <v>42621</v>
      </c>
      <c r="C1868" s="2112">
        <v>18479.91</v>
      </c>
      <c r="D1868" s="2112">
        <v>2181.3000000000002</v>
      </c>
    </row>
    <row r="1869" spans="2:4">
      <c r="B1869" s="2026">
        <v>42622</v>
      </c>
      <c r="C1869" s="2112">
        <v>18085.45</v>
      </c>
      <c r="D1869" s="2112">
        <v>2127.81</v>
      </c>
    </row>
    <row r="1870" spans="2:4">
      <c r="B1870" s="2026">
        <v>42625</v>
      </c>
      <c r="C1870" s="2112">
        <v>18325.07</v>
      </c>
      <c r="D1870" s="2112">
        <v>2159.04</v>
      </c>
    </row>
    <row r="1871" spans="2:4">
      <c r="B1871" s="2026">
        <v>42626</v>
      </c>
      <c r="C1871" s="2112">
        <v>18066.75</v>
      </c>
      <c r="D1871" s="2112">
        <v>2127.02</v>
      </c>
    </row>
    <row r="1872" spans="2:4">
      <c r="B1872" s="2026">
        <v>42627</v>
      </c>
      <c r="C1872" s="2112">
        <v>18034.77</v>
      </c>
      <c r="D1872" s="2112">
        <v>2125.77</v>
      </c>
    </row>
    <row r="1873" spans="2:4">
      <c r="B1873" s="2026">
        <v>42628</v>
      </c>
      <c r="C1873" s="2112">
        <v>18212.48</v>
      </c>
      <c r="D1873" s="2112">
        <v>2147.2600000000002</v>
      </c>
    </row>
    <row r="1874" spans="2:4">
      <c r="B1874" s="2026">
        <v>42629</v>
      </c>
      <c r="C1874" s="2112">
        <v>18123.8</v>
      </c>
      <c r="D1874" s="2112">
        <v>2139.16</v>
      </c>
    </row>
    <row r="1875" spans="2:4">
      <c r="B1875" s="2026">
        <v>42632</v>
      </c>
      <c r="C1875" s="2112">
        <v>18120.169999999998</v>
      </c>
      <c r="D1875" s="2112">
        <v>2139.12</v>
      </c>
    </row>
    <row r="1876" spans="2:4">
      <c r="B1876" s="2026">
        <v>42633</v>
      </c>
      <c r="C1876" s="2112">
        <v>18129.96</v>
      </c>
      <c r="D1876" s="2112">
        <v>2139.7600000000002</v>
      </c>
    </row>
    <row r="1877" spans="2:4">
      <c r="B1877" s="2026">
        <v>42634</v>
      </c>
      <c r="C1877" s="2112">
        <v>18293.7</v>
      </c>
      <c r="D1877" s="2112">
        <v>2163.12</v>
      </c>
    </row>
    <row r="1878" spans="2:4">
      <c r="B1878" s="2026">
        <v>42635</v>
      </c>
      <c r="C1878" s="2112">
        <v>18392.46</v>
      </c>
      <c r="D1878" s="2112">
        <v>2177.1799999999998</v>
      </c>
    </row>
    <row r="1879" spans="2:4">
      <c r="B1879" s="2026">
        <v>42636</v>
      </c>
      <c r="C1879" s="2112">
        <v>18261.45</v>
      </c>
      <c r="D1879" s="2112">
        <v>2164.69</v>
      </c>
    </row>
    <row r="1880" spans="2:4">
      <c r="B1880" s="2026">
        <v>42639</v>
      </c>
      <c r="C1880" s="2112">
        <v>18094.830000000002</v>
      </c>
      <c r="D1880" s="2112">
        <v>2146.1</v>
      </c>
    </row>
    <row r="1881" spans="2:4">
      <c r="B1881" s="2026">
        <v>42640</v>
      </c>
      <c r="C1881" s="2112">
        <v>18228.3</v>
      </c>
      <c r="D1881" s="2112">
        <v>2159.9299999999998</v>
      </c>
    </row>
    <row r="1882" spans="2:4">
      <c r="B1882" s="2026">
        <v>42641</v>
      </c>
      <c r="C1882" s="2112">
        <v>18339.240000000002</v>
      </c>
      <c r="D1882" s="2112">
        <v>2171.37</v>
      </c>
    </row>
    <row r="1883" spans="2:4">
      <c r="B1883" s="2026">
        <v>42642</v>
      </c>
      <c r="C1883" s="2112">
        <v>18143.45</v>
      </c>
      <c r="D1883" s="2112">
        <v>2151.13</v>
      </c>
    </row>
    <row r="1884" spans="2:4">
      <c r="B1884" s="2026">
        <v>42643</v>
      </c>
      <c r="C1884" s="2112">
        <v>18308.150000000001</v>
      </c>
      <c r="D1884" s="2112">
        <v>2168.27</v>
      </c>
    </row>
    <row r="1885" spans="2:4">
      <c r="B1885" s="2026">
        <v>42646</v>
      </c>
      <c r="C1885" s="2112">
        <v>18253.849999999999</v>
      </c>
      <c r="D1885" s="2112">
        <v>2161.1999999999998</v>
      </c>
    </row>
    <row r="1886" spans="2:4">
      <c r="B1886" s="2026">
        <v>42647</v>
      </c>
      <c r="C1886" s="2112">
        <v>18168.45</v>
      </c>
      <c r="D1886" s="2112">
        <v>2150.4899999999998</v>
      </c>
    </row>
    <row r="1887" spans="2:4">
      <c r="B1887" s="2026">
        <v>42648</v>
      </c>
      <c r="C1887" s="2112">
        <v>18281.03</v>
      </c>
      <c r="D1887" s="2112">
        <v>2159.73</v>
      </c>
    </row>
    <row r="1888" spans="2:4">
      <c r="B1888" s="2026">
        <v>42649</v>
      </c>
      <c r="C1888" s="2112">
        <v>18268.5</v>
      </c>
      <c r="D1888" s="2112">
        <v>2160.77</v>
      </c>
    </row>
    <row r="1889" spans="2:4">
      <c r="B1889" s="2026">
        <v>42650</v>
      </c>
      <c r="C1889" s="2112">
        <v>18240.490000000002</v>
      </c>
      <c r="D1889" s="2112">
        <v>2153.7399999999998</v>
      </c>
    </row>
    <row r="1890" spans="2:4">
      <c r="B1890" s="2026">
        <v>42653</v>
      </c>
      <c r="C1890" s="2112">
        <v>18329.04</v>
      </c>
      <c r="D1890" s="2112">
        <v>2163.66</v>
      </c>
    </row>
    <row r="1891" spans="2:4">
      <c r="B1891" s="2026">
        <v>42654</v>
      </c>
      <c r="C1891" s="2112">
        <v>18128.66</v>
      </c>
      <c r="D1891" s="2112">
        <v>2136.73</v>
      </c>
    </row>
    <row r="1892" spans="2:4">
      <c r="B1892" s="2026">
        <v>42655</v>
      </c>
      <c r="C1892" s="2112">
        <v>18144.2</v>
      </c>
      <c r="D1892" s="2112">
        <v>2139.1799999999998</v>
      </c>
    </row>
    <row r="1893" spans="2:4">
      <c r="B1893" s="2026">
        <v>42656</v>
      </c>
      <c r="C1893" s="2112">
        <v>18098.939999999999</v>
      </c>
      <c r="D1893" s="2112">
        <v>2132.5500000000002</v>
      </c>
    </row>
    <row r="1894" spans="2:4">
      <c r="B1894" s="2026">
        <v>42657</v>
      </c>
      <c r="C1894" s="2112">
        <v>18138.38</v>
      </c>
      <c r="D1894" s="2112">
        <v>2132.98</v>
      </c>
    </row>
    <row r="1895" spans="2:4">
      <c r="B1895" s="2026">
        <v>42660</v>
      </c>
      <c r="C1895" s="2112">
        <v>18086.400000000001</v>
      </c>
      <c r="D1895" s="2112">
        <v>2126.5</v>
      </c>
    </row>
    <row r="1896" spans="2:4">
      <c r="B1896" s="2026">
        <v>42661</v>
      </c>
      <c r="C1896" s="2112">
        <v>18161.939999999999</v>
      </c>
      <c r="D1896" s="2112">
        <v>2139.6</v>
      </c>
    </row>
    <row r="1897" spans="2:4">
      <c r="B1897" s="2026">
        <v>42662</v>
      </c>
      <c r="C1897" s="2112">
        <v>18202.62</v>
      </c>
      <c r="D1897" s="2112">
        <v>2144.29</v>
      </c>
    </row>
    <row r="1898" spans="2:4">
      <c r="B1898" s="2026">
        <v>42663</v>
      </c>
      <c r="C1898" s="2112">
        <v>18162.349999999999</v>
      </c>
      <c r="D1898" s="2112">
        <v>2141.34</v>
      </c>
    </row>
    <row r="1899" spans="2:4">
      <c r="B1899" s="2026">
        <v>42664</v>
      </c>
      <c r="C1899" s="2112">
        <v>18145.71</v>
      </c>
      <c r="D1899" s="2112">
        <v>2141.16</v>
      </c>
    </row>
    <row r="1900" spans="2:4">
      <c r="B1900" s="2026">
        <v>42667</v>
      </c>
      <c r="C1900" s="2112">
        <v>18223.03</v>
      </c>
      <c r="D1900" s="2112">
        <v>2151.33</v>
      </c>
    </row>
    <row r="1901" spans="2:4">
      <c r="B1901" s="2026">
        <v>42668</v>
      </c>
      <c r="C1901" s="2112">
        <v>18169.27</v>
      </c>
      <c r="D1901" s="2112">
        <v>2143.16</v>
      </c>
    </row>
    <row r="1902" spans="2:4">
      <c r="B1902" s="2026">
        <v>42669</v>
      </c>
      <c r="C1902" s="2112">
        <v>18199.330000000002</v>
      </c>
      <c r="D1902" s="2112">
        <v>2139.4299999999998</v>
      </c>
    </row>
    <row r="1903" spans="2:4">
      <c r="B1903" s="2026">
        <v>42670</v>
      </c>
      <c r="C1903" s="2112">
        <v>18169.68</v>
      </c>
      <c r="D1903" s="2112">
        <v>2133.04</v>
      </c>
    </row>
    <row r="1904" spans="2:4">
      <c r="B1904" s="2026">
        <v>42671</v>
      </c>
      <c r="C1904" s="2112">
        <v>18161.189999999999</v>
      </c>
      <c r="D1904" s="2112">
        <v>2126.41</v>
      </c>
    </row>
    <row r="1905" spans="2:4">
      <c r="B1905" s="2026">
        <v>42674</v>
      </c>
      <c r="C1905" s="2112">
        <v>18142.419999999998</v>
      </c>
      <c r="D1905" s="2112">
        <v>2126.15</v>
      </c>
    </row>
    <row r="1906" spans="2:4">
      <c r="B1906" s="2026">
        <v>42675</v>
      </c>
      <c r="C1906" s="2112">
        <v>18037.099999999999</v>
      </c>
      <c r="D1906" s="2112">
        <v>2111.7199999999998</v>
      </c>
    </row>
    <row r="1907" spans="2:4">
      <c r="B1907" s="2026">
        <v>42676</v>
      </c>
      <c r="C1907" s="2112">
        <v>17959.64</v>
      </c>
      <c r="D1907" s="2112">
        <v>2097.94</v>
      </c>
    </row>
    <row r="1908" spans="2:4">
      <c r="B1908" s="2026">
        <v>42677</v>
      </c>
      <c r="C1908" s="2112">
        <v>17930.669999999998</v>
      </c>
      <c r="D1908" s="2112">
        <v>2088.66</v>
      </c>
    </row>
    <row r="1909" spans="2:4">
      <c r="B1909" s="2026">
        <v>42678</v>
      </c>
      <c r="C1909" s="2112">
        <v>17888.28</v>
      </c>
      <c r="D1909" s="2112">
        <v>2085.1799999999998</v>
      </c>
    </row>
    <row r="1910" spans="2:4">
      <c r="B1910" s="2026">
        <v>42681</v>
      </c>
      <c r="C1910" s="2112">
        <v>18259.599999999999</v>
      </c>
      <c r="D1910" s="2112">
        <v>2131.52</v>
      </c>
    </row>
    <row r="1911" spans="2:4">
      <c r="B1911" s="2026">
        <v>42682</v>
      </c>
      <c r="C1911" s="2112">
        <v>18332.740000000002</v>
      </c>
      <c r="D1911" s="2112">
        <v>2139.56</v>
      </c>
    </row>
    <row r="1912" spans="2:4">
      <c r="B1912" s="2026">
        <v>42683</v>
      </c>
      <c r="C1912" s="2112">
        <v>18589.689999999999</v>
      </c>
      <c r="D1912" s="2112">
        <v>2163.2600000000002</v>
      </c>
    </row>
    <row r="1913" spans="2:4">
      <c r="B1913" s="2026">
        <v>42684</v>
      </c>
      <c r="C1913" s="2112">
        <v>18807.88</v>
      </c>
      <c r="D1913" s="2112">
        <v>2167.48</v>
      </c>
    </row>
    <row r="1914" spans="2:4">
      <c r="B1914" s="2026">
        <v>42685</v>
      </c>
      <c r="C1914" s="2112">
        <v>18847.66</v>
      </c>
      <c r="D1914" s="2112">
        <v>2164.4499999999998</v>
      </c>
    </row>
    <row r="1915" spans="2:4">
      <c r="B1915" s="2026">
        <v>42688</v>
      </c>
      <c r="C1915" s="2112">
        <v>18868.689999999999</v>
      </c>
      <c r="D1915" s="2112">
        <v>2164.1999999999998</v>
      </c>
    </row>
    <row r="1916" spans="2:4">
      <c r="B1916" s="2026">
        <v>42689</v>
      </c>
      <c r="C1916" s="2112">
        <v>18923.060000000001</v>
      </c>
      <c r="D1916" s="2112">
        <v>2180.39</v>
      </c>
    </row>
    <row r="1917" spans="2:4">
      <c r="B1917" s="2026">
        <v>42690</v>
      </c>
      <c r="C1917" s="2112">
        <v>18868.14</v>
      </c>
      <c r="D1917" s="2112">
        <v>2176.94</v>
      </c>
    </row>
    <row r="1918" spans="2:4">
      <c r="B1918" s="2026">
        <v>42691</v>
      </c>
      <c r="C1918" s="2112">
        <v>18903.82</v>
      </c>
      <c r="D1918" s="2112">
        <v>2187.12</v>
      </c>
    </row>
    <row r="1919" spans="2:4">
      <c r="B1919" s="2026">
        <v>42692</v>
      </c>
      <c r="C1919" s="2112">
        <v>18867.93</v>
      </c>
      <c r="D1919" s="2112">
        <v>2181.9</v>
      </c>
    </row>
    <row r="1920" spans="2:4">
      <c r="B1920" s="2026">
        <v>42695</v>
      </c>
      <c r="C1920" s="2112">
        <v>18956.689999999999</v>
      </c>
      <c r="D1920" s="2112">
        <v>2198.1799999999998</v>
      </c>
    </row>
    <row r="1921" spans="2:4">
      <c r="B1921" s="2026">
        <v>42696</v>
      </c>
      <c r="C1921" s="2112">
        <v>19023.87</v>
      </c>
      <c r="D1921" s="2112">
        <v>2202.94</v>
      </c>
    </row>
    <row r="1922" spans="2:4">
      <c r="B1922" s="2026">
        <v>42697</v>
      </c>
      <c r="C1922" s="2112">
        <v>19083.18</v>
      </c>
      <c r="D1922" s="2112">
        <v>2204.7199999999998</v>
      </c>
    </row>
    <row r="1923" spans="2:4">
      <c r="B1923" s="2026">
        <v>42698</v>
      </c>
      <c r="C1923" s="428" t="e">
        <f>NA()</f>
        <v>#N/A</v>
      </c>
      <c r="D1923" s="428" t="e">
        <f>NA()</f>
        <v>#N/A</v>
      </c>
    </row>
    <row r="1924" spans="2:4">
      <c r="B1924" s="2026">
        <v>42699</v>
      </c>
      <c r="C1924" s="2112">
        <v>19152.14</v>
      </c>
      <c r="D1924" s="2112">
        <v>2213.35</v>
      </c>
    </row>
    <row r="1925" spans="2:4">
      <c r="B1925" s="2026">
        <v>42702</v>
      </c>
      <c r="C1925" s="2112">
        <v>19097.900000000001</v>
      </c>
      <c r="D1925" s="2112">
        <v>2201.7199999999998</v>
      </c>
    </row>
    <row r="1926" spans="2:4">
      <c r="B1926" s="2026">
        <v>42703</v>
      </c>
      <c r="C1926" s="2112">
        <v>19121.599999999999</v>
      </c>
      <c r="D1926" s="2112">
        <v>2204.66</v>
      </c>
    </row>
    <row r="1927" spans="2:4">
      <c r="B1927" s="2026">
        <v>42704</v>
      </c>
      <c r="C1927" s="2112">
        <v>19123.580000000002</v>
      </c>
      <c r="D1927" s="2112">
        <v>2198.81</v>
      </c>
    </row>
    <row r="1928" spans="2:4">
      <c r="B1928" s="2026">
        <v>42705</v>
      </c>
      <c r="C1928" s="2112">
        <v>19191.93</v>
      </c>
      <c r="D1928" s="2112">
        <v>2191.08</v>
      </c>
    </row>
    <row r="1929" spans="2:4">
      <c r="B1929" s="2026">
        <v>42706</v>
      </c>
      <c r="C1929" s="2112">
        <v>19170.419999999998</v>
      </c>
      <c r="D1929" s="2112">
        <v>2191.9499999999998</v>
      </c>
    </row>
    <row r="1930" spans="2:4">
      <c r="B1930" s="2026">
        <v>42709</v>
      </c>
      <c r="C1930" s="2112">
        <v>19216.240000000002</v>
      </c>
      <c r="D1930" s="2112">
        <v>2204.71</v>
      </c>
    </row>
    <row r="1931" spans="2:4">
      <c r="B1931" s="2026">
        <v>42710</v>
      </c>
      <c r="C1931" s="2112">
        <v>19251.78</v>
      </c>
      <c r="D1931" s="2112">
        <v>2212.23</v>
      </c>
    </row>
    <row r="1932" spans="2:4">
      <c r="B1932" s="2026">
        <v>42711</v>
      </c>
      <c r="C1932" s="2112">
        <v>19549.62</v>
      </c>
      <c r="D1932" s="2112">
        <v>2241.35</v>
      </c>
    </row>
    <row r="1933" spans="2:4">
      <c r="B1933" s="2026">
        <v>42712</v>
      </c>
      <c r="C1933" s="2112">
        <v>19614.810000000001</v>
      </c>
      <c r="D1933" s="2112">
        <v>2246.19</v>
      </c>
    </row>
    <row r="1934" spans="2:4">
      <c r="B1934" s="2026">
        <v>42713</v>
      </c>
      <c r="C1934" s="2112">
        <v>19756.849999999999</v>
      </c>
      <c r="D1934" s="2112">
        <v>2259.5300000000002</v>
      </c>
    </row>
    <row r="1935" spans="2:4">
      <c r="B1935" s="2026">
        <v>42716</v>
      </c>
      <c r="C1935" s="2112">
        <v>19796.43</v>
      </c>
      <c r="D1935" s="2112">
        <v>2256.96</v>
      </c>
    </row>
    <row r="1936" spans="2:4">
      <c r="B1936" s="2026">
        <v>42717</v>
      </c>
      <c r="C1936" s="2112">
        <v>19911.21</v>
      </c>
      <c r="D1936" s="2112">
        <v>2271.7199999999998</v>
      </c>
    </row>
    <row r="1937" spans="1:4">
      <c r="B1937" s="2026">
        <v>42718</v>
      </c>
      <c r="C1937" s="2112">
        <v>19792.53</v>
      </c>
      <c r="D1937" s="2112">
        <v>2253.2800000000002</v>
      </c>
    </row>
    <row r="1938" spans="1:4">
      <c r="B1938" s="2026">
        <v>42719</v>
      </c>
      <c r="C1938" s="2112">
        <v>19852.240000000002</v>
      </c>
      <c r="D1938" s="2112">
        <v>2262.0300000000002</v>
      </c>
    </row>
    <row r="1939" spans="1:4">
      <c r="B1939" s="2026">
        <v>42720</v>
      </c>
      <c r="C1939" s="2112">
        <v>19843.41</v>
      </c>
      <c r="D1939" s="2112">
        <v>2258.0700000000002</v>
      </c>
    </row>
    <row r="1940" spans="1:4">
      <c r="B1940" s="2026">
        <v>42723</v>
      </c>
      <c r="C1940" s="2112">
        <v>19883.060000000001</v>
      </c>
      <c r="D1940" s="2112">
        <v>2262.5300000000002</v>
      </c>
    </row>
    <row r="1941" spans="1:4">
      <c r="B1941" s="2026">
        <v>42724</v>
      </c>
      <c r="C1941" s="2112">
        <v>19974.62</v>
      </c>
      <c r="D1941" s="2112">
        <v>2270.7600000000002</v>
      </c>
    </row>
    <row r="1942" spans="1:4">
      <c r="B1942" s="2026">
        <v>42725</v>
      </c>
      <c r="C1942" s="2112">
        <v>19941.96</v>
      </c>
      <c r="D1942" s="2112">
        <v>2265.1799999999998</v>
      </c>
    </row>
    <row r="1943" spans="1:4">
      <c r="B1943" s="2026">
        <v>42726</v>
      </c>
      <c r="C1943" s="2112">
        <v>19918.88</v>
      </c>
      <c r="D1943" s="2112">
        <v>2260.96</v>
      </c>
    </row>
    <row r="1944" spans="1:4">
      <c r="B1944" s="2026">
        <v>42727</v>
      </c>
      <c r="C1944" s="2112">
        <v>19933.810000000001</v>
      </c>
      <c r="D1944" s="2112">
        <v>2263.79</v>
      </c>
    </row>
    <row r="1945" spans="1:4">
      <c r="B1945" s="2026">
        <v>42730</v>
      </c>
      <c r="C1945" s="428" t="e">
        <f>NA()</f>
        <v>#N/A</v>
      </c>
      <c r="D1945" s="428" t="e">
        <f>NA()</f>
        <v>#N/A</v>
      </c>
    </row>
    <row r="1946" spans="1:4">
      <c r="B1946" s="2026">
        <v>42731</v>
      </c>
      <c r="C1946" s="2112">
        <v>19945.04</v>
      </c>
      <c r="D1946" s="2112">
        <v>2268.88</v>
      </c>
    </row>
    <row r="1947" spans="1:4">
      <c r="B1947" s="2026">
        <v>42732</v>
      </c>
      <c r="C1947" s="2112">
        <v>19833.68</v>
      </c>
      <c r="D1947" s="2112">
        <v>2249.92</v>
      </c>
    </row>
    <row r="1948" spans="1:4">
      <c r="B1948" s="2026">
        <v>42733</v>
      </c>
      <c r="C1948" s="2112">
        <v>19819.78</v>
      </c>
      <c r="D1948" s="2112">
        <v>2249.2600000000002</v>
      </c>
    </row>
    <row r="1949" spans="1:4">
      <c r="B1949" s="2026">
        <v>42734</v>
      </c>
      <c r="C1949" s="2112">
        <v>19762.599999999999</v>
      </c>
      <c r="D1949" s="2112">
        <v>2238.83</v>
      </c>
    </row>
    <row r="1950" spans="1:4">
      <c r="A1950" s="651">
        <v>17</v>
      </c>
      <c r="B1950" s="2026">
        <v>42737</v>
      </c>
      <c r="C1950" s="428" t="e">
        <f>NA()</f>
        <v>#N/A</v>
      </c>
      <c r="D1950" s="428" t="e">
        <f>NA()</f>
        <v>#N/A</v>
      </c>
    </row>
    <row r="1951" spans="1:4">
      <c r="B1951" s="2026">
        <v>42738</v>
      </c>
      <c r="C1951" s="2112">
        <v>19881.759999999998</v>
      </c>
      <c r="D1951" s="2112">
        <v>2257.83</v>
      </c>
    </row>
    <row r="1952" spans="1:4">
      <c r="B1952" s="2026">
        <v>42739</v>
      </c>
      <c r="C1952" s="2112">
        <v>19942.16</v>
      </c>
      <c r="D1952" s="2112">
        <v>2270.75</v>
      </c>
    </row>
    <row r="1953" spans="2:4">
      <c r="B1953" s="2026">
        <v>42740</v>
      </c>
      <c r="C1953" s="2112">
        <v>19899.29</v>
      </c>
      <c r="D1953" s="2112">
        <v>2269</v>
      </c>
    </row>
    <row r="1954" spans="2:4">
      <c r="B1954" s="2026">
        <v>42741</v>
      </c>
      <c r="C1954" s="2112">
        <v>19963.8</v>
      </c>
      <c r="D1954" s="2112">
        <v>2276.98</v>
      </c>
    </row>
    <row r="1955" spans="2:4">
      <c r="B1955" s="2026">
        <v>42744</v>
      </c>
      <c r="C1955" s="2112">
        <v>19887.38</v>
      </c>
      <c r="D1955" s="2112">
        <v>2268.9</v>
      </c>
    </row>
    <row r="1956" spans="2:4">
      <c r="B1956" s="2026">
        <v>42745</v>
      </c>
      <c r="C1956" s="2112">
        <v>19855.53</v>
      </c>
      <c r="D1956" s="2112">
        <v>2268.9</v>
      </c>
    </row>
    <row r="1957" spans="2:4">
      <c r="B1957" s="2026">
        <v>42746</v>
      </c>
      <c r="C1957" s="2112">
        <v>19954.28</v>
      </c>
      <c r="D1957" s="2112">
        <v>2275.3200000000002</v>
      </c>
    </row>
    <row r="1958" spans="2:4">
      <c r="B1958" s="2026">
        <v>42747</v>
      </c>
      <c r="C1958" s="2112">
        <v>19891</v>
      </c>
      <c r="D1958" s="2112">
        <v>2270.44</v>
      </c>
    </row>
    <row r="1959" spans="2:4">
      <c r="B1959" s="2026">
        <v>42748</v>
      </c>
      <c r="C1959" s="2112">
        <v>19885.73</v>
      </c>
      <c r="D1959" s="2112">
        <v>2274.64</v>
      </c>
    </row>
    <row r="1960" spans="2:4">
      <c r="B1960" s="2026">
        <v>42751</v>
      </c>
      <c r="C1960" s="428" t="e">
        <f>NA()</f>
        <v>#N/A</v>
      </c>
      <c r="D1960" s="428" t="e">
        <f>NA()</f>
        <v>#N/A</v>
      </c>
    </row>
    <row r="1961" spans="2:4">
      <c r="B1961" s="2026">
        <v>42752</v>
      </c>
      <c r="C1961" s="2112">
        <v>19826.77</v>
      </c>
      <c r="D1961" s="2112">
        <v>2267.89</v>
      </c>
    </row>
    <row r="1962" spans="2:4">
      <c r="B1962" s="2026">
        <v>42753</v>
      </c>
      <c r="C1962" s="2112">
        <v>19804.72</v>
      </c>
      <c r="D1962" s="2112">
        <v>2271.89</v>
      </c>
    </row>
    <row r="1963" spans="2:4">
      <c r="B1963" s="2026">
        <v>42754</v>
      </c>
      <c r="C1963" s="2112">
        <v>19732.400000000001</v>
      </c>
      <c r="D1963" s="2112">
        <v>2263.69</v>
      </c>
    </row>
    <row r="1964" spans="2:4">
      <c r="B1964" s="2026">
        <v>42755</v>
      </c>
      <c r="C1964" s="2112">
        <v>19827.25</v>
      </c>
      <c r="D1964" s="2112">
        <v>2271.31</v>
      </c>
    </row>
    <row r="1965" spans="2:4">
      <c r="B1965" s="2026">
        <v>42758</v>
      </c>
      <c r="C1965" s="2112">
        <v>19799.849999999999</v>
      </c>
      <c r="D1965" s="2112">
        <v>2265.1999999999998</v>
      </c>
    </row>
    <row r="1966" spans="2:4">
      <c r="B1966" s="2026">
        <v>42759</v>
      </c>
      <c r="C1966" s="2112">
        <v>19912.71</v>
      </c>
      <c r="D1966" s="2112">
        <v>2280.0700000000002</v>
      </c>
    </row>
    <row r="1967" spans="2:4">
      <c r="B1967" s="2026">
        <v>42760</v>
      </c>
      <c r="C1967" s="2112">
        <v>20068.509999999998</v>
      </c>
      <c r="D1967" s="2112">
        <v>2298.37</v>
      </c>
    </row>
    <row r="1968" spans="2:4">
      <c r="B1968" s="2026">
        <v>42761</v>
      </c>
      <c r="C1968" s="2112">
        <v>20100.91</v>
      </c>
      <c r="D1968" s="2112">
        <v>2296.6799999999998</v>
      </c>
    </row>
    <row r="1969" spans="2:4">
      <c r="B1969" s="2026">
        <v>42762</v>
      </c>
      <c r="C1969" s="2112">
        <v>20093.78</v>
      </c>
      <c r="D1969" s="2112">
        <v>2294.69</v>
      </c>
    </row>
    <row r="1970" spans="2:4">
      <c r="B1970" s="2026">
        <v>42765</v>
      </c>
      <c r="C1970" s="2112">
        <v>19971.13</v>
      </c>
      <c r="D1970" s="2112">
        <v>2280.9</v>
      </c>
    </row>
    <row r="1971" spans="2:4">
      <c r="B1971" s="2026">
        <v>42766</v>
      </c>
      <c r="C1971" s="2112">
        <v>19864.09</v>
      </c>
      <c r="D1971" s="2112">
        <v>2278.87</v>
      </c>
    </row>
    <row r="1972" spans="2:4">
      <c r="B1972" s="2026">
        <v>42767</v>
      </c>
      <c r="C1972" s="2112">
        <v>19890.939999999999</v>
      </c>
      <c r="D1972" s="2112">
        <v>2279.5500000000002</v>
      </c>
    </row>
    <row r="1973" spans="2:4">
      <c r="B1973" s="2026">
        <v>42768</v>
      </c>
      <c r="C1973" s="2112">
        <v>19884.91</v>
      </c>
      <c r="D1973" s="2112">
        <v>2280.85</v>
      </c>
    </row>
    <row r="1974" spans="2:4">
      <c r="B1974" s="2026">
        <v>42769</v>
      </c>
      <c r="C1974" s="2112">
        <v>20071.46</v>
      </c>
      <c r="D1974" s="2112">
        <v>2297.42</v>
      </c>
    </row>
    <row r="1975" spans="2:4">
      <c r="B1975" s="2026">
        <v>42772</v>
      </c>
      <c r="C1975" s="2112">
        <v>20052.419999999998</v>
      </c>
      <c r="D1975" s="2112">
        <v>2292.56</v>
      </c>
    </row>
    <row r="1976" spans="2:4">
      <c r="B1976" s="2026">
        <v>42773</v>
      </c>
      <c r="C1976" s="2112">
        <v>20090.29</v>
      </c>
      <c r="D1976" s="2112">
        <v>2293.08</v>
      </c>
    </row>
    <row r="1977" spans="2:4">
      <c r="B1977" s="2026">
        <v>42774</v>
      </c>
      <c r="C1977" s="2112">
        <v>20054.34</v>
      </c>
      <c r="D1977" s="2112">
        <v>2294.67</v>
      </c>
    </row>
    <row r="1978" spans="2:4">
      <c r="B1978" s="2026">
        <v>42775</v>
      </c>
      <c r="C1978" s="2112">
        <v>20172.400000000001</v>
      </c>
      <c r="D1978" s="2112">
        <v>2307.87</v>
      </c>
    </row>
    <row r="1979" spans="2:4">
      <c r="B1979" s="2026">
        <v>42776</v>
      </c>
      <c r="C1979" s="2112">
        <v>20269.37</v>
      </c>
      <c r="D1979" s="2112">
        <v>2316.1</v>
      </c>
    </row>
    <row r="1980" spans="2:4">
      <c r="B1980" s="2026">
        <v>42779</v>
      </c>
      <c r="C1980" s="2112">
        <v>20412.16</v>
      </c>
      <c r="D1980" s="2112">
        <v>2328.25</v>
      </c>
    </row>
    <row r="1981" spans="2:4">
      <c r="B1981" s="2026">
        <v>42780</v>
      </c>
      <c r="C1981" s="2112">
        <v>20504.41</v>
      </c>
      <c r="D1981" s="2112">
        <v>2337.58</v>
      </c>
    </row>
    <row r="1982" spans="2:4">
      <c r="B1982" s="2026">
        <v>42781</v>
      </c>
      <c r="C1982" s="2112">
        <v>20611.86</v>
      </c>
      <c r="D1982" s="2112">
        <v>2349.25</v>
      </c>
    </row>
    <row r="1983" spans="2:4">
      <c r="B1983" s="2026">
        <v>42782</v>
      </c>
      <c r="C1983" s="2112">
        <v>20619.77</v>
      </c>
      <c r="D1983" s="2112">
        <v>2347.2199999999998</v>
      </c>
    </row>
    <row r="1984" spans="2:4">
      <c r="B1984" s="2026">
        <v>42783</v>
      </c>
      <c r="C1984" s="2112">
        <v>20624.05</v>
      </c>
      <c r="D1984" s="2112">
        <v>2351.16</v>
      </c>
    </row>
    <row r="1985" spans="2:4">
      <c r="B1985" s="2026">
        <v>42786</v>
      </c>
      <c r="C1985" s="428" t="e">
        <f>NA()</f>
        <v>#N/A</v>
      </c>
      <c r="D1985" s="428" t="e">
        <f>NA()</f>
        <v>#N/A</v>
      </c>
    </row>
    <row r="1986" spans="2:4">
      <c r="B1986" s="2026">
        <v>42787</v>
      </c>
      <c r="C1986" s="2112">
        <v>20743</v>
      </c>
      <c r="D1986" s="2112">
        <v>2365.38</v>
      </c>
    </row>
    <row r="1987" spans="2:4">
      <c r="B1987" s="2026">
        <v>42788</v>
      </c>
      <c r="C1987" s="2112">
        <v>20775.599999999999</v>
      </c>
      <c r="D1987" s="2112">
        <v>2362.8200000000002</v>
      </c>
    </row>
    <row r="1988" spans="2:4">
      <c r="B1988" s="2026">
        <v>42789</v>
      </c>
      <c r="C1988" s="2112">
        <v>20810.32</v>
      </c>
      <c r="D1988" s="2112">
        <v>2363.81</v>
      </c>
    </row>
    <row r="1989" spans="2:4">
      <c r="B1989" s="2026">
        <v>42790</v>
      </c>
      <c r="C1989" s="2112">
        <v>20821.759999999998</v>
      </c>
      <c r="D1989" s="2112">
        <v>2367.34</v>
      </c>
    </row>
    <row r="1990" spans="2:4">
      <c r="B1990" s="2026">
        <v>42793</v>
      </c>
      <c r="C1990" s="2112">
        <v>20837.439999999999</v>
      </c>
      <c r="D1990" s="2112">
        <v>2369.75</v>
      </c>
    </row>
    <row r="1991" spans="2:4">
      <c r="B1991" s="2026">
        <v>42794</v>
      </c>
      <c r="C1991" s="2112">
        <v>20812.240000000002</v>
      </c>
      <c r="D1991" s="2112">
        <v>2363.64</v>
      </c>
    </row>
    <row r="1992" spans="2:4">
      <c r="B1992" s="2026">
        <v>42795</v>
      </c>
      <c r="C1992" s="2112">
        <v>21115.55</v>
      </c>
      <c r="D1992" s="2112">
        <v>2395.96</v>
      </c>
    </row>
    <row r="1993" spans="2:4">
      <c r="B1993" s="2026">
        <v>42796</v>
      </c>
      <c r="C1993" s="2112">
        <v>21002.97</v>
      </c>
      <c r="D1993" s="2112">
        <v>2381.92</v>
      </c>
    </row>
    <row r="1994" spans="2:4">
      <c r="B1994" s="2026">
        <v>42797</v>
      </c>
      <c r="C1994" s="2112">
        <v>21005.71</v>
      </c>
      <c r="D1994" s="2112">
        <v>2383.12</v>
      </c>
    </row>
    <row r="1995" spans="2:4">
      <c r="B1995" s="2026">
        <v>42800</v>
      </c>
      <c r="C1995" s="2112">
        <v>20954.34</v>
      </c>
      <c r="D1995" s="2112">
        <v>2375.31</v>
      </c>
    </row>
    <row r="1996" spans="2:4">
      <c r="B1996" s="2026">
        <v>42801</v>
      </c>
      <c r="C1996" s="2112">
        <v>20924.759999999998</v>
      </c>
      <c r="D1996" s="2112">
        <v>2368.39</v>
      </c>
    </row>
    <row r="1997" spans="2:4">
      <c r="B1997" s="2026">
        <v>42802</v>
      </c>
      <c r="C1997" s="2112">
        <v>20855.73</v>
      </c>
      <c r="D1997" s="2112">
        <v>2362.98</v>
      </c>
    </row>
    <row r="1998" spans="2:4">
      <c r="B1998" s="2026">
        <v>42803</v>
      </c>
      <c r="C1998" s="2112">
        <v>20858.189999999999</v>
      </c>
      <c r="D1998" s="2112">
        <v>2364.87</v>
      </c>
    </row>
    <row r="1999" spans="2:4">
      <c r="B1999" s="2026">
        <v>42804</v>
      </c>
      <c r="C1999" s="2112">
        <v>20902.98</v>
      </c>
      <c r="D1999" s="2112">
        <v>2372.6</v>
      </c>
    </row>
    <row r="2000" spans="2:4">
      <c r="B2000" s="2026">
        <v>42807</v>
      </c>
      <c r="C2000" s="2112">
        <v>20881.48</v>
      </c>
      <c r="D2000" s="2112">
        <v>2373.4699999999998</v>
      </c>
    </row>
    <row r="2001" spans="2:4">
      <c r="B2001" s="2026">
        <v>42808</v>
      </c>
      <c r="C2001" s="2112">
        <v>20837.37</v>
      </c>
      <c r="D2001" s="2112">
        <v>2365.4499999999998</v>
      </c>
    </row>
    <row r="2002" spans="2:4">
      <c r="B2002" s="2026">
        <v>42809</v>
      </c>
      <c r="C2002" s="2112">
        <v>20950.099999999999</v>
      </c>
      <c r="D2002" s="2112">
        <v>2385.2600000000002</v>
      </c>
    </row>
    <row r="2003" spans="2:4">
      <c r="B2003" s="2026">
        <v>42810</v>
      </c>
      <c r="C2003" s="2112">
        <v>20934.55</v>
      </c>
      <c r="D2003" s="2112">
        <v>2381.38</v>
      </c>
    </row>
    <row r="2004" spans="2:4">
      <c r="B2004" s="2026">
        <v>42811</v>
      </c>
      <c r="C2004" s="2112">
        <v>20914.62</v>
      </c>
      <c r="D2004" s="2112">
        <v>2378.25</v>
      </c>
    </row>
    <row r="2005" spans="2:4">
      <c r="B2005" s="2026">
        <v>42814</v>
      </c>
      <c r="C2005" s="2112">
        <v>20905.86</v>
      </c>
      <c r="D2005" s="2112">
        <v>2373.4699999999998</v>
      </c>
    </row>
    <row r="2006" spans="2:4">
      <c r="B2006" s="2026">
        <v>42815</v>
      </c>
      <c r="C2006" s="2112">
        <v>20668.009999999998</v>
      </c>
      <c r="D2006" s="2112">
        <v>2344.02</v>
      </c>
    </row>
    <row r="2007" spans="2:4">
      <c r="B2007" s="2026">
        <v>42816</v>
      </c>
      <c r="C2007" s="2112">
        <v>20661.3</v>
      </c>
      <c r="D2007" s="2112">
        <v>2348.4499999999998</v>
      </c>
    </row>
    <row r="2008" spans="2:4">
      <c r="B2008" s="2026">
        <v>42817</v>
      </c>
      <c r="C2008" s="2112">
        <v>20656.580000000002</v>
      </c>
      <c r="D2008" s="2112">
        <v>2345.96</v>
      </c>
    </row>
    <row r="2009" spans="2:4">
      <c r="B2009" s="2026">
        <v>42818</v>
      </c>
      <c r="C2009" s="2112">
        <v>20596.72</v>
      </c>
      <c r="D2009" s="2112">
        <v>2343.98</v>
      </c>
    </row>
    <row r="2010" spans="2:4">
      <c r="B2010" s="2026">
        <v>42821</v>
      </c>
      <c r="C2010" s="2112">
        <v>20550.98</v>
      </c>
      <c r="D2010" s="2112">
        <v>2341.59</v>
      </c>
    </row>
    <row r="2011" spans="2:4">
      <c r="B2011" s="2026">
        <v>42822</v>
      </c>
      <c r="C2011" s="2112">
        <v>20701.5</v>
      </c>
      <c r="D2011" s="2112">
        <v>2358.5700000000002</v>
      </c>
    </row>
    <row r="2012" spans="2:4">
      <c r="B2012" s="2026">
        <v>42823</v>
      </c>
      <c r="C2012" s="2112">
        <v>20659.32</v>
      </c>
      <c r="D2012" s="2112">
        <v>2361.13</v>
      </c>
    </row>
    <row r="2013" spans="2:4">
      <c r="B2013" s="2026">
        <v>42824</v>
      </c>
      <c r="C2013" s="2112">
        <v>20728.490000000002</v>
      </c>
      <c r="D2013" s="2112">
        <v>2368.06</v>
      </c>
    </row>
    <row r="2014" spans="2:4">
      <c r="B2014" s="2026">
        <v>42825</v>
      </c>
      <c r="C2014" s="2112">
        <v>20663.22</v>
      </c>
      <c r="D2014" s="2112">
        <v>2362.7199999999998</v>
      </c>
    </row>
    <row r="2015" spans="2:4">
      <c r="B2015" s="2026">
        <v>42828</v>
      </c>
      <c r="C2015" s="2112">
        <v>20650.21</v>
      </c>
      <c r="D2015" s="2112">
        <v>2358.84</v>
      </c>
    </row>
    <row r="2016" spans="2:4">
      <c r="B2016" s="2026">
        <v>42829</v>
      </c>
      <c r="C2016" s="2112">
        <v>20689.240000000002</v>
      </c>
      <c r="D2016" s="2112">
        <v>2360.16</v>
      </c>
    </row>
    <row r="2017" spans="2:4">
      <c r="B2017" s="2026">
        <v>42830</v>
      </c>
      <c r="C2017" s="2112">
        <v>20648.150000000001</v>
      </c>
      <c r="D2017" s="2112">
        <v>2352.9499999999998</v>
      </c>
    </row>
    <row r="2018" spans="2:4">
      <c r="B2018" s="2026">
        <v>42831</v>
      </c>
      <c r="C2018" s="2112">
        <v>20662.95</v>
      </c>
      <c r="D2018" s="2112">
        <v>2357.4899999999998</v>
      </c>
    </row>
    <row r="2019" spans="2:4">
      <c r="B2019" s="2026">
        <v>42832</v>
      </c>
      <c r="C2019" s="2112">
        <v>20656.099999999999</v>
      </c>
      <c r="D2019" s="2112">
        <v>2355.54</v>
      </c>
    </row>
    <row r="2020" spans="2:4">
      <c r="B2020" s="2026">
        <v>42835</v>
      </c>
      <c r="C2020" s="2112">
        <v>20658.02</v>
      </c>
      <c r="D2020" s="2112">
        <v>2357.16</v>
      </c>
    </row>
    <row r="2021" spans="2:4">
      <c r="B2021" s="2026">
        <v>42836</v>
      </c>
      <c r="C2021" s="2112">
        <v>20651.3</v>
      </c>
      <c r="D2021" s="2112">
        <v>2353.7800000000002</v>
      </c>
    </row>
    <row r="2022" spans="2:4">
      <c r="B2022" s="2026">
        <v>42837</v>
      </c>
      <c r="C2022" s="2112">
        <v>20591.86</v>
      </c>
      <c r="D2022" s="2112">
        <v>2344.9299999999998</v>
      </c>
    </row>
    <row r="2023" spans="2:4">
      <c r="B2023" s="2026">
        <v>42838</v>
      </c>
      <c r="C2023" s="2112">
        <v>20453.25</v>
      </c>
      <c r="D2023" s="2112">
        <v>2328.9499999999998</v>
      </c>
    </row>
    <row r="2024" spans="2:4">
      <c r="B2024" s="2026">
        <v>42839</v>
      </c>
      <c r="C2024" s="428" t="e">
        <f>NA()</f>
        <v>#N/A</v>
      </c>
      <c r="D2024" s="428" t="e">
        <f>NA()</f>
        <v>#N/A</v>
      </c>
    </row>
    <row r="2025" spans="2:4">
      <c r="B2025" s="2026">
        <v>42842</v>
      </c>
      <c r="C2025" s="2112">
        <v>20636.919999999998</v>
      </c>
      <c r="D2025" s="2112">
        <v>2349.0100000000002</v>
      </c>
    </row>
    <row r="2026" spans="2:4">
      <c r="B2026" s="2026">
        <v>42843</v>
      </c>
      <c r="C2026" s="2112">
        <v>20523.28</v>
      </c>
      <c r="D2026" s="2112">
        <v>2342.19</v>
      </c>
    </row>
    <row r="2027" spans="2:4">
      <c r="B2027" s="2026">
        <v>42844</v>
      </c>
      <c r="C2027" s="2112">
        <v>20404.490000000002</v>
      </c>
      <c r="D2027" s="2112">
        <v>2338.17</v>
      </c>
    </row>
    <row r="2028" spans="2:4">
      <c r="B2028" s="2026">
        <v>42845</v>
      </c>
      <c r="C2028" s="2112">
        <v>20578.71</v>
      </c>
      <c r="D2028" s="2112">
        <v>2355.84</v>
      </c>
    </row>
    <row r="2029" spans="2:4">
      <c r="B2029" s="2026">
        <v>42846</v>
      </c>
      <c r="C2029" s="2112">
        <v>20547.759999999998</v>
      </c>
      <c r="D2029" s="2112">
        <v>2348.69</v>
      </c>
    </row>
    <row r="2030" spans="2:4">
      <c r="B2030" s="2026">
        <v>42849</v>
      </c>
      <c r="C2030" s="2112">
        <v>20763.89</v>
      </c>
      <c r="D2030" s="2112">
        <v>2374.15</v>
      </c>
    </row>
    <row r="2031" spans="2:4">
      <c r="B2031" s="2026">
        <v>42850</v>
      </c>
      <c r="C2031" s="2112">
        <v>20996.12</v>
      </c>
      <c r="D2031" s="2112">
        <v>2388.61</v>
      </c>
    </row>
    <row r="2032" spans="2:4">
      <c r="B2032" s="2026">
        <v>42851</v>
      </c>
      <c r="C2032" s="2112">
        <v>20975.09</v>
      </c>
      <c r="D2032" s="2112">
        <v>2387.4499999999998</v>
      </c>
    </row>
    <row r="2033" spans="2:4">
      <c r="B2033" s="2026">
        <v>42852</v>
      </c>
      <c r="C2033" s="2112">
        <v>20981.33</v>
      </c>
      <c r="D2033" s="2112">
        <v>2388.77</v>
      </c>
    </row>
    <row r="2034" spans="2:4">
      <c r="B2034" s="2026">
        <v>42853</v>
      </c>
      <c r="C2034" s="2112">
        <v>20940.509999999998</v>
      </c>
      <c r="D2034" s="2112">
        <v>2384.1999999999998</v>
      </c>
    </row>
    <row r="2035" spans="2:4">
      <c r="B2035" s="2026">
        <v>42856</v>
      </c>
      <c r="C2035" s="2112">
        <v>20913.46</v>
      </c>
      <c r="D2035" s="2112">
        <v>2388.33</v>
      </c>
    </row>
    <row r="2036" spans="2:4">
      <c r="B2036" s="2026">
        <v>42857</v>
      </c>
      <c r="C2036" s="2112">
        <v>20949.89</v>
      </c>
      <c r="D2036" s="2112">
        <v>2391.17</v>
      </c>
    </row>
    <row r="2037" spans="2:4">
      <c r="B2037" s="2026">
        <v>42858</v>
      </c>
      <c r="C2037" s="2112">
        <v>20957.900000000001</v>
      </c>
      <c r="D2037" s="2112">
        <v>2388.13</v>
      </c>
    </row>
    <row r="2038" spans="2:4">
      <c r="B2038" s="2026">
        <v>42859</v>
      </c>
      <c r="C2038" s="2112">
        <v>20951.47</v>
      </c>
      <c r="D2038" s="2112">
        <v>2389.52</v>
      </c>
    </row>
    <row r="2039" spans="2:4">
      <c r="B2039" s="2026">
        <v>42860</v>
      </c>
      <c r="C2039" s="2112">
        <v>21006.94</v>
      </c>
      <c r="D2039" s="2112">
        <v>2399.29</v>
      </c>
    </row>
    <row r="2040" spans="2:4">
      <c r="B2040" s="2026">
        <v>42863</v>
      </c>
      <c r="C2040" s="2112">
        <v>21012.28</v>
      </c>
      <c r="D2040" s="2112">
        <v>2399.38</v>
      </c>
    </row>
    <row r="2041" spans="2:4">
      <c r="B2041" s="2026">
        <v>42864</v>
      </c>
      <c r="C2041" s="2112">
        <v>20975.78</v>
      </c>
      <c r="D2041" s="2112">
        <v>2396.92</v>
      </c>
    </row>
    <row r="2042" spans="2:4">
      <c r="B2042" s="2026">
        <v>42865</v>
      </c>
      <c r="C2042" s="2112">
        <v>20943.11</v>
      </c>
      <c r="D2042" s="2112">
        <v>2399.63</v>
      </c>
    </row>
    <row r="2043" spans="2:4">
      <c r="B2043" s="2026">
        <v>42866</v>
      </c>
      <c r="C2043" s="2112">
        <v>20919.419999999998</v>
      </c>
      <c r="D2043" s="2112">
        <v>2394.44</v>
      </c>
    </row>
    <row r="2044" spans="2:4">
      <c r="B2044" s="2026">
        <v>42867</v>
      </c>
      <c r="C2044" s="2112">
        <v>20896.61</v>
      </c>
      <c r="D2044" s="2112">
        <v>2390.9</v>
      </c>
    </row>
    <row r="2045" spans="2:4">
      <c r="B2045" s="2026">
        <v>42870</v>
      </c>
      <c r="C2045" s="2112">
        <v>20981.94</v>
      </c>
      <c r="D2045" s="2112">
        <v>2402.3200000000002</v>
      </c>
    </row>
    <row r="2046" spans="2:4">
      <c r="B2046" s="2026">
        <v>42871</v>
      </c>
      <c r="C2046" s="2112">
        <v>20979.75</v>
      </c>
      <c r="D2046" s="2112">
        <v>2400.67</v>
      </c>
    </row>
    <row r="2047" spans="2:4">
      <c r="B2047" s="2026">
        <v>42872</v>
      </c>
      <c r="C2047" s="2112">
        <v>20606.93</v>
      </c>
      <c r="D2047" s="2112">
        <v>2357.0300000000002</v>
      </c>
    </row>
    <row r="2048" spans="2:4">
      <c r="B2048" s="2026">
        <v>42873</v>
      </c>
      <c r="C2048" s="2112">
        <v>20663.02</v>
      </c>
      <c r="D2048" s="2112">
        <v>2365.7199999999998</v>
      </c>
    </row>
    <row r="2049" spans="2:4">
      <c r="B2049" s="2026">
        <v>42874</v>
      </c>
      <c r="C2049" s="2112">
        <v>20804.84</v>
      </c>
      <c r="D2049" s="2112">
        <v>2381.73</v>
      </c>
    </row>
    <row r="2050" spans="2:4">
      <c r="B2050" s="2026">
        <v>42877</v>
      </c>
      <c r="C2050" s="2112">
        <v>20894.830000000002</v>
      </c>
      <c r="D2050" s="2112">
        <v>2394.02</v>
      </c>
    </row>
    <row r="2051" spans="2:4">
      <c r="B2051" s="2026">
        <v>42878</v>
      </c>
      <c r="C2051" s="2112">
        <v>20937.91</v>
      </c>
      <c r="D2051" s="2112">
        <v>2398.42</v>
      </c>
    </row>
    <row r="2052" spans="2:4">
      <c r="B2052" s="2026">
        <v>42879</v>
      </c>
      <c r="C2052" s="2112">
        <v>21012.42</v>
      </c>
      <c r="D2052" s="2112">
        <v>2404.39</v>
      </c>
    </row>
    <row r="2053" spans="2:4">
      <c r="B2053" s="2026">
        <v>42880</v>
      </c>
      <c r="C2053" s="2112">
        <v>21082.95</v>
      </c>
      <c r="D2053" s="2112">
        <v>2415.0700000000002</v>
      </c>
    </row>
    <row r="2054" spans="2:4">
      <c r="B2054" s="2026">
        <v>42881</v>
      </c>
      <c r="C2054" s="2112">
        <v>21080.28</v>
      </c>
      <c r="D2054" s="2112">
        <v>2415.8200000000002</v>
      </c>
    </row>
    <row r="2055" spans="2:4">
      <c r="B2055" s="2026">
        <v>42884</v>
      </c>
      <c r="C2055" s="428" t="e">
        <f>NA()</f>
        <v>#N/A</v>
      </c>
      <c r="D2055" s="428" t="e">
        <f>NA()</f>
        <v>#N/A</v>
      </c>
    </row>
    <row r="2056" spans="2:4">
      <c r="B2056" s="2026">
        <v>42885</v>
      </c>
      <c r="C2056" s="2112">
        <v>21029.47</v>
      </c>
      <c r="D2056" s="2112">
        <v>2412.91</v>
      </c>
    </row>
    <row r="2057" spans="2:4">
      <c r="B2057" s="2026">
        <v>42886</v>
      </c>
      <c r="C2057" s="2112">
        <v>21008.65</v>
      </c>
      <c r="D2057" s="2112">
        <v>2411.8000000000002</v>
      </c>
    </row>
    <row r="2058" spans="2:4">
      <c r="B2058" s="2026">
        <v>42887</v>
      </c>
      <c r="C2058" s="2112">
        <v>21144.18</v>
      </c>
      <c r="D2058" s="2112">
        <v>2430.06</v>
      </c>
    </row>
    <row r="2059" spans="2:4">
      <c r="B2059" s="2026">
        <v>42888</v>
      </c>
      <c r="C2059" s="2112">
        <v>21206.29</v>
      </c>
      <c r="D2059" s="2112">
        <v>2439.0700000000002</v>
      </c>
    </row>
    <row r="2060" spans="2:4">
      <c r="B2060" s="2026">
        <v>42891</v>
      </c>
      <c r="C2060" s="2112">
        <v>21184.04</v>
      </c>
      <c r="D2060" s="2112">
        <v>2436.1</v>
      </c>
    </row>
    <row r="2061" spans="2:4">
      <c r="B2061" s="2026">
        <v>42892</v>
      </c>
      <c r="C2061" s="2112">
        <v>21136.23</v>
      </c>
      <c r="D2061" s="2112">
        <v>2429.33</v>
      </c>
    </row>
    <row r="2062" spans="2:4">
      <c r="B2062" s="2026">
        <v>42893</v>
      </c>
      <c r="C2062" s="2112">
        <v>21173.69</v>
      </c>
      <c r="D2062" s="2112">
        <v>2433.14</v>
      </c>
    </row>
    <row r="2063" spans="2:4">
      <c r="B2063" s="2026">
        <v>42894</v>
      </c>
      <c r="C2063" s="2112">
        <v>21182.53</v>
      </c>
      <c r="D2063" s="2112">
        <v>2433.79</v>
      </c>
    </row>
    <row r="2064" spans="2:4">
      <c r="B2064" s="2026">
        <v>42895</v>
      </c>
      <c r="C2064" s="2112">
        <v>21271.97</v>
      </c>
      <c r="D2064" s="2112">
        <v>2431.77</v>
      </c>
    </row>
    <row r="2065" spans="2:4">
      <c r="B2065" s="2026">
        <v>42898</v>
      </c>
      <c r="C2065" s="2112">
        <v>21235.67</v>
      </c>
      <c r="D2065" s="2112">
        <v>2429.39</v>
      </c>
    </row>
    <row r="2066" spans="2:4">
      <c r="B2066" s="2026">
        <v>42899</v>
      </c>
      <c r="C2066" s="2112">
        <v>21328.47</v>
      </c>
      <c r="D2066" s="2112">
        <v>2440.35</v>
      </c>
    </row>
    <row r="2067" spans="2:4">
      <c r="B2067" s="2026">
        <v>42900</v>
      </c>
      <c r="C2067" s="2112">
        <v>21374.560000000001</v>
      </c>
      <c r="D2067" s="2112">
        <v>2437.92</v>
      </c>
    </row>
    <row r="2068" spans="2:4">
      <c r="B2068" s="2026">
        <v>42901</v>
      </c>
      <c r="C2068" s="2112">
        <v>21359.9</v>
      </c>
      <c r="D2068" s="2112">
        <v>2432.46</v>
      </c>
    </row>
    <row r="2069" spans="2:4">
      <c r="B2069" s="2026">
        <v>42902</v>
      </c>
      <c r="C2069" s="2112">
        <v>21384.28</v>
      </c>
      <c r="D2069" s="2112">
        <v>2433.15</v>
      </c>
    </row>
    <row r="2070" spans="2:4">
      <c r="B2070" s="2026">
        <v>42905</v>
      </c>
      <c r="C2070" s="2112">
        <v>21528.99</v>
      </c>
      <c r="D2070" s="2112">
        <v>2453.46</v>
      </c>
    </row>
    <row r="2071" spans="2:4">
      <c r="B2071" s="2026">
        <v>42906</v>
      </c>
      <c r="C2071" s="2112">
        <v>21467.14</v>
      </c>
      <c r="D2071" s="2112">
        <v>2437.0300000000002</v>
      </c>
    </row>
    <row r="2072" spans="2:4">
      <c r="B2072" s="2026">
        <v>42907</v>
      </c>
      <c r="C2072" s="2112">
        <v>21410.03</v>
      </c>
      <c r="D2072" s="2112">
        <v>2435.61</v>
      </c>
    </row>
    <row r="2073" spans="2:4">
      <c r="B2073" s="2026">
        <v>42908</v>
      </c>
      <c r="C2073" s="2112">
        <v>21397.29</v>
      </c>
      <c r="D2073" s="2112">
        <v>2434.5</v>
      </c>
    </row>
    <row r="2074" spans="2:4">
      <c r="B2074" s="2026">
        <v>42909</v>
      </c>
      <c r="C2074" s="2112">
        <v>21394.76</v>
      </c>
      <c r="D2074" s="2112">
        <v>2438.3000000000002</v>
      </c>
    </row>
    <row r="2075" spans="2:4">
      <c r="B2075" s="2026">
        <v>42912</v>
      </c>
      <c r="C2075" s="2112">
        <v>21409.55</v>
      </c>
      <c r="D2075" s="2112">
        <v>2439.0700000000002</v>
      </c>
    </row>
    <row r="2076" spans="2:4">
      <c r="B2076" s="2026">
        <v>42913</v>
      </c>
      <c r="C2076" s="2112">
        <v>21310.66</v>
      </c>
      <c r="D2076" s="2112">
        <v>2419.38</v>
      </c>
    </row>
    <row r="2077" spans="2:4">
      <c r="B2077" s="2026">
        <v>42914</v>
      </c>
      <c r="C2077" s="2112">
        <v>21454.61</v>
      </c>
      <c r="D2077" s="2112">
        <v>2440.69</v>
      </c>
    </row>
    <row r="2078" spans="2:4">
      <c r="B2078" s="2026">
        <v>42915</v>
      </c>
      <c r="C2078" s="2112">
        <v>21287.03</v>
      </c>
      <c r="D2078" s="2112">
        <v>2419.6999999999998</v>
      </c>
    </row>
    <row r="2079" spans="2:4">
      <c r="B2079" s="2026">
        <v>42916</v>
      </c>
      <c r="C2079" s="2112">
        <v>21349.63</v>
      </c>
      <c r="D2079" s="2112">
        <v>2423.41</v>
      </c>
    </row>
    <row r="2080" spans="2:4">
      <c r="B2080" s="2026">
        <v>42919</v>
      </c>
      <c r="C2080" s="2112">
        <v>21479.27</v>
      </c>
      <c r="D2080" s="2112">
        <v>2429.0100000000002</v>
      </c>
    </row>
    <row r="2081" spans="2:4">
      <c r="B2081" s="2026">
        <v>42920</v>
      </c>
      <c r="C2081" s="428" t="e">
        <f>NA()</f>
        <v>#N/A</v>
      </c>
      <c r="D2081" s="428" t="e">
        <f>NA()</f>
        <v>#N/A</v>
      </c>
    </row>
    <row r="2082" spans="2:4">
      <c r="B2082" s="2026">
        <v>42921</v>
      </c>
      <c r="C2082" s="2112">
        <v>21478.17</v>
      </c>
      <c r="D2082" s="2112">
        <v>2432.54</v>
      </c>
    </row>
    <row r="2083" spans="2:4">
      <c r="B2083" s="2026">
        <v>42922</v>
      </c>
      <c r="C2083" s="2112">
        <v>21320.04</v>
      </c>
      <c r="D2083" s="2112">
        <v>2409.75</v>
      </c>
    </row>
    <row r="2084" spans="2:4">
      <c r="B2084" s="2026">
        <v>42923</v>
      </c>
      <c r="C2084" s="2112">
        <v>21414.34</v>
      </c>
      <c r="D2084" s="2112">
        <v>2425.1799999999998</v>
      </c>
    </row>
    <row r="2085" spans="2:4">
      <c r="B2085" s="2026">
        <v>42926</v>
      </c>
      <c r="C2085" s="2112">
        <v>21408.52</v>
      </c>
      <c r="D2085" s="2112">
        <v>2427.4299999999998</v>
      </c>
    </row>
    <row r="2086" spans="2:4">
      <c r="B2086" s="2026">
        <v>42927</v>
      </c>
      <c r="C2086" s="2112">
        <v>21409.07</v>
      </c>
      <c r="D2086" s="2112">
        <v>2425.5300000000002</v>
      </c>
    </row>
    <row r="2087" spans="2:4">
      <c r="B2087" s="2026">
        <v>42928</v>
      </c>
      <c r="C2087" s="2112">
        <v>21532.14</v>
      </c>
      <c r="D2087" s="2112">
        <v>2443.25</v>
      </c>
    </row>
    <row r="2088" spans="2:4">
      <c r="B2088" s="2026">
        <v>42929</v>
      </c>
      <c r="C2088" s="2112">
        <v>21553.09</v>
      </c>
      <c r="D2088" s="2112">
        <v>2447.83</v>
      </c>
    </row>
    <row r="2089" spans="2:4">
      <c r="B2089" s="2026">
        <v>42930</v>
      </c>
      <c r="C2089" s="2112">
        <v>21637.74</v>
      </c>
      <c r="D2089" s="2112">
        <v>2459.27</v>
      </c>
    </row>
    <row r="2090" spans="2:4">
      <c r="B2090" s="2026">
        <v>42933</v>
      </c>
      <c r="C2090" s="2112">
        <v>21629.72</v>
      </c>
      <c r="D2090" s="2112">
        <v>2459.14</v>
      </c>
    </row>
    <row r="2091" spans="2:4">
      <c r="B2091" s="2026">
        <v>42934</v>
      </c>
      <c r="C2091" s="2112">
        <v>21574.73</v>
      </c>
      <c r="D2091" s="2112">
        <v>2460.61</v>
      </c>
    </row>
    <row r="2092" spans="2:4">
      <c r="B2092" s="2026">
        <v>42935</v>
      </c>
      <c r="C2092" s="2112">
        <v>21640.75</v>
      </c>
      <c r="D2092" s="2112">
        <v>2473.83</v>
      </c>
    </row>
    <row r="2093" spans="2:4">
      <c r="B2093" s="2026">
        <v>42936</v>
      </c>
      <c r="C2093" s="2112">
        <v>21611.78</v>
      </c>
      <c r="D2093" s="2112">
        <v>2473.4499999999998</v>
      </c>
    </row>
    <row r="2094" spans="2:4">
      <c r="B2094" s="2026">
        <v>42937</v>
      </c>
      <c r="C2094" s="2112">
        <v>21580.07</v>
      </c>
      <c r="D2094" s="2112">
        <v>2472.54</v>
      </c>
    </row>
    <row r="2095" spans="2:4">
      <c r="B2095" s="2026">
        <v>42940</v>
      </c>
      <c r="C2095" s="2112">
        <v>21513.17</v>
      </c>
      <c r="D2095" s="2112">
        <v>2469.91</v>
      </c>
    </row>
    <row r="2096" spans="2:4">
      <c r="B2096" s="2026">
        <v>42941</v>
      </c>
      <c r="C2096" s="2112">
        <v>21613.43</v>
      </c>
      <c r="D2096" s="2112">
        <v>2477.13</v>
      </c>
    </row>
    <row r="2097" spans="2:4">
      <c r="B2097" s="2026">
        <v>42942</v>
      </c>
      <c r="C2097" s="2112">
        <v>21711.01</v>
      </c>
      <c r="D2097" s="2112">
        <v>2477.83</v>
      </c>
    </row>
    <row r="2098" spans="2:4">
      <c r="B2098" s="2026">
        <v>42943</v>
      </c>
      <c r="C2098" s="2112">
        <v>21796.55</v>
      </c>
      <c r="D2098" s="2112">
        <v>2475.42</v>
      </c>
    </row>
    <row r="2099" spans="2:4">
      <c r="B2099" s="2026">
        <v>42944</v>
      </c>
      <c r="C2099" s="2112">
        <v>21830.31</v>
      </c>
      <c r="D2099" s="2112">
        <v>2472.1</v>
      </c>
    </row>
    <row r="2100" spans="2:4">
      <c r="B2100" s="2026">
        <v>42947</v>
      </c>
      <c r="C2100" s="2112">
        <v>21891.119999999999</v>
      </c>
      <c r="D2100" s="2112">
        <v>2470.3000000000002</v>
      </c>
    </row>
    <row r="2101" spans="2:4">
      <c r="B2101" s="2026">
        <v>42948</v>
      </c>
      <c r="C2101" s="2112">
        <v>21963.919999999998</v>
      </c>
      <c r="D2101" s="2112">
        <v>2476.35</v>
      </c>
    </row>
    <row r="2102" spans="2:4">
      <c r="B2102" s="2026">
        <v>42949</v>
      </c>
      <c r="C2102" s="2112">
        <v>22016.240000000002</v>
      </c>
      <c r="D2102" s="2112">
        <v>2477.5700000000002</v>
      </c>
    </row>
    <row r="2103" spans="2:4">
      <c r="B2103" s="2026">
        <v>42950</v>
      </c>
      <c r="C2103" s="2112">
        <v>22026.1</v>
      </c>
      <c r="D2103" s="2112">
        <v>2472.16</v>
      </c>
    </row>
    <row r="2104" spans="2:4">
      <c r="B2104" s="2026">
        <v>42951</v>
      </c>
      <c r="C2104" s="2112">
        <v>22092.81</v>
      </c>
      <c r="D2104" s="2112">
        <v>2476.83</v>
      </c>
    </row>
    <row r="2105" spans="2:4">
      <c r="B2105" s="2026">
        <v>42954</v>
      </c>
      <c r="C2105" s="2112">
        <v>22118.42</v>
      </c>
      <c r="D2105" s="2112">
        <v>2480.91</v>
      </c>
    </row>
    <row r="2106" spans="2:4">
      <c r="B2106" s="2026">
        <v>42955</v>
      </c>
      <c r="C2106" s="2112">
        <v>22085.34</v>
      </c>
      <c r="D2106" s="2112">
        <v>2474.92</v>
      </c>
    </row>
    <row r="2107" spans="2:4">
      <c r="B2107" s="2026">
        <v>42956</v>
      </c>
      <c r="C2107" s="2112">
        <v>22048.7</v>
      </c>
      <c r="D2107" s="2112">
        <v>2474.02</v>
      </c>
    </row>
    <row r="2108" spans="2:4">
      <c r="B2108" s="2026">
        <v>42957</v>
      </c>
      <c r="C2108" s="2112">
        <v>21844.01</v>
      </c>
      <c r="D2108" s="2112">
        <v>2438.21</v>
      </c>
    </row>
    <row r="2109" spans="2:4">
      <c r="B2109" s="2026">
        <v>42958</v>
      </c>
      <c r="C2109" s="2112">
        <v>21858.32</v>
      </c>
      <c r="D2109" s="2112">
        <v>2441.3200000000002</v>
      </c>
    </row>
    <row r="2110" spans="2:4">
      <c r="B2110" s="2026">
        <v>42961</v>
      </c>
      <c r="C2110" s="2112">
        <v>21993.71</v>
      </c>
      <c r="D2110" s="2112">
        <v>2465.84</v>
      </c>
    </row>
    <row r="2111" spans="2:4">
      <c r="B2111" s="2026">
        <v>42962</v>
      </c>
      <c r="C2111" s="2112">
        <v>21998.99</v>
      </c>
      <c r="D2111" s="2112">
        <v>2464.61</v>
      </c>
    </row>
    <row r="2112" spans="2:4">
      <c r="B2112" s="2026">
        <v>42963</v>
      </c>
      <c r="C2112" s="2112">
        <v>22024.87</v>
      </c>
      <c r="D2112" s="2112">
        <v>2468.11</v>
      </c>
    </row>
    <row r="2113" spans="2:4">
      <c r="B2113" s="2026">
        <v>42964</v>
      </c>
      <c r="C2113" s="2112">
        <v>21750.73</v>
      </c>
      <c r="D2113" s="2112">
        <v>2430.0100000000002</v>
      </c>
    </row>
    <row r="2114" spans="2:4">
      <c r="B2114" s="2026">
        <v>42965</v>
      </c>
      <c r="C2114" s="2112">
        <v>21674.51</v>
      </c>
      <c r="D2114" s="2112">
        <v>2425.5500000000002</v>
      </c>
    </row>
    <row r="2115" spans="2:4">
      <c r="B2115" s="2026">
        <v>42968</v>
      </c>
      <c r="C2115" s="2112">
        <v>21703.75</v>
      </c>
      <c r="D2115" s="2112">
        <v>2428.37</v>
      </c>
    </row>
    <row r="2116" spans="2:4">
      <c r="B2116" s="2026">
        <v>42969</v>
      </c>
      <c r="C2116" s="2112">
        <v>21899.89</v>
      </c>
      <c r="D2116" s="2112">
        <v>2452.5100000000002</v>
      </c>
    </row>
    <row r="2117" spans="2:4">
      <c r="B2117" s="2026">
        <v>42970</v>
      </c>
      <c r="C2117" s="2112">
        <v>21812.09</v>
      </c>
      <c r="D2117" s="2112">
        <v>2444.04</v>
      </c>
    </row>
    <row r="2118" spans="2:4">
      <c r="B2118" s="2026">
        <v>42971</v>
      </c>
      <c r="C2118" s="2112">
        <v>21783.4</v>
      </c>
      <c r="D2118" s="2112">
        <v>2438.9699999999998</v>
      </c>
    </row>
    <row r="2119" spans="2:4">
      <c r="B2119" s="2026">
        <v>42972</v>
      </c>
      <c r="C2119" s="2112">
        <v>21813.67</v>
      </c>
      <c r="D2119" s="2112">
        <v>2443.0500000000002</v>
      </c>
    </row>
    <row r="2120" spans="2:4">
      <c r="B2120" s="2026">
        <v>42975</v>
      </c>
      <c r="C2120" s="2112">
        <v>21808.400000000001</v>
      </c>
      <c r="D2120" s="2112">
        <v>2444.2399999999998</v>
      </c>
    </row>
    <row r="2121" spans="2:4">
      <c r="B2121" s="2026">
        <v>42976</v>
      </c>
      <c r="C2121" s="2112">
        <v>21865.37</v>
      </c>
      <c r="D2121" s="2112">
        <v>2446.3000000000002</v>
      </c>
    </row>
    <row r="2122" spans="2:4">
      <c r="B2122" s="2026">
        <v>42977</v>
      </c>
      <c r="C2122" s="2112">
        <v>21892.43</v>
      </c>
      <c r="D2122" s="2112">
        <v>2457.59</v>
      </c>
    </row>
    <row r="2123" spans="2:4">
      <c r="B2123" s="2026">
        <v>42978</v>
      </c>
      <c r="C2123" s="2112">
        <v>21948.1</v>
      </c>
      <c r="D2123" s="2112">
        <v>2471.65</v>
      </c>
    </row>
    <row r="2124" spans="2:4">
      <c r="B2124" s="2026">
        <v>42979</v>
      </c>
      <c r="C2124" s="2112">
        <v>21987.56</v>
      </c>
      <c r="D2124" s="2112">
        <v>2476.5500000000002</v>
      </c>
    </row>
    <row r="2125" spans="2:4">
      <c r="B2125" s="2026">
        <v>42982</v>
      </c>
      <c r="C2125" s="428" t="e">
        <f>NA()</f>
        <v>#N/A</v>
      </c>
      <c r="D2125" s="428" t="e">
        <f>NA()</f>
        <v>#N/A</v>
      </c>
    </row>
    <row r="2126" spans="2:4">
      <c r="B2126" s="2026">
        <v>42983</v>
      </c>
      <c r="C2126" s="2112">
        <v>21753.31</v>
      </c>
      <c r="D2126" s="2112">
        <v>2457.85</v>
      </c>
    </row>
    <row r="2127" spans="2:4">
      <c r="B2127" s="2026">
        <v>42984</v>
      </c>
      <c r="C2127" s="2112">
        <v>21807.64</v>
      </c>
      <c r="D2127" s="2112">
        <v>2465.54</v>
      </c>
    </row>
    <row r="2128" spans="2:4">
      <c r="B2128" s="2026">
        <v>42985</v>
      </c>
      <c r="C2128" s="2112">
        <v>21784.78</v>
      </c>
      <c r="D2128" s="2112">
        <v>2465.1</v>
      </c>
    </row>
    <row r="2129" spans="2:4">
      <c r="B2129" s="2026">
        <v>42986</v>
      </c>
      <c r="C2129" s="2112">
        <v>21797.79</v>
      </c>
      <c r="D2129" s="2112">
        <v>2461.4299999999998</v>
      </c>
    </row>
    <row r="2130" spans="2:4">
      <c r="B2130" s="2026">
        <v>42989</v>
      </c>
      <c r="C2130" s="2112">
        <v>22057.37</v>
      </c>
      <c r="D2130" s="2112">
        <v>2488.11</v>
      </c>
    </row>
    <row r="2131" spans="2:4">
      <c r="B2131" s="2026">
        <v>42990</v>
      </c>
      <c r="C2131" s="2112">
        <v>22118.86</v>
      </c>
      <c r="D2131" s="2112">
        <v>2496.48</v>
      </c>
    </row>
    <row r="2132" spans="2:4">
      <c r="B2132" s="2026">
        <v>42991</v>
      </c>
      <c r="C2132" s="2112">
        <v>22158.18</v>
      </c>
      <c r="D2132" s="2112">
        <v>2498.37</v>
      </c>
    </row>
    <row r="2133" spans="2:4">
      <c r="B2133" s="2026">
        <v>42992</v>
      </c>
      <c r="C2133" s="2112">
        <v>22203.48</v>
      </c>
      <c r="D2133" s="2112">
        <v>2495.62</v>
      </c>
    </row>
    <row r="2134" spans="2:4">
      <c r="B2134" s="2026">
        <v>42993</v>
      </c>
      <c r="C2134" s="2112">
        <v>22268.34</v>
      </c>
      <c r="D2134" s="2112">
        <v>2500.23</v>
      </c>
    </row>
    <row r="2135" spans="2:4">
      <c r="B2135" s="2026">
        <v>42996</v>
      </c>
      <c r="C2135" s="2112">
        <v>22331.35</v>
      </c>
      <c r="D2135" s="2112">
        <v>2503.87</v>
      </c>
    </row>
    <row r="2136" spans="2:4">
      <c r="B2136" s="2026">
        <v>42997</v>
      </c>
      <c r="C2136" s="2112">
        <v>22370.799999999999</v>
      </c>
      <c r="D2136" s="2112">
        <v>2506.65</v>
      </c>
    </row>
    <row r="2137" spans="2:4">
      <c r="B2137" s="2026">
        <v>42998</v>
      </c>
      <c r="C2137" s="2112">
        <v>22412.59</v>
      </c>
      <c r="D2137" s="2112">
        <v>2508.2399999999998</v>
      </c>
    </row>
    <row r="2138" spans="2:4">
      <c r="B2138" s="2026">
        <v>42999</v>
      </c>
      <c r="C2138" s="2112">
        <v>22359.23</v>
      </c>
      <c r="D2138" s="2112">
        <v>2500.6</v>
      </c>
    </row>
    <row r="2139" spans="2:4">
      <c r="B2139" s="2026">
        <v>43000</v>
      </c>
      <c r="C2139" s="2112">
        <v>22349.59</v>
      </c>
      <c r="D2139" s="2112">
        <v>2502.2199999999998</v>
      </c>
    </row>
    <row r="2140" spans="2:4">
      <c r="B2140" s="2026">
        <v>43003</v>
      </c>
      <c r="C2140" s="2112">
        <v>22296.09</v>
      </c>
      <c r="D2140" s="2112">
        <v>2496.66</v>
      </c>
    </row>
    <row r="2141" spans="2:4">
      <c r="B2141" s="2026">
        <v>43004</v>
      </c>
      <c r="C2141" s="2112">
        <v>22284.32</v>
      </c>
      <c r="D2141" s="2112">
        <v>2496.84</v>
      </c>
    </row>
    <row r="2142" spans="2:4">
      <c r="B2142" s="2026">
        <v>43005</v>
      </c>
      <c r="C2142" s="2112">
        <v>22340.71</v>
      </c>
      <c r="D2142" s="2112">
        <v>2507.04</v>
      </c>
    </row>
    <row r="2143" spans="2:4">
      <c r="B2143" s="2026">
        <v>43006</v>
      </c>
      <c r="C2143" s="2112">
        <v>22381.200000000001</v>
      </c>
      <c r="D2143" s="2112">
        <v>2510.06</v>
      </c>
    </row>
    <row r="2144" spans="2:4">
      <c r="B2144" s="2026">
        <v>43007</v>
      </c>
      <c r="C2144" s="2112">
        <v>22405.09</v>
      </c>
      <c r="D2144" s="2112">
        <v>2519.36</v>
      </c>
    </row>
    <row r="2145" spans="2:4">
      <c r="B2145" s="2026">
        <v>43010</v>
      </c>
      <c r="C2145" s="2112">
        <v>22557.599999999999</v>
      </c>
      <c r="D2145" s="2112">
        <v>2529.12</v>
      </c>
    </row>
    <row r="2146" spans="2:4">
      <c r="B2146" s="2026">
        <v>43011</v>
      </c>
      <c r="C2146" s="2112">
        <v>22641.67</v>
      </c>
      <c r="D2146" s="2112">
        <v>2534.58</v>
      </c>
    </row>
    <row r="2147" spans="2:4">
      <c r="B2147" s="2026">
        <v>43012</v>
      </c>
      <c r="C2147" s="2112">
        <v>22661.64</v>
      </c>
      <c r="D2147" s="2112">
        <v>2537.7399999999998</v>
      </c>
    </row>
    <row r="2148" spans="2:4">
      <c r="B2148" s="2026">
        <v>43013</v>
      </c>
      <c r="C2148" s="2112">
        <v>22775.39</v>
      </c>
      <c r="D2148" s="2112">
        <v>2552.0700000000002</v>
      </c>
    </row>
    <row r="2149" spans="2:4">
      <c r="B2149" s="2026">
        <v>43014</v>
      </c>
      <c r="C2149" s="2112">
        <v>22773.67</v>
      </c>
      <c r="D2149" s="2112">
        <v>2549.33</v>
      </c>
    </row>
    <row r="2150" spans="2:4">
      <c r="B2150" s="2026">
        <v>43017</v>
      </c>
      <c r="C2150" s="2112">
        <v>22761.07</v>
      </c>
      <c r="D2150" s="2112">
        <v>2544.73</v>
      </c>
    </row>
    <row r="2151" spans="2:4">
      <c r="B2151" s="2026">
        <v>43018</v>
      </c>
      <c r="C2151" s="2112">
        <v>22830.68</v>
      </c>
      <c r="D2151" s="2112">
        <v>2550.64</v>
      </c>
    </row>
    <row r="2152" spans="2:4">
      <c r="B2152" s="2026">
        <v>43019</v>
      </c>
      <c r="C2152" s="2112">
        <v>22872.89</v>
      </c>
      <c r="D2152" s="2112">
        <v>2555.2399999999998</v>
      </c>
    </row>
    <row r="2153" spans="2:4">
      <c r="B2153" s="2026">
        <v>43020</v>
      </c>
      <c r="C2153" s="2112">
        <v>22841.01</v>
      </c>
      <c r="D2153" s="2112">
        <v>2550.9299999999998</v>
      </c>
    </row>
    <row r="2154" spans="2:4">
      <c r="B2154" s="2026">
        <v>43021</v>
      </c>
      <c r="C2154" s="2112">
        <v>22871.72</v>
      </c>
      <c r="D2154" s="2112">
        <v>2553.17</v>
      </c>
    </row>
    <row r="2155" spans="2:4">
      <c r="B2155" s="2026">
        <v>43024</v>
      </c>
      <c r="C2155" s="2112">
        <v>22956.959999999999</v>
      </c>
      <c r="D2155" s="2112">
        <v>2557.64</v>
      </c>
    </row>
    <row r="2156" spans="2:4">
      <c r="B2156" s="2026">
        <v>43025</v>
      </c>
      <c r="C2156" s="2112">
        <v>22997.439999999999</v>
      </c>
      <c r="D2156" s="2112">
        <v>2559.36</v>
      </c>
    </row>
    <row r="2157" spans="2:4">
      <c r="B2157" s="2026">
        <v>43026</v>
      </c>
      <c r="C2157" s="2112">
        <v>23157.599999999999</v>
      </c>
      <c r="D2157" s="2112">
        <v>2561.2600000000002</v>
      </c>
    </row>
    <row r="2158" spans="2:4">
      <c r="B2158" s="2026">
        <v>43027</v>
      </c>
      <c r="C2158" s="2112">
        <v>23163.040000000001</v>
      </c>
      <c r="D2158" s="2112">
        <v>2562.1</v>
      </c>
    </row>
    <row r="2159" spans="2:4">
      <c r="B2159" s="2026">
        <v>43028</v>
      </c>
      <c r="C2159" s="2112">
        <v>23328.63</v>
      </c>
      <c r="D2159" s="2112">
        <v>2575.21</v>
      </c>
    </row>
    <row r="2160" spans="2:4">
      <c r="B2160" s="2026">
        <v>43031</v>
      </c>
      <c r="C2160" s="2112">
        <v>23273.96</v>
      </c>
      <c r="D2160" s="2112">
        <v>2564.98</v>
      </c>
    </row>
    <row r="2161" spans="2:4">
      <c r="B2161" s="2026">
        <v>43032</v>
      </c>
      <c r="C2161" s="2112">
        <v>23441.759999999998</v>
      </c>
      <c r="D2161" s="2112">
        <v>2569.13</v>
      </c>
    </row>
    <row r="2162" spans="2:4">
      <c r="B2162" s="2026">
        <v>43033</v>
      </c>
      <c r="C2162" s="2112">
        <v>23329.46</v>
      </c>
      <c r="D2162" s="2112">
        <v>2557.15</v>
      </c>
    </row>
    <row r="2163" spans="2:4">
      <c r="B2163" s="2026">
        <v>43034</v>
      </c>
      <c r="C2163" s="2112">
        <v>23400.86</v>
      </c>
      <c r="D2163" s="2112">
        <v>2560.4</v>
      </c>
    </row>
    <row r="2164" spans="2:4">
      <c r="B2164" s="2026">
        <v>43035</v>
      </c>
      <c r="C2164" s="2112">
        <v>23434.19</v>
      </c>
      <c r="D2164" s="2112">
        <v>2581.0700000000002</v>
      </c>
    </row>
    <row r="2165" spans="2:4">
      <c r="B2165" s="2026">
        <v>43038</v>
      </c>
      <c r="C2165" s="2112">
        <v>23348.74</v>
      </c>
      <c r="D2165" s="2112">
        <v>2572.83</v>
      </c>
    </row>
    <row r="2166" spans="2:4">
      <c r="B2166" s="2026">
        <v>43039</v>
      </c>
      <c r="C2166" s="2112">
        <v>23377.24</v>
      </c>
      <c r="D2166" s="2112">
        <v>2575.2600000000002</v>
      </c>
    </row>
    <row r="2167" spans="2:4">
      <c r="B2167" s="2026">
        <v>43040</v>
      </c>
      <c r="C2167" s="2112">
        <v>23435.01</v>
      </c>
      <c r="D2167" s="2112">
        <v>2579.36</v>
      </c>
    </row>
    <row r="2168" spans="2:4">
      <c r="B2168" s="2026">
        <v>43041</v>
      </c>
      <c r="C2168" s="2112">
        <v>23516.26</v>
      </c>
      <c r="D2168" s="2112">
        <v>2579.85</v>
      </c>
    </row>
    <row r="2169" spans="2:4">
      <c r="B2169" s="2026">
        <v>43042</v>
      </c>
      <c r="C2169" s="2112">
        <v>23539.19</v>
      </c>
      <c r="D2169" s="2112">
        <v>2587.84</v>
      </c>
    </row>
    <row r="2170" spans="2:4">
      <c r="B2170" s="2026">
        <v>43045</v>
      </c>
      <c r="C2170" s="2112">
        <v>23548.42</v>
      </c>
      <c r="D2170" s="2112">
        <v>2591.13</v>
      </c>
    </row>
    <row r="2171" spans="2:4">
      <c r="B2171" s="2026">
        <v>43046</v>
      </c>
      <c r="C2171" s="2112">
        <v>23557.23</v>
      </c>
      <c r="D2171" s="2112">
        <v>2590.64</v>
      </c>
    </row>
    <row r="2172" spans="2:4">
      <c r="B2172" s="2026">
        <v>43047</v>
      </c>
      <c r="C2172" s="2112">
        <v>23563.360000000001</v>
      </c>
      <c r="D2172" s="2112">
        <v>2594.38</v>
      </c>
    </row>
    <row r="2173" spans="2:4">
      <c r="B2173" s="2026">
        <v>43048</v>
      </c>
      <c r="C2173" s="2112">
        <v>23461.94</v>
      </c>
      <c r="D2173" s="2112">
        <v>2584.62</v>
      </c>
    </row>
    <row r="2174" spans="2:4">
      <c r="B2174" s="2026">
        <v>43049</v>
      </c>
      <c r="C2174" s="2112">
        <v>23422.21</v>
      </c>
      <c r="D2174" s="2112">
        <v>2582.3000000000002</v>
      </c>
    </row>
    <row r="2175" spans="2:4">
      <c r="B2175" s="2026">
        <v>43052</v>
      </c>
      <c r="C2175" s="2112">
        <v>23439.7</v>
      </c>
      <c r="D2175" s="2112">
        <v>2584.84</v>
      </c>
    </row>
    <row r="2176" spans="2:4">
      <c r="B2176" s="2026">
        <v>43053</v>
      </c>
      <c r="C2176" s="2112">
        <v>23409.47</v>
      </c>
      <c r="D2176" s="2112">
        <v>2578.87</v>
      </c>
    </row>
    <row r="2177" spans="2:4">
      <c r="B2177" s="2026">
        <v>43054</v>
      </c>
      <c r="C2177" s="2112">
        <v>23271.279999999999</v>
      </c>
      <c r="D2177" s="2112">
        <v>2564.62</v>
      </c>
    </row>
    <row r="2178" spans="2:4">
      <c r="B2178" s="2026">
        <v>43055</v>
      </c>
      <c r="C2178" s="2112">
        <v>23458.36</v>
      </c>
      <c r="D2178" s="2112">
        <v>2585.64</v>
      </c>
    </row>
    <row r="2179" spans="2:4">
      <c r="B2179" s="2026">
        <v>43056</v>
      </c>
      <c r="C2179" s="2112">
        <v>23358.240000000002</v>
      </c>
      <c r="D2179" s="2112">
        <v>2578.85</v>
      </c>
    </row>
    <row r="2180" spans="2:4">
      <c r="B2180" s="2026">
        <v>43059</v>
      </c>
      <c r="C2180" s="2112">
        <v>23430.33</v>
      </c>
      <c r="D2180" s="2112">
        <v>2582.14</v>
      </c>
    </row>
    <row r="2181" spans="2:4">
      <c r="B2181" s="2026">
        <v>43060</v>
      </c>
      <c r="C2181" s="2112">
        <v>23590.83</v>
      </c>
      <c r="D2181" s="2112">
        <v>2599.0300000000002</v>
      </c>
    </row>
    <row r="2182" spans="2:4">
      <c r="B2182" s="2026">
        <v>43061</v>
      </c>
      <c r="C2182" s="2112">
        <v>23526.18</v>
      </c>
      <c r="D2182" s="2112">
        <v>2597.08</v>
      </c>
    </row>
    <row r="2183" spans="2:4">
      <c r="B2183" s="2026">
        <v>43062</v>
      </c>
      <c r="C2183" s="428" t="e">
        <f>NA()</f>
        <v>#N/A</v>
      </c>
      <c r="D2183" s="428" t="e">
        <f>NA()</f>
        <v>#N/A</v>
      </c>
    </row>
    <row r="2184" spans="2:4">
      <c r="B2184" s="2026">
        <v>43063</v>
      </c>
      <c r="C2184" s="2112">
        <v>23557.99</v>
      </c>
      <c r="D2184" s="2112">
        <v>2602.42</v>
      </c>
    </row>
    <row r="2185" spans="2:4">
      <c r="B2185" s="2026">
        <v>43066</v>
      </c>
      <c r="C2185" s="2112">
        <v>23580.78</v>
      </c>
      <c r="D2185" s="2112">
        <v>2601.42</v>
      </c>
    </row>
    <row r="2186" spans="2:4">
      <c r="B2186" s="2026">
        <v>43067</v>
      </c>
      <c r="C2186" s="2112">
        <v>23836.71</v>
      </c>
      <c r="D2186" s="2112">
        <v>2627.04</v>
      </c>
    </row>
    <row r="2187" spans="2:4">
      <c r="B2187" s="2026">
        <v>43068</v>
      </c>
      <c r="C2187" s="2112">
        <v>23940.68</v>
      </c>
      <c r="D2187" s="2112">
        <v>2626.07</v>
      </c>
    </row>
    <row r="2188" spans="2:4">
      <c r="B2188" s="2026">
        <v>43069</v>
      </c>
      <c r="C2188" s="2112">
        <v>24272.35</v>
      </c>
      <c r="D2188" s="2112">
        <v>2647.58</v>
      </c>
    </row>
    <row r="2189" spans="2:4">
      <c r="B2189" s="2026">
        <v>43070</v>
      </c>
      <c r="C2189" s="2112">
        <v>24231.59</v>
      </c>
      <c r="D2189" s="2112">
        <v>2642.22</v>
      </c>
    </row>
    <row r="2190" spans="2:4">
      <c r="B2190" s="2026">
        <v>43073</v>
      </c>
      <c r="C2190" s="2112">
        <v>24290.05</v>
      </c>
      <c r="D2190" s="2112">
        <v>2639.44</v>
      </c>
    </row>
    <row r="2191" spans="2:4">
      <c r="B2191" s="2026">
        <v>43074</v>
      </c>
      <c r="C2191" s="2112">
        <v>24180.639999999999</v>
      </c>
      <c r="D2191" s="2112">
        <v>2629.57</v>
      </c>
    </row>
    <row r="2192" spans="2:4">
      <c r="B2192" s="2026">
        <v>43075</v>
      </c>
      <c r="C2192" s="2112">
        <v>24140.91</v>
      </c>
      <c r="D2192" s="2112">
        <v>2629.27</v>
      </c>
    </row>
    <row r="2193" spans="2:4">
      <c r="B2193" s="2026">
        <v>43076</v>
      </c>
      <c r="C2193" s="2112">
        <v>24211.48</v>
      </c>
      <c r="D2193" s="2112">
        <v>2636.98</v>
      </c>
    </row>
    <row r="2194" spans="2:4">
      <c r="B2194" s="2026">
        <v>43077</v>
      </c>
      <c r="C2194" s="2112">
        <v>24329.16</v>
      </c>
      <c r="D2194" s="2112">
        <v>2651.5</v>
      </c>
    </row>
    <row r="2195" spans="2:4">
      <c r="B2195" s="2026">
        <v>43080</v>
      </c>
      <c r="C2195" s="2112">
        <v>24386.03</v>
      </c>
      <c r="D2195" s="2112">
        <v>2659.99</v>
      </c>
    </row>
    <row r="2196" spans="2:4">
      <c r="B2196" s="2026">
        <v>43081</v>
      </c>
      <c r="C2196" s="2112">
        <v>24504.799999999999</v>
      </c>
      <c r="D2196" s="2112">
        <v>2664.11</v>
      </c>
    </row>
    <row r="2197" spans="2:4">
      <c r="B2197" s="2026">
        <v>43082</v>
      </c>
      <c r="C2197" s="2112">
        <v>24585.43</v>
      </c>
      <c r="D2197" s="2112">
        <v>2662.85</v>
      </c>
    </row>
    <row r="2198" spans="2:4">
      <c r="B2198" s="2026">
        <v>43083</v>
      </c>
      <c r="C2198" s="2112">
        <v>24508.66</v>
      </c>
      <c r="D2198" s="2112">
        <v>2652.01</v>
      </c>
    </row>
    <row r="2199" spans="2:4">
      <c r="B2199" s="2026">
        <v>43084</v>
      </c>
      <c r="C2199" s="2112">
        <v>24651.74</v>
      </c>
      <c r="D2199" s="2112">
        <v>2675.81</v>
      </c>
    </row>
    <row r="2200" spans="2:4">
      <c r="B2200" s="2026">
        <v>43087</v>
      </c>
      <c r="C2200" s="2112">
        <v>24792.2</v>
      </c>
      <c r="D2200" s="2112">
        <v>2690.16</v>
      </c>
    </row>
    <row r="2201" spans="2:4">
      <c r="B2201" s="2026">
        <v>43088</v>
      </c>
      <c r="C2201" s="2112">
        <v>24754.75</v>
      </c>
      <c r="D2201" s="2112">
        <v>2681.47</v>
      </c>
    </row>
    <row r="2202" spans="2:4">
      <c r="B2202" s="2026">
        <v>43089</v>
      </c>
      <c r="C2202" s="2112">
        <v>24726.65</v>
      </c>
      <c r="D2202" s="2112">
        <v>2679.25</v>
      </c>
    </row>
    <row r="2203" spans="2:4">
      <c r="B2203" s="2026">
        <v>43090</v>
      </c>
      <c r="C2203" s="2112">
        <v>24782.29</v>
      </c>
      <c r="D2203" s="2112">
        <v>2684.57</v>
      </c>
    </row>
    <row r="2204" spans="2:4">
      <c r="B2204" s="2026">
        <v>43091</v>
      </c>
      <c r="C2204" s="2112">
        <v>24754.06</v>
      </c>
      <c r="D2204" s="2112">
        <v>2683.34</v>
      </c>
    </row>
    <row r="2205" spans="2:4">
      <c r="B2205" s="2026">
        <v>43094</v>
      </c>
      <c r="C2205" s="428" t="e">
        <f>NA()</f>
        <v>#N/A</v>
      </c>
      <c r="D2205" s="428" t="e">
        <f>NA()</f>
        <v>#N/A</v>
      </c>
    </row>
    <row r="2206" spans="2:4">
      <c r="B2206" s="2026">
        <v>43095</v>
      </c>
      <c r="C2206" s="2112">
        <v>24746.21</v>
      </c>
      <c r="D2206" s="2112">
        <v>2680.5</v>
      </c>
    </row>
    <row r="2207" spans="2:4">
      <c r="B2207" s="2026">
        <v>43096</v>
      </c>
      <c r="C2207" s="2112">
        <v>24774.3</v>
      </c>
      <c r="D2207" s="2112">
        <v>2682.62</v>
      </c>
    </row>
    <row r="2208" spans="2:4">
      <c r="B2208" s="2026">
        <v>43097</v>
      </c>
      <c r="C2208" s="2112">
        <v>24837.51</v>
      </c>
      <c r="D2208" s="2112">
        <v>2687.54</v>
      </c>
    </row>
    <row r="2209" spans="1:4">
      <c r="B2209" s="2026">
        <v>43098</v>
      </c>
      <c r="C2209" s="2112">
        <v>24719.22</v>
      </c>
      <c r="D2209" s="2112">
        <v>2673.61</v>
      </c>
    </row>
    <row r="2210" spans="1:4">
      <c r="A2210" s="651">
        <v>18</v>
      </c>
      <c r="B2210" s="2026">
        <v>43101</v>
      </c>
      <c r="C2210" s="428" t="e">
        <f>NA()</f>
        <v>#N/A</v>
      </c>
      <c r="D2210" s="428" t="e">
        <f>NA()</f>
        <v>#N/A</v>
      </c>
    </row>
    <row r="2211" spans="1:4">
      <c r="B2211" s="2026">
        <v>43102</v>
      </c>
      <c r="C2211" s="2112">
        <v>24824.01</v>
      </c>
      <c r="D2211" s="2112">
        <v>2695.81</v>
      </c>
    </row>
    <row r="2212" spans="1:4">
      <c r="B2212" s="2026">
        <v>43103</v>
      </c>
      <c r="C2212" s="2112">
        <v>24922.68</v>
      </c>
      <c r="D2212" s="2112">
        <v>2713.06</v>
      </c>
    </row>
    <row r="2213" spans="1:4">
      <c r="B2213" s="2026">
        <v>43104</v>
      </c>
      <c r="C2213" s="2112">
        <v>25075.13</v>
      </c>
      <c r="D2213" s="2112">
        <v>2723.99</v>
      </c>
    </row>
    <row r="2214" spans="1:4">
      <c r="B2214" s="2026">
        <v>43105</v>
      </c>
      <c r="C2214" s="2112">
        <v>25295.87</v>
      </c>
      <c r="D2214" s="2112">
        <v>2743.15</v>
      </c>
    </row>
    <row r="2215" spans="1:4">
      <c r="B2215" s="2026">
        <v>43108</v>
      </c>
      <c r="C2215" s="2112">
        <v>25283</v>
      </c>
      <c r="D2215" s="2112">
        <v>2747.71</v>
      </c>
    </row>
    <row r="2216" spans="1:4">
      <c r="B2216" s="2026">
        <v>43109</v>
      </c>
      <c r="C2216" s="2112">
        <v>25385.8</v>
      </c>
      <c r="D2216" s="2112">
        <v>2751.29</v>
      </c>
    </row>
    <row r="2217" spans="1:4">
      <c r="B2217" s="2026">
        <v>43110</v>
      </c>
      <c r="C2217" s="2112">
        <v>25369.13</v>
      </c>
      <c r="D2217" s="2112">
        <v>2748.23</v>
      </c>
    </row>
    <row r="2218" spans="1:4">
      <c r="B2218" s="2026">
        <v>43111</v>
      </c>
      <c r="C2218" s="2112">
        <v>25574.73</v>
      </c>
      <c r="D2218" s="2112">
        <v>2767.56</v>
      </c>
    </row>
    <row r="2219" spans="1:4">
      <c r="B2219" s="2026">
        <v>43112</v>
      </c>
      <c r="C2219" s="2112">
        <v>25803.19</v>
      </c>
      <c r="D2219" s="2112">
        <v>2786.24</v>
      </c>
    </row>
    <row r="2220" spans="1:4">
      <c r="B2220" s="2026">
        <v>43115</v>
      </c>
      <c r="C2220" s="428" t="e">
        <f>NA()</f>
        <v>#N/A</v>
      </c>
      <c r="D2220" s="428" t="e">
        <f>NA()</f>
        <v>#N/A</v>
      </c>
    </row>
    <row r="2221" spans="1:4">
      <c r="B2221" s="2026">
        <v>43116</v>
      </c>
      <c r="C2221" s="2112">
        <v>25792.86</v>
      </c>
      <c r="D2221" s="2112">
        <v>2776.42</v>
      </c>
    </row>
    <row r="2222" spans="1:4">
      <c r="B2222" s="2026">
        <v>43117</v>
      </c>
      <c r="C2222" s="2112">
        <v>26115.65</v>
      </c>
      <c r="D2222" s="2112">
        <v>2802.56</v>
      </c>
    </row>
    <row r="2223" spans="1:4">
      <c r="B2223" s="2026">
        <v>43118</v>
      </c>
      <c r="C2223" s="2112">
        <v>26017.81</v>
      </c>
      <c r="D2223" s="2112">
        <v>2798.03</v>
      </c>
    </row>
    <row r="2224" spans="1:4">
      <c r="B2224" s="2026">
        <v>43119</v>
      </c>
      <c r="C2224" s="2112">
        <v>26071.72</v>
      </c>
      <c r="D2224" s="2112">
        <v>2810.3</v>
      </c>
    </row>
    <row r="2225" spans="2:4">
      <c r="B2225" s="2026">
        <v>43122</v>
      </c>
      <c r="C2225" s="2112">
        <v>26214.6</v>
      </c>
      <c r="D2225" s="2112">
        <v>2832.97</v>
      </c>
    </row>
    <row r="2226" spans="2:4">
      <c r="B2226" s="2026">
        <v>43123</v>
      </c>
      <c r="C2226" s="2112">
        <v>26210.81</v>
      </c>
      <c r="D2226" s="2112">
        <v>2839.13</v>
      </c>
    </row>
    <row r="2227" spans="2:4">
      <c r="B2227" s="2026">
        <v>43124</v>
      </c>
      <c r="C2227" s="2112">
        <v>26252.12</v>
      </c>
      <c r="D2227" s="2112">
        <v>2837.54</v>
      </c>
    </row>
    <row r="2228" spans="2:4">
      <c r="B2228" s="2026">
        <v>43125</v>
      </c>
      <c r="C2228" s="2112">
        <v>26392.79</v>
      </c>
      <c r="D2228" s="2112">
        <v>2839.25</v>
      </c>
    </row>
    <row r="2229" spans="2:4">
      <c r="B2229" s="2026">
        <v>43126</v>
      </c>
      <c r="C2229" s="2112">
        <v>26616.71</v>
      </c>
      <c r="D2229" s="2112">
        <v>2872.87</v>
      </c>
    </row>
    <row r="2230" spans="2:4">
      <c r="B2230" s="2026">
        <v>43129</v>
      </c>
      <c r="C2230" s="2112">
        <v>26439.48</v>
      </c>
      <c r="D2230" s="2112">
        <v>2853.53</v>
      </c>
    </row>
    <row r="2231" spans="2:4">
      <c r="B2231" s="2026">
        <v>43130</v>
      </c>
      <c r="C2231" s="2112">
        <v>26076.89</v>
      </c>
      <c r="D2231" s="2112">
        <v>2822.43</v>
      </c>
    </row>
    <row r="2232" spans="2:4">
      <c r="B2232" s="2026">
        <v>43131</v>
      </c>
      <c r="C2232" s="2112">
        <v>26149.39</v>
      </c>
      <c r="D2232" s="2112">
        <v>2823.81</v>
      </c>
    </row>
    <row r="2233" spans="2:4">
      <c r="B2233" s="2026">
        <v>43132</v>
      </c>
      <c r="C2233" s="2112">
        <v>26186.71</v>
      </c>
      <c r="D2233" s="2112">
        <v>2821.98</v>
      </c>
    </row>
    <row r="2234" spans="2:4">
      <c r="B2234" s="2026">
        <v>43133</v>
      </c>
      <c r="C2234" s="2112">
        <v>25520.959999999999</v>
      </c>
      <c r="D2234" s="2112">
        <v>2762.13</v>
      </c>
    </row>
    <row r="2235" spans="2:4">
      <c r="B2235" s="2026">
        <v>43136</v>
      </c>
      <c r="C2235" s="2112">
        <v>24345.75</v>
      </c>
      <c r="D2235" s="2112">
        <v>2648.94</v>
      </c>
    </row>
    <row r="2236" spans="2:4">
      <c r="B2236" s="2026">
        <v>43137</v>
      </c>
      <c r="C2236" s="2112">
        <v>24912.77</v>
      </c>
      <c r="D2236" s="2112">
        <v>2695.14</v>
      </c>
    </row>
    <row r="2237" spans="2:4">
      <c r="B2237" s="2026">
        <v>43138</v>
      </c>
      <c r="C2237" s="2112">
        <v>24893.35</v>
      </c>
      <c r="D2237" s="2112">
        <v>2681.66</v>
      </c>
    </row>
    <row r="2238" spans="2:4">
      <c r="B2238" s="2026">
        <v>43139</v>
      </c>
      <c r="C2238" s="2112">
        <v>23860.46</v>
      </c>
      <c r="D2238" s="2112">
        <v>2581</v>
      </c>
    </row>
    <row r="2239" spans="2:4">
      <c r="B2239" s="2026">
        <v>43140</v>
      </c>
      <c r="C2239" s="2112">
        <v>24190.9</v>
      </c>
      <c r="D2239" s="2112">
        <v>2619.5500000000002</v>
      </c>
    </row>
    <row r="2240" spans="2:4">
      <c r="B2240" s="2026">
        <v>43143</v>
      </c>
      <c r="C2240" s="2112">
        <v>24601.27</v>
      </c>
      <c r="D2240" s="2112">
        <v>2656</v>
      </c>
    </row>
    <row r="2241" spans="2:4">
      <c r="B2241" s="2026">
        <v>43144</v>
      </c>
      <c r="C2241" s="2112">
        <v>24640.45</v>
      </c>
      <c r="D2241" s="2112">
        <v>2662.94</v>
      </c>
    </row>
    <row r="2242" spans="2:4">
      <c r="B2242" s="2026">
        <v>43145</v>
      </c>
      <c r="C2242" s="2112">
        <v>24893.49</v>
      </c>
      <c r="D2242" s="2112">
        <v>2698.63</v>
      </c>
    </row>
    <row r="2243" spans="2:4">
      <c r="B2243" s="2026">
        <v>43146</v>
      </c>
      <c r="C2243" s="2112">
        <v>25200.37</v>
      </c>
      <c r="D2243" s="2112">
        <v>2731.2</v>
      </c>
    </row>
    <row r="2244" spans="2:4">
      <c r="B2244" s="2026">
        <v>43147</v>
      </c>
      <c r="C2244" s="2112">
        <v>25219.38</v>
      </c>
      <c r="D2244" s="2112">
        <v>2732.22</v>
      </c>
    </row>
    <row r="2245" spans="2:4">
      <c r="B2245" s="2026">
        <v>43150</v>
      </c>
      <c r="C2245" s="428" t="e">
        <f>NA()</f>
        <v>#N/A</v>
      </c>
      <c r="D2245" s="428" t="e">
        <f>NA()</f>
        <v>#N/A</v>
      </c>
    </row>
    <row r="2246" spans="2:4">
      <c r="B2246" s="2026">
        <v>43151</v>
      </c>
      <c r="C2246" s="2112">
        <v>24964.75</v>
      </c>
      <c r="D2246" s="2112">
        <v>2716.26</v>
      </c>
    </row>
    <row r="2247" spans="2:4">
      <c r="B2247" s="2026">
        <v>43152</v>
      </c>
      <c r="C2247" s="2112">
        <v>24797.78</v>
      </c>
      <c r="D2247" s="2112">
        <v>2701.33</v>
      </c>
    </row>
    <row r="2248" spans="2:4">
      <c r="B2248" s="2026">
        <v>43153</v>
      </c>
      <c r="C2248" s="2112">
        <v>24962.48</v>
      </c>
      <c r="D2248" s="2112">
        <v>2703.96</v>
      </c>
    </row>
    <row r="2249" spans="2:4">
      <c r="B2249" s="2026">
        <v>43154</v>
      </c>
      <c r="C2249" s="2112">
        <v>25309.99</v>
      </c>
      <c r="D2249" s="2112">
        <v>2747.3</v>
      </c>
    </row>
    <row r="2250" spans="2:4">
      <c r="B2250" s="2026">
        <v>43157</v>
      </c>
      <c r="C2250" s="2112">
        <v>25709.27</v>
      </c>
      <c r="D2250" s="2112">
        <v>2779.6</v>
      </c>
    </row>
    <row r="2251" spans="2:4">
      <c r="B2251" s="2026">
        <v>43158</v>
      </c>
      <c r="C2251" s="2112">
        <v>25410.03</v>
      </c>
      <c r="D2251" s="2112">
        <v>2744.28</v>
      </c>
    </row>
    <row r="2252" spans="2:4">
      <c r="B2252" s="2026">
        <v>43159</v>
      </c>
      <c r="C2252" s="2112">
        <v>25029.200000000001</v>
      </c>
      <c r="D2252" s="2112">
        <v>2713.83</v>
      </c>
    </row>
    <row r="2253" spans="2:4">
      <c r="B2253" s="2026">
        <v>43160</v>
      </c>
      <c r="C2253" s="2112">
        <v>24608.98</v>
      </c>
      <c r="D2253" s="2112">
        <v>2677.67</v>
      </c>
    </row>
    <row r="2254" spans="2:4">
      <c r="B2254" s="2026">
        <v>43161</v>
      </c>
      <c r="C2254" s="2112">
        <v>24538.06</v>
      </c>
      <c r="D2254" s="2112">
        <v>2691.25</v>
      </c>
    </row>
    <row r="2255" spans="2:4">
      <c r="B2255" s="2026">
        <v>43164</v>
      </c>
      <c r="C2255" s="2112">
        <v>24874.76</v>
      </c>
      <c r="D2255" s="2112">
        <v>2720.94</v>
      </c>
    </row>
    <row r="2256" spans="2:4">
      <c r="B2256" s="2026">
        <v>43165</v>
      </c>
      <c r="C2256" s="2112">
        <v>24884.12</v>
      </c>
      <c r="D2256" s="2112">
        <v>2728.12</v>
      </c>
    </row>
    <row r="2257" spans="2:4">
      <c r="B2257" s="2026">
        <v>43166</v>
      </c>
      <c r="C2257" s="2112">
        <v>24801.360000000001</v>
      </c>
      <c r="D2257" s="2112">
        <v>2726.8</v>
      </c>
    </row>
    <row r="2258" spans="2:4">
      <c r="B2258" s="2026">
        <v>43167</v>
      </c>
      <c r="C2258" s="2112">
        <v>24895.21</v>
      </c>
      <c r="D2258" s="2112">
        <v>2738.97</v>
      </c>
    </row>
    <row r="2259" spans="2:4">
      <c r="B2259" s="2026">
        <v>43168</v>
      </c>
      <c r="C2259" s="2112">
        <v>25335.74</v>
      </c>
      <c r="D2259" s="2112">
        <v>2786.57</v>
      </c>
    </row>
    <row r="2260" spans="2:4">
      <c r="B2260" s="2026">
        <v>43171</v>
      </c>
      <c r="C2260" s="2112">
        <v>25178.61</v>
      </c>
      <c r="D2260" s="2112">
        <v>2783.02</v>
      </c>
    </row>
    <row r="2261" spans="2:4">
      <c r="B2261" s="2026">
        <v>43172</v>
      </c>
      <c r="C2261" s="2112">
        <v>25007.03</v>
      </c>
      <c r="D2261" s="2112">
        <v>2765.31</v>
      </c>
    </row>
    <row r="2262" spans="2:4">
      <c r="B2262" s="2026">
        <v>43173</v>
      </c>
      <c r="C2262" s="2112">
        <v>24758.12</v>
      </c>
      <c r="D2262" s="2112">
        <v>2749.48</v>
      </c>
    </row>
    <row r="2263" spans="2:4">
      <c r="B2263" s="2026">
        <v>43174</v>
      </c>
      <c r="C2263" s="2112">
        <v>24873.66</v>
      </c>
      <c r="D2263" s="2112">
        <v>2747.33</v>
      </c>
    </row>
    <row r="2264" spans="2:4">
      <c r="B2264" s="2026">
        <v>43175</v>
      </c>
      <c r="C2264" s="2112">
        <v>24946.51</v>
      </c>
      <c r="D2264" s="2112">
        <v>2752.01</v>
      </c>
    </row>
    <row r="2265" spans="2:4">
      <c r="B2265" s="2026">
        <v>43178</v>
      </c>
      <c r="C2265" s="2112">
        <v>24610.91</v>
      </c>
      <c r="D2265" s="2112">
        <v>2712.92</v>
      </c>
    </row>
    <row r="2266" spans="2:4">
      <c r="B2266" s="2026">
        <v>43179</v>
      </c>
      <c r="C2266" s="2112">
        <v>24727.27</v>
      </c>
      <c r="D2266" s="2112">
        <v>2716.94</v>
      </c>
    </row>
    <row r="2267" spans="2:4">
      <c r="B2267" s="2026">
        <v>43180</v>
      </c>
      <c r="C2267" s="2112">
        <v>24682.31</v>
      </c>
      <c r="D2267" s="2112">
        <v>2711.93</v>
      </c>
    </row>
    <row r="2268" spans="2:4">
      <c r="B2268" s="2026">
        <v>43181</v>
      </c>
      <c r="C2268" s="2112">
        <v>23957.89</v>
      </c>
      <c r="D2268" s="2112">
        <v>2643.69</v>
      </c>
    </row>
    <row r="2269" spans="2:4">
      <c r="B2269" s="2026">
        <v>43182</v>
      </c>
      <c r="C2269" s="2112">
        <v>23533.200000000001</v>
      </c>
      <c r="D2269" s="2112">
        <v>2588.2600000000002</v>
      </c>
    </row>
    <row r="2270" spans="2:4">
      <c r="B2270" s="2026">
        <v>43185</v>
      </c>
      <c r="C2270" s="2112">
        <v>24202.6</v>
      </c>
      <c r="D2270" s="2112">
        <v>2658.55</v>
      </c>
    </row>
    <row r="2271" spans="2:4">
      <c r="B2271" s="2026">
        <v>43186</v>
      </c>
      <c r="C2271" s="2112">
        <v>23857.71</v>
      </c>
      <c r="D2271" s="2112">
        <v>2612.62</v>
      </c>
    </row>
    <row r="2272" spans="2:4">
      <c r="B2272" s="2026">
        <v>43187</v>
      </c>
      <c r="C2272" s="2112">
        <v>23848.42</v>
      </c>
      <c r="D2272" s="2112">
        <v>2605</v>
      </c>
    </row>
    <row r="2273" spans="2:4">
      <c r="B2273" s="2026">
        <v>43188</v>
      </c>
      <c r="C2273" s="2112">
        <v>24103.11</v>
      </c>
      <c r="D2273" s="2112">
        <v>2640.87</v>
      </c>
    </row>
    <row r="2274" spans="2:4">
      <c r="B2274" s="2026">
        <v>43189</v>
      </c>
      <c r="C2274" s="428" t="e">
        <f>NA()</f>
        <v>#N/A</v>
      </c>
      <c r="D2274" s="428" t="e">
        <f>NA()</f>
        <v>#N/A</v>
      </c>
    </row>
    <row r="2275" spans="2:4">
      <c r="B2275" s="2026">
        <v>43192</v>
      </c>
      <c r="C2275" s="2112">
        <v>23644.19</v>
      </c>
      <c r="D2275" s="2112">
        <v>2581.88</v>
      </c>
    </row>
    <row r="2276" spans="2:4">
      <c r="B2276" s="2026">
        <v>43193</v>
      </c>
      <c r="C2276" s="2112">
        <v>24033.360000000001</v>
      </c>
      <c r="D2276" s="2112">
        <v>2614.4499999999998</v>
      </c>
    </row>
    <row r="2277" spans="2:4">
      <c r="B2277" s="2026">
        <v>43194</v>
      </c>
      <c r="C2277" s="2112">
        <v>24264.3</v>
      </c>
      <c r="D2277" s="2112">
        <v>2644.69</v>
      </c>
    </row>
    <row r="2278" spans="2:4">
      <c r="B2278" s="2026">
        <v>43195</v>
      </c>
      <c r="C2278" s="2112">
        <v>24505.22</v>
      </c>
      <c r="D2278" s="2112">
        <v>2662.84</v>
      </c>
    </row>
    <row r="2279" spans="2:4">
      <c r="B2279" s="2026">
        <v>43196</v>
      </c>
      <c r="C2279" s="2112">
        <v>23932.76</v>
      </c>
      <c r="D2279" s="2112">
        <v>2604.4699999999998</v>
      </c>
    </row>
    <row r="2280" spans="2:4">
      <c r="B2280" s="2026">
        <v>43199</v>
      </c>
      <c r="C2280" s="2112">
        <v>23979.1</v>
      </c>
      <c r="D2280" s="2112">
        <v>2613.16</v>
      </c>
    </row>
    <row r="2281" spans="2:4">
      <c r="B2281" s="2026">
        <v>43200</v>
      </c>
      <c r="C2281" s="2112">
        <v>24408</v>
      </c>
      <c r="D2281" s="2112">
        <v>2656.87</v>
      </c>
    </row>
    <row r="2282" spans="2:4">
      <c r="B2282" s="2026">
        <v>43201</v>
      </c>
      <c r="C2282" s="2112">
        <v>24189.45</v>
      </c>
      <c r="D2282" s="2112">
        <v>2642.19</v>
      </c>
    </row>
    <row r="2283" spans="2:4">
      <c r="B2283" s="2026">
        <v>43202</v>
      </c>
      <c r="C2283" s="2112">
        <v>24483.05</v>
      </c>
      <c r="D2283" s="2112">
        <v>2663.99</v>
      </c>
    </row>
    <row r="2284" spans="2:4">
      <c r="B2284" s="2026">
        <v>43203</v>
      </c>
      <c r="C2284" s="2112">
        <v>24360.14</v>
      </c>
      <c r="D2284" s="2112">
        <v>2656.3</v>
      </c>
    </row>
    <row r="2285" spans="2:4">
      <c r="B2285" s="2026">
        <v>43206</v>
      </c>
      <c r="C2285" s="2112">
        <v>24573.040000000001</v>
      </c>
      <c r="D2285" s="2112">
        <v>2677.84</v>
      </c>
    </row>
    <row r="2286" spans="2:4">
      <c r="B2286" s="2026">
        <v>43207</v>
      </c>
      <c r="C2286" s="2112">
        <v>24786.63</v>
      </c>
      <c r="D2286" s="2112">
        <v>2706.39</v>
      </c>
    </row>
    <row r="2287" spans="2:4">
      <c r="B2287" s="2026">
        <v>43208</v>
      </c>
      <c r="C2287" s="2112">
        <v>24748.07</v>
      </c>
      <c r="D2287" s="2112">
        <v>2708.64</v>
      </c>
    </row>
    <row r="2288" spans="2:4">
      <c r="B2288" s="2026">
        <v>43209</v>
      </c>
      <c r="C2288" s="2112">
        <v>24664.89</v>
      </c>
      <c r="D2288" s="2112">
        <v>2693.13</v>
      </c>
    </row>
    <row r="2289" spans="2:4">
      <c r="B2289" s="2026">
        <v>43210</v>
      </c>
      <c r="C2289" s="2112">
        <v>24462.94</v>
      </c>
      <c r="D2289" s="2112">
        <v>2670.14</v>
      </c>
    </row>
    <row r="2290" spans="2:4">
      <c r="B2290" s="2026">
        <v>43213</v>
      </c>
      <c r="C2290" s="2112">
        <v>24448.69</v>
      </c>
      <c r="D2290" s="2112">
        <v>2670.29</v>
      </c>
    </row>
    <row r="2291" spans="2:4">
      <c r="B2291" s="2026">
        <v>43214</v>
      </c>
      <c r="C2291" s="2112">
        <v>24024.13</v>
      </c>
      <c r="D2291" s="2112">
        <v>2634.56</v>
      </c>
    </row>
    <row r="2292" spans="2:4">
      <c r="B2292" s="2026">
        <v>43215</v>
      </c>
      <c r="C2292" s="2112">
        <v>24083.83</v>
      </c>
      <c r="D2292" s="2112">
        <v>2639.4</v>
      </c>
    </row>
    <row r="2293" spans="2:4">
      <c r="B2293" s="2026">
        <v>43216</v>
      </c>
      <c r="C2293" s="2112">
        <v>24322.34</v>
      </c>
      <c r="D2293" s="2112">
        <v>2666.94</v>
      </c>
    </row>
    <row r="2294" spans="2:4">
      <c r="B2294" s="2026">
        <v>43217</v>
      </c>
      <c r="C2294" s="2112">
        <v>24311.19</v>
      </c>
      <c r="D2294" s="2112">
        <v>2669.91</v>
      </c>
    </row>
    <row r="2295" spans="2:4">
      <c r="B2295" s="2026">
        <v>43220</v>
      </c>
      <c r="C2295" s="2112">
        <v>24163.15</v>
      </c>
      <c r="D2295" s="2112">
        <v>2648.05</v>
      </c>
    </row>
    <row r="2296" spans="2:4">
      <c r="B2296" s="2026">
        <v>43221</v>
      </c>
      <c r="C2296" s="2112">
        <v>24099.05</v>
      </c>
      <c r="D2296" s="2112">
        <v>2654.8</v>
      </c>
    </row>
    <row r="2297" spans="2:4">
      <c r="B2297" s="2026">
        <v>43222</v>
      </c>
      <c r="C2297" s="2112">
        <v>23924.98</v>
      </c>
      <c r="D2297" s="2112">
        <v>2635.67</v>
      </c>
    </row>
    <row r="2298" spans="2:4">
      <c r="B2298" s="2026">
        <v>43223</v>
      </c>
      <c r="C2298" s="2112">
        <v>23930.15</v>
      </c>
      <c r="D2298" s="2112">
        <v>2629.73</v>
      </c>
    </row>
    <row r="2299" spans="2:4">
      <c r="B2299" s="2026">
        <v>43224</v>
      </c>
      <c r="C2299" s="2112">
        <v>24262.51</v>
      </c>
      <c r="D2299" s="2112">
        <v>2663.42</v>
      </c>
    </row>
    <row r="2300" spans="2:4">
      <c r="B2300" s="2026">
        <v>43227</v>
      </c>
      <c r="C2300" s="2112">
        <v>24357.32</v>
      </c>
      <c r="D2300" s="2112">
        <v>2672.63</v>
      </c>
    </row>
    <row r="2301" spans="2:4">
      <c r="B2301" s="2026">
        <v>43228</v>
      </c>
      <c r="C2301" s="2112">
        <v>24360.21</v>
      </c>
      <c r="D2301" s="2112">
        <v>2671.92</v>
      </c>
    </row>
    <row r="2302" spans="2:4">
      <c r="B2302" s="2026">
        <v>43229</v>
      </c>
      <c r="C2302" s="2112">
        <v>24542.54</v>
      </c>
      <c r="D2302" s="2112">
        <v>2697.79</v>
      </c>
    </row>
    <row r="2303" spans="2:4">
      <c r="B2303" s="2026">
        <v>43230</v>
      </c>
      <c r="C2303" s="2112">
        <v>24739.53</v>
      </c>
      <c r="D2303" s="2112">
        <v>2723.07</v>
      </c>
    </row>
    <row r="2304" spans="2:4">
      <c r="B2304" s="2026">
        <v>43231</v>
      </c>
      <c r="C2304" s="2112">
        <v>24831.17</v>
      </c>
      <c r="D2304" s="2112">
        <v>2727.72</v>
      </c>
    </row>
    <row r="2305" spans="2:4">
      <c r="B2305" s="2026">
        <v>43234</v>
      </c>
      <c r="C2305" s="2112">
        <v>24899.41</v>
      </c>
      <c r="D2305" s="2112">
        <v>2730.13</v>
      </c>
    </row>
    <row r="2306" spans="2:4">
      <c r="B2306" s="2026">
        <v>43235</v>
      </c>
      <c r="C2306" s="2112">
        <v>24706.41</v>
      </c>
      <c r="D2306" s="2112">
        <v>2711.45</v>
      </c>
    </row>
    <row r="2307" spans="2:4">
      <c r="B2307" s="2026">
        <v>43236</v>
      </c>
      <c r="C2307" s="2112">
        <v>24768.93</v>
      </c>
      <c r="D2307" s="2112">
        <v>2722.46</v>
      </c>
    </row>
    <row r="2308" spans="2:4">
      <c r="B2308" s="2026">
        <v>43237</v>
      </c>
      <c r="C2308" s="2112">
        <v>24713.98</v>
      </c>
      <c r="D2308" s="2112">
        <v>2720.13</v>
      </c>
    </row>
    <row r="2309" spans="2:4">
      <c r="B2309" s="2026">
        <v>43238</v>
      </c>
      <c r="C2309" s="2112">
        <v>24715.09</v>
      </c>
      <c r="D2309" s="2112">
        <v>2712.97</v>
      </c>
    </row>
    <row r="2310" spans="2:4">
      <c r="B2310" s="2026">
        <v>43241</v>
      </c>
      <c r="C2310" s="2112">
        <v>25013.29</v>
      </c>
      <c r="D2310" s="2112">
        <v>2733.01</v>
      </c>
    </row>
    <row r="2311" spans="2:4">
      <c r="B2311" s="2026">
        <v>43242</v>
      </c>
      <c r="C2311" s="2112">
        <v>24834.41</v>
      </c>
      <c r="D2311" s="2112">
        <v>2724.44</v>
      </c>
    </row>
    <row r="2312" spans="2:4">
      <c r="B2312" s="2026">
        <v>43243</v>
      </c>
      <c r="C2312" s="2112">
        <v>24886.81</v>
      </c>
      <c r="D2312" s="2112">
        <v>2733.29</v>
      </c>
    </row>
    <row r="2313" spans="2:4">
      <c r="B2313" s="2026">
        <v>43244</v>
      </c>
      <c r="C2313" s="2112">
        <v>24811.759999999998</v>
      </c>
      <c r="D2313" s="2112">
        <v>2727.76</v>
      </c>
    </row>
    <row r="2314" spans="2:4">
      <c r="B2314" s="2026">
        <v>43245</v>
      </c>
      <c r="C2314" s="2112">
        <v>24753.09</v>
      </c>
      <c r="D2314" s="2112">
        <v>2721.33</v>
      </c>
    </row>
    <row r="2315" spans="2:4">
      <c r="B2315" s="2026">
        <v>43248</v>
      </c>
      <c r="C2315" s="428" t="e">
        <f>NA()</f>
        <v>#N/A</v>
      </c>
      <c r="D2315" s="428" t="e">
        <f>NA()</f>
        <v>#N/A</v>
      </c>
    </row>
    <row r="2316" spans="2:4">
      <c r="B2316" s="2026">
        <v>43249</v>
      </c>
      <c r="C2316" s="2112">
        <v>24361.45</v>
      </c>
      <c r="D2316" s="2112">
        <v>2689.86</v>
      </c>
    </row>
    <row r="2317" spans="2:4">
      <c r="B2317" s="2026">
        <v>43250</v>
      </c>
      <c r="C2317" s="2112">
        <v>24667.78</v>
      </c>
      <c r="D2317" s="2112">
        <v>2724.01</v>
      </c>
    </row>
    <row r="2318" spans="2:4">
      <c r="B2318" s="2026">
        <v>43251</v>
      </c>
      <c r="C2318" s="2112">
        <v>24415.84</v>
      </c>
      <c r="D2318" s="2112">
        <v>2705.27</v>
      </c>
    </row>
    <row r="2319" spans="2:4">
      <c r="B2319" s="2026">
        <v>43252</v>
      </c>
      <c r="C2319" s="2112">
        <v>24635.21</v>
      </c>
      <c r="D2319" s="2112">
        <v>2734.62</v>
      </c>
    </row>
    <row r="2320" spans="2:4">
      <c r="B2320" s="2026">
        <v>43255</v>
      </c>
      <c r="C2320" s="2112">
        <v>24813.69</v>
      </c>
      <c r="D2320" s="2112">
        <v>2746.87</v>
      </c>
    </row>
    <row r="2321" spans="2:4">
      <c r="B2321" s="2026">
        <v>43256</v>
      </c>
      <c r="C2321" s="2112">
        <v>24799.98</v>
      </c>
      <c r="D2321" s="2112">
        <v>2748.8</v>
      </c>
    </row>
    <row r="2322" spans="2:4">
      <c r="B2322" s="2026">
        <v>43257</v>
      </c>
      <c r="C2322" s="2112">
        <v>25146.39</v>
      </c>
      <c r="D2322" s="2112">
        <v>2772.35</v>
      </c>
    </row>
    <row r="2323" spans="2:4">
      <c r="B2323" s="2026">
        <v>43258</v>
      </c>
      <c r="C2323" s="2112">
        <v>25241.41</v>
      </c>
      <c r="D2323" s="2112">
        <v>2770.37</v>
      </c>
    </row>
    <row r="2324" spans="2:4">
      <c r="B2324" s="2026">
        <v>43259</v>
      </c>
      <c r="C2324" s="2112">
        <v>25316.53</v>
      </c>
      <c r="D2324" s="2112">
        <v>2779.03</v>
      </c>
    </row>
    <row r="2325" spans="2:4">
      <c r="B2325" s="2026">
        <v>43262</v>
      </c>
      <c r="C2325" s="2112">
        <v>25322.31</v>
      </c>
      <c r="D2325" s="2112">
        <v>2782</v>
      </c>
    </row>
    <row r="2326" spans="2:4">
      <c r="B2326" s="2026">
        <v>43263</v>
      </c>
      <c r="C2326" s="2112">
        <v>25320.73</v>
      </c>
      <c r="D2326" s="2112">
        <v>2786.85</v>
      </c>
    </row>
    <row r="2327" spans="2:4">
      <c r="B2327" s="2026">
        <v>43264</v>
      </c>
      <c r="C2327" s="2112">
        <v>25201.200000000001</v>
      </c>
      <c r="D2327" s="2112">
        <v>2775.63</v>
      </c>
    </row>
    <row r="2328" spans="2:4">
      <c r="B2328" s="2026">
        <v>43265</v>
      </c>
      <c r="C2328" s="2112">
        <v>25175.31</v>
      </c>
      <c r="D2328" s="2112">
        <v>2782.49</v>
      </c>
    </row>
    <row r="2329" spans="2:4">
      <c r="B2329" s="2026">
        <v>43266</v>
      </c>
      <c r="C2329" s="2112">
        <v>25090.48</v>
      </c>
      <c r="D2329" s="2112">
        <v>2779.66</v>
      </c>
    </row>
    <row r="2330" spans="2:4">
      <c r="B2330" s="2026">
        <v>43269</v>
      </c>
      <c r="C2330" s="2112">
        <v>24987.47</v>
      </c>
      <c r="D2330" s="2112">
        <v>2773.75</v>
      </c>
    </row>
    <row r="2331" spans="2:4">
      <c r="B2331" s="2026">
        <v>43270</v>
      </c>
      <c r="C2331" s="2112">
        <v>24700.21</v>
      </c>
      <c r="D2331" s="2112">
        <v>2762.59</v>
      </c>
    </row>
    <row r="2332" spans="2:4">
      <c r="B2332" s="2026">
        <v>43271</v>
      </c>
      <c r="C2332" s="2112">
        <v>24657.8</v>
      </c>
      <c r="D2332" s="2112">
        <v>2767.32</v>
      </c>
    </row>
    <row r="2333" spans="2:4">
      <c r="B2333" s="2026">
        <v>43272</v>
      </c>
      <c r="C2333" s="2112">
        <v>24461.7</v>
      </c>
      <c r="D2333" s="2112">
        <v>2749.76</v>
      </c>
    </row>
    <row r="2334" spans="2:4">
      <c r="B2334" s="2026">
        <v>43273</v>
      </c>
      <c r="C2334" s="2112">
        <v>24580.89</v>
      </c>
      <c r="D2334" s="2112">
        <v>2754.88</v>
      </c>
    </row>
    <row r="2335" spans="2:4">
      <c r="B2335" s="2026">
        <v>43276</v>
      </c>
      <c r="C2335" s="2112">
        <v>24252.799999999999</v>
      </c>
      <c r="D2335" s="2112">
        <v>2717.07</v>
      </c>
    </row>
    <row r="2336" spans="2:4">
      <c r="B2336" s="2026">
        <v>43277</v>
      </c>
      <c r="C2336" s="2112">
        <v>24283.11</v>
      </c>
      <c r="D2336" s="2112">
        <v>2723.06</v>
      </c>
    </row>
    <row r="2337" spans="2:4">
      <c r="B2337" s="2026">
        <v>43278</v>
      </c>
      <c r="C2337" s="2112">
        <v>24117.59</v>
      </c>
      <c r="D2337" s="2112">
        <v>2699.63</v>
      </c>
    </row>
    <row r="2338" spans="2:4">
      <c r="B2338" s="2026">
        <v>43279</v>
      </c>
      <c r="C2338" s="2112">
        <v>24216.05</v>
      </c>
      <c r="D2338" s="2112">
        <v>2716.31</v>
      </c>
    </row>
    <row r="2339" spans="2:4">
      <c r="B2339" s="2026">
        <v>43280</v>
      </c>
      <c r="C2339" s="2112">
        <v>24271.41</v>
      </c>
      <c r="D2339" s="2112">
        <v>2718.37</v>
      </c>
    </row>
    <row r="2340" spans="2:4">
      <c r="B2340" s="2026">
        <v>43283</v>
      </c>
      <c r="C2340" s="2112">
        <v>24307.18</v>
      </c>
      <c r="D2340" s="2112">
        <v>2726.71</v>
      </c>
    </row>
    <row r="2341" spans="2:4">
      <c r="B2341" s="2026">
        <v>43284</v>
      </c>
      <c r="C2341" s="2112">
        <v>24174.82</v>
      </c>
      <c r="D2341" s="2112">
        <v>2713.22</v>
      </c>
    </row>
    <row r="2342" spans="2:4">
      <c r="B2342" s="2026">
        <v>43285</v>
      </c>
      <c r="C2342" s="428" t="e">
        <f>NA()</f>
        <v>#N/A</v>
      </c>
      <c r="D2342" s="428" t="e">
        <f>NA()</f>
        <v>#N/A</v>
      </c>
    </row>
    <row r="2343" spans="2:4">
      <c r="B2343" s="2026">
        <v>43286</v>
      </c>
      <c r="C2343" s="2112">
        <v>24356.74</v>
      </c>
      <c r="D2343" s="2112">
        <v>2736.61</v>
      </c>
    </row>
    <row r="2344" spans="2:4">
      <c r="B2344" s="2026">
        <v>43287</v>
      </c>
      <c r="C2344" s="2112">
        <v>24456.48</v>
      </c>
      <c r="D2344" s="2112">
        <v>2759.82</v>
      </c>
    </row>
    <row r="2345" spans="2:4">
      <c r="B2345" s="2026">
        <v>43290</v>
      </c>
      <c r="C2345" s="2112">
        <v>24776.59</v>
      </c>
      <c r="D2345" s="2112">
        <v>2784.17</v>
      </c>
    </row>
    <row r="2346" spans="2:4">
      <c r="B2346" s="2026">
        <v>43291</v>
      </c>
      <c r="C2346" s="2112">
        <v>24919.66</v>
      </c>
      <c r="D2346" s="2112">
        <v>2793.84</v>
      </c>
    </row>
    <row r="2347" spans="2:4">
      <c r="B2347" s="2026">
        <v>43292</v>
      </c>
      <c r="C2347" s="2112">
        <v>24700.45</v>
      </c>
      <c r="D2347" s="2112">
        <v>2774.02</v>
      </c>
    </row>
    <row r="2348" spans="2:4">
      <c r="B2348" s="2026">
        <v>43293</v>
      </c>
      <c r="C2348" s="2112">
        <v>24924.89</v>
      </c>
      <c r="D2348" s="2112">
        <v>2798.29</v>
      </c>
    </row>
    <row r="2349" spans="2:4">
      <c r="B2349" s="2026">
        <v>43294</v>
      </c>
      <c r="C2349" s="2112">
        <v>25019.41</v>
      </c>
      <c r="D2349" s="2112">
        <v>2801.31</v>
      </c>
    </row>
    <row r="2350" spans="2:4">
      <c r="B2350" s="2026">
        <v>43297</v>
      </c>
      <c r="C2350" s="2112">
        <v>25064.36</v>
      </c>
      <c r="D2350" s="2112">
        <v>2798.43</v>
      </c>
    </row>
    <row r="2351" spans="2:4">
      <c r="B2351" s="2026">
        <v>43298</v>
      </c>
      <c r="C2351" s="2112">
        <v>25119.89</v>
      </c>
      <c r="D2351" s="2112">
        <v>2809.55</v>
      </c>
    </row>
    <row r="2352" spans="2:4">
      <c r="B2352" s="2026">
        <v>43299</v>
      </c>
      <c r="C2352" s="2112">
        <v>25199.29</v>
      </c>
      <c r="D2352" s="2112">
        <v>2815.62</v>
      </c>
    </row>
    <row r="2353" spans="2:4">
      <c r="B2353" s="2026">
        <v>43300</v>
      </c>
      <c r="C2353" s="2112">
        <v>25064.5</v>
      </c>
      <c r="D2353" s="2112">
        <v>2804.49</v>
      </c>
    </row>
    <row r="2354" spans="2:4">
      <c r="B2354" s="2026">
        <v>43301</v>
      </c>
      <c r="C2354" s="2112">
        <v>25058.12</v>
      </c>
      <c r="D2354" s="2112">
        <v>2801.83</v>
      </c>
    </row>
    <row r="2355" spans="2:4">
      <c r="B2355" s="2026">
        <v>43304</v>
      </c>
      <c r="C2355" s="2112">
        <v>25044.29</v>
      </c>
      <c r="D2355" s="2112">
        <v>2806.98</v>
      </c>
    </row>
    <row r="2356" spans="2:4">
      <c r="B2356" s="2026">
        <v>43305</v>
      </c>
      <c r="C2356" s="2112">
        <v>25241.94</v>
      </c>
      <c r="D2356" s="2112">
        <v>2820.4</v>
      </c>
    </row>
    <row r="2357" spans="2:4">
      <c r="B2357" s="2026">
        <v>43306</v>
      </c>
      <c r="C2357" s="2112">
        <v>25414.1</v>
      </c>
      <c r="D2357" s="2112">
        <v>2846.07</v>
      </c>
    </row>
    <row r="2358" spans="2:4">
      <c r="B2358" s="2026">
        <v>43307</v>
      </c>
      <c r="C2358" s="2112">
        <v>25527.07</v>
      </c>
      <c r="D2358" s="2112">
        <v>2837.44</v>
      </c>
    </row>
    <row r="2359" spans="2:4">
      <c r="B2359" s="2026">
        <v>43308</v>
      </c>
      <c r="C2359" s="2112">
        <v>25451.06</v>
      </c>
      <c r="D2359" s="2112">
        <v>2818.82</v>
      </c>
    </row>
    <row r="2360" spans="2:4">
      <c r="B2360" s="2026">
        <v>43311</v>
      </c>
      <c r="C2360" s="2112">
        <v>25306.83</v>
      </c>
      <c r="D2360" s="2112">
        <v>2802.6</v>
      </c>
    </row>
    <row r="2361" spans="2:4">
      <c r="B2361" s="2026">
        <v>43312</v>
      </c>
      <c r="C2361" s="2112">
        <v>25415.19</v>
      </c>
      <c r="D2361" s="2112">
        <v>2816.29</v>
      </c>
    </row>
    <row r="2362" spans="2:4">
      <c r="B2362" s="2026">
        <v>43313</v>
      </c>
      <c r="C2362" s="2112">
        <v>25333.82</v>
      </c>
      <c r="D2362" s="2112">
        <v>2813.36</v>
      </c>
    </row>
    <row r="2363" spans="2:4">
      <c r="B2363" s="2026">
        <v>43314</v>
      </c>
      <c r="C2363" s="2112">
        <v>25326.16</v>
      </c>
      <c r="D2363" s="2112">
        <v>2827.22</v>
      </c>
    </row>
    <row r="2364" spans="2:4">
      <c r="B2364" s="2026">
        <v>43315</v>
      </c>
      <c r="C2364" s="2112">
        <v>25462.58</v>
      </c>
      <c r="D2364" s="2112">
        <v>2840.35</v>
      </c>
    </row>
    <row r="2365" spans="2:4">
      <c r="B2365" s="2026">
        <v>43318</v>
      </c>
      <c r="C2365" s="2112">
        <v>25502.18</v>
      </c>
      <c r="D2365" s="2112">
        <v>2850.4</v>
      </c>
    </row>
    <row r="2366" spans="2:4">
      <c r="B2366" s="2026">
        <v>43319</v>
      </c>
      <c r="C2366" s="2112">
        <v>25628.91</v>
      </c>
      <c r="D2366" s="2112">
        <v>2858.45</v>
      </c>
    </row>
    <row r="2367" spans="2:4">
      <c r="B2367" s="2026">
        <v>43320</v>
      </c>
      <c r="C2367" s="2112">
        <v>25583.75</v>
      </c>
      <c r="D2367" s="2112">
        <v>2857.7</v>
      </c>
    </row>
    <row r="2368" spans="2:4">
      <c r="B2368" s="2026">
        <v>43321</v>
      </c>
      <c r="C2368" s="2112">
        <v>25509.23</v>
      </c>
      <c r="D2368" s="2112">
        <v>2853.58</v>
      </c>
    </row>
    <row r="2369" spans="2:4">
      <c r="B2369" s="2026">
        <v>43322</v>
      </c>
      <c r="C2369" s="2112">
        <v>25313.14</v>
      </c>
      <c r="D2369" s="2112">
        <v>2833.28</v>
      </c>
    </row>
    <row r="2370" spans="2:4">
      <c r="B2370" s="2026">
        <v>43325</v>
      </c>
      <c r="C2370" s="2112">
        <v>25187.7</v>
      </c>
      <c r="D2370" s="2112">
        <v>2821.93</v>
      </c>
    </row>
    <row r="2371" spans="2:4">
      <c r="B2371" s="2026">
        <v>43326</v>
      </c>
      <c r="C2371" s="2112">
        <v>25299.919999999998</v>
      </c>
      <c r="D2371" s="2112">
        <v>2839.96</v>
      </c>
    </row>
    <row r="2372" spans="2:4">
      <c r="B2372" s="2026">
        <v>43327</v>
      </c>
      <c r="C2372" s="2112">
        <v>25162.41</v>
      </c>
      <c r="D2372" s="2112">
        <v>2818.37</v>
      </c>
    </row>
    <row r="2373" spans="2:4">
      <c r="B2373" s="2026">
        <v>43328</v>
      </c>
      <c r="C2373" s="2112">
        <v>25558.73</v>
      </c>
      <c r="D2373" s="2112">
        <v>2840.69</v>
      </c>
    </row>
    <row r="2374" spans="2:4">
      <c r="B2374" s="2026">
        <v>43329</v>
      </c>
      <c r="C2374" s="2112">
        <v>25669.32</v>
      </c>
      <c r="D2374" s="2112">
        <v>2850.13</v>
      </c>
    </row>
    <row r="2375" spans="2:4">
      <c r="B2375" s="2026">
        <v>43332</v>
      </c>
      <c r="C2375" s="2112">
        <v>25758.69</v>
      </c>
      <c r="D2375" s="2112">
        <v>2857.05</v>
      </c>
    </row>
    <row r="2376" spans="2:4">
      <c r="B2376" s="2026">
        <v>43333</v>
      </c>
      <c r="C2376" s="2112">
        <v>25822.29</v>
      </c>
      <c r="D2376" s="2112">
        <v>2862.96</v>
      </c>
    </row>
    <row r="2377" spans="2:4">
      <c r="B2377" s="2026">
        <v>43334</v>
      </c>
      <c r="C2377" s="2112">
        <v>25733.599999999999</v>
      </c>
      <c r="D2377" s="2112">
        <v>2861.82</v>
      </c>
    </row>
    <row r="2378" spans="2:4">
      <c r="B2378" s="2026">
        <v>43335</v>
      </c>
      <c r="C2378" s="2112">
        <v>25656.98</v>
      </c>
      <c r="D2378" s="2112">
        <v>2856.98</v>
      </c>
    </row>
    <row r="2379" spans="2:4">
      <c r="B2379" s="2026">
        <v>43336</v>
      </c>
      <c r="C2379" s="2112">
        <v>25790.35</v>
      </c>
      <c r="D2379" s="2112">
        <v>2874.69</v>
      </c>
    </row>
    <row r="2380" spans="2:4">
      <c r="B2380" s="2026">
        <v>43339</v>
      </c>
      <c r="C2380" s="2112">
        <v>26049.64</v>
      </c>
      <c r="D2380" s="2112">
        <v>2896.74</v>
      </c>
    </row>
    <row r="2381" spans="2:4">
      <c r="B2381" s="2026">
        <v>43340</v>
      </c>
      <c r="C2381" s="2112">
        <v>26064.02</v>
      </c>
      <c r="D2381" s="2112">
        <v>2897.52</v>
      </c>
    </row>
    <row r="2382" spans="2:4">
      <c r="B2382" s="2026">
        <v>43341</v>
      </c>
      <c r="C2382" s="2112">
        <v>26124.57</v>
      </c>
      <c r="D2382" s="2112">
        <v>2914.04</v>
      </c>
    </row>
    <row r="2383" spans="2:4">
      <c r="B2383" s="2026">
        <v>43342</v>
      </c>
      <c r="C2383" s="2112">
        <v>25986.92</v>
      </c>
      <c r="D2383" s="2112">
        <v>2901.13</v>
      </c>
    </row>
    <row r="2384" spans="2:4">
      <c r="B2384" s="2026">
        <v>43343</v>
      </c>
      <c r="C2384" s="2112">
        <v>25964.82</v>
      </c>
      <c r="D2384" s="2112">
        <v>2901.52</v>
      </c>
    </row>
    <row r="2385" spans="2:4">
      <c r="B2385" s="2026">
        <v>43346</v>
      </c>
      <c r="C2385" s="428" t="e">
        <f>NA()</f>
        <v>#N/A</v>
      </c>
      <c r="D2385" s="428" t="e">
        <f>NA()</f>
        <v>#N/A</v>
      </c>
    </row>
    <row r="2386" spans="2:4">
      <c r="B2386" s="2026">
        <v>43347</v>
      </c>
      <c r="C2386" s="2112">
        <v>25952.48</v>
      </c>
      <c r="D2386" s="2112">
        <v>2896.72</v>
      </c>
    </row>
    <row r="2387" spans="2:4">
      <c r="B2387" s="2026">
        <v>43348</v>
      </c>
      <c r="C2387" s="2112">
        <v>25974.99</v>
      </c>
      <c r="D2387" s="2112">
        <v>2888.6</v>
      </c>
    </row>
    <row r="2388" spans="2:4">
      <c r="B2388" s="2026">
        <v>43349</v>
      </c>
      <c r="C2388" s="2112">
        <v>25995.87</v>
      </c>
      <c r="D2388" s="2112">
        <v>2878.05</v>
      </c>
    </row>
    <row r="2389" spans="2:4">
      <c r="B2389" s="2026">
        <v>43350</v>
      </c>
      <c r="C2389" s="2112">
        <v>25916.54</v>
      </c>
      <c r="D2389" s="2112">
        <v>2871.68</v>
      </c>
    </row>
    <row r="2390" spans="2:4">
      <c r="B2390" s="2026">
        <v>43353</v>
      </c>
      <c r="C2390" s="2112">
        <v>25857.07</v>
      </c>
      <c r="D2390" s="2112">
        <v>2877.13</v>
      </c>
    </row>
    <row r="2391" spans="2:4">
      <c r="B2391" s="2026">
        <v>43354</v>
      </c>
      <c r="C2391" s="2112">
        <v>25971.06</v>
      </c>
      <c r="D2391" s="2112">
        <v>2887.89</v>
      </c>
    </row>
    <row r="2392" spans="2:4">
      <c r="B2392" s="2026">
        <v>43355</v>
      </c>
      <c r="C2392" s="2112">
        <v>25998.92</v>
      </c>
      <c r="D2392" s="2112">
        <v>2888.92</v>
      </c>
    </row>
    <row r="2393" spans="2:4">
      <c r="B2393" s="2026">
        <v>43356</v>
      </c>
      <c r="C2393" s="2112">
        <v>26145.99</v>
      </c>
      <c r="D2393" s="2112">
        <v>2904.18</v>
      </c>
    </row>
    <row r="2394" spans="2:4">
      <c r="B2394" s="2026">
        <v>43357</v>
      </c>
      <c r="C2394" s="2112">
        <v>26154.67</v>
      </c>
      <c r="D2394" s="2112">
        <v>2904.98</v>
      </c>
    </row>
    <row r="2395" spans="2:4">
      <c r="B2395" s="2026">
        <v>43360</v>
      </c>
      <c r="C2395" s="2112">
        <v>26062.12</v>
      </c>
      <c r="D2395" s="2112">
        <v>2888.8</v>
      </c>
    </row>
    <row r="2396" spans="2:4">
      <c r="B2396" s="2026">
        <v>43361</v>
      </c>
      <c r="C2396" s="2112">
        <v>26246.959999999999</v>
      </c>
      <c r="D2396" s="2112">
        <v>2904.31</v>
      </c>
    </row>
    <row r="2397" spans="2:4">
      <c r="B2397" s="2026">
        <v>43362</v>
      </c>
      <c r="C2397" s="2112">
        <v>26405.759999999998</v>
      </c>
      <c r="D2397" s="2112">
        <v>2907.95</v>
      </c>
    </row>
    <row r="2398" spans="2:4">
      <c r="B2398" s="2026">
        <v>43363</v>
      </c>
      <c r="C2398" s="2112">
        <v>26656.98</v>
      </c>
      <c r="D2398" s="2112">
        <v>2930.75</v>
      </c>
    </row>
    <row r="2399" spans="2:4">
      <c r="B2399" s="2026">
        <v>43364</v>
      </c>
      <c r="C2399" s="2112">
        <v>26743.5</v>
      </c>
      <c r="D2399" s="2112">
        <v>2929.67</v>
      </c>
    </row>
    <row r="2400" spans="2:4">
      <c r="B2400" s="2026">
        <v>43367</v>
      </c>
      <c r="C2400" s="2112">
        <v>26562.05</v>
      </c>
      <c r="D2400" s="2112">
        <v>2919.37</v>
      </c>
    </row>
    <row r="2401" spans="2:4">
      <c r="B2401" s="2026">
        <v>43368</v>
      </c>
      <c r="C2401" s="2112">
        <v>26492.21</v>
      </c>
      <c r="D2401" s="2112">
        <v>2915.56</v>
      </c>
    </row>
    <row r="2402" spans="2:4">
      <c r="B2402" s="2026">
        <v>43369</v>
      </c>
      <c r="C2402" s="2112">
        <v>26385.279999999999</v>
      </c>
      <c r="D2402" s="2112">
        <v>2905.97</v>
      </c>
    </row>
    <row r="2403" spans="2:4">
      <c r="B2403" s="2026">
        <v>43370</v>
      </c>
      <c r="C2403" s="2112">
        <v>26439.93</v>
      </c>
      <c r="D2403" s="2112">
        <v>2914</v>
      </c>
    </row>
    <row r="2404" spans="2:4">
      <c r="B2404" s="2026">
        <v>43371</v>
      </c>
      <c r="C2404" s="2112">
        <v>26458.31</v>
      </c>
      <c r="D2404" s="2112">
        <v>2913.98</v>
      </c>
    </row>
    <row r="2405" spans="2:4">
      <c r="B2405" s="2026">
        <v>43374</v>
      </c>
      <c r="C2405" s="2112">
        <v>26651.21</v>
      </c>
      <c r="D2405" s="2112">
        <v>2924.59</v>
      </c>
    </row>
    <row r="2406" spans="2:4">
      <c r="B2406" s="2026">
        <v>43375</v>
      </c>
      <c r="C2406" s="2112">
        <v>26773.94</v>
      </c>
      <c r="D2406" s="2112">
        <v>2923.43</v>
      </c>
    </row>
    <row r="2407" spans="2:4">
      <c r="B2407" s="2026">
        <v>43376</v>
      </c>
      <c r="C2407" s="2112">
        <v>26828.39</v>
      </c>
      <c r="D2407" s="2112">
        <v>2925.51</v>
      </c>
    </row>
    <row r="2408" spans="2:4">
      <c r="B2408" s="2026">
        <v>43377</v>
      </c>
      <c r="C2408" s="2112">
        <v>26627.48</v>
      </c>
      <c r="D2408" s="2112">
        <v>2901.61</v>
      </c>
    </row>
    <row r="2409" spans="2:4">
      <c r="B2409" s="2026">
        <v>43378</v>
      </c>
      <c r="C2409" s="2112">
        <v>26447.05</v>
      </c>
      <c r="D2409" s="2112">
        <v>2885.57</v>
      </c>
    </row>
    <row r="2410" spans="2:4">
      <c r="B2410" s="2026">
        <v>43381</v>
      </c>
      <c r="C2410" s="428" t="e">
        <f>NA()</f>
        <v>#N/A</v>
      </c>
      <c r="D2410" s="2112">
        <v>2884.43</v>
      </c>
    </row>
    <row r="2411" spans="2:4">
      <c r="B2411" s="2026">
        <v>43382</v>
      </c>
      <c r="C2411" s="2112">
        <v>26430.57</v>
      </c>
      <c r="D2411" s="2112">
        <v>2880.34</v>
      </c>
    </row>
    <row r="2412" spans="2:4">
      <c r="B2412" s="2026">
        <v>43383</v>
      </c>
      <c r="C2412" s="2112">
        <v>25598.74</v>
      </c>
      <c r="D2412" s="2112">
        <v>2785.68</v>
      </c>
    </row>
    <row r="2413" spans="2:4">
      <c r="B2413" s="2026">
        <v>43384</v>
      </c>
      <c r="C2413" s="2112">
        <v>25052.83</v>
      </c>
      <c r="D2413" s="2112">
        <v>2728.37</v>
      </c>
    </row>
    <row r="2414" spans="2:4">
      <c r="B2414" s="2026">
        <v>43385</v>
      </c>
      <c r="C2414" s="2112">
        <v>25339.99</v>
      </c>
      <c r="D2414" s="2112">
        <v>2767.13</v>
      </c>
    </row>
    <row r="2415" spans="2:4">
      <c r="B2415" s="2026">
        <v>43388</v>
      </c>
      <c r="C2415" s="2112">
        <v>25250.55</v>
      </c>
      <c r="D2415" s="2112">
        <v>2750.79</v>
      </c>
    </row>
    <row r="2416" spans="2:4">
      <c r="B2416" s="2026">
        <v>43389</v>
      </c>
      <c r="C2416" s="2112">
        <v>25798.42</v>
      </c>
      <c r="D2416" s="2112">
        <v>2809.92</v>
      </c>
    </row>
    <row r="2417" spans="2:4">
      <c r="B2417" s="2026">
        <v>43390</v>
      </c>
      <c r="C2417" s="2112">
        <v>25706.68</v>
      </c>
      <c r="D2417" s="2112">
        <v>2809.21</v>
      </c>
    </row>
    <row r="2418" spans="2:4">
      <c r="B2418" s="2026">
        <v>43391</v>
      </c>
      <c r="C2418" s="2112">
        <v>25379.45</v>
      </c>
      <c r="D2418" s="2112">
        <v>2768.78</v>
      </c>
    </row>
    <row r="2419" spans="2:4">
      <c r="B2419" s="2026">
        <v>43392</v>
      </c>
      <c r="C2419" s="2112">
        <v>25444.34</v>
      </c>
      <c r="D2419" s="2112">
        <v>2767.78</v>
      </c>
    </row>
    <row r="2420" spans="2:4">
      <c r="B2420" s="2026">
        <v>43395</v>
      </c>
      <c r="C2420" s="2112">
        <v>25317.41</v>
      </c>
      <c r="D2420" s="2112">
        <v>2755.88</v>
      </c>
    </row>
    <row r="2421" spans="2:4">
      <c r="B2421" s="2026">
        <v>43396</v>
      </c>
      <c r="C2421" s="2112">
        <v>25191.43</v>
      </c>
      <c r="D2421" s="2112">
        <v>2740.69</v>
      </c>
    </row>
    <row r="2422" spans="2:4">
      <c r="B2422" s="2026">
        <v>43397</v>
      </c>
      <c r="C2422" s="2112">
        <v>24583.42</v>
      </c>
      <c r="D2422" s="2112">
        <v>2656.1</v>
      </c>
    </row>
    <row r="2423" spans="2:4">
      <c r="B2423" s="2026">
        <v>43398</v>
      </c>
      <c r="C2423" s="2112">
        <v>24984.55</v>
      </c>
      <c r="D2423" s="2112">
        <v>2705.57</v>
      </c>
    </row>
    <row r="2424" spans="2:4">
      <c r="B2424" s="2026">
        <v>43399</v>
      </c>
      <c r="C2424" s="2112">
        <v>24688.31</v>
      </c>
      <c r="D2424" s="2112">
        <v>2658.69</v>
      </c>
    </row>
    <row r="2425" spans="2:4">
      <c r="B2425" s="2026">
        <v>43402</v>
      </c>
      <c r="C2425" s="2112">
        <v>24442.92</v>
      </c>
      <c r="D2425" s="2112">
        <v>2641.25</v>
      </c>
    </row>
    <row r="2426" spans="2:4">
      <c r="B2426" s="2026">
        <v>43403</v>
      </c>
      <c r="C2426" s="2112">
        <v>24874.639999999999</v>
      </c>
      <c r="D2426" s="2112">
        <v>2682.63</v>
      </c>
    </row>
    <row r="2427" spans="2:4">
      <c r="B2427" s="2026">
        <v>43404</v>
      </c>
      <c r="C2427" s="2112">
        <v>25115.759999999998</v>
      </c>
      <c r="D2427" s="2112">
        <v>2711.74</v>
      </c>
    </row>
    <row r="2428" spans="2:4">
      <c r="B2428" s="2026">
        <v>43405</v>
      </c>
      <c r="C2428" s="2112">
        <v>25380.74</v>
      </c>
      <c r="D2428" s="2112">
        <v>2740.37</v>
      </c>
    </row>
    <row r="2429" spans="2:4">
      <c r="B2429" s="2026">
        <v>43406</v>
      </c>
      <c r="C2429" s="2112">
        <v>25270.83</v>
      </c>
      <c r="D2429" s="2112">
        <v>2723.06</v>
      </c>
    </row>
    <row r="2430" spans="2:4">
      <c r="B2430" s="2026">
        <v>43409</v>
      </c>
      <c r="C2430" s="2112">
        <v>25461.7</v>
      </c>
      <c r="D2430" s="2112">
        <v>2738.31</v>
      </c>
    </row>
    <row r="2431" spans="2:4">
      <c r="B2431" s="2026">
        <v>43410</v>
      </c>
      <c r="C2431" s="2112">
        <v>25635.01</v>
      </c>
      <c r="D2431" s="2112">
        <v>2755.45</v>
      </c>
    </row>
    <row r="2432" spans="2:4">
      <c r="B2432" s="2026">
        <v>43411</v>
      </c>
      <c r="C2432" s="2112">
        <v>26180.3</v>
      </c>
      <c r="D2432" s="2112">
        <v>2813.89</v>
      </c>
    </row>
    <row r="2433" spans="2:4">
      <c r="B2433" s="2026">
        <v>43412</v>
      </c>
      <c r="C2433" s="2112">
        <v>26191.22</v>
      </c>
      <c r="D2433" s="2112">
        <v>2806.83</v>
      </c>
    </row>
    <row r="2434" spans="2:4">
      <c r="B2434" s="2026">
        <v>43413</v>
      </c>
      <c r="C2434" s="2112">
        <v>25989.3</v>
      </c>
      <c r="D2434" s="2112">
        <v>2781.01</v>
      </c>
    </row>
    <row r="2435" spans="2:4">
      <c r="B2435" s="2026">
        <v>43416</v>
      </c>
      <c r="C2435" s="428" t="e">
        <f>NA()</f>
        <v>#N/A</v>
      </c>
      <c r="D2435" s="2112">
        <v>2726.22</v>
      </c>
    </row>
    <row r="2436" spans="2:4">
      <c r="B2436" s="2026">
        <v>43417</v>
      </c>
      <c r="C2436" s="2112">
        <v>25286.49</v>
      </c>
      <c r="D2436" s="2112">
        <v>2722.18</v>
      </c>
    </row>
    <row r="2437" spans="2:4">
      <c r="B2437" s="2026">
        <v>43418</v>
      </c>
      <c r="C2437" s="2112">
        <v>25080.5</v>
      </c>
      <c r="D2437" s="2112">
        <v>2701.58</v>
      </c>
    </row>
    <row r="2438" spans="2:4">
      <c r="B2438" s="2026">
        <v>43419</v>
      </c>
      <c r="C2438" s="2112">
        <v>25289.27</v>
      </c>
      <c r="D2438" s="2112">
        <v>2730.2</v>
      </c>
    </row>
    <row r="2439" spans="2:4">
      <c r="B2439" s="2026">
        <v>43420</v>
      </c>
      <c r="C2439" s="2112">
        <v>25413.22</v>
      </c>
      <c r="D2439" s="2112">
        <v>2736.27</v>
      </c>
    </row>
    <row r="2440" spans="2:4">
      <c r="B2440" s="2026">
        <v>43423</v>
      </c>
      <c r="C2440" s="2112">
        <v>25017.439999999999</v>
      </c>
      <c r="D2440" s="2112">
        <v>2690.73</v>
      </c>
    </row>
    <row r="2441" spans="2:4">
      <c r="B2441" s="2026">
        <v>43424</v>
      </c>
      <c r="C2441" s="2112">
        <v>24465.64</v>
      </c>
      <c r="D2441" s="2112">
        <v>2641.89</v>
      </c>
    </row>
    <row r="2442" spans="2:4">
      <c r="B2442" s="2026">
        <v>43425</v>
      </c>
      <c r="C2442" s="2112">
        <v>24464.69</v>
      </c>
      <c r="D2442" s="2112">
        <v>2649.93</v>
      </c>
    </row>
    <row r="2443" spans="2:4">
      <c r="B2443" s="2026">
        <v>43426</v>
      </c>
      <c r="C2443" s="428" t="e">
        <f>NA()</f>
        <v>#N/A</v>
      </c>
      <c r="D2443" s="428" t="e">
        <f>NA()</f>
        <v>#N/A</v>
      </c>
    </row>
    <row r="2444" spans="2:4">
      <c r="B2444" s="2026">
        <v>43427</v>
      </c>
      <c r="C2444" s="2112">
        <v>24285.95</v>
      </c>
      <c r="D2444" s="2112">
        <v>2632.56</v>
      </c>
    </row>
    <row r="2445" spans="2:4">
      <c r="B2445" s="2026">
        <v>43430</v>
      </c>
      <c r="C2445" s="2112">
        <v>24640.240000000002</v>
      </c>
      <c r="D2445" s="2112">
        <v>2673.45</v>
      </c>
    </row>
    <row r="2446" spans="2:4">
      <c r="B2446" s="2026">
        <v>43431</v>
      </c>
      <c r="C2446" s="2112">
        <v>24748.73</v>
      </c>
      <c r="D2446" s="2112">
        <v>2682.17</v>
      </c>
    </row>
    <row r="2447" spans="2:4">
      <c r="B2447" s="2026">
        <v>43432</v>
      </c>
      <c r="C2447" s="2112">
        <v>25366.43</v>
      </c>
      <c r="D2447" s="2112">
        <v>2743.79</v>
      </c>
    </row>
    <row r="2448" spans="2:4">
      <c r="B2448" s="2026">
        <v>43433</v>
      </c>
      <c r="C2448" s="2112">
        <v>25338.84</v>
      </c>
      <c r="D2448" s="2112">
        <v>2737.76</v>
      </c>
    </row>
    <row r="2449" spans="2:4">
      <c r="B2449" s="2026">
        <v>43434</v>
      </c>
      <c r="C2449" s="2112">
        <v>25538.46</v>
      </c>
      <c r="D2449" s="2112">
        <v>2760.17</v>
      </c>
    </row>
    <row r="2450" spans="2:4">
      <c r="B2450" s="2026">
        <v>43437</v>
      </c>
      <c r="C2450" s="2112">
        <v>25826.43</v>
      </c>
      <c r="D2450" s="2112">
        <v>2790.37</v>
      </c>
    </row>
    <row r="2451" spans="2:4">
      <c r="B2451" s="2026">
        <v>43438</v>
      </c>
      <c r="C2451" s="2112">
        <v>25027.07</v>
      </c>
      <c r="D2451" s="2112">
        <v>2700.06</v>
      </c>
    </row>
    <row r="2452" spans="2:4">
      <c r="B2452" s="2026">
        <v>43439</v>
      </c>
      <c r="C2452" s="428" t="e">
        <f>NA()</f>
        <v>#N/A</v>
      </c>
      <c r="D2452" s="428" t="e">
        <f>NA()</f>
        <v>#N/A</v>
      </c>
    </row>
    <row r="2453" spans="2:4">
      <c r="B2453" s="2026">
        <v>43440</v>
      </c>
      <c r="C2453" s="2112">
        <v>24947.67</v>
      </c>
      <c r="D2453" s="2112">
        <v>2695.95</v>
      </c>
    </row>
    <row r="2454" spans="2:4">
      <c r="B2454" s="2026">
        <v>43441</v>
      </c>
      <c r="C2454" s="2112">
        <v>24388.95</v>
      </c>
      <c r="D2454" s="2112">
        <v>2633.08</v>
      </c>
    </row>
    <row r="2455" spans="2:4">
      <c r="B2455" s="2026">
        <v>43444</v>
      </c>
      <c r="C2455" s="2112">
        <v>24423.26</v>
      </c>
      <c r="D2455" s="2112">
        <v>2637.72</v>
      </c>
    </row>
    <row r="2456" spans="2:4">
      <c r="B2456" s="2026">
        <v>43445</v>
      </c>
      <c r="C2456" s="2112">
        <v>24370.240000000002</v>
      </c>
      <c r="D2456" s="2112">
        <v>2636.78</v>
      </c>
    </row>
    <row r="2457" spans="2:4">
      <c r="B2457" s="2026">
        <v>43446</v>
      </c>
      <c r="C2457" s="2112">
        <v>24527.27</v>
      </c>
      <c r="D2457" s="2112">
        <v>2651.07</v>
      </c>
    </row>
    <row r="2458" spans="2:4">
      <c r="B2458" s="2026">
        <v>43447</v>
      </c>
      <c r="C2458" s="2112">
        <v>24597.38</v>
      </c>
      <c r="D2458" s="2112">
        <v>2650.54</v>
      </c>
    </row>
    <row r="2459" spans="2:4">
      <c r="B2459" s="2026">
        <v>43448</v>
      </c>
      <c r="C2459" s="2112">
        <v>24100.51</v>
      </c>
      <c r="D2459" s="2112">
        <v>2599.9499999999998</v>
      </c>
    </row>
    <row r="2460" spans="2:4">
      <c r="B2460" s="2026">
        <v>43451</v>
      </c>
      <c r="C2460" s="2112">
        <v>23592.98</v>
      </c>
      <c r="D2460" s="2112">
        <v>2545.94</v>
      </c>
    </row>
    <row r="2461" spans="2:4">
      <c r="B2461" s="2026">
        <v>43452</v>
      </c>
      <c r="C2461" s="2112">
        <v>23675.64</v>
      </c>
      <c r="D2461" s="2112">
        <v>2546.16</v>
      </c>
    </row>
    <row r="2462" spans="2:4">
      <c r="B2462" s="2026">
        <v>43453</v>
      </c>
      <c r="C2462" s="2112">
        <v>23323.66</v>
      </c>
      <c r="D2462" s="2112">
        <v>2506.96</v>
      </c>
    </row>
    <row r="2463" spans="2:4">
      <c r="B2463" s="2026">
        <v>43454</v>
      </c>
      <c r="C2463" s="2112">
        <v>22859.599999999999</v>
      </c>
      <c r="D2463" s="2112">
        <v>2467.42</v>
      </c>
    </row>
    <row r="2464" spans="2:4">
      <c r="B2464" s="2026">
        <v>43455</v>
      </c>
      <c r="C2464" s="2112">
        <v>22445.37</v>
      </c>
      <c r="D2464" s="2112">
        <v>2416.62</v>
      </c>
    </row>
    <row r="2465" spans="1:4">
      <c r="B2465" s="2026">
        <v>43458</v>
      </c>
      <c r="C2465" s="2112">
        <v>21792.2</v>
      </c>
      <c r="D2465" s="2112">
        <v>2351.1</v>
      </c>
    </row>
    <row r="2466" spans="1:4">
      <c r="B2466" s="2026">
        <v>43459</v>
      </c>
      <c r="C2466" s="428" t="e">
        <f>NA()</f>
        <v>#N/A</v>
      </c>
      <c r="D2466" s="428" t="e">
        <f>NA()</f>
        <v>#N/A</v>
      </c>
    </row>
    <row r="2467" spans="1:4">
      <c r="B2467" s="2026">
        <v>43460</v>
      </c>
      <c r="C2467" s="2112">
        <v>22878.45</v>
      </c>
      <c r="D2467" s="2112">
        <v>2467.6999999999998</v>
      </c>
    </row>
    <row r="2468" spans="1:4">
      <c r="B2468" s="2026">
        <v>43461</v>
      </c>
      <c r="C2468" s="2112">
        <v>23138.82</v>
      </c>
      <c r="D2468" s="2112">
        <v>2488.83</v>
      </c>
    </row>
    <row r="2469" spans="1:4">
      <c r="B2469" s="2026">
        <v>43462</v>
      </c>
      <c r="C2469" s="2112">
        <v>23062.400000000001</v>
      </c>
      <c r="D2469" s="2112">
        <v>2485.7399999999998</v>
      </c>
    </row>
    <row r="2470" spans="1:4">
      <c r="B2470" s="2026">
        <v>43465</v>
      </c>
      <c r="C2470" s="2112">
        <v>23327.46</v>
      </c>
      <c r="D2470" s="2112">
        <v>2506.85</v>
      </c>
    </row>
    <row r="2471" spans="1:4">
      <c r="A2471" s="651">
        <v>19</v>
      </c>
      <c r="B2471" s="2026">
        <v>43466</v>
      </c>
      <c r="C2471" s="428" t="e">
        <f>NA()</f>
        <v>#N/A</v>
      </c>
      <c r="D2471" s="428" t="e">
        <f>NA()</f>
        <v>#N/A</v>
      </c>
    </row>
    <row r="2472" spans="1:4">
      <c r="B2472" s="2026">
        <v>43467</v>
      </c>
      <c r="C2472" s="2112">
        <v>23346.240000000002</v>
      </c>
      <c r="D2472" s="2112">
        <v>2510.0300000000002</v>
      </c>
    </row>
    <row r="2473" spans="1:4">
      <c r="B2473" s="2026">
        <v>43468</v>
      </c>
      <c r="C2473" s="2112">
        <v>22686.22</v>
      </c>
      <c r="D2473" s="2112">
        <v>2447.89</v>
      </c>
    </row>
    <row r="2474" spans="1:4">
      <c r="B2474" s="2026">
        <v>43469</v>
      </c>
      <c r="C2474" s="2112">
        <v>23433.16</v>
      </c>
      <c r="D2474" s="2112">
        <v>2531.94</v>
      </c>
    </row>
    <row r="2475" spans="1:4">
      <c r="B2475" s="2026">
        <v>43472</v>
      </c>
      <c r="C2475" s="2112">
        <v>23531.35</v>
      </c>
      <c r="D2475" s="2112">
        <v>2549.69</v>
      </c>
    </row>
    <row r="2476" spans="1:4">
      <c r="B2476" s="2026">
        <v>43473</v>
      </c>
      <c r="C2476" s="2112">
        <v>23787.45</v>
      </c>
      <c r="D2476" s="2112">
        <v>2574.41</v>
      </c>
    </row>
    <row r="2477" spans="1:4">
      <c r="B2477" s="2026">
        <v>43474</v>
      </c>
      <c r="C2477" s="2112">
        <v>23879.119999999999</v>
      </c>
      <c r="D2477" s="2112">
        <v>2584.96</v>
      </c>
    </row>
    <row r="2478" spans="1:4">
      <c r="B2478" s="2026">
        <v>43475</v>
      </c>
      <c r="C2478" s="2112">
        <v>24001.919999999998</v>
      </c>
      <c r="D2478" s="2112">
        <v>2596.64</v>
      </c>
    </row>
    <row r="2479" spans="1:4">
      <c r="B2479" s="2026">
        <v>43476</v>
      </c>
      <c r="C2479" s="2112">
        <v>23995.95</v>
      </c>
      <c r="D2479" s="2112">
        <v>2596.2600000000002</v>
      </c>
    </row>
    <row r="2480" spans="1:4">
      <c r="B2480" s="2026">
        <v>43479</v>
      </c>
      <c r="C2480" s="2112">
        <v>23909.84</v>
      </c>
      <c r="D2480" s="2112">
        <v>2582.61</v>
      </c>
    </row>
    <row r="2481" spans="2:4">
      <c r="B2481" s="2026">
        <v>43480</v>
      </c>
      <c r="C2481" s="2112">
        <v>24065.59</v>
      </c>
      <c r="D2481" s="2112">
        <v>2610.3000000000002</v>
      </c>
    </row>
    <row r="2482" spans="2:4">
      <c r="B2482" s="2026">
        <v>43481</v>
      </c>
      <c r="C2482" s="2112">
        <v>24207.16</v>
      </c>
      <c r="D2482" s="2112">
        <v>2616.1</v>
      </c>
    </row>
    <row r="2483" spans="2:4">
      <c r="B2483" s="2026">
        <v>43482</v>
      </c>
      <c r="C2483" s="2112">
        <v>24370.1</v>
      </c>
      <c r="D2483" s="2112">
        <v>2635.96</v>
      </c>
    </row>
    <row r="2484" spans="2:4">
      <c r="B2484" s="2026">
        <v>43483</v>
      </c>
      <c r="C2484" s="2112">
        <v>24706.35</v>
      </c>
      <c r="D2484" s="2112">
        <v>2670.71</v>
      </c>
    </row>
    <row r="2485" spans="2:4">
      <c r="B2485" s="2026">
        <v>43486</v>
      </c>
      <c r="C2485" s="428" t="e">
        <f>NA()</f>
        <v>#N/A</v>
      </c>
      <c r="D2485" s="428" t="e">
        <f>NA()</f>
        <v>#N/A</v>
      </c>
    </row>
    <row r="2486" spans="2:4">
      <c r="B2486" s="2026">
        <v>43487</v>
      </c>
      <c r="C2486" s="2112">
        <v>24404.48</v>
      </c>
      <c r="D2486" s="2112">
        <v>2632.9</v>
      </c>
    </row>
    <row r="2487" spans="2:4">
      <c r="B2487" s="2026">
        <v>43488</v>
      </c>
      <c r="C2487" s="2112">
        <v>24575.62</v>
      </c>
      <c r="D2487" s="2112">
        <v>2638.7</v>
      </c>
    </row>
    <row r="2488" spans="2:4">
      <c r="B2488" s="2026">
        <v>43489</v>
      </c>
      <c r="C2488" s="2112">
        <v>24553.24</v>
      </c>
      <c r="D2488" s="2112">
        <v>2642.33</v>
      </c>
    </row>
    <row r="2489" spans="2:4">
      <c r="B2489" s="2026">
        <v>43490</v>
      </c>
      <c r="C2489" s="2112">
        <v>24737.200000000001</v>
      </c>
      <c r="D2489" s="2112">
        <v>2664.76</v>
      </c>
    </row>
    <row r="2490" spans="2:4">
      <c r="B2490" s="2026">
        <v>43493</v>
      </c>
      <c r="C2490" s="2112">
        <v>24528.22</v>
      </c>
      <c r="D2490" s="2112">
        <v>2643.85</v>
      </c>
    </row>
    <row r="2491" spans="2:4">
      <c r="B2491" s="2026">
        <v>43494</v>
      </c>
      <c r="C2491" s="2112">
        <v>24579.96</v>
      </c>
      <c r="D2491" s="2112">
        <v>2640</v>
      </c>
    </row>
    <row r="2492" spans="2:4">
      <c r="B2492" s="2026">
        <v>43495</v>
      </c>
      <c r="C2492" s="2112">
        <v>25014.86</v>
      </c>
      <c r="D2492" s="2112">
        <v>2681.05</v>
      </c>
    </row>
    <row r="2493" spans="2:4">
      <c r="B2493" s="2026">
        <v>43496</v>
      </c>
      <c r="C2493" s="2112">
        <v>24999.67</v>
      </c>
      <c r="D2493" s="2112">
        <v>2704.1</v>
      </c>
    </row>
    <row r="2494" spans="2:4">
      <c r="B2494" s="2026">
        <v>43497</v>
      </c>
      <c r="C2494" s="2112">
        <v>25063.89</v>
      </c>
      <c r="D2494" s="2112">
        <v>2706.53</v>
      </c>
    </row>
    <row r="2495" spans="2:4">
      <c r="B2495" s="2026">
        <v>43500</v>
      </c>
      <c r="C2495" s="2112">
        <v>25239.37</v>
      </c>
      <c r="D2495" s="2112">
        <v>2724.87</v>
      </c>
    </row>
    <row r="2496" spans="2:4">
      <c r="B2496" s="2026">
        <v>43501</v>
      </c>
      <c r="C2496" s="2112">
        <v>25411.52</v>
      </c>
      <c r="D2496" s="2112">
        <v>2737.7</v>
      </c>
    </row>
    <row r="2497" spans="2:4">
      <c r="B2497" s="2026">
        <v>43502</v>
      </c>
      <c r="C2497" s="2112">
        <v>25390.3</v>
      </c>
      <c r="D2497" s="2112">
        <v>2731.61</v>
      </c>
    </row>
    <row r="2498" spans="2:4">
      <c r="B2498" s="2026">
        <v>43503</v>
      </c>
      <c r="C2498" s="2112">
        <v>25169.53</v>
      </c>
      <c r="D2498" s="2112">
        <v>2706.05</v>
      </c>
    </row>
    <row r="2499" spans="2:4">
      <c r="B2499" s="2026">
        <v>43504</v>
      </c>
      <c r="C2499" s="2112">
        <v>25106.33</v>
      </c>
      <c r="D2499" s="2112">
        <v>2707.88</v>
      </c>
    </row>
    <row r="2500" spans="2:4">
      <c r="B2500" s="2026">
        <v>43507</v>
      </c>
      <c r="C2500" s="2112">
        <v>25053.11</v>
      </c>
      <c r="D2500" s="2112">
        <v>2709.8</v>
      </c>
    </row>
    <row r="2501" spans="2:4">
      <c r="B2501" s="2026">
        <v>43508</v>
      </c>
      <c r="C2501" s="2112">
        <v>25425.759999999998</v>
      </c>
      <c r="D2501" s="2112">
        <v>2744.73</v>
      </c>
    </row>
    <row r="2502" spans="2:4">
      <c r="B2502" s="2026">
        <v>43509</v>
      </c>
      <c r="C2502" s="2112">
        <v>25543.27</v>
      </c>
      <c r="D2502" s="2112">
        <v>2753.03</v>
      </c>
    </row>
    <row r="2503" spans="2:4">
      <c r="B2503" s="2026">
        <v>43510</v>
      </c>
      <c r="C2503" s="2112">
        <v>25439.39</v>
      </c>
      <c r="D2503" s="2112">
        <v>2745.73</v>
      </c>
    </row>
    <row r="2504" spans="2:4">
      <c r="B2504" s="2026">
        <v>43511</v>
      </c>
      <c r="C2504" s="2112">
        <v>25883.25</v>
      </c>
      <c r="D2504" s="2112">
        <v>2775.6</v>
      </c>
    </row>
    <row r="2505" spans="2:4">
      <c r="B2505" s="2026">
        <v>43514</v>
      </c>
      <c r="C2505" s="428" t="e">
        <f>NA()</f>
        <v>#N/A</v>
      </c>
      <c r="D2505" s="428" t="e">
        <f>NA()</f>
        <v>#N/A</v>
      </c>
    </row>
    <row r="2506" spans="2:4">
      <c r="B2506" s="2026">
        <v>43515</v>
      </c>
      <c r="C2506" s="2112">
        <v>25891.32</v>
      </c>
      <c r="D2506" s="2112">
        <v>2779.76</v>
      </c>
    </row>
    <row r="2507" spans="2:4">
      <c r="B2507" s="2026">
        <v>43516</v>
      </c>
      <c r="C2507" s="2112">
        <v>25954.44</v>
      </c>
      <c r="D2507" s="2112">
        <v>2784.7</v>
      </c>
    </row>
    <row r="2508" spans="2:4">
      <c r="B2508" s="2026">
        <v>43517</v>
      </c>
      <c r="C2508" s="2112">
        <v>25850.63</v>
      </c>
      <c r="D2508" s="2112">
        <v>2774.88</v>
      </c>
    </row>
    <row r="2509" spans="2:4">
      <c r="B2509" s="2026">
        <v>43518</v>
      </c>
      <c r="C2509" s="2112">
        <v>26031.81</v>
      </c>
      <c r="D2509" s="2112">
        <v>2792.67</v>
      </c>
    </row>
    <row r="2510" spans="2:4">
      <c r="B2510" s="2026">
        <v>43521</v>
      </c>
      <c r="C2510" s="2112">
        <v>26091.95</v>
      </c>
      <c r="D2510" s="2112">
        <v>2796.11</v>
      </c>
    </row>
    <row r="2511" spans="2:4">
      <c r="B2511" s="2026">
        <v>43522</v>
      </c>
      <c r="C2511" s="2112">
        <v>26057.98</v>
      </c>
      <c r="D2511" s="2112">
        <v>2793.9</v>
      </c>
    </row>
    <row r="2512" spans="2:4">
      <c r="B2512" s="2026">
        <v>43523</v>
      </c>
      <c r="C2512" s="2112">
        <v>25985.16</v>
      </c>
      <c r="D2512" s="2112">
        <v>2792.38</v>
      </c>
    </row>
    <row r="2513" spans="2:4">
      <c r="B2513" s="2026">
        <v>43524</v>
      </c>
      <c r="C2513" s="2112">
        <v>25916</v>
      </c>
      <c r="D2513" s="2112">
        <v>2784.49</v>
      </c>
    </row>
    <row r="2514" spans="2:4">
      <c r="B2514" s="2026">
        <v>43525</v>
      </c>
      <c r="C2514" s="2112">
        <v>26026.32</v>
      </c>
      <c r="D2514" s="2112">
        <v>2803.69</v>
      </c>
    </row>
    <row r="2515" spans="2:4">
      <c r="B2515" s="2026">
        <v>43528</v>
      </c>
      <c r="C2515" s="2112">
        <v>25819.65</v>
      </c>
      <c r="D2515" s="2112">
        <v>2792.81</v>
      </c>
    </row>
    <row r="2516" spans="2:4">
      <c r="B2516" s="2026">
        <v>43529</v>
      </c>
      <c r="C2516" s="2112">
        <v>25806.63</v>
      </c>
      <c r="D2516" s="2112">
        <v>2789.65</v>
      </c>
    </row>
    <row r="2517" spans="2:4">
      <c r="B2517" s="2026">
        <v>43530</v>
      </c>
      <c r="C2517" s="2112">
        <v>25673.46</v>
      </c>
      <c r="D2517" s="2112">
        <v>2771.45</v>
      </c>
    </row>
    <row r="2518" spans="2:4">
      <c r="B2518" s="2026">
        <v>43531</v>
      </c>
      <c r="C2518" s="2112">
        <v>25473.23</v>
      </c>
      <c r="D2518" s="2112">
        <v>2748.93</v>
      </c>
    </row>
    <row r="2519" spans="2:4">
      <c r="B2519" s="2026">
        <v>43532</v>
      </c>
      <c r="C2519" s="2112">
        <v>25450.240000000002</v>
      </c>
      <c r="D2519" s="2112">
        <v>2743.07</v>
      </c>
    </row>
    <row r="2520" spans="2:4">
      <c r="B2520" s="2026">
        <v>43535</v>
      </c>
      <c r="C2520" s="2112">
        <v>25650.880000000001</v>
      </c>
      <c r="D2520" s="2112">
        <v>2783.3</v>
      </c>
    </row>
    <row r="2521" spans="2:4">
      <c r="B2521" s="2026">
        <v>43536</v>
      </c>
      <c r="C2521" s="2112">
        <v>25554.66</v>
      </c>
      <c r="D2521" s="2112">
        <v>2791.52</v>
      </c>
    </row>
    <row r="2522" spans="2:4">
      <c r="B2522" s="2026">
        <v>43537</v>
      </c>
      <c r="C2522" s="2112">
        <v>25702.89</v>
      </c>
      <c r="D2522" s="2112">
        <v>2810.92</v>
      </c>
    </row>
    <row r="2523" spans="2:4">
      <c r="B2523" s="2026">
        <v>43538</v>
      </c>
      <c r="C2523" s="2112">
        <v>25709.94</v>
      </c>
      <c r="D2523" s="2112">
        <v>2808.48</v>
      </c>
    </row>
    <row r="2524" spans="2:4">
      <c r="B2524" s="2026">
        <v>43539</v>
      </c>
      <c r="C2524" s="2112">
        <v>25848.87</v>
      </c>
      <c r="D2524" s="2112">
        <v>2822.48</v>
      </c>
    </row>
    <row r="2525" spans="2:4">
      <c r="B2525" s="2026">
        <v>43542</v>
      </c>
      <c r="C2525" s="2112">
        <v>25914.1</v>
      </c>
      <c r="D2525" s="2112">
        <v>2832.94</v>
      </c>
    </row>
    <row r="2526" spans="2:4">
      <c r="B2526" s="2026">
        <v>43543</v>
      </c>
      <c r="C2526" s="2112">
        <v>25887.38</v>
      </c>
      <c r="D2526" s="2112">
        <v>2832.57</v>
      </c>
    </row>
    <row r="2527" spans="2:4">
      <c r="B2527" s="2026">
        <v>43544</v>
      </c>
      <c r="C2527" s="2112">
        <v>25745.67</v>
      </c>
      <c r="D2527" s="2112">
        <v>2824.23</v>
      </c>
    </row>
    <row r="2528" spans="2:4">
      <c r="B2528" s="2026">
        <v>43545</v>
      </c>
      <c r="C2528" s="2112">
        <v>25962.51</v>
      </c>
      <c r="D2528" s="2112">
        <v>2854.88</v>
      </c>
    </row>
    <row r="2529" spans="2:4">
      <c r="B2529" s="2026">
        <v>43546</v>
      </c>
      <c r="C2529" s="2112">
        <v>25502.32</v>
      </c>
      <c r="D2529" s="2112">
        <v>2800.71</v>
      </c>
    </row>
    <row r="2530" spans="2:4">
      <c r="B2530" s="2026">
        <v>43549</v>
      </c>
      <c r="C2530" s="2112">
        <v>25516.83</v>
      </c>
      <c r="D2530" s="2112">
        <v>2798.36</v>
      </c>
    </row>
    <row r="2531" spans="2:4">
      <c r="B2531" s="2026">
        <v>43550</v>
      </c>
      <c r="C2531" s="2112">
        <v>25657.73</v>
      </c>
      <c r="D2531" s="2112">
        <v>2818.46</v>
      </c>
    </row>
    <row r="2532" spans="2:4">
      <c r="B2532" s="2026">
        <v>43551</v>
      </c>
      <c r="C2532" s="2112">
        <v>25625.59</v>
      </c>
      <c r="D2532" s="2112">
        <v>2805.37</v>
      </c>
    </row>
    <row r="2533" spans="2:4">
      <c r="B2533" s="2026">
        <v>43552</v>
      </c>
      <c r="C2533" s="2112">
        <v>25717.46</v>
      </c>
      <c r="D2533" s="2112">
        <v>2815.44</v>
      </c>
    </row>
    <row r="2534" spans="2:4">
      <c r="B2534" s="2026">
        <v>43553</v>
      </c>
      <c r="C2534" s="2112">
        <v>25928.68</v>
      </c>
      <c r="D2534" s="2112">
        <v>2834.4</v>
      </c>
    </row>
    <row r="2535" spans="2:4">
      <c r="B2535" s="2026">
        <v>43556</v>
      </c>
      <c r="C2535" s="2112">
        <v>26258.42</v>
      </c>
      <c r="D2535" s="2112">
        <v>2867.19</v>
      </c>
    </row>
    <row r="2536" spans="2:4">
      <c r="B2536" s="2026">
        <v>43557</v>
      </c>
      <c r="C2536" s="2112">
        <v>26179.13</v>
      </c>
      <c r="D2536" s="2112">
        <v>2867.24</v>
      </c>
    </row>
    <row r="2537" spans="2:4">
      <c r="B2537" s="2026">
        <v>43558</v>
      </c>
      <c r="C2537" s="2112">
        <v>26218.13</v>
      </c>
      <c r="D2537" s="2112">
        <v>2873.4</v>
      </c>
    </row>
    <row r="2538" spans="2:4">
      <c r="B2538" s="2026">
        <v>43559</v>
      </c>
      <c r="C2538" s="2112">
        <v>26384.63</v>
      </c>
      <c r="D2538" s="2112">
        <v>2879.39</v>
      </c>
    </row>
    <row r="2539" spans="2:4">
      <c r="B2539" s="2026">
        <v>43560</v>
      </c>
      <c r="C2539" s="2112">
        <v>26424.99</v>
      </c>
      <c r="D2539" s="2112">
        <v>2892.74</v>
      </c>
    </row>
    <row r="2540" spans="2:4">
      <c r="B2540" s="2026">
        <v>43563</v>
      </c>
      <c r="C2540" s="2112">
        <v>26341.02</v>
      </c>
      <c r="D2540" s="2112">
        <v>2895.77</v>
      </c>
    </row>
    <row r="2541" spans="2:4">
      <c r="B2541" s="2026">
        <v>43564</v>
      </c>
      <c r="C2541" s="2112">
        <v>26150.58</v>
      </c>
      <c r="D2541" s="2112">
        <v>2878.2</v>
      </c>
    </row>
    <row r="2542" spans="2:4">
      <c r="B2542" s="2026">
        <v>43565</v>
      </c>
      <c r="C2542" s="2112">
        <v>26157.16</v>
      </c>
      <c r="D2542" s="2112">
        <v>2888.21</v>
      </c>
    </row>
    <row r="2543" spans="2:4">
      <c r="B2543" s="2026">
        <v>43566</v>
      </c>
      <c r="C2543" s="2112">
        <v>26143.05</v>
      </c>
      <c r="D2543" s="2112">
        <v>2888.32</v>
      </c>
    </row>
    <row r="2544" spans="2:4">
      <c r="B2544" s="2026">
        <v>43567</v>
      </c>
      <c r="C2544" s="2112">
        <v>26412.3</v>
      </c>
      <c r="D2544" s="2112">
        <v>2907.41</v>
      </c>
    </row>
    <row r="2545" spans="2:4">
      <c r="B2545" s="2026">
        <v>43570</v>
      </c>
      <c r="C2545" s="2112">
        <v>26384.77</v>
      </c>
      <c r="D2545" s="2112">
        <v>2905.58</v>
      </c>
    </row>
    <row r="2546" spans="2:4">
      <c r="B2546" s="2026">
        <v>43571</v>
      </c>
      <c r="C2546" s="2112">
        <v>26452.66</v>
      </c>
      <c r="D2546" s="2112">
        <v>2907.06</v>
      </c>
    </row>
    <row r="2547" spans="2:4">
      <c r="B2547" s="2026">
        <v>43572</v>
      </c>
      <c r="C2547" s="2112">
        <v>26449.54</v>
      </c>
      <c r="D2547" s="2112">
        <v>2900.45</v>
      </c>
    </row>
    <row r="2548" spans="2:4">
      <c r="B2548" s="2026">
        <v>43573</v>
      </c>
      <c r="C2548" s="2112">
        <v>26559.54</v>
      </c>
      <c r="D2548" s="2112">
        <v>2905.03</v>
      </c>
    </row>
    <row r="2549" spans="2:4">
      <c r="B2549" s="2026">
        <v>43574</v>
      </c>
      <c r="C2549" s="428" t="e">
        <f>NA()</f>
        <v>#N/A</v>
      </c>
      <c r="D2549" s="428" t="e">
        <f>NA()</f>
        <v>#N/A</v>
      </c>
    </row>
    <row r="2550" spans="2:4">
      <c r="B2550" s="2026">
        <v>43577</v>
      </c>
      <c r="C2550" s="2112">
        <v>26511.05</v>
      </c>
      <c r="D2550" s="2112">
        <v>2907.97</v>
      </c>
    </row>
    <row r="2551" spans="2:4">
      <c r="B2551" s="2026">
        <v>43578</v>
      </c>
      <c r="C2551" s="2112">
        <v>26656.39</v>
      </c>
      <c r="D2551" s="2112">
        <v>2933.68</v>
      </c>
    </row>
    <row r="2552" spans="2:4">
      <c r="B2552" s="2026">
        <v>43579</v>
      </c>
      <c r="C2552" s="2112">
        <v>26597.05</v>
      </c>
      <c r="D2552" s="2112">
        <v>2927.25</v>
      </c>
    </row>
    <row r="2553" spans="2:4">
      <c r="B2553" s="2026">
        <v>43580</v>
      </c>
      <c r="C2553" s="2112">
        <v>26462.080000000002</v>
      </c>
      <c r="D2553" s="2112">
        <v>2926.17</v>
      </c>
    </row>
    <row r="2554" spans="2:4">
      <c r="B2554" s="2026">
        <v>43581</v>
      </c>
      <c r="C2554" s="2112">
        <v>26543.33</v>
      </c>
      <c r="D2554" s="2112">
        <v>2939.88</v>
      </c>
    </row>
    <row r="2555" spans="2:4">
      <c r="B2555" s="2026">
        <v>43584</v>
      </c>
      <c r="C2555" s="2112">
        <v>26554.39</v>
      </c>
      <c r="D2555" s="2112">
        <v>2943.03</v>
      </c>
    </row>
    <row r="2556" spans="2:4">
      <c r="B2556" s="2026">
        <v>43585</v>
      </c>
      <c r="C2556" s="2112">
        <v>26592.91</v>
      </c>
      <c r="D2556" s="2112">
        <v>2945.83</v>
      </c>
    </row>
    <row r="2557" spans="2:4">
      <c r="B2557" s="2026">
        <v>43586</v>
      </c>
      <c r="C2557" s="2112">
        <v>26430.14</v>
      </c>
      <c r="D2557" s="2112">
        <v>2923.73</v>
      </c>
    </row>
    <row r="2558" spans="2:4">
      <c r="B2558" s="2026">
        <v>43587</v>
      </c>
      <c r="C2558" s="2112">
        <v>26307.79</v>
      </c>
      <c r="D2558" s="2112">
        <v>2917.52</v>
      </c>
    </row>
    <row r="2559" spans="2:4">
      <c r="B2559" s="2026">
        <v>43588</v>
      </c>
      <c r="C2559" s="2112">
        <v>26504.95</v>
      </c>
      <c r="D2559" s="2112">
        <v>2945.64</v>
      </c>
    </row>
    <row r="2560" spans="2:4">
      <c r="B2560" s="2026">
        <v>43591</v>
      </c>
      <c r="C2560" s="2112">
        <v>26438.48</v>
      </c>
      <c r="D2560" s="2112">
        <v>2932.47</v>
      </c>
    </row>
    <row r="2561" spans="2:4">
      <c r="B2561" s="2026">
        <v>43592</v>
      </c>
      <c r="C2561" s="2112">
        <v>25965.09</v>
      </c>
      <c r="D2561" s="2112">
        <v>2884.05</v>
      </c>
    </row>
    <row r="2562" spans="2:4">
      <c r="B2562" s="2026">
        <v>43593</v>
      </c>
      <c r="C2562" s="2112">
        <v>25967.33</v>
      </c>
      <c r="D2562" s="2112">
        <v>2879.42</v>
      </c>
    </row>
    <row r="2563" spans="2:4">
      <c r="B2563" s="2026">
        <v>43594</v>
      </c>
      <c r="C2563" s="2112">
        <v>25828.36</v>
      </c>
      <c r="D2563" s="2112">
        <v>2870.72</v>
      </c>
    </row>
    <row r="2564" spans="2:4">
      <c r="B2564" s="2026">
        <v>43595</v>
      </c>
      <c r="C2564" s="2112">
        <v>25942.37</v>
      </c>
      <c r="D2564" s="2112">
        <v>2881.4</v>
      </c>
    </row>
    <row r="2565" spans="2:4">
      <c r="B2565" s="2026">
        <v>43598</v>
      </c>
      <c r="C2565" s="2112">
        <v>25324.99</v>
      </c>
      <c r="D2565" s="2112">
        <v>2811.87</v>
      </c>
    </row>
    <row r="2566" spans="2:4">
      <c r="B2566" s="2026">
        <v>43599</v>
      </c>
      <c r="C2566" s="2112">
        <v>25532.05</v>
      </c>
      <c r="D2566" s="2112">
        <v>2834.41</v>
      </c>
    </row>
    <row r="2567" spans="2:4">
      <c r="B2567" s="2026">
        <v>43600</v>
      </c>
      <c r="C2567" s="2112">
        <v>25648.02</v>
      </c>
      <c r="D2567" s="2112">
        <v>2850.96</v>
      </c>
    </row>
    <row r="2568" spans="2:4">
      <c r="B2568" s="2026">
        <v>43601</v>
      </c>
      <c r="C2568" s="2112">
        <v>25862.68</v>
      </c>
      <c r="D2568" s="2112">
        <v>2876.32</v>
      </c>
    </row>
    <row r="2569" spans="2:4">
      <c r="B2569" s="2026">
        <v>43602</v>
      </c>
      <c r="C2569" s="2112">
        <v>25764</v>
      </c>
      <c r="D2569" s="2112">
        <v>2859.53</v>
      </c>
    </row>
    <row r="2570" spans="2:4">
      <c r="B2570" s="2026">
        <v>43605</v>
      </c>
      <c r="C2570" s="2112">
        <v>25679.9</v>
      </c>
      <c r="D2570" s="2112">
        <v>2840.23</v>
      </c>
    </row>
    <row r="2571" spans="2:4">
      <c r="B2571" s="2026">
        <v>43606</v>
      </c>
      <c r="C2571" s="2112">
        <v>25877.33</v>
      </c>
      <c r="D2571" s="2112">
        <v>2864.36</v>
      </c>
    </row>
    <row r="2572" spans="2:4">
      <c r="B2572" s="2026">
        <v>43607</v>
      </c>
      <c r="C2572" s="2112">
        <v>25776.61</v>
      </c>
      <c r="D2572" s="2112">
        <v>2856.27</v>
      </c>
    </row>
    <row r="2573" spans="2:4">
      <c r="B2573" s="2026">
        <v>43608</v>
      </c>
      <c r="C2573" s="2112">
        <v>25490.47</v>
      </c>
      <c r="D2573" s="2112">
        <v>2822.24</v>
      </c>
    </row>
    <row r="2574" spans="2:4">
      <c r="B2574" s="2026">
        <v>43609</v>
      </c>
      <c r="C2574" s="2112">
        <v>25585.69</v>
      </c>
      <c r="D2574" s="2112">
        <v>2826.06</v>
      </c>
    </row>
    <row r="2575" spans="2:4">
      <c r="B2575" s="2026">
        <v>43612</v>
      </c>
      <c r="C2575" s="428" t="e">
        <f>NA()</f>
        <v>#N/A</v>
      </c>
      <c r="D2575" s="428" t="e">
        <f>NA()</f>
        <v>#N/A</v>
      </c>
    </row>
    <row r="2576" spans="2:4">
      <c r="B2576" s="2026">
        <v>43613</v>
      </c>
      <c r="C2576" s="2112">
        <v>25347.77</v>
      </c>
      <c r="D2576" s="2112">
        <v>2802.39</v>
      </c>
    </row>
    <row r="2577" spans="2:4">
      <c r="B2577" s="2026">
        <v>43614</v>
      </c>
      <c r="C2577" s="2112">
        <v>25126.41</v>
      </c>
      <c r="D2577" s="2112">
        <v>2783.02</v>
      </c>
    </row>
    <row r="2578" spans="2:4">
      <c r="B2578" s="2026">
        <v>43615</v>
      </c>
      <c r="C2578" s="2112">
        <v>25169.88</v>
      </c>
      <c r="D2578" s="2112">
        <v>2788.86</v>
      </c>
    </row>
    <row r="2579" spans="2:4">
      <c r="B2579" s="2026">
        <v>43616</v>
      </c>
      <c r="C2579" s="2112">
        <v>24815.040000000001</v>
      </c>
      <c r="D2579" s="2112">
        <v>2752.06</v>
      </c>
    </row>
    <row r="2580" spans="2:4">
      <c r="B2580" s="2026">
        <v>43619</v>
      </c>
      <c r="C2580" s="2112">
        <v>24819.78</v>
      </c>
      <c r="D2580" s="2112">
        <v>2744.45</v>
      </c>
    </row>
    <row r="2581" spans="2:4">
      <c r="B2581" s="2026">
        <v>43620</v>
      </c>
      <c r="C2581" s="2112">
        <v>25332.18</v>
      </c>
      <c r="D2581" s="2112">
        <v>2803.27</v>
      </c>
    </row>
    <row r="2582" spans="2:4">
      <c r="B2582" s="2026">
        <v>43621</v>
      </c>
      <c r="C2582" s="2112">
        <v>25539.57</v>
      </c>
      <c r="D2582" s="2112">
        <v>2826.15</v>
      </c>
    </row>
    <row r="2583" spans="2:4">
      <c r="B2583" s="2026">
        <v>43622</v>
      </c>
      <c r="C2583" s="2112">
        <v>25720.66</v>
      </c>
      <c r="D2583" s="2112">
        <v>2843.49</v>
      </c>
    </row>
    <row r="2584" spans="2:4">
      <c r="B2584" s="2026">
        <v>43623</v>
      </c>
      <c r="C2584" s="2112">
        <v>25983.94</v>
      </c>
      <c r="D2584" s="2112">
        <v>2873.34</v>
      </c>
    </row>
    <row r="2585" spans="2:4">
      <c r="B2585" s="2026">
        <v>43626</v>
      </c>
      <c r="C2585" s="2112">
        <v>26062.68</v>
      </c>
      <c r="D2585" s="2112">
        <v>2886.73</v>
      </c>
    </row>
    <row r="2586" spans="2:4">
      <c r="B2586" s="2026">
        <v>43627</v>
      </c>
      <c r="C2586" s="2112">
        <v>26048.51</v>
      </c>
      <c r="D2586" s="2112">
        <v>2885.72</v>
      </c>
    </row>
    <row r="2587" spans="2:4">
      <c r="B2587" s="2026">
        <v>43628</v>
      </c>
      <c r="C2587" s="2112">
        <v>26004.83</v>
      </c>
      <c r="D2587" s="2112">
        <v>2879.84</v>
      </c>
    </row>
    <row r="2588" spans="2:4">
      <c r="B2588" s="2026">
        <v>43629</v>
      </c>
      <c r="C2588" s="2112">
        <v>26106.77</v>
      </c>
      <c r="D2588" s="2112">
        <v>2891.64</v>
      </c>
    </row>
    <row r="2589" spans="2:4">
      <c r="B2589" s="2026">
        <v>43630</v>
      </c>
      <c r="C2589" s="2112">
        <v>26089.61</v>
      </c>
      <c r="D2589" s="2112">
        <v>2886.98</v>
      </c>
    </row>
    <row r="2590" spans="2:4">
      <c r="B2590" s="2026">
        <v>43633</v>
      </c>
      <c r="C2590" s="2112">
        <v>26112.53</v>
      </c>
      <c r="D2590" s="2112">
        <v>2889.67</v>
      </c>
    </row>
    <row r="2591" spans="2:4">
      <c r="B2591" s="2026">
        <v>43634</v>
      </c>
      <c r="C2591" s="2112">
        <v>26465.54</v>
      </c>
      <c r="D2591" s="2112">
        <v>2917.75</v>
      </c>
    </row>
    <row r="2592" spans="2:4">
      <c r="B2592" s="2026">
        <v>43635</v>
      </c>
      <c r="C2592" s="2112">
        <v>26504</v>
      </c>
      <c r="D2592" s="2112">
        <v>2926.46</v>
      </c>
    </row>
    <row r="2593" spans="2:4">
      <c r="B2593" s="2026">
        <v>43636</v>
      </c>
      <c r="C2593" s="2112">
        <v>26753.17</v>
      </c>
      <c r="D2593" s="2112">
        <v>2954.18</v>
      </c>
    </row>
    <row r="2594" spans="2:4">
      <c r="B2594" s="2026">
        <v>43637</v>
      </c>
      <c r="C2594" s="2112">
        <v>26719.13</v>
      </c>
      <c r="D2594" s="2112">
        <v>2950.46</v>
      </c>
    </row>
    <row r="2595" spans="2:4">
      <c r="B2595" s="2026">
        <v>43640</v>
      </c>
      <c r="C2595" s="2112">
        <v>26727.54</v>
      </c>
      <c r="D2595" s="2112">
        <v>2945.35</v>
      </c>
    </row>
    <row r="2596" spans="2:4">
      <c r="B2596" s="2026">
        <v>43641</v>
      </c>
      <c r="C2596" s="2112">
        <v>26548.22</v>
      </c>
      <c r="D2596" s="2112">
        <v>2917.38</v>
      </c>
    </row>
    <row r="2597" spans="2:4">
      <c r="B2597" s="2026">
        <v>43642</v>
      </c>
      <c r="C2597" s="2112">
        <v>26536.82</v>
      </c>
      <c r="D2597" s="2112">
        <v>2913.78</v>
      </c>
    </row>
    <row r="2598" spans="2:4">
      <c r="B2598" s="2026">
        <v>43643</v>
      </c>
      <c r="C2598" s="2112">
        <v>26526.58</v>
      </c>
      <c r="D2598" s="2112">
        <v>2924.92</v>
      </c>
    </row>
    <row r="2599" spans="2:4">
      <c r="B2599" s="2026">
        <v>43644</v>
      </c>
      <c r="C2599" s="2112">
        <v>26599.96</v>
      </c>
      <c r="D2599" s="2112">
        <v>2941.76</v>
      </c>
    </row>
    <row r="2600" spans="2:4">
      <c r="B2600" s="2026">
        <v>43647</v>
      </c>
      <c r="C2600" s="2112">
        <v>26717.43</v>
      </c>
      <c r="D2600" s="2112">
        <v>2964.33</v>
      </c>
    </row>
    <row r="2601" spans="2:4">
      <c r="B2601" s="2026">
        <v>43648</v>
      </c>
      <c r="C2601" s="2112">
        <v>26786.68</v>
      </c>
      <c r="D2601" s="2112">
        <v>2973.01</v>
      </c>
    </row>
    <row r="2602" spans="2:4">
      <c r="B2602" s="2026">
        <v>43649</v>
      </c>
      <c r="C2602" s="2112">
        <v>26966</v>
      </c>
      <c r="D2602" s="2112">
        <v>2995.82</v>
      </c>
    </row>
    <row r="2603" spans="2:4">
      <c r="B2603" s="2026">
        <v>43650</v>
      </c>
      <c r="C2603" s="428" t="e">
        <f>NA()</f>
        <v>#N/A</v>
      </c>
      <c r="D2603" s="428" t="e">
        <f>NA()</f>
        <v>#N/A</v>
      </c>
    </row>
    <row r="2604" spans="2:4">
      <c r="B2604" s="2026">
        <v>43651</v>
      </c>
      <c r="C2604" s="2112">
        <v>26922.12</v>
      </c>
      <c r="D2604" s="2112">
        <v>2990.41</v>
      </c>
    </row>
    <row r="2605" spans="2:4">
      <c r="B2605" s="2026">
        <v>43654</v>
      </c>
      <c r="C2605" s="2112">
        <v>26806.14</v>
      </c>
      <c r="D2605" s="2112">
        <v>2975.95</v>
      </c>
    </row>
    <row r="2606" spans="2:4">
      <c r="B2606" s="2026">
        <v>43655</v>
      </c>
      <c r="C2606" s="2112">
        <v>26783.49</v>
      </c>
      <c r="D2606" s="2112">
        <v>2979.63</v>
      </c>
    </row>
    <row r="2607" spans="2:4">
      <c r="B2607" s="2026">
        <v>43656</v>
      </c>
      <c r="C2607" s="2112">
        <v>26860.2</v>
      </c>
      <c r="D2607" s="2112">
        <v>2993.07</v>
      </c>
    </row>
    <row r="2608" spans="2:4">
      <c r="B2608" s="2026">
        <v>43657</v>
      </c>
      <c r="C2608" s="2112">
        <v>27088.080000000002</v>
      </c>
      <c r="D2608" s="2112">
        <v>2999.91</v>
      </c>
    </row>
    <row r="2609" spans="2:4">
      <c r="B2609" s="2026">
        <v>43658</v>
      </c>
      <c r="C2609" s="2112">
        <v>27332.03</v>
      </c>
      <c r="D2609" s="2112">
        <v>3013.77</v>
      </c>
    </row>
    <row r="2610" spans="2:4">
      <c r="B2610" s="2026">
        <v>43661</v>
      </c>
      <c r="C2610" s="2112">
        <v>27359.16</v>
      </c>
      <c r="D2610" s="2112">
        <v>3014.3</v>
      </c>
    </row>
  </sheetData>
  <pageMargins left="0.75" right="0.75" top="1" bottom="1" header="0.5" footer="0.5"/>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tint="0.39997558519241921"/>
    <pageSetUpPr fitToPage="1"/>
  </sheetPr>
  <dimension ref="A2:AF105"/>
  <sheetViews>
    <sheetView zoomScale="90" zoomScaleNormal="90" zoomScalePageLayoutView="90" workbookViewId="0">
      <selection activeCell="Q34" sqref="Q34"/>
    </sheetView>
  </sheetViews>
  <sheetFormatPr baseColWidth="10" defaultColWidth="8.83203125" defaultRowHeight="18" x14ac:dyDescent="0"/>
  <cols>
    <col min="1" max="1" width="12" style="111" customWidth="1"/>
    <col min="2" max="2" width="2.33203125" style="251" customWidth="1"/>
    <col min="3" max="5" width="10.33203125" style="251" customWidth="1"/>
    <col min="6" max="21" width="9.83203125" style="251" customWidth="1"/>
    <col min="22" max="22" width="2.5" style="251" customWidth="1"/>
    <col min="23" max="23" width="2.5" style="111" customWidth="1"/>
    <col min="24" max="24" width="8.83203125" style="111"/>
    <col min="25" max="25" width="9" style="111" bestFit="1" customWidth="1"/>
    <col min="26" max="32" width="8.83203125" style="111"/>
    <col min="33" max="16384" width="8.83203125" style="104"/>
  </cols>
  <sheetData>
    <row r="2" spans="1:32">
      <c r="B2" s="255"/>
      <c r="C2" s="256"/>
      <c r="D2" s="256"/>
      <c r="E2" s="256"/>
      <c r="F2" s="256"/>
      <c r="G2" s="256"/>
      <c r="H2" s="256"/>
      <c r="I2" s="256"/>
      <c r="J2" s="256"/>
      <c r="K2" s="256"/>
      <c r="L2" s="256"/>
      <c r="M2" s="256"/>
      <c r="N2" s="256"/>
      <c r="O2" s="256"/>
      <c r="P2" s="256"/>
      <c r="Q2" s="256"/>
      <c r="R2" s="256"/>
      <c r="S2" s="256"/>
      <c r="T2" s="256"/>
      <c r="U2" s="256"/>
      <c r="V2" s="257"/>
    </row>
    <row r="3" spans="1:32">
      <c r="B3" s="258"/>
      <c r="C3" s="94"/>
      <c r="D3" s="94"/>
      <c r="E3" s="94"/>
      <c r="F3" s="94"/>
      <c r="G3" s="94"/>
      <c r="H3" s="94"/>
      <c r="I3" s="94"/>
      <c r="J3" s="94"/>
      <c r="K3" s="94"/>
      <c r="L3" s="94"/>
      <c r="M3" s="94"/>
      <c r="N3" s="94"/>
      <c r="O3" s="94"/>
      <c r="P3" s="94"/>
      <c r="Q3" s="94"/>
      <c r="R3" s="94"/>
      <c r="S3" s="94"/>
      <c r="T3" s="94"/>
      <c r="U3" s="94"/>
      <c r="V3" s="259"/>
    </row>
    <row r="4" spans="1:32">
      <c r="B4" s="258"/>
      <c r="C4" s="94"/>
      <c r="D4" s="94"/>
      <c r="E4" s="94"/>
      <c r="F4" s="94"/>
      <c r="G4" s="94"/>
      <c r="H4" s="94"/>
      <c r="I4" s="94"/>
      <c r="J4" s="94"/>
      <c r="K4" s="94"/>
      <c r="L4" s="94"/>
      <c r="M4" s="94"/>
      <c r="N4" s="94"/>
      <c r="O4" s="94"/>
      <c r="P4" s="94"/>
      <c r="Q4" s="94"/>
      <c r="R4" s="94"/>
      <c r="S4" s="94"/>
      <c r="T4" s="94"/>
      <c r="U4" s="94"/>
      <c r="V4" s="259"/>
    </row>
    <row r="5" spans="1:32">
      <c r="B5" s="258"/>
      <c r="C5" s="94"/>
      <c r="D5" s="94"/>
      <c r="E5" s="94"/>
      <c r="F5" s="94"/>
      <c r="G5" s="94"/>
      <c r="H5" s="94"/>
      <c r="I5" s="94"/>
      <c r="J5" s="94"/>
      <c r="K5" s="94"/>
      <c r="L5" s="94"/>
      <c r="M5" s="94"/>
      <c r="N5" s="94"/>
      <c r="O5" s="94"/>
      <c r="P5" s="94"/>
      <c r="Q5" s="94"/>
      <c r="R5" s="94"/>
      <c r="S5" s="94"/>
      <c r="T5" s="94"/>
      <c r="U5" s="94"/>
      <c r="V5" s="259"/>
    </row>
    <row r="6" spans="1:32">
      <c r="B6" s="258"/>
      <c r="C6" s="94"/>
      <c r="D6" s="94"/>
      <c r="E6" s="94"/>
      <c r="F6" s="94"/>
      <c r="G6" s="94"/>
      <c r="H6" s="94"/>
      <c r="I6" s="94"/>
      <c r="J6" s="94"/>
      <c r="K6" s="94"/>
      <c r="L6" s="94"/>
      <c r="M6" s="94"/>
      <c r="N6" s="94"/>
      <c r="O6" s="94"/>
      <c r="P6" s="94"/>
      <c r="Q6" s="94"/>
      <c r="R6" s="94"/>
      <c r="S6" s="94"/>
      <c r="T6" s="94"/>
      <c r="U6" s="94"/>
      <c r="V6" s="259"/>
    </row>
    <row r="7" spans="1:32">
      <c r="B7" s="258"/>
      <c r="C7" s="94"/>
      <c r="D7" s="94"/>
      <c r="E7" s="94"/>
      <c r="F7" s="94"/>
      <c r="G7" s="94"/>
      <c r="H7" s="94"/>
      <c r="I7" s="94"/>
      <c r="J7" s="94"/>
      <c r="K7" s="94"/>
      <c r="L7" s="94"/>
      <c r="M7" s="94"/>
      <c r="N7" s="94"/>
      <c r="O7" s="94"/>
      <c r="P7" s="94"/>
      <c r="Q7" s="94"/>
      <c r="R7" s="94"/>
      <c r="S7" s="94"/>
      <c r="T7" s="94"/>
      <c r="U7" s="94"/>
      <c r="V7" s="259"/>
    </row>
    <row r="8" spans="1:32">
      <c r="B8" s="258"/>
      <c r="C8" s="94"/>
      <c r="D8" s="94"/>
      <c r="E8" s="94"/>
      <c r="F8" s="94"/>
      <c r="G8" s="94"/>
      <c r="H8" s="94"/>
      <c r="I8" s="94"/>
      <c r="J8" s="94"/>
      <c r="K8" s="94"/>
      <c r="L8" s="94"/>
      <c r="M8" s="94"/>
      <c r="N8" s="94"/>
      <c r="O8" s="94"/>
      <c r="P8" s="94"/>
      <c r="Q8" s="94"/>
      <c r="R8" s="94"/>
      <c r="S8" s="94"/>
      <c r="T8" s="94"/>
      <c r="U8" s="94"/>
      <c r="V8" s="259"/>
    </row>
    <row r="9" spans="1:32">
      <c r="B9" s="260"/>
      <c r="C9" s="261"/>
      <c r="D9" s="261"/>
      <c r="E9" s="261"/>
      <c r="F9" s="261"/>
      <c r="G9" s="261"/>
      <c r="H9" s="261"/>
      <c r="I9" s="261"/>
      <c r="J9" s="261"/>
      <c r="K9" s="261"/>
      <c r="L9" s="261"/>
      <c r="M9" s="261"/>
      <c r="N9" s="261"/>
      <c r="O9" s="261"/>
      <c r="P9" s="261"/>
      <c r="Q9" s="261"/>
      <c r="R9" s="261"/>
      <c r="S9" s="261"/>
      <c r="T9" s="261"/>
      <c r="U9" s="261"/>
      <c r="V9" s="262"/>
    </row>
    <row r="10" spans="1:32" ht="20">
      <c r="B10" s="215" t="s">
        <v>225</v>
      </c>
      <c r="C10" s="263"/>
      <c r="D10" s="263"/>
      <c r="E10" s="263"/>
      <c r="F10" s="263"/>
      <c r="G10" s="263"/>
      <c r="H10" s="263"/>
      <c r="I10" s="263"/>
      <c r="J10" s="263"/>
      <c r="K10" s="263"/>
      <c r="L10" s="263"/>
      <c r="M10" s="263"/>
      <c r="N10" s="263"/>
      <c r="O10" s="263"/>
      <c r="P10" s="263"/>
      <c r="Q10" s="263"/>
      <c r="R10" s="263"/>
      <c r="S10" s="263"/>
      <c r="T10" s="263"/>
      <c r="U10" s="263"/>
      <c r="V10" s="263"/>
    </row>
    <row r="11" spans="1:32" ht="7" customHeight="1">
      <c r="B11" s="264"/>
      <c r="C11" s="264"/>
      <c r="D11" s="264"/>
      <c r="E11" s="264"/>
      <c r="F11" s="264"/>
      <c r="G11" s="264"/>
      <c r="H11" s="264"/>
      <c r="I11" s="264"/>
      <c r="J11" s="264"/>
      <c r="K11" s="264"/>
      <c r="L11" s="264"/>
      <c r="M11" s="264"/>
      <c r="N11" s="264"/>
      <c r="O11" s="264"/>
      <c r="P11" s="264"/>
      <c r="Q11" s="264"/>
      <c r="R11" s="264"/>
      <c r="S11" s="264"/>
      <c r="T11" s="265"/>
      <c r="U11" s="264"/>
      <c r="V11" s="264"/>
    </row>
    <row r="12" spans="1:32">
      <c r="B12" s="94"/>
      <c r="C12" s="94"/>
      <c r="D12" s="94"/>
      <c r="E12" s="94"/>
      <c r="F12" s="94"/>
      <c r="G12" s="94"/>
      <c r="H12" s="94"/>
      <c r="I12" s="94"/>
      <c r="J12" s="94"/>
      <c r="K12" s="94"/>
      <c r="L12" s="94"/>
      <c r="M12" s="94"/>
      <c r="N12" s="94"/>
      <c r="O12" s="94"/>
      <c r="P12" s="94"/>
      <c r="Q12" s="94"/>
      <c r="R12" s="94"/>
      <c r="S12" s="94"/>
      <c r="T12" s="94"/>
      <c r="U12" s="94"/>
      <c r="V12" s="94"/>
    </row>
    <row r="13" spans="1:32" ht="31" customHeight="1">
      <c r="B13" s="255"/>
      <c r="C13" s="256"/>
      <c r="D13" s="256"/>
      <c r="E13" s="256"/>
      <c r="F13" s="256"/>
      <c r="G13" s="256"/>
      <c r="H13" s="256"/>
      <c r="I13" s="256"/>
      <c r="J13" s="256"/>
      <c r="K13" s="256"/>
      <c r="L13" s="256"/>
      <c r="M13" s="256"/>
      <c r="N13" s="256"/>
      <c r="O13" s="256"/>
      <c r="P13" s="256"/>
      <c r="Q13" s="256"/>
      <c r="R13" s="256"/>
      <c r="S13" s="256"/>
      <c r="T13" s="266"/>
      <c r="U13" s="2037" t="s">
        <v>1243</v>
      </c>
      <c r="V13" s="257"/>
    </row>
    <row r="14" spans="1:32" s="1278" customFormat="1" ht="31" customHeight="1">
      <c r="A14" s="1272"/>
      <c r="B14" s="1273"/>
      <c r="C14" s="1274"/>
      <c r="D14" s="1274"/>
      <c r="E14" s="1274"/>
      <c r="F14" s="1274"/>
      <c r="G14" s="1274"/>
      <c r="H14" s="1279" t="s">
        <v>1127</v>
      </c>
      <c r="I14" s="1275"/>
      <c r="J14" s="1275"/>
      <c r="K14" s="1275"/>
      <c r="L14" s="1274"/>
      <c r="M14" s="1274"/>
      <c r="N14" s="1274"/>
      <c r="O14" s="1274"/>
      <c r="P14" s="1274"/>
      <c r="Q14" s="1274"/>
      <c r="R14" s="1274"/>
      <c r="S14" s="1274"/>
      <c r="T14" s="1276"/>
      <c r="U14" s="1274"/>
      <c r="V14" s="1277"/>
      <c r="W14" s="1272"/>
      <c r="X14" s="1272"/>
      <c r="Y14" s="1272"/>
      <c r="Z14" s="1272"/>
      <c r="AA14" s="1272"/>
      <c r="AB14" s="1272"/>
      <c r="AC14" s="1272"/>
      <c r="AD14" s="1272"/>
      <c r="AE14" s="1272"/>
      <c r="AF14" s="1272"/>
    </row>
    <row r="15" spans="1:32" ht="45" customHeight="1" thickBot="1">
      <c r="B15" s="258"/>
      <c r="C15" s="1270"/>
      <c r="D15" s="1270"/>
      <c r="E15" s="1270"/>
      <c r="F15" s="1270"/>
      <c r="G15" s="1270"/>
      <c r="H15" s="1270"/>
      <c r="I15" s="1270"/>
      <c r="J15" s="1270"/>
      <c r="K15" s="1270"/>
      <c r="L15" s="1270"/>
      <c r="M15" s="1270"/>
      <c r="N15" s="1270"/>
      <c r="O15" s="1270"/>
      <c r="P15" s="1270"/>
      <c r="Q15" s="1270"/>
      <c r="R15" s="1270"/>
      <c r="S15" s="1270"/>
      <c r="T15" s="1271"/>
      <c r="U15" s="1270"/>
      <c r="V15" s="259"/>
    </row>
    <row r="16" spans="1:32" s="1269" customFormat="1" ht="23" customHeight="1">
      <c r="A16" s="1268"/>
      <c r="B16" s="980"/>
      <c r="C16" s="1737"/>
      <c r="D16" s="1737"/>
      <c r="E16" s="1737"/>
      <c r="F16" s="1738"/>
      <c r="G16" s="1740" t="s">
        <v>970</v>
      </c>
      <c r="H16" s="1739"/>
      <c r="I16" s="1741"/>
      <c r="J16" s="1739"/>
      <c r="K16" s="1740" t="s">
        <v>971</v>
      </c>
      <c r="L16" s="1739"/>
      <c r="M16" s="1741"/>
      <c r="N16" s="1739"/>
      <c r="O16" s="1740" t="s">
        <v>1174</v>
      </c>
      <c r="P16" s="1739"/>
      <c r="Q16" s="1741"/>
      <c r="R16" s="1742"/>
      <c r="S16" s="1742" t="s">
        <v>1126</v>
      </c>
      <c r="T16" s="1743"/>
      <c r="U16" s="1742"/>
      <c r="V16" s="986"/>
      <c r="W16" s="1268"/>
      <c r="X16" s="1268"/>
      <c r="Y16" s="1268"/>
      <c r="Z16" s="1268"/>
      <c r="AA16" s="1268"/>
      <c r="AB16" s="1268"/>
      <c r="AC16" s="1268"/>
      <c r="AD16" s="1268"/>
      <c r="AE16" s="1268"/>
      <c r="AF16" s="1268"/>
    </row>
    <row r="17" spans="1:32" s="1269" customFormat="1" ht="22" customHeight="1" thickBot="1">
      <c r="A17" s="1268"/>
      <c r="B17" s="980"/>
      <c r="C17" s="1744"/>
      <c r="D17" s="1744"/>
      <c r="E17" s="1744"/>
      <c r="F17" s="1745" t="s">
        <v>135</v>
      </c>
      <c r="G17" s="1746" t="s">
        <v>134</v>
      </c>
      <c r="H17" s="1746" t="s">
        <v>133</v>
      </c>
      <c r="I17" s="2030" t="s">
        <v>136</v>
      </c>
      <c r="J17" s="1747" t="s">
        <v>135</v>
      </c>
      <c r="K17" s="1747" t="s">
        <v>134</v>
      </c>
      <c r="L17" s="1747" t="s">
        <v>133</v>
      </c>
      <c r="M17" s="1748" t="s">
        <v>136</v>
      </c>
      <c r="N17" s="1747" t="s">
        <v>135</v>
      </c>
      <c r="O17" s="1747" t="s">
        <v>134</v>
      </c>
      <c r="P17" s="1747" t="s">
        <v>133</v>
      </c>
      <c r="Q17" s="1748" t="s">
        <v>136</v>
      </c>
      <c r="R17" s="1746">
        <v>2018</v>
      </c>
      <c r="S17" s="1747">
        <v>2019</v>
      </c>
      <c r="T17" s="1747">
        <v>2020</v>
      </c>
      <c r="U17" s="1747">
        <v>2021</v>
      </c>
      <c r="V17" s="986"/>
      <c r="W17" s="1268"/>
      <c r="X17" s="1268"/>
      <c r="Y17" s="1268"/>
      <c r="Z17" s="1268"/>
      <c r="AA17" s="1268"/>
      <c r="AB17" s="1268"/>
      <c r="AC17" s="1268"/>
      <c r="AD17" s="1268"/>
      <c r="AE17" s="1268"/>
      <c r="AF17" s="1268"/>
    </row>
    <row r="18" spans="1:32" ht="40" customHeight="1">
      <c r="B18" s="258"/>
      <c r="C18" s="1749"/>
      <c r="D18" s="1749"/>
      <c r="E18" s="1749"/>
      <c r="F18" s="1749"/>
      <c r="G18" s="1749"/>
      <c r="H18" s="1749"/>
      <c r="I18" s="1749"/>
      <c r="J18" s="1749"/>
      <c r="K18" s="1749"/>
      <c r="L18" s="1749"/>
      <c r="M18" s="1749"/>
      <c r="N18" s="1749"/>
      <c r="O18" s="1749"/>
      <c r="P18" s="1749"/>
      <c r="Q18" s="1749"/>
      <c r="R18" s="1749"/>
      <c r="S18" s="1749"/>
      <c r="T18" s="1749"/>
      <c r="U18" s="1749"/>
      <c r="V18" s="259"/>
    </row>
    <row r="19" spans="1:32" ht="19" customHeight="1">
      <c r="B19" s="258"/>
      <c r="C19" s="1750" t="s">
        <v>972</v>
      </c>
      <c r="D19" s="1751"/>
      <c r="E19" s="1751"/>
      <c r="F19" s="1752"/>
      <c r="G19" s="1752"/>
      <c r="H19" s="1752"/>
      <c r="I19" s="1752"/>
      <c r="J19" s="1752"/>
      <c r="K19" s="1752"/>
      <c r="L19" s="1752"/>
      <c r="M19" s="1752"/>
      <c r="N19" s="1752"/>
      <c r="O19" s="1752"/>
      <c r="P19" s="1752"/>
      <c r="Q19" s="1752"/>
      <c r="R19" s="1752"/>
      <c r="S19" s="1752"/>
      <c r="T19" s="1752"/>
      <c r="U19" s="1752"/>
      <c r="V19" s="287"/>
      <c r="W19" s="121"/>
      <c r="Y19" s="121"/>
    </row>
    <row r="20" spans="1:32" ht="8" customHeight="1">
      <c r="B20" s="258"/>
      <c r="C20" s="1749"/>
      <c r="D20" s="1749"/>
      <c r="E20" s="1749"/>
      <c r="F20" s="1753"/>
      <c r="G20" s="1753"/>
      <c r="H20" s="1753"/>
      <c r="I20" s="1754"/>
      <c r="J20" s="1753"/>
      <c r="K20" s="1753"/>
      <c r="L20" s="1753"/>
      <c r="M20" s="1753"/>
      <c r="N20" s="2038"/>
      <c r="O20" s="1753"/>
      <c r="P20" s="1753"/>
      <c r="Q20" s="1753"/>
      <c r="R20" s="1755"/>
      <c r="S20" s="1753"/>
      <c r="T20" s="1753"/>
      <c r="U20" s="1753"/>
      <c r="V20" s="287"/>
      <c r="W20" s="121"/>
      <c r="Y20" s="121"/>
    </row>
    <row r="21" spans="1:32" s="1269" customFormat="1" ht="23" customHeight="1">
      <c r="A21" s="1268"/>
      <c r="B21" s="980"/>
      <c r="C21" s="941" t="s">
        <v>1172</v>
      </c>
      <c r="D21" s="1756"/>
      <c r="E21" s="1756"/>
      <c r="F21" s="1759">
        <v>2.5000000000000001E-2</v>
      </c>
      <c r="G21" s="1759">
        <v>3.5000000000000003E-2</v>
      </c>
      <c r="H21" s="1759">
        <v>2.9000000000000001E-2</v>
      </c>
      <c r="I21" s="2031">
        <v>1.0999999999999999E-2</v>
      </c>
      <c r="J21" s="1759">
        <v>3.1E-2</v>
      </c>
      <c r="K21" s="1759">
        <v>0.02</v>
      </c>
      <c r="L21" s="1760">
        <v>1.7999999999999999E-2</v>
      </c>
      <c r="M21" s="1760">
        <v>1.7999999999999999E-2</v>
      </c>
      <c r="N21" s="1904">
        <v>7.0000000000000001E-3</v>
      </c>
      <c r="O21" s="1760">
        <v>8.0000000000000002E-3</v>
      </c>
      <c r="P21" s="1760">
        <v>1.2999999999999999E-2</v>
      </c>
      <c r="Q21" s="1760">
        <v>1.4E-2</v>
      </c>
      <c r="R21" s="1758">
        <v>2.5000000000000001E-2</v>
      </c>
      <c r="S21" s="1760">
        <v>2.1999999999999999E-2</v>
      </c>
      <c r="T21" s="1760">
        <v>1.0999999999999999E-2</v>
      </c>
      <c r="U21" s="1760">
        <v>1.4999999999999999E-2</v>
      </c>
      <c r="V21" s="986"/>
      <c r="W21" s="1268"/>
      <c r="X21" s="1268"/>
      <c r="Y21" s="1268"/>
      <c r="Z21" s="1268"/>
      <c r="AA21" s="1268"/>
      <c r="AB21" s="1268"/>
      <c r="AC21" s="1268"/>
      <c r="AD21" s="1268"/>
      <c r="AE21" s="1268"/>
      <c r="AF21" s="1268"/>
    </row>
    <row r="22" spans="1:32" s="1269" customFormat="1">
      <c r="A22" s="1268"/>
      <c r="B22" s="980"/>
      <c r="C22" s="941" t="s">
        <v>1173</v>
      </c>
      <c r="D22" s="1756"/>
      <c r="E22" s="1756"/>
      <c r="F22" s="1759">
        <v>1.7000000000000001E-2</v>
      </c>
      <c r="G22" s="1759">
        <v>0.04</v>
      </c>
      <c r="H22" s="1759">
        <v>3.5000000000000003E-2</v>
      </c>
      <c r="I22" s="2031">
        <v>1.4E-2</v>
      </c>
      <c r="J22" s="1759">
        <v>1.0999999999999999E-2</v>
      </c>
      <c r="K22" s="1759">
        <v>4.7E-2</v>
      </c>
      <c r="L22" s="1760">
        <v>3.1E-2</v>
      </c>
      <c r="M22" s="1760">
        <v>2.3E-2</v>
      </c>
      <c r="N22" s="1904">
        <v>1.7999999999999999E-2</v>
      </c>
      <c r="O22" s="1760" t="s">
        <v>1244</v>
      </c>
      <c r="P22" s="1760">
        <v>2.5000000000000001E-2</v>
      </c>
      <c r="Q22" s="1760">
        <v>2.5000000000000001E-2</v>
      </c>
      <c r="R22" s="1758">
        <v>2.5999999999999999E-2</v>
      </c>
      <c r="S22" s="1760">
        <v>2.8000000000000001E-2</v>
      </c>
      <c r="T22" s="1760">
        <v>2.1999999999999999E-2</v>
      </c>
      <c r="U22" s="1760">
        <v>2.5999999999999999E-2</v>
      </c>
      <c r="V22" s="986"/>
      <c r="W22" s="1268"/>
      <c r="X22" s="1268"/>
      <c r="Y22" s="1268"/>
      <c r="Z22" s="1268"/>
      <c r="AA22" s="1268"/>
      <c r="AB22" s="1268"/>
      <c r="AC22" s="1268"/>
      <c r="AD22" s="1268"/>
      <c r="AE22" s="1268"/>
      <c r="AF22" s="1268"/>
    </row>
    <row r="23" spans="1:32" s="1269" customFormat="1" ht="11" customHeight="1">
      <c r="A23" s="1268"/>
      <c r="B23" s="980"/>
      <c r="C23" s="941"/>
      <c r="D23" s="1756"/>
      <c r="E23" s="1756"/>
      <c r="F23" s="1763"/>
      <c r="G23" s="1763"/>
      <c r="H23" s="1763"/>
      <c r="I23" s="1761"/>
      <c r="J23" s="1760"/>
      <c r="K23" s="1760"/>
      <c r="L23" s="1760"/>
      <c r="M23" s="1760"/>
      <c r="N23" s="1904"/>
      <c r="O23" s="1760"/>
      <c r="P23" s="1760"/>
      <c r="Q23" s="1760"/>
      <c r="R23" s="1762"/>
      <c r="S23" s="1760"/>
      <c r="T23" s="1760"/>
      <c r="U23" s="1760"/>
      <c r="V23" s="986"/>
      <c r="W23" s="1268"/>
      <c r="X23" s="1268"/>
      <c r="Y23" s="1268"/>
      <c r="Z23" s="1268"/>
      <c r="AA23" s="1268"/>
      <c r="AB23" s="1268"/>
      <c r="AC23" s="1268"/>
      <c r="AD23" s="1268"/>
      <c r="AE23" s="1268"/>
      <c r="AF23" s="1268"/>
    </row>
    <row r="24" spans="1:32" s="1269" customFormat="1" ht="24" customHeight="1">
      <c r="A24" s="1268"/>
      <c r="B24" s="980"/>
      <c r="C24" s="941" t="s">
        <v>246</v>
      </c>
      <c r="D24" s="1756"/>
      <c r="E24" s="1756"/>
      <c r="F24" s="1759">
        <v>4.1000000000000002E-2</v>
      </c>
      <c r="G24" s="1759">
        <v>3.9E-2</v>
      </c>
      <c r="H24" s="1759">
        <v>3.7999999999999999E-2</v>
      </c>
      <c r="I24" s="2031">
        <v>3.7999999999999999E-2</v>
      </c>
      <c r="J24" s="1759">
        <v>3.9E-2</v>
      </c>
      <c r="K24" s="1759">
        <v>3.5999999999999997E-2</v>
      </c>
      <c r="L24" s="1760">
        <v>3.6999999999999998E-2</v>
      </c>
      <c r="M24" s="1760">
        <v>3.7999999999999999E-2</v>
      </c>
      <c r="N24" s="1904">
        <v>0.04</v>
      </c>
      <c r="O24" s="1760">
        <v>4.1000000000000002E-2</v>
      </c>
      <c r="P24" s="1760">
        <v>4.1000000000000002E-2</v>
      </c>
      <c r="Q24" s="1760">
        <v>4.1000000000000002E-2</v>
      </c>
      <c r="R24" s="1758">
        <v>3.7999999999999999E-2</v>
      </c>
      <c r="S24" s="1760">
        <v>3.7999999999999999E-2</v>
      </c>
      <c r="T24" s="1760">
        <v>4.1000000000000002E-2</v>
      </c>
      <c r="U24" s="1760">
        <v>4.2000000000000003E-2</v>
      </c>
      <c r="V24" s="986"/>
      <c r="W24" s="1268"/>
      <c r="X24" s="1268"/>
      <c r="Y24" s="1268"/>
      <c r="Z24" s="1268"/>
      <c r="AA24" s="1268"/>
      <c r="AB24" s="1268"/>
      <c r="AC24" s="1268"/>
      <c r="AD24" s="1268"/>
      <c r="AE24" s="1268"/>
      <c r="AF24" s="1268"/>
    </row>
    <row r="25" spans="1:32" s="1269" customFormat="1" ht="18" customHeight="1">
      <c r="A25" s="1268"/>
      <c r="B25" s="980"/>
      <c r="C25" s="941" t="s">
        <v>973</v>
      </c>
      <c r="D25" s="1756"/>
      <c r="E25" s="1756"/>
      <c r="F25" s="1759">
        <v>2.1999999999999999E-2</v>
      </c>
      <c r="G25" s="1759">
        <v>2.7E-2</v>
      </c>
      <c r="H25" s="1759">
        <v>2.5999999999999999E-2</v>
      </c>
      <c r="I25" s="2031">
        <v>2.1999999999999999E-2</v>
      </c>
      <c r="J25" s="1759">
        <v>1.6E-2</v>
      </c>
      <c r="K25" s="1759">
        <v>1.7999999999999999E-2</v>
      </c>
      <c r="L25" s="1760">
        <v>1.7999999999999999E-2</v>
      </c>
      <c r="M25" s="1760">
        <v>0.02</v>
      </c>
      <c r="N25" s="1904">
        <v>2.5000000000000001E-2</v>
      </c>
      <c r="O25" s="1760">
        <v>2.3E-2</v>
      </c>
      <c r="P25" s="1760">
        <v>2.5000000000000001E-2</v>
      </c>
      <c r="Q25" s="1760">
        <v>2.3E-2</v>
      </c>
      <c r="R25" s="1758">
        <v>2.4E-2</v>
      </c>
      <c r="S25" s="1760">
        <v>1.7999999999999999E-2</v>
      </c>
      <c r="T25" s="1760">
        <v>2.4E-2</v>
      </c>
      <c r="U25" s="1760">
        <v>2.4E-2</v>
      </c>
      <c r="V25" s="986"/>
      <c r="W25" s="1268"/>
      <c r="X25" s="1268"/>
      <c r="Y25" s="1268"/>
      <c r="Z25" s="1268"/>
      <c r="AA25" s="1268"/>
      <c r="AB25" s="1268"/>
      <c r="AC25" s="1268"/>
      <c r="AD25" s="1268"/>
      <c r="AE25" s="1268"/>
      <c r="AF25" s="1268"/>
    </row>
    <row r="26" spans="1:32" s="1269" customFormat="1" ht="40" customHeight="1">
      <c r="A26" s="1268"/>
      <c r="B26" s="980"/>
      <c r="C26" s="1756"/>
      <c r="D26" s="1756"/>
      <c r="E26" s="1756"/>
      <c r="F26" s="1757"/>
      <c r="G26" s="1757"/>
      <c r="H26" s="1757"/>
      <c r="I26" s="1757"/>
      <c r="J26" s="1757"/>
      <c r="K26" s="1757"/>
      <c r="L26" s="1757"/>
      <c r="M26" s="1757"/>
      <c r="N26" s="1757"/>
      <c r="O26" s="1757"/>
      <c r="P26" s="1757"/>
      <c r="Q26" s="1757"/>
      <c r="R26" s="1757"/>
      <c r="S26" s="1757"/>
      <c r="T26" s="1757"/>
      <c r="U26" s="1757"/>
      <c r="V26" s="986"/>
      <c r="W26" s="1268"/>
      <c r="X26" s="1268"/>
      <c r="Y26" s="1268"/>
      <c r="Z26" s="1268"/>
      <c r="AA26" s="1268"/>
      <c r="AB26" s="1268"/>
      <c r="AC26" s="1268"/>
      <c r="AD26" s="1268"/>
      <c r="AE26" s="1268"/>
      <c r="AF26" s="1268"/>
    </row>
    <row r="27" spans="1:32" s="1269" customFormat="1" ht="19" customHeight="1">
      <c r="A27" s="1268"/>
      <c r="B27" s="980"/>
      <c r="C27" s="1764" t="s">
        <v>974</v>
      </c>
      <c r="D27" s="1765"/>
      <c r="E27" s="1765"/>
      <c r="F27" s="1766"/>
      <c r="G27" s="1766"/>
      <c r="H27" s="1766"/>
      <c r="I27" s="1766"/>
      <c r="J27" s="1766"/>
      <c r="K27" s="1766"/>
      <c r="L27" s="1766"/>
      <c r="M27" s="1766"/>
      <c r="N27" s="1766"/>
      <c r="O27" s="1766"/>
      <c r="P27" s="1766"/>
      <c r="Q27" s="1766"/>
      <c r="R27" s="1766"/>
      <c r="S27" s="1766"/>
      <c r="T27" s="1766"/>
      <c r="U27" s="1766"/>
      <c r="V27" s="1282"/>
      <c r="W27" s="1281"/>
      <c r="X27" s="1268"/>
      <c r="Y27" s="1281"/>
      <c r="Z27" s="1268"/>
      <c r="AA27" s="1268"/>
      <c r="AB27" s="1268"/>
      <c r="AC27" s="1268"/>
      <c r="AD27" s="1268"/>
      <c r="AE27" s="1268"/>
      <c r="AF27" s="1268"/>
    </row>
    <row r="28" spans="1:32" s="1269" customFormat="1" ht="8" customHeight="1">
      <c r="A28" s="1268"/>
      <c r="B28" s="980"/>
      <c r="C28" s="1756"/>
      <c r="D28" s="1756"/>
      <c r="E28" s="1756"/>
      <c r="F28" s="1757"/>
      <c r="G28" s="1757"/>
      <c r="H28" s="1757"/>
      <c r="I28" s="1768"/>
      <c r="J28" s="1757"/>
      <c r="K28" s="1757"/>
      <c r="L28" s="1757"/>
      <c r="M28" s="1757"/>
      <c r="N28" s="1767"/>
      <c r="O28" s="1757"/>
      <c r="P28" s="1757"/>
      <c r="Q28" s="1757"/>
      <c r="R28" s="1769"/>
      <c r="S28" s="1757"/>
      <c r="T28" s="1757"/>
      <c r="U28" s="1757"/>
      <c r="V28" s="1282"/>
      <c r="W28" s="1281"/>
      <c r="X28" s="1268"/>
      <c r="Y28" s="1281"/>
      <c r="Z28" s="1268"/>
      <c r="AA28" s="1268"/>
      <c r="AB28" s="1268"/>
      <c r="AC28" s="1268"/>
      <c r="AD28" s="1268"/>
      <c r="AE28" s="1268"/>
      <c r="AF28" s="1268"/>
    </row>
    <row r="29" spans="1:32" s="1269" customFormat="1" ht="23" customHeight="1">
      <c r="A29" s="1268"/>
      <c r="B29" s="980"/>
      <c r="C29" s="941" t="s">
        <v>978</v>
      </c>
      <c r="D29" s="1756"/>
      <c r="E29" s="1756"/>
      <c r="F29" s="1759">
        <v>4.53E-2</v>
      </c>
      <c r="G29" s="1759">
        <v>4.8000000000000001E-2</v>
      </c>
      <c r="H29" s="1759">
        <v>0.05</v>
      </c>
      <c r="I29" s="2031">
        <v>5.2999999999999999E-2</v>
      </c>
      <c r="J29" s="1759">
        <f>I29+(J30-I30)</f>
        <v>5.2999999999999999E-2</v>
      </c>
      <c r="K29" s="1759">
        <f t="shared" ref="K29:U29" si="0">J29+(K30-J30)</f>
        <v>5.2999999999999999E-2</v>
      </c>
      <c r="L29" s="1760">
        <v>0.05</v>
      </c>
      <c r="M29" s="1760">
        <v>0.05</v>
      </c>
      <c r="N29" s="1904">
        <v>4.7500000000000001E-2</v>
      </c>
      <c r="O29" s="1760">
        <f t="shared" si="0"/>
        <v>4.7500000000000001E-2</v>
      </c>
      <c r="P29" s="1760">
        <f t="shared" si="0"/>
        <v>4.7500000000000001E-2</v>
      </c>
      <c r="Q29" s="1760">
        <v>4.7500000000000001E-2</v>
      </c>
      <c r="R29" s="1758">
        <v>4.1000000000000002E-2</v>
      </c>
      <c r="S29" s="1760">
        <f>AVERAGE(J29:M29)</f>
        <v>5.1500000000000004E-2</v>
      </c>
      <c r="T29" s="1760">
        <f>AVERAGE(N29:Q29)</f>
        <v>4.7500000000000001E-2</v>
      </c>
      <c r="U29" s="1760">
        <f t="shared" si="0"/>
        <v>4.7500000000000001E-2</v>
      </c>
      <c r="V29" s="986"/>
      <c r="W29" s="1268"/>
      <c r="X29" s="1268"/>
      <c r="Y29" s="1268"/>
      <c r="Z29" s="1268"/>
      <c r="AA29" s="1268"/>
      <c r="AB29" s="1268"/>
      <c r="AC29" s="1268"/>
      <c r="AD29" s="1268"/>
      <c r="AE29" s="1268"/>
      <c r="AF29" s="1268"/>
    </row>
    <row r="30" spans="1:32" s="1269" customFormat="1" ht="18" customHeight="1">
      <c r="A30" s="1268"/>
      <c r="B30" s="980"/>
      <c r="C30" s="941" t="s">
        <v>975</v>
      </c>
      <c r="D30" s="1756"/>
      <c r="E30" s="1756"/>
      <c r="F30" s="1759">
        <v>1.6E-2</v>
      </c>
      <c r="G30" s="1759">
        <v>1.8749999999999999E-2</v>
      </c>
      <c r="H30" s="1759">
        <v>2.1250000000000002E-2</v>
      </c>
      <c r="I30" s="2031">
        <v>2.375E-2</v>
      </c>
      <c r="J30" s="1759">
        <v>2.375E-2</v>
      </c>
      <c r="K30" s="1759">
        <v>2.375E-2</v>
      </c>
      <c r="L30" s="1760">
        <v>1.8749999999999999E-2</v>
      </c>
      <c r="M30" s="1760">
        <v>1.8749999999999999E-2</v>
      </c>
      <c r="N30" s="1904">
        <v>1.6250000000000001E-2</v>
      </c>
      <c r="O30" s="1760">
        <v>1.6250000000000001E-2</v>
      </c>
      <c r="P30" s="1760">
        <v>1.6250000000000001E-2</v>
      </c>
      <c r="Q30" s="1760">
        <v>1.6240000000000001E-2</v>
      </c>
      <c r="R30" s="1758">
        <v>2.375E-2</v>
      </c>
      <c r="S30" s="1760">
        <v>1.8749999999999999E-2</v>
      </c>
      <c r="T30" s="1760">
        <v>1.6250000000000001E-2</v>
      </c>
      <c r="U30" s="1760">
        <v>1.6250000000000001E-2</v>
      </c>
      <c r="V30" s="986"/>
      <c r="W30" s="1268"/>
      <c r="X30" s="1268"/>
      <c r="Y30" s="1268"/>
      <c r="Z30" s="1268"/>
      <c r="AA30" s="1268"/>
      <c r="AB30" s="1268"/>
      <c r="AC30" s="1268"/>
      <c r="AD30" s="1268"/>
      <c r="AE30" s="1268"/>
      <c r="AF30" s="1268"/>
    </row>
    <row r="31" spans="1:32" s="1269" customFormat="1" ht="18" customHeight="1">
      <c r="A31" s="1268"/>
      <c r="B31" s="980"/>
      <c r="C31" s="941" t="s">
        <v>976</v>
      </c>
      <c r="D31" s="1756"/>
      <c r="E31" s="1756"/>
      <c r="F31" s="1759">
        <v>2.1600000000000001E-2</v>
      </c>
      <c r="G31" s="1759">
        <v>2.3E-2</v>
      </c>
      <c r="H31" s="1759">
        <v>2.7E-2</v>
      </c>
      <c r="I31" s="2031">
        <v>2.8000000000000001E-2</v>
      </c>
      <c r="J31" s="1759">
        <v>2.5000000000000001E-2</v>
      </c>
      <c r="K31" s="1759">
        <v>0.02</v>
      </c>
      <c r="L31" s="1760">
        <v>1.4999999999999999E-2</v>
      </c>
      <c r="M31" s="1760">
        <v>1.4E-2</v>
      </c>
      <c r="N31" s="1904">
        <v>1.4E-2</v>
      </c>
      <c r="O31" s="1760">
        <v>1.4999999999999999E-2</v>
      </c>
      <c r="P31" s="1760">
        <v>1.4999999999999999E-2</v>
      </c>
      <c r="Q31" s="1760">
        <v>1.4999999999999999E-2</v>
      </c>
      <c r="R31" s="1758">
        <v>1.4E-2</v>
      </c>
      <c r="S31" s="1760">
        <f>AVERAGE(J31:M31)</f>
        <v>1.8499999999999999E-2</v>
      </c>
      <c r="T31" s="1760">
        <f>AVERAGE(N31:Q31)</f>
        <v>1.4749999999999999E-2</v>
      </c>
      <c r="U31" s="1760">
        <v>0.03</v>
      </c>
      <c r="V31" s="986"/>
      <c r="W31" s="1268"/>
      <c r="X31" s="1268"/>
      <c r="Y31" s="1268"/>
      <c r="Z31" s="1268"/>
      <c r="AA31" s="1268"/>
      <c r="AB31" s="1268"/>
      <c r="AC31" s="1268"/>
      <c r="AD31" s="1268"/>
      <c r="AE31" s="1268"/>
      <c r="AF31" s="1268"/>
    </row>
    <row r="32" spans="1:32" s="1269" customFormat="1" ht="18" customHeight="1">
      <c r="A32" s="1268"/>
      <c r="B32" s="980"/>
      <c r="C32" s="941" t="s">
        <v>977</v>
      </c>
      <c r="D32" s="1756"/>
      <c r="E32" s="1756"/>
      <c r="F32" s="1759">
        <v>2.8000000000000001E-2</v>
      </c>
      <c r="G32" s="1759">
        <v>2.9000000000000001E-2</v>
      </c>
      <c r="H32" s="1759">
        <v>2.9000000000000001E-2</v>
      </c>
      <c r="I32" s="2031">
        <v>0.03</v>
      </c>
      <c r="J32" s="1759">
        <v>2.7E-2</v>
      </c>
      <c r="K32" s="1759">
        <v>2.3E-2</v>
      </c>
      <c r="L32" s="1760">
        <v>1.7999999999999999E-2</v>
      </c>
      <c r="M32" s="1760">
        <v>1.7999999999999999E-2</v>
      </c>
      <c r="N32" s="1904">
        <v>1.7999999999999999E-2</v>
      </c>
      <c r="O32" s="1760">
        <v>1.7999999999999999E-2</v>
      </c>
      <c r="P32" s="1760">
        <v>1.9E-2</v>
      </c>
      <c r="Q32" s="1760">
        <v>1.9E-2</v>
      </c>
      <c r="R32" s="1758">
        <v>0.03</v>
      </c>
      <c r="S32" s="1760">
        <v>1.7999999999999999E-2</v>
      </c>
      <c r="T32" s="1760">
        <v>1.9E-2</v>
      </c>
      <c r="U32" s="1760">
        <v>0.02</v>
      </c>
      <c r="V32" s="986"/>
      <c r="W32" s="1268"/>
      <c r="X32" s="1268"/>
      <c r="Y32" s="1268"/>
      <c r="Z32" s="1268"/>
      <c r="AA32" s="1268"/>
      <c r="AB32" s="1268"/>
      <c r="AC32" s="1268"/>
      <c r="AD32" s="1268"/>
      <c r="AE32" s="1268"/>
      <c r="AF32" s="1268"/>
    </row>
    <row r="33" spans="1:32" s="1269" customFormat="1">
      <c r="A33" s="1268"/>
      <c r="B33" s="980"/>
      <c r="C33" s="941"/>
      <c r="D33" s="1756"/>
      <c r="E33" s="1756"/>
      <c r="F33" s="1757"/>
      <c r="G33" s="1757"/>
      <c r="H33" s="1757"/>
      <c r="I33" s="1771"/>
      <c r="J33" s="1757"/>
      <c r="K33" s="1757"/>
      <c r="L33" s="1757"/>
      <c r="M33" s="1757"/>
      <c r="N33" s="1770"/>
      <c r="O33" s="1757"/>
      <c r="P33" s="1757"/>
      <c r="Q33" s="1757"/>
      <c r="R33" s="1786"/>
      <c r="S33" s="1757"/>
      <c r="T33" s="1757"/>
      <c r="U33" s="1757"/>
      <c r="V33" s="986"/>
      <c r="W33" s="1268"/>
      <c r="X33" s="1268"/>
      <c r="Y33" s="1268"/>
      <c r="Z33" s="1268"/>
      <c r="AA33" s="1268"/>
      <c r="AB33" s="1268"/>
      <c r="AC33" s="1268"/>
      <c r="AD33" s="1268"/>
      <c r="AE33" s="1268"/>
      <c r="AF33" s="1268"/>
    </row>
    <row r="34" spans="1:32" s="1269" customFormat="1">
      <c r="A34" s="1268"/>
      <c r="B34" s="980"/>
      <c r="C34" s="941" t="s">
        <v>979</v>
      </c>
      <c r="D34" s="1756"/>
      <c r="E34" s="1756"/>
      <c r="F34" s="1759">
        <v>3.0099999999999998E-2</v>
      </c>
      <c r="G34" s="1759">
        <v>3.1E-2</v>
      </c>
      <c r="H34" s="1759">
        <v>3.2000000000000001E-2</v>
      </c>
      <c r="I34" s="2031">
        <v>3.2000000000000001E-2</v>
      </c>
      <c r="J34" s="1759">
        <v>3.5000000000000003E-2</v>
      </c>
      <c r="K34" s="1759">
        <v>3.5999999999999997E-2</v>
      </c>
      <c r="L34" s="1760">
        <v>3.5999999999999997E-2</v>
      </c>
      <c r="M34" s="1760">
        <v>3.6999999999999998E-2</v>
      </c>
      <c r="N34" s="1904">
        <v>3.6999999999999998E-2</v>
      </c>
      <c r="O34" s="1760">
        <v>3.7999999999999999E-2</v>
      </c>
      <c r="P34" s="1760">
        <v>3.7999999999999999E-2</v>
      </c>
      <c r="Q34" s="1760">
        <v>0.04</v>
      </c>
      <c r="R34" s="1758">
        <f>AVERAGE(F34:I34)</f>
        <v>3.1274999999999997E-2</v>
      </c>
      <c r="S34" s="1760">
        <f>AVERAGE(J34:M34)</f>
        <v>3.6000000000000004E-2</v>
      </c>
      <c r="T34" s="1760">
        <f>AVERAGE(N34:Q34)</f>
        <v>3.8249999999999999E-2</v>
      </c>
      <c r="U34" s="1760">
        <v>0.04</v>
      </c>
      <c r="V34" s="986"/>
      <c r="W34" s="1268"/>
      <c r="X34" s="1268"/>
      <c r="Y34" s="1268"/>
      <c r="Z34" s="1268"/>
      <c r="AA34" s="1268"/>
      <c r="AB34" s="1268"/>
      <c r="AC34" s="1268"/>
      <c r="AD34" s="1268"/>
      <c r="AE34" s="1268"/>
      <c r="AF34" s="1268"/>
    </row>
    <row r="35" spans="1:32" s="1269" customFormat="1" ht="20" customHeight="1">
      <c r="A35" s="1268"/>
      <c r="B35" s="980"/>
      <c r="C35" s="941" t="s">
        <v>980</v>
      </c>
      <c r="D35" s="1756"/>
      <c r="E35" s="1756"/>
      <c r="F35" s="1759">
        <v>3.9699999999999999E-2</v>
      </c>
      <c r="G35" s="1759">
        <v>4.2999999999999997E-2</v>
      </c>
      <c r="H35" s="1759">
        <v>4.3999999999999997E-2</v>
      </c>
      <c r="I35" s="2031">
        <v>4.5999999999999999E-2</v>
      </c>
      <c r="J35" s="1759">
        <f>J36-0.002</f>
        <v>4.1999999999999996E-2</v>
      </c>
      <c r="K35" s="1759">
        <f t="shared" ref="K35:Q35" si="1">K36-0.002</f>
        <v>3.7999999999999999E-2</v>
      </c>
      <c r="L35" s="1760">
        <f t="shared" si="1"/>
        <v>3.4999999999999996E-2</v>
      </c>
      <c r="M35" s="1760">
        <f t="shared" si="1"/>
        <v>3.5999999999999997E-2</v>
      </c>
      <c r="N35" s="1904">
        <f t="shared" si="1"/>
        <v>3.5999999999999997E-2</v>
      </c>
      <c r="O35" s="1760">
        <f t="shared" si="1"/>
        <v>3.5999999999999997E-2</v>
      </c>
      <c r="P35" s="1760">
        <f t="shared" si="1"/>
        <v>3.6999999999999998E-2</v>
      </c>
      <c r="Q35" s="1760">
        <f t="shared" si="1"/>
        <v>3.6999999999999998E-2</v>
      </c>
      <c r="R35" s="1758">
        <f>AVERAGE(F35:I35)</f>
        <v>4.3174999999999991E-2</v>
      </c>
      <c r="S35" s="1760">
        <f>AVERAGE(J35:M35)</f>
        <v>3.7749999999999999E-2</v>
      </c>
      <c r="T35" s="1760">
        <f>AVERAGE(N35:Q35)</f>
        <v>3.6499999999999998E-2</v>
      </c>
      <c r="U35" s="1760">
        <f>U36-0.002</f>
        <v>3.7999999999999999E-2</v>
      </c>
      <c r="V35" s="986"/>
      <c r="W35" s="1268"/>
      <c r="X35" s="1268"/>
      <c r="Y35" s="1268"/>
      <c r="Z35" s="1268"/>
      <c r="AA35" s="1268"/>
      <c r="AB35" s="1268"/>
      <c r="AC35" s="1268"/>
      <c r="AD35" s="1268"/>
      <c r="AE35" s="1268"/>
      <c r="AF35" s="1268"/>
    </row>
    <row r="36" spans="1:32" s="1269" customFormat="1" ht="20" customHeight="1">
      <c r="A36" s="1268"/>
      <c r="B36" s="980"/>
      <c r="C36" s="941" t="s">
        <v>981</v>
      </c>
      <c r="D36" s="1756"/>
      <c r="E36" s="1756"/>
      <c r="F36" s="1759">
        <v>4.2999999999999997E-2</v>
      </c>
      <c r="G36" s="1759">
        <v>4.4999999999999998E-2</v>
      </c>
      <c r="H36" s="1759">
        <v>4.5999999999999999E-2</v>
      </c>
      <c r="I36" s="2031">
        <v>4.8000000000000001E-2</v>
      </c>
      <c r="J36" s="1759">
        <v>4.3999999999999997E-2</v>
      </c>
      <c r="K36" s="1759">
        <v>0.04</v>
      </c>
      <c r="L36" s="1760">
        <v>3.6999999999999998E-2</v>
      </c>
      <c r="M36" s="1760">
        <v>3.7999999999999999E-2</v>
      </c>
      <c r="N36" s="1904">
        <v>3.7999999999999999E-2</v>
      </c>
      <c r="O36" s="1760">
        <v>3.7999999999999999E-2</v>
      </c>
      <c r="P36" s="1760">
        <v>3.9E-2</v>
      </c>
      <c r="Q36" s="1760">
        <v>3.9E-2</v>
      </c>
      <c r="R36" s="1758">
        <v>4.8000000000000001E-2</v>
      </c>
      <c r="S36" s="1760">
        <v>3.7999999999999999E-2</v>
      </c>
      <c r="T36" s="1760">
        <v>3.9E-2</v>
      </c>
      <c r="U36" s="1760">
        <v>0.04</v>
      </c>
      <c r="V36" s="986"/>
      <c r="W36" s="1268"/>
      <c r="X36" s="1268"/>
      <c r="Y36" s="1268"/>
      <c r="Z36" s="1268"/>
      <c r="AA36" s="1268"/>
      <c r="AB36" s="1268"/>
      <c r="AC36" s="1268"/>
      <c r="AD36" s="1268"/>
      <c r="AE36" s="1268"/>
      <c r="AF36" s="1268"/>
    </row>
    <row r="37" spans="1:32" s="1269" customFormat="1" ht="39" customHeight="1">
      <c r="A37" s="1268"/>
      <c r="B37" s="980"/>
      <c r="C37" s="1756"/>
      <c r="D37" s="1756"/>
      <c r="E37" s="1756"/>
      <c r="F37" s="1757"/>
      <c r="G37" s="1773"/>
      <c r="H37" s="1757"/>
      <c r="I37" s="1757"/>
      <c r="J37" s="1757"/>
      <c r="K37" s="1757"/>
      <c r="L37" s="1757"/>
      <c r="M37" s="1757"/>
      <c r="N37" s="1757"/>
      <c r="O37" s="1757"/>
      <c r="P37" s="1757"/>
      <c r="Q37" s="1757"/>
      <c r="R37" s="1757"/>
      <c r="S37" s="1757"/>
      <c r="T37" s="1757"/>
      <c r="U37" s="1757"/>
      <c r="V37" s="986"/>
      <c r="W37" s="1268"/>
      <c r="X37" s="1268"/>
      <c r="Y37" s="1268"/>
      <c r="Z37" s="1268"/>
      <c r="AA37" s="1268"/>
      <c r="AB37" s="1268"/>
      <c r="AC37" s="1268"/>
      <c r="AD37" s="1268"/>
      <c r="AE37" s="1268"/>
      <c r="AF37" s="1268"/>
    </row>
    <row r="38" spans="1:32" s="1269" customFormat="1" ht="19" customHeight="1">
      <c r="A38" s="1268"/>
      <c r="B38" s="980"/>
      <c r="C38" s="1764" t="s">
        <v>982</v>
      </c>
      <c r="D38" s="1765"/>
      <c r="E38" s="1765"/>
      <c r="F38" s="1766"/>
      <c r="G38" s="1774"/>
      <c r="H38" s="1766"/>
      <c r="I38" s="1766"/>
      <c r="J38" s="1766"/>
      <c r="K38" s="1766"/>
      <c r="L38" s="1766"/>
      <c r="M38" s="1766"/>
      <c r="N38" s="1766"/>
      <c r="O38" s="1766"/>
      <c r="P38" s="1766"/>
      <c r="Q38" s="1766"/>
      <c r="R38" s="1766"/>
      <c r="S38" s="1766"/>
      <c r="T38" s="1766"/>
      <c r="U38" s="1766"/>
      <c r="V38" s="1282"/>
      <c r="W38" s="1281"/>
      <c r="X38" s="1268"/>
      <c r="Y38" s="1281"/>
      <c r="Z38" s="1268"/>
      <c r="AA38" s="1268"/>
      <c r="AB38" s="1268"/>
      <c r="AC38" s="1268"/>
      <c r="AD38" s="1268"/>
      <c r="AE38" s="1268"/>
      <c r="AF38" s="1268"/>
    </row>
    <row r="39" spans="1:32" s="1269" customFormat="1" ht="8" customHeight="1">
      <c r="A39" s="1268"/>
      <c r="B39" s="980"/>
      <c r="C39" s="1756"/>
      <c r="D39" s="1756"/>
      <c r="E39" s="1756"/>
      <c r="F39" s="1757"/>
      <c r="G39" s="1775"/>
      <c r="H39" s="1757"/>
      <c r="I39" s="1768"/>
      <c r="J39" s="1757"/>
      <c r="K39" s="1757"/>
      <c r="L39" s="1757"/>
      <c r="M39" s="1757"/>
      <c r="N39" s="1767"/>
      <c r="O39" s="1757"/>
      <c r="P39" s="1757"/>
      <c r="Q39" s="1757"/>
      <c r="R39" s="1769"/>
      <c r="S39" s="1757"/>
      <c r="T39" s="1757"/>
      <c r="U39" s="1757"/>
      <c r="V39" s="1282"/>
      <c r="W39" s="1281"/>
      <c r="X39" s="1268"/>
      <c r="Y39" s="1281"/>
      <c r="Z39" s="1268"/>
      <c r="AA39" s="1268"/>
      <c r="AB39" s="1268"/>
      <c r="AC39" s="1268"/>
      <c r="AD39" s="1268"/>
      <c r="AE39" s="1268"/>
      <c r="AF39" s="1268"/>
    </row>
    <row r="40" spans="1:32" s="1269" customFormat="1" ht="22" customHeight="1">
      <c r="A40" s="1268"/>
      <c r="B40" s="980"/>
      <c r="C40" s="1288" t="s">
        <v>983</v>
      </c>
      <c r="D40" s="1756"/>
      <c r="E40" s="1756"/>
      <c r="F40" s="1760"/>
      <c r="G40" s="1763"/>
      <c r="H40" s="1763"/>
      <c r="I40" s="1761"/>
      <c r="J40" s="1760"/>
      <c r="K40" s="1760"/>
      <c r="L40" s="1760"/>
      <c r="M40" s="1760"/>
      <c r="N40" s="1904"/>
      <c r="O40" s="1760"/>
      <c r="P40" s="1760"/>
      <c r="Q40" s="1760"/>
      <c r="R40" s="1762"/>
      <c r="S40" s="1760"/>
      <c r="T40" s="1760"/>
      <c r="U40" s="1760"/>
      <c r="V40" s="986"/>
      <c r="W40" s="1268"/>
      <c r="X40" s="1268"/>
      <c r="Y40" s="1268"/>
      <c r="Z40" s="1268"/>
      <c r="AA40" s="1268"/>
      <c r="AB40" s="1268"/>
      <c r="AC40" s="1268"/>
      <c r="AD40" s="1268"/>
      <c r="AE40" s="1268"/>
      <c r="AF40" s="1268"/>
    </row>
    <row r="41" spans="1:32" s="1269" customFormat="1" ht="20" customHeight="1">
      <c r="A41" s="1268"/>
      <c r="B41" s="980"/>
      <c r="C41" s="941" t="s">
        <v>995</v>
      </c>
      <c r="D41" s="1756"/>
      <c r="E41" s="1756"/>
      <c r="F41" s="1776">
        <v>342</v>
      </c>
      <c r="G41" s="1776">
        <v>452</v>
      </c>
      <c r="H41" s="1776">
        <v>457</v>
      </c>
      <c r="I41" s="2032">
        <v>392</v>
      </c>
      <c r="J41" s="1776">
        <v>325</v>
      </c>
      <c r="K41" s="1776">
        <v>501</v>
      </c>
      <c r="L41" s="1777">
        <v>605</v>
      </c>
      <c r="M41" s="1777">
        <v>506</v>
      </c>
      <c r="N41" s="2039">
        <v>361</v>
      </c>
      <c r="O41" s="1777">
        <v>483</v>
      </c>
      <c r="P41" s="1777">
        <v>471</v>
      </c>
      <c r="Q41" s="1777">
        <v>414</v>
      </c>
      <c r="R41" s="1778">
        <v>1643</v>
      </c>
      <c r="S41" s="1779">
        <v>1937</v>
      </c>
      <c r="T41" s="1779">
        <v>1729</v>
      </c>
      <c r="U41" s="1779">
        <v>1740</v>
      </c>
      <c r="V41" s="986"/>
      <c r="W41" s="1268"/>
      <c r="X41" s="1268"/>
      <c r="Y41" s="1268"/>
      <c r="Z41" s="1268"/>
      <c r="AA41" s="1268"/>
      <c r="AB41" s="1268"/>
      <c r="AC41" s="1268"/>
      <c r="AD41" s="1268"/>
      <c r="AE41" s="1268"/>
      <c r="AF41" s="1268"/>
    </row>
    <row r="42" spans="1:32" s="1269" customFormat="1" ht="19" customHeight="1">
      <c r="A42" s="1268"/>
      <c r="B42" s="980"/>
      <c r="C42" s="941" t="s">
        <v>993</v>
      </c>
      <c r="D42" s="1756"/>
      <c r="E42" s="1756"/>
      <c r="F42" s="1781">
        <v>214</v>
      </c>
      <c r="G42" s="1781">
        <v>334</v>
      </c>
      <c r="H42" s="1781">
        <v>346</v>
      </c>
      <c r="I42" s="2033">
        <v>291</v>
      </c>
      <c r="J42" s="1781">
        <v>228</v>
      </c>
      <c r="K42" s="1781">
        <v>355</v>
      </c>
      <c r="L42" s="1782">
        <v>375</v>
      </c>
      <c r="M42" s="1782">
        <v>306</v>
      </c>
      <c r="N42" s="2040">
        <v>236</v>
      </c>
      <c r="O42" s="1782">
        <v>358</v>
      </c>
      <c r="P42" s="1782">
        <v>369</v>
      </c>
      <c r="Q42" s="1782">
        <v>310</v>
      </c>
      <c r="R42" s="1772">
        <v>1185</v>
      </c>
      <c r="S42" s="1757">
        <v>1264</v>
      </c>
      <c r="T42" s="1757">
        <v>1273</v>
      </c>
      <c r="U42" s="1757">
        <v>1308</v>
      </c>
      <c r="V42" s="986"/>
      <c r="W42" s="1268"/>
      <c r="X42" s="1268"/>
      <c r="Y42" s="1268"/>
      <c r="Z42" s="1268"/>
      <c r="AA42" s="1268"/>
      <c r="AB42" s="1268"/>
      <c r="AC42" s="1268"/>
      <c r="AD42" s="1268"/>
      <c r="AE42" s="1268"/>
      <c r="AF42" s="1268"/>
    </row>
    <row r="43" spans="1:32" s="1269" customFormat="1" ht="19" customHeight="1">
      <c r="A43" s="1268"/>
      <c r="B43" s="980"/>
      <c r="C43" s="941" t="s">
        <v>994</v>
      </c>
      <c r="D43" s="1756"/>
      <c r="E43" s="1756"/>
      <c r="F43" s="1781">
        <f t="shared" ref="F43:P43" si="2">F41-F42</f>
        <v>128</v>
      </c>
      <c r="G43" s="1781">
        <f t="shared" si="2"/>
        <v>118</v>
      </c>
      <c r="H43" s="1781">
        <f t="shared" si="2"/>
        <v>111</v>
      </c>
      <c r="I43" s="2033">
        <f t="shared" si="2"/>
        <v>101</v>
      </c>
      <c r="J43" s="1781">
        <f t="shared" si="2"/>
        <v>97</v>
      </c>
      <c r="K43" s="1781">
        <f t="shared" si="2"/>
        <v>146</v>
      </c>
      <c r="L43" s="1782">
        <f t="shared" si="2"/>
        <v>230</v>
      </c>
      <c r="M43" s="1782">
        <f t="shared" si="2"/>
        <v>200</v>
      </c>
      <c r="N43" s="2040">
        <f t="shared" si="2"/>
        <v>125</v>
      </c>
      <c r="O43" s="1782">
        <f t="shared" si="2"/>
        <v>125</v>
      </c>
      <c r="P43" s="1782">
        <f t="shared" si="2"/>
        <v>102</v>
      </c>
      <c r="Q43" s="1782">
        <f t="shared" ref="Q43:U43" si="3">Q41-Q42</f>
        <v>104</v>
      </c>
      <c r="R43" s="1780">
        <f t="shared" si="3"/>
        <v>458</v>
      </c>
      <c r="S43" s="1782">
        <f t="shared" si="3"/>
        <v>673</v>
      </c>
      <c r="T43" s="1782">
        <f t="shared" si="3"/>
        <v>456</v>
      </c>
      <c r="U43" s="1782">
        <f t="shared" si="3"/>
        <v>432</v>
      </c>
      <c r="V43" s="986"/>
      <c r="W43" s="1268"/>
      <c r="X43" s="1268"/>
      <c r="Y43" s="1268"/>
      <c r="Z43" s="1268"/>
      <c r="AA43" s="1268"/>
      <c r="AB43" s="1268"/>
      <c r="AC43" s="1268"/>
      <c r="AD43" s="1268"/>
      <c r="AE43" s="1268"/>
      <c r="AF43" s="1268"/>
    </row>
    <row r="44" spans="1:32" s="1269" customFormat="1" ht="19" customHeight="1">
      <c r="A44" s="1268"/>
      <c r="B44" s="980"/>
      <c r="C44" s="941" t="s">
        <v>988</v>
      </c>
      <c r="D44" s="1756"/>
      <c r="E44" s="1756"/>
      <c r="F44" s="1783">
        <f>F43/F41</f>
        <v>0.3742690058479532</v>
      </c>
      <c r="G44" s="1783">
        <f t="shared" ref="G44:U44" si="4">G43/G41</f>
        <v>0.26106194690265488</v>
      </c>
      <c r="H44" s="1783">
        <f t="shared" si="4"/>
        <v>0.24288840262582057</v>
      </c>
      <c r="I44" s="2034">
        <f t="shared" si="4"/>
        <v>0.25765306122448978</v>
      </c>
      <c r="J44" s="1783">
        <f t="shared" si="4"/>
        <v>0.29846153846153844</v>
      </c>
      <c r="K44" s="1783">
        <f t="shared" si="4"/>
        <v>0.29141716566866266</v>
      </c>
      <c r="L44" s="1784">
        <f t="shared" si="4"/>
        <v>0.38016528925619836</v>
      </c>
      <c r="M44" s="1784">
        <f t="shared" si="4"/>
        <v>0.39525691699604742</v>
      </c>
      <c r="N44" s="2041">
        <f t="shared" si="4"/>
        <v>0.34626038781163437</v>
      </c>
      <c r="O44" s="1784">
        <f t="shared" si="4"/>
        <v>0.25879917184265011</v>
      </c>
      <c r="P44" s="1784">
        <f t="shared" si="4"/>
        <v>0.21656050955414013</v>
      </c>
      <c r="Q44" s="1785">
        <f t="shared" si="4"/>
        <v>0.25120772946859904</v>
      </c>
      <c r="R44" s="1783">
        <f t="shared" si="4"/>
        <v>0.27875836883749239</v>
      </c>
      <c r="S44" s="1784">
        <f t="shared" si="4"/>
        <v>0.34744450180691794</v>
      </c>
      <c r="T44" s="1784">
        <f t="shared" si="4"/>
        <v>0.26373626373626374</v>
      </c>
      <c r="U44" s="1784">
        <f t="shared" si="4"/>
        <v>0.24827586206896551</v>
      </c>
      <c r="V44" s="986"/>
      <c r="W44" s="1268"/>
      <c r="X44" s="1268"/>
      <c r="Y44" s="1268"/>
      <c r="Z44" s="1268"/>
      <c r="AA44" s="1268"/>
      <c r="AB44" s="1268"/>
      <c r="AC44" s="1268"/>
      <c r="AD44" s="1268"/>
      <c r="AE44" s="1268"/>
      <c r="AF44" s="1268"/>
    </row>
    <row r="45" spans="1:32" s="1269" customFormat="1">
      <c r="A45" s="1268"/>
      <c r="B45" s="980"/>
      <c r="C45" s="941"/>
      <c r="D45" s="1756"/>
      <c r="E45" s="1756"/>
      <c r="F45" s="1773"/>
      <c r="G45" s="1773"/>
      <c r="H45" s="1757"/>
      <c r="I45" s="1771"/>
      <c r="J45" s="1757"/>
      <c r="K45" s="1757"/>
      <c r="L45" s="1757"/>
      <c r="M45" s="1757"/>
      <c r="N45" s="1770"/>
      <c r="O45" s="1757"/>
      <c r="P45" s="1757"/>
      <c r="Q45" s="1757"/>
      <c r="R45" s="1786"/>
      <c r="S45" s="1757"/>
      <c r="T45" s="1757"/>
      <c r="U45" s="1757"/>
      <c r="V45" s="986"/>
      <c r="W45" s="1268"/>
      <c r="X45" s="1268"/>
      <c r="Y45" s="1268"/>
      <c r="Z45" s="1268"/>
      <c r="AA45" s="1268"/>
      <c r="AB45" s="1268"/>
      <c r="AC45" s="1268"/>
      <c r="AD45" s="1268"/>
      <c r="AE45" s="1268"/>
      <c r="AF45" s="1268"/>
    </row>
    <row r="46" spans="1:32" s="1269" customFormat="1">
      <c r="A46" s="1268"/>
      <c r="B46" s="980"/>
      <c r="C46" s="1288" t="s">
        <v>986</v>
      </c>
      <c r="D46" s="1756"/>
      <c r="E46" s="1756"/>
      <c r="F46" s="1773"/>
      <c r="G46" s="1773"/>
      <c r="H46" s="1757"/>
      <c r="I46" s="1771"/>
      <c r="J46" s="1757"/>
      <c r="K46" s="1757"/>
      <c r="L46" s="1757"/>
      <c r="M46" s="1757"/>
      <c r="N46" s="1770"/>
      <c r="O46" s="1757"/>
      <c r="P46" s="1757"/>
      <c r="Q46" s="1757"/>
      <c r="R46" s="1786"/>
      <c r="S46" s="1757"/>
      <c r="T46" s="1757"/>
      <c r="U46" s="1757"/>
      <c r="V46" s="986"/>
      <c r="W46" s="1268"/>
      <c r="X46" s="1268"/>
      <c r="Y46" s="1268"/>
      <c r="Z46" s="1268"/>
      <c r="AA46" s="1268"/>
      <c r="AB46" s="1268"/>
      <c r="AC46" s="1268"/>
      <c r="AD46" s="1268"/>
      <c r="AE46" s="1268"/>
      <c r="AF46" s="1268"/>
    </row>
    <row r="47" spans="1:32" s="1269" customFormat="1" ht="25" customHeight="1">
      <c r="A47" s="1268"/>
      <c r="B47" s="980"/>
      <c r="C47" s="941" t="s">
        <v>984</v>
      </c>
      <c r="D47" s="1756"/>
      <c r="E47" s="1756"/>
      <c r="F47" s="1787">
        <v>5507</v>
      </c>
      <c r="G47" s="1787">
        <v>5407</v>
      </c>
      <c r="H47" s="1787">
        <v>5307</v>
      </c>
      <c r="I47" s="2035">
        <v>5143</v>
      </c>
      <c r="J47" s="1787">
        <v>5323</v>
      </c>
      <c r="K47" s="1787">
        <v>5333</v>
      </c>
      <c r="L47" s="1757">
        <v>5503</v>
      </c>
      <c r="M47" s="1757">
        <v>5412</v>
      </c>
      <c r="N47" s="1770">
        <v>5455</v>
      </c>
      <c r="O47" s="1757">
        <v>5460</v>
      </c>
      <c r="P47" s="1757">
        <v>5506</v>
      </c>
      <c r="Q47" s="1757">
        <v>5515</v>
      </c>
      <c r="R47" s="1772">
        <v>5341</v>
      </c>
      <c r="S47" s="1757">
        <v>5393</v>
      </c>
      <c r="T47" s="1757">
        <v>5484</v>
      </c>
      <c r="U47" s="1757">
        <v>5587</v>
      </c>
      <c r="V47" s="986"/>
      <c r="W47" s="1268"/>
      <c r="X47" s="1268"/>
      <c r="Y47" s="1268"/>
      <c r="Z47" s="1268"/>
      <c r="AA47" s="1268"/>
      <c r="AB47" s="1268"/>
      <c r="AC47" s="1268"/>
      <c r="AD47" s="1268"/>
      <c r="AE47" s="1268"/>
      <c r="AF47" s="1268"/>
    </row>
    <row r="48" spans="1:32" s="1269" customFormat="1">
      <c r="A48" s="1268"/>
      <c r="B48" s="980"/>
      <c r="C48" s="941" t="s">
        <v>985</v>
      </c>
      <c r="D48" s="1756"/>
      <c r="E48" s="1756"/>
      <c r="F48" s="1787">
        <v>656</v>
      </c>
      <c r="G48" s="1787">
        <v>633</v>
      </c>
      <c r="H48" s="1787">
        <v>605</v>
      </c>
      <c r="I48" s="2035">
        <v>575</v>
      </c>
      <c r="J48" s="1787">
        <v>660</v>
      </c>
      <c r="K48" s="1787">
        <v>663</v>
      </c>
      <c r="L48" s="1757">
        <v>651</v>
      </c>
      <c r="M48" s="1757">
        <v>665</v>
      </c>
      <c r="N48" s="1770">
        <v>677</v>
      </c>
      <c r="O48" s="1757">
        <v>676</v>
      </c>
      <c r="P48" s="1757">
        <v>680</v>
      </c>
      <c r="Q48" s="1757">
        <v>682</v>
      </c>
      <c r="R48" s="1772">
        <v>617</v>
      </c>
      <c r="S48" s="1757">
        <v>660</v>
      </c>
      <c r="T48" s="1757">
        <v>679</v>
      </c>
      <c r="U48" s="1757">
        <v>685</v>
      </c>
      <c r="V48" s="986"/>
      <c r="W48" s="1268"/>
      <c r="X48" s="1268"/>
      <c r="Y48" s="1268"/>
      <c r="Z48" s="1268"/>
      <c r="AA48" s="1268"/>
      <c r="AB48" s="1268"/>
      <c r="AC48" s="1268"/>
      <c r="AD48" s="1268"/>
      <c r="AE48" s="1268"/>
      <c r="AF48" s="1268"/>
    </row>
    <row r="49" spans="1:32" s="1269" customFormat="1">
      <c r="A49" s="1268"/>
      <c r="B49" s="980"/>
      <c r="C49" s="941"/>
      <c r="D49" s="1756"/>
      <c r="E49" s="1756"/>
      <c r="F49" s="1773"/>
      <c r="G49" s="1773"/>
      <c r="H49" s="1757"/>
      <c r="I49" s="1771"/>
      <c r="J49" s="1757"/>
      <c r="K49" s="1757"/>
      <c r="L49" s="1757"/>
      <c r="M49" s="1757"/>
      <c r="N49" s="1770"/>
      <c r="O49" s="1757"/>
      <c r="P49" s="1757"/>
      <c r="Q49" s="1757"/>
      <c r="R49" s="1786"/>
      <c r="S49" s="1757"/>
      <c r="T49" s="1757"/>
      <c r="U49" s="1757"/>
      <c r="V49" s="986"/>
      <c r="W49" s="1268"/>
      <c r="X49" s="1268"/>
      <c r="Y49" s="1268"/>
      <c r="Z49" s="1268"/>
      <c r="AA49" s="1268"/>
      <c r="AB49" s="1268"/>
      <c r="AC49" s="1268"/>
      <c r="AD49" s="1268"/>
      <c r="AE49" s="1268"/>
      <c r="AF49" s="1268"/>
    </row>
    <row r="50" spans="1:32" s="1269" customFormat="1">
      <c r="A50" s="1268"/>
      <c r="B50" s="980"/>
      <c r="C50" s="1288" t="s">
        <v>987</v>
      </c>
      <c r="D50" s="1756"/>
      <c r="E50" s="1756"/>
      <c r="F50" s="1773"/>
      <c r="G50" s="1773"/>
      <c r="H50" s="1757"/>
      <c r="I50" s="1771"/>
      <c r="J50" s="1757"/>
      <c r="K50" s="1757"/>
      <c r="L50" s="1757"/>
      <c r="M50" s="1757"/>
      <c r="N50" s="1770"/>
      <c r="O50" s="1757"/>
      <c r="P50" s="1757"/>
      <c r="Q50" s="1757"/>
      <c r="R50" s="1786"/>
      <c r="S50" s="1757"/>
      <c r="T50" s="1757"/>
      <c r="U50" s="1757"/>
      <c r="V50" s="986"/>
      <c r="W50" s="1268"/>
      <c r="X50" s="1268"/>
      <c r="Y50" s="1268"/>
      <c r="Z50" s="1268"/>
      <c r="AA50" s="1268"/>
      <c r="AB50" s="1268"/>
      <c r="AC50" s="1268"/>
      <c r="AD50" s="1268"/>
      <c r="AE50" s="1268"/>
      <c r="AF50" s="1268"/>
    </row>
    <row r="51" spans="1:32" s="1269" customFormat="1" ht="24" customHeight="1">
      <c r="A51" s="1268"/>
      <c r="B51" s="980"/>
      <c r="C51" s="941" t="s">
        <v>996</v>
      </c>
      <c r="D51" s="1756"/>
      <c r="E51" s="1756"/>
      <c r="F51" s="1789">
        <v>17.5</v>
      </c>
      <c r="G51" s="1789">
        <v>17.7</v>
      </c>
      <c r="H51" s="1789">
        <v>17.5</v>
      </c>
      <c r="I51" s="2036">
        <v>18</v>
      </c>
      <c r="J51" s="1789">
        <v>17.399999999999999</v>
      </c>
      <c r="K51" s="1789">
        <v>17.600000000000001</v>
      </c>
      <c r="L51" s="1790">
        <v>17.5</v>
      </c>
      <c r="M51" s="1790">
        <v>18</v>
      </c>
      <c r="N51" s="2042">
        <v>17.5</v>
      </c>
      <c r="O51" s="1790">
        <v>17.8</v>
      </c>
      <c r="P51" s="1790">
        <v>18</v>
      </c>
      <c r="Q51" s="1790">
        <v>18</v>
      </c>
      <c r="R51" s="1788">
        <f>AVERAGE(F51:I51)</f>
        <v>17.675000000000001</v>
      </c>
      <c r="S51" s="1790">
        <f>AVERAGE(J51:M51)</f>
        <v>17.625</v>
      </c>
      <c r="T51" s="1790">
        <f>AVERAGE(N51:Q51)</f>
        <v>17.824999999999999</v>
      </c>
      <c r="U51" s="1790">
        <v>17.899999999999999</v>
      </c>
      <c r="V51" s="986"/>
      <c r="W51" s="1268"/>
      <c r="X51" s="1268"/>
      <c r="Y51" s="1268"/>
      <c r="Z51" s="1268"/>
      <c r="AA51" s="1268"/>
      <c r="AB51" s="1268"/>
      <c r="AC51" s="1268"/>
      <c r="AD51" s="1268"/>
      <c r="AE51" s="1268"/>
      <c r="AF51" s="1268"/>
    </row>
    <row r="52" spans="1:32" s="1269" customFormat="1">
      <c r="A52" s="1268"/>
      <c r="B52" s="980"/>
      <c r="C52" s="1756"/>
      <c r="D52" s="1756"/>
      <c r="E52" s="1756"/>
      <c r="F52" s="1756"/>
      <c r="G52" s="1756"/>
      <c r="H52" s="1756"/>
      <c r="I52" s="1756"/>
      <c r="J52" s="1756"/>
      <c r="K52" s="1756"/>
      <c r="L52" s="1756"/>
      <c r="M52" s="1756"/>
      <c r="N52" s="1756"/>
      <c r="O52" s="1756"/>
      <c r="P52" s="1756"/>
      <c r="Q52" s="1756"/>
      <c r="R52" s="1756"/>
      <c r="S52" s="1756"/>
      <c r="T52" s="1757"/>
      <c r="U52" s="1757"/>
      <c r="V52" s="986"/>
      <c r="W52" s="1268"/>
      <c r="X52" s="1268"/>
      <c r="Y52" s="1268"/>
      <c r="Z52" s="1268"/>
      <c r="AA52" s="1268"/>
      <c r="AB52" s="1268"/>
      <c r="AC52" s="1268"/>
      <c r="AD52" s="1268"/>
      <c r="AE52" s="1268"/>
      <c r="AF52" s="1268"/>
    </row>
    <row r="53" spans="1:32" s="1269" customFormat="1" ht="19" customHeight="1">
      <c r="A53" s="1268"/>
      <c r="B53" s="980"/>
      <c r="C53" s="1734" t="s">
        <v>1171</v>
      </c>
      <c r="D53" s="1733" t="s">
        <v>989</v>
      </c>
      <c r="E53" s="941"/>
      <c r="F53" s="1293" t="s">
        <v>997</v>
      </c>
      <c r="G53" s="1280"/>
      <c r="H53" s="1280"/>
      <c r="I53" s="1757"/>
      <c r="J53" s="1757"/>
      <c r="K53" s="1757"/>
      <c r="L53" s="1757"/>
      <c r="M53" s="1757"/>
      <c r="N53" s="1757"/>
      <c r="O53" s="1791" t="s">
        <v>698</v>
      </c>
      <c r="P53" s="1757"/>
      <c r="Q53" s="1757"/>
      <c r="R53" s="1757"/>
      <c r="S53" s="1757"/>
      <c r="T53" s="1757"/>
      <c r="U53" s="1757"/>
      <c r="V53" s="986"/>
      <c r="W53" s="1268"/>
      <c r="X53" s="1268"/>
      <c r="Y53" s="1268"/>
      <c r="Z53" s="1268"/>
      <c r="AA53" s="1268"/>
      <c r="AB53" s="1268"/>
      <c r="AC53" s="1268"/>
      <c r="AD53" s="1268"/>
      <c r="AE53" s="1268"/>
      <c r="AF53" s="1268"/>
    </row>
    <row r="54" spans="1:32" s="1269" customFormat="1" ht="39" customHeight="1" thickBot="1">
      <c r="A54" s="1268"/>
      <c r="B54" s="980"/>
      <c r="C54" s="1289"/>
      <c r="D54" s="1289"/>
      <c r="E54" s="1289"/>
      <c r="F54" s="1290"/>
      <c r="G54" s="1290"/>
      <c r="H54" s="1290"/>
      <c r="I54" s="1290"/>
      <c r="J54" s="1290"/>
      <c r="K54" s="1290"/>
      <c r="L54" s="1290"/>
      <c r="M54" s="1290"/>
      <c r="N54" s="1290"/>
      <c r="O54" s="1290"/>
      <c r="P54" s="1290"/>
      <c r="Q54" s="1290"/>
      <c r="R54" s="1290"/>
      <c r="S54" s="1290"/>
      <c r="T54" s="1290"/>
      <c r="U54" s="1290"/>
      <c r="V54" s="986"/>
      <c r="W54" s="1268"/>
      <c r="X54" s="1268"/>
      <c r="Y54" s="1268"/>
      <c r="Z54" s="1268"/>
      <c r="AA54" s="1268"/>
      <c r="AB54" s="1268"/>
      <c r="AC54" s="1268"/>
      <c r="AD54" s="1268"/>
      <c r="AE54" s="1268"/>
      <c r="AF54" s="1268"/>
    </row>
    <row r="55" spans="1:32" s="1283" customFormat="1" ht="26" customHeight="1">
      <c r="A55" s="1281"/>
      <c r="B55" s="980"/>
      <c r="C55" s="941"/>
      <c r="D55" s="941"/>
      <c r="E55" s="941"/>
      <c r="F55" s="1280"/>
      <c r="G55" s="1280"/>
      <c r="H55" s="1280"/>
      <c r="I55" s="1280"/>
      <c r="J55" s="1280"/>
      <c r="K55" s="1280"/>
      <c r="L55" s="1280"/>
      <c r="M55" s="1280"/>
      <c r="N55" s="1280"/>
      <c r="O55" s="1280"/>
      <c r="P55" s="1280"/>
      <c r="Q55" s="1280"/>
      <c r="R55" s="1280"/>
      <c r="S55" s="1280"/>
      <c r="T55" s="1280"/>
      <c r="U55" s="1280"/>
      <c r="V55" s="1282"/>
      <c r="W55" s="1281"/>
      <c r="X55" s="1268"/>
      <c r="Y55" s="1268"/>
      <c r="Z55" s="1281"/>
      <c r="AA55" s="1281"/>
      <c r="AB55" s="1281"/>
      <c r="AC55" s="1281"/>
      <c r="AD55" s="1281"/>
      <c r="AE55" s="1281"/>
      <c r="AF55" s="1281"/>
    </row>
    <row r="56" spans="1:32" s="1269" customFormat="1" ht="19" customHeight="1">
      <c r="A56" s="1268"/>
      <c r="B56" s="980"/>
      <c r="C56" s="1287"/>
      <c r="D56" s="1291" t="s">
        <v>990</v>
      </c>
      <c r="E56" s="1285"/>
      <c r="F56" s="1292"/>
      <c r="G56" s="1292"/>
      <c r="H56" s="1292"/>
      <c r="I56" s="1292"/>
      <c r="J56" s="1292"/>
      <c r="K56" s="1292"/>
      <c r="L56" s="1280"/>
      <c r="M56" s="1291" t="s">
        <v>991</v>
      </c>
      <c r="N56" s="1285"/>
      <c r="O56" s="1285"/>
      <c r="P56" s="1292"/>
      <c r="Q56" s="1292"/>
      <c r="R56" s="1292"/>
      <c r="S56" s="1292"/>
      <c r="T56" s="1292"/>
      <c r="U56" s="950"/>
      <c r="V56" s="986"/>
      <c r="W56" s="1268"/>
      <c r="X56" s="1268"/>
      <c r="Y56" s="1268"/>
      <c r="Z56" s="1268"/>
      <c r="AA56" s="1268"/>
      <c r="AB56" s="1268"/>
      <c r="AC56" s="1268"/>
      <c r="AD56" s="1268"/>
      <c r="AE56" s="1268"/>
      <c r="AF56" s="1268"/>
    </row>
    <row r="57" spans="1:32" s="1269" customFormat="1">
      <c r="A57" s="1268"/>
      <c r="B57" s="980"/>
      <c r="C57" s="941"/>
      <c r="D57" s="941"/>
      <c r="E57" s="941"/>
      <c r="F57" s="950"/>
      <c r="G57" s="950"/>
      <c r="H57" s="950"/>
      <c r="I57" s="950"/>
      <c r="J57" s="950"/>
      <c r="K57" s="950"/>
      <c r="L57" s="950"/>
      <c r="M57" s="950"/>
      <c r="N57" s="950"/>
      <c r="O57" s="950"/>
      <c r="P57" s="950"/>
      <c r="Q57" s="950"/>
      <c r="R57" s="950"/>
      <c r="S57" s="950"/>
      <c r="T57" s="950"/>
      <c r="U57" s="950"/>
      <c r="V57" s="986"/>
      <c r="W57" s="1268"/>
      <c r="X57" s="1268"/>
      <c r="Y57" s="1268"/>
      <c r="Z57" s="1268"/>
      <c r="AA57" s="1268"/>
      <c r="AB57" s="1268"/>
      <c r="AC57" s="1268"/>
      <c r="AD57" s="1268"/>
      <c r="AE57" s="1268"/>
      <c r="AF57" s="1268"/>
    </row>
    <row r="58" spans="1:32" s="1269" customFormat="1">
      <c r="A58" s="1268"/>
      <c r="B58" s="980"/>
      <c r="C58" s="941"/>
      <c r="D58" s="941"/>
      <c r="E58" s="941"/>
      <c r="F58" s="950"/>
      <c r="G58" s="950"/>
      <c r="H58" s="950"/>
      <c r="I58" s="950"/>
      <c r="J58" s="950"/>
      <c r="K58" s="950"/>
      <c r="L58" s="950"/>
      <c r="M58" s="950"/>
      <c r="N58" s="950"/>
      <c r="O58" s="950"/>
      <c r="P58" s="950"/>
      <c r="Q58" s="950"/>
      <c r="R58" s="950"/>
      <c r="S58" s="950"/>
      <c r="T58" s="950"/>
      <c r="U58" s="950"/>
      <c r="V58" s="986"/>
      <c r="W58" s="1268"/>
      <c r="X58" s="1268"/>
      <c r="Y58" s="1268"/>
      <c r="Z58" s="1268"/>
      <c r="AA58" s="1268"/>
      <c r="AB58" s="1268"/>
      <c r="AC58" s="1268"/>
      <c r="AD58" s="1268"/>
      <c r="AE58" s="1268"/>
      <c r="AF58" s="1268"/>
    </row>
    <row r="59" spans="1:32" s="1269" customFormat="1">
      <c r="A59" s="1268"/>
      <c r="B59" s="980"/>
      <c r="C59" s="941"/>
      <c r="D59" s="941"/>
      <c r="E59" s="941"/>
      <c r="F59" s="950"/>
      <c r="G59" s="950"/>
      <c r="H59" s="950"/>
      <c r="I59" s="950"/>
      <c r="J59" s="950"/>
      <c r="K59" s="950"/>
      <c r="L59" s="950"/>
      <c r="M59" s="950"/>
      <c r="N59" s="950"/>
      <c r="O59" s="950"/>
      <c r="P59" s="950"/>
      <c r="Q59" s="950"/>
      <c r="R59" s="950"/>
      <c r="S59" s="950"/>
      <c r="T59" s="950"/>
      <c r="U59" s="950"/>
      <c r="V59" s="986"/>
      <c r="W59" s="1268"/>
      <c r="X59" s="1268"/>
      <c r="Y59" s="1268"/>
      <c r="Z59" s="1268"/>
      <c r="AA59" s="1268"/>
      <c r="AB59" s="1268"/>
      <c r="AC59" s="1268"/>
      <c r="AD59" s="1268"/>
      <c r="AE59" s="1268"/>
      <c r="AF59" s="1268"/>
    </row>
    <row r="60" spans="1:32" s="1269" customFormat="1">
      <c r="A60" s="1268"/>
      <c r="B60" s="980"/>
      <c r="C60" s="941"/>
      <c r="D60" s="941"/>
      <c r="E60" s="941"/>
      <c r="F60" s="950"/>
      <c r="G60" s="950"/>
      <c r="H60" s="950"/>
      <c r="I60" s="950"/>
      <c r="J60" s="950"/>
      <c r="K60" s="950"/>
      <c r="L60" s="950"/>
      <c r="M60" s="950"/>
      <c r="N60" s="950"/>
      <c r="O60" s="950"/>
      <c r="P60" s="950"/>
      <c r="Q60" s="950"/>
      <c r="R60" s="950"/>
      <c r="S60" s="950"/>
      <c r="T60" s="950"/>
      <c r="U60" s="950"/>
      <c r="V60" s="986"/>
      <c r="W60" s="1268"/>
      <c r="X60" s="1268"/>
      <c r="Y60" s="1268"/>
      <c r="Z60" s="1268"/>
      <c r="AA60" s="1268"/>
      <c r="AB60" s="1268"/>
      <c r="AC60" s="1268"/>
      <c r="AD60" s="1268"/>
      <c r="AE60" s="1268"/>
      <c r="AF60" s="1268"/>
    </row>
    <row r="61" spans="1:32" s="1269" customFormat="1">
      <c r="A61" s="1268"/>
      <c r="B61" s="980"/>
      <c r="C61" s="941"/>
      <c r="D61" s="941"/>
      <c r="E61" s="941"/>
      <c r="F61" s="950"/>
      <c r="G61" s="950"/>
      <c r="H61" s="950"/>
      <c r="I61" s="950"/>
      <c r="J61" s="950"/>
      <c r="K61" s="950"/>
      <c r="L61" s="950"/>
      <c r="M61" s="950"/>
      <c r="N61" s="950"/>
      <c r="O61" s="950"/>
      <c r="P61" s="950"/>
      <c r="Q61" s="950"/>
      <c r="R61" s="950"/>
      <c r="S61" s="950"/>
      <c r="T61" s="950"/>
      <c r="U61" s="950"/>
      <c r="V61" s="986"/>
      <c r="W61" s="1268"/>
      <c r="X61" s="1268"/>
      <c r="Y61" s="1268"/>
      <c r="Z61" s="1268"/>
      <c r="AA61" s="1268"/>
      <c r="AB61" s="1268"/>
      <c r="AC61" s="1268"/>
      <c r="AD61" s="1268"/>
      <c r="AE61" s="1268"/>
      <c r="AF61" s="1268"/>
    </row>
    <row r="62" spans="1:32" s="1269" customFormat="1">
      <c r="A62" s="1268"/>
      <c r="B62" s="980"/>
      <c r="C62" s="941"/>
      <c r="D62" s="941"/>
      <c r="E62" s="941"/>
      <c r="F62" s="941"/>
      <c r="G62" s="941"/>
      <c r="H62" s="941"/>
      <c r="I62" s="941"/>
      <c r="J62" s="941"/>
      <c r="K62" s="941"/>
      <c r="L62" s="941"/>
      <c r="M62" s="941"/>
      <c r="N62" s="941"/>
      <c r="O62" s="941"/>
      <c r="P62" s="941"/>
      <c r="Q62" s="941"/>
      <c r="R62" s="941"/>
      <c r="S62" s="941"/>
      <c r="T62" s="941"/>
      <c r="U62" s="941"/>
      <c r="V62" s="986"/>
      <c r="W62" s="1268"/>
      <c r="X62" s="1268"/>
      <c r="Y62" s="1268"/>
      <c r="Z62" s="1268"/>
      <c r="AA62" s="1268"/>
      <c r="AB62" s="1268"/>
      <c r="AC62" s="1268"/>
      <c r="AD62" s="1268"/>
      <c r="AE62" s="1268"/>
      <c r="AF62" s="1268"/>
    </row>
    <row r="63" spans="1:32" s="1269" customFormat="1">
      <c r="A63" s="1268"/>
      <c r="B63" s="980"/>
      <c r="C63" s="941"/>
      <c r="D63" s="941"/>
      <c r="E63" s="941"/>
      <c r="F63" s="941"/>
      <c r="G63" s="941"/>
      <c r="H63" s="941"/>
      <c r="I63" s="941"/>
      <c r="J63" s="941"/>
      <c r="K63" s="941"/>
      <c r="L63" s="941"/>
      <c r="M63" s="941"/>
      <c r="N63" s="941"/>
      <c r="O63" s="941"/>
      <c r="P63" s="941"/>
      <c r="Q63" s="941"/>
      <c r="R63" s="941"/>
      <c r="S63" s="941"/>
      <c r="T63" s="941"/>
      <c r="U63" s="941"/>
      <c r="V63" s="986"/>
      <c r="W63" s="1268"/>
      <c r="X63" s="1268"/>
      <c r="Y63" s="1268"/>
      <c r="Z63" s="1268"/>
      <c r="AA63" s="1268"/>
      <c r="AB63" s="1268"/>
      <c r="AC63" s="1268"/>
      <c r="AD63" s="1268"/>
      <c r="AE63" s="1268"/>
      <c r="AF63" s="1268"/>
    </row>
    <row r="64" spans="1:32" s="1269" customFormat="1">
      <c r="A64" s="1268"/>
      <c r="B64" s="980"/>
      <c r="C64" s="941"/>
      <c r="D64" s="941"/>
      <c r="E64" s="941"/>
      <c r="F64" s="941"/>
      <c r="G64" s="941"/>
      <c r="H64" s="941"/>
      <c r="I64" s="941"/>
      <c r="J64" s="941"/>
      <c r="K64" s="941"/>
      <c r="L64" s="941"/>
      <c r="M64" s="941"/>
      <c r="N64" s="941"/>
      <c r="O64" s="941"/>
      <c r="P64" s="941"/>
      <c r="Q64" s="941"/>
      <c r="R64" s="941"/>
      <c r="S64" s="941"/>
      <c r="T64" s="941"/>
      <c r="U64" s="941"/>
      <c r="V64" s="986"/>
      <c r="W64" s="1268"/>
      <c r="X64" s="1268"/>
      <c r="Y64" s="1268"/>
      <c r="Z64" s="1268"/>
      <c r="AA64" s="1268"/>
      <c r="AB64" s="1268"/>
      <c r="AC64" s="1268"/>
      <c r="AD64" s="1268"/>
      <c r="AE64" s="1268"/>
      <c r="AF64" s="1268"/>
    </row>
    <row r="65" spans="1:32" s="1269" customFormat="1">
      <c r="A65" s="1268"/>
      <c r="B65" s="980"/>
      <c r="C65" s="941"/>
      <c r="D65" s="941"/>
      <c r="E65" s="941"/>
      <c r="F65" s="941"/>
      <c r="G65" s="941"/>
      <c r="H65" s="941"/>
      <c r="I65" s="941"/>
      <c r="J65" s="941"/>
      <c r="K65" s="941"/>
      <c r="L65" s="941"/>
      <c r="M65" s="941"/>
      <c r="N65" s="941"/>
      <c r="O65" s="941"/>
      <c r="P65" s="941"/>
      <c r="Q65" s="941"/>
      <c r="R65" s="941"/>
      <c r="S65" s="941"/>
      <c r="T65" s="941"/>
      <c r="U65" s="941"/>
      <c r="V65" s="986"/>
      <c r="W65" s="1268"/>
      <c r="X65" s="1268"/>
      <c r="Y65" s="1268"/>
      <c r="Z65" s="1268"/>
      <c r="AA65" s="1268"/>
      <c r="AB65" s="1268"/>
      <c r="AC65" s="1268"/>
      <c r="AD65" s="1268"/>
      <c r="AE65" s="1268"/>
      <c r="AF65" s="1268"/>
    </row>
    <row r="66" spans="1:32" s="1269" customFormat="1">
      <c r="A66" s="1268"/>
      <c r="B66" s="980"/>
      <c r="C66" s="941"/>
      <c r="D66" s="941"/>
      <c r="E66" s="941"/>
      <c r="F66" s="941"/>
      <c r="G66" s="941"/>
      <c r="H66" s="941"/>
      <c r="I66" s="941"/>
      <c r="J66" s="941"/>
      <c r="K66" s="941"/>
      <c r="L66" s="941"/>
      <c r="M66" s="941"/>
      <c r="N66" s="941"/>
      <c r="O66" s="941"/>
      <c r="P66" s="941"/>
      <c r="Q66" s="941"/>
      <c r="R66" s="941"/>
      <c r="S66" s="941"/>
      <c r="T66" s="941"/>
      <c r="U66" s="941"/>
      <c r="V66" s="986"/>
      <c r="W66" s="1268"/>
      <c r="X66" s="1268"/>
      <c r="Y66" s="1268"/>
      <c r="Z66" s="1268"/>
      <c r="AA66" s="1268"/>
      <c r="AB66" s="1268"/>
      <c r="AC66" s="1268"/>
      <c r="AD66" s="1268"/>
      <c r="AE66" s="1268"/>
      <c r="AF66" s="1268"/>
    </row>
    <row r="67" spans="1:32" s="1269" customFormat="1">
      <c r="A67" s="1268"/>
      <c r="B67" s="980"/>
      <c r="C67" s="941"/>
      <c r="D67" s="941"/>
      <c r="E67" s="941"/>
      <c r="F67" s="941"/>
      <c r="G67" s="941"/>
      <c r="H67" s="941"/>
      <c r="I67" s="941"/>
      <c r="J67" s="941"/>
      <c r="K67" s="941"/>
      <c r="L67" s="941"/>
      <c r="M67" s="941"/>
      <c r="N67" s="941"/>
      <c r="O67" s="941"/>
      <c r="P67" s="941"/>
      <c r="Q67" s="941"/>
      <c r="R67" s="941"/>
      <c r="S67" s="941"/>
      <c r="T67" s="941"/>
      <c r="U67" s="941"/>
      <c r="V67" s="986"/>
      <c r="W67" s="1268"/>
      <c r="X67" s="1268"/>
      <c r="Y67" s="1268"/>
      <c r="Z67" s="1268"/>
      <c r="AA67" s="1268"/>
      <c r="AB67" s="1268"/>
      <c r="AC67" s="1268"/>
      <c r="AD67" s="1268"/>
      <c r="AE67" s="1268"/>
      <c r="AF67" s="1268"/>
    </row>
    <row r="68" spans="1:32" s="1269" customFormat="1">
      <c r="A68" s="1268"/>
      <c r="B68" s="980"/>
      <c r="C68" s="941"/>
      <c r="D68" s="941"/>
      <c r="E68" s="941"/>
      <c r="F68" s="941"/>
      <c r="G68" s="941"/>
      <c r="H68" s="941"/>
      <c r="I68" s="941"/>
      <c r="J68" s="941"/>
      <c r="K68" s="941"/>
      <c r="L68" s="941"/>
      <c r="M68" s="941"/>
      <c r="N68" s="941"/>
      <c r="O68" s="941"/>
      <c r="P68" s="941"/>
      <c r="Q68" s="941"/>
      <c r="R68" s="941"/>
      <c r="S68" s="941"/>
      <c r="T68" s="941"/>
      <c r="U68" s="941"/>
      <c r="V68" s="986"/>
      <c r="W68" s="1268"/>
      <c r="X68" s="1268"/>
      <c r="Y68" s="1268"/>
      <c r="Z68" s="1268"/>
      <c r="AA68" s="1268"/>
      <c r="AB68" s="1268"/>
      <c r="AC68" s="1268"/>
      <c r="AD68" s="1268"/>
      <c r="AE68" s="1268"/>
      <c r="AF68" s="1268"/>
    </row>
    <row r="69" spans="1:32" s="1269" customFormat="1">
      <c r="A69" s="1268"/>
      <c r="B69" s="980"/>
      <c r="C69" s="941"/>
      <c r="D69" s="941"/>
      <c r="E69" s="941"/>
      <c r="F69" s="941"/>
      <c r="G69" s="941"/>
      <c r="H69" s="941"/>
      <c r="I69" s="941"/>
      <c r="J69" s="941"/>
      <c r="K69" s="941"/>
      <c r="L69" s="941"/>
      <c r="M69" s="941"/>
      <c r="N69" s="941"/>
      <c r="O69" s="941"/>
      <c r="P69" s="941"/>
      <c r="Q69" s="941"/>
      <c r="R69" s="941"/>
      <c r="S69" s="941"/>
      <c r="T69" s="941"/>
      <c r="U69" s="941"/>
      <c r="V69" s="986"/>
      <c r="W69" s="1268"/>
      <c r="X69" s="1268"/>
      <c r="Y69" s="1268"/>
      <c r="Z69" s="1268"/>
      <c r="AA69" s="1268"/>
      <c r="AB69" s="1268"/>
      <c r="AC69" s="1268"/>
      <c r="AD69" s="1268"/>
      <c r="AE69" s="1268"/>
      <c r="AF69" s="1268"/>
    </row>
    <row r="70" spans="1:32" s="1269" customFormat="1">
      <c r="A70" s="1268"/>
      <c r="B70" s="980"/>
      <c r="C70" s="941"/>
      <c r="D70" s="941"/>
      <c r="E70" s="941"/>
      <c r="F70" s="941"/>
      <c r="G70" s="941"/>
      <c r="H70" s="941"/>
      <c r="I70" s="941"/>
      <c r="J70" s="941"/>
      <c r="K70" s="941"/>
      <c r="L70" s="941"/>
      <c r="M70" s="941"/>
      <c r="N70" s="941"/>
      <c r="O70" s="941"/>
      <c r="P70" s="941"/>
      <c r="Q70" s="941"/>
      <c r="R70" s="941"/>
      <c r="S70" s="941"/>
      <c r="T70" s="941"/>
      <c r="U70" s="941"/>
      <c r="V70" s="986"/>
      <c r="W70" s="1268"/>
      <c r="X70" s="1268"/>
      <c r="Y70" s="1268"/>
      <c r="Z70" s="1268"/>
      <c r="AA70" s="1268"/>
      <c r="AB70" s="1268"/>
      <c r="AC70" s="1268"/>
      <c r="AD70" s="1268"/>
      <c r="AE70" s="1268"/>
      <c r="AF70" s="1268"/>
    </row>
    <row r="71" spans="1:32" s="1269" customFormat="1" ht="36" customHeight="1">
      <c r="A71" s="1268"/>
      <c r="B71" s="1284"/>
      <c r="C71" s="1285"/>
      <c r="D71" s="1285"/>
      <c r="E71" s="1285"/>
      <c r="F71" s="1285"/>
      <c r="G71" s="1285"/>
      <c r="H71" s="1285"/>
      <c r="I71" s="1285"/>
      <c r="J71" s="1285"/>
      <c r="K71" s="1285"/>
      <c r="L71" s="1285"/>
      <c r="M71" s="1285"/>
      <c r="N71" s="1285"/>
      <c r="O71" s="1285"/>
      <c r="P71" s="1285"/>
      <c r="Q71" s="1285"/>
      <c r="R71" s="1285"/>
      <c r="S71" s="1285"/>
      <c r="T71" s="1285"/>
      <c r="U71" s="1285"/>
      <c r="V71" s="1286"/>
      <c r="W71" s="1268"/>
      <c r="X71" s="1268"/>
      <c r="Y71" s="1268"/>
      <c r="Z71" s="1268"/>
      <c r="AA71" s="1268"/>
      <c r="AB71" s="1268"/>
      <c r="AC71" s="1268"/>
      <c r="AD71" s="1268"/>
      <c r="AE71" s="1268"/>
      <c r="AF71" s="1268"/>
    </row>
    <row r="72" spans="1:32">
      <c r="B72" s="104"/>
      <c r="C72" s="94"/>
      <c r="D72" s="94"/>
      <c r="E72" s="94"/>
      <c r="F72" s="94"/>
      <c r="G72" s="94"/>
      <c r="H72" s="94"/>
      <c r="I72" s="94"/>
      <c r="J72" s="94"/>
      <c r="K72" s="94"/>
      <c r="L72" s="94"/>
      <c r="M72" s="94"/>
      <c r="N72" s="94"/>
      <c r="O72" s="94"/>
      <c r="P72" s="94"/>
      <c r="Q72" s="94"/>
      <c r="R72" s="94"/>
      <c r="S72" s="94"/>
      <c r="T72" s="267"/>
      <c r="U72" s="94"/>
      <c r="V72" s="94"/>
    </row>
    <row r="73" spans="1:32" ht="9" customHeight="1">
      <c r="B73" s="446"/>
      <c r="C73" s="447"/>
      <c r="D73" s="447"/>
      <c r="E73" s="447"/>
      <c r="F73" s="447"/>
      <c r="G73" s="447"/>
      <c r="H73" s="447"/>
      <c r="I73" s="447"/>
      <c r="J73" s="447"/>
      <c r="K73" s="447"/>
      <c r="L73" s="447"/>
      <c r="M73" s="447"/>
      <c r="N73" s="447"/>
      <c r="O73" s="447"/>
      <c r="P73" s="447"/>
      <c r="Q73" s="447"/>
      <c r="R73" s="449"/>
      <c r="S73" s="447"/>
      <c r="T73" s="486"/>
      <c r="U73" s="447"/>
      <c r="V73" s="450"/>
    </row>
    <row r="74" spans="1:32">
      <c r="B74" s="258"/>
      <c r="C74" s="94"/>
      <c r="D74" s="94"/>
      <c r="E74" s="94"/>
      <c r="F74" s="94"/>
      <c r="G74" s="94"/>
      <c r="H74" s="94"/>
      <c r="I74" s="94"/>
      <c r="J74" s="94"/>
      <c r="K74" s="94"/>
      <c r="L74" s="94"/>
      <c r="M74" s="94"/>
      <c r="N74" s="94"/>
      <c r="O74" s="94"/>
      <c r="P74" s="94"/>
      <c r="Q74" s="94"/>
      <c r="R74" s="270"/>
      <c r="S74" s="94"/>
      <c r="T74" s="94"/>
      <c r="U74" s="94"/>
      <c r="V74" s="259"/>
    </row>
    <row r="75" spans="1:32">
      <c r="B75" s="258"/>
      <c r="C75" s="94"/>
      <c r="D75" s="640" t="s">
        <v>206</v>
      </c>
      <c r="E75" s="640"/>
      <c r="F75" s="1425"/>
      <c r="G75" s="640" t="s">
        <v>697</v>
      </c>
      <c r="H75" s="640"/>
      <c r="I75" s="640"/>
      <c r="J75" s="640"/>
      <c r="K75" s="640"/>
      <c r="L75" s="1735" t="s">
        <v>224</v>
      </c>
      <c r="M75" s="1429"/>
      <c r="N75" s="1735"/>
      <c r="O75" s="1735"/>
      <c r="P75" s="1736" t="s">
        <v>207</v>
      </c>
      <c r="Q75" s="1429"/>
      <c r="R75" s="1429"/>
      <c r="S75" s="1736"/>
      <c r="T75" s="1736" t="s">
        <v>698</v>
      </c>
      <c r="V75" s="259"/>
    </row>
    <row r="76" spans="1:32">
      <c r="B76" s="258"/>
      <c r="C76" s="94"/>
      <c r="D76" s="94"/>
      <c r="E76" s="94"/>
      <c r="F76" s="94"/>
      <c r="G76" s="94"/>
      <c r="H76" s="94"/>
      <c r="I76" s="94"/>
      <c r="J76" s="94"/>
      <c r="K76" s="94"/>
      <c r="L76" s="94"/>
      <c r="M76" s="94"/>
      <c r="N76" s="94"/>
      <c r="O76" s="94"/>
      <c r="P76" s="94"/>
      <c r="Q76" s="94"/>
      <c r="R76" s="222"/>
      <c r="S76" s="94"/>
      <c r="T76" s="94"/>
      <c r="U76" s="94"/>
      <c r="V76" s="259"/>
    </row>
    <row r="77" spans="1:32" ht="7" customHeight="1">
      <c r="B77" s="487"/>
      <c r="C77" s="488"/>
      <c r="D77" s="488"/>
      <c r="E77" s="488"/>
      <c r="F77" s="488"/>
      <c r="G77" s="488"/>
      <c r="H77" s="488"/>
      <c r="I77" s="488"/>
      <c r="J77" s="488"/>
      <c r="K77" s="488"/>
      <c r="L77" s="488"/>
      <c r="M77" s="488"/>
      <c r="N77" s="488"/>
      <c r="O77" s="488"/>
      <c r="P77" s="488"/>
      <c r="Q77" s="488"/>
      <c r="R77" s="488"/>
      <c r="S77" s="488"/>
      <c r="T77" s="488"/>
      <c r="U77" s="488"/>
      <c r="V77" s="489"/>
    </row>
    <row r="79" spans="1:32" s="111" customFormat="1">
      <c r="D79" s="786"/>
    </row>
    <row r="80" spans="1:32" s="111" customFormat="1">
      <c r="D80" s="786"/>
    </row>
    <row r="81" spans="2:22" s="111" customFormat="1">
      <c r="D81" s="786"/>
    </row>
    <row r="82" spans="2:22" s="111" customFormat="1">
      <c r="D82" s="786"/>
    </row>
    <row r="83" spans="2:22" s="111" customFormat="1">
      <c r="D83" s="786"/>
    </row>
    <row r="84" spans="2:22" s="111" customFormat="1">
      <c r="D84" s="786"/>
    </row>
    <row r="85" spans="2:22">
      <c r="B85" s="104"/>
      <c r="C85" s="104"/>
      <c r="D85" s="786"/>
      <c r="E85" s="104"/>
      <c r="F85" s="104"/>
      <c r="G85" s="104"/>
      <c r="H85" s="104"/>
      <c r="I85" s="104"/>
      <c r="J85" s="104"/>
      <c r="K85" s="104"/>
      <c r="L85" s="104"/>
      <c r="M85" s="104"/>
      <c r="N85" s="104"/>
      <c r="O85" s="104"/>
      <c r="P85" s="104"/>
      <c r="Q85" s="104"/>
      <c r="R85" s="104"/>
      <c r="S85" s="104"/>
      <c r="T85" s="104"/>
      <c r="U85" s="104"/>
      <c r="V85" s="104"/>
    </row>
    <row r="86" spans="2:22">
      <c r="B86" s="104"/>
      <c r="C86" s="104"/>
      <c r="D86" s="786"/>
      <c r="E86" s="104"/>
      <c r="F86" s="104"/>
      <c r="G86" s="104"/>
      <c r="H86" s="104"/>
      <c r="I86" s="104"/>
      <c r="J86" s="104"/>
      <c r="K86" s="104"/>
      <c r="L86" s="104"/>
      <c r="M86" s="104"/>
      <c r="N86" s="104"/>
      <c r="O86" s="104"/>
      <c r="P86" s="104"/>
      <c r="Q86" s="104"/>
      <c r="R86" s="104"/>
      <c r="S86" s="104"/>
      <c r="T86" s="104"/>
      <c r="U86" s="104"/>
      <c r="V86" s="104"/>
    </row>
    <row r="87" spans="2:22">
      <c r="B87" s="104"/>
      <c r="C87" s="104"/>
      <c r="D87" s="786"/>
      <c r="E87" s="104"/>
      <c r="F87" s="104"/>
      <c r="G87" s="104"/>
      <c r="H87" s="104"/>
      <c r="I87" s="104"/>
      <c r="J87" s="104"/>
      <c r="K87" s="104"/>
      <c r="L87" s="104"/>
      <c r="M87" s="104"/>
      <c r="N87" s="104"/>
      <c r="O87" s="104"/>
      <c r="P87" s="104"/>
      <c r="Q87" s="104"/>
      <c r="R87" s="104"/>
      <c r="S87" s="104"/>
      <c r="T87" s="104"/>
      <c r="U87" s="104"/>
      <c r="V87" s="104"/>
    </row>
    <row r="88" spans="2:22">
      <c r="B88" s="104"/>
      <c r="C88" s="104"/>
      <c r="D88" s="786"/>
      <c r="E88" s="104"/>
      <c r="F88" s="104"/>
      <c r="G88" s="104"/>
      <c r="H88" s="104"/>
      <c r="I88" s="104"/>
      <c r="J88" s="104"/>
      <c r="K88" s="104"/>
      <c r="L88" s="104"/>
      <c r="M88" s="104"/>
      <c r="N88" s="104"/>
      <c r="O88" s="104"/>
      <c r="P88" s="104"/>
      <c r="Q88" s="104"/>
      <c r="R88" s="104"/>
      <c r="S88" s="104"/>
      <c r="T88" s="104"/>
      <c r="U88" s="104"/>
      <c r="V88" s="104"/>
    </row>
    <row r="89" spans="2:22">
      <c r="B89" s="104"/>
      <c r="C89" s="104"/>
      <c r="D89" s="786"/>
      <c r="E89" s="104"/>
      <c r="F89" s="104"/>
      <c r="G89" s="104"/>
      <c r="H89" s="104"/>
      <c r="I89" s="104"/>
      <c r="J89" s="104"/>
      <c r="K89" s="104"/>
      <c r="L89" s="104"/>
      <c r="M89" s="104"/>
      <c r="N89" s="104"/>
      <c r="O89" s="104"/>
      <c r="P89" s="104"/>
      <c r="Q89" s="104"/>
      <c r="R89" s="104"/>
      <c r="S89" s="104"/>
      <c r="T89" s="104"/>
      <c r="U89" s="104"/>
      <c r="V89" s="104"/>
    </row>
    <row r="90" spans="2:22">
      <c r="B90" s="104"/>
      <c r="C90" s="104"/>
      <c r="D90" s="786"/>
      <c r="E90" s="104"/>
      <c r="F90" s="104"/>
      <c r="G90" s="104"/>
      <c r="H90" s="104"/>
      <c r="I90" s="104"/>
      <c r="J90" s="104"/>
      <c r="K90" s="104"/>
      <c r="L90" s="104"/>
      <c r="M90" s="104"/>
      <c r="N90" s="104"/>
      <c r="O90" s="104"/>
      <c r="P90" s="104"/>
      <c r="Q90" s="104"/>
      <c r="R90" s="104"/>
      <c r="S90" s="104"/>
      <c r="T90" s="104"/>
      <c r="U90" s="104"/>
      <c r="V90" s="104"/>
    </row>
    <row r="91" spans="2:22">
      <c r="B91" s="104"/>
      <c r="C91" s="104"/>
      <c r="D91" s="786"/>
      <c r="E91" s="104"/>
      <c r="F91" s="104"/>
      <c r="G91" s="104"/>
      <c r="H91" s="104"/>
      <c r="I91" s="104"/>
      <c r="J91" s="104"/>
      <c r="K91" s="104"/>
      <c r="L91" s="104"/>
      <c r="M91" s="104"/>
      <c r="N91" s="104"/>
      <c r="O91" s="104"/>
      <c r="P91" s="104"/>
      <c r="Q91" s="104"/>
      <c r="R91" s="104"/>
      <c r="S91" s="104"/>
      <c r="T91" s="104"/>
      <c r="U91" s="104"/>
      <c r="V91" s="104"/>
    </row>
    <row r="92" spans="2:22">
      <c r="B92" s="104"/>
      <c r="C92" s="104"/>
      <c r="D92" s="786"/>
      <c r="E92" s="104"/>
      <c r="F92" s="104"/>
      <c r="G92" s="104"/>
      <c r="H92" s="104"/>
      <c r="I92" s="104"/>
      <c r="J92" s="104"/>
      <c r="K92" s="104"/>
      <c r="L92" s="104"/>
      <c r="M92" s="104"/>
      <c r="N92" s="104"/>
      <c r="O92" s="104"/>
      <c r="P92" s="104"/>
      <c r="Q92" s="104"/>
      <c r="R92" s="104"/>
      <c r="S92" s="104"/>
      <c r="T92" s="104"/>
      <c r="U92" s="104"/>
      <c r="V92" s="104"/>
    </row>
    <row r="93" spans="2:22">
      <c r="B93" s="104"/>
      <c r="C93" s="104"/>
      <c r="D93" s="786"/>
      <c r="E93" s="104"/>
      <c r="F93" s="104"/>
      <c r="G93" s="104"/>
      <c r="H93" s="104"/>
      <c r="I93" s="104"/>
      <c r="J93" s="104"/>
      <c r="K93" s="104"/>
      <c r="L93" s="104"/>
      <c r="M93" s="104"/>
      <c r="N93" s="104"/>
      <c r="O93" s="104"/>
      <c r="P93" s="104"/>
      <c r="Q93" s="104"/>
      <c r="R93" s="104"/>
      <c r="S93" s="104"/>
      <c r="T93" s="104"/>
      <c r="U93" s="104"/>
      <c r="V93" s="104"/>
    </row>
    <row r="94" spans="2:22">
      <c r="B94" s="104"/>
      <c r="C94" s="104"/>
      <c r="D94" s="786"/>
      <c r="E94" s="104"/>
      <c r="F94" s="104"/>
      <c r="G94" s="104"/>
      <c r="H94" s="104"/>
      <c r="I94" s="104"/>
      <c r="J94" s="104"/>
      <c r="K94" s="104"/>
      <c r="L94" s="104"/>
      <c r="M94" s="104"/>
      <c r="N94" s="104"/>
      <c r="O94" s="104"/>
      <c r="P94" s="104"/>
      <c r="Q94" s="104"/>
      <c r="R94" s="104"/>
      <c r="S94" s="104"/>
      <c r="T94" s="104"/>
      <c r="U94" s="104"/>
      <c r="V94" s="104"/>
    </row>
    <row r="95" spans="2:22">
      <c r="B95" s="104"/>
      <c r="C95" s="104"/>
      <c r="D95" s="786"/>
      <c r="E95" s="104"/>
      <c r="F95" s="104"/>
      <c r="G95" s="104"/>
      <c r="H95" s="104"/>
      <c r="I95" s="104"/>
      <c r="J95" s="104"/>
      <c r="K95" s="104"/>
      <c r="L95" s="104"/>
      <c r="M95" s="104"/>
      <c r="N95" s="104"/>
      <c r="O95" s="104"/>
      <c r="P95" s="104"/>
      <c r="Q95" s="104"/>
      <c r="R95" s="104"/>
      <c r="S95" s="104"/>
      <c r="T95" s="104"/>
      <c r="U95" s="104"/>
      <c r="V95" s="104"/>
    </row>
    <row r="96" spans="2:22">
      <c r="B96" s="104"/>
      <c r="C96" s="104"/>
      <c r="D96" s="786"/>
      <c r="E96" s="104"/>
      <c r="F96" s="104"/>
      <c r="G96" s="104"/>
      <c r="H96" s="104"/>
      <c r="I96" s="104"/>
      <c r="J96" s="104"/>
      <c r="K96" s="104"/>
      <c r="L96" s="104"/>
      <c r="M96" s="104"/>
      <c r="N96" s="104"/>
      <c r="O96" s="104"/>
      <c r="P96" s="104"/>
      <c r="Q96" s="104"/>
      <c r="R96" s="104"/>
      <c r="S96" s="104"/>
      <c r="T96" s="104"/>
      <c r="U96" s="104"/>
      <c r="V96" s="104"/>
    </row>
    <row r="97" spans="2:22">
      <c r="B97" s="104"/>
      <c r="C97" s="104"/>
      <c r="D97" s="786"/>
      <c r="E97" s="104"/>
      <c r="F97" s="104"/>
      <c r="G97" s="104"/>
      <c r="H97" s="104"/>
      <c r="I97" s="104"/>
      <c r="J97" s="104"/>
      <c r="K97" s="104"/>
      <c r="L97" s="104"/>
      <c r="M97" s="104"/>
      <c r="N97" s="104"/>
      <c r="O97" s="104"/>
      <c r="P97" s="104"/>
      <c r="Q97" s="104"/>
      <c r="R97" s="104"/>
      <c r="S97" s="104"/>
      <c r="T97" s="104"/>
      <c r="U97" s="104"/>
      <c r="V97" s="104"/>
    </row>
    <row r="98" spans="2:22">
      <c r="B98" s="104"/>
      <c r="C98" s="104"/>
      <c r="D98" s="786"/>
      <c r="E98" s="104"/>
      <c r="F98" s="104"/>
      <c r="G98" s="104"/>
      <c r="H98" s="104"/>
      <c r="I98" s="104"/>
      <c r="J98" s="104"/>
      <c r="K98" s="104"/>
      <c r="L98" s="104"/>
      <c r="M98" s="104"/>
      <c r="N98" s="104"/>
      <c r="O98" s="104"/>
      <c r="P98" s="104"/>
      <c r="Q98" s="104"/>
      <c r="R98" s="104"/>
      <c r="S98" s="104"/>
      <c r="T98" s="104"/>
      <c r="U98" s="104"/>
      <c r="V98" s="104"/>
    </row>
    <row r="99" spans="2:22">
      <c r="B99" s="104"/>
      <c r="C99" s="104"/>
      <c r="D99" s="786"/>
      <c r="E99" s="104"/>
      <c r="F99" s="104"/>
      <c r="G99" s="104"/>
      <c r="H99" s="104"/>
      <c r="I99" s="104"/>
      <c r="J99" s="104"/>
      <c r="K99" s="104"/>
      <c r="L99" s="104"/>
      <c r="M99" s="104"/>
      <c r="N99" s="104"/>
      <c r="O99" s="104"/>
      <c r="P99" s="104"/>
      <c r="Q99" s="104"/>
      <c r="R99" s="104"/>
      <c r="S99" s="104"/>
      <c r="T99" s="104"/>
      <c r="U99" s="104"/>
      <c r="V99" s="104"/>
    </row>
    <row r="100" spans="2:22">
      <c r="B100" s="104"/>
      <c r="C100" s="104"/>
      <c r="D100" s="786"/>
      <c r="E100" s="104"/>
      <c r="F100" s="104"/>
      <c r="G100" s="104"/>
      <c r="H100" s="104"/>
      <c r="I100" s="104"/>
      <c r="J100" s="104"/>
      <c r="K100" s="104"/>
      <c r="L100" s="104"/>
      <c r="M100" s="104"/>
      <c r="N100" s="104"/>
      <c r="O100" s="104"/>
      <c r="P100" s="104"/>
      <c r="Q100" s="104"/>
      <c r="R100" s="104"/>
      <c r="S100" s="104"/>
      <c r="T100" s="104"/>
      <c r="U100" s="104"/>
      <c r="V100" s="104"/>
    </row>
    <row r="101" spans="2:22">
      <c r="B101" s="104"/>
      <c r="C101" s="104"/>
      <c r="D101" s="786"/>
      <c r="E101" s="104"/>
      <c r="F101" s="104"/>
      <c r="G101" s="104"/>
      <c r="H101" s="104"/>
      <c r="I101" s="104"/>
      <c r="J101" s="104"/>
      <c r="K101" s="104"/>
      <c r="L101" s="104"/>
      <c r="M101" s="104"/>
      <c r="N101" s="104"/>
      <c r="O101" s="104"/>
      <c r="P101" s="104"/>
      <c r="Q101" s="104"/>
      <c r="R101" s="104"/>
      <c r="S101" s="104"/>
      <c r="T101" s="104"/>
      <c r="U101" s="104"/>
      <c r="V101" s="104"/>
    </row>
    <row r="102" spans="2:22">
      <c r="B102" s="104"/>
      <c r="C102" s="104"/>
      <c r="D102" s="786"/>
      <c r="E102" s="104"/>
      <c r="F102" s="104"/>
      <c r="G102" s="104"/>
      <c r="H102" s="104"/>
      <c r="I102" s="104"/>
      <c r="J102" s="104"/>
      <c r="K102" s="104"/>
      <c r="L102" s="104"/>
      <c r="M102" s="104"/>
      <c r="N102" s="104"/>
      <c r="O102" s="104"/>
      <c r="P102" s="104"/>
      <c r="Q102" s="104"/>
      <c r="R102" s="104"/>
      <c r="S102" s="104"/>
      <c r="T102" s="104"/>
      <c r="U102" s="104"/>
      <c r="V102" s="104"/>
    </row>
    <row r="103" spans="2:22">
      <c r="B103" s="104"/>
      <c r="C103" s="104"/>
      <c r="D103" s="786"/>
      <c r="E103" s="104"/>
      <c r="F103" s="104"/>
      <c r="G103" s="104"/>
      <c r="H103" s="104"/>
      <c r="I103" s="104"/>
      <c r="J103" s="104"/>
      <c r="K103" s="104"/>
      <c r="L103" s="104"/>
      <c r="M103" s="104"/>
      <c r="N103" s="104"/>
      <c r="O103" s="104"/>
      <c r="P103" s="104"/>
      <c r="Q103" s="104"/>
      <c r="R103" s="104"/>
      <c r="S103" s="104"/>
      <c r="T103" s="104"/>
      <c r="U103" s="104"/>
      <c r="V103" s="104"/>
    </row>
    <row r="104" spans="2:22">
      <c r="B104" s="104"/>
      <c r="C104" s="104"/>
      <c r="D104" s="786"/>
      <c r="E104" s="104"/>
      <c r="F104" s="104"/>
      <c r="G104" s="104"/>
      <c r="H104" s="104"/>
      <c r="I104" s="104"/>
      <c r="J104" s="104"/>
      <c r="K104" s="104"/>
      <c r="L104" s="104"/>
      <c r="M104" s="104"/>
      <c r="N104" s="104"/>
      <c r="O104" s="104"/>
      <c r="P104" s="104"/>
      <c r="Q104" s="104"/>
      <c r="R104" s="104"/>
      <c r="S104" s="104"/>
      <c r="T104" s="104"/>
      <c r="U104" s="104"/>
      <c r="V104" s="104"/>
    </row>
    <row r="105" spans="2:22">
      <c r="B105" s="104"/>
      <c r="C105" s="104"/>
      <c r="D105" s="786"/>
      <c r="E105" s="104"/>
      <c r="F105" s="104"/>
      <c r="G105" s="104"/>
      <c r="H105" s="104"/>
      <c r="I105" s="104"/>
      <c r="J105" s="104"/>
      <c r="K105" s="104"/>
      <c r="L105" s="104"/>
      <c r="M105" s="104"/>
      <c r="N105" s="104"/>
      <c r="O105" s="104"/>
      <c r="P105" s="104"/>
      <c r="Q105" s="104"/>
      <c r="R105" s="104"/>
      <c r="S105" s="104"/>
      <c r="T105" s="104"/>
      <c r="U105" s="104"/>
      <c r="V105" s="104"/>
    </row>
  </sheetData>
  <phoneticPr fontId="11" type="noConversion"/>
  <hyperlinks>
    <hyperlink ref="O53" r:id="rId1"/>
  </hyperlinks>
  <pageMargins left="0.63" right="0.25" top="0" bottom="0" header="0" footer="0"/>
  <headerFooter>
    <oddFooter>&amp;C&amp;"Calibri,Regular"&amp;K000000InSIGHT™ is a registered trademark of Meridian Economics LLC. All rights reserved.</oddFooter>
  </headerFooter>
  <drawing r:id="rId2"/>
  <extLst>
    <ext xmlns:mx="http://schemas.microsoft.com/office/mac/excel/2008/main" uri="{64002731-A6B0-56B0-2670-7721B7C09600}">
      <mx:PLV Mode="0" OnePage="0" WScale="10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tint="0.39997558519241921"/>
    <pageSetUpPr fitToPage="1"/>
  </sheetPr>
  <dimension ref="A2:S242"/>
  <sheetViews>
    <sheetView zoomScale="90" zoomScaleNormal="90" zoomScalePageLayoutView="90" workbookViewId="0">
      <selection activeCell="U71" sqref="U71"/>
    </sheetView>
  </sheetViews>
  <sheetFormatPr baseColWidth="10" defaultRowHeight="15" x14ac:dyDescent="0"/>
  <cols>
    <col min="1" max="1" width="10.83203125" style="41"/>
    <col min="2" max="2" width="2.33203125" style="2" customWidth="1"/>
    <col min="3" max="3" width="11" style="2" bestFit="1" customWidth="1"/>
    <col min="4" max="4" width="22.83203125" style="2" customWidth="1"/>
    <col min="5" max="18" width="10.83203125" style="2"/>
    <col min="19" max="19" width="3" style="2" customWidth="1"/>
    <col min="20" max="16384" width="10.83203125" style="38"/>
  </cols>
  <sheetData>
    <row r="2" spans="2:19">
      <c r="B2" s="22"/>
      <c r="C2" s="155"/>
      <c r="D2" s="155"/>
      <c r="E2" s="155"/>
      <c r="F2" s="155"/>
      <c r="G2" s="155"/>
      <c r="H2" s="155"/>
      <c r="I2" s="155"/>
      <c r="J2" s="155"/>
      <c r="K2" s="155"/>
      <c r="L2" s="155"/>
      <c r="M2" s="155"/>
      <c r="N2" s="155"/>
      <c r="O2" s="155"/>
      <c r="P2" s="155"/>
      <c r="Q2" s="155"/>
      <c r="R2" s="155"/>
      <c r="S2" s="54"/>
    </row>
    <row r="3" spans="2:19">
      <c r="B3" s="20"/>
      <c r="C3" s="5"/>
      <c r="D3" s="5"/>
      <c r="E3" s="5"/>
      <c r="F3" s="5"/>
      <c r="G3" s="5"/>
      <c r="H3" s="5"/>
      <c r="I3" s="5"/>
      <c r="J3" s="5"/>
      <c r="K3" s="5"/>
      <c r="L3" s="5"/>
      <c r="M3" s="5"/>
      <c r="N3" s="5"/>
      <c r="O3" s="5"/>
      <c r="P3" s="5"/>
      <c r="Q3" s="5"/>
      <c r="R3" s="5"/>
      <c r="S3" s="21"/>
    </row>
    <row r="4" spans="2:19">
      <c r="B4" s="20"/>
      <c r="C4" s="5"/>
      <c r="D4" s="5"/>
      <c r="E4" s="5"/>
      <c r="F4" s="5"/>
      <c r="G4" s="5"/>
      <c r="H4" s="5"/>
      <c r="I4" s="5"/>
      <c r="J4" s="5"/>
      <c r="K4" s="5"/>
      <c r="L4" s="5"/>
      <c r="M4" s="5"/>
      <c r="N4" s="5"/>
      <c r="O4" s="5"/>
      <c r="P4" s="5"/>
      <c r="Q4" s="5"/>
      <c r="R4" s="5"/>
      <c r="S4" s="21"/>
    </row>
    <row r="5" spans="2:19">
      <c r="B5" s="20"/>
      <c r="C5" s="5"/>
      <c r="D5" s="5"/>
      <c r="E5" s="5"/>
      <c r="F5" s="5"/>
      <c r="G5" s="5"/>
      <c r="H5" s="5"/>
      <c r="I5" s="5"/>
      <c r="J5" s="5"/>
      <c r="K5" s="5"/>
      <c r="L5" s="5"/>
      <c r="M5" s="5"/>
      <c r="N5" s="5"/>
      <c r="O5" s="5"/>
      <c r="P5" s="5"/>
      <c r="Q5" s="5"/>
      <c r="R5" s="5"/>
      <c r="S5" s="21"/>
    </row>
    <row r="6" spans="2:19">
      <c r="B6" s="20"/>
      <c r="C6" s="5"/>
      <c r="D6" s="5"/>
      <c r="E6" s="5"/>
      <c r="F6" s="5"/>
      <c r="G6" s="5"/>
      <c r="H6" s="5"/>
      <c r="I6" s="5"/>
      <c r="J6" s="5"/>
      <c r="K6" s="5"/>
      <c r="L6" s="5"/>
      <c r="M6" s="5"/>
      <c r="N6" s="5"/>
      <c r="O6" s="5"/>
      <c r="P6" s="5"/>
      <c r="Q6" s="5"/>
      <c r="R6" s="5"/>
      <c r="S6" s="21"/>
    </row>
    <row r="7" spans="2:19">
      <c r="B7" s="20"/>
      <c r="C7" s="5"/>
      <c r="D7" s="5"/>
      <c r="E7" s="5"/>
      <c r="F7" s="5"/>
      <c r="G7" s="5"/>
      <c r="H7" s="5"/>
      <c r="I7" s="5"/>
      <c r="J7" s="5"/>
      <c r="K7" s="5"/>
      <c r="L7" s="5"/>
      <c r="M7" s="5"/>
      <c r="N7" s="5"/>
      <c r="O7" s="5"/>
      <c r="P7" s="5"/>
      <c r="Q7" s="5"/>
      <c r="R7" s="5"/>
      <c r="S7" s="21"/>
    </row>
    <row r="8" spans="2:19">
      <c r="B8" s="20"/>
      <c r="C8" s="5"/>
      <c r="D8" s="5"/>
      <c r="E8" s="5"/>
      <c r="F8" s="5"/>
      <c r="G8" s="5"/>
      <c r="H8" s="5"/>
      <c r="I8" s="5"/>
      <c r="J8" s="5"/>
      <c r="K8" s="5"/>
      <c r="L8" s="5"/>
      <c r="M8" s="5"/>
      <c r="N8" s="5"/>
      <c r="O8" s="5"/>
      <c r="P8" s="5"/>
      <c r="Q8" s="5"/>
      <c r="R8" s="5"/>
      <c r="S8" s="21"/>
    </row>
    <row r="9" spans="2:19">
      <c r="B9" s="3"/>
      <c r="C9" s="4"/>
      <c r="D9" s="4"/>
      <c r="E9" s="4"/>
      <c r="F9" s="4"/>
      <c r="G9" s="4"/>
      <c r="H9" s="4"/>
      <c r="I9" s="4"/>
      <c r="J9" s="4"/>
      <c r="K9" s="4"/>
      <c r="L9" s="4"/>
      <c r="M9" s="4"/>
      <c r="N9" s="4"/>
      <c r="O9" s="4"/>
      <c r="P9" s="4"/>
      <c r="Q9" s="4"/>
      <c r="R9" s="4"/>
      <c r="S9" s="160"/>
    </row>
    <row r="10" spans="2:19" ht="20">
      <c r="B10" s="215" t="s">
        <v>225</v>
      </c>
      <c r="C10" s="215"/>
      <c r="D10" s="215"/>
      <c r="E10" s="215"/>
      <c r="F10" s="215"/>
      <c r="G10" s="215"/>
      <c r="H10" s="215"/>
      <c r="I10" s="215"/>
      <c r="J10" s="215"/>
      <c r="K10" s="215"/>
      <c r="L10" s="215"/>
      <c r="M10" s="215"/>
      <c r="N10" s="215"/>
      <c r="O10" s="215"/>
      <c r="P10" s="215"/>
      <c r="Q10" s="215"/>
      <c r="R10" s="215"/>
      <c r="S10" s="215"/>
    </row>
    <row r="11" spans="2:19">
      <c r="B11" s="210"/>
      <c r="C11" s="210"/>
      <c r="D11" s="210"/>
      <c r="E11" s="210"/>
      <c r="F11" s="210"/>
      <c r="G11" s="210"/>
      <c r="H11" s="210"/>
      <c r="I11" s="210"/>
      <c r="J11" s="210"/>
      <c r="K11" s="210"/>
      <c r="L11" s="210"/>
      <c r="M11" s="210"/>
      <c r="N11" s="210"/>
      <c r="O11" s="210"/>
      <c r="P11" s="210"/>
      <c r="Q11" s="211"/>
      <c r="R11" s="210"/>
      <c r="S11" s="210"/>
    </row>
    <row r="12" spans="2:19">
      <c r="B12" s="5"/>
      <c r="C12" s="5"/>
      <c r="D12" s="5"/>
      <c r="E12" s="5"/>
      <c r="F12" s="5"/>
      <c r="G12" s="5"/>
      <c r="H12" s="5"/>
      <c r="I12" s="5"/>
      <c r="J12" s="5"/>
      <c r="K12" s="5"/>
      <c r="L12" s="5"/>
      <c r="M12" s="5"/>
      <c r="N12" s="5"/>
      <c r="O12" s="5"/>
      <c r="P12" s="5"/>
      <c r="Q12" s="5"/>
      <c r="R12" s="5"/>
      <c r="S12" s="5"/>
    </row>
    <row r="13" spans="2:19" ht="25">
      <c r="B13" s="22"/>
      <c r="C13" s="155"/>
      <c r="D13" s="155"/>
      <c r="E13" s="155"/>
      <c r="F13" s="155"/>
      <c r="G13" s="155"/>
      <c r="H13" s="155"/>
      <c r="I13" s="155"/>
      <c r="J13" s="155"/>
      <c r="K13" s="155"/>
      <c r="L13" s="155"/>
      <c r="M13" s="155"/>
      <c r="N13" s="155"/>
      <c r="O13" s="155"/>
      <c r="P13" s="155"/>
      <c r="Q13" s="212"/>
      <c r="R13" s="155"/>
      <c r="S13" s="54"/>
    </row>
    <row r="14" spans="2:19" ht="45">
      <c r="B14" s="20"/>
      <c r="C14" s="2043"/>
      <c r="D14" s="2043"/>
      <c r="E14" s="2043"/>
      <c r="F14" s="2043"/>
      <c r="G14" s="2044" t="s">
        <v>235</v>
      </c>
      <c r="H14" s="2044"/>
      <c r="I14" s="2045"/>
      <c r="J14" s="2043"/>
      <c r="K14" s="2043"/>
      <c r="L14" s="2043"/>
      <c r="M14" s="2043"/>
      <c r="N14" s="2043"/>
      <c r="O14" s="2043"/>
      <c r="P14" s="2043"/>
      <c r="Q14" s="2043"/>
      <c r="R14" s="2043"/>
      <c r="S14" s="21"/>
    </row>
    <row r="15" spans="2:19">
      <c r="B15" s="20"/>
      <c r="C15" s="5"/>
      <c r="D15" s="5"/>
      <c r="E15" s="5"/>
      <c r="F15" s="5"/>
      <c r="G15" s="5"/>
      <c r="H15" s="5"/>
      <c r="I15" s="5"/>
      <c r="J15" s="5"/>
      <c r="K15" s="5"/>
      <c r="L15" s="5"/>
      <c r="M15" s="5"/>
      <c r="N15" s="5"/>
      <c r="O15" s="5"/>
      <c r="P15" s="5"/>
      <c r="Q15" s="5"/>
      <c r="R15" s="5"/>
      <c r="S15" s="21"/>
    </row>
    <row r="16" spans="2:19" ht="30">
      <c r="B16" s="20"/>
      <c r="C16" s="709"/>
      <c r="D16" s="5"/>
      <c r="E16" s="5"/>
      <c r="F16" s="5"/>
      <c r="G16" s="5"/>
      <c r="H16" s="5"/>
      <c r="I16" s="5"/>
      <c r="J16" s="5"/>
      <c r="K16" s="709"/>
      <c r="L16" s="5"/>
      <c r="M16" s="5"/>
      <c r="N16" s="5"/>
      <c r="O16" s="5"/>
      <c r="P16" s="5"/>
      <c r="Q16" s="5"/>
      <c r="R16" s="5"/>
      <c r="S16" s="21"/>
    </row>
    <row r="17" spans="2:19" ht="20">
      <c r="B17" s="20"/>
      <c r="C17" s="246"/>
      <c r="D17" s="5"/>
      <c r="E17" s="246"/>
      <c r="G17" s="5"/>
      <c r="H17" s="5"/>
      <c r="I17" s="5"/>
      <c r="J17" s="5"/>
      <c r="K17" s="246"/>
      <c r="L17" s="5"/>
      <c r="M17" s="246"/>
      <c r="O17" s="5"/>
      <c r="P17" s="5"/>
      <c r="Q17" s="5"/>
      <c r="R17" s="5"/>
      <c r="S17" s="21"/>
    </row>
    <row r="18" spans="2:19" ht="5" customHeight="1">
      <c r="B18" s="20"/>
      <c r="C18" s="5"/>
      <c r="F18" s="5"/>
      <c r="J18" s="5"/>
      <c r="K18" s="5"/>
      <c r="M18" s="5"/>
      <c r="N18" s="5"/>
      <c r="O18" s="5"/>
      <c r="P18" s="5"/>
      <c r="Q18" s="5"/>
      <c r="R18" s="5"/>
      <c r="S18" s="21"/>
    </row>
    <row r="19" spans="2:19">
      <c r="B19" s="20"/>
      <c r="C19" s="5"/>
      <c r="D19" s="711"/>
      <c r="E19" s="5"/>
      <c r="F19" s="5"/>
      <c r="G19" s="712"/>
      <c r="I19" s="478"/>
      <c r="J19" s="5"/>
      <c r="K19" s="5"/>
      <c r="M19" s="5"/>
      <c r="N19" s="5"/>
      <c r="O19" s="5"/>
      <c r="P19" s="711"/>
      <c r="Q19" s="5"/>
      <c r="R19" s="5"/>
      <c r="S19" s="21"/>
    </row>
    <row r="20" spans="2:19">
      <c r="B20" s="20"/>
      <c r="C20" s="5"/>
      <c r="D20" s="5"/>
      <c r="E20" s="5"/>
      <c r="F20" s="5"/>
      <c r="G20" s="5"/>
      <c r="H20" s="5"/>
      <c r="I20" s="5"/>
      <c r="J20" s="5"/>
      <c r="K20" s="5"/>
      <c r="L20" s="5"/>
      <c r="M20" s="5"/>
      <c r="N20" s="5"/>
      <c r="O20" s="5"/>
      <c r="P20" s="5"/>
      <c r="Q20" s="5"/>
      <c r="R20" s="5"/>
      <c r="S20" s="21"/>
    </row>
    <row r="21" spans="2:19">
      <c r="B21" s="20"/>
      <c r="C21" s="5"/>
      <c r="D21" s="5"/>
      <c r="E21" s="5"/>
      <c r="F21" s="5"/>
      <c r="G21" s="5"/>
      <c r="H21" s="5"/>
      <c r="I21" s="5"/>
      <c r="J21" s="5"/>
      <c r="K21" s="5"/>
      <c r="L21" s="5"/>
      <c r="M21" s="5"/>
      <c r="N21" s="5"/>
      <c r="O21" s="5"/>
      <c r="P21" s="5"/>
      <c r="Q21" s="5"/>
      <c r="R21" s="5"/>
      <c r="S21" s="21"/>
    </row>
    <row r="22" spans="2:19">
      <c r="B22" s="20"/>
      <c r="C22" s="5"/>
      <c r="D22" s="5"/>
      <c r="E22" s="5"/>
      <c r="F22" s="5"/>
      <c r="G22" s="5"/>
      <c r="H22" s="5"/>
      <c r="I22" s="5"/>
      <c r="J22" s="5"/>
      <c r="K22" s="5"/>
      <c r="L22" s="5"/>
      <c r="M22" s="5"/>
      <c r="N22" s="5"/>
      <c r="O22" s="5"/>
      <c r="P22" s="5"/>
      <c r="Q22" s="5"/>
      <c r="R22" s="5"/>
      <c r="S22" s="21"/>
    </row>
    <row r="23" spans="2:19">
      <c r="B23" s="20"/>
      <c r="C23" s="5"/>
      <c r="D23" s="5"/>
      <c r="E23" s="5"/>
      <c r="F23" s="5"/>
      <c r="G23" s="5"/>
      <c r="H23" s="5"/>
      <c r="I23" s="5"/>
      <c r="J23" s="5"/>
      <c r="K23" s="5"/>
      <c r="L23" s="5"/>
      <c r="M23" s="5"/>
      <c r="N23" s="5"/>
      <c r="O23" s="5"/>
      <c r="P23" s="5"/>
      <c r="Q23" s="5"/>
      <c r="R23" s="5"/>
      <c r="S23" s="21"/>
    </row>
    <row r="24" spans="2:19">
      <c r="B24" s="20"/>
      <c r="C24" s="5"/>
      <c r="D24" s="5"/>
      <c r="E24" s="5"/>
      <c r="F24" s="5"/>
      <c r="G24" s="5"/>
      <c r="H24" s="5"/>
      <c r="I24" s="5"/>
      <c r="J24" s="5"/>
      <c r="K24" s="5"/>
      <c r="L24" s="5"/>
      <c r="M24" s="5"/>
      <c r="N24" s="5"/>
      <c r="O24" s="5"/>
      <c r="P24" s="5"/>
      <c r="Q24" s="5"/>
      <c r="R24" s="5"/>
      <c r="S24" s="21"/>
    </row>
    <row r="25" spans="2:19">
      <c r="B25" s="20"/>
      <c r="C25" s="5"/>
      <c r="D25" s="5"/>
      <c r="E25" s="5"/>
      <c r="F25" s="5"/>
      <c r="G25" s="5"/>
      <c r="H25" s="5"/>
      <c r="I25" s="5"/>
      <c r="J25" s="5"/>
      <c r="K25" s="5"/>
      <c r="L25" s="5"/>
      <c r="M25" s="5"/>
      <c r="N25" s="5"/>
      <c r="O25" s="5"/>
      <c r="P25" s="5"/>
      <c r="Q25" s="5"/>
      <c r="R25" s="5"/>
      <c r="S25" s="21"/>
    </row>
    <row r="26" spans="2:19">
      <c r="B26" s="20"/>
      <c r="C26" s="5"/>
      <c r="D26" s="5"/>
      <c r="E26" s="5"/>
      <c r="F26" s="5"/>
      <c r="G26" s="5"/>
      <c r="H26" s="5"/>
      <c r="I26" s="5"/>
      <c r="J26" s="5"/>
      <c r="K26" s="5"/>
      <c r="L26" s="5"/>
      <c r="M26" s="5"/>
      <c r="N26" s="5"/>
      <c r="O26" s="5"/>
      <c r="P26" s="5"/>
      <c r="Q26" s="5"/>
      <c r="R26" s="5"/>
      <c r="S26" s="21"/>
    </row>
    <row r="27" spans="2:19">
      <c r="B27" s="20"/>
      <c r="C27" s="5"/>
      <c r="D27" s="5"/>
      <c r="E27" s="5"/>
      <c r="F27" s="5"/>
      <c r="G27" s="5"/>
      <c r="H27" s="5"/>
      <c r="I27" s="5"/>
      <c r="J27" s="5"/>
      <c r="K27" s="5"/>
      <c r="L27" s="5"/>
      <c r="M27" s="5"/>
      <c r="N27" s="5"/>
      <c r="O27" s="5"/>
      <c r="P27" s="5"/>
      <c r="Q27" s="5"/>
      <c r="R27" s="5"/>
      <c r="S27" s="21"/>
    </row>
    <row r="28" spans="2:19">
      <c r="B28" s="20"/>
      <c r="C28" s="5"/>
      <c r="D28" s="5"/>
      <c r="E28" s="5"/>
      <c r="F28" s="5"/>
      <c r="G28" s="5"/>
      <c r="H28" s="5"/>
      <c r="I28" s="5"/>
      <c r="J28" s="5"/>
      <c r="K28" s="5"/>
      <c r="L28" s="5"/>
      <c r="M28" s="5"/>
      <c r="N28" s="5"/>
      <c r="O28" s="5"/>
      <c r="P28" s="5"/>
      <c r="Q28" s="5"/>
      <c r="R28" s="5"/>
      <c r="S28" s="21"/>
    </row>
    <row r="29" spans="2:19">
      <c r="B29" s="20"/>
      <c r="C29" s="5"/>
      <c r="D29" s="5"/>
      <c r="E29" s="5"/>
      <c r="F29" s="5"/>
      <c r="G29" s="5"/>
      <c r="H29" s="5"/>
      <c r="I29" s="5"/>
      <c r="J29" s="5"/>
      <c r="K29" s="5"/>
      <c r="L29" s="5"/>
      <c r="M29" s="5"/>
      <c r="N29" s="5"/>
      <c r="O29" s="5"/>
      <c r="P29" s="5"/>
      <c r="Q29" s="5"/>
      <c r="R29" s="5"/>
      <c r="S29" s="21"/>
    </row>
    <row r="30" spans="2:19">
      <c r="B30" s="20"/>
      <c r="C30" s="5"/>
      <c r="D30" s="5"/>
      <c r="E30" s="5"/>
      <c r="F30" s="5"/>
      <c r="G30" s="5"/>
      <c r="H30" s="5"/>
      <c r="I30" s="5"/>
      <c r="J30" s="5"/>
      <c r="K30" s="5"/>
      <c r="L30" s="5"/>
      <c r="M30" s="5"/>
      <c r="N30" s="5"/>
      <c r="O30" s="5"/>
      <c r="P30" s="5"/>
      <c r="Q30" s="5"/>
      <c r="R30" s="5"/>
      <c r="S30" s="21"/>
    </row>
    <row r="31" spans="2:19">
      <c r="B31" s="20"/>
      <c r="C31" s="5"/>
      <c r="D31" s="5"/>
      <c r="E31" s="5"/>
      <c r="F31" s="5"/>
      <c r="G31" s="5"/>
      <c r="H31" s="5"/>
      <c r="I31" s="5"/>
      <c r="J31" s="5"/>
      <c r="K31" s="5"/>
      <c r="L31" s="5"/>
      <c r="M31" s="5"/>
      <c r="N31" s="5"/>
      <c r="O31" s="5"/>
      <c r="P31" s="5"/>
      <c r="Q31" s="5"/>
      <c r="R31" s="5"/>
      <c r="S31" s="21"/>
    </row>
    <row r="32" spans="2:19">
      <c r="B32" s="20"/>
      <c r="C32" s="5"/>
      <c r="D32" s="5"/>
      <c r="E32" s="5"/>
      <c r="F32" s="5"/>
      <c r="G32" s="5"/>
      <c r="H32" s="5"/>
      <c r="I32" s="5"/>
      <c r="J32" s="5"/>
      <c r="K32" s="5"/>
      <c r="L32" s="5"/>
      <c r="M32" s="5"/>
      <c r="N32" s="5"/>
      <c r="O32" s="5"/>
      <c r="P32" s="5"/>
      <c r="Q32" s="5"/>
      <c r="R32" s="5"/>
      <c r="S32" s="21"/>
    </row>
    <row r="33" spans="2:19">
      <c r="B33" s="20"/>
      <c r="C33" s="5"/>
      <c r="D33" s="5"/>
      <c r="E33" s="5"/>
      <c r="F33" s="5"/>
      <c r="G33" s="5"/>
      <c r="H33" s="5"/>
      <c r="I33" s="5"/>
      <c r="J33" s="5"/>
      <c r="K33" s="5"/>
      <c r="L33" s="5"/>
      <c r="M33" s="5"/>
      <c r="N33" s="5"/>
      <c r="O33" s="5"/>
      <c r="P33" s="5"/>
      <c r="Q33" s="5"/>
      <c r="R33" s="5"/>
      <c r="S33" s="21"/>
    </row>
    <row r="34" spans="2:19">
      <c r="B34" s="20"/>
      <c r="C34" s="5"/>
      <c r="D34" s="5"/>
      <c r="E34" s="5"/>
      <c r="F34" s="5"/>
      <c r="G34" s="5"/>
      <c r="H34" s="5"/>
      <c r="I34" s="5"/>
      <c r="J34" s="5"/>
      <c r="K34" s="5"/>
      <c r="L34" s="5"/>
      <c r="M34" s="5"/>
      <c r="N34" s="5"/>
      <c r="O34" s="5"/>
      <c r="P34" s="5"/>
      <c r="Q34" s="5"/>
      <c r="R34" s="5"/>
      <c r="S34" s="21"/>
    </row>
    <row r="35" spans="2:19">
      <c r="B35" s="20"/>
      <c r="C35" s="5"/>
      <c r="D35" s="5"/>
      <c r="E35" s="5"/>
      <c r="F35" s="5"/>
      <c r="G35" s="5"/>
      <c r="H35" s="5"/>
      <c r="I35" s="5"/>
      <c r="J35" s="5"/>
      <c r="K35" s="5"/>
      <c r="L35" s="5"/>
      <c r="M35" s="5"/>
      <c r="N35" s="5"/>
      <c r="O35" s="5"/>
      <c r="P35" s="5"/>
      <c r="Q35" s="5"/>
      <c r="R35" s="5"/>
      <c r="S35" s="21"/>
    </row>
    <row r="36" spans="2:19">
      <c r="B36" s="20"/>
      <c r="C36" s="5"/>
      <c r="D36" s="5"/>
      <c r="E36" s="5"/>
      <c r="F36" s="5"/>
      <c r="G36" s="5"/>
      <c r="H36" s="5"/>
      <c r="I36" s="5"/>
      <c r="J36" s="5"/>
      <c r="K36" s="5"/>
      <c r="L36" s="5"/>
      <c r="M36" s="5"/>
      <c r="N36" s="5"/>
      <c r="O36" s="5"/>
      <c r="P36" s="5"/>
      <c r="Q36" s="5"/>
      <c r="R36" s="5"/>
      <c r="S36" s="21"/>
    </row>
    <row r="37" spans="2:19" ht="19" customHeight="1">
      <c r="B37" s="20"/>
      <c r="C37" s="290"/>
      <c r="D37" s="290"/>
      <c r="E37" s="290"/>
      <c r="F37" s="290"/>
      <c r="G37" s="290"/>
      <c r="H37" s="290"/>
      <c r="I37" s="290"/>
      <c r="J37" s="290"/>
      <c r="K37" s="290"/>
      <c r="L37" s="290"/>
      <c r="M37" s="290"/>
      <c r="N37" s="290"/>
      <c r="O37" s="290"/>
      <c r="P37" s="290"/>
      <c r="Q37" s="290"/>
      <c r="R37" s="290"/>
      <c r="S37" s="21"/>
    </row>
    <row r="38" spans="2:19" ht="19" customHeight="1">
      <c r="B38" s="20"/>
      <c r="C38" s="290"/>
      <c r="D38" s="290"/>
      <c r="E38" s="290"/>
      <c r="F38" s="290"/>
      <c r="G38" s="290"/>
      <c r="H38" s="290"/>
      <c r="I38" s="290"/>
      <c r="J38" s="290"/>
      <c r="K38" s="290"/>
      <c r="L38" s="290"/>
      <c r="M38" s="290"/>
      <c r="N38" s="290"/>
      <c r="O38" s="290"/>
      <c r="P38" s="290"/>
      <c r="Q38" s="290"/>
      <c r="R38" s="290"/>
      <c r="S38" s="21"/>
    </row>
    <row r="39" spans="2:19" ht="19" customHeight="1">
      <c r="B39" s="20"/>
      <c r="C39" s="290"/>
      <c r="D39" s="290"/>
      <c r="E39" s="290"/>
      <c r="F39" s="290"/>
      <c r="G39" s="290"/>
      <c r="H39" s="290"/>
      <c r="I39" s="290"/>
      <c r="J39" s="290"/>
      <c r="K39" s="290"/>
      <c r="L39" s="290"/>
      <c r="M39" s="290"/>
      <c r="N39" s="290"/>
      <c r="O39" s="290"/>
      <c r="P39" s="290"/>
      <c r="Q39" s="290"/>
      <c r="R39" s="290"/>
      <c r="S39" s="21"/>
    </row>
    <row r="40" spans="2:19" ht="20" customHeight="1">
      <c r="B40" s="20"/>
      <c r="C40" s="291"/>
      <c r="D40" s="292"/>
      <c r="E40" s="393"/>
      <c r="F40" s="277" t="s">
        <v>525</v>
      </c>
      <c r="G40" s="292"/>
      <c r="H40" s="584"/>
      <c r="I40" s="710" t="s">
        <v>1203</v>
      </c>
      <c r="J40" s="280"/>
      <c r="K40" s="281"/>
      <c r="L40" s="294"/>
      <c r="M40" s="294" t="s">
        <v>1202</v>
      </c>
      <c r="N40" s="280"/>
      <c r="O40" s="281"/>
      <c r="P40" s="294"/>
      <c r="Q40" s="280">
        <v>2019</v>
      </c>
      <c r="R40" s="280"/>
      <c r="S40" s="21"/>
    </row>
    <row r="41" spans="2:19" ht="20" customHeight="1">
      <c r="B41" s="20"/>
      <c r="C41" s="293"/>
      <c r="D41" s="473"/>
      <c r="E41" s="280">
        <v>2017</v>
      </c>
      <c r="F41" s="280">
        <v>2018</v>
      </c>
      <c r="G41" s="281">
        <v>2019</v>
      </c>
      <c r="H41" s="468" t="s">
        <v>254</v>
      </c>
      <c r="I41" s="468" t="s">
        <v>257</v>
      </c>
      <c r="J41" s="468" t="s">
        <v>256</v>
      </c>
      <c r="K41" s="497" t="s">
        <v>255</v>
      </c>
      <c r="L41" s="468" t="s">
        <v>254</v>
      </c>
      <c r="M41" s="468" t="s">
        <v>257</v>
      </c>
      <c r="N41" s="468" t="s">
        <v>256</v>
      </c>
      <c r="O41" s="497" t="s">
        <v>255</v>
      </c>
      <c r="P41" s="468" t="s">
        <v>254</v>
      </c>
      <c r="Q41" s="468" t="s">
        <v>257</v>
      </c>
      <c r="R41" s="468" t="s">
        <v>256</v>
      </c>
      <c r="S41" s="21"/>
    </row>
    <row r="42" spans="2:19" ht="19" customHeight="1">
      <c r="B42" s="20"/>
      <c r="C42" s="5"/>
      <c r="D42" s="5"/>
      <c r="E42" s="5"/>
      <c r="F42" s="5"/>
      <c r="G42" s="5"/>
      <c r="H42" s="5"/>
      <c r="I42" s="5"/>
      <c r="J42" s="5"/>
      <c r="K42" s="5"/>
      <c r="L42" s="5"/>
      <c r="S42" s="21"/>
    </row>
    <row r="43" spans="2:19" ht="19" customHeight="1">
      <c r="B43" s="20"/>
      <c r="C43" s="900" t="s">
        <v>10</v>
      </c>
      <c r="D43" s="930"/>
      <c r="E43" s="905">
        <v>2.4E-2</v>
      </c>
      <c r="F43" s="905">
        <v>2.9000000000000001E-2</v>
      </c>
      <c r="G43" s="901">
        <f>AVERAGE(P43:Q43)</f>
        <v>2.5500000000000002E-2</v>
      </c>
      <c r="H43" s="905">
        <v>2.3E-2</v>
      </c>
      <c r="I43" s="905">
        <v>2.1999999999999999E-2</v>
      </c>
      <c r="J43" s="905">
        <v>3.2000000000000001E-2</v>
      </c>
      <c r="K43" s="901">
        <v>3.5000000000000003E-2</v>
      </c>
      <c r="L43" s="905">
        <v>2.5000000000000001E-2</v>
      </c>
      <c r="M43" s="905">
        <v>3.5000000000000003E-2</v>
      </c>
      <c r="N43" s="905">
        <v>2.9000000000000001E-2</v>
      </c>
      <c r="O43" s="901">
        <v>1.0999999999999999E-2</v>
      </c>
      <c r="P43" s="905">
        <v>3.1E-2</v>
      </c>
      <c r="Q43" s="905">
        <v>0.02</v>
      </c>
      <c r="R43" s="905">
        <v>1.9E-2</v>
      </c>
      <c r="S43" s="21"/>
    </row>
    <row r="44" spans="2:19" ht="19" customHeight="1">
      <c r="B44" s="20"/>
      <c r="C44" s="246"/>
      <c r="D44" s="929"/>
      <c r="E44" s="348"/>
      <c r="F44" s="348"/>
      <c r="G44" s="348"/>
      <c r="H44" s="348"/>
      <c r="I44" s="348"/>
      <c r="J44" s="348"/>
      <c r="K44" s="348"/>
      <c r="L44" s="348"/>
      <c r="M44" s="348"/>
      <c r="N44" s="348"/>
      <c r="O44" s="348"/>
      <c r="P44" s="348"/>
      <c r="Q44" s="348"/>
      <c r="R44" s="348"/>
      <c r="S44" s="21"/>
    </row>
    <row r="45" spans="2:19" ht="21" customHeight="1">
      <c r="B45" s="20"/>
      <c r="C45" s="229" t="s">
        <v>258</v>
      </c>
      <c r="D45" s="229"/>
      <c r="E45" s="231">
        <v>2.5999999999999999E-2</v>
      </c>
      <c r="F45" s="231">
        <v>0.03</v>
      </c>
      <c r="G45" s="472">
        <f>AVERAGE(P45:Q45)</f>
        <v>2.8999999999999998E-2</v>
      </c>
      <c r="H45" s="231">
        <v>2.4E-2</v>
      </c>
      <c r="I45" s="231">
        <v>2.4E-2</v>
      </c>
      <c r="J45" s="231">
        <v>2.4E-2</v>
      </c>
      <c r="K45" s="472">
        <v>4.5999999999999999E-2</v>
      </c>
      <c r="L45" s="231">
        <v>1.7000000000000001E-2</v>
      </c>
      <c r="M45" s="231">
        <v>0.04</v>
      </c>
      <c r="N45" s="231">
        <v>3.5000000000000003E-2</v>
      </c>
      <c r="O45" s="472">
        <v>1.4E-2</v>
      </c>
      <c r="P45" s="231">
        <v>1.0999999999999999E-2</v>
      </c>
      <c r="Q45" s="231">
        <v>4.7E-2</v>
      </c>
      <c r="R45" s="231">
        <v>2.9000000000000001E-2</v>
      </c>
      <c r="S45" s="21"/>
    </row>
    <row r="46" spans="2:19" ht="19" customHeight="1">
      <c r="B46" s="20"/>
      <c r="C46" s="229" t="s">
        <v>716</v>
      </c>
      <c r="D46" s="229"/>
      <c r="E46" s="231">
        <v>4.3999999999999997E-2</v>
      </c>
      <c r="F46" s="231">
        <v>5.0999999999999997E-2</v>
      </c>
      <c r="G46" s="472">
        <f>AVERAGE(P46:Q46)</f>
        <v>-5.0000000000000044E-4</v>
      </c>
      <c r="H46" s="231">
        <v>3.4000000000000002E-2</v>
      </c>
      <c r="I46" s="231">
        <v>3.5999999999999997E-2</v>
      </c>
      <c r="J46" s="231">
        <v>7.3999999999999996E-2</v>
      </c>
      <c r="K46" s="472">
        <v>4.7E-2</v>
      </c>
      <c r="L46" s="231">
        <v>6.2E-2</v>
      </c>
      <c r="M46" s="231">
        <v>-1.7999999999999999E-2</v>
      </c>
      <c r="N46" s="231">
        <v>0.13700000000000001</v>
      </c>
      <c r="O46" s="472">
        <v>0.03</v>
      </c>
      <c r="P46" s="231">
        <v>6.2E-2</v>
      </c>
      <c r="Q46" s="231">
        <v>-6.3E-2</v>
      </c>
      <c r="R46" s="231">
        <v>-1.4999999999999999E-2</v>
      </c>
      <c r="S46" s="21"/>
    </row>
    <row r="47" spans="2:19" ht="9" customHeight="1">
      <c r="B47" s="20"/>
      <c r="C47" s="95"/>
      <c r="D47" s="95"/>
      <c r="E47" s="117"/>
      <c r="F47" s="117"/>
      <c r="G47" s="117"/>
      <c r="H47" s="117"/>
      <c r="I47" s="117"/>
      <c r="J47" s="117"/>
      <c r="K47" s="117"/>
      <c r="L47" s="117"/>
      <c r="M47" s="117"/>
      <c r="N47" s="117"/>
      <c r="O47" s="117"/>
      <c r="P47" s="117"/>
      <c r="Q47" s="117"/>
      <c r="R47" s="117"/>
      <c r="S47" s="21"/>
    </row>
    <row r="48" spans="2:19" ht="19" customHeight="1">
      <c r="B48" s="20"/>
      <c r="C48" s="229" t="s">
        <v>259</v>
      </c>
      <c r="D48" s="229"/>
      <c r="E48" s="231">
        <f t="shared" ref="E48:F48" si="0">E49-E50</f>
        <v>-1.1999999999999997E-2</v>
      </c>
      <c r="F48" s="231">
        <f t="shared" si="0"/>
        <v>-1.3999999999999999E-2</v>
      </c>
      <c r="G48" s="472">
        <f t="shared" ref="G48:G50" si="1">AVERAGE(P48:Q48)</f>
        <v>-5.0000000000000044E-4</v>
      </c>
      <c r="H48" s="231">
        <f t="shared" ref="H48:Q48" si="2">H49-H50</f>
        <v>1.9999999999999997E-2</v>
      </c>
      <c r="I48" s="231">
        <f t="shared" si="2"/>
        <v>-1.9000000000000003E-2</v>
      </c>
      <c r="J48" s="231">
        <f t="shared" si="2"/>
        <v>3.1E-2</v>
      </c>
      <c r="K48" s="472">
        <f t="shared" si="2"/>
        <v>-3.9000000000000007E-2</v>
      </c>
      <c r="L48" s="231">
        <f t="shared" si="2"/>
        <v>2E-3</v>
      </c>
      <c r="M48" s="231">
        <f t="shared" si="2"/>
        <v>5.5E-2</v>
      </c>
      <c r="N48" s="231">
        <f t="shared" si="2"/>
        <v>-0.14799999999999999</v>
      </c>
      <c r="O48" s="472">
        <f t="shared" si="2"/>
        <v>-2.0000000000000004E-2</v>
      </c>
      <c r="P48" s="231">
        <f t="shared" si="2"/>
        <v>5.6000000000000001E-2</v>
      </c>
      <c r="Q48" s="231">
        <f t="shared" si="2"/>
        <v>-5.7000000000000002E-2</v>
      </c>
      <c r="R48" s="231">
        <f t="shared" ref="R48" si="3">R49-R50</f>
        <v>-5.0000000000000001E-3</v>
      </c>
      <c r="S48" s="21"/>
    </row>
    <row r="49" spans="2:19" ht="19" customHeight="1">
      <c r="B49" s="20"/>
      <c r="C49" s="469" t="s">
        <v>530</v>
      </c>
      <c r="D49" s="95"/>
      <c r="E49" s="117">
        <v>3.5000000000000003E-2</v>
      </c>
      <c r="F49" s="117">
        <v>0.03</v>
      </c>
      <c r="G49" s="471">
        <f t="shared" si="1"/>
        <v>-8.0000000000000002E-3</v>
      </c>
      <c r="H49" s="117">
        <v>6.0999999999999999E-2</v>
      </c>
      <c r="I49" s="117">
        <v>1.6E-2</v>
      </c>
      <c r="J49" s="117">
        <v>4.3999999999999997E-2</v>
      </c>
      <c r="K49" s="471">
        <v>0.10100000000000001</v>
      </c>
      <c r="L49" s="117">
        <v>8.0000000000000002E-3</v>
      </c>
      <c r="M49" s="117">
        <v>5.8000000000000003E-2</v>
      </c>
      <c r="N49" s="117">
        <v>-6.2E-2</v>
      </c>
      <c r="O49" s="471">
        <v>1.4999999999999999E-2</v>
      </c>
      <c r="P49" s="117">
        <v>4.1000000000000002E-2</v>
      </c>
      <c r="Q49" s="117">
        <v>-5.7000000000000002E-2</v>
      </c>
      <c r="R49" s="117">
        <v>7.0000000000000001E-3</v>
      </c>
      <c r="S49" s="21"/>
    </row>
    <row r="50" spans="2:19" ht="19" customHeight="1">
      <c r="B50" s="20"/>
      <c r="C50" s="469" t="s">
        <v>531</v>
      </c>
      <c r="D50" s="95"/>
      <c r="E50" s="117">
        <v>4.7E-2</v>
      </c>
      <c r="F50" s="117">
        <v>4.3999999999999997E-2</v>
      </c>
      <c r="G50" s="471">
        <f t="shared" si="1"/>
        <v>-7.4999999999999997E-3</v>
      </c>
      <c r="H50" s="117">
        <v>4.1000000000000002E-2</v>
      </c>
      <c r="I50" s="117">
        <v>3.5000000000000003E-2</v>
      </c>
      <c r="J50" s="117">
        <v>1.2999999999999999E-2</v>
      </c>
      <c r="K50" s="471">
        <v>0.14000000000000001</v>
      </c>
      <c r="L50" s="117">
        <v>6.0000000000000001E-3</v>
      </c>
      <c r="M50" s="117">
        <v>3.0000000000000001E-3</v>
      </c>
      <c r="N50" s="117">
        <v>8.5999999999999993E-2</v>
      </c>
      <c r="O50" s="471">
        <v>3.5000000000000003E-2</v>
      </c>
      <c r="P50" s="117">
        <v>-1.4999999999999999E-2</v>
      </c>
      <c r="Q50" s="117">
        <v>0</v>
      </c>
      <c r="R50" s="117">
        <v>1.2E-2</v>
      </c>
      <c r="S50" s="21"/>
    </row>
    <row r="51" spans="2:19" ht="14" customHeight="1">
      <c r="B51" s="20"/>
      <c r="C51" s="41"/>
      <c r="D51" s="41"/>
      <c r="E51" s="117"/>
      <c r="F51" s="117"/>
      <c r="G51" s="117"/>
      <c r="H51" s="117"/>
      <c r="I51" s="117"/>
      <c r="J51" s="117"/>
      <c r="K51" s="117"/>
      <c r="L51" s="117"/>
      <c r="M51" s="42"/>
      <c r="N51" s="42"/>
      <c r="O51" s="42"/>
      <c r="P51" s="42"/>
      <c r="Q51" s="42"/>
      <c r="R51" s="42"/>
      <c r="S51" s="21"/>
    </row>
    <row r="52" spans="2:19" ht="20">
      <c r="B52" s="20"/>
      <c r="C52" s="229" t="s">
        <v>717</v>
      </c>
      <c r="D52" s="229"/>
      <c r="E52" s="231">
        <v>7.0000000000000001E-3</v>
      </c>
      <c r="F52" s="231">
        <v>1.7000000000000001E-2</v>
      </c>
      <c r="G52" s="472">
        <f t="shared" ref="G52:G56" si="4">AVERAGE(P52:Q52)</f>
        <v>3.85E-2</v>
      </c>
      <c r="H52" s="231">
        <v>-2E-3</v>
      </c>
      <c r="I52" s="231">
        <v>1.4E-2</v>
      </c>
      <c r="J52" s="231">
        <v>-1E-3</v>
      </c>
      <c r="K52" s="472">
        <v>2.4E-2</v>
      </c>
      <c r="L52" s="231">
        <v>1.9E-2</v>
      </c>
      <c r="M52" s="231">
        <v>2.5999999999999999E-2</v>
      </c>
      <c r="N52" s="231">
        <v>2.1000000000000001E-2</v>
      </c>
      <c r="O52" s="472">
        <v>-4.0000000000000001E-3</v>
      </c>
      <c r="P52" s="231">
        <v>2.9000000000000001E-2</v>
      </c>
      <c r="Q52" s="231">
        <v>4.8000000000000001E-2</v>
      </c>
      <c r="R52" s="231">
        <v>0.02</v>
      </c>
      <c r="S52" s="21"/>
    </row>
    <row r="53" spans="2:19" ht="20">
      <c r="B53" s="20"/>
      <c r="C53" s="469" t="s">
        <v>532</v>
      </c>
      <c r="D53" s="95"/>
      <c r="E53" s="117">
        <v>8.0000000000000002E-3</v>
      </c>
      <c r="F53" s="117">
        <v>2.9000000000000001E-2</v>
      </c>
      <c r="G53" s="471">
        <f t="shared" si="4"/>
        <v>5.2500000000000005E-2</v>
      </c>
      <c r="H53" s="117">
        <v>-1.2E-2</v>
      </c>
      <c r="I53" s="117">
        <v>3.3000000000000002E-2</v>
      </c>
      <c r="J53" s="117">
        <v>1E-3</v>
      </c>
      <c r="K53" s="471">
        <v>4.5999999999999999E-2</v>
      </c>
      <c r="L53" s="117">
        <v>2.8000000000000001E-2</v>
      </c>
      <c r="M53" s="117">
        <v>3.9E-2</v>
      </c>
      <c r="N53" s="117">
        <v>2.9000000000000001E-2</v>
      </c>
      <c r="O53" s="471">
        <v>1.0999999999999999E-2</v>
      </c>
      <c r="P53" s="117">
        <v>2.1999999999999999E-2</v>
      </c>
      <c r="Q53" s="117">
        <v>8.3000000000000004E-2</v>
      </c>
      <c r="R53" s="117">
        <v>3.4000000000000002E-2</v>
      </c>
      <c r="S53" s="21"/>
    </row>
    <row r="54" spans="2:19" ht="20">
      <c r="B54" s="20"/>
      <c r="C54" s="88" t="s">
        <v>718</v>
      </c>
      <c r="D54" s="88"/>
      <c r="E54" s="117">
        <v>7.0000000000000001E-3</v>
      </c>
      <c r="F54" s="117">
        <v>3.3000000000000002E-2</v>
      </c>
      <c r="G54" s="471">
        <f t="shared" si="4"/>
        <v>5.5E-2</v>
      </c>
      <c r="H54" s="474">
        <v>-1.9E-2</v>
      </c>
      <c r="I54" s="474">
        <v>6.8000000000000005E-2</v>
      </c>
      <c r="J54" s="474">
        <v>-1.6E-2</v>
      </c>
      <c r="K54" s="471">
        <v>4.4999999999999998E-2</v>
      </c>
      <c r="L54" s="474">
        <v>6.0000000000000001E-3</v>
      </c>
      <c r="M54" s="474">
        <v>7.4999999999999997E-2</v>
      </c>
      <c r="N54" s="474">
        <v>0.03</v>
      </c>
      <c r="O54" s="471">
        <v>5.1999999999999998E-2</v>
      </c>
      <c r="P54" s="474">
        <v>7.6999999999999999E-2</v>
      </c>
      <c r="Q54" s="474">
        <v>3.3000000000000002E-2</v>
      </c>
      <c r="R54" s="474">
        <v>2.1999999999999999E-2</v>
      </c>
      <c r="S54" s="21"/>
    </row>
    <row r="55" spans="2:19" ht="20">
      <c r="B55" s="20"/>
      <c r="C55" s="95" t="s">
        <v>719</v>
      </c>
      <c r="D55" s="95"/>
      <c r="E55" s="117">
        <v>8.0000000000000002E-3</v>
      </c>
      <c r="F55" s="117">
        <v>2.4E-2</v>
      </c>
      <c r="G55" s="471">
        <f t="shared" si="4"/>
        <v>5.3500000000000006E-2</v>
      </c>
      <c r="H55" s="117">
        <v>-2E-3</v>
      </c>
      <c r="I55" s="117">
        <v>-1.6E-2</v>
      </c>
      <c r="J55" s="117">
        <v>2.5999999999999999E-2</v>
      </c>
      <c r="K55" s="471">
        <v>4.8000000000000001E-2</v>
      </c>
      <c r="L55" s="117">
        <v>0.06</v>
      </c>
      <c r="M55" s="117">
        <v>-0.01</v>
      </c>
      <c r="N55" s="117">
        <v>2.8000000000000001E-2</v>
      </c>
      <c r="O55" s="471">
        <v>-4.4999999999999998E-2</v>
      </c>
      <c r="P55" s="117">
        <v>-5.3999999999999999E-2</v>
      </c>
      <c r="Q55" s="117">
        <v>0.161</v>
      </c>
      <c r="R55" s="117">
        <v>5.1999999999999998E-2</v>
      </c>
      <c r="S55" s="21"/>
    </row>
    <row r="56" spans="2:19" ht="20">
      <c r="B56" s="20"/>
      <c r="C56" s="469" t="s">
        <v>533</v>
      </c>
      <c r="D56" s="95"/>
      <c r="E56" s="117">
        <v>6.0000000000000001E-3</v>
      </c>
      <c r="F56" s="117">
        <v>0.01</v>
      </c>
      <c r="G56" s="471">
        <f t="shared" si="4"/>
        <v>0.03</v>
      </c>
      <c r="H56" s="117">
        <v>3.0000000000000001E-3</v>
      </c>
      <c r="I56" s="117">
        <v>3.0000000000000001E-3</v>
      </c>
      <c r="J56" s="117">
        <v>-2E-3</v>
      </c>
      <c r="K56" s="471">
        <v>1.0999999999999999E-2</v>
      </c>
      <c r="L56" s="117">
        <v>1.4E-2</v>
      </c>
      <c r="M56" s="117">
        <v>1.7999999999999999E-2</v>
      </c>
      <c r="N56" s="117">
        <v>1.6E-2</v>
      </c>
      <c r="O56" s="471">
        <v>-1.2E-2</v>
      </c>
      <c r="P56" s="117">
        <v>3.3000000000000002E-2</v>
      </c>
      <c r="Q56" s="117">
        <v>2.7E-2</v>
      </c>
      <c r="R56" s="117">
        <v>1.0999999999999999E-2</v>
      </c>
      <c r="S56" s="21"/>
    </row>
    <row r="57" spans="2:19" ht="16" thickBot="1">
      <c r="B57" s="20"/>
      <c r="C57" s="8"/>
      <c r="D57" s="8"/>
      <c r="E57" s="8"/>
      <c r="F57" s="8"/>
      <c r="G57" s="8"/>
      <c r="H57" s="8"/>
      <c r="I57" s="8"/>
      <c r="J57" s="8"/>
      <c r="K57" s="8"/>
      <c r="L57" s="8"/>
      <c r="M57" s="8"/>
      <c r="N57" s="8"/>
      <c r="O57" s="8"/>
      <c r="P57" s="8"/>
      <c r="Q57" s="8"/>
      <c r="R57" s="8"/>
      <c r="S57" s="21"/>
    </row>
    <row r="58" spans="2:19">
      <c r="B58" s="20"/>
      <c r="C58" s="5"/>
      <c r="D58" s="5"/>
      <c r="E58" s="5"/>
      <c r="F58" s="5"/>
      <c r="G58" s="5"/>
      <c r="H58" s="5"/>
      <c r="I58" s="5"/>
      <c r="J58" s="5"/>
      <c r="K58" s="5"/>
      <c r="L58" s="5"/>
      <c r="M58" s="5"/>
      <c r="N58" s="5"/>
      <c r="O58" s="5"/>
      <c r="P58" s="5"/>
      <c r="Q58" s="5"/>
      <c r="R58" s="5"/>
      <c r="S58" s="21"/>
    </row>
    <row r="59" spans="2:19">
      <c r="B59" s="20"/>
      <c r="C59" s="5"/>
      <c r="D59" s="5"/>
      <c r="E59" s="5"/>
      <c r="F59" s="5"/>
      <c r="G59" s="5"/>
      <c r="H59" s="5"/>
      <c r="I59" s="5"/>
      <c r="J59" s="5"/>
      <c r="K59" s="5"/>
      <c r="L59" s="5"/>
      <c r="M59" s="5"/>
      <c r="N59" s="5"/>
      <c r="O59" s="5"/>
      <c r="P59" s="5"/>
      <c r="Q59" s="5"/>
      <c r="R59" s="5"/>
      <c r="S59" s="21"/>
    </row>
    <row r="60" spans="2:19">
      <c r="B60" s="20"/>
      <c r="C60" s="5"/>
      <c r="D60" s="5"/>
      <c r="E60" s="5"/>
      <c r="F60" s="5"/>
      <c r="G60" s="5"/>
      <c r="H60" s="5"/>
      <c r="I60" s="5"/>
      <c r="J60" s="5"/>
      <c r="K60" s="5"/>
      <c r="L60" s="5"/>
      <c r="M60" s="5"/>
      <c r="N60" s="5"/>
      <c r="O60" s="5"/>
      <c r="P60" s="5"/>
      <c r="Q60" s="5"/>
      <c r="R60" s="5"/>
      <c r="S60" s="21"/>
    </row>
    <row r="61" spans="2:19">
      <c r="B61" s="20"/>
      <c r="C61" s="5"/>
      <c r="D61" s="5"/>
      <c r="E61" s="5"/>
      <c r="F61" s="5"/>
      <c r="G61" s="5"/>
      <c r="H61" s="5"/>
      <c r="I61" s="5"/>
      <c r="J61" s="5"/>
      <c r="K61" s="5"/>
      <c r="L61" s="5"/>
      <c r="M61" s="5"/>
      <c r="N61" s="5"/>
      <c r="O61" s="5"/>
      <c r="P61" s="5"/>
      <c r="Q61" s="5"/>
      <c r="R61" s="5"/>
      <c r="S61" s="21"/>
    </row>
    <row r="62" spans="2:19">
      <c r="B62" s="20"/>
      <c r="C62" s="5"/>
      <c r="D62" s="5"/>
      <c r="E62" s="5"/>
      <c r="F62" s="5"/>
      <c r="G62" s="5"/>
      <c r="H62" s="5"/>
      <c r="I62" s="5"/>
      <c r="J62" s="5"/>
      <c r="K62" s="5"/>
      <c r="L62" s="5"/>
      <c r="M62" s="5"/>
      <c r="N62" s="5"/>
      <c r="O62" s="5"/>
      <c r="P62" s="5"/>
      <c r="Q62" s="5"/>
      <c r="R62" s="5"/>
      <c r="S62" s="21"/>
    </row>
    <row r="63" spans="2:19">
      <c r="B63" s="20"/>
      <c r="C63" s="5"/>
      <c r="D63" s="5"/>
      <c r="E63" s="5"/>
      <c r="F63" s="5"/>
      <c r="G63" s="5"/>
      <c r="H63" s="5"/>
      <c r="I63" s="5"/>
      <c r="J63" s="5"/>
      <c r="K63" s="5"/>
      <c r="L63" s="5"/>
      <c r="M63" s="5"/>
      <c r="N63" s="5"/>
      <c r="O63" s="5"/>
      <c r="P63" s="5"/>
      <c r="Q63" s="5"/>
      <c r="R63" s="5"/>
      <c r="S63" s="21"/>
    </row>
    <row r="64" spans="2:19">
      <c r="B64" s="20"/>
      <c r="C64" s="5"/>
      <c r="D64" s="5"/>
      <c r="E64" s="5"/>
      <c r="F64" s="5"/>
      <c r="G64" s="5"/>
      <c r="H64" s="5"/>
      <c r="I64" s="5"/>
      <c r="J64" s="5"/>
      <c r="K64" s="5"/>
      <c r="L64" s="5"/>
      <c r="M64" s="5"/>
      <c r="N64" s="5"/>
      <c r="O64" s="5"/>
      <c r="P64" s="5"/>
      <c r="Q64" s="5"/>
      <c r="R64" s="5"/>
      <c r="S64" s="21"/>
    </row>
    <row r="65" spans="2:19">
      <c r="B65" s="20"/>
      <c r="C65" s="5"/>
      <c r="D65" s="5"/>
      <c r="E65" s="5"/>
      <c r="F65" s="5"/>
      <c r="G65" s="5"/>
      <c r="H65" s="5"/>
      <c r="I65" s="5"/>
      <c r="J65" s="5"/>
      <c r="K65" s="5"/>
      <c r="L65" s="5"/>
      <c r="M65" s="5"/>
      <c r="N65" s="5"/>
      <c r="O65" s="5"/>
      <c r="P65" s="5"/>
      <c r="Q65" s="5"/>
      <c r="R65" s="5"/>
      <c r="S65" s="21"/>
    </row>
    <row r="66" spans="2:19">
      <c r="B66" s="20"/>
      <c r="C66" s="5"/>
      <c r="D66" s="5"/>
      <c r="E66" s="5"/>
      <c r="F66" s="5"/>
      <c r="G66" s="5"/>
      <c r="H66" s="5"/>
      <c r="I66" s="5"/>
      <c r="J66" s="5"/>
      <c r="K66" s="5"/>
      <c r="L66" s="5"/>
      <c r="M66" s="5"/>
      <c r="N66" s="5"/>
      <c r="O66" s="5"/>
      <c r="P66" s="5"/>
      <c r="Q66" s="5"/>
      <c r="R66" s="5"/>
      <c r="S66" s="21"/>
    </row>
    <row r="67" spans="2:19">
      <c r="B67" s="20"/>
      <c r="C67" s="5"/>
      <c r="D67" s="5"/>
      <c r="E67" s="5"/>
      <c r="F67" s="5"/>
      <c r="G67" s="5"/>
      <c r="H67" s="5"/>
      <c r="I67" s="5"/>
      <c r="J67" s="5"/>
      <c r="K67" s="5"/>
      <c r="L67" s="5"/>
      <c r="M67" s="5"/>
      <c r="N67" s="5"/>
      <c r="O67" s="5"/>
      <c r="P67" s="5"/>
      <c r="Q67" s="5"/>
      <c r="R67" s="5"/>
      <c r="S67" s="21"/>
    </row>
    <row r="68" spans="2:19">
      <c r="B68" s="20"/>
      <c r="C68" s="5"/>
      <c r="D68" s="5"/>
      <c r="E68" s="5"/>
      <c r="F68" s="5"/>
      <c r="G68" s="5"/>
      <c r="H68" s="5"/>
      <c r="I68" s="5"/>
      <c r="J68" s="5"/>
      <c r="K68" s="5"/>
      <c r="L68" s="5"/>
      <c r="M68" s="5"/>
      <c r="N68" s="5"/>
      <c r="O68" s="5"/>
      <c r="P68" s="5"/>
      <c r="Q68" s="5"/>
      <c r="R68" s="5"/>
      <c r="S68" s="21"/>
    </row>
    <row r="69" spans="2:19">
      <c r="B69" s="20"/>
      <c r="C69" s="5"/>
      <c r="D69" s="5"/>
      <c r="E69" s="5"/>
      <c r="F69" s="5"/>
      <c r="G69" s="5"/>
      <c r="H69" s="5"/>
      <c r="I69" s="5"/>
      <c r="J69" s="5"/>
      <c r="K69" s="5"/>
      <c r="L69" s="5"/>
      <c r="M69" s="5"/>
      <c r="N69" s="5"/>
      <c r="O69" s="5"/>
      <c r="P69" s="5"/>
      <c r="Q69" s="5"/>
      <c r="R69" s="5"/>
      <c r="S69" s="21"/>
    </row>
    <row r="70" spans="2:19">
      <c r="B70" s="20"/>
      <c r="C70" s="5"/>
      <c r="D70" s="5"/>
      <c r="E70" s="5"/>
      <c r="F70" s="5"/>
      <c r="G70" s="5"/>
      <c r="H70" s="5"/>
      <c r="I70" s="5"/>
      <c r="J70" s="5"/>
      <c r="K70" s="5"/>
      <c r="L70" s="5"/>
      <c r="M70" s="5"/>
      <c r="N70" s="5"/>
      <c r="O70" s="5"/>
      <c r="P70" s="5"/>
      <c r="Q70" s="5"/>
      <c r="R70" s="5"/>
      <c r="S70" s="21"/>
    </row>
    <row r="71" spans="2:19">
      <c r="B71" s="20"/>
      <c r="C71" s="5"/>
      <c r="D71" s="5"/>
      <c r="E71" s="5"/>
      <c r="F71" s="5"/>
      <c r="G71" s="5"/>
      <c r="H71" s="5"/>
      <c r="I71" s="5"/>
      <c r="J71" s="5"/>
      <c r="K71" s="5"/>
      <c r="L71" s="5"/>
      <c r="M71" s="5"/>
      <c r="N71" s="5"/>
      <c r="O71" s="5"/>
      <c r="P71" s="5"/>
      <c r="Q71" s="5"/>
      <c r="R71" s="5"/>
      <c r="S71" s="21"/>
    </row>
    <row r="72" spans="2:19">
      <c r="B72" s="20"/>
      <c r="C72" s="5"/>
      <c r="D72" s="5"/>
      <c r="E72" s="5"/>
      <c r="F72" s="5"/>
      <c r="G72" s="5"/>
      <c r="H72" s="5"/>
      <c r="I72" s="5"/>
      <c r="J72" s="5"/>
      <c r="K72" s="5"/>
      <c r="L72" s="5"/>
      <c r="M72" s="5"/>
      <c r="N72" s="5"/>
      <c r="O72" s="5"/>
      <c r="P72" s="5"/>
      <c r="Q72" s="5"/>
      <c r="R72" s="5"/>
      <c r="S72" s="21"/>
    </row>
    <row r="73" spans="2:19">
      <c r="B73" s="20"/>
      <c r="C73" s="5"/>
      <c r="D73" s="5"/>
      <c r="E73" s="5"/>
      <c r="F73" s="5"/>
      <c r="G73" s="5"/>
      <c r="H73" s="5"/>
      <c r="I73" s="5"/>
      <c r="J73" s="5"/>
      <c r="K73" s="5"/>
      <c r="L73" s="5"/>
      <c r="M73" s="5"/>
      <c r="N73" s="5"/>
      <c r="O73" s="5"/>
      <c r="P73" s="5"/>
      <c r="Q73" s="5"/>
      <c r="R73" s="5"/>
      <c r="S73" s="21"/>
    </row>
    <row r="74" spans="2:19">
      <c r="B74" s="20"/>
      <c r="C74" s="5"/>
      <c r="D74" s="5"/>
      <c r="E74" s="5"/>
      <c r="F74" s="5"/>
      <c r="G74" s="5"/>
      <c r="H74" s="5"/>
      <c r="I74" s="5"/>
      <c r="J74" s="5"/>
      <c r="K74" s="5"/>
      <c r="L74" s="5"/>
      <c r="M74" s="5"/>
      <c r="N74" s="5"/>
      <c r="O74" s="5"/>
      <c r="P74" s="5"/>
      <c r="Q74" s="5"/>
      <c r="R74" s="5"/>
      <c r="S74" s="21"/>
    </row>
    <row r="75" spans="2:19">
      <c r="B75" s="20"/>
      <c r="C75" s="5"/>
      <c r="D75" s="5"/>
      <c r="E75" s="5"/>
      <c r="F75" s="5"/>
      <c r="G75" s="5"/>
      <c r="H75" s="5"/>
      <c r="I75" s="5"/>
      <c r="J75" s="5"/>
      <c r="K75" s="5"/>
      <c r="L75" s="5"/>
      <c r="M75" s="5"/>
      <c r="N75" s="5"/>
      <c r="O75" s="5"/>
      <c r="P75" s="5"/>
      <c r="Q75" s="5"/>
      <c r="R75" s="5"/>
      <c r="S75" s="21"/>
    </row>
    <row r="76" spans="2:19">
      <c r="B76" s="20"/>
      <c r="C76" s="5"/>
      <c r="D76" s="5"/>
      <c r="E76" s="5"/>
      <c r="F76" s="5"/>
      <c r="G76" s="5"/>
      <c r="H76" s="5"/>
      <c r="I76" s="5"/>
      <c r="J76" s="5"/>
      <c r="K76" s="5"/>
      <c r="L76" s="5"/>
      <c r="M76" s="5"/>
      <c r="N76" s="5"/>
      <c r="O76" s="5"/>
      <c r="P76" s="5"/>
      <c r="Q76" s="5"/>
      <c r="R76" s="5"/>
      <c r="S76" s="21"/>
    </row>
    <row r="77" spans="2:19">
      <c r="B77" s="20"/>
      <c r="C77" s="5"/>
      <c r="D77" s="5"/>
      <c r="E77" s="5"/>
      <c r="F77" s="5"/>
      <c r="G77" s="5"/>
      <c r="H77" s="5"/>
      <c r="I77" s="5"/>
      <c r="J77" s="5"/>
      <c r="K77" s="5"/>
      <c r="L77" s="5"/>
      <c r="M77" s="5"/>
      <c r="N77" s="5"/>
      <c r="O77" s="5"/>
      <c r="P77" s="5"/>
      <c r="Q77" s="5"/>
      <c r="R77" s="5"/>
      <c r="S77" s="21"/>
    </row>
    <row r="78" spans="2:19">
      <c r="B78" s="20"/>
      <c r="C78" s="5"/>
      <c r="D78" s="5"/>
      <c r="E78" s="5"/>
      <c r="F78" s="5"/>
      <c r="G78" s="5"/>
      <c r="H78" s="5"/>
      <c r="I78" s="5"/>
      <c r="J78" s="5"/>
      <c r="K78" s="5"/>
      <c r="L78" s="5"/>
      <c r="M78" s="5"/>
      <c r="N78" s="5"/>
      <c r="O78" s="5"/>
      <c r="P78" s="5"/>
      <c r="Q78" s="5"/>
      <c r="R78" s="5"/>
      <c r="S78" s="21"/>
    </row>
    <row r="79" spans="2:19">
      <c r="B79" s="20"/>
      <c r="C79" s="5"/>
      <c r="D79" s="5"/>
      <c r="E79" s="5"/>
      <c r="F79" s="5"/>
      <c r="G79" s="5"/>
      <c r="H79" s="5"/>
      <c r="I79" s="5"/>
      <c r="J79" s="5"/>
      <c r="K79" s="5"/>
      <c r="L79" s="5"/>
      <c r="M79" s="5"/>
      <c r="N79" s="5"/>
      <c r="O79" s="5"/>
      <c r="P79" s="5"/>
      <c r="Q79" s="5"/>
      <c r="R79" s="5"/>
      <c r="S79" s="21"/>
    </row>
    <row r="80" spans="2:19">
      <c r="B80" s="20"/>
      <c r="C80" s="5"/>
      <c r="D80" s="5"/>
      <c r="E80" s="5"/>
      <c r="F80" s="5"/>
      <c r="G80" s="5"/>
      <c r="H80" s="5"/>
      <c r="I80" s="5"/>
      <c r="J80" s="5"/>
      <c r="K80" s="5"/>
      <c r="L80" s="5"/>
      <c r="M80" s="5"/>
      <c r="N80" s="5"/>
      <c r="O80" s="5"/>
      <c r="P80" s="5"/>
      <c r="Q80" s="5"/>
      <c r="R80" s="5"/>
      <c r="S80" s="21"/>
    </row>
    <row r="81" spans="2:19" s="41" customFormat="1" ht="16" thickBot="1">
      <c r="B81" s="20"/>
      <c r="C81" s="8"/>
      <c r="D81" s="8"/>
      <c r="E81" s="8"/>
      <c r="F81" s="8"/>
      <c r="G81" s="8"/>
      <c r="H81" s="8"/>
      <c r="I81" s="8"/>
      <c r="J81" s="8"/>
      <c r="K81" s="8"/>
      <c r="L81" s="8"/>
      <c r="M81" s="8"/>
      <c r="N81" s="8"/>
      <c r="O81" s="8"/>
      <c r="P81" s="8"/>
      <c r="Q81" s="8"/>
      <c r="R81" s="8"/>
      <c r="S81" s="21"/>
    </row>
    <row r="82" spans="2:19" s="41" customFormat="1">
      <c r="B82" s="3"/>
      <c r="C82" s="4"/>
      <c r="D82" s="4"/>
      <c r="E82" s="4"/>
      <c r="F82" s="4"/>
      <c r="G82" s="4"/>
      <c r="H82" s="4"/>
      <c r="I82" s="4"/>
      <c r="J82" s="4"/>
      <c r="K82" s="4"/>
      <c r="L82" s="4"/>
      <c r="M82" s="4"/>
      <c r="N82" s="4"/>
      <c r="O82" s="4"/>
      <c r="P82" s="4"/>
      <c r="Q82" s="4"/>
      <c r="R82" s="4"/>
      <c r="S82" s="160"/>
    </row>
    <row r="83" spans="2:19" s="41" customFormat="1" ht="11" customHeight="1"/>
    <row r="84" spans="2:19" s="41" customFormat="1" ht="14"/>
    <row r="85" spans="2:19" s="41" customFormat="1" ht="9" customHeight="1">
      <c r="B85" s="446"/>
      <c r="C85" s="447"/>
      <c r="D85" s="447"/>
      <c r="E85" s="447"/>
      <c r="F85" s="447"/>
      <c r="G85" s="447"/>
      <c r="H85" s="447"/>
      <c r="I85" s="447"/>
      <c r="J85" s="447"/>
      <c r="K85" s="447"/>
      <c r="L85" s="447"/>
      <c r="M85" s="447"/>
      <c r="N85" s="449"/>
      <c r="O85" s="447"/>
      <c r="P85" s="486"/>
      <c r="Q85" s="447"/>
      <c r="R85" s="447"/>
      <c r="S85" s="450"/>
    </row>
    <row r="86" spans="2:19" s="41" customFormat="1" ht="17" customHeight="1">
      <c r="B86" s="258"/>
      <c r="C86" s="94"/>
      <c r="D86" s="94"/>
      <c r="E86" s="94"/>
      <c r="F86" s="94"/>
      <c r="G86" s="94"/>
      <c r="H86" s="94"/>
      <c r="I86" s="94"/>
      <c r="J86" s="94"/>
      <c r="K86" s="94"/>
      <c r="L86" s="94"/>
      <c r="M86" s="94"/>
      <c r="N86" s="270"/>
      <c r="O86" s="94"/>
      <c r="P86" s="94"/>
      <c r="Q86" s="94"/>
      <c r="R86" s="94"/>
      <c r="S86" s="259"/>
    </row>
    <row r="87" spans="2:19" s="41" customFormat="1" ht="20" customHeight="1">
      <c r="B87" s="258"/>
      <c r="C87" s="94"/>
      <c r="D87" s="641" t="s">
        <v>206</v>
      </c>
      <c r="E87" s="641"/>
      <c r="F87" s="641" t="s">
        <v>697</v>
      </c>
      <c r="G87" s="641"/>
      <c r="H87" s="641"/>
      <c r="I87" s="641"/>
      <c r="J87" s="641"/>
      <c r="K87" s="645" t="s">
        <v>224</v>
      </c>
      <c r="L87" s="645"/>
      <c r="M87" s="641"/>
      <c r="N87" s="646" t="s">
        <v>207</v>
      </c>
      <c r="O87" s="641"/>
      <c r="P87" s="641"/>
      <c r="Q87" s="646" t="s">
        <v>698</v>
      </c>
      <c r="R87" s="94"/>
      <c r="S87" s="259"/>
    </row>
    <row r="88" spans="2:19" s="41" customFormat="1" ht="18">
      <c r="B88" s="258"/>
      <c r="C88" s="94"/>
      <c r="E88" s="94"/>
      <c r="F88" s="94"/>
      <c r="G88" s="94"/>
      <c r="H88" s="94"/>
      <c r="I88" s="94"/>
      <c r="J88" s="94"/>
      <c r="K88" s="94"/>
      <c r="L88" s="94"/>
      <c r="M88" s="94"/>
      <c r="N88" s="94"/>
      <c r="O88" s="94"/>
      <c r="P88" s="94"/>
      <c r="Q88" s="94"/>
      <c r="R88" s="94"/>
      <c r="S88" s="259"/>
    </row>
    <row r="89" spans="2:19" s="41" customFormat="1" ht="8" customHeight="1">
      <c r="B89" s="487"/>
      <c r="C89" s="488"/>
      <c r="D89" s="488"/>
      <c r="E89" s="488"/>
      <c r="F89" s="488"/>
      <c r="G89" s="488"/>
      <c r="H89" s="488"/>
      <c r="I89" s="488"/>
      <c r="J89" s="488"/>
      <c r="K89" s="488"/>
      <c r="L89" s="488"/>
      <c r="M89" s="488"/>
      <c r="N89" s="488"/>
      <c r="O89" s="488"/>
      <c r="P89" s="488"/>
      <c r="Q89" s="488"/>
      <c r="R89" s="488"/>
      <c r="S89" s="489"/>
    </row>
    <row r="90" spans="2:19" s="41" customFormat="1" ht="7" customHeight="1"/>
    <row r="91" spans="2:19" s="41" customFormat="1">
      <c r="B91" s="2"/>
      <c r="C91" s="2"/>
      <c r="D91" s="2"/>
      <c r="E91" s="2"/>
      <c r="F91" s="2"/>
      <c r="G91" s="2"/>
      <c r="H91" s="2"/>
      <c r="I91" s="2"/>
      <c r="J91" s="2"/>
      <c r="K91" s="2"/>
      <c r="L91" s="2"/>
      <c r="M91" s="2"/>
      <c r="N91" s="2"/>
      <c r="O91" s="2"/>
      <c r="P91" s="2"/>
      <c r="Q91" s="2"/>
      <c r="R91" s="2"/>
      <c r="S91" s="2"/>
    </row>
    <row r="92" spans="2:19" s="41" customFormat="1">
      <c r="B92" s="2"/>
      <c r="C92" s="2"/>
      <c r="D92" s="2"/>
      <c r="E92" s="2"/>
      <c r="F92" s="2"/>
      <c r="G92" s="2"/>
      <c r="H92" s="2"/>
      <c r="I92" s="2"/>
      <c r="J92" s="2"/>
      <c r="K92" s="2"/>
      <c r="L92" s="2"/>
      <c r="M92" s="2"/>
      <c r="N92" s="2"/>
      <c r="O92" s="2"/>
      <c r="P92" s="2"/>
      <c r="Q92" s="2"/>
      <c r="R92" s="2"/>
      <c r="S92" s="2"/>
    </row>
    <row r="93" spans="2:19" s="41" customFormat="1">
      <c r="B93" s="2"/>
      <c r="C93" s="586"/>
      <c r="D93" s="586"/>
      <c r="E93" s="586"/>
      <c r="F93" s="430" t="s">
        <v>10</v>
      </c>
      <c r="G93" s="430" t="s">
        <v>10</v>
      </c>
      <c r="H93" s="430" t="s">
        <v>236</v>
      </c>
      <c r="I93" s="430" t="s">
        <v>236</v>
      </c>
      <c r="J93" s="2"/>
      <c r="K93" s="586"/>
      <c r="L93" s="586"/>
      <c r="M93" s="586"/>
      <c r="N93" s="2"/>
      <c r="O93" s="2"/>
      <c r="P93" s="2"/>
      <c r="Q93" s="2"/>
      <c r="R93" s="2"/>
      <c r="S93" s="2"/>
    </row>
    <row r="94" spans="2:19">
      <c r="C94" s="243"/>
      <c r="D94" s="243" t="s">
        <v>10</v>
      </c>
      <c r="E94" s="243" t="s">
        <v>236</v>
      </c>
      <c r="F94" s="716" t="s">
        <v>720</v>
      </c>
      <c r="G94" s="717" t="s">
        <v>721</v>
      </c>
      <c r="H94" s="717" t="s">
        <v>534</v>
      </c>
      <c r="I94" s="717" t="s">
        <v>721</v>
      </c>
      <c r="K94" s="430"/>
      <c r="L94" s="430" t="s">
        <v>10</v>
      </c>
      <c r="M94" s="430" t="s">
        <v>236</v>
      </c>
    </row>
    <row r="95" spans="2:19">
      <c r="C95" s="713">
        <v>2009</v>
      </c>
      <c r="D95" s="714">
        <v>-2.5000000000000001E-2</v>
      </c>
      <c r="E95" s="714">
        <v>-1.2999999999999999E-2</v>
      </c>
      <c r="F95" s="892">
        <f>(D133+D128+D123+D118+D113+D108+D103+D98+D97+D96)/10</f>
        <v>2.3395833333333334E-2</v>
      </c>
      <c r="G95" s="589">
        <f>AVERAGE(L95:L169)</f>
        <v>2.8724444444444441E-2</v>
      </c>
      <c r="H95" s="892">
        <f>(E133+E128+E123+E118+E113+E108+E103+E98+E97+E96)/10</f>
        <v>2.4641666666666666E-2</v>
      </c>
      <c r="I95" s="589">
        <f>AVERAGE(M95:M169)</f>
        <v>3.3662222222222218E-2</v>
      </c>
      <c r="K95" s="652">
        <v>1945</v>
      </c>
      <c r="L95" s="571">
        <v>-0.01</v>
      </c>
      <c r="M95" s="571">
        <v>6.2E-2</v>
      </c>
    </row>
    <row r="96" spans="2:19">
      <c r="C96" s="713">
        <v>2010</v>
      </c>
      <c r="D96" s="714">
        <v>2.5999999999999999E-2</v>
      </c>
      <c r="E96" s="714">
        <v>1.7000000000000001E-2</v>
      </c>
      <c r="F96" s="40">
        <f>F95</f>
        <v>2.3395833333333334E-2</v>
      </c>
      <c r="G96" s="40">
        <f t="shared" ref="G96:G119" si="5">G95</f>
        <v>2.8724444444444441E-2</v>
      </c>
      <c r="H96" s="40">
        <f t="shared" ref="H96:H119" si="6">H95</f>
        <v>2.4641666666666666E-2</v>
      </c>
      <c r="I96" s="40">
        <f t="shared" ref="I96:I119" si="7">I95</f>
        <v>3.3662222222222218E-2</v>
      </c>
      <c r="K96" s="652">
        <f>K95+1</f>
        <v>1946</v>
      </c>
      <c r="L96" s="571">
        <v>-0.11600000000000001</v>
      </c>
      <c r="M96" s="571">
        <v>0.124</v>
      </c>
    </row>
    <row r="97" spans="1:13">
      <c r="C97" s="713">
        <v>2011</v>
      </c>
      <c r="D97" s="714">
        <v>1.6E-2</v>
      </c>
      <c r="E97" s="714">
        <v>1.9E-2</v>
      </c>
      <c r="F97" s="40">
        <f t="shared" ref="F97:F119" si="8">F96</f>
        <v>2.3395833333333334E-2</v>
      </c>
      <c r="G97" s="40">
        <f t="shared" si="5"/>
        <v>2.8724444444444441E-2</v>
      </c>
      <c r="H97" s="40">
        <f t="shared" si="6"/>
        <v>2.4641666666666666E-2</v>
      </c>
      <c r="I97" s="40">
        <f t="shared" si="7"/>
        <v>3.3662222222222218E-2</v>
      </c>
      <c r="K97" s="652">
        <f t="shared" ref="K97:K160" si="9">K96+1</f>
        <v>1947</v>
      </c>
      <c r="L97" s="571">
        <v>-1.0999999999999999E-2</v>
      </c>
      <c r="M97" s="571">
        <v>1.9E-2</v>
      </c>
    </row>
    <row r="98" spans="1:13">
      <c r="C98" s="713">
        <v>2012</v>
      </c>
      <c r="D98" s="714">
        <f t="shared" ref="D98" si="10">L162</f>
        <v>2.1999999999999999E-2</v>
      </c>
      <c r="E98" s="714">
        <v>1.4999999999999999E-2</v>
      </c>
      <c r="F98" s="40">
        <f t="shared" si="8"/>
        <v>2.3395833333333334E-2</v>
      </c>
      <c r="G98" s="40">
        <f t="shared" si="5"/>
        <v>2.8724444444444441E-2</v>
      </c>
      <c r="H98" s="40">
        <f t="shared" si="6"/>
        <v>2.4641666666666666E-2</v>
      </c>
      <c r="I98" s="40">
        <f t="shared" si="7"/>
        <v>3.3662222222222218E-2</v>
      </c>
      <c r="K98" s="652">
        <f t="shared" si="9"/>
        <v>1948</v>
      </c>
      <c r="L98" s="571">
        <v>4.1000000000000002E-2</v>
      </c>
      <c r="M98" s="571">
        <v>2.3E-2</v>
      </c>
    </row>
    <row r="99" spans="1:13">
      <c r="C99" s="475" t="s">
        <v>135</v>
      </c>
      <c r="D99" s="39">
        <v>3.5999999999999997E-2</v>
      </c>
      <c r="E99" s="39">
        <v>2.1000000000000001E-2</v>
      </c>
      <c r="F99" s="40">
        <f t="shared" si="8"/>
        <v>2.3395833333333334E-2</v>
      </c>
      <c r="G99" s="40">
        <f t="shared" si="5"/>
        <v>2.8724444444444441E-2</v>
      </c>
      <c r="H99" s="40">
        <f t="shared" si="6"/>
        <v>2.4641666666666666E-2</v>
      </c>
      <c r="I99" s="40">
        <f t="shared" si="7"/>
        <v>3.3662222222222218E-2</v>
      </c>
      <c r="J99" s="244"/>
      <c r="K99" s="652">
        <f t="shared" si="9"/>
        <v>1949</v>
      </c>
      <c r="L99" s="571">
        <v>-5.0000000000000001E-3</v>
      </c>
      <c r="M99" s="571">
        <v>2.8000000000000001E-2</v>
      </c>
    </row>
    <row r="100" spans="1:13">
      <c r="C100" s="475" t="s">
        <v>134</v>
      </c>
      <c r="D100" s="39">
        <v>5.0000000000000001E-4</v>
      </c>
      <c r="E100" s="39">
        <v>3.0000000000000001E-3</v>
      </c>
      <c r="F100" s="40">
        <f t="shared" si="8"/>
        <v>2.3395833333333334E-2</v>
      </c>
      <c r="G100" s="40">
        <f t="shared" si="5"/>
        <v>2.8724444444444441E-2</v>
      </c>
      <c r="H100" s="40">
        <f t="shared" si="6"/>
        <v>2.4641666666666666E-2</v>
      </c>
      <c r="I100" s="40">
        <f t="shared" si="7"/>
        <v>3.3662222222222218E-2</v>
      </c>
      <c r="K100" s="652">
        <f t="shared" si="9"/>
        <v>1950</v>
      </c>
      <c r="L100" s="571">
        <v>8.6999999999999994E-2</v>
      </c>
      <c r="M100" s="571">
        <v>6.4000000000000001E-2</v>
      </c>
    </row>
    <row r="101" spans="1:13">
      <c r="C101" s="475" t="s">
        <v>133</v>
      </c>
      <c r="D101" s="39">
        <v>3.2000000000000001E-2</v>
      </c>
      <c r="E101" s="39">
        <v>1.6E-2</v>
      </c>
      <c r="F101" s="40">
        <f t="shared" si="8"/>
        <v>2.3395833333333334E-2</v>
      </c>
      <c r="G101" s="40">
        <f t="shared" si="5"/>
        <v>2.8724444444444441E-2</v>
      </c>
      <c r="H101" s="40">
        <f t="shared" si="6"/>
        <v>2.4641666666666666E-2</v>
      </c>
      <c r="I101" s="40">
        <f t="shared" si="7"/>
        <v>3.3662222222222218E-2</v>
      </c>
      <c r="K101" s="652">
        <f t="shared" si="9"/>
        <v>1951</v>
      </c>
      <c r="L101" s="571">
        <v>8.1000000000000003E-2</v>
      </c>
      <c r="M101" s="571">
        <v>1.6E-2</v>
      </c>
    </row>
    <row r="102" spans="1:13">
      <c r="C102" s="475" t="s">
        <v>136</v>
      </c>
      <c r="D102" s="39">
        <v>3.2000000000000001E-2</v>
      </c>
      <c r="E102" s="39">
        <v>3.5000000000000003E-2</v>
      </c>
      <c r="F102" s="40">
        <f t="shared" si="8"/>
        <v>2.3395833333333334E-2</v>
      </c>
      <c r="G102" s="40">
        <f t="shared" si="5"/>
        <v>2.8724444444444441E-2</v>
      </c>
      <c r="H102" s="40">
        <f t="shared" si="6"/>
        <v>2.4641666666666666E-2</v>
      </c>
      <c r="I102" s="40">
        <f t="shared" si="7"/>
        <v>3.3662222222222218E-2</v>
      </c>
      <c r="K102" s="652">
        <f t="shared" si="9"/>
        <v>1952</v>
      </c>
      <c r="L102" s="571">
        <v>4.1000000000000002E-2</v>
      </c>
      <c r="M102" s="571">
        <v>3.2000000000000001E-2</v>
      </c>
    </row>
    <row r="103" spans="1:13">
      <c r="A103" s="244"/>
      <c r="C103" s="713">
        <v>2013</v>
      </c>
      <c r="D103" s="715">
        <f>AVERAGE(D99:D102)</f>
        <v>2.5125000000000001E-2</v>
      </c>
      <c r="E103" s="715">
        <f>AVERAGE(E99:E102)</f>
        <v>1.8750000000000003E-2</v>
      </c>
      <c r="F103" s="40">
        <f t="shared" si="8"/>
        <v>2.3395833333333334E-2</v>
      </c>
      <c r="G103" s="40">
        <f t="shared" si="5"/>
        <v>2.8724444444444441E-2</v>
      </c>
      <c r="H103" s="40">
        <f t="shared" si="6"/>
        <v>2.4641666666666666E-2</v>
      </c>
      <c r="I103" s="40">
        <f t="shared" si="7"/>
        <v>3.3662222222222218E-2</v>
      </c>
      <c r="J103" s="244"/>
      <c r="K103" s="652">
        <f t="shared" si="9"/>
        <v>1953</v>
      </c>
      <c r="L103" s="571">
        <v>4.7E-2</v>
      </c>
      <c r="M103" s="571">
        <v>4.8000000000000001E-2</v>
      </c>
    </row>
    <row r="104" spans="1:13">
      <c r="A104" s="244"/>
      <c r="C104" s="475" t="s">
        <v>135</v>
      </c>
      <c r="D104" s="244">
        <v>-1.0999999999999999E-2</v>
      </c>
      <c r="E104" s="244">
        <v>1.6E-2</v>
      </c>
      <c r="F104" s="40">
        <f t="shared" si="8"/>
        <v>2.3395833333333334E-2</v>
      </c>
      <c r="G104" s="40">
        <f t="shared" si="5"/>
        <v>2.8724444444444441E-2</v>
      </c>
      <c r="H104" s="40">
        <f t="shared" si="6"/>
        <v>2.4641666666666666E-2</v>
      </c>
      <c r="I104" s="40">
        <f t="shared" si="7"/>
        <v>3.3662222222222218E-2</v>
      </c>
      <c r="J104" s="244"/>
      <c r="K104" s="652">
        <f t="shared" si="9"/>
        <v>1954</v>
      </c>
      <c r="L104" s="571">
        <v>-6.0000000000000001E-3</v>
      </c>
      <c r="M104" s="571">
        <v>2.1000000000000001E-2</v>
      </c>
    </row>
    <row r="105" spans="1:13">
      <c r="A105" s="244"/>
      <c r="C105" s="475" t="s">
        <v>134</v>
      </c>
      <c r="D105" s="244">
        <v>5.5E-2</v>
      </c>
      <c r="E105" s="244">
        <v>4.3999999999999997E-2</v>
      </c>
      <c r="F105" s="40">
        <f t="shared" si="8"/>
        <v>2.3395833333333334E-2</v>
      </c>
      <c r="G105" s="40">
        <f t="shared" si="5"/>
        <v>2.8724444444444441E-2</v>
      </c>
      <c r="H105" s="40">
        <f t="shared" si="6"/>
        <v>2.4641666666666666E-2</v>
      </c>
      <c r="I105" s="40">
        <f t="shared" si="7"/>
        <v>3.3662222222222218E-2</v>
      </c>
      <c r="J105" s="244"/>
      <c r="K105" s="652">
        <f t="shared" si="9"/>
        <v>1955</v>
      </c>
      <c r="L105" s="571">
        <v>7.0999999999999994E-2</v>
      </c>
      <c r="M105" s="571">
        <v>7.3999999999999996E-2</v>
      </c>
    </row>
    <row r="106" spans="1:13">
      <c r="A106" s="244"/>
      <c r="C106" s="475" t="s">
        <v>133</v>
      </c>
      <c r="D106" s="244">
        <v>0.05</v>
      </c>
      <c r="E106" s="244">
        <v>4.3999999999999997E-2</v>
      </c>
      <c r="F106" s="40">
        <f t="shared" si="8"/>
        <v>2.3395833333333334E-2</v>
      </c>
      <c r="G106" s="40">
        <f t="shared" si="5"/>
        <v>2.8724444444444441E-2</v>
      </c>
      <c r="H106" s="40">
        <f t="shared" si="6"/>
        <v>2.4641666666666666E-2</v>
      </c>
      <c r="I106" s="40">
        <f t="shared" si="7"/>
        <v>3.3662222222222218E-2</v>
      </c>
      <c r="J106" s="244"/>
      <c r="K106" s="652">
        <f t="shared" si="9"/>
        <v>1956</v>
      </c>
      <c r="L106" s="571">
        <v>2.1000000000000001E-2</v>
      </c>
      <c r="M106" s="571">
        <v>2.9000000000000001E-2</v>
      </c>
    </row>
    <row r="107" spans="1:13">
      <c r="A107" s="244"/>
      <c r="C107" s="475" t="s">
        <v>136</v>
      </c>
      <c r="D107" s="244">
        <v>2.3E-2</v>
      </c>
      <c r="E107" s="244">
        <v>4.9000000000000002E-2</v>
      </c>
      <c r="F107" s="40">
        <f t="shared" si="8"/>
        <v>2.3395833333333334E-2</v>
      </c>
      <c r="G107" s="40">
        <f t="shared" si="5"/>
        <v>2.8724444444444441E-2</v>
      </c>
      <c r="H107" s="40">
        <f t="shared" si="6"/>
        <v>2.4641666666666666E-2</v>
      </c>
      <c r="I107" s="40">
        <f t="shared" si="7"/>
        <v>3.3662222222222218E-2</v>
      </c>
      <c r="J107" s="244"/>
      <c r="K107" s="652">
        <f t="shared" si="9"/>
        <v>1957</v>
      </c>
      <c r="L107" s="571">
        <v>2.1000000000000001E-2</v>
      </c>
      <c r="M107" s="571">
        <v>2.5000000000000001E-2</v>
      </c>
    </row>
    <row r="108" spans="1:13">
      <c r="A108" s="244"/>
      <c r="C108" s="713">
        <v>2014</v>
      </c>
      <c r="D108" s="715">
        <f>AVERAGE(D104:D107)</f>
        <v>2.9249999999999998E-2</v>
      </c>
      <c r="E108" s="715">
        <f>AVERAGE(E104:E107)</f>
        <v>3.8249999999999999E-2</v>
      </c>
      <c r="F108" s="40">
        <f t="shared" si="8"/>
        <v>2.3395833333333334E-2</v>
      </c>
      <c r="G108" s="40">
        <f t="shared" si="5"/>
        <v>2.8724444444444441E-2</v>
      </c>
      <c r="H108" s="40">
        <f t="shared" si="6"/>
        <v>2.4641666666666666E-2</v>
      </c>
      <c r="I108" s="40">
        <f t="shared" si="7"/>
        <v>3.3662222222222218E-2</v>
      </c>
      <c r="J108" s="244"/>
      <c r="K108" s="652">
        <f t="shared" si="9"/>
        <v>1958</v>
      </c>
      <c r="L108" s="571">
        <v>-7.0000000000000001E-3</v>
      </c>
      <c r="M108" s="571">
        <v>8.9999999999999993E-3</v>
      </c>
    </row>
    <row r="109" spans="1:13">
      <c r="A109" s="244"/>
      <c r="C109" s="475" t="s">
        <v>135</v>
      </c>
      <c r="D109" s="244">
        <v>3.2000000000000001E-2</v>
      </c>
      <c r="E109" s="244">
        <v>3.4000000000000002E-2</v>
      </c>
      <c r="F109" s="40">
        <f t="shared" si="8"/>
        <v>2.3395833333333334E-2</v>
      </c>
      <c r="G109" s="40">
        <f t="shared" si="5"/>
        <v>2.8724444444444441E-2</v>
      </c>
      <c r="H109" s="40">
        <f t="shared" si="6"/>
        <v>2.4641666666666666E-2</v>
      </c>
      <c r="I109" s="40">
        <f t="shared" si="7"/>
        <v>3.3662222222222218E-2</v>
      </c>
      <c r="J109" s="244"/>
      <c r="K109" s="652">
        <f t="shared" si="9"/>
        <v>1959</v>
      </c>
      <c r="L109" s="571">
        <v>6.9000000000000006E-2</v>
      </c>
      <c r="M109" s="571">
        <v>5.7000000000000002E-2</v>
      </c>
    </row>
    <row r="110" spans="1:13">
      <c r="A110" s="244"/>
      <c r="C110" s="475" t="s">
        <v>134</v>
      </c>
      <c r="D110" s="244">
        <v>0.03</v>
      </c>
      <c r="E110" s="244">
        <v>3.2000000000000001E-2</v>
      </c>
      <c r="F110" s="40">
        <f t="shared" si="8"/>
        <v>2.3395833333333334E-2</v>
      </c>
      <c r="G110" s="40">
        <f t="shared" si="5"/>
        <v>2.8724444444444441E-2</v>
      </c>
      <c r="H110" s="40">
        <f t="shared" si="6"/>
        <v>2.4641666666666666E-2</v>
      </c>
      <c r="I110" s="40">
        <f t="shared" si="7"/>
        <v>3.3662222222222218E-2</v>
      </c>
      <c r="J110" s="244"/>
      <c r="K110" s="652">
        <f t="shared" si="9"/>
        <v>1960</v>
      </c>
      <c r="L110" s="571">
        <v>2.5999999999999999E-2</v>
      </c>
      <c r="M110" s="571">
        <v>2.7E-2</v>
      </c>
    </row>
    <row r="111" spans="1:13">
      <c r="A111" s="244"/>
      <c r="C111" s="475" t="s">
        <v>133</v>
      </c>
      <c r="D111" s="244">
        <v>1.2999999999999999E-2</v>
      </c>
      <c r="E111" s="244">
        <v>3.1E-2</v>
      </c>
      <c r="F111" s="40">
        <f t="shared" si="8"/>
        <v>2.3395833333333334E-2</v>
      </c>
      <c r="G111" s="40">
        <f t="shared" si="5"/>
        <v>2.8724444444444441E-2</v>
      </c>
      <c r="H111" s="40">
        <f t="shared" si="6"/>
        <v>2.4641666666666666E-2</v>
      </c>
      <c r="I111" s="40">
        <f t="shared" si="7"/>
        <v>3.3662222222222218E-2</v>
      </c>
      <c r="J111" s="244"/>
      <c r="K111" s="652">
        <f t="shared" si="9"/>
        <v>1961</v>
      </c>
      <c r="L111" s="571">
        <v>2.5999999999999999E-2</v>
      </c>
      <c r="M111" s="571">
        <v>2.1000000000000001E-2</v>
      </c>
    </row>
    <row r="112" spans="1:13">
      <c r="A112" s="244"/>
      <c r="C112" s="475" t="s">
        <v>136</v>
      </c>
      <c r="D112" s="244">
        <v>1E-3</v>
      </c>
      <c r="E112" s="244">
        <v>1.7999999999999999E-2</v>
      </c>
      <c r="F112" s="40">
        <f t="shared" si="8"/>
        <v>2.3395833333333334E-2</v>
      </c>
      <c r="G112" s="40">
        <f t="shared" si="5"/>
        <v>2.8724444444444441E-2</v>
      </c>
      <c r="H112" s="40">
        <f t="shared" si="6"/>
        <v>2.4641666666666666E-2</v>
      </c>
      <c r="I112" s="40">
        <f t="shared" si="7"/>
        <v>3.3662222222222218E-2</v>
      </c>
      <c r="J112" s="244"/>
      <c r="K112" s="652">
        <f t="shared" si="9"/>
        <v>1962</v>
      </c>
      <c r="L112" s="571">
        <v>6.0999999999999999E-2</v>
      </c>
      <c r="M112" s="571">
        <v>4.9000000000000002E-2</v>
      </c>
    </row>
    <row r="113" spans="1:13">
      <c r="A113" s="244"/>
      <c r="C113" s="713">
        <v>2015</v>
      </c>
      <c r="D113" s="715">
        <f>AVERAGE(D109:D112)</f>
        <v>1.9E-2</v>
      </c>
      <c r="E113" s="715">
        <f>AVERAGE(E109:E112)</f>
        <v>2.8750000000000001E-2</v>
      </c>
      <c r="F113" s="40">
        <f t="shared" si="8"/>
        <v>2.3395833333333334E-2</v>
      </c>
      <c r="G113" s="40">
        <f t="shared" si="5"/>
        <v>2.8724444444444441E-2</v>
      </c>
      <c r="H113" s="40">
        <f t="shared" si="6"/>
        <v>2.4641666666666666E-2</v>
      </c>
      <c r="I113" s="40">
        <f t="shared" si="7"/>
        <v>3.3662222222222218E-2</v>
      </c>
      <c r="J113" s="244"/>
      <c r="K113" s="652">
        <f t="shared" si="9"/>
        <v>1963</v>
      </c>
      <c r="L113" s="571">
        <v>4.3999999999999997E-2</v>
      </c>
      <c r="M113" s="571">
        <v>4.1000000000000002E-2</v>
      </c>
    </row>
    <row r="114" spans="1:13">
      <c r="C114" s="475" t="s">
        <v>135</v>
      </c>
      <c r="D114" s="244">
        <v>0.02</v>
      </c>
      <c r="E114" s="244">
        <v>3.2000000000000001E-2</v>
      </c>
      <c r="F114" s="40">
        <f t="shared" si="8"/>
        <v>2.3395833333333334E-2</v>
      </c>
      <c r="G114" s="40">
        <f t="shared" si="5"/>
        <v>2.8724444444444441E-2</v>
      </c>
      <c r="H114" s="40">
        <f t="shared" si="6"/>
        <v>2.4641666666666666E-2</v>
      </c>
      <c r="I114" s="40">
        <f t="shared" si="7"/>
        <v>3.3662222222222218E-2</v>
      </c>
      <c r="J114" s="244"/>
      <c r="K114" s="652">
        <f t="shared" si="9"/>
        <v>1964</v>
      </c>
      <c r="L114" s="571">
        <v>5.8000000000000003E-2</v>
      </c>
      <c r="M114" s="571">
        <v>0.06</v>
      </c>
    </row>
    <row r="115" spans="1:13">
      <c r="A115" s="244"/>
      <c r="C115" s="475" t="s">
        <v>134</v>
      </c>
      <c r="D115" s="244">
        <v>1.9E-2</v>
      </c>
      <c r="E115" s="244">
        <v>2.9000000000000001E-2</v>
      </c>
      <c r="F115" s="40">
        <f t="shared" si="8"/>
        <v>2.3395833333333334E-2</v>
      </c>
      <c r="G115" s="40">
        <f t="shared" si="5"/>
        <v>2.8724444444444441E-2</v>
      </c>
      <c r="H115" s="40">
        <f t="shared" si="6"/>
        <v>2.4641666666666666E-2</v>
      </c>
      <c r="I115" s="40">
        <f t="shared" si="7"/>
        <v>3.3662222222222218E-2</v>
      </c>
      <c r="J115" s="244"/>
      <c r="K115" s="652">
        <f t="shared" si="9"/>
        <v>1965</v>
      </c>
      <c r="L115" s="571">
        <v>6.5000000000000002E-2</v>
      </c>
      <c r="M115" s="571">
        <v>6.3E-2</v>
      </c>
    </row>
    <row r="116" spans="1:13">
      <c r="A116" s="244"/>
      <c r="C116" s="475" t="s">
        <v>133</v>
      </c>
      <c r="D116" s="244">
        <v>2.1999999999999999E-2</v>
      </c>
      <c r="E116" s="244">
        <v>2.5999999999999999E-2</v>
      </c>
      <c r="F116" s="40">
        <f t="shared" si="8"/>
        <v>2.3395833333333334E-2</v>
      </c>
      <c r="G116" s="40">
        <f t="shared" si="5"/>
        <v>2.8724444444444441E-2</v>
      </c>
      <c r="H116" s="40">
        <f t="shared" si="6"/>
        <v>2.4641666666666666E-2</v>
      </c>
      <c r="I116" s="40">
        <f t="shared" si="7"/>
        <v>3.3662222222222218E-2</v>
      </c>
      <c r="J116" s="244"/>
      <c r="K116" s="652">
        <f t="shared" si="9"/>
        <v>1966</v>
      </c>
      <c r="L116" s="571">
        <v>6.6000000000000003E-2</v>
      </c>
      <c r="M116" s="571">
        <v>5.7000000000000002E-2</v>
      </c>
    </row>
    <row r="117" spans="1:13">
      <c r="A117" s="244"/>
      <c r="C117" s="475" t="s">
        <v>136</v>
      </c>
      <c r="D117" s="244">
        <v>0.02</v>
      </c>
      <c r="E117" s="244">
        <v>2.5000000000000001E-2</v>
      </c>
      <c r="F117" s="40">
        <f t="shared" si="8"/>
        <v>2.3395833333333334E-2</v>
      </c>
      <c r="G117" s="40">
        <f t="shared" si="5"/>
        <v>2.8724444444444441E-2</v>
      </c>
      <c r="H117" s="40">
        <f t="shared" si="6"/>
        <v>2.4641666666666666E-2</v>
      </c>
      <c r="I117" s="40">
        <f t="shared" si="7"/>
        <v>3.3662222222222218E-2</v>
      </c>
      <c r="J117" s="244"/>
      <c r="K117" s="652">
        <f t="shared" si="9"/>
        <v>1967</v>
      </c>
      <c r="L117" s="571">
        <v>2.7E-2</v>
      </c>
      <c r="M117" s="571">
        <v>3.6999999999999998E-2</v>
      </c>
    </row>
    <row r="118" spans="1:13">
      <c r="A118" s="244"/>
      <c r="C118" s="713">
        <v>2016</v>
      </c>
      <c r="D118" s="715">
        <f>AVERAGE(D114:D117)</f>
        <v>2.0250000000000001E-2</v>
      </c>
      <c r="E118" s="715">
        <f>AVERAGE(E114:E117)</f>
        <v>2.7999999999999997E-2</v>
      </c>
      <c r="F118" s="40">
        <f t="shared" si="8"/>
        <v>2.3395833333333334E-2</v>
      </c>
      <c r="G118" s="40">
        <f t="shared" si="5"/>
        <v>2.8724444444444441E-2</v>
      </c>
      <c r="H118" s="40">
        <f t="shared" si="6"/>
        <v>2.4641666666666666E-2</v>
      </c>
      <c r="I118" s="40">
        <f t="shared" si="7"/>
        <v>3.3662222222222218E-2</v>
      </c>
      <c r="J118" s="244"/>
      <c r="K118" s="652">
        <f t="shared" si="9"/>
        <v>1968</v>
      </c>
      <c r="L118" s="571">
        <v>4.9000000000000002E-2</v>
      </c>
      <c r="M118" s="571">
        <v>3.6999999999999998E-2</v>
      </c>
    </row>
    <row r="119" spans="1:13">
      <c r="A119" s="244"/>
      <c r="C119" s="475" t="s">
        <v>135</v>
      </c>
      <c r="D119" s="244">
        <v>2.3E-2</v>
      </c>
      <c r="E119" s="244">
        <v>2.4E-2</v>
      </c>
      <c r="F119" s="40">
        <f t="shared" si="8"/>
        <v>2.3395833333333334E-2</v>
      </c>
      <c r="G119" s="40">
        <f t="shared" si="5"/>
        <v>2.8724444444444441E-2</v>
      </c>
      <c r="H119" s="40">
        <f t="shared" si="6"/>
        <v>2.4641666666666666E-2</v>
      </c>
      <c r="I119" s="40">
        <f t="shared" si="7"/>
        <v>3.3662222222222218E-2</v>
      </c>
      <c r="J119" s="244"/>
      <c r="K119" s="652">
        <f t="shared" si="9"/>
        <v>1969</v>
      </c>
      <c r="L119" s="571">
        <v>3.1E-2</v>
      </c>
      <c r="M119" s="571">
        <v>2.4E-2</v>
      </c>
    </row>
    <row r="120" spans="1:13">
      <c r="A120" s="244"/>
      <c r="C120" s="475" t="s">
        <v>134</v>
      </c>
      <c r="D120" s="244">
        <v>2.1999999999999999E-2</v>
      </c>
      <c r="E120" s="244">
        <v>2.4E-2</v>
      </c>
      <c r="F120" s="40">
        <f>F119</f>
        <v>2.3395833333333334E-2</v>
      </c>
      <c r="G120" s="40">
        <f>G119</f>
        <v>2.8724444444444441E-2</v>
      </c>
      <c r="H120" s="40">
        <f t="shared" ref="H120:I125" si="11">H119</f>
        <v>2.4641666666666666E-2</v>
      </c>
      <c r="I120" s="40">
        <f t="shared" si="11"/>
        <v>3.3662222222222218E-2</v>
      </c>
      <c r="J120" s="244"/>
      <c r="K120" s="652">
        <f t="shared" si="9"/>
        <v>1970</v>
      </c>
      <c r="L120" s="571">
        <v>2E-3</v>
      </c>
      <c r="M120" s="571">
        <v>2E-3</v>
      </c>
    </row>
    <row r="121" spans="1:13">
      <c r="A121" s="244"/>
      <c r="C121" s="475" t="s">
        <v>133</v>
      </c>
      <c r="D121" s="244">
        <v>3.2000000000000001E-2</v>
      </c>
      <c r="E121" s="244">
        <v>2.4E-2</v>
      </c>
      <c r="F121" s="40">
        <f>F120</f>
        <v>2.3395833333333334E-2</v>
      </c>
      <c r="G121" s="40">
        <f>G120</f>
        <v>2.8724444444444441E-2</v>
      </c>
      <c r="H121" s="40">
        <f t="shared" si="11"/>
        <v>2.4641666666666666E-2</v>
      </c>
      <c r="I121" s="40">
        <f t="shared" si="11"/>
        <v>3.3662222222222218E-2</v>
      </c>
      <c r="J121" s="244"/>
      <c r="K121" s="652">
        <f t="shared" si="9"/>
        <v>1971</v>
      </c>
      <c r="L121" s="571">
        <v>3.3000000000000002E-2</v>
      </c>
      <c r="M121" s="571">
        <v>3.7999999999999999E-2</v>
      </c>
    </row>
    <row r="122" spans="1:13">
      <c r="A122" s="244"/>
      <c r="C122" s="475" t="s">
        <v>136</v>
      </c>
      <c r="D122" s="244">
        <v>3.5000000000000003E-2</v>
      </c>
      <c r="E122" s="244">
        <v>4.5999999999999999E-2</v>
      </c>
      <c r="F122" s="40">
        <f t="shared" ref="F122:F123" si="12">F121</f>
        <v>2.3395833333333334E-2</v>
      </c>
      <c r="G122" s="40">
        <f t="shared" ref="G122:I129" si="13">G121</f>
        <v>2.8724444444444441E-2</v>
      </c>
      <c r="H122" s="40">
        <f t="shared" si="11"/>
        <v>2.4641666666666666E-2</v>
      </c>
      <c r="I122" s="40">
        <f t="shared" si="11"/>
        <v>3.3662222222222218E-2</v>
      </c>
      <c r="J122" s="244"/>
      <c r="K122" s="652">
        <f>K121+1</f>
        <v>1972</v>
      </c>
      <c r="L122" s="571">
        <v>5.1999999999999998E-2</v>
      </c>
      <c r="M122" s="571">
        <v>6.0999999999999999E-2</v>
      </c>
    </row>
    <row r="123" spans="1:13">
      <c r="A123" s="244"/>
      <c r="C123" s="713">
        <v>2017</v>
      </c>
      <c r="D123" s="715">
        <f>AVERAGE(D119:D122)</f>
        <v>2.8000000000000001E-2</v>
      </c>
      <c r="E123" s="715">
        <f>AVERAGE(E119:E122)</f>
        <v>2.9500000000000002E-2</v>
      </c>
      <c r="F123" s="40">
        <f t="shared" si="12"/>
        <v>2.3395833333333334E-2</v>
      </c>
      <c r="G123" s="40">
        <f t="shared" si="13"/>
        <v>2.8724444444444441E-2</v>
      </c>
      <c r="H123" s="40">
        <f t="shared" si="11"/>
        <v>2.4641666666666666E-2</v>
      </c>
      <c r="I123" s="40">
        <f t="shared" si="11"/>
        <v>3.3662222222222218E-2</v>
      </c>
      <c r="J123" s="244"/>
      <c r="K123" s="652">
        <f t="shared" si="9"/>
        <v>1973</v>
      </c>
      <c r="L123" s="571">
        <v>5.6000000000000001E-2</v>
      </c>
      <c r="M123" s="571">
        <v>0.05</v>
      </c>
    </row>
    <row r="124" spans="1:13">
      <c r="A124" s="244"/>
      <c r="C124" s="475" t="s">
        <v>135</v>
      </c>
      <c r="D124" s="39">
        <v>2.5000000000000001E-2</v>
      </c>
      <c r="E124" s="39">
        <v>1.7000000000000001E-2</v>
      </c>
      <c r="F124" s="40">
        <f>F123</f>
        <v>2.3395833333333334E-2</v>
      </c>
      <c r="G124" s="40">
        <f t="shared" si="13"/>
        <v>2.8724444444444441E-2</v>
      </c>
      <c r="H124" s="40">
        <f t="shared" si="11"/>
        <v>2.4641666666666666E-2</v>
      </c>
      <c r="I124" s="40">
        <f t="shared" si="11"/>
        <v>3.3662222222222218E-2</v>
      </c>
      <c r="J124" s="244"/>
      <c r="K124" s="652">
        <f t="shared" si="9"/>
        <v>1974</v>
      </c>
      <c r="L124" s="571">
        <v>-5.0000000000000001E-3</v>
      </c>
      <c r="M124" s="571">
        <v>-8.0000000000000002E-3</v>
      </c>
    </row>
    <row r="125" spans="1:13">
      <c r="A125" s="244"/>
      <c r="C125" s="475" t="s">
        <v>134</v>
      </c>
      <c r="D125" s="39">
        <v>3.5000000000000003E-2</v>
      </c>
      <c r="E125" s="39">
        <v>0.04</v>
      </c>
      <c r="F125" s="40">
        <f>F124</f>
        <v>2.3395833333333334E-2</v>
      </c>
      <c r="G125" s="40">
        <f t="shared" si="13"/>
        <v>2.8724444444444441E-2</v>
      </c>
      <c r="H125" s="40">
        <f t="shared" si="11"/>
        <v>2.4641666666666666E-2</v>
      </c>
      <c r="I125" s="40">
        <f t="shared" si="11"/>
        <v>3.3662222222222218E-2</v>
      </c>
      <c r="J125" s="244"/>
      <c r="K125" s="652">
        <f t="shared" si="9"/>
        <v>1975</v>
      </c>
      <c r="L125" s="571">
        <v>-2E-3</v>
      </c>
      <c r="M125" s="571">
        <v>2.3E-2</v>
      </c>
    </row>
    <row r="126" spans="1:13">
      <c r="A126" s="244"/>
      <c r="C126" s="475" t="s">
        <v>133</v>
      </c>
      <c r="D126" s="39">
        <v>2.9000000000000001E-2</v>
      </c>
      <c r="E126" s="39">
        <v>3.5000000000000003E-2</v>
      </c>
      <c r="F126" s="40">
        <f t="shared" ref="F126:I130" si="14">F125</f>
        <v>2.3395833333333334E-2</v>
      </c>
      <c r="G126" s="40">
        <f t="shared" si="13"/>
        <v>2.8724444444444441E-2</v>
      </c>
      <c r="H126" s="40">
        <f t="shared" si="13"/>
        <v>2.4641666666666666E-2</v>
      </c>
      <c r="I126" s="40">
        <f t="shared" si="13"/>
        <v>3.3662222222222218E-2</v>
      </c>
      <c r="J126" s="244"/>
      <c r="K126" s="652">
        <f t="shared" si="9"/>
        <v>1976</v>
      </c>
      <c r="L126" s="571">
        <v>5.3999999999999999E-2</v>
      </c>
      <c r="M126" s="571">
        <v>5.6000000000000001E-2</v>
      </c>
    </row>
    <row r="127" spans="1:13">
      <c r="A127" s="244"/>
      <c r="C127" s="475" t="s">
        <v>136</v>
      </c>
      <c r="D127" s="39">
        <v>1.0999999999999999E-2</v>
      </c>
      <c r="E127" s="39">
        <v>1.4E-2</v>
      </c>
      <c r="F127" s="40">
        <f t="shared" si="14"/>
        <v>2.3395833333333334E-2</v>
      </c>
      <c r="G127" s="40">
        <f t="shared" si="13"/>
        <v>2.8724444444444441E-2</v>
      </c>
      <c r="H127" s="40">
        <f t="shared" si="13"/>
        <v>2.4641666666666666E-2</v>
      </c>
      <c r="I127" s="40">
        <f t="shared" si="13"/>
        <v>3.3662222222222218E-2</v>
      </c>
      <c r="J127" s="244"/>
      <c r="K127" s="652">
        <f t="shared" si="9"/>
        <v>1977</v>
      </c>
      <c r="L127" s="571">
        <v>4.5999999999999999E-2</v>
      </c>
      <c r="M127" s="571">
        <v>4.2000000000000003E-2</v>
      </c>
    </row>
    <row r="128" spans="1:13">
      <c r="A128" s="244"/>
      <c r="C128" s="713">
        <v>2018</v>
      </c>
      <c r="D128" s="715">
        <f>AVERAGE(D124:D127)</f>
        <v>2.5000000000000001E-2</v>
      </c>
      <c r="E128" s="715">
        <f>AVERAGE(E124:E127)</f>
        <v>2.6499999999999999E-2</v>
      </c>
      <c r="F128" s="40">
        <f t="shared" si="14"/>
        <v>2.3395833333333334E-2</v>
      </c>
      <c r="G128" s="40">
        <f t="shared" si="13"/>
        <v>2.8724444444444441E-2</v>
      </c>
      <c r="H128" s="40">
        <f t="shared" si="13"/>
        <v>2.4641666666666666E-2</v>
      </c>
      <c r="I128" s="40">
        <f t="shared" si="13"/>
        <v>3.3662222222222218E-2</v>
      </c>
      <c r="J128" s="244"/>
      <c r="K128" s="652">
        <f t="shared" si="9"/>
        <v>1978</v>
      </c>
      <c r="L128" s="571">
        <v>5.6000000000000001E-2</v>
      </c>
      <c r="M128" s="571">
        <v>4.3999999999999997E-2</v>
      </c>
    </row>
    <row r="129" spans="1:13">
      <c r="A129" s="244"/>
      <c r="C129" s="475" t="s">
        <v>135</v>
      </c>
      <c r="D129" s="39">
        <v>3.1E-2</v>
      </c>
      <c r="E129" s="39">
        <v>1.0999999999999999E-2</v>
      </c>
      <c r="F129" s="40">
        <f t="shared" si="14"/>
        <v>2.3395833333333334E-2</v>
      </c>
      <c r="G129" s="40">
        <f t="shared" si="13"/>
        <v>2.8724444444444441E-2</v>
      </c>
      <c r="H129" s="40">
        <f t="shared" si="13"/>
        <v>2.4641666666666666E-2</v>
      </c>
      <c r="I129" s="40">
        <f t="shared" si="13"/>
        <v>3.3662222222222218E-2</v>
      </c>
      <c r="J129" s="244"/>
      <c r="K129" s="652">
        <f t="shared" si="9"/>
        <v>1979</v>
      </c>
      <c r="L129" s="571">
        <v>3.2000000000000001E-2</v>
      </c>
      <c r="M129" s="571">
        <v>2.4E-2</v>
      </c>
    </row>
    <row r="130" spans="1:13">
      <c r="A130" s="244"/>
      <c r="C130" s="475" t="s">
        <v>134</v>
      </c>
      <c r="D130" s="39">
        <v>0.02</v>
      </c>
      <c r="E130" s="39">
        <v>4.5999999999999999E-2</v>
      </c>
      <c r="F130" s="40">
        <f t="shared" si="14"/>
        <v>2.3395833333333334E-2</v>
      </c>
      <c r="G130" s="40">
        <f t="shared" si="14"/>
        <v>2.8724444444444441E-2</v>
      </c>
      <c r="H130" s="40">
        <f t="shared" si="14"/>
        <v>2.4641666666666666E-2</v>
      </c>
      <c r="I130" s="40">
        <f t="shared" si="14"/>
        <v>3.3662222222222218E-2</v>
      </c>
      <c r="J130" s="244"/>
      <c r="K130" s="652">
        <f t="shared" si="9"/>
        <v>1980</v>
      </c>
      <c r="L130" s="571">
        <v>-2E-3</v>
      </c>
      <c r="M130" s="571">
        <v>-3.0000000000000001E-3</v>
      </c>
    </row>
    <row r="131" spans="1:13">
      <c r="A131" s="244"/>
      <c r="C131" s="475" t="s">
        <v>133</v>
      </c>
      <c r="D131" s="39">
        <v>1.9E-2</v>
      </c>
      <c r="E131" s="39">
        <v>0.02</v>
      </c>
      <c r="F131" s="40">
        <f t="shared" ref="F131:I131" si="15">F130</f>
        <v>2.3395833333333334E-2</v>
      </c>
      <c r="G131" s="40">
        <f t="shared" si="15"/>
        <v>2.8724444444444441E-2</v>
      </c>
      <c r="H131" s="40">
        <f t="shared" si="15"/>
        <v>2.4641666666666666E-2</v>
      </c>
      <c r="I131" s="40">
        <f t="shared" si="15"/>
        <v>3.3662222222222218E-2</v>
      </c>
      <c r="J131" s="244"/>
      <c r="K131" s="652">
        <f t="shared" si="9"/>
        <v>1981</v>
      </c>
      <c r="L131" s="571">
        <v>2.5999999999999999E-2</v>
      </c>
      <c r="M131" s="571">
        <v>1.4999999999999999E-2</v>
      </c>
    </row>
    <row r="132" spans="1:13">
      <c r="A132" s="244"/>
      <c r="C132" s="475" t="s">
        <v>136</v>
      </c>
      <c r="D132" s="39"/>
      <c r="E132" s="39"/>
      <c r="F132" s="40">
        <f t="shared" ref="F132:I132" si="16">F131</f>
        <v>2.3395833333333334E-2</v>
      </c>
      <c r="G132" s="40">
        <f t="shared" si="16"/>
        <v>2.8724444444444441E-2</v>
      </c>
      <c r="H132" s="40">
        <f t="shared" si="16"/>
        <v>2.4641666666666666E-2</v>
      </c>
      <c r="I132" s="40">
        <f t="shared" si="16"/>
        <v>3.3662222222222218E-2</v>
      </c>
      <c r="J132" s="244"/>
      <c r="K132" s="652">
        <f t="shared" si="9"/>
        <v>1982</v>
      </c>
      <c r="L132" s="571">
        <v>-1.9E-2</v>
      </c>
      <c r="M132" s="571">
        <v>1.4E-2</v>
      </c>
    </row>
    <row r="133" spans="1:13">
      <c r="A133" s="244"/>
      <c r="C133" s="713">
        <v>2019</v>
      </c>
      <c r="D133" s="715">
        <f>AVERAGE(D129:D132)</f>
        <v>2.3333333333333334E-2</v>
      </c>
      <c r="E133" s="715">
        <f>AVERAGE(E129:E132)</f>
        <v>2.5666666666666667E-2</v>
      </c>
      <c r="F133" s="40">
        <f t="shared" ref="F133:I133" si="17">F132</f>
        <v>2.3395833333333334E-2</v>
      </c>
      <c r="G133" s="40">
        <f t="shared" si="17"/>
        <v>2.8724444444444441E-2</v>
      </c>
      <c r="H133" s="40">
        <f t="shared" si="17"/>
        <v>2.4641666666666666E-2</v>
      </c>
      <c r="I133" s="40">
        <f t="shared" si="17"/>
        <v>3.3662222222222218E-2</v>
      </c>
      <c r="J133" s="244"/>
      <c r="K133" s="652">
        <f t="shared" si="9"/>
        <v>1983</v>
      </c>
      <c r="L133" s="571">
        <v>4.5999999999999999E-2</v>
      </c>
      <c r="M133" s="571">
        <v>5.7000000000000002E-2</v>
      </c>
    </row>
    <row r="134" spans="1:13">
      <c r="A134" s="244"/>
      <c r="C134" s="475" t="s">
        <v>135</v>
      </c>
      <c r="D134" s="39"/>
      <c r="E134" s="39"/>
      <c r="F134" s="40"/>
      <c r="G134" s="40"/>
      <c r="H134" s="40"/>
      <c r="I134" s="40"/>
      <c r="J134" s="244"/>
      <c r="K134" s="652">
        <f t="shared" si="9"/>
        <v>1984</v>
      </c>
      <c r="L134" s="571">
        <v>7.2999999999999995E-2</v>
      </c>
      <c r="M134" s="571">
        <v>5.2999999999999999E-2</v>
      </c>
    </row>
    <row r="135" spans="1:13">
      <c r="A135" s="244"/>
      <c r="C135" s="475" t="s">
        <v>134</v>
      </c>
      <c r="D135" s="39"/>
      <c r="E135" s="39"/>
      <c r="F135" s="40"/>
      <c r="G135" s="40"/>
      <c r="H135" s="40"/>
      <c r="I135" s="40"/>
      <c r="J135" s="244"/>
      <c r="K135" s="652">
        <f t="shared" si="9"/>
        <v>1985</v>
      </c>
      <c r="L135" s="571">
        <v>4.2000000000000003E-2</v>
      </c>
      <c r="M135" s="571">
        <v>5.2999999999999999E-2</v>
      </c>
    </row>
    <row r="136" spans="1:13">
      <c r="A136" s="244"/>
      <c r="C136" s="475" t="s">
        <v>133</v>
      </c>
      <c r="D136" s="39"/>
      <c r="E136" s="39"/>
      <c r="F136" s="40"/>
      <c r="G136" s="40"/>
      <c r="H136" s="40"/>
      <c r="I136" s="40"/>
      <c r="J136" s="244"/>
      <c r="K136" s="652">
        <f t="shared" si="9"/>
        <v>1986</v>
      </c>
      <c r="L136" s="571">
        <v>3.5000000000000003E-2</v>
      </c>
      <c r="M136" s="571">
        <v>4.2000000000000003E-2</v>
      </c>
    </row>
    <row r="137" spans="1:13">
      <c r="A137" s="244"/>
      <c r="C137" s="475" t="s">
        <v>136</v>
      </c>
      <c r="D137" s="39"/>
      <c r="E137" s="39"/>
      <c r="F137" s="40"/>
      <c r="G137" s="40"/>
      <c r="H137" s="40"/>
      <c r="I137" s="40"/>
      <c r="J137" s="244"/>
      <c r="K137" s="652">
        <f t="shared" si="9"/>
        <v>1987</v>
      </c>
      <c r="L137" s="571">
        <v>3.5000000000000003E-2</v>
      </c>
      <c r="M137" s="571">
        <v>3.4000000000000002E-2</v>
      </c>
    </row>
    <row r="138" spans="1:13">
      <c r="A138" s="244"/>
      <c r="C138" s="713">
        <v>2020</v>
      </c>
      <c r="D138" s="715" t="e">
        <f>AVERAGE(D134:D137)</f>
        <v>#DIV/0!</v>
      </c>
      <c r="E138" s="715" t="e">
        <f>AVERAGE(E134:E137)</f>
        <v>#DIV/0!</v>
      </c>
      <c r="J138" s="244"/>
      <c r="K138" s="652">
        <f t="shared" si="9"/>
        <v>1988</v>
      </c>
      <c r="L138" s="571">
        <v>4.2000000000000003E-2</v>
      </c>
      <c r="M138" s="571">
        <v>4.2000000000000003E-2</v>
      </c>
    </row>
    <row r="139" spans="1:13">
      <c r="A139" s="244"/>
      <c r="C139" s="244"/>
      <c r="D139" s="244"/>
      <c r="E139" s="244"/>
      <c r="F139" s="244"/>
      <c r="G139" s="244"/>
      <c r="I139" s="244"/>
      <c r="J139" s="244"/>
      <c r="K139" s="652">
        <f t="shared" si="9"/>
        <v>1989</v>
      </c>
      <c r="L139" s="571">
        <v>3.6999999999999998E-2</v>
      </c>
      <c r="M139" s="571">
        <v>2.9000000000000001E-2</v>
      </c>
    </row>
    <row r="140" spans="1:13">
      <c r="A140" s="244"/>
      <c r="C140" s="586"/>
      <c r="D140" s="586"/>
      <c r="E140" s="586"/>
      <c r="F140" s="430" t="s">
        <v>10</v>
      </c>
      <c r="G140" s="430" t="s">
        <v>10</v>
      </c>
      <c r="H140" s="430" t="s">
        <v>236</v>
      </c>
      <c r="I140" s="430" t="s">
        <v>236</v>
      </c>
      <c r="J140" s="244"/>
      <c r="K140" s="652">
        <f t="shared" si="9"/>
        <v>1990</v>
      </c>
      <c r="L140" s="571">
        <v>1.9E-2</v>
      </c>
      <c r="M140" s="571">
        <v>2.1000000000000001E-2</v>
      </c>
    </row>
    <row r="141" spans="1:13">
      <c r="A141" s="244"/>
      <c r="C141" s="243"/>
      <c r="D141" s="243" t="s">
        <v>10</v>
      </c>
      <c r="E141" s="243" t="s">
        <v>236</v>
      </c>
      <c r="F141" s="716" t="s">
        <v>720</v>
      </c>
      <c r="G141" s="717" t="s">
        <v>721</v>
      </c>
      <c r="H141" s="717" t="s">
        <v>534</v>
      </c>
      <c r="I141" s="717" t="s">
        <v>721</v>
      </c>
      <c r="J141" s="244"/>
      <c r="K141" s="652">
        <f t="shared" si="9"/>
        <v>1991</v>
      </c>
      <c r="L141" s="571">
        <v>-1E-3</v>
      </c>
      <c r="M141" s="571">
        <v>2E-3</v>
      </c>
    </row>
    <row r="142" spans="1:13">
      <c r="A142" s="244"/>
      <c r="C142" s="244"/>
      <c r="D142" s="244"/>
      <c r="E142" s="244"/>
      <c r="F142" s="244"/>
      <c r="G142" s="244"/>
      <c r="I142" s="244"/>
      <c r="J142" s="244"/>
      <c r="K142" s="652">
        <f t="shared" si="9"/>
        <v>1992</v>
      </c>
      <c r="L142" s="571">
        <v>3.5999999999999997E-2</v>
      </c>
      <c r="M142" s="571">
        <v>3.6999999999999998E-2</v>
      </c>
    </row>
    <row r="143" spans="1:13">
      <c r="A143" s="244"/>
      <c r="C143" s="244"/>
      <c r="D143" s="244"/>
      <c r="E143" s="244"/>
      <c r="F143" s="244"/>
      <c r="G143" s="244"/>
      <c r="I143" s="244"/>
      <c r="J143" s="244"/>
      <c r="K143" s="652">
        <f t="shared" si="9"/>
        <v>1993</v>
      </c>
      <c r="L143" s="571">
        <v>2.7E-2</v>
      </c>
      <c r="M143" s="571">
        <v>3.5000000000000003E-2</v>
      </c>
    </row>
    <row r="144" spans="1:13">
      <c r="A144" s="244"/>
      <c r="B144" s="244"/>
      <c r="C144" s="244"/>
      <c r="D144" s="244"/>
      <c r="E144" s="244"/>
      <c r="F144" s="244"/>
      <c r="G144" s="244"/>
      <c r="I144" s="244"/>
      <c r="J144" s="244"/>
      <c r="K144" s="652">
        <f t="shared" si="9"/>
        <v>1994</v>
      </c>
      <c r="L144" s="571">
        <v>0.04</v>
      </c>
      <c r="M144" s="571">
        <v>3.9E-2</v>
      </c>
    </row>
    <row r="145" spans="1:13">
      <c r="A145" s="244"/>
      <c r="B145" s="244"/>
      <c r="C145" s="244"/>
      <c r="D145" s="244"/>
      <c r="E145" s="244"/>
      <c r="F145" s="244"/>
      <c r="G145" s="244"/>
      <c r="I145" s="244"/>
      <c r="J145" s="244"/>
      <c r="K145" s="652">
        <f>K144+1</f>
        <v>1995</v>
      </c>
      <c r="L145" s="571">
        <v>2.7E-2</v>
      </c>
      <c r="M145" s="571">
        <v>0.03</v>
      </c>
    </row>
    <row r="146" spans="1:13">
      <c r="A146" s="244"/>
      <c r="B146" s="244"/>
      <c r="C146" s="244"/>
      <c r="D146" s="244"/>
      <c r="E146" s="244"/>
      <c r="F146" s="244"/>
      <c r="G146" s="244"/>
      <c r="I146" s="244"/>
      <c r="J146" s="244"/>
      <c r="K146" s="652">
        <f t="shared" si="9"/>
        <v>1996</v>
      </c>
      <c r="L146" s="571">
        <v>3.7999999999999999E-2</v>
      </c>
      <c r="M146" s="571">
        <v>3.5000000000000003E-2</v>
      </c>
    </row>
    <row r="147" spans="1:13">
      <c r="A147" s="244"/>
      <c r="B147" s="244"/>
      <c r="C147" s="244"/>
      <c r="D147" s="244"/>
      <c r="E147" s="244"/>
      <c r="F147" s="244"/>
      <c r="G147" s="244"/>
      <c r="I147" s="244"/>
      <c r="J147" s="244"/>
      <c r="K147" s="652">
        <f t="shared" si="9"/>
        <v>1997</v>
      </c>
      <c r="L147" s="571">
        <v>4.4999999999999998E-2</v>
      </c>
      <c r="M147" s="571">
        <v>3.7999999999999999E-2</v>
      </c>
    </row>
    <row r="148" spans="1:13">
      <c r="A148" s="244"/>
      <c r="B148" s="244"/>
      <c r="C148" s="244"/>
      <c r="D148" s="244"/>
      <c r="E148" s="244"/>
      <c r="F148" s="244"/>
      <c r="G148" s="244"/>
      <c r="I148" s="244"/>
      <c r="J148" s="244"/>
      <c r="K148" s="652">
        <f t="shared" si="9"/>
        <v>1998</v>
      </c>
      <c r="L148" s="571">
        <v>4.4999999999999998E-2</v>
      </c>
      <c r="M148" s="571">
        <v>5.2999999999999999E-2</v>
      </c>
    </row>
    <row r="149" spans="1:13">
      <c r="A149" s="244"/>
      <c r="B149" s="244"/>
      <c r="C149" s="244"/>
      <c r="D149" s="244"/>
      <c r="E149" s="244"/>
      <c r="F149" s="244"/>
      <c r="G149" s="244"/>
      <c r="I149" s="244"/>
      <c r="J149" s="244"/>
      <c r="K149" s="652">
        <f t="shared" si="9"/>
        <v>1999</v>
      </c>
      <c r="L149" s="571">
        <v>4.7E-2</v>
      </c>
      <c r="M149" s="571">
        <v>5.2999999999999999E-2</v>
      </c>
    </row>
    <row r="150" spans="1:13">
      <c r="A150" s="244"/>
      <c r="B150" s="244"/>
      <c r="C150" s="244"/>
      <c r="D150" s="244"/>
      <c r="E150" s="244"/>
      <c r="F150" s="244"/>
      <c r="G150" s="244"/>
      <c r="I150" s="244"/>
      <c r="J150" s="244"/>
      <c r="K150" s="652">
        <f t="shared" si="9"/>
        <v>2000</v>
      </c>
      <c r="L150" s="571">
        <v>4.1000000000000002E-2</v>
      </c>
      <c r="M150" s="571">
        <v>5.0999999999999997E-2</v>
      </c>
    </row>
    <row r="151" spans="1:13">
      <c r="A151" s="244"/>
      <c r="B151" s="244"/>
      <c r="C151" s="244"/>
      <c r="D151" s="244"/>
      <c r="E151" s="244"/>
      <c r="F151" s="244"/>
      <c r="G151" s="244"/>
      <c r="I151" s="244"/>
      <c r="J151" s="244"/>
      <c r="K151" s="652">
        <f t="shared" si="9"/>
        <v>2001</v>
      </c>
      <c r="L151" s="571">
        <v>0.01</v>
      </c>
      <c r="M151" s="571">
        <v>2.5999999999999999E-2</v>
      </c>
    </row>
    <row r="152" spans="1:13">
      <c r="A152" s="244"/>
      <c r="B152" s="244"/>
      <c r="C152" s="244"/>
      <c r="D152" s="244"/>
      <c r="E152" s="244"/>
      <c r="F152" s="244"/>
      <c r="G152" s="244"/>
      <c r="I152" s="244"/>
      <c r="J152" s="244"/>
      <c r="K152" s="652">
        <f t="shared" si="9"/>
        <v>2002</v>
      </c>
      <c r="L152" s="571">
        <v>1.7999999999999999E-2</v>
      </c>
      <c r="M152" s="571">
        <v>2.5999999999999999E-2</v>
      </c>
    </row>
    <row r="153" spans="1:13">
      <c r="A153" s="244"/>
      <c r="B153" s="244"/>
      <c r="C153" s="244"/>
      <c r="D153" s="244"/>
      <c r="E153" s="244"/>
      <c r="F153" s="244"/>
      <c r="G153" s="244"/>
      <c r="I153" s="244"/>
      <c r="J153" s="244"/>
      <c r="K153" s="652">
        <f t="shared" si="9"/>
        <v>2003</v>
      </c>
      <c r="L153" s="571">
        <v>2.8000000000000001E-2</v>
      </c>
      <c r="M153" s="571">
        <v>3.1E-2</v>
      </c>
    </row>
    <row r="154" spans="1:13">
      <c r="A154" s="244"/>
      <c r="B154" s="244"/>
      <c r="C154" s="244"/>
      <c r="D154" s="244"/>
      <c r="E154" s="244"/>
      <c r="F154" s="244"/>
      <c r="G154" s="244"/>
      <c r="I154" s="244"/>
      <c r="J154" s="244"/>
      <c r="K154" s="652">
        <f t="shared" si="9"/>
        <v>2004</v>
      </c>
      <c r="L154" s="571">
        <v>3.7999999999999999E-2</v>
      </c>
      <c r="M154" s="571">
        <v>3.7999999999999999E-2</v>
      </c>
    </row>
    <row r="155" spans="1:13">
      <c r="A155" s="244"/>
      <c r="B155" s="244"/>
      <c r="C155" s="244"/>
      <c r="D155" s="244"/>
      <c r="E155" s="244"/>
      <c r="F155" s="244"/>
      <c r="G155" s="244"/>
      <c r="I155" s="244"/>
      <c r="J155" s="244"/>
      <c r="K155" s="652">
        <f t="shared" si="9"/>
        <v>2005</v>
      </c>
      <c r="L155" s="571">
        <v>3.3000000000000002E-2</v>
      </c>
      <c r="M155" s="571">
        <v>3.5000000000000003E-2</v>
      </c>
    </row>
    <row r="156" spans="1:13">
      <c r="K156" s="652">
        <f t="shared" si="9"/>
        <v>2006</v>
      </c>
      <c r="L156" s="571">
        <v>2.7E-2</v>
      </c>
      <c r="M156" s="571">
        <v>0.03</v>
      </c>
    </row>
    <row r="157" spans="1:13">
      <c r="K157" s="652">
        <f t="shared" si="9"/>
        <v>2007</v>
      </c>
      <c r="L157" s="571">
        <v>1.7999999999999999E-2</v>
      </c>
      <c r="M157" s="571">
        <v>2.1999999999999999E-2</v>
      </c>
    </row>
    <row r="158" spans="1:13">
      <c r="K158" s="652">
        <f t="shared" si="9"/>
        <v>2008</v>
      </c>
      <c r="L158" s="571">
        <v>-3.0000000000000001E-3</v>
      </c>
      <c r="M158" s="571">
        <v>-3.0000000000000001E-3</v>
      </c>
    </row>
    <row r="159" spans="1:13">
      <c r="K159" s="652">
        <f t="shared" si="9"/>
        <v>2009</v>
      </c>
      <c r="L159" s="571">
        <v>-2.8000000000000001E-2</v>
      </c>
      <c r="M159" s="571">
        <v>-1.6E-2</v>
      </c>
    </row>
    <row r="160" spans="1:13">
      <c r="K160" s="652">
        <f t="shared" si="9"/>
        <v>2010</v>
      </c>
      <c r="L160" s="571">
        <v>2.5000000000000001E-2</v>
      </c>
      <c r="M160" s="571">
        <v>1.9E-2</v>
      </c>
    </row>
    <row r="161" spans="11:13">
      <c r="K161" s="652">
        <f t="shared" ref="K161" si="18">K160+1</f>
        <v>2011</v>
      </c>
      <c r="L161" s="571">
        <v>1.6E-2</v>
      </c>
      <c r="M161" s="571">
        <v>2.3E-2</v>
      </c>
    </row>
    <row r="162" spans="11:13">
      <c r="K162" s="652">
        <f>K161+1</f>
        <v>2012</v>
      </c>
      <c r="L162" s="571">
        <v>2.1999999999999999E-2</v>
      </c>
      <c r="M162" s="571">
        <v>1.4999999999999999E-2</v>
      </c>
    </row>
    <row r="163" spans="11:13">
      <c r="K163" s="652">
        <f t="shared" ref="K163:K165" si="19">K162+1</f>
        <v>2013</v>
      </c>
      <c r="L163" s="571">
        <v>1.7000000000000001E-2</v>
      </c>
      <c r="M163" s="571">
        <v>1.4999999999999999E-2</v>
      </c>
    </row>
    <row r="164" spans="11:13">
      <c r="K164" s="652">
        <f t="shared" si="19"/>
        <v>2014</v>
      </c>
      <c r="L164" s="571">
        <v>2.5999999999999999E-2</v>
      </c>
      <c r="M164" s="571">
        <v>2.9000000000000001E-2</v>
      </c>
    </row>
    <row r="165" spans="11:13">
      <c r="K165" s="652">
        <f t="shared" si="19"/>
        <v>2015</v>
      </c>
      <c r="L165" s="571">
        <v>2.9000000000000001E-2</v>
      </c>
      <c r="M165" s="571">
        <v>3.5999999999999997E-2</v>
      </c>
    </row>
    <row r="166" spans="11:13">
      <c r="K166" s="652">
        <f>K165+1</f>
        <v>2016</v>
      </c>
      <c r="L166" s="571">
        <v>1.4999999999999999E-2</v>
      </c>
      <c r="M166" s="571">
        <v>2.7E-2</v>
      </c>
    </row>
    <row r="167" spans="11:13">
      <c r="K167" s="652">
        <f t="shared" ref="K167:K169" si="20">K166+1</f>
        <v>2017</v>
      </c>
      <c r="L167" s="571">
        <v>2.7E-2</v>
      </c>
      <c r="M167" s="571">
        <v>2.7E-2</v>
      </c>
    </row>
    <row r="168" spans="11:13">
      <c r="K168" s="652">
        <f t="shared" si="20"/>
        <v>2018</v>
      </c>
      <c r="L168" s="571">
        <v>3.3000000000000002E-2</v>
      </c>
      <c r="M168" s="571">
        <v>0.01</v>
      </c>
    </row>
    <row r="169" spans="11:13">
      <c r="K169" s="652">
        <f t="shared" si="20"/>
        <v>2019</v>
      </c>
      <c r="L169" s="571">
        <f>D133</f>
        <v>2.3333333333333334E-2</v>
      </c>
      <c r="M169" s="571">
        <f>E133</f>
        <v>2.5666666666666667E-2</v>
      </c>
    </row>
    <row r="204" spans="2:19">
      <c r="B204"/>
      <c r="C204"/>
      <c r="D204"/>
      <c r="E204"/>
      <c r="F204"/>
      <c r="G204"/>
      <c r="H204"/>
      <c r="I204"/>
      <c r="J204"/>
      <c r="K204"/>
      <c r="L204"/>
      <c r="M204"/>
      <c r="N204"/>
      <c r="O204"/>
      <c r="P204"/>
      <c r="Q204"/>
      <c r="R204"/>
      <c r="S204"/>
    </row>
    <row r="205" spans="2:19">
      <c r="B205"/>
      <c r="C205"/>
      <c r="D205"/>
      <c r="E205"/>
      <c r="F205"/>
      <c r="G205"/>
      <c r="H205"/>
      <c r="I205"/>
      <c r="J205"/>
      <c r="K205"/>
      <c r="L205"/>
      <c r="M205"/>
      <c r="N205"/>
      <c r="O205"/>
      <c r="P205"/>
      <c r="Q205"/>
      <c r="R205"/>
      <c r="S205"/>
    </row>
    <row r="206" spans="2:19">
      <c r="B206"/>
      <c r="C206"/>
      <c r="D206"/>
      <c r="E206"/>
      <c r="F206"/>
      <c r="G206"/>
      <c r="H206"/>
      <c r="I206"/>
      <c r="J206"/>
      <c r="K206"/>
      <c r="L206"/>
      <c r="M206"/>
      <c r="N206"/>
      <c r="O206"/>
      <c r="P206"/>
      <c r="Q206"/>
      <c r="R206"/>
      <c r="S206"/>
    </row>
    <row r="207" spans="2:19">
      <c r="B207"/>
      <c r="C207"/>
      <c r="D207"/>
      <c r="E207"/>
      <c r="F207"/>
      <c r="G207"/>
      <c r="H207"/>
      <c r="I207"/>
      <c r="J207"/>
      <c r="K207"/>
      <c r="L207"/>
      <c r="M207"/>
      <c r="N207"/>
      <c r="O207"/>
      <c r="P207"/>
      <c r="Q207"/>
      <c r="R207"/>
      <c r="S207"/>
    </row>
    <row r="208" spans="2:19">
      <c r="B208"/>
      <c r="C208"/>
      <c r="D208"/>
      <c r="E208"/>
      <c r="F208"/>
      <c r="G208"/>
      <c r="H208"/>
      <c r="I208"/>
      <c r="J208"/>
      <c r="K208"/>
      <c r="L208"/>
      <c r="M208"/>
      <c r="N208"/>
      <c r="O208"/>
      <c r="P208"/>
      <c r="Q208"/>
      <c r="R208"/>
      <c r="S208"/>
    </row>
    <row r="209" spans="2:19">
      <c r="B209"/>
      <c r="C209"/>
      <c r="D209"/>
      <c r="E209"/>
      <c r="F209"/>
      <c r="G209"/>
      <c r="H209"/>
      <c r="I209"/>
      <c r="J209"/>
      <c r="K209"/>
      <c r="L209"/>
      <c r="M209"/>
      <c r="N209"/>
      <c r="O209"/>
      <c r="P209"/>
      <c r="Q209"/>
      <c r="R209"/>
      <c r="S209"/>
    </row>
    <row r="210" spans="2:19">
      <c r="B210"/>
      <c r="C210"/>
      <c r="D210"/>
      <c r="E210"/>
      <c r="F210"/>
      <c r="G210"/>
      <c r="H210"/>
      <c r="I210"/>
      <c r="J210"/>
      <c r="K210"/>
      <c r="L210"/>
      <c r="M210"/>
      <c r="N210"/>
      <c r="O210"/>
      <c r="P210"/>
      <c r="Q210"/>
      <c r="R210"/>
      <c r="S210"/>
    </row>
    <row r="211" spans="2:19">
      <c r="B211"/>
      <c r="C211"/>
      <c r="D211"/>
      <c r="E211"/>
      <c r="F211"/>
      <c r="G211"/>
      <c r="H211"/>
      <c r="I211"/>
      <c r="J211"/>
      <c r="K211"/>
      <c r="L211"/>
      <c r="M211"/>
      <c r="N211"/>
      <c r="O211"/>
      <c r="P211"/>
      <c r="Q211"/>
      <c r="R211"/>
      <c r="S211"/>
    </row>
    <row r="212" spans="2:19">
      <c r="B212"/>
      <c r="C212"/>
      <c r="D212"/>
      <c r="E212"/>
      <c r="F212"/>
      <c r="G212"/>
      <c r="H212"/>
      <c r="I212"/>
      <c r="J212"/>
      <c r="K212"/>
      <c r="L212"/>
      <c r="M212"/>
      <c r="N212"/>
      <c r="O212"/>
      <c r="P212"/>
      <c r="Q212"/>
      <c r="R212"/>
      <c r="S212"/>
    </row>
    <row r="213" spans="2:19">
      <c r="B213"/>
      <c r="C213"/>
      <c r="D213"/>
      <c r="E213"/>
      <c r="F213"/>
      <c r="G213"/>
      <c r="H213"/>
      <c r="I213"/>
      <c r="J213"/>
      <c r="K213"/>
      <c r="L213"/>
      <c r="M213"/>
      <c r="N213"/>
      <c r="O213"/>
      <c r="P213"/>
      <c r="Q213"/>
      <c r="R213"/>
      <c r="S213"/>
    </row>
    <row r="214" spans="2:19">
      <c r="B214"/>
      <c r="C214"/>
      <c r="D214"/>
      <c r="E214"/>
      <c r="F214"/>
      <c r="G214"/>
      <c r="H214"/>
      <c r="I214"/>
      <c r="J214"/>
      <c r="K214"/>
      <c r="L214"/>
      <c r="M214"/>
      <c r="N214"/>
      <c r="O214"/>
      <c r="P214"/>
      <c r="Q214"/>
      <c r="R214"/>
      <c r="S214"/>
    </row>
    <row r="215" spans="2:19">
      <c r="B215"/>
      <c r="C215"/>
      <c r="D215"/>
      <c r="E215"/>
      <c r="F215"/>
      <c r="G215"/>
      <c r="H215"/>
      <c r="I215"/>
      <c r="J215"/>
      <c r="K215"/>
      <c r="L215"/>
      <c r="M215"/>
      <c r="N215"/>
      <c r="O215"/>
      <c r="P215"/>
      <c r="Q215"/>
      <c r="R215"/>
      <c r="S215"/>
    </row>
    <row r="216" spans="2:19">
      <c r="B216"/>
      <c r="C216"/>
      <c r="D216"/>
      <c r="E216"/>
      <c r="F216"/>
      <c r="G216"/>
      <c r="H216"/>
      <c r="I216"/>
      <c r="J216"/>
      <c r="K216"/>
      <c r="L216"/>
      <c r="M216"/>
      <c r="N216"/>
      <c r="O216"/>
      <c r="P216"/>
      <c r="Q216"/>
      <c r="R216"/>
      <c r="S216"/>
    </row>
    <row r="217" spans="2:19">
      <c r="B217"/>
      <c r="C217"/>
      <c r="D217"/>
      <c r="E217"/>
      <c r="F217"/>
      <c r="G217"/>
      <c r="H217"/>
      <c r="I217"/>
      <c r="J217"/>
      <c r="K217"/>
      <c r="L217"/>
      <c r="M217"/>
      <c r="N217"/>
      <c r="O217"/>
      <c r="P217"/>
      <c r="Q217"/>
      <c r="R217"/>
      <c r="S217"/>
    </row>
    <row r="218" spans="2:19">
      <c r="B218"/>
      <c r="C218"/>
      <c r="D218"/>
      <c r="E218"/>
      <c r="F218"/>
      <c r="G218"/>
      <c r="H218"/>
      <c r="I218"/>
      <c r="J218"/>
      <c r="K218"/>
      <c r="L218"/>
      <c r="M218"/>
      <c r="N218"/>
      <c r="O218"/>
      <c r="P218"/>
      <c r="Q218"/>
      <c r="R218"/>
      <c r="S218"/>
    </row>
    <row r="219" spans="2:19">
      <c r="B219"/>
      <c r="C219"/>
      <c r="D219"/>
      <c r="E219"/>
      <c r="F219"/>
      <c r="G219"/>
      <c r="H219"/>
      <c r="I219"/>
      <c r="J219"/>
      <c r="K219"/>
      <c r="L219"/>
      <c r="M219"/>
      <c r="N219"/>
      <c r="O219"/>
      <c r="P219"/>
      <c r="Q219"/>
      <c r="R219"/>
      <c r="S219"/>
    </row>
    <row r="220" spans="2:19">
      <c r="B220"/>
      <c r="C220"/>
      <c r="D220"/>
      <c r="E220"/>
      <c r="F220"/>
      <c r="G220"/>
      <c r="H220"/>
      <c r="I220"/>
      <c r="J220"/>
      <c r="K220"/>
      <c r="L220"/>
      <c r="M220"/>
      <c r="N220"/>
      <c r="O220"/>
      <c r="P220"/>
      <c r="Q220"/>
      <c r="R220"/>
      <c r="S220"/>
    </row>
    <row r="221" spans="2:19">
      <c r="B221"/>
      <c r="C221"/>
      <c r="D221"/>
      <c r="E221"/>
      <c r="F221"/>
      <c r="G221"/>
      <c r="H221"/>
      <c r="I221"/>
      <c r="J221"/>
      <c r="K221"/>
      <c r="L221"/>
      <c r="M221"/>
      <c r="N221"/>
      <c r="O221"/>
      <c r="P221"/>
      <c r="Q221"/>
      <c r="R221"/>
      <c r="S221"/>
    </row>
    <row r="222" spans="2:19">
      <c r="B222"/>
      <c r="C222"/>
      <c r="D222"/>
      <c r="E222"/>
      <c r="F222"/>
      <c r="G222"/>
      <c r="H222"/>
      <c r="I222"/>
      <c r="J222"/>
      <c r="K222"/>
      <c r="L222"/>
      <c r="M222"/>
      <c r="N222"/>
      <c r="O222"/>
      <c r="P222"/>
      <c r="Q222"/>
      <c r="R222"/>
      <c r="S222"/>
    </row>
    <row r="223" spans="2:19">
      <c r="B223"/>
      <c r="C223"/>
      <c r="D223"/>
      <c r="E223"/>
      <c r="F223"/>
      <c r="G223"/>
      <c r="H223"/>
      <c r="I223"/>
      <c r="J223"/>
      <c r="K223"/>
      <c r="L223"/>
      <c r="M223"/>
      <c r="N223"/>
      <c r="O223"/>
      <c r="P223"/>
      <c r="Q223"/>
      <c r="R223"/>
      <c r="S223"/>
    </row>
    <row r="224" spans="2:19">
      <c r="B224"/>
      <c r="C224"/>
      <c r="D224"/>
      <c r="E224"/>
      <c r="F224"/>
      <c r="G224"/>
      <c r="H224"/>
      <c r="I224"/>
      <c r="J224"/>
      <c r="K224"/>
      <c r="L224"/>
      <c r="M224"/>
      <c r="N224"/>
      <c r="O224"/>
      <c r="P224"/>
      <c r="Q224"/>
      <c r="R224"/>
      <c r="S224"/>
    </row>
    <row r="225" spans="2:19">
      <c r="B225"/>
      <c r="C225"/>
      <c r="D225"/>
      <c r="E225"/>
      <c r="F225"/>
      <c r="G225"/>
      <c r="H225"/>
      <c r="I225"/>
      <c r="J225"/>
      <c r="K225"/>
      <c r="L225"/>
      <c r="M225"/>
      <c r="N225"/>
      <c r="O225"/>
      <c r="P225"/>
      <c r="Q225"/>
      <c r="R225"/>
      <c r="S225"/>
    </row>
    <row r="226" spans="2:19">
      <c r="B226"/>
      <c r="C226"/>
      <c r="D226"/>
      <c r="E226"/>
      <c r="F226"/>
      <c r="G226"/>
      <c r="H226"/>
      <c r="I226"/>
      <c r="J226"/>
      <c r="K226"/>
      <c r="L226"/>
      <c r="M226"/>
      <c r="N226"/>
      <c r="O226"/>
      <c r="P226"/>
      <c r="Q226"/>
      <c r="R226"/>
      <c r="S226"/>
    </row>
    <row r="227" spans="2:19">
      <c r="B227"/>
      <c r="C227"/>
      <c r="D227"/>
      <c r="E227"/>
      <c r="F227"/>
      <c r="G227"/>
      <c r="H227"/>
      <c r="I227"/>
      <c r="J227"/>
      <c r="K227"/>
      <c r="L227"/>
      <c r="M227"/>
      <c r="N227"/>
      <c r="O227"/>
      <c r="P227"/>
      <c r="Q227"/>
      <c r="R227"/>
      <c r="S227"/>
    </row>
    <row r="228" spans="2:19">
      <c r="B228"/>
      <c r="C228"/>
      <c r="D228"/>
      <c r="E228"/>
      <c r="F228"/>
      <c r="G228"/>
      <c r="H228"/>
      <c r="I228"/>
      <c r="J228"/>
      <c r="K228"/>
      <c r="L228"/>
      <c r="M228"/>
      <c r="N228"/>
      <c r="O228"/>
      <c r="P228"/>
      <c r="Q228"/>
      <c r="R228"/>
      <c r="S228"/>
    </row>
    <row r="229" spans="2:19">
      <c r="B229"/>
      <c r="C229"/>
      <c r="D229"/>
      <c r="E229"/>
      <c r="F229"/>
      <c r="G229"/>
      <c r="H229"/>
      <c r="I229"/>
      <c r="J229"/>
      <c r="K229"/>
      <c r="L229"/>
      <c r="M229"/>
      <c r="N229"/>
      <c r="O229"/>
      <c r="P229"/>
      <c r="Q229"/>
      <c r="R229"/>
      <c r="S229"/>
    </row>
    <row r="230" spans="2:19">
      <c r="B230"/>
      <c r="C230"/>
      <c r="D230"/>
      <c r="E230"/>
      <c r="F230"/>
      <c r="G230"/>
      <c r="H230"/>
      <c r="I230"/>
      <c r="J230"/>
      <c r="K230"/>
      <c r="L230"/>
      <c r="M230"/>
      <c r="N230"/>
      <c r="O230"/>
      <c r="P230"/>
      <c r="Q230"/>
      <c r="R230"/>
      <c r="S230"/>
    </row>
    <row r="231" spans="2:19">
      <c r="B231"/>
      <c r="C231"/>
      <c r="D231"/>
      <c r="E231"/>
      <c r="F231"/>
      <c r="G231"/>
      <c r="H231"/>
      <c r="I231"/>
      <c r="J231"/>
      <c r="K231"/>
      <c r="L231"/>
      <c r="M231"/>
      <c r="N231"/>
      <c r="O231"/>
      <c r="P231"/>
      <c r="Q231"/>
      <c r="R231"/>
      <c r="S231"/>
    </row>
    <row r="232" spans="2:19">
      <c r="B232"/>
      <c r="C232"/>
      <c r="D232"/>
      <c r="E232"/>
      <c r="F232"/>
      <c r="G232"/>
      <c r="H232"/>
      <c r="I232"/>
      <c r="J232"/>
      <c r="K232"/>
      <c r="L232"/>
      <c r="M232"/>
      <c r="N232"/>
      <c r="O232"/>
      <c r="P232"/>
      <c r="Q232"/>
      <c r="R232"/>
      <c r="S232"/>
    </row>
    <row r="233" spans="2:19">
      <c r="B233"/>
      <c r="C233"/>
      <c r="D233"/>
      <c r="E233"/>
      <c r="F233"/>
      <c r="G233"/>
      <c r="H233"/>
      <c r="I233"/>
      <c r="J233"/>
      <c r="K233"/>
      <c r="L233"/>
      <c r="M233"/>
      <c r="N233"/>
      <c r="O233"/>
      <c r="P233"/>
      <c r="Q233"/>
      <c r="R233"/>
      <c r="S233"/>
    </row>
    <row r="234" spans="2:19">
      <c r="B234"/>
      <c r="C234"/>
      <c r="D234"/>
      <c r="E234"/>
      <c r="F234"/>
      <c r="G234"/>
      <c r="H234"/>
      <c r="I234"/>
      <c r="J234"/>
      <c r="K234"/>
      <c r="L234"/>
      <c r="M234"/>
      <c r="N234"/>
      <c r="O234"/>
      <c r="P234"/>
      <c r="Q234"/>
      <c r="R234"/>
      <c r="S234"/>
    </row>
    <row r="235" spans="2:19">
      <c r="B235"/>
      <c r="C235"/>
      <c r="D235"/>
      <c r="E235"/>
      <c r="F235"/>
      <c r="G235"/>
      <c r="H235"/>
      <c r="I235"/>
      <c r="J235"/>
      <c r="K235"/>
      <c r="L235"/>
      <c r="M235"/>
      <c r="N235"/>
      <c r="O235"/>
      <c r="P235"/>
      <c r="Q235"/>
      <c r="R235"/>
      <c r="S235"/>
    </row>
    <row r="236" spans="2:19">
      <c r="B236"/>
      <c r="C236"/>
      <c r="D236"/>
      <c r="E236"/>
      <c r="F236"/>
      <c r="G236"/>
      <c r="H236"/>
      <c r="I236"/>
      <c r="J236"/>
      <c r="K236"/>
      <c r="L236"/>
      <c r="M236"/>
      <c r="N236"/>
      <c r="O236"/>
      <c r="P236"/>
      <c r="Q236"/>
      <c r="R236"/>
      <c r="S236"/>
    </row>
    <row r="237" spans="2:19">
      <c r="B237"/>
      <c r="C237"/>
      <c r="D237"/>
      <c r="E237"/>
      <c r="F237"/>
      <c r="G237"/>
      <c r="H237"/>
      <c r="I237"/>
      <c r="J237"/>
      <c r="K237"/>
      <c r="L237"/>
      <c r="M237"/>
      <c r="N237"/>
      <c r="O237"/>
      <c r="P237"/>
      <c r="Q237"/>
      <c r="R237"/>
      <c r="S237"/>
    </row>
    <row r="238" spans="2:19">
      <c r="B238"/>
      <c r="C238"/>
      <c r="D238"/>
      <c r="E238"/>
      <c r="F238"/>
      <c r="G238"/>
      <c r="H238"/>
      <c r="I238"/>
      <c r="J238"/>
      <c r="K238"/>
      <c r="L238"/>
      <c r="M238"/>
      <c r="N238"/>
      <c r="O238"/>
      <c r="P238"/>
      <c r="Q238"/>
      <c r="R238"/>
      <c r="S238"/>
    </row>
    <row r="239" spans="2:19">
      <c r="B239"/>
      <c r="C239"/>
      <c r="D239"/>
      <c r="E239"/>
      <c r="F239"/>
      <c r="G239"/>
      <c r="H239"/>
      <c r="I239"/>
      <c r="J239"/>
      <c r="K239"/>
      <c r="L239"/>
      <c r="M239"/>
      <c r="N239"/>
      <c r="O239"/>
      <c r="P239"/>
      <c r="Q239"/>
      <c r="R239"/>
      <c r="S239"/>
    </row>
    <row r="240" spans="2:19">
      <c r="B240"/>
      <c r="C240"/>
      <c r="D240"/>
      <c r="E240"/>
      <c r="F240"/>
      <c r="G240"/>
      <c r="H240"/>
      <c r="I240"/>
      <c r="J240"/>
      <c r="K240"/>
      <c r="L240"/>
      <c r="M240"/>
      <c r="N240"/>
      <c r="O240"/>
      <c r="P240"/>
      <c r="Q240"/>
      <c r="R240"/>
      <c r="S240"/>
    </row>
    <row r="241" spans="2:19">
      <c r="B241"/>
      <c r="C241"/>
      <c r="D241"/>
      <c r="E241"/>
      <c r="F241"/>
      <c r="G241"/>
      <c r="H241"/>
      <c r="I241"/>
      <c r="J241"/>
      <c r="K241"/>
      <c r="L241"/>
      <c r="M241"/>
      <c r="N241"/>
      <c r="O241"/>
      <c r="P241"/>
      <c r="Q241"/>
      <c r="R241"/>
      <c r="S241"/>
    </row>
    <row r="242" spans="2:19">
      <c r="B242"/>
      <c r="C242"/>
      <c r="D242"/>
      <c r="E242"/>
      <c r="F242"/>
      <c r="G242"/>
      <c r="H242"/>
      <c r="I242"/>
      <c r="J242"/>
      <c r="K242"/>
      <c r="L242"/>
      <c r="M242"/>
      <c r="N242"/>
      <c r="O242"/>
      <c r="P242"/>
      <c r="Q242"/>
      <c r="R242"/>
      <c r="S242"/>
    </row>
  </sheetData>
  <phoneticPr fontId="11" type="noConversion"/>
  <pageMargins left="0.5" right="0.25" top="0.5" bottom="0.5" header="0" footer="0"/>
  <pageSetup scale="48" orientation="portrait" horizontalDpi="4294967292" verticalDpi="4294967292"/>
  <headerFooter>
    <oddFooter>&amp;C&amp;"Calibri,Regular"&amp;K000000InSIGHT™ is a registered trademark of Meridian Economics LLC. All rights reserved.</oddFooter>
  </headerFooter>
  <drawing r:id="rId1"/>
  <extLst>
    <ext xmlns:mx="http://schemas.microsoft.com/office/mac/excel/2008/main" uri="{64002731-A6B0-56B0-2670-7721B7C09600}">
      <mx:PLV Mode="0" OnePage="0" WScale="10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tint="0.39997558519241921"/>
    <pageSetUpPr fitToPage="1"/>
  </sheetPr>
  <dimension ref="A2:AA153"/>
  <sheetViews>
    <sheetView topLeftCell="D1" zoomScale="85" zoomScaleNormal="85" zoomScalePageLayoutView="85" workbookViewId="0">
      <selection activeCell="X54" sqref="X54"/>
    </sheetView>
  </sheetViews>
  <sheetFormatPr baseColWidth="10" defaultRowHeight="18" x14ac:dyDescent="0"/>
  <cols>
    <col min="1" max="4" width="12.5" style="2" customWidth="1"/>
    <col min="5" max="5" width="7.1640625" style="2" customWidth="1"/>
    <col min="6" max="6" width="2.33203125" style="251" customWidth="1"/>
    <col min="7" max="8" width="10.33203125" style="251" customWidth="1"/>
    <col min="9" max="9" width="8.5" style="251" customWidth="1"/>
    <col min="10" max="10" width="10.33203125" style="251" customWidth="1"/>
    <col min="11" max="11" width="10" style="251" customWidth="1"/>
    <col min="12" max="12" width="9.1640625" style="251" customWidth="1"/>
    <col min="13" max="21" width="14" style="251" customWidth="1"/>
    <col min="22" max="22" width="3" style="251" customWidth="1"/>
    <col min="23" max="26" width="10.83203125" style="2"/>
  </cols>
  <sheetData>
    <row r="2" spans="6:22">
      <c r="F2" s="255"/>
      <c r="G2" s="256"/>
      <c r="H2" s="256"/>
      <c r="I2" s="256"/>
      <c r="J2" s="256"/>
      <c r="K2" s="256"/>
      <c r="L2" s="256"/>
      <c r="M2" s="256"/>
      <c r="N2" s="256"/>
      <c r="O2" s="256"/>
      <c r="P2" s="256"/>
      <c r="Q2" s="256"/>
      <c r="R2" s="256"/>
      <c r="S2" s="256"/>
      <c r="T2" s="256"/>
      <c r="U2" s="256"/>
      <c r="V2" s="257"/>
    </row>
    <row r="3" spans="6:22">
      <c r="F3" s="258"/>
      <c r="G3" s="94"/>
      <c r="H3" s="94"/>
      <c r="I3" s="94"/>
      <c r="J3" s="94"/>
      <c r="K3" s="94"/>
      <c r="L3" s="94"/>
      <c r="M3" s="94"/>
      <c r="N3" s="94"/>
      <c r="O3" s="94"/>
      <c r="P3" s="94"/>
      <c r="Q3" s="94"/>
      <c r="R3" s="94"/>
      <c r="S3" s="94"/>
      <c r="T3" s="94"/>
      <c r="U3" s="94"/>
      <c r="V3" s="259"/>
    </row>
    <row r="4" spans="6:22">
      <c r="F4" s="258"/>
      <c r="G4" s="94"/>
      <c r="H4" s="94"/>
      <c r="I4" s="94"/>
      <c r="J4" s="94"/>
      <c r="K4" s="94"/>
      <c r="L4" s="94"/>
      <c r="M4" s="94"/>
      <c r="N4" s="94"/>
      <c r="O4" s="94"/>
      <c r="P4" s="94"/>
      <c r="Q4" s="94"/>
      <c r="R4" s="94"/>
      <c r="S4" s="94"/>
      <c r="T4" s="94"/>
      <c r="U4" s="94"/>
      <c r="V4" s="259"/>
    </row>
    <row r="5" spans="6:22">
      <c r="F5" s="258"/>
      <c r="G5" s="94"/>
      <c r="H5" s="94"/>
      <c r="I5" s="94"/>
      <c r="J5" s="94"/>
      <c r="K5" s="94"/>
      <c r="L5" s="94"/>
      <c r="M5" s="94"/>
      <c r="N5" s="94"/>
      <c r="O5" s="94"/>
      <c r="P5" s="94"/>
      <c r="Q5" s="94"/>
      <c r="R5" s="94"/>
      <c r="S5" s="94"/>
      <c r="T5" s="94"/>
      <c r="U5" s="94"/>
      <c r="V5" s="259"/>
    </row>
    <row r="6" spans="6:22">
      <c r="F6" s="258"/>
      <c r="G6" s="94"/>
      <c r="H6" s="94"/>
      <c r="I6" s="94"/>
      <c r="J6" s="94"/>
      <c r="K6" s="94"/>
      <c r="L6" s="94"/>
      <c r="M6" s="94"/>
      <c r="N6" s="94"/>
      <c r="O6" s="94"/>
      <c r="P6" s="94"/>
      <c r="Q6" s="94"/>
      <c r="R6" s="94"/>
      <c r="S6" s="94"/>
      <c r="T6" s="94"/>
      <c r="U6" s="94"/>
      <c r="V6" s="259"/>
    </row>
    <row r="7" spans="6:22">
      <c r="F7" s="260"/>
      <c r="G7" s="261"/>
      <c r="H7" s="261"/>
      <c r="I7" s="261"/>
      <c r="J7" s="261"/>
      <c r="K7" s="261"/>
      <c r="L7" s="261"/>
      <c r="M7" s="261"/>
      <c r="N7" s="261"/>
      <c r="O7" s="261"/>
      <c r="P7" s="261"/>
      <c r="Q7" s="261"/>
      <c r="R7" s="261"/>
      <c r="S7" s="261"/>
      <c r="T7" s="261"/>
      <c r="U7" s="261"/>
      <c r="V7" s="262"/>
    </row>
    <row r="8" spans="6:22" ht="20">
      <c r="F8" s="215" t="s">
        <v>225</v>
      </c>
      <c r="G8" s="263"/>
      <c r="H8" s="263"/>
      <c r="I8" s="263"/>
      <c r="J8" s="263"/>
      <c r="K8" s="263"/>
      <c r="L8" s="263"/>
      <c r="M8" s="263"/>
      <c r="N8" s="263"/>
      <c r="O8" s="263"/>
      <c r="P8" s="263"/>
      <c r="Q8" s="263"/>
      <c r="R8" s="263"/>
      <c r="S8" s="263"/>
      <c r="T8" s="263"/>
      <c r="U8" s="263"/>
      <c r="V8" s="263"/>
    </row>
    <row r="9" spans="6:22" ht="10" customHeight="1">
      <c r="F9" s="264"/>
      <c r="G9" s="264"/>
      <c r="H9" s="264"/>
      <c r="I9" s="264"/>
      <c r="J9" s="264"/>
      <c r="K9" s="264"/>
      <c r="L9" s="264"/>
      <c r="M9" s="264"/>
      <c r="N9" s="264"/>
      <c r="O9" s="264"/>
      <c r="P9" s="264"/>
      <c r="Q9" s="264"/>
      <c r="R9" s="264"/>
      <c r="S9" s="264"/>
      <c r="T9" s="265"/>
      <c r="U9" s="264"/>
      <c r="V9" s="264"/>
    </row>
    <row r="10" spans="6:22">
      <c r="F10" s="94"/>
      <c r="G10" s="94"/>
      <c r="H10" s="94"/>
      <c r="I10" s="94"/>
      <c r="J10" s="94"/>
      <c r="K10" s="94"/>
      <c r="L10" s="94"/>
      <c r="M10" s="94"/>
      <c r="N10" s="94"/>
      <c r="O10" s="94"/>
      <c r="P10" s="94"/>
      <c r="Q10" s="94"/>
      <c r="R10" s="94"/>
      <c r="S10" s="94"/>
      <c r="T10" s="94"/>
      <c r="U10" s="94"/>
      <c r="V10" s="94"/>
    </row>
    <row r="11" spans="6:22">
      <c r="F11" s="255"/>
      <c r="G11" s="256"/>
      <c r="H11" s="256"/>
      <c r="I11" s="256"/>
      <c r="J11" s="256"/>
      <c r="K11" s="256"/>
      <c r="L11" s="256"/>
      <c r="M11" s="256"/>
      <c r="N11" s="256"/>
      <c r="O11" s="256"/>
      <c r="P11" s="256"/>
      <c r="Q11" s="256"/>
      <c r="R11" s="256"/>
      <c r="S11" s="256"/>
      <c r="T11" s="266"/>
      <c r="U11" s="256"/>
      <c r="V11" s="257"/>
    </row>
    <row r="12" spans="6:22" ht="36">
      <c r="F12" s="258"/>
      <c r="G12" s="94"/>
      <c r="H12" s="94"/>
      <c r="I12" s="94"/>
      <c r="J12" s="94"/>
      <c r="L12" s="1152"/>
      <c r="O12" s="1242" t="s">
        <v>616</v>
      </c>
      <c r="P12" s="94"/>
      <c r="Q12" s="94"/>
      <c r="R12" s="94"/>
      <c r="S12" s="94"/>
      <c r="T12" s="94"/>
      <c r="U12" s="94"/>
      <c r="V12" s="259"/>
    </row>
    <row r="13" spans="6:22">
      <c r="F13" s="258"/>
      <c r="G13" s="94"/>
      <c r="H13" s="94"/>
      <c r="I13" s="94"/>
      <c r="J13" s="94"/>
      <c r="K13" s="94"/>
      <c r="L13" s="94"/>
      <c r="M13" s="94"/>
      <c r="N13" s="94"/>
      <c r="O13" s="94"/>
      <c r="P13" s="94"/>
      <c r="Q13" s="94"/>
      <c r="R13" s="94"/>
      <c r="S13" s="94"/>
      <c r="T13" s="94"/>
      <c r="U13" s="94"/>
      <c r="V13" s="259"/>
    </row>
    <row r="14" spans="6:22">
      <c r="F14" s="258"/>
      <c r="G14" s="94"/>
      <c r="H14" s="94"/>
      <c r="I14" s="94"/>
      <c r="J14" s="94"/>
      <c r="K14" s="94"/>
      <c r="L14" s="94"/>
      <c r="M14" s="94"/>
      <c r="N14" s="94"/>
      <c r="O14" s="94"/>
      <c r="P14" s="94"/>
      <c r="Q14" s="94"/>
      <c r="R14" s="94"/>
      <c r="S14" s="94"/>
      <c r="T14" s="94"/>
      <c r="U14" s="94"/>
      <c r="V14" s="259"/>
    </row>
    <row r="15" spans="6:22">
      <c r="F15" s="258"/>
      <c r="G15" s="94"/>
      <c r="H15" s="94"/>
      <c r="I15" s="94"/>
      <c r="J15" s="94"/>
      <c r="K15" s="94"/>
      <c r="L15" s="94"/>
      <c r="M15" s="94"/>
      <c r="N15" s="94"/>
      <c r="O15" s="94"/>
      <c r="P15" s="94"/>
      <c r="Q15" s="94"/>
      <c r="R15" s="94"/>
      <c r="S15" s="94"/>
      <c r="T15" s="94"/>
      <c r="U15" s="94"/>
      <c r="V15" s="259"/>
    </row>
    <row r="16" spans="6:22">
      <c r="F16" s="258"/>
      <c r="G16" s="94"/>
      <c r="H16" s="94"/>
      <c r="J16" s="94"/>
      <c r="K16" s="94"/>
      <c r="L16" s="94"/>
      <c r="M16" s="94"/>
      <c r="N16" s="94"/>
      <c r="O16" s="94"/>
      <c r="P16" s="94"/>
      <c r="Q16" s="242"/>
      <c r="R16" s="94"/>
      <c r="S16" s="94"/>
      <c r="T16" s="94"/>
      <c r="U16" s="94"/>
      <c r="V16" s="259"/>
    </row>
    <row r="17" spans="1:26">
      <c r="F17" s="258"/>
      <c r="G17" s="94"/>
      <c r="H17" s="94"/>
      <c r="K17" s="94"/>
      <c r="L17" s="94"/>
      <c r="M17" s="94"/>
      <c r="N17" s="94"/>
      <c r="O17" s="94"/>
      <c r="P17" s="94"/>
      <c r="Q17" s="94"/>
      <c r="R17" s="94"/>
      <c r="S17" s="94"/>
      <c r="T17" s="94"/>
      <c r="U17" s="94"/>
      <c r="V17" s="259"/>
    </row>
    <row r="18" spans="1:26">
      <c r="F18" s="258"/>
      <c r="G18" s="94"/>
      <c r="H18" s="94"/>
      <c r="I18" s="94"/>
      <c r="J18" s="94"/>
      <c r="K18" s="94"/>
      <c r="L18" s="94"/>
      <c r="M18" s="94"/>
      <c r="N18" s="94"/>
      <c r="O18" s="94"/>
      <c r="P18" s="94"/>
      <c r="Q18" s="94"/>
      <c r="R18" s="94"/>
      <c r="S18" s="94"/>
      <c r="T18" s="94"/>
      <c r="U18" s="94"/>
      <c r="V18" s="259"/>
    </row>
    <row r="19" spans="1:26">
      <c r="F19" s="258"/>
      <c r="G19" s="94"/>
      <c r="H19" s="94"/>
      <c r="I19" s="94"/>
      <c r="J19" s="94"/>
      <c r="K19" s="94"/>
      <c r="L19" s="94"/>
      <c r="M19" s="94"/>
      <c r="N19" s="94"/>
      <c r="O19" s="94"/>
      <c r="P19" s="94"/>
      <c r="Q19" s="94"/>
      <c r="R19" s="94"/>
      <c r="S19" s="94"/>
      <c r="T19" s="94"/>
      <c r="U19" s="94"/>
      <c r="V19" s="259"/>
    </row>
    <row r="20" spans="1:26">
      <c r="F20" s="258"/>
      <c r="G20" s="94"/>
      <c r="H20" s="94"/>
      <c r="I20" s="94"/>
      <c r="J20" s="94"/>
      <c r="K20" s="94"/>
      <c r="L20" s="94"/>
      <c r="M20" s="94"/>
      <c r="N20" s="94"/>
      <c r="O20" s="94"/>
      <c r="P20" s="94"/>
      <c r="Q20" s="94"/>
      <c r="R20" s="94"/>
      <c r="S20" s="94"/>
      <c r="T20" s="94"/>
      <c r="U20" s="94"/>
      <c r="V20" s="259"/>
    </row>
    <row r="21" spans="1:26">
      <c r="F21" s="258"/>
      <c r="G21" s="94"/>
      <c r="H21" s="94"/>
      <c r="I21" s="94"/>
      <c r="J21" s="94"/>
      <c r="K21" s="94"/>
      <c r="L21" s="94"/>
      <c r="M21" s="94"/>
      <c r="N21" s="94"/>
      <c r="O21" s="94"/>
      <c r="P21" s="94"/>
      <c r="Q21" s="94"/>
      <c r="R21" s="94"/>
      <c r="S21" s="94"/>
      <c r="T21" s="94"/>
      <c r="U21" s="94"/>
      <c r="V21" s="259"/>
    </row>
    <row r="22" spans="1:26">
      <c r="F22" s="258"/>
      <c r="G22" s="94"/>
      <c r="H22" s="94"/>
      <c r="I22" s="94"/>
      <c r="J22" s="94"/>
      <c r="K22" s="94"/>
      <c r="L22" s="94"/>
      <c r="M22" s="94"/>
      <c r="N22" s="94"/>
      <c r="O22" s="94"/>
      <c r="P22" s="94"/>
      <c r="Q22" s="94"/>
      <c r="R22" s="94"/>
      <c r="S22" s="94"/>
      <c r="T22" s="94"/>
      <c r="U22" s="94"/>
      <c r="V22" s="259"/>
    </row>
    <row r="23" spans="1:26">
      <c r="F23" s="258"/>
      <c r="G23" s="94"/>
      <c r="H23" s="94"/>
      <c r="I23" s="94"/>
      <c r="J23" s="94"/>
      <c r="K23" s="94"/>
      <c r="L23" s="94"/>
      <c r="M23" s="94"/>
      <c r="N23" s="94"/>
      <c r="O23" s="94"/>
      <c r="P23" s="94"/>
      <c r="Q23" s="94"/>
      <c r="R23" s="94"/>
      <c r="S23" s="94"/>
      <c r="T23" s="94"/>
      <c r="U23" s="94"/>
      <c r="V23" s="259"/>
    </row>
    <row r="24" spans="1:26">
      <c r="F24" s="258"/>
      <c r="G24" s="94"/>
      <c r="H24" s="94"/>
      <c r="I24" s="94"/>
      <c r="J24" s="94"/>
      <c r="K24" s="94"/>
      <c r="L24" s="94"/>
      <c r="M24" s="94"/>
      <c r="N24" s="94"/>
      <c r="O24" s="94"/>
      <c r="P24" s="94"/>
      <c r="Q24" s="94"/>
      <c r="R24" s="94"/>
      <c r="S24" s="94"/>
      <c r="T24" s="94"/>
      <c r="U24" s="94"/>
      <c r="V24" s="259"/>
    </row>
    <row r="25" spans="1:26">
      <c r="F25" s="258"/>
      <c r="G25" s="94"/>
      <c r="H25" s="94"/>
      <c r="I25" s="94"/>
      <c r="J25" s="94"/>
      <c r="K25" s="94"/>
      <c r="L25" s="94"/>
      <c r="M25" s="94"/>
      <c r="N25" s="94"/>
      <c r="O25" s="94"/>
      <c r="P25" s="94"/>
      <c r="Q25" s="94"/>
      <c r="R25" s="94"/>
      <c r="S25" s="94"/>
      <c r="T25" s="94"/>
      <c r="U25" s="94"/>
      <c r="V25" s="259"/>
    </row>
    <row r="26" spans="1:26">
      <c r="F26" s="258"/>
      <c r="G26" s="94"/>
      <c r="H26" s="94"/>
      <c r="I26" s="94"/>
      <c r="J26" s="94"/>
      <c r="K26" s="94"/>
      <c r="L26" s="94"/>
      <c r="M26" s="94"/>
      <c r="N26" s="94"/>
      <c r="O26" s="94"/>
      <c r="P26" s="94"/>
      <c r="Q26" s="94"/>
      <c r="R26" s="94"/>
      <c r="S26" s="94"/>
      <c r="T26" s="94"/>
      <c r="U26" s="94"/>
      <c r="V26" s="259"/>
    </row>
    <row r="27" spans="1:26" ht="40" customHeight="1">
      <c r="F27" s="258"/>
      <c r="G27" s="94"/>
      <c r="H27" s="94"/>
      <c r="I27" s="94"/>
      <c r="J27" s="94"/>
      <c r="K27" s="94"/>
      <c r="L27" s="94"/>
      <c r="M27" s="94"/>
      <c r="N27" s="94"/>
      <c r="O27" s="94"/>
      <c r="P27" s="94"/>
      <c r="Q27" s="94"/>
      <c r="R27" s="94"/>
      <c r="S27" s="94"/>
      <c r="T27" s="94"/>
      <c r="U27" s="94"/>
      <c r="V27" s="259"/>
    </row>
    <row r="28" spans="1:26" s="130" customFormat="1" ht="29" customHeight="1">
      <c r="A28" s="1514" t="s">
        <v>1069</v>
      </c>
      <c r="B28" s="1514" t="s">
        <v>1070</v>
      </c>
      <c r="C28" s="1515" t="s">
        <v>1071</v>
      </c>
      <c r="D28" s="1514" t="s">
        <v>233</v>
      </c>
      <c r="E28" s="128"/>
      <c r="F28" s="980"/>
      <c r="G28" s="1518" t="s">
        <v>1068</v>
      </c>
      <c r="H28" s="1514"/>
      <c r="I28" s="1514"/>
      <c r="J28" s="1514"/>
      <c r="K28" s="1514"/>
      <c r="L28" s="1515"/>
      <c r="M28" s="1514" t="s">
        <v>447</v>
      </c>
      <c r="N28" s="1514" t="s">
        <v>458</v>
      </c>
      <c r="O28" s="1515" t="s">
        <v>457</v>
      </c>
      <c r="P28" s="1514" t="s">
        <v>612</v>
      </c>
      <c r="Q28" s="1514" t="s">
        <v>649</v>
      </c>
      <c r="R28" s="1514" t="s">
        <v>656</v>
      </c>
      <c r="S28" s="1515" t="s">
        <v>815</v>
      </c>
      <c r="T28" s="1514" t="s">
        <v>822</v>
      </c>
      <c r="U28" s="1514" t="s">
        <v>1060</v>
      </c>
      <c r="V28" s="986"/>
      <c r="W28" s="128"/>
      <c r="X28" s="128"/>
      <c r="Y28" s="128"/>
      <c r="Z28" s="128"/>
    </row>
    <row r="29" spans="1:26" ht="20">
      <c r="F29" s="258"/>
      <c r="G29" s="95"/>
      <c r="H29" s="95"/>
      <c r="I29" s="95"/>
      <c r="J29" s="95"/>
      <c r="K29" s="95"/>
      <c r="L29" s="95"/>
      <c r="M29" s="95"/>
      <c r="N29" s="95"/>
      <c r="O29" s="95"/>
      <c r="P29" s="95"/>
      <c r="Q29" s="95"/>
      <c r="R29" s="95"/>
      <c r="S29" s="95"/>
      <c r="T29" s="95"/>
      <c r="U29" s="95"/>
      <c r="V29" s="259"/>
    </row>
    <row r="30" spans="1:26" ht="20">
      <c r="A30" s="572">
        <v>15681.7</v>
      </c>
      <c r="B30" s="572">
        <v>15842.9</v>
      </c>
      <c r="C30" s="592">
        <v>15882.1</v>
      </c>
      <c r="D30" s="572">
        <v>15946.6</v>
      </c>
      <c r="F30" s="258"/>
      <c r="G30" s="228" t="s">
        <v>617</v>
      </c>
      <c r="H30" s="228"/>
      <c r="I30" s="228"/>
      <c r="J30" s="391"/>
      <c r="K30" s="391"/>
      <c r="L30" s="1519"/>
      <c r="M30" s="572">
        <v>16031.6</v>
      </c>
      <c r="N30" s="572">
        <v>16170.6</v>
      </c>
      <c r="O30" s="592">
        <v>16351.8</v>
      </c>
      <c r="P30" s="572">
        <v>16604.400000000001</v>
      </c>
      <c r="Q30" s="572">
        <v>16721.2</v>
      </c>
      <c r="R30" s="572">
        <v>16895.099999999999</v>
      </c>
      <c r="S30" s="592">
        <v>17103.099999999999</v>
      </c>
      <c r="T30" s="572">
        <v>17318.900000000001</v>
      </c>
      <c r="U30" s="572">
        <v>17502.599999999999</v>
      </c>
      <c r="V30" s="259"/>
    </row>
    <row r="31" spans="1:26" ht="20">
      <c r="A31" s="573">
        <v>7827.1</v>
      </c>
      <c r="B31" s="573">
        <v>7900.7</v>
      </c>
      <c r="C31" s="593">
        <v>7955.4</v>
      </c>
      <c r="D31" s="573">
        <v>7981.5</v>
      </c>
      <c r="F31" s="258"/>
      <c r="G31" s="95" t="s">
        <v>619</v>
      </c>
      <c r="H31" s="246"/>
      <c r="I31" s="246"/>
      <c r="J31" s="392"/>
      <c r="K31" s="392"/>
      <c r="L31" s="1520"/>
      <c r="M31" s="573">
        <v>8025</v>
      </c>
      <c r="N31" s="573">
        <v>8106.7</v>
      </c>
      <c r="O31" s="593">
        <v>8209.6</v>
      </c>
      <c r="P31" s="573">
        <v>8325</v>
      </c>
      <c r="Q31" s="573">
        <v>8395.7000000000007</v>
      </c>
      <c r="R31" s="573">
        <v>8506.6</v>
      </c>
      <c r="S31" s="593">
        <v>8588.1</v>
      </c>
      <c r="T31" s="573">
        <v>8710.2000000000007</v>
      </c>
      <c r="U31" s="573">
        <v>8804.5</v>
      </c>
      <c r="V31" s="259"/>
    </row>
    <row r="32" spans="1:26" ht="20">
      <c r="A32" s="575">
        <v>6554</v>
      </c>
      <c r="B32" s="575">
        <v>6620.4</v>
      </c>
      <c r="C32" s="594">
        <v>6669.2</v>
      </c>
      <c r="D32" s="575">
        <v>6688.1</v>
      </c>
      <c r="F32" s="258"/>
      <c r="G32" s="388" t="s">
        <v>620</v>
      </c>
      <c r="H32" s="388"/>
      <c r="I32" s="388"/>
      <c r="J32" s="388"/>
      <c r="K32" s="388"/>
      <c r="L32" s="1521"/>
      <c r="M32" s="575">
        <v>6723.5</v>
      </c>
      <c r="N32" s="575">
        <v>6792.8</v>
      </c>
      <c r="O32" s="594">
        <v>6887.6</v>
      </c>
      <c r="P32" s="575">
        <v>6991.3</v>
      </c>
      <c r="Q32" s="575">
        <v>7054.3</v>
      </c>
      <c r="R32" s="575">
        <v>7156.3</v>
      </c>
      <c r="S32" s="594">
        <v>7230.4</v>
      </c>
      <c r="T32" s="575">
        <v>7347.1</v>
      </c>
      <c r="U32" s="575">
        <v>7433.2</v>
      </c>
      <c r="V32" s="259"/>
    </row>
    <row r="33" spans="1:26" ht="20">
      <c r="A33" s="574">
        <v>1273.0999999999999</v>
      </c>
      <c r="B33" s="574">
        <v>1280.3</v>
      </c>
      <c r="C33" s="595">
        <v>1286.2</v>
      </c>
      <c r="D33" s="574">
        <v>1293.4000000000001</v>
      </c>
      <c r="F33" s="258"/>
      <c r="G33" s="88" t="s">
        <v>621</v>
      </c>
      <c r="H33" s="88"/>
      <c r="I33" s="88"/>
      <c r="J33" s="88"/>
      <c r="K33" s="88"/>
      <c r="L33" s="739"/>
      <c r="M33" s="574">
        <v>1301.5999999999999</v>
      </c>
      <c r="N33" s="574">
        <v>1313.9</v>
      </c>
      <c r="O33" s="595">
        <v>1321.9</v>
      </c>
      <c r="P33" s="574">
        <v>1333.7</v>
      </c>
      <c r="Q33" s="574">
        <v>1341.4</v>
      </c>
      <c r="R33" s="574">
        <v>1350.2</v>
      </c>
      <c r="S33" s="595">
        <v>1357.7</v>
      </c>
      <c r="T33" s="574">
        <v>1363.1</v>
      </c>
      <c r="U33" s="574">
        <v>1371.3</v>
      </c>
      <c r="V33" s="259"/>
    </row>
    <row r="34" spans="1:26" ht="12" customHeight="1">
      <c r="A34" s="574"/>
      <c r="B34" s="574"/>
      <c r="C34" s="574"/>
      <c r="D34" s="574"/>
      <c r="F34" s="258"/>
      <c r="G34" s="88"/>
      <c r="H34" s="88"/>
      <c r="I34" s="88"/>
      <c r="J34" s="88"/>
      <c r="K34" s="88"/>
      <c r="L34" s="88"/>
      <c r="M34" s="574"/>
      <c r="N34" s="574"/>
      <c r="O34" s="574"/>
      <c r="P34" s="574"/>
      <c r="Q34" s="574"/>
      <c r="R34" s="574"/>
      <c r="S34" s="574"/>
      <c r="T34" s="574"/>
      <c r="U34" s="574"/>
      <c r="V34" s="259"/>
    </row>
    <row r="35" spans="1:26" s="118" customFormat="1" ht="20">
      <c r="A35" s="577">
        <v>13741.7</v>
      </c>
      <c r="B35" s="577">
        <v>13899.3</v>
      </c>
      <c r="C35" s="596">
        <v>13925</v>
      </c>
      <c r="D35" s="577">
        <v>14026.7</v>
      </c>
      <c r="E35" s="121"/>
      <c r="F35" s="286"/>
      <c r="G35" s="576" t="s">
        <v>622</v>
      </c>
      <c r="H35" s="576"/>
      <c r="I35" s="576"/>
      <c r="J35" s="576"/>
      <c r="K35" s="576"/>
      <c r="L35" s="1522"/>
      <c r="M35" s="577">
        <v>14087.4</v>
      </c>
      <c r="N35" s="577">
        <v>14202</v>
      </c>
      <c r="O35" s="596">
        <v>14367.5</v>
      </c>
      <c r="P35" s="577">
        <v>14599.6</v>
      </c>
      <c r="Q35" s="577">
        <v>14707</v>
      </c>
      <c r="R35" s="577">
        <v>14846.6</v>
      </c>
      <c r="S35" s="596">
        <v>15032.2</v>
      </c>
      <c r="T35" s="577">
        <v>15288.9</v>
      </c>
      <c r="U35" s="577">
        <v>15456.4</v>
      </c>
      <c r="V35" s="287"/>
      <c r="W35" s="121"/>
      <c r="X35" s="121"/>
      <c r="Y35" s="121"/>
      <c r="Z35" s="121"/>
    </row>
    <row r="36" spans="1:26" s="118" customFormat="1" ht="20">
      <c r="A36" s="574">
        <v>1041.5999999999999</v>
      </c>
      <c r="B36" s="574">
        <v>1068.5</v>
      </c>
      <c r="C36" s="595">
        <v>1024.7</v>
      </c>
      <c r="D36" s="574">
        <v>1047.5999999999999</v>
      </c>
      <c r="E36" s="121"/>
      <c r="F36" s="286"/>
      <c r="G36" s="88" t="s">
        <v>627</v>
      </c>
      <c r="H36" s="88"/>
      <c r="I36" s="88"/>
      <c r="J36" s="88"/>
      <c r="K36" s="88"/>
      <c r="L36" s="739"/>
      <c r="M36" s="574">
        <v>931.6</v>
      </c>
      <c r="N36" s="574">
        <v>899.7</v>
      </c>
      <c r="O36" s="595">
        <v>913.9</v>
      </c>
      <c r="P36" s="574">
        <v>1014.9</v>
      </c>
      <c r="Q36" s="574">
        <v>990.2</v>
      </c>
      <c r="R36" s="574">
        <v>993.4</v>
      </c>
      <c r="S36" s="595">
        <v>948.9</v>
      </c>
      <c r="T36" s="574">
        <v>1094.0999999999999</v>
      </c>
      <c r="U36" s="574">
        <v>1051.0999999999999</v>
      </c>
      <c r="V36" s="287"/>
      <c r="W36" s="121"/>
      <c r="X36" s="121"/>
      <c r="Y36" s="121"/>
      <c r="Z36" s="121"/>
    </row>
    <row r="37" spans="1:26" s="118" customFormat="1" ht="20">
      <c r="A37" s="578">
        <f>A36/A35</f>
        <v>7.5798481992766537E-2</v>
      </c>
      <c r="B37" s="578">
        <f>B36/B35</f>
        <v>7.6874374968523604E-2</v>
      </c>
      <c r="C37" s="599">
        <f>(C36/C35)+0.006</f>
        <v>7.9587073608617609E-2</v>
      </c>
      <c r="D37" s="578">
        <f>D36/D35</f>
        <v>7.4686134301011634E-2</v>
      </c>
      <c r="E37" s="121"/>
      <c r="F37" s="286"/>
      <c r="G37" s="388" t="s">
        <v>628</v>
      </c>
      <c r="H37" s="388"/>
      <c r="I37" s="388"/>
      <c r="J37" s="388"/>
      <c r="K37" s="388"/>
      <c r="L37" s="1521"/>
      <c r="M37" s="578">
        <f>M36/M35</f>
        <v>6.6130016894529867E-2</v>
      </c>
      <c r="N37" s="578">
        <f>N36/N35</f>
        <v>6.3350232361639211E-2</v>
      </c>
      <c r="O37" s="599">
        <f>(O36/O35)+0.006</f>
        <v>6.9608839394466687E-2</v>
      </c>
      <c r="P37" s="578">
        <f>P36/P35</f>
        <v>6.951560316721006E-2</v>
      </c>
      <c r="Q37" s="578">
        <f>Q36/Q35</f>
        <v>6.7328483035289322E-2</v>
      </c>
      <c r="R37" s="578">
        <f>R36/R35</f>
        <v>6.6910942572710241E-2</v>
      </c>
      <c r="S37" s="599">
        <f t="shared" ref="S37:U37" si="0">S36/S35</f>
        <v>6.3124492755551417E-2</v>
      </c>
      <c r="T37" s="578">
        <f t="shared" si="0"/>
        <v>7.1561721248749086E-2</v>
      </c>
      <c r="U37" s="578">
        <f t="shared" si="0"/>
        <v>6.8004192438083894E-2</v>
      </c>
      <c r="V37" s="287"/>
      <c r="W37" s="121"/>
      <c r="X37" s="121"/>
      <c r="Y37" s="121"/>
      <c r="Z37" s="121"/>
    </row>
    <row r="38" spans="1:26" ht="12" customHeight="1">
      <c r="A38" s="574"/>
      <c r="B38" s="574"/>
      <c r="C38" s="574"/>
      <c r="D38" s="574"/>
      <c r="F38" s="258"/>
      <c r="G38" s="88"/>
      <c r="H38" s="88"/>
      <c r="I38" s="88"/>
      <c r="J38" s="88"/>
      <c r="K38" s="88"/>
      <c r="L38" s="88"/>
      <c r="M38" s="574"/>
      <c r="N38" s="574"/>
      <c r="O38" s="574"/>
      <c r="P38" s="574"/>
      <c r="Q38" s="574"/>
      <c r="R38" s="574"/>
      <c r="S38" s="574"/>
      <c r="T38" s="574"/>
      <c r="U38" s="574"/>
      <c r="V38" s="259"/>
    </row>
    <row r="39" spans="1:26" ht="20">
      <c r="A39" s="577">
        <v>12700.1</v>
      </c>
      <c r="B39" s="577">
        <v>12830.8</v>
      </c>
      <c r="C39" s="596">
        <v>12900.3</v>
      </c>
      <c r="D39" s="577">
        <v>12979.1</v>
      </c>
      <c r="F39" s="258"/>
      <c r="G39" s="576" t="s">
        <v>623</v>
      </c>
      <c r="H39" s="576"/>
      <c r="I39" s="576"/>
      <c r="J39" s="576"/>
      <c r="K39" s="576"/>
      <c r="L39" s="1522"/>
      <c r="M39" s="577">
        <v>13155.8</v>
      </c>
      <c r="N39" s="577">
        <v>13302.2</v>
      </c>
      <c r="O39" s="596">
        <v>13453.6</v>
      </c>
      <c r="P39" s="577">
        <v>13584.7</v>
      </c>
      <c r="Q39" s="577">
        <v>13716.7</v>
      </c>
      <c r="R39" s="577">
        <v>13853.3</v>
      </c>
      <c r="S39" s="596">
        <v>14083.3</v>
      </c>
      <c r="T39" s="577">
        <v>14194.8</v>
      </c>
      <c r="U39" s="577">
        <v>14405.3</v>
      </c>
      <c r="V39" s="259"/>
    </row>
    <row r="40" spans="1:26" ht="20">
      <c r="A40" s="237">
        <v>12256.7</v>
      </c>
      <c r="B40" s="237">
        <v>12380.7</v>
      </c>
      <c r="C40" s="597">
        <v>12445.1</v>
      </c>
      <c r="D40" s="237">
        <v>12526.5</v>
      </c>
      <c r="F40" s="258"/>
      <c r="G40" s="121" t="s">
        <v>624</v>
      </c>
      <c r="H40" s="121"/>
      <c r="I40" s="121"/>
      <c r="J40" s="121"/>
      <c r="K40" s="121"/>
      <c r="L40" s="287"/>
      <c r="M40" s="237">
        <v>12706.5</v>
      </c>
      <c r="N40" s="237">
        <v>12845.2</v>
      </c>
      <c r="O40" s="597">
        <v>12989.4</v>
      </c>
      <c r="P40" s="237">
        <v>13114.1</v>
      </c>
      <c r="Q40" s="237">
        <v>13233.2</v>
      </c>
      <c r="R40" s="237">
        <v>13359.1</v>
      </c>
      <c r="S40" s="597">
        <v>13579.2</v>
      </c>
      <c r="T40" s="237">
        <v>13679.6</v>
      </c>
      <c r="U40" s="237">
        <v>13877.2</v>
      </c>
      <c r="V40" s="259"/>
    </row>
    <row r="41" spans="1:26" ht="20">
      <c r="A41" s="236">
        <v>259.10000000000002</v>
      </c>
      <c r="B41" s="236">
        <v>263.8</v>
      </c>
      <c r="C41" s="598">
        <v>268</v>
      </c>
      <c r="D41" s="236">
        <v>263.39999999999998</v>
      </c>
      <c r="F41" s="258"/>
      <c r="G41" s="123" t="s">
        <v>626</v>
      </c>
      <c r="H41" s="123"/>
      <c r="I41" s="123"/>
      <c r="J41" s="123"/>
      <c r="K41" s="123"/>
      <c r="L41" s="600"/>
      <c r="M41" s="236">
        <v>267.10000000000002</v>
      </c>
      <c r="N41" s="236">
        <v>270.7</v>
      </c>
      <c r="O41" s="598">
        <v>275.7</v>
      </c>
      <c r="P41" s="236">
        <v>280.60000000000002</v>
      </c>
      <c r="Q41" s="236">
        <v>288.7</v>
      </c>
      <c r="R41" s="236">
        <v>300</v>
      </c>
      <c r="S41" s="598">
        <v>306.10000000000002</v>
      </c>
      <c r="T41" s="236">
        <v>314.89999999999998</v>
      </c>
      <c r="U41" s="236">
        <v>327.10000000000002</v>
      </c>
      <c r="V41" s="259"/>
    </row>
    <row r="42" spans="1:26" ht="20">
      <c r="A42" s="237">
        <v>184.3</v>
      </c>
      <c r="B42" s="237">
        <v>186.2</v>
      </c>
      <c r="C42" s="597">
        <v>187.2</v>
      </c>
      <c r="D42" s="237">
        <v>189.1</v>
      </c>
      <c r="F42" s="258"/>
      <c r="G42" s="121" t="s">
        <v>625</v>
      </c>
      <c r="H42" s="121"/>
      <c r="I42" s="121"/>
      <c r="J42" s="121"/>
      <c r="K42" s="121"/>
      <c r="L42" s="287"/>
      <c r="M42" s="237">
        <v>182.1</v>
      </c>
      <c r="N42" s="237">
        <v>186.4</v>
      </c>
      <c r="O42" s="597">
        <v>188.5</v>
      </c>
      <c r="P42" s="237">
        <v>190</v>
      </c>
      <c r="Q42" s="237">
        <v>194.9</v>
      </c>
      <c r="R42" s="237">
        <v>194.1</v>
      </c>
      <c r="S42" s="597">
        <v>197.9</v>
      </c>
      <c r="T42" s="237">
        <v>200.3</v>
      </c>
      <c r="U42" s="237">
        <v>200.9</v>
      </c>
      <c r="V42" s="259"/>
    </row>
    <row r="43" spans="1:26">
      <c r="F43" s="258"/>
      <c r="V43" s="259"/>
    </row>
    <row r="44" spans="1:26" ht="20">
      <c r="F44" s="258"/>
      <c r="G44" s="579" t="s">
        <v>629</v>
      </c>
      <c r="V44" s="259"/>
    </row>
    <row r="45" spans="1:26" ht="20">
      <c r="F45" s="286"/>
      <c r="G45" s="228" t="s">
        <v>630</v>
      </c>
      <c r="H45" s="388"/>
      <c r="I45" s="388"/>
      <c r="J45" s="388"/>
      <c r="K45" s="388"/>
      <c r="L45" s="1521"/>
      <c r="M45" s="230">
        <f>(M30-A30)/A30</f>
        <v>2.2312631921284021E-2</v>
      </c>
      <c r="N45" s="230">
        <f t="shared" ref="N45:P48" si="1">(N30-B30)/B30</f>
        <v>2.0684344406642768E-2</v>
      </c>
      <c r="O45" s="470">
        <f t="shared" si="1"/>
        <v>2.9574174699819225E-2</v>
      </c>
      <c r="P45" s="230">
        <f t="shared" si="1"/>
        <v>4.125017245055379E-2</v>
      </c>
      <c r="Q45" s="882">
        <f>(Q30-M30)/M30</f>
        <v>4.3015045285561042E-2</v>
      </c>
      <c r="R45" s="882">
        <f t="shared" ref="R45:U48" si="2">(R30-N30)/N30</f>
        <v>4.4803532336462358E-2</v>
      </c>
      <c r="S45" s="470">
        <f t="shared" si="2"/>
        <v>4.5946012059834347E-2</v>
      </c>
      <c r="T45" s="882">
        <f t="shared" si="2"/>
        <v>4.3030762930307623E-2</v>
      </c>
      <c r="U45" s="882">
        <f t="shared" si="2"/>
        <v>4.6731095854364385E-2</v>
      </c>
      <c r="V45" s="259"/>
    </row>
    <row r="46" spans="1:26" ht="20">
      <c r="F46" s="258"/>
      <c r="G46" s="88" t="s">
        <v>618</v>
      </c>
      <c r="H46" s="88"/>
      <c r="I46" s="88"/>
      <c r="J46" s="88"/>
      <c r="K46" s="88"/>
      <c r="L46" s="739"/>
      <c r="M46" s="348">
        <f t="shared" ref="M46:M48" si="3">(M31-A31)/A31</f>
        <v>2.5283949355444497E-2</v>
      </c>
      <c r="N46" s="348">
        <f t="shared" si="1"/>
        <v>2.6073639044641616E-2</v>
      </c>
      <c r="O46" s="591">
        <f t="shared" si="1"/>
        <v>3.1953138748523111E-2</v>
      </c>
      <c r="P46" s="348">
        <f t="shared" si="1"/>
        <v>4.3037023115955649E-2</v>
      </c>
      <c r="Q46" s="1516">
        <f t="shared" ref="Q46:Q48" si="4">(Q31-M31)/M31</f>
        <v>4.6193146417445576E-2</v>
      </c>
      <c r="R46" s="1516">
        <f t="shared" si="2"/>
        <v>4.9329566901451953E-2</v>
      </c>
      <c r="S46" s="591">
        <f t="shared" si="2"/>
        <v>4.6104560514519582E-2</v>
      </c>
      <c r="T46" s="1516">
        <f t="shared" si="2"/>
        <v>4.6270270270270357E-2</v>
      </c>
      <c r="U46" s="1516">
        <f t="shared" si="2"/>
        <v>4.8691592124539849E-2</v>
      </c>
      <c r="V46" s="259"/>
    </row>
    <row r="47" spans="1:26" ht="19" customHeight="1">
      <c r="F47" s="258"/>
      <c r="G47" s="388"/>
      <c r="H47" s="388" t="s">
        <v>635</v>
      </c>
      <c r="I47" s="388"/>
      <c r="J47" s="388"/>
      <c r="K47" s="388"/>
      <c r="L47" s="1521"/>
      <c r="M47" s="230">
        <f t="shared" si="3"/>
        <v>2.5862068965517241E-2</v>
      </c>
      <c r="N47" s="230">
        <f t="shared" si="1"/>
        <v>2.6040722614947821E-2</v>
      </c>
      <c r="O47" s="470">
        <f t="shared" si="1"/>
        <v>3.274755592874716E-2</v>
      </c>
      <c r="P47" s="230">
        <f t="shared" si="1"/>
        <v>4.5334250385012154E-2</v>
      </c>
      <c r="Q47" s="882">
        <f t="shared" si="4"/>
        <v>4.9200565181824966E-2</v>
      </c>
      <c r="R47" s="882">
        <f t="shared" si="2"/>
        <v>5.3512542692262396E-2</v>
      </c>
      <c r="S47" s="470">
        <f t="shared" si="2"/>
        <v>4.9770602241709629E-2</v>
      </c>
      <c r="T47" s="882">
        <f t="shared" si="2"/>
        <v>5.0891822693919612E-2</v>
      </c>
      <c r="U47" s="882">
        <f t="shared" si="2"/>
        <v>5.3711920388982551E-2</v>
      </c>
      <c r="V47" s="259"/>
    </row>
    <row r="48" spans="1:26" ht="20">
      <c r="F48" s="258"/>
      <c r="G48" s="88"/>
      <c r="H48" s="88" t="s">
        <v>636</v>
      </c>
      <c r="I48" s="88"/>
      <c r="J48" s="88"/>
      <c r="K48" s="88"/>
      <c r="L48" s="739"/>
      <c r="M48" s="348">
        <f t="shared" si="3"/>
        <v>2.238630115466185E-2</v>
      </c>
      <c r="N48" s="348">
        <f t="shared" si="1"/>
        <v>2.6243849097867793E-2</v>
      </c>
      <c r="O48" s="591">
        <f t="shared" si="1"/>
        <v>2.7756180998289571E-2</v>
      </c>
      <c r="P48" s="348">
        <f t="shared" si="1"/>
        <v>3.1158187722282318E-2</v>
      </c>
      <c r="Q48" s="1516">
        <f t="shared" si="4"/>
        <v>3.0577750460971255E-2</v>
      </c>
      <c r="R48" s="1516">
        <f t="shared" si="2"/>
        <v>2.7627673338914645E-2</v>
      </c>
      <c r="S48" s="591">
        <f t="shared" si="2"/>
        <v>2.7082230123307325E-2</v>
      </c>
      <c r="T48" s="1516">
        <f t="shared" si="2"/>
        <v>2.2043937917072702E-2</v>
      </c>
      <c r="U48" s="1516">
        <f t="shared" si="2"/>
        <v>2.2290144625018535E-2</v>
      </c>
      <c r="V48" s="259"/>
    </row>
    <row r="49" spans="6:22" ht="11" customHeight="1">
      <c r="F49" s="258"/>
      <c r="H49" s="88"/>
      <c r="I49" s="88"/>
      <c r="J49" s="88"/>
      <c r="K49" s="88"/>
      <c r="L49" s="739"/>
      <c r="M49" s="95"/>
      <c r="N49" s="95"/>
      <c r="O49" s="739"/>
      <c r="P49" s="95"/>
      <c r="Q49" s="474"/>
      <c r="R49" s="474"/>
      <c r="S49" s="471"/>
      <c r="T49" s="474"/>
      <c r="U49" s="474"/>
      <c r="V49" s="259"/>
    </row>
    <row r="50" spans="6:22" ht="20">
      <c r="F50" s="258"/>
      <c r="G50" s="576" t="s">
        <v>633</v>
      </c>
      <c r="H50" s="580"/>
      <c r="I50" s="580"/>
      <c r="J50" s="580"/>
      <c r="K50" s="580"/>
      <c r="L50" s="1523"/>
      <c r="M50" s="230">
        <f>(M35-A35)/A35</f>
        <v>2.5157003864150644E-2</v>
      </c>
      <c r="N50" s="230">
        <f t="shared" ref="N50:P50" si="5">(N35-B35)/B35</f>
        <v>2.1778075154863966E-2</v>
      </c>
      <c r="O50" s="470">
        <f t="shared" si="5"/>
        <v>3.177737881508079E-2</v>
      </c>
      <c r="P50" s="230">
        <f t="shared" si="5"/>
        <v>4.0843534117076689E-2</v>
      </c>
      <c r="Q50" s="882">
        <f>((Q35-M35)/M35)</f>
        <v>4.398256598094754E-2</v>
      </c>
      <c r="R50" s="882">
        <f t="shared" ref="R50:U50" si="6">((R35-N35)/N35)</f>
        <v>4.5387973524855678E-2</v>
      </c>
      <c r="S50" s="470">
        <f t="shared" si="6"/>
        <v>4.6264137811031891E-2</v>
      </c>
      <c r="T50" s="882">
        <f t="shared" si="6"/>
        <v>4.721362229102162E-2</v>
      </c>
      <c r="U50" s="882">
        <f t="shared" si="6"/>
        <v>5.0955327395117947E-2</v>
      </c>
      <c r="V50" s="259"/>
    </row>
    <row r="51" spans="6:22" ht="20">
      <c r="F51" s="258"/>
      <c r="G51" s="88" t="s">
        <v>634</v>
      </c>
      <c r="L51" s="259"/>
      <c r="M51" s="348">
        <f>(M36-A36)/A36</f>
        <v>-0.10560675883256518</v>
      </c>
      <c r="N51" s="348">
        <f t="shared" ref="N51:P51" si="7">(N36-B36)/B36</f>
        <v>-0.15797847449695832</v>
      </c>
      <c r="O51" s="591">
        <f t="shared" si="7"/>
        <v>-0.10812920854884363</v>
      </c>
      <c r="P51" s="348">
        <f t="shared" si="7"/>
        <v>-3.1214203894616203E-2</v>
      </c>
      <c r="Q51" s="1516">
        <f>((Q36-M36)/M36)</f>
        <v>6.290253327608418E-2</v>
      </c>
      <c r="R51" s="1516">
        <f t="shared" ref="R51:U51" si="8">((R36-N36)/N36)</f>
        <v>0.10414582638657321</v>
      </c>
      <c r="S51" s="591">
        <f t="shared" si="8"/>
        <v>3.8297406718459354E-2</v>
      </c>
      <c r="T51" s="1516">
        <f t="shared" si="8"/>
        <v>7.8037245048773213E-2</v>
      </c>
      <c r="U51" s="1516">
        <f t="shared" si="8"/>
        <v>6.1502726721874228E-2</v>
      </c>
      <c r="V51" s="259"/>
    </row>
    <row r="52" spans="6:22" ht="11" customHeight="1">
      <c r="F52" s="258"/>
      <c r="L52" s="259"/>
      <c r="M52" s="94"/>
      <c r="N52" s="94"/>
      <c r="O52" s="259"/>
      <c r="P52" s="94"/>
      <c r="Q52" s="883"/>
      <c r="R52" s="883"/>
      <c r="S52" s="1517"/>
      <c r="T52" s="883"/>
      <c r="U52" s="883"/>
      <c r="V52" s="259"/>
    </row>
    <row r="53" spans="6:22" ht="20" customHeight="1">
      <c r="F53" s="258"/>
      <c r="G53" s="576" t="s">
        <v>631</v>
      </c>
      <c r="H53" s="388"/>
      <c r="I53" s="388"/>
      <c r="J53" s="388"/>
      <c r="K53" s="388"/>
      <c r="L53" s="1521"/>
      <c r="M53" s="230">
        <f>(M39-A39)/A39</f>
        <v>3.5881607231439037E-2</v>
      </c>
      <c r="N53" s="230">
        <f t="shared" ref="N53:P53" si="9">(N39-B39)/B39</f>
        <v>3.6739720048633094E-2</v>
      </c>
      <c r="O53" s="470">
        <f t="shared" si="9"/>
        <v>4.2890475415300507E-2</v>
      </c>
      <c r="P53" s="230">
        <f t="shared" si="9"/>
        <v>4.6659629712383785E-2</v>
      </c>
      <c r="Q53" s="882">
        <f>(Q39-M39)/M39</f>
        <v>4.2635187521853593E-2</v>
      </c>
      <c r="R53" s="882">
        <f t="shared" ref="R53:U53" si="10">(R39-N39)/N39</f>
        <v>4.1429237269023055E-2</v>
      </c>
      <c r="S53" s="470">
        <f t="shared" si="10"/>
        <v>4.6805316049235809E-2</v>
      </c>
      <c r="T53" s="882">
        <f t="shared" si="10"/>
        <v>4.4910818788784335E-2</v>
      </c>
      <c r="U53" s="882">
        <f t="shared" si="10"/>
        <v>5.0201579097013019E-2</v>
      </c>
      <c r="V53" s="259"/>
    </row>
    <row r="54" spans="6:22" ht="20">
      <c r="F54" s="258"/>
      <c r="G54" s="88" t="s">
        <v>632</v>
      </c>
      <c r="H54" s="88"/>
      <c r="I54" s="88"/>
      <c r="J54" s="88"/>
      <c r="K54" s="88"/>
      <c r="L54" s="739"/>
      <c r="M54" s="348">
        <f>(M40-A40)/A40</f>
        <v>3.6698295626065684E-2</v>
      </c>
      <c r="N54" s="348">
        <f t="shared" ref="N54:P54" si="11">(N40-B40)/B40</f>
        <v>3.7518072483785248E-2</v>
      </c>
      <c r="O54" s="591">
        <f t="shared" si="11"/>
        <v>4.3736088902459544E-2</v>
      </c>
      <c r="P54" s="348">
        <f t="shared" si="11"/>
        <v>4.6908553865804524E-2</v>
      </c>
      <c r="Q54" s="1516">
        <f>(Q40-M40)/M40</f>
        <v>4.1451225750600146E-2</v>
      </c>
      <c r="R54" s="1516">
        <f t="shared" ref="R54:U54" si="12">(R40-N40)/N40</f>
        <v>4.0007162208451373E-2</v>
      </c>
      <c r="S54" s="591">
        <f t="shared" si="12"/>
        <v>4.540625433045415E-2</v>
      </c>
      <c r="T54" s="1516">
        <f t="shared" si="12"/>
        <v>4.3121525686093592E-2</v>
      </c>
      <c r="U54" s="1516">
        <f t="shared" si="12"/>
        <v>4.8665477737810957E-2</v>
      </c>
      <c r="V54" s="259"/>
    </row>
    <row r="55" spans="6:22">
      <c r="F55" s="258"/>
      <c r="G55" s="261"/>
      <c r="H55" s="261"/>
      <c r="I55" s="261"/>
      <c r="J55" s="261"/>
      <c r="K55" s="261"/>
      <c r="L55" s="261"/>
      <c r="M55" s="261"/>
      <c r="N55" s="261"/>
      <c r="O55" s="261"/>
      <c r="P55" s="261"/>
      <c r="Q55" s="261"/>
      <c r="R55" s="261"/>
      <c r="S55" s="261"/>
      <c r="T55" s="261"/>
      <c r="U55" s="261"/>
      <c r="V55" s="259"/>
    </row>
    <row r="56" spans="6:22" ht="25" customHeight="1">
      <c r="F56" s="258"/>
      <c r="G56" s="94"/>
      <c r="H56" s="94"/>
      <c r="I56" s="94"/>
      <c r="J56" s="94"/>
      <c r="K56" s="94"/>
      <c r="L56" s="94"/>
      <c r="M56" s="94"/>
      <c r="N56" s="94"/>
      <c r="O56" s="94"/>
      <c r="P56" s="94"/>
      <c r="Q56" s="94"/>
      <c r="R56" s="94"/>
      <c r="S56" s="94"/>
      <c r="T56" s="94"/>
      <c r="U56" s="94"/>
      <c r="V56" s="259"/>
    </row>
    <row r="57" spans="6:22">
      <c r="F57" s="258"/>
      <c r="G57" s="1493"/>
      <c r="H57" s="1493"/>
      <c r="I57" s="1494" t="s">
        <v>1049</v>
      </c>
      <c r="J57" s="1494"/>
      <c r="K57" s="1494"/>
      <c r="L57" s="1494"/>
      <c r="M57" s="1493"/>
      <c r="N57" s="1493"/>
      <c r="O57" s="840"/>
      <c r="P57" s="1493"/>
      <c r="Q57" s="1494" t="s">
        <v>1023</v>
      </c>
      <c r="R57" s="1494"/>
      <c r="S57" s="1494"/>
      <c r="T57" s="1494"/>
      <c r="U57" s="1494"/>
      <c r="V57" s="259"/>
    </row>
    <row r="58" spans="6:22">
      <c r="F58" s="258"/>
      <c r="G58" s="94"/>
      <c r="H58" s="94"/>
      <c r="I58" s="94"/>
      <c r="J58" s="94"/>
      <c r="K58" s="94"/>
      <c r="L58" s="94"/>
      <c r="M58" s="94"/>
      <c r="N58" s="94"/>
      <c r="O58" s="94"/>
      <c r="P58" s="94"/>
      <c r="Q58" s="94"/>
      <c r="R58" s="94"/>
      <c r="S58" s="94"/>
      <c r="T58" s="94"/>
      <c r="U58" s="94"/>
      <c r="V58" s="259"/>
    </row>
    <row r="59" spans="6:22">
      <c r="F59" s="258"/>
      <c r="G59" s="94"/>
      <c r="H59" s="94"/>
      <c r="I59" s="94"/>
      <c r="J59" s="94"/>
      <c r="K59" s="94"/>
      <c r="L59" s="94"/>
      <c r="M59" s="94"/>
      <c r="N59" s="94"/>
      <c r="O59" s="94"/>
      <c r="P59" s="94"/>
      <c r="Q59" s="94"/>
      <c r="R59" s="94"/>
      <c r="S59" s="94"/>
      <c r="T59" s="94"/>
      <c r="U59" s="94"/>
      <c r="V59" s="259"/>
    </row>
    <row r="60" spans="6:22">
      <c r="F60" s="258"/>
      <c r="G60" s="94"/>
      <c r="H60" s="94"/>
      <c r="I60" s="94"/>
      <c r="J60" s="94"/>
      <c r="K60" s="94"/>
      <c r="L60" s="94"/>
      <c r="M60" s="94"/>
      <c r="N60" s="94"/>
      <c r="O60" s="94"/>
      <c r="P60" s="94"/>
      <c r="Q60" s="94"/>
      <c r="R60" s="94"/>
      <c r="S60" s="94"/>
      <c r="T60" s="94"/>
      <c r="U60" s="94"/>
      <c r="V60" s="259"/>
    </row>
    <row r="61" spans="6:22">
      <c r="F61" s="258"/>
      <c r="G61" s="94"/>
      <c r="H61" s="94"/>
      <c r="I61" s="94"/>
      <c r="J61" s="94"/>
      <c r="K61" s="94"/>
      <c r="L61" s="94"/>
      <c r="M61" s="94"/>
      <c r="N61" s="94"/>
      <c r="O61" s="94"/>
      <c r="P61" s="94"/>
      <c r="Q61" s="94"/>
      <c r="R61" s="94"/>
      <c r="S61" s="94"/>
      <c r="T61" s="94"/>
      <c r="U61" s="94"/>
      <c r="V61" s="259"/>
    </row>
    <row r="62" spans="6:22">
      <c r="F62" s="258"/>
      <c r="G62" s="94"/>
      <c r="H62" s="94"/>
      <c r="I62" s="94"/>
      <c r="J62" s="94"/>
      <c r="K62" s="94"/>
      <c r="L62" s="94"/>
      <c r="M62" s="94"/>
      <c r="N62" s="94"/>
      <c r="O62" s="94"/>
      <c r="P62" s="94"/>
      <c r="Q62" s="94"/>
      <c r="R62" s="94"/>
      <c r="S62" s="94"/>
      <c r="T62" s="94"/>
      <c r="U62" s="94"/>
      <c r="V62" s="259"/>
    </row>
    <row r="63" spans="6:22">
      <c r="F63" s="258"/>
      <c r="G63" s="94"/>
      <c r="H63" s="94"/>
      <c r="I63" s="94"/>
      <c r="J63" s="94"/>
      <c r="K63" s="94"/>
      <c r="L63" s="94"/>
      <c r="M63" s="94"/>
      <c r="N63" s="94"/>
      <c r="O63" s="94"/>
      <c r="P63" s="94"/>
      <c r="Q63" s="94"/>
      <c r="R63" s="94"/>
      <c r="S63" s="94"/>
      <c r="T63" s="94"/>
      <c r="U63" s="94"/>
      <c r="V63" s="259"/>
    </row>
    <row r="64" spans="6:22">
      <c r="F64" s="258"/>
      <c r="G64" s="94"/>
      <c r="H64" s="94"/>
      <c r="I64" s="94"/>
      <c r="J64" s="94"/>
      <c r="K64" s="94"/>
      <c r="L64" s="94"/>
      <c r="M64" s="94"/>
      <c r="N64" s="94"/>
      <c r="O64" s="94"/>
      <c r="P64" s="94"/>
      <c r="Q64" s="94"/>
      <c r="R64" s="94"/>
      <c r="S64" s="94"/>
      <c r="T64" s="94"/>
      <c r="U64" s="94"/>
      <c r="V64" s="259"/>
    </row>
    <row r="65" spans="1:27">
      <c r="F65" s="258"/>
      <c r="G65" s="94"/>
      <c r="H65" s="94"/>
      <c r="I65" s="94"/>
      <c r="J65" s="94"/>
      <c r="K65" s="94"/>
      <c r="L65" s="94"/>
      <c r="M65" s="94"/>
      <c r="N65" s="94"/>
      <c r="O65" s="94"/>
      <c r="P65" s="94"/>
      <c r="Q65" s="94"/>
      <c r="R65" s="94"/>
      <c r="S65" s="94"/>
      <c r="T65" s="94"/>
      <c r="U65" s="94"/>
      <c r="V65" s="259"/>
    </row>
    <row r="66" spans="1:27">
      <c r="F66" s="258"/>
      <c r="G66" s="94"/>
      <c r="H66" s="94"/>
      <c r="I66" s="94"/>
      <c r="J66" s="94"/>
      <c r="K66" s="94"/>
      <c r="L66" s="94"/>
      <c r="M66" s="94"/>
      <c r="N66" s="94"/>
      <c r="O66" s="94"/>
      <c r="P66" s="94"/>
      <c r="Q66" s="94"/>
      <c r="R66" s="94"/>
      <c r="S66" s="94"/>
      <c r="T66" s="94"/>
      <c r="U66" s="94"/>
      <c r="V66" s="259"/>
    </row>
    <row r="67" spans="1:27">
      <c r="F67" s="258"/>
      <c r="G67" s="94"/>
      <c r="H67" s="94"/>
      <c r="I67" s="94"/>
      <c r="J67" s="94"/>
      <c r="K67" s="94"/>
      <c r="L67" s="94"/>
      <c r="M67" s="94"/>
      <c r="N67" s="94"/>
      <c r="O67" s="94"/>
      <c r="P67" s="94"/>
      <c r="Q67" s="94"/>
      <c r="R67" s="94"/>
      <c r="S67" s="94"/>
      <c r="T67" s="94"/>
      <c r="U67" s="94"/>
      <c r="V67" s="259"/>
    </row>
    <row r="68" spans="1:27">
      <c r="F68" s="258"/>
      <c r="G68" s="94"/>
      <c r="H68" s="94"/>
      <c r="I68" s="94"/>
      <c r="J68" s="94"/>
      <c r="K68" s="94"/>
      <c r="L68" s="94"/>
      <c r="M68" s="94"/>
      <c r="N68" s="94"/>
      <c r="O68" s="94"/>
      <c r="P68" s="94"/>
      <c r="Q68" s="94"/>
      <c r="R68" s="94"/>
      <c r="S68" s="94"/>
      <c r="T68" s="94"/>
      <c r="U68" s="94"/>
      <c r="V68" s="259"/>
    </row>
    <row r="69" spans="1:27">
      <c r="F69" s="258"/>
      <c r="G69" s="94"/>
      <c r="H69" s="94"/>
      <c r="I69" s="94"/>
      <c r="J69" s="94"/>
      <c r="K69" s="94"/>
      <c r="L69" s="94"/>
      <c r="M69" s="94"/>
      <c r="N69" s="94"/>
      <c r="O69" s="94"/>
      <c r="P69" s="94"/>
      <c r="Q69" s="94"/>
      <c r="R69" s="94"/>
      <c r="S69" s="94"/>
      <c r="T69" s="94"/>
      <c r="U69" s="94"/>
      <c r="V69" s="259"/>
    </row>
    <row r="70" spans="1:27">
      <c r="F70" s="258"/>
      <c r="G70" s="94"/>
      <c r="H70" s="94"/>
      <c r="I70" s="94"/>
      <c r="J70" s="94"/>
      <c r="K70" s="94"/>
      <c r="L70" s="94"/>
      <c r="M70" s="94"/>
      <c r="N70" s="94"/>
      <c r="O70" s="94"/>
      <c r="P70" s="94"/>
      <c r="Q70" s="94"/>
      <c r="R70" s="94"/>
      <c r="S70" s="94"/>
      <c r="T70" s="94"/>
      <c r="U70" s="94"/>
      <c r="V70" s="259"/>
    </row>
    <row r="71" spans="1:27">
      <c r="F71" s="258"/>
      <c r="G71" s="94"/>
      <c r="H71" s="94"/>
      <c r="I71" s="94"/>
      <c r="J71" s="94"/>
      <c r="K71" s="94"/>
      <c r="L71" s="94"/>
      <c r="M71" s="94"/>
      <c r="N71" s="94"/>
      <c r="O71" s="94"/>
      <c r="P71" s="94"/>
      <c r="Q71" s="94"/>
      <c r="R71" s="94"/>
      <c r="S71" s="94"/>
      <c r="T71" s="94"/>
      <c r="U71" s="94"/>
      <c r="V71" s="259"/>
    </row>
    <row r="72" spans="1:27">
      <c r="F72" s="258"/>
      <c r="G72" s="94"/>
      <c r="H72" s="94"/>
      <c r="I72" s="94"/>
      <c r="J72" s="94"/>
      <c r="K72" s="94"/>
      <c r="L72" s="94"/>
      <c r="M72" s="94"/>
      <c r="N72" s="94"/>
      <c r="O72" s="94"/>
      <c r="P72" s="94"/>
      <c r="Q72" s="94"/>
      <c r="R72" s="94"/>
      <c r="S72" s="94"/>
      <c r="T72" s="94"/>
      <c r="U72" s="94"/>
      <c r="V72" s="259"/>
    </row>
    <row r="73" spans="1:27">
      <c r="F73" s="258"/>
      <c r="G73" s="94"/>
      <c r="H73" s="94"/>
      <c r="I73" s="94"/>
      <c r="J73" s="94"/>
      <c r="K73" s="94"/>
      <c r="L73" s="94"/>
      <c r="M73" s="94"/>
      <c r="N73" s="94"/>
      <c r="O73" s="94"/>
      <c r="P73" s="94"/>
      <c r="Q73" s="94"/>
      <c r="R73" s="94"/>
      <c r="S73" s="94"/>
      <c r="T73" s="94"/>
      <c r="U73" s="94"/>
      <c r="V73" s="259"/>
    </row>
    <row r="74" spans="1:27">
      <c r="F74" s="258"/>
      <c r="G74" s="94"/>
      <c r="H74" s="94"/>
      <c r="I74" s="94"/>
      <c r="J74" s="94"/>
      <c r="K74" s="94"/>
      <c r="L74" s="94"/>
      <c r="M74" s="94"/>
      <c r="N74" s="94"/>
      <c r="O74" s="94"/>
      <c r="P74" s="94"/>
      <c r="Q74" s="94"/>
      <c r="R74" s="94"/>
      <c r="S74" s="94"/>
      <c r="T74" s="94"/>
      <c r="U74" s="94"/>
      <c r="V74" s="259"/>
    </row>
    <row r="75" spans="1:27">
      <c r="F75" s="260"/>
      <c r="G75" s="261"/>
      <c r="H75" s="261"/>
      <c r="I75" s="261"/>
      <c r="J75" s="261"/>
      <c r="K75" s="261"/>
      <c r="L75" s="261"/>
      <c r="M75" s="261"/>
      <c r="N75" s="261"/>
      <c r="O75" s="261"/>
      <c r="P75" s="261"/>
      <c r="Q75" s="261"/>
      <c r="R75" s="261"/>
      <c r="S75" s="261"/>
      <c r="T75" s="261"/>
      <c r="U75" s="261"/>
      <c r="V75" s="262"/>
    </row>
    <row r="76" spans="1:27" ht="10" customHeight="1">
      <c r="F76" s="104"/>
      <c r="G76" s="94"/>
      <c r="H76" s="94"/>
      <c r="I76" s="94"/>
      <c r="J76" s="94"/>
      <c r="K76" s="94"/>
      <c r="L76" s="94"/>
      <c r="M76" s="94"/>
      <c r="N76" s="94"/>
      <c r="O76" s="94"/>
      <c r="P76" s="94"/>
      <c r="Q76" s="94"/>
      <c r="R76" s="94"/>
      <c r="S76" s="94"/>
      <c r="T76" s="267"/>
      <c r="U76" s="94"/>
      <c r="V76" s="94"/>
    </row>
    <row r="77" spans="1:27" s="104" customFormat="1" ht="6" customHeight="1">
      <c r="A77" s="111"/>
      <c r="B77" s="111"/>
      <c r="C77" s="111"/>
      <c r="D77" s="111"/>
      <c r="E77" s="111"/>
      <c r="F77" s="446"/>
      <c r="G77" s="447"/>
      <c r="H77" s="447"/>
      <c r="I77" s="447"/>
      <c r="J77" s="447"/>
      <c r="K77" s="447"/>
      <c r="L77" s="447"/>
      <c r="M77" s="447"/>
      <c r="N77" s="447"/>
      <c r="O77" s="447"/>
      <c r="P77" s="447"/>
      <c r="Q77" s="447"/>
      <c r="R77" s="449"/>
      <c r="S77" s="447"/>
      <c r="T77" s="486"/>
      <c r="U77" s="447"/>
      <c r="V77" s="450"/>
      <c r="W77" s="111"/>
      <c r="X77" s="111"/>
      <c r="Y77" s="111"/>
      <c r="Z77" s="111"/>
      <c r="AA77" s="111"/>
    </row>
    <row r="78" spans="1:27" s="104" customFormat="1" ht="11" customHeight="1">
      <c r="A78" s="111"/>
      <c r="B78" s="111"/>
      <c r="C78" s="111"/>
      <c r="D78" s="111"/>
      <c r="E78" s="111"/>
      <c r="F78" s="258"/>
      <c r="G78" s="94"/>
      <c r="H78" s="94"/>
      <c r="I78" s="94"/>
      <c r="J78" s="94"/>
      <c r="K78" s="94"/>
      <c r="L78" s="94"/>
      <c r="M78" s="94"/>
      <c r="N78" s="94"/>
      <c r="O78" s="94"/>
      <c r="P78" s="94"/>
      <c r="Q78" s="94"/>
      <c r="R78" s="270"/>
      <c r="S78" s="94"/>
      <c r="T78" s="94"/>
      <c r="U78" s="94"/>
      <c r="V78" s="259"/>
      <c r="W78" s="111"/>
      <c r="X78" s="111"/>
      <c r="Y78" s="111"/>
      <c r="Z78" s="111"/>
      <c r="AA78" s="111"/>
    </row>
    <row r="79" spans="1:27" s="104" customFormat="1" ht="17" customHeight="1">
      <c r="A79" s="111"/>
      <c r="B79" s="111"/>
      <c r="C79" s="111"/>
      <c r="D79" s="111"/>
      <c r="E79" s="111"/>
      <c r="F79" s="258"/>
      <c r="G79" s="94"/>
      <c r="H79" s="641" t="s">
        <v>206</v>
      </c>
      <c r="I79" s="641"/>
      <c r="J79" s="641"/>
      <c r="K79" s="641" t="s">
        <v>1048</v>
      </c>
      <c r="L79" s="641"/>
      <c r="M79" s="641"/>
      <c r="N79" s="641"/>
      <c r="O79" s="641"/>
      <c r="P79" s="645" t="s">
        <v>224</v>
      </c>
      <c r="Q79" s="641"/>
      <c r="R79" s="646" t="s">
        <v>207</v>
      </c>
      <c r="S79" s="641"/>
      <c r="T79" s="646" t="s">
        <v>698</v>
      </c>
      <c r="U79" s="94"/>
      <c r="V79" s="259"/>
      <c r="W79" s="111"/>
      <c r="X79" s="111"/>
      <c r="Y79" s="111"/>
      <c r="Z79" s="111"/>
      <c r="AA79" s="111"/>
    </row>
    <row r="80" spans="1:27" s="104" customFormat="1" ht="13" customHeight="1">
      <c r="A80" s="111"/>
      <c r="B80" s="111"/>
      <c r="C80" s="111"/>
      <c r="D80" s="111"/>
      <c r="E80" s="111"/>
      <c r="F80" s="258"/>
      <c r="G80" s="94"/>
      <c r="H80" s="94"/>
      <c r="I80" s="94"/>
      <c r="J80" s="94"/>
      <c r="K80" s="94"/>
      <c r="L80" s="94"/>
      <c r="M80" s="94"/>
      <c r="N80" s="94"/>
      <c r="O80" s="94"/>
      <c r="P80" s="94"/>
      <c r="Q80" s="94"/>
      <c r="R80" s="94"/>
      <c r="S80" s="94"/>
      <c r="T80" s="94"/>
      <c r="U80" s="94"/>
      <c r="V80" s="259"/>
      <c r="W80" s="111"/>
      <c r="X80" s="111"/>
      <c r="Y80" s="111"/>
      <c r="Z80" s="111"/>
      <c r="AA80" s="111"/>
    </row>
    <row r="81" spans="1:27" s="104" customFormat="1" ht="7" customHeight="1">
      <c r="A81" s="111"/>
      <c r="B81" s="111"/>
      <c r="C81" s="111"/>
      <c r="D81" s="111"/>
      <c r="E81" s="111"/>
      <c r="F81" s="487"/>
      <c r="G81" s="488"/>
      <c r="H81" s="488"/>
      <c r="I81" s="488"/>
      <c r="J81" s="488"/>
      <c r="K81" s="488"/>
      <c r="L81" s="488"/>
      <c r="M81" s="488"/>
      <c r="N81" s="488"/>
      <c r="O81" s="488"/>
      <c r="P81" s="488"/>
      <c r="Q81" s="488"/>
      <c r="R81" s="488"/>
      <c r="S81" s="488"/>
      <c r="T81" s="488"/>
      <c r="U81" s="488"/>
      <c r="V81" s="489"/>
      <c r="W81" s="111"/>
      <c r="X81" s="111"/>
      <c r="Y81" s="111"/>
      <c r="Z81" s="111"/>
      <c r="AA81" s="111"/>
    </row>
    <row r="82" spans="1:27">
      <c r="F82" s="271"/>
      <c r="G82" s="271"/>
      <c r="H82" s="271"/>
      <c r="I82" s="271"/>
      <c r="J82" s="271"/>
      <c r="K82" s="271"/>
      <c r="L82" s="271"/>
      <c r="M82" s="271"/>
      <c r="N82" s="271"/>
      <c r="O82" s="271"/>
      <c r="P82" s="271"/>
      <c r="Q82" s="271"/>
      <c r="R82" s="271"/>
      <c r="S82" s="271"/>
      <c r="T82" s="271"/>
      <c r="U82" s="271"/>
      <c r="V82" s="271"/>
    </row>
    <row r="83" spans="1:27">
      <c r="F83" s="271"/>
      <c r="G83" s="271"/>
      <c r="H83" s="271"/>
      <c r="I83" s="271"/>
      <c r="J83" s="271"/>
      <c r="K83" s="271"/>
      <c r="L83" s="271"/>
      <c r="M83" s="271"/>
      <c r="N83" s="271"/>
      <c r="O83" s="271"/>
      <c r="P83" s="271"/>
      <c r="Q83" s="271"/>
      <c r="R83" s="271"/>
      <c r="S83" s="271"/>
      <c r="T83" s="271"/>
      <c r="U83" s="271"/>
      <c r="V83" s="271"/>
    </row>
    <row r="84" spans="1:27">
      <c r="F84" s="271"/>
      <c r="G84" s="271"/>
      <c r="H84" s="271"/>
      <c r="I84" s="271"/>
      <c r="J84" s="271"/>
      <c r="K84" s="271"/>
      <c r="L84" s="271"/>
      <c r="M84" s="271"/>
      <c r="N84" s="271"/>
      <c r="O84" s="271"/>
      <c r="P84" s="271"/>
      <c r="Q84" s="271"/>
      <c r="R84" s="271"/>
      <c r="S84" s="271"/>
      <c r="T84" s="271"/>
      <c r="U84" s="271"/>
      <c r="V84" s="271"/>
    </row>
    <row r="85" spans="1:27">
      <c r="F85" s="271"/>
      <c r="G85" s="271"/>
      <c r="H85" s="271"/>
      <c r="I85" s="271"/>
      <c r="J85" s="271"/>
      <c r="K85" s="271"/>
      <c r="L85" s="271"/>
      <c r="M85" s="271"/>
      <c r="N85" s="271"/>
      <c r="O85" s="271"/>
      <c r="P85" s="271"/>
      <c r="Q85" s="271"/>
      <c r="R85" s="271"/>
      <c r="S85" s="271"/>
      <c r="T85" s="271"/>
      <c r="U85" s="271"/>
      <c r="V85" s="271"/>
    </row>
    <row r="86" spans="1:27">
      <c r="F86" s="271"/>
      <c r="G86" s="271"/>
      <c r="H86" s="271"/>
      <c r="I86" s="271"/>
      <c r="J86" s="271"/>
      <c r="K86" s="271"/>
      <c r="L86" s="271"/>
      <c r="M86" s="271"/>
      <c r="N86" s="271"/>
      <c r="O86" s="271"/>
      <c r="P86" s="271"/>
      <c r="Q86" s="271"/>
      <c r="R86" s="271"/>
      <c r="S86" s="271"/>
      <c r="T86" s="271"/>
      <c r="U86" s="271"/>
      <c r="V86" s="271"/>
    </row>
    <row r="87" spans="1:27">
      <c r="F87" s="271"/>
      <c r="G87" s="271"/>
      <c r="H87" s="271"/>
      <c r="I87" s="271"/>
      <c r="J87" s="271"/>
      <c r="K87" s="271"/>
      <c r="L87" s="271"/>
      <c r="M87" s="271"/>
      <c r="N87" s="271"/>
      <c r="O87" s="271"/>
      <c r="P87" s="271"/>
      <c r="Q87" s="271"/>
      <c r="R87" s="271"/>
      <c r="S87" s="271"/>
      <c r="T87" s="271"/>
      <c r="U87" s="271"/>
      <c r="V87" s="271"/>
    </row>
    <row r="88" spans="1:27">
      <c r="F88" s="271"/>
      <c r="G88" s="271"/>
      <c r="H88" s="271"/>
      <c r="I88" s="271"/>
      <c r="J88" s="271"/>
      <c r="K88" s="271"/>
      <c r="L88" s="271"/>
      <c r="M88" s="271"/>
      <c r="N88" s="271"/>
      <c r="O88" s="271"/>
      <c r="P88" s="271"/>
      <c r="Q88" s="271"/>
      <c r="R88" s="271"/>
      <c r="S88" s="271"/>
      <c r="T88" s="271"/>
      <c r="U88" s="271"/>
      <c r="V88" s="271"/>
    </row>
    <row r="89" spans="1:27">
      <c r="F89" s="271"/>
      <c r="G89" s="271"/>
      <c r="H89" s="271"/>
      <c r="I89" s="271"/>
      <c r="J89" s="271"/>
      <c r="K89" s="271"/>
      <c r="L89" s="271"/>
      <c r="M89" s="271"/>
      <c r="N89" s="271"/>
      <c r="O89" s="271"/>
      <c r="P89" s="271"/>
      <c r="Q89" s="271"/>
      <c r="R89" s="271"/>
      <c r="S89" s="271"/>
      <c r="T89" s="271"/>
      <c r="U89" s="271"/>
      <c r="V89" s="271"/>
    </row>
    <row r="90" spans="1:27">
      <c r="F90" s="271"/>
      <c r="G90" s="271"/>
      <c r="H90" s="271"/>
      <c r="I90" s="271"/>
      <c r="J90" s="271"/>
      <c r="K90" s="271"/>
      <c r="L90" s="271"/>
      <c r="M90" s="271"/>
      <c r="N90" s="271"/>
      <c r="O90" s="271"/>
      <c r="P90" s="271"/>
      <c r="Q90" s="271"/>
      <c r="R90" s="271"/>
      <c r="S90" s="271"/>
      <c r="T90" s="271"/>
      <c r="U90" s="271"/>
      <c r="V90" s="271"/>
    </row>
    <row r="91" spans="1:27">
      <c r="F91" s="271"/>
      <c r="G91" s="271"/>
      <c r="H91" s="271"/>
      <c r="I91" s="271"/>
      <c r="J91" s="271"/>
      <c r="K91" s="271"/>
      <c r="L91" s="271"/>
      <c r="M91" s="271"/>
      <c r="N91" s="271"/>
      <c r="O91" s="271"/>
      <c r="P91" s="271"/>
      <c r="Q91" s="271"/>
      <c r="R91" s="271"/>
      <c r="S91" s="271"/>
      <c r="T91" s="271"/>
      <c r="U91" s="271"/>
      <c r="V91" s="271"/>
    </row>
    <row r="92" spans="1:27">
      <c r="F92" s="271"/>
      <c r="G92" s="271"/>
      <c r="H92" s="271"/>
      <c r="I92" s="271"/>
      <c r="J92" s="271"/>
      <c r="K92" s="271"/>
      <c r="L92" s="271"/>
      <c r="M92" s="271"/>
      <c r="N92" s="271"/>
      <c r="O92" s="271"/>
      <c r="P92" s="271"/>
      <c r="Q92" s="271"/>
      <c r="R92" s="271"/>
      <c r="S92" s="271"/>
      <c r="T92" s="271"/>
      <c r="U92" s="271"/>
      <c r="V92" s="271"/>
    </row>
    <row r="93" spans="1:27">
      <c r="F93" s="271"/>
      <c r="G93" s="271"/>
      <c r="H93" s="271"/>
      <c r="I93" s="271"/>
      <c r="J93" s="271"/>
      <c r="K93" s="271"/>
      <c r="L93" s="271"/>
      <c r="M93" s="271"/>
      <c r="N93" s="271"/>
      <c r="O93" s="271"/>
      <c r="P93" s="271"/>
      <c r="Q93" s="271"/>
      <c r="R93" s="271"/>
      <c r="S93" s="271"/>
      <c r="T93" s="271"/>
      <c r="U93" s="271"/>
      <c r="V93" s="271"/>
    </row>
    <row r="94" spans="1:27">
      <c r="F94" s="271"/>
      <c r="G94" s="271"/>
      <c r="H94" s="271"/>
      <c r="I94" s="271"/>
      <c r="J94" s="271"/>
      <c r="K94" s="271"/>
      <c r="L94" s="271"/>
      <c r="M94" s="271"/>
      <c r="N94" s="271"/>
      <c r="O94" s="271"/>
      <c r="P94" s="271"/>
      <c r="Q94" s="271"/>
      <c r="R94" s="271"/>
      <c r="S94" s="271"/>
      <c r="T94" s="271"/>
      <c r="U94" s="271"/>
      <c r="V94" s="271"/>
    </row>
    <row r="95" spans="1:27">
      <c r="F95" s="271"/>
      <c r="G95" s="271"/>
      <c r="H95" s="271"/>
      <c r="I95" s="271"/>
      <c r="J95" s="271"/>
      <c r="K95" s="271"/>
      <c r="L95" s="271"/>
      <c r="M95" s="271"/>
      <c r="N95" s="271"/>
      <c r="O95" s="271"/>
      <c r="P95" s="271"/>
      <c r="Q95" s="271"/>
      <c r="R95" s="271"/>
      <c r="S95" s="271"/>
      <c r="T95" s="271"/>
      <c r="U95" s="271"/>
      <c r="V95" s="271"/>
    </row>
    <row r="96" spans="1:27">
      <c r="F96" s="271"/>
      <c r="G96" s="271"/>
      <c r="H96" s="271"/>
      <c r="I96" s="271"/>
      <c r="J96" s="271"/>
      <c r="K96" s="271"/>
      <c r="L96" s="271"/>
      <c r="M96" s="271"/>
      <c r="N96" s="271"/>
      <c r="O96" s="271"/>
      <c r="P96" s="271"/>
      <c r="Q96" s="271"/>
      <c r="R96" s="271"/>
      <c r="S96" s="271"/>
      <c r="T96" s="271"/>
      <c r="U96" s="271"/>
      <c r="V96" s="271"/>
    </row>
    <row r="97" spans="6:22">
      <c r="F97" s="271"/>
      <c r="G97" s="271"/>
      <c r="H97" s="271"/>
      <c r="I97" s="271"/>
      <c r="J97" s="271"/>
      <c r="K97" s="271"/>
      <c r="L97" s="271"/>
      <c r="M97" s="271"/>
      <c r="N97" s="271"/>
      <c r="O97" s="271"/>
      <c r="P97" s="271"/>
      <c r="Q97" s="271"/>
      <c r="R97" s="271"/>
      <c r="S97" s="271"/>
      <c r="T97" s="271"/>
      <c r="U97" s="271"/>
      <c r="V97" s="271"/>
    </row>
    <row r="98" spans="6:22">
      <c r="F98" s="271"/>
      <c r="G98" s="271"/>
      <c r="H98" s="271"/>
      <c r="I98" s="271"/>
      <c r="J98" s="271"/>
      <c r="K98" s="271"/>
      <c r="L98" s="271"/>
      <c r="M98" s="271"/>
      <c r="N98" s="271"/>
      <c r="O98" s="271"/>
      <c r="P98" s="271"/>
      <c r="Q98" s="271"/>
      <c r="R98" s="271"/>
      <c r="S98" s="271"/>
      <c r="T98" s="271"/>
      <c r="U98" s="271"/>
      <c r="V98" s="271"/>
    </row>
    <row r="99" spans="6:22">
      <c r="F99" s="271"/>
      <c r="G99" s="271"/>
      <c r="H99" s="271"/>
      <c r="I99" s="271"/>
      <c r="J99" s="271"/>
      <c r="K99" s="271"/>
      <c r="L99" s="271"/>
      <c r="M99" s="271"/>
      <c r="N99" s="271"/>
      <c r="O99" s="271"/>
      <c r="P99" s="271"/>
      <c r="Q99" s="271"/>
      <c r="R99" s="271"/>
      <c r="S99" s="271"/>
      <c r="T99" s="271"/>
      <c r="U99" s="271"/>
      <c r="V99" s="271"/>
    </row>
    <row r="100" spans="6:22">
      <c r="F100" s="271"/>
      <c r="G100" s="271"/>
      <c r="H100" s="271"/>
      <c r="I100" s="271"/>
      <c r="J100" s="271"/>
      <c r="K100" s="271"/>
      <c r="L100" s="271"/>
      <c r="M100" s="271"/>
      <c r="N100" s="271"/>
      <c r="O100" s="271"/>
      <c r="P100" s="271"/>
      <c r="Q100" s="271"/>
      <c r="R100" s="271"/>
      <c r="S100" s="271"/>
      <c r="T100" s="271"/>
      <c r="U100" s="271"/>
      <c r="V100" s="271"/>
    </row>
    <row r="101" spans="6:22">
      <c r="F101" s="271"/>
      <c r="G101" s="271"/>
      <c r="H101" s="271"/>
      <c r="I101" s="271"/>
      <c r="J101" s="271"/>
      <c r="K101" s="271"/>
      <c r="L101" s="271"/>
      <c r="M101" s="271"/>
      <c r="N101" s="271"/>
      <c r="O101" s="271"/>
      <c r="P101" s="271"/>
      <c r="Q101" s="271"/>
      <c r="R101" s="271"/>
      <c r="S101" s="271"/>
      <c r="T101" s="271"/>
      <c r="U101" s="271"/>
      <c r="V101" s="271"/>
    </row>
    <row r="102" spans="6:22">
      <c r="F102" s="271"/>
      <c r="G102" s="271"/>
      <c r="H102" s="271"/>
      <c r="I102" s="271"/>
      <c r="J102" s="271"/>
      <c r="K102" s="271"/>
      <c r="L102" s="271"/>
      <c r="M102" s="271"/>
      <c r="N102" s="271"/>
      <c r="O102" s="271"/>
      <c r="P102" s="271"/>
      <c r="Q102" s="271"/>
      <c r="R102" s="271"/>
      <c r="S102" s="271"/>
      <c r="T102" s="271"/>
      <c r="U102" s="271"/>
      <c r="V102" s="271"/>
    </row>
    <row r="103" spans="6:22">
      <c r="F103" s="271"/>
      <c r="G103" s="271"/>
      <c r="H103" s="271"/>
      <c r="I103" s="271"/>
      <c r="J103" s="271"/>
      <c r="K103" s="271"/>
      <c r="L103" s="271"/>
      <c r="M103" s="271"/>
      <c r="N103" s="271"/>
      <c r="O103" s="271"/>
      <c r="P103" s="271"/>
      <c r="Q103" s="271"/>
      <c r="R103" s="271"/>
      <c r="S103" s="271"/>
      <c r="T103" s="271"/>
      <c r="U103" s="271"/>
      <c r="V103" s="271"/>
    </row>
    <row r="104" spans="6:22">
      <c r="F104" s="271"/>
      <c r="G104" s="271"/>
      <c r="H104" s="271"/>
      <c r="I104" s="271"/>
      <c r="J104" s="271"/>
      <c r="K104" s="271"/>
      <c r="L104" s="271"/>
      <c r="M104" s="271"/>
      <c r="N104" s="271"/>
      <c r="O104" s="271"/>
      <c r="P104" s="271"/>
      <c r="Q104" s="271"/>
      <c r="R104" s="271"/>
      <c r="S104" s="271"/>
      <c r="T104" s="271"/>
      <c r="U104" s="271"/>
      <c r="V104" s="271"/>
    </row>
    <row r="105" spans="6:22">
      <c r="F105" s="271"/>
      <c r="G105" s="271"/>
      <c r="H105" s="271"/>
      <c r="I105" s="271"/>
      <c r="J105" s="271"/>
      <c r="K105" s="271"/>
      <c r="L105" s="271"/>
      <c r="M105" s="271"/>
      <c r="N105" s="271"/>
      <c r="O105" s="271"/>
      <c r="P105" s="271"/>
      <c r="Q105" s="271"/>
      <c r="R105" s="271"/>
      <c r="S105" s="271"/>
      <c r="T105" s="271"/>
      <c r="U105" s="271"/>
      <c r="V105" s="271"/>
    </row>
    <row r="106" spans="6:22">
      <c r="F106" s="271"/>
      <c r="G106" s="271"/>
      <c r="H106" s="271"/>
      <c r="I106" s="271"/>
      <c r="J106" s="271"/>
      <c r="K106" s="271"/>
      <c r="L106" s="271"/>
      <c r="M106" s="271"/>
      <c r="N106" s="271"/>
      <c r="O106" s="271"/>
      <c r="P106" s="271"/>
      <c r="Q106" s="271"/>
      <c r="R106" s="271"/>
      <c r="S106" s="271"/>
      <c r="T106" s="271"/>
      <c r="U106" s="271"/>
      <c r="V106" s="271"/>
    </row>
    <row r="107" spans="6:22">
      <c r="F107" s="271"/>
      <c r="G107" s="271"/>
      <c r="H107" s="271"/>
      <c r="I107" s="271"/>
      <c r="J107" s="271"/>
      <c r="K107" s="271"/>
      <c r="L107" s="271"/>
      <c r="M107" s="271"/>
      <c r="N107" s="271"/>
      <c r="O107" s="271"/>
      <c r="P107" s="271"/>
      <c r="Q107" s="271"/>
      <c r="R107" s="271"/>
      <c r="S107" s="271"/>
      <c r="T107" s="271"/>
      <c r="U107" s="271"/>
      <c r="V107" s="271"/>
    </row>
    <row r="108" spans="6:22">
      <c r="F108" s="271"/>
      <c r="G108" s="271"/>
      <c r="H108" s="271"/>
      <c r="I108" s="271"/>
      <c r="J108" s="271"/>
      <c r="K108" s="271"/>
      <c r="L108" s="271"/>
      <c r="M108" s="271"/>
      <c r="N108" s="271"/>
      <c r="O108" s="271"/>
      <c r="P108" s="271"/>
      <c r="Q108" s="271"/>
      <c r="R108" s="271"/>
      <c r="S108" s="271"/>
      <c r="T108" s="271"/>
      <c r="U108" s="271"/>
      <c r="V108" s="271"/>
    </row>
    <row r="109" spans="6:22">
      <c r="F109" s="271"/>
      <c r="G109" s="271"/>
      <c r="H109" s="271"/>
      <c r="I109" s="271"/>
      <c r="J109" s="271"/>
      <c r="K109" s="271"/>
      <c r="L109" s="271"/>
      <c r="M109" s="271"/>
      <c r="N109" s="271"/>
      <c r="O109" s="271"/>
      <c r="P109" s="271"/>
      <c r="Q109" s="271"/>
      <c r="R109" s="271"/>
      <c r="S109" s="271"/>
      <c r="T109" s="271"/>
      <c r="U109" s="271"/>
      <c r="V109" s="271"/>
    </row>
    <row r="110" spans="6:22">
      <c r="F110" s="271"/>
      <c r="G110" s="271"/>
      <c r="H110" s="271"/>
      <c r="I110" s="271"/>
      <c r="J110" s="271"/>
      <c r="K110" s="271"/>
      <c r="L110" s="271"/>
      <c r="M110" s="271"/>
      <c r="N110" s="271"/>
      <c r="O110" s="271"/>
      <c r="P110" s="271"/>
      <c r="Q110" s="271"/>
      <c r="R110" s="271"/>
      <c r="S110" s="271"/>
      <c r="T110" s="271"/>
      <c r="U110" s="271"/>
      <c r="V110" s="271"/>
    </row>
    <row r="111" spans="6:22">
      <c r="F111" s="271"/>
      <c r="G111" s="271"/>
      <c r="H111" s="271"/>
      <c r="I111" s="271"/>
      <c r="J111" s="271"/>
      <c r="K111" s="271"/>
      <c r="L111" s="271"/>
      <c r="M111" s="271"/>
      <c r="N111" s="271"/>
      <c r="O111" s="271"/>
      <c r="P111" s="271"/>
      <c r="Q111" s="271"/>
      <c r="R111" s="271"/>
      <c r="S111" s="271"/>
      <c r="T111" s="271"/>
      <c r="U111" s="271"/>
      <c r="V111" s="271"/>
    </row>
    <row r="112" spans="6:22">
      <c r="F112" s="271"/>
      <c r="G112" s="271"/>
      <c r="H112" s="271"/>
      <c r="I112" s="271"/>
      <c r="J112" s="271"/>
      <c r="K112" s="271"/>
      <c r="L112" s="271"/>
      <c r="M112" s="271"/>
      <c r="N112" s="271"/>
      <c r="O112" s="271"/>
      <c r="P112" s="271"/>
      <c r="Q112" s="271"/>
      <c r="R112" s="271"/>
      <c r="S112" s="271"/>
      <c r="T112" s="271"/>
      <c r="U112" s="271"/>
      <c r="V112" s="271"/>
    </row>
    <row r="113" spans="6:22">
      <c r="F113" s="271"/>
      <c r="G113" s="271"/>
      <c r="H113" s="271"/>
      <c r="I113" s="271"/>
      <c r="J113" s="271"/>
      <c r="K113" s="271"/>
      <c r="L113" s="271"/>
      <c r="M113" s="271"/>
      <c r="N113" s="271"/>
      <c r="O113" s="271"/>
      <c r="P113" s="271"/>
      <c r="Q113" s="271"/>
      <c r="R113" s="271"/>
      <c r="S113" s="271"/>
      <c r="T113" s="271"/>
      <c r="U113" s="271"/>
      <c r="V113" s="271"/>
    </row>
    <row r="114" spans="6:22">
      <c r="F114" s="271"/>
      <c r="G114" s="271"/>
      <c r="H114" s="271"/>
      <c r="I114" s="271"/>
      <c r="J114" s="271"/>
      <c r="K114" s="271"/>
      <c r="L114" s="271"/>
      <c r="M114" s="271"/>
      <c r="N114" s="271"/>
      <c r="O114" s="271"/>
      <c r="P114" s="271"/>
      <c r="Q114" s="271"/>
      <c r="R114" s="271"/>
      <c r="S114" s="271"/>
      <c r="T114" s="271"/>
      <c r="U114" s="271"/>
      <c r="V114" s="271"/>
    </row>
    <row r="115" spans="6:22">
      <c r="F115" s="271"/>
      <c r="G115" s="271"/>
      <c r="H115" s="271"/>
      <c r="I115" s="271"/>
      <c r="J115" s="271"/>
      <c r="K115" s="271"/>
      <c r="L115" s="271"/>
      <c r="M115" s="271"/>
      <c r="N115" s="271"/>
      <c r="O115" s="271"/>
      <c r="P115" s="271"/>
      <c r="Q115" s="271"/>
      <c r="R115" s="271"/>
      <c r="S115" s="271"/>
      <c r="T115" s="271"/>
      <c r="U115" s="271"/>
      <c r="V115" s="271"/>
    </row>
    <row r="116" spans="6:22">
      <c r="F116" s="271"/>
      <c r="G116" s="271"/>
      <c r="H116" s="271"/>
      <c r="I116" s="271"/>
      <c r="J116" s="271"/>
      <c r="K116" s="271"/>
      <c r="L116" s="271"/>
      <c r="M116" s="271"/>
      <c r="N116" s="271"/>
      <c r="O116" s="271"/>
      <c r="P116" s="271"/>
      <c r="Q116" s="271"/>
      <c r="R116" s="271"/>
      <c r="S116" s="271"/>
      <c r="T116" s="271"/>
      <c r="U116" s="271"/>
      <c r="V116" s="271"/>
    </row>
    <row r="117" spans="6:22">
      <c r="F117" s="271"/>
      <c r="G117" s="271"/>
      <c r="H117" s="271"/>
      <c r="I117" s="271"/>
      <c r="J117" s="271"/>
      <c r="K117" s="271"/>
      <c r="L117" s="271"/>
      <c r="M117" s="271"/>
      <c r="N117" s="271"/>
      <c r="O117" s="271"/>
      <c r="P117" s="271"/>
      <c r="Q117" s="271"/>
      <c r="R117" s="271"/>
      <c r="S117" s="271"/>
      <c r="T117" s="271"/>
      <c r="U117" s="271"/>
      <c r="V117" s="271"/>
    </row>
    <row r="118" spans="6:22">
      <c r="F118" s="271"/>
      <c r="G118" s="271"/>
      <c r="H118" s="271"/>
      <c r="I118" s="271"/>
      <c r="J118" s="271"/>
      <c r="K118" s="271"/>
      <c r="L118" s="271"/>
      <c r="M118" s="271"/>
      <c r="N118" s="271"/>
      <c r="O118" s="271"/>
      <c r="P118" s="271"/>
      <c r="Q118" s="271"/>
      <c r="R118" s="271"/>
      <c r="S118" s="271"/>
      <c r="T118" s="271"/>
      <c r="U118" s="271"/>
      <c r="V118" s="271"/>
    </row>
    <row r="119" spans="6:22">
      <c r="F119" s="271"/>
      <c r="G119" s="271"/>
      <c r="H119" s="271"/>
      <c r="I119" s="271"/>
      <c r="J119" s="271"/>
      <c r="K119" s="271"/>
      <c r="L119" s="271"/>
      <c r="M119" s="271"/>
      <c r="N119" s="271"/>
      <c r="O119" s="271"/>
      <c r="P119" s="271"/>
      <c r="Q119" s="271"/>
      <c r="R119" s="271"/>
      <c r="S119" s="271"/>
      <c r="T119" s="271"/>
      <c r="U119" s="271"/>
      <c r="V119" s="271"/>
    </row>
    <row r="120" spans="6:22">
      <c r="F120" s="271"/>
      <c r="G120" s="271"/>
      <c r="H120" s="271"/>
      <c r="I120" s="271"/>
      <c r="J120" s="271"/>
      <c r="K120" s="271"/>
      <c r="L120" s="271"/>
      <c r="M120" s="271"/>
      <c r="N120" s="271"/>
      <c r="O120" s="271"/>
      <c r="P120" s="271"/>
      <c r="Q120" s="271"/>
      <c r="R120" s="271"/>
      <c r="S120" s="271"/>
      <c r="T120" s="271"/>
      <c r="U120" s="271"/>
      <c r="V120" s="271"/>
    </row>
    <row r="121" spans="6:22">
      <c r="F121" s="271"/>
      <c r="G121" s="271"/>
      <c r="H121" s="271"/>
      <c r="I121" s="271"/>
      <c r="J121" s="271"/>
      <c r="K121" s="271"/>
      <c r="L121" s="271"/>
      <c r="M121" s="271"/>
      <c r="N121" s="271"/>
      <c r="O121" s="271"/>
      <c r="P121" s="271"/>
      <c r="Q121" s="271"/>
      <c r="R121" s="271"/>
      <c r="S121" s="271"/>
      <c r="T121" s="271"/>
      <c r="U121" s="271"/>
      <c r="V121" s="271"/>
    </row>
    <row r="122" spans="6:22">
      <c r="F122" s="271"/>
      <c r="G122" s="271"/>
      <c r="H122" s="271"/>
      <c r="I122" s="271"/>
      <c r="J122" s="271"/>
      <c r="K122" s="271"/>
      <c r="L122" s="271"/>
      <c r="M122" s="271"/>
      <c r="N122" s="271"/>
      <c r="O122" s="271"/>
      <c r="P122" s="271"/>
      <c r="Q122" s="271"/>
      <c r="R122" s="271"/>
      <c r="S122" s="271"/>
      <c r="T122" s="271"/>
      <c r="U122" s="271"/>
      <c r="V122" s="271"/>
    </row>
    <row r="123" spans="6:22">
      <c r="F123" s="271"/>
      <c r="G123" s="271"/>
      <c r="H123" s="271"/>
      <c r="I123" s="271"/>
      <c r="J123" s="271"/>
      <c r="K123" s="271"/>
      <c r="L123" s="271"/>
      <c r="M123" s="271"/>
      <c r="N123" s="271"/>
      <c r="O123" s="271"/>
      <c r="P123" s="271"/>
      <c r="Q123" s="271"/>
      <c r="R123" s="271"/>
      <c r="S123" s="271"/>
      <c r="T123" s="271"/>
      <c r="U123" s="271"/>
      <c r="V123" s="271"/>
    </row>
    <row r="124" spans="6:22">
      <c r="F124" s="271"/>
      <c r="G124" s="271"/>
      <c r="H124" s="271"/>
      <c r="I124" s="271"/>
      <c r="J124" s="271"/>
      <c r="K124" s="271"/>
      <c r="L124" s="271"/>
      <c r="M124" s="271"/>
      <c r="N124" s="271"/>
      <c r="O124" s="271"/>
      <c r="P124" s="271"/>
      <c r="Q124" s="271"/>
      <c r="R124" s="271"/>
      <c r="S124" s="271"/>
      <c r="T124" s="271"/>
      <c r="U124" s="271"/>
      <c r="V124" s="271"/>
    </row>
    <row r="125" spans="6:22">
      <c r="F125" s="271"/>
      <c r="G125" s="271"/>
      <c r="H125" s="271"/>
      <c r="I125" s="271"/>
      <c r="J125" s="271"/>
      <c r="K125" s="271"/>
      <c r="L125" s="271"/>
      <c r="M125" s="271"/>
      <c r="N125" s="271"/>
      <c r="O125" s="271"/>
      <c r="P125" s="271"/>
      <c r="Q125" s="271"/>
      <c r="R125" s="271"/>
      <c r="S125" s="271"/>
      <c r="T125" s="271"/>
      <c r="U125" s="271"/>
      <c r="V125" s="271"/>
    </row>
    <row r="126" spans="6:22">
      <c r="F126" s="271"/>
      <c r="G126" s="271"/>
      <c r="H126" s="271"/>
      <c r="I126" s="271"/>
      <c r="J126" s="271"/>
      <c r="K126" s="271"/>
      <c r="L126" s="271"/>
      <c r="M126" s="271"/>
      <c r="N126" s="271"/>
      <c r="O126" s="271"/>
      <c r="P126" s="271"/>
      <c r="Q126" s="271"/>
      <c r="R126" s="271"/>
      <c r="S126" s="271"/>
      <c r="T126" s="271"/>
      <c r="U126" s="271"/>
      <c r="V126" s="271"/>
    </row>
    <row r="127" spans="6:22">
      <c r="F127" s="271"/>
      <c r="G127" s="271"/>
      <c r="H127" s="271"/>
      <c r="I127" s="271"/>
      <c r="J127" s="271"/>
      <c r="K127" s="271"/>
      <c r="L127" s="271"/>
      <c r="M127" s="271"/>
      <c r="N127" s="271"/>
      <c r="O127" s="271"/>
      <c r="P127" s="271"/>
      <c r="Q127" s="271"/>
      <c r="R127" s="271"/>
      <c r="S127" s="271"/>
      <c r="T127" s="271"/>
      <c r="U127" s="271"/>
      <c r="V127" s="271"/>
    </row>
    <row r="128" spans="6:22">
      <c r="F128" s="271"/>
      <c r="G128" s="271"/>
      <c r="H128" s="271"/>
      <c r="I128" s="271"/>
      <c r="J128" s="271"/>
      <c r="K128" s="271"/>
      <c r="L128" s="271"/>
      <c r="M128" s="271"/>
      <c r="N128" s="271"/>
      <c r="O128" s="271"/>
      <c r="P128" s="271"/>
      <c r="Q128" s="271"/>
      <c r="R128" s="271"/>
      <c r="S128" s="271"/>
      <c r="T128" s="271"/>
      <c r="U128" s="271"/>
      <c r="V128" s="271"/>
    </row>
    <row r="129" spans="6:22">
      <c r="F129" s="271"/>
      <c r="G129" s="271"/>
      <c r="H129" s="271"/>
      <c r="I129" s="271"/>
      <c r="J129" s="271"/>
      <c r="K129" s="271"/>
      <c r="L129" s="271"/>
      <c r="M129" s="271"/>
      <c r="N129" s="271"/>
      <c r="O129" s="271"/>
      <c r="P129" s="271"/>
      <c r="Q129" s="271"/>
      <c r="R129" s="271"/>
      <c r="S129" s="271"/>
      <c r="T129" s="271"/>
      <c r="U129" s="271"/>
      <c r="V129" s="271"/>
    </row>
    <row r="130" spans="6:22">
      <c r="F130" s="271"/>
      <c r="G130" s="271"/>
      <c r="H130" s="271"/>
      <c r="I130" s="271"/>
      <c r="J130" s="271"/>
      <c r="K130" s="271"/>
      <c r="L130" s="271"/>
      <c r="M130" s="271"/>
      <c r="N130" s="271"/>
      <c r="O130" s="271"/>
      <c r="P130" s="271"/>
      <c r="Q130" s="271"/>
      <c r="R130" s="271"/>
      <c r="S130" s="271"/>
      <c r="T130" s="271"/>
      <c r="U130" s="271"/>
      <c r="V130" s="271"/>
    </row>
    <row r="131" spans="6:22">
      <c r="F131" s="271"/>
      <c r="G131" s="271"/>
      <c r="H131" s="271"/>
      <c r="I131" s="271"/>
      <c r="J131" s="271"/>
      <c r="K131" s="271"/>
      <c r="L131" s="271"/>
      <c r="M131" s="271"/>
      <c r="N131" s="271"/>
      <c r="O131" s="271"/>
      <c r="P131" s="271"/>
      <c r="Q131" s="271"/>
      <c r="R131" s="271"/>
      <c r="S131" s="271"/>
      <c r="T131" s="271"/>
      <c r="U131" s="271"/>
      <c r="V131" s="271"/>
    </row>
    <row r="132" spans="6:22">
      <c r="F132" s="271"/>
      <c r="G132" s="271"/>
      <c r="H132" s="271"/>
      <c r="I132" s="271"/>
      <c r="J132" s="271"/>
      <c r="K132" s="271"/>
      <c r="L132" s="271"/>
      <c r="M132" s="271"/>
      <c r="N132" s="271"/>
      <c r="O132" s="271"/>
      <c r="P132" s="271"/>
      <c r="Q132" s="271"/>
      <c r="R132" s="271"/>
      <c r="S132" s="271"/>
      <c r="T132" s="271"/>
      <c r="U132" s="271"/>
      <c r="V132" s="271"/>
    </row>
    <row r="133" spans="6:22">
      <c r="F133" s="271"/>
      <c r="G133" s="271"/>
      <c r="H133" s="271"/>
      <c r="I133" s="271"/>
      <c r="J133" s="271"/>
      <c r="K133" s="271"/>
      <c r="L133" s="271"/>
      <c r="M133" s="271"/>
      <c r="N133" s="271"/>
      <c r="O133" s="271"/>
      <c r="P133" s="271"/>
      <c r="Q133" s="271"/>
      <c r="R133" s="271"/>
      <c r="S133" s="271"/>
      <c r="T133" s="271"/>
      <c r="U133" s="271"/>
      <c r="V133" s="271"/>
    </row>
    <row r="134" spans="6:22">
      <c r="F134" s="271"/>
      <c r="G134" s="271"/>
      <c r="H134" s="271"/>
      <c r="I134" s="271"/>
      <c r="J134" s="271"/>
      <c r="K134" s="271"/>
      <c r="L134" s="271"/>
      <c r="M134" s="271"/>
      <c r="N134" s="271"/>
      <c r="O134" s="271"/>
      <c r="P134" s="271"/>
      <c r="Q134" s="271"/>
      <c r="R134" s="271"/>
      <c r="S134" s="271"/>
      <c r="T134" s="271"/>
      <c r="U134" s="271"/>
      <c r="V134" s="271"/>
    </row>
    <row r="135" spans="6:22">
      <c r="F135" s="271"/>
      <c r="G135" s="271"/>
      <c r="H135" s="271"/>
      <c r="I135" s="271"/>
      <c r="J135" s="271"/>
      <c r="K135" s="271"/>
      <c r="L135" s="271"/>
      <c r="M135" s="271"/>
      <c r="N135" s="271"/>
      <c r="O135" s="271"/>
      <c r="P135" s="271"/>
      <c r="Q135" s="271"/>
      <c r="R135" s="271"/>
      <c r="S135" s="271"/>
      <c r="T135" s="271"/>
      <c r="U135" s="271"/>
      <c r="V135" s="271"/>
    </row>
    <row r="136" spans="6:22">
      <c r="F136" s="271"/>
      <c r="G136" s="271"/>
      <c r="H136" s="271"/>
      <c r="I136" s="271"/>
      <c r="J136" s="271"/>
      <c r="K136" s="271"/>
      <c r="L136" s="271"/>
      <c r="M136" s="271"/>
      <c r="N136" s="271"/>
      <c r="O136" s="271"/>
      <c r="P136" s="271"/>
      <c r="Q136" s="271"/>
      <c r="R136" s="271"/>
      <c r="S136" s="271"/>
      <c r="T136" s="271"/>
      <c r="U136" s="271"/>
      <c r="V136" s="271"/>
    </row>
    <row r="137" spans="6:22">
      <c r="F137" s="271"/>
      <c r="G137" s="271"/>
      <c r="H137" s="271"/>
      <c r="I137" s="271"/>
      <c r="J137" s="271"/>
      <c r="K137" s="271"/>
      <c r="L137" s="271"/>
      <c r="M137" s="271"/>
      <c r="N137" s="271"/>
      <c r="O137" s="271"/>
      <c r="P137" s="271"/>
      <c r="Q137" s="271"/>
      <c r="R137" s="271"/>
      <c r="S137" s="271"/>
      <c r="T137" s="271"/>
      <c r="U137" s="271"/>
      <c r="V137" s="271"/>
    </row>
    <row r="138" spans="6:22">
      <c r="F138" s="271"/>
      <c r="G138" s="271"/>
      <c r="H138" s="271"/>
      <c r="I138" s="271"/>
      <c r="J138" s="271"/>
      <c r="K138" s="271"/>
      <c r="L138" s="271"/>
      <c r="M138" s="271"/>
      <c r="N138" s="271"/>
      <c r="O138" s="271"/>
      <c r="P138" s="271"/>
      <c r="Q138" s="271"/>
      <c r="R138" s="271"/>
      <c r="S138" s="271"/>
      <c r="T138" s="271"/>
      <c r="U138" s="271"/>
      <c r="V138" s="271"/>
    </row>
    <row r="139" spans="6:22">
      <c r="F139" s="271"/>
      <c r="G139" s="271"/>
      <c r="H139" s="271"/>
      <c r="I139" s="271"/>
      <c r="J139" s="271"/>
      <c r="K139" s="271"/>
      <c r="L139" s="271"/>
      <c r="M139" s="271"/>
      <c r="N139" s="271"/>
      <c r="O139" s="271"/>
      <c r="P139" s="271"/>
      <c r="Q139" s="271"/>
      <c r="R139" s="271"/>
      <c r="S139" s="271"/>
      <c r="T139" s="271"/>
      <c r="U139" s="271"/>
      <c r="V139" s="271"/>
    </row>
    <row r="140" spans="6:22">
      <c r="F140" s="271"/>
      <c r="G140" s="271"/>
      <c r="H140" s="271"/>
      <c r="I140" s="271"/>
      <c r="J140" s="271"/>
      <c r="K140" s="271"/>
      <c r="L140" s="271"/>
      <c r="M140" s="271"/>
      <c r="N140" s="271"/>
      <c r="O140" s="271"/>
      <c r="P140" s="271"/>
      <c r="Q140" s="271"/>
      <c r="R140" s="271"/>
      <c r="S140" s="271"/>
      <c r="T140" s="271"/>
      <c r="U140" s="271"/>
      <c r="V140" s="271"/>
    </row>
    <row r="141" spans="6:22">
      <c r="F141" s="271"/>
      <c r="G141" s="271"/>
      <c r="H141" s="271"/>
      <c r="I141" s="271"/>
      <c r="J141" s="271"/>
      <c r="K141" s="271"/>
      <c r="L141" s="271"/>
      <c r="M141" s="271"/>
      <c r="N141" s="271"/>
      <c r="O141" s="271"/>
      <c r="P141" s="271"/>
      <c r="Q141" s="271"/>
      <c r="R141" s="271"/>
      <c r="S141" s="271"/>
      <c r="T141" s="271"/>
      <c r="U141" s="271"/>
      <c r="V141" s="271"/>
    </row>
    <row r="142" spans="6:22">
      <c r="F142" s="271"/>
      <c r="G142" s="271"/>
      <c r="H142" s="271"/>
      <c r="I142" s="271"/>
      <c r="J142" s="271"/>
      <c r="K142" s="271"/>
      <c r="L142" s="271"/>
      <c r="M142" s="271"/>
      <c r="N142" s="271"/>
      <c r="O142" s="271"/>
      <c r="P142" s="271"/>
      <c r="Q142" s="271"/>
      <c r="R142" s="271"/>
      <c r="S142" s="271"/>
      <c r="T142" s="271"/>
      <c r="U142" s="271"/>
      <c r="V142" s="271"/>
    </row>
    <row r="143" spans="6:22">
      <c r="F143" s="271"/>
      <c r="G143" s="271"/>
      <c r="H143" s="271"/>
      <c r="I143" s="271"/>
      <c r="J143" s="271"/>
      <c r="K143" s="271"/>
      <c r="L143" s="271"/>
      <c r="M143" s="271"/>
      <c r="N143" s="271"/>
      <c r="O143" s="271"/>
      <c r="P143" s="271"/>
      <c r="Q143" s="271"/>
      <c r="R143" s="271"/>
      <c r="S143" s="271"/>
      <c r="T143" s="271"/>
      <c r="U143" s="271"/>
      <c r="V143" s="271"/>
    </row>
    <row r="144" spans="6:22">
      <c r="F144" s="271"/>
      <c r="G144" s="271"/>
      <c r="H144" s="271"/>
      <c r="I144" s="271"/>
      <c r="J144" s="271"/>
      <c r="K144" s="271"/>
      <c r="L144" s="271"/>
      <c r="M144" s="271"/>
      <c r="N144" s="271"/>
      <c r="O144" s="271"/>
      <c r="P144" s="271"/>
      <c r="Q144" s="271"/>
      <c r="R144" s="271"/>
      <c r="S144" s="271"/>
      <c r="T144" s="271"/>
      <c r="U144" s="271"/>
      <c r="V144" s="271"/>
    </row>
    <row r="145" spans="6:22">
      <c r="F145" s="271"/>
      <c r="G145" s="271"/>
      <c r="H145" s="271"/>
      <c r="I145" s="271"/>
      <c r="J145" s="271"/>
      <c r="K145" s="271"/>
      <c r="L145" s="271"/>
      <c r="M145" s="271"/>
      <c r="N145" s="271"/>
      <c r="O145" s="271"/>
      <c r="P145" s="271"/>
      <c r="Q145" s="271"/>
      <c r="R145" s="271"/>
      <c r="S145" s="271"/>
      <c r="T145" s="271"/>
      <c r="U145" s="271"/>
      <c r="V145" s="271"/>
    </row>
    <row r="146" spans="6:22">
      <c r="F146" s="271"/>
      <c r="G146" s="271"/>
      <c r="H146" s="271"/>
      <c r="I146" s="271"/>
      <c r="J146" s="271"/>
      <c r="K146" s="271"/>
      <c r="L146" s="271"/>
      <c r="M146" s="271"/>
      <c r="N146" s="271"/>
      <c r="O146" s="271"/>
      <c r="P146" s="271"/>
      <c r="Q146" s="271"/>
      <c r="R146" s="271"/>
      <c r="S146" s="271"/>
      <c r="T146" s="271"/>
      <c r="U146" s="271"/>
      <c r="V146" s="271"/>
    </row>
    <row r="147" spans="6:22">
      <c r="F147" s="271"/>
      <c r="G147" s="271"/>
      <c r="H147" s="271"/>
      <c r="I147" s="271"/>
      <c r="J147" s="271"/>
      <c r="K147" s="271"/>
      <c r="L147" s="271"/>
      <c r="M147" s="271"/>
      <c r="N147" s="271"/>
      <c r="O147" s="271"/>
      <c r="P147" s="271"/>
      <c r="Q147" s="271"/>
      <c r="R147" s="271"/>
      <c r="S147" s="271"/>
      <c r="T147" s="271"/>
      <c r="U147" s="271"/>
      <c r="V147" s="271"/>
    </row>
    <row r="148" spans="6:22">
      <c r="F148" s="271"/>
      <c r="G148" s="271"/>
      <c r="H148" s="271"/>
      <c r="I148" s="271"/>
      <c r="J148" s="271"/>
      <c r="K148" s="271"/>
      <c r="L148" s="271"/>
      <c r="M148" s="271"/>
      <c r="N148" s="271"/>
      <c r="O148" s="271"/>
      <c r="P148" s="271"/>
      <c r="Q148" s="271"/>
      <c r="R148" s="271"/>
      <c r="S148" s="271"/>
      <c r="T148" s="271"/>
      <c r="U148" s="271"/>
      <c r="V148" s="271"/>
    </row>
    <row r="149" spans="6:22">
      <c r="F149" s="271"/>
      <c r="G149" s="271"/>
      <c r="H149" s="271"/>
      <c r="I149" s="271"/>
      <c r="J149" s="271"/>
      <c r="K149" s="271"/>
      <c r="L149" s="271"/>
      <c r="M149" s="271"/>
      <c r="N149" s="271"/>
      <c r="O149" s="271"/>
      <c r="P149" s="271"/>
      <c r="Q149" s="271"/>
      <c r="R149" s="271"/>
      <c r="S149" s="271"/>
      <c r="T149" s="271"/>
      <c r="U149" s="271"/>
      <c r="V149" s="271"/>
    </row>
    <row r="150" spans="6:22">
      <c r="F150" s="271"/>
      <c r="G150" s="271"/>
      <c r="H150" s="271"/>
      <c r="I150" s="271"/>
      <c r="J150" s="271"/>
      <c r="K150" s="271"/>
      <c r="L150" s="271"/>
      <c r="M150" s="271"/>
      <c r="N150" s="271"/>
      <c r="O150" s="271"/>
      <c r="P150" s="271"/>
      <c r="Q150" s="271"/>
      <c r="R150" s="271"/>
      <c r="S150" s="271"/>
      <c r="T150" s="271"/>
      <c r="U150" s="271"/>
      <c r="V150" s="271"/>
    </row>
    <row r="151" spans="6:22">
      <c r="F151" s="271"/>
      <c r="G151" s="271"/>
      <c r="H151" s="271"/>
      <c r="I151" s="271"/>
      <c r="J151" s="271"/>
      <c r="K151" s="271"/>
      <c r="L151" s="271"/>
      <c r="M151" s="271"/>
      <c r="N151" s="271"/>
      <c r="O151" s="271"/>
      <c r="P151" s="271"/>
      <c r="Q151" s="271"/>
      <c r="R151" s="271"/>
      <c r="S151" s="271"/>
      <c r="T151" s="271"/>
      <c r="U151" s="271"/>
      <c r="V151" s="271"/>
    </row>
    <row r="152" spans="6:22">
      <c r="F152" s="271"/>
      <c r="G152" s="271"/>
      <c r="H152" s="271"/>
      <c r="I152" s="271"/>
      <c r="J152" s="271"/>
      <c r="K152" s="271"/>
      <c r="L152" s="271"/>
      <c r="M152" s="271"/>
      <c r="N152" s="271"/>
      <c r="O152" s="271"/>
      <c r="P152" s="271"/>
      <c r="Q152" s="271"/>
      <c r="R152" s="271"/>
      <c r="S152" s="271"/>
      <c r="T152" s="271"/>
      <c r="U152" s="271"/>
      <c r="V152" s="271"/>
    </row>
    <row r="153" spans="6:22">
      <c r="F153" s="271"/>
      <c r="G153" s="271"/>
      <c r="H153" s="271"/>
      <c r="I153" s="271"/>
      <c r="J153" s="271"/>
      <c r="K153" s="271"/>
      <c r="L153" s="271"/>
      <c r="M153" s="271"/>
      <c r="N153" s="271"/>
      <c r="O153" s="271"/>
      <c r="P153" s="271"/>
      <c r="Q153" s="271"/>
      <c r="R153" s="271"/>
      <c r="S153" s="271"/>
      <c r="T153" s="271"/>
      <c r="U153" s="271"/>
      <c r="V153" s="271"/>
    </row>
  </sheetData>
  <phoneticPr fontId="11" type="noConversion"/>
  <pageMargins left="0.75" right="0.25" top="0.5" bottom="0.5" header="0" footer="0"/>
  <headerFooter>
    <oddFooter>&amp;C&amp;"Calibri,Regular"&amp;K000000InSIGHT™ is a registered trademark of Meridian Economics LLC. All rights reserved.</oddFooter>
  </headerFooter>
  <drawing r:id="rId1"/>
  <extLst>
    <ext xmlns:mx="http://schemas.microsoft.com/office/mac/excel/2008/main" uri="{64002731-A6B0-56B0-2670-7721B7C09600}">
      <mx:PLV Mode="0" OnePage="0" WScale="10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tint="0.39997558519241921"/>
  </sheetPr>
  <dimension ref="A1:AA171"/>
  <sheetViews>
    <sheetView topLeftCell="A12" workbookViewId="0">
      <selection activeCell="C37" sqref="C37"/>
    </sheetView>
  </sheetViews>
  <sheetFormatPr baseColWidth="10" defaultRowHeight="15" x14ac:dyDescent="0"/>
  <cols>
    <col min="1" max="1" width="8.83203125" style="2" customWidth="1"/>
    <col min="2" max="2" width="4.33203125" style="651" customWidth="1"/>
    <col min="3" max="3" width="8.83203125" style="651" customWidth="1"/>
    <col min="4" max="4" width="12.33203125" style="651" customWidth="1"/>
    <col min="5" max="6" width="12.33203125" style="923" customWidth="1"/>
    <col min="7" max="9" width="12.33203125" style="45" customWidth="1"/>
    <col min="10" max="13" width="12.33203125" style="36" customWidth="1"/>
    <col min="14" max="14" width="12.33203125" style="923" customWidth="1"/>
    <col min="15" max="15" width="12.33203125" style="36" customWidth="1"/>
    <col min="16" max="16" width="12.5" style="36" customWidth="1"/>
    <col min="17" max="17" width="2.5" style="2" customWidth="1"/>
    <col min="18" max="18" width="13.83203125" style="1127" bestFit="1" customWidth="1"/>
    <col min="19" max="19" width="12.83203125" style="1127" bestFit="1" customWidth="1"/>
    <col min="20" max="22" width="10.83203125" style="1127"/>
    <col min="27" max="27" width="10.83203125" style="2"/>
  </cols>
  <sheetData>
    <row r="1" spans="1:22" s="2" customFormat="1">
      <c r="B1" s="44"/>
      <c r="C1" s="44"/>
      <c r="D1" s="44"/>
      <c r="E1" s="1117"/>
      <c r="F1" s="1117"/>
      <c r="G1" s="1083"/>
      <c r="H1" s="1083"/>
      <c r="I1" s="1083"/>
      <c r="J1" s="1084"/>
      <c r="K1" s="1084"/>
      <c r="L1" s="1084"/>
      <c r="M1" s="1084"/>
      <c r="N1" s="1117"/>
      <c r="O1" s="1084"/>
      <c r="P1" s="1084"/>
      <c r="R1" s="1120"/>
      <c r="S1" s="1120"/>
      <c r="T1" s="1120"/>
      <c r="U1" s="1120"/>
      <c r="V1" s="1120"/>
    </row>
    <row r="2" spans="1:22" ht="18">
      <c r="A2" s="111"/>
      <c r="B2" s="255"/>
      <c r="C2" s="256"/>
      <c r="D2" s="256"/>
      <c r="E2" s="256"/>
      <c r="F2" s="256"/>
      <c r="G2" s="256"/>
      <c r="H2" s="256"/>
      <c r="I2" s="256"/>
      <c r="J2" s="256"/>
      <c r="K2" s="256"/>
      <c r="L2" s="256"/>
      <c r="M2" s="256"/>
      <c r="N2" s="256"/>
      <c r="O2" s="256"/>
      <c r="P2" s="256"/>
      <c r="Q2" s="257"/>
      <c r="R2" s="2"/>
      <c r="S2" s="2"/>
      <c r="T2"/>
      <c r="U2"/>
      <c r="V2"/>
    </row>
    <row r="3" spans="1:22" ht="18">
      <c r="A3" s="111"/>
      <c r="B3" s="258"/>
      <c r="C3" s="94"/>
      <c r="D3" s="94"/>
      <c r="E3" s="94"/>
      <c r="F3" s="94"/>
      <c r="G3" s="94"/>
      <c r="H3" s="94"/>
      <c r="I3" s="94"/>
      <c r="J3" s="94"/>
      <c r="K3" s="94"/>
      <c r="L3" s="94"/>
      <c r="M3" s="94"/>
      <c r="N3" s="94"/>
      <c r="O3" s="94"/>
      <c r="P3" s="94"/>
      <c r="Q3" s="259"/>
      <c r="R3" s="2"/>
      <c r="S3" s="2"/>
      <c r="T3"/>
      <c r="U3"/>
      <c r="V3"/>
    </row>
    <row r="4" spans="1:22" ht="18">
      <c r="A4" s="111"/>
      <c r="B4" s="258"/>
      <c r="C4" s="94"/>
      <c r="D4" s="94"/>
      <c r="E4" s="94"/>
      <c r="F4" s="94"/>
      <c r="G4" s="94"/>
      <c r="H4" s="94"/>
      <c r="I4" s="94"/>
      <c r="J4" s="94"/>
      <c r="K4" s="94"/>
      <c r="L4" s="94"/>
      <c r="M4" s="94"/>
      <c r="N4" s="94"/>
      <c r="O4" s="94"/>
      <c r="P4" s="94"/>
      <c r="Q4" s="259"/>
      <c r="R4" s="2"/>
      <c r="S4" s="2"/>
      <c r="T4"/>
      <c r="U4"/>
      <c r="V4"/>
    </row>
    <row r="5" spans="1:22" ht="18">
      <c r="A5" s="111"/>
      <c r="B5" s="258"/>
      <c r="C5" s="94"/>
      <c r="D5" s="94"/>
      <c r="E5" s="94"/>
      <c r="F5" s="94"/>
      <c r="G5" s="94"/>
      <c r="H5" s="94"/>
      <c r="I5" s="94"/>
      <c r="J5" s="94"/>
      <c r="K5" s="94"/>
      <c r="L5" s="94"/>
      <c r="M5" s="94"/>
      <c r="N5" s="94"/>
      <c r="O5" s="94"/>
      <c r="P5" s="94"/>
      <c r="Q5" s="259"/>
      <c r="R5" s="2"/>
      <c r="S5" s="2"/>
      <c r="T5"/>
      <c r="U5"/>
      <c r="V5"/>
    </row>
    <row r="6" spans="1:22" ht="18">
      <c r="A6" s="111"/>
      <c r="B6" s="258"/>
      <c r="C6" s="94"/>
      <c r="D6" s="94"/>
      <c r="E6" s="94"/>
      <c r="F6" s="94"/>
      <c r="G6" s="94"/>
      <c r="H6" s="94"/>
      <c r="I6" s="94"/>
      <c r="J6" s="94"/>
      <c r="K6" s="94"/>
      <c r="L6" s="94"/>
      <c r="M6" s="94"/>
      <c r="N6" s="94"/>
      <c r="O6" s="94"/>
      <c r="P6" s="94"/>
      <c r="Q6" s="259"/>
      <c r="R6" s="2"/>
      <c r="S6" s="2"/>
      <c r="T6"/>
      <c r="U6"/>
      <c r="V6"/>
    </row>
    <row r="7" spans="1:22" ht="18">
      <c r="A7" s="111"/>
      <c r="B7" s="258"/>
      <c r="C7" s="94"/>
      <c r="D7" s="94"/>
      <c r="E7" s="94"/>
      <c r="F7" s="94"/>
      <c r="G7" s="94"/>
      <c r="H7" s="94"/>
      <c r="I7" s="94"/>
      <c r="J7" s="94"/>
      <c r="K7" s="94"/>
      <c r="L7" s="94"/>
      <c r="M7" s="94"/>
      <c r="N7" s="94"/>
      <c r="O7" s="94"/>
      <c r="P7" s="94"/>
      <c r="Q7" s="259"/>
      <c r="R7" s="2"/>
      <c r="S7" s="2"/>
      <c r="T7"/>
      <c r="U7"/>
      <c r="V7"/>
    </row>
    <row r="8" spans="1:22" ht="18">
      <c r="A8" s="111"/>
      <c r="B8" s="258"/>
      <c r="C8" s="94"/>
      <c r="D8" s="94"/>
      <c r="E8" s="94"/>
      <c r="F8" s="94"/>
      <c r="G8" s="94"/>
      <c r="H8" s="94"/>
      <c r="I8" s="94"/>
      <c r="J8" s="94"/>
      <c r="K8" s="94"/>
      <c r="L8" s="94"/>
      <c r="M8" s="94"/>
      <c r="N8" s="94"/>
      <c r="O8" s="94"/>
      <c r="P8" s="94"/>
      <c r="Q8" s="259"/>
      <c r="R8" s="2"/>
      <c r="S8" s="2"/>
      <c r="T8"/>
      <c r="U8"/>
      <c r="V8"/>
    </row>
    <row r="9" spans="1:22" ht="18">
      <c r="A9" s="111"/>
      <c r="B9" s="260"/>
      <c r="C9" s="261"/>
      <c r="D9" s="261"/>
      <c r="E9" s="261"/>
      <c r="F9" s="261"/>
      <c r="G9" s="261"/>
      <c r="H9" s="261"/>
      <c r="I9" s="261"/>
      <c r="J9" s="261"/>
      <c r="K9" s="261"/>
      <c r="L9" s="261"/>
      <c r="M9" s="261"/>
      <c r="N9" s="261"/>
      <c r="O9" s="261"/>
      <c r="P9" s="261"/>
      <c r="Q9" s="262"/>
      <c r="R9" s="2"/>
      <c r="S9" s="2"/>
      <c r="T9"/>
      <c r="U9"/>
      <c r="V9"/>
    </row>
    <row r="10" spans="1:22" ht="20">
      <c r="A10" s="111"/>
      <c r="B10" s="215" t="s">
        <v>225</v>
      </c>
      <c r="C10" s="263"/>
      <c r="D10" s="263"/>
      <c r="E10" s="263"/>
      <c r="F10" s="263"/>
      <c r="G10" s="263"/>
      <c r="H10" s="263"/>
      <c r="I10" s="263"/>
      <c r="J10" s="263"/>
      <c r="K10" s="263"/>
      <c r="L10" s="263"/>
      <c r="M10" s="263"/>
      <c r="N10" s="263"/>
      <c r="O10" s="263"/>
      <c r="P10" s="263"/>
      <c r="Q10" s="263"/>
      <c r="R10" s="2"/>
      <c r="S10" s="2"/>
      <c r="T10"/>
      <c r="U10"/>
      <c r="V10"/>
    </row>
    <row r="11" spans="1:22" ht="6" customHeight="1">
      <c r="A11" s="111"/>
      <c r="B11" s="264"/>
      <c r="C11" s="264"/>
      <c r="D11" s="264"/>
      <c r="E11" s="264"/>
      <c r="F11" s="264"/>
      <c r="G11" s="264"/>
      <c r="H11" s="264"/>
      <c r="I11" s="264"/>
      <c r="J11" s="264"/>
      <c r="K11" s="264"/>
      <c r="L11" s="264"/>
      <c r="M11" s="264"/>
      <c r="N11" s="264"/>
      <c r="O11" s="264"/>
      <c r="P11" s="265"/>
      <c r="Q11" s="264"/>
      <c r="R11" s="2"/>
      <c r="S11" s="2"/>
      <c r="T11"/>
      <c r="U11"/>
      <c r="V11"/>
    </row>
    <row r="12" spans="1:22" ht="18">
      <c r="A12" s="111"/>
      <c r="B12" s="94"/>
      <c r="C12" s="94"/>
      <c r="D12" s="94"/>
      <c r="E12" s="94"/>
      <c r="F12" s="94"/>
      <c r="G12" s="94"/>
      <c r="H12" s="94"/>
      <c r="I12" s="94"/>
      <c r="J12" s="94"/>
      <c r="K12" s="94"/>
      <c r="L12" s="94"/>
      <c r="M12" s="94"/>
      <c r="N12" s="94"/>
      <c r="O12" s="94"/>
      <c r="P12" s="94"/>
      <c r="Q12" s="94"/>
      <c r="R12" s="2"/>
      <c r="S12" s="2"/>
      <c r="T12"/>
      <c r="U12"/>
      <c r="V12"/>
    </row>
    <row r="13" spans="1:22" ht="18">
      <c r="A13" s="111"/>
      <c r="B13" s="255"/>
      <c r="C13" s="256"/>
      <c r="D13" s="256"/>
      <c r="E13" s="256"/>
      <c r="F13" s="256"/>
      <c r="G13" s="256"/>
      <c r="H13" s="256"/>
      <c r="I13" s="256"/>
      <c r="J13" s="256"/>
      <c r="K13" s="256"/>
      <c r="L13" s="256"/>
      <c r="M13" s="256"/>
      <c r="N13" s="256"/>
      <c r="O13" s="256"/>
      <c r="P13" s="266"/>
      <c r="Q13" s="257"/>
      <c r="R13" s="2"/>
      <c r="S13" s="2"/>
      <c r="T13"/>
      <c r="U13"/>
      <c r="V13"/>
    </row>
    <row r="14" spans="1:22" ht="45">
      <c r="A14" s="111"/>
      <c r="B14" s="258"/>
      <c r="C14" s="94"/>
      <c r="D14" s="94"/>
      <c r="E14" s="94"/>
      <c r="F14" s="1152" t="s">
        <v>933</v>
      </c>
      <c r="G14" s="97"/>
      <c r="H14" s="97"/>
      <c r="I14" s="251"/>
      <c r="J14" s="94"/>
      <c r="K14" s="94"/>
      <c r="L14" s="94"/>
      <c r="M14" s="94"/>
      <c r="N14" s="94"/>
      <c r="O14" s="94"/>
      <c r="P14" s="94"/>
      <c r="Q14" s="259"/>
      <c r="R14" s="2"/>
      <c r="S14" s="2"/>
      <c r="T14"/>
      <c r="U14"/>
      <c r="V14"/>
    </row>
    <row r="15" spans="1:22" ht="18">
      <c r="A15" s="111"/>
      <c r="B15" s="258"/>
      <c r="C15" s="94"/>
      <c r="D15" s="94"/>
      <c r="E15" s="94"/>
      <c r="F15" s="94"/>
      <c r="G15" s="94"/>
      <c r="H15" s="94"/>
      <c r="I15" s="94"/>
      <c r="J15" s="94"/>
      <c r="K15" s="94"/>
      <c r="L15" s="94"/>
      <c r="M15" s="94"/>
      <c r="N15" s="94"/>
      <c r="O15" s="94"/>
      <c r="P15" s="94"/>
      <c r="Q15" s="259"/>
      <c r="R15" s="2"/>
      <c r="S15" s="2"/>
      <c r="T15"/>
      <c r="U15"/>
      <c r="V15"/>
    </row>
    <row r="16" spans="1:22" ht="18">
      <c r="A16" s="111"/>
      <c r="B16" s="258"/>
      <c r="C16" s="94"/>
      <c r="D16" s="94"/>
      <c r="E16" s="94"/>
      <c r="F16" s="94"/>
      <c r="G16" s="94"/>
      <c r="H16" s="94"/>
      <c r="I16" s="94"/>
      <c r="J16" s="94"/>
      <c r="K16" s="94"/>
      <c r="L16" s="94"/>
      <c r="M16" s="94"/>
      <c r="N16" s="94"/>
      <c r="O16" s="94"/>
      <c r="P16" s="94"/>
      <c r="Q16" s="259"/>
      <c r="R16" s="2"/>
      <c r="S16" s="2"/>
      <c r="T16"/>
      <c r="U16"/>
      <c r="V16"/>
    </row>
    <row r="17" spans="1:27" s="764" customFormat="1" ht="30">
      <c r="A17" s="759"/>
      <c r="B17" s="760"/>
      <c r="C17" s="1143" t="s">
        <v>934</v>
      </c>
      <c r="D17" s="762"/>
      <c r="E17" s="759"/>
      <c r="F17" s="762"/>
      <c r="G17" s="762"/>
      <c r="H17" s="762"/>
      <c r="I17" s="762"/>
      <c r="J17" s="1143" t="s">
        <v>935</v>
      </c>
      <c r="K17" s="762"/>
      <c r="M17" s="762"/>
      <c r="N17" s="762"/>
      <c r="O17" s="762"/>
      <c r="P17" s="762"/>
      <c r="Q17" s="763"/>
      <c r="R17" s="759"/>
      <c r="S17" s="759"/>
      <c r="AA17" s="759"/>
    </row>
    <row r="18" spans="1:27" s="767" customFormat="1" ht="20">
      <c r="A18" s="120"/>
      <c r="B18" s="765"/>
      <c r="C18" s="120" t="s">
        <v>915</v>
      </c>
      <c r="D18" s="120"/>
      <c r="E18" s="120"/>
      <c r="F18" s="120"/>
      <c r="G18" s="120"/>
      <c r="H18" s="120"/>
      <c r="I18" s="120"/>
      <c r="J18" s="120" t="s">
        <v>916</v>
      </c>
      <c r="K18" s="120"/>
      <c r="L18" s="120"/>
      <c r="M18" s="120"/>
      <c r="N18" s="120"/>
      <c r="O18" s="120"/>
      <c r="P18" s="120"/>
      <c r="Q18" s="766"/>
      <c r="R18" s="120"/>
      <c r="S18" s="120"/>
      <c r="AA18" s="120"/>
    </row>
    <row r="19" spans="1:27" ht="18">
      <c r="A19" s="111"/>
      <c r="B19" s="258"/>
      <c r="C19" s="251"/>
      <c r="D19" s="1144" t="s">
        <v>783</v>
      </c>
      <c r="E19" s="251"/>
      <c r="F19" s="1145" t="s">
        <v>761</v>
      </c>
      <c r="G19" s="251"/>
      <c r="H19" s="251" t="s">
        <v>911</v>
      </c>
      <c r="I19" s="251"/>
      <c r="J19" s="251"/>
      <c r="K19" s="1146" t="s">
        <v>761</v>
      </c>
      <c r="L19" s="1147" t="s">
        <v>913</v>
      </c>
      <c r="N19" s="251" t="s">
        <v>912</v>
      </c>
      <c r="P19" s="251"/>
      <c r="Q19" s="259"/>
      <c r="R19" s="2"/>
      <c r="S19" s="2"/>
      <c r="T19"/>
      <c r="U19"/>
      <c r="V19"/>
    </row>
    <row r="20" spans="1:27" ht="18">
      <c r="A20" s="111"/>
      <c r="B20" s="258"/>
      <c r="C20" s="251"/>
      <c r="D20" s="251"/>
      <c r="E20" s="251"/>
      <c r="F20" s="251"/>
      <c r="G20" s="251"/>
      <c r="H20" s="251"/>
      <c r="I20" s="251"/>
      <c r="J20" s="251"/>
      <c r="K20" s="251"/>
      <c r="L20" s="251"/>
      <c r="M20" s="251"/>
      <c r="N20" s="251"/>
      <c r="O20" s="251"/>
      <c r="P20" s="251"/>
      <c r="Q20" s="259"/>
      <c r="R20" s="2"/>
      <c r="S20" s="2"/>
      <c r="T20"/>
      <c r="U20"/>
      <c r="V20"/>
    </row>
    <row r="21" spans="1:27" ht="18">
      <c r="A21" s="111"/>
      <c r="B21" s="258"/>
      <c r="C21" s="251"/>
      <c r="D21" s="251"/>
      <c r="E21" s="251"/>
      <c r="F21" s="251"/>
      <c r="G21" s="251"/>
      <c r="H21" s="251"/>
      <c r="I21" s="251"/>
      <c r="J21" s="251"/>
      <c r="K21" s="251"/>
      <c r="L21" s="251"/>
      <c r="M21" s="251"/>
      <c r="N21" s="251"/>
      <c r="O21" s="251"/>
      <c r="P21" s="251"/>
      <c r="Q21" s="259"/>
      <c r="R21" s="2"/>
      <c r="S21" s="2"/>
      <c r="T21"/>
      <c r="U21"/>
      <c r="V21"/>
    </row>
    <row r="22" spans="1:27" ht="18">
      <c r="A22" s="111"/>
      <c r="B22" s="258"/>
      <c r="C22" s="251"/>
      <c r="D22" s="251"/>
      <c r="E22" s="251"/>
      <c r="F22" s="251"/>
      <c r="G22" s="251"/>
      <c r="H22" s="251"/>
      <c r="I22" s="251"/>
      <c r="J22" s="251"/>
      <c r="K22" s="251"/>
      <c r="L22" s="251"/>
      <c r="M22" s="251"/>
      <c r="N22" s="251"/>
      <c r="O22" s="251"/>
      <c r="P22" s="251"/>
      <c r="Q22" s="259"/>
      <c r="R22" s="2"/>
      <c r="S22" s="2"/>
      <c r="T22"/>
      <c r="U22"/>
      <c r="V22"/>
    </row>
    <row r="23" spans="1:27" ht="18">
      <c r="A23" s="111"/>
      <c r="B23" s="258"/>
      <c r="C23" s="251"/>
      <c r="D23" s="251"/>
      <c r="E23" s="251"/>
      <c r="F23" s="251"/>
      <c r="G23" s="251"/>
      <c r="H23" s="251"/>
      <c r="I23" s="251"/>
      <c r="J23" s="251"/>
      <c r="K23" s="251"/>
      <c r="L23" s="251"/>
      <c r="M23" s="251"/>
      <c r="N23" s="251"/>
      <c r="O23" s="251"/>
      <c r="P23" s="251"/>
      <c r="Q23" s="259"/>
      <c r="R23" s="2"/>
      <c r="S23" s="2"/>
      <c r="T23"/>
      <c r="U23"/>
      <c r="V23"/>
    </row>
    <row r="24" spans="1:27" ht="18">
      <c r="A24" s="111"/>
      <c r="B24" s="258"/>
      <c r="C24" s="251"/>
      <c r="D24" s="251"/>
      <c r="E24" s="251"/>
      <c r="F24" s="251"/>
      <c r="G24" s="251"/>
      <c r="H24" s="251"/>
      <c r="I24" s="251"/>
      <c r="J24" s="251"/>
      <c r="K24" s="251"/>
      <c r="L24" s="251"/>
      <c r="M24" s="251"/>
      <c r="N24" s="251"/>
      <c r="O24" s="251"/>
      <c r="P24" s="251"/>
      <c r="Q24" s="259"/>
      <c r="R24" s="2"/>
      <c r="S24" s="2"/>
      <c r="T24"/>
      <c r="U24"/>
      <c r="V24"/>
    </row>
    <row r="25" spans="1:27" ht="18">
      <c r="A25" s="111"/>
      <c r="B25" s="258"/>
      <c r="C25" s="251"/>
      <c r="D25" s="251"/>
      <c r="E25" s="251"/>
      <c r="F25" s="251"/>
      <c r="G25" s="251"/>
      <c r="H25" s="251"/>
      <c r="I25" s="251"/>
      <c r="J25" s="251"/>
      <c r="K25" s="251"/>
      <c r="L25" s="251"/>
      <c r="M25" s="251"/>
      <c r="N25" s="251"/>
      <c r="O25" s="251"/>
      <c r="P25" s="251"/>
      <c r="Q25" s="259"/>
      <c r="R25" s="2"/>
      <c r="S25" s="2"/>
      <c r="T25"/>
      <c r="U25"/>
      <c r="V25"/>
    </row>
    <row r="26" spans="1:27" ht="18">
      <c r="A26" s="111"/>
      <c r="B26" s="258"/>
      <c r="C26" s="251"/>
      <c r="D26" s="251"/>
      <c r="E26" s="251"/>
      <c r="F26" s="251"/>
      <c r="G26" s="251"/>
      <c r="H26" s="251"/>
      <c r="I26" s="251"/>
      <c r="J26" s="251"/>
      <c r="K26" s="251"/>
      <c r="L26" s="251"/>
      <c r="M26" s="251"/>
      <c r="N26" s="251"/>
      <c r="O26" s="251"/>
      <c r="P26" s="251"/>
      <c r="Q26" s="259"/>
      <c r="R26" s="2"/>
      <c r="S26" s="2"/>
      <c r="T26"/>
      <c r="U26"/>
      <c r="V26"/>
    </row>
    <row r="27" spans="1:27" ht="18">
      <c r="A27" s="111"/>
      <c r="B27" s="258"/>
      <c r="C27" s="251"/>
      <c r="D27" s="251"/>
      <c r="E27" s="251"/>
      <c r="F27" s="251"/>
      <c r="G27" s="251"/>
      <c r="H27" s="251"/>
      <c r="I27" s="251"/>
      <c r="J27" s="251"/>
      <c r="K27" s="251"/>
      <c r="L27" s="251"/>
      <c r="M27" s="251"/>
      <c r="N27" s="251"/>
      <c r="O27" s="251"/>
      <c r="P27" s="251"/>
      <c r="Q27" s="259"/>
      <c r="R27" s="2"/>
      <c r="S27" s="2"/>
      <c r="T27"/>
      <c r="U27"/>
      <c r="V27"/>
    </row>
    <row r="28" spans="1:27" ht="18">
      <c r="A28" s="111"/>
      <c r="B28" s="258"/>
      <c r="C28" s="251"/>
      <c r="D28" s="251"/>
      <c r="E28" s="251"/>
      <c r="F28" s="251"/>
      <c r="G28" s="251"/>
      <c r="H28" s="251"/>
      <c r="I28" s="251"/>
      <c r="J28" s="251"/>
      <c r="K28" s="251"/>
      <c r="L28" s="251"/>
      <c r="M28" s="251"/>
      <c r="N28" s="251"/>
      <c r="O28" s="251"/>
      <c r="P28" s="251"/>
      <c r="Q28" s="259"/>
      <c r="R28" s="2"/>
      <c r="S28" s="2"/>
      <c r="T28"/>
      <c r="U28"/>
      <c r="V28"/>
    </row>
    <row r="29" spans="1:27" ht="18">
      <c r="A29" s="111"/>
      <c r="B29" s="258"/>
      <c r="C29" s="251"/>
      <c r="D29" s="251"/>
      <c r="E29" s="251"/>
      <c r="F29" s="251"/>
      <c r="G29" s="251"/>
      <c r="H29" s="251"/>
      <c r="I29" s="251"/>
      <c r="J29" s="251"/>
      <c r="K29" s="251"/>
      <c r="L29" s="251"/>
      <c r="M29" s="251"/>
      <c r="N29" s="251"/>
      <c r="O29" s="251"/>
      <c r="P29" s="251"/>
      <c r="Q29" s="259"/>
      <c r="R29" s="2"/>
      <c r="S29" s="2"/>
      <c r="T29"/>
      <c r="U29"/>
      <c r="V29"/>
    </row>
    <row r="30" spans="1:27" ht="18">
      <c r="A30" s="111"/>
      <c r="B30" s="258"/>
      <c r="C30" s="251"/>
      <c r="D30" s="251"/>
      <c r="E30" s="251"/>
      <c r="F30" s="251"/>
      <c r="G30" s="251"/>
      <c r="H30" s="251"/>
      <c r="I30" s="251"/>
      <c r="J30" s="251"/>
      <c r="K30" s="251"/>
      <c r="L30" s="251"/>
      <c r="M30" s="251"/>
      <c r="N30" s="251"/>
      <c r="O30" s="251"/>
      <c r="P30" s="251"/>
      <c r="Q30" s="259"/>
      <c r="R30" s="2"/>
      <c r="S30" s="2"/>
      <c r="T30"/>
      <c r="U30"/>
      <c r="V30"/>
    </row>
    <row r="31" spans="1:27" ht="18">
      <c r="A31" s="111"/>
      <c r="B31" s="258"/>
      <c r="C31" s="251"/>
      <c r="D31" s="251"/>
      <c r="E31" s="251"/>
      <c r="F31" s="251"/>
      <c r="G31" s="251"/>
      <c r="H31" s="251"/>
      <c r="I31" s="251"/>
      <c r="J31" s="251"/>
      <c r="K31" s="251"/>
      <c r="L31" s="251"/>
      <c r="M31" s="251"/>
      <c r="N31" s="251"/>
      <c r="O31" s="251"/>
      <c r="P31" s="251"/>
      <c r="Q31" s="259"/>
      <c r="R31" s="2"/>
      <c r="S31" s="2"/>
      <c r="T31"/>
      <c r="U31"/>
      <c r="V31"/>
    </row>
    <row r="32" spans="1:27" ht="18">
      <c r="A32" s="111"/>
      <c r="B32" s="258"/>
      <c r="C32" s="251"/>
      <c r="D32" s="251"/>
      <c r="E32" s="251"/>
      <c r="F32" s="251"/>
      <c r="G32" s="251"/>
      <c r="H32" s="251"/>
      <c r="I32" s="251"/>
      <c r="J32" s="251"/>
      <c r="K32" s="251"/>
      <c r="L32" s="251"/>
      <c r="M32" s="251"/>
      <c r="N32" s="251"/>
      <c r="O32" s="251"/>
      <c r="P32" s="251"/>
      <c r="Q32" s="259"/>
      <c r="R32" s="2"/>
      <c r="S32" s="2"/>
      <c r="T32"/>
      <c r="U32"/>
      <c r="V32"/>
    </row>
    <row r="33" spans="1:22" ht="18">
      <c r="A33" s="111"/>
      <c r="B33" s="258"/>
      <c r="C33" s="251"/>
      <c r="D33" s="251"/>
      <c r="E33" s="251"/>
      <c r="F33" s="251"/>
      <c r="G33" s="251"/>
      <c r="H33" s="251"/>
      <c r="I33" s="251"/>
      <c r="J33" s="251"/>
      <c r="K33" s="251"/>
      <c r="L33" s="251"/>
      <c r="M33" s="251"/>
      <c r="N33" s="251"/>
      <c r="O33" s="251"/>
      <c r="P33" s="251"/>
      <c r="Q33" s="259"/>
      <c r="R33" s="2"/>
      <c r="S33" s="2"/>
      <c r="T33"/>
      <c r="U33"/>
      <c r="V33"/>
    </row>
    <row r="34" spans="1:22" ht="18">
      <c r="A34" s="111"/>
      <c r="B34" s="258"/>
      <c r="C34" s="251"/>
      <c r="D34" s="251"/>
      <c r="E34" s="251"/>
      <c r="F34" s="251"/>
      <c r="G34" s="251"/>
      <c r="H34" s="251"/>
      <c r="I34" s="251"/>
      <c r="J34" s="251"/>
      <c r="K34" s="251"/>
      <c r="L34" s="251"/>
      <c r="M34" s="251"/>
      <c r="N34" s="251"/>
      <c r="O34" s="251"/>
      <c r="P34" s="251"/>
      <c r="Q34" s="259"/>
      <c r="R34" s="2"/>
      <c r="S34" s="2"/>
      <c r="T34"/>
      <c r="U34"/>
      <c r="V34"/>
    </row>
    <row r="35" spans="1:22" ht="8" customHeight="1">
      <c r="A35" s="111"/>
      <c r="B35" s="258"/>
      <c r="C35" s="251"/>
      <c r="D35" s="251"/>
      <c r="E35" s="251"/>
      <c r="F35" s="251"/>
      <c r="G35" s="251"/>
      <c r="H35" s="251"/>
      <c r="I35" s="251"/>
      <c r="J35" s="251"/>
      <c r="K35" s="251"/>
      <c r="L35" s="251"/>
      <c r="M35" s="251"/>
      <c r="N35" s="251"/>
      <c r="O35" s="251"/>
      <c r="P35" s="251"/>
      <c r="Q35" s="259"/>
      <c r="R35" s="2"/>
      <c r="S35" s="2"/>
      <c r="T35"/>
      <c r="U35"/>
      <c r="V35"/>
    </row>
    <row r="36" spans="1:22" ht="25">
      <c r="A36" s="111"/>
      <c r="B36" s="258"/>
      <c r="C36" s="1143" t="s">
        <v>914</v>
      </c>
      <c r="D36" s="251"/>
      <c r="E36" s="251"/>
      <c r="F36" s="251"/>
      <c r="G36" s="251"/>
      <c r="H36" s="251"/>
      <c r="I36" s="251"/>
      <c r="J36" s="1143" t="s">
        <v>919</v>
      </c>
      <c r="K36" s="251"/>
      <c r="L36" s="251"/>
      <c r="M36" s="251"/>
      <c r="N36" s="251"/>
      <c r="O36" s="251"/>
      <c r="P36" s="251"/>
      <c r="Q36" s="259"/>
      <c r="R36" s="2"/>
      <c r="S36" s="2"/>
      <c r="T36"/>
      <c r="U36"/>
      <c r="V36"/>
    </row>
    <row r="37" spans="1:22" ht="20">
      <c r="A37" s="111"/>
      <c r="B37" s="258"/>
      <c r="C37" s="120" t="s">
        <v>926</v>
      </c>
      <c r="D37" s="251"/>
      <c r="E37" s="251"/>
      <c r="F37" s="251"/>
      <c r="G37" s="251"/>
      <c r="H37" s="251"/>
      <c r="I37" s="251"/>
      <c r="J37" s="120" t="s">
        <v>916</v>
      </c>
      <c r="K37" s="251"/>
      <c r="L37" s="251"/>
      <c r="M37" s="251"/>
      <c r="N37" s="251"/>
      <c r="O37" s="251"/>
      <c r="P37" s="251"/>
      <c r="Q37" s="259"/>
      <c r="R37" s="2"/>
      <c r="S37" s="2"/>
      <c r="T37"/>
      <c r="U37"/>
      <c r="V37"/>
    </row>
    <row r="38" spans="1:22" ht="18">
      <c r="A38" s="111"/>
      <c r="B38" s="258"/>
      <c r="C38" s="251"/>
      <c r="E38" s="1144" t="s">
        <v>917</v>
      </c>
      <c r="F38" s="251"/>
      <c r="G38" s="1148" t="s">
        <v>918</v>
      </c>
      <c r="H38" s="251"/>
      <c r="I38" s="251"/>
      <c r="J38" s="251"/>
      <c r="K38" s="1144" t="s">
        <v>921</v>
      </c>
      <c r="L38" s="251"/>
      <c r="M38" s="1148" t="s">
        <v>920</v>
      </c>
      <c r="N38" s="251"/>
      <c r="O38" s="251" t="s">
        <v>922</v>
      </c>
      <c r="P38" s="251"/>
      <c r="Q38" s="259"/>
      <c r="R38" s="2"/>
      <c r="S38" s="2"/>
      <c r="T38"/>
      <c r="U38"/>
      <c r="V38"/>
    </row>
    <row r="39" spans="1:22" ht="18">
      <c r="A39" s="111"/>
      <c r="B39" s="258"/>
      <c r="C39" s="251"/>
      <c r="D39" s="251"/>
      <c r="E39" s="251"/>
      <c r="F39" s="251"/>
      <c r="G39" s="251"/>
      <c r="H39" s="251"/>
      <c r="I39" s="251"/>
      <c r="J39" s="251"/>
      <c r="K39" s="251"/>
      <c r="L39" s="251"/>
      <c r="M39" s="251"/>
      <c r="N39" s="251"/>
      <c r="O39" s="251"/>
      <c r="P39" s="251"/>
      <c r="Q39" s="259"/>
      <c r="R39" s="2"/>
      <c r="S39" s="2"/>
      <c r="T39"/>
      <c r="U39"/>
      <c r="V39"/>
    </row>
    <row r="40" spans="1:22" ht="18">
      <c r="A40" s="111"/>
      <c r="B40" s="258"/>
      <c r="C40" s="251"/>
      <c r="D40" s="251"/>
      <c r="E40" s="251"/>
      <c r="F40" s="251"/>
      <c r="G40" s="251"/>
      <c r="H40" s="251"/>
      <c r="I40" s="251"/>
      <c r="J40" s="251"/>
      <c r="K40" s="251"/>
      <c r="L40" s="251"/>
      <c r="M40" s="251"/>
      <c r="N40" s="251"/>
      <c r="O40" s="251"/>
      <c r="P40" s="251"/>
      <c r="Q40" s="259"/>
      <c r="R40" s="2"/>
      <c r="S40" s="2"/>
      <c r="T40"/>
      <c r="U40"/>
      <c r="V40"/>
    </row>
    <row r="41" spans="1:22" ht="18">
      <c r="A41" s="111"/>
      <c r="B41" s="258"/>
      <c r="C41" s="251"/>
      <c r="D41" s="251"/>
      <c r="E41" s="251"/>
      <c r="F41" s="251"/>
      <c r="G41" s="251"/>
      <c r="H41" s="251"/>
      <c r="I41" s="251"/>
      <c r="J41" s="251"/>
      <c r="K41" s="251"/>
      <c r="L41" s="251"/>
      <c r="M41" s="251"/>
      <c r="N41" s="251"/>
      <c r="O41" s="251"/>
      <c r="P41" s="251"/>
      <c r="Q41" s="259"/>
      <c r="R41" s="2"/>
      <c r="S41" s="2"/>
      <c r="T41"/>
      <c r="U41"/>
      <c r="V41"/>
    </row>
    <row r="42" spans="1:22" ht="18">
      <c r="A42" s="111"/>
      <c r="B42" s="258"/>
      <c r="C42" s="251"/>
      <c r="D42" s="251"/>
      <c r="E42" s="251"/>
      <c r="F42" s="251"/>
      <c r="G42" s="251"/>
      <c r="H42" s="251"/>
      <c r="I42" s="251"/>
      <c r="J42" s="251"/>
      <c r="K42" s="251"/>
      <c r="L42" s="251"/>
      <c r="M42" s="251"/>
      <c r="N42" s="251"/>
      <c r="O42" s="251"/>
      <c r="P42" s="251"/>
      <c r="Q42" s="259"/>
      <c r="R42" s="2"/>
      <c r="S42" s="2"/>
      <c r="T42"/>
      <c r="U42"/>
      <c r="V42"/>
    </row>
    <row r="43" spans="1:22" ht="18">
      <c r="A43" s="111"/>
      <c r="B43" s="258"/>
      <c r="C43" s="251"/>
      <c r="D43" s="251"/>
      <c r="E43" s="251"/>
      <c r="F43" s="251"/>
      <c r="G43" s="251"/>
      <c r="H43" s="251"/>
      <c r="I43" s="251"/>
      <c r="J43" s="251"/>
      <c r="K43" s="251"/>
      <c r="L43" s="251"/>
      <c r="M43" s="251"/>
      <c r="N43" s="251"/>
      <c r="O43" s="251"/>
      <c r="P43" s="251"/>
      <c r="Q43" s="259"/>
      <c r="R43" s="2"/>
      <c r="S43" s="2"/>
      <c r="T43"/>
      <c r="U43"/>
      <c r="V43"/>
    </row>
    <row r="44" spans="1:22" ht="18">
      <c r="A44" s="111"/>
      <c r="B44" s="258"/>
      <c r="C44" s="251"/>
      <c r="D44" s="251"/>
      <c r="E44" s="251"/>
      <c r="F44" s="251"/>
      <c r="G44" s="251"/>
      <c r="H44" s="251"/>
      <c r="I44" s="251"/>
      <c r="J44" s="251"/>
      <c r="K44" s="251"/>
      <c r="L44" s="251"/>
      <c r="M44" s="251"/>
      <c r="N44" s="251"/>
      <c r="O44" s="251"/>
      <c r="P44" s="251"/>
      <c r="Q44" s="259"/>
      <c r="R44" s="2"/>
      <c r="S44" s="2"/>
      <c r="T44"/>
      <c r="U44"/>
      <c r="V44"/>
    </row>
    <row r="45" spans="1:22" ht="20">
      <c r="A45" s="111"/>
      <c r="B45" s="286"/>
      <c r="C45" s="251"/>
      <c r="D45" s="251"/>
      <c r="E45" s="251"/>
      <c r="F45" s="251"/>
      <c r="G45" s="251"/>
      <c r="H45" s="251"/>
      <c r="I45" s="251"/>
      <c r="J45" s="251"/>
      <c r="K45" s="251"/>
      <c r="L45" s="251"/>
      <c r="M45" s="251"/>
      <c r="N45" s="251"/>
      <c r="O45" s="251"/>
      <c r="P45" s="251"/>
      <c r="Q45" s="259"/>
      <c r="R45" s="2"/>
      <c r="S45" s="2"/>
      <c r="T45"/>
      <c r="U45"/>
      <c r="V45"/>
    </row>
    <row r="46" spans="1:22" ht="18">
      <c r="A46" s="111"/>
      <c r="B46" s="258"/>
      <c r="C46" s="251"/>
      <c r="D46" s="251"/>
      <c r="E46" s="251"/>
      <c r="F46" s="251"/>
      <c r="G46" s="251"/>
      <c r="H46" s="251"/>
      <c r="I46" s="251"/>
      <c r="J46" s="251"/>
      <c r="K46" s="251"/>
      <c r="L46" s="251"/>
      <c r="M46" s="251"/>
      <c r="N46" s="251"/>
      <c r="O46" s="251"/>
      <c r="P46" s="251"/>
      <c r="Q46" s="259"/>
      <c r="R46" s="2"/>
      <c r="S46" s="2"/>
      <c r="T46"/>
      <c r="U46"/>
      <c r="V46"/>
    </row>
    <row r="47" spans="1:22" ht="18">
      <c r="A47" s="111"/>
      <c r="B47" s="258"/>
      <c r="C47" s="251"/>
      <c r="D47" s="251"/>
      <c r="E47" s="251"/>
      <c r="F47" s="251"/>
      <c r="G47" s="251"/>
      <c r="H47" s="251"/>
      <c r="I47" s="251"/>
      <c r="J47" s="251"/>
      <c r="K47" s="251"/>
      <c r="L47" s="251"/>
      <c r="M47" s="251"/>
      <c r="N47" s="251"/>
      <c r="O47" s="251"/>
      <c r="P47" s="251"/>
      <c r="Q47" s="259"/>
      <c r="R47" s="2"/>
      <c r="S47" s="2"/>
      <c r="T47"/>
      <c r="U47"/>
      <c r="V47"/>
    </row>
    <row r="48" spans="1:22" ht="18">
      <c r="A48" s="111"/>
      <c r="B48" s="258"/>
      <c r="C48" s="251"/>
      <c r="D48" s="251"/>
      <c r="E48" s="251"/>
      <c r="F48" s="251"/>
      <c r="G48" s="251"/>
      <c r="H48" s="251"/>
      <c r="I48" s="251"/>
      <c r="J48" s="251"/>
      <c r="K48" s="251"/>
      <c r="L48" s="251"/>
      <c r="M48" s="251"/>
      <c r="N48" s="251"/>
      <c r="O48" s="251"/>
      <c r="P48" s="251"/>
      <c r="Q48" s="259"/>
      <c r="R48" s="2"/>
      <c r="S48" s="2"/>
      <c r="T48"/>
      <c r="U48"/>
      <c r="V48"/>
    </row>
    <row r="49" spans="1:27" ht="18">
      <c r="A49" s="111"/>
      <c r="B49" s="258"/>
      <c r="C49" s="251"/>
      <c r="D49" s="251"/>
      <c r="E49" s="251"/>
      <c r="F49" s="251"/>
      <c r="G49" s="251"/>
      <c r="H49" s="251"/>
      <c r="I49" s="251"/>
      <c r="J49" s="251"/>
      <c r="K49" s="251"/>
      <c r="L49" s="251"/>
      <c r="M49" s="251"/>
      <c r="N49" s="251"/>
      <c r="O49" s="251"/>
      <c r="P49" s="251"/>
      <c r="Q49" s="259"/>
      <c r="R49" s="2"/>
      <c r="S49" s="2"/>
      <c r="T49"/>
      <c r="U49"/>
      <c r="V49"/>
    </row>
    <row r="50" spans="1:27" ht="18">
      <c r="A50" s="111"/>
      <c r="B50" s="258"/>
      <c r="C50" s="251"/>
      <c r="D50" s="251"/>
      <c r="E50" s="251"/>
      <c r="F50" s="251"/>
      <c r="G50" s="251"/>
      <c r="H50" s="251"/>
      <c r="I50" s="251"/>
      <c r="J50" s="251"/>
      <c r="K50" s="251"/>
      <c r="L50" s="251"/>
      <c r="M50" s="251"/>
      <c r="N50" s="251"/>
      <c r="O50" s="251"/>
      <c r="P50" s="251"/>
      <c r="Q50" s="259"/>
      <c r="R50" s="2"/>
      <c r="S50" s="2"/>
      <c r="T50"/>
      <c r="U50"/>
      <c r="V50"/>
    </row>
    <row r="51" spans="1:27" ht="18">
      <c r="A51" s="111"/>
      <c r="B51" s="258"/>
      <c r="C51" s="251"/>
      <c r="D51" s="251"/>
      <c r="E51" s="251"/>
      <c r="F51" s="251"/>
      <c r="G51" s="251"/>
      <c r="H51" s="251"/>
      <c r="I51" s="251"/>
      <c r="J51" s="251"/>
      <c r="K51" s="251"/>
      <c r="L51" s="251"/>
      <c r="M51" s="251"/>
      <c r="N51" s="251"/>
      <c r="O51" s="251"/>
      <c r="P51" s="251"/>
      <c r="Q51" s="259"/>
      <c r="R51" s="2"/>
      <c r="S51" s="2"/>
      <c r="T51"/>
      <c r="U51"/>
      <c r="V51"/>
    </row>
    <row r="52" spans="1:27" ht="18">
      <c r="A52" s="111"/>
      <c r="B52" s="258"/>
      <c r="C52" s="251"/>
      <c r="D52" s="251"/>
      <c r="E52" s="251"/>
      <c r="F52" s="251"/>
      <c r="G52" s="251"/>
      <c r="H52" s="251"/>
      <c r="I52" s="251"/>
      <c r="J52" s="251"/>
      <c r="K52" s="251"/>
      <c r="L52" s="251"/>
      <c r="M52" s="251"/>
      <c r="N52" s="251"/>
      <c r="O52" s="251"/>
      <c r="P52" s="251"/>
      <c r="Q52" s="259"/>
      <c r="R52" s="2"/>
      <c r="S52" s="2"/>
      <c r="T52"/>
      <c r="U52"/>
      <c r="V52"/>
    </row>
    <row r="53" spans="1:27" s="608" customFormat="1" ht="18" customHeight="1">
      <c r="A53" s="616"/>
      <c r="B53" s="609"/>
      <c r="C53" s="251"/>
      <c r="D53" s="251"/>
      <c r="E53" s="251"/>
      <c r="F53" s="251"/>
      <c r="G53" s="251"/>
      <c r="H53" s="251"/>
      <c r="I53" s="251"/>
      <c r="J53" s="251"/>
      <c r="K53" s="251"/>
      <c r="L53" s="251"/>
      <c r="M53" s="251"/>
      <c r="N53" s="251"/>
      <c r="O53" s="251"/>
      <c r="P53" s="251"/>
      <c r="Q53" s="612"/>
      <c r="R53" s="757"/>
      <c r="S53" s="652"/>
      <c r="AA53" s="652"/>
    </row>
    <row r="54" spans="1:27" ht="8" customHeight="1">
      <c r="A54" s="111"/>
      <c r="B54" s="258"/>
      <c r="C54" s="251"/>
      <c r="D54" s="251"/>
      <c r="E54" s="251"/>
      <c r="F54" s="251"/>
      <c r="G54" s="251"/>
      <c r="H54" s="251"/>
      <c r="I54" s="251"/>
      <c r="J54" s="251"/>
      <c r="K54" s="251"/>
      <c r="L54" s="251"/>
      <c r="M54" s="251"/>
      <c r="N54" s="251"/>
      <c r="O54" s="251"/>
      <c r="P54" s="251"/>
      <c r="Q54" s="259"/>
      <c r="R54" s="2"/>
      <c r="S54" s="2"/>
      <c r="T54"/>
      <c r="U54"/>
      <c r="V54"/>
    </row>
    <row r="55" spans="1:27" ht="25">
      <c r="A55" s="111"/>
      <c r="B55" s="258"/>
      <c r="C55" s="1143" t="s">
        <v>928</v>
      </c>
      <c r="D55" s="251"/>
      <c r="E55" s="251"/>
      <c r="F55" s="251"/>
      <c r="G55" s="251"/>
      <c r="H55" s="251"/>
      <c r="I55" s="251"/>
      <c r="J55" s="1143" t="s">
        <v>931</v>
      </c>
      <c r="K55" s="251"/>
      <c r="L55" s="251"/>
      <c r="M55" s="251"/>
      <c r="N55" s="251"/>
      <c r="O55" s="251"/>
      <c r="P55" s="251"/>
      <c r="Q55" s="259"/>
      <c r="R55" s="2"/>
      <c r="S55" s="2"/>
      <c r="T55"/>
      <c r="U55"/>
      <c r="V55"/>
    </row>
    <row r="56" spans="1:27" ht="20">
      <c r="A56" s="111"/>
      <c r="B56" s="258"/>
      <c r="C56" s="120" t="s">
        <v>929</v>
      </c>
      <c r="D56" s="251"/>
      <c r="E56" s="251"/>
      <c r="F56" s="251"/>
      <c r="G56" s="251"/>
      <c r="H56" s="251"/>
      <c r="I56" s="251"/>
      <c r="J56" s="120" t="s">
        <v>930</v>
      </c>
      <c r="K56" s="251"/>
      <c r="L56" s="251"/>
      <c r="M56" s="251"/>
      <c r="N56" s="251"/>
      <c r="O56" s="251"/>
      <c r="P56" s="251"/>
      <c r="Q56" s="259"/>
      <c r="R56" s="2"/>
      <c r="S56" s="2"/>
      <c r="T56"/>
      <c r="U56"/>
      <c r="V56"/>
    </row>
    <row r="57" spans="1:27" ht="23" customHeight="1">
      <c r="A57" s="111"/>
      <c r="B57" s="258"/>
      <c r="C57" s="94" t="s">
        <v>924</v>
      </c>
      <c r="D57" s="94"/>
      <c r="E57" s="1149" t="s">
        <v>923</v>
      </c>
      <c r="F57" s="1150" t="s">
        <v>925</v>
      </c>
      <c r="G57" s="94"/>
      <c r="H57" s="1151" t="s">
        <v>920</v>
      </c>
      <c r="I57" s="94"/>
      <c r="J57" s="94"/>
      <c r="K57" s="94" t="s">
        <v>932</v>
      </c>
      <c r="L57" s="1149"/>
      <c r="M57" s="1149" t="s">
        <v>921</v>
      </c>
      <c r="N57" s="94"/>
      <c r="O57" s="1151" t="s">
        <v>920</v>
      </c>
      <c r="P57" s="94"/>
      <c r="Q57" s="259"/>
      <c r="R57" s="2"/>
      <c r="S57" s="2"/>
      <c r="T57"/>
      <c r="U57"/>
      <c r="V57"/>
    </row>
    <row r="58" spans="1:27" ht="18">
      <c r="A58" s="111"/>
      <c r="B58" s="258"/>
      <c r="C58" s="94"/>
      <c r="D58" s="94"/>
      <c r="E58" s="94"/>
      <c r="F58" s="94"/>
      <c r="G58" s="94"/>
      <c r="H58" s="94"/>
      <c r="I58" s="94"/>
      <c r="J58" s="94"/>
      <c r="K58" s="94"/>
      <c r="L58" s="94"/>
      <c r="M58" s="251"/>
      <c r="N58" s="94"/>
      <c r="O58" s="94"/>
      <c r="P58" s="94"/>
      <c r="Q58" s="259"/>
      <c r="R58" s="2"/>
      <c r="S58" s="2"/>
      <c r="T58"/>
      <c r="U58"/>
      <c r="V58"/>
    </row>
    <row r="59" spans="1:27" ht="18">
      <c r="A59" s="111"/>
      <c r="B59" s="258"/>
      <c r="C59" s="94"/>
      <c r="D59" s="94"/>
      <c r="E59" s="94"/>
      <c r="F59" s="94"/>
      <c r="G59" s="94"/>
      <c r="H59" s="94"/>
      <c r="I59" s="94"/>
      <c r="J59" s="94"/>
      <c r="K59" s="94"/>
      <c r="L59" s="94"/>
      <c r="M59" s="94"/>
      <c r="N59" s="94"/>
      <c r="O59" s="94"/>
      <c r="P59" s="94"/>
      <c r="Q59" s="259"/>
      <c r="R59" s="2"/>
      <c r="S59" s="2"/>
      <c r="T59"/>
      <c r="U59"/>
      <c r="V59"/>
    </row>
    <row r="60" spans="1:27" ht="18">
      <c r="A60" s="111"/>
      <c r="B60" s="258"/>
      <c r="C60" s="94"/>
      <c r="D60" s="94"/>
      <c r="E60" s="94"/>
      <c r="F60" s="94"/>
      <c r="G60" s="94"/>
      <c r="H60" s="94"/>
      <c r="I60" s="94"/>
      <c r="J60" s="94"/>
      <c r="K60" s="94"/>
      <c r="L60" s="94"/>
      <c r="M60" s="94"/>
      <c r="N60" s="94"/>
      <c r="O60" s="94"/>
      <c r="P60" s="94"/>
      <c r="Q60" s="259"/>
      <c r="R60" s="2"/>
      <c r="S60" s="2"/>
      <c r="T60"/>
      <c r="U60"/>
      <c r="V60"/>
    </row>
    <row r="61" spans="1:27" ht="18">
      <c r="A61" s="111"/>
      <c r="B61" s="258"/>
      <c r="C61" s="94"/>
      <c r="D61" s="94"/>
      <c r="E61" s="94"/>
      <c r="F61" s="94"/>
      <c r="G61" s="94"/>
      <c r="H61" s="94"/>
      <c r="I61" s="94"/>
      <c r="J61" s="94"/>
      <c r="K61" s="94"/>
      <c r="L61" s="94"/>
      <c r="M61" s="94"/>
      <c r="N61" s="94"/>
      <c r="O61" s="94"/>
      <c r="P61" s="94"/>
      <c r="Q61" s="259"/>
      <c r="R61" s="2"/>
      <c r="S61" s="2"/>
      <c r="T61"/>
      <c r="U61"/>
      <c r="V61"/>
    </row>
    <row r="62" spans="1:27" ht="18">
      <c r="A62" s="111"/>
      <c r="B62" s="258"/>
      <c r="C62" s="94"/>
      <c r="D62" s="94"/>
      <c r="E62" s="94"/>
      <c r="F62" s="94"/>
      <c r="G62" s="94"/>
      <c r="H62" s="1151"/>
      <c r="I62" s="94"/>
      <c r="J62" s="94"/>
      <c r="K62" s="94"/>
      <c r="L62" s="94"/>
      <c r="M62" s="94"/>
      <c r="N62" s="94"/>
      <c r="O62" s="94"/>
      <c r="P62" s="94"/>
      <c r="Q62" s="259"/>
      <c r="R62" s="2"/>
      <c r="S62" s="2"/>
      <c r="T62"/>
      <c r="U62"/>
      <c r="V62"/>
    </row>
    <row r="63" spans="1:27" ht="18">
      <c r="A63" s="111"/>
      <c r="B63" s="258"/>
      <c r="C63" s="94"/>
      <c r="D63" s="94"/>
      <c r="E63" s="94"/>
      <c r="F63" s="94"/>
      <c r="G63" s="94"/>
      <c r="H63" s="94"/>
      <c r="I63" s="94"/>
      <c r="J63" s="94"/>
      <c r="K63" s="94"/>
      <c r="L63" s="94"/>
      <c r="M63" s="94"/>
      <c r="N63" s="94"/>
      <c r="O63" s="94"/>
      <c r="P63" s="94"/>
      <c r="Q63" s="259"/>
      <c r="R63" s="2"/>
      <c r="S63" s="2"/>
      <c r="T63"/>
      <c r="U63"/>
      <c r="V63"/>
    </row>
    <row r="64" spans="1:27" ht="18">
      <c r="A64" s="111"/>
      <c r="B64" s="258"/>
      <c r="C64" s="94"/>
      <c r="D64" s="94"/>
      <c r="E64" s="94"/>
      <c r="F64" s="94"/>
      <c r="G64" s="94"/>
      <c r="H64" s="94"/>
      <c r="I64" s="94"/>
      <c r="J64" s="94"/>
      <c r="K64" s="94"/>
      <c r="L64" s="94"/>
      <c r="M64" s="94"/>
      <c r="N64" s="94"/>
      <c r="O64" s="94"/>
      <c r="P64" s="94"/>
      <c r="Q64" s="259"/>
      <c r="R64" s="2"/>
      <c r="S64" s="2"/>
      <c r="T64"/>
      <c r="U64"/>
      <c r="V64"/>
    </row>
    <row r="65" spans="1:22" ht="18">
      <c r="A65" s="111"/>
      <c r="B65" s="258"/>
      <c r="C65" s="94"/>
      <c r="D65" s="94"/>
      <c r="E65" s="94"/>
      <c r="F65" s="94"/>
      <c r="G65" s="94"/>
      <c r="H65" s="94"/>
      <c r="I65" s="94"/>
      <c r="J65" s="94"/>
      <c r="K65" s="94"/>
      <c r="L65" s="94"/>
      <c r="M65" s="94"/>
      <c r="N65" s="94"/>
      <c r="O65" s="94"/>
      <c r="P65" s="94"/>
      <c r="Q65" s="259"/>
      <c r="R65" s="2"/>
      <c r="S65" s="2"/>
      <c r="T65"/>
      <c r="U65"/>
      <c r="V65"/>
    </row>
    <row r="66" spans="1:22" ht="18">
      <c r="A66" s="111"/>
      <c r="B66" s="258"/>
      <c r="C66" s="94"/>
      <c r="D66" s="94"/>
      <c r="E66" s="94"/>
      <c r="F66" s="94"/>
      <c r="G66" s="94"/>
      <c r="H66" s="94"/>
      <c r="I66" s="94"/>
      <c r="J66" s="94"/>
      <c r="K66" s="94"/>
      <c r="L66" s="94"/>
      <c r="M66" s="94"/>
      <c r="N66" s="94"/>
      <c r="O66" s="94"/>
      <c r="P66" s="94"/>
      <c r="Q66" s="259"/>
      <c r="R66" s="2"/>
      <c r="S66" s="2"/>
      <c r="T66"/>
      <c r="U66"/>
      <c r="V66"/>
    </row>
    <row r="67" spans="1:22" ht="18">
      <c r="A67" s="111"/>
      <c r="B67" s="258"/>
      <c r="C67" s="94"/>
      <c r="D67" s="94"/>
      <c r="E67" s="94"/>
      <c r="F67" s="94"/>
      <c r="G67" s="94"/>
      <c r="H67" s="94"/>
      <c r="I67" s="94"/>
      <c r="J67" s="94"/>
      <c r="K67" s="94"/>
      <c r="L67" s="94"/>
      <c r="M67" s="94"/>
      <c r="N67" s="94"/>
      <c r="O67" s="94"/>
      <c r="P67" s="94"/>
      <c r="Q67" s="259"/>
      <c r="R67" s="2"/>
      <c r="S67" s="2"/>
      <c r="T67"/>
      <c r="U67"/>
      <c r="V67"/>
    </row>
    <row r="68" spans="1:22" ht="18">
      <c r="A68" s="111"/>
      <c r="B68" s="258"/>
      <c r="C68" s="94"/>
      <c r="D68" s="94"/>
      <c r="E68" s="94"/>
      <c r="F68" s="94"/>
      <c r="G68" s="94"/>
      <c r="H68" s="94"/>
      <c r="I68" s="94"/>
      <c r="J68" s="94"/>
      <c r="K68" s="94"/>
      <c r="L68" s="94"/>
      <c r="M68" s="94"/>
      <c r="N68" s="94"/>
      <c r="O68" s="94"/>
      <c r="P68" s="94"/>
      <c r="Q68" s="259"/>
      <c r="R68" s="2"/>
      <c r="S68" s="2"/>
      <c r="T68"/>
      <c r="U68"/>
      <c r="V68"/>
    </row>
    <row r="69" spans="1:22" ht="18">
      <c r="A69" s="111"/>
      <c r="B69" s="258"/>
      <c r="C69" s="94"/>
      <c r="D69" s="94"/>
      <c r="E69" s="94"/>
      <c r="F69" s="94"/>
      <c r="G69" s="94"/>
      <c r="H69" s="94"/>
      <c r="I69" s="94"/>
      <c r="J69" s="94"/>
      <c r="K69" s="94"/>
      <c r="L69" s="94"/>
      <c r="M69" s="94"/>
      <c r="N69" s="94"/>
      <c r="O69" s="94"/>
      <c r="P69" s="94"/>
      <c r="Q69" s="259"/>
      <c r="R69" s="2"/>
      <c r="S69" s="2"/>
      <c r="T69"/>
      <c r="U69"/>
      <c r="V69"/>
    </row>
    <row r="70" spans="1:22" ht="18">
      <c r="A70" s="111"/>
      <c r="B70" s="258"/>
      <c r="C70" s="94"/>
      <c r="D70" s="94"/>
      <c r="E70" s="94"/>
      <c r="F70" s="94"/>
      <c r="G70" s="94"/>
      <c r="H70" s="94"/>
      <c r="I70" s="94"/>
      <c r="J70" s="94"/>
      <c r="K70" s="94"/>
      <c r="L70" s="94"/>
      <c r="M70" s="94"/>
      <c r="N70" s="94"/>
      <c r="O70" s="94"/>
      <c r="P70" s="94"/>
      <c r="Q70" s="259"/>
      <c r="R70" s="2"/>
      <c r="S70" s="2"/>
      <c r="T70"/>
      <c r="U70"/>
      <c r="V70"/>
    </row>
    <row r="71" spans="1:22" ht="30" customHeight="1">
      <c r="A71" s="111"/>
      <c r="B71" s="260"/>
      <c r="C71" s="261"/>
      <c r="D71" s="261"/>
      <c r="E71" s="261"/>
      <c r="F71" s="261"/>
      <c r="G71" s="261"/>
      <c r="H71" s="261"/>
      <c r="I71" s="261"/>
      <c r="J71" s="261"/>
      <c r="K71" s="261"/>
      <c r="L71" s="261"/>
      <c r="M71" s="261"/>
      <c r="N71" s="261"/>
      <c r="O71" s="261"/>
      <c r="P71" s="261"/>
      <c r="Q71" s="262"/>
      <c r="R71" s="2"/>
      <c r="S71" s="2"/>
      <c r="T71"/>
      <c r="U71"/>
      <c r="V71"/>
    </row>
    <row r="72" spans="1:22" ht="18">
      <c r="A72" s="111"/>
      <c r="B72" s="104"/>
      <c r="C72" s="94"/>
      <c r="D72" s="94"/>
      <c r="E72" s="94"/>
      <c r="F72" s="94"/>
      <c r="G72" s="94"/>
      <c r="H72" s="94"/>
      <c r="I72" s="94"/>
      <c r="J72" s="94"/>
      <c r="K72" s="94"/>
      <c r="L72" s="94"/>
      <c r="M72" s="94"/>
      <c r="N72" s="94"/>
      <c r="O72" s="94"/>
      <c r="P72" s="267"/>
      <c r="Q72" s="94"/>
      <c r="R72" s="2"/>
      <c r="S72" s="2"/>
      <c r="T72"/>
      <c r="U72"/>
      <c r="V72"/>
    </row>
    <row r="73" spans="1:22" ht="8" customHeight="1">
      <c r="A73" s="111"/>
      <c r="B73" s="446"/>
      <c r="C73" s="447"/>
      <c r="D73" s="447"/>
      <c r="E73" s="447"/>
      <c r="F73" s="447"/>
      <c r="G73" s="447"/>
      <c r="H73" s="447"/>
      <c r="I73" s="447"/>
      <c r="J73" s="447"/>
      <c r="K73" s="447"/>
      <c r="L73" s="447"/>
      <c r="M73" s="447"/>
      <c r="N73" s="449"/>
      <c r="O73" s="447"/>
      <c r="P73" s="486"/>
      <c r="Q73" s="450"/>
      <c r="R73" s="2"/>
      <c r="S73" s="2"/>
      <c r="T73"/>
      <c r="U73"/>
      <c r="V73"/>
    </row>
    <row r="74" spans="1:22" ht="18">
      <c r="A74" s="111"/>
      <c r="B74" s="258"/>
      <c r="C74" s="94"/>
      <c r="D74" s="94"/>
      <c r="E74" s="94"/>
      <c r="F74" s="94"/>
      <c r="G74" s="94"/>
      <c r="H74" s="94"/>
      <c r="I74" s="94"/>
      <c r="J74" s="94"/>
      <c r="K74" s="94"/>
      <c r="L74" s="94"/>
      <c r="M74" s="94"/>
      <c r="N74" s="270"/>
      <c r="O74" s="94"/>
      <c r="P74" s="94"/>
      <c r="Q74" s="259"/>
      <c r="R74" s="2"/>
      <c r="S74" s="2"/>
      <c r="T74"/>
      <c r="U74"/>
      <c r="V74"/>
    </row>
    <row r="75" spans="1:22" ht="18">
      <c r="A75" s="111"/>
      <c r="B75" s="258"/>
      <c r="C75" s="640" t="s">
        <v>206</v>
      </c>
      <c r="D75" s="640"/>
      <c r="E75" s="640"/>
      <c r="F75" s="640"/>
      <c r="G75" s="640"/>
      <c r="H75" s="642"/>
      <c r="I75" s="640"/>
      <c r="J75" s="640"/>
      <c r="K75" s="640"/>
      <c r="L75" s="640"/>
      <c r="M75" s="643"/>
      <c r="N75" s="640"/>
      <c r="O75" s="1142"/>
      <c r="P75" s="644"/>
      <c r="Q75" s="259"/>
      <c r="R75" s="2"/>
      <c r="S75" s="2"/>
      <c r="T75"/>
      <c r="U75"/>
      <c r="V75"/>
    </row>
    <row r="76" spans="1:22" ht="18">
      <c r="A76" s="111"/>
      <c r="B76" s="258"/>
      <c r="C76" s="641" t="s">
        <v>697</v>
      </c>
      <c r="D76" s="641"/>
      <c r="E76" s="641"/>
      <c r="F76" s="641"/>
      <c r="G76" s="641"/>
      <c r="H76" s="641"/>
      <c r="I76" s="641"/>
      <c r="J76" s="645" t="s">
        <v>224</v>
      </c>
      <c r="K76" s="1141"/>
      <c r="L76" s="725" t="s">
        <v>722</v>
      </c>
      <c r="M76" s="641"/>
      <c r="N76" s="641"/>
      <c r="O76" s="1141"/>
      <c r="P76" s="646" t="s">
        <v>698</v>
      </c>
      <c r="Q76" s="259"/>
      <c r="R76" s="2"/>
      <c r="S76" s="2"/>
      <c r="T76"/>
      <c r="U76"/>
      <c r="V76"/>
    </row>
    <row r="77" spans="1:22" ht="18">
      <c r="A77" s="111"/>
      <c r="B77" s="258"/>
      <c r="C77" s="94"/>
      <c r="D77" s="94"/>
      <c r="E77" s="94"/>
      <c r="F77" s="94"/>
      <c r="G77" s="94"/>
      <c r="H77" s="94"/>
      <c r="I77" s="94"/>
      <c r="J77" s="94"/>
      <c r="K77" s="94"/>
      <c r="L77" s="94"/>
      <c r="M77" s="94"/>
      <c r="N77" s="94"/>
      <c r="O77" s="94"/>
      <c r="P77" s="94"/>
      <c r="Q77" s="259"/>
      <c r="R77" s="2"/>
      <c r="S77" s="2"/>
      <c r="T77"/>
      <c r="U77"/>
      <c r="V77"/>
    </row>
    <row r="78" spans="1:22" ht="8" customHeight="1">
      <c r="A78" s="111"/>
      <c r="B78" s="258"/>
      <c r="C78" s="94"/>
      <c r="D78" s="94"/>
      <c r="E78" s="94"/>
      <c r="F78" s="94"/>
      <c r="G78" s="94"/>
      <c r="H78" s="94"/>
      <c r="I78" s="94"/>
      <c r="J78" s="94"/>
      <c r="K78" s="94"/>
      <c r="L78" s="94"/>
      <c r="M78" s="94"/>
      <c r="N78" s="94"/>
      <c r="O78" s="94"/>
      <c r="P78" s="94"/>
      <c r="Q78" s="259"/>
      <c r="R78" s="2"/>
      <c r="S78" s="2"/>
      <c r="T78"/>
      <c r="U78"/>
      <c r="V78"/>
    </row>
    <row r="79" spans="1:22" ht="18">
      <c r="A79" s="111"/>
      <c r="B79" s="258"/>
      <c r="C79" s="94"/>
      <c r="D79" s="94"/>
      <c r="E79" s="94"/>
      <c r="F79" s="94"/>
      <c r="G79" s="94"/>
      <c r="H79" s="94"/>
      <c r="I79" s="94"/>
      <c r="J79" s="94"/>
      <c r="K79" s="94"/>
      <c r="L79" s="94"/>
      <c r="M79" s="94"/>
      <c r="N79" s="94"/>
      <c r="O79" s="94"/>
      <c r="P79" s="94"/>
      <c r="Q79" s="259"/>
      <c r="R79" s="2"/>
      <c r="S79" s="2"/>
      <c r="T79"/>
      <c r="U79"/>
      <c r="V79"/>
    </row>
    <row r="80" spans="1:22" ht="18">
      <c r="A80" s="111"/>
      <c r="B80" s="258"/>
      <c r="C80" s="94"/>
      <c r="D80" s="94"/>
      <c r="E80" s="94"/>
      <c r="F80" s="94"/>
      <c r="G80" s="94"/>
      <c r="H80" s="94"/>
      <c r="I80" s="94"/>
      <c r="J80" s="94"/>
      <c r="K80" s="94"/>
      <c r="L80" s="94"/>
      <c r="M80" s="94"/>
      <c r="N80" s="222"/>
      <c r="O80" s="94"/>
      <c r="P80" s="94"/>
      <c r="Q80" s="259"/>
      <c r="R80" s="2"/>
      <c r="S80" s="2"/>
      <c r="T80"/>
      <c r="U80"/>
      <c r="V80"/>
    </row>
    <row r="81" spans="1:27" ht="7" customHeight="1">
      <c r="A81" s="111"/>
      <c r="B81" s="487"/>
      <c r="C81" s="488"/>
      <c r="D81" s="488"/>
      <c r="E81" s="488"/>
      <c r="F81" s="488"/>
      <c r="G81" s="488"/>
      <c r="H81" s="488"/>
      <c r="I81" s="488"/>
      <c r="J81" s="488"/>
      <c r="K81" s="488"/>
      <c r="L81" s="488"/>
      <c r="M81" s="488"/>
      <c r="N81" s="488"/>
      <c r="O81" s="488"/>
      <c r="P81" s="488"/>
      <c r="Q81" s="489"/>
      <c r="R81" s="2"/>
      <c r="S81" s="2"/>
      <c r="T81"/>
      <c r="U81"/>
      <c r="V81"/>
    </row>
    <row r="82" spans="1:27" ht="18">
      <c r="A82" s="111"/>
      <c r="B82" s="251"/>
      <c r="C82" s="251"/>
      <c r="D82" s="251"/>
      <c r="E82" s="251"/>
      <c r="F82" s="251"/>
      <c r="G82" s="251"/>
      <c r="H82" s="251"/>
      <c r="I82" s="251"/>
      <c r="J82" s="251"/>
      <c r="K82" s="251"/>
      <c r="L82" s="251"/>
      <c r="M82" s="251"/>
      <c r="N82" s="251"/>
      <c r="O82" s="251"/>
      <c r="P82" s="251"/>
      <c r="Q82" s="251"/>
      <c r="R82" s="2"/>
      <c r="S82" s="2"/>
      <c r="T82"/>
      <c r="U82"/>
      <c r="V82"/>
    </row>
    <row r="83" spans="1:27" s="2" customFormat="1">
      <c r="B83" s="44"/>
      <c r="C83" s="44"/>
      <c r="D83" s="44"/>
      <c r="E83" s="1117"/>
      <c r="F83" s="1117"/>
      <c r="G83" s="1083"/>
      <c r="H83" s="1083"/>
      <c r="I83" s="1083"/>
      <c r="J83" s="1084"/>
      <c r="K83" s="1084"/>
      <c r="L83" s="1084"/>
      <c r="M83" s="1084"/>
      <c r="N83" s="1117"/>
      <c r="O83" s="1084"/>
      <c r="P83" s="1084"/>
      <c r="R83" s="1120"/>
      <c r="S83" s="1120"/>
      <c r="T83" s="1120"/>
      <c r="U83" s="1120"/>
      <c r="V83" s="1120"/>
    </row>
    <row r="84" spans="1:27" s="2" customFormat="1">
      <c r="B84" s="44"/>
      <c r="C84" s="44"/>
      <c r="D84" s="44"/>
      <c r="E84" s="1117"/>
      <c r="F84" s="1117"/>
      <c r="G84" s="1083"/>
      <c r="H84" s="1083"/>
      <c r="I84" s="1083"/>
      <c r="J84" s="1084"/>
      <c r="K84" s="1084"/>
      <c r="L84" s="1084"/>
      <c r="M84" s="1084"/>
      <c r="N84" s="1117"/>
      <c r="O84" s="1084"/>
      <c r="P84" s="1084"/>
      <c r="R84" s="1120"/>
      <c r="S84" s="1120"/>
      <c r="T84" s="1120"/>
      <c r="U84" s="1120"/>
      <c r="V84" s="1120"/>
    </row>
    <row r="85" spans="1:27" s="2" customFormat="1" ht="16" thickBot="1">
      <c r="B85" s="44"/>
      <c r="C85" s="44"/>
      <c r="D85" s="44"/>
      <c r="E85" s="1117"/>
      <c r="F85" s="1117"/>
      <c r="G85" s="1083"/>
      <c r="H85" s="1083"/>
      <c r="I85" s="1083"/>
      <c r="J85" s="1084"/>
      <c r="K85" s="1084"/>
      <c r="L85" s="1084"/>
      <c r="M85" s="1084"/>
      <c r="N85" s="1117"/>
      <c r="O85" s="1084"/>
      <c r="P85" s="1084"/>
      <c r="R85" s="1120"/>
      <c r="S85" s="1120"/>
      <c r="T85" s="1120"/>
      <c r="U85" s="1120"/>
      <c r="V85" s="1120"/>
    </row>
    <row r="86" spans="1:27" s="1" customFormat="1">
      <c r="A86" s="1077"/>
      <c r="B86" s="1078"/>
      <c r="C86" s="1098"/>
      <c r="D86" s="1081" t="s">
        <v>776</v>
      </c>
      <c r="E86" s="1081" t="s">
        <v>776</v>
      </c>
      <c r="F86" s="1109" t="s">
        <v>899</v>
      </c>
      <c r="G86" s="1081" t="s">
        <v>900</v>
      </c>
      <c r="H86" s="1115" t="s">
        <v>776</v>
      </c>
      <c r="I86" s="1128" t="s">
        <v>899</v>
      </c>
      <c r="J86" s="1112" t="s">
        <v>900</v>
      </c>
      <c r="K86" s="1112" t="s">
        <v>776</v>
      </c>
      <c r="L86" s="1139" t="s">
        <v>776</v>
      </c>
      <c r="M86" s="1111" t="s">
        <v>776</v>
      </c>
      <c r="N86" s="1112" t="s">
        <v>894</v>
      </c>
      <c r="O86" s="1112" t="s">
        <v>894</v>
      </c>
      <c r="P86" s="1133" t="s">
        <v>776</v>
      </c>
      <c r="Q86" s="463"/>
      <c r="R86" s="1121" t="s">
        <v>903</v>
      </c>
      <c r="S86" s="1122" t="s">
        <v>905</v>
      </c>
      <c r="T86" s="1122" t="s">
        <v>907</v>
      </c>
      <c r="U86" s="1122" t="s">
        <v>908</v>
      </c>
      <c r="V86" s="1123" t="s">
        <v>909</v>
      </c>
      <c r="W86" s="1153" t="s">
        <v>776</v>
      </c>
      <c r="X86" s="1154" t="s">
        <v>898</v>
      </c>
      <c r="Y86" s="1155" t="s">
        <v>894</v>
      </c>
      <c r="AA86" s="463"/>
    </row>
    <row r="87" spans="1:27" s="1" customFormat="1" ht="16" thickBot="1">
      <c r="A87" s="1079" t="s">
        <v>50</v>
      </c>
      <c r="B87" s="1080" t="s">
        <v>910</v>
      </c>
      <c r="C87" s="1100" t="s">
        <v>892</v>
      </c>
      <c r="D87" s="1082" t="s">
        <v>901</v>
      </c>
      <c r="E87" s="1082" t="s">
        <v>902</v>
      </c>
      <c r="F87" s="1110" t="s">
        <v>893</v>
      </c>
      <c r="G87" s="1082" t="s">
        <v>893</v>
      </c>
      <c r="H87" s="1116" t="s">
        <v>893</v>
      </c>
      <c r="I87" s="1129" t="s">
        <v>895</v>
      </c>
      <c r="J87" s="1114" t="s">
        <v>896</v>
      </c>
      <c r="K87" s="1114" t="s">
        <v>895</v>
      </c>
      <c r="L87" s="1140" t="s">
        <v>897</v>
      </c>
      <c r="M87" s="1113" t="s">
        <v>894</v>
      </c>
      <c r="N87" s="1114" t="s">
        <v>895</v>
      </c>
      <c r="O87" s="1114" t="s">
        <v>897</v>
      </c>
      <c r="P87" s="1134" t="s">
        <v>898</v>
      </c>
      <c r="Q87" s="463"/>
      <c r="R87" s="1124" t="s">
        <v>904</v>
      </c>
      <c r="S87" s="1125" t="s">
        <v>906</v>
      </c>
      <c r="T87" s="1125" t="s">
        <v>906</v>
      </c>
      <c r="U87" s="1125" t="s">
        <v>906</v>
      </c>
      <c r="V87" s="1126" t="s">
        <v>906</v>
      </c>
      <c r="W87" s="1156" t="s">
        <v>927</v>
      </c>
      <c r="X87" s="1157" t="s">
        <v>927</v>
      </c>
      <c r="Y87" s="1158" t="s">
        <v>927</v>
      </c>
      <c r="AA87" s="463"/>
    </row>
    <row r="88" spans="1:27" s="1" customFormat="1">
      <c r="A88" s="1085"/>
      <c r="B88" s="1086"/>
      <c r="C88" s="1099"/>
      <c r="D88" s="1087"/>
      <c r="E88" s="1103"/>
      <c r="F88" s="1087"/>
      <c r="G88" s="1087"/>
      <c r="H88" s="1103"/>
      <c r="I88" s="1088"/>
      <c r="J88" s="1088"/>
      <c r="K88" s="1106"/>
      <c r="L88" s="1106"/>
      <c r="M88" s="1087"/>
      <c r="N88" s="1088"/>
      <c r="O88" s="1088"/>
      <c r="P88" s="1135"/>
      <c r="Q88" s="463"/>
      <c r="R88" s="1159"/>
      <c r="S88" s="1160"/>
      <c r="T88" s="1160"/>
      <c r="U88" s="1160"/>
      <c r="V88" s="1161"/>
      <c r="W88" s="1085"/>
      <c r="X88" s="1086"/>
      <c r="Y88" s="1099"/>
      <c r="AA88" s="463"/>
    </row>
    <row r="89" spans="1:27">
      <c r="A89" s="1089">
        <v>2004</v>
      </c>
      <c r="B89" s="1090" t="s">
        <v>33</v>
      </c>
      <c r="C89" s="1101" t="s">
        <v>135</v>
      </c>
      <c r="D89" s="1132">
        <v>627200</v>
      </c>
      <c r="E89" s="1130">
        <v>380165</v>
      </c>
      <c r="F89" s="1092">
        <v>64841</v>
      </c>
      <c r="G89" s="1092">
        <v>82137</v>
      </c>
      <c r="H89" s="1104">
        <f t="shared" ref="H89:H116" si="0">F89+G89</f>
        <v>146978</v>
      </c>
      <c r="I89" s="1093"/>
      <c r="J89" s="1093"/>
      <c r="K89" s="1107"/>
      <c r="L89" s="1107"/>
      <c r="M89" s="1118">
        <v>27277</v>
      </c>
      <c r="N89" s="1093"/>
      <c r="O89" s="1093"/>
      <c r="P89" s="1136">
        <f t="shared" ref="P89:P116" si="1">H89-M89</f>
        <v>119701</v>
      </c>
      <c r="R89" s="1162">
        <f t="shared" ref="R89:R120" si="2">E89/D89</f>
        <v>0.60613042091836733</v>
      </c>
      <c r="S89" s="1163">
        <f t="shared" ref="S89:S120" si="3">H89/E89</f>
        <v>0.38661633764286557</v>
      </c>
      <c r="T89" s="1163">
        <f>M89/H89</f>
        <v>0.18558559784457537</v>
      </c>
      <c r="U89" s="1163">
        <f t="shared" ref="U89:U120" si="4">F89/H89</f>
        <v>0.44116126222972146</v>
      </c>
      <c r="V89" s="1164">
        <f t="shared" ref="V89:V120" si="5">G89/H89</f>
        <v>0.55883873777027859</v>
      </c>
      <c r="W89" s="1168"/>
      <c r="X89" s="10"/>
      <c r="Y89" s="26"/>
    </row>
    <row r="90" spans="1:27">
      <c r="A90" s="1089"/>
      <c r="B90" s="1091"/>
      <c r="C90" s="1101" t="s">
        <v>134</v>
      </c>
      <c r="D90" s="1132">
        <v>635615</v>
      </c>
      <c r="E90" s="1130">
        <v>394912</v>
      </c>
      <c r="F90" s="1092">
        <v>67436</v>
      </c>
      <c r="G90" s="1092">
        <v>83791</v>
      </c>
      <c r="H90" s="1104">
        <f t="shared" si="0"/>
        <v>151227</v>
      </c>
      <c r="I90" s="1093"/>
      <c r="J90" s="1093"/>
      <c r="K90" s="1107"/>
      <c r="L90" s="1107"/>
      <c r="M90" s="1118">
        <v>45293</v>
      </c>
      <c r="N90" s="1093"/>
      <c r="O90" s="1093"/>
      <c r="P90" s="1136">
        <f t="shared" si="1"/>
        <v>105934</v>
      </c>
      <c r="R90" s="1162">
        <f t="shared" si="2"/>
        <v>0.62130692321609782</v>
      </c>
      <c r="S90" s="1163">
        <f t="shared" si="3"/>
        <v>0.38293847743294707</v>
      </c>
      <c r="T90" s="1163">
        <f t="shared" ref="T90:T145" si="6">M90/H90</f>
        <v>0.29950339555767158</v>
      </c>
      <c r="U90" s="1163">
        <f t="shared" si="4"/>
        <v>0.44592566142289408</v>
      </c>
      <c r="V90" s="1164">
        <f t="shared" si="5"/>
        <v>0.55407433857710597</v>
      </c>
      <c r="W90" s="1168"/>
      <c r="X90" s="10"/>
      <c r="Y90" s="26"/>
    </row>
    <row r="91" spans="1:27">
      <c r="A91" s="1089"/>
      <c r="B91" s="1091"/>
      <c r="C91" s="1101" t="s">
        <v>133</v>
      </c>
      <c r="D91" s="1132">
        <v>640784</v>
      </c>
      <c r="E91" s="1130">
        <v>406329</v>
      </c>
      <c r="F91" s="1092">
        <v>70198</v>
      </c>
      <c r="G91" s="1092">
        <v>84705</v>
      </c>
      <c r="H91" s="1104">
        <f t="shared" si="0"/>
        <v>154903</v>
      </c>
      <c r="I91" s="1093"/>
      <c r="J91" s="1093"/>
      <c r="K91" s="1107"/>
      <c r="L91" s="1107"/>
      <c r="M91" s="1118">
        <v>49736</v>
      </c>
      <c r="N91" s="1093"/>
      <c r="O91" s="1093"/>
      <c r="P91" s="1136">
        <f t="shared" si="1"/>
        <v>105167</v>
      </c>
      <c r="R91" s="1162">
        <f t="shared" si="2"/>
        <v>0.63411227496317013</v>
      </c>
      <c r="S91" s="1163">
        <f t="shared" si="3"/>
        <v>0.38122555859906626</v>
      </c>
      <c r="T91" s="1163">
        <f t="shared" si="6"/>
        <v>0.32107835225915571</v>
      </c>
      <c r="U91" s="1163">
        <f t="shared" si="4"/>
        <v>0.45317392174457566</v>
      </c>
      <c r="V91" s="1164">
        <f t="shared" si="5"/>
        <v>0.5468260782554244</v>
      </c>
      <c r="W91" s="1168"/>
      <c r="X91" s="10"/>
      <c r="Y91" s="26"/>
    </row>
    <row r="92" spans="1:27">
      <c r="A92" s="1089"/>
      <c r="B92" s="1091"/>
      <c r="C92" s="1101" t="s">
        <v>136</v>
      </c>
      <c r="D92" s="1132">
        <v>646969</v>
      </c>
      <c r="E92" s="1130">
        <v>414269</v>
      </c>
      <c r="F92" s="1092">
        <v>71264</v>
      </c>
      <c r="G92" s="1092">
        <v>84684</v>
      </c>
      <c r="H92" s="1104">
        <f t="shared" si="0"/>
        <v>155948</v>
      </c>
      <c r="I92" s="1093"/>
      <c r="J92" s="1093"/>
      <c r="K92" s="1107"/>
      <c r="L92" s="1107"/>
      <c r="M92" s="1118">
        <v>51744</v>
      </c>
      <c r="N92" s="1093"/>
      <c r="O92" s="1093"/>
      <c r="P92" s="1136">
        <f t="shared" si="1"/>
        <v>104204</v>
      </c>
      <c r="R92" s="1162">
        <f t="shared" si="2"/>
        <v>0.64032279753743993</v>
      </c>
      <c r="S92" s="1163">
        <f t="shared" si="3"/>
        <v>0.37644139435970347</v>
      </c>
      <c r="T92" s="1163">
        <f t="shared" si="6"/>
        <v>0.33180290866186163</v>
      </c>
      <c r="U92" s="1163">
        <f t="shared" si="4"/>
        <v>0.456972837099546</v>
      </c>
      <c r="V92" s="1164">
        <f t="shared" si="5"/>
        <v>0.54302716290045405</v>
      </c>
      <c r="W92" s="1168"/>
      <c r="X92" s="10"/>
      <c r="Y92" s="26"/>
    </row>
    <row r="93" spans="1:27">
      <c r="A93" s="1089">
        <f>A89+1</f>
        <v>2005</v>
      </c>
      <c r="B93" s="1090" t="s">
        <v>34</v>
      </c>
      <c r="C93" s="1101" t="s">
        <v>135</v>
      </c>
      <c r="D93" s="1132">
        <v>662406</v>
      </c>
      <c r="E93" s="1130">
        <v>418998</v>
      </c>
      <c r="F93" s="1092">
        <v>72052</v>
      </c>
      <c r="G93" s="1092">
        <v>85405</v>
      </c>
      <c r="H93" s="1104">
        <f t="shared" si="0"/>
        <v>157457</v>
      </c>
      <c r="I93" s="1093"/>
      <c r="J93" s="1093"/>
      <c r="K93" s="1107"/>
      <c r="L93" s="1107"/>
      <c r="M93" s="1118">
        <v>53304</v>
      </c>
      <c r="N93" s="1093"/>
      <c r="O93" s="1093"/>
      <c r="P93" s="1136">
        <f t="shared" si="1"/>
        <v>104153</v>
      </c>
      <c r="R93" s="1162">
        <f t="shared" si="2"/>
        <v>0.63253956033006953</v>
      </c>
      <c r="S93" s="1163">
        <f t="shared" si="3"/>
        <v>0.37579415653535336</v>
      </c>
      <c r="T93" s="1163">
        <f t="shared" si="6"/>
        <v>0.33853051944340362</v>
      </c>
      <c r="U93" s="1163">
        <f t="shared" si="4"/>
        <v>0.45759794737610904</v>
      </c>
      <c r="V93" s="1164">
        <f t="shared" si="5"/>
        <v>0.54240205262389096</v>
      </c>
      <c r="W93" s="1168"/>
      <c r="X93" s="10"/>
      <c r="Y93" s="26"/>
    </row>
    <row r="94" spans="1:27">
      <c r="A94" s="1089"/>
      <c r="B94" s="1091"/>
      <c r="C94" s="1101" t="s">
        <v>134</v>
      </c>
      <c r="D94" s="1118">
        <v>669698</v>
      </c>
      <c r="E94" s="1130">
        <v>434496</v>
      </c>
      <c r="F94" s="1092">
        <v>76534</v>
      </c>
      <c r="G94" s="1092">
        <v>86882</v>
      </c>
      <c r="H94" s="1104">
        <f t="shared" si="0"/>
        <v>163416</v>
      </c>
      <c r="I94" s="1093"/>
      <c r="J94" s="1093"/>
      <c r="K94" s="1107"/>
      <c r="L94" s="1107"/>
      <c r="M94" s="1118">
        <v>58227</v>
      </c>
      <c r="N94" s="1093"/>
      <c r="O94" s="1093"/>
      <c r="P94" s="1136">
        <f t="shared" si="1"/>
        <v>105189</v>
      </c>
      <c r="R94" s="1162">
        <f t="shared" si="2"/>
        <v>0.64879393398218299</v>
      </c>
      <c r="S94" s="1163">
        <f t="shared" si="3"/>
        <v>0.37610472823685376</v>
      </c>
      <c r="T94" s="1163">
        <f t="shared" si="6"/>
        <v>0.35631149948597446</v>
      </c>
      <c r="U94" s="1163">
        <f t="shared" si="4"/>
        <v>0.46833847358887748</v>
      </c>
      <c r="V94" s="1164">
        <f t="shared" si="5"/>
        <v>0.53166152641112252</v>
      </c>
      <c r="W94" s="1168"/>
      <c r="X94" s="10"/>
      <c r="Y94" s="26"/>
    </row>
    <row r="95" spans="1:27">
      <c r="A95" s="1089"/>
      <c r="B95" s="1091"/>
      <c r="C95" s="1101" t="s">
        <v>133</v>
      </c>
      <c r="D95" s="1118">
        <v>676965</v>
      </c>
      <c r="E95" s="1130">
        <v>451773</v>
      </c>
      <c r="F95" s="1092">
        <v>83379</v>
      </c>
      <c r="G95" s="1092">
        <v>87898</v>
      </c>
      <c r="H95" s="1104">
        <f t="shared" si="0"/>
        <v>171277</v>
      </c>
      <c r="I95" s="1093"/>
      <c r="J95" s="1093"/>
      <c r="K95" s="1107"/>
      <c r="L95" s="1107"/>
      <c r="M95" s="1118">
        <v>64201</v>
      </c>
      <c r="N95" s="1093"/>
      <c r="O95" s="1093"/>
      <c r="P95" s="1136">
        <f t="shared" si="1"/>
        <v>107076</v>
      </c>
      <c r="R95" s="1162">
        <f t="shared" si="2"/>
        <v>0.66735060158206116</v>
      </c>
      <c r="S95" s="1163">
        <f t="shared" si="3"/>
        <v>0.37912181560208336</v>
      </c>
      <c r="T95" s="1163">
        <f t="shared" si="6"/>
        <v>0.37483725193692091</v>
      </c>
      <c r="U95" s="1163">
        <f t="shared" si="4"/>
        <v>0.48680791933534567</v>
      </c>
      <c r="V95" s="1164">
        <f t="shared" si="5"/>
        <v>0.51319208066465438</v>
      </c>
      <c r="W95" s="1168"/>
      <c r="X95" s="10"/>
      <c r="Y95" s="26"/>
    </row>
    <row r="96" spans="1:27">
      <c r="A96" s="1089"/>
      <c r="B96" s="1091"/>
      <c r="C96" s="1101" t="s">
        <v>136</v>
      </c>
      <c r="D96" s="1118">
        <v>678977</v>
      </c>
      <c r="E96" s="1130">
        <v>458561</v>
      </c>
      <c r="F96" s="1092">
        <v>83961</v>
      </c>
      <c r="G96" s="1092">
        <v>86598</v>
      </c>
      <c r="H96" s="1104">
        <f t="shared" si="0"/>
        <v>170559</v>
      </c>
      <c r="I96" s="1093"/>
      <c r="J96" s="1093"/>
      <c r="K96" s="1107"/>
      <c r="L96" s="1107"/>
      <c r="M96" s="1118">
        <v>64822</v>
      </c>
      <c r="N96" s="1093"/>
      <c r="O96" s="1093"/>
      <c r="P96" s="1136">
        <f t="shared" si="1"/>
        <v>105737</v>
      </c>
      <c r="R96" s="1162">
        <f t="shared" si="2"/>
        <v>0.67537044701072346</v>
      </c>
      <c r="S96" s="1163">
        <f t="shared" si="3"/>
        <v>0.3719439725576314</v>
      </c>
      <c r="T96" s="1163">
        <f t="shared" si="6"/>
        <v>0.38005616824676502</v>
      </c>
      <c r="U96" s="1163">
        <f t="shared" si="4"/>
        <v>0.49226953722758693</v>
      </c>
      <c r="V96" s="1164">
        <f t="shared" si="5"/>
        <v>0.50773046277241307</v>
      </c>
      <c r="W96" s="1168"/>
      <c r="X96" s="10"/>
      <c r="Y96" s="26"/>
    </row>
    <row r="97" spans="1:25">
      <c r="A97" s="1089">
        <f>A93+1</f>
        <v>2006</v>
      </c>
      <c r="B97" s="1090" t="s">
        <v>35</v>
      </c>
      <c r="C97" s="1101" t="s">
        <v>135</v>
      </c>
      <c r="D97" s="1118">
        <v>655370</v>
      </c>
      <c r="E97" s="1130">
        <v>462517</v>
      </c>
      <c r="F97" s="1092">
        <v>84694</v>
      </c>
      <c r="G97" s="1092">
        <v>86299</v>
      </c>
      <c r="H97" s="1104">
        <f t="shared" si="0"/>
        <v>170993</v>
      </c>
      <c r="I97" s="1093"/>
      <c r="J97" s="1093"/>
      <c r="K97" s="1107"/>
      <c r="L97" s="1107"/>
      <c r="M97" s="1118">
        <v>65185</v>
      </c>
      <c r="N97" s="1093"/>
      <c r="O97" s="1093"/>
      <c r="P97" s="1136">
        <f t="shared" si="1"/>
        <v>105808</v>
      </c>
      <c r="R97" s="1162">
        <f t="shared" si="2"/>
        <v>0.70573416543326672</v>
      </c>
      <c r="S97" s="1163">
        <f t="shared" si="3"/>
        <v>0.36970100558465957</v>
      </c>
      <c r="T97" s="1163">
        <f t="shared" si="6"/>
        <v>0.38121443567865348</v>
      </c>
      <c r="U97" s="1163">
        <f t="shared" si="4"/>
        <v>0.49530682542560223</v>
      </c>
      <c r="V97" s="1164">
        <f t="shared" si="5"/>
        <v>0.50469317457439777</v>
      </c>
      <c r="W97" s="1168"/>
      <c r="X97" s="10"/>
      <c r="Y97" s="26"/>
    </row>
    <row r="98" spans="1:25">
      <c r="A98" s="1089"/>
      <c r="B98" s="1091"/>
      <c r="C98" s="1101" t="s">
        <v>134</v>
      </c>
      <c r="D98" s="1118">
        <v>696989</v>
      </c>
      <c r="E98" s="1130">
        <v>476347</v>
      </c>
      <c r="F98" s="1092">
        <v>86551</v>
      </c>
      <c r="G98" s="1092">
        <v>87130</v>
      </c>
      <c r="H98" s="1104">
        <f t="shared" si="0"/>
        <v>173681</v>
      </c>
      <c r="I98" s="1093"/>
      <c r="J98" s="1093"/>
      <c r="K98" s="1107"/>
      <c r="L98" s="1107"/>
      <c r="M98" s="1118">
        <v>67235</v>
      </c>
      <c r="N98" s="1093">
        <v>8.0999999999999996E-3</v>
      </c>
      <c r="O98" s="1093">
        <v>7.9000000000000008E-3</v>
      </c>
      <c r="P98" s="1136">
        <f t="shared" si="1"/>
        <v>106446</v>
      </c>
      <c r="R98" s="1162">
        <f t="shared" si="2"/>
        <v>0.68343546311347814</v>
      </c>
      <c r="S98" s="1163">
        <f t="shared" si="3"/>
        <v>0.3646102526099671</v>
      </c>
      <c r="T98" s="1163">
        <f t="shared" si="6"/>
        <v>0.38711776187378011</v>
      </c>
      <c r="U98" s="1163">
        <f t="shared" si="4"/>
        <v>0.49833315100673076</v>
      </c>
      <c r="V98" s="1164">
        <f t="shared" si="5"/>
        <v>0.5016668489932693</v>
      </c>
      <c r="W98" s="1168"/>
      <c r="X98" s="10"/>
      <c r="Y98" s="26"/>
    </row>
    <row r="99" spans="1:25">
      <c r="A99" s="1089"/>
      <c r="B99" s="1091"/>
      <c r="C99" s="1101" t="s">
        <v>133</v>
      </c>
      <c r="D99" s="1118">
        <v>700938</v>
      </c>
      <c r="E99" s="1130">
        <v>487911</v>
      </c>
      <c r="F99" s="1092">
        <v>88050</v>
      </c>
      <c r="G99" s="1092">
        <v>87956</v>
      </c>
      <c r="H99" s="1104">
        <f t="shared" si="0"/>
        <v>176006</v>
      </c>
      <c r="I99" s="1093"/>
      <c r="J99" s="1093"/>
      <c r="K99" s="1107"/>
      <c r="L99" s="1107"/>
      <c r="M99" s="1118">
        <v>69109</v>
      </c>
      <c r="N99" s="1093">
        <v>8.8000000000000005E-3</v>
      </c>
      <c r="O99" s="1093">
        <v>8.3999999999999995E-3</v>
      </c>
      <c r="P99" s="1136">
        <f t="shared" si="1"/>
        <v>106897</v>
      </c>
      <c r="R99" s="1162">
        <f t="shared" si="2"/>
        <v>0.69608296311513995</v>
      </c>
      <c r="S99" s="1163">
        <f t="shared" si="3"/>
        <v>0.36073382235694623</v>
      </c>
      <c r="T99" s="1163">
        <f t="shared" si="6"/>
        <v>0.39265138688453805</v>
      </c>
      <c r="U99" s="1163">
        <f t="shared" si="4"/>
        <v>0.50026703635103353</v>
      </c>
      <c r="V99" s="1164">
        <f t="shared" si="5"/>
        <v>0.49973296364896652</v>
      </c>
      <c r="W99" s="1168"/>
      <c r="X99" s="10"/>
      <c r="Y99" s="26"/>
    </row>
    <row r="100" spans="1:25">
      <c r="A100" s="1089"/>
      <c r="B100" s="1091"/>
      <c r="C100" s="1101" t="s">
        <v>136</v>
      </c>
      <c r="D100" s="1118">
        <v>711148</v>
      </c>
      <c r="E100" s="1130">
        <v>495552</v>
      </c>
      <c r="F100" s="1092">
        <v>88533</v>
      </c>
      <c r="G100" s="1092">
        <v>87575</v>
      </c>
      <c r="H100" s="1104">
        <f t="shared" si="0"/>
        <v>176108</v>
      </c>
      <c r="I100" s="1093"/>
      <c r="J100" s="1093"/>
      <c r="K100" s="1107"/>
      <c r="L100" s="1107"/>
      <c r="M100" s="1118">
        <v>69546</v>
      </c>
      <c r="N100" s="1093">
        <v>9.7000000000000003E-3</v>
      </c>
      <c r="O100" s="1093">
        <v>8.9999999999999993E-3</v>
      </c>
      <c r="P100" s="1136">
        <f t="shared" si="1"/>
        <v>106562</v>
      </c>
      <c r="R100" s="1162">
        <f t="shared" si="2"/>
        <v>0.69683385174394075</v>
      </c>
      <c r="S100" s="1163">
        <f t="shared" si="3"/>
        <v>0.35537743768565155</v>
      </c>
      <c r="T100" s="1163">
        <f t="shared" si="6"/>
        <v>0.39490539895972926</v>
      </c>
      <c r="U100" s="1163">
        <f t="shared" si="4"/>
        <v>0.50271992186612757</v>
      </c>
      <c r="V100" s="1164">
        <f t="shared" si="5"/>
        <v>0.49728007813387237</v>
      </c>
      <c r="W100" s="1168"/>
      <c r="X100" s="10"/>
      <c r="Y100" s="26"/>
    </row>
    <row r="101" spans="1:25">
      <c r="A101" s="1089">
        <f>A97+1</f>
        <v>2007</v>
      </c>
      <c r="B101" s="1090" t="s">
        <v>36</v>
      </c>
      <c r="C101" s="1101" t="s">
        <v>135</v>
      </c>
      <c r="D101" s="1118">
        <v>734295</v>
      </c>
      <c r="E101" s="1130">
        <v>495438</v>
      </c>
      <c r="F101" s="1092">
        <v>87798</v>
      </c>
      <c r="G101" s="1092">
        <v>87409</v>
      </c>
      <c r="H101" s="1104">
        <f t="shared" si="0"/>
        <v>175207</v>
      </c>
      <c r="I101" s="1093"/>
      <c r="J101" s="1093"/>
      <c r="K101" s="1107"/>
      <c r="L101" s="1107"/>
      <c r="M101" s="1118">
        <v>69109</v>
      </c>
      <c r="N101" s="1093">
        <v>7.9000000000000008E-3</v>
      </c>
      <c r="O101" s="1093">
        <v>8.8000000000000005E-3</v>
      </c>
      <c r="P101" s="1136">
        <f t="shared" si="1"/>
        <v>106098</v>
      </c>
      <c r="R101" s="1162">
        <f t="shared" si="2"/>
        <v>0.67471247931689582</v>
      </c>
      <c r="S101" s="1163">
        <f t="shared" si="3"/>
        <v>0.3536406169894114</v>
      </c>
      <c r="T101" s="1163">
        <f t="shared" si="6"/>
        <v>0.39444200288801246</v>
      </c>
      <c r="U101" s="1163">
        <f t="shared" si="4"/>
        <v>0.50111011546342321</v>
      </c>
      <c r="V101" s="1164">
        <f t="shared" si="5"/>
        <v>0.49888988453657673</v>
      </c>
      <c r="W101" s="1168"/>
      <c r="X101" s="10"/>
      <c r="Y101" s="26"/>
    </row>
    <row r="102" spans="1:25">
      <c r="A102" s="1089"/>
      <c r="B102" s="1091"/>
      <c r="C102" s="1101" t="s">
        <v>134</v>
      </c>
      <c r="D102" s="1118">
        <v>740659</v>
      </c>
      <c r="E102" s="1130">
        <v>506372</v>
      </c>
      <c r="F102" s="1092">
        <v>87700</v>
      </c>
      <c r="G102" s="1092">
        <v>88351</v>
      </c>
      <c r="H102" s="1104">
        <f t="shared" si="0"/>
        <v>176051</v>
      </c>
      <c r="I102" s="1093"/>
      <c r="J102" s="1093"/>
      <c r="K102" s="1107"/>
      <c r="L102" s="1107"/>
      <c r="M102" s="1118">
        <v>70155</v>
      </c>
      <c r="N102" s="1093">
        <v>8.2000000000000007E-3</v>
      </c>
      <c r="O102" s="1093">
        <v>8.8999999999999999E-3</v>
      </c>
      <c r="P102" s="1136">
        <f t="shared" si="1"/>
        <v>105896</v>
      </c>
      <c r="R102" s="1162">
        <f t="shared" si="2"/>
        <v>0.68367764382799645</v>
      </c>
      <c r="S102" s="1163">
        <f t="shared" si="3"/>
        <v>0.34767127724281754</v>
      </c>
      <c r="T102" s="1163">
        <f t="shared" si="6"/>
        <v>0.39849248229206308</v>
      </c>
      <c r="U102" s="1163">
        <f t="shared" si="4"/>
        <v>0.4981511039414715</v>
      </c>
      <c r="V102" s="1164">
        <f t="shared" si="5"/>
        <v>0.50184889605852845</v>
      </c>
      <c r="W102" s="1168"/>
      <c r="X102" s="10"/>
      <c r="Y102" s="26"/>
    </row>
    <row r="103" spans="1:25">
      <c r="A103" s="1089"/>
      <c r="B103" s="1091"/>
      <c r="C103" s="1101" t="s">
        <v>133</v>
      </c>
      <c r="D103" s="1118">
        <v>744426</v>
      </c>
      <c r="E103" s="1130">
        <v>519187</v>
      </c>
      <c r="F103" s="1092">
        <v>88225</v>
      </c>
      <c r="G103" s="1092">
        <v>89416</v>
      </c>
      <c r="H103" s="1104">
        <f t="shared" si="0"/>
        <v>177641</v>
      </c>
      <c r="I103" s="1093"/>
      <c r="J103" s="1093"/>
      <c r="K103" s="1107"/>
      <c r="L103" s="1107"/>
      <c r="M103" s="1118">
        <v>70562</v>
      </c>
      <c r="N103" s="1093">
        <v>9.7999999999999997E-3</v>
      </c>
      <c r="O103" s="1093">
        <v>8.9999999999999993E-3</v>
      </c>
      <c r="P103" s="1136">
        <f t="shared" si="1"/>
        <v>107079</v>
      </c>
      <c r="R103" s="1162">
        <f t="shared" si="2"/>
        <v>0.6974326528090099</v>
      </c>
      <c r="S103" s="1163">
        <f t="shared" si="3"/>
        <v>0.34215224957481599</v>
      </c>
      <c r="T103" s="1163">
        <f t="shared" si="6"/>
        <v>0.39721685872067825</v>
      </c>
      <c r="U103" s="1163">
        <f t="shared" si="4"/>
        <v>0.49664773334984602</v>
      </c>
      <c r="V103" s="1164">
        <f t="shared" si="5"/>
        <v>0.50335226665015398</v>
      </c>
      <c r="W103" s="1168"/>
      <c r="X103" s="10"/>
      <c r="Y103" s="26"/>
    </row>
    <row r="104" spans="1:25">
      <c r="A104" s="1089"/>
      <c r="B104" s="1091"/>
      <c r="C104" s="1101" t="s">
        <v>136</v>
      </c>
      <c r="D104" s="1118">
        <v>754986</v>
      </c>
      <c r="E104" s="1130">
        <v>528555</v>
      </c>
      <c r="F104" s="1092">
        <v>86894</v>
      </c>
      <c r="G104" s="1092">
        <v>89106</v>
      </c>
      <c r="H104" s="1104">
        <f t="shared" si="0"/>
        <v>176000</v>
      </c>
      <c r="I104" s="1093"/>
      <c r="J104" s="1093"/>
      <c r="K104" s="1107"/>
      <c r="L104" s="1107"/>
      <c r="M104" s="1118">
        <v>70224</v>
      </c>
      <c r="N104" s="1093">
        <v>1.1599999999999999E-2</v>
      </c>
      <c r="O104" s="1093">
        <v>9.4999999999999998E-3</v>
      </c>
      <c r="P104" s="1136">
        <f t="shared" si="1"/>
        <v>105776</v>
      </c>
      <c r="R104" s="1162">
        <f t="shared" si="2"/>
        <v>0.7000858294061082</v>
      </c>
      <c r="S104" s="1163">
        <f t="shared" si="3"/>
        <v>0.33298332245461681</v>
      </c>
      <c r="T104" s="1163">
        <f t="shared" si="6"/>
        <v>0.39900000000000002</v>
      </c>
      <c r="U104" s="1163">
        <f t="shared" si="4"/>
        <v>0.49371590909090907</v>
      </c>
      <c r="V104" s="1164">
        <f t="shared" si="5"/>
        <v>0.50628409090909088</v>
      </c>
      <c r="W104" s="1168"/>
      <c r="X104" s="10"/>
      <c r="Y104" s="26"/>
    </row>
    <row r="105" spans="1:25">
      <c r="A105" s="1089">
        <f>A101+1</f>
        <v>2008</v>
      </c>
      <c r="B105" s="1090" t="s">
        <v>37</v>
      </c>
      <c r="C105" s="1101" t="s">
        <v>135</v>
      </c>
      <c r="D105" s="1118">
        <v>793701</v>
      </c>
      <c r="E105" s="1130">
        <v>534445</v>
      </c>
      <c r="F105" s="1092">
        <v>83980</v>
      </c>
      <c r="G105" s="1092">
        <v>89710</v>
      </c>
      <c r="H105" s="1104">
        <f t="shared" si="0"/>
        <v>173690</v>
      </c>
      <c r="I105" s="1093"/>
      <c r="J105" s="1093"/>
      <c r="K105" s="1107"/>
      <c r="L105" s="1107"/>
      <c r="M105" s="1118">
        <v>69442</v>
      </c>
      <c r="N105" s="1093">
        <v>1.11E-2</v>
      </c>
      <c r="O105" s="1093">
        <v>1.1599999999999999E-2</v>
      </c>
      <c r="P105" s="1136">
        <f t="shared" si="1"/>
        <v>104248</v>
      </c>
      <c r="R105" s="1162">
        <f t="shared" si="2"/>
        <v>0.67335810336638102</v>
      </c>
      <c r="S105" s="1163">
        <f t="shared" si="3"/>
        <v>0.32499134616284181</v>
      </c>
      <c r="T105" s="1163">
        <f t="shared" si="6"/>
        <v>0.39980424894927746</v>
      </c>
      <c r="U105" s="1163">
        <f t="shared" si="4"/>
        <v>0.48350509528470265</v>
      </c>
      <c r="V105" s="1164">
        <f t="shared" si="5"/>
        <v>0.51649490471529735</v>
      </c>
      <c r="W105" s="1168"/>
      <c r="X105" s="10"/>
      <c r="Y105" s="26"/>
    </row>
    <row r="106" spans="1:25">
      <c r="A106" s="1089"/>
      <c r="B106" s="1091"/>
      <c r="C106" s="1101" t="s">
        <v>134</v>
      </c>
      <c r="D106" s="1118">
        <v>803998</v>
      </c>
      <c r="E106" s="1130">
        <v>547964</v>
      </c>
      <c r="F106" s="1092">
        <v>82157</v>
      </c>
      <c r="G106" s="1092">
        <v>91989</v>
      </c>
      <c r="H106" s="1104">
        <f t="shared" si="0"/>
        <v>174146</v>
      </c>
      <c r="I106" s="1093"/>
      <c r="J106" s="1093"/>
      <c r="K106" s="1107"/>
      <c r="L106" s="1107"/>
      <c r="M106" s="1118">
        <v>71605</v>
      </c>
      <c r="N106" s="1093">
        <v>1.06E-2</v>
      </c>
      <c r="O106" s="1093">
        <v>1.21E-2</v>
      </c>
      <c r="P106" s="1136">
        <f t="shared" si="1"/>
        <v>102541</v>
      </c>
      <c r="R106" s="1162">
        <f t="shared" si="2"/>
        <v>0.68154895907701263</v>
      </c>
      <c r="S106" s="1163">
        <f t="shared" si="3"/>
        <v>0.31780554926966004</v>
      </c>
      <c r="T106" s="1163">
        <f t="shared" si="6"/>
        <v>0.41117797709967496</v>
      </c>
      <c r="U106" s="1163">
        <f t="shared" si="4"/>
        <v>0.47177081299599188</v>
      </c>
      <c r="V106" s="1164">
        <f t="shared" si="5"/>
        <v>0.52822918700400812</v>
      </c>
      <c r="W106" s="1168"/>
      <c r="X106" s="10"/>
      <c r="Y106" s="26"/>
    </row>
    <row r="107" spans="1:25">
      <c r="A107" s="1089"/>
      <c r="B107" s="1091"/>
      <c r="C107" s="1101" t="s">
        <v>133</v>
      </c>
      <c r="D107" s="1118">
        <v>801657</v>
      </c>
      <c r="E107" s="1130">
        <v>560024</v>
      </c>
      <c r="F107" s="1092">
        <v>82262</v>
      </c>
      <c r="G107" s="1092">
        <v>94047</v>
      </c>
      <c r="H107" s="1104">
        <f t="shared" si="0"/>
        <v>176309</v>
      </c>
      <c r="I107" s="1093"/>
      <c r="J107" s="1093"/>
      <c r="K107" s="1107"/>
      <c r="L107" s="1107"/>
      <c r="M107" s="1118">
        <v>73370</v>
      </c>
      <c r="N107" s="1093">
        <v>1.21E-2</v>
      </c>
      <c r="O107" s="1093">
        <v>1.2699999999999999E-2</v>
      </c>
      <c r="P107" s="1136">
        <f t="shared" si="1"/>
        <v>102939</v>
      </c>
      <c r="R107" s="1162">
        <f t="shared" si="2"/>
        <v>0.69858305983731195</v>
      </c>
      <c r="S107" s="1163">
        <f t="shared" si="3"/>
        <v>0.31482400754253387</v>
      </c>
      <c r="T107" s="1163">
        <f t="shared" si="6"/>
        <v>0.41614438287325095</v>
      </c>
      <c r="U107" s="1163">
        <f t="shared" si="4"/>
        <v>0.46657856377156015</v>
      </c>
      <c r="V107" s="1164">
        <f t="shared" si="5"/>
        <v>0.53342143622843985</v>
      </c>
      <c r="W107" s="1168"/>
      <c r="X107" s="10"/>
      <c r="Y107" s="26"/>
    </row>
    <row r="108" spans="1:25">
      <c r="A108" s="1089"/>
      <c r="B108" s="1091"/>
      <c r="C108" s="1101" t="s">
        <v>136</v>
      </c>
      <c r="D108" s="1118">
        <v>811047</v>
      </c>
      <c r="E108" s="1130">
        <v>565995</v>
      </c>
      <c r="F108" s="1092">
        <v>81525</v>
      </c>
      <c r="G108" s="1092">
        <v>94280</v>
      </c>
      <c r="H108" s="1104">
        <f t="shared" si="0"/>
        <v>175805</v>
      </c>
      <c r="I108" s="1093"/>
      <c r="J108" s="1093"/>
      <c r="K108" s="1107"/>
      <c r="L108" s="1107"/>
      <c r="M108" s="1118">
        <v>74411</v>
      </c>
      <c r="N108" s="1093">
        <v>1.5599999999999999E-2</v>
      </c>
      <c r="O108" s="1093">
        <v>1.4E-2</v>
      </c>
      <c r="P108" s="1136">
        <f t="shared" si="1"/>
        <v>101394</v>
      </c>
      <c r="R108" s="1162">
        <f t="shared" si="2"/>
        <v>0.69785721419350544</v>
      </c>
      <c r="S108" s="1163">
        <f t="shared" si="3"/>
        <v>0.31061228456081769</v>
      </c>
      <c r="T108" s="1163">
        <f t="shared" si="6"/>
        <v>0.42325872415460314</v>
      </c>
      <c r="U108" s="1163">
        <f t="shared" si="4"/>
        <v>0.46372401240010236</v>
      </c>
      <c r="V108" s="1164">
        <f t="shared" si="5"/>
        <v>0.53627598759989759</v>
      </c>
      <c r="W108" s="1168"/>
      <c r="X108" s="10"/>
      <c r="Y108" s="26"/>
    </row>
    <row r="109" spans="1:25">
      <c r="A109" s="1089">
        <f>A105+1</f>
        <v>2009</v>
      </c>
      <c r="B109" s="1090" t="s">
        <v>38</v>
      </c>
      <c r="C109" s="1101" t="s">
        <v>135</v>
      </c>
      <c r="D109" s="1118">
        <v>856256</v>
      </c>
      <c r="E109" s="1130">
        <v>565182</v>
      </c>
      <c r="F109" s="1092">
        <v>80184</v>
      </c>
      <c r="G109" s="1092">
        <v>95045</v>
      </c>
      <c r="H109" s="1104">
        <f t="shared" si="0"/>
        <v>175229</v>
      </c>
      <c r="I109" s="1093"/>
      <c r="J109" s="1093"/>
      <c r="K109" s="1107"/>
      <c r="L109" s="1107"/>
      <c r="M109" s="1118">
        <v>75561</v>
      </c>
      <c r="N109" s="1093">
        <v>1.37E-2</v>
      </c>
      <c r="O109" s="1093">
        <v>1.7899999999999999E-2</v>
      </c>
      <c r="P109" s="1136">
        <f t="shared" si="1"/>
        <v>99668</v>
      </c>
      <c r="R109" s="1162">
        <f t="shared" si="2"/>
        <v>0.66006194409148666</v>
      </c>
      <c r="S109" s="1163">
        <f t="shared" si="3"/>
        <v>0.31003995173236232</v>
      </c>
      <c r="T109" s="1163">
        <f t="shared" si="6"/>
        <v>0.43121287001580788</v>
      </c>
      <c r="U109" s="1163">
        <f t="shared" si="4"/>
        <v>0.45759548933110389</v>
      </c>
      <c r="V109" s="1164">
        <f t="shared" si="5"/>
        <v>0.54240451066889617</v>
      </c>
      <c r="W109" s="1168"/>
      <c r="X109" s="10"/>
      <c r="Y109" s="26"/>
    </row>
    <row r="110" spans="1:25">
      <c r="A110" s="1089"/>
      <c r="B110" s="1091"/>
      <c r="C110" s="1101" t="s">
        <v>134</v>
      </c>
      <c r="D110" s="1118">
        <v>870152</v>
      </c>
      <c r="E110" s="1130">
        <v>569970</v>
      </c>
      <c r="F110" s="1092">
        <v>79219</v>
      </c>
      <c r="G110" s="1092">
        <v>96894</v>
      </c>
      <c r="H110" s="1104">
        <f t="shared" si="0"/>
        <v>176113</v>
      </c>
      <c r="I110" s="1093"/>
      <c r="J110" s="1093"/>
      <c r="K110" s="1107"/>
      <c r="L110" s="1107"/>
      <c r="M110" s="1118">
        <v>76730</v>
      </c>
      <c r="N110" s="1093">
        <v>1.38E-2</v>
      </c>
      <c r="O110" s="1093">
        <v>1.7999999999999999E-2</v>
      </c>
      <c r="P110" s="1136">
        <f t="shared" si="1"/>
        <v>99383</v>
      </c>
      <c r="R110" s="1162">
        <f t="shared" si="2"/>
        <v>0.65502349014884753</v>
      </c>
      <c r="S110" s="1163">
        <f t="shared" si="3"/>
        <v>0.30898643788269559</v>
      </c>
      <c r="T110" s="1163">
        <f t="shared" si="6"/>
        <v>0.4356861787602278</v>
      </c>
      <c r="U110" s="1163">
        <f t="shared" si="4"/>
        <v>0.44981915020469809</v>
      </c>
      <c r="V110" s="1164">
        <f t="shared" si="5"/>
        <v>0.55018084979530191</v>
      </c>
      <c r="W110" s="1168"/>
      <c r="X110" s="10"/>
      <c r="Y110" s="26"/>
    </row>
    <row r="111" spans="1:25">
      <c r="A111" s="1089"/>
      <c r="B111" s="1091"/>
      <c r="C111" s="1101" t="s">
        <v>133</v>
      </c>
      <c r="D111" s="1118">
        <v>873947</v>
      </c>
      <c r="E111" s="1130">
        <v>575422</v>
      </c>
      <c r="F111" s="1092">
        <v>78925</v>
      </c>
      <c r="G111" s="1092">
        <v>98544</v>
      </c>
      <c r="H111" s="1104">
        <f t="shared" si="0"/>
        <v>177469</v>
      </c>
      <c r="I111" s="1093"/>
      <c r="J111" s="1093"/>
      <c r="K111" s="1107"/>
      <c r="L111" s="1107"/>
      <c r="M111" s="1118">
        <v>77776</v>
      </c>
      <c r="N111" s="1093">
        <v>1.3899999999999999E-2</v>
      </c>
      <c r="O111" s="1093">
        <v>1.7299999999999999E-2</v>
      </c>
      <c r="P111" s="1136">
        <f t="shared" si="1"/>
        <v>99693</v>
      </c>
      <c r="R111" s="1162">
        <f t="shared" si="2"/>
        <v>0.658417501290124</v>
      </c>
      <c r="S111" s="1163">
        <f t="shared" si="3"/>
        <v>0.30841538905359894</v>
      </c>
      <c r="T111" s="1163">
        <f t="shared" si="6"/>
        <v>0.43825118753134351</v>
      </c>
      <c r="U111" s="1163">
        <f t="shared" si="4"/>
        <v>0.44472555770303546</v>
      </c>
      <c r="V111" s="1164">
        <f t="shared" si="5"/>
        <v>0.55527444229696454</v>
      </c>
      <c r="W111" s="1168"/>
      <c r="X111" s="10"/>
      <c r="Y111" s="26"/>
    </row>
    <row r="112" spans="1:25">
      <c r="A112" s="1089"/>
      <c r="B112" s="1091"/>
      <c r="C112" s="1101" t="s">
        <v>136</v>
      </c>
      <c r="D112" s="1118">
        <v>884608</v>
      </c>
      <c r="E112" s="1130">
        <v>572443</v>
      </c>
      <c r="F112" s="1092">
        <v>75233</v>
      </c>
      <c r="G112" s="1092">
        <v>98172</v>
      </c>
      <c r="H112" s="1104">
        <f t="shared" si="0"/>
        <v>173405</v>
      </c>
      <c r="I112" s="1093"/>
      <c r="J112" s="1093"/>
      <c r="K112" s="1107"/>
      <c r="L112" s="1107"/>
      <c r="M112" s="1118">
        <v>75933</v>
      </c>
      <c r="N112" s="1093">
        <v>1.47E-2</v>
      </c>
      <c r="O112" s="1093">
        <v>1.72E-2</v>
      </c>
      <c r="P112" s="1136">
        <f t="shared" si="1"/>
        <v>97472</v>
      </c>
      <c r="R112" s="1162">
        <f t="shared" si="2"/>
        <v>0.64711488026334829</v>
      </c>
      <c r="S112" s="1163">
        <f t="shared" si="3"/>
        <v>0.30292098951336638</v>
      </c>
      <c r="T112" s="1163">
        <f t="shared" si="6"/>
        <v>0.43789394769470313</v>
      </c>
      <c r="U112" s="1163">
        <f t="shared" si="4"/>
        <v>0.43385715521467083</v>
      </c>
      <c r="V112" s="1164">
        <f t="shared" si="5"/>
        <v>0.56614284478532917</v>
      </c>
      <c r="W112" s="1168"/>
      <c r="X112" s="10"/>
      <c r="Y112" s="26"/>
    </row>
    <row r="113" spans="1:26">
      <c r="A113" s="1089">
        <f>A109+1</f>
        <v>2010</v>
      </c>
      <c r="B113" s="1090" t="s">
        <v>39</v>
      </c>
      <c r="C113" s="1101" t="s">
        <v>135</v>
      </c>
      <c r="D113" s="1118">
        <v>897585</v>
      </c>
      <c r="E113" s="1130">
        <v>565602</v>
      </c>
      <c r="F113" s="1092">
        <v>70978</v>
      </c>
      <c r="G113" s="1092">
        <v>97839</v>
      </c>
      <c r="H113" s="1104">
        <f t="shared" si="0"/>
        <v>168817</v>
      </c>
      <c r="I113" s="1093"/>
      <c r="J113" s="1093"/>
      <c r="K113" s="1107"/>
      <c r="L113" s="1107"/>
      <c r="M113" s="1118">
        <v>73906</v>
      </c>
      <c r="N113" s="1093">
        <v>1.17E-2</v>
      </c>
      <c r="O113" s="1093">
        <v>1.43E-2</v>
      </c>
      <c r="P113" s="1136">
        <f t="shared" si="1"/>
        <v>94911</v>
      </c>
      <c r="R113" s="1162">
        <f t="shared" si="2"/>
        <v>0.63013753572085096</v>
      </c>
      <c r="S113" s="1163">
        <f t="shared" si="3"/>
        <v>0.29847313128312841</v>
      </c>
      <c r="T113" s="1163">
        <f t="shared" si="6"/>
        <v>0.4377876635646884</v>
      </c>
      <c r="U113" s="1163">
        <f t="shared" si="4"/>
        <v>0.42044343875320611</v>
      </c>
      <c r="V113" s="1164">
        <f t="shared" si="5"/>
        <v>0.57955656124679389</v>
      </c>
      <c r="W113" s="1168"/>
      <c r="X113" s="10"/>
      <c r="Y113" s="26"/>
    </row>
    <row r="114" spans="1:26">
      <c r="A114" s="1089"/>
      <c r="B114" s="1091"/>
      <c r="C114" s="1101" t="s">
        <v>134</v>
      </c>
      <c r="D114" s="1118">
        <v>903949</v>
      </c>
      <c r="E114" s="1130">
        <v>566308</v>
      </c>
      <c r="F114" s="1092">
        <v>67999</v>
      </c>
      <c r="G114" s="1092">
        <v>99526</v>
      </c>
      <c r="H114" s="1104">
        <f t="shared" si="0"/>
        <v>167525</v>
      </c>
      <c r="I114" s="1093"/>
      <c r="J114" s="1093"/>
      <c r="K114" s="1107"/>
      <c r="L114" s="1107"/>
      <c r="M114" s="1118">
        <v>73239</v>
      </c>
      <c r="N114" s="1093">
        <v>1.1299999999999999E-2</v>
      </c>
      <c r="O114" s="1093">
        <v>1.3100000000000001E-2</v>
      </c>
      <c r="P114" s="1136">
        <f t="shared" si="1"/>
        <v>94286</v>
      </c>
      <c r="R114" s="1162">
        <f t="shared" si="2"/>
        <v>0.62648224623291804</v>
      </c>
      <c r="S114" s="1163">
        <f t="shared" si="3"/>
        <v>0.29581958934007641</v>
      </c>
      <c r="T114" s="1163">
        <f t="shared" si="6"/>
        <v>0.43718251007312342</v>
      </c>
      <c r="U114" s="1163">
        <f t="shared" si="4"/>
        <v>0.40590359647813762</v>
      </c>
      <c r="V114" s="1164">
        <f t="shared" si="5"/>
        <v>0.59409640352186244</v>
      </c>
      <c r="W114" s="1168"/>
      <c r="X114" s="10"/>
      <c r="Y114" s="26"/>
    </row>
    <row r="115" spans="1:26">
      <c r="A115" s="1089"/>
      <c r="B115" s="1091"/>
      <c r="C115" s="1101" t="s">
        <v>133</v>
      </c>
      <c r="D115" s="1118">
        <v>907872</v>
      </c>
      <c r="E115" s="1130">
        <v>566991</v>
      </c>
      <c r="F115" s="1092">
        <v>65584</v>
      </c>
      <c r="G115" s="1092">
        <v>101332</v>
      </c>
      <c r="H115" s="1104">
        <f t="shared" si="0"/>
        <v>166916</v>
      </c>
      <c r="I115" s="1093"/>
      <c r="J115" s="1093"/>
      <c r="K115" s="1107"/>
      <c r="L115" s="1107"/>
      <c r="M115" s="1118">
        <v>72708</v>
      </c>
      <c r="N115" s="1093">
        <v>1.14E-2</v>
      </c>
      <c r="O115" s="1093">
        <v>1.2200000000000001E-2</v>
      </c>
      <c r="P115" s="1136">
        <f t="shared" si="1"/>
        <v>94208</v>
      </c>
      <c r="R115" s="1162">
        <f t="shared" si="2"/>
        <v>0.62452746642698531</v>
      </c>
      <c r="S115" s="1163">
        <f t="shared" si="3"/>
        <v>0.2943891525615045</v>
      </c>
      <c r="T115" s="1163">
        <f t="shared" si="6"/>
        <v>0.43559634786359608</v>
      </c>
      <c r="U115" s="1163">
        <f t="shared" si="4"/>
        <v>0.3929161973687364</v>
      </c>
      <c r="V115" s="1164">
        <f t="shared" si="5"/>
        <v>0.6070838026312636</v>
      </c>
      <c r="W115" s="1168"/>
      <c r="X115" s="10"/>
      <c r="Y115" s="26"/>
    </row>
    <row r="116" spans="1:26">
      <c r="A116" s="1089"/>
      <c r="B116" s="1091"/>
      <c r="C116" s="1101" t="s">
        <v>136</v>
      </c>
      <c r="D116" s="1118">
        <v>914341</v>
      </c>
      <c r="E116" s="1130">
        <v>564707</v>
      </c>
      <c r="F116" s="1092">
        <v>62871</v>
      </c>
      <c r="G116" s="1092">
        <v>101541</v>
      </c>
      <c r="H116" s="1104">
        <f t="shared" si="0"/>
        <v>164412</v>
      </c>
      <c r="I116" s="1093"/>
      <c r="J116" s="1093"/>
      <c r="K116" s="1107"/>
      <c r="L116" s="1107"/>
      <c r="M116" s="1118">
        <v>71515</v>
      </c>
      <c r="N116" s="1093">
        <v>1.17E-2</v>
      </c>
      <c r="O116" s="1093">
        <v>1.1900000000000001E-2</v>
      </c>
      <c r="P116" s="1136">
        <f t="shared" si="1"/>
        <v>92897</v>
      </c>
      <c r="R116" s="1162">
        <f t="shared" si="2"/>
        <v>0.61761093508876885</v>
      </c>
      <c r="S116" s="1163">
        <f t="shared" si="3"/>
        <v>0.29114567377418732</v>
      </c>
      <c r="T116" s="1163">
        <f t="shared" si="6"/>
        <v>0.43497433277376346</v>
      </c>
      <c r="U116" s="1163">
        <f t="shared" si="4"/>
        <v>0.38239909495657254</v>
      </c>
      <c r="V116" s="1164">
        <f t="shared" si="5"/>
        <v>0.61760090504342746</v>
      </c>
      <c r="W116" s="1168"/>
      <c r="X116" s="10"/>
      <c r="Y116" s="26"/>
    </row>
    <row r="117" spans="1:26">
      <c r="A117" s="1089">
        <f>A113+1</f>
        <v>2011</v>
      </c>
      <c r="B117" s="1090" t="s">
        <v>40</v>
      </c>
      <c r="C117" s="1101" t="s">
        <v>135</v>
      </c>
      <c r="D117" s="1118">
        <v>939262</v>
      </c>
      <c r="E117" s="1130">
        <v>559883</v>
      </c>
      <c r="F117" s="1092">
        <v>60580</v>
      </c>
      <c r="G117" s="1092">
        <v>101453</v>
      </c>
      <c r="H117" s="1104">
        <f>F117+G117</f>
        <v>162033</v>
      </c>
      <c r="I117" s="1093"/>
      <c r="J117" s="1093"/>
      <c r="K117" s="1107"/>
      <c r="L117" s="1107"/>
      <c r="M117" s="1118">
        <v>70352</v>
      </c>
      <c r="N117" s="1093">
        <v>9.2999999999999992E-3</v>
      </c>
      <c r="O117" s="1093">
        <v>9.7000000000000003E-3</v>
      </c>
      <c r="P117" s="1136">
        <f t="shared" ref="P117:P126" si="7">H117-M117</f>
        <v>91681</v>
      </c>
      <c r="R117" s="1162">
        <f t="shared" si="2"/>
        <v>0.59608820542085172</v>
      </c>
      <c r="S117" s="1163">
        <f t="shared" si="3"/>
        <v>0.2894051078528907</v>
      </c>
      <c r="T117" s="1163">
        <f t="shared" si="6"/>
        <v>0.43418316022044889</v>
      </c>
      <c r="U117" s="1163">
        <f t="shared" si="4"/>
        <v>0.37387445767220256</v>
      </c>
      <c r="V117" s="1164">
        <f t="shared" si="5"/>
        <v>0.62612554232779738</v>
      </c>
      <c r="W117" s="1168"/>
      <c r="X117" s="10"/>
      <c r="Y117" s="26"/>
    </row>
    <row r="118" spans="1:26">
      <c r="A118" s="1089"/>
      <c r="B118" s="1091"/>
      <c r="C118" s="1101" t="s">
        <v>134</v>
      </c>
      <c r="D118" s="1118">
        <v>942473</v>
      </c>
      <c r="E118" s="1130">
        <v>563914</v>
      </c>
      <c r="F118" s="1092">
        <v>59494</v>
      </c>
      <c r="G118" s="1092">
        <v>103581</v>
      </c>
      <c r="H118" s="1104">
        <f>F118+G118</f>
        <v>163075</v>
      </c>
      <c r="I118" s="1093"/>
      <c r="J118" s="1093"/>
      <c r="K118" s="1107"/>
      <c r="L118" s="1107"/>
      <c r="M118" s="1118">
        <v>70412</v>
      </c>
      <c r="N118" s="1093">
        <v>8.8000000000000005E-3</v>
      </c>
      <c r="O118" s="1093">
        <v>8.8999999999999999E-3</v>
      </c>
      <c r="P118" s="1136">
        <f t="shared" si="7"/>
        <v>92663</v>
      </c>
      <c r="R118" s="1162">
        <f t="shared" si="2"/>
        <v>0.59833438199290589</v>
      </c>
      <c r="S118" s="1163">
        <f t="shared" si="3"/>
        <v>0.2891841663799799</v>
      </c>
      <c r="T118" s="1163">
        <f t="shared" si="6"/>
        <v>0.43177678982063467</v>
      </c>
      <c r="U118" s="1163">
        <f t="shared" si="4"/>
        <v>0.36482600030660739</v>
      </c>
      <c r="V118" s="1164">
        <f t="shared" si="5"/>
        <v>0.63517399969339261</v>
      </c>
      <c r="W118" s="1168"/>
      <c r="X118" s="10"/>
      <c r="Y118" s="26"/>
    </row>
    <row r="119" spans="1:26">
      <c r="A119" s="1089"/>
      <c r="B119" s="1091"/>
      <c r="C119" s="1101" t="s">
        <v>133</v>
      </c>
      <c r="D119" s="1118">
        <v>951149</v>
      </c>
      <c r="E119" s="1130">
        <v>566996</v>
      </c>
      <c r="F119" s="1092">
        <v>58524</v>
      </c>
      <c r="G119" s="1092">
        <v>105703</v>
      </c>
      <c r="H119" s="1104">
        <f>F119+G119</f>
        <v>164227</v>
      </c>
      <c r="I119" s="1093"/>
      <c r="J119" s="1093"/>
      <c r="K119" s="1107"/>
      <c r="L119" s="1107"/>
      <c r="M119" s="1118">
        <v>70730</v>
      </c>
      <c r="N119" s="1093">
        <v>9.1000000000000004E-3</v>
      </c>
      <c r="O119" s="1093">
        <v>8.3000000000000001E-3</v>
      </c>
      <c r="P119" s="1136">
        <f t="shared" si="7"/>
        <v>93497</v>
      </c>
      <c r="R119" s="1162">
        <f t="shared" si="2"/>
        <v>0.59611690702508224</v>
      </c>
      <c r="S119" s="1163">
        <f t="shared" si="3"/>
        <v>0.28964401865268891</v>
      </c>
      <c r="T119" s="1163">
        <f t="shared" si="6"/>
        <v>0.43068435762694318</v>
      </c>
      <c r="U119" s="1163">
        <f t="shared" si="4"/>
        <v>0.35636040358771698</v>
      </c>
      <c r="V119" s="1164">
        <f t="shared" si="5"/>
        <v>0.64363959641228297</v>
      </c>
      <c r="W119" s="1168"/>
      <c r="X119" s="10"/>
      <c r="Y119" s="26"/>
    </row>
    <row r="120" spans="1:26">
      <c r="A120" s="1089"/>
      <c r="B120" s="1091"/>
      <c r="C120" s="1101" t="s">
        <v>136</v>
      </c>
      <c r="D120" s="1118">
        <v>961708</v>
      </c>
      <c r="E120" s="1130">
        <v>571494</v>
      </c>
      <c r="F120" s="1092">
        <v>58267</v>
      </c>
      <c r="G120" s="1092">
        <v>106800</v>
      </c>
      <c r="H120" s="1104">
        <f>F120+G120</f>
        <v>165067</v>
      </c>
      <c r="I120" s="1093"/>
      <c r="J120" s="1093"/>
      <c r="K120" s="1107"/>
      <c r="L120" s="1107"/>
      <c r="M120" s="1118">
        <v>70680</v>
      </c>
      <c r="N120" s="1093">
        <v>9.7000000000000003E-3</v>
      </c>
      <c r="O120" s="1093">
        <v>8.2000000000000007E-3</v>
      </c>
      <c r="P120" s="1136">
        <f t="shared" si="7"/>
        <v>94387</v>
      </c>
      <c r="R120" s="1162">
        <f t="shared" si="2"/>
        <v>0.59424898201949028</v>
      </c>
      <c r="S120" s="1163">
        <f t="shared" si="3"/>
        <v>0.28883417848656329</v>
      </c>
      <c r="T120" s="1163">
        <f t="shared" si="6"/>
        <v>0.42818976536800207</v>
      </c>
      <c r="U120" s="1163">
        <f t="shared" si="4"/>
        <v>0.35298999800081177</v>
      </c>
      <c r="V120" s="1164">
        <f t="shared" si="5"/>
        <v>0.64701000199918823</v>
      </c>
      <c r="W120" s="1168"/>
      <c r="X120" s="10"/>
      <c r="Y120" s="26"/>
    </row>
    <row r="121" spans="1:26">
      <c r="A121" s="1089">
        <f>A117+1</f>
        <v>2012</v>
      </c>
      <c r="B121" s="1090" t="s">
        <v>41</v>
      </c>
      <c r="C121" s="1101" t="s">
        <v>135</v>
      </c>
      <c r="D121" s="1118">
        <v>1001789</v>
      </c>
      <c r="E121" s="1130">
        <v>572016</v>
      </c>
      <c r="F121" s="1092">
        <v>58296</v>
      </c>
      <c r="G121" s="1092">
        <v>107993</v>
      </c>
      <c r="H121" s="1104">
        <f t="shared" ref="H121:H145" si="8">F121+G121</f>
        <v>166289</v>
      </c>
      <c r="I121" s="1093"/>
      <c r="J121" s="1093"/>
      <c r="K121" s="1107"/>
      <c r="L121" s="1107"/>
      <c r="M121" s="1118">
        <v>71777</v>
      </c>
      <c r="N121" s="1093">
        <v>7.4999999999999997E-3</v>
      </c>
      <c r="O121" s="1093">
        <v>7.1000000000000004E-3</v>
      </c>
      <c r="P121" s="1136">
        <f t="shared" si="7"/>
        <v>94512</v>
      </c>
      <c r="R121" s="1162">
        <f t="shared" ref="R121:R145" si="9">E121/D121</f>
        <v>0.57099449085585885</v>
      </c>
      <c r="S121" s="1163">
        <f t="shared" ref="S121:S145" si="10">H121/E121</f>
        <v>0.2907069033034041</v>
      </c>
      <c r="T121" s="1163">
        <f t="shared" si="6"/>
        <v>0.43164009645857515</v>
      </c>
      <c r="U121" s="1163">
        <f t="shared" ref="U121:U145" si="11">F121/H121</f>
        <v>0.35057039250942634</v>
      </c>
      <c r="V121" s="1164">
        <f t="shared" ref="V121:V145" si="12">G121/H121</f>
        <v>0.64942960749057366</v>
      </c>
      <c r="W121" s="1168"/>
      <c r="X121" s="10"/>
      <c r="Y121" s="26"/>
    </row>
    <row r="122" spans="1:26">
      <c r="A122" s="1089"/>
      <c r="B122" s="1091"/>
      <c r="C122" s="1101" t="s">
        <v>134</v>
      </c>
      <c r="D122" s="1118">
        <v>1007658</v>
      </c>
      <c r="E122" s="1130">
        <v>581746</v>
      </c>
      <c r="F122" s="1092">
        <v>59969</v>
      </c>
      <c r="G122" s="1092">
        <v>110998</v>
      </c>
      <c r="H122" s="1104">
        <f t="shared" si="8"/>
        <v>170967</v>
      </c>
      <c r="I122" s="1093"/>
      <c r="J122" s="1093"/>
      <c r="K122" s="1107"/>
      <c r="L122" s="1107"/>
      <c r="M122" s="1118">
        <v>73950</v>
      </c>
      <c r="N122" s="1093">
        <v>6.7000000000000002E-3</v>
      </c>
      <c r="O122" s="1093">
        <v>6.7000000000000002E-3</v>
      </c>
      <c r="P122" s="1136">
        <f t="shared" si="7"/>
        <v>97017</v>
      </c>
      <c r="R122" s="1162">
        <f t="shared" si="9"/>
        <v>0.57732484632682912</v>
      </c>
      <c r="S122" s="1163">
        <f t="shared" si="10"/>
        <v>0.29388599148081807</v>
      </c>
      <c r="T122" s="1163">
        <f t="shared" si="6"/>
        <v>0.43253961290775411</v>
      </c>
      <c r="U122" s="1163">
        <f t="shared" si="11"/>
        <v>0.3507635976533483</v>
      </c>
      <c r="V122" s="1164">
        <f t="shared" si="12"/>
        <v>0.6492364023466517</v>
      </c>
      <c r="W122" s="1168"/>
      <c r="X122" s="10"/>
      <c r="Y122" s="26"/>
    </row>
    <row r="123" spans="1:26">
      <c r="A123" s="1089"/>
      <c r="B123" s="1091"/>
      <c r="C123" s="1101" t="s">
        <v>133</v>
      </c>
      <c r="D123" s="1118">
        <v>1012950</v>
      </c>
      <c r="E123" s="1130">
        <v>591114</v>
      </c>
      <c r="F123" s="1092">
        <v>61940</v>
      </c>
      <c r="G123" s="1092">
        <v>113966</v>
      </c>
      <c r="H123" s="1104">
        <f t="shared" si="8"/>
        <v>175906</v>
      </c>
      <c r="I123" s="1093"/>
      <c r="J123" s="1093"/>
      <c r="K123" s="1107"/>
      <c r="L123" s="1107"/>
      <c r="M123" s="1118">
        <v>76508</v>
      </c>
      <c r="N123" s="1093">
        <v>7.3000000000000001E-3</v>
      </c>
      <c r="O123" s="1093">
        <v>6.3E-3</v>
      </c>
      <c r="P123" s="1136">
        <f t="shared" si="7"/>
        <v>99398</v>
      </c>
      <c r="R123" s="1162">
        <f t="shared" si="9"/>
        <v>0.58355693765733752</v>
      </c>
      <c r="S123" s="1163">
        <f t="shared" si="10"/>
        <v>0.29758388398853691</v>
      </c>
      <c r="T123" s="1163">
        <f t="shared" si="6"/>
        <v>0.43493684126749516</v>
      </c>
      <c r="U123" s="1163">
        <f t="shared" si="11"/>
        <v>0.3521198822098166</v>
      </c>
      <c r="V123" s="1164">
        <f t="shared" si="12"/>
        <v>0.6478801177901834</v>
      </c>
      <c r="W123" s="1168"/>
      <c r="X123" s="10"/>
      <c r="Y123" s="26"/>
    </row>
    <row r="124" spans="1:26">
      <c r="A124" s="1089"/>
      <c r="B124" s="1091"/>
      <c r="C124" s="1101" t="s">
        <v>136</v>
      </c>
      <c r="D124" s="1118">
        <v>1021780</v>
      </c>
      <c r="E124" s="1130">
        <v>597498</v>
      </c>
      <c r="F124" s="1092">
        <v>63295</v>
      </c>
      <c r="G124" s="1092">
        <v>115198</v>
      </c>
      <c r="H124" s="1104">
        <f t="shared" si="8"/>
        <v>178493</v>
      </c>
      <c r="I124" s="1093"/>
      <c r="J124" s="1093"/>
      <c r="K124" s="1107"/>
      <c r="L124" s="1107"/>
      <c r="M124" s="1118">
        <v>78215</v>
      </c>
      <c r="N124" s="1093">
        <v>7.7000000000000002E-3</v>
      </c>
      <c r="O124" s="1093">
        <v>7.7000000000000002E-3</v>
      </c>
      <c r="P124" s="1136">
        <f t="shared" si="7"/>
        <v>100278</v>
      </c>
      <c r="R124" s="1162">
        <f t="shared" si="9"/>
        <v>0.58476188612029989</v>
      </c>
      <c r="S124" s="1163">
        <f t="shared" si="10"/>
        <v>0.29873405433993083</v>
      </c>
      <c r="T124" s="1163">
        <f t="shared" si="6"/>
        <v>0.43819645588342399</v>
      </c>
      <c r="U124" s="1163">
        <f t="shared" si="11"/>
        <v>0.35460774372104226</v>
      </c>
      <c r="V124" s="1164">
        <f t="shared" si="12"/>
        <v>0.64539225627895769</v>
      </c>
      <c r="W124" s="1168"/>
      <c r="X124" s="10"/>
      <c r="Y124" s="26"/>
    </row>
    <row r="125" spans="1:26">
      <c r="A125" s="1089">
        <f>A121+1</f>
        <v>2013</v>
      </c>
      <c r="B125" s="1090" t="s">
        <v>42</v>
      </c>
      <c r="C125" s="1101" t="s">
        <v>135</v>
      </c>
      <c r="D125" s="1118">
        <v>1055354</v>
      </c>
      <c r="E125" s="1130">
        <v>599847</v>
      </c>
      <c r="F125" s="1092">
        <v>64567</v>
      </c>
      <c r="G125" s="1092">
        <v>116903</v>
      </c>
      <c r="H125" s="1104">
        <f t="shared" si="8"/>
        <v>181470</v>
      </c>
      <c r="I125" s="1093"/>
      <c r="J125" s="1093"/>
      <c r="K125" s="1107"/>
      <c r="L125" s="1107"/>
      <c r="M125" s="1118">
        <v>80577</v>
      </c>
      <c r="N125" s="1093">
        <v>6.1000000000000004E-3</v>
      </c>
      <c r="O125" s="1093">
        <v>6.1999999999999998E-3</v>
      </c>
      <c r="P125" s="1136">
        <f t="shared" si="7"/>
        <v>100893</v>
      </c>
      <c r="R125" s="1162">
        <f t="shared" si="9"/>
        <v>0.56838463681380846</v>
      </c>
      <c r="S125" s="1163">
        <f t="shared" si="10"/>
        <v>0.30252714442182754</v>
      </c>
      <c r="T125" s="1163">
        <f t="shared" si="6"/>
        <v>0.44402380558770044</v>
      </c>
      <c r="U125" s="1163">
        <f t="shared" si="11"/>
        <v>0.35579985672562958</v>
      </c>
      <c r="V125" s="1164">
        <f t="shared" si="12"/>
        <v>0.64420014327437047</v>
      </c>
      <c r="W125" s="1168"/>
      <c r="X125" s="10"/>
      <c r="Y125" s="26"/>
      <c r="Z125" s="1091"/>
    </row>
    <row r="126" spans="1:26">
      <c r="A126" s="1089"/>
      <c r="B126" s="1091"/>
      <c r="C126" s="1101" t="s">
        <v>134</v>
      </c>
      <c r="D126" s="1118">
        <v>1056033</v>
      </c>
      <c r="E126" s="1130">
        <v>613683</v>
      </c>
      <c r="F126" s="1092">
        <v>66371</v>
      </c>
      <c r="G126" s="1092">
        <v>121269</v>
      </c>
      <c r="H126" s="1104">
        <f t="shared" si="8"/>
        <v>187640</v>
      </c>
      <c r="I126" s="1093">
        <v>3.8E-3</v>
      </c>
      <c r="J126" s="1093">
        <v>6.3E-3</v>
      </c>
      <c r="K126" s="1107">
        <v>5.4000000000000003E-3</v>
      </c>
      <c r="L126" s="1107">
        <v>4.3E-3</v>
      </c>
      <c r="M126" s="1118">
        <v>84321</v>
      </c>
      <c r="N126" s="1093">
        <v>6.3E-3</v>
      </c>
      <c r="O126" s="1093">
        <v>5.8999999999999999E-3</v>
      </c>
      <c r="P126" s="1136">
        <f t="shared" si="7"/>
        <v>103319</v>
      </c>
      <c r="R126" s="1162">
        <f t="shared" si="9"/>
        <v>0.58112104451281354</v>
      </c>
      <c r="S126" s="1163">
        <f t="shared" si="10"/>
        <v>0.3057604659082947</v>
      </c>
      <c r="T126" s="1163">
        <f t="shared" si="6"/>
        <v>0.44937646557237265</v>
      </c>
      <c r="U126" s="1163">
        <f t="shared" si="11"/>
        <v>0.35371455979535282</v>
      </c>
      <c r="V126" s="1164">
        <f t="shared" si="12"/>
        <v>0.64628544020464718</v>
      </c>
      <c r="W126" s="1173">
        <f>K126+L126</f>
        <v>9.7000000000000003E-3</v>
      </c>
      <c r="X126" s="1174">
        <f>((H126*W126)-(M126*Y126))/(H126-M126)</f>
        <v>7.6596927960975239E-3</v>
      </c>
      <c r="Y126" s="1172">
        <f t="shared" ref="Y126:Y145" si="13">N126+O126</f>
        <v>1.2199999999999999E-2</v>
      </c>
      <c r="Z126" s="1091">
        <v>13</v>
      </c>
    </row>
    <row r="127" spans="1:26">
      <c r="A127" s="1089"/>
      <c r="B127" s="1091"/>
      <c r="C127" s="1101" t="s">
        <v>133</v>
      </c>
      <c r="D127" s="1118">
        <v>1056598</v>
      </c>
      <c r="E127" s="1130">
        <v>631502</v>
      </c>
      <c r="F127" s="1092">
        <v>69003</v>
      </c>
      <c r="G127" s="1092">
        <v>124993</v>
      </c>
      <c r="H127" s="1104">
        <f t="shared" si="8"/>
        <v>193996</v>
      </c>
      <c r="I127" s="1093">
        <v>4.0000000000000001E-3</v>
      </c>
      <c r="J127" s="1093">
        <v>7.1000000000000004E-3</v>
      </c>
      <c r="K127" s="1107">
        <v>6.0000000000000001E-3</v>
      </c>
      <c r="L127" s="1107">
        <v>4.4000000000000003E-3</v>
      </c>
      <c r="M127" s="1118">
        <v>88341</v>
      </c>
      <c r="N127" s="1093">
        <v>6.7999999999999996E-3</v>
      </c>
      <c r="O127" s="1093">
        <v>5.7000000000000002E-3</v>
      </c>
      <c r="P127" s="1136">
        <f t="shared" ref="P127:P133" si="14">H127-M127</f>
        <v>105655</v>
      </c>
      <c r="R127" s="1162">
        <f t="shared" si="9"/>
        <v>0.59767480158016573</v>
      </c>
      <c r="S127" s="1163">
        <f t="shared" si="10"/>
        <v>0.30719776026045842</v>
      </c>
      <c r="T127" s="1163">
        <f t="shared" si="6"/>
        <v>0.45537536856430028</v>
      </c>
      <c r="U127" s="1163">
        <f t="shared" si="11"/>
        <v>0.3556929008845543</v>
      </c>
      <c r="V127" s="1164">
        <f t="shared" si="12"/>
        <v>0.6443070991154457</v>
      </c>
      <c r="W127" s="1173">
        <f t="shared" ref="W127:W145" si="15">K127+L127</f>
        <v>1.04E-2</v>
      </c>
      <c r="X127" s="1174">
        <f t="shared" ref="X127:X145" si="16">((H127*W127)-(M127*Y127))/(H127-M127)</f>
        <v>8.6441332639250381E-3</v>
      </c>
      <c r="Y127" s="1172">
        <f t="shared" si="13"/>
        <v>1.2500000000000001E-2</v>
      </c>
      <c r="Z127" s="1091"/>
    </row>
    <row r="128" spans="1:26">
      <c r="A128" s="1089"/>
      <c r="B128" s="1091"/>
      <c r="C128" s="1101" t="s">
        <v>136</v>
      </c>
      <c r="D128" s="1118">
        <v>1061959</v>
      </c>
      <c r="E128" s="1130">
        <v>645122</v>
      </c>
      <c r="F128" s="1092">
        <v>71340</v>
      </c>
      <c r="G128" s="1092">
        <v>127381</v>
      </c>
      <c r="H128" s="1104">
        <f t="shared" si="8"/>
        <v>198721</v>
      </c>
      <c r="I128" s="1093">
        <v>4.4999999999999997E-3</v>
      </c>
      <c r="J128" s="1093">
        <v>8.2000000000000007E-3</v>
      </c>
      <c r="K128" s="1107">
        <v>6.8999999999999999E-3</v>
      </c>
      <c r="L128" s="1107">
        <v>4.5999999999999999E-3</v>
      </c>
      <c r="M128" s="1118">
        <v>91506</v>
      </c>
      <c r="N128" s="1093">
        <v>7.9000000000000008E-3</v>
      </c>
      <c r="O128" s="1093">
        <v>6.0000000000000001E-3</v>
      </c>
      <c r="P128" s="1136">
        <f t="shared" si="14"/>
        <v>107215</v>
      </c>
      <c r="R128" s="1162">
        <f t="shared" si="9"/>
        <v>0.60748296308991212</v>
      </c>
      <c r="S128" s="1163">
        <f t="shared" si="10"/>
        <v>0.30803630941124316</v>
      </c>
      <c r="T128" s="1163">
        <f t="shared" si="6"/>
        <v>0.46047473593631272</v>
      </c>
      <c r="U128" s="1163">
        <f t="shared" si="11"/>
        <v>0.35899577800031202</v>
      </c>
      <c r="V128" s="1164">
        <f t="shared" si="12"/>
        <v>0.64100422199968798</v>
      </c>
      <c r="W128" s="1173">
        <f t="shared" si="15"/>
        <v>1.15E-2</v>
      </c>
      <c r="X128" s="1174">
        <f t="shared" si="16"/>
        <v>9.4516448258172795E-3</v>
      </c>
      <c r="Y128" s="1172">
        <f t="shared" si="13"/>
        <v>1.3900000000000001E-2</v>
      </c>
    </row>
    <row r="129" spans="1:26">
      <c r="A129" s="1089">
        <f>A125+1</f>
        <v>2014</v>
      </c>
      <c r="B129" s="1090" t="s">
        <v>58</v>
      </c>
      <c r="C129" s="1101" t="s">
        <v>135</v>
      </c>
      <c r="D129" s="1118">
        <v>1097932</v>
      </c>
      <c r="E129" s="1130">
        <v>652606</v>
      </c>
      <c r="F129" s="1092">
        <v>73518</v>
      </c>
      <c r="G129" s="1092">
        <v>130112</v>
      </c>
      <c r="H129" s="1104">
        <f t="shared" si="8"/>
        <v>203630</v>
      </c>
      <c r="I129" s="1093">
        <v>3.5000000000000001E-3</v>
      </c>
      <c r="J129" s="1093">
        <v>6.4000000000000003E-3</v>
      </c>
      <c r="K129" s="1107">
        <v>5.4000000000000003E-3</v>
      </c>
      <c r="L129" s="1107">
        <v>5.1999999999999998E-3</v>
      </c>
      <c r="M129" s="1118">
        <v>95678</v>
      </c>
      <c r="N129" s="1093">
        <v>6.0000000000000001E-3</v>
      </c>
      <c r="O129" s="1093">
        <v>6.6E-3</v>
      </c>
      <c r="P129" s="1136">
        <f t="shared" si="14"/>
        <v>107952</v>
      </c>
      <c r="R129" s="1162">
        <f t="shared" si="9"/>
        <v>0.59439564563196989</v>
      </c>
      <c r="S129" s="1163">
        <f t="shared" si="10"/>
        <v>0.31202593908116077</v>
      </c>
      <c r="T129" s="1163">
        <f t="shared" si="6"/>
        <v>0.46986200461621569</v>
      </c>
      <c r="U129" s="1163">
        <f t="shared" si="11"/>
        <v>0.36103717526887003</v>
      </c>
      <c r="V129" s="1164">
        <f t="shared" si="12"/>
        <v>0.63896282473112997</v>
      </c>
      <c r="W129" s="1173">
        <f t="shared" si="15"/>
        <v>1.06E-2</v>
      </c>
      <c r="X129" s="1174">
        <f t="shared" si="16"/>
        <v>8.8273973617904265E-3</v>
      </c>
      <c r="Y129" s="1172">
        <f t="shared" si="13"/>
        <v>1.26E-2</v>
      </c>
      <c r="Z129" s="1090" t="s">
        <v>58</v>
      </c>
    </row>
    <row r="130" spans="1:26">
      <c r="A130" s="1089"/>
      <c r="B130" s="1091"/>
      <c r="C130" s="1101" t="s">
        <v>134</v>
      </c>
      <c r="D130" s="1118">
        <v>1103300</v>
      </c>
      <c r="E130" s="1130">
        <v>673837</v>
      </c>
      <c r="F130" s="1092">
        <v>77689</v>
      </c>
      <c r="G130" s="1092">
        <v>135300</v>
      </c>
      <c r="H130" s="1104">
        <f t="shared" si="8"/>
        <v>212989</v>
      </c>
      <c r="I130" s="1093">
        <v>3.5000000000000001E-3</v>
      </c>
      <c r="J130" s="1093">
        <v>6.7999999999999996E-3</v>
      </c>
      <c r="K130" s="1107">
        <v>5.5999999999999999E-3</v>
      </c>
      <c r="L130" s="1107">
        <v>4.8999999999999998E-3</v>
      </c>
      <c r="M130" s="1118">
        <v>101846</v>
      </c>
      <c r="N130" s="1093">
        <v>6.1000000000000004E-3</v>
      </c>
      <c r="O130" s="1093">
        <v>6.1999999999999998E-3</v>
      </c>
      <c r="P130" s="1136">
        <f t="shared" si="14"/>
        <v>111143</v>
      </c>
      <c r="R130" s="1162">
        <f t="shared" si="9"/>
        <v>0.6107468503580169</v>
      </c>
      <c r="S130" s="1163">
        <f t="shared" si="10"/>
        <v>0.31608386004330424</v>
      </c>
      <c r="T130" s="1163">
        <f t="shared" si="6"/>
        <v>0.47817492922169691</v>
      </c>
      <c r="U130" s="1163">
        <f t="shared" si="11"/>
        <v>0.36475592636239429</v>
      </c>
      <c r="V130" s="1164">
        <f t="shared" si="12"/>
        <v>0.63524407363760571</v>
      </c>
      <c r="W130" s="1173">
        <f t="shared" si="15"/>
        <v>1.0499999999999999E-2</v>
      </c>
      <c r="X130" s="1174">
        <f t="shared" si="16"/>
        <v>8.8505681869303476E-3</v>
      </c>
      <c r="Y130" s="1172">
        <f t="shared" si="13"/>
        <v>1.23E-2</v>
      </c>
      <c r="Z130" s="1091"/>
    </row>
    <row r="131" spans="1:26">
      <c r="A131" s="1089"/>
      <c r="B131" s="1091"/>
      <c r="C131" s="1101" t="s">
        <v>133</v>
      </c>
      <c r="D131" s="1118">
        <v>1107793</v>
      </c>
      <c r="E131" s="1130">
        <v>695243</v>
      </c>
      <c r="F131" s="1092">
        <v>82372</v>
      </c>
      <c r="G131" s="1092">
        <v>140321</v>
      </c>
      <c r="H131" s="1104">
        <f t="shared" si="8"/>
        <v>222693</v>
      </c>
      <c r="I131" s="1093">
        <v>3.7000000000000002E-3</v>
      </c>
      <c r="J131" s="1093">
        <v>7.4000000000000003E-3</v>
      </c>
      <c r="K131" s="1107">
        <v>6.0000000000000001E-3</v>
      </c>
      <c r="L131" s="1107">
        <v>4.8999999999999998E-3</v>
      </c>
      <c r="M131" s="1118">
        <v>107985</v>
      </c>
      <c r="N131" s="1093">
        <v>6.6E-3</v>
      </c>
      <c r="O131" s="1093">
        <v>6.1000000000000004E-3</v>
      </c>
      <c r="P131" s="1136">
        <f t="shared" si="14"/>
        <v>114708</v>
      </c>
      <c r="R131" s="1162">
        <f t="shared" si="9"/>
        <v>0.62759288061939367</v>
      </c>
      <c r="S131" s="1163">
        <f t="shared" si="10"/>
        <v>0.32030958959673095</v>
      </c>
      <c r="T131" s="1163">
        <f t="shared" si="6"/>
        <v>0.48490522827390176</v>
      </c>
      <c r="U131" s="1163">
        <f t="shared" si="11"/>
        <v>0.3698903872146857</v>
      </c>
      <c r="V131" s="1164">
        <f t="shared" si="12"/>
        <v>0.6301096127853143</v>
      </c>
      <c r="W131" s="1173">
        <f t="shared" si="15"/>
        <v>1.09E-2</v>
      </c>
      <c r="X131" s="1174">
        <f t="shared" si="16"/>
        <v>9.2054974369703956E-3</v>
      </c>
      <c r="Y131" s="1172">
        <f t="shared" si="13"/>
        <v>1.2699999999999999E-2</v>
      </c>
      <c r="Z131" s="1091"/>
    </row>
    <row r="132" spans="1:26">
      <c r="A132" s="1089"/>
      <c r="B132" s="1091"/>
      <c r="C132" s="1101" t="s">
        <v>136</v>
      </c>
      <c r="D132" s="1118">
        <v>1122987</v>
      </c>
      <c r="E132" s="1130">
        <v>712325</v>
      </c>
      <c r="F132" s="1092">
        <v>86356</v>
      </c>
      <c r="G132" s="1092">
        <v>143689</v>
      </c>
      <c r="H132" s="1104">
        <f t="shared" si="8"/>
        <v>230045</v>
      </c>
      <c r="I132" s="1093">
        <v>4.1000000000000003E-3</v>
      </c>
      <c r="J132" s="1093">
        <v>8.2000000000000007E-3</v>
      </c>
      <c r="K132" s="1107">
        <v>6.7000000000000002E-3</v>
      </c>
      <c r="L132" s="1107">
        <v>5.1000000000000004E-3</v>
      </c>
      <c r="M132" s="1118">
        <v>113543</v>
      </c>
      <c r="N132" s="1093">
        <v>7.4000000000000003E-3</v>
      </c>
      <c r="O132" s="1093">
        <v>6.3E-3</v>
      </c>
      <c r="P132" s="1136">
        <f t="shared" si="14"/>
        <v>116502</v>
      </c>
      <c r="R132" s="1162">
        <f t="shared" si="9"/>
        <v>0.63431277476943193</v>
      </c>
      <c r="S132" s="1163">
        <f t="shared" si="10"/>
        <v>0.32294949636752884</v>
      </c>
      <c r="T132" s="1163">
        <f t="shared" si="6"/>
        <v>0.49356864961203245</v>
      </c>
      <c r="U132" s="1163">
        <f t="shared" si="11"/>
        <v>0.37538742419961313</v>
      </c>
      <c r="V132" s="1164">
        <f t="shared" si="12"/>
        <v>0.62461257580038687</v>
      </c>
      <c r="W132" s="1173">
        <f t="shared" si="15"/>
        <v>1.1800000000000001E-2</v>
      </c>
      <c r="X132" s="1174">
        <f t="shared" si="16"/>
        <v>9.9482575406430827E-3</v>
      </c>
      <c r="Y132" s="1172">
        <f t="shared" si="13"/>
        <v>1.37E-2</v>
      </c>
      <c r="Z132" s="1091"/>
    </row>
    <row r="133" spans="1:26">
      <c r="A133" s="1089">
        <f>A129+1</f>
        <v>2015</v>
      </c>
      <c r="B133" s="1090" t="s">
        <v>43</v>
      </c>
      <c r="C133" s="1101" t="s">
        <v>135</v>
      </c>
      <c r="D133" s="1118">
        <v>1158506</v>
      </c>
      <c r="E133" s="1130">
        <v>721952</v>
      </c>
      <c r="F133" s="1092">
        <v>89301</v>
      </c>
      <c r="G133" s="1092">
        <v>147322</v>
      </c>
      <c r="H133" s="1104">
        <f t="shared" si="8"/>
        <v>236623</v>
      </c>
      <c r="I133" s="1093">
        <v>3.0999999999999999E-3</v>
      </c>
      <c r="J133" s="1093">
        <v>6.1999999999999998E-3</v>
      </c>
      <c r="K133" s="1107">
        <v>5.1000000000000004E-3</v>
      </c>
      <c r="L133" s="1107">
        <v>5.4000000000000003E-3</v>
      </c>
      <c r="M133" s="1118">
        <v>118469</v>
      </c>
      <c r="N133" s="1093">
        <v>5.4999999999999997E-3</v>
      </c>
      <c r="O133" s="1093">
        <v>6.4999999999999997E-3</v>
      </c>
      <c r="P133" s="1136">
        <f t="shared" si="14"/>
        <v>118154</v>
      </c>
      <c r="R133" s="1162">
        <f t="shared" si="9"/>
        <v>0.623175020241587</v>
      </c>
      <c r="S133" s="1163">
        <f t="shared" si="10"/>
        <v>0.32775447675191705</v>
      </c>
      <c r="T133" s="1163">
        <f t="shared" si="6"/>
        <v>0.50066561576854318</v>
      </c>
      <c r="U133" s="1163">
        <f t="shared" si="11"/>
        <v>0.37739780156620445</v>
      </c>
      <c r="V133" s="1164">
        <f t="shared" si="12"/>
        <v>0.6226021984337955</v>
      </c>
      <c r="W133" s="1173">
        <f t="shared" si="15"/>
        <v>1.0500000000000001E-2</v>
      </c>
      <c r="X133" s="1174">
        <f t="shared" si="16"/>
        <v>8.9960009817695585E-3</v>
      </c>
      <c r="Y133" s="1172">
        <f t="shared" si="13"/>
        <v>1.2E-2</v>
      </c>
      <c r="Z133" s="1090" t="s">
        <v>43</v>
      </c>
    </row>
    <row r="134" spans="1:26">
      <c r="A134" s="1089"/>
      <c r="B134" s="1091"/>
      <c r="C134" s="1101" t="s">
        <v>134</v>
      </c>
      <c r="D134" s="1118">
        <v>1168262</v>
      </c>
      <c r="E134" s="1130">
        <v>745213</v>
      </c>
      <c r="F134" s="1092">
        <v>92822</v>
      </c>
      <c r="G134" s="1092">
        <v>152956</v>
      </c>
      <c r="H134" s="1104">
        <f t="shared" si="8"/>
        <v>245778</v>
      </c>
      <c r="I134" s="1093">
        <v>3.3999999999999998E-3</v>
      </c>
      <c r="J134" s="1093">
        <v>6.7000000000000002E-3</v>
      </c>
      <c r="K134" s="1107">
        <v>5.4000000000000003E-3</v>
      </c>
      <c r="L134" s="1107">
        <v>5.1000000000000004E-3</v>
      </c>
      <c r="M134" s="1118">
        <v>124533</v>
      </c>
      <c r="N134" s="1093">
        <v>5.7000000000000002E-3</v>
      </c>
      <c r="O134" s="1093">
        <v>6.1000000000000004E-3</v>
      </c>
      <c r="P134" s="1136">
        <f t="shared" ref="P134:P145" si="17">H134-M134</f>
        <v>121245</v>
      </c>
      <c r="R134" s="1162">
        <f t="shared" si="9"/>
        <v>0.63788174228041317</v>
      </c>
      <c r="S134" s="1163">
        <f t="shared" si="10"/>
        <v>0.32980906130193649</v>
      </c>
      <c r="T134" s="1163">
        <f t="shared" si="6"/>
        <v>0.50668896321070234</v>
      </c>
      <c r="U134" s="1163">
        <f t="shared" si="11"/>
        <v>0.37766602381010506</v>
      </c>
      <c r="V134" s="1164">
        <f t="shared" si="12"/>
        <v>0.62233397618989494</v>
      </c>
      <c r="W134" s="1173">
        <f t="shared" si="15"/>
        <v>1.0500000000000001E-2</v>
      </c>
      <c r="X134" s="1174">
        <f t="shared" si="16"/>
        <v>9.1647457627118661E-3</v>
      </c>
      <c r="Y134" s="1172">
        <f t="shared" si="13"/>
        <v>1.1800000000000001E-2</v>
      </c>
      <c r="Z134" s="1091"/>
    </row>
    <row r="135" spans="1:26">
      <c r="A135" s="1089"/>
      <c r="B135" s="1091"/>
      <c r="C135" s="1101" t="s">
        <v>133</v>
      </c>
      <c r="D135" s="1118">
        <v>1180399</v>
      </c>
      <c r="E135" s="1130">
        <v>769444</v>
      </c>
      <c r="F135" s="1092">
        <v>96872</v>
      </c>
      <c r="G135" s="1092">
        <v>158635</v>
      </c>
      <c r="H135" s="1104">
        <f t="shared" si="8"/>
        <v>255507</v>
      </c>
      <c r="I135" s="1093">
        <v>3.7000000000000002E-3</v>
      </c>
      <c r="J135" s="1093">
        <v>7.4000000000000003E-3</v>
      </c>
      <c r="K135" s="1107">
        <v>6.0000000000000001E-3</v>
      </c>
      <c r="L135" s="1107">
        <v>5.1000000000000004E-3</v>
      </c>
      <c r="M135" s="1118">
        <v>131556</v>
      </c>
      <c r="N135" s="1093">
        <v>6.4000000000000003E-3</v>
      </c>
      <c r="O135" s="1093">
        <v>6.0000000000000001E-3</v>
      </c>
      <c r="P135" s="1136">
        <f t="shared" si="17"/>
        <v>123951</v>
      </c>
      <c r="R135" s="1162">
        <f t="shared" si="9"/>
        <v>0.65185077249302992</v>
      </c>
      <c r="S135" s="1163">
        <f t="shared" si="10"/>
        <v>0.33206705101345907</v>
      </c>
      <c r="T135" s="1163">
        <f t="shared" si="6"/>
        <v>0.5148821754394205</v>
      </c>
      <c r="U135" s="1163">
        <f t="shared" si="11"/>
        <v>0.37913638373899738</v>
      </c>
      <c r="V135" s="1164">
        <f t="shared" si="12"/>
        <v>0.62086361626100262</v>
      </c>
      <c r="W135" s="1173">
        <f t="shared" si="15"/>
        <v>1.11E-2</v>
      </c>
      <c r="X135" s="1174">
        <f t="shared" si="16"/>
        <v>9.7202386426894476E-3</v>
      </c>
      <c r="Y135" s="1172">
        <f t="shared" si="13"/>
        <v>1.2400000000000001E-2</v>
      </c>
      <c r="Z135" s="1091"/>
    </row>
    <row r="136" spans="1:26">
      <c r="A136" s="1089"/>
      <c r="B136" s="1091"/>
      <c r="C136" s="1101" t="s">
        <v>136</v>
      </c>
      <c r="D136" s="1118">
        <v>1204277</v>
      </c>
      <c r="E136" s="1130">
        <v>787017</v>
      </c>
      <c r="F136" s="1092">
        <v>99856</v>
      </c>
      <c r="G136" s="1092">
        <v>161956</v>
      </c>
      <c r="H136" s="1104">
        <f t="shared" si="8"/>
        <v>261812</v>
      </c>
      <c r="I136" s="1093">
        <v>4.1999999999999997E-3</v>
      </c>
      <c r="J136" s="1093">
        <v>8.3000000000000001E-3</v>
      </c>
      <c r="K136" s="1107">
        <v>6.7999999999999996E-3</v>
      </c>
      <c r="L136" s="1107">
        <v>5.4000000000000003E-3</v>
      </c>
      <c r="M136" s="1118">
        <v>136583</v>
      </c>
      <c r="N136" s="1093">
        <v>7.1999999999999998E-3</v>
      </c>
      <c r="O136" s="1093">
        <v>6.3E-3</v>
      </c>
      <c r="P136" s="1136">
        <f t="shared" si="17"/>
        <v>125229</v>
      </c>
      <c r="R136" s="1162">
        <f t="shared" si="9"/>
        <v>0.6535182520300562</v>
      </c>
      <c r="S136" s="1163">
        <f t="shared" si="10"/>
        <v>0.3326637162856711</v>
      </c>
      <c r="T136" s="1163">
        <f t="shared" si="6"/>
        <v>0.52168349808259362</v>
      </c>
      <c r="U136" s="1163">
        <f t="shared" si="11"/>
        <v>0.38140344980367591</v>
      </c>
      <c r="V136" s="1164">
        <f t="shared" si="12"/>
        <v>0.61859655019632409</v>
      </c>
      <c r="W136" s="1173">
        <f t="shared" si="15"/>
        <v>1.2199999999999999E-2</v>
      </c>
      <c r="X136" s="1174">
        <f t="shared" si="16"/>
        <v>1.0782134329907607E-2</v>
      </c>
      <c r="Y136" s="1172">
        <f t="shared" si="13"/>
        <v>1.35E-2</v>
      </c>
      <c r="Z136" s="1091"/>
    </row>
    <row r="137" spans="1:26">
      <c r="A137" s="1089">
        <f>A133+1</f>
        <v>2016</v>
      </c>
      <c r="B137" s="1090" t="s">
        <v>230</v>
      </c>
      <c r="C137" s="1101" t="s">
        <v>135</v>
      </c>
      <c r="D137" s="1118">
        <v>1240593</v>
      </c>
      <c r="E137" s="1130">
        <v>799517</v>
      </c>
      <c r="F137" s="1092">
        <v>103025</v>
      </c>
      <c r="G137" s="1092">
        <v>166790</v>
      </c>
      <c r="H137" s="1104">
        <f t="shared" si="8"/>
        <v>269815</v>
      </c>
      <c r="I137" s="1093">
        <v>3.5000000000000001E-3</v>
      </c>
      <c r="J137" s="1093">
        <v>6.6E-3</v>
      </c>
      <c r="K137" s="1107">
        <v>5.4000000000000003E-3</v>
      </c>
      <c r="L137" s="1107">
        <v>6.1999999999999998E-3</v>
      </c>
      <c r="M137" s="1118">
        <v>142624</v>
      </c>
      <c r="N137" s="1093">
        <v>5.7000000000000002E-3</v>
      </c>
      <c r="O137" s="1093">
        <v>6.7000000000000002E-3</v>
      </c>
      <c r="P137" s="1136">
        <f t="shared" si="17"/>
        <v>127191</v>
      </c>
      <c r="R137" s="1162">
        <f t="shared" si="9"/>
        <v>0.64446357508062679</v>
      </c>
      <c r="S137" s="1163">
        <f t="shared" si="10"/>
        <v>0.33747249902128412</v>
      </c>
      <c r="T137" s="1163">
        <f t="shared" si="6"/>
        <v>0.52859922539517823</v>
      </c>
      <c r="U137" s="1163">
        <f t="shared" si="11"/>
        <v>0.38183570224042401</v>
      </c>
      <c r="V137" s="1164">
        <f t="shared" si="12"/>
        <v>0.61816429775957604</v>
      </c>
      <c r="W137" s="1173">
        <f t="shared" si="15"/>
        <v>1.1599999999999999E-2</v>
      </c>
      <c r="X137" s="1174">
        <f t="shared" si="16"/>
        <v>1.0702930238774755E-2</v>
      </c>
      <c r="Y137" s="1172">
        <f t="shared" si="13"/>
        <v>1.2400000000000001E-2</v>
      </c>
      <c r="Z137" s="1090" t="s">
        <v>230</v>
      </c>
    </row>
    <row r="138" spans="1:26">
      <c r="A138" s="1089"/>
      <c r="B138" s="1091"/>
      <c r="C138" s="1101" t="s">
        <v>134</v>
      </c>
      <c r="D138" s="1118">
        <v>1254606</v>
      </c>
      <c r="E138" s="1130">
        <v>823387</v>
      </c>
      <c r="F138" s="1092">
        <v>107253</v>
      </c>
      <c r="G138" s="1092">
        <v>172918</v>
      </c>
      <c r="H138" s="1104">
        <f t="shared" si="8"/>
        <v>280171</v>
      </c>
      <c r="I138" s="1093">
        <v>3.7000000000000002E-3</v>
      </c>
      <c r="J138" s="1093">
        <v>7.0000000000000001E-3</v>
      </c>
      <c r="K138" s="1107">
        <v>5.7999999999999996E-3</v>
      </c>
      <c r="L138" s="1107">
        <v>5.8999999999999999E-3</v>
      </c>
      <c r="M138" s="1118">
        <v>150770</v>
      </c>
      <c r="N138" s="1093">
        <v>6.1000000000000004E-3</v>
      </c>
      <c r="O138" s="1093">
        <v>6.4999999999999997E-3</v>
      </c>
      <c r="P138" s="1136">
        <f t="shared" si="17"/>
        <v>129401</v>
      </c>
      <c r="R138" s="1162">
        <f t="shared" si="9"/>
        <v>0.65629129782577156</v>
      </c>
      <c r="S138" s="1163">
        <f t="shared" si="10"/>
        <v>0.34026648465423914</v>
      </c>
      <c r="T138" s="1163">
        <f t="shared" si="6"/>
        <v>0.53813563859214553</v>
      </c>
      <c r="U138" s="1163">
        <f t="shared" si="11"/>
        <v>0.38281263942378047</v>
      </c>
      <c r="V138" s="1164">
        <f t="shared" si="12"/>
        <v>0.61718736057621948</v>
      </c>
      <c r="W138" s="1173">
        <f t="shared" si="15"/>
        <v>1.1699999999999999E-2</v>
      </c>
      <c r="X138" s="1174">
        <f t="shared" si="16"/>
        <v>1.0651375955363557E-2</v>
      </c>
      <c r="Y138" s="1172">
        <f t="shared" si="13"/>
        <v>1.26E-2</v>
      </c>
      <c r="Z138" s="1091"/>
    </row>
    <row r="139" spans="1:26">
      <c r="A139" s="1089"/>
      <c r="B139" s="1091"/>
      <c r="C139" s="1101" t="s">
        <v>133</v>
      </c>
      <c r="D139" s="1118">
        <v>1277294</v>
      </c>
      <c r="E139" s="1130">
        <v>847108</v>
      </c>
      <c r="F139" s="1092">
        <v>112187</v>
      </c>
      <c r="G139" s="1092">
        <v>178084</v>
      </c>
      <c r="H139" s="1104">
        <f t="shared" si="8"/>
        <v>290271</v>
      </c>
      <c r="I139" s="1093">
        <v>4.0000000000000001E-3</v>
      </c>
      <c r="J139" s="1093">
        <v>7.7000000000000002E-3</v>
      </c>
      <c r="K139" s="1107">
        <v>6.3E-3</v>
      </c>
      <c r="L139" s="1107">
        <v>5.8999999999999999E-3</v>
      </c>
      <c r="M139" s="1118">
        <v>158827</v>
      </c>
      <c r="N139" s="1093">
        <v>6.7000000000000002E-3</v>
      </c>
      <c r="O139" s="1093">
        <v>6.4000000000000003E-3</v>
      </c>
      <c r="P139" s="1136">
        <f t="shared" si="17"/>
        <v>131444</v>
      </c>
      <c r="R139" s="1162">
        <f t="shared" si="9"/>
        <v>0.66320518220550628</v>
      </c>
      <c r="S139" s="1163">
        <f t="shared" si="10"/>
        <v>0.34266114828333577</v>
      </c>
      <c r="T139" s="1163">
        <f t="shared" si="6"/>
        <v>0.5471679912908971</v>
      </c>
      <c r="U139" s="1163">
        <f t="shared" si="11"/>
        <v>0.386490555377561</v>
      </c>
      <c r="V139" s="1164">
        <f t="shared" si="12"/>
        <v>0.61350944462243906</v>
      </c>
      <c r="W139" s="1173">
        <f t="shared" si="15"/>
        <v>1.2199999999999999E-2</v>
      </c>
      <c r="X139" s="1174">
        <f t="shared" si="16"/>
        <v>1.1112507988192688E-2</v>
      </c>
      <c r="Y139" s="1172">
        <f t="shared" si="13"/>
        <v>1.3100000000000001E-2</v>
      </c>
      <c r="Z139" s="1091"/>
    </row>
    <row r="140" spans="1:26">
      <c r="A140" s="1089"/>
      <c r="B140" s="1091"/>
      <c r="C140" s="1101" t="s">
        <v>136</v>
      </c>
      <c r="D140" s="1118">
        <v>1292478</v>
      </c>
      <c r="E140" s="1130">
        <v>869107</v>
      </c>
      <c r="F140" s="1092">
        <v>116590</v>
      </c>
      <c r="G140" s="1092">
        <v>181845</v>
      </c>
      <c r="H140" s="1104">
        <f t="shared" si="8"/>
        <v>298435</v>
      </c>
      <c r="I140" s="1093">
        <v>4.5999999999999999E-3</v>
      </c>
      <c r="J140" s="1093">
        <v>8.8000000000000005E-3</v>
      </c>
      <c r="K140" s="1107">
        <v>7.1999999999999998E-3</v>
      </c>
      <c r="L140" s="1107">
        <v>6.1000000000000004E-3</v>
      </c>
      <c r="M140" s="1118">
        <v>165166</v>
      </c>
      <c r="N140" s="1093">
        <v>7.7000000000000002E-3</v>
      </c>
      <c r="O140" s="1093">
        <v>6.6E-3</v>
      </c>
      <c r="P140" s="1136">
        <f t="shared" si="17"/>
        <v>133269</v>
      </c>
      <c r="R140" s="1162">
        <f t="shared" si="9"/>
        <v>0.67243465652800283</v>
      </c>
      <c r="S140" s="1163">
        <f t="shared" si="10"/>
        <v>0.343381194720558</v>
      </c>
      <c r="T140" s="1163">
        <f t="shared" si="6"/>
        <v>0.55344044766867162</v>
      </c>
      <c r="U140" s="1163">
        <f t="shared" si="11"/>
        <v>0.39067133546668453</v>
      </c>
      <c r="V140" s="1164">
        <f t="shared" si="12"/>
        <v>0.60932866453331547</v>
      </c>
      <c r="W140" s="1173">
        <f t="shared" si="15"/>
        <v>1.3299999999999999E-2</v>
      </c>
      <c r="X140" s="1174">
        <f t="shared" si="16"/>
        <v>1.2060657017010706E-2</v>
      </c>
      <c r="Y140" s="1172">
        <f t="shared" si="13"/>
        <v>1.43E-2</v>
      </c>
      <c r="Z140" s="1091"/>
    </row>
    <row r="141" spans="1:26">
      <c r="A141" s="1089">
        <f>A137+1</f>
        <v>2017</v>
      </c>
      <c r="B141" s="1090" t="s">
        <v>555</v>
      </c>
      <c r="C141" s="1101" t="s">
        <v>135</v>
      </c>
      <c r="D141" s="1118">
        <v>1337602</v>
      </c>
      <c r="E141" s="1130">
        <v>884537</v>
      </c>
      <c r="F141" s="1092">
        <v>120012</v>
      </c>
      <c r="G141" s="1092">
        <v>186840</v>
      </c>
      <c r="H141" s="1104">
        <f t="shared" si="8"/>
        <v>306852</v>
      </c>
      <c r="I141" s="1093">
        <v>3.8E-3</v>
      </c>
      <c r="J141" s="1093">
        <v>7.0000000000000001E-3</v>
      </c>
      <c r="K141" s="1107">
        <v>5.7000000000000002E-3</v>
      </c>
      <c r="L141" s="1107">
        <v>6.7999999999999996E-3</v>
      </c>
      <c r="M141" s="1118">
        <v>172722</v>
      </c>
      <c r="N141" s="1093">
        <v>6.0000000000000001E-3</v>
      </c>
      <c r="O141" s="1093">
        <v>7.3000000000000001E-3</v>
      </c>
      <c r="P141" s="1136">
        <f t="shared" si="17"/>
        <v>134130</v>
      </c>
      <c r="R141" s="1162">
        <f t="shared" si="9"/>
        <v>0.66128564401069978</v>
      </c>
      <c r="S141" s="1163">
        <f t="shared" si="10"/>
        <v>0.34690691288210668</v>
      </c>
      <c r="T141" s="1163">
        <f t="shared" si="6"/>
        <v>0.5628837354816002</v>
      </c>
      <c r="U141" s="1163">
        <f t="shared" si="11"/>
        <v>0.39110711352704236</v>
      </c>
      <c r="V141" s="1164">
        <f t="shared" si="12"/>
        <v>0.6088928864729577</v>
      </c>
      <c r="W141" s="1173">
        <f t="shared" si="15"/>
        <v>1.2500000000000001E-2</v>
      </c>
      <c r="X141" s="1174">
        <f t="shared" si="16"/>
        <v>1.1469823305748155E-2</v>
      </c>
      <c r="Y141" s="1172">
        <f t="shared" si="13"/>
        <v>1.3299999999999999E-2</v>
      </c>
      <c r="Z141" s="1090" t="s">
        <v>555</v>
      </c>
    </row>
    <row r="142" spans="1:26">
      <c r="A142" s="1089"/>
      <c r="B142" s="1091"/>
      <c r="C142" s="1101" t="s">
        <v>134</v>
      </c>
      <c r="D142" s="1118">
        <v>1350695</v>
      </c>
      <c r="E142" s="1130">
        <v>913229</v>
      </c>
      <c r="F142" s="1092">
        <v>124771</v>
      </c>
      <c r="G142" s="1092">
        <v>193504</v>
      </c>
      <c r="H142" s="1104">
        <f t="shared" si="8"/>
        <v>318275</v>
      </c>
      <c r="I142" s="1093">
        <v>3.8E-3</v>
      </c>
      <c r="J142" s="1093">
        <v>7.1000000000000004E-3</v>
      </c>
      <c r="K142" s="1107">
        <v>5.7999999999999996E-3</v>
      </c>
      <c r="L142" s="1107">
        <v>6.6E-3</v>
      </c>
      <c r="M142" s="1118">
        <v>181631</v>
      </c>
      <c r="N142" s="1093">
        <v>6.1000000000000004E-3</v>
      </c>
      <c r="O142" s="1093">
        <v>7.1000000000000004E-3</v>
      </c>
      <c r="P142" s="1136">
        <f t="shared" si="17"/>
        <v>136644</v>
      </c>
      <c r="R142" s="1162">
        <f t="shared" si="9"/>
        <v>0.67611785043995865</v>
      </c>
      <c r="S142" s="1163">
        <f t="shared" si="10"/>
        <v>0.3485160896116965</v>
      </c>
      <c r="T142" s="1163">
        <f t="shared" si="6"/>
        <v>0.57067316000314194</v>
      </c>
      <c r="U142" s="1163">
        <f t="shared" si="11"/>
        <v>0.39202262194642995</v>
      </c>
      <c r="V142" s="1164">
        <f t="shared" si="12"/>
        <v>0.60797737805356999</v>
      </c>
      <c r="W142" s="1173">
        <f t="shared" si="15"/>
        <v>1.24E-2</v>
      </c>
      <c r="X142" s="1174">
        <f t="shared" si="16"/>
        <v>1.1336617780509936E-2</v>
      </c>
      <c r="Y142" s="1172">
        <f t="shared" si="13"/>
        <v>1.32E-2</v>
      </c>
      <c r="Z142" s="1091"/>
    </row>
    <row r="143" spans="1:26">
      <c r="A143" s="1089"/>
      <c r="B143" s="1091"/>
      <c r="C143" s="1101" t="s">
        <v>133</v>
      </c>
      <c r="D143" s="1118">
        <v>1363568</v>
      </c>
      <c r="E143" s="1130">
        <v>931040</v>
      </c>
      <c r="F143" s="1092">
        <v>128232</v>
      </c>
      <c r="G143" s="1092">
        <v>198055</v>
      </c>
      <c r="H143" s="1104">
        <f t="shared" si="8"/>
        <v>326287</v>
      </c>
      <c r="I143" s="1093">
        <v>4.1999999999999997E-3</v>
      </c>
      <c r="J143" s="1093">
        <v>7.9000000000000008E-3</v>
      </c>
      <c r="K143" s="1107">
        <v>6.4000000000000003E-3</v>
      </c>
      <c r="L143" s="1107">
        <v>6.4999999999999997E-3</v>
      </c>
      <c r="M143" s="1118">
        <v>189428</v>
      </c>
      <c r="N143" s="1093">
        <v>6.6E-3</v>
      </c>
      <c r="O143" s="1093">
        <v>6.8999999999999999E-3</v>
      </c>
      <c r="P143" s="1136">
        <f t="shared" si="17"/>
        <v>136859</v>
      </c>
      <c r="R143" s="1162">
        <f t="shared" si="9"/>
        <v>0.6827968975511306</v>
      </c>
      <c r="S143" s="1163">
        <f t="shared" si="10"/>
        <v>0.35045433064100362</v>
      </c>
      <c r="T143" s="1163">
        <f t="shared" si="6"/>
        <v>0.58055638134525744</v>
      </c>
      <c r="U143" s="1163">
        <f t="shared" si="11"/>
        <v>0.39300370532690543</v>
      </c>
      <c r="V143" s="1164">
        <f t="shared" si="12"/>
        <v>0.60699629467309457</v>
      </c>
      <c r="W143" s="1173">
        <f t="shared" si="15"/>
        <v>1.29E-2</v>
      </c>
      <c r="X143" s="1174">
        <f t="shared" si="16"/>
        <v>1.2069533607581524E-2</v>
      </c>
      <c r="Y143" s="1172">
        <f t="shared" si="13"/>
        <v>1.35E-2</v>
      </c>
      <c r="Z143" s="1091"/>
    </row>
    <row r="144" spans="1:26">
      <c r="A144" s="1089"/>
      <c r="B144" s="1091"/>
      <c r="C144" s="1101" t="s">
        <v>136</v>
      </c>
      <c r="D144" s="1118">
        <v>1378824</v>
      </c>
      <c r="E144" s="1130">
        <v>939067</v>
      </c>
      <c r="F144" s="1092">
        <v>132091</v>
      </c>
      <c r="G144" s="1092">
        <v>200431</v>
      </c>
      <c r="H144" s="1104">
        <f t="shared" si="8"/>
        <v>332522</v>
      </c>
      <c r="I144" s="1093">
        <v>4.4999999999999997E-3</v>
      </c>
      <c r="J144" s="1093">
        <v>8.6E-3</v>
      </c>
      <c r="K144" s="1107">
        <v>7.0000000000000001E-3</v>
      </c>
      <c r="L144" s="1107">
        <v>6.6E-3</v>
      </c>
      <c r="M144" s="1118">
        <v>194461</v>
      </c>
      <c r="N144" s="1093">
        <v>7.1999999999999998E-3</v>
      </c>
      <c r="O144" s="1093">
        <v>7.0000000000000001E-3</v>
      </c>
      <c r="P144" s="1136">
        <f t="shared" si="17"/>
        <v>138061</v>
      </c>
      <c r="R144" s="1162">
        <f t="shared" si="9"/>
        <v>0.6810637180669904</v>
      </c>
      <c r="S144" s="1163">
        <f t="shared" si="10"/>
        <v>0.35409826987850707</v>
      </c>
      <c r="T144" s="1163">
        <f t="shared" si="6"/>
        <v>0.58480641882341622</v>
      </c>
      <c r="U144" s="1163">
        <f t="shared" si="11"/>
        <v>0.39723988187247761</v>
      </c>
      <c r="V144" s="1164">
        <f t="shared" si="12"/>
        <v>0.60276011812752239</v>
      </c>
      <c r="W144" s="1173">
        <f t="shared" si="15"/>
        <v>1.3600000000000001E-2</v>
      </c>
      <c r="X144" s="1174">
        <f t="shared" si="16"/>
        <v>1.2754890953998598E-2</v>
      </c>
      <c r="Y144" s="1172">
        <f t="shared" si="13"/>
        <v>1.4200000000000001E-2</v>
      </c>
      <c r="Z144" s="1091"/>
    </row>
    <row r="145" spans="1:26">
      <c r="A145" s="1089">
        <f>A141+1</f>
        <v>2018</v>
      </c>
      <c r="B145" s="1090" t="s">
        <v>826</v>
      </c>
      <c r="C145" s="1101" t="s">
        <v>135</v>
      </c>
      <c r="D145" s="1118">
        <v>1416320</v>
      </c>
      <c r="E145" s="1130">
        <v>946058</v>
      </c>
      <c r="F145" s="1092">
        <v>134610</v>
      </c>
      <c r="G145" s="1092">
        <v>205599</v>
      </c>
      <c r="H145" s="1104">
        <f t="shared" si="8"/>
        <v>340209</v>
      </c>
      <c r="I145" s="1093">
        <v>3.5999999999999999E-3</v>
      </c>
      <c r="J145" s="1093">
        <v>6.7999999999999996E-3</v>
      </c>
      <c r="K145" s="1107">
        <v>5.4999999999999997E-3</v>
      </c>
      <c r="L145" s="1107">
        <v>6.6E-3</v>
      </c>
      <c r="M145" s="1118">
        <v>201301</v>
      </c>
      <c r="N145" s="1093">
        <v>5.7000000000000002E-3</v>
      </c>
      <c r="O145" s="1093">
        <v>6.7999999999999996E-3</v>
      </c>
      <c r="P145" s="1136">
        <f t="shared" si="17"/>
        <v>138908</v>
      </c>
      <c r="R145" s="1162">
        <f t="shared" si="9"/>
        <v>0.6679691030275644</v>
      </c>
      <c r="S145" s="1163">
        <f t="shared" si="10"/>
        <v>0.35960691627786034</v>
      </c>
      <c r="T145" s="1163">
        <f t="shared" si="6"/>
        <v>0.59169804443738994</v>
      </c>
      <c r="U145" s="1163">
        <f t="shared" si="11"/>
        <v>0.39566854492385561</v>
      </c>
      <c r="V145" s="1164">
        <f t="shared" si="12"/>
        <v>0.60433145507614439</v>
      </c>
      <c r="W145" s="1173">
        <f t="shared" si="15"/>
        <v>1.21E-2</v>
      </c>
      <c r="X145" s="1174">
        <f t="shared" si="16"/>
        <v>1.152033288219541E-2</v>
      </c>
      <c r="Y145" s="1172">
        <f t="shared" si="13"/>
        <v>1.2500000000000001E-2</v>
      </c>
      <c r="Z145" s="1090" t="s">
        <v>826</v>
      </c>
    </row>
    <row r="146" spans="1:26">
      <c r="A146" s="1089"/>
      <c r="B146" s="1091"/>
      <c r="C146" s="1101" t="s">
        <v>134</v>
      </c>
      <c r="D146" s="1118"/>
      <c r="E146" s="1130"/>
      <c r="F146" s="1092"/>
      <c r="G146" s="1092"/>
      <c r="H146" s="1104"/>
      <c r="I146" s="1093"/>
      <c r="J146" s="1093"/>
      <c r="K146" s="1107"/>
      <c r="L146" s="1107"/>
      <c r="M146" s="1118"/>
      <c r="N146" s="1093"/>
      <c r="O146" s="1093"/>
      <c r="P146" s="1137"/>
      <c r="R146" s="1162"/>
      <c r="S146" s="1163"/>
      <c r="T146" s="1163"/>
      <c r="U146" s="1163"/>
      <c r="V146" s="1164"/>
      <c r="W146" s="1168"/>
      <c r="X146" s="10"/>
      <c r="Y146" s="26"/>
    </row>
    <row r="147" spans="1:26">
      <c r="A147" s="1089"/>
      <c r="B147" s="1091"/>
      <c r="C147" s="1101" t="s">
        <v>133</v>
      </c>
      <c r="D147" s="1118"/>
      <c r="E147" s="1130"/>
      <c r="F147" s="1092"/>
      <c r="G147" s="1092"/>
      <c r="H147" s="1104"/>
      <c r="I147" s="1093"/>
      <c r="J147" s="1093"/>
      <c r="K147" s="1107"/>
      <c r="L147" s="1107"/>
      <c r="M147" s="1118"/>
      <c r="N147" s="1093"/>
      <c r="O147" s="1093"/>
      <c r="P147" s="1137"/>
      <c r="R147" s="1162"/>
      <c r="S147" s="1163"/>
      <c r="T147" s="1163"/>
      <c r="U147" s="1163"/>
      <c r="V147" s="1164"/>
      <c r="W147" s="1168"/>
      <c r="X147" s="10"/>
      <c r="Y147" s="26"/>
    </row>
    <row r="148" spans="1:26">
      <c r="A148" s="1089"/>
      <c r="B148" s="1091"/>
      <c r="C148" s="1101" t="s">
        <v>136</v>
      </c>
      <c r="D148" s="1118"/>
      <c r="E148" s="1130"/>
      <c r="F148" s="1092"/>
      <c r="G148" s="1092"/>
      <c r="H148" s="1104"/>
      <c r="I148" s="1093"/>
      <c r="J148" s="1093"/>
      <c r="K148" s="1107"/>
      <c r="L148" s="1107"/>
      <c r="M148" s="1118"/>
      <c r="N148" s="1093"/>
      <c r="O148" s="1093"/>
      <c r="P148" s="1137"/>
      <c r="R148" s="1162"/>
      <c r="S148" s="1163"/>
      <c r="T148" s="1163"/>
      <c r="U148" s="1163"/>
      <c r="V148" s="1164"/>
      <c r="W148" s="1168"/>
      <c r="X148" s="10"/>
      <c r="Y148" s="26"/>
    </row>
    <row r="149" spans="1:26">
      <c r="A149" s="1089"/>
      <c r="B149" s="1091"/>
      <c r="C149" s="1101"/>
      <c r="D149" s="1118"/>
      <c r="E149" s="1130"/>
      <c r="F149" s="1092"/>
      <c r="G149" s="1092"/>
      <c r="H149" s="1104"/>
      <c r="I149" s="1093"/>
      <c r="J149" s="1093"/>
      <c r="K149" s="1107"/>
      <c r="L149" s="1107"/>
      <c r="M149" s="1118"/>
      <c r="N149" s="1093"/>
      <c r="O149" s="1093"/>
      <c r="P149" s="1137"/>
      <c r="R149" s="1162"/>
      <c r="S149" s="1163"/>
      <c r="T149" s="1163"/>
      <c r="U149" s="1163"/>
      <c r="V149" s="1164"/>
      <c r="W149" s="1168"/>
      <c r="X149" s="10"/>
      <c r="Y149" s="26"/>
    </row>
    <row r="150" spans="1:26">
      <c r="A150" s="1089"/>
      <c r="B150" s="1091"/>
      <c r="C150" s="1101"/>
      <c r="D150" s="1118"/>
      <c r="E150" s="1130"/>
      <c r="F150" s="1092"/>
      <c r="G150" s="1092"/>
      <c r="H150" s="1104"/>
      <c r="I150" s="1093"/>
      <c r="J150" s="1093"/>
      <c r="K150" s="1107"/>
      <c r="L150" s="1107"/>
      <c r="M150" s="1118"/>
      <c r="N150" s="1093"/>
      <c r="O150" s="1093"/>
      <c r="P150" s="1137"/>
      <c r="R150" s="1162"/>
      <c r="S150" s="1163"/>
      <c r="T150" s="1163"/>
      <c r="U150" s="1163"/>
      <c r="V150" s="1164"/>
      <c r="W150" s="1168"/>
      <c r="X150" s="10"/>
      <c r="Y150" s="26"/>
    </row>
    <row r="151" spans="1:26">
      <c r="A151" s="1089"/>
      <c r="B151" s="1091"/>
      <c r="C151" s="1101"/>
      <c r="D151" s="1118"/>
      <c r="E151" s="1130"/>
      <c r="F151" s="1092"/>
      <c r="G151" s="1092"/>
      <c r="H151" s="1104"/>
      <c r="I151" s="1093"/>
      <c r="J151" s="1093"/>
      <c r="K151" s="1107"/>
      <c r="L151" s="1107"/>
      <c r="M151" s="1118"/>
      <c r="N151" s="1093"/>
      <c r="O151" s="1093"/>
      <c r="P151" s="1137"/>
      <c r="R151" s="1162"/>
      <c r="S151" s="1163"/>
      <c r="T151" s="1163"/>
      <c r="U151" s="1163"/>
      <c r="V151" s="1164"/>
      <c r="W151" s="1168"/>
      <c r="X151" s="10"/>
      <c r="Y151" s="26"/>
    </row>
    <row r="152" spans="1:26" ht="16" thickBot="1">
      <c r="A152" s="1094"/>
      <c r="B152" s="1095"/>
      <c r="C152" s="1102"/>
      <c r="D152" s="1119"/>
      <c r="E152" s="1131"/>
      <c r="F152" s="1096"/>
      <c r="G152" s="1096"/>
      <c r="H152" s="1105"/>
      <c r="I152" s="1097"/>
      <c r="J152" s="1097"/>
      <c r="K152" s="1108"/>
      <c r="L152" s="1108"/>
      <c r="M152" s="1119"/>
      <c r="N152" s="1097"/>
      <c r="O152" s="1097"/>
      <c r="P152" s="1138"/>
      <c r="R152" s="1165"/>
      <c r="S152" s="1166"/>
      <c r="T152" s="1166"/>
      <c r="U152" s="1166"/>
      <c r="V152" s="1167"/>
      <c r="W152" s="1169"/>
      <c r="X152" s="1170"/>
      <c r="Y152" s="1171"/>
    </row>
    <row r="153" spans="1:26" ht="16" thickBot="1">
      <c r="A153" s="44"/>
      <c r="B153" s="44"/>
      <c r="C153" s="44"/>
      <c r="D153" s="1117"/>
      <c r="E153" s="1117"/>
      <c r="F153" s="1083"/>
      <c r="G153" s="1083"/>
      <c r="H153" s="1083"/>
      <c r="I153" s="1084"/>
      <c r="J153" s="1084"/>
      <c r="K153" s="1084"/>
      <c r="L153" s="1084"/>
      <c r="M153" s="1117"/>
      <c r="N153" s="1084"/>
      <c r="O153" s="1084"/>
      <c r="P153" s="1084"/>
      <c r="Q153" s="1084"/>
      <c r="R153" s="1084"/>
      <c r="S153" s="1084"/>
      <c r="T153" s="1084"/>
      <c r="U153" s="1084"/>
      <c r="V153" s="1084"/>
      <c r="Y153" s="1084"/>
    </row>
    <row r="154" spans="1:26">
      <c r="A154" s="1077"/>
      <c r="B154" s="1078"/>
      <c r="C154" s="1078"/>
      <c r="D154" s="1081" t="s">
        <v>776</v>
      </c>
      <c r="E154" s="1081" t="s">
        <v>776</v>
      </c>
      <c r="F154" s="1109" t="s">
        <v>899</v>
      </c>
      <c r="G154" s="1081" t="s">
        <v>900</v>
      </c>
      <c r="H154" s="1115" t="s">
        <v>776</v>
      </c>
      <c r="I154" s="1128" t="s">
        <v>899</v>
      </c>
      <c r="J154" s="1112" t="s">
        <v>900</v>
      </c>
      <c r="K154" s="1112" t="s">
        <v>776</v>
      </c>
      <c r="L154" s="1139" t="s">
        <v>776</v>
      </c>
      <c r="M154" s="1111" t="s">
        <v>776</v>
      </c>
      <c r="N154" s="1112" t="s">
        <v>894</v>
      </c>
      <c r="O154" s="1112" t="s">
        <v>894</v>
      </c>
      <c r="P154" s="1133" t="s">
        <v>776</v>
      </c>
      <c r="R154" s="1121" t="s">
        <v>903</v>
      </c>
      <c r="S154" s="1122" t="s">
        <v>905</v>
      </c>
      <c r="T154" s="1122" t="s">
        <v>907</v>
      </c>
      <c r="U154" s="1122" t="s">
        <v>908</v>
      </c>
      <c r="V154" s="1123" t="s">
        <v>909</v>
      </c>
      <c r="Y154" s="1155" t="s">
        <v>894</v>
      </c>
    </row>
    <row r="155" spans="1:26" ht="16" thickBot="1">
      <c r="A155" s="1079" t="s">
        <v>50</v>
      </c>
      <c r="B155" s="1080"/>
      <c r="C155" s="1080" t="s">
        <v>892</v>
      </c>
      <c r="D155" s="1082" t="s">
        <v>901</v>
      </c>
      <c r="E155" s="1082" t="s">
        <v>902</v>
      </c>
      <c r="F155" s="1110" t="s">
        <v>893</v>
      </c>
      <c r="G155" s="1082" t="s">
        <v>893</v>
      </c>
      <c r="H155" s="1116" t="s">
        <v>893</v>
      </c>
      <c r="I155" s="1129" t="s">
        <v>895</v>
      </c>
      <c r="J155" s="1114" t="s">
        <v>896</v>
      </c>
      <c r="K155" s="1114" t="s">
        <v>895</v>
      </c>
      <c r="L155" s="1140" t="s">
        <v>897</v>
      </c>
      <c r="M155" s="1113" t="s">
        <v>894</v>
      </c>
      <c r="N155" s="1114" t="s">
        <v>895</v>
      </c>
      <c r="O155" s="1114" t="s">
        <v>897</v>
      </c>
      <c r="P155" s="1134" t="s">
        <v>898</v>
      </c>
      <c r="R155" s="1124" t="s">
        <v>904</v>
      </c>
      <c r="S155" s="1125" t="s">
        <v>906</v>
      </c>
      <c r="T155" s="1125" t="s">
        <v>906</v>
      </c>
      <c r="U155" s="1125" t="s">
        <v>906</v>
      </c>
      <c r="V155" s="1126" t="s">
        <v>906</v>
      </c>
      <c r="Y155" s="1158" t="s">
        <v>927</v>
      </c>
    </row>
    <row r="156" spans="1:26">
      <c r="B156" s="44"/>
      <c r="C156" s="44"/>
      <c r="D156" s="44"/>
      <c r="E156" s="1117"/>
      <c r="F156" s="1117"/>
      <c r="G156" s="1083"/>
      <c r="H156" s="1083"/>
      <c r="I156" s="1083"/>
      <c r="J156" s="1084"/>
      <c r="K156" s="1084"/>
      <c r="L156" s="1084"/>
      <c r="M156" s="1084"/>
      <c r="N156" s="1117"/>
      <c r="O156" s="1084"/>
      <c r="P156" s="1084"/>
      <c r="R156" s="2"/>
      <c r="S156" s="2"/>
      <c r="T156" s="2"/>
      <c r="U156" s="2"/>
      <c r="V156" s="2"/>
      <c r="X156" s="2"/>
      <c r="Y156" s="2"/>
      <c r="Z156" s="2"/>
    </row>
    <row r="157" spans="1:26">
      <c r="B157" s="44"/>
      <c r="C157" s="44"/>
      <c r="D157" s="44"/>
      <c r="E157" s="1117"/>
      <c r="F157" s="1117"/>
      <c r="G157" s="1083"/>
      <c r="H157" s="1083"/>
      <c r="I157" s="1083"/>
      <c r="J157" s="1084"/>
      <c r="K157" s="1084"/>
      <c r="L157" s="1084"/>
      <c r="M157" s="1084"/>
      <c r="N157" s="1117"/>
      <c r="O157" s="1084"/>
      <c r="P157" s="1084"/>
      <c r="R157" s="2"/>
      <c r="S157" s="2"/>
      <c r="T157" s="2"/>
      <c r="U157" s="2"/>
      <c r="V157" s="2"/>
      <c r="W157" s="2"/>
      <c r="X157" s="2"/>
      <c r="Y157" s="2"/>
      <c r="Z157" s="2"/>
    </row>
    <row r="158" spans="1:26">
      <c r="B158" s="44"/>
      <c r="C158" s="44"/>
      <c r="D158" s="44"/>
      <c r="E158" s="1117"/>
      <c r="F158" s="1117"/>
      <c r="G158" s="1083"/>
      <c r="H158" s="1083"/>
      <c r="I158" s="1083"/>
      <c r="J158" s="1084"/>
      <c r="K158" s="1084"/>
      <c r="L158" s="1084"/>
      <c r="M158" s="1084"/>
      <c r="N158" s="1117"/>
      <c r="O158" s="1084"/>
      <c r="P158" s="1084"/>
      <c r="R158" s="2"/>
      <c r="S158" s="2"/>
      <c r="T158" s="2"/>
      <c r="U158" s="2"/>
      <c r="V158" s="2"/>
      <c r="W158" s="2"/>
      <c r="X158" s="2"/>
      <c r="Y158" s="2"/>
      <c r="Z158" s="2"/>
    </row>
    <row r="159" spans="1:26">
      <c r="B159" s="44"/>
      <c r="C159" s="44"/>
      <c r="D159" s="44"/>
      <c r="E159" s="1117"/>
      <c r="F159" s="1117"/>
      <c r="G159" s="1083"/>
      <c r="H159" s="1083"/>
      <c r="I159" s="1083"/>
      <c r="J159" s="1084"/>
      <c r="K159" s="1084"/>
      <c r="L159" s="1084"/>
      <c r="M159" s="1084"/>
      <c r="N159" s="1117"/>
      <c r="O159" s="1084"/>
      <c r="P159" s="1084"/>
      <c r="R159" s="2"/>
      <c r="S159" s="2"/>
      <c r="T159" s="2"/>
      <c r="U159" s="2"/>
      <c r="V159" s="2"/>
      <c r="W159" s="2"/>
      <c r="X159" s="2"/>
      <c r="Y159" s="2"/>
      <c r="Z159" s="2"/>
    </row>
    <row r="160" spans="1:26">
      <c r="B160" s="44"/>
      <c r="C160" s="44"/>
      <c r="D160" s="44"/>
      <c r="E160" s="1117"/>
      <c r="F160" s="1117"/>
      <c r="G160" s="1083"/>
      <c r="H160" s="1083"/>
      <c r="I160" s="1083"/>
      <c r="J160" s="1084"/>
      <c r="K160" s="1084"/>
      <c r="L160" s="1084"/>
      <c r="M160" s="1084"/>
      <c r="N160" s="1117"/>
      <c r="O160" s="1084"/>
      <c r="P160" s="1084"/>
      <c r="R160" s="2"/>
      <c r="S160" s="2"/>
      <c r="T160" s="2"/>
      <c r="U160" s="2"/>
      <c r="V160" s="2"/>
      <c r="W160" s="2"/>
      <c r="X160" s="2"/>
      <c r="Y160" s="2"/>
      <c r="Z160" s="2"/>
    </row>
    <row r="161" spans="2:26">
      <c r="B161" s="44"/>
      <c r="C161" s="44"/>
      <c r="D161" s="44"/>
      <c r="E161" s="1117"/>
      <c r="F161" s="1117"/>
      <c r="G161" s="1083"/>
      <c r="H161" s="1083"/>
      <c r="I161" s="1083"/>
      <c r="J161" s="1084"/>
      <c r="K161" s="1084"/>
      <c r="L161" s="1084"/>
      <c r="M161" s="1084"/>
      <c r="N161" s="1117"/>
      <c r="O161" s="1084"/>
      <c r="P161" s="1084"/>
      <c r="R161" s="2"/>
      <c r="S161" s="2"/>
      <c r="T161" s="2"/>
      <c r="U161" s="2"/>
      <c r="V161" s="2"/>
      <c r="W161" s="2"/>
      <c r="X161" s="2"/>
      <c r="Y161" s="2"/>
      <c r="Z161" s="2"/>
    </row>
    <row r="162" spans="2:26">
      <c r="B162" s="44"/>
      <c r="C162" s="44"/>
      <c r="D162" s="44"/>
      <c r="E162" s="1117"/>
      <c r="F162" s="1117"/>
      <c r="G162" s="1083"/>
      <c r="H162" s="1083"/>
      <c r="I162" s="1083"/>
      <c r="J162" s="1084"/>
      <c r="K162" s="1084"/>
      <c r="L162" s="1084"/>
      <c r="M162" s="1084"/>
      <c r="N162" s="1117"/>
      <c r="O162" s="1084"/>
      <c r="P162" s="1084"/>
      <c r="R162" s="2"/>
      <c r="S162" s="2"/>
      <c r="T162" s="2"/>
      <c r="U162" s="2"/>
      <c r="V162" s="2"/>
      <c r="W162" s="2"/>
      <c r="X162" s="2"/>
      <c r="Y162" s="2"/>
      <c r="Z162" s="2"/>
    </row>
    <row r="163" spans="2:26">
      <c r="B163" s="44"/>
      <c r="C163" s="44"/>
      <c r="D163" s="44"/>
      <c r="E163" s="1117"/>
      <c r="F163" s="1117"/>
      <c r="G163" s="1083"/>
      <c r="H163" s="1083"/>
      <c r="I163" s="1083"/>
      <c r="J163" s="1084"/>
      <c r="K163" s="1084"/>
      <c r="L163" s="1084"/>
      <c r="M163" s="1084"/>
      <c r="N163" s="1117"/>
      <c r="O163" s="1084"/>
      <c r="P163" s="1084"/>
      <c r="R163" s="2"/>
      <c r="S163" s="2"/>
      <c r="T163" s="2"/>
      <c r="U163" s="2"/>
      <c r="V163" s="2"/>
      <c r="W163" s="2"/>
      <c r="X163" s="2"/>
      <c r="Y163" s="2"/>
      <c r="Z163" s="2"/>
    </row>
    <row r="164" spans="2:26">
      <c r="B164" s="44"/>
      <c r="C164" s="44"/>
      <c r="D164" s="44"/>
      <c r="E164" s="1117"/>
      <c r="F164" s="1117"/>
      <c r="G164" s="1083"/>
      <c r="H164" s="1083"/>
      <c r="I164" s="1083"/>
      <c r="J164" s="1084"/>
      <c r="K164" s="1084"/>
      <c r="L164" s="1084"/>
      <c r="M164" s="1084"/>
      <c r="N164" s="1117"/>
      <c r="O164" s="1084"/>
      <c r="P164" s="1084"/>
      <c r="R164" s="2"/>
      <c r="S164" s="2"/>
      <c r="T164" s="2"/>
      <c r="U164" s="2"/>
      <c r="V164" s="2"/>
      <c r="W164" s="2"/>
      <c r="X164" s="2"/>
      <c r="Y164" s="2"/>
      <c r="Z164" s="2"/>
    </row>
    <row r="165" spans="2:26">
      <c r="B165" s="44"/>
      <c r="C165" s="44"/>
      <c r="D165" s="44"/>
      <c r="E165" s="1117"/>
      <c r="F165" s="1117"/>
      <c r="G165" s="1083"/>
      <c r="H165" s="1083"/>
      <c r="I165" s="1083"/>
      <c r="J165" s="1084"/>
      <c r="K165" s="1084"/>
      <c r="L165" s="1084"/>
      <c r="M165" s="1084"/>
      <c r="N165" s="1117"/>
      <c r="O165" s="1084"/>
      <c r="P165" s="1084"/>
      <c r="R165" s="2"/>
      <c r="S165" s="2"/>
      <c r="T165" s="2"/>
      <c r="U165" s="2"/>
      <c r="V165" s="2"/>
      <c r="W165" s="2"/>
      <c r="X165" s="2"/>
      <c r="Y165" s="2"/>
      <c r="Z165" s="2"/>
    </row>
    <row r="166" spans="2:26">
      <c r="B166" s="44"/>
      <c r="C166" s="44"/>
      <c r="D166" s="44"/>
      <c r="E166" s="1117"/>
      <c r="F166" s="1117"/>
      <c r="G166" s="1083"/>
      <c r="H166" s="1083"/>
      <c r="I166" s="1083"/>
      <c r="J166" s="1084"/>
      <c r="K166" s="1084"/>
      <c r="L166" s="1084"/>
      <c r="M166" s="1084"/>
      <c r="N166" s="1117"/>
      <c r="O166" s="1084"/>
      <c r="P166" s="1084"/>
      <c r="R166" s="2"/>
      <c r="S166" s="2"/>
      <c r="T166" s="2"/>
      <c r="U166" s="2"/>
      <c r="V166" s="2"/>
      <c r="W166" s="2"/>
      <c r="X166" s="2"/>
      <c r="Y166" s="2"/>
      <c r="Z166" s="2"/>
    </row>
    <row r="167" spans="2:26">
      <c r="B167" s="44"/>
      <c r="C167" s="44"/>
      <c r="D167" s="44"/>
      <c r="E167" s="1117"/>
      <c r="F167" s="1117"/>
      <c r="G167" s="1083"/>
      <c r="H167" s="1083"/>
      <c r="I167" s="1083"/>
      <c r="J167" s="1084"/>
      <c r="K167" s="1084"/>
      <c r="L167" s="1084"/>
      <c r="M167" s="1084"/>
      <c r="N167" s="1117"/>
      <c r="O167" s="1084"/>
      <c r="P167" s="1084"/>
      <c r="R167" s="2"/>
      <c r="S167" s="2"/>
      <c r="T167" s="2"/>
      <c r="U167" s="2"/>
      <c r="V167" s="2"/>
      <c r="W167" s="2"/>
      <c r="X167" s="2"/>
      <c r="Y167" s="2"/>
      <c r="Z167" s="2"/>
    </row>
    <row r="168" spans="2:26">
      <c r="B168" s="44"/>
      <c r="C168" s="44"/>
      <c r="D168" s="44"/>
      <c r="E168" s="1117"/>
      <c r="F168" s="1117"/>
      <c r="G168" s="1083"/>
      <c r="H168" s="1083"/>
      <c r="I168" s="1083"/>
      <c r="J168" s="1084"/>
      <c r="K168" s="1084"/>
      <c r="L168" s="1084"/>
      <c r="M168" s="1084"/>
      <c r="N168" s="1117"/>
      <c r="O168" s="1084"/>
      <c r="P168" s="1084"/>
      <c r="R168" s="2"/>
      <c r="S168" s="2"/>
      <c r="T168" s="2"/>
      <c r="U168" s="2"/>
      <c r="V168" s="2"/>
      <c r="W168" s="2"/>
      <c r="X168" s="2"/>
      <c r="Y168" s="2"/>
      <c r="Z168" s="2"/>
    </row>
    <row r="169" spans="2:26">
      <c r="B169" s="44"/>
      <c r="C169" s="44"/>
      <c r="D169" s="44"/>
      <c r="E169" s="1117"/>
      <c r="F169" s="1117"/>
      <c r="G169" s="1083"/>
      <c r="H169" s="1083"/>
      <c r="I169" s="1083"/>
      <c r="J169" s="1084"/>
      <c r="K169" s="1084"/>
      <c r="L169" s="1084"/>
      <c r="M169" s="1084"/>
      <c r="N169" s="1117"/>
      <c r="O169" s="1084"/>
      <c r="P169" s="1084"/>
      <c r="R169" s="2"/>
      <c r="S169" s="2"/>
      <c r="T169" s="2"/>
      <c r="U169" s="2"/>
      <c r="V169" s="2"/>
      <c r="W169" s="2"/>
      <c r="X169" s="2"/>
      <c r="Y169" s="2"/>
      <c r="Z169" s="2"/>
    </row>
    <row r="170" spans="2:26">
      <c r="R170" s="2"/>
      <c r="S170" s="2"/>
      <c r="T170" s="2"/>
      <c r="U170" s="2"/>
      <c r="V170" s="2"/>
      <c r="W170" s="2"/>
      <c r="X170" s="2"/>
      <c r="Y170" s="2"/>
      <c r="Z170" s="2"/>
    </row>
    <row r="171" spans="2:26">
      <c r="R171" s="2"/>
      <c r="S171" s="2"/>
      <c r="T171" s="2"/>
      <c r="U171" s="2"/>
      <c r="V171" s="2"/>
      <c r="W171" s="2"/>
      <c r="X171" s="2"/>
      <c r="Y171" s="2"/>
      <c r="Z171" s="2"/>
    </row>
  </sheetData>
  <phoneticPr fontId="11" type="noConversion"/>
  <pageMargins left="0.625" right="0.25" top="0.25" bottom="0" header="0" footer="0"/>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tint="0.39997558519241921"/>
    <pageSetUpPr fitToPage="1"/>
  </sheetPr>
  <dimension ref="A2:V208"/>
  <sheetViews>
    <sheetView zoomScale="75" zoomScaleNormal="75" zoomScalePageLayoutView="75" workbookViewId="0">
      <selection activeCell="V26" sqref="V26"/>
    </sheetView>
  </sheetViews>
  <sheetFormatPr baseColWidth="10" defaultRowHeight="18" x14ac:dyDescent="0"/>
  <cols>
    <col min="1" max="1" width="5.33203125" style="2" customWidth="1"/>
    <col min="2" max="2" width="2.33203125" style="251" customWidth="1"/>
    <col min="3" max="3" width="2.1640625" style="251" customWidth="1"/>
    <col min="4" max="4" width="10.33203125" style="251" customWidth="1"/>
    <col min="5" max="5" width="7.83203125" style="251" customWidth="1"/>
    <col min="6" max="6" width="14.33203125" style="251" customWidth="1"/>
    <col min="7" max="7" width="11.6640625" style="325" customWidth="1"/>
    <col min="8" max="8" width="14.33203125" style="251" customWidth="1"/>
    <col min="9" max="9" width="11.6640625" style="251" customWidth="1"/>
    <col min="10" max="10" width="14.83203125" style="251" customWidth="1"/>
    <col min="11" max="11" width="12" style="251" customWidth="1"/>
    <col min="12" max="12" width="8.1640625" style="251" customWidth="1"/>
    <col min="13" max="13" width="10.33203125" style="251" customWidth="1"/>
    <col min="14" max="14" width="7.6640625" style="251" customWidth="1"/>
    <col min="15" max="15" width="14.33203125" style="251" customWidth="1"/>
    <col min="16" max="16" width="11.6640625" style="251" customWidth="1"/>
    <col min="17" max="17" width="14.33203125" style="251" customWidth="1"/>
    <col min="18" max="18" width="11.6640625" style="251" customWidth="1"/>
    <col min="19" max="19" width="14.33203125" style="251" customWidth="1"/>
    <col min="20" max="20" width="11.6640625" style="251" customWidth="1"/>
    <col min="21" max="21" width="3" style="251" customWidth="1"/>
    <col min="22" max="22" width="10.83203125" style="2"/>
  </cols>
  <sheetData>
    <row r="2" spans="2:21">
      <c r="B2" s="255"/>
      <c r="C2" s="256"/>
      <c r="D2" s="256"/>
      <c r="E2" s="256"/>
      <c r="F2" s="256"/>
      <c r="G2" s="320"/>
      <c r="H2" s="256"/>
      <c r="I2" s="256"/>
      <c r="J2" s="256"/>
      <c r="K2" s="256"/>
      <c r="L2" s="256"/>
      <c r="M2" s="256"/>
      <c r="N2" s="256"/>
      <c r="O2" s="256"/>
      <c r="P2" s="256"/>
      <c r="Q2" s="256"/>
      <c r="R2" s="256"/>
      <c r="S2" s="256"/>
      <c r="T2" s="256"/>
      <c r="U2" s="257"/>
    </row>
    <row r="3" spans="2:21">
      <c r="B3" s="258"/>
      <c r="C3" s="94"/>
      <c r="D3" s="94"/>
      <c r="E3" s="94"/>
      <c r="F3" s="94"/>
      <c r="G3" s="321"/>
      <c r="H3" s="94"/>
      <c r="I3" s="94"/>
      <c r="J3" s="94"/>
      <c r="K3" s="94"/>
      <c r="L3" s="94"/>
      <c r="M3" s="94"/>
      <c r="N3" s="94"/>
      <c r="O3" s="94"/>
      <c r="P3" s="94"/>
      <c r="Q3" s="94"/>
      <c r="R3" s="94"/>
      <c r="S3" s="94"/>
      <c r="T3" s="94"/>
      <c r="U3" s="259"/>
    </row>
    <row r="4" spans="2:21">
      <c r="B4" s="258"/>
      <c r="C4" s="94"/>
      <c r="D4" s="94"/>
      <c r="E4" s="94"/>
      <c r="F4" s="94"/>
      <c r="G4" s="321"/>
      <c r="H4" s="94"/>
      <c r="I4" s="94"/>
      <c r="J4" s="94"/>
      <c r="K4" s="94"/>
      <c r="L4" s="94"/>
      <c r="M4" s="94"/>
      <c r="N4" s="94"/>
      <c r="O4" s="94"/>
      <c r="P4" s="94"/>
      <c r="Q4" s="94"/>
      <c r="R4" s="94"/>
      <c r="S4" s="94"/>
      <c r="T4" s="94"/>
      <c r="U4" s="259"/>
    </row>
    <row r="5" spans="2:21">
      <c r="B5" s="258"/>
      <c r="C5" s="94"/>
      <c r="D5" s="94"/>
      <c r="E5" s="94"/>
      <c r="F5" s="94"/>
      <c r="G5" s="321"/>
      <c r="H5" s="94"/>
      <c r="I5" s="94"/>
      <c r="J5" s="94"/>
      <c r="K5" s="94"/>
      <c r="L5" s="94"/>
      <c r="M5" s="94"/>
      <c r="N5" s="94"/>
      <c r="O5" s="94"/>
      <c r="P5" s="94"/>
      <c r="Q5" s="94"/>
      <c r="R5" s="94"/>
      <c r="S5" s="94"/>
      <c r="T5" s="94"/>
      <c r="U5" s="259"/>
    </row>
    <row r="6" spans="2:21">
      <c r="B6" s="258"/>
      <c r="C6" s="94"/>
      <c r="D6" s="94"/>
      <c r="E6" s="94"/>
      <c r="F6" s="94"/>
      <c r="G6" s="321"/>
      <c r="H6" s="94"/>
      <c r="I6" s="94"/>
      <c r="J6" s="94"/>
      <c r="K6" s="94"/>
      <c r="L6" s="94"/>
      <c r="M6" s="94"/>
      <c r="N6" s="94"/>
      <c r="O6" s="94"/>
      <c r="P6" s="94"/>
      <c r="Q6" s="94"/>
      <c r="R6" s="94"/>
      <c r="S6" s="94"/>
      <c r="T6" s="94"/>
      <c r="U6" s="259"/>
    </row>
    <row r="7" spans="2:21">
      <c r="B7" s="258"/>
      <c r="C7" s="94"/>
      <c r="D7" s="94"/>
      <c r="E7" s="94"/>
      <c r="F7" s="94"/>
      <c r="G7" s="321"/>
      <c r="H7" s="94"/>
      <c r="I7" s="94"/>
      <c r="J7" s="94"/>
      <c r="K7" s="94"/>
      <c r="L7" s="94"/>
      <c r="M7" s="94"/>
      <c r="N7" s="94"/>
      <c r="O7" s="94"/>
      <c r="P7" s="94"/>
      <c r="Q7" s="94"/>
      <c r="R7" s="94"/>
      <c r="S7" s="94"/>
      <c r="T7" s="94"/>
      <c r="U7" s="259"/>
    </row>
    <row r="8" spans="2:21">
      <c r="B8" s="258"/>
      <c r="C8" s="94"/>
      <c r="D8" s="94"/>
      <c r="E8" s="94"/>
      <c r="F8" s="94"/>
      <c r="G8" s="321"/>
      <c r="H8" s="94"/>
      <c r="I8" s="94"/>
      <c r="J8" s="94"/>
      <c r="K8" s="94"/>
      <c r="L8" s="94"/>
      <c r="M8" s="94"/>
      <c r="N8" s="94"/>
      <c r="O8" s="94"/>
      <c r="P8" s="94"/>
      <c r="Q8" s="94"/>
      <c r="R8" s="94"/>
      <c r="S8" s="94"/>
      <c r="T8" s="94"/>
      <c r="U8" s="259"/>
    </row>
    <row r="9" spans="2:21">
      <c r="B9" s="260"/>
      <c r="C9" s="261"/>
      <c r="D9" s="261"/>
      <c r="E9" s="261"/>
      <c r="F9" s="261"/>
      <c r="G9" s="322"/>
      <c r="H9" s="261"/>
      <c r="I9" s="261"/>
      <c r="J9" s="261"/>
      <c r="K9" s="261"/>
      <c r="L9" s="261"/>
      <c r="M9" s="261"/>
      <c r="N9" s="261"/>
      <c r="O9" s="261"/>
      <c r="P9" s="261"/>
      <c r="Q9" s="261"/>
      <c r="R9" s="261"/>
      <c r="S9" s="261"/>
      <c r="T9" s="261"/>
      <c r="U9" s="262"/>
    </row>
    <row r="10" spans="2:21" ht="23" customHeight="1">
      <c r="B10" s="215" t="s">
        <v>316</v>
      </c>
      <c r="C10" s="263"/>
      <c r="D10" s="263"/>
      <c r="E10" s="263"/>
      <c r="F10" s="263"/>
      <c r="G10" s="323"/>
      <c r="H10" s="263"/>
      <c r="I10" s="263"/>
      <c r="J10" s="263"/>
      <c r="K10" s="263"/>
      <c r="L10" s="263"/>
      <c r="M10" s="263"/>
      <c r="N10" s="263"/>
      <c r="O10" s="263"/>
      <c r="P10" s="263"/>
      <c r="Q10" s="263"/>
      <c r="R10" s="263"/>
      <c r="S10" s="263"/>
      <c r="T10" s="263"/>
      <c r="U10" s="263"/>
    </row>
    <row r="11" spans="2:21" ht="15" customHeight="1">
      <c r="B11" s="264"/>
      <c r="C11" s="264"/>
      <c r="D11" s="264"/>
      <c r="E11" s="264"/>
      <c r="F11" s="264"/>
      <c r="G11" s="324"/>
      <c r="H11" s="264"/>
      <c r="I11" s="264"/>
      <c r="J11" s="264"/>
      <c r="K11" s="264"/>
      <c r="L11" s="264"/>
      <c r="M11" s="264"/>
      <c r="N11" s="264"/>
      <c r="O11" s="264"/>
      <c r="P11" s="264"/>
      <c r="Q11" s="264"/>
      <c r="R11" s="264"/>
      <c r="S11" s="264"/>
      <c r="T11" s="264"/>
      <c r="U11" s="264"/>
    </row>
    <row r="12" spans="2:21">
      <c r="B12" s="94"/>
      <c r="C12" s="94"/>
      <c r="D12" s="94"/>
      <c r="E12" s="94"/>
      <c r="F12" s="94"/>
      <c r="G12" s="321"/>
      <c r="H12" s="94"/>
      <c r="I12" s="94"/>
      <c r="J12" s="94"/>
      <c r="K12" s="94"/>
      <c r="L12" s="94"/>
      <c r="M12" s="94"/>
      <c r="N12" s="94"/>
      <c r="O12" s="94"/>
      <c r="P12" s="94"/>
      <c r="Q12" s="94"/>
      <c r="R12" s="94"/>
      <c r="S12" s="94"/>
      <c r="T12" s="94"/>
      <c r="U12" s="94"/>
    </row>
    <row r="13" spans="2:21" ht="17" customHeight="1">
      <c r="B13" s="255"/>
      <c r="C13" s="256"/>
      <c r="D13" s="256"/>
      <c r="E13" s="256"/>
      <c r="F13" s="256"/>
      <c r="G13" s="320"/>
      <c r="H13" s="256"/>
      <c r="I13" s="256"/>
      <c r="J13" s="256"/>
      <c r="K13" s="256"/>
      <c r="L13" s="256"/>
      <c r="M13" s="256"/>
      <c r="N13" s="256"/>
      <c r="O13" s="256"/>
      <c r="P13" s="256"/>
      <c r="Q13" s="256"/>
      <c r="R13" s="256"/>
      <c r="S13" s="256"/>
      <c r="T13" s="256"/>
      <c r="U13" s="257"/>
    </row>
    <row r="14" spans="2:21" ht="45">
      <c r="B14" s="258"/>
      <c r="C14" s="94"/>
      <c r="D14" s="94"/>
      <c r="E14" s="94"/>
      <c r="F14" s="94"/>
      <c r="J14" s="97" t="s">
        <v>262</v>
      </c>
      <c r="K14" s="94"/>
      <c r="L14" s="94"/>
      <c r="M14" s="94"/>
      <c r="N14" s="94"/>
      <c r="O14" s="94"/>
      <c r="P14" s="94"/>
      <c r="Q14" s="94"/>
      <c r="R14" s="94"/>
      <c r="S14" s="94"/>
      <c r="T14" s="94"/>
      <c r="U14" s="259"/>
    </row>
    <row r="15" spans="2:21" ht="30" customHeight="1">
      <c r="B15" s="258"/>
      <c r="C15" s="94"/>
      <c r="D15" s="94"/>
      <c r="E15" s="94"/>
      <c r="F15" s="94"/>
      <c r="H15" s="97"/>
      <c r="J15" s="94"/>
      <c r="K15" s="299" t="s">
        <v>523</v>
      </c>
      <c r="L15" s="94"/>
      <c r="M15" s="94"/>
      <c r="N15" s="94"/>
      <c r="O15" s="94"/>
      <c r="P15" s="94"/>
      <c r="Q15" s="94"/>
      <c r="R15" s="94"/>
      <c r="S15" s="94"/>
      <c r="T15" s="94"/>
      <c r="U15" s="259"/>
    </row>
    <row r="16" spans="2:21" ht="9" customHeight="1">
      <c r="B16" s="258"/>
      <c r="C16" s="94"/>
      <c r="D16" s="94"/>
      <c r="E16" s="94"/>
      <c r="F16" s="94"/>
      <c r="G16" s="321"/>
      <c r="H16" s="94"/>
      <c r="I16" s="94"/>
      <c r="J16" s="94"/>
      <c r="K16" s="94"/>
      <c r="L16" s="94"/>
      <c r="M16" s="94"/>
      <c r="N16" s="94"/>
      <c r="O16" s="94"/>
      <c r="P16" s="94"/>
      <c r="Q16" s="94"/>
      <c r="R16" s="94"/>
      <c r="S16" s="94"/>
      <c r="T16" s="94"/>
      <c r="U16" s="259"/>
    </row>
    <row r="17" spans="1:22" s="298" customFormat="1" ht="20">
      <c r="A17" s="295"/>
      <c r="B17" s="296"/>
      <c r="C17" s="126"/>
      <c r="D17" s="300"/>
      <c r="E17" s="301"/>
      <c r="F17" s="277" t="s">
        <v>312</v>
      </c>
      <c r="G17" s="326"/>
      <c r="H17" s="305" t="s">
        <v>313</v>
      </c>
      <c r="I17" s="302"/>
      <c r="J17" s="277" t="s">
        <v>314</v>
      </c>
      <c r="K17" s="302"/>
      <c r="L17" s="94"/>
      <c r="M17" s="300"/>
      <c r="N17" s="301"/>
      <c r="O17" s="277" t="s">
        <v>312</v>
      </c>
      <c r="P17" s="277"/>
      <c r="Q17" s="305" t="s">
        <v>313</v>
      </c>
      <c r="R17" s="302"/>
      <c r="S17" s="277" t="s">
        <v>314</v>
      </c>
      <c r="T17" s="302"/>
      <c r="U17" s="297"/>
      <c r="V17" s="295"/>
    </row>
    <row r="18" spans="1:22" s="298" customFormat="1" ht="20">
      <c r="A18" s="295"/>
      <c r="B18" s="296"/>
      <c r="C18" s="126"/>
      <c r="D18" s="303" t="s">
        <v>260</v>
      </c>
      <c r="E18" s="279"/>
      <c r="F18" s="279" t="s">
        <v>315</v>
      </c>
      <c r="G18" s="327" t="s">
        <v>261</v>
      </c>
      <c r="H18" s="303" t="s">
        <v>315</v>
      </c>
      <c r="I18" s="304" t="s">
        <v>261</v>
      </c>
      <c r="J18" s="279" t="s">
        <v>315</v>
      </c>
      <c r="K18" s="304" t="s">
        <v>261</v>
      </c>
      <c r="L18" s="94"/>
      <c r="M18" s="303" t="s">
        <v>260</v>
      </c>
      <c r="N18" s="279"/>
      <c r="O18" s="279" t="s">
        <v>315</v>
      </c>
      <c r="P18" s="279" t="s">
        <v>261</v>
      </c>
      <c r="Q18" s="303" t="s">
        <v>315</v>
      </c>
      <c r="R18" s="304" t="s">
        <v>261</v>
      </c>
      <c r="S18" s="279" t="s">
        <v>315</v>
      </c>
      <c r="T18" s="304" t="s">
        <v>261</v>
      </c>
      <c r="U18" s="297"/>
      <c r="V18" s="295"/>
    </row>
    <row r="19" spans="1:22">
      <c r="B19" s="258"/>
      <c r="C19" s="94"/>
      <c r="D19" s="94"/>
      <c r="G19" s="321"/>
      <c r="H19" s="94"/>
      <c r="I19" s="94"/>
      <c r="J19" s="94"/>
      <c r="K19" s="94"/>
      <c r="L19" s="94"/>
      <c r="M19" s="94"/>
      <c r="N19" s="94"/>
      <c r="O19" s="94"/>
      <c r="P19" s="94"/>
      <c r="Q19" s="94"/>
      <c r="R19" s="94"/>
      <c r="S19" s="94"/>
      <c r="T19" s="94"/>
      <c r="U19" s="259"/>
    </row>
    <row r="20" spans="1:22" s="315" customFormat="1" ht="25" customHeight="1">
      <c r="A20" s="306"/>
      <c r="B20" s="307"/>
      <c r="C20" s="308"/>
      <c r="D20" s="331" t="s">
        <v>166</v>
      </c>
      <c r="E20" s="332"/>
      <c r="F20" s="333">
        <v>2.3E-2</v>
      </c>
      <c r="G20" s="334">
        <v>-0.18</v>
      </c>
      <c r="H20" s="343">
        <v>1.11E-2</v>
      </c>
      <c r="I20" s="344">
        <v>0.11</v>
      </c>
      <c r="J20" s="343">
        <v>1.29E-2</v>
      </c>
      <c r="K20" s="344">
        <v>0.05</v>
      </c>
      <c r="L20" s="312"/>
      <c r="M20" s="318" t="s">
        <v>288</v>
      </c>
      <c r="N20" s="309"/>
      <c r="O20" s="337">
        <v>1.41E-2</v>
      </c>
      <c r="P20" s="338">
        <v>-0.11</v>
      </c>
      <c r="Q20" s="341">
        <v>8.2000000000000007E-3</v>
      </c>
      <c r="R20" s="338">
        <v>0.24</v>
      </c>
      <c r="S20" s="341">
        <v>9.4000000000000004E-3</v>
      </c>
      <c r="T20" s="338">
        <v>0.18</v>
      </c>
      <c r="U20" s="314"/>
      <c r="V20" s="306"/>
    </row>
    <row r="21" spans="1:22" s="315" customFormat="1" ht="25" customHeight="1">
      <c r="A21" s="306"/>
      <c r="B21" s="307"/>
      <c r="C21" s="308"/>
      <c r="D21" s="308" t="s">
        <v>263</v>
      </c>
      <c r="E21" s="308"/>
      <c r="F21" s="316">
        <v>2.4E-2</v>
      </c>
      <c r="G21" s="329">
        <v>-0.11799999999999999</v>
      </c>
      <c r="H21" s="342">
        <v>1.78E-2</v>
      </c>
      <c r="I21" s="340">
        <v>7.0000000000000007E-2</v>
      </c>
      <c r="J21" s="342">
        <v>1.5699999999999999E-2</v>
      </c>
      <c r="K21" s="340">
        <v>0</v>
      </c>
      <c r="L21" s="313"/>
      <c r="M21" s="313" t="s">
        <v>289</v>
      </c>
      <c r="N21" s="306"/>
      <c r="O21" s="339">
        <v>1.11E-2</v>
      </c>
      <c r="P21" s="340">
        <v>-0.17</v>
      </c>
      <c r="Q21" s="342">
        <v>8.5000000000000006E-3</v>
      </c>
      <c r="R21" s="340">
        <v>0.12</v>
      </c>
      <c r="S21" s="342">
        <v>9.1999999999999998E-3</v>
      </c>
      <c r="T21" s="340">
        <v>7.0000000000000007E-2</v>
      </c>
      <c r="U21" s="314"/>
      <c r="V21" s="306"/>
    </row>
    <row r="22" spans="1:22" s="315" customFormat="1" ht="25" customHeight="1">
      <c r="A22" s="306"/>
      <c r="B22" s="307"/>
      <c r="C22" s="308"/>
      <c r="D22" s="310" t="s">
        <v>264</v>
      </c>
      <c r="E22" s="310"/>
      <c r="F22" s="311">
        <v>1.32E-2</v>
      </c>
      <c r="G22" s="328">
        <v>-0.108</v>
      </c>
      <c r="H22" s="341">
        <v>8.6999999999999994E-3</v>
      </c>
      <c r="I22" s="338">
        <v>0.22</v>
      </c>
      <c r="J22" s="341">
        <v>1.2500000000000001E-2</v>
      </c>
      <c r="K22" s="338">
        <v>0.11</v>
      </c>
      <c r="L22" s="313"/>
      <c r="M22" s="319" t="s">
        <v>291</v>
      </c>
      <c r="N22" s="309"/>
      <c r="O22" s="337">
        <v>3.1E-2</v>
      </c>
      <c r="P22" s="338">
        <v>-0.25</v>
      </c>
      <c r="Q22" s="341">
        <v>1.1599999999999999E-2</v>
      </c>
      <c r="R22" s="338">
        <v>0.12</v>
      </c>
      <c r="S22" s="341">
        <v>1.6400000000000001E-2</v>
      </c>
      <c r="T22" s="338">
        <v>0.06</v>
      </c>
      <c r="U22" s="314"/>
      <c r="V22" s="306"/>
    </row>
    <row r="23" spans="1:22" s="315" customFormat="1" ht="25" customHeight="1">
      <c r="A23" s="306"/>
      <c r="B23" s="307"/>
      <c r="C23" s="308"/>
      <c r="D23" s="308" t="s">
        <v>265</v>
      </c>
      <c r="E23" s="308"/>
      <c r="F23" s="316">
        <v>1.7600000000000001E-2</v>
      </c>
      <c r="G23" s="329">
        <v>-0.16</v>
      </c>
      <c r="H23" s="342">
        <v>1.1299999999999999E-2</v>
      </c>
      <c r="I23" s="340">
        <v>0.05</v>
      </c>
      <c r="J23" s="342">
        <v>1.4999999999999999E-2</v>
      </c>
      <c r="K23" s="340">
        <v>0.19</v>
      </c>
      <c r="L23" s="313"/>
      <c r="M23" s="313" t="s">
        <v>290</v>
      </c>
      <c r="N23" s="306"/>
      <c r="O23" s="339">
        <v>1.6299999999999999E-2</v>
      </c>
      <c r="P23" s="340">
        <v>-0.18</v>
      </c>
      <c r="Q23" s="342">
        <v>6.4000000000000003E-3</v>
      </c>
      <c r="R23" s="340">
        <v>-0.01</v>
      </c>
      <c r="S23" s="342">
        <v>1.01E-2</v>
      </c>
      <c r="T23" s="340">
        <v>0.01</v>
      </c>
      <c r="U23" s="314"/>
      <c r="V23" s="306"/>
    </row>
    <row r="24" spans="1:22" s="315" customFormat="1" ht="25" customHeight="1">
      <c r="A24" s="306"/>
      <c r="B24" s="307"/>
      <c r="C24" s="308"/>
      <c r="D24" s="310" t="s">
        <v>266</v>
      </c>
      <c r="E24" s="310"/>
      <c r="F24" s="311">
        <v>2.1600000000000001E-2</v>
      </c>
      <c r="G24" s="328">
        <v>-0.16600000000000001</v>
      </c>
      <c r="H24" s="341">
        <v>1.46E-2</v>
      </c>
      <c r="I24" s="338">
        <v>0.13</v>
      </c>
      <c r="J24" s="341">
        <v>1.6400000000000001E-2</v>
      </c>
      <c r="K24" s="338">
        <v>0.09</v>
      </c>
      <c r="L24" s="313"/>
      <c r="M24" s="318" t="s">
        <v>292</v>
      </c>
      <c r="N24" s="309"/>
      <c r="O24" s="337">
        <v>4.3999999999999997E-2</v>
      </c>
      <c r="P24" s="338">
        <v>-0.24</v>
      </c>
      <c r="Q24" s="341">
        <v>8.2000000000000007E-3</v>
      </c>
      <c r="R24" s="338">
        <v>0.09</v>
      </c>
      <c r="S24" s="341">
        <v>1.23E-2</v>
      </c>
      <c r="T24" s="338">
        <v>0.03</v>
      </c>
      <c r="U24" s="314"/>
      <c r="V24" s="306"/>
    </row>
    <row r="25" spans="1:22" s="315" customFormat="1" ht="25" customHeight="1">
      <c r="A25" s="306"/>
      <c r="B25" s="307"/>
      <c r="C25" s="308"/>
      <c r="D25" s="308" t="s">
        <v>267</v>
      </c>
      <c r="E25" s="308"/>
      <c r="F25" s="316">
        <v>1.49E-2</v>
      </c>
      <c r="G25" s="329">
        <v>-0.21</v>
      </c>
      <c r="H25" s="342">
        <v>8.2000000000000007E-3</v>
      </c>
      <c r="I25" s="340">
        <v>0.12</v>
      </c>
      <c r="J25" s="342">
        <v>1.2200000000000001E-2</v>
      </c>
      <c r="K25" s="340">
        <v>7.0000000000000007E-2</v>
      </c>
      <c r="L25" s="313"/>
      <c r="M25" s="313" t="s">
        <v>293</v>
      </c>
      <c r="N25" s="306"/>
      <c r="O25" s="339">
        <v>2.9100000000000001E-2</v>
      </c>
      <c r="P25" s="340">
        <v>-0.13</v>
      </c>
      <c r="Q25" s="342">
        <v>1.61E-2</v>
      </c>
      <c r="R25" s="340">
        <v>0.1</v>
      </c>
      <c r="S25" s="342">
        <v>1.4E-2</v>
      </c>
      <c r="T25" s="340">
        <v>0.08</v>
      </c>
      <c r="U25" s="314"/>
      <c r="V25" s="306"/>
    </row>
    <row r="26" spans="1:22" s="315" customFormat="1" ht="25" customHeight="1">
      <c r="A26" s="306"/>
      <c r="B26" s="307"/>
      <c r="C26" s="308"/>
      <c r="D26" s="310" t="s">
        <v>268</v>
      </c>
      <c r="E26" s="310"/>
      <c r="F26" s="311">
        <v>1.0699999999999999E-2</v>
      </c>
      <c r="G26" s="328">
        <v>-0.186</v>
      </c>
      <c r="H26" s="341">
        <v>8.8999999999999999E-3</v>
      </c>
      <c r="I26" s="338">
        <v>0.11</v>
      </c>
      <c r="J26" s="341">
        <v>0.01</v>
      </c>
      <c r="K26" s="338">
        <v>0.08</v>
      </c>
      <c r="L26" s="313"/>
      <c r="M26" s="318" t="s">
        <v>97</v>
      </c>
      <c r="N26" s="309"/>
      <c r="O26" s="337">
        <v>3.61E-2</v>
      </c>
      <c r="P26" s="338">
        <v>-0.21</v>
      </c>
      <c r="Q26" s="341">
        <v>8.3000000000000001E-3</v>
      </c>
      <c r="R26" s="338">
        <v>0.11</v>
      </c>
      <c r="S26" s="341">
        <v>1.35E-2</v>
      </c>
      <c r="T26" s="338">
        <v>0.08</v>
      </c>
      <c r="U26" s="314"/>
      <c r="V26" s="306"/>
    </row>
    <row r="27" spans="1:22" s="315" customFormat="1" ht="25" customHeight="1">
      <c r="A27" s="306"/>
      <c r="B27" s="307"/>
      <c r="C27" s="308"/>
      <c r="D27" s="308" t="s">
        <v>269</v>
      </c>
      <c r="E27" s="308"/>
      <c r="F27" s="316">
        <v>3.15E-2</v>
      </c>
      <c r="G27" s="329">
        <v>-0.14000000000000001</v>
      </c>
      <c r="H27" s="342">
        <v>8.3000000000000001E-3</v>
      </c>
      <c r="I27" s="340">
        <v>0.08</v>
      </c>
      <c r="J27" s="342">
        <v>1.14E-2</v>
      </c>
      <c r="K27" s="340">
        <v>0.04</v>
      </c>
      <c r="L27" s="313"/>
      <c r="M27" s="313" t="s">
        <v>294</v>
      </c>
      <c r="N27" s="306"/>
      <c r="O27" s="339">
        <v>2.4500000000000001E-2</v>
      </c>
      <c r="P27" s="340">
        <v>-0.16</v>
      </c>
      <c r="Q27" s="342">
        <v>1.2200000000000001E-2</v>
      </c>
      <c r="R27" s="340">
        <v>7.0000000000000007E-2</v>
      </c>
      <c r="S27" s="342">
        <v>1.4500000000000001E-2</v>
      </c>
      <c r="T27" s="340">
        <v>0.04</v>
      </c>
      <c r="U27" s="314"/>
      <c r="V27" s="306"/>
    </row>
    <row r="28" spans="1:22" s="315" customFormat="1" ht="25" customHeight="1">
      <c r="A28" s="306"/>
      <c r="B28" s="307"/>
      <c r="C28" s="308"/>
      <c r="D28" s="310" t="s">
        <v>270</v>
      </c>
      <c r="E28" s="310"/>
      <c r="F28" s="311">
        <v>3.6799999999999999E-2</v>
      </c>
      <c r="G28" s="328">
        <v>-0.13500000000000001</v>
      </c>
      <c r="H28" s="341">
        <v>7.4000000000000003E-3</v>
      </c>
      <c r="I28" s="338">
        <v>0.08</v>
      </c>
      <c r="J28" s="341">
        <v>1.37E-2</v>
      </c>
      <c r="K28" s="338">
        <v>0.06</v>
      </c>
      <c r="L28" s="313"/>
      <c r="M28" s="318" t="s">
        <v>295</v>
      </c>
      <c r="N28" s="318"/>
      <c r="O28" s="311">
        <v>1.0500000000000001E-2</v>
      </c>
      <c r="P28" s="335">
        <v>0.11</v>
      </c>
      <c r="Q28" s="341">
        <v>7.3000000000000001E-3</v>
      </c>
      <c r="R28" s="335">
        <v>0.33</v>
      </c>
      <c r="S28" s="341">
        <v>8.9999999999999993E-3</v>
      </c>
      <c r="T28" s="335">
        <v>0.22</v>
      </c>
      <c r="U28" s="314"/>
      <c r="V28" s="306"/>
    </row>
    <row r="29" spans="1:22" s="315" customFormat="1" ht="25" customHeight="1">
      <c r="A29" s="306"/>
      <c r="B29" s="307"/>
      <c r="C29" s="308"/>
      <c r="D29" s="308" t="s">
        <v>271</v>
      </c>
      <c r="E29" s="308"/>
      <c r="F29" s="316">
        <v>3.3399999999999999E-2</v>
      </c>
      <c r="G29" s="329">
        <v>-0.30299999999999999</v>
      </c>
      <c r="H29" s="342">
        <v>1.0200000000000001E-2</v>
      </c>
      <c r="I29" s="340">
        <v>0.06</v>
      </c>
      <c r="J29" s="342">
        <v>1.4999999999999999E-2</v>
      </c>
      <c r="K29" s="340">
        <v>0.08</v>
      </c>
      <c r="L29" s="313"/>
      <c r="M29" s="313" t="s">
        <v>296</v>
      </c>
      <c r="N29" s="313"/>
      <c r="O29" s="316">
        <v>2.2200000000000001E-2</v>
      </c>
      <c r="P29" s="336">
        <v>-0.13</v>
      </c>
      <c r="Q29" s="342">
        <v>1.03E-2</v>
      </c>
      <c r="R29" s="336">
        <v>0.09</v>
      </c>
      <c r="S29" s="342">
        <v>1.2500000000000001E-2</v>
      </c>
      <c r="T29" s="336">
        <v>0.04</v>
      </c>
      <c r="U29" s="314"/>
      <c r="V29" s="306"/>
    </row>
    <row r="30" spans="1:22" s="315" customFormat="1" ht="25" customHeight="1">
      <c r="A30" s="306"/>
      <c r="B30" s="307"/>
      <c r="C30" s="308"/>
      <c r="D30" s="310" t="s">
        <v>272</v>
      </c>
      <c r="E30" s="310"/>
      <c r="F30" s="311">
        <v>2.4799999999999999E-2</v>
      </c>
      <c r="G30" s="328">
        <v>-0.16800000000000001</v>
      </c>
      <c r="H30" s="341">
        <v>1.6899999999999998E-2</v>
      </c>
      <c r="I30" s="338">
        <v>0.21</v>
      </c>
      <c r="J30" s="341">
        <v>1.67E-2</v>
      </c>
      <c r="K30" s="338">
        <v>0.05</v>
      </c>
      <c r="L30" s="313"/>
      <c r="M30" s="318" t="s">
        <v>297</v>
      </c>
      <c r="N30" s="318"/>
      <c r="O30" s="311">
        <v>2.4799999999999999E-2</v>
      </c>
      <c r="P30" s="335">
        <v>-0.06</v>
      </c>
      <c r="Q30" s="341">
        <v>1.72E-2</v>
      </c>
      <c r="R30" s="335">
        <v>0.2</v>
      </c>
      <c r="S30" s="341">
        <v>1.54E-2</v>
      </c>
      <c r="T30" s="335">
        <v>0.13</v>
      </c>
      <c r="U30" s="314"/>
      <c r="V30" s="306"/>
    </row>
    <row r="31" spans="1:22" s="315" customFormat="1" ht="25" customHeight="1">
      <c r="A31" s="306"/>
      <c r="B31" s="307"/>
      <c r="C31" s="308"/>
      <c r="D31" s="308" t="s">
        <v>273</v>
      </c>
      <c r="E31" s="308"/>
      <c r="F31" s="316">
        <v>2.2700000000000001E-2</v>
      </c>
      <c r="G31" s="329">
        <v>-0.184</v>
      </c>
      <c r="H31" s="342">
        <v>7.4000000000000003E-3</v>
      </c>
      <c r="I31" s="340">
        <v>0.11</v>
      </c>
      <c r="J31" s="342">
        <v>0.01</v>
      </c>
      <c r="K31" s="340">
        <v>0.04</v>
      </c>
      <c r="L31" s="313"/>
      <c r="M31" s="313" t="s">
        <v>298</v>
      </c>
      <c r="N31" s="313"/>
      <c r="O31" s="316">
        <v>1.66E-2</v>
      </c>
      <c r="P31" s="336">
        <v>-0.28999999999999998</v>
      </c>
      <c r="Q31" s="342">
        <v>5.4999999999999997E-3</v>
      </c>
      <c r="R31" s="336">
        <v>0.15</v>
      </c>
      <c r="S31" s="342">
        <v>9.4000000000000004E-3</v>
      </c>
      <c r="T31" s="336">
        <v>0.03</v>
      </c>
      <c r="U31" s="314"/>
      <c r="V31" s="306"/>
    </row>
    <row r="32" spans="1:22" s="315" customFormat="1" ht="25" customHeight="1">
      <c r="A32" s="306"/>
      <c r="B32" s="307"/>
      <c r="C32" s="308"/>
      <c r="D32" s="310" t="s">
        <v>274</v>
      </c>
      <c r="E32" s="310"/>
      <c r="F32" s="311">
        <v>1.44E-2</v>
      </c>
      <c r="G32" s="328">
        <v>-0.21</v>
      </c>
      <c r="H32" s="341">
        <v>7.4999999999999997E-3</v>
      </c>
      <c r="I32" s="338">
        <v>0.22</v>
      </c>
      <c r="J32" s="341">
        <v>0.01</v>
      </c>
      <c r="K32" s="338">
        <v>0.08</v>
      </c>
      <c r="L32" s="313"/>
      <c r="M32" s="318" t="s">
        <v>299</v>
      </c>
      <c r="N32" s="318"/>
      <c r="O32" s="311">
        <v>2.69E-2</v>
      </c>
      <c r="P32" s="335">
        <v>-0.14000000000000001</v>
      </c>
      <c r="Q32" s="341">
        <v>8.5000000000000006E-3</v>
      </c>
      <c r="R32" s="335">
        <v>0.06</v>
      </c>
      <c r="S32" s="341">
        <v>1.23E-2</v>
      </c>
      <c r="T32" s="335">
        <v>7.0000000000000007E-2</v>
      </c>
      <c r="U32" s="314"/>
      <c r="V32" s="306"/>
    </row>
    <row r="33" spans="1:22" s="315" customFormat="1" ht="25" customHeight="1">
      <c r="A33" s="306"/>
      <c r="B33" s="307"/>
      <c r="C33" s="308"/>
      <c r="D33" s="308" t="s">
        <v>275</v>
      </c>
      <c r="E33" s="308"/>
      <c r="F33" s="316" t="s">
        <v>524</v>
      </c>
      <c r="G33" s="329">
        <v>-0.188</v>
      </c>
      <c r="H33" s="342">
        <v>1.06E-2</v>
      </c>
      <c r="I33" s="340">
        <v>0.14000000000000001</v>
      </c>
      <c r="J33" s="342">
        <v>1.11E-2</v>
      </c>
      <c r="K33" s="340">
        <v>0.08</v>
      </c>
      <c r="L33" s="313"/>
      <c r="M33" s="313" t="s">
        <v>300</v>
      </c>
      <c r="N33" s="313"/>
      <c r="O33" s="316">
        <v>2.6700000000000002E-2</v>
      </c>
      <c r="P33" s="336">
        <v>-0.14000000000000001</v>
      </c>
      <c r="Q33" s="342">
        <v>7.4000000000000003E-3</v>
      </c>
      <c r="R33" s="336">
        <v>0.08</v>
      </c>
      <c r="S33" s="342">
        <v>1.2699999999999999E-2</v>
      </c>
      <c r="T33" s="336">
        <v>7.0000000000000007E-2</v>
      </c>
      <c r="U33" s="314"/>
      <c r="V33" s="306"/>
    </row>
    <row r="34" spans="1:22" s="315" customFormat="1" ht="25" customHeight="1">
      <c r="A34" s="306"/>
      <c r="B34" s="307"/>
      <c r="C34" s="308"/>
      <c r="D34" s="310" t="s">
        <v>276</v>
      </c>
      <c r="E34" s="310"/>
      <c r="F34" s="311">
        <v>2.0799999999999999E-2</v>
      </c>
      <c r="G34" s="328">
        <v>-0.15</v>
      </c>
      <c r="H34" s="341">
        <v>1.14E-2</v>
      </c>
      <c r="I34" s="338">
        <v>0.05</v>
      </c>
      <c r="J34" s="341">
        <v>1.21E-2</v>
      </c>
      <c r="K34" s="338">
        <v>0.04</v>
      </c>
      <c r="L34" s="313"/>
      <c r="M34" s="318" t="s">
        <v>301</v>
      </c>
      <c r="N34" s="318"/>
      <c r="O34" s="311">
        <v>2.9899999999999999E-2</v>
      </c>
      <c r="P34" s="335">
        <v>-0.14000000000000001</v>
      </c>
      <c r="Q34" s="341">
        <v>1.2200000000000001E-2</v>
      </c>
      <c r="R34" s="335">
        <v>7.0000000000000007E-2</v>
      </c>
      <c r="S34" s="341">
        <v>1.49E-2</v>
      </c>
      <c r="T34" s="335">
        <v>7.0000000000000007E-2</v>
      </c>
      <c r="U34" s="314"/>
      <c r="V34" s="306"/>
    </row>
    <row r="35" spans="1:22" s="315" customFormat="1" ht="25" customHeight="1">
      <c r="A35" s="306"/>
      <c r="B35" s="307"/>
      <c r="C35" s="308"/>
      <c r="D35" s="308" t="s">
        <v>277</v>
      </c>
      <c r="E35" s="308"/>
      <c r="F35" s="316">
        <v>1.52E-2</v>
      </c>
      <c r="G35" s="329">
        <v>-0.128</v>
      </c>
      <c r="H35" s="342">
        <v>7.4000000000000003E-3</v>
      </c>
      <c r="I35" s="340">
        <v>0.02</v>
      </c>
      <c r="J35" s="342">
        <v>9.1000000000000004E-3</v>
      </c>
      <c r="K35" s="340">
        <v>0.05</v>
      </c>
      <c r="L35" s="313"/>
      <c r="M35" s="313" t="s">
        <v>302</v>
      </c>
      <c r="N35" s="313"/>
      <c r="O35" s="316">
        <v>1.1900000000000001E-2</v>
      </c>
      <c r="P35" s="336">
        <v>-0.08</v>
      </c>
      <c r="Q35" s="342">
        <v>8.3999999999999995E-3</v>
      </c>
      <c r="R35" s="336">
        <v>0.03</v>
      </c>
      <c r="S35" s="342">
        <v>8.8999999999999999E-3</v>
      </c>
      <c r="T35" s="336">
        <v>0.12</v>
      </c>
      <c r="U35" s="314"/>
      <c r="V35" s="306"/>
    </row>
    <row r="36" spans="1:22" s="315" customFormat="1" ht="25" customHeight="1">
      <c r="A36" s="306"/>
      <c r="B36" s="307"/>
      <c r="C36" s="308"/>
      <c r="D36" s="310" t="s">
        <v>278</v>
      </c>
      <c r="E36" s="310"/>
      <c r="F36" s="311">
        <v>1.5800000000000002E-2</v>
      </c>
      <c r="G36" s="328">
        <v>-0.12</v>
      </c>
      <c r="H36" s="341">
        <v>9.9000000000000008E-3</v>
      </c>
      <c r="I36" s="338">
        <v>0.11</v>
      </c>
      <c r="J36" s="341">
        <v>1.04E-2</v>
      </c>
      <c r="K36" s="338">
        <v>0.05</v>
      </c>
      <c r="L36" s="313"/>
      <c r="M36" s="318" t="s">
        <v>303</v>
      </c>
      <c r="N36" s="318"/>
      <c r="O36" s="311">
        <v>2.06E-2</v>
      </c>
      <c r="P36" s="335">
        <v>-0.16</v>
      </c>
      <c r="Q36" s="341">
        <v>1.24E-2</v>
      </c>
      <c r="R36" s="335">
        <v>0.09</v>
      </c>
      <c r="S36" s="341">
        <v>1.44E-2</v>
      </c>
      <c r="T36" s="335">
        <v>0.05</v>
      </c>
      <c r="U36" s="314"/>
      <c r="V36" s="306"/>
    </row>
    <row r="37" spans="1:22" s="315" customFormat="1" ht="25" customHeight="1">
      <c r="A37" s="306"/>
      <c r="B37" s="307"/>
      <c r="C37" s="308"/>
      <c r="D37" s="313" t="s">
        <v>279</v>
      </c>
      <c r="E37" s="313"/>
      <c r="F37" s="316">
        <v>2.1700000000000001E-2</v>
      </c>
      <c r="G37" s="329">
        <v>-0.12</v>
      </c>
      <c r="H37" s="342">
        <v>1.4E-2</v>
      </c>
      <c r="I37" s="336">
        <v>0.1</v>
      </c>
      <c r="J37" s="342">
        <v>1.38E-2</v>
      </c>
      <c r="K37" s="336">
        <v>0.06</v>
      </c>
      <c r="L37" s="308"/>
      <c r="M37" s="313" t="s">
        <v>304</v>
      </c>
      <c r="N37" s="313"/>
      <c r="O37" s="316">
        <v>2.2100000000000002E-2</v>
      </c>
      <c r="P37" s="336">
        <v>-0.09</v>
      </c>
      <c r="Q37" s="342">
        <v>1.4999999999999999E-2</v>
      </c>
      <c r="R37" s="336">
        <v>0.2</v>
      </c>
      <c r="S37" s="342">
        <v>1.52E-2</v>
      </c>
      <c r="T37" s="336">
        <v>0.13</v>
      </c>
      <c r="U37" s="314"/>
      <c r="V37" s="306"/>
    </row>
    <row r="38" spans="1:22" s="315" customFormat="1" ht="25" customHeight="1">
      <c r="A38" s="306"/>
      <c r="B38" s="307"/>
      <c r="C38" s="308"/>
      <c r="D38" s="318" t="s">
        <v>280</v>
      </c>
      <c r="E38" s="318"/>
      <c r="F38" s="311">
        <v>3.0499999999999999E-2</v>
      </c>
      <c r="G38" s="328">
        <v>-0.06</v>
      </c>
      <c r="H38" s="341">
        <v>2.2599999999999999E-2</v>
      </c>
      <c r="I38" s="335">
        <v>0.14000000000000001</v>
      </c>
      <c r="J38" s="341">
        <v>1.8100000000000002E-2</v>
      </c>
      <c r="K38" s="335">
        <v>0.14000000000000001</v>
      </c>
      <c r="L38" s="308"/>
      <c r="M38" s="318" t="s">
        <v>305</v>
      </c>
      <c r="N38" s="318"/>
      <c r="O38" s="311">
        <v>1.3899999999999999E-2</v>
      </c>
      <c r="P38" s="335">
        <v>-0.17</v>
      </c>
      <c r="Q38" s="341">
        <v>6.7000000000000002E-3</v>
      </c>
      <c r="R38" s="335">
        <v>0.16</v>
      </c>
      <c r="S38" s="341">
        <v>1.6400000000000001E-2</v>
      </c>
      <c r="T38" s="335">
        <v>0.06</v>
      </c>
      <c r="U38" s="314"/>
      <c r="V38" s="306"/>
    </row>
    <row r="39" spans="1:22" s="315" customFormat="1" ht="25" customHeight="1">
      <c r="A39" s="306"/>
      <c r="B39" s="307"/>
      <c r="C39" s="308"/>
      <c r="D39" s="313" t="s">
        <v>281</v>
      </c>
      <c r="E39" s="313"/>
      <c r="F39" s="316">
        <v>2.9700000000000001E-2</v>
      </c>
      <c r="G39" s="329">
        <v>-0.14699999999999999</v>
      </c>
      <c r="H39" s="342">
        <v>6.7999999999999996E-3</v>
      </c>
      <c r="I39" s="336">
        <v>0.04</v>
      </c>
      <c r="J39" s="342">
        <v>1.03E-2</v>
      </c>
      <c r="K39" s="336">
        <v>0.01</v>
      </c>
      <c r="L39" s="308"/>
      <c r="M39" s="313" t="s">
        <v>306</v>
      </c>
      <c r="N39" s="313"/>
      <c r="O39" s="316">
        <v>1.9400000000000001E-2</v>
      </c>
      <c r="P39" s="336">
        <v>-0.13</v>
      </c>
      <c r="Q39" s="342">
        <v>7.4999999999999997E-3</v>
      </c>
      <c r="R39" s="336">
        <v>0.1</v>
      </c>
      <c r="S39" s="342">
        <v>9.4000000000000004E-3</v>
      </c>
      <c r="T39" s="336">
        <v>0.05</v>
      </c>
      <c r="U39" s="314"/>
      <c r="V39" s="306"/>
    </row>
    <row r="40" spans="1:22" s="315" customFormat="1" ht="25" customHeight="1">
      <c r="A40" s="306"/>
      <c r="B40" s="307"/>
      <c r="C40" s="308"/>
      <c r="D40" s="318" t="s">
        <v>282</v>
      </c>
      <c r="E40" s="318"/>
      <c r="F40" s="311">
        <v>2.9600000000000001E-2</v>
      </c>
      <c r="G40" s="328">
        <v>-0.20899999999999999</v>
      </c>
      <c r="H40" s="341">
        <v>1.1599999999999999E-2</v>
      </c>
      <c r="I40" s="335">
        <v>0.12</v>
      </c>
      <c r="J40" s="341">
        <v>1.41E-2</v>
      </c>
      <c r="K40" s="335">
        <v>7.0000000000000007E-2</v>
      </c>
      <c r="L40" s="308"/>
      <c r="M40" s="318" t="s">
        <v>307</v>
      </c>
      <c r="N40" s="318"/>
      <c r="O40" s="311">
        <v>1.7500000000000002E-2</v>
      </c>
      <c r="P40" s="335">
        <v>-0.15</v>
      </c>
      <c r="Q40" s="341">
        <v>9.2999999999999992E-3</v>
      </c>
      <c r="R40" s="335">
        <v>0.09</v>
      </c>
      <c r="S40" s="341">
        <v>1.24E-2</v>
      </c>
      <c r="T40" s="335">
        <v>0.05</v>
      </c>
      <c r="U40" s="314"/>
      <c r="V40" s="306"/>
    </row>
    <row r="41" spans="1:22" s="315" customFormat="1" ht="25" customHeight="1">
      <c r="A41" s="306"/>
      <c r="B41" s="307"/>
      <c r="C41" s="308"/>
      <c r="D41" s="313" t="s">
        <v>283</v>
      </c>
      <c r="E41" s="313"/>
      <c r="F41" s="316">
        <v>2.3E-2</v>
      </c>
      <c r="G41" s="329">
        <v>-0.19800000000000001</v>
      </c>
      <c r="H41" s="342">
        <v>7.0000000000000001E-3</v>
      </c>
      <c r="I41" s="336">
        <v>0.04</v>
      </c>
      <c r="J41" s="342">
        <v>1.0699999999999999E-2</v>
      </c>
      <c r="K41" s="336">
        <v>0.01</v>
      </c>
      <c r="L41" s="308"/>
      <c r="M41" s="313" t="s">
        <v>308</v>
      </c>
      <c r="N41" s="313"/>
      <c r="O41" s="316">
        <v>1.61E-2</v>
      </c>
      <c r="P41" s="336">
        <v>-0.27</v>
      </c>
      <c r="Q41" s="342">
        <v>5.8999999999999999E-3</v>
      </c>
      <c r="R41" s="336">
        <v>0.12</v>
      </c>
      <c r="S41" s="342">
        <v>8.6E-3</v>
      </c>
      <c r="T41" s="336">
        <v>0.03</v>
      </c>
      <c r="U41" s="314"/>
      <c r="V41" s="306"/>
    </row>
    <row r="42" spans="1:22" s="315" customFormat="1" ht="25" customHeight="1">
      <c r="A42" s="306"/>
      <c r="B42" s="307"/>
      <c r="C42" s="308"/>
      <c r="D42" s="318" t="s">
        <v>284</v>
      </c>
      <c r="E42" s="318"/>
      <c r="F42" s="311">
        <v>1.4999999999999999E-2</v>
      </c>
      <c r="G42" s="328">
        <v>-0.18</v>
      </c>
      <c r="H42" s="341">
        <v>1.12E-2</v>
      </c>
      <c r="I42" s="335">
        <v>0.04</v>
      </c>
      <c r="J42" s="341">
        <v>1.11E-2</v>
      </c>
      <c r="K42" s="335">
        <v>0.02</v>
      </c>
      <c r="L42" s="308"/>
      <c r="M42" s="318" t="s">
        <v>309</v>
      </c>
      <c r="N42" s="318"/>
      <c r="O42" s="311">
        <v>2.5399999999999999E-2</v>
      </c>
      <c r="P42" s="335">
        <v>0.01</v>
      </c>
      <c r="Q42" s="341">
        <v>1.37E-2</v>
      </c>
      <c r="R42" s="335">
        <v>0.18</v>
      </c>
      <c r="S42" s="341">
        <v>1.6400000000000001E-2</v>
      </c>
      <c r="T42" s="335">
        <v>0.21</v>
      </c>
      <c r="U42" s="314"/>
      <c r="V42" s="306"/>
    </row>
    <row r="43" spans="1:22" s="315" customFormat="1" ht="25" customHeight="1">
      <c r="A43" s="306"/>
      <c r="B43" s="307"/>
      <c r="C43" s="308"/>
      <c r="D43" s="313" t="s">
        <v>285</v>
      </c>
      <c r="E43" s="313"/>
      <c r="F43" s="316">
        <v>1.1599999999999999E-2</v>
      </c>
      <c r="G43" s="329">
        <v>-0.18</v>
      </c>
      <c r="H43" s="342">
        <v>5.8999999999999999E-3</v>
      </c>
      <c r="I43" s="336">
        <v>0.09</v>
      </c>
      <c r="J43" s="342">
        <v>8.3999999999999995E-3</v>
      </c>
      <c r="K43" s="336">
        <v>0.04</v>
      </c>
      <c r="L43" s="308"/>
      <c r="M43" s="317" t="s">
        <v>310</v>
      </c>
      <c r="N43" s="313"/>
      <c r="O43" s="316">
        <v>1.32E-2</v>
      </c>
      <c r="P43" s="336">
        <v>-0.16</v>
      </c>
      <c r="Q43" s="342">
        <v>7.4000000000000003E-3</v>
      </c>
      <c r="R43" s="336">
        <v>0.02</v>
      </c>
      <c r="S43" s="342">
        <v>7.4999999999999997E-3</v>
      </c>
      <c r="T43" s="336">
        <v>0.1</v>
      </c>
      <c r="U43" s="314"/>
      <c r="V43" s="306"/>
    </row>
    <row r="44" spans="1:22" s="315" customFormat="1" ht="25" customHeight="1">
      <c r="A44" s="306"/>
      <c r="B44" s="307"/>
      <c r="C44" s="308"/>
      <c r="D44" s="318" t="s">
        <v>286</v>
      </c>
      <c r="E44" s="318"/>
      <c r="F44" s="311">
        <v>3.1800000000000002E-2</v>
      </c>
      <c r="G44" s="328">
        <v>-0.11</v>
      </c>
      <c r="H44" s="341">
        <v>2.1600000000000001E-2</v>
      </c>
      <c r="I44" s="335">
        <v>7.0000000000000007E-2</v>
      </c>
      <c r="J44" s="341">
        <v>2.0199999999999999E-2</v>
      </c>
      <c r="K44" s="335">
        <v>0.09</v>
      </c>
      <c r="L44" s="308"/>
      <c r="M44" s="319" t="s">
        <v>311</v>
      </c>
      <c r="N44" s="318"/>
      <c r="O44" s="311">
        <v>1.5699999999999999E-2</v>
      </c>
      <c r="P44" s="335">
        <v>0.1</v>
      </c>
      <c r="Q44" s="341">
        <v>1.0800000000000001E-2</v>
      </c>
      <c r="R44" s="335">
        <v>0.22</v>
      </c>
      <c r="S44" s="341">
        <v>1.1299999999999999E-2</v>
      </c>
      <c r="T44" s="335">
        <v>0.28000000000000003</v>
      </c>
      <c r="U44" s="314"/>
      <c r="V44" s="306"/>
    </row>
    <row r="45" spans="1:22" s="315" customFormat="1" ht="25" customHeight="1">
      <c r="A45" s="306"/>
      <c r="B45" s="307"/>
      <c r="C45" s="308"/>
      <c r="D45" s="313" t="s">
        <v>287</v>
      </c>
      <c r="E45" s="313"/>
      <c r="F45" s="316">
        <v>1.7500000000000002E-2</v>
      </c>
      <c r="G45" s="329">
        <v>-0.15</v>
      </c>
      <c r="H45" s="342">
        <v>1.2999999999999999E-2</v>
      </c>
      <c r="I45" s="336">
        <v>0.16</v>
      </c>
      <c r="J45" s="342">
        <v>1.2E-2</v>
      </c>
      <c r="K45" s="336">
        <v>0.06</v>
      </c>
      <c r="L45" s="308"/>
      <c r="M45" s="306"/>
      <c r="N45" s="306"/>
      <c r="O45" s="306"/>
      <c r="P45" s="306"/>
      <c r="Q45" s="306"/>
      <c r="R45" s="306"/>
      <c r="S45" s="306"/>
      <c r="T45" s="306"/>
      <c r="U45" s="314"/>
      <c r="V45" s="306"/>
    </row>
    <row r="46" spans="1:22">
      <c r="B46" s="260"/>
      <c r="C46" s="261"/>
      <c r="D46" s="261"/>
      <c r="E46" s="261"/>
      <c r="F46" s="261"/>
      <c r="G46" s="322"/>
      <c r="H46" s="261"/>
      <c r="I46" s="261"/>
      <c r="J46" s="261"/>
      <c r="K46" s="261"/>
      <c r="L46" s="261"/>
      <c r="M46" s="261"/>
      <c r="N46" s="261"/>
      <c r="O46" s="261"/>
      <c r="P46" s="261"/>
      <c r="Q46" s="261"/>
      <c r="R46" s="261"/>
      <c r="S46" s="261"/>
      <c r="T46" s="261"/>
      <c r="U46" s="262"/>
    </row>
    <row r="47" spans="1:22">
      <c r="B47" s="111"/>
      <c r="C47" s="94"/>
      <c r="D47" s="94"/>
      <c r="E47" s="94"/>
      <c r="F47" s="94"/>
      <c r="G47" s="321"/>
      <c r="H47" s="94"/>
      <c r="I47" s="94"/>
      <c r="J47" s="94"/>
      <c r="K47" s="94"/>
      <c r="L47" s="94"/>
      <c r="M47" s="94"/>
      <c r="N47" s="94"/>
      <c r="O47" s="94"/>
      <c r="P47" s="94"/>
      <c r="Q47" s="94"/>
      <c r="R47" s="94"/>
      <c r="S47" s="94"/>
      <c r="T47" s="94"/>
      <c r="U47" s="94"/>
    </row>
    <row r="48" spans="1:22" ht="11" customHeight="1">
      <c r="B48" s="111"/>
      <c r="C48" s="94"/>
      <c r="D48" s="94"/>
      <c r="E48" s="94"/>
      <c r="F48" s="94"/>
      <c r="G48" s="321"/>
      <c r="H48" s="94"/>
      <c r="I48" s="94"/>
      <c r="J48" s="94"/>
      <c r="K48" s="94"/>
      <c r="L48" s="94"/>
      <c r="M48" s="94"/>
      <c r="N48" s="94"/>
      <c r="O48" s="94"/>
      <c r="P48" s="94"/>
      <c r="Q48" s="94"/>
      <c r="R48" s="94"/>
      <c r="S48" s="94"/>
      <c r="T48" s="94"/>
      <c r="U48" s="94"/>
    </row>
    <row r="49" spans="2:21">
      <c r="B49" s="345"/>
      <c r="C49" s="256"/>
      <c r="D49" s="256"/>
      <c r="E49" s="256"/>
      <c r="F49" s="256"/>
      <c r="G49" s="320"/>
      <c r="H49" s="256"/>
      <c r="I49" s="256"/>
      <c r="J49" s="256"/>
      <c r="K49" s="256"/>
      <c r="L49" s="256"/>
      <c r="M49" s="256"/>
      <c r="N49" s="256"/>
      <c r="O49" s="256"/>
      <c r="P49" s="256"/>
      <c r="Q49" s="256"/>
      <c r="R49" s="256"/>
      <c r="S49" s="256"/>
      <c r="T49" s="256"/>
      <c r="U49" s="257"/>
    </row>
    <row r="50" spans="2:21">
      <c r="B50" s="346"/>
      <c r="C50" s="94"/>
      <c r="D50" s="94"/>
      <c r="E50" s="94"/>
      <c r="F50" s="94"/>
      <c r="G50" s="321"/>
      <c r="H50" s="94"/>
      <c r="I50" s="94"/>
      <c r="J50" s="94"/>
      <c r="K50" s="94"/>
      <c r="L50" s="94"/>
      <c r="M50" s="94"/>
      <c r="N50" s="94"/>
      <c r="O50" s="94"/>
      <c r="P50" s="94"/>
      <c r="Q50" s="94"/>
      <c r="R50" s="94"/>
      <c r="S50" s="94"/>
      <c r="T50" s="94"/>
      <c r="U50" s="259"/>
    </row>
    <row r="51" spans="2:21">
      <c r="B51" s="346"/>
      <c r="C51" s="94"/>
      <c r="D51" s="94"/>
      <c r="E51" s="94"/>
      <c r="F51" s="94"/>
      <c r="G51" s="321"/>
      <c r="H51" s="94"/>
      <c r="I51" s="94"/>
      <c r="J51" s="94"/>
      <c r="K51" s="94"/>
      <c r="L51" s="94"/>
      <c r="M51" s="94"/>
      <c r="N51" s="94"/>
      <c r="O51" s="94"/>
      <c r="P51" s="94"/>
      <c r="Q51" s="94"/>
      <c r="R51" s="94"/>
      <c r="S51" s="94"/>
      <c r="T51" s="94"/>
      <c r="U51" s="259"/>
    </row>
    <row r="52" spans="2:21">
      <c r="B52" s="346"/>
      <c r="C52" s="94"/>
      <c r="D52" s="94"/>
      <c r="E52" s="94"/>
      <c r="F52" s="94"/>
      <c r="G52" s="321"/>
      <c r="H52" s="94"/>
      <c r="I52" s="94"/>
      <c r="J52" s="94"/>
      <c r="K52" s="94"/>
      <c r="L52" s="94"/>
      <c r="M52" s="94"/>
      <c r="N52" s="94"/>
      <c r="O52" s="94"/>
      <c r="P52" s="94"/>
      <c r="Q52" s="94"/>
      <c r="R52" s="94"/>
      <c r="S52" s="94"/>
      <c r="T52" s="94"/>
      <c r="U52" s="259"/>
    </row>
    <row r="53" spans="2:21">
      <c r="B53" s="346"/>
      <c r="C53" s="94"/>
      <c r="D53" s="94"/>
      <c r="E53" s="94"/>
      <c r="F53" s="94"/>
      <c r="G53" s="321"/>
      <c r="H53" s="94"/>
      <c r="I53" s="94"/>
      <c r="J53" s="94"/>
      <c r="K53" s="94"/>
      <c r="L53" s="94"/>
      <c r="M53" s="94"/>
      <c r="N53" s="94"/>
      <c r="O53" s="94"/>
      <c r="P53" s="94"/>
      <c r="Q53" s="94"/>
      <c r="R53" s="94"/>
      <c r="S53" s="94"/>
      <c r="T53" s="94"/>
      <c r="U53" s="259"/>
    </row>
    <row r="54" spans="2:21">
      <c r="B54" s="346"/>
      <c r="C54" s="94"/>
      <c r="D54" s="94"/>
      <c r="E54" s="94"/>
      <c r="F54" s="94"/>
      <c r="G54" s="321"/>
      <c r="H54" s="94"/>
      <c r="I54" s="94"/>
      <c r="J54" s="94"/>
      <c r="K54" s="94"/>
      <c r="L54" s="94"/>
      <c r="M54" s="94"/>
      <c r="N54" s="94"/>
      <c r="O54" s="94"/>
      <c r="P54" s="94"/>
      <c r="Q54" s="94"/>
      <c r="R54" s="94"/>
      <c r="S54" s="94"/>
      <c r="T54" s="94"/>
      <c r="U54" s="259"/>
    </row>
    <row r="55" spans="2:21">
      <c r="B55" s="346"/>
      <c r="C55" s="94"/>
      <c r="D55" s="94"/>
      <c r="E55" s="94"/>
      <c r="F55" s="94"/>
      <c r="G55" s="321"/>
      <c r="H55" s="94"/>
      <c r="I55" s="94"/>
      <c r="J55" s="94"/>
      <c r="K55" s="94"/>
      <c r="L55" s="94"/>
      <c r="M55" s="94"/>
      <c r="N55" s="94"/>
      <c r="O55" s="94"/>
      <c r="P55" s="94"/>
      <c r="Q55" s="94"/>
      <c r="R55" s="94"/>
      <c r="S55" s="94"/>
      <c r="T55" s="94"/>
      <c r="U55" s="259"/>
    </row>
    <row r="56" spans="2:21">
      <c r="B56" s="346"/>
      <c r="C56" s="94"/>
      <c r="D56" s="94"/>
      <c r="E56" s="94"/>
      <c r="F56" s="94"/>
      <c r="G56" s="321"/>
      <c r="H56" s="94"/>
      <c r="I56" s="94"/>
      <c r="J56" s="94"/>
      <c r="K56" s="94"/>
      <c r="L56" s="94"/>
      <c r="M56" s="94"/>
      <c r="N56" s="94"/>
      <c r="O56" s="94"/>
      <c r="P56" s="94"/>
      <c r="Q56" s="94"/>
      <c r="R56" s="94"/>
      <c r="S56" s="94"/>
      <c r="T56" s="94"/>
      <c r="U56" s="259"/>
    </row>
    <row r="57" spans="2:21">
      <c r="B57" s="346"/>
      <c r="C57" s="94"/>
      <c r="D57" s="94"/>
      <c r="E57" s="94"/>
      <c r="F57" s="94"/>
      <c r="G57" s="321"/>
      <c r="H57" s="94"/>
      <c r="I57" s="94"/>
      <c r="J57" s="94"/>
      <c r="K57" s="94"/>
      <c r="L57" s="94"/>
      <c r="M57" s="94"/>
      <c r="N57" s="94"/>
      <c r="O57" s="94"/>
      <c r="P57" s="94"/>
      <c r="Q57" s="94"/>
      <c r="R57" s="94"/>
      <c r="S57" s="94"/>
      <c r="T57" s="94"/>
      <c r="U57" s="259"/>
    </row>
    <row r="58" spans="2:21">
      <c r="B58" s="346"/>
      <c r="C58" s="94"/>
      <c r="D58" s="94"/>
      <c r="E58" s="94"/>
      <c r="F58" s="94"/>
      <c r="G58" s="321"/>
      <c r="H58" s="94"/>
      <c r="I58" s="94"/>
      <c r="J58" s="94"/>
      <c r="K58" s="94"/>
      <c r="L58" s="94"/>
      <c r="M58" s="94"/>
      <c r="N58" s="94"/>
      <c r="O58" s="94"/>
      <c r="P58" s="94"/>
      <c r="Q58" s="94"/>
      <c r="R58" s="94"/>
      <c r="S58" s="94"/>
      <c r="T58" s="94"/>
      <c r="U58" s="259"/>
    </row>
    <row r="59" spans="2:21">
      <c r="B59" s="346"/>
      <c r="C59" s="94"/>
      <c r="D59" s="94"/>
      <c r="E59" s="94"/>
      <c r="F59" s="94"/>
      <c r="G59" s="321"/>
      <c r="H59" s="94"/>
      <c r="I59" s="94"/>
      <c r="J59" s="94"/>
      <c r="K59" s="94"/>
      <c r="L59" s="94"/>
      <c r="M59" s="94"/>
      <c r="N59" s="94"/>
      <c r="O59" s="94"/>
      <c r="P59" s="94"/>
      <c r="Q59" s="94"/>
      <c r="R59" s="94"/>
      <c r="S59" s="94"/>
      <c r="T59" s="94"/>
      <c r="U59" s="259"/>
    </row>
    <row r="60" spans="2:21">
      <c r="B60" s="346"/>
      <c r="C60" s="94"/>
      <c r="D60" s="94"/>
      <c r="E60" s="94"/>
      <c r="F60" s="94"/>
      <c r="G60" s="321"/>
      <c r="H60" s="94"/>
      <c r="I60" s="94"/>
      <c r="J60" s="94"/>
      <c r="K60" s="94"/>
      <c r="L60" s="94"/>
      <c r="M60" s="94"/>
      <c r="N60" s="94"/>
      <c r="O60" s="94"/>
      <c r="P60" s="94"/>
      <c r="Q60" s="94"/>
      <c r="R60" s="94"/>
      <c r="S60" s="94"/>
      <c r="T60" s="94"/>
      <c r="U60" s="259"/>
    </row>
    <row r="61" spans="2:21">
      <c r="B61" s="346"/>
      <c r="C61" s="94"/>
      <c r="D61" s="94"/>
      <c r="E61" s="94"/>
      <c r="F61" s="94"/>
      <c r="G61" s="321"/>
      <c r="H61" s="94"/>
      <c r="I61" s="94"/>
      <c r="J61" s="94"/>
      <c r="K61" s="94"/>
      <c r="L61" s="94"/>
      <c r="M61" s="94"/>
      <c r="N61" s="94"/>
      <c r="O61" s="94"/>
      <c r="P61" s="94"/>
      <c r="Q61" s="94"/>
      <c r="R61" s="94"/>
      <c r="S61" s="94"/>
      <c r="T61" s="94"/>
      <c r="U61" s="259"/>
    </row>
    <row r="62" spans="2:21">
      <c r="B62" s="346"/>
      <c r="C62" s="94"/>
      <c r="D62" s="94"/>
      <c r="E62" s="94"/>
      <c r="F62" s="94"/>
      <c r="G62" s="321"/>
      <c r="H62" s="94"/>
      <c r="I62" s="94"/>
      <c r="J62" s="94"/>
      <c r="K62" s="94"/>
      <c r="L62" s="94"/>
      <c r="M62" s="94"/>
      <c r="N62" s="94"/>
      <c r="O62" s="94"/>
      <c r="P62" s="94"/>
      <c r="Q62" s="94"/>
      <c r="R62" s="94"/>
      <c r="S62" s="94"/>
      <c r="T62" s="94"/>
      <c r="U62" s="259"/>
    </row>
    <row r="63" spans="2:21">
      <c r="B63" s="346"/>
      <c r="C63" s="94"/>
      <c r="D63" s="94"/>
      <c r="E63" s="94"/>
      <c r="F63" s="94"/>
      <c r="G63" s="321"/>
      <c r="H63" s="94"/>
      <c r="I63" s="94"/>
      <c r="J63" s="94"/>
      <c r="K63" s="94"/>
      <c r="L63" s="94"/>
      <c r="M63" s="94"/>
      <c r="N63" s="94"/>
      <c r="O63" s="94"/>
      <c r="P63" s="94"/>
      <c r="Q63" s="94"/>
      <c r="R63" s="94"/>
      <c r="S63" s="94"/>
      <c r="T63" s="94"/>
      <c r="U63" s="259"/>
    </row>
    <row r="64" spans="2:21">
      <c r="B64" s="346"/>
      <c r="C64" s="94"/>
      <c r="D64" s="94"/>
      <c r="E64" s="94"/>
      <c r="F64" s="94"/>
      <c r="G64" s="321"/>
      <c r="H64" s="94"/>
      <c r="I64" s="94"/>
      <c r="J64" s="94"/>
      <c r="K64" s="94"/>
      <c r="L64" s="94"/>
      <c r="M64" s="94"/>
      <c r="N64" s="94"/>
      <c r="O64" s="94"/>
      <c r="P64" s="94"/>
      <c r="Q64" s="94"/>
      <c r="R64" s="94"/>
      <c r="S64" s="94"/>
      <c r="T64" s="94"/>
      <c r="U64" s="259"/>
    </row>
    <row r="65" spans="2:21">
      <c r="B65" s="346"/>
      <c r="C65" s="94"/>
      <c r="D65" s="94"/>
      <c r="E65" s="94"/>
      <c r="F65" s="94"/>
      <c r="G65" s="321"/>
      <c r="H65" s="94"/>
      <c r="I65" s="94"/>
      <c r="J65" s="94"/>
      <c r="K65" s="94"/>
      <c r="L65" s="94"/>
      <c r="M65" s="94"/>
      <c r="N65" s="94"/>
      <c r="O65" s="94"/>
      <c r="P65" s="94"/>
      <c r="Q65" s="94"/>
      <c r="R65" s="94"/>
      <c r="S65" s="94"/>
      <c r="T65" s="94"/>
      <c r="U65" s="259"/>
    </row>
    <row r="66" spans="2:21">
      <c r="B66" s="346"/>
      <c r="C66" s="94"/>
      <c r="D66" s="94"/>
      <c r="E66" s="94"/>
      <c r="F66" s="94"/>
      <c r="G66" s="321"/>
      <c r="H66" s="94"/>
      <c r="I66" s="94"/>
      <c r="J66" s="94"/>
      <c r="K66" s="94"/>
      <c r="L66" s="94"/>
      <c r="M66" s="94"/>
      <c r="N66" s="94"/>
      <c r="O66" s="94"/>
      <c r="P66" s="94"/>
      <c r="Q66" s="94"/>
      <c r="R66" s="94"/>
      <c r="S66" s="94"/>
      <c r="T66" s="94"/>
      <c r="U66" s="259"/>
    </row>
    <row r="67" spans="2:21">
      <c r="B67" s="346"/>
      <c r="C67" s="94"/>
      <c r="D67" s="94"/>
      <c r="E67" s="94"/>
      <c r="F67" s="94"/>
      <c r="G67" s="321"/>
      <c r="H67" s="94"/>
      <c r="I67" s="94"/>
      <c r="J67" s="94"/>
      <c r="K67" s="94"/>
      <c r="L67" s="94"/>
      <c r="M67" s="94"/>
      <c r="N67" s="94"/>
      <c r="O67" s="94"/>
      <c r="P67" s="94"/>
      <c r="Q67" s="94"/>
      <c r="R67" s="94"/>
      <c r="S67" s="94"/>
      <c r="T67" s="94"/>
      <c r="U67" s="259"/>
    </row>
    <row r="68" spans="2:21">
      <c r="B68" s="346"/>
      <c r="C68" s="94"/>
      <c r="D68" s="94"/>
      <c r="E68" s="94"/>
      <c r="F68" s="94"/>
      <c r="G68" s="321"/>
      <c r="H68" s="94"/>
      <c r="I68" s="94"/>
      <c r="J68" s="94"/>
      <c r="K68" s="94"/>
      <c r="L68" s="94"/>
      <c r="M68" s="94"/>
      <c r="N68" s="94"/>
      <c r="O68" s="94"/>
      <c r="P68" s="94"/>
      <c r="Q68" s="94"/>
      <c r="R68" s="94"/>
      <c r="S68" s="94"/>
      <c r="T68" s="94"/>
      <c r="U68" s="259"/>
    </row>
    <row r="69" spans="2:21">
      <c r="B69" s="346"/>
      <c r="C69" s="94"/>
      <c r="D69" s="94"/>
      <c r="E69" s="94"/>
      <c r="F69" s="94"/>
      <c r="G69" s="321"/>
      <c r="H69" s="94"/>
      <c r="I69" s="94"/>
      <c r="J69" s="94"/>
      <c r="K69" s="94"/>
      <c r="L69" s="94"/>
      <c r="M69" s="94"/>
      <c r="N69" s="94"/>
      <c r="O69" s="94"/>
      <c r="P69" s="94"/>
      <c r="Q69" s="94"/>
      <c r="R69" s="94"/>
      <c r="S69" s="94"/>
      <c r="T69" s="94"/>
      <c r="U69" s="259"/>
    </row>
    <row r="70" spans="2:21">
      <c r="B70" s="347"/>
      <c r="C70" s="261"/>
      <c r="D70" s="261"/>
      <c r="E70" s="261"/>
      <c r="F70" s="261"/>
      <c r="G70" s="322"/>
      <c r="H70" s="261"/>
      <c r="I70" s="261"/>
      <c r="J70" s="261"/>
      <c r="K70" s="261"/>
      <c r="L70" s="261"/>
      <c r="M70" s="261"/>
      <c r="N70" s="261"/>
      <c r="O70" s="261"/>
      <c r="P70" s="261"/>
      <c r="Q70" s="261"/>
      <c r="R70" s="261"/>
      <c r="S70" s="261"/>
      <c r="T70" s="261"/>
      <c r="U70" s="262"/>
    </row>
    <row r="71" spans="2:21" ht="11" customHeight="1">
      <c r="B71" s="111"/>
      <c r="C71" s="94"/>
      <c r="D71" s="94"/>
      <c r="E71" s="94"/>
      <c r="F71" s="94"/>
      <c r="G71" s="321"/>
      <c r="H71" s="94"/>
      <c r="I71" s="94"/>
      <c r="J71" s="94"/>
      <c r="K71" s="94"/>
      <c r="L71" s="94"/>
      <c r="M71" s="94"/>
      <c r="N71" s="94"/>
      <c r="O71" s="94"/>
      <c r="P71" s="94"/>
      <c r="Q71" s="94"/>
      <c r="R71" s="94"/>
      <c r="S71" s="94"/>
      <c r="T71" s="94"/>
      <c r="U71" s="94"/>
    </row>
    <row r="72" spans="2:21">
      <c r="B72" s="111"/>
      <c r="C72" s="94"/>
      <c r="D72" s="94"/>
      <c r="E72" s="94"/>
      <c r="F72" s="94"/>
      <c r="G72" s="321"/>
      <c r="H72" s="94"/>
      <c r="I72" s="94"/>
      <c r="J72" s="94"/>
      <c r="K72" s="94"/>
      <c r="L72" s="94"/>
      <c r="M72" s="94"/>
      <c r="N72" s="94"/>
      <c r="O72" s="94"/>
      <c r="P72" s="94"/>
      <c r="Q72" s="94"/>
      <c r="R72" s="94"/>
      <c r="S72" s="94"/>
      <c r="T72" s="94"/>
      <c r="U72" s="94"/>
    </row>
    <row r="73" spans="2:21" ht="13" customHeight="1">
      <c r="B73" s="446"/>
      <c r="C73" s="447"/>
      <c r="D73" s="447"/>
      <c r="E73" s="447"/>
      <c r="F73" s="447"/>
      <c r="G73" s="448"/>
      <c r="H73" s="447"/>
      <c r="I73" s="447"/>
      <c r="J73" s="447"/>
      <c r="K73" s="447"/>
      <c r="L73" s="447"/>
      <c r="M73" s="447"/>
      <c r="N73" s="449"/>
      <c r="O73" s="447"/>
      <c r="P73" s="447"/>
      <c r="Q73" s="447"/>
      <c r="R73" s="447"/>
      <c r="S73" s="447"/>
      <c r="T73" s="447"/>
      <c r="U73" s="450"/>
    </row>
    <row r="74" spans="2:21" ht="14" customHeight="1">
      <c r="B74" s="258"/>
      <c r="C74" s="94"/>
      <c r="D74" s="94"/>
      <c r="E74" s="94"/>
      <c r="F74" s="94"/>
      <c r="G74" s="321"/>
      <c r="H74" s="94"/>
      <c r="I74" s="94"/>
      <c r="J74" s="94"/>
      <c r="K74" s="94"/>
      <c r="L74" s="94"/>
      <c r="M74" s="94"/>
      <c r="N74" s="269"/>
      <c r="O74" s="94"/>
      <c r="P74" s="94"/>
      <c r="Q74" s="94"/>
      <c r="R74" s="94"/>
      <c r="S74" s="94"/>
      <c r="T74" s="94"/>
      <c r="U74" s="259"/>
    </row>
    <row r="75" spans="2:21" ht="25">
      <c r="B75" s="258"/>
      <c r="C75" s="94"/>
      <c r="D75" s="94"/>
      <c r="E75" s="94"/>
      <c r="F75" s="94"/>
      <c r="I75" s="104"/>
      <c r="J75" s="437"/>
      <c r="K75" s="437"/>
      <c r="L75" s="438" t="s">
        <v>206</v>
      </c>
      <c r="M75" s="439"/>
      <c r="N75" s="440"/>
      <c r="O75" s="437"/>
      <c r="P75" s="94"/>
      <c r="Q75" s="94"/>
      <c r="R75" s="94"/>
      <c r="S75" s="94"/>
      <c r="T75" s="94"/>
      <c r="U75" s="259"/>
    </row>
    <row r="76" spans="2:21" ht="29" customHeight="1">
      <c r="B76" s="258"/>
      <c r="C76" s="94"/>
      <c r="D76" s="94"/>
      <c r="E76" s="94"/>
      <c r="F76" s="94"/>
      <c r="J76" s="440" t="s">
        <v>252</v>
      </c>
      <c r="K76" s="441"/>
      <c r="L76" s="442"/>
      <c r="M76" s="442"/>
      <c r="N76" s="442"/>
      <c r="O76" s="439"/>
      <c r="P76" s="94"/>
      <c r="Q76" s="94"/>
      <c r="R76" s="94"/>
      <c r="S76" s="94"/>
      <c r="T76" s="94"/>
      <c r="U76" s="259"/>
    </row>
    <row r="77" spans="2:21" ht="25">
      <c r="B77" s="258"/>
      <c r="C77" s="94"/>
      <c r="D77" s="94"/>
      <c r="E77" s="94"/>
      <c r="F77" s="94"/>
      <c r="J77" s="440" t="s">
        <v>253</v>
      </c>
      <c r="K77" s="441"/>
      <c r="L77" s="443"/>
      <c r="M77" s="443"/>
      <c r="N77" s="443"/>
      <c r="O77" s="439"/>
      <c r="P77" s="94"/>
      <c r="Q77" s="94"/>
      <c r="R77" s="94"/>
      <c r="S77" s="94"/>
      <c r="T77" s="94"/>
      <c r="U77" s="259"/>
    </row>
    <row r="78" spans="2:21">
      <c r="B78" s="260"/>
      <c r="C78" s="261"/>
      <c r="D78" s="261"/>
      <c r="E78" s="261"/>
      <c r="F78" s="261"/>
      <c r="G78" s="322"/>
      <c r="H78" s="261"/>
      <c r="I78" s="261"/>
      <c r="J78" s="261"/>
      <c r="K78" s="261"/>
      <c r="L78" s="261"/>
      <c r="M78" s="261"/>
      <c r="N78" s="261"/>
      <c r="O78" s="261"/>
      <c r="P78" s="261"/>
      <c r="Q78" s="261"/>
      <c r="R78" s="261"/>
      <c r="S78" s="261"/>
      <c r="T78" s="261"/>
      <c r="U78" s="262"/>
    </row>
    <row r="79" spans="2:21" ht="13" customHeight="1">
      <c r="B79" s="444"/>
      <c r="C79" s="444"/>
      <c r="D79" s="444"/>
      <c r="E79" s="444"/>
      <c r="F79" s="444"/>
      <c r="G79" s="445"/>
      <c r="H79" s="444"/>
      <c r="I79" s="444"/>
      <c r="J79" s="444"/>
      <c r="K79" s="444"/>
      <c r="L79" s="444"/>
      <c r="M79" s="444"/>
      <c r="N79" s="444"/>
      <c r="O79" s="444"/>
      <c r="P79" s="444"/>
      <c r="Q79" s="444"/>
      <c r="R79" s="444"/>
      <c r="S79" s="444"/>
      <c r="T79" s="444"/>
      <c r="U79" s="444"/>
    </row>
    <row r="89" spans="2:21">
      <c r="B89" s="271"/>
      <c r="C89" s="271"/>
      <c r="D89" s="271"/>
      <c r="E89" s="271"/>
      <c r="F89" s="271"/>
      <c r="G89" s="330"/>
      <c r="H89" s="271"/>
      <c r="I89" s="271"/>
      <c r="J89" s="271"/>
      <c r="K89" s="271"/>
      <c r="L89" s="271"/>
      <c r="M89" s="271"/>
      <c r="N89" s="271"/>
      <c r="O89" s="271"/>
      <c r="P89" s="271"/>
      <c r="Q89" s="271"/>
      <c r="R89" s="271"/>
      <c r="S89" s="271"/>
      <c r="T89" s="271"/>
      <c r="U89" s="271"/>
    </row>
    <row r="90" spans="2:21">
      <c r="B90" s="271"/>
      <c r="C90" s="271"/>
      <c r="D90" s="271"/>
      <c r="E90" s="271"/>
      <c r="F90" s="271"/>
      <c r="G90" s="330"/>
      <c r="H90" s="271"/>
      <c r="I90" s="271"/>
      <c r="J90" s="271"/>
      <c r="K90" s="271"/>
      <c r="L90" s="271"/>
      <c r="M90" s="271"/>
      <c r="N90" s="271"/>
      <c r="O90" s="271"/>
      <c r="P90" s="271"/>
      <c r="Q90" s="271"/>
      <c r="R90" s="271"/>
      <c r="S90" s="271"/>
      <c r="T90" s="271"/>
      <c r="U90" s="271"/>
    </row>
    <row r="91" spans="2:21">
      <c r="B91" s="271"/>
      <c r="C91" s="271"/>
      <c r="D91" s="271"/>
      <c r="E91" s="271"/>
      <c r="F91" s="271"/>
      <c r="G91" s="330"/>
      <c r="H91" s="271"/>
      <c r="I91" s="271"/>
      <c r="J91" s="271"/>
      <c r="K91" s="271"/>
      <c r="L91" s="271"/>
      <c r="M91" s="271"/>
      <c r="N91" s="271"/>
      <c r="O91" s="271"/>
      <c r="P91" s="271"/>
      <c r="Q91" s="271"/>
      <c r="R91" s="271"/>
      <c r="S91" s="271"/>
      <c r="T91" s="271"/>
      <c r="U91" s="271"/>
    </row>
    <row r="92" spans="2:21">
      <c r="B92" s="271"/>
      <c r="C92" s="271"/>
      <c r="D92" s="271"/>
      <c r="E92" s="271"/>
      <c r="F92" s="271"/>
      <c r="G92" s="330"/>
      <c r="H92" s="271"/>
      <c r="I92" s="271"/>
      <c r="J92" s="271"/>
      <c r="K92" s="271"/>
      <c r="L92" s="271"/>
      <c r="M92" s="271"/>
      <c r="N92" s="271"/>
      <c r="O92" s="271"/>
      <c r="P92" s="271"/>
      <c r="Q92" s="271"/>
      <c r="R92" s="271"/>
      <c r="S92" s="271"/>
      <c r="T92" s="271"/>
      <c r="U92" s="271"/>
    </row>
    <row r="93" spans="2:21">
      <c r="B93" s="271"/>
      <c r="C93" s="271"/>
      <c r="D93" s="271"/>
      <c r="E93" s="271"/>
      <c r="F93" s="271"/>
      <c r="G93" s="330"/>
      <c r="H93" s="271"/>
      <c r="I93" s="271"/>
      <c r="J93" s="271"/>
      <c r="K93" s="271"/>
      <c r="L93" s="271"/>
      <c r="M93" s="271"/>
      <c r="N93" s="271"/>
      <c r="O93" s="271"/>
      <c r="P93" s="271"/>
      <c r="Q93" s="271"/>
      <c r="R93" s="271"/>
      <c r="S93" s="271"/>
      <c r="T93" s="271"/>
      <c r="U93" s="271"/>
    </row>
    <row r="94" spans="2:21">
      <c r="B94" s="271"/>
      <c r="C94" s="271"/>
      <c r="D94" s="271"/>
      <c r="E94" s="271"/>
      <c r="F94" s="271"/>
      <c r="G94" s="330"/>
      <c r="H94" s="271"/>
      <c r="I94" s="271"/>
      <c r="J94" s="271"/>
      <c r="K94" s="271"/>
      <c r="L94" s="271"/>
      <c r="M94" s="271"/>
      <c r="N94" s="271"/>
      <c r="O94" s="271"/>
      <c r="P94" s="271"/>
      <c r="Q94" s="271"/>
      <c r="R94" s="271"/>
      <c r="S94" s="271"/>
      <c r="T94" s="271"/>
      <c r="U94" s="271"/>
    </row>
    <row r="95" spans="2:21">
      <c r="B95" s="271"/>
      <c r="C95" s="271"/>
      <c r="D95" s="271"/>
      <c r="E95" s="271"/>
      <c r="F95" s="271"/>
      <c r="G95" s="330"/>
      <c r="H95" s="271"/>
      <c r="I95" s="271"/>
      <c r="J95" s="271"/>
      <c r="K95" s="271"/>
      <c r="L95" s="271"/>
      <c r="M95" s="271"/>
      <c r="N95" s="271"/>
      <c r="O95" s="271"/>
      <c r="P95" s="271"/>
      <c r="Q95" s="271"/>
      <c r="R95" s="271"/>
      <c r="S95" s="271"/>
      <c r="T95" s="271"/>
      <c r="U95" s="271"/>
    </row>
    <row r="96" spans="2:21">
      <c r="B96" s="271"/>
      <c r="C96" s="271"/>
      <c r="D96" s="271"/>
      <c r="E96" s="271"/>
      <c r="F96" s="271"/>
      <c r="G96" s="330"/>
      <c r="H96" s="271"/>
      <c r="I96" s="271"/>
      <c r="J96" s="271"/>
      <c r="K96" s="271"/>
      <c r="L96" s="271"/>
      <c r="M96" s="271"/>
      <c r="N96" s="271"/>
      <c r="O96" s="271"/>
      <c r="P96" s="271"/>
      <c r="Q96" s="271"/>
      <c r="R96" s="271"/>
      <c r="S96" s="271"/>
      <c r="T96" s="271"/>
      <c r="U96" s="271"/>
    </row>
    <row r="97" spans="2:21">
      <c r="B97" s="271"/>
      <c r="C97" s="271"/>
      <c r="D97" s="271"/>
      <c r="E97" s="271"/>
      <c r="F97" s="271"/>
      <c r="G97" s="330"/>
      <c r="H97" s="271"/>
      <c r="I97" s="271"/>
      <c r="J97" s="271"/>
      <c r="K97" s="271"/>
      <c r="L97" s="271"/>
      <c r="M97" s="271"/>
      <c r="N97" s="271"/>
      <c r="O97" s="271"/>
      <c r="P97" s="271"/>
      <c r="Q97" s="271"/>
      <c r="R97" s="271"/>
      <c r="S97" s="271"/>
      <c r="T97" s="271"/>
      <c r="U97" s="271"/>
    </row>
    <row r="98" spans="2:21">
      <c r="B98" s="271"/>
      <c r="C98" s="271"/>
      <c r="D98" s="271"/>
      <c r="E98" s="271"/>
      <c r="F98" s="271"/>
      <c r="G98" s="330"/>
      <c r="H98" s="271"/>
      <c r="I98" s="271"/>
      <c r="J98" s="271"/>
      <c r="K98" s="271"/>
      <c r="L98" s="271"/>
      <c r="M98" s="271"/>
      <c r="N98" s="271"/>
      <c r="O98" s="271"/>
      <c r="P98" s="271"/>
      <c r="Q98" s="271"/>
      <c r="R98" s="271"/>
      <c r="S98" s="271"/>
      <c r="T98" s="271"/>
      <c r="U98" s="271"/>
    </row>
    <row r="99" spans="2:21">
      <c r="B99" s="271"/>
      <c r="C99" s="271"/>
      <c r="D99" s="271"/>
      <c r="E99" s="271"/>
      <c r="F99" s="271"/>
      <c r="G99" s="330"/>
      <c r="H99" s="271"/>
      <c r="I99" s="271"/>
      <c r="J99" s="271"/>
      <c r="K99" s="271"/>
      <c r="L99" s="271"/>
      <c r="M99" s="271"/>
      <c r="N99" s="271"/>
      <c r="O99" s="271"/>
      <c r="P99" s="271"/>
      <c r="Q99" s="271"/>
      <c r="R99" s="271"/>
      <c r="S99" s="271"/>
      <c r="T99" s="271"/>
      <c r="U99" s="271"/>
    </row>
    <row r="100" spans="2:21">
      <c r="B100" s="271"/>
      <c r="C100" s="271"/>
      <c r="D100" s="271"/>
      <c r="E100" s="271"/>
      <c r="F100" s="271"/>
      <c r="G100" s="330"/>
      <c r="H100" s="271"/>
      <c r="I100" s="271"/>
      <c r="J100" s="271"/>
      <c r="K100" s="271"/>
      <c r="L100" s="271"/>
      <c r="M100" s="271"/>
      <c r="N100" s="271"/>
      <c r="O100" s="271"/>
      <c r="P100" s="271"/>
      <c r="Q100" s="271"/>
      <c r="R100" s="271"/>
      <c r="S100" s="271"/>
      <c r="T100" s="271"/>
      <c r="U100" s="271"/>
    </row>
    <row r="101" spans="2:21">
      <c r="B101" s="271"/>
      <c r="C101" s="271"/>
      <c r="D101" s="271"/>
      <c r="E101" s="271"/>
      <c r="F101" s="271"/>
      <c r="G101" s="330"/>
      <c r="H101" s="271"/>
      <c r="I101" s="271"/>
      <c r="J101" s="271"/>
      <c r="K101" s="271"/>
      <c r="L101" s="271"/>
      <c r="M101" s="271"/>
      <c r="N101" s="271"/>
      <c r="O101" s="271"/>
      <c r="P101" s="271"/>
      <c r="Q101" s="271"/>
      <c r="R101" s="271"/>
      <c r="S101" s="271"/>
      <c r="T101" s="271"/>
      <c r="U101" s="271"/>
    </row>
    <row r="102" spans="2:21">
      <c r="B102" s="271"/>
      <c r="C102" s="271"/>
      <c r="D102" s="271"/>
      <c r="E102" s="271"/>
      <c r="F102" s="271"/>
      <c r="G102" s="330"/>
      <c r="H102" s="271"/>
      <c r="I102" s="271"/>
      <c r="J102" s="271"/>
      <c r="K102" s="271"/>
      <c r="L102" s="271"/>
      <c r="M102" s="271"/>
      <c r="N102" s="271"/>
      <c r="O102" s="271"/>
      <c r="P102" s="271"/>
      <c r="Q102" s="271"/>
      <c r="R102" s="271"/>
      <c r="S102" s="271"/>
      <c r="T102" s="271"/>
      <c r="U102" s="271"/>
    </row>
    <row r="103" spans="2:21">
      <c r="B103" s="271"/>
      <c r="C103" s="271"/>
      <c r="D103" s="271"/>
      <c r="E103" s="271"/>
      <c r="F103" s="271"/>
      <c r="G103" s="330"/>
      <c r="H103" s="271"/>
      <c r="I103" s="271"/>
      <c r="J103" s="271"/>
      <c r="K103" s="271"/>
      <c r="L103" s="271"/>
      <c r="M103" s="271"/>
      <c r="N103" s="271"/>
      <c r="O103" s="271"/>
      <c r="P103" s="271"/>
      <c r="Q103" s="271"/>
      <c r="R103" s="271"/>
      <c r="S103" s="271"/>
      <c r="T103" s="271"/>
      <c r="U103" s="271"/>
    </row>
    <row r="104" spans="2:21">
      <c r="B104" s="271"/>
      <c r="C104" s="271"/>
      <c r="D104" s="271"/>
      <c r="E104" s="271"/>
      <c r="F104" s="271"/>
      <c r="G104" s="330"/>
      <c r="H104" s="271"/>
      <c r="I104" s="271"/>
      <c r="J104" s="271"/>
      <c r="K104" s="271"/>
      <c r="L104" s="271"/>
      <c r="M104" s="271"/>
      <c r="N104" s="271"/>
      <c r="O104" s="271"/>
      <c r="P104" s="271"/>
      <c r="Q104" s="271"/>
      <c r="R104" s="271"/>
      <c r="S104" s="271"/>
      <c r="T104" s="271"/>
      <c r="U104" s="271"/>
    </row>
    <row r="105" spans="2:21">
      <c r="B105" s="271"/>
      <c r="C105" s="271"/>
      <c r="D105" s="271"/>
      <c r="E105" s="271"/>
      <c r="F105" s="271"/>
      <c r="G105" s="330"/>
      <c r="H105" s="271"/>
      <c r="I105" s="271"/>
      <c r="J105" s="271"/>
      <c r="K105" s="271"/>
      <c r="L105" s="271"/>
      <c r="M105" s="271"/>
      <c r="N105" s="271"/>
      <c r="O105" s="271"/>
      <c r="P105" s="271"/>
      <c r="Q105" s="271"/>
      <c r="R105" s="271"/>
      <c r="S105" s="271"/>
      <c r="T105" s="271"/>
      <c r="U105" s="271"/>
    </row>
    <row r="106" spans="2:21">
      <c r="B106" s="271"/>
      <c r="C106" s="271"/>
      <c r="D106" s="271"/>
      <c r="E106" s="271"/>
      <c r="F106" s="271"/>
      <c r="G106" s="330"/>
      <c r="H106" s="271"/>
      <c r="I106" s="271"/>
      <c r="J106" s="271"/>
      <c r="K106" s="271"/>
      <c r="L106" s="271"/>
      <c r="M106" s="271"/>
      <c r="N106" s="271"/>
      <c r="O106" s="271"/>
      <c r="P106" s="271"/>
      <c r="Q106" s="271"/>
      <c r="R106" s="271"/>
      <c r="S106" s="271"/>
      <c r="T106" s="271"/>
      <c r="U106" s="271"/>
    </row>
    <row r="107" spans="2:21">
      <c r="B107" s="271"/>
      <c r="C107" s="271"/>
      <c r="D107" s="271"/>
      <c r="E107" s="271"/>
      <c r="F107" s="271"/>
      <c r="G107" s="330"/>
      <c r="H107" s="271"/>
      <c r="I107" s="271"/>
      <c r="J107" s="271"/>
      <c r="K107" s="271"/>
      <c r="L107" s="271"/>
      <c r="M107" s="271"/>
      <c r="N107" s="271"/>
      <c r="O107" s="271"/>
      <c r="P107" s="271"/>
      <c r="Q107" s="271"/>
      <c r="R107" s="271"/>
      <c r="S107" s="271"/>
      <c r="T107" s="271"/>
      <c r="U107" s="271"/>
    </row>
    <row r="108" spans="2:21">
      <c r="B108" s="271"/>
      <c r="C108" s="271"/>
      <c r="D108" s="271"/>
      <c r="E108" s="271"/>
      <c r="F108" s="271"/>
      <c r="G108" s="330"/>
      <c r="H108" s="271"/>
      <c r="I108" s="271"/>
      <c r="J108" s="271"/>
      <c r="K108" s="271"/>
      <c r="L108" s="271"/>
      <c r="M108" s="271"/>
      <c r="N108" s="271"/>
      <c r="O108" s="271"/>
      <c r="P108" s="271"/>
      <c r="Q108" s="271"/>
      <c r="R108" s="271"/>
      <c r="S108" s="271"/>
      <c r="T108" s="271"/>
      <c r="U108" s="271"/>
    </row>
    <row r="109" spans="2:21">
      <c r="B109" s="271"/>
      <c r="C109" s="271"/>
      <c r="D109" s="271"/>
      <c r="E109" s="271"/>
      <c r="F109" s="271"/>
      <c r="G109" s="330"/>
      <c r="H109" s="271"/>
      <c r="I109" s="271"/>
      <c r="J109" s="271"/>
      <c r="K109" s="271"/>
      <c r="L109" s="271"/>
      <c r="M109" s="271"/>
      <c r="N109" s="271"/>
      <c r="O109" s="271"/>
      <c r="P109" s="271"/>
      <c r="Q109" s="271"/>
      <c r="R109" s="271"/>
      <c r="S109" s="271"/>
      <c r="T109" s="271"/>
      <c r="U109" s="271"/>
    </row>
    <row r="110" spans="2:21">
      <c r="B110" s="271"/>
      <c r="C110" s="271"/>
      <c r="D110" s="271"/>
      <c r="E110" s="271"/>
      <c r="F110" s="271"/>
      <c r="G110" s="330"/>
      <c r="H110" s="271"/>
      <c r="I110" s="271"/>
      <c r="J110" s="271"/>
      <c r="K110" s="271"/>
      <c r="L110" s="271"/>
      <c r="M110" s="271"/>
      <c r="N110" s="271"/>
      <c r="O110" s="271"/>
      <c r="P110" s="271"/>
      <c r="Q110" s="271"/>
      <c r="R110" s="271"/>
      <c r="S110" s="271"/>
      <c r="T110" s="271"/>
      <c r="U110" s="271"/>
    </row>
    <row r="111" spans="2:21">
      <c r="B111" s="271"/>
      <c r="C111" s="271"/>
      <c r="D111" s="271"/>
      <c r="E111" s="271"/>
      <c r="F111" s="271"/>
      <c r="G111" s="330"/>
      <c r="H111" s="271"/>
      <c r="I111" s="271"/>
      <c r="J111" s="271"/>
      <c r="K111" s="271"/>
      <c r="L111" s="271"/>
      <c r="M111" s="271"/>
      <c r="N111" s="271"/>
      <c r="O111" s="271"/>
      <c r="P111" s="271"/>
      <c r="Q111" s="271"/>
      <c r="R111" s="271"/>
      <c r="S111" s="271"/>
      <c r="T111" s="271"/>
      <c r="U111" s="271"/>
    </row>
    <row r="112" spans="2:21">
      <c r="B112" s="271"/>
      <c r="C112" s="271"/>
      <c r="D112" s="271"/>
      <c r="E112" s="271"/>
      <c r="F112" s="271"/>
      <c r="G112" s="330"/>
      <c r="H112" s="271"/>
      <c r="I112" s="271"/>
      <c r="J112" s="271"/>
      <c r="K112" s="271"/>
      <c r="L112" s="271"/>
      <c r="M112" s="271"/>
      <c r="N112" s="271"/>
      <c r="O112" s="271"/>
      <c r="P112" s="271"/>
      <c r="Q112" s="271"/>
      <c r="R112" s="271"/>
      <c r="S112" s="271"/>
      <c r="T112" s="271"/>
      <c r="U112" s="271"/>
    </row>
    <row r="113" spans="2:21">
      <c r="B113" s="271"/>
      <c r="C113" s="271"/>
      <c r="D113" s="271"/>
      <c r="E113" s="271"/>
      <c r="F113" s="271"/>
      <c r="G113" s="330"/>
      <c r="H113" s="271"/>
      <c r="I113" s="271"/>
      <c r="J113" s="271"/>
      <c r="K113" s="271"/>
      <c r="L113" s="271"/>
      <c r="M113" s="271"/>
      <c r="N113" s="271"/>
      <c r="O113" s="271"/>
      <c r="P113" s="271"/>
      <c r="Q113" s="271"/>
      <c r="R113" s="271"/>
      <c r="S113" s="271"/>
      <c r="T113" s="271"/>
      <c r="U113" s="271"/>
    </row>
    <row r="114" spans="2:21">
      <c r="B114" s="271"/>
      <c r="C114" s="271"/>
      <c r="D114" s="271"/>
      <c r="E114" s="271"/>
      <c r="F114" s="271"/>
      <c r="G114" s="330"/>
      <c r="H114" s="271"/>
      <c r="I114" s="271"/>
      <c r="J114" s="271"/>
      <c r="K114" s="271"/>
      <c r="L114" s="271"/>
      <c r="M114" s="271"/>
      <c r="N114" s="271"/>
      <c r="O114" s="271"/>
      <c r="P114" s="271"/>
      <c r="Q114" s="271"/>
      <c r="R114" s="271"/>
      <c r="S114" s="271"/>
      <c r="T114" s="271"/>
      <c r="U114" s="271"/>
    </row>
    <row r="115" spans="2:21">
      <c r="B115" s="271"/>
      <c r="C115" s="271"/>
      <c r="D115" s="271"/>
      <c r="E115" s="271"/>
      <c r="F115" s="271"/>
      <c r="G115" s="330"/>
      <c r="H115" s="271"/>
      <c r="I115" s="271"/>
      <c r="J115" s="271"/>
      <c r="K115" s="271"/>
      <c r="L115" s="271"/>
      <c r="M115" s="271"/>
      <c r="N115" s="271"/>
      <c r="O115" s="271"/>
      <c r="P115" s="271"/>
      <c r="Q115" s="271"/>
      <c r="R115" s="271"/>
      <c r="S115" s="271"/>
      <c r="T115" s="271"/>
      <c r="U115" s="271"/>
    </row>
    <row r="116" spans="2:21">
      <c r="B116" s="271"/>
      <c r="C116" s="271"/>
      <c r="D116" s="271"/>
      <c r="E116" s="271"/>
      <c r="F116" s="271"/>
      <c r="G116" s="330"/>
      <c r="H116" s="271"/>
      <c r="I116" s="271"/>
      <c r="J116" s="271"/>
      <c r="K116" s="271"/>
      <c r="L116" s="271"/>
      <c r="M116" s="271"/>
      <c r="N116" s="271"/>
      <c r="O116" s="271"/>
      <c r="P116" s="271"/>
      <c r="Q116" s="271"/>
      <c r="R116" s="271"/>
      <c r="S116" s="271"/>
      <c r="T116" s="271"/>
      <c r="U116" s="271"/>
    </row>
    <row r="117" spans="2:21">
      <c r="B117" s="271"/>
      <c r="C117" s="271"/>
      <c r="D117" s="271"/>
      <c r="E117" s="271"/>
      <c r="F117" s="271"/>
      <c r="G117" s="330"/>
      <c r="H117" s="271"/>
      <c r="I117" s="271"/>
      <c r="J117" s="271"/>
      <c r="K117" s="271"/>
      <c r="L117" s="271"/>
      <c r="M117" s="271"/>
      <c r="N117" s="271"/>
      <c r="O117" s="271"/>
      <c r="P117" s="271"/>
      <c r="Q117" s="271"/>
      <c r="R117" s="271"/>
      <c r="S117" s="271"/>
      <c r="T117" s="271"/>
      <c r="U117" s="271"/>
    </row>
    <row r="118" spans="2:21">
      <c r="B118" s="271"/>
      <c r="C118" s="271"/>
      <c r="D118" s="271"/>
      <c r="E118" s="271"/>
      <c r="F118" s="271"/>
      <c r="G118" s="330"/>
      <c r="H118" s="271"/>
      <c r="I118" s="271"/>
      <c r="J118" s="271"/>
      <c r="K118" s="271"/>
      <c r="L118" s="271"/>
      <c r="M118" s="271"/>
      <c r="N118" s="271"/>
      <c r="O118" s="271"/>
      <c r="P118" s="271"/>
      <c r="Q118" s="271"/>
      <c r="R118" s="271"/>
      <c r="S118" s="271"/>
      <c r="T118" s="271"/>
      <c r="U118" s="271"/>
    </row>
    <row r="119" spans="2:21">
      <c r="B119" s="271"/>
      <c r="C119" s="271"/>
      <c r="D119" s="271"/>
      <c r="E119" s="271"/>
      <c r="F119" s="271"/>
      <c r="G119" s="330"/>
      <c r="H119" s="271"/>
      <c r="I119" s="271"/>
      <c r="J119" s="271"/>
      <c r="K119" s="271"/>
      <c r="L119" s="271"/>
      <c r="M119" s="271"/>
      <c r="N119" s="271"/>
      <c r="O119" s="271"/>
      <c r="P119" s="271"/>
      <c r="Q119" s="271"/>
      <c r="R119" s="271"/>
      <c r="S119" s="271"/>
      <c r="T119" s="271"/>
      <c r="U119" s="271"/>
    </row>
    <row r="120" spans="2:21">
      <c r="B120" s="271"/>
      <c r="C120" s="271"/>
      <c r="D120" s="271"/>
      <c r="E120" s="271"/>
      <c r="F120" s="271"/>
      <c r="G120" s="330"/>
      <c r="H120" s="271"/>
      <c r="I120" s="271"/>
      <c r="J120" s="271"/>
      <c r="K120" s="271"/>
      <c r="L120" s="271"/>
      <c r="M120" s="271"/>
      <c r="N120" s="271"/>
      <c r="O120" s="271"/>
      <c r="P120" s="271"/>
      <c r="Q120" s="271"/>
      <c r="R120" s="271"/>
      <c r="S120" s="271"/>
      <c r="T120" s="271"/>
      <c r="U120" s="271"/>
    </row>
    <row r="121" spans="2:21">
      <c r="B121" s="271"/>
      <c r="C121" s="271"/>
      <c r="D121" s="271"/>
      <c r="E121" s="271"/>
      <c r="F121" s="271"/>
      <c r="G121" s="330"/>
      <c r="H121" s="271"/>
      <c r="I121" s="271"/>
      <c r="J121" s="271"/>
      <c r="K121" s="271"/>
      <c r="L121" s="271"/>
      <c r="M121" s="271"/>
      <c r="N121" s="271"/>
      <c r="O121" s="271"/>
      <c r="P121" s="271"/>
      <c r="Q121" s="271"/>
      <c r="R121" s="271"/>
      <c r="S121" s="271"/>
      <c r="T121" s="271"/>
      <c r="U121" s="271"/>
    </row>
    <row r="122" spans="2:21">
      <c r="B122" s="271"/>
      <c r="C122" s="271"/>
      <c r="D122" s="271"/>
      <c r="E122" s="271"/>
      <c r="F122" s="271"/>
      <c r="G122" s="330"/>
      <c r="H122" s="271"/>
      <c r="I122" s="271"/>
      <c r="J122" s="271"/>
      <c r="K122" s="271"/>
      <c r="L122" s="271"/>
      <c r="M122" s="271"/>
      <c r="N122" s="271"/>
      <c r="O122" s="271"/>
      <c r="P122" s="271"/>
      <c r="Q122" s="271"/>
      <c r="R122" s="271"/>
      <c r="S122" s="271"/>
      <c r="T122" s="271"/>
      <c r="U122" s="271"/>
    </row>
    <row r="123" spans="2:21">
      <c r="B123" s="271"/>
      <c r="C123" s="271"/>
      <c r="D123" s="271"/>
      <c r="E123" s="271"/>
      <c r="F123" s="271"/>
      <c r="G123" s="330"/>
      <c r="H123" s="271"/>
      <c r="I123" s="271"/>
      <c r="J123" s="271"/>
      <c r="K123" s="271"/>
      <c r="L123" s="271"/>
      <c r="M123" s="271"/>
      <c r="N123" s="271"/>
      <c r="O123" s="271"/>
      <c r="P123" s="271"/>
      <c r="Q123" s="271"/>
      <c r="R123" s="271"/>
      <c r="S123" s="271"/>
      <c r="T123" s="271"/>
      <c r="U123" s="271"/>
    </row>
    <row r="124" spans="2:21">
      <c r="B124" s="271"/>
      <c r="C124" s="271"/>
      <c r="D124" s="271"/>
      <c r="E124" s="271"/>
      <c r="F124" s="271"/>
      <c r="G124" s="330"/>
      <c r="H124" s="271"/>
      <c r="I124" s="271"/>
      <c r="J124" s="271"/>
      <c r="K124" s="271"/>
      <c r="L124" s="271"/>
      <c r="M124" s="271"/>
      <c r="N124" s="271"/>
      <c r="O124" s="271"/>
      <c r="P124" s="271"/>
      <c r="Q124" s="271"/>
      <c r="R124" s="271"/>
      <c r="S124" s="271"/>
      <c r="T124" s="271"/>
      <c r="U124" s="271"/>
    </row>
    <row r="125" spans="2:21">
      <c r="B125" s="271"/>
      <c r="C125" s="271"/>
      <c r="D125" s="271"/>
      <c r="E125" s="271"/>
      <c r="F125" s="271"/>
      <c r="G125" s="330"/>
      <c r="H125" s="271"/>
      <c r="I125" s="271"/>
      <c r="J125" s="271"/>
      <c r="K125" s="271"/>
      <c r="L125" s="271"/>
      <c r="M125" s="271"/>
      <c r="N125" s="271"/>
      <c r="O125" s="271"/>
      <c r="P125" s="271"/>
      <c r="Q125" s="271"/>
      <c r="R125" s="271"/>
      <c r="S125" s="271"/>
      <c r="T125" s="271"/>
      <c r="U125" s="271"/>
    </row>
    <row r="126" spans="2:21">
      <c r="B126" s="271"/>
      <c r="C126" s="271"/>
      <c r="D126" s="271"/>
      <c r="E126" s="271"/>
      <c r="F126" s="271"/>
      <c r="G126" s="330"/>
      <c r="H126" s="271"/>
      <c r="I126" s="271"/>
      <c r="J126" s="271"/>
      <c r="K126" s="271"/>
      <c r="L126" s="271"/>
      <c r="M126" s="271"/>
      <c r="N126" s="271"/>
      <c r="O126" s="271"/>
      <c r="P126" s="271"/>
      <c r="Q126" s="271"/>
      <c r="R126" s="271"/>
      <c r="S126" s="271"/>
      <c r="T126" s="271"/>
      <c r="U126" s="271"/>
    </row>
    <row r="127" spans="2:21">
      <c r="B127" s="271"/>
      <c r="C127" s="271"/>
      <c r="D127" s="271"/>
      <c r="E127" s="271"/>
      <c r="F127" s="271"/>
      <c r="G127" s="330"/>
      <c r="H127" s="271"/>
      <c r="I127" s="271"/>
      <c r="J127" s="271"/>
      <c r="K127" s="271"/>
      <c r="L127" s="271"/>
      <c r="M127" s="271"/>
      <c r="N127" s="271"/>
      <c r="O127" s="271"/>
      <c r="P127" s="271"/>
      <c r="Q127" s="271"/>
      <c r="R127" s="271"/>
      <c r="S127" s="271"/>
      <c r="T127" s="271"/>
      <c r="U127" s="271"/>
    </row>
    <row r="128" spans="2:21">
      <c r="B128" s="271"/>
      <c r="C128" s="271"/>
      <c r="D128" s="271"/>
      <c r="E128" s="271"/>
      <c r="F128" s="271"/>
      <c r="G128" s="330"/>
      <c r="H128" s="271"/>
      <c r="I128" s="271"/>
      <c r="J128" s="271"/>
      <c r="K128" s="271"/>
      <c r="L128" s="271"/>
      <c r="M128" s="271"/>
      <c r="N128" s="271"/>
      <c r="O128" s="271"/>
      <c r="P128" s="271"/>
      <c r="Q128" s="271"/>
      <c r="R128" s="271"/>
      <c r="S128" s="271"/>
      <c r="T128" s="271"/>
      <c r="U128" s="271"/>
    </row>
    <row r="129" spans="2:21">
      <c r="B129" s="271"/>
      <c r="C129" s="271"/>
      <c r="D129" s="271"/>
      <c r="E129" s="271"/>
      <c r="F129" s="271"/>
      <c r="G129" s="330"/>
      <c r="H129" s="271"/>
      <c r="I129" s="271"/>
      <c r="J129" s="271"/>
      <c r="K129" s="271"/>
      <c r="L129" s="271"/>
      <c r="M129" s="271"/>
      <c r="N129" s="271"/>
      <c r="O129" s="271"/>
      <c r="P129" s="271"/>
      <c r="Q129" s="271"/>
      <c r="R129" s="271"/>
      <c r="S129" s="271"/>
      <c r="T129" s="271"/>
      <c r="U129" s="271"/>
    </row>
    <row r="130" spans="2:21">
      <c r="B130" s="271"/>
      <c r="C130" s="271"/>
      <c r="D130" s="271"/>
      <c r="E130" s="271"/>
      <c r="F130" s="271"/>
      <c r="G130" s="330"/>
      <c r="H130" s="271"/>
      <c r="I130" s="271"/>
      <c r="J130" s="271"/>
      <c r="K130" s="271"/>
      <c r="L130" s="271"/>
      <c r="M130" s="271"/>
      <c r="N130" s="271"/>
      <c r="O130" s="271"/>
      <c r="P130" s="271"/>
      <c r="Q130" s="271"/>
      <c r="R130" s="271"/>
      <c r="S130" s="271"/>
      <c r="T130" s="271"/>
      <c r="U130" s="271"/>
    </row>
    <row r="131" spans="2:21">
      <c r="B131" s="271"/>
      <c r="C131" s="271"/>
      <c r="D131" s="271"/>
      <c r="E131" s="271"/>
      <c r="F131" s="271"/>
      <c r="G131" s="330"/>
      <c r="H131" s="271"/>
      <c r="I131" s="271"/>
      <c r="J131" s="271"/>
      <c r="K131" s="271"/>
      <c r="L131" s="271"/>
      <c r="M131" s="271"/>
      <c r="N131" s="271"/>
      <c r="O131" s="271"/>
      <c r="P131" s="271"/>
      <c r="Q131" s="271"/>
      <c r="R131" s="271"/>
      <c r="S131" s="271"/>
      <c r="T131" s="271"/>
      <c r="U131" s="271"/>
    </row>
    <row r="132" spans="2:21">
      <c r="B132" s="271"/>
      <c r="C132" s="271"/>
      <c r="D132" s="271"/>
      <c r="E132" s="271"/>
      <c r="F132" s="271"/>
      <c r="G132" s="330"/>
      <c r="H132" s="271"/>
      <c r="I132" s="271"/>
      <c r="J132" s="271"/>
      <c r="K132" s="271"/>
      <c r="L132" s="271"/>
      <c r="M132" s="271"/>
      <c r="N132" s="271"/>
      <c r="O132" s="271"/>
      <c r="P132" s="271"/>
      <c r="Q132" s="271"/>
      <c r="R132" s="271"/>
      <c r="S132" s="271"/>
      <c r="T132" s="271"/>
      <c r="U132" s="271"/>
    </row>
    <row r="133" spans="2:21">
      <c r="B133" s="271"/>
      <c r="C133" s="271"/>
      <c r="D133" s="271"/>
      <c r="E133" s="271"/>
      <c r="F133" s="271"/>
      <c r="G133" s="330"/>
      <c r="H133" s="271"/>
      <c r="I133" s="271"/>
      <c r="J133" s="271"/>
      <c r="K133" s="271"/>
      <c r="L133" s="271"/>
      <c r="M133" s="271"/>
      <c r="N133" s="271"/>
      <c r="O133" s="271"/>
      <c r="P133" s="271"/>
      <c r="Q133" s="271"/>
      <c r="R133" s="271"/>
      <c r="S133" s="271"/>
      <c r="T133" s="271"/>
      <c r="U133" s="271"/>
    </row>
    <row r="134" spans="2:21">
      <c r="B134" s="271"/>
      <c r="C134" s="271"/>
      <c r="D134" s="271"/>
      <c r="E134" s="271"/>
      <c r="F134" s="271"/>
      <c r="G134" s="330"/>
      <c r="H134" s="271"/>
      <c r="I134" s="271"/>
      <c r="J134" s="271"/>
      <c r="K134" s="271"/>
      <c r="L134" s="271"/>
      <c r="M134" s="271"/>
      <c r="N134" s="271"/>
      <c r="O134" s="271"/>
      <c r="P134" s="271"/>
      <c r="Q134" s="271"/>
      <c r="R134" s="271"/>
      <c r="S134" s="271"/>
      <c r="T134" s="271"/>
      <c r="U134" s="271"/>
    </row>
    <row r="135" spans="2:21">
      <c r="B135" s="271"/>
      <c r="C135" s="271"/>
      <c r="D135" s="271"/>
      <c r="E135" s="271"/>
      <c r="F135" s="271"/>
      <c r="G135" s="330"/>
      <c r="H135" s="271"/>
      <c r="I135" s="271"/>
      <c r="J135" s="271"/>
      <c r="K135" s="271"/>
      <c r="L135" s="271"/>
      <c r="M135" s="271"/>
      <c r="N135" s="271"/>
      <c r="O135" s="271"/>
      <c r="P135" s="271"/>
      <c r="Q135" s="271"/>
      <c r="R135" s="271"/>
      <c r="S135" s="271"/>
      <c r="T135" s="271"/>
      <c r="U135" s="271"/>
    </row>
    <row r="136" spans="2:21">
      <c r="B136" s="271"/>
      <c r="C136" s="271"/>
      <c r="D136" s="271"/>
      <c r="E136" s="271"/>
      <c r="F136" s="271"/>
      <c r="G136" s="330"/>
      <c r="H136" s="271"/>
      <c r="I136" s="271"/>
      <c r="J136" s="271"/>
      <c r="K136" s="271"/>
      <c r="L136" s="271"/>
      <c r="M136" s="271"/>
      <c r="N136" s="271"/>
      <c r="O136" s="271"/>
      <c r="P136" s="271"/>
      <c r="Q136" s="271"/>
      <c r="R136" s="271"/>
      <c r="S136" s="271"/>
      <c r="T136" s="271"/>
      <c r="U136" s="271"/>
    </row>
    <row r="137" spans="2:21">
      <c r="B137" s="271"/>
      <c r="C137" s="271"/>
      <c r="D137" s="271"/>
      <c r="E137" s="271"/>
      <c r="F137" s="271"/>
      <c r="G137" s="330"/>
      <c r="H137" s="271"/>
      <c r="I137" s="271"/>
      <c r="J137" s="271"/>
      <c r="K137" s="271"/>
      <c r="L137" s="271"/>
      <c r="M137" s="271"/>
      <c r="N137" s="271"/>
      <c r="O137" s="271"/>
      <c r="P137" s="271"/>
      <c r="Q137" s="271"/>
      <c r="R137" s="271"/>
      <c r="S137" s="271"/>
      <c r="T137" s="271"/>
      <c r="U137" s="271"/>
    </row>
    <row r="138" spans="2:21">
      <c r="B138" s="271"/>
      <c r="C138" s="271"/>
      <c r="D138" s="271"/>
      <c r="E138" s="271"/>
      <c r="F138" s="271"/>
      <c r="G138" s="330"/>
      <c r="H138" s="271"/>
      <c r="I138" s="271"/>
      <c r="J138" s="271"/>
      <c r="K138" s="271"/>
      <c r="L138" s="271"/>
      <c r="M138" s="271"/>
      <c r="N138" s="271"/>
      <c r="O138" s="271"/>
      <c r="P138" s="271"/>
      <c r="Q138" s="271"/>
      <c r="R138" s="271"/>
      <c r="S138" s="271"/>
      <c r="T138" s="271"/>
      <c r="U138" s="271"/>
    </row>
    <row r="139" spans="2:21">
      <c r="B139" s="271"/>
      <c r="C139" s="271"/>
      <c r="D139" s="271"/>
      <c r="E139" s="271"/>
      <c r="F139" s="271"/>
      <c r="G139" s="330"/>
      <c r="H139" s="271"/>
      <c r="I139" s="271"/>
      <c r="J139" s="271"/>
      <c r="K139" s="271"/>
      <c r="L139" s="271"/>
      <c r="M139" s="271"/>
      <c r="N139" s="271"/>
      <c r="O139" s="271"/>
      <c r="P139" s="271"/>
      <c r="Q139" s="271"/>
      <c r="R139" s="271"/>
      <c r="S139" s="271"/>
      <c r="T139" s="271"/>
      <c r="U139" s="271"/>
    </row>
    <row r="140" spans="2:21">
      <c r="B140" s="271"/>
      <c r="C140" s="271"/>
      <c r="D140" s="271"/>
      <c r="E140" s="271"/>
      <c r="F140" s="271"/>
      <c r="G140" s="330"/>
      <c r="H140" s="271"/>
      <c r="I140" s="271"/>
      <c r="J140" s="271"/>
      <c r="K140" s="271"/>
      <c r="L140" s="271"/>
      <c r="M140" s="271"/>
      <c r="N140" s="271"/>
      <c r="O140" s="271"/>
      <c r="P140" s="271"/>
      <c r="Q140" s="271"/>
      <c r="R140" s="271"/>
      <c r="S140" s="271"/>
      <c r="T140" s="271"/>
      <c r="U140" s="271"/>
    </row>
    <row r="141" spans="2:21">
      <c r="B141" s="271"/>
      <c r="C141" s="271"/>
      <c r="D141" s="271"/>
      <c r="E141" s="271"/>
      <c r="F141" s="271"/>
      <c r="G141" s="330"/>
      <c r="H141" s="271"/>
      <c r="I141" s="271"/>
      <c r="J141" s="271"/>
      <c r="K141" s="271"/>
      <c r="L141" s="271"/>
      <c r="M141" s="271"/>
      <c r="N141" s="271"/>
      <c r="O141" s="271"/>
      <c r="P141" s="271"/>
      <c r="Q141" s="271"/>
      <c r="R141" s="271"/>
      <c r="S141" s="271"/>
      <c r="T141" s="271"/>
      <c r="U141" s="271"/>
    </row>
    <row r="142" spans="2:21">
      <c r="B142" s="271"/>
      <c r="C142" s="271"/>
      <c r="D142" s="271"/>
      <c r="E142" s="271"/>
      <c r="F142" s="271"/>
      <c r="G142" s="330"/>
      <c r="H142" s="271"/>
      <c r="I142" s="271"/>
      <c r="J142" s="271"/>
      <c r="K142" s="271"/>
      <c r="L142" s="271"/>
      <c r="M142" s="271"/>
      <c r="N142" s="271"/>
      <c r="O142" s="271"/>
      <c r="P142" s="271"/>
      <c r="Q142" s="271"/>
      <c r="R142" s="271"/>
      <c r="S142" s="271"/>
      <c r="T142" s="271"/>
      <c r="U142" s="271"/>
    </row>
    <row r="143" spans="2:21">
      <c r="B143" s="271"/>
      <c r="C143" s="271"/>
      <c r="D143" s="271"/>
      <c r="E143" s="271"/>
      <c r="F143" s="271"/>
      <c r="G143" s="330"/>
      <c r="H143" s="271"/>
      <c r="I143" s="271"/>
      <c r="J143" s="271"/>
      <c r="K143" s="271"/>
      <c r="L143" s="271"/>
      <c r="M143" s="271"/>
      <c r="N143" s="271"/>
      <c r="O143" s="271"/>
      <c r="P143" s="271"/>
      <c r="Q143" s="271"/>
      <c r="R143" s="271"/>
      <c r="S143" s="271"/>
      <c r="T143" s="271"/>
      <c r="U143" s="271"/>
    </row>
    <row r="144" spans="2:21">
      <c r="B144" s="271"/>
      <c r="C144" s="271"/>
      <c r="D144" s="271"/>
      <c r="E144" s="271"/>
      <c r="F144" s="271"/>
      <c r="G144" s="330"/>
      <c r="H144" s="271"/>
      <c r="I144" s="271"/>
      <c r="J144" s="271"/>
      <c r="K144" s="271"/>
      <c r="L144" s="271"/>
      <c r="M144" s="271"/>
      <c r="N144" s="271"/>
      <c r="O144" s="271"/>
      <c r="P144" s="271"/>
      <c r="Q144" s="271"/>
      <c r="R144" s="271"/>
      <c r="S144" s="271"/>
      <c r="T144" s="271"/>
      <c r="U144" s="271"/>
    </row>
    <row r="145" spans="2:21">
      <c r="B145" s="271"/>
      <c r="C145" s="271"/>
      <c r="D145" s="271"/>
      <c r="E145" s="271"/>
      <c r="F145" s="271"/>
      <c r="G145" s="330"/>
      <c r="H145" s="271"/>
      <c r="I145" s="271"/>
      <c r="J145" s="271"/>
      <c r="K145" s="271"/>
      <c r="L145" s="271"/>
      <c r="M145" s="271"/>
      <c r="N145" s="271"/>
      <c r="O145" s="271"/>
      <c r="P145" s="271"/>
      <c r="Q145" s="271"/>
      <c r="R145" s="271"/>
      <c r="S145" s="271"/>
      <c r="T145" s="271"/>
      <c r="U145" s="271"/>
    </row>
    <row r="146" spans="2:21">
      <c r="B146" s="271"/>
      <c r="C146" s="271"/>
      <c r="D146" s="271"/>
      <c r="E146" s="271"/>
      <c r="F146" s="271"/>
      <c r="G146" s="330"/>
      <c r="H146" s="271"/>
      <c r="I146" s="271"/>
      <c r="J146" s="271"/>
      <c r="K146" s="271"/>
      <c r="L146" s="271"/>
      <c r="M146" s="271"/>
      <c r="N146" s="271"/>
      <c r="O146" s="271"/>
      <c r="P146" s="271"/>
      <c r="Q146" s="271"/>
      <c r="R146" s="271"/>
      <c r="S146" s="271"/>
      <c r="T146" s="271"/>
      <c r="U146" s="271"/>
    </row>
    <row r="147" spans="2:21">
      <c r="B147" s="271"/>
      <c r="C147" s="271"/>
      <c r="D147" s="271"/>
      <c r="E147" s="271"/>
      <c r="F147" s="271"/>
      <c r="G147" s="330"/>
      <c r="H147" s="271"/>
      <c r="I147" s="271"/>
      <c r="J147" s="271"/>
      <c r="K147" s="271"/>
      <c r="L147" s="271"/>
      <c r="M147" s="271"/>
      <c r="N147" s="271"/>
      <c r="O147" s="271"/>
      <c r="P147" s="271"/>
      <c r="Q147" s="271"/>
      <c r="R147" s="271"/>
      <c r="S147" s="271"/>
      <c r="T147" s="271"/>
      <c r="U147" s="271"/>
    </row>
    <row r="148" spans="2:21">
      <c r="B148" s="271"/>
      <c r="C148" s="271"/>
      <c r="D148" s="271"/>
      <c r="E148" s="271"/>
      <c r="F148" s="271"/>
      <c r="G148" s="330"/>
      <c r="H148" s="271"/>
      <c r="I148" s="271"/>
      <c r="J148" s="271"/>
      <c r="K148" s="271"/>
      <c r="L148" s="271"/>
      <c r="M148" s="271"/>
      <c r="N148" s="271"/>
      <c r="O148" s="271"/>
      <c r="P148" s="271"/>
      <c r="Q148" s="271"/>
      <c r="R148" s="271"/>
      <c r="S148" s="271"/>
      <c r="T148" s="271"/>
      <c r="U148" s="271"/>
    </row>
    <row r="149" spans="2:21">
      <c r="B149" s="271"/>
      <c r="C149" s="271"/>
      <c r="D149" s="271"/>
      <c r="E149" s="271"/>
      <c r="F149" s="271"/>
      <c r="G149" s="330"/>
      <c r="H149" s="271"/>
      <c r="I149" s="271"/>
      <c r="J149" s="271"/>
      <c r="K149" s="271"/>
      <c r="L149" s="271"/>
      <c r="M149" s="271"/>
      <c r="N149" s="271"/>
      <c r="O149" s="271"/>
      <c r="P149" s="271"/>
      <c r="Q149" s="271"/>
      <c r="R149" s="271"/>
      <c r="S149" s="271"/>
      <c r="T149" s="271"/>
      <c r="U149" s="271"/>
    </row>
    <row r="150" spans="2:21">
      <c r="B150" s="271"/>
      <c r="C150" s="271"/>
      <c r="D150" s="271"/>
      <c r="E150" s="271"/>
      <c r="F150" s="271"/>
      <c r="G150" s="330"/>
      <c r="H150" s="271"/>
      <c r="I150" s="271"/>
      <c r="J150" s="271"/>
      <c r="K150" s="271"/>
      <c r="L150" s="271"/>
      <c r="M150" s="271"/>
      <c r="N150" s="271"/>
      <c r="O150" s="271"/>
      <c r="P150" s="271"/>
      <c r="Q150" s="271"/>
      <c r="R150" s="271"/>
      <c r="S150" s="271"/>
      <c r="T150" s="271"/>
      <c r="U150" s="271"/>
    </row>
    <row r="151" spans="2:21">
      <c r="B151" s="271"/>
      <c r="C151" s="271"/>
      <c r="D151" s="271"/>
      <c r="E151" s="271"/>
      <c r="F151" s="271"/>
      <c r="G151" s="330"/>
      <c r="H151" s="271"/>
      <c r="I151" s="271"/>
      <c r="J151" s="271"/>
      <c r="K151" s="271"/>
      <c r="L151" s="271"/>
      <c r="M151" s="271"/>
      <c r="N151" s="271"/>
      <c r="O151" s="271"/>
      <c r="P151" s="271"/>
      <c r="Q151" s="271"/>
      <c r="R151" s="271"/>
      <c r="S151" s="271"/>
      <c r="T151" s="271"/>
      <c r="U151" s="271"/>
    </row>
    <row r="152" spans="2:21">
      <c r="B152" s="271"/>
      <c r="C152" s="271"/>
      <c r="D152" s="271"/>
      <c r="E152" s="271"/>
      <c r="F152" s="271"/>
      <c r="G152" s="330"/>
      <c r="H152" s="271"/>
      <c r="I152" s="271"/>
      <c r="J152" s="271"/>
      <c r="K152" s="271"/>
      <c r="L152" s="271"/>
      <c r="M152" s="271"/>
      <c r="N152" s="271"/>
      <c r="O152" s="271"/>
      <c r="P152" s="271"/>
      <c r="Q152" s="271"/>
      <c r="R152" s="271"/>
      <c r="S152" s="271"/>
      <c r="T152" s="271"/>
      <c r="U152" s="271"/>
    </row>
    <row r="153" spans="2:21">
      <c r="B153" s="271"/>
      <c r="C153" s="271"/>
      <c r="D153" s="271"/>
      <c r="E153" s="271"/>
      <c r="F153" s="271"/>
      <c r="G153" s="330"/>
      <c r="H153" s="271"/>
      <c r="I153" s="271"/>
      <c r="J153" s="271"/>
      <c r="K153" s="271"/>
      <c r="L153" s="271"/>
      <c r="M153" s="271"/>
      <c r="N153" s="271"/>
      <c r="O153" s="271"/>
      <c r="P153" s="271"/>
      <c r="Q153" s="271"/>
      <c r="R153" s="271"/>
      <c r="S153" s="271"/>
      <c r="T153" s="271"/>
      <c r="U153" s="271"/>
    </row>
    <row r="154" spans="2:21">
      <c r="B154" s="271"/>
      <c r="C154" s="271"/>
      <c r="D154" s="271"/>
      <c r="E154" s="271"/>
      <c r="F154" s="271"/>
      <c r="G154" s="330"/>
      <c r="H154" s="271"/>
      <c r="I154" s="271"/>
      <c r="J154" s="271"/>
      <c r="K154" s="271"/>
      <c r="L154" s="271"/>
      <c r="M154" s="271"/>
      <c r="N154" s="271"/>
      <c r="O154" s="271"/>
      <c r="P154" s="271"/>
      <c r="Q154" s="271"/>
      <c r="R154" s="271"/>
      <c r="S154" s="271"/>
      <c r="T154" s="271"/>
      <c r="U154" s="271"/>
    </row>
    <row r="155" spans="2:21">
      <c r="B155" s="271"/>
      <c r="C155" s="271"/>
      <c r="D155" s="271"/>
      <c r="E155" s="271"/>
      <c r="F155" s="271"/>
      <c r="G155" s="330"/>
      <c r="H155" s="271"/>
      <c r="I155" s="271"/>
      <c r="J155" s="271"/>
      <c r="K155" s="271"/>
      <c r="L155" s="271"/>
      <c r="M155" s="271"/>
      <c r="N155" s="271"/>
      <c r="O155" s="271"/>
      <c r="P155" s="271"/>
      <c r="Q155" s="271"/>
      <c r="R155" s="271"/>
      <c r="S155" s="271"/>
      <c r="T155" s="271"/>
      <c r="U155" s="271"/>
    </row>
    <row r="156" spans="2:21">
      <c r="B156" s="271"/>
      <c r="C156" s="271"/>
      <c r="D156" s="271"/>
      <c r="E156" s="271"/>
      <c r="F156" s="271"/>
      <c r="G156" s="330"/>
      <c r="H156" s="271"/>
      <c r="I156" s="271"/>
      <c r="J156" s="271"/>
      <c r="K156" s="271"/>
      <c r="L156" s="271"/>
      <c r="M156" s="271"/>
      <c r="N156" s="271"/>
      <c r="O156" s="271"/>
      <c r="P156" s="271"/>
      <c r="Q156" s="271"/>
      <c r="R156" s="271"/>
      <c r="S156" s="271"/>
      <c r="T156" s="271"/>
      <c r="U156" s="271"/>
    </row>
    <row r="157" spans="2:21">
      <c r="B157" s="271"/>
      <c r="C157" s="271"/>
      <c r="D157" s="271"/>
      <c r="E157" s="271"/>
      <c r="F157" s="271"/>
      <c r="G157" s="330"/>
      <c r="H157" s="271"/>
      <c r="I157" s="271"/>
      <c r="J157" s="271"/>
      <c r="K157" s="271"/>
      <c r="L157" s="271"/>
      <c r="M157" s="271"/>
      <c r="N157" s="271"/>
      <c r="O157" s="271"/>
      <c r="P157" s="271"/>
      <c r="Q157" s="271"/>
      <c r="R157" s="271"/>
      <c r="S157" s="271"/>
      <c r="T157" s="271"/>
      <c r="U157" s="271"/>
    </row>
    <row r="158" spans="2:21">
      <c r="B158" s="271"/>
      <c r="C158" s="271"/>
      <c r="D158" s="271"/>
      <c r="E158" s="271"/>
      <c r="F158" s="271"/>
      <c r="G158" s="330"/>
      <c r="H158" s="271"/>
      <c r="I158" s="271"/>
      <c r="J158" s="271"/>
      <c r="K158" s="271"/>
      <c r="L158" s="271"/>
      <c r="M158" s="271"/>
      <c r="N158" s="271"/>
      <c r="O158" s="271"/>
      <c r="P158" s="271"/>
      <c r="Q158" s="271"/>
      <c r="R158" s="271"/>
      <c r="S158" s="271"/>
      <c r="T158" s="271"/>
      <c r="U158" s="271"/>
    </row>
    <row r="159" spans="2:21">
      <c r="B159" s="271"/>
      <c r="C159" s="271"/>
      <c r="D159" s="271"/>
      <c r="E159" s="271"/>
      <c r="F159" s="271"/>
      <c r="G159" s="330"/>
      <c r="H159" s="271"/>
      <c r="I159" s="271"/>
      <c r="J159" s="271"/>
      <c r="K159" s="271"/>
      <c r="L159" s="271"/>
      <c r="M159" s="271"/>
      <c r="N159" s="271"/>
      <c r="O159" s="271"/>
      <c r="P159" s="271"/>
      <c r="Q159" s="271"/>
      <c r="R159" s="271"/>
      <c r="S159" s="271"/>
      <c r="T159" s="271"/>
      <c r="U159" s="271"/>
    </row>
    <row r="160" spans="2:21">
      <c r="B160" s="271"/>
      <c r="C160" s="271"/>
      <c r="D160" s="271"/>
      <c r="E160" s="271"/>
      <c r="F160" s="271"/>
      <c r="G160" s="330"/>
      <c r="H160" s="271"/>
      <c r="I160" s="271"/>
      <c r="J160" s="271"/>
      <c r="K160" s="271"/>
      <c r="L160" s="271"/>
      <c r="M160" s="271"/>
      <c r="N160" s="271"/>
      <c r="O160" s="271"/>
      <c r="P160" s="271"/>
      <c r="Q160" s="271"/>
      <c r="R160" s="271"/>
      <c r="S160" s="271"/>
      <c r="T160" s="271"/>
      <c r="U160" s="271"/>
    </row>
    <row r="161" spans="2:21">
      <c r="B161" s="271"/>
      <c r="C161" s="271"/>
      <c r="D161" s="271"/>
      <c r="E161" s="271"/>
      <c r="F161" s="271"/>
      <c r="G161" s="330"/>
      <c r="H161" s="271"/>
      <c r="I161" s="271"/>
      <c r="J161" s="271"/>
      <c r="K161" s="271"/>
      <c r="L161" s="271"/>
      <c r="M161" s="271"/>
      <c r="N161" s="271"/>
      <c r="O161" s="271"/>
      <c r="P161" s="271"/>
      <c r="Q161" s="271"/>
      <c r="R161" s="271"/>
      <c r="S161" s="271"/>
      <c r="T161" s="271"/>
      <c r="U161" s="271"/>
    </row>
    <row r="162" spans="2:21">
      <c r="B162" s="271"/>
      <c r="C162" s="271"/>
      <c r="D162" s="271"/>
      <c r="E162" s="271"/>
      <c r="F162" s="271"/>
      <c r="G162" s="330"/>
      <c r="H162" s="271"/>
      <c r="I162" s="271"/>
      <c r="J162" s="271"/>
      <c r="K162" s="271"/>
      <c r="L162" s="271"/>
      <c r="M162" s="271"/>
      <c r="N162" s="271"/>
      <c r="O162" s="271"/>
      <c r="P162" s="271"/>
      <c r="Q162" s="271"/>
      <c r="R162" s="271"/>
      <c r="S162" s="271"/>
      <c r="T162" s="271"/>
      <c r="U162" s="271"/>
    </row>
    <row r="163" spans="2:21">
      <c r="B163" s="271"/>
      <c r="C163" s="271"/>
      <c r="D163" s="271"/>
      <c r="E163" s="271"/>
      <c r="F163" s="271"/>
      <c r="G163" s="330"/>
      <c r="H163" s="271"/>
      <c r="I163" s="271"/>
      <c r="J163" s="271"/>
      <c r="K163" s="271"/>
      <c r="L163" s="271"/>
      <c r="M163" s="271"/>
      <c r="N163" s="271"/>
      <c r="O163" s="271"/>
      <c r="P163" s="271"/>
      <c r="Q163" s="271"/>
      <c r="R163" s="271"/>
      <c r="S163" s="271"/>
      <c r="T163" s="271"/>
      <c r="U163" s="271"/>
    </row>
    <row r="164" spans="2:21">
      <c r="B164" s="271"/>
      <c r="C164" s="271"/>
      <c r="D164" s="271"/>
      <c r="E164" s="271"/>
      <c r="F164" s="271"/>
      <c r="G164" s="330"/>
      <c r="H164" s="271"/>
      <c r="I164" s="271"/>
      <c r="J164" s="271"/>
      <c r="K164" s="271"/>
      <c r="L164" s="271"/>
      <c r="M164" s="271"/>
      <c r="N164" s="271"/>
      <c r="O164" s="271"/>
      <c r="P164" s="271"/>
      <c r="Q164" s="271"/>
      <c r="R164" s="271"/>
      <c r="S164" s="271"/>
      <c r="T164" s="271"/>
      <c r="U164" s="271"/>
    </row>
    <row r="165" spans="2:21">
      <c r="B165" s="271"/>
      <c r="C165" s="271"/>
      <c r="D165" s="271"/>
      <c r="E165" s="271"/>
      <c r="F165" s="271"/>
      <c r="G165" s="330"/>
      <c r="H165" s="271"/>
      <c r="I165" s="271"/>
      <c r="J165" s="271"/>
      <c r="K165" s="271"/>
      <c r="L165" s="271"/>
      <c r="M165" s="271"/>
      <c r="N165" s="271"/>
      <c r="O165" s="271"/>
      <c r="P165" s="271"/>
      <c r="Q165" s="271"/>
      <c r="R165" s="271"/>
      <c r="S165" s="271"/>
      <c r="T165" s="271"/>
      <c r="U165" s="271"/>
    </row>
    <row r="166" spans="2:21">
      <c r="B166" s="271"/>
      <c r="C166" s="271"/>
      <c r="D166" s="271"/>
      <c r="E166" s="271"/>
      <c r="F166" s="271"/>
      <c r="G166" s="330"/>
      <c r="H166" s="271"/>
      <c r="I166" s="271"/>
      <c r="J166" s="271"/>
      <c r="K166" s="271"/>
      <c r="L166" s="271"/>
      <c r="M166" s="271"/>
      <c r="N166" s="271"/>
      <c r="O166" s="271"/>
      <c r="P166" s="271"/>
      <c r="Q166" s="271"/>
      <c r="R166" s="271"/>
      <c r="S166" s="271"/>
      <c r="T166" s="271"/>
      <c r="U166" s="271"/>
    </row>
    <row r="167" spans="2:21">
      <c r="B167" s="271"/>
      <c r="C167" s="271"/>
      <c r="D167" s="271"/>
      <c r="E167" s="271"/>
      <c r="F167" s="271"/>
      <c r="G167" s="330"/>
      <c r="H167" s="271"/>
      <c r="I167" s="271"/>
      <c r="J167" s="271"/>
      <c r="K167" s="271"/>
      <c r="L167" s="271"/>
      <c r="M167" s="271"/>
      <c r="N167" s="271"/>
      <c r="O167" s="271"/>
      <c r="P167" s="271"/>
      <c r="Q167" s="271"/>
      <c r="R167" s="271"/>
      <c r="S167" s="271"/>
      <c r="T167" s="271"/>
      <c r="U167" s="271"/>
    </row>
    <row r="168" spans="2:21">
      <c r="B168" s="271"/>
      <c r="C168" s="271"/>
      <c r="D168" s="271"/>
      <c r="E168" s="271"/>
      <c r="F168" s="271"/>
      <c r="G168" s="330"/>
      <c r="H168" s="271"/>
      <c r="I168" s="271"/>
      <c r="J168" s="271"/>
      <c r="K168" s="271"/>
      <c r="L168" s="271"/>
      <c r="M168" s="271"/>
      <c r="N168" s="271"/>
      <c r="O168" s="271"/>
      <c r="P168" s="271"/>
      <c r="Q168" s="271"/>
      <c r="R168" s="271"/>
      <c r="S168" s="271"/>
      <c r="T168" s="271"/>
      <c r="U168" s="271"/>
    </row>
    <row r="169" spans="2:21">
      <c r="B169" s="271"/>
      <c r="C169" s="271"/>
      <c r="D169" s="271"/>
      <c r="E169" s="271"/>
      <c r="F169" s="271"/>
      <c r="G169" s="330"/>
      <c r="H169" s="271"/>
      <c r="I169" s="271"/>
      <c r="J169" s="271"/>
      <c r="K169" s="271"/>
      <c r="L169" s="271"/>
      <c r="M169" s="271"/>
      <c r="N169" s="271"/>
      <c r="O169" s="271"/>
      <c r="P169" s="271"/>
      <c r="Q169" s="271"/>
      <c r="R169" s="271"/>
      <c r="S169" s="271"/>
      <c r="T169" s="271"/>
      <c r="U169" s="271"/>
    </row>
    <row r="170" spans="2:21">
      <c r="B170" s="271"/>
      <c r="C170" s="271"/>
      <c r="D170" s="271"/>
      <c r="E170" s="271"/>
      <c r="F170" s="271"/>
      <c r="G170" s="330"/>
      <c r="H170" s="271"/>
      <c r="I170" s="271"/>
      <c r="J170" s="271"/>
      <c r="K170" s="271"/>
      <c r="L170" s="271"/>
      <c r="M170" s="271"/>
      <c r="N170" s="271"/>
      <c r="O170" s="271"/>
      <c r="P170" s="271"/>
      <c r="Q170" s="271"/>
      <c r="R170" s="271"/>
      <c r="S170" s="271"/>
      <c r="T170" s="271"/>
      <c r="U170" s="271"/>
    </row>
    <row r="171" spans="2:21">
      <c r="B171" s="271"/>
      <c r="C171" s="271"/>
      <c r="D171" s="271"/>
      <c r="E171" s="271"/>
      <c r="F171" s="271"/>
      <c r="G171" s="330"/>
      <c r="H171" s="271"/>
      <c r="I171" s="271"/>
      <c r="J171" s="271"/>
      <c r="K171" s="271"/>
      <c r="L171" s="271"/>
      <c r="M171" s="271"/>
      <c r="N171" s="271"/>
      <c r="O171" s="271"/>
      <c r="P171" s="271"/>
      <c r="Q171" s="271"/>
      <c r="R171" s="271"/>
      <c r="S171" s="271"/>
      <c r="T171" s="271"/>
      <c r="U171" s="271"/>
    </row>
    <row r="172" spans="2:21">
      <c r="B172" s="271"/>
      <c r="C172" s="271"/>
      <c r="D172" s="271"/>
      <c r="E172" s="271"/>
      <c r="F172" s="271"/>
      <c r="G172" s="330"/>
      <c r="H172" s="271"/>
      <c r="I172" s="271"/>
      <c r="J172" s="271"/>
      <c r="K172" s="271"/>
      <c r="L172" s="271"/>
      <c r="M172" s="271"/>
      <c r="N172" s="271"/>
      <c r="O172" s="271"/>
      <c r="P172" s="271"/>
      <c r="Q172" s="271"/>
      <c r="R172" s="271"/>
      <c r="S172" s="271"/>
      <c r="T172" s="271"/>
      <c r="U172" s="271"/>
    </row>
    <row r="173" spans="2:21">
      <c r="B173" s="271"/>
      <c r="C173" s="271"/>
      <c r="D173" s="271"/>
      <c r="E173" s="271"/>
      <c r="F173" s="271"/>
      <c r="G173" s="330"/>
      <c r="H173" s="271"/>
      <c r="I173" s="271"/>
      <c r="J173" s="271"/>
      <c r="K173" s="271"/>
      <c r="L173" s="271"/>
      <c r="M173" s="271"/>
      <c r="N173" s="271"/>
      <c r="O173" s="271"/>
      <c r="P173" s="271"/>
      <c r="Q173" s="271"/>
      <c r="R173" s="271"/>
      <c r="S173" s="271"/>
      <c r="T173" s="271"/>
      <c r="U173" s="271"/>
    </row>
    <row r="174" spans="2:21">
      <c r="B174" s="271"/>
      <c r="C174" s="271"/>
      <c r="D174" s="271"/>
      <c r="E174" s="271"/>
      <c r="F174" s="271"/>
      <c r="G174" s="330"/>
      <c r="H174" s="271"/>
      <c r="I174" s="271"/>
      <c r="J174" s="271"/>
      <c r="K174" s="271"/>
      <c r="L174" s="271"/>
      <c r="M174" s="271"/>
      <c r="N174" s="271"/>
      <c r="O174" s="271"/>
      <c r="P174" s="271"/>
      <c r="Q174" s="271"/>
      <c r="R174" s="271"/>
      <c r="S174" s="271"/>
      <c r="T174" s="271"/>
      <c r="U174" s="271"/>
    </row>
    <row r="175" spans="2:21">
      <c r="B175" s="271"/>
      <c r="C175" s="271"/>
      <c r="D175" s="271"/>
      <c r="E175" s="271"/>
      <c r="F175" s="271"/>
      <c r="G175" s="330"/>
      <c r="H175" s="271"/>
      <c r="I175" s="271"/>
      <c r="J175" s="271"/>
      <c r="K175" s="271"/>
      <c r="L175" s="271"/>
      <c r="M175" s="271"/>
      <c r="N175" s="271"/>
      <c r="O175" s="271"/>
      <c r="P175" s="271"/>
      <c r="Q175" s="271"/>
      <c r="R175" s="271"/>
      <c r="S175" s="271"/>
      <c r="T175" s="271"/>
      <c r="U175" s="271"/>
    </row>
    <row r="176" spans="2:21">
      <c r="B176" s="271"/>
      <c r="C176" s="271"/>
      <c r="D176" s="271"/>
      <c r="E176" s="271"/>
      <c r="F176" s="271"/>
      <c r="G176" s="330"/>
      <c r="H176" s="271"/>
      <c r="I176" s="271"/>
      <c r="J176" s="271"/>
      <c r="K176" s="271"/>
      <c r="L176" s="271"/>
      <c r="M176" s="271"/>
      <c r="N176" s="271"/>
      <c r="O176" s="271"/>
      <c r="P176" s="271"/>
      <c r="Q176" s="271"/>
      <c r="R176" s="271"/>
      <c r="S176" s="271"/>
      <c r="T176" s="271"/>
      <c r="U176" s="271"/>
    </row>
    <row r="177" spans="2:21">
      <c r="B177" s="271"/>
      <c r="C177" s="271"/>
      <c r="D177" s="271"/>
      <c r="E177" s="271"/>
      <c r="F177" s="271"/>
      <c r="G177" s="330"/>
      <c r="H177" s="271"/>
      <c r="I177" s="271"/>
      <c r="J177" s="271"/>
      <c r="K177" s="271"/>
      <c r="L177" s="271"/>
      <c r="M177" s="271"/>
      <c r="N177" s="271"/>
      <c r="O177" s="271"/>
      <c r="P177" s="271"/>
      <c r="Q177" s="271"/>
      <c r="R177" s="271"/>
      <c r="S177" s="271"/>
      <c r="T177" s="271"/>
      <c r="U177" s="271"/>
    </row>
    <row r="178" spans="2:21">
      <c r="B178" s="271"/>
      <c r="C178" s="271"/>
      <c r="D178" s="271"/>
      <c r="E178" s="271"/>
      <c r="F178" s="271"/>
      <c r="G178" s="330"/>
      <c r="H178" s="271"/>
      <c r="I178" s="271"/>
      <c r="J178" s="271"/>
      <c r="K178" s="271"/>
      <c r="L178" s="271"/>
      <c r="M178" s="271"/>
      <c r="N178" s="271"/>
      <c r="O178" s="271"/>
      <c r="P178" s="271"/>
      <c r="Q178" s="271"/>
      <c r="R178" s="271"/>
      <c r="S178" s="271"/>
      <c r="T178" s="271"/>
      <c r="U178" s="271"/>
    </row>
    <row r="179" spans="2:21">
      <c r="B179" s="271"/>
      <c r="C179" s="271"/>
      <c r="D179" s="271"/>
      <c r="E179" s="271"/>
      <c r="F179" s="271"/>
      <c r="G179" s="330"/>
      <c r="H179" s="271"/>
      <c r="I179" s="271"/>
      <c r="J179" s="271"/>
      <c r="K179" s="271"/>
      <c r="L179" s="271"/>
      <c r="M179" s="271"/>
      <c r="N179" s="271"/>
      <c r="O179" s="271"/>
      <c r="P179" s="271"/>
      <c r="Q179" s="271"/>
      <c r="R179" s="271"/>
      <c r="S179" s="271"/>
      <c r="T179" s="271"/>
      <c r="U179" s="271"/>
    </row>
    <row r="180" spans="2:21">
      <c r="B180" s="271"/>
      <c r="C180" s="271"/>
      <c r="D180" s="271"/>
      <c r="E180" s="271"/>
      <c r="F180" s="271"/>
      <c r="G180" s="330"/>
      <c r="H180" s="271"/>
      <c r="I180" s="271"/>
      <c r="J180" s="271"/>
      <c r="K180" s="271"/>
      <c r="L180" s="271"/>
      <c r="M180" s="271"/>
      <c r="N180" s="271"/>
      <c r="O180" s="271"/>
      <c r="P180" s="271"/>
      <c r="Q180" s="271"/>
      <c r="R180" s="271"/>
      <c r="S180" s="271"/>
      <c r="T180" s="271"/>
      <c r="U180" s="271"/>
    </row>
    <row r="181" spans="2:21">
      <c r="B181" s="271"/>
      <c r="C181" s="271"/>
      <c r="D181" s="271"/>
      <c r="E181" s="271"/>
      <c r="F181" s="271"/>
      <c r="G181" s="330"/>
      <c r="H181" s="271"/>
      <c r="I181" s="271"/>
      <c r="J181" s="271"/>
      <c r="K181" s="271"/>
      <c r="L181" s="271"/>
      <c r="M181" s="271"/>
      <c r="N181" s="271"/>
      <c r="O181" s="271"/>
      <c r="P181" s="271"/>
      <c r="Q181" s="271"/>
      <c r="R181" s="271"/>
      <c r="S181" s="271"/>
      <c r="T181" s="271"/>
      <c r="U181" s="271"/>
    </row>
    <row r="182" spans="2:21">
      <c r="B182" s="271"/>
      <c r="C182" s="271"/>
      <c r="D182" s="271"/>
      <c r="E182" s="271"/>
      <c r="F182" s="271"/>
      <c r="G182" s="330"/>
      <c r="H182" s="271"/>
      <c r="I182" s="271"/>
      <c r="J182" s="271"/>
      <c r="K182" s="271"/>
      <c r="L182" s="271"/>
      <c r="M182" s="271"/>
      <c r="N182" s="271"/>
      <c r="O182" s="271"/>
      <c r="P182" s="271"/>
      <c r="Q182" s="271"/>
      <c r="R182" s="271"/>
      <c r="S182" s="271"/>
      <c r="T182" s="271"/>
      <c r="U182" s="271"/>
    </row>
    <row r="183" spans="2:21">
      <c r="B183" s="271"/>
      <c r="C183" s="271"/>
      <c r="D183" s="271"/>
      <c r="E183" s="271"/>
      <c r="F183" s="271"/>
      <c r="G183" s="330"/>
      <c r="H183" s="271"/>
      <c r="I183" s="271"/>
      <c r="J183" s="271"/>
      <c r="K183" s="271"/>
      <c r="L183" s="271"/>
      <c r="M183" s="271"/>
      <c r="N183" s="271"/>
      <c r="O183" s="271"/>
      <c r="P183" s="271"/>
      <c r="Q183" s="271"/>
      <c r="R183" s="271"/>
      <c r="S183" s="271"/>
      <c r="T183" s="271"/>
      <c r="U183" s="271"/>
    </row>
    <row r="184" spans="2:21">
      <c r="B184" s="271"/>
      <c r="C184" s="271"/>
      <c r="D184" s="271"/>
      <c r="E184" s="271"/>
      <c r="F184" s="271"/>
      <c r="G184" s="330"/>
      <c r="H184" s="271"/>
      <c r="I184" s="271"/>
      <c r="J184" s="271"/>
      <c r="K184" s="271"/>
      <c r="L184" s="271"/>
      <c r="M184" s="271"/>
      <c r="N184" s="271"/>
      <c r="O184" s="271"/>
      <c r="P184" s="271"/>
      <c r="Q184" s="271"/>
      <c r="R184" s="271"/>
      <c r="S184" s="271"/>
      <c r="T184" s="271"/>
      <c r="U184" s="271"/>
    </row>
    <row r="185" spans="2:21">
      <c r="B185" s="271"/>
      <c r="C185" s="271"/>
      <c r="D185" s="271"/>
      <c r="E185" s="271"/>
      <c r="F185" s="271"/>
      <c r="G185" s="330"/>
      <c r="H185" s="271"/>
      <c r="I185" s="271"/>
      <c r="J185" s="271"/>
      <c r="K185" s="271"/>
      <c r="L185" s="271"/>
      <c r="M185" s="271"/>
      <c r="N185" s="271"/>
      <c r="O185" s="271"/>
      <c r="P185" s="271"/>
      <c r="Q185" s="271"/>
      <c r="R185" s="271"/>
      <c r="S185" s="271"/>
      <c r="T185" s="271"/>
      <c r="U185" s="271"/>
    </row>
    <row r="186" spans="2:21">
      <c r="B186" s="271"/>
      <c r="C186" s="271"/>
      <c r="D186" s="271"/>
      <c r="E186" s="271"/>
      <c r="F186" s="271"/>
      <c r="G186" s="330"/>
      <c r="H186" s="271"/>
      <c r="I186" s="271"/>
      <c r="J186" s="271"/>
      <c r="K186" s="271"/>
      <c r="L186" s="271"/>
      <c r="M186" s="271"/>
      <c r="N186" s="271"/>
      <c r="O186" s="271"/>
      <c r="P186" s="271"/>
      <c r="Q186" s="271"/>
      <c r="R186" s="271"/>
      <c r="S186" s="271"/>
      <c r="T186" s="271"/>
      <c r="U186" s="271"/>
    </row>
    <row r="187" spans="2:21">
      <c r="B187" s="271"/>
      <c r="C187" s="271"/>
      <c r="D187" s="271"/>
      <c r="E187" s="271"/>
      <c r="F187" s="271"/>
      <c r="G187" s="330"/>
      <c r="H187" s="271"/>
      <c r="I187" s="271"/>
      <c r="J187" s="271"/>
      <c r="K187" s="271"/>
      <c r="L187" s="271"/>
      <c r="M187" s="271"/>
      <c r="N187" s="271"/>
      <c r="O187" s="271"/>
      <c r="P187" s="271"/>
      <c r="Q187" s="271"/>
      <c r="R187" s="271"/>
      <c r="S187" s="271"/>
      <c r="T187" s="271"/>
      <c r="U187" s="271"/>
    </row>
    <row r="188" spans="2:21">
      <c r="B188" s="271"/>
      <c r="C188" s="271"/>
      <c r="D188" s="271"/>
      <c r="E188" s="271"/>
      <c r="F188" s="271"/>
      <c r="G188" s="330"/>
      <c r="H188" s="271"/>
      <c r="I188" s="271"/>
      <c r="J188" s="271"/>
      <c r="K188" s="271"/>
      <c r="L188" s="271"/>
      <c r="M188" s="271"/>
      <c r="N188" s="271"/>
      <c r="O188" s="271"/>
      <c r="P188" s="271"/>
      <c r="Q188" s="271"/>
      <c r="R188" s="271"/>
      <c r="S188" s="271"/>
      <c r="T188" s="271"/>
      <c r="U188" s="271"/>
    </row>
    <row r="189" spans="2:21">
      <c r="B189" s="271"/>
      <c r="C189" s="271"/>
      <c r="D189" s="271"/>
      <c r="E189" s="271"/>
      <c r="F189" s="271"/>
      <c r="G189" s="330"/>
      <c r="H189" s="271"/>
      <c r="I189" s="271"/>
      <c r="J189" s="271"/>
      <c r="K189" s="271"/>
      <c r="L189" s="271"/>
      <c r="M189" s="271"/>
      <c r="N189" s="271"/>
      <c r="O189" s="271"/>
      <c r="P189" s="271"/>
      <c r="Q189" s="271"/>
      <c r="R189" s="271"/>
      <c r="S189" s="271"/>
      <c r="T189" s="271"/>
      <c r="U189" s="271"/>
    </row>
    <row r="190" spans="2:21">
      <c r="B190" s="271"/>
      <c r="C190" s="271"/>
      <c r="D190" s="271"/>
      <c r="E190" s="271"/>
      <c r="F190" s="271"/>
      <c r="G190" s="330"/>
      <c r="H190" s="271"/>
      <c r="I190" s="271"/>
      <c r="J190" s="271"/>
      <c r="K190" s="271"/>
      <c r="L190" s="271"/>
      <c r="M190" s="271"/>
      <c r="N190" s="271"/>
      <c r="O190" s="271"/>
      <c r="P190" s="271"/>
      <c r="Q190" s="271"/>
      <c r="R190" s="271"/>
      <c r="S190" s="271"/>
      <c r="T190" s="271"/>
      <c r="U190" s="271"/>
    </row>
    <row r="191" spans="2:21">
      <c r="B191" s="271"/>
      <c r="C191" s="271"/>
      <c r="D191" s="271"/>
      <c r="E191" s="271"/>
      <c r="F191" s="271"/>
      <c r="G191" s="330"/>
      <c r="H191" s="271"/>
      <c r="I191" s="271"/>
      <c r="J191" s="271"/>
      <c r="K191" s="271"/>
      <c r="L191" s="271"/>
      <c r="M191" s="271"/>
      <c r="N191" s="271"/>
      <c r="O191" s="271"/>
      <c r="P191" s="271"/>
      <c r="Q191" s="271"/>
      <c r="R191" s="271"/>
      <c r="S191" s="271"/>
      <c r="T191" s="271"/>
      <c r="U191" s="271"/>
    </row>
    <row r="192" spans="2:21">
      <c r="B192" s="271"/>
      <c r="C192" s="271"/>
      <c r="D192" s="271"/>
      <c r="E192" s="271"/>
      <c r="F192" s="271"/>
      <c r="G192" s="330"/>
      <c r="H192" s="271"/>
      <c r="I192" s="271"/>
      <c r="J192" s="271"/>
      <c r="K192" s="271"/>
      <c r="L192" s="271"/>
      <c r="M192" s="271"/>
      <c r="N192" s="271"/>
      <c r="O192" s="271"/>
      <c r="P192" s="271"/>
      <c r="Q192" s="271"/>
      <c r="R192" s="271"/>
      <c r="S192" s="271"/>
      <c r="T192" s="271"/>
      <c r="U192" s="271"/>
    </row>
    <row r="193" spans="2:21">
      <c r="B193" s="271"/>
      <c r="C193" s="271"/>
      <c r="D193" s="271"/>
      <c r="E193" s="271"/>
      <c r="F193" s="271"/>
      <c r="G193" s="330"/>
      <c r="H193" s="271"/>
      <c r="I193" s="271"/>
      <c r="J193" s="271"/>
      <c r="K193" s="271"/>
      <c r="L193" s="271"/>
      <c r="M193" s="271"/>
      <c r="N193" s="271"/>
      <c r="O193" s="271"/>
      <c r="P193" s="271"/>
      <c r="Q193" s="271"/>
      <c r="R193" s="271"/>
      <c r="S193" s="271"/>
      <c r="T193" s="271"/>
      <c r="U193" s="271"/>
    </row>
    <row r="194" spans="2:21">
      <c r="B194" s="271"/>
      <c r="C194" s="271"/>
      <c r="D194" s="271"/>
      <c r="E194" s="271"/>
      <c r="F194" s="271"/>
      <c r="G194" s="330"/>
      <c r="H194" s="271"/>
      <c r="I194" s="271"/>
      <c r="J194" s="271"/>
      <c r="K194" s="271"/>
      <c r="L194" s="271"/>
      <c r="M194" s="271"/>
      <c r="N194" s="271"/>
      <c r="O194" s="271"/>
      <c r="P194" s="271"/>
      <c r="Q194" s="271"/>
      <c r="R194" s="271"/>
      <c r="S194" s="271"/>
      <c r="T194" s="271"/>
      <c r="U194" s="271"/>
    </row>
    <row r="195" spans="2:21">
      <c r="B195" s="271"/>
      <c r="C195" s="271"/>
      <c r="D195" s="271"/>
      <c r="E195" s="271"/>
      <c r="F195" s="271"/>
      <c r="G195" s="330"/>
      <c r="H195" s="271"/>
      <c r="I195" s="271"/>
      <c r="J195" s="271"/>
      <c r="K195" s="271"/>
      <c r="L195" s="271"/>
      <c r="M195" s="271"/>
      <c r="N195" s="271"/>
      <c r="O195" s="271"/>
      <c r="P195" s="271"/>
      <c r="Q195" s="271"/>
      <c r="R195" s="271"/>
      <c r="S195" s="271"/>
      <c r="T195" s="271"/>
      <c r="U195" s="271"/>
    </row>
    <row r="196" spans="2:21">
      <c r="B196" s="271"/>
      <c r="C196" s="271"/>
      <c r="D196" s="271"/>
      <c r="E196" s="271"/>
      <c r="F196" s="271"/>
      <c r="G196" s="330"/>
      <c r="H196" s="271"/>
      <c r="I196" s="271"/>
      <c r="J196" s="271"/>
      <c r="K196" s="271"/>
      <c r="L196" s="271"/>
      <c r="M196" s="271"/>
      <c r="N196" s="271"/>
      <c r="O196" s="271"/>
      <c r="P196" s="271"/>
      <c r="Q196" s="271"/>
      <c r="R196" s="271"/>
      <c r="S196" s="271"/>
      <c r="T196" s="271"/>
      <c r="U196" s="271"/>
    </row>
    <row r="197" spans="2:21">
      <c r="B197" s="271"/>
      <c r="C197" s="271"/>
      <c r="D197" s="271"/>
      <c r="E197" s="271"/>
      <c r="F197" s="271"/>
      <c r="G197" s="330"/>
      <c r="H197" s="271"/>
      <c r="I197" s="271"/>
      <c r="J197" s="271"/>
      <c r="K197" s="271"/>
      <c r="L197" s="271"/>
      <c r="M197" s="271"/>
      <c r="N197" s="271"/>
      <c r="O197" s="271"/>
      <c r="P197" s="271"/>
      <c r="Q197" s="271"/>
      <c r="R197" s="271"/>
      <c r="S197" s="271"/>
      <c r="T197" s="271"/>
      <c r="U197" s="271"/>
    </row>
    <row r="198" spans="2:21">
      <c r="B198" s="271"/>
      <c r="C198" s="271"/>
      <c r="D198" s="271"/>
      <c r="E198" s="271"/>
      <c r="F198" s="271"/>
      <c r="G198" s="330"/>
      <c r="H198" s="271"/>
      <c r="I198" s="271"/>
      <c r="J198" s="271"/>
      <c r="K198" s="271"/>
      <c r="L198" s="271"/>
      <c r="M198" s="271"/>
      <c r="N198" s="271"/>
      <c r="O198" s="271"/>
      <c r="P198" s="271"/>
      <c r="Q198" s="271"/>
      <c r="R198" s="271"/>
      <c r="S198" s="271"/>
      <c r="T198" s="271"/>
      <c r="U198" s="271"/>
    </row>
    <row r="199" spans="2:21">
      <c r="B199" s="271"/>
      <c r="C199" s="271"/>
      <c r="D199" s="271"/>
      <c r="E199" s="271"/>
      <c r="F199" s="271"/>
      <c r="G199" s="330"/>
      <c r="H199" s="271"/>
      <c r="I199" s="271"/>
      <c r="J199" s="271"/>
      <c r="K199" s="271"/>
      <c r="L199" s="271"/>
      <c r="M199" s="271"/>
      <c r="N199" s="271"/>
      <c r="O199" s="271"/>
      <c r="P199" s="271"/>
      <c r="Q199" s="271"/>
      <c r="R199" s="271"/>
      <c r="S199" s="271"/>
      <c r="T199" s="271"/>
      <c r="U199" s="271"/>
    </row>
    <row r="200" spans="2:21">
      <c r="B200" s="271"/>
      <c r="C200" s="271"/>
      <c r="D200" s="271"/>
      <c r="E200" s="271"/>
      <c r="F200" s="271"/>
      <c r="G200" s="330"/>
      <c r="H200" s="271"/>
      <c r="I200" s="271"/>
      <c r="J200" s="271"/>
      <c r="K200" s="271"/>
      <c r="L200" s="271"/>
      <c r="M200" s="271"/>
      <c r="N200" s="271"/>
      <c r="O200" s="271"/>
      <c r="P200" s="271"/>
      <c r="Q200" s="271"/>
      <c r="R200" s="271"/>
      <c r="S200" s="271"/>
      <c r="T200" s="271"/>
      <c r="U200" s="271"/>
    </row>
    <row r="201" spans="2:21">
      <c r="B201" s="271"/>
      <c r="C201" s="271"/>
      <c r="D201" s="271"/>
      <c r="E201" s="271"/>
      <c r="F201" s="271"/>
      <c r="G201" s="330"/>
      <c r="H201" s="271"/>
      <c r="I201" s="271"/>
      <c r="J201" s="271"/>
      <c r="K201" s="271"/>
      <c r="L201" s="271"/>
      <c r="M201" s="271"/>
      <c r="N201" s="271"/>
      <c r="O201" s="271"/>
      <c r="P201" s="271"/>
      <c r="Q201" s="271"/>
      <c r="R201" s="271"/>
      <c r="S201" s="271"/>
      <c r="T201" s="271"/>
      <c r="U201" s="271"/>
    </row>
    <row r="202" spans="2:21">
      <c r="B202" s="271"/>
      <c r="C202" s="271"/>
      <c r="D202" s="271"/>
      <c r="E202" s="271"/>
      <c r="F202" s="271"/>
      <c r="G202" s="330"/>
      <c r="H202" s="271"/>
      <c r="I202" s="271"/>
      <c r="J202" s="271"/>
      <c r="K202" s="271"/>
      <c r="L202" s="271"/>
      <c r="M202" s="271"/>
      <c r="N202" s="271"/>
      <c r="O202" s="271"/>
      <c r="P202" s="271"/>
      <c r="Q202" s="271"/>
      <c r="R202" s="271"/>
      <c r="S202" s="271"/>
      <c r="T202" s="271"/>
      <c r="U202" s="271"/>
    </row>
    <row r="203" spans="2:21">
      <c r="B203" s="271"/>
      <c r="C203" s="271"/>
      <c r="D203" s="271"/>
      <c r="E203" s="271"/>
      <c r="F203" s="271"/>
      <c r="G203" s="330"/>
      <c r="H203" s="271"/>
      <c r="I203" s="271"/>
      <c r="J203" s="271"/>
      <c r="K203" s="271"/>
      <c r="L203" s="271"/>
      <c r="M203" s="271"/>
      <c r="N203" s="271"/>
      <c r="O203" s="271"/>
      <c r="P203" s="271"/>
      <c r="Q203" s="271"/>
      <c r="R203" s="271"/>
      <c r="S203" s="271"/>
      <c r="T203" s="271"/>
      <c r="U203" s="271"/>
    </row>
    <row r="204" spans="2:21">
      <c r="B204" s="271"/>
      <c r="C204" s="271"/>
      <c r="D204" s="271"/>
      <c r="E204" s="271"/>
      <c r="F204" s="271"/>
      <c r="G204" s="330"/>
      <c r="H204" s="271"/>
      <c r="I204" s="271"/>
      <c r="J204" s="271"/>
      <c r="K204" s="271"/>
      <c r="L204" s="271"/>
      <c r="M204" s="271"/>
      <c r="N204" s="271"/>
      <c r="O204" s="271"/>
      <c r="P204" s="271"/>
      <c r="Q204" s="271"/>
      <c r="R204" s="271"/>
      <c r="S204" s="271"/>
      <c r="T204" s="271"/>
      <c r="U204" s="271"/>
    </row>
    <row r="205" spans="2:21">
      <c r="B205" s="271"/>
      <c r="C205" s="271"/>
      <c r="D205" s="271"/>
      <c r="E205" s="271"/>
      <c r="F205" s="271"/>
      <c r="G205" s="330"/>
      <c r="H205" s="271"/>
      <c r="I205" s="271"/>
      <c r="J205" s="271"/>
      <c r="K205" s="271"/>
      <c r="L205" s="271"/>
      <c r="M205" s="271"/>
      <c r="N205" s="271"/>
      <c r="O205" s="271"/>
      <c r="P205" s="271"/>
      <c r="Q205" s="271"/>
      <c r="R205" s="271"/>
      <c r="S205" s="271"/>
      <c r="T205" s="271"/>
      <c r="U205" s="271"/>
    </row>
    <row r="206" spans="2:21">
      <c r="B206" s="271"/>
      <c r="C206" s="271"/>
      <c r="D206" s="271"/>
      <c r="E206" s="271"/>
      <c r="F206" s="271"/>
      <c r="G206" s="330"/>
      <c r="H206" s="271"/>
      <c r="I206" s="271"/>
      <c r="J206" s="271"/>
      <c r="K206" s="271"/>
      <c r="L206" s="271"/>
      <c r="M206" s="271"/>
      <c r="N206" s="271"/>
      <c r="O206" s="271"/>
      <c r="P206" s="271"/>
      <c r="Q206" s="271"/>
      <c r="R206" s="271"/>
      <c r="S206" s="271"/>
      <c r="T206" s="271"/>
      <c r="U206" s="271"/>
    </row>
    <row r="207" spans="2:21">
      <c r="B207" s="271"/>
      <c r="C207" s="271"/>
      <c r="D207" s="271"/>
      <c r="E207" s="271"/>
      <c r="F207" s="271"/>
      <c r="G207" s="330"/>
      <c r="H207" s="271"/>
      <c r="I207" s="271"/>
      <c r="J207" s="271"/>
      <c r="K207" s="271"/>
      <c r="L207" s="271"/>
      <c r="M207" s="271"/>
      <c r="N207" s="271"/>
      <c r="O207" s="271"/>
      <c r="P207" s="271"/>
      <c r="Q207" s="271"/>
      <c r="R207" s="271"/>
      <c r="S207" s="271"/>
      <c r="T207" s="271"/>
      <c r="U207" s="271"/>
    </row>
    <row r="208" spans="2:21">
      <c r="B208" s="271"/>
      <c r="C208" s="271"/>
      <c r="D208" s="271"/>
      <c r="E208" s="271"/>
      <c r="F208" s="271"/>
      <c r="G208" s="330"/>
      <c r="H208" s="271"/>
      <c r="I208" s="271"/>
      <c r="J208" s="271"/>
      <c r="K208" s="271"/>
      <c r="L208" s="271"/>
      <c r="M208" s="271"/>
      <c r="N208" s="271"/>
      <c r="O208" s="271"/>
      <c r="P208" s="271"/>
      <c r="Q208" s="271"/>
      <c r="R208" s="271"/>
      <c r="S208" s="271"/>
      <c r="T208" s="271"/>
      <c r="U208" s="271"/>
    </row>
  </sheetData>
  <phoneticPr fontId="11" type="noConversion"/>
  <pageMargins left="0.5" right="0.25" top="0.5" bottom="0.5" header="0" footer="0"/>
  <headerFooter>
    <oddFooter>&amp;C&amp;"Calibri,Regular"&amp;K000000InSIGHT™ is a registered trademark of Meridian Economics LLC. All rights reserved.</oddFooter>
  </headerFooter>
  <drawing r:id="rId1"/>
  <extLst>
    <ext xmlns:mx="http://schemas.microsoft.com/office/mac/excel/2008/main" uri="{64002731-A6B0-56B0-2670-7721B7C09600}">
      <mx:PLV Mode="0" OnePage="0" WScale="10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pageSetUpPr fitToPage="1"/>
  </sheetPr>
  <dimension ref="A2:AF206"/>
  <sheetViews>
    <sheetView topLeftCell="K5" zoomScale="90" zoomScaleNormal="90" zoomScalePageLayoutView="90" workbookViewId="0">
      <selection activeCell="AE21" sqref="AE21"/>
    </sheetView>
  </sheetViews>
  <sheetFormatPr baseColWidth="10" defaultRowHeight="15" x14ac:dyDescent="0"/>
  <cols>
    <col min="1" max="1" width="5.1640625" style="2" customWidth="1"/>
    <col min="2" max="2" width="6.1640625" style="2" customWidth="1"/>
    <col min="3" max="7" width="11" style="2" customWidth="1"/>
    <col min="8" max="9" width="13.5" style="2" customWidth="1"/>
    <col min="10" max="10" width="11" style="2" customWidth="1"/>
    <col min="11" max="11" width="3.1640625" style="2" customWidth="1"/>
    <col min="12" max="19" width="11" style="2" customWidth="1"/>
    <col min="20" max="20" width="3" style="2" customWidth="1"/>
    <col min="21" max="22" width="10.83203125" style="2"/>
    <col min="29" max="29" width="12.83203125" customWidth="1"/>
    <col min="30" max="30" width="14.1640625" customWidth="1"/>
  </cols>
  <sheetData>
    <row r="2" spans="2:32">
      <c r="B2" s="22"/>
      <c r="C2" s="155"/>
      <c r="D2" s="155"/>
      <c r="E2" s="155"/>
      <c r="F2" s="155"/>
      <c r="G2" s="155"/>
      <c r="H2" s="155"/>
      <c r="I2" s="155"/>
      <c r="J2" s="155"/>
      <c r="K2" s="155"/>
      <c r="L2" s="155"/>
      <c r="M2" s="155"/>
      <c r="N2" s="155"/>
      <c r="O2" s="155"/>
      <c r="P2" s="155"/>
      <c r="Q2" s="155"/>
      <c r="R2" s="155"/>
      <c r="S2" s="155"/>
      <c r="T2" s="54"/>
    </row>
    <row r="3" spans="2:32">
      <c r="B3" s="20"/>
      <c r="C3" s="5"/>
      <c r="D3" s="5"/>
      <c r="E3" s="5"/>
      <c r="F3" s="5"/>
      <c r="G3" s="5"/>
      <c r="H3" s="5"/>
      <c r="I3" s="5"/>
      <c r="J3" s="5"/>
      <c r="K3" s="5"/>
      <c r="L3" s="5"/>
      <c r="M3" s="5"/>
      <c r="N3" s="5"/>
      <c r="O3" s="5"/>
      <c r="P3" s="5"/>
      <c r="Q3" s="5"/>
      <c r="R3" s="5"/>
      <c r="S3" s="5"/>
      <c r="T3" s="21"/>
    </row>
    <row r="4" spans="2:32">
      <c r="B4" s="20"/>
      <c r="C4" s="5"/>
      <c r="D4" s="5"/>
      <c r="E4" s="5"/>
      <c r="F4" s="5"/>
      <c r="G4" s="5"/>
      <c r="H4" s="5"/>
      <c r="I4" s="5"/>
      <c r="J4" s="5"/>
      <c r="K4" s="5"/>
      <c r="L4" s="5"/>
      <c r="M4" s="5"/>
      <c r="N4" s="5"/>
      <c r="O4" s="5"/>
      <c r="P4" s="5"/>
      <c r="Q4" s="5"/>
      <c r="R4" s="5"/>
      <c r="S4" s="5"/>
      <c r="T4" s="21"/>
    </row>
    <row r="5" spans="2:32">
      <c r="B5" s="20"/>
      <c r="C5" s="5"/>
      <c r="D5" s="5"/>
      <c r="E5" s="5"/>
      <c r="F5" s="5"/>
      <c r="G5" s="5"/>
      <c r="H5" s="5"/>
      <c r="I5" s="5"/>
      <c r="J5" s="5"/>
      <c r="K5" s="5"/>
      <c r="L5" s="5"/>
      <c r="M5" s="5"/>
      <c r="N5" s="5"/>
      <c r="O5" s="5"/>
      <c r="P5" s="5"/>
      <c r="Q5" s="5"/>
      <c r="R5" s="5"/>
      <c r="S5" s="5"/>
      <c r="T5" s="21"/>
    </row>
    <row r="6" spans="2:32">
      <c r="B6" s="20"/>
      <c r="C6" s="5"/>
      <c r="D6" s="5"/>
      <c r="E6" s="5"/>
      <c r="F6" s="5"/>
      <c r="G6" s="5"/>
      <c r="H6" s="5"/>
      <c r="I6" s="5"/>
      <c r="J6" s="5"/>
      <c r="K6" s="5"/>
      <c r="L6" s="5"/>
      <c r="M6" s="5"/>
      <c r="N6" s="5"/>
      <c r="O6" s="5"/>
      <c r="P6" s="5"/>
      <c r="Q6" s="5"/>
      <c r="R6" s="5"/>
      <c r="S6" s="5"/>
      <c r="T6" s="21"/>
    </row>
    <row r="7" spans="2:32" ht="12" customHeight="1">
      <c r="B7" s="3"/>
      <c r="C7" s="4"/>
      <c r="D7" s="4"/>
      <c r="E7" s="4"/>
      <c r="F7" s="4"/>
      <c r="G7" s="4"/>
      <c r="H7" s="4"/>
      <c r="I7" s="4"/>
      <c r="J7" s="4"/>
      <c r="K7" s="4"/>
      <c r="L7" s="4"/>
      <c r="M7" s="4"/>
      <c r="N7" s="4"/>
      <c r="O7" s="4"/>
      <c r="P7" s="4"/>
      <c r="Q7" s="4"/>
      <c r="R7" s="4"/>
      <c r="S7" s="4"/>
      <c r="T7" s="160"/>
    </row>
    <row r="8" spans="2:32" ht="20">
      <c r="B8" s="215" t="s">
        <v>225</v>
      </c>
      <c r="C8" s="263"/>
      <c r="D8" s="263"/>
      <c r="E8" s="263"/>
      <c r="F8" s="263"/>
      <c r="G8" s="263"/>
      <c r="H8" s="263"/>
      <c r="I8" s="263"/>
      <c r="J8" s="263"/>
      <c r="K8" s="263"/>
      <c r="L8" s="263"/>
      <c r="M8" s="263"/>
      <c r="N8" s="263"/>
      <c r="O8" s="263"/>
      <c r="P8" s="263"/>
      <c r="Q8" s="263"/>
      <c r="R8" s="263"/>
      <c r="S8" s="263"/>
      <c r="T8" s="263"/>
    </row>
    <row r="9" spans="2:32">
      <c r="B9" s="210"/>
      <c r="C9" s="210"/>
      <c r="D9" s="210"/>
      <c r="E9" s="210"/>
      <c r="F9" s="210"/>
      <c r="G9" s="210"/>
      <c r="H9" s="210"/>
      <c r="I9" s="210"/>
      <c r="J9" s="210"/>
      <c r="K9" s="210"/>
      <c r="L9" s="210"/>
      <c r="M9" s="210"/>
      <c r="N9" s="210"/>
      <c r="O9" s="210"/>
      <c r="P9" s="210"/>
      <c r="Q9" s="210"/>
      <c r="R9" s="210"/>
      <c r="S9" s="210"/>
      <c r="T9" s="210"/>
    </row>
    <row r="10" spans="2:32" ht="18" customHeight="1">
      <c r="B10" s="5"/>
      <c r="C10" s="5"/>
      <c r="D10" s="5"/>
      <c r="E10" s="5"/>
      <c r="F10" s="5"/>
      <c r="G10" s="5"/>
      <c r="H10" s="5"/>
      <c r="I10" s="5"/>
      <c r="J10" s="5"/>
      <c r="K10" s="5"/>
      <c r="L10" s="5"/>
      <c r="M10" s="5"/>
      <c r="N10" s="5"/>
      <c r="O10" s="5"/>
      <c r="P10" s="5"/>
      <c r="Q10" s="5"/>
      <c r="R10" s="96"/>
      <c r="S10" s="5"/>
      <c r="T10" s="5"/>
    </row>
    <row r="11" spans="2:32" ht="24" customHeight="1">
      <c r="B11" s="22"/>
      <c r="C11" s="155"/>
      <c r="D11" s="155"/>
      <c r="E11" s="155"/>
      <c r="F11" s="155"/>
      <c r="G11" s="155"/>
      <c r="H11" s="155"/>
      <c r="I11" s="155"/>
      <c r="J11" s="155"/>
      <c r="K11" s="155"/>
      <c r="L11" s="155"/>
      <c r="M11" s="155"/>
      <c r="N11" s="155"/>
      <c r="O11" s="155"/>
      <c r="P11" s="155"/>
      <c r="Q11" s="155"/>
      <c r="R11" s="212"/>
      <c r="S11" s="155"/>
      <c r="T11" s="54"/>
    </row>
    <row r="12" spans="2:32" ht="45">
      <c r="B12" s="20"/>
      <c r="C12" s="5"/>
      <c r="D12" s="5"/>
      <c r="E12" s="5"/>
      <c r="F12" s="5"/>
      <c r="H12" s="1985" t="s">
        <v>145</v>
      </c>
      <c r="M12" s="5"/>
      <c r="N12" s="5"/>
      <c r="O12" s="5"/>
      <c r="P12" s="5"/>
      <c r="Q12" s="5"/>
      <c r="R12" s="5"/>
      <c r="S12" s="5"/>
      <c r="T12" s="21"/>
      <c r="W12" s="2"/>
      <c r="X12" s="2"/>
      <c r="Y12" s="2"/>
      <c r="Z12" s="2"/>
      <c r="AA12" s="2"/>
      <c r="AB12" s="2"/>
      <c r="AC12" s="2"/>
      <c r="AD12" s="2"/>
      <c r="AE12" s="2"/>
      <c r="AF12" s="2"/>
    </row>
    <row r="13" spans="2:32" ht="28">
      <c r="B13" s="20"/>
      <c r="C13" s="5"/>
      <c r="D13" s="5"/>
      <c r="E13" s="5"/>
      <c r="F13" s="5"/>
      <c r="G13" s="5"/>
      <c r="I13" s="1997" t="s">
        <v>146</v>
      </c>
      <c r="J13" s="1997"/>
      <c r="K13" s="1997"/>
      <c r="L13" s="5"/>
      <c r="M13" s="5"/>
      <c r="N13" s="5"/>
      <c r="O13" s="5"/>
      <c r="P13" s="5"/>
      <c r="Q13" s="5"/>
      <c r="R13" s="5"/>
      <c r="S13" s="5"/>
      <c r="T13" s="21"/>
      <c r="W13" s="2"/>
      <c r="X13" s="2"/>
      <c r="Y13" s="2"/>
      <c r="Z13" s="2"/>
      <c r="AA13" s="2"/>
      <c r="AB13" s="2"/>
      <c r="AC13" s="2"/>
      <c r="AD13" s="2"/>
      <c r="AE13" s="2"/>
      <c r="AF13" s="2"/>
    </row>
    <row r="14" spans="2:32" ht="6" customHeight="1">
      <c r="B14" s="20"/>
      <c r="C14" s="5"/>
      <c r="D14" s="5"/>
      <c r="E14" s="5"/>
      <c r="F14" s="5"/>
      <c r="G14" s="5"/>
      <c r="H14" s="5"/>
      <c r="I14" s="5"/>
      <c r="J14" s="5"/>
      <c r="K14" s="5"/>
      <c r="L14" s="5"/>
      <c r="M14" s="5"/>
      <c r="N14" s="5"/>
      <c r="O14" s="5"/>
      <c r="P14" s="5"/>
      <c r="Q14" s="5"/>
      <c r="R14" s="5"/>
      <c r="S14" s="5"/>
      <c r="T14" s="21"/>
      <c r="W14" s="2"/>
      <c r="X14" s="2"/>
      <c r="Y14" s="2"/>
      <c r="Z14" s="2"/>
      <c r="AA14" s="2"/>
      <c r="AB14" s="2"/>
      <c r="AC14" s="2"/>
      <c r="AD14" s="2"/>
      <c r="AE14" s="2"/>
      <c r="AF14" s="2"/>
    </row>
    <row r="15" spans="2:32" ht="30" customHeight="1">
      <c r="B15" s="20"/>
      <c r="C15" s="125" t="s">
        <v>1189</v>
      </c>
      <c r="D15" s="5"/>
      <c r="E15" s="5"/>
      <c r="F15" s="5"/>
      <c r="G15" s="5"/>
      <c r="H15" s="5"/>
      <c r="I15" s="5"/>
      <c r="J15" s="5"/>
      <c r="K15" s="5"/>
      <c r="L15" s="125" t="s">
        <v>1197</v>
      </c>
      <c r="M15" s="125"/>
      <c r="N15" s="5"/>
      <c r="O15" s="5"/>
      <c r="P15" s="5"/>
      <c r="Q15" s="5"/>
      <c r="R15" s="5"/>
      <c r="S15" s="5"/>
      <c r="T15" s="21"/>
      <c r="W15" s="2"/>
      <c r="X15" s="2"/>
      <c r="Y15" s="2"/>
      <c r="Z15" s="2"/>
      <c r="AA15" s="2"/>
      <c r="AB15" s="2"/>
      <c r="AC15" s="2"/>
      <c r="AD15" s="2"/>
      <c r="AE15" s="2"/>
      <c r="AF15" s="2"/>
    </row>
    <row r="16" spans="2:32" ht="8" customHeight="1" thickBot="1">
      <c r="B16" s="20"/>
      <c r="C16" s="8"/>
      <c r="D16" s="8"/>
      <c r="E16" s="8"/>
      <c r="F16" s="8"/>
      <c r="G16" s="8"/>
      <c r="H16" s="8"/>
      <c r="I16" s="8"/>
      <c r="J16" s="8"/>
      <c r="K16" s="5"/>
      <c r="L16" s="8"/>
      <c r="M16" s="8"/>
      <c r="N16" s="8"/>
      <c r="O16" s="8"/>
      <c r="P16" s="8"/>
      <c r="Q16" s="8"/>
      <c r="R16" s="8"/>
      <c r="S16" s="8"/>
      <c r="T16" s="21"/>
      <c r="W16" s="2"/>
      <c r="X16" s="2"/>
      <c r="Y16" s="2"/>
      <c r="Z16" s="2"/>
      <c r="AA16" s="2"/>
      <c r="AB16" s="2"/>
      <c r="AC16" s="2"/>
      <c r="AD16" s="2"/>
      <c r="AE16" s="2"/>
      <c r="AF16" s="2"/>
    </row>
    <row r="17" spans="1:32" s="130" customFormat="1" ht="25" customHeight="1">
      <c r="A17" s="128"/>
      <c r="B17" s="452"/>
      <c r="C17" s="1995"/>
      <c r="D17" s="1995"/>
      <c r="E17" s="1995"/>
      <c r="F17" s="1995"/>
      <c r="G17" s="1995" t="s">
        <v>149</v>
      </c>
      <c r="H17" s="1995" t="s">
        <v>151</v>
      </c>
      <c r="I17" s="1995" t="s">
        <v>138</v>
      </c>
      <c r="J17" s="1995" t="s">
        <v>12</v>
      </c>
      <c r="K17" s="5"/>
      <c r="L17" s="1999"/>
      <c r="M17" s="1999"/>
      <c r="N17" s="1999"/>
      <c r="O17" s="1999"/>
      <c r="P17" s="1999"/>
      <c r="Q17" s="1999"/>
      <c r="R17" s="1999"/>
      <c r="S17" s="1999"/>
      <c r="T17" s="453"/>
      <c r="U17" s="128"/>
      <c r="V17" s="128"/>
      <c r="W17" s="2"/>
      <c r="X17" s="2"/>
      <c r="Y17" s="2"/>
      <c r="Z17" s="2"/>
      <c r="AA17" s="2"/>
      <c r="AB17" s="2"/>
      <c r="AC17" s="2"/>
      <c r="AD17" s="2"/>
      <c r="AE17" s="2"/>
      <c r="AF17" s="2"/>
    </row>
    <row r="18" spans="1:32" s="130" customFormat="1" ht="25" customHeight="1">
      <c r="A18" s="128"/>
      <c r="B18" s="452"/>
      <c r="C18" s="1986" t="s">
        <v>147</v>
      </c>
      <c r="D18" s="1986" t="s">
        <v>148</v>
      </c>
      <c r="E18" s="1986"/>
      <c r="F18" s="1986"/>
      <c r="G18" s="1986" t="s">
        <v>150</v>
      </c>
      <c r="H18" s="1986" t="s">
        <v>152</v>
      </c>
      <c r="I18" s="1986" t="s">
        <v>152</v>
      </c>
      <c r="J18" s="1986" t="s">
        <v>22</v>
      </c>
      <c r="K18" s="5"/>
      <c r="L18" s="1999"/>
      <c r="M18" s="1999"/>
      <c r="N18" s="1999"/>
      <c r="O18" s="1999"/>
      <c r="P18" s="1999"/>
      <c r="Q18" s="1999"/>
      <c r="R18" s="1999"/>
      <c r="S18" s="1999"/>
      <c r="T18" s="453"/>
      <c r="U18" s="128"/>
      <c r="V18" s="128"/>
      <c r="W18" s="2"/>
      <c r="X18" s="2"/>
      <c r="Y18" s="2"/>
      <c r="Z18" s="2"/>
      <c r="AA18" s="2"/>
      <c r="AB18" s="2"/>
      <c r="AC18" s="2"/>
      <c r="AD18" s="2"/>
      <c r="AE18" s="2"/>
      <c r="AF18" s="2"/>
    </row>
    <row r="19" spans="1:32" s="130" customFormat="1" ht="11" customHeight="1">
      <c r="A19" s="128"/>
      <c r="B19" s="452"/>
      <c r="C19" s="131"/>
      <c r="D19" s="131"/>
      <c r="E19" s="131"/>
      <c r="F19" s="131"/>
      <c r="G19" s="131"/>
      <c r="H19" s="131"/>
      <c r="I19" s="131"/>
      <c r="J19" s="129"/>
      <c r="K19" s="5"/>
      <c r="L19" s="1999"/>
      <c r="M19" s="1999"/>
      <c r="N19" s="1999"/>
      <c r="O19" s="1999"/>
      <c r="P19" s="1999"/>
      <c r="Q19" s="1999"/>
      <c r="R19" s="1999"/>
      <c r="S19" s="1999"/>
      <c r="T19" s="453"/>
      <c r="U19" s="128"/>
      <c r="V19" s="128"/>
      <c r="W19" s="2"/>
      <c r="X19" s="2"/>
      <c r="Y19" s="2"/>
      <c r="Z19" s="2"/>
      <c r="AA19" s="2"/>
      <c r="AB19" s="2"/>
      <c r="AC19" s="2"/>
      <c r="AD19" s="2"/>
      <c r="AE19" s="2"/>
      <c r="AF19" s="2"/>
    </row>
    <row r="20" spans="1:32" s="130" customFormat="1" ht="20">
      <c r="A20" s="128"/>
      <c r="B20" s="452"/>
      <c r="C20" s="132">
        <v>1</v>
      </c>
      <c r="D20" s="133" t="s">
        <v>153</v>
      </c>
      <c r="E20" s="132"/>
      <c r="F20" s="132"/>
      <c r="G20" s="132">
        <v>12</v>
      </c>
      <c r="H20" s="134">
        <v>220.13</v>
      </c>
      <c r="I20" s="135">
        <f>G20*H20</f>
        <v>2641.56</v>
      </c>
      <c r="J20" s="136">
        <v>1E-3</v>
      </c>
      <c r="K20" s="5"/>
      <c r="L20" s="1999"/>
      <c r="M20" s="1999"/>
      <c r="N20" s="1999"/>
      <c r="O20" s="1999"/>
      <c r="P20" s="1999"/>
      <c r="Q20" s="1999"/>
      <c r="R20" s="1999"/>
      <c r="S20" s="1999"/>
      <c r="T20" s="453"/>
      <c r="U20" s="128"/>
      <c r="V20" s="128"/>
      <c r="W20" s="2"/>
      <c r="X20" s="2"/>
      <c r="Y20" s="2"/>
      <c r="Z20" s="2"/>
      <c r="AA20" s="2"/>
      <c r="AB20" s="2"/>
      <c r="AC20" s="2"/>
      <c r="AD20" s="2"/>
      <c r="AE20" s="2"/>
      <c r="AF20" s="2"/>
    </row>
    <row r="21" spans="1:32" s="130" customFormat="1" ht="20">
      <c r="A21" s="128"/>
      <c r="B21" s="452"/>
      <c r="C21" s="137">
        <v>2</v>
      </c>
      <c r="D21" s="138" t="s">
        <v>154</v>
      </c>
      <c r="E21" s="137"/>
      <c r="F21" s="137"/>
      <c r="G21" s="137">
        <v>11</v>
      </c>
      <c r="H21" s="139">
        <v>375</v>
      </c>
      <c r="I21" s="139">
        <f t="shared" ref="I21:I31" si="0">G21*H21</f>
        <v>4125</v>
      </c>
      <c r="J21" s="140">
        <v>0</v>
      </c>
      <c r="K21" s="5"/>
      <c r="L21" s="1999"/>
      <c r="M21" s="1999"/>
      <c r="N21" s="1999"/>
      <c r="O21" s="1999"/>
      <c r="P21" s="1999"/>
      <c r="Q21" s="1999"/>
      <c r="R21" s="1999"/>
      <c r="S21" s="1999"/>
      <c r="T21" s="453"/>
      <c r="U21" s="128"/>
      <c r="V21" s="128"/>
      <c r="W21" s="2"/>
      <c r="X21" s="2"/>
      <c r="Y21" s="2"/>
      <c r="Z21" s="2"/>
      <c r="AA21" s="2"/>
      <c r="AB21" s="2"/>
      <c r="AC21" s="2"/>
      <c r="AD21" s="2"/>
      <c r="AE21" s="2"/>
      <c r="AF21" s="2"/>
    </row>
    <row r="22" spans="1:32" s="130" customFormat="1" ht="20">
      <c r="A22" s="128"/>
      <c r="B22" s="452"/>
      <c r="C22" s="132">
        <v>3</v>
      </c>
      <c r="D22" s="133" t="s">
        <v>155</v>
      </c>
      <c r="E22" s="132"/>
      <c r="F22" s="132"/>
      <c r="G22" s="132">
        <v>10</v>
      </c>
      <c r="H22" s="141">
        <v>181.5</v>
      </c>
      <c r="I22" s="141">
        <f t="shared" si="0"/>
        <v>1815</v>
      </c>
      <c r="J22" s="136">
        <v>0</v>
      </c>
      <c r="K22" s="5"/>
      <c r="L22" s="1999"/>
      <c r="M22" s="1999"/>
      <c r="N22" s="1999"/>
      <c r="O22" s="1999"/>
      <c r="P22" s="1999"/>
      <c r="Q22" s="1999"/>
      <c r="R22" s="1999"/>
      <c r="S22" s="1999"/>
      <c r="T22" s="453"/>
      <c r="U22" s="128"/>
      <c r="V22" s="128"/>
      <c r="W22" s="2"/>
      <c r="X22" s="2"/>
      <c r="Y22" s="2"/>
      <c r="Z22" s="2"/>
      <c r="AA22" s="2"/>
      <c r="AB22" s="2"/>
      <c r="AC22" s="2"/>
      <c r="AD22" s="2"/>
      <c r="AE22" s="2"/>
      <c r="AF22" s="2"/>
    </row>
    <row r="23" spans="1:32" s="130" customFormat="1" ht="20">
      <c r="A23" s="128"/>
      <c r="B23" s="452"/>
      <c r="C23" s="137">
        <v>4</v>
      </c>
      <c r="D23" s="138" t="s">
        <v>156</v>
      </c>
      <c r="E23" s="137"/>
      <c r="F23" s="137"/>
      <c r="G23" s="137">
        <v>9</v>
      </c>
      <c r="H23" s="139">
        <v>599.96</v>
      </c>
      <c r="I23" s="139">
        <f t="shared" si="0"/>
        <v>5399.64</v>
      </c>
      <c r="J23" s="140">
        <v>0</v>
      </c>
      <c r="K23" s="5"/>
      <c r="L23" s="1999"/>
      <c r="M23" s="1999"/>
      <c r="N23" s="1999"/>
      <c r="O23" s="1999"/>
      <c r="P23" s="1999"/>
      <c r="Q23" s="1999"/>
      <c r="R23" s="1999"/>
      <c r="S23" s="1999"/>
      <c r="T23" s="453"/>
      <c r="U23" s="128"/>
      <c r="V23" s="128"/>
      <c r="W23" s="2"/>
      <c r="X23" s="2"/>
      <c r="Y23" s="2"/>
      <c r="Z23" s="2"/>
      <c r="AA23" s="2"/>
      <c r="AB23" s="2"/>
      <c r="AC23" s="2"/>
      <c r="AD23" s="2"/>
      <c r="AE23" s="2"/>
      <c r="AF23" s="2"/>
    </row>
    <row r="24" spans="1:32" s="130" customFormat="1" ht="20">
      <c r="A24" s="128"/>
      <c r="B24" s="452"/>
      <c r="C24" s="132">
        <v>5</v>
      </c>
      <c r="D24" s="133" t="s">
        <v>157</v>
      </c>
      <c r="E24" s="132"/>
      <c r="F24" s="132"/>
      <c r="G24" s="132">
        <v>8</v>
      </c>
      <c r="H24" s="141">
        <v>750</v>
      </c>
      <c r="I24" s="141">
        <f t="shared" si="0"/>
        <v>6000</v>
      </c>
      <c r="J24" s="136">
        <v>-9.0999999999999998E-2</v>
      </c>
      <c r="K24" s="5"/>
      <c r="L24" s="1999"/>
      <c r="M24" s="1999"/>
      <c r="N24" s="1999"/>
      <c r="O24" s="1999"/>
      <c r="P24" s="1999"/>
      <c r="Q24" s="1999"/>
      <c r="R24" s="1999"/>
      <c r="S24" s="1999"/>
      <c r="T24" s="453"/>
      <c r="U24" s="128"/>
      <c r="V24" s="128"/>
      <c r="W24" s="2"/>
      <c r="X24" s="2"/>
      <c r="Y24" s="2"/>
      <c r="Z24" s="2"/>
      <c r="AA24" s="2"/>
      <c r="AB24" s="2"/>
      <c r="AC24" s="2"/>
      <c r="AD24" s="2"/>
      <c r="AE24" s="2"/>
      <c r="AF24" s="2"/>
    </row>
    <row r="25" spans="1:32" s="130" customFormat="1" ht="20">
      <c r="A25" s="128"/>
      <c r="B25" s="452"/>
      <c r="C25" s="137">
        <v>6</v>
      </c>
      <c r="D25" s="138" t="s">
        <v>158</v>
      </c>
      <c r="E25" s="137"/>
      <c r="F25" s="137"/>
      <c r="G25" s="137">
        <v>7</v>
      </c>
      <c r="H25" s="139">
        <v>390</v>
      </c>
      <c r="I25" s="139">
        <f t="shared" si="0"/>
        <v>2730</v>
      </c>
      <c r="J25" s="140">
        <v>8.3000000000000004E-2</v>
      </c>
      <c r="K25" s="5"/>
      <c r="L25" s="1999"/>
      <c r="M25" s="1999"/>
      <c r="N25" s="1999"/>
      <c r="O25" s="1999"/>
      <c r="P25" s="1999"/>
      <c r="Q25" s="1999"/>
      <c r="R25" s="1999"/>
      <c r="S25" s="1999"/>
      <c r="T25" s="453"/>
      <c r="U25" s="128"/>
      <c r="V25" s="128"/>
      <c r="W25" s="2"/>
      <c r="X25" s="2"/>
      <c r="Y25" s="2"/>
      <c r="Z25" s="2"/>
      <c r="AA25" s="2"/>
      <c r="AB25" s="2"/>
      <c r="AC25" s="2"/>
      <c r="AD25" s="2"/>
      <c r="AE25" s="2"/>
      <c r="AF25" s="2"/>
    </row>
    <row r="26" spans="1:32" s="130" customFormat="1" ht="20">
      <c r="A26" s="128"/>
      <c r="B26" s="452"/>
      <c r="C26" s="132">
        <v>7</v>
      </c>
      <c r="D26" s="133" t="s">
        <v>159</v>
      </c>
      <c r="E26" s="132"/>
      <c r="F26" s="132"/>
      <c r="G26" s="132">
        <v>6</v>
      </c>
      <c r="H26" s="141">
        <v>13125</v>
      </c>
      <c r="I26" s="141">
        <f>H26*G26</f>
        <v>78750</v>
      </c>
      <c r="J26" s="136">
        <v>0</v>
      </c>
      <c r="K26" s="5"/>
      <c r="L26" s="1999"/>
      <c r="M26" s="1999"/>
      <c r="N26" s="1999"/>
      <c r="O26" s="1999"/>
      <c r="P26" s="1999"/>
      <c r="Q26" s="1999"/>
      <c r="R26" s="1999"/>
      <c r="S26" s="1999"/>
      <c r="T26" s="453"/>
      <c r="U26" s="128"/>
      <c r="V26" s="128"/>
      <c r="W26" s="2"/>
      <c r="X26" s="2"/>
      <c r="Y26" s="2"/>
      <c r="Z26" s="2"/>
      <c r="AA26" s="2"/>
      <c r="AB26" s="2"/>
      <c r="AC26" s="2"/>
      <c r="AD26" s="2"/>
      <c r="AE26" s="2"/>
      <c r="AF26" s="2"/>
    </row>
    <row r="27" spans="1:32" s="130" customFormat="1" ht="20">
      <c r="A27" s="128"/>
      <c r="B27" s="452"/>
      <c r="C27" s="137">
        <v>8</v>
      </c>
      <c r="D27" s="138" t="s">
        <v>160</v>
      </c>
      <c r="E27" s="137"/>
      <c r="F27" s="137"/>
      <c r="G27" s="137">
        <v>5</v>
      </c>
      <c r="H27" s="139">
        <v>58</v>
      </c>
      <c r="I27" s="139">
        <f t="shared" si="0"/>
        <v>290</v>
      </c>
      <c r="J27" s="140">
        <v>0</v>
      </c>
      <c r="K27" s="5"/>
      <c r="L27" s="1999"/>
      <c r="M27" s="1999"/>
      <c r="N27" s="1999"/>
      <c r="O27" s="1999"/>
      <c r="P27" s="1999"/>
      <c r="Q27" s="1999"/>
      <c r="R27" s="1999"/>
      <c r="S27" s="1999"/>
      <c r="T27" s="453"/>
      <c r="U27" s="128"/>
      <c r="V27" s="128"/>
      <c r="W27" s="2"/>
      <c r="X27" s="2"/>
      <c r="Y27" s="2"/>
      <c r="Z27" s="2"/>
      <c r="AA27" s="2"/>
      <c r="AB27" s="2"/>
      <c r="AC27" s="2"/>
      <c r="AD27" s="2"/>
      <c r="AE27" s="2"/>
      <c r="AF27" s="2"/>
    </row>
    <row r="28" spans="1:32" s="130" customFormat="1" ht="20">
      <c r="A28" s="128"/>
      <c r="B28" s="452"/>
      <c r="C28" s="132">
        <v>9</v>
      </c>
      <c r="D28" s="133" t="s">
        <v>161</v>
      </c>
      <c r="E28" s="132"/>
      <c r="F28" s="132"/>
      <c r="G28" s="132">
        <v>4</v>
      </c>
      <c r="H28" s="141">
        <v>7552.84</v>
      </c>
      <c r="I28" s="141">
        <f t="shared" si="0"/>
        <v>30211.360000000001</v>
      </c>
      <c r="J28" s="136">
        <v>0</v>
      </c>
      <c r="K28" s="5"/>
      <c r="L28" s="1999"/>
      <c r="M28" s="1999"/>
      <c r="N28" s="1999"/>
      <c r="O28" s="1999"/>
      <c r="P28" s="1999"/>
      <c r="Q28" s="1999"/>
      <c r="R28" s="1999"/>
      <c r="S28" s="1999"/>
      <c r="T28" s="453"/>
      <c r="U28" s="128"/>
      <c r="V28" s="128"/>
      <c r="W28" s="2"/>
      <c r="X28" s="2"/>
      <c r="Y28" s="2"/>
      <c r="Z28" s="2"/>
      <c r="AA28" s="2"/>
      <c r="AB28" s="2"/>
      <c r="AC28" s="2"/>
      <c r="AD28" s="2"/>
      <c r="AE28" s="2"/>
      <c r="AF28" s="2"/>
    </row>
    <row r="29" spans="1:32" s="130" customFormat="1" ht="20">
      <c r="A29" s="128"/>
      <c r="B29" s="452"/>
      <c r="C29" s="137">
        <v>10</v>
      </c>
      <c r="D29" s="138" t="s">
        <v>162</v>
      </c>
      <c r="E29" s="137"/>
      <c r="F29" s="137"/>
      <c r="G29" s="137">
        <v>3</v>
      </c>
      <c r="H29" s="139">
        <v>10000</v>
      </c>
      <c r="I29" s="139">
        <f t="shared" si="0"/>
        <v>30000</v>
      </c>
      <c r="J29" s="140">
        <v>0.03</v>
      </c>
      <c r="K29" s="5"/>
      <c r="L29" s="1999"/>
      <c r="M29" s="1999"/>
      <c r="N29" s="1999"/>
      <c r="O29" s="1999"/>
      <c r="P29" s="1999"/>
      <c r="Q29" s="1999"/>
      <c r="R29" s="1999"/>
      <c r="S29" s="1999"/>
      <c r="T29" s="453"/>
      <c r="U29" s="128"/>
      <c r="V29" s="128"/>
      <c r="W29" s="2"/>
      <c r="X29" s="2"/>
      <c r="Y29" s="2"/>
      <c r="Z29" s="2"/>
      <c r="AA29" s="2"/>
      <c r="AB29" s="2"/>
      <c r="AC29" s="2"/>
      <c r="AD29" s="2"/>
      <c r="AE29" s="2"/>
      <c r="AF29" s="2"/>
    </row>
    <row r="30" spans="1:32" s="130" customFormat="1" ht="20">
      <c r="A30" s="128"/>
      <c r="B30" s="452"/>
      <c r="C30" s="132">
        <v>11</v>
      </c>
      <c r="D30" s="133" t="s">
        <v>163</v>
      </c>
      <c r="E30" s="132"/>
      <c r="F30" s="132"/>
      <c r="G30" s="132">
        <v>2</v>
      </c>
      <c r="H30" s="141">
        <v>2804.4</v>
      </c>
      <c r="I30" s="141">
        <f t="shared" si="0"/>
        <v>5608.8</v>
      </c>
      <c r="J30" s="136">
        <v>3.5000000000000003E-2</v>
      </c>
      <c r="K30" s="5"/>
      <c r="L30" s="1999"/>
      <c r="M30" s="1999"/>
      <c r="N30" s="1999"/>
      <c r="O30" s="1999"/>
      <c r="P30" s="1999"/>
      <c r="Q30" s="1999"/>
      <c r="R30" s="1999"/>
      <c r="S30" s="1999"/>
      <c r="T30" s="453"/>
      <c r="U30" s="128"/>
      <c r="V30" s="128"/>
      <c r="W30" s="2"/>
      <c r="X30" s="2"/>
      <c r="Y30" s="2"/>
      <c r="Z30" s="2"/>
      <c r="AA30" s="2"/>
      <c r="AB30" s="2"/>
      <c r="AC30" s="2"/>
      <c r="AD30" s="2"/>
      <c r="AE30" s="2"/>
      <c r="AF30" s="2"/>
    </row>
    <row r="31" spans="1:32" s="130" customFormat="1" ht="20">
      <c r="A31" s="128"/>
      <c r="B31" s="452"/>
      <c r="C31" s="137">
        <v>12</v>
      </c>
      <c r="D31" s="138" t="s">
        <v>164</v>
      </c>
      <c r="E31" s="137"/>
      <c r="F31" s="137"/>
      <c r="G31" s="137">
        <v>1</v>
      </c>
      <c r="H31" s="139">
        <v>3038.1</v>
      </c>
      <c r="I31" s="139">
        <f t="shared" si="0"/>
        <v>3038.1</v>
      </c>
      <c r="J31" s="140">
        <v>3.5000000000000003E-2</v>
      </c>
      <c r="K31" s="5"/>
      <c r="L31" s="1999"/>
      <c r="M31" s="1999"/>
      <c r="N31" s="1999"/>
      <c r="O31" s="1999"/>
      <c r="P31" s="1999"/>
      <c r="Q31" s="1999"/>
      <c r="R31" s="1999"/>
      <c r="S31" s="1999"/>
      <c r="T31" s="453"/>
      <c r="U31" s="128"/>
      <c r="V31" s="128"/>
      <c r="W31" s="2"/>
      <c r="X31" s="2"/>
      <c r="Y31" s="2"/>
      <c r="Z31" s="2"/>
      <c r="AA31" s="2"/>
      <c r="AB31" s="2"/>
      <c r="AC31" s="2"/>
      <c r="AD31" s="2"/>
      <c r="AE31" s="2"/>
      <c r="AF31" s="2"/>
    </row>
    <row r="32" spans="1:32" s="130" customFormat="1" ht="10" customHeight="1">
      <c r="A32" s="128"/>
      <c r="B32" s="452"/>
      <c r="C32" s="137"/>
      <c r="D32" s="138"/>
      <c r="E32" s="137"/>
      <c r="F32" s="137"/>
      <c r="G32" s="137"/>
      <c r="H32" s="137"/>
      <c r="I32" s="137"/>
      <c r="J32" s="129"/>
      <c r="K32" s="5"/>
      <c r="L32" s="1999"/>
      <c r="M32" s="1999"/>
      <c r="N32" s="1999"/>
      <c r="O32" s="1999"/>
      <c r="P32" s="1999"/>
      <c r="Q32" s="1999"/>
      <c r="R32" s="1999"/>
      <c r="S32" s="1999"/>
      <c r="T32" s="453"/>
      <c r="U32" s="128"/>
      <c r="V32" s="128"/>
      <c r="W32" s="2"/>
      <c r="X32" s="2"/>
      <c r="Y32" s="2"/>
      <c r="Z32" s="2"/>
      <c r="AA32" s="2"/>
      <c r="AB32" s="2"/>
      <c r="AC32" s="2"/>
      <c r="AD32" s="2"/>
      <c r="AE32" s="2"/>
      <c r="AF32" s="2"/>
    </row>
    <row r="33" spans="1:32" s="752" customFormat="1" ht="23" customHeight="1">
      <c r="A33" s="749"/>
      <c r="B33" s="750"/>
      <c r="C33" s="1987"/>
      <c r="D33" s="1988" t="s">
        <v>1191</v>
      </c>
      <c r="E33" s="1987"/>
      <c r="F33" s="1987"/>
      <c r="G33" s="1987">
        <f>SUM(G19:G32)</f>
        <v>78</v>
      </c>
      <c r="H33" s="1989">
        <f>SUM(H19:H32)</f>
        <v>39094.93</v>
      </c>
      <c r="I33" s="1989">
        <f>SUM(I19:I32)</f>
        <v>170609.46</v>
      </c>
      <c r="J33" s="1990">
        <f>SUMPRODUCT(J19:J32,I19:I32)/I33-0.001</f>
        <v>4.192402930060268E-3</v>
      </c>
      <c r="K33" s="5"/>
      <c r="L33" s="2000"/>
      <c r="M33" s="2000"/>
      <c r="N33" s="2000"/>
      <c r="O33" s="2000"/>
      <c r="P33" s="2000"/>
      <c r="Q33" s="2000"/>
      <c r="R33" s="2000"/>
      <c r="S33" s="2000"/>
      <c r="T33" s="838"/>
      <c r="U33" s="749"/>
      <c r="V33" s="749"/>
      <c r="W33" s="2"/>
      <c r="X33" s="2"/>
      <c r="Y33" s="2"/>
      <c r="Z33" s="2"/>
      <c r="AA33" s="2"/>
      <c r="AB33" s="2"/>
      <c r="AC33" s="2"/>
      <c r="AD33" s="2"/>
      <c r="AE33" s="2"/>
      <c r="AF33" s="2"/>
    </row>
    <row r="34" spans="1:32" s="206" customFormat="1" ht="23" customHeight="1" thickBot="1">
      <c r="A34" s="401"/>
      <c r="B34" s="1421"/>
      <c r="C34" s="1991"/>
      <c r="D34" s="1992" t="s">
        <v>1192</v>
      </c>
      <c r="E34" s="1991"/>
      <c r="F34" s="1991"/>
      <c r="G34" s="1991">
        <f>G33-G26</f>
        <v>72</v>
      </c>
      <c r="H34" s="1993">
        <f>H33-H26</f>
        <v>25969.93</v>
      </c>
      <c r="I34" s="1993">
        <f>I33-I26</f>
        <v>91859.459999999992</v>
      </c>
      <c r="J34" s="1994">
        <v>1.7000000000000001E-2</v>
      </c>
      <c r="K34" s="5"/>
      <c r="L34" s="2001"/>
      <c r="M34" s="2001"/>
      <c r="N34" s="2001"/>
      <c r="O34" s="2001"/>
      <c r="P34" s="2001"/>
      <c r="Q34" s="2001"/>
      <c r="R34" s="2001"/>
      <c r="S34" s="2001"/>
      <c r="T34" s="1423"/>
      <c r="U34" s="401"/>
      <c r="V34" s="401"/>
      <c r="W34" s="2"/>
      <c r="X34" s="2"/>
      <c r="Y34" s="2"/>
      <c r="Z34" s="2"/>
      <c r="AA34" s="2"/>
      <c r="AB34" s="2"/>
      <c r="AC34" s="2"/>
      <c r="AD34" s="2"/>
      <c r="AE34" s="2"/>
      <c r="AF34" s="2"/>
    </row>
    <row r="35" spans="1:32" ht="20">
      <c r="B35" s="20"/>
      <c r="C35" s="126"/>
      <c r="D35" s="127"/>
      <c r="E35" s="126"/>
      <c r="F35" s="126"/>
      <c r="G35" s="126"/>
      <c r="H35" s="126"/>
      <c r="I35" s="126"/>
      <c r="J35" s="5"/>
      <c r="K35" s="5"/>
      <c r="L35" s="5"/>
      <c r="M35" s="5"/>
      <c r="N35" s="5"/>
      <c r="O35" s="5"/>
      <c r="P35" s="5"/>
      <c r="Q35" s="5"/>
      <c r="R35" s="5"/>
      <c r="S35" s="5"/>
      <c r="T35" s="21"/>
      <c r="W35" s="2"/>
      <c r="X35" s="2"/>
      <c r="Y35" s="2"/>
      <c r="Z35" s="2"/>
      <c r="AA35" s="2"/>
      <c r="AB35" s="2"/>
      <c r="AC35" s="2"/>
      <c r="AD35" s="2"/>
      <c r="AE35" s="2"/>
      <c r="AF35" s="2"/>
    </row>
    <row r="36" spans="1:32">
      <c r="B36" s="20"/>
      <c r="C36" s="5"/>
      <c r="D36" s="5"/>
      <c r="E36" s="5"/>
      <c r="F36" s="5"/>
      <c r="G36" s="5"/>
      <c r="H36" s="5"/>
      <c r="I36" s="5"/>
      <c r="J36" s="5"/>
      <c r="K36" s="5"/>
      <c r="L36" s="5"/>
      <c r="M36" s="5"/>
      <c r="N36" s="5"/>
      <c r="O36" s="5"/>
      <c r="P36" s="5"/>
      <c r="Q36" s="5"/>
      <c r="R36" s="5"/>
      <c r="S36" s="5"/>
      <c r="T36" s="21"/>
      <c r="W36" s="2"/>
      <c r="X36" s="2"/>
      <c r="Y36" s="2"/>
      <c r="Z36" s="2"/>
      <c r="AA36" s="2"/>
      <c r="AB36" s="2"/>
      <c r="AC36" s="2"/>
      <c r="AD36" s="2"/>
      <c r="AE36" s="2"/>
      <c r="AF36" s="2"/>
    </row>
    <row r="37" spans="1:32">
      <c r="B37" s="20"/>
      <c r="C37" s="5"/>
      <c r="D37" s="5"/>
      <c r="E37" s="5"/>
      <c r="F37" s="5"/>
      <c r="G37" s="5"/>
      <c r="H37" s="5"/>
      <c r="I37" s="5"/>
      <c r="J37" s="5"/>
      <c r="K37" s="5"/>
      <c r="L37" s="5"/>
      <c r="M37" s="5"/>
      <c r="N37" s="5"/>
      <c r="O37" s="5"/>
      <c r="P37" s="5"/>
      <c r="Q37" s="5"/>
      <c r="R37" s="5"/>
      <c r="S37" s="5"/>
      <c r="T37" s="21"/>
      <c r="W37" s="2"/>
      <c r="X37" s="2"/>
      <c r="Y37" s="2"/>
      <c r="Z37" s="2"/>
      <c r="AA37" s="2"/>
      <c r="AB37" s="2"/>
      <c r="AC37" s="2"/>
      <c r="AD37" s="2"/>
      <c r="AE37" s="2"/>
      <c r="AF37" s="2"/>
    </row>
    <row r="38" spans="1:32">
      <c r="B38" s="20"/>
      <c r="C38" s="5"/>
      <c r="D38" s="5"/>
      <c r="E38" s="5"/>
      <c r="F38" s="5"/>
      <c r="G38" s="5"/>
      <c r="H38" s="5"/>
      <c r="I38" s="5"/>
      <c r="J38" s="5"/>
      <c r="K38" s="5"/>
      <c r="L38" s="5"/>
      <c r="M38" s="5"/>
      <c r="N38" s="5"/>
      <c r="O38" s="5"/>
      <c r="P38" s="5"/>
      <c r="Q38" s="5"/>
      <c r="R38" s="5"/>
      <c r="S38" s="5"/>
      <c r="T38" s="21"/>
      <c r="W38" s="2"/>
      <c r="X38" s="2"/>
      <c r="Y38" s="2"/>
      <c r="Z38" s="2"/>
      <c r="AA38" s="2"/>
      <c r="AB38" s="2"/>
      <c r="AC38" s="2"/>
      <c r="AD38" s="2"/>
      <c r="AE38" s="2"/>
      <c r="AF38" s="2"/>
    </row>
    <row r="39" spans="1:32">
      <c r="B39" s="20"/>
      <c r="C39" s="5"/>
      <c r="D39" s="5"/>
      <c r="E39" s="5"/>
      <c r="F39" s="5"/>
      <c r="G39" s="5"/>
      <c r="H39" s="5"/>
      <c r="I39" s="5"/>
      <c r="J39" s="5"/>
      <c r="K39" s="5"/>
      <c r="L39" s="5"/>
      <c r="M39" s="5"/>
      <c r="N39" s="5"/>
      <c r="O39" s="5"/>
      <c r="P39" s="5"/>
      <c r="Q39" s="5"/>
      <c r="R39" s="5"/>
      <c r="S39" s="5"/>
      <c r="T39" s="21"/>
      <c r="AF39" s="2"/>
    </row>
    <row r="40" spans="1:32">
      <c r="B40" s="20"/>
      <c r="C40" s="5"/>
      <c r="D40" s="5"/>
      <c r="E40" s="5"/>
      <c r="F40" s="5"/>
      <c r="G40" s="5"/>
      <c r="H40" s="5"/>
      <c r="I40" s="5"/>
      <c r="J40" s="5"/>
      <c r="K40" s="5"/>
      <c r="L40" s="5"/>
      <c r="M40" s="5"/>
      <c r="N40" s="5"/>
      <c r="O40" s="5"/>
      <c r="P40" s="5"/>
      <c r="Q40" s="5"/>
      <c r="R40" s="5"/>
      <c r="S40" s="5"/>
      <c r="T40" s="21"/>
    </row>
    <row r="41" spans="1:32">
      <c r="B41" s="20"/>
      <c r="C41" s="5"/>
      <c r="D41" s="5"/>
      <c r="E41" s="5"/>
      <c r="F41" s="5"/>
      <c r="G41" s="5"/>
      <c r="H41" s="5"/>
      <c r="I41" s="5"/>
      <c r="J41" s="5"/>
      <c r="K41" s="5"/>
      <c r="L41" s="5"/>
      <c r="M41" s="5"/>
      <c r="N41" s="5"/>
      <c r="O41" s="5"/>
      <c r="P41" s="5"/>
      <c r="Q41" s="5"/>
      <c r="R41" s="5"/>
      <c r="S41" s="5"/>
      <c r="T41" s="21"/>
    </row>
    <row r="42" spans="1:32">
      <c r="B42" s="20"/>
      <c r="C42" s="5"/>
      <c r="D42" s="5"/>
      <c r="E42" s="5"/>
      <c r="F42" s="5"/>
      <c r="G42" s="5"/>
      <c r="H42" s="5"/>
      <c r="I42" s="5"/>
      <c r="J42" s="5"/>
      <c r="K42" s="5"/>
      <c r="L42" s="5"/>
      <c r="M42" s="5"/>
      <c r="N42" s="5"/>
      <c r="O42" s="5"/>
      <c r="P42" s="5"/>
      <c r="Q42" s="5"/>
      <c r="R42" s="5"/>
      <c r="S42" s="5"/>
      <c r="T42" s="21"/>
    </row>
    <row r="43" spans="1:32">
      <c r="B43" s="20"/>
      <c r="C43" s="5"/>
      <c r="D43" s="5"/>
      <c r="E43" s="5"/>
      <c r="F43" s="5"/>
      <c r="G43" s="5"/>
      <c r="H43" s="5"/>
      <c r="I43" s="5"/>
      <c r="J43" s="5"/>
      <c r="K43" s="5"/>
      <c r="L43" s="5"/>
      <c r="M43" s="5"/>
      <c r="N43" s="5"/>
      <c r="O43" s="5"/>
      <c r="P43" s="5"/>
      <c r="Q43" s="5"/>
      <c r="R43" s="5"/>
      <c r="S43" s="5"/>
      <c r="T43" s="21"/>
    </row>
    <row r="44" spans="1:32">
      <c r="B44" s="20"/>
      <c r="C44" s="5"/>
      <c r="D44" s="5"/>
      <c r="E44" s="5"/>
      <c r="F44" s="5"/>
      <c r="G44" s="5"/>
      <c r="H44" s="5"/>
      <c r="I44" s="5"/>
      <c r="J44" s="5"/>
      <c r="K44" s="5"/>
      <c r="L44" s="5"/>
      <c r="M44" s="5"/>
      <c r="N44" s="5"/>
      <c r="O44" s="5"/>
      <c r="P44" s="5"/>
      <c r="Q44" s="5"/>
      <c r="R44" s="5"/>
      <c r="S44" s="5"/>
      <c r="T44" s="21"/>
    </row>
    <row r="45" spans="1:32">
      <c r="B45" s="20"/>
      <c r="C45" s="5"/>
      <c r="D45" s="5"/>
      <c r="E45" s="5"/>
      <c r="F45" s="5"/>
      <c r="G45" s="5"/>
      <c r="H45" s="5"/>
      <c r="I45" s="5"/>
      <c r="J45" s="5"/>
      <c r="K45" s="5"/>
      <c r="L45" s="5"/>
      <c r="M45" s="5"/>
      <c r="N45" s="5"/>
      <c r="O45" s="5"/>
      <c r="P45" s="5"/>
      <c r="Q45" s="5"/>
      <c r="R45" s="5"/>
      <c r="S45" s="5"/>
      <c r="T45" s="21"/>
    </row>
    <row r="46" spans="1:32">
      <c r="B46" s="20"/>
      <c r="C46" s="5"/>
      <c r="D46" s="5"/>
      <c r="E46" s="5"/>
      <c r="F46" s="5"/>
      <c r="G46" s="5"/>
      <c r="H46" s="5"/>
      <c r="I46" s="5"/>
      <c r="J46" s="5"/>
      <c r="K46" s="5"/>
      <c r="L46" s="5"/>
      <c r="M46" s="5"/>
      <c r="N46" s="5"/>
      <c r="O46" s="5"/>
      <c r="P46" s="5"/>
      <c r="Q46" s="5"/>
      <c r="R46" s="5"/>
      <c r="S46" s="5"/>
      <c r="T46" s="21"/>
    </row>
    <row r="47" spans="1:32">
      <c r="B47" s="20"/>
      <c r="C47" s="5"/>
      <c r="D47" s="5"/>
      <c r="E47" s="5"/>
      <c r="F47" s="5"/>
      <c r="G47" s="5"/>
      <c r="H47" s="5"/>
      <c r="I47" s="5"/>
      <c r="J47" s="5"/>
      <c r="K47" s="5"/>
      <c r="L47" s="5"/>
      <c r="M47" s="5"/>
      <c r="N47" s="5"/>
      <c r="O47" s="5"/>
      <c r="P47" s="5"/>
      <c r="Q47" s="5"/>
      <c r="R47" s="5"/>
      <c r="S47" s="5"/>
      <c r="T47" s="21"/>
    </row>
    <row r="48" spans="1:32">
      <c r="B48" s="20"/>
      <c r="C48" s="5"/>
      <c r="D48" s="5"/>
      <c r="E48" s="5"/>
      <c r="F48" s="5"/>
      <c r="G48" s="5"/>
      <c r="H48" s="5"/>
      <c r="I48" s="5"/>
      <c r="J48" s="5"/>
      <c r="K48" s="5"/>
      <c r="L48" s="5"/>
      <c r="M48" s="5"/>
      <c r="N48" s="5"/>
      <c r="O48" s="5"/>
      <c r="P48" s="5"/>
      <c r="Q48" s="5"/>
      <c r="R48" s="5"/>
      <c r="S48" s="5"/>
      <c r="T48" s="21"/>
    </row>
    <row r="49" spans="2:20">
      <c r="B49" s="20"/>
      <c r="C49" s="5"/>
      <c r="D49" s="5"/>
      <c r="E49" s="5"/>
      <c r="F49" s="5"/>
      <c r="G49" s="5"/>
      <c r="H49" s="5"/>
      <c r="I49" s="5"/>
      <c r="J49" s="5"/>
      <c r="K49" s="5"/>
      <c r="L49" s="5"/>
      <c r="M49" s="5"/>
      <c r="N49" s="5"/>
      <c r="O49" s="5"/>
      <c r="P49" s="5"/>
      <c r="Q49" s="5"/>
      <c r="R49" s="5"/>
      <c r="S49" s="5"/>
      <c r="T49" s="21"/>
    </row>
    <row r="50" spans="2:20">
      <c r="B50" s="20"/>
      <c r="C50" s="5"/>
      <c r="D50" s="5"/>
      <c r="E50" s="5"/>
      <c r="F50" s="5"/>
      <c r="G50" s="5"/>
      <c r="H50" s="5"/>
      <c r="I50" s="5"/>
      <c r="J50" s="5"/>
      <c r="K50" s="5"/>
      <c r="L50" s="5"/>
      <c r="M50" s="5"/>
      <c r="N50" s="5"/>
      <c r="O50" s="5"/>
      <c r="P50" s="5"/>
      <c r="Q50" s="5"/>
      <c r="R50" s="5"/>
      <c r="S50" s="5"/>
      <c r="T50" s="21"/>
    </row>
    <row r="51" spans="2:20">
      <c r="B51" s="20"/>
      <c r="C51" s="5"/>
      <c r="D51" s="5"/>
      <c r="E51" s="5"/>
      <c r="F51" s="5"/>
      <c r="G51" s="5"/>
      <c r="H51" s="5"/>
      <c r="I51" s="5"/>
      <c r="J51" s="5"/>
      <c r="K51" s="5"/>
      <c r="L51" s="5"/>
      <c r="M51" s="5"/>
      <c r="N51" s="5"/>
      <c r="O51" s="5"/>
      <c r="P51" s="5"/>
      <c r="Q51" s="5"/>
      <c r="R51" s="5"/>
      <c r="S51" s="5"/>
      <c r="T51" s="21"/>
    </row>
    <row r="52" spans="2:20">
      <c r="B52" s="20"/>
      <c r="C52" s="5"/>
      <c r="D52" s="5"/>
      <c r="E52" s="5"/>
      <c r="F52" s="5"/>
      <c r="G52" s="5"/>
      <c r="H52" s="5"/>
      <c r="I52" s="5"/>
      <c r="J52" s="5"/>
      <c r="K52" s="5"/>
      <c r="L52" s="5"/>
      <c r="M52" s="5"/>
      <c r="N52" s="5"/>
      <c r="O52" s="5"/>
      <c r="P52" s="5"/>
      <c r="Q52" s="5"/>
      <c r="R52" s="5"/>
      <c r="S52" s="5"/>
      <c r="T52" s="21"/>
    </row>
    <row r="53" spans="2:20">
      <c r="B53" s="20"/>
      <c r="C53" s="5"/>
      <c r="D53" s="5"/>
      <c r="E53" s="5"/>
      <c r="F53" s="5"/>
      <c r="G53" s="5"/>
      <c r="H53" s="5"/>
      <c r="I53" s="5"/>
      <c r="J53" s="5"/>
      <c r="K53" s="5"/>
      <c r="L53" s="5"/>
      <c r="M53" s="5"/>
      <c r="N53" s="5"/>
      <c r="O53" s="5"/>
      <c r="P53" s="5"/>
      <c r="Q53" s="5"/>
      <c r="R53" s="5"/>
      <c r="S53" s="5"/>
      <c r="T53" s="21"/>
    </row>
    <row r="54" spans="2:20">
      <c r="B54" s="20"/>
      <c r="C54" s="5"/>
      <c r="D54" s="5"/>
      <c r="E54" s="5"/>
      <c r="F54" s="5"/>
      <c r="G54" s="5"/>
      <c r="H54" s="5"/>
      <c r="I54" s="5"/>
      <c r="J54" s="5"/>
      <c r="K54" s="5"/>
      <c r="L54" s="5"/>
      <c r="M54" s="5"/>
      <c r="N54" s="5"/>
      <c r="O54" s="5"/>
      <c r="P54" s="5"/>
      <c r="Q54" s="5"/>
      <c r="R54" s="5"/>
      <c r="S54" s="5"/>
      <c r="T54" s="21"/>
    </row>
    <row r="55" spans="2:20">
      <c r="B55" s="20"/>
      <c r="C55" s="5"/>
      <c r="D55" s="5"/>
      <c r="E55" s="5"/>
      <c r="F55" s="5"/>
      <c r="G55" s="5"/>
      <c r="H55" s="5"/>
      <c r="I55" s="5"/>
      <c r="J55" s="5"/>
      <c r="K55" s="5"/>
      <c r="L55" s="5"/>
      <c r="M55" s="5"/>
      <c r="N55" s="5"/>
      <c r="O55" s="5"/>
      <c r="P55" s="5"/>
      <c r="Q55" s="5"/>
      <c r="R55" s="5"/>
      <c r="S55" s="5"/>
      <c r="T55" s="21"/>
    </row>
    <row r="56" spans="2:20" ht="21" customHeight="1">
      <c r="B56" s="20"/>
      <c r="C56" s="460"/>
      <c r="D56" s="460"/>
      <c r="E56" s="460"/>
      <c r="F56" s="460"/>
      <c r="G56" s="460"/>
      <c r="H56" s="460"/>
      <c r="I56" s="460"/>
      <c r="J56" s="1996" t="s">
        <v>1196</v>
      </c>
      <c r="K56" s="1996"/>
      <c r="L56" s="460"/>
      <c r="M56" s="460"/>
      <c r="N56" s="460"/>
      <c r="O56" s="460"/>
      <c r="P56" s="460"/>
      <c r="Q56" s="460"/>
      <c r="R56" s="460"/>
      <c r="S56" s="460"/>
      <c r="T56" s="21"/>
    </row>
    <row r="57" spans="2:20">
      <c r="B57" s="20"/>
      <c r="C57" s="5"/>
      <c r="D57" s="5"/>
      <c r="E57" s="5"/>
      <c r="F57" s="5"/>
      <c r="G57" s="5"/>
      <c r="H57" s="5"/>
      <c r="I57" s="5"/>
      <c r="J57" s="5"/>
      <c r="K57" s="5"/>
      <c r="L57" s="5"/>
      <c r="M57" s="5"/>
      <c r="N57" s="5"/>
      <c r="O57" s="5"/>
      <c r="P57" s="5"/>
      <c r="Q57" s="5"/>
      <c r="R57" s="5"/>
      <c r="S57" s="5"/>
      <c r="T57" s="21"/>
    </row>
    <row r="58" spans="2:20">
      <c r="B58" s="20"/>
      <c r="C58" s="5"/>
      <c r="D58" s="5"/>
      <c r="E58" s="5"/>
      <c r="F58" s="5"/>
      <c r="G58" s="5"/>
      <c r="H58" s="5"/>
      <c r="I58" s="5"/>
      <c r="J58" s="5"/>
      <c r="K58" s="5"/>
      <c r="L58" s="5"/>
      <c r="M58" s="5"/>
      <c r="N58" s="5"/>
      <c r="O58" s="5"/>
      <c r="P58" s="5"/>
      <c r="Q58" s="5"/>
      <c r="R58" s="5"/>
      <c r="S58" s="5"/>
      <c r="T58" s="21"/>
    </row>
    <row r="59" spans="2:20">
      <c r="B59" s="20"/>
      <c r="C59" s="5"/>
      <c r="D59" s="5"/>
      <c r="E59" s="5"/>
      <c r="F59" s="5"/>
      <c r="G59" s="5"/>
      <c r="H59" s="5"/>
      <c r="I59" s="5"/>
      <c r="J59" s="5"/>
      <c r="K59" s="5"/>
      <c r="L59" s="5"/>
      <c r="M59" s="5"/>
      <c r="N59" s="5"/>
      <c r="O59" s="5"/>
      <c r="P59" s="5"/>
      <c r="Q59" s="5"/>
      <c r="R59" s="5"/>
      <c r="S59" s="5"/>
      <c r="T59" s="21"/>
    </row>
    <row r="60" spans="2:20">
      <c r="B60" s="20"/>
      <c r="C60" s="5"/>
      <c r="D60" s="5"/>
      <c r="E60" s="5"/>
      <c r="F60" s="5"/>
      <c r="G60" s="5"/>
      <c r="H60" s="5"/>
      <c r="I60" s="5"/>
      <c r="J60" s="5"/>
      <c r="K60" s="5"/>
      <c r="L60" s="5"/>
      <c r="M60" s="5"/>
      <c r="N60" s="5"/>
      <c r="O60" s="5"/>
      <c r="P60" s="5"/>
      <c r="Q60" s="5"/>
      <c r="R60" s="5"/>
      <c r="S60" s="5"/>
      <c r="T60" s="21"/>
    </row>
    <row r="61" spans="2:20">
      <c r="B61" s="20"/>
      <c r="C61" s="5"/>
      <c r="D61" s="5"/>
      <c r="E61" s="5"/>
      <c r="F61" s="5"/>
      <c r="G61" s="5"/>
      <c r="H61" s="5"/>
      <c r="I61" s="5"/>
      <c r="J61" s="5"/>
      <c r="K61" s="5"/>
      <c r="L61" s="5"/>
      <c r="M61" s="5"/>
      <c r="N61" s="5"/>
      <c r="O61" s="5"/>
      <c r="P61" s="5"/>
      <c r="Q61" s="5"/>
      <c r="R61" s="5"/>
      <c r="S61" s="5"/>
      <c r="T61" s="21"/>
    </row>
    <row r="62" spans="2:20">
      <c r="B62" s="20"/>
      <c r="C62" s="5"/>
      <c r="D62" s="5"/>
      <c r="E62" s="5"/>
      <c r="F62" s="5"/>
      <c r="G62" s="5"/>
      <c r="H62" s="5"/>
      <c r="I62" s="5"/>
      <c r="J62" s="5"/>
      <c r="K62" s="5"/>
      <c r="L62" s="5"/>
      <c r="M62" s="5"/>
      <c r="N62" s="5"/>
      <c r="O62" s="5"/>
      <c r="P62" s="5"/>
      <c r="Q62" s="5"/>
      <c r="R62" s="5"/>
      <c r="S62" s="5"/>
      <c r="T62" s="21"/>
    </row>
    <row r="63" spans="2:20">
      <c r="B63" s="20"/>
      <c r="C63" s="5"/>
      <c r="D63" s="5"/>
      <c r="E63" s="5"/>
      <c r="F63" s="5"/>
      <c r="G63" s="5"/>
      <c r="H63" s="5"/>
      <c r="I63" s="5"/>
      <c r="J63" s="5"/>
      <c r="K63" s="5"/>
      <c r="L63" s="5"/>
      <c r="M63" s="5"/>
      <c r="N63" s="5"/>
      <c r="O63" s="5"/>
      <c r="P63" s="5"/>
      <c r="Q63" s="5"/>
      <c r="R63" s="5"/>
      <c r="S63" s="5"/>
      <c r="T63" s="21"/>
    </row>
    <row r="64" spans="2:20">
      <c r="B64" s="20"/>
      <c r="C64" s="5"/>
      <c r="D64" s="5"/>
      <c r="E64" s="5"/>
      <c r="F64" s="5"/>
      <c r="G64" s="5"/>
      <c r="H64" s="5"/>
      <c r="I64" s="5"/>
      <c r="J64" s="5"/>
      <c r="K64" s="5"/>
      <c r="L64" s="5"/>
      <c r="M64" s="5"/>
      <c r="N64" s="5"/>
      <c r="O64" s="5"/>
      <c r="P64" s="5"/>
      <c r="Q64" s="5"/>
      <c r="R64" s="5"/>
      <c r="S64" s="5"/>
      <c r="T64" s="21"/>
    </row>
    <row r="65" spans="2:20">
      <c r="B65" s="20"/>
      <c r="C65" s="5"/>
      <c r="D65" s="5"/>
      <c r="E65" s="5"/>
      <c r="F65" s="5"/>
      <c r="G65" s="5"/>
      <c r="H65" s="5"/>
      <c r="I65" s="5"/>
      <c r="J65" s="5"/>
      <c r="K65" s="5"/>
      <c r="L65" s="5"/>
      <c r="M65" s="5"/>
      <c r="N65" s="5"/>
      <c r="O65" s="5"/>
      <c r="P65" s="5"/>
      <c r="Q65" s="5"/>
      <c r="R65" s="5"/>
      <c r="S65" s="5"/>
      <c r="T65" s="21"/>
    </row>
    <row r="66" spans="2:20">
      <c r="B66" s="20"/>
      <c r="C66" s="5"/>
      <c r="D66" s="5"/>
      <c r="E66" s="5"/>
      <c r="F66" s="5"/>
      <c r="G66" s="5"/>
      <c r="H66" s="5"/>
      <c r="I66" s="5"/>
      <c r="J66" s="5"/>
      <c r="K66" s="5"/>
      <c r="L66" s="5"/>
      <c r="M66" s="5"/>
      <c r="N66" s="5"/>
      <c r="O66" s="5"/>
      <c r="P66" s="5"/>
      <c r="Q66" s="5"/>
      <c r="R66" s="5"/>
      <c r="S66" s="5"/>
      <c r="T66" s="21"/>
    </row>
    <row r="67" spans="2:20">
      <c r="B67" s="20"/>
      <c r="C67" s="5"/>
      <c r="D67" s="5"/>
      <c r="E67" s="5"/>
      <c r="F67" s="5"/>
      <c r="G67" s="5"/>
      <c r="H67" s="5"/>
      <c r="I67" s="5"/>
      <c r="J67" s="5"/>
      <c r="K67" s="5"/>
      <c r="L67" s="5"/>
      <c r="M67" s="5"/>
      <c r="N67" s="5"/>
      <c r="O67" s="5"/>
      <c r="P67" s="5"/>
      <c r="Q67" s="5"/>
      <c r="R67" s="5"/>
      <c r="S67" s="5"/>
      <c r="T67" s="21"/>
    </row>
    <row r="68" spans="2:20">
      <c r="B68" s="20"/>
      <c r="C68" s="5"/>
      <c r="D68" s="5"/>
      <c r="E68" s="5"/>
      <c r="F68" s="5"/>
      <c r="G68" s="5"/>
      <c r="H68" s="5"/>
      <c r="I68" s="5"/>
      <c r="J68" s="5"/>
      <c r="K68" s="5"/>
      <c r="L68" s="5"/>
      <c r="M68" s="5"/>
      <c r="N68" s="5"/>
      <c r="O68" s="5"/>
      <c r="P68" s="5"/>
      <c r="Q68" s="5"/>
      <c r="R68" s="5"/>
      <c r="S68" s="5"/>
      <c r="T68" s="21"/>
    </row>
    <row r="69" spans="2:20">
      <c r="B69" s="20"/>
      <c r="C69" s="5"/>
      <c r="D69" s="5"/>
      <c r="E69" s="5"/>
      <c r="F69" s="5"/>
      <c r="G69" s="5"/>
      <c r="H69" s="5"/>
      <c r="I69" s="5"/>
      <c r="J69" s="5"/>
      <c r="K69" s="5"/>
      <c r="L69" s="5"/>
      <c r="M69" s="5"/>
      <c r="N69" s="5"/>
      <c r="O69" s="5"/>
      <c r="P69" s="5"/>
      <c r="Q69" s="5"/>
      <c r="R69" s="5"/>
      <c r="S69" s="5"/>
      <c r="T69" s="21"/>
    </row>
    <row r="70" spans="2:20">
      <c r="B70" s="20"/>
      <c r="C70" s="5"/>
      <c r="D70" s="5"/>
      <c r="E70" s="5"/>
      <c r="F70" s="5"/>
      <c r="G70" s="5"/>
      <c r="H70" s="5"/>
      <c r="I70" s="5"/>
      <c r="J70" s="5"/>
      <c r="K70" s="5"/>
      <c r="L70" s="5"/>
      <c r="M70" s="5"/>
      <c r="N70" s="5"/>
      <c r="O70" s="5"/>
      <c r="P70" s="5"/>
      <c r="Q70" s="5"/>
      <c r="R70" s="5"/>
      <c r="S70" s="5"/>
      <c r="T70" s="21"/>
    </row>
    <row r="71" spans="2:20">
      <c r="B71" s="20"/>
      <c r="C71" s="5"/>
      <c r="D71" s="5"/>
      <c r="E71" s="5"/>
      <c r="F71" s="5"/>
      <c r="G71" s="5"/>
      <c r="H71" s="5"/>
      <c r="I71" s="5"/>
      <c r="J71" s="5"/>
      <c r="K71" s="5"/>
      <c r="L71" s="5"/>
      <c r="M71" s="5"/>
      <c r="N71" s="5"/>
      <c r="O71" s="5"/>
      <c r="P71" s="5"/>
      <c r="Q71" s="5"/>
      <c r="R71" s="5"/>
      <c r="S71" s="5"/>
      <c r="T71" s="21"/>
    </row>
    <row r="72" spans="2:20">
      <c r="B72" s="20"/>
      <c r="C72" s="5"/>
      <c r="D72" s="5"/>
      <c r="E72" s="5"/>
      <c r="F72" s="5"/>
      <c r="G72" s="5"/>
      <c r="H72" s="5"/>
      <c r="I72" s="5"/>
      <c r="J72" s="5"/>
      <c r="K72" s="5"/>
      <c r="L72" s="5"/>
      <c r="M72" s="5"/>
      <c r="N72" s="5"/>
      <c r="O72" s="5"/>
      <c r="P72" s="5"/>
      <c r="Q72" s="5"/>
      <c r="R72" s="5"/>
      <c r="S72" s="5"/>
      <c r="T72" s="21"/>
    </row>
    <row r="73" spans="2:20">
      <c r="B73" s="20"/>
      <c r="C73" s="5"/>
      <c r="D73" s="5"/>
      <c r="E73" s="5"/>
      <c r="F73" s="5"/>
      <c r="G73" s="5"/>
      <c r="H73" s="5"/>
      <c r="I73" s="5"/>
      <c r="J73" s="5"/>
      <c r="K73" s="5"/>
      <c r="L73" s="5"/>
      <c r="M73" s="5"/>
      <c r="N73" s="5"/>
      <c r="O73" s="5"/>
      <c r="P73" s="5"/>
      <c r="Q73" s="5"/>
      <c r="R73" s="5"/>
      <c r="S73" s="5"/>
      <c r="T73" s="21"/>
    </row>
    <row r="74" spans="2:20">
      <c r="B74" s="20"/>
      <c r="C74" s="5"/>
      <c r="D74" s="5"/>
      <c r="E74" s="5"/>
      <c r="F74" s="5"/>
      <c r="G74" s="5"/>
      <c r="H74" s="5"/>
      <c r="I74" s="5"/>
      <c r="J74" s="5"/>
      <c r="K74" s="5"/>
      <c r="L74" s="5"/>
      <c r="M74" s="5"/>
      <c r="N74" s="5"/>
      <c r="O74" s="5"/>
      <c r="P74" s="5"/>
      <c r="Q74" s="5"/>
      <c r="R74" s="5"/>
      <c r="S74" s="5"/>
      <c r="T74" s="21"/>
    </row>
    <row r="75" spans="2:20">
      <c r="B75" s="20"/>
      <c r="C75" s="5"/>
      <c r="D75" s="5"/>
      <c r="E75" s="5"/>
      <c r="F75" s="5"/>
      <c r="G75" s="5"/>
      <c r="H75" s="5"/>
      <c r="I75" s="5"/>
      <c r="J75" s="5"/>
      <c r="K75" s="5"/>
      <c r="L75" s="5"/>
      <c r="M75" s="5"/>
      <c r="N75" s="5"/>
      <c r="O75" s="5"/>
      <c r="P75" s="5"/>
      <c r="Q75" s="5"/>
      <c r="R75" s="5"/>
      <c r="S75" s="5"/>
      <c r="T75" s="21"/>
    </row>
    <row r="76" spans="2:20">
      <c r="B76" s="20"/>
      <c r="C76" s="5"/>
      <c r="D76" s="5"/>
      <c r="E76" s="5"/>
      <c r="F76" s="5"/>
      <c r="G76" s="5"/>
      <c r="H76" s="5"/>
      <c r="I76" s="5"/>
      <c r="J76" s="5"/>
      <c r="K76" s="5"/>
      <c r="L76" s="5"/>
      <c r="M76" s="5"/>
      <c r="N76" s="5"/>
      <c r="O76" s="5"/>
      <c r="P76" s="5"/>
      <c r="Q76" s="5"/>
      <c r="R76" s="5"/>
      <c r="S76" s="5"/>
      <c r="T76" s="21"/>
    </row>
    <row r="77" spans="2:20">
      <c r="B77" s="20"/>
      <c r="C77" s="5"/>
      <c r="D77" s="5"/>
      <c r="E77" s="5"/>
      <c r="F77" s="5"/>
      <c r="G77" s="5"/>
      <c r="H77" s="5"/>
      <c r="I77" s="5"/>
      <c r="J77" s="5"/>
      <c r="K77" s="5"/>
      <c r="L77" s="5"/>
      <c r="M77" s="5"/>
      <c r="N77" s="5"/>
      <c r="O77" s="5"/>
      <c r="P77" s="5"/>
      <c r="Q77" s="5"/>
      <c r="R77" s="5"/>
      <c r="S77" s="5"/>
      <c r="T77" s="21"/>
    </row>
    <row r="78" spans="2:20">
      <c r="B78" s="20"/>
      <c r="C78" s="5"/>
      <c r="D78" s="5"/>
      <c r="E78" s="5"/>
      <c r="F78" s="5"/>
      <c r="G78" s="5"/>
      <c r="H78" s="5"/>
      <c r="I78" s="5"/>
      <c r="J78" s="5"/>
      <c r="K78" s="5"/>
      <c r="L78" s="5"/>
      <c r="M78" s="5"/>
      <c r="N78" s="5"/>
      <c r="O78" s="5"/>
      <c r="P78" s="5"/>
      <c r="Q78" s="5"/>
      <c r="R78" s="5"/>
      <c r="S78" s="5"/>
      <c r="T78" s="21"/>
    </row>
    <row r="79" spans="2:20">
      <c r="B79" s="20"/>
      <c r="C79" s="5"/>
      <c r="D79" s="5"/>
      <c r="E79" s="5"/>
      <c r="F79" s="5"/>
      <c r="G79" s="5"/>
      <c r="H79" s="5"/>
      <c r="I79" s="5"/>
      <c r="J79" s="5"/>
      <c r="K79" s="5"/>
      <c r="L79" s="5"/>
      <c r="M79" s="5"/>
      <c r="N79" s="5"/>
      <c r="O79" s="5"/>
      <c r="P79" s="5"/>
      <c r="Q79" s="5"/>
      <c r="R79" s="5"/>
      <c r="S79" s="5"/>
      <c r="T79" s="21"/>
    </row>
    <row r="80" spans="2:20">
      <c r="B80" s="20"/>
      <c r="C80" s="5"/>
      <c r="D80" s="5"/>
      <c r="E80" s="5"/>
      <c r="F80" s="5"/>
      <c r="G80" s="5"/>
      <c r="H80" s="5"/>
      <c r="I80" s="5"/>
      <c r="J80" s="5"/>
      <c r="K80" s="5"/>
      <c r="L80" s="5"/>
      <c r="M80" s="5"/>
      <c r="N80" s="5"/>
      <c r="O80" s="5"/>
      <c r="P80" s="5"/>
      <c r="Q80" s="5"/>
      <c r="R80" s="5"/>
      <c r="S80" s="5"/>
      <c r="T80" s="21"/>
    </row>
    <row r="81" spans="1:22">
      <c r="B81" s="20"/>
      <c r="C81" s="5"/>
      <c r="D81" s="5"/>
      <c r="E81" s="5"/>
      <c r="F81" s="5"/>
      <c r="G81" s="5"/>
      <c r="H81" s="5"/>
      <c r="I81" s="5"/>
      <c r="J81" s="5"/>
      <c r="K81" s="5"/>
      <c r="L81" s="5"/>
      <c r="M81" s="5"/>
      <c r="N81" s="5"/>
      <c r="O81" s="5"/>
      <c r="P81" s="5"/>
      <c r="Q81" s="5"/>
      <c r="R81" s="5"/>
      <c r="S81" s="5"/>
      <c r="T81" s="21"/>
    </row>
    <row r="82" spans="1:22">
      <c r="B82" s="20"/>
      <c r="C82" s="5"/>
      <c r="D82" s="5"/>
      <c r="E82" s="5"/>
      <c r="F82" s="5"/>
      <c r="G82" s="5"/>
      <c r="H82" s="5"/>
      <c r="I82" s="5"/>
      <c r="J82" s="5"/>
      <c r="K82" s="5"/>
      <c r="L82" s="5"/>
      <c r="M82" s="5"/>
      <c r="N82" s="5"/>
      <c r="O82" s="5"/>
      <c r="P82" s="5"/>
      <c r="Q82" s="5"/>
      <c r="R82" s="5"/>
      <c r="S82" s="5"/>
      <c r="T82" s="21"/>
    </row>
    <row r="83" spans="1:22">
      <c r="B83" s="3"/>
      <c r="C83" s="4"/>
      <c r="D83" s="4"/>
      <c r="E83" s="4"/>
      <c r="F83" s="4"/>
      <c r="G83" s="4"/>
      <c r="H83" s="4"/>
      <c r="I83" s="4"/>
      <c r="J83" s="4"/>
      <c r="K83" s="4"/>
      <c r="L83" s="4"/>
      <c r="M83" s="4"/>
      <c r="N83" s="4"/>
      <c r="O83" s="4"/>
      <c r="P83" s="4"/>
      <c r="Q83" s="4"/>
      <c r="R83" s="4"/>
      <c r="S83" s="4"/>
      <c r="T83" s="160"/>
    </row>
    <row r="84" spans="1:22">
      <c r="B84" s="5"/>
      <c r="C84" s="5"/>
      <c r="D84" s="5"/>
      <c r="E84" s="5"/>
      <c r="F84" s="5"/>
      <c r="G84" s="5"/>
      <c r="H84" s="5"/>
      <c r="I84" s="5"/>
      <c r="J84" s="5"/>
      <c r="K84" s="5"/>
      <c r="L84" s="5"/>
      <c r="M84" s="5"/>
      <c r="N84" s="5"/>
      <c r="O84" s="5"/>
      <c r="P84" s="5"/>
      <c r="Q84" s="5"/>
      <c r="R84" s="5"/>
      <c r="S84" s="5"/>
      <c r="T84" s="5"/>
    </row>
    <row r="85" spans="1:22" ht="9" customHeight="1">
      <c r="B85" s="454"/>
      <c r="C85" s="455"/>
      <c r="D85" s="455"/>
      <c r="E85" s="455"/>
      <c r="F85" s="455"/>
      <c r="G85" s="455"/>
      <c r="H85" s="455"/>
      <c r="I85" s="455"/>
      <c r="J85" s="455"/>
      <c r="K85" s="455"/>
      <c r="L85" s="455"/>
      <c r="M85" s="455"/>
      <c r="N85" s="455"/>
      <c r="O85" s="455"/>
      <c r="P85" s="455"/>
      <c r="Q85" s="456"/>
      <c r="R85" s="455"/>
      <c r="S85" s="457"/>
      <c r="T85" s="458"/>
    </row>
    <row r="86" spans="1:22" ht="15" customHeight="1">
      <c r="B86" s="20"/>
      <c r="C86" s="5"/>
      <c r="D86" s="5"/>
      <c r="E86" s="5"/>
      <c r="F86" s="5"/>
      <c r="G86" s="5"/>
      <c r="H86" s="5"/>
      <c r="I86" s="5"/>
      <c r="J86" s="5"/>
      <c r="K86" s="5"/>
      <c r="L86" s="5"/>
      <c r="M86" s="5"/>
      <c r="N86" s="5"/>
      <c r="O86" s="5"/>
      <c r="P86" s="5"/>
      <c r="Q86" s="213"/>
      <c r="R86" s="5"/>
      <c r="S86" s="91"/>
      <c r="T86" s="21"/>
    </row>
    <row r="87" spans="1:22" s="1974" customFormat="1" ht="23" customHeight="1">
      <c r="A87" s="1975"/>
      <c r="B87" s="1976"/>
      <c r="C87" s="125" t="s">
        <v>1190</v>
      </c>
      <c r="D87" s="125"/>
      <c r="F87" s="125" t="s">
        <v>1044</v>
      </c>
      <c r="G87" s="125"/>
      <c r="H87" s="1977"/>
      <c r="I87" s="1975"/>
      <c r="J87" s="1981" t="s">
        <v>1193</v>
      </c>
      <c r="K87" s="1981"/>
      <c r="L87" s="1975"/>
      <c r="M87" s="1975"/>
      <c r="N87" s="1980" t="s">
        <v>207</v>
      </c>
      <c r="O87" s="1975"/>
      <c r="Q87" s="1979" t="s">
        <v>698</v>
      </c>
      <c r="R87" s="1975"/>
      <c r="S87" s="125"/>
      <c r="T87" s="1978"/>
      <c r="U87" s="1975"/>
      <c r="V87" s="1975"/>
    </row>
    <row r="88" spans="1:22" ht="20">
      <c r="A88"/>
      <c r="B88" s="20"/>
      <c r="C88" s="5"/>
      <c r="D88" s="5"/>
      <c r="E88" s="5"/>
      <c r="F88" s="5"/>
      <c r="G88" s="5"/>
      <c r="H88" s="5"/>
      <c r="I88" s="5"/>
      <c r="J88" s="5"/>
      <c r="K88" s="5"/>
      <c r="L88" s="5"/>
      <c r="M88" s="5"/>
      <c r="N88" s="5"/>
      <c r="O88" s="5"/>
      <c r="P88" s="5"/>
      <c r="Q88" s="89"/>
      <c r="R88" s="5"/>
      <c r="S88" s="5"/>
      <c r="T88" s="21"/>
    </row>
    <row r="89" spans="1:22" ht="8" customHeight="1">
      <c r="A89"/>
      <c r="B89" s="459"/>
      <c r="C89" s="460"/>
      <c r="D89" s="460"/>
      <c r="E89" s="460"/>
      <c r="F89" s="460"/>
      <c r="G89" s="460"/>
      <c r="H89" s="460"/>
      <c r="I89" s="460"/>
      <c r="J89" s="460"/>
      <c r="K89" s="460"/>
      <c r="L89" s="460"/>
      <c r="M89" s="460"/>
      <c r="N89" s="460"/>
      <c r="O89" s="460"/>
      <c r="P89" s="460"/>
      <c r="Q89" s="460"/>
      <c r="R89" s="460"/>
      <c r="S89" s="460"/>
      <c r="T89" s="461"/>
    </row>
    <row r="90" spans="1:22">
      <c r="A90"/>
      <c r="B90"/>
      <c r="C90"/>
      <c r="D90"/>
      <c r="E90"/>
      <c r="F90"/>
      <c r="G90"/>
      <c r="H90"/>
      <c r="I90"/>
      <c r="J90"/>
      <c r="K90"/>
      <c r="L90"/>
      <c r="M90"/>
      <c r="N90"/>
      <c r="O90"/>
      <c r="P90"/>
      <c r="Q90"/>
      <c r="R90"/>
      <c r="S90"/>
      <c r="T90"/>
    </row>
    <row r="91" spans="1:22">
      <c r="A91"/>
      <c r="B91"/>
      <c r="C91"/>
      <c r="D91"/>
      <c r="E91"/>
      <c r="F91"/>
      <c r="G91"/>
      <c r="H91"/>
      <c r="I91"/>
      <c r="J91"/>
      <c r="K91"/>
      <c r="L91"/>
      <c r="M91"/>
      <c r="N91"/>
      <c r="O91"/>
      <c r="P91"/>
      <c r="Q91"/>
      <c r="R91"/>
      <c r="S91"/>
      <c r="T91"/>
    </row>
    <row r="92" spans="1:22">
      <c r="A92"/>
      <c r="B92"/>
      <c r="D92" s="1982" t="s">
        <v>50</v>
      </c>
      <c r="E92" s="1983" t="s">
        <v>12</v>
      </c>
      <c r="F92" s="1984" t="s">
        <v>1194</v>
      </c>
      <c r="G92" s="1984" t="s">
        <v>22</v>
      </c>
      <c r="H92" s="1984" t="s">
        <v>165</v>
      </c>
      <c r="I92" s="1984" t="s">
        <v>1195</v>
      </c>
      <c r="J92" s="1984" t="s">
        <v>131</v>
      </c>
      <c r="K92" s="1998"/>
      <c r="M92"/>
      <c r="N92"/>
      <c r="O92"/>
      <c r="P92"/>
      <c r="Q92"/>
      <c r="R92"/>
      <c r="S92"/>
      <c r="T92"/>
    </row>
    <row r="93" spans="1:22">
      <c r="A93"/>
      <c r="B93"/>
      <c r="D93" s="651">
        <v>84</v>
      </c>
      <c r="E93" s="27">
        <v>1.4999999999999999E-2</v>
      </c>
      <c r="F93" s="45">
        <v>20069.580000000002</v>
      </c>
      <c r="G93" s="45">
        <v>0</v>
      </c>
      <c r="H93" s="45">
        <v>61319</v>
      </c>
      <c r="I93" s="45">
        <v>0</v>
      </c>
      <c r="J93" s="142">
        <f t="shared" ref="J93:J127" si="1">H93</f>
        <v>61319</v>
      </c>
      <c r="K93" s="142"/>
      <c r="M93"/>
      <c r="N93"/>
      <c r="O93"/>
      <c r="P93"/>
      <c r="Q93"/>
      <c r="R93"/>
      <c r="S93"/>
      <c r="T93"/>
    </row>
    <row r="94" spans="1:22">
      <c r="A94"/>
      <c r="B94"/>
      <c r="D94" s="651">
        <f>D93+1</f>
        <v>85</v>
      </c>
      <c r="E94" s="27">
        <v>8.9999999999999993E-3</v>
      </c>
      <c r="F94" s="45">
        <v>20248.900000000001</v>
      </c>
      <c r="G94" s="45">
        <f t="shared" ref="G94:I126" si="2">F94-F93</f>
        <v>179.31999999999971</v>
      </c>
      <c r="H94" s="45">
        <v>62819</v>
      </c>
      <c r="I94" s="45">
        <f t="shared" si="2"/>
        <v>1500</v>
      </c>
      <c r="J94" s="142">
        <f t="shared" si="1"/>
        <v>62819</v>
      </c>
      <c r="K94" s="142"/>
      <c r="M94"/>
      <c r="N94"/>
      <c r="O94"/>
      <c r="P94"/>
      <c r="Q94"/>
      <c r="R94"/>
      <c r="S94"/>
      <c r="T94"/>
    </row>
    <row r="95" spans="1:22">
      <c r="A95"/>
      <c r="B95"/>
      <c r="D95" s="651">
        <f t="shared" ref="D95:D127" si="3">D94+1</f>
        <v>86</v>
      </c>
      <c r="E95" s="27">
        <v>7.0000000000000001E-3</v>
      </c>
      <c r="F95" s="45">
        <v>20392.29</v>
      </c>
      <c r="G95" s="45">
        <f t="shared" si="2"/>
        <v>143.38999999999942</v>
      </c>
      <c r="H95" s="45">
        <v>63402</v>
      </c>
      <c r="I95" s="45">
        <f t="shared" si="2"/>
        <v>583</v>
      </c>
      <c r="J95" s="142">
        <f t="shared" si="1"/>
        <v>63402</v>
      </c>
      <c r="K95" s="142"/>
      <c r="M95"/>
      <c r="N95"/>
      <c r="O95"/>
      <c r="P95"/>
      <c r="Q95"/>
      <c r="R95"/>
      <c r="S95"/>
      <c r="T95"/>
    </row>
    <row r="96" spans="1:22">
      <c r="A96"/>
      <c r="B96"/>
      <c r="D96" s="651">
        <f t="shared" si="3"/>
        <v>87</v>
      </c>
      <c r="E96" s="27">
        <v>5.5E-2</v>
      </c>
      <c r="F96" s="45">
        <v>21505.360000000001</v>
      </c>
      <c r="G96" s="45">
        <f t="shared" si="2"/>
        <v>1113.0699999999997</v>
      </c>
      <c r="H96" s="45">
        <v>68741</v>
      </c>
      <c r="I96" s="45">
        <f t="shared" si="2"/>
        <v>5339</v>
      </c>
      <c r="J96" s="142">
        <f t="shared" si="1"/>
        <v>68741</v>
      </c>
      <c r="K96" s="142"/>
      <c r="M96"/>
      <c r="N96"/>
      <c r="O96"/>
      <c r="P96"/>
      <c r="Q96"/>
      <c r="R96"/>
      <c r="S96"/>
      <c r="T96"/>
    </row>
    <row r="97" spans="1:20">
      <c r="A97"/>
      <c r="B97"/>
      <c r="D97" s="651">
        <f t="shared" si="3"/>
        <v>88</v>
      </c>
      <c r="E97" s="27">
        <v>-4.0000000000000001E-3</v>
      </c>
      <c r="F97" s="45">
        <v>21419.24</v>
      </c>
      <c r="G97" s="45">
        <f t="shared" si="2"/>
        <v>-86.119999999998981</v>
      </c>
      <c r="H97" s="45">
        <v>67746</v>
      </c>
      <c r="I97" s="45">
        <f t="shared" si="2"/>
        <v>-995</v>
      </c>
      <c r="J97" s="142">
        <f t="shared" si="1"/>
        <v>67746</v>
      </c>
      <c r="K97" s="142"/>
      <c r="M97"/>
      <c r="N97"/>
      <c r="O97"/>
      <c r="P97"/>
      <c r="Q97"/>
      <c r="R97"/>
      <c r="S97"/>
      <c r="T97"/>
    </row>
    <row r="98" spans="1:20">
      <c r="A98"/>
      <c r="B98"/>
      <c r="D98" s="651">
        <f t="shared" si="3"/>
        <v>89</v>
      </c>
      <c r="E98" s="27">
        <v>4.9000000000000002E-2</v>
      </c>
      <c r="F98" s="45">
        <v>22462.87</v>
      </c>
      <c r="G98" s="45">
        <f t="shared" si="2"/>
        <v>1043.6299999999974</v>
      </c>
      <c r="H98" s="45">
        <v>70961</v>
      </c>
      <c r="I98" s="45">
        <f t="shared" si="2"/>
        <v>3215</v>
      </c>
      <c r="J98" s="142">
        <f t="shared" si="1"/>
        <v>70961</v>
      </c>
      <c r="K98" s="142"/>
      <c r="M98"/>
      <c r="N98"/>
      <c r="O98"/>
      <c r="P98"/>
      <c r="Q98"/>
      <c r="R98"/>
      <c r="S98"/>
      <c r="T98"/>
    </row>
    <row r="99" spans="1:20">
      <c r="A99"/>
      <c r="B99"/>
      <c r="D99" s="651">
        <f t="shared" si="3"/>
        <v>90</v>
      </c>
      <c r="E99" s="27">
        <v>0.04</v>
      </c>
      <c r="F99" s="45">
        <v>23366.09</v>
      </c>
      <c r="G99" s="45">
        <f t="shared" si="2"/>
        <v>903.22000000000116</v>
      </c>
      <c r="H99" s="45">
        <v>72205</v>
      </c>
      <c r="I99" s="45">
        <f t="shared" si="2"/>
        <v>1244</v>
      </c>
      <c r="J99" s="142">
        <f t="shared" si="1"/>
        <v>72205</v>
      </c>
      <c r="K99" s="142"/>
      <c r="M99"/>
      <c r="N99"/>
      <c r="O99"/>
      <c r="P99"/>
      <c r="Q99"/>
      <c r="R99"/>
      <c r="S99"/>
      <c r="T99"/>
    </row>
    <row r="100" spans="1:20">
      <c r="A100"/>
      <c r="B100"/>
      <c r="D100" s="651">
        <f t="shared" si="3"/>
        <v>91</v>
      </c>
      <c r="E100" s="27">
        <v>1.4E-2</v>
      </c>
      <c r="F100" s="45">
        <v>23701.86</v>
      </c>
      <c r="G100" s="45">
        <f t="shared" si="2"/>
        <v>335.77000000000044</v>
      </c>
      <c r="H100" s="45">
        <v>71907</v>
      </c>
      <c r="I100" s="45">
        <f t="shared" si="2"/>
        <v>-298</v>
      </c>
      <c r="J100" s="142">
        <f t="shared" si="1"/>
        <v>71907</v>
      </c>
      <c r="K100" s="142"/>
      <c r="M100"/>
      <c r="N100"/>
      <c r="O100"/>
      <c r="P100"/>
      <c r="Q100"/>
      <c r="R100"/>
      <c r="S100"/>
      <c r="T100"/>
    </row>
    <row r="101" spans="1:20">
      <c r="A101"/>
      <c r="B101"/>
      <c r="D101" s="651">
        <f t="shared" si="3"/>
        <v>92</v>
      </c>
      <c r="E101" s="27">
        <v>8.0000000000000002E-3</v>
      </c>
      <c r="F101" s="45">
        <v>23890.17</v>
      </c>
      <c r="G101" s="45">
        <f t="shared" si="2"/>
        <v>188.30999999999767</v>
      </c>
      <c r="H101" s="45">
        <v>71618</v>
      </c>
      <c r="I101" s="45">
        <f t="shared" si="2"/>
        <v>-289</v>
      </c>
      <c r="J101" s="142">
        <f t="shared" si="1"/>
        <v>71618</v>
      </c>
      <c r="K101" s="142"/>
      <c r="M101"/>
      <c r="N101"/>
      <c r="O101"/>
      <c r="P101"/>
      <c r="Q101"/>
      <c r="R101"/>
      <c r="S101"/>
      <c r="T101"/>
    </row>
    <row r="102" spans="1:20">
      <c r="A102"/>
      <c r="B102"/>
      <c r="D102" s="651">
        <f t="shared" si="3"/>
        <v>93</v>
      </c>
      <c r="E102" s="27">
        <v>0.01</v>
      </c>
      <c r="F102" s="45">
        <v>24132.91</v>
      </c>
      <c r="G102" s="45">
        <f t="shared" si="2"/>
        <v>242.7400000000016</v>
      </c>
      <c r="H102" s="45">
        <v>72258</v>
      </c>
      <c r="I102" s="45">
        <f t="shared" si="2"/>
        <v>640</v>
      </c>
      <c r="J102" s="142">
        <f t="shared" si="1"/>
        <v>72258</v>
      </c>
      <c r="K102" s="142"/>
      <c r="M102"/>
      <c r="N102"/>
      <c r="O102"/>
      <c r="P102"/>
      <c r="Q102"/>
      <c r="R102"/>
      <c r="S102"/>
      <c r="T102"/>
    </row>
    <row r="103" spans="1:20">
      <c r="A103"/>
      <c r="B103"/>
      <c r="D103" s="651">
        <f t="shared" si="3"/>
        <v>94</v>
      </c>
      <c r="E103" s="27">
        <v>8.0000000000000002E-3</v>
      </c>
      <c r="F103" s="45">
        <v>24316.41</v>
      </c>
      <c r="G103" s="45">
        <f t="shared" si="2"/>
        <v>183.5</v>
      </c>
      <c r="H103" s="45">
        <v>73258</v>
      </c>
      <c r="I103" s="45">
        <f t="shared" si="2"/>
        <v>1000</v>
      </c>
      <c r="J103" s="142">
        <f t="shared" si="1"/>
        <v>73258</v>
      </c>
      <c r="K103" s="142"/>
      <c r="M103"/>
      <c r="N103"/>
      <c r="O103"/>
      <c r="P103"/>
      <c r="Q103"/>
      <c r="R103"/>
      <c r="S103"/>
      <c r="T103"/>
    </row>
    <row r="104" spans="1:20">
      <c r="A104"/>
      <c r="B104"/>
      <c r="D104" s="651">
        <f t="shared" si="3"/>
        <v>95</v>
      </c>
      <c r="E104" s="27">
        <v>-0.26300000000000001</v>
      </c>
      <c r="F104" s="45">
        <v>17915.25</v>
      </c>
      <c r="G104" s="45">
        <f t="shared" si="2"/>
        <v>-6401.16</v>
      </c>
      <c r="H104" s="45">
        <v>51765</v>
      </c>
      <c r="I104" s="45">
        <f t="shared" si="2"/>
        <v>-21493</v>
      </c>
      <c r="J104" s="142">
        <f t="shared" si="1"/>
        <v>51765</v>
      </c>
      <c r="K104" s="142"/>
      <c r="M104"/>
      <c r="N104"/>
      <c r="O104"/>
      <c r="P104"/>
      <c r="Q104"/>
      <c r="R104"/>
      <c r="S104"/>
      <c r="T104"/>
    </row>
    <row r="105" spans="1:20">
      <c r="A105"/>
      <c r="B105"/>
      <c r="D105" s="651">
        <f t="shared" si="3"/>
        <v>96</v>
      </c>
      <c r="E105" s="27">
        <v>0.04</v>
      </c>
      <c r="F105" s="45">
        <v>18629.46</v>
      </c>
      <c r="G105" s="45">
        <f t="shared" si="2"/>
        <v>714.20999999999913</v>
      </c>
      <c r="H105" s="45">
        <v>54478</v>
      </c>
      <c r="I105" s="45">
        <f t="shared" si="2"/>
        <v>2713</v>
      </c>
      <c r="J105" s="142">
        <f t="shared" si="1"/>
        <v>54478</v>
      </c>
      <c r="K105" s="142"/>
      <c r="M105"/>
      <c r="N105"/>
      <c r="O105"/>
      <c r="P105"/>
      <c r="Q105"/>
      <c r="R105"/>
      <c r="S105"/>
      <c r="T105"/>
    </row>
    <row r="106" spans="1:20">
      <c r="A106"/>
      <c r="B106"/>
      <c r="D106" s="651">
        <f t="shared" si="3"/>
        <v>97</v>
      </c>
      <c r="E106" s="27">
        <v>1.2999999999999999E-2</v>
      </c>
      <c r="F106" s="45">
        <v>18870.23</v>
      </c>
      <c r="G106" s="45">
        <f t="shared" si="2"/>
        <v>240.77000000000044</v>
      </c>
      <c r="H106" s="45">
        <v>55086</v>
      </c>
      <c r="I106" s="45">
        <f t="shared" si="2"/>
        <v>608</v>
      </c>
      <c r="J106" s="142">
        <f t="shared" si="1"/>
        <v>55086</v>
      </c>
      <c r="K106" s="142"/>
      <c r="M106"/>
      <c r="N106"/>
      <c r="O106"/>
      <c r="P106"/>
      <c r="Q106"/>
      <c r="R106"/>
      <c r="S106"/>
      <c r="T106"/>
    </row>
    <row r="107" spans="1:20">
      <c r="A107"/>
      <c r="B107"/>
      <c r="D107" s="651">
        <f t="shared" si="3"/>
        <v>98</v>
      </c>
      <c r="E107" s="27">
        <v>5.0999999999999997E-2</v>
      </c>
      <c r="F107" s="45">
        <v>19828.86</v>
      </c>
      <c r="G107" s="45">
        <f t="shared" si="2"/>
        <v>958.63000000000102</v>
      </c>
      <c r="H107" s="45">
        <v>58405</v>
      </c>
      <c r="I107" s="45">
        <f t="shared" si="2"/>
        <v>3319</v>
      </c>
      <c r="J107" s="142">
        <f t="shared" si="1"/>
        <v>58405</v>
      </c>
      <c r="K107" s="142"/>
      <c r="M107"/>
      <c r="N107"/>
      <c r="O107"/>
      <c r="P107"/>
      <c r="Q107"/>
      <c r="R107"/>
      <c r="S107"/>
      <c r="T107"/>
    </row>
    <row r="108" spans="1:20">
      <c r="A108"/>
      <c r="B108"/>
      <c r="D108" s="651">
        <f t="shared" si="3"/>
        <v>99</v>
      </c>
      <c r="E108" s="27">
        <v>0.04</v>
      </c>
      <c r="F108" s="45">
        <v>20629.13</v>
      </c>
      <c r="G108" s="45">
        <f t="shared" si="2"/>
        <v>800.27000000000044</v>
      </c>
      <c r="H108" s="45">
        <v>59719</v>
      </c>
      <c r="I108" s="45">
        <f t="shared" si="2"/>
        <v>1314</v>
      </c>
      <c r="J108" s="142">
        <f t="shared" si="1"/>
        <v>59719</v>
      </c>
      <c r="K108" s="142"/>
      <c r="M108"/>
      <c r="N108"/>
      <c r="O108"/>
      <c r="P108"/>
      <c r="Q108"/>
      <c r="R108"/>
      <c r="S108"/>
      <c r="T108"/>
    </row>
    <row r="109" spans="1:20">
      <c r="A109"/>
      <c r="B109"/>
      <c r="D109" s="1879" t="s">
        <v>29</v>
      </c>
      <c r="E109" s="27">
        <v>1.7000000000000001E-2</v>
      </c>
      <c r="F109" s="45">
        <v>20989.279999999999</v>
      </c>
      <c r="G109" s="45">
        <f t="shared" si="2"/>
        <v>360.14999999999782</v>
      </c>
      <c r="H109" s="45">
        <v>60307</v>
      </c>
      <c r="I109" s="45">
        <f t="shared" si="2"/>
        <v>588</v>
      </c>
      <c r="J109" s="142">
        <f t="shared" si="1"/>
        <v>60307</v>
      </c>
      <c r="K109" s="142"/>
      <c r="M109"/>
      <c r="N109"/>
      <c r="O109"/>
      <c r="P109"/>
      <c r="Q109"/>
      <c r="R109"/>
      <c r="S109"/>
      <c r="T109"/>
    </row>
    <row r="110" spans="1:20">
      <c r="A110"/>
      <c r="B110"/>
      <c r="D110" s="1879" t="s">
        <v>30</v>
      </c>
      <c r="E110" s="27">
        <v>0.03</v>
      </c>
      <c r="F110" s="45">
        <v>21616.45</v>
      </c>
      <c r="G110" s="45">
        <f t="shared" si="2"/>
        <v>627.17000000000189</v>
      </c>
      <c r="H110" s="45">
        <v>62935</v>
      </c>
      <c r="I110" s="45">
        <f t="shared" si="2"/>
        <v>2628</v>
      </c>
      <c r="J110" s="142">
        <f t="shared" si="1"/>
        <v>62935</v>
      </c>
      <c r="K110" s="142"/>
      <c r="M110"/>
      <c r="N110"/>
      <c r="O110"/>
      <c r="P110"/>
      <c r="Q110"/>
      <c r="R110"/>
      <c r="S110"/>
      <c r="T110"/>
    </row>
    <row r="111" spans="1:20">
      <c r="A111"/>
      <c r="B111"/>
      <c r="D111" s="1879" t="s">
        <v>31</v>
      </c>
      <c r="E111" s="27">
        <v>-0.107</v>
      </c>
      <c r="F111" s="45">
        <v>19311.310000000001</v>
      </c>
      <c r="G111" s="45">
        <f t="shared" si="2"/>
        <v>-2305.1399999999994</v>
      </c>
      <c r="H111" s="45">
        <v>54951</v>
      </c>
      <c r="I111" s="45">
        <f t="shared" si="2"/>
        <v>-7984</v>
      </c>
      <c r="J111" s="142">
        <f t="shared" si="1"/>
        <v>54951</v>
      </c>
      <c r="K111" s="142"/>
      <c r="M111"/>
      <c r="N111"/>
      <c r="O111"/>
      <c r="P111"/>
      <c r="Q111"/>
      <c r="R111"/>
      <c r="S111"/>
      <c r="T111"/>
    </row>
    <row r="112" spans="1:20">
      <c r="A112"/>
      <c r="B112"/>
      <c r="D112" s="1879" t="s">
        <v>32</v>
      </c>
      <c r="E112" s="27">
        <v>0.184</v>
      </c>
      <c r="F112" s="45">
        <v>22862.720000000001</v>
      </c>
      <c r="G112" s="45">
        <f t="shared" si="2"/>
        <v>3551.41</v>
      </c>
      <c r="H112" s="45">
        <v>65264</v>
      </c>
      <c r="I112" s="45">
        <f t="shared" si="2"/>
        <v>10313</v>
      </c>
      <c r="J112" s="142">
        <f t="shared" si="1"/>
        <v>65264</v>
      </c>
      <c r="K112" s="142"/>
      <c r="M112"/>
      <c r="N112"/>
      <c r="O112"/>
      <c r="P112"/>
      <c r="Q112"/>
      <c r="R112"/>
      <c r="S112"/>
      <c r="T112"/>
    </row>
    <row r="113" spans="1:20">
      <c r="A113"/>
      <c r="B113"/>
      <c r="D113" s="1879" t="s">
        <v>33</v>
      </c>
      <c r="E113" s="27">
        <v>2.1000000000000001E-2</v>
      </c>
      <c r="F113" s="45">
        <v>23340.54</v>
      </c>
      <c r="G113" s="45">
        <f t="shared" si="2"/>
        <v>477.81999999999971</v>
      </c>
      <c r="H113" s="45">
        <v>66334</v>
      </c>
      <c r="I113" s="45">
        <f t="shared" si="2"/>
        <v>1070</v>
      </c>
      <c r="J113" s="142">
        <f t="shared" si="1"/>
        <v>66334</v>
      </c>
      <c r="K113" s="142"/>
      <c r="M113"/>
      <c r="N113"/>
      <c r="O113"/>
      <c r="P113"/>
      <c r="Q113"/>
      <c r="R113"/>
      <c r="S113"/>
      <c r="T113"/>
    </row>
    <row r="114" spans="1:20">
      <c r="A114"/>
      <c r="B114"/>
      <c r="D114" s="1879" t="s">
        <v>34</v>
      </c>
      <c r="E114" s="27">
        <v>7.0999999999999994E-2</v>
      </c>
      <c r="F114" s="45">
        <v>25004.59</v>
      </c>
      <c r="G114" s="45">
        <f t="shared" si="2"/>
        <v>1664.0499999999993</v>
      </c>
      <c r="H114" s="45">
        <v>72608</v>
      </c>
      <c r="I114" s="45">
        <f t="shared" si="2"/>
        <v>6274</v>
      </c>
      <c r="J114" s="142">
        <f t="shared" si="1"/>
        <v>72608</v>
      </c>
      <c r="K114" s="142"/>
      <c r="M114"/>
      <c r="N114"/>
      <c r="O114"/>
      <c r="P114"/>
      <c r="Q114"/>
      <c r="R114"/>
      <c r="S114"/>
      <c r="T114"/>
    </row>
    <row r="115" spans="1:20">
      <c r="A115"/>
      <c r="B115"/>
      <c r="D115" s="1879" t="s">
        <v>35</v>
      </c>
      <c r="E115" s="27">
        <v>2.5999999999999999E-2</v>
      </c>
      <c r="F115" s="45">
        <v>25664.51</v>
      </c>
      <c r="G115" s="45">
        <f t="shared" si="2"/>
        <v>659.91999999999825</v>
      </c>
      <c r="H115" s="45">
        <v>75122</v>
      </c>
      <c r="I115" s="45">
        <f t="shared" si="2"/>
        <v>2514</v>
      </c>
      <c r="J115" s="142">
        <f t="shared" si="1"/>
        <v>75122</v>
      </c>
      <c r="K115" s="142"/>
      <c r="M115"/>
      <c r="N115"/>
      <c r="O115"/>
      <c r="P115"/>
      <c r="Q115"/>
      <c r="R115"/>
      <c r="S115"/>
      <c r="T115"/>
    </row>
    <row r="116" spans="1:20">
      <c r="A116"/>
      <c r="B116"/>
      <c r="D116" s="1879" t="s">
        <v>36</v>
      </c>
      <c r="E116" s="27">
        <v>2.5999999999999999E-2</v>
      </c>
      <c r="F116" s="45">
        <v>26342.01</v>
      </c>
      <c r="G116" s="45">
        <f t="shared" si="2"/>
        <v>677.5</v>
      </c>
      <c r="H116" s="45">
        <v>78100</v>
      </c>
      <c r="I116" s="45">
        <f t="shared" si="2"/>
        <v>2978</v>
      </c>
      <c r="J116" s="142">
        <f t="shared" si="1"/>
        <v>78100</v>
      </c>
      <c r="K116" s="142"/>
      <c r="M116"/>
      <c r="N116"/>
      <c r="O116"/>
      <c r="P116"/>
      <c r="Q116"/>
      <c r="R116"/>
      <c r="S116"/>
      <c r="T116"/>
    </row>
    <row r="117" spans="1:20">
      <c r="A117"/>
      <c r="B117"/>
      <c r="D117" s="1879" t="s">
        <v>37</v>
      </c>
      <c r="E117" s="27">
        <v>0.11</v>
      </c>
      <c r="F117" s="45">
        <v>29248.81</v>
      </c>
      <c r="G117" s="45">
        <f t="shared" si="2"/>
        <v>2906.8000000000029</v>
      </c>
      <c r="H117" s="45">
        <v>86608</v>
      </c>
      <c r="I117" s="45">
        <f t="shared" si="2"/>
        <v>8508</v>
      </c>
      <c r="J117" s="142">
        <f t="shared" si="1"/>
        <v>86608</v>
      </c>
      <c r="K117" s="142"/>
      <c r="M117"/>
      <c r="N117"/>
      <c r="O117"/>
      <c r="P117"/>
      <c r="Q117"/>
      <c r="R117"/>
      <c r="S117"/>
      <c r="T117"/>
    </row>
    <row r="118" spans="1:20">
      <c r="A118"/>
      <c r="B118"/>
      <c r="D118" s="1879" t="s">
        <v>38</v>
      </c>
      <c r="E118" s="27">
        <v>3.0000000000000001E-3</v>
      </c>
      <c r="F118" s="45">
        <v>29329.29</v>
      </c>
      <c r="G118" s="45">
        <f t="shared" si="2"/>
        <v>80.479999999999563</v>
      </c>
      <c r="H118" s="45">
        <v>87402</v>
      </c>
      <c r="I118" s="45">
        <f t="shared" si="2"/>
        <v>794</v>
      </c>
      <c r="J118" s="142">
        <f t="shared" si="1"/>
        <v>87402</v>
      </c>
      <c r="K118" s="142"/>
      <c r="M118"/>
      <c r="N118"/>
      <c r="O118"/>
      <c r="P118"/>
      <c r="Q118"/>
      <c r="R118"/>
      <c r="S118"/>
      <c r="T118"/>
    </row>
    <row r="119" spans="1:20">
      <c r="A119"/>
      <c r="B119"/>
      <c r="D119" s="651">
        <v>10</v>
      </c>
      <c r="E119" s="27">
        <v>8.7999999999999995E-2</v>
      </c>
      <c r="F119" s="45">
        <v>31916.99</v>
      </c>
      <c r="G119" s="45">
        <f t="shared" si="2"/>
        <v>2587.7000000000007</v>
      </c>
      <c r="H119" s="45">
        <v>96825</v>
      </c>
      <c r="I119" s="45">
        <f t="shared" si="2"/>
        <v>9423</v>
      </c>
      <c r="J119" s="142">
        <f t="shared" si="1"/>
        <v>96825</v>
      </c>
      <c r="K119" s="142"/>
      <c r="M119"/>
      <c r="N119"/>
      <c r="O119"/>
      <c r="P119"/>
      <c r="Q119"/>
      <c r="R119"/>
      <c r="S119"/>
      <c r="T119"/>
    </row>
    <row r="120" spans="1:20">
      <c r="A120"/>
      <c r="B120"/>
      <c r="D120" s="651">
        <f t="shared" si="3"/>
        <v>11</v>
      </c>
      <c r="E120" s="27">
        <v>4.5999999999999999E-2</v>
      </c>
      <c r="F120" s="45">
        <v>33380.29</v>
      </c>
      <c r="G120" s="45">
        <f t="shared" si="2"/>
        <v>1463.2999999999993</v>
      </c>
      <c r="H120" s="45">
        <v>101120</v>
      </c>
      <c r="I120" s="45">
        <f t="shared" si="2"/>
        <v>4295</v>
      </c>
      <c r="J120" s="142">
        <f t="shared" si="1"/>
        <v>101120</v>
      </c>
      <c r="K120" s="142"/>
      <c r="M120"/>
      <c r="N120"/>
      <c r="O120"/>
      <c r="P120"/>
      <c r="Q120"/>
      <c r="R120"/>
      <c r="S120"/>
      <c r="T120"/>
    </row>
    <row r="121" spans="1:20">
      <c r="A121"/>
      <c r="B121"/>
      <c r="D121" s="651">
        <f>D120+1</f>
        <v>12</v>
      </c>
      <c r="E121" s="27">
        <v>5.2999999999999999E-2</v>
      </c>
      <c r="F121" s="45">
        <v>35160.79</v>
      </c>
      <c r="G121" s="45">
        <f t="shared" si="2"/>
        <v>1780.5</v>
      </c>
      <c r="H121" s="45">
        <v>107300</v>
      </c>
      <c r="I121" s="45">
        <f t="shared" si="2"/>
        <v>6180</v>
      </c>
      <c r="J121" s="142">
        <f t="shared" si="1"/>
        <v>107300</v>
      </c>
      <c r="K121" s="142"/>
      <c r="M121"/>
      <c r="N121"/>
      <c r="O121"/>
      <c r="P121"/>
      <c r="Q121"/>
      <c r="R121"/>
      <c r="S121"/>
      <c r="T121"/>
    </row>
    <row r="122" spans="1:20">
      <c r="A122"/>
      <c r="B122"/>
      <c r="D122" s="651">
        <f t="shared" si="3"/>
        <v>13</v>
      </c>
      <c r="E122" s="27">
        <v>6.6000000000000003E-2</v>
      </c>
      <c r="F122" s="45">
        <v>37469.74</v>
      </c>
      <c r="G122" s="45">
        <f t="shared" si="2"/>
        <v>2308.9499999999971</v>
      </c>
      <c r="H122" s="45">
        <v>114651</v>
      </c>
      <c r="I122" s="45">
        <f t="shared" si="2"/>
        <v>7351</v>
      </c>
      <c r="J122" s="142">
        <f t="shared" si="1"/>
        <v>114651</v>
      </c>
      <c r="K122" s="142"/>
      <c r="M122"/>
      <c r="N122"/>
      <c r="O122"/>
      <c r="P122"/>
      <c r="Q122"/>
      <c r="R122"/>
      <c r="S122"/>
      <c r="T122"/>
    </row>
    <row r="123" spans="1:20">
      <c r="A123"/>
      <c r="B123"/>
      <c r="D123" s="651">
        <f>D122+1</f>
        <v>14</v>
      </c>
      <c r="E123" s="27">
        <v>0.01</v>
      </c>
      <c r="F123" s="45">
        <v>37826.120000000003</v>
      </c>
      <c r="G123" s="45">
        <f t="shared" si="2"/>
        <v>356.38000000000466</v>
      </c>
      <c r="H123" s="45">
        <v>116273</v>
      </c>
      <c r="I123" s="45">
        <f t="shared" si="2"/>
        <v>1622</v>
      </c>
      <c r="J123" s="142">
        <f t="shared" si="1"/>
        <v>116273</v>
      </c>
      <c r="K123" s="142"/>
      <c r="M123"/>
      <c r="N123"/>
      <c r="O123"/>
      <c r="P123"/>
      <c r="Q123"/>
      <c r="R123"/>
      <c r="S123"/>
      <c r="T123"/>
    </row>
    <row r="124" spans="1:20">
      <c r="A124"/>
      <c r="B124"/>
      <c r="D124" s="651">
        <f t="shared" si="3"/>
        <v>15</v>
      </c>
      <c r="E124" s="27">
        <v>8.0000000000000002E-3</v>
      </c>
      <c r="F124" s="45">
        <v>38140.660000000003</v>
      </c>
      <c r="G124" s="45">
        <f t="shared" si="2"/>
        <v>314.54000000000087</v>
      </c>
      <c r="H124" s="45">
        <v>155407</v>
      </c>
      <c r="I124" s="45">
        <f t="shared" si="2"/>
        <v>39134</v>
      </c>
      <c r="J124" s="142">
        <f t="shared" si="1"/>
        <v>155407</v>
      </c>
      <c r="K124" s="142"/>
      <c r="M124"/>
      <c r="N124"/>
      <c r="O124"/>
      <c r="P124"/>
      <c r="Q124"/>
      <c r="R124"/>
      <c r="S124"/>
      <c r="T124"/>
    </row>
    <row r="125" spans="1:20">
      <c r="A125"/>
      <c r="B125"/>
      <c r="D125" s="651">
        <f t="shared" si="3"/>
        <v>16</v>
      </c>
      <c r="E125" s="27">
        <v>6.0000000000000001E-3</v>
      </c>
      <c r="F125" s="45">
        <v>38373.160000000003</v>
      </c>
      <c r="G125" s="45">
        <f t="shared" si="2"/>
        <v>232.5</v>
      </c>
      <c r="H125" s="45">
        <v>157510</v>
      </c>
      <c r="I125" s="45">
        <f t="shared" si="2"/>
        <v>2103</v>
      </c>
      <c r="J125" s="142">
        <f t="shared" si="1"/>
        <v>157510</v>
      </c>
      <c r="K125" s="142"/>
      <c r="M125"/>
      <c r="N125"/>
      <c r="O125"/>
      <c r="P125"/>
      <c r="Q125"/>
      <c r="R125"/>
      <c r="S125"/>
      <c r="T125"/>
    </row>
    <row r="126" spans="1:20">
      <c r="A126"/>
      <c r="B126"/>
      <c r="D126" s="651">
        <f t="shared" si="3"/>
        <v>17</v>
      </c>
      <c r="E126" s="27">
        <v>7.0000000000000001E-3</v>
      </c>
      <c r="F126" s="45">
        <v>38648.49</v>
      </c>
      <c r="G126" s="45">
        <f t="shared" si="2"/>
        <v>275.32999999999447</v>
      </c>
      <c r="H126" s="45">
        <v>157588</v>
      </c>
      <c r="I126" s="45">
        <f t="shared" si="2"/>
        <v>78</v>
      </c>
      <c r="J126" s="142">
        <f t="shared" si="1"/>
        <v>157588</v>
      </c>
      <c r="K126" s="142"/>
      <c r="M126"/>
      <c r="N126"/>
      <c r="O126"/>
      <c r="P126"/>
      <c r="Q126"/>
      <c r="R126"/>
      <c r="S126"/>
      <c r="T126"/>
    </row>
    <row r="127" spans="1:20">
      <c r="A127"/>
      <c r="B127"/>
      <c r="D127" s="651">
        <f t="shared" si="3"/>
        <v>18</v>
      </c>
      <c r="E127" s="27">
        <v>1.2E-2</v>
      </c>
      <c r="F127" s="45">
        <v>39095.910000000003</v>
      </c>
      <c r="G127" s="45">
        <f>F127-F126</f>
        <v>447.42000000000553</v>
      </c>
      <c r="H127" s="45">
        <v>170609</v>
      </c>
      <c r="I127" s="45">
        <f>H127-H126</f>
        <v>13021</v>
      </c>
      <c r="J127" s="142">
        <f t="shared" si="1"/>
        <v>170609</v>
      </c>
      <c r="K127" s="142"/>
      <c r="M127"/>
      <c r="N127"/>
      <c r="O127"/>
      <c r="P127"/>
      <c r="Q127"/>
      <c r="R127"/>
      <c r="S127"/>
      <c r="T127"/>
    </row>
    <row r="128" spans="1:20">
      <c r="A128"/>
      <c r="B128"/>
      <c r="C128"/>
      <c r="D128"/>
      <c r="E128"/>
      <c r="F128"/>
      <c r="G128"/>
      <c r="H128"/>
      <c r="I128"/>
      <c r="J128"/>
      <c r="K128"/>
      <c r="L128"/>
      <c r="M128"/>
      <c r="N128"/>
      <c r="O128"/>
      <c r="P128"/>
      <c r="Q128"/>
      <c r="R128"/>
      <c r="S128"/>
      <c r="T128"/>
    </row>
    <row r="129" spans="1:20">
      <c r="A129"/>
      <c r="B129"/>
      <c r="C129"/>
      <c r="D129"/>
      <c r="E129"/>
      <c r="F129"/>
      <c r="G129"/>
      <c r="H129"/>
      <c r="I129"/>
      <c r="J129"/>
      <c r="K129"/>
      <c r="L129"/>
      <c r="M129"/>
      <c r="N129"/>
      <c r="O129"/>
      <c r="P129"/>
      <c r="Q129"/>
      <c r="R129"/>
      <c r="S129"/>
      <c r="T129"/>
    </row>
    <row r="130" spans="1:20">
      <c r="A130"/>
      <c r="B130"/>
      <c r="C130"/>
      <c r="D130"/>
      <c r="E130"/>
      <c r="F130"/>
      <c r="G130"/>
      <c r="H130"/>
      <c r="I130"/>
      <c r="J130"/>
      <c r="K130"/>
      <c r="L130"/>
      <c r="M130"/>
      <c r="N130"/>
      <c r="O130"/>
      <c r="P130"/>
      <c r="Q130"/>
      <c r="R130"/>
      <c r="S130"/>
      <c r="T130"/>
    </row>
    <row r="131" spans="1:20">
      <c r="A131"/>
      <c r="B131"/>
      <c r="C131"/>
      <c r="D131"/>
      <c r="E131"/>
      <c r="F131"/>
      <c r="G131"/>
      <c r="H131"/>
      <c r="I131"/>
      <c r="J131"/>
      <c r="K131"/>
      <c r="L131"/>
      <c r="M131"/>
      <c r="N131"/>
      <c r="O131"/>
      <c r="P131"/>
      <c r="Q131"/>
      <c r="R131"/>
      <c r="S131"/>
      <c r="T131"/>
    </row>
    <row r="132" spans="1:20">
      <c r="A132"/>
      <c r="B132"/>
      <c r="C132"/>
      <c r="D132"/>
      <c r="E132"/>
      <c r="F132"/>
      <c r="G132"/>
      <c r="H132"/>
      <c r="I132"/>
      <c r="J132"/>
      <c r="K132"/>
      <c r="L132"/>
      <c r="M132"/>
      <c r="N132"/>
      <c r="O132"/>
      <c r="P132"/>
      <c r="Q132"/>
      <c r="R132"/>
      <c r="S132"/>
      <c r="T132"/>
    </row>
    <row r="133" spans="1:20">
      <c r="A133"/>
      <c r="B133"/>
      <c r="C133"/>
      <c r="D133"/>
      <c r="E133"/>
      <c r="F133"/>
      <c r="G133"/>
      <c r="H133"/>
      <c r="I133"/>
      <c r="J133"/>
      <c r="K133"/>
      <c r="L133"/>
      <c r="M133"/>
      <c r="N133"/>
      <c r="O133"/>
      <c r="P133"/>
      <c r="Q133"/>
      <c r="R133"/>
      <c r="S133"/>
      <c r="T133"/>
    </row>
    <row r="134" spans="1:20">
      <c r="A134"/>
      <c r="B134"/>
      <c r="C134"/>
      <c r="D134"/>
      <c r="E134"/>
      <c r="F134"/>
      <c r="G134"/>
      <c r="H134"/>
      <c r="I134"/>
      <c r="J134"/>
      <c r="K134"/>
      <c r="L134"/>
      <c r="M134"/>
      <c r="N134"/>
      <c r="O134"/>
      <c r="P134"/>
      <c r="Q134"/>
      <c r="R134"/>
      <c r="S134"/>
      <c r="T134"/>
    </row>
    <row r="135" spans="1:20">
      <c r="A135"/>
      <c r="B135"/>
      <c r="C135"/>
      <c r="D135"/>
      <c r="E135"/>
      <c r="F135"/>
      <c r="G135"/>
      <c r="H135"/>
      <c r="I135"/>
      <c r="J135"/>
      <c r="K135"/>
      <c r="L135"/>
      <c r="M135"/>
      <c r="N135"/>
      <c r="O135"/>
      <c r="P135"/>
      <c r="Q135"/>
      <c r="R135"/>
      <c r="S135"/>
      <c r="T135"/>
    </row>
    <row r="136" spans="1:20">
      <c r="A136"/>
      <c r="B136"/>
      <c r="C136"/>
      <c r="D136"/>
      <c r="E136"/>
      <c r="F136"/>
      <c r="G136"/>
      <c r="H136"/>
      <c r="I136"/>
      <c r="J136"/>
      <c r="K136"/>
      <c r="L136"/>
      <c r="M136"/>
      <c r="N136"/>
      <c r="O136"/>
      <c r="P136"/>
      <c r="Q136"/>
      <c r="R136"/>
      <c r="S136"/>
      <c r="T136"/>
    </row>
    <row r="137" spans="1:20">
      <c r="A137"/>
      <c r="B137"/>
      <c r="C137"/>
      <c r="D137"/>
      <c r="E137"/>
      <c r="F137"/>
      <c r="G137"/>
      <c r="H137"/>
      <c r="I137"/>
      <c r="J137"/>
      <c r="K137"/>
      <c r="L137"/>
      <c r="M137"/>
      <c r="N137"/>
      <c r="O137"/>
      <c r="P137"/>
      <c r="Q137"/>
      <c r="R137"/>
      <c r="S137"/>
      <c r="T137"/>
    </row>
    <row r="138" spans="1:20">
      <c r="A138"/>
      <c r="B138"/>
      <c r="C138"/>
      <c r="D138"/>
      <c r="E138"/>
      <c r="F138"/>
      <c r="G138"/>
      <c r="H138"/>
      <c r="I138"/>
      <c r="J138"/>
      <c r="K138"/>
      <c r="L138"/>
      <c r="M138"/>
      <c r="N138"/>
      <c r="O138"/>
      <c r="P138"/>
      <c r="Q138"/>
      <c r="R138"/>
      <c r="S138"/>
      <c r="T138"/>
    </row>
    <row r="139" spans="1:20">
      <c r="A139"/>
      <c r="B139"/>
      <c r="C139"/>
      <c r="D139"/>
      <c r="E139"/>
      <c r="F139"/>
      <c r="G139"/>
      <c r="H139"/>
      <c r="I139"/>
      <c r="J139"/>
      <c r="K139"/>
      <c r="L139"/>
      <c r="M139"/>
      <c r="N139"/>
      <c r="O139"/>
      <c r="P139"/>
      <c r="Q139"/>
      <c r="R139"/>
      <c r="S139"/>
      <c r="T139"/>
    </row>
    <row r="140" spans="1:20">
      <c r="A140"/>
      <c r="B140"/>
      <c r="C140"/>
      <c r="D140"/>
      <c r="E140"/>
      <c r="F140"/>
      <c r="G140"/>
      <c r="H140"/>
      <c r="I140"/>
      <c r="J140"/>
      <c r="K140"/>
      <c r="L140"/>
      <c r="M140"/>
      <c r="N140"/>
      <c r="O140"/>
      <c r="P140"/>
      <c r="Q140"/>
      <c r="R140"/>
      <c r="S140"/>
      <c r="T140"/>
    </row>
    <row r="141" spans="1:20">
      <c r="A141"/>
      <c r="B141"/>
      <c r="C141"/>
      <c r="D141"/>
      <c r="E141"/>
      <c r="F141"/>
      <c r="G141"/>
      <c r="H141"/>
      <c r="I141"/>
      <c r="J141"/>
      <c r="K141"/>
      <c r="L141"/>
      <c r="M141"/>
      <c r="N141"/>
      <c r="O141"/>
      <c r="P141"/>
      <c r="Q141"/>
      <c r="R141"/>
      <c r="S141"/>
      <c r="T141"/>
    </row>
    <row r="142" spans="1:20">
      <c r="A142"/>
      <c r="B142"/>
      <c r="C142"/>
      <c r="D142"/>
      <c r="E142"/>
      <c r="F142"/>
      <c r="G142"/>
      <c r="H142"/>
      <c r="I142"/>
      <c r="J142"/>
      <c r="K142"/>
      <c r="L142"/>
      <c r="M142"/>
      <c r="N142"/>
      <c r="O142"/>
      <c r="P142"/>
      <c r="Q142"/>
      <c r="R142"/>
      <c r="S142"/>
      <c r="T142"/>
    </row>
    <row r="143" spans="1:20">
      <c r="A143"/>
      <c r="B143"/>
      <c r="C143"/>
      <c r="D143"/>
      <c r="E143"/>
      <c r="F143"/>
      <c r="G143"/>
      <c r="H143"/>
      <c r="I143"/>
      <c r="J143"/>
      <c r="K143"/>
      <c r="L143"/>
      <c r="M143"/>
      <c r="N143"/>
      <c r="O143"/>
      <c r="P143"/>
      <c r="Q143"/>
      <c r="R143"/>
      <c r="S143"/>
      <c r="T143"/>
    </row>
    <row r="144" spans="1:20">
      <c r="A144"/>
      <c r="B144"/>
      <c r="C144"/>
      <c r="D144"/>
      <c r="E144"/>
      <c r="F144"/>
      <c r="G144"/>
      <c r="H144"/>
      <c r="I144"/>
      <c r="J144"/>
      <c r="K144"/>
      <c r="L144"/>
      <c r="M144"/>
      <c r="N144"/>
      <c r="O144"/>
      <c r="P144"/>
      <c r="Q144"/>
      <c r="R144"/>
      <c r="S144"/>
      <c r="T144"/>
    </row>
    <row r="145" spans="1:20">
      <c r="A145"/>
      <c r="B145"/>
      <c r="C145"/>
      <c r="D145"/>
      <c r="E145"/>
      <c r="F145"/>
      <c r="G145"/>
      <c r="H145"/>
      <c r="I145"/>
      <c r="J145"/>
      <c r="K145"/>
      <c r="L145"/>
      <c r="M145"/>
      <c r="N145"/>
      <c r="O145"/>
      <c r="P145"/>
      <c r="Q145"/>
      <c r="R145"/>
      <c r="S145"/>
      <c r="T145"/>
    </row>
    <row r="146" spans="1:20">
      <c r="A146"/>
      <c r="B146"/>
      <c r="C146"/>
      <c r="D146"/>
      <c r="E146"/>
      <c r="F146"/>
      <c r="G146"/>
      <c r="H146"/>
      <c r="I146"/>
      <c r="J146"/>
      <c r="K146"/>
      <c r="L146"/>
      <c r="M146"/>
      <c r="N146"/>
      <c r="O146"/>
      <c r="P146"/>
      <c r="Q146"/>
      <c r="R146"/>
      <c r="S146"/>
      <c r="T146"/>
    </row>
    <row r="147" spans="1:20">
      <c r="A147"/>
      <c r="B147"/>
      <c r="C147"/>
      <c r="D147"/>
      <c r="E147"/>
      <c r="F147"/>
      <c r="G147"/>
      <c r="H147"/>
      <c r="I147"/>
      <c r="J147"/>
      <c r="K147"/>
      <c r="L147"/>
      <c r="M147"/>
      <c r="N147"/>
      <c r="O147"/>
      <c r="P147"/>
      <c r="Q147"/>
      <c r="R147"/>
      <c r="S147"/>
      <c r="T147"/>
    </row>
    <row r="148" spans="1:20">
      <c r="A148"/>
      <c r="B148"/>
      <c r="C148"/>
      <c r="D148"/>
      <c r="E148"/>
      <c r="F148"/>
      <c r="G148"/>
      <c r="H148"/>
      <c r="I148"/>
      <c r="J148"/>
      <c r="K148"/>
      <c r="L148"/>
      <c r="M148"/>
      <c r="N148"/>
      <c r="O148"/>
      <c r="P148"/>
      <c r="Q148"/>
      <c r="R148"/>
      <c r="S148"/>
      <c r="T148"/>
    </row>
    <row r="149" spans="1:20">
      <c r="A149"/>
      <c r="B149"/>
      <c r="C149"/>
      <c r="D149"/>
      <c r="E149"/>
      <c r="F149"/>
      <c r="G149"/>
      <c r="H149"/>
      <c r="I149"/>
      <c r="J149"/>
      <c r="K149"/>
      <c r="L149"/>
      <c r="M149"/>
      <c r="N149"/>
      <c r="O149"/>
      <c r="P149"/>
      <c r="Q149"/>
      <c r="R149"/>
      <c r="S149"/>
      <c r="T149"/>
    </row>
    <row r="150" spans="1:20">
      <c r="A150"/>
      <c r="B150"/>
      <c r="C150"/>
      <c r="D150"/>
      <c r="E150"/>
      <c r="F150"/>
      <c r="G150"/>
      <c r="H150"/>
      <c r="I150"/>
      <c r="J150"/>
      <c r="K150"/>
      <c r="L150"/>
      <c r="M150"/>
      <c r="N150"/>
      <c r="O150"/>
      <c r="P150"/>
      <c r="Q150"/>
      <c r="R150"/>
      <c r="S150"/>
      <c r="T150"/>
    </row>
    <row r="151" spans="1:20">
      <c r="A151"/>
      <c r="B151"/>
      <c r="C151"/>
      <c r="D151"/>
      <c r="E151"/>
      <c r="F151"/>
      <c r="G151"/>
      <c r="H151"/>
      <c r="I151"/>
      <c r="J151"/>
      <c r="K151"/>
      <c r="L151"/>
      <c r="M151"/>
      <c r="N151"/>
      <c r="O151"/>
      <c r="P151"/>
      <c r="Q151"/>
      <c r="R151"/>
      <c r="S151"/>
      <c r="T151"/>
    </row>
    <row r="152" spans="1:20">
      <c r="A152"/>
      <c r="B152"/>
      <c r="C152"/>
      <c r="D152"/>
      <c r="E152"/>
      <c r="F152"/>
      <c r="G152"/>
      <c r="H152"/>
      <c r="I152"/>
      <c r="J152"/>
      <c r="K152"/>
      <c r="L152"/>
      <c r="M152"/>
      <c r="N152"/>
      <c r="O152"/>
      <c r="P152"/>
      <c r="Q152"/>
      <c r="R152"/>
      <c r="S152"/>
      <c r="T152"/>
    </row>
    <row r="153" spans="1:20">
      <c r="A153"/>
      <c r="B153"/>
      <c r="C153"/>
      <c r="D153"/>
      <c r="E153"/>
      <c r="F153"/>
      <c r="G153"/>
      <c r="H153"/>
      <c r="I153"/>
      <c r="J153"/>
      <c r="K153"/>
      <c r="L153"/>
      <c r="M153"/>
      <c r="N153"/>
      <c r="O153"/>
      <c r="P153"/>
      <c r="Q153"/>
      <c r="R153"/>
      <c r="S153"/>
      <c r="T153"/>
    </row>
    <row r="154" spans="1:20">
      <c r="A154"/>
      <c r="B154"/>
      <c r="C154"/>
      <c r="D154"/>
      <c r="E154"/>
      <c r="F154"/>
      <c r="G154"/>
      <c r="H154"/>
      <c r="I154"/>
      <c r="J154"/>
      <c r="K154"/>
      <c r="L154"/>
      <c r="M154"/>
      <c r="N154"/>
      <c r="O154"/>
      <c r="P154"/>
      <c r="Q154"/>
      <c r="R154"/>
      <c r="S154"/>
      <c r="T154"/>
    </row>
    <row r="155" spans="1:20">
      <c r="A155"/>
      <c r="B155"/>
      <c r="C155"/>
      <c r="D155"/>
      <c r="E155"/>
      <c r="F155"/>
      <c r="G155"/>
      <c r="H155"/>
      <c r="I155"/>
      <c r="J155"/>
      <c r="K155"/>
      <c r="L155"/>
      <c r="M155"/>
      <c r="N155"/>
      <c r="O155"/>
      <c r="P155"/>
      <c r="Q155"/>
      <c r="R155"/>
      <c r="S155"/>
      <c r="T155"/>
    </row>
    <row r="156" spans="1:20">
      <c r="A156"/>
      <c r="B156"/>
      <c r="C156"/>
      <c r="D156"/>
      <c r="E156"/>
      <c r="F156"/>
      <c r="G156"/>
      <c r="H156"/>
      <c r="I156"/>
      <c r="J156"/>
      <c r="K156"/>
      <c r="L156"/>
      <c r="M156"/>
      <c r="N156"/>
      <c r="O156"/>
      <c r="P156"/>
      <c r="Q156"/>
      <c r="R156"/>
      <c r="S156"/>
      <c r="T156"/>
    </row>
    <row r="157" spans="1:20">
      <c r="A157"/>
      <c r="B157"/>
      <c r="C157"/>
      <c r="D157"/>
      <c r="E157"/>
      <c r="F157"/>
      <c r="G157"/>
      <c r="H157"/>
      <c r="I157"/>
      <c r="J157"/>
      <c r="K157"/>
      <c r="L157"/>
      <c r="M157"/>
      <c r="N157"/>
      <c r="O157"/>
      <c r="P157"/>
      <c r="Q157"/>
      <c r="R157"/>
      <c r="S157"/>
      <c r="T157"/>
    </row>
    <row r="158" spans="1:20">
      <c r="A158"/>
      <c r="B158"/>
      <c r="C158"/>
      <c r="D158"/>
      <c r="E158"/>
      <c r="F158"/>
      <c r="G158"/>
      <c r="H158"/>
      <c r="I158"/>
      <c r="J158"/>
      <c r="K158"/>
      <c r="L158"/>
      <c r="M158"/>
      <c r="N158"/>
      <c r="O158"/>
      <c r="P158"/>
      <c r="Q158"/>
      <c r="R158"/>
      <c r="S158"/>
      <c r="T158"/>
    </row>
    <row r="159" spans="1:20">
      <c r="A159"/>
      <c r="B159"/>
      <c r="C159"/>
      <c r="D159"/>
      <c r="E159"/>
      <c r="F159"/>
      <c r="G159"/>
      <c r="H159"/>
      <c r="I159"/>
      <c r="J159"/>
      <c r="K159"/>
      <c r="L159"/>
      <c r="M159"/>
      <c r="N159"/>
      <c r="O159"/>
      <c r="P159"/>
      <c r="Q159"/>
      <c r="R159"/>
      <c r="S159"/>
      <c r="T159"/>
    </row>
    <row r="160" spans="1:20">
      <c r="A160"/>
      <c r="B160"/>
      <c r="C160"/>
      <c r="D160"/>
      <c r="E160"/>
      <c r="F160"/>
      <c r="G160"/>
      <c r="H160"/>
      <c r="I160"/>
      <c r="J160"/>
      <c r="K160"/>
      <c r="L160"/>
      <c r="M160"/>
      <c r="N160"/>
      <c r="O160"/>
      <c r="P160"/>
      <c r="Q160"/>
      <c r="R160"/>
      <c r="S160"/>
      <c r="T160"/>
    </row>
    <row r="161" spans="1:20">
      <c r="A161"/>
      <c r="B161"/>
      <c r="C161"/>
      <c r="D161"/>
      <c r="E161"/>
      <c r="F161"/>
      <c r="G161"/>
      <c r="H161"/>
      <c r="I161"/>
      <c r="J161"/>
      <c r="K161"/>
      <c r="L161"/>
      <c r="M161"/>
      <c r="N161"/>
      <c r="O161"/>
      <c r="P161"/>
      <c r="Q161"/>
      <c r="R161"/>
      <c r="S161"/>
      <c r="T161"/>
    </row>
    <row r="162" spans="1:20">
      <c r="A162"/>
      <c r="B162"/>
      <c r="C162"/>
      <c r="D162"/>
      <c r="E162"/>
      <c r="F162"/>
      <c r="G162"/>
      <c r="H162"/>
      <c r="I162"/>
      <c r="J162"/>
      <c r="K162"/>
      <c r="L162"/>
      <c r="M162"/>
      <c r="N162"/>
      <c r="O162"/>
      <c r="P162"/>
      <c r="Q162"/>
      <c r="R162"/>
      <c r="S162"/>
      <c r="T162"/>
    </row>
    <row r="163" spans="1:20">
      <c r="A163"/>
      <c r="B163"/>
      <c r="C163"/>
      <c r="D163"/>
      <c r="E163"/>
      <c r="F163"/>
      <c r="G163"/>
      <c r="H163"/>
      <c r="I163"/>
      <c r="J163"/>
      <c r="K163"/>
      <c r="L163"/>
      <c r="M163"/>
      <c r="N163"/>
      <c r="O163"/>
      <c r="P163"/>
      <c r="Q163"/>
      <c r="R163"/>
      <c r="S163"/>
      <c r="T163"/>
    </row>
    <row r="164" spans="1:20">
      <c r="A164"/>
      <c r="B164"/>
      <c r="C164"/>
      <c r="D164"/>
      <c r="E164"/>
      <c r="F164"/>
      <c r="G164"/>
      <c r="H164"/>
      <c r="I164"/>
      <c r="J164"/>
      <c r="K164"/>
      <c r="L164"/>
      <c r="M164"/>
      <c r="N164"/>
      <c r="O164"/>
      <c r="P164"/>
      <c r="Q164"/>
      <c r="R164"/>
      <c r="S164"/>
      <c r="T164"/>
    </row>
    <row r="165" spans="1:20">
      <c r="A165"/>
      <c r="B165"/>
      <c r="C165"/>
      <c r="D165"/>
      <c r="E165"/>
      <c r="F165"/>
      <c r="G165"/>
      <c r="H165"/>
      <c r="I165"/>
      <c r="J165"/>
      <c r="K165"/>
      <c r="L165"/>
      <c r="M165"/>
      <c r="N165"/>
      <c r="O165"/>
      <c r="P165"/>
      <c r="Q165"/>
      <c r="R165"/>
      <c r="S165"/>
      <c r="T165"/>
    </row>
    <row r="166" spans="1:20">
      <c r="A166"/>
      <c r="B166"/>
      <c r="C166"/>
      <c r="D166"/>
      <c r="E166"/>
      <c r="F166"/>
      <c r="G166"/>
      <c r="H166"/>
      <c r="I166"/>
      <c r="J166"/>
      <c r="K166"/>
      <c r="L166"/>
      <c r="M166"/>
      <c r="N166"/>
      <c r="O166"/>
      <c r="P166"/>
      <c r="Q166"/>
      <c r="R166"/>
      <c r="S166"/>
      <c r="T166"/>
    </row>
    <row r="167" spans="1:20">
      <c r="A167"/>
      <c r="B167"/>
      <c r="C167"/>
      <c r="D167"/>
      <c r="E167"/>
      <c r="F167"/>
      <c r="G167"/>
      <c r="H167"/>
      <c r="I167"/>
      <c r="J167"/>
      <c r="K167"/>
      <c r="L167"/>
      <c r="M167"/>
      <c r="N167"/>
      <c r="O167"/>
      <c r="P167"/>
      <c r="Q167"/>
      <c r="R167"/>
      <c r="S167"/>
      <c r="T167"/>
    </row>
    <row r="168" spans="1:20">
      <c r="A168"/>
      <c r="B168"/>
      <c r="C168"/>
      <c r="D168"/>
      <c r="E168"/>
      <c r="F168"/>
      <c r="G168"/>
      <c r="H168"/>
      <c r="I168"/>
      <c r="J168"/>
      <c r="K168"/>
      <c r="L168"/>
      <c r="M168"/>
      <c r="N168"/>
      <c r="O168"/>
      <c r="P168"/>
      <c r="Q168"/>
      <c r="R168"/>
      <c r="S168"/>
      <c r="T168"/>
    </row>
    <row r="169" spans="1:20">
      <c r="A169"/>
      <c r="B169"/>
      <c r="C169"/>
      <c r="D169"/>
      <c r="E169"/>
      <c r="F169"/>
      <c r="G169"/>
      <c r="H169"/>
      <c r="I169"/>
      <c r="J169"/>
      <c r="K169"/>
      <c r="L169"/>
      <c r="M169"/>
      <c r="N169"/>
      <c r="O169"/>
      <c r="P169"/>
      <c r="Q169"/>
      <c r="R169"/>
      <c r="S169"/>
      <c r="T169"/>
    </row>
    <row r="170" spans="1:20">
      <c r="A170"/>
      <c r="B170"/>
      <c r="C170"/>
      <c r="D170"/>
      <c r="E170"/>
      <c r="F170"/>
      <c r="G170"/>
      <c r="H170"/>
      <c r="I170"/>
      <c r="J170"/>
      <c r="K170"/>
      <c r="L170"/>
      <c r="M170"/>
      <c r="N170"/>
      <c r="O170"/>
      <c r="P170"/>
      <c r="Q170"/>
      <c r="R170"/>
      <c r="S170"/>
      <c r="T170"/>
    </row>
    <row r="171" spans="1:20">
      <c r="A171"/>
      <c r="B171"/>
      <c r="C171"/>
      <c r="D171"/>
      <c r="E171"/>
      <c r="F171"/>
      <c r="G171"/>
      <c r="H171"/>
      <c r="I171"/>
      <c r="J171"/>
      <c r="K171"/>
      <c r="L171"/>
      <c r="M171"/>
      <c r="N171"/>
      <c r="O171"/>
      <c r="P171"/>
      <c r="Q171"/>
      <c r="R171"/>
      <c r="S171"/>
      <c r="T171"/>
    </row>
    <row r="172" spans="1:20">
      <c r="A172"/>
      <c r="B172"/>
      <c r="C172"/>
      <c r="D172"/>
      <c r="E172"/>
      <c r="F172"/>
      <c r="G172"/>
      <c r="H172"/>
      <c r="I172"/>
      <c r="J172"/>
      <c r="K172"/>
      <c r="L172"/>
      <c r="M172"/>
      <c r="N172"/>
      <c r="O172"/>
      <c r="P172"/>
      <c r="Q172"/>
      <c r="R172"/>
      <c r="S172"/>
      <c r="T172"/>
    </row>
    <row r="173" spans="1:20">
      <c r="A173"/>
      <c r="B173"/>
      <c r="C173"/>
      <c r="D173"/>
      <c r="E173"/>
      <c r="F173"/>
      <c r="G173"/>
      <c r="H173"/>
      <c r="I173"/>
      <c r="J173"/>
      <c r="K173"/>
      <c r="L173"/>
      <c r="M173"/>
      <c r="N173"/>
      <c r="O173"/>
      <c r="P173"/>
      <c r="Q173"/>
      <c r="R173"/>
      <c r="S173"/>
      <c r="T173"/>
    </row>
    <row r="174" spans="1:20">
      <c r="A174"/>
      <c r="B174"/>
      <c r="C174"/>
      <c r="D174"/>
      <c r="E174"/>
      <c r="F174"/>
      <c r="G174"/>
      <c r="H174"/>
      <c r="I174"/>
      <c r="J174"/>
      <c r="K174"/>
      <c r="L174"/>
      <c r="M174"/>
      <c r="N174"/>
      <c r="O174"/>
      <c r="P174"/>
      <c r="Q174"/>
      <c r="R174"/>
      <c r="S174"/>
      <c r="T174"/>
    </row>
    <row r="175" spans="1:20">
      <c r="A175"/>
      <c r="B175"/>
      <c r="C175"/>
      <c r="D175"/>
      <c r="E175"/>
      <c r="F175"/>
      <c r="G175"/>
      <c r="H175"/>
      <c r="I175"/>
      <c r="J175"/>
      <c r="K175"/>
      <c r="L175"/>
      <c r="M175"/>
      <c r="N175"/>
      <c r="O175"/>
      <c r="P175"/>
      <c r="Q175"/>
      <c r="R175"/>
      <c r="S175"/>
      <c r="T175"/>
    </row>
    <row r="176" spans="1:20">
      <c r="A176"/>
      <c r="B176"/>
      <c r="C176"/>
      <c r="D176"/>
      <c r="E176"/>
      <c r="F176"/>
      <c r="G176"/>
      <c r="H176"/>
      <c r="I176"/>
      <c r="J176"/>
      <c r="K176"/>
      <c r="L176"/>
      <c r="M176"/>
      <c r="N176"/>
      <c r="O176"/>
      <c r="P176"/>
      <c r="Q176"/>
      <c r="R176"/>
      <c r="S176"/>
      <c r="T176"/>
    </row>
    <row r="177" spans="1:20">
      <c r="A177"/>
      <c r="B177"/>
      <c r="C177"/>
      <c r="D177"/>
      <c r="E177"/>
      <c r="F177"/>
      <c r="G177"/>
      <c r="H177"/>
      <c r="I177"/>
      <c r="J177"/>
      <c r="K177"/>
      <c r="L177"/>
      <c r="M177"/>
      <c r="N177"/>
      <c r="O177"/>
      <c r="P177"/>
      <c r="Q177"/>
      <c r="R177"/>
      <c r="S177"/>
      <c r="T177"/>
    </row>
    <row r="178" spans="1:20">
      <c r="A178"/>
      <c r="B178"/>
      <c r="C178"/>
      <c r="D178"/>
      <c r="E178"/>
      <c r="F178"/>
      <c r="G178"/>
      <c r="H178"/>
      <c r="I178"/>
      <c r="J178"/>
      <c r="K178"/>
      <c r="L178"/>
      <c r="M178"/>
      <c r="N178"/>
      <c r="O178"/>
      <c r="P178"/>
      <c r="Q178"/>
      <c r="R178"/>
      <c r="S178"/>
      <c r="T178"/>
    </row>
    <row r="179" spans="1:20">
      <c r="A179"/>
      <c r="B179"/>
      <c r="C179"/>
      <c r="D179"/>
      <c r="E179"/>
      <c r="F179"/>
      <c r="G179"/>
      <c r="H179"/>
      <c r="I179"/>
      <c r="J179"/>
      <c r="K179"/>
      <c r="L179"/>
      <c r="M179"/>
      <c r="N179"/>
      <c r="O179"/>
      <c r="P179"/>
      <c r="Q179"/>
      <c r="R179"/>
      <c r="S179"/>
      <c r="T179"/>
    </row>
    <row r="180" spans="1:20">
      <c r="A180"/>
      <c r="B180"/>
      <c r="C180"/>
      <c r="D180"/>
      <c r="E180"/>
      <c r="F180"/>
      <c r="G180"/>
      <c r="H180"/>
      <c r="I180"/>
      <c r="J180"/>
      <c r="K180"/>
      <c r="L180"/>
      <c r="M180"/>
      <c r="N180"/>
      <c r="O180"/>
      <c r="P180"/>
      <c r="Q180"/>
      <c r="R180"/>
      <c r="S180"/>
      <c r="T180"/>
    </row>
    <row r="181" spans="1:20">
      <c r="A181"/>
      <c r="B181"/>
      <c r="C181"/>
      <c r="D181"/>
      <c r="E181"/>
      <c r="F181"/>
      <c r="G181"/>
      <c r="H181"/>
      <c r="I181"/>
      <c r="J181"/>
      <c r="K181"/>
      <c r="L181"/>
      <c r="M181"/>
      <c r="N181"/>
      <c r="O181"/>
      <c r="P181"/>
      <c r="Q181"/>
      <c r="R181"/>
      <c r="S181"/>
      <c r="T181"/>
    </row>
    <row r="182" spans="1:20">
      <c r="A182"/>
      <c r="B182"/>
      <c r="C182"/>
      <c r="D182"/>
      <c r="E182"/>
      <c r="F182"/>
      <c r="G182"/>
      <c r="H182"/>
      <c r="I182"/>
      <c r="J182"/>
      <c r="K182"/>
      <c r="L182"/>
      <c r="M182"/>
      <c r="N182"/>
      <c r="O182"/>
      <c r="P182"/>
      <c r="Q182"/>
      <c r="R182"/>
      <c r="S182"/>
      <c r="T182"/>
    </row>
    <row r="183" spans="1:20">
      <c r="A183"/>
      <c r="B183"/>
      <c r="C183"/>
      <c r="D183"/>
      <c r="E183"/>
      <c r="F183"/>
      <c r="G183"/>
      <c r="H183"/>
      <c r="I183"/>
      <c r="J183"/>
      <c r="K183"/>
      <c r="L183"/>
      <c r="M183"/>
      <c r="N183"/>
      <c r="O183"/>
      <c r="P183"/>
      <c r="Q183"/>
      <c r="R183"/>
      <c r="S183"/>
      <c r="T183"/>
    </row>
    <row r="184" spans="1:20">
      <c r="A184"/>
      <c r="B184"/>
      <c r="C184"/>
      <c r="D184"/>
      <c r="E184"/>
      <c r="F184"/>
      <c r="G184"/>
      <c r="H184"/>
      <c r="I184"/>
      <c r="J184"/>
      <c r="K184"/>
      <c r="L184"/>
      <c r="M184"/>
      <c r="N184"/>
      <c r="O184"/>
      <c r="P184"/>
      <c r="Q184"/>
      <c r="R184"/>
      <c r="S184"/>
      <c r="T184"/>
    </row>
    <row r="185" spans="1:20">
      <c r="A185"/>
      <c r="B185"/>
      <c r="C185"/>
      <c r="D185"/>
      <c r="E185"/>
      <c r="F185"/>
      <c r="G185"/>
      <c r="H185"/>
      <c r="I185"/>
      <c r="J185"/>
      <c r="K185"/>
      <c r="L185"/>
      <c r="M185"/>
      <c r="N185"/>
      <c r="O185"/>
      <c r="P185"/>
      <c r="Q185"/>
      <c r="R185"/>
      <c r="S185"/>
      <c r="T185"/>
    </row>
    <row r="186" spans="1:20">
      <c r="A186"/>
      <c r="B186"/>
      <c r="C186"/>
      <c r="D186"/>
      <c r="E186"/>
      <c r="F186"/>
      <c r="G186"/>
      <c r="H186"/>
      <c r="I186"/>
      <c r="J186"/>
      <c r="K186"/>
      <c r="L186"/>
      <c r="M186"/>
      <c r="N186"/>
      <c r="O186"/>
      <c r="P186"/>
      <c r="Q186"/>
      <c r="R186"/>
      <c r="S186"/>
      <c r="T186"/>
    </row>
    <row r="187" spans="1:20">
      <c r="A187"/>
      <c r="B187"/>
      <c r="C187"/>
      <c r="D187"/>
      <c r="E187"/>
      <c r="F187"/>
      <c r="G187"/>
      <c r="H187"/>
      <c r="I187"/>
      <c r="J187"/>
      <c r="K187"/>
      <c r="L187"/>
      <c r="M187"/>
      <c r="N187"/>
      <c r="O187"/>
      <c r="P187"/>
      <c r="Q187"/>
      <c r="R187"/>
      <c r="S187"/>
      <c r="T187"/>
    </row>
    <row r="188" spans="1:20">
      <c r="A188"/>
      <c r="B188"/>
      <c r="C188"/>
      <c r="D188"/>
      <c r="E188"/>
      <c r="F188"/>
      <c r="G188"/>
      <c r="H188"/>
      <c r="I188"/>
      <c r="J188"/>
      <c r="K188"/>
      <c r="L188"/>
      <c r="M188"/>
      <c r="N188"/>
      <c r="O188"/>
      <c r="P188"/>
      <c r="Q188"/>
      <c r="R188"/>
      <c r="S188"/>
      <c r="T188"/>
    </row>
    <row r="189" spans="1:20">
      <c r="A189"/>
      <c r="B189"/>
      <c r="C189"/>
      <c r="D189"/>
      <c r="E189"/>
      <c r="F189"/>
      <c r="G189"/>
      <c r="H189"/>
      <c r="I189"/>
      <c r="J189"/>
      <c r="K189"/>
      <c r="L189"/>
      <c r="M189"/>
      <c r="N189"/>
      <c r="O189"/>
      <c r="P189"/>
      <c r="Q189"/>
      <c r="R189"/>
      <c r="S189"/>
      <c r="T189"/>
    </row>
    <row r="190" spans="1:20">
      <c r="A190"/>
      <c r="B190"/>
      <c r="C190"/>
      <c r="D190"/>
      <c r="E190"/>
      <c r="F190"/>
      <c r="G190"/>
      <c r="H190"/>
      <c r="I190"/>
      <c r="J190"/>
      <c r="K190"/>
      <c r="L190"/>
      <c r="M190"/>
      <c r="N190"/>
      <c r="O190"/>
      <c r="P190"/>
      <c r="Q190"/>
      <c r="R190"/>
      <c r="S190"/>
      <c r="T190"/>
    </row>
    <row r="191" spans="1:20">
      <c r="A191"/>
      <c r="B191"/>
      <c r="C191"/>
      <c r="D191"/>
      <c r="E191"/>
      <c r="F191"/>
      <c r="G191"/>
      <c r="H191"/>
      <c r="I191"/>
      <c r="J191"/>
      <c r="K191"/>
      <c r="L191"/>
      <c r="M191"/>
      <c r="N191"/>
      <c r="O191"/>
      <c r="P191"/>
      <c r="Q191"/>
      <c r="R191"/>
      <c r="S191"/>
      <c r="T191"/>
    </row>
    <row r="192" spans="1:20">
      <c r="A192"/>
      <c r="B192"/>
      <c r="C192"/>
      <c r="D192"/>
      <c r="E192"/>
      <c r="F192"/>
      <c r="G192"/>
      <c r="H192"/>
      <c r="I192"/>
      <c r="J192"/>
      <c r="K192"/>
      <c r="L192"/>
      <c r="M192"/>
      <c r="N192"/>
      <c r="O192"/>
      <c r="P192"/>
      <c r="Q192"/>
      <c r="R192"/>
      <c r="S192"/>
      <c r="T192"/>
    </row>
    <row r="193" spans="1:20">
      <c r="A193"/>
      <c r="B193"/>
      <c r="C193"/>
      <c r="D193"/>
      <c r="E193"/>
      <c r="F193"/>
      <c r="G193"/>
      <c r="H193"/>
      <c r="I193"/>
      <c r="J193"/>
      <c r="K193"/>
      <c r="L193"/>
      <c r="M193"/>
      <c r="N193"/>
      <c r="O193"/>
      <c r="P193"/>
      <c r="Q193"/>
      <c r="R193"/>
      <c r="S193"/>
      <c r="T193"/>
    </row>
    <row r="194" spans="1:20">
      <c r="A194"/>
      <c r="B194"/>
      <c r="C194"/>
      <c r="D194"/>
      <c r="E194"/>
      <c r="F194"/>
      <c r="G194"/>
      <c r="H194"/>
      <c r="I194"/>
      <c r="J194"/>
      <c r="K194"/>
      <c r="L194"/>
      <c r="M194"/>
      <c r="N194"/>
      <c r="O194"/>
      <c r="P194"/>
      <c r="Q194"/>
      <c r="R194"/>
      <c r="S194"/>
      <c r="T194"/>
    </row>
    <row r="195" spans="1:20">
      <c r="A195"/>
      <c r="B195"/>
      <c r="C195"/>
      <c r="D195"/>
      <c r="E195"/>
      <c r="F195"/>
      <c r="G195"/>
      <c r="H195"/>
      <c r="I195"/>
      <c r="J195"/>
      <c r="K195"/>
      <c r="L195"/>
      <c r="M195"/>
      <c r="N195"/>
      <c r="O195"/>
      <c r="P195"/>
      <c r="Q195"/>
      <c r="R195"/>
      <c r="S195"/>
      <c r="T195"/>
    </row>
    <row r="196" spans="1:20">
      <c r="A196"/>
      <c r="B196"/>
      <c r="C196"/>
      <c r="D196"/>
      <c r="E196"/>
      <c r="F196"/>
      <c r="G196"/>
      <c r="H196"/>
      <c r="I196"/>
      <c r="J196"/>
      <c r="K196"/>
      <c r="L196"/>
      <c r="M196"/>
      <c r="N196"/>
      <c r="O196"/>
      <c r="P196"/>
      <c r="Q196"/>
      <c r="R196"/>
      <c r="S196"/>
      <c r="T196"/>
    </row>
    <row r="197" spans="1:20">
      <c r="A197"/>
      <c r="B197"/>
      <c r="C197"/>
      <c r="D197"/>
      <c r="E197"/>
      <c r="F197"/>
      <c r="G197"/>
      <c r="H197"/>
      <c r="I197"/>
      <c r="J197"/>
      <c r="K197"/>
      <c r="L197"/>
      <c r="M197"/>
      <c r="N197"/>
      <c r="O197"/>
      <c r="P197"/>
      <c r="Q197"/>
      <c r="R197"/>
      <c r="S197"/>
      <c r="T197"/>
    </row>
    <row r="198" spans="1:20">
      <c r="A198"/>
      <c r="B198"/>
      <c r="C198"/>
      <c r="D198"/>
      <c r="E198"/>
      <c r="F198"/>
      <c r="G198"/>
      <c r="H198"/>
      <c r="I198"/>
      <c r="J198"/>
      <c r="K198"/>
      <c r="L198"/>
      <c r="M198"/>
      <c r="N198"/>
      <c r="O198"/>
      <c r="P198"/>
      <c r="Q198"/>
      <c r="R198"/>
      <c r="S198"/>
      <c r="T198"/>
    </row>
    <row r="199" spans="1:20">
      <c r="A199"/>
      <c r="B199"/>
      <c r="C199"/>
      <c r="D199"/>
      <c r="E199"/>
      <c r="F199"/>
      <c r="G199"/>
      <c r="H199"/>
      <c r="I199"/>
      <c r="J199"/>
      <c r="K199"/>
      <c r="L199"/>
      <c r="M199"/>
      <c r="N199"/>
      <c r="O199"/>
      <c r="P199"/>
      <c r="Q199"/>
      <c r="R199"/>
      <c r="S199"/>
      <c r="T199"/>
    </row>
    <row r="200" spans="1:20">
      <c r="A200"/>
      <c r="B200"/>
      <c r="C200"/>
      <c r="D200"/>
      <c r="E200"/>
      <c r="F200"/>
      <c r="G200"/>
      <c r="H200"/>
      <c r="I200"/>
      <c r="J200"/>
      <c r="K200"/>
      <c r="L200"/>
      <c r="M200"/>
      <c r="N200"/>
      <c r="O200"/>
      <c r="P200"/>
      <c r="Q200"/>
      <c r="R200"/>
      <c r="S200"/>
      <c r="T200"/>
    </row>
    <row r="201" spans="1:20">
      <c r="A201"/>
      <c r="B201"/>
      <c r="C201"/>
      <c r="D201"/>
      <c r="E201"/>
      <c r="F201"/>
      <c r="G201"/>
      <c r="H201"/>
      <c r="I201"/>
      <c r="J201"/>
      <c r="K201"/>
      <c r="L201"/>
      <c r="M201"/>
      <c r="N201"/>
      <c r="O201"/>
      <c r="P201"/>
      <c r="Q201"/>
      <c r="R201"/>
      <c r="S201"/>
      <c r="T201"/>
    </row>
    <row r="202" spans="1:20">
      <c r="A202"/>
      <c r="B202"/>
      <c r="C202"/>
      <c r="D202"/>
      <c r="E202"/>
      <c r="F202"/>
      <c r="G202"/>
      <c r="H202"/>
      <c r="I202"/>
      <c r="J202"/>
      <c r="K202"/>
      <c r="L202"/>
      <c r="M202"/>
      <c r="N202"/>
      <c r="O202"/>
      <c r="P202"/>
      <c r="Q202"/>
      <c r="R202"/>
      <c r="S202"/>
      <c r="T202"/>
    </row>
    <row r="203" spans="1:20">
      <c r="A203"/>
      <c r="B203"/>
      <c r="C203"/>
      <c r="D203"/>
      <c r="E203"/>
      <c r="F203"/>
      <c r="G203"/>
      <c r="H203"/>
      <c r="I203"/>
      <c r="J203"/>
      <c r="K203"/>
      <c r="L203"/>
      <c r="M203"/>
      <c r="N203"/>
      <c r="O203"/>
      <c r="P203"/>
      <c r="Q203"/>
      <c r="R203"/>
      <c r="S203"/>
      <c r="T203"/>
    </row>
    <row r="204" spans="1:20">
      <c r="A204"/>
      <c r="B204"/>
      <c r="C204"/>
      <c r="D204"/>
      <c r="E204"/>
      <c r="F204"/>
      <c r="G204"/>
      <c r="H204"/>
      <c r="I204"/>
      <c r="J204"/>
      <c r="K204"/>
      <c r="L204"/>
      <c r="M204"/>
      <c r="N204"/>
      <c r="O204"/>
      <c r="P204"/>
      <c r="Q204"/>
      <c r="R204"/>
      <c r="S204"/>
      <c r="T204"/>
    </row>
    <row r="205" spans="1:20">
      <c r="A205"/>
      <c r="B205"/>
      <c r="C205"/>
      <c r="D205"/>
      <c r="E205"/>
      <c r="F205"/>
      <c r="G205"/>
      <c r="H205"/>
      <c r="I205"/>
      <c r="J205"/>
      <c r="K205"/>
      <c r="L205"/>
      <c r="M205"/>
      <c r="N205"/>
      <c r="O205"/>
      <c r="P205"/>
      <c r="Q205"/>
      <c r="R205"/>
      <c r="S205"/>
      <c r="T205"/>
    </row>
    <row r="206" spans="1:20">
      <c r="A206"/>
      <c r="B206"/>
      <c r="C206"/>
      <c r="D206"/>
      <c r="E206"/>
      <c r="F206"/>
      <c r="G206"/>
      <c r="H206"/>
      <c r="I206"/>
      <c r="J206"/>
      <c r="K206"/>
      <c r="L206"/>
      <c r="M206"/>
      <c r="N206"/>
      <c r="O206"/>
      <c r="P206"/>
      <c r="Q206"/>
      <c r="R206"/>
      <c r="S206"/>
      <c r="T206"/>
    </row>
  </sheetData>
  <phoneticPr fontId="11" type="noConversion"/>
  <hyperlinks>
    <hyperlink ref="N87" r:id="rId1"/>
    <hyperlink ref="Q87" r:id="rId2"/>
  </hyperlinks>
  <pageMargins left="0.5" right="0.25" top="0.5" bottom="0.25" header="0" footer="0"/>
  <headerFooter>
    <oddFooter>&amp;C&amp;"Calibri,Regular"&amp;K000000InSIGHT™ is a registered trademark of Meridian Economics LLC. All rights reserved.</oddFooter>
  </headerFooter>
  <drawing r:id="rId3"/>
  <extLst>
    <ext xmlns:mx="http://schemas.microsoft.com/office/mac/excel/2008/main" uri="{64002731-A6B0-56B0-2670-7721B7C09600}">
      <mx:PLV Mode="0" OnePage="0" WScale="10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8"/>
  <sheetViews>
    <sheetView topLeftCell="B44" zoomScale="125" zoomScaleNormal="125" zoomScalePageLayoutView="125" workbookViewId="0">
      <selection activeCell="N15" sqref="N15"/>
    </sheetView>
  </sheetViews>
  <sheetFormatPr baseColWidth="10" defaultRowHeight="15" x14ac:dyDescent="0"/>
  <cols>
    <col min="1" max="1" width="8.6640625" style="2" customWidth="1"/>
    <col min="2" max="2" width="3" customWidth="1"/>
    <col min="3" max="3" width="64.83203125" customWidth="1"/>
    <col min="4" max="4" width="6.83203125" customWidth="1"/>
    <col min="5" max="5" width="9.83203125" customWidth="1"/>
    <col min="6" max="7" width="8" customWidth="1"/>
    <col min="8" max="8" width="9" customWidth="1"/>
    <col min="9" max="9" width="9.6640625" customWidth="1"/>
    <col min="10" max="10" width="2.6640625" customWidth="1"/>
    <col min="11" max="12" width="9.1640625" customWidth="1"/>
    <col min="13" max="13" width="1.6640625" customWidth="1"/>
    <col min="14" max="16" width="10.83203125" style="2"/>
  </cols>
  <sheetData>
    <row r="1" spans="1:16" s="350" customFormat="1" ht="18">
      <c r="A1" s="370"/>
      <c r="B1" s="251"/>
      <c r="C1" s="251"/>
      <c r="D1" s="251"/>
      <c r="E1" s="251"/>
      <c r="F1" s="251"/>
      <c r="G1" s="251"/>
      <c r="H1" s="251"/>
      <c r="I1" s="251"/>
      <c r="J1" s="251"/>
      <c r="K1" s="251"/>
      <c r="L1" s="251"/>
      <c r="M1" s="104"/>
      <c r="N1" s="370"/>
      <c r="O1" s="370"/>
      <c r="P1" s="370"/>
    </row>
    <row r="2" spans="1:16" s="350" customFormat="1" ht="18">
      <c r="A2" s="370"/>
      <c r="B2" s="255"/>
      <c r="C2" s="256"/>
      <c r="D2" s="256"/>
      <c r="E2" s="256"/>
      <c r="F2" s="256"/>
      <c r="G2" s="256"/>
      <c r="H2" s="256"/>
      <c r="I2" s="256"/>
      <c r="J2" s="256"/>
      <c r="K2" s="256"/>
      <c r="L2" s="256"/>
      <c r="M2" s="257"/>
      <c r="N2" s="370"/>
      <c r="O2" s="370"/>
      <c r="P2" s="370"/>
    </row>
    <row r="3" spans="1:16" s="350" customFormat="1" ht="18">
      <c r="A3" s="370"/>
      <c r="B3" s="258"/>
      <c r="C3" s="94"/>
      <c r="D3" s="94"/>
      <c r="E3" s="94"/>
      <c r="F3" s="94"/>
      <c r="G3" s="94"/>
      <c r="H3" s="94"/>
      <c r="I3" s="94"/>
      <c r="J3" s="94"/>
      <c r="K3" s="94"/>
      <c r="L3" s="94"/>
      <c r="M3" s="259"/>
      <c r="N3" s="370"/>
      <c r="O3" s="370"/>
      <c r="P3" s="370"/>
    </row>
    <row r="4" spans="1:16" s="350" customFormat="1" ht="18">
      <c r="A4" s="370"/>
      <c r="B4" s="258"/>
      <c r="C4" s="94"/>
      <c r="D4" s="94"/>
      <c r="E4" s="94"/>
      <c r="F4" s="94"/>
      <c r="G4" s="94"/>
      <c r="H4" s="94"/>
      <c r="I4" s="94"/>
      <c r="J4" s="94"/>
      <c r="K4" s="94"/>
      <c r="L4" s="94"/>
      <c r="M4" s="259"/>
      <c r="N4" s="370"/>
      <c r="O4" s="370"/>
      <c r="P4" s="370"/>
    </row>
    <row r="5" spans="1:16" s="350" customFormat="1" ht="18">
      <c r="A5" s="370"/>
      <c r="B5" s="258"/>
      <c r="C5" s="94"/>
      <c r="D5" s="94"/>
      <c r="E5" s="94"/>
      <c r="F5" s="94"/>
      <c r="G5" s="94"/>
      <c r="H5" s="94"/>
      <c r="I5" s="94"/>
      <c r="J5" s="94"/>
      <c r="K5" s="94"/>
      <c r="L5" s="94"/>
      <c r="M5" s="259"/>
      <c r="N5" s="370"/>
      <c r="O5" s="370"/>
      <c r="P5" s="370"/>
    </row>
    <row r="6" spans="1:16" s="350" customFormat="1" ht="18">
      <c r="A6" s="370"/>
      <c r="B6" s="260"/>
      <c r="C6" s="261"/>
      <c r="D6" s="261"/>
      <c r="E6" s="261"/>
      <c r="F6" s="261"/>
      <c r="G6" s="261"/>
      <c r="H6" s="261"/>
      <c r="I6" s="261"/>
      <c r="J6" s="261"/>
      <c r="K6" s="261"/>
      <c r="L6" s="261"/>
      <c r="M6" s="262"/>
      <c r="N6" s="370"/>
      <c r="O6" s="370"/>
      <c r="P6" s="370"/>
    </row>
    <row r="7" spans="1:16" s="1817" customFormat="1">
      <c r="A7" s="1816"/>
      <c r="B7" s="822" t="s">
        <v>1151</v>
      </c>
      <c r="C7" s="151"/>
      <c r="D7" s="151"/>
      <c r="E7" s="151"/>
      <c r="F7" s="151"/>
      <c r="G7" s="151"/>
      <c r="H7" s="151"/>
      <c r="I7" s="151"/>
      <c r="J7" s="151"/>
      <c r="K7" s="151"/>
      <c r="L7" s="151"/>
      <c r="M7" s="823"/>
      <c r="N7" s="1816"/>
      <c r="O7" s="1816"/>
      <c r="P7" s="1816"/>
    </row>
    <row r="8" spans="1:16" s="350" customFormat="1" ht="4" customHeight="1">
      <c r="A8" s="370"/>
      <c r="B8" s="487"/>
      <c r="C8" s="488"/>
      <c r="D8" s="488"/>
      <c r="E8" s="488"/>
      <c r="F8" s="488"/>
      <c r="G8" s="488"/>
      <c r="H8" s="488"/>
      <c r="I8" s="488"/>
      <c r="J8" s="488"/>
      <c r="K8" s="488"/>
      <c r="L8" s="488"/>
      <c r="M8" s="489"/>
      <c r="N8" s="370"/>
      <c r="O8" s="370"/>
      <c r="P8" s="370"/>
    </row>
    <row r="9" spans="1:16" s="10" customFormat="1" ht="5" customHeight="1">
      <c r="A9" s="5"/>
      <c r="B9" s="5"/>
      <c r="C9" s="5"/>
      <c r="D9" s="5"/>
      <c r="E9" s="5"/>
      <c r="F9" s="5"/>
      <c r="G9" s="5"/>
      <c r="H9" s="5"/>
      <c r="I9" s="5"/>
      <c r="J9" s="5"/>
      <c r="K9" s="5"/>
      <c r="L9" s="5"/>
      <c r="M9" s="5"/>
      <c r="N9" s="5"/>
      <c r="O9" s="5"/>
      <c r="P9" s="5"/>
    </row>
    <row r="10" spans="1:16" s="10" customFormat="1" ht="20" customHeight="1">
      <c r="A10" s="5"/>
      <c r="B10" s="5"/>
      <c r="C10" s="5"/>
      <c r="D10" s="5"/>
      <c r="E10" s="5"/>
      <c r="F10" s="5"/>
      <c r="G10" s="5"/>
      <c r="H10" s="5"/>
      <c r="I10" s="5"/>
      <c r="J10" s="5"/>
      <c r="K10" s="5"/>
      <c r="L10" s="1818" t="s">
        <v>1149</v>
      </c>
      <c r="M10" s="5"/>
      <c r="N10" s="5"/>
      <c r="O10" s="5"/>
      <c r="P10" s="5"/>
    </row>
    <row r="11" spans="1:16" s="10" customFormat="1" ht="10" customHeight="1">
      <c r="A11" s="5"/>
      <c r="B11" s="5"/>
      <c r="C11" s="5"/>
      <c r="D11" s="5"/>
      <c r="E11" s="5"/>
      <c r="F11" s="5"/>
      <c r="G11" s="5"/>
      <c r="H11" s="5"/>
      <c r="I11" s="5"/>
      <c r="J11" s="5"/>
      <c r="K11" s="5"/>
      <c r="L11" s="5"/>
      <c r="M11" s="5"/>
      <c r="N11" s="5"/>
      <c r="O11" s="5"/>
      <c r="P11" s="5"/>
    </row>
    <row r="12" spans="1:16" ht="7" customHeight="1">
      <c r="B12" s="22"/>
      <c r="C12" s="155"/>
      <c r="D12" s="155"/>
      <c r="E12" s="155"/>
      <c r="F12" s="155"/>
      <c r="G12" s="155"/>
      <c r="H12" s="155"/>
      <c r="I12" s="155"/>
      <c r="J12" s="155"/>
      <c r="K12" s="155"/>
      <c r="L12" s="155"/>
      <c r="M12" s="54"/>
    </row>
    <row r="13" spans="1:16" ht="20">
      <c r="B13" s="20"/>
      <c r="C13" s="18"/>
      <c r="D13" s="18"/>
      <c r="E13" s="60"/>
      <c r="F13" s="5"/>
      <c r="G13" s="18"/>
      <c r="H13" s="18"/>
      <c r="I13" s="75"/>
      <c r="J13" s="75"/>
      <c r="K13" s="18"/>
      <c r="L13" s="18"/>
      <c r="M13" s="21"/>
    </row>
    <row r="14" spans="1:16">
      <c r="B14" s="20"/>
      <c r="C14" s="12"/>
      <c r="D14" s="5"/>
      <c r="E14" s="5"/>
      <c r="F14" s="5"/>
      <c r="G14" s="12"/>
      <c r="H14" s="5"/>
      <c r="I14" s="5"/>
      <c r="J14" s="5"/>
      <c r="K14" s="5"/>
      <c r="L14" s="5"/>
      <c r="M14" s="21"/>
    </row>
    <row r="15" spans="1:16" s="1" customFormat="1">
      <c r="A15" s="463"/>
      <c r="B15" s="156"/>
      <c r="C15" s="73"/>
      <c r="D15" s="73"/>
      <c r="E15" s="73"/>
      <c r="F15" s="13"/>
      <c r="G15" s="73"/>
      <c r="H15" s="73"/>
      <c r="I15" s="73"/>
      <c r="J15" s="73"/>
      <c r="K15" s="73"/>
      <c r="L15" s="73"/>
      <c r="M15" s="157"/>
      <c r="N15" s="463"/>
      <c r="O15" s="463"/>
      <c r="P15" s="463"/>
    </row>
    <row r="16" spans="1:16" s="1" customFormat="1">
      <c r="A16" s="463"/>
      <c r="B16" s="156"/>
      <c r="C16" s="73"/>
      <c r="D16" s="13"/>
      <c r="E16" s="13"/>
      <c r="F16" s="13"/>
      <c r="G16" s="18"/>
      <c r="H16" s="18"/>
      <c r="I16" s="18"/>
      <c r="J16" s="18"/>
      <c r="K16" s="5"/>
      <c r="L16" s="5"/>
      <c r="M16" s="157"/>
      <c r="N16" s="463"/>
      <c r="O16" s="463"/>
      <c r="P16" s="463"/>
    </row>
    <row r="17" spans="2:13">
      <c r="B17" s="20"/>
      <c r="C17" s="18"/>
      <c r="D17" s="5"/>
      <c r="E17" s="5"/>
      <c r="F17" s="5"/>
      <c r="G17" s="18"/>
      <c r="H17" s="18"/>
      <c r="I17" s="18"/>
      <c r="J17" s="18"/>
      <c r="K17" s="14"/>
      <c r="L17" s="14"/>
      <c r="M17" s="21"/>
    </row>
    <row r="18" spans="2:13" ht="15" customHeight="1">
      <c r="B18" s="20"/>
      <c r="C18" s="76"/>
      <c r="D18" s="16"/>
      <c r="E18" s="16"/>
      <c r="F18" s="5"/>
      <c r="G18" s="18"/>
      <c r="H18" s="18"/>
      <c r="I18" s="18"/>
      <c r="J18" s="18"/>
      <c r="K18" s="14"/>
      <c r="L18" s="14"/>
      <c r="M18" s="21"/>
    </row>
    <row r="19" spans="2:13" ht="15" customHeight="1">
      <c r="B19" s="20"/>
      <c r="C19" s="76"/>
      <c r="D19" s="16"/>
      <c r="E19" s="16"/>
      <c r="F19" s="5"/>
      <c r="G19" s="18"/>
      <c r="H19" s="18"/>
      <c r="I19" s="18"/>
      <c r="J19" s="18"/>
      <c r="K19" s="14"/>
      <c r="L19" s="14"/>
      <c r="M19" s="21"/>
    </row>
    <row r="20" spans="2:13" ht="15" customHeight="1">
      <c r="B20" s="20"/>
      <c r="C20" s="76"/>
      <c r="D20" s="16"/>
      <c r="E20" s="16"/>
      <c r="F20" s="5"/>
      <c r="G20" s="18"/>
      <c r="H20" s="18"/>
      <c r="I20" s="18"/>
      <c r="J20" s="18"/>
      <c r="K20" s="14"/>
      <c r="L20" s="14"/>
      <c r="M20" s="21"/>
    </row>
    <row r="21" spans="2:13" ht="15" customHeight="1">
      <c r="B21" s="20"/>
      <c r="C21" s="76"/>
      <c r="D21" s="16"/>
      <c r="E21" s="16"/>
      <c r="F21" s="5"/>
      <c r="G21" s="18"/>
      <c r="H21" s="18"/>
      <c r="I21" s="18"/>
      <c r="J21" s="18"/>
      <c r="K21" s="14"/>
      <c r="L21" s="14"/>
      <c r="M21" s="21"/>
    </row>
    <row r="22" spans="2:13" ht="15" customHeight="1">
      <c r="B22" s="20"/>
      <c r="C22" s="76"/>
      <c r="D22" s="16"/>
      <c r="E22" s="16"/>
      <c r="F22" s="5"/>
      <c r="G22" s="18"/>
      <c r="H22" s="18"/>
      <c r="I22" s="18"/>
      <c r="J22" s="18"/>
      <c r="K22" s="5"/>
      <c r="L22" s="5"/>
      <c r="M22" s="21"/>
    </row>
    <row r="23" spans="2:13" ht="15" customHeight="1">
      <c r="B23" s="20"/>
      <c r="C23" s="76"/>
      <c r="D23" s="16"/>
      <c r="E23" s="16"/>
      <c r="F23" s="5"/>
      <c r="G23" s="18"/>
      <c r="H23" s="18"/>
      <c r="I23" s="18"/>
      <c r="J23" s="18"/>
      <c r="K23" s="14"/>
      <c r="L23" s="14"/>
      <c r="M23" s="21"/>
    </row>
    <row r="24" spans="2:13" ht="15" customHeight="1">
      <c r="B24" s="20"/>
      <c r="C24" s="76"/>
      <c r="D24" s="16"/>
      <c r="E24" s="16"/>
      <c r="F24" s="5"/>
      <c r="G24" s="18"/>
      <c r="H24" s="18"/>
      <c r="I24" s="18"/>
      <c r="J24" s="18"/>
      <c r="K24" s="14"/>
      <c r="L24" s="14"/>
      <c r="M24" s="21"/>
    </row>
    <row r="25" spans="2:13" ht="15" customHeight="1">
      <c r="B25" s="20"/>
      <c r="C25" s="76"/>
      <c r="D25" s="16"/>
      <c r="E25" s="16"/>
      <c r="F25" s="5"/>
      <c r="G25" s="18"/>
      <c r="H25" s="18"/>
      <c r="I25" s="18"/>
      <c r="J25" s="18"/>
      <c r="K25" s="14"/>
      <c r="L25" s="71"/>
      <c r="M25" s="21"/>
    </row>
    <row r="26" spans="2:13" ht="15" customHeight="1">
      <c r="B26" s="20"/>
      <c r="C26" s="76"/>
      <c r="D26" s="16"/>
      <c r="E26" s="16"/>
      <c r="F26" s="5"/>
      <c r="G26" s="18"/>
      <c r="H26" s="18"/>
      <c r="I26" s="18"/>
      <c r="J26" s="18"/>
      <c r="K26" s="14"/>
      <c r="L26" s="24"/>
      <c r="M26" s="21"/>
    </row>
    <row r="27" spans="2:13" ht="15" customHeight="1">
      <c r="B27" s="20"/>
      <c r="C27" s="18"/>
      <c r="D27" s="5"/>
      <c r="E27" s="5"/>
      <c r="F27" s="5"/>
      <c r="G27" s="18"/>
      <c r="H27" s="18"/>
      <c r="I27" s="18"/>
      <c r="J27" s="18"/>
      <c r="K27" s="77"/>
      <c r="L27" s="77"/>
      <c r="M27" s="21"/>
    </row>
    <row r="28" spans="2:13" ht="15" customHeight="1">
      <c r="B28" s="20"/>
      <c r="C28" s="18"/>
      <c r="D28" s="5"/>
      <c r="E28" s="5"/>
      <c r="F28" s="5"/>
      <c r="G28" s="18"/>
      <c r="H28" s="18"/>
      <c r="I28" s="18"/>
      <c r="J28" s="18"/>
      <c r="K28" s="77"/>
      <c r="L28" s="77"/>
      <c r="M28" s="21"/>
    </row>
    <row r="29" spans="2:13" ht="15" customHeight="1">
      <c r="B29" s="20"/>
      <c r="C29" s="18"/>
      <c r="D29" s="5"/>
      <c r="E29" s="5"/>
      <c r="F29" s="5"/>
      <c r="G29" s="18"/>
      <c r="H29" s="18"/>
      <c r="I29" s="18"/>
      <c r="J29" s="18"/>
      <c r="K29" s="77"/>
      <c r="L29" s="77"/>
      <c r="M29" s="21"/>
    </row>
    <row r="30" spans="2:13" ht="15" customHeight="1">
      <c r="B30" s="20"/>
      <c r="C30" s="18"/>
      <c r="D30" s="5"/>
      <c r="E30" s="5"/>
      <c r="F30" s="5"/>
      <c r="G30" s="18"/>
      <c r="H30" s="18"/>
      <c r="I30" s="18"/>
      <c r="J30" s="18"/>
      <c r="K30" s="77"/>
      <c r="L30" s="77"/>
      <c r="M30" s="21"/>
    </row>
    <row r="31" spans="2:13" ht="15" customHeight="1">
      <c r="B31" s="20"/>
      <c r="C31" s="12"/>
      <c r="D31" s="5"/>
      <c r="E31" s="5"/>
      <c r="F31" s="5"/>
      <c r="G31" s="12"/>
      <c r="H31" s="5"/>
      <c r="I31" s="5"/>
      <c r="J31" s="5"/>
      <c r="K31" s="5"/>
      <c r="L31" s="5"/>
      <c r="M31" s="21"/>
    </row>
    <row r="32" spans="2:13" ht="15" customHeight="1">
      <c r="B32" s="20"/>
      <c r="C32" s="76"/>
      <c r="D32" s="16"/>
      <c r="E32" s="1808" t="s">
        <v>1130</v>
      </c>
      <c r="F32" s="635"/>
      <c r="G32" s="635"/>
      <c r="H32" s="635"/>
      <c r="I32" s="1809"/>
      <c r="J32" s="1809"/>
      <c r="K32" s="1810"/>
      <c r="L32" s="1810"/>
      <c r="M32" s="21"/>
    </row>
    <row r="33" spans="2:13" ht="15" customHeight="1">
      <c r="B33" s="20"/>
      <c r="C33" s="76"/>
      <c r="D33" s="16"/>
      <c r="E33" s="10" t="s">
        <v>1135</v>
      </c>
      <c r="F33" s="5"/>
      <c r="G33" s="5"/>
      <c r="H33" s="5"/>
      <c r="I33" s="72"/>
      <c r="J33" s="72"/>
      <c r="K33" s="13"/>
      <c r="L33" s="13"/>
      <c r="M33" s="21"/>
    </row>
    <row r="34" spans="2:13" ht="15" customHeight="1">
      <c r="B34" s="20"/>
      <c r="C34" s="76"/>
      <c r="D34" s="16"/>
      <c r="E34" s="79"/>
      <c r="F34" s="4"/>
      <c r="G34" s="4"/>
      <c r="H34" s="4"/>
      <c r="I34" s="4"/>
      <c r="J34" s="4"/>
      <c r="K34" s="4"/>
      <c r="L34" s="4"/>
      <c r="M34" s="158"/>
    </row>
    <row r="35" spans="2:13" ht="15" customHeight="1">
      <c r="B35" s="20"/>
      <c r="C35" s="76"/>
      <c r="D35" s="16"/>
      <c r="E35" s="80" t="s">
        <v>83</v>
      </c>
      <c r="F35" s="81"/>
      <c r="G35" s="81"/>
      <c r="H35" s="81"/>
      <c r="I35" s="82"/>
      <c r="J35" s="83"/>
      <c r="K35" s="84"/>
      <c r="L35" s="84"/>
      <c r="M35" s="21"/>
    </row>
    <row r="36" spans="2:13" ht="15" customHeight="1">
      <c r="B36" s="20"/>
      <c r="C36" s="5"/>
      <c r="D36" s="5"/>
      <c r="E36" s="5"/>
      <c r="F36" s="1796" t="s">
        <v>1131</v>
      </c>
      <c r="G36" s="18"/>
      <c r="H36" s="5"/>
      <c r="I36" s="53"/>
      <c r="J36" s="52"/>
      <c r="K36" s="5"/>
      <c r="L36" s="14"/>
      <c r="M36" s="21"/>
    </row>
    <row r="37" spans="2:13" ht="9" customHeight="1">
      <c r="B37" s="20"/>
      <c r="C37" s="5"/>
      <c r="D37" s="5"/>
      <c r="E37" s="10"/>
      <c r="F37" s="1796"/>
      <c r="G37" s="18"/>
      <c r="H37" s="5"/>
      <c r="I37" s="53"/>
      <c r="J37" s="52"/>
      <c r="K37" s="5"/>
      <c r="L37" s="14"/>
      <c r="M37" s="21"/>
    </row>
    <row r="38" spans="2:13" ht="15" customHeight="1">
      <c r="B38" s="20"/>
      <c r="C38" s="5"/>
      <c r="D38" s="5"/>
      <c r="E38" s="1424" t="s">
        <v>1138</v>
      </c>
      <c r="F38" s="1811"/>
      <c r="G38" s="1812"/>
      <c r="H38" s="635"/>
      <c r="I38" s="1813"/>
      <c r="J38" s="1814"/>
      <c r="K38" s="635"/>
      <c r="L38" s="1815"/>
      <c r="M38" s="21"/>
    </row>
    <row r="39" spans="2:13" ht="15" customHeight="1">
      <c r="B39" s="20"/>
      <c r="C39" s="5"/>
      <c r="D39" s="5"/>
      <c r="E39" s="5" t="s">
        <v>1143</v>
      </c>
      <c r="F39" s="1796"/>
      <c r="G39" s="18"/>
      <c r="H39" s="5"/>
      <c r="I39" s="53"/>
      <c r="J39" s="52"/>
      <c r="K39" s="5"/>
      <c r="L39" s="14"/>
      <c r="M39" s="21"/>
    </row>
    <row r="40" spans="2:13" ht="15" customHeight="1">
      <c r="B40" s="20"/>
      <c r="C40" s="5"/>
      <c r="D40" s="5"/>
      <c r="E40" s="4"/>
      <c r="F40" s="1797"/>
      <c r="G40" s="159"/>
      <c r="H40" s="4"/>
      <c r="I40" s="1798"/>
      <c r="J40" s="1799"/>
      <c r="K40" s="4"/>
      <c r="L40" s="1800"/>
      <c r="M40" s="21"/>
    </row>
    <row r="41" spans="2:13" ht="15" customHeight="1">
      <c r="B41" s="20"/>
      <c r="C41" s="5"/>
      <c r="D41" s="5"/>
      <c r="E41" s="1803" t="s">
        <v>1140</v>
      </c>
      <c r="F41" s="1801"/>
      <c r="G41" s="1804" t="s">
        <v>1142</v>
      </c>
      <c r="H41" s="1801"/>
      <c r="I41" s="1805" t="s">
        <v>1141</v>
      </c>
      <c r="J41" s="1802"/>
      <c r="K41" s="1802"/>
      <c r="L41" s="1806" t="s">
        <v>1139</v>
      </c>
      <c r="M41" s="21"/>
    </row>
    <row r="42" spans="2:13" ht="15" customHeight="1">
      <c r="B42" s="20"/>
      <c r="C42" s="5"/>
      <c r="D42" s="5"/>
      <c r="E42" s="80"/>
      <c r="F42" s="1807" t="s">
        <v>1144</v>
      </c>
      <c r="G42" s="81"/>
      <c r="H42" s="81"/>
      <c r="I42" s="82"/>
      <c r="J42" s="83"/>
      <c r="K42" s="84"/>
      <c r="L42" s="84"/>
      <c r="M42" s="21"/>
    </row>
    <row r="43" spans="2:13" ht="9" customHeight="1">
      <c r="B43" s="20"/>
      <c r="C43" s="5"/>
      <c r="D43" s="5"/>
      <c r="E43" s="80"/>
      <c r="F43" s="81"/>
      <c r="G43" s="81"/>
      <c r="H43" s="81"/>
      <c r="I43" s="82"/>
      <c r="J43" s="83"/>
      <c r="K43" s="84"/>
      <c r="L43" s="84"/>
      <c r="M43" s="21"/>
    </row>
    <row r="44" spans="2:13">
      <c r="B44" s="20"/>
      <c r="C44" s="18"/>
      <c r="D44" s="5"/>
      <c r="E44" s="1424" t="s">
        <v>92</v>
      </c>
      <c r="F44" s="635"/>
      <c r="G44" s="635"/>
      <c r="H44" s="635"/>
      <c r="I44" s="635"/>
      <c r="J44" s="635"/>
      <c r="K44" s="635"/>
      <c r="L44" s="635"/>
      <c r="M44" s="21"/>
    </row>
    <row r="45" spans="2:13">
      <c r="B45" s="20"/>
      <c r="C45" s="18"/>
      <c r="D45" s="5"/>
      <c r="E45" s="5" t="s">
        <v>1137</v>
      </c>
      <c r="F45" s="5"/>
      <c r="G45" s="5"/>
      <c r="H45" s="5"/>
      <c r="I45" s="5"/>
      <c r="J45" s="5"/>
      <c r="K45" s="5"/>
      <c r="L45" s="5"/>
      <c r="M45" s="21"/>
    </row>
    <row r="46" spans="2:13">
      <c r="B46" s="20"/>
      <c r="C46" s="18"/>
      <c r="D46" s="5"/>
      <c r="E46" s="79"/>
      <c r="F46" s="4"/>
      <c r="G46" s="4"/>
      <c r="H46" s="4"/>
      <c r="I46" s="4"/>
      <c r="J46" s="4"/>
      <c r="K46" s="4"/>
      <c r="L46" s="4"/>
      <c r="M46" s="21"/>
    </row>
    <row r="47" spans="2:13">
      <c r="B47" s="20"/>
      <c r="C47" s="18"/>
      <c r="D47" s="5"/>
      <c r="E47" s="80" t="s">
        <v>93</v>
      </c>
      <c r="F47" s="81"/>
      <c r="G47" s="81"/>
      <c r="H47" s="81"/>
      <c r="I47" s="82"/>
      <c r="J47" s="83"/>
      <c r="K47" s="84"/>
      <c r="L47" s="84"/>
      <c r="M47" s="21"/>
    </row>
    <row r="48" spans="2:13">
      <c r="B48" s="20"/>
      <c r="C48" s="18"/>
      <c r="D48" s="5"/>
      <c r="E48" s="5"/>
      <c r="F48" s="5"/>
      <c r="G48" s="1795" t="s">
        <v>1132</v>
      </c>
      <c r="H48" s="5"/>
      <c r="I48" s="53"/>
      <c r="J48" s="52"/>
      <c r="K48" s="5"/>
      <c r="L48" s="14"/>
      <c r="M48" s="21"/>
    </row>
    <row r="49" spans="2:13" ht="9" customHeight="1">
      <c r="B49" s="20"/>
      <c r="C49" s="18"/>
      <c r="D49" s="5"/>
      <c r="E49" s="5"/>
      <c r="F49" s="5"/>
      <c r="G49" s="1795"/>
      <c r="H49" s="5"/>
      <c r="I49" s="53"/>
      <c r="J49" s="52"/>
      <c r="K49" s="5"/>
      <c r="L49" s="14"/>
      <c r="M49" s="21"/>
    </row>
    <row r="50" spans="2:13">
      <c r="B50" s="20"/>
      <c r="C50" s="18"/>
      <c r="D50" s="5"/>
      <c r="E50" s="1424" t="s">
        <v>88</v>
      </c>
      <c r="F50" s="635"/>
      <c r="G50" s="635"/>
      <c r="H50" s="635"/>
      <c r="I50" s="635"/>
      <c r="J50" s="635"/>
      <c r="K50" s="635"/>
      <c r="L50" s="635"/>
      <c r="M50" s="21"/>
    </row>
    <row r="51" spans="2:13">
      <c r="B51" s="20"/>
      <c r="C51" s="18"/>
      <c r="D51" s="5"/>
      <c r="E51" s="5" t="s">
        <v>1145</v>
      </c>
      <c r="F51" s="5"/>
      <c r="G51" s="5"/>
      <c r="H51" s="5"/>
      <c r="I51" s="5"/>
      <c r="J51" s="5"/>
      <c r="K51" s="5"/>
      <c r="L51" s="5"/>
      <c r="M51" s="21"/>
    </row>
    <row r="52" spans="2:13">
      <c r="B52" s="20"/>
      <c r="C52" s="18"/>
      <c r="D52" s="5"/>
      <c r="E52" s="79"/>
      <c r="F52" s="4"/>
      <c r="G52" s="4"/>
      <c r="H52" s="4"/>
      <c r="I52" s="4"/>
      <c r="J52" s="4"/>
      <c r="K52" s="4"/>
      <c r="L52" s="4"/>
      <c r="M52" s="21"/>
    </row>
    <row r="53" spans="2:13">
      <c r="B53" s="20"/>
      <c r="C53" s="18"/>
      <c r="D53" s="5"/>
      <c r="E53" s="80" t="s">
        <v>89</v>
      </c>
      <c r="F53" s="81"/>
      <c r="G53" s="81"/>
      <c r="H53" s="81"/>
      <c r="I53" s="82"/>
      <c r="J53" s="83"/>
      <c r="K53" s="84"/>
      <c r="L53" s="84"/>
      <c r="M53" s="21"/>
    </row>
    <row r="54" spans="2:13">
      <c r="B54" s="20"/>
      <c r="C54" s="18"/>
      <c r="D54" s="5"/>
      <c r="E54" s="10"/>
      <c r="F54" s="5"/>
      <c r="G54" s="5"/>
      <c r="H54" s="5"/>
      <c r="I54" s="1795" t="s">
        <v>1146</v>
      </c>
      <c r="J54" s="52"/>
      <c r="K54" s="10"/>
      <c r="L54" s="14"/>
      <c r="M54" s="21"/>
    </row>
    <row r="55" spans="2:13" ht="9" customHeight="1">
      <c r="B55" s="20"/>
      <c r="C55" s="18"/>
      <c r="D55" s="5"/>
      <c r="E55" s="5"/>
      <c r="F55" s="5"/>
      <c r="G55" s="1795"/>
      <c r="H55" s="5"/>
      <c r="I55" s="53"/>
      <c r="J55" s="52"/>
      <c r="K55" s="5"/>
      <c r="L55" s="14"/>
      <c r="M55" s="21"/>
    </row>
    <row r="56" spans="2:13">
      <c r="B56" s="20"/>
      <c r="C56" s="18"/>
      <c r="D56" s="5"/>
      <c r="E56" s="1424" t="s">
        <v>90</v>
      </c>
      <c r="F56" s="635"/>
      <c r="G56" s="635"/>
      <c r="H56" s="635"/>
      <c r="I56" s="635"/>
      <c r="J56" s="635"/>
      <c r="K56" s="635"/>
      <c r="L56" s="635"/>
      <c r="M56" s="21"/>
    </row>
    <row r="57" spans="2:13">
      <c r="B57" s="20"/>
      <c r="C57" s="18"/>
      <c r="D57" s="5"/>
      <c r="E57" s="5" t="s">
        <v>1136</v>
      </c>
      <c r="F57" s="5"/>
      <c r="G57" s="5"/>
      <c r="H57" s="5"/>
      <c r="I57" s="5"/>
      <c r="J57" s="5"/>
      <c r="K57" s="5"/>
      <c r="L57" s="5"/>
      <c r="M57" s="21"/>
    </row>
    <row r="58" spans="2:13">
      <c r="B58" s="20"/>
      <c r="C58" s="18"/>
      <c r="D58" s="5"/>
      <c r="E58" s="79"/>
      <c r="F58" s="4"/>
      <c r="G58" s="4"/>
      <c r="H58" s="4"/>
      <c r="I58" s="4"/>
      <c r="J58" s="4"/>
      <c r="K58" s="4"/>
      <c r="L58" s="4"/>
      <c r="M58" s="21"/>
    </row>
    <row r="59" spans="2:13">
      <c r="B59" s="20"/>
      <c r="C59" s="18"/>
      <c r="D59" s="5"/>
      <c r="E59" s="80" t="s">
        <v>91</v>
      </c>
      <c r="F59" s="81"/>
      <c r="G59" s="81"/>
      <c r="H59" s="81"/>
      <c r="I59" s="82"/>
      <c r="J59" s="83"/>
      <c r="K59" s="84"/>
      <c r="L59" s="84"/>
      <c r="M59" s="21"/>
    </row>
    <row r="60" spans="2:13">
      <c r="B60" s="20"/>
      <c r="C60" s="18"/>
      <c r="D60" s="5"/>
      <c r="E60" s="10"/>
      <c r="F60" s="1795" t="s">
        <v>1133</v>
      </c>
      <c r="G60" s="5"/>
      <c r="H60" s="10"/>
      <c r="I60" s="53"/>
      <c r="J60" s="52"/>
      <c r="K60" s="10"/>
      <c r="L60" s="14"/>
      <c r="M60" s="21"/>
    </row>
    <row r="61" spans="2:13" ht="9" customHeight="1">
      <c r="B61" s="20"/>
      <c r="C61" s="18"/>
      <c r="D61" s="5"/>
      <c r="E61" s="5"/>
      <c r="F61" s="5"/>
      <c r="G61" s="1795"/>
      <c r="H61" s="5"/>
      <c r="I61" s="53"/>
      <c r="J61" s="52"/>
      <c r="K61" s="5"/>
      <c r="L61" s="14"/>
      <c r="M61" s="21"/>
    </row>
    <row r="62" spans="2:13">
      <c r="B62" s="20"/>
      <c r="C62" s="76"/>
      <c r="D62" s="16"/>
      <c r="E62" s="1424" t="s">
        <v>94</v>
      </c>
      <c r="F62" s="635"/>
      <c r="G62" s="1812"/>
      <c r="H62" s="635"/>
      <c r="I62" s="1813"/>
      <c r="J62" s="1814"/>
      <c r="K62" s="1815"/>
      <c r="L62" s="1815"/>
      <c r="M62" s="21"/>
    </row>
    <row r="63" spans="2:13">
      <c r="B63" s="20"/>
      <c r="C63" s="76"/>
      <c r="D63" s="16"/>
      <c r="E63" s="78" t="s">
        <v>84</v>
      </c>
      <c r="F63" s="5"/>
      <c r="G63" s="18"/>
      <c r="H63" s="5"/>
      <c r="I63" s="74"/>
      <c r="J63" s="52"/>
      <c r="K63" s="14"/>
      <c r="L63" s="14"/>
      <c r="M63" s="21"/>
    </row>
    <row r="64" spans="2:13">
      <c r="B64" s="20"/>
      <c r="C64" s="76"/>
      <c r="D64" s="16"/>
      <c r="E64" s="79"/>
      <c r="F64" s="4"/>
      <c r="G64" s="4"/>
      <c r="H64" s="4"/>
      <c r="I64" s="4"/>
      <c r="J64" s="4"/>
      <c r="K64" s="4"/>
      <c r="L64" s="4"/>
      <c r="M64" s="21"/>
    </row>
    <row r="65" spans="1:19">
      <c r="B65" s="20"/>
      <c r="C65" s="76"/>
      <c r="D65" s="16"/>
      <c r="E65" s="80" t="s">
        <v>85</v>
      </c>
      <c r="F65" s="81"/>
      <c r="G65" s="81"/>
      <c r="H65" s="81"/>
      <c r="I65" s="82"/>
      <c r="J65" s="83"/>
      <c r="K65" s="84"/>
      <c r="L65" s="84"/>
      <c r="M65" s="21"/>
    </row>
    <row r="66" spans="1:19">
      <c r="B66" s="20"/>
      <c r="C66" s="76"/>
      <c r="D66" s="17"/>
      <c r="E66" s="5"/>
      <c r="F66" s="5"/>
      <c r="G66" s="1795" t="s">
        <v>1134</v>
      </c>
      <c r="H66" s="5"/>
      <c r="I66" s="53"/>
      <c r="J66" s="52"/>
      <c r="K66" s="10"/>
      <c r="L66" s="14"/>
      <c r="M66" s="21"/>
    </row>
    <row r="67" spans="1:19" ht="10" customHeight="1">
      <c r="B67" s="20"/>
      <c r="C67" s="5"/>
      <c r="D67" s="5"/>
      <c r="E67" s="5"/>
      <c r="F67" s="5"/>
      <c r="G67" s="5"/>
      <c r="H67" s="5"/>
      <c r="I67" s="5"/>
      <c r="J67" s="5"/>
      <c r="K67" s="5"/>
      <c r="L67" s="5"/>
      <c r="M67" s="21"/>
    </row>
    <row r="68" spans="1:19">
      <c r="B68" s="20"/>
      <c r="C68" s="18"/>
      <c r="D68" s="5"/>
      <c r="E68" s="1424" t="s">
        <v>86</v>
      </c>
      <c r="F68" s="635"/>
      <c r="G68" s="635"/>
      <c r="H68" s="635"/>
      <c r="I68" s="635"/>
      <c r="J68" s="635"/>
      <c r="K68" s="635"/>
      <c r="L68" s="635"/>
      <c r="M68" s="21"/>
    </row>
    <row r="69" spans="1:19">
      <c r="B69" s="20"/>
      <c r="C69" s="18"/>
      <c r="D69" s="5"/>
      <c r="E69" s="5" t="s">
        <v>1148</v>
      </c>
      <c r="F69" s="5"/>
      <c r="G69" s="5"/>
      <c r="H69" s="5"/>
      <c r="I69" s="5"/>
      <c r="J69" s="5"/>
      <c r="K69" s="5"/>
      <c r="L69" s="5"/>
      <c r="M69" s="21"/>
    </row>
    <row r="70" spans="1:19">
      <c r="B70" s="20"/>
      <c r="C70" s="18"/>
      <c r="D70" s="5"/>
      <c r="E70" s="79"/>
      <c r="F70" s="4"/>
      <c r="G70" s="4"/>
      <c r="H70" s="4"/>
      <c r="I70" s="4"/>
      <c r="J70" s="4"/>
      <c r="K70" s="4"/>
      <c r="L70" s="4"/>
      <c r="M70" s="21"/>
    </row>
    <row r="71" spans="1:19">
      <c r="B71" s="20"/>
      <c r="C71" s="18"/>
      <c r="D71" s="5"/>
      <c r="E71" s="80" t="s">
        <v>87</v>
      </c>
      <c r="F71" s="81"/>
      <c r="G71" s="81"/>
      <c r="H71" s="81"/>
      <c r="I71" s="82"/>
      <c r="J71" s="83"/>
      <c r="K71" s="84"/>
      <c r="L71" s="84"/>
      <c r="M71" s="21"/>
    </row>
    <row r="72" spans="1:19">
      <c r="B72" s="20"/>
      <c r="C72" s="18"/>
      <c r="D72" s="5"/>
      <c r="E72" s="5"/>
      <c r="F72" s="5"/>
      <c r="G72" s="5"/>
      <c r="H72" s="1795" t="s">
        <v>1147</v>
      </c>
      <c r="I72" s="5"/>
      <c r="J72" s="52"/>
      <c r="K72" s="5"/>
      <c r="L72" s="14"/>
      <c r="M72" s="21"/>
    </row>
    <row r="73" spans="1:19" ht="8" customHeight="1">
      <c r="B73" s="3"/>
      <c r="C73" s="159"/>
      <c r="D73" s="4"/>
      <c r="E73" s="4"/>
      <c r="F73" s="4"/>
      <c r="G73" s="4"/>
      <c r="H73" s="1825"/>
      <c r="I73" s="4"/>
      <c r="J73" s="1799"/>
      <c r="K73" s="4"/>
      <c r="L73" s="1800"/>
      <c r="M73" s="160"/>
    </row>
    <row r="74" spans="1:19" ht="8" customHeight="1">
      <c r="A74" s="5"/>
      <c r="B74" s="5"/>
      <c r="C74" s="18"/>
      <c r="D74" s="5"/>
      <c r="E74" s="2"/>
      <c r="F74" s="2"/>
      <c r="G74" s="5"/>
      <c r="H74" s="5"/>
      <c r="I74" s="5"/>
      <c r="J74" s="5"/>
      <c r="K74" s="5"/>
      <c r="L74" s="5"/>
      <c r="M74" s="5"/>
      <c r="N74" s="5"/>
    </row>
    <row r="75" spans="1:19" s="350" customFormat="1" ht="3" customHeight="1">
      <c r="A75" s="1827"/>
      <c r="B75" s="447"/>
      <c r="C75" s="447"/>
      <c r="D75" s="447"/>
      <c r="E75" s="447"/>
      <c r="F75" s="447"/>
      <c r="G75" s="447"/>
      <c r="H75" s="447"/>
      <c r="I75" s="447"/>
      <c r="J75" s="447"/>
      <c r="K75" s="447"/>
      <c r="L75" s="447"/>
      <c r="M75" s="447"/>
      <c r="N75" s="2"/>
      <c r="O75" s="2"/>
      <c r="P75" s="2"/>
      <c r="Q75"/>
      <c r="R75"/>
      <c r="S75" s="104"/>
    </row>
    <row r="76" spans="1:19" s="350" customFormat="1" ht="5" customHeight="1">
      <c r="A76" s="1827"/>
      <c r="B76" s="94"/>
      <c r="C76" s="94"/>
      <c r="D76" s="94"/>
      <c r="E76" s="94"/>
      <c r="F76" s="94"/>
      <c r="G76" s="94"/>
      <c r="H76" s="94"/>
      <c r="I76" s="94"/>
      <c r="J76" s="94"/>
      <c r="K76" s="94"/>
      <c r="L76" s="94"/>
      <c r="M76" s="94"/>
      <c r="N76" s="2"/>
      <c r="O76" s="2"/>
      <c r="P76" s="2"/>
      <c r="Q76"/>
      <c r="R76"/>
      <c r="S76" s="104"/>
    </row>
    <row r="77" spans="1:19" s="1819" customFormat="1" ht="18" customHeight="1">
      <c r="A77" s="1828"/>
      <c r="B77" s="1826"/>
      <c r="C77" s="1820" t="s">
        <v>1150</v>
      </c>
      <c r="D77" s="1821"/>
      <c r="E77" s="1822" t="s">
        <v>224</v>
      </c>
      <c r="F77" s="1820"/>
      <c r="G77" s="1823" t="s">
        <v>207</v>
      </c>
      <c r="H77" s="1820"/>
      <c r="I77" s="1820"/>
      <c r="J77" s="1820"/>
      <c r="K77" s="1821"/>
      <c r="L77" s="1824" t="s">
        <v>698</v>
      </c>
      <c r="N77" s="2"/>
      <c r="O77" s="2"/>
      <c r="P77" s="2"/>
      <c r="Q77"/>
      <c r="R77"/>
    </row>
    <row r="78" spans="1:19" s="350" customFormat="1" ht="4" customHeight="1">
      <c r="A78" s="1827"/>
      <c r="B78" s="94"/>
      <c r="C78" s="94"/>
      <c r="D78" s="94"/>
      <c r="E78" s="94"/>
      <c r="F78" s="94"/>
      <c r="G78" s="94"/>
      <c r="H78" s="94"/>
      <c r="I78" s="94"/>
      <c r="J78" s="94"/>
      <c r="K78" s="94"/>
      <c r="L78" s="94"/>
      <c r="M78" s="94"/>
      <c r="N78" s="2"/>
      <c r="O78" s="2"/>
      <c r="P78" s="2"/>
      <c r="Q78"/>
      <c r="R78"/>
      <c r="S78" s="104"/>
    </row>
    <row r="79" spans="1:19" s="350" customFormat="1" ht="3" customHeight="1">
      <c r="A79" s="1827"/>
      <c r="B79" s="488"/>
      <c r="C79" s="488"/>
      <c r="D79" s="488"/>
      <c r="E79" s="488"/>
      <c r="F79" s="488"/>
      <c r="G79" s="488"/>
      <c r="H79" s="488"/>
      <c r="I79" s="488"/>
      <c r="J79" s="488"/>
      <c r="K79" s="488"/>
      <c r="L79" s="488"/>
      <c r="M79" s="488"/>
      <c r="N79" s="2"/>
      <c r="O79" s="2"/>
      <c r="P79" s="2"/>
      <c r="Q79"/>
      <c r="R79"/>
      <c r="S79" s="104"/>
    </row>
    <row r="80" spans="1:19" s="2" customFormat="1">
      <c r="B80" s="5"/>
      <c r="C80" s="5"/>
      <c r="D80" s="5"/>
      <c r="E80" s="5"/>
      <c r="F80" s="5"/>
      <c r="K80" s="19"/>
      <c r="Q80"/>
      <c r="R80"/>
    </row>
    <row r="81" spans="17:18" s="2" customFormat="1">
      <c r="Q81"/>
      <c r="R81"/>
    </row>
    <row r="82" spans="17:18" s="2" customFormat="1">
      <c r="Q82"/>
      <c r="R82"/>
    </row>
    <row r="83" spans="17:18" s="2" customFormat="1">
      <c r="Q83"/>
      <c r="R83"/>
    </row>
    <row r="84" spans="17:18" s="2" customFormat="1"/>
    <row r="85" spans="17:18" s="2" customFormat="1"/>
    <row r="86" spans="17:18" s="2" customFormat="1"/>
    <row r="87" spans="17:18" s="2" customFormat="1"/>
    <row r="88" spans="17:18" s="2" customFormat="1"/>
    <row r="89" spans="17:18" s="2" customFormat="1"/>
    <row r="90" spans="17:18" s="2" customFormat="1"/>
    <row r="91" spans="17:18" s="2" customFormat="1"/>
    <row r="92" spans="17:18" s="2" customFormat="1"/>
    <row r="93" spans="17:18" s="2" customFormat="1"/>
    <row r="94" spans="17:18" s="2" customFormat="1"/>
    <row r="95" spans="17:18" s="2" customFormat="1"/>
    <row r="96" spans="17:18" s="2" customFormat="1"/>
    <row r="97" s="2" customFormat="1"/>
    <row r="98" s="2" customFormat="1"/>
  </sheetData>
  <phoneticPr fontId="11" type="noConversion"/>
  <pageMargins left="0.5" right="0.25" top="0.5" bottom="0.25" header="0" footer="0"/>
  <headerFooter>
    <oddFooter>&amp;C&amp;"Calibri,Regular"&amp;K000000InSIGHT™ is a registered trademark of Meridian Economics LLC. All rights reserved.</oddFooter>
  </headerFooter>
  <drawing r:id="rId1"/>
  <extLst>
    <ext xmlns:mx="http://schemas.microsoft.com/office/mac/excel/2008/main" uri="{64002731-A6B0-56B0-2670-7721B7C09600}">
      <mx:PLV Mode="0" OnePage="0" WScale="10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D724"/>
  <sheetViews>
    <sheetView workbookViewId="0">
      <pane xSplit="1" ySplit="2" topLeftCell="B272" activePane="bottomRight" state="frozen"/>
      <selection pane="topRight" activeCell="B1" sqref="B1"/>
      <selection pane="bottomLeft" activeCell="A3" sqref="A3"/>
      <selection pane="bottomRight" activeCell="F346" sqref="F346:F354"/>
    </sheetView>
  </sheetViews>
  <sheetFormatPr baseColWidth="10" defaultRowHeight="15" x14ac:dyDescent="0"/>
  <cols>
    <col min="1" max="1" width="13.83203125" customWidth="1"/>
    <col min="2" max="2" width="13.83203125" style="503" customWidth="1"/>
    <col min="3" max="5" width="9.83203125" style="36" customWidth="1"/>
    <col min="6" max="6" width="10.83203125" style="507"/>
    <col min="7" max="8" width="10.83203125" style="41"/>
    <col min="9" max="12" width="10.83203125" style="38"/>
    <col min="13" max="13" width="2.33203125" style="2" customWidth="1"/>
    <col min="14" max="14" width="20.33203125" style="2" customWidth="1"/>
    <col min="15" max="15" width="11.6640625" style="2" customWidth="1"/>
    <col min="16" max="21" width="10.83203125" style="2"/>
    <col min="22" max="22" width="11" style="2" customWidth="1"/>
    <col min="23" max="27" width="10.83203125" style="2"/>
    <col min="28" max="28" width="9" style="2" customWidth="1"/>
    <col min="29" max="29" width="7.1640625" style="2" customWidth="1"/>
    <col min="30" max="30" width="3" style="2" customWidth="1"/>
    <col min="31" max="16384" width="10.83203125" style="38"/>
  </cols>
  <sheetData>
    <row r="2" spans="1:30">
      <c r="A2" s="64" t="s">
        <v>24</v>
      </c>
      <c r="B2" s="509" t="s">
        <v>50</v>
      </c>
      <c r="C2" s="65" t="s">
        <v>568</v>
      </c>
      <c r="D2" s="65" t="s">
        <v>569</v>
      </c>
      <c r="E2" s="510" t="s">
        <v>441</v>
      </c>
      <c r="F2" s="511" t="s">
        <v>570</v>
      </c>
    </row>
    <row r="4" spans="1:30">
      <c r="A4" s="502">
        <v>22647</v>
      </c>
      <c r="B4" s="504">
        <v>62</v>
      </c>
      <c r="C4" s="505">
        <v>2.1499999999999998E-2</v>
      </c>
      <c r="D4" s="505"/>
      <c r="E4" s="505">
        <v>4.0800000000000003E-2</v>
      </c>
      <c r="F4" s="508"/>
      <c r="G4" s="38"/>
      <c r="H4" s="38"/>
    </row>
    <row r="5" spans="1:30">
      <c r="A5" s="502">
        <v>22678</v>
      </c>
      <c r="B5" s="504"/>
      <c r="C5" s="505">
        <v>2.3700000000000002E-2</v>
      </c>
      <c r="D5" s="505"/>
      <c r="E5" s="505">
        <v>4.0399999999999998E-2</v>
      </c>
      <c r="F5" s="508"/>
      <c r="G5" s="38"/>
      <c r="H5" s="38"/>
    </row>
    <row r="6" spans="1:30">
      <c r="A6" s="502">
        <v>22706</v>
      </c>
      <c r="B6" s="504"/>
      <c r="C6" s="505">
        <v>2.8500000000000001E-2</v>
      </c>
      <c r="D6" s="505"/>
      <c r="E6" s="505">
        <v>3.9300000000000002E-2</v>
      </c>
      <c r="F6" s="508"/>
      <c r="G6" s="38"/>
      <c r="H6" s="38"/>
    </row>
    <row r="7" spans="1:30">
      <c r="A7" s="502">
        <v>22737</v>
      </c>
      <c r="B7" s="504"/>
      <c r="C7" s="505">
        <v>2.7799999999999998E-2</v>
      </c>
      <c r="D7" s="505"/>
      <c r="E7" s="505">
        <v>3.8399999999999997E-2</v>
      </c>
      <c r="F7" s="508"/>
      <c r="G7" s="38"/>
      <c r="H7" s="38"/>
    </row>
    <row r="8" spans="1:30">
      <c r="A8" s="502">
        <v>22767</v>
      </c>
      <c r="B8" s="504"/>
      <c r="C8" s="505">
        <v>2.3599999999999999E-2</v>
      </c>
      <c r="D8" s="505"/>
      <c r="E8" s="505">
        <v>3.8699999999999998E-2</v>
      </c>
      <c r="F8" s="508"/>
      <c r="G8" s="38"/>
      <c r="H8" s="38"/>
    </row>
    <row r="9" spans="1:30">
      <c r="A9" s="502">
        <v>22798</v>
      </c>
      <c r="C9" s="505">
        <v>2.6800000000000001E-2</v>
      </c>
      <c r="E9" s="505">
        <v>3.9100000000000003E-2</v>
      </c>
      <c r="F9" s="508"/>
      <c r="G9" s="38"/>
      <c r="H9" s="38"/>
      <c r="M9" s="22"/>
      <c r="N9" s="155"/>
      <c r="O9" s="155"/>
      <c r="P9" s="155"/>
      <c r="Q9" s="155"/>
      <c r="R9" s="155"/>
      <c r="S9" s="155"/>
      <c r="T9" s="155"/>
      <c r="U9" s="155"/>
      <c r="V9" s="155"/>
      <c r="W9" s="155"/>
      <c r="X9" s="155"/>
      <c r="Y9" s="155"/>
      <c r="Z9" s="155"/>
      <c r="AA9" s="155"/>
      <c r="AB9" s="155"/>
      <c r="AC9" s="155"/>
      <c r="AD9" s="54"/>
    </row>
    <row r="10" spans="1:30">
      <c r="A10" s="502">
        <v>22828</v>
      </c>
      <c r="B10" s="504"/>
      <c r="C10" s="505">
        <v>2.7099999999999999E-2</v>
      </c>
      <c r="D10" s="505"/>
      <c r="E10" s="505">
        <v>4.0099999999999997E-2</v>
      </c>
      <c r="F10" s="508"/>
      <c r="G10" s="38"/>
      <c r="H10" s="38"/>
      <c r="M10" s="20"/>
      <c r="N10" s="5"/>
      <c r="O10" s="5"/>
      <c r="P10" s="5"/>
      <c r="Q10" s="5"/>
      <c r="R10" s="5"/>
      <c r="S10" s="5"/>
      <c r="T10" s="5"/>
      <c r="U10" s="5"/>
      <c r="V10" s="5"/>
      <c r="W10" s="5"/>
      <c r="X10" s="5"/>
      <c r="Y10" s="5"/>
      <c r="Z10" s="5"/>
      <c r="AA10" s="5"/>
      <c r="AB10" s="5"/>
      <c r="AC10" s="5"/>
      <c r="AD10" s="21"/>
    </row>
    <row r="11" spans="1:30">
      <c r="A11" s="502">
        <v>22859</v>
      </c>
      <c r="B11" s="504"/>
      <c r="C11" s="505">
        <v>2.9300000000000003E-2</v>
      </c>
      <c r="D11" s="505"/>
      <c r="E11" s="505">
        <v>3.9800000000000002E-2</v>
      </c>
      <c r="F11" s="508"/>
      <c r="G11" s="38"/>
      <c r="H11" s="38"/>
      <c r="M11" s="20"/>
      <c r="N11" s="5"/>
      <c r="O11" s="5"/>
      <c r="P11" s="5"/>
      <c r="Q11" s="5"/>
      <c r="R11" s="5"/>
      <c r="S11" s="5"/>
      <c r="T11" s="5"/>
      <c r="U11" s="5"/>
      <c r="V11" s="5"/>
      <c r="W11" s="5"/>
      <c r="X11" s="5"/>
      <c r="Y11" s="5"/>
      <c r="Z11" s="5"/>
      <c r="AA11" s="5"/>
      <c r="AB11" s="5"/>
      <c r="AC11" s="5"/>
      <c r="AD11" s="21"/>
    </row>
    <row r="12" spans="1:30">
      <c r="A12" s="502">
        <v>22890</v>
      </c>
      <c r="B12" s="504"/>
      <c r="C12" s="505">
        <v>2.8999999999999998E-2</v>
      </c>
      <c r="D12" s="505"/>
      <c r="E12" s="505">
        <v>3.9800000000000002E-2</v>
      </c>
      <c r="F12" s="508"/>
      <c r="G12" s="38"/>
      <c r="H12" s="38"/>
      <c r="M12" s="20"/>
      <c r="N12" s="5"/>
      <c r="O12" s="5"/>
      <c r="P12" s="5"/>
      <c r="Q12" s="5"/>
      <c r="R12" s="5"/>
      <c r="S12" s="5"/>
      <c r="T12" s="5"/>
      <c r="U12" s="5"/>
      <c r="V12" s="5"/>
      <c r="W12" s="5"/>
      <c r="X12" s="5"/>
      <c r="Y12" s="5"/>
      <c r="Z12" s="5"/>
      <c r="AA12" s="5"/>
      <c r="AB12" s="5"/>
      <c r="AC12" s="5"/>
      <c r="AD12" s="21"/>
    </row>
    <row r="13" spans="1:30">
      <c r="A13" s="502">
        <v>22920</v>
      </c>
      <c r="B13" s="504"/>
      <c r="C13" s="505">
        <v>2.8999999999999998E-2</v>
      </c>
      <c r="D13" s="505"/>
      <c r="E13" s="505">
        <v>3.9300000000000002E-2</v>
      </c>
      <c r="F13" s="508"/>
      <c r="G13" s="38"/>
      <c r="H13" s="38"/>
      <c r="M13" s="20"/>
      <c r="N13" s="5"/>
      <c r="O13" s="5"/>
      <c r="P13" s="5"/>
      <c r="Q13" s="5"/>
      <c r="R13" s="5"/>
      <c r="S13" s="5"/>
      <c r="T13" s="5"/>
      <c r="U13" s="5"/>
      <c r="V13" s="5"/>
      <c r="W13" s="5"/>
      <c r="X13" s="5"/>
      <c r="Y13" s="5"/>
      <c r="Z13" s="5"/>
      <c r="AA13" s="5"/>
      <c r="AB13" s="5"/>
      <c r="AC13" s="5"/>
      <c r="AD13" s="21"/>
    </row>
    <row r="14" spans="1:30">
      <c r="A14" s="502">
        <v>22951</v>
      </c>
      <c r="B14" s="504"/>
      <c r="C14" s="505">
        <v>2.9399999999999999E-2</v>
      </c>
      <c r="D14" s="505"/>
      <c r="E14" s="505">
        <v>3.9199999999999999E-2</v>
      </c>
      <c r="F14" s="508"/>
      <c r="G14" s="38"/>
      <c r="H14" s="38"/>
      <c r="M14" s="20"/>
      <c r="N14" s="5"/>
      <c r="O14" s="5"/>
      <c r="P14" s="5"/>
      <c r="Q14" s="5"/>
      <c r="R14" s="5"/>
      <c r="S14" s="5"/>
      <c r="T14" s="5"/>
      <c r="U14" s="5"/>
      <c r="V14" s="5"/>
      <c r="W14" s="5"/>
      <c r="X14" s="5"/>
      <c r="Y14" s="5"/>
      <c r="Z14" s="5"/>
      <c r="AA14" s="5"/>
      <c r="AB14" s="5"/>
      <c r="AC14" s="5"/>
      <c r="AD14" s="21"/>
    </row>
    <row r="15" spans="1:30">
      <c r="A15" s="502">
        <v>22981</v>
      </c>
      <c r="B15" s="504"/>
      <c r="C15" s="505">
        <v>2.9300000000000003E-2</v>
      </c>
      <c r="D15" s="505"/>
      <c r="E15" s="505">
        <v>3.8599999999999995E-2</v>
      </c>
      <c r="F15" s="508"/>
      <c r="G15" s="38"/>
      <c r="H15" s="38"/>
      <c r="M15" s="20"/>
      <c r="N15" s="5"/>
      <c r="O15" s="5"/>
      <c r="P15" s="5"/>
      <c r="Q15" s="5"/>
      <c r="R15" s="5"/>
      <c r="S15" s="5"/>
      <c r="T15" s="5"/>
      <c r="U15" s="5"/>
      <c r="V15" s="5"/>
      <c r="W15" s="5"/>
      <c r="X15" s="5"/>
      <c r="Y15" s="5"/>
      <c r="Z15" s="5"/>
      <c r="AA15" s="5"/>
      <c r="AB15" s="5"/>
      <c r="AC15" s="5"/>
      <c r="AD15" s="21"/>
    </row>
    <row r="16" spans="1:30">
      <c r="A16" s="502">
        <v>23012</v>
      </c>
      <c r="B16" s="504">
        <f>B4+1</f>
        <v>63</v>
      </c>
      <c r="C16" s="505">
        <v>2.92E-2</v>
      </c>
      <c r="D16" s="505"/>
      <c r="E16" s="505">
        <v>3.8300000000000001E-2</v>
      </c>
      <c r="F16" s="508"/>
      <c r="G16" s="38"/>
      <c r="H16" s="38"/>
      <c r="M16" s="3"/>
      <c r="N16" s="4"/>
      <c r="O16" s="4"/>
      <c r="P16" s="4"/>
      <c r="Q16" s="4"/>
      <c r="R16" s="4"/>
      <c r="S16" s="4"/>
      <c r="T16" s="4"/>
      <c r="U16" s="4"/>
      <c r="V16" s="4"/>
      <c r="W16" s="4"/>
      <c r="X16" s="4"/>
      <c r="Y16" s="4"/>
      <c r="Z16" s="4"/>
      <c r="AA16" s="4"/>
      <c r="AB16" s="4"/>
      <c r="AC16" s="4"/>
      <c r="AD16" s="160"/>
    </row>
    <row r="17" spans="1:30" ht="20">
      <c r="A17" s="502">
        <v>23043</v>
      </c>
      <c r="B17" s="504"/>
      <c r="C17" s="505">
        <v>0.03</v>
      </c>
      <c r="D17" s="505"/>
      <c r="E17" s="505">
        <v>3.9199999999999999E-2</v>
      </c>
      <c r="F17" s="508"/>
      <c r="G17" s="38"/>
      <c r="H17" s="38"/>
      <c r="M17" s="215" t="s">
        <v>225</v>
      </c>
      <c r="N17" s="215"/>
      <c r="O17" s="215"/>
      <c r="P17" s="215"/>
      <c r="Q17" s="215"/>
      <c r="R17" s="215"/>
      <c r="S17" s="215"/>
      <c r="T17" s="215"/>
      <c r="U17" s="215"/>
      <c r="V17" s="215"/>
      <c r="W17" s="215"/>
      <c r="X17" s="215"/>
      <c r="Y17" s="215"/>
      <c r="Z17" s="215"/>
      <c r="AA17" s="215"/>
      <c r="AB17" s="215"/>
      <c r="AC17" s="215"/>
      <c r="AD17" s="215"/>
    </row>
    <row r="18" spans="1:30" ht="10" customHeight="1">
      <c r="A18" s="502">
        <v>23071</v>
      </c>
      <c r="B18" s="504"/>
      <c r="C18" s="505">
        <v>2.98E-2</v>
      </c>
      <c r="D18" s="505"/>
      <c r="E18" s="505">
        <v>3.9300000000000002E-2</v>
      </c>
      <c r="F18" s="508"/>
      <c r="G18" s="38"/>
      <c r="H18" s="38"/>
      <c r="M18" s="210"/>
      <c r="N18" s="210"/>
      <c r="O18" s="210"/>
      <c r="P18" s="210"/>
      <c r="Q18" s="210"/>
      <c r="R18" s="210"/>
      <c r="S18" s="210"/>
      <c r="T18" s="210"/>
      <c r="U18" s="210"/>
      <c r="V18" s="210"/>
      <c r="W18" s="210"/>
      <c r="X18" s="210"/>
      <c r="Y18" s="210"/>
      <c r="Z18" s="210"/>
      <c r="AA18" s="210"/>
      <c r="AB18" s="211"/>
      <c r="AC18" s="210"/>
      <c r="AD18" s="210"/>
    </row>
    <row r="19" spans="1:30">
      <c r="A19" s="502">
        <v>23102</v>
      </c>
      <c r="B19" s="504"/>
      <c r="C19" s="505">
        <v>2.8999999999999998E-2</v>
      </c>
      <c r="D19" s="505"/>
      <c r="E19" s="505">
        <v>3.9699999999999999E-2</v>
      </c>
      <c r="F19" s="508"/>
      <c r="G19" s="38"/>
      <c r="H19" s="38"/>
      <c r="M19" s="5"/>
      <c r="N19" s="5"/>
      <c r="O19" s="5"/>
      <c r="P19" s="5"/>
      <c r="Q19" s="5"/>
      <c r="R19" s="5"/>
      <c r="S19" s="5"/>
      <c r="T19" s="5"/>
      <c r="U19" s="5"/>
      <c r="V19" s="5"/>
      <c r="W19" s="5"/>
      <c r="X19" s="5"/>
      <c r="Y19" s="5"/>
      <c r="Z19" s="5"/>
      <c r="AA19" s="5"/>
      <c r="AB19" s="5"/>
      <c r="AC19" s="5"/>
      <c r="AD19" s="5"/>
    </row>
    <row r="20" spans="1:30" ht="25">
      <c r="A20" s="502">
        <v>23132</v>
      </c>
      <c r="B20" s="504"/>
      <c r="C20" s="505">
        <v>0.03</v>
      </c>
      <c r="D20" s="505"/>
      <c r="E20" s="505">
        <v>3.9300000000000002E-2</v>
      </c>
      <c r="F20" s="508"/>
      <c r="G20" s="38"/>
      <c r="H20" s="38"/>
      <c r="M20" s="22"/>
      <c r="N20" s="155"/>
      <c r="O20" s="155"/>
      <c r="P20" s="155"/>
      <c r="Q20" s="155"/>
      <c r="R20" s="155"/>
      <c r="S20" s="155"/>
      <c r="T20" s="155"/>
      <c r="U20" s="155"/>
      <c r="V20" s="155"/>
      <c r="W20" s="155"/>
      <c r="X20" s="155"/>
      <c r="Y20" s="155"/>
      <c r="Z20" s="155"/>
      <c r="AA20" s="155"/>
      <c r="AB20" s="212"/>
      <c r="AC20" s="155"/>
      <c r="AD20" s="54"/>
    </row>
    <row r="21" spans="1:30" ht="45">
      <c r="A21" s="502">
        <v>23163</v>
      </c>
      <c r="C21" s="505">
        <v>2.9900000000000003E-2</v>
      </c>
      <c r="E21" s="505">
        <v>3.9900000000000005E-2</v>
      </c>
      <c r="F21" s="508"/>
      <c r="G21" s="38"/>
      <c r="H21" s="38"/>
      <c r="M21" s="20"/>
      <c r="N21" s="5"/>
      <c r="O21" s="5"/>
      <c r="P21" s="5"/>
      <c r="Q21" s="5"/>
      <c r="R21" s="5"/>
      <c r="S21" s="38"/>
      <c r="T21" s="97" t="s">
        <v>567</v>
      </c>
      <c r="U21" s="5"/>
      <c r="V21" s="5"/>
      <c r="W21" s="5"/>
      <c r="X21" s="5"/>
      <c r="Y21" s="5"/>
      <c r="Z21" s="5"/>
      <c r="AA21" s="5"/>
      <c r="AB21" s="5"/>
      <c r="AC21" s="5"/>
      <c r="AD21" s="21"/>
    </row>
    <row r="22" spans="1:30">
      <c r="A22" s="502">
        <v>23193</v>
      </c>
      <c r="B22" s="504"/>
      <c r="C22" s="505">
        <v>3.0200000000000001E-2</v>
      </c>
      <c r="D22" s="505"/>
      <c r="E22" s="505">
        <v>4.0199999999999993E-2</v>
      </c>
      <c r="F22" s="508"/>
      <c r="G22" s="38"/>
      <c r="H22" s="38"/>
      <c r="M22" s="20"/>
      <c r="N22" s="5"/>
      <c r="O22" s="5"/>
      <c r="P22" s="5"/>
      <c r="Q22" s="5"/>
      <c r="R22" s="5"/>
      <c r="S22" s="5"/>
      <c r="T22" s="5"/>
      <c r="U22" s="5"/>
      <c r="V22" s="5"/>
      <c r="W22" s="5"/>
      <c r="X22" s="5"/>
      <c r="Y22" s="5"/>
      <c r="Z22" s="5"/>
      <c r="AA22" s="5"/>
      <c r="AB22" s="5"/>
      <c r="AC22" s="5"/>
      <c r="AD22" s="21"/>
    </row>
    <row r="23" spans="1:30">
      <c r="A23" s="502">
        <v>23224</v>
      </c>
      <c r="B23" s="504"/>
      <c r="C23" s="505">
        <v>3.49E-2</v>
      </c>
      <c r="D23" s="505"/>
      <c r="E23" s="505">
        <v>0.04</v>
      </c>
      <c r="F23" s="508"/>
      <c r="G23" s="38"/>
      <c r="H23" s="38"/>
      <c r="M23" s="20"/>
      <c r="N23" s="5"/>
      <c r="O23" s="5"/>
      <c r="P23" s="5"/>
      <c r="Q23" s="5"/>
      <c r="R23" s="5"/>
      <c r="S23" s="5"/>
      <c r="T23" s="5"/>
      <c r="U23" s="5"/>
      <c r="V23" s="5"/>
      <c r="W23" s="5"/>
      <c r="X23" s="5"/>
      <c r="Y23" s="5"/>
      <c r="Z23" s="5"/>
      <c r="AA23" s="5"/>
      <c r="AB23" s="5"/>
      <c r="AC23" s="5"/>
      <c r="AD23" s="21"/>
    </row>
    <row r="24" spans="1:30">
      <c r="A24" s="502">
        <v>23255</v>
      </c>
      <c r="B24" s="504"/>
      <c r="C24" s="505">
        <v>3.4799999999999998E-2</v>
      </c>
      <c r="D24" s="505"/>
      <c r="E24" s="505">
        <v>4.0800000000000003E-2</v>
      </c>
      <c r="F24" s="508"/>
      <c r="G24" s="38"/>
      <c r="H24" s="38"/>
      <c r="M24" s="20"/>
      <c r="N24" s="5"/>
      <c r="O24" s="5"/>
      <c r="P24" s="5"/>
      <c r="Q24" s="5"/>
      <c r="R24" s="5"/>
      <c r="S24" s="5"/>
      <c r="T24" s="5"/>
      <c r="U24" s="5"/>
      <c r="V24" s="5"/>
      <c r="W24" s="5"/>
      <c r="X24" s="5"/>
      <c r="Y24" s="5"/>
      <c r="Z24" s="5"/>
      <c r="AA24" s="5"/>
      <c r="AB24" s="5"/>
      <c r="AC24" s="5"/>
      <c r="AD24" s="21"/>
    </row>
    <row r="25" spans="1:30" ht="20">
      <c r="A25" s="502">
        <v>23285</v>
      </c>
      <c r="B25" s="504"/>
      <c r="C25" s="505">
        <v>3.5000000000000003E-2</v>
      </c>
      <c r="D25" s="505"/>
      <c r="E25" s="505">
        <v>4.1100000000000005E-2</v>
      </c>
      <c r="F25" s="508"/>
      <c r="G25" s="38"/>
      <c r="H25" s="38"/>
      <c r="M25" s="20"/>
      <c r="N25" s="5"/>
      <c r="O25" s="5"/>
      <c r="P25" s="246"/>
      <c r="R25" s="5"/>
      <c r="S25" s="5"/>
      <c r="T25" s="5"/>
      <c r="U25" s="5"/>
      <c r="V25" s="5"/>
      <c r="W25" s="5"/>
      <c r="X25" s="5"/>
      <c r="Y25" s="246"/>
      <c r="Z25" s="5"/>
      <c r="AA25" s="5"/>
      <c r="AB25" s="5"/>
      <c r="AC25" s="5"/>
      <c r="AD25" s="21"/>
    </row>
    <row r="26" spans="1:30">
      <c r="A26" s="502">
        <v>23316</v>
      </c>
      <c r="B26" s="504"/>
      <c r="C26" s="505">
        <v>3.4799999999999998E-2</v>
      </c>
      <c r="D26" s="505"/>
      <c r="E26" s="505">
        <v>4.1200000000000001E-2</v>
      </c>
      <c r="F26" s="508"/>
      <c r="G26" s="38"/>
      <c r="H26" s="38"/>
      <c r="M26" s="20"/>
      <c r="N26" s="5"/>
      <c r="O26" s="476"/>
      <c r="Q26" s="5"/>
      <c r="T26" s="477"/>
      <c r="U26" s="5"/>
      <c r="V26" s="5"/>
      <c r="W26" s="5"/>
      <c r="X26" s="5"/>
      <c r="Y26" s="5"/>
      <c r="Z26" s="5"/>
      <c r="AA26" s="5"/>
      <c r="AB26" s="5"/>
      <c r="AC26" s="5"/>
      <c r="AD26" s="21"/>
    </row>
    <row r="27" spans="1:30">
      <c r="A27" s="502">
        <v>23346</v>
      </c>
      <c r="B27" s="504"/>
      <c r="C27" s="505">
        <v>3.3799999999999997E-2</v>
      </c>
      <c r="D27" s="505"/>
      <c r="E27" s="505">
        <v>4.1299999999999996E-2</v>
      </c>
      <c r="F27" s="508"/>
      <c r="G27" s="38"/>
      <c r="H27" s="38"/>
      <c r="M27" s="20"/>
      <c r="N27" s="5"/>
      <c r="O27" s="476"/>
      <c r="P27" s="5"/>
      <c r="Q27" s="5"/>
      <c r="R27" s="5"/>
      <c r="S27" s="5"/>
      <c r="T27" s="478"/>
      <c r="U27" s="5"/>
      <c r="V27" s="5"/>
      <c r="W27" s="5"/>
      <c r="X27" s="5"/>
      <c r="Y27" s="5"/>
      <c r="Z27" s="5"/>
      <c r="AA27" s="5"/>
      <c r="AB27" s="5"/>
      <c r="AC27" s="5"/>
      <c r="AD27" s="21"/>
    </row>
    <row r="28" spans="1:30">
      <c r="A28" s="502">
        <v>23377</v>
      </c>
      <c r="B28" s="504">
        <f>B16+1</f>
        <v>64</v>
      </c>
      <c r="C28" s="505">
        <v>3.4799999999999998E-2</v>
      </c>
      <c r="D28" s="505"/>
      <c r="E28" s="505">
        <v>4.1700000000000001E-2</v>
      </c>
      <c r="F28" s="508"/>
      <c r="G28" s="38"/>
      <c r="H28" s="38"/>
      <c r="M28" s="20"/>
      <c r="N28" s="5"/>
      <c r="O28" s="5"/>
      <c r="P28" s="5"/>
      <c r="Q28" s="5"/>
      <c r="R28" s="5"/>
      <c r="S28" s="5"/>
      <c r="T28" s="5"/>
      <c r="U28" s="5"/>
      <c r="V28" s="5"/>
      <c r="W28" s="5"/>
      <c r="X28" s="5"/>
      <c r="Y28" s="5"/>
      <c r="Z28" s="5"/>
      <c r="AA28" s="5"/>
      <c r="AB28" s="5"/>
      <c r="AC28" s="5"/>
      <c r="AD28" s="21"/>
    </row>
    <row r="29" spans="1:30">
      <c r="A29" s="502">
        <v>23408</v>
      </c>
      <c r="B29" s="504"/>
      <c r="C29" s="505">
        <v>3.4799999999999998E-2</v>
      </c>
      <c r="D29" s="505"/>
      <c r="E29" s="505">
        <v>4.1500000000000002E-2</v>
      </c>
      <c r="F29" s="508"/>
      <c r="G29" s="38"/>
      <c r="H29" s="38"/>
      <c r="M29" s="20"/>
      <c r="N29" s="5"/>
      <c r="O29" s="5"/>
      <c r="P29" s="5"/>
      <c r="Q29" s="5"/>
      <c r="R29" s="5"/>
      <c r="S29" s="5"/>
      <c r="T29" s="5"/>
      <c r="U29" s="5"/>
      <c r="V29" s="5"/>
      <c r="W29" s="5"/>
      <c r="X29" s="5"/>
      <c r="Y29" s="5"/>
      <c r="Z29" s="5"/>
      <c r="AA29" s="5"/>
      <c r="AB29" s="5"/>
      <c r="AC29" s="5"/>
      <c r="AD29" s="21"/>
    </row>
    <row r="30" spans="1:30">
      <c r="A30" s="502">
        <v>23437</v>
      </c>
      <c r="B30" s="504"/>
      <c r="C30" s="505">
        <v>3.4300000000000004E-2</v>
      </c>
      <c r="D30" s="505"/>
      <c r="E30" s="505">
        <v>4.2199999999999994E-2</v>
      </c>
      <c r="F30" s="508"/>
      <c r="G30" s="38"/>
      <c r="H30" s="38"/>
      <c r="M30" s="20"/>
      <c r="N30" s="5"/>
      <c r="O30" s="5"/>
      <c r="P30" s="5"/>
      <c r="Q30" s="5"/>
      <c r="R30" s="5"/>
      <c r="S30" s="5"/>
      <c r="T30" s="5"/>
      <c r="U30" s="5"/>
      <c r="V30" s="5"/>
      <c r="W30" s="5"/>
      <c r="X30" s="5"/>
      <c r="Y30" s="5"/>
      <c r="Z30" s="5"/>
      <c r="AA30" s="5"/>
      <c r="AB30" s="5"/>
      <c r="AC30" s="5"/>
      <c r="AD30" s="21"/>
    </row>
    <row r="31" spans="1:30">
      <c r="A31" s="502">
        <v>23468</v>
      </c>
      <c r="B31" s="504"/>
      <c r="C31" s="505">
        <v>3.4700000000000002E-2</v>
      </c>
      <c r="D31" s="505"/>
      <c r="E31" s="505">
        <v>4.2300000000000004E-2</v>
      </c>
      <c r="F31" s="508"/>
      <c r="G31" s="38"/>
      <c r="H31" s="38"/>
      <c r="M31" s="20"/>
      <c r="N31" s="5"/>
      <c r="O31" s="5"/>
      <c r="P31" s="5"/>
      <c r="Q31" s="5"/>
      <c r="R31" s="5"/>
      <c r="S31" s="5"/>
      <c r="T31" s="5"/>
      <c r="U31" s="5"/>
      <c r="V31" s="5"/>
      <c r="W31" s="5"/>
      <c r="X31" s="5"/>
      <c r="Y31" s="5"/>
      <c r="Z31" s="5"/>
      <c r="AA31" s="5"/>
      <c r="AB31" s="5"/>
      <c r="AC31" s="5"/>
      <c r="AD31" s="21"/>
    </row>
    <row r="32" spans="1:30">
      <c r="A32" s="502">
        <v>23498</v>
      </c>
      <c r="B32" s="504"/>
      <c r="C32" s="505">
        <v>3.5000000000000003E-2</v>
      </c>
      <c r="D32" s="505"/>
      <c r="E32" s="505">
        <v>4.2000000000000003E-2</v>
      </c>
      <c r="F32" s="508"/>
      <c r="G32" s="38"/>
      <c r="H32" s="38"/>
      <c r="M32" s="20"/>
      <c r="N32" s="5"/>
      <c r="O32" s="5"/>
      <c r="P32" s="5"/>
      <c r="Q32" s="5"/>
      <c r="R32" s="5"/>
      <c r="S32" s="5"/>
      <c r="T32" s="5"/>
      <c r="U32" s="5"/>
      <c r="V32" s="5"/>
      <c r="W32" s="5"/>
      <c r="X32" s="5"/>
      <c r="Y32" s="5"/>
      <c r="Z32" s="5"/>
      <c r="AA32" s="5"/>
      <c r="AB32" s="5"/>
      <c r="AC32" s="5"/>
      <c r="AD32" s="21"/>
    </row>
    <row r="33" spans="1:30">
      <c r="A33" s="502">
        <v>23529</v>
      </c>
      <c r="B33" s="504"/>
      <c r="C33" s="505">
        <v>3.5000000000000003E-2</v>
      </c>
      <c r="D33" s="505"/>
      <c r="E33" s="505">
        <v>4.1700000000000001E-2</v>
      </c>
      <c r="F33" s="508"/>
      <c r="G33" s="38"/>
      <c r="H33" s="38"/>
      <c r="M33" s="20"/>
      <c r="N33" s="5"/>
      <c r="O33" s="5"/>
      <c r="P33" s="5"/>
      <c r="Q33" s="5"/>
      <c r="R33" s="5"/>
      <c r="S33" s="5"/>
      <c r="T33" s="5"/>
      <c r="U33" s="5"/>
      <c r="V33" s="5"/>
      <c r="W33" s="5"/>
      <c r="X33" s="5"/>
      <c r="Y33" s="5"/>
      <c r="Z33" s="5"/>
      <c r="AA33" s="5"/>
      <c r="AB33" s="5"/>
      <c r="AC33" s="5"/>
      <c r="AD33" s="21"/>
    </row>
    <row r="34" spans="1:30">
      <c r="A34" s="502">
        <v>23559</v>
      </c>
      <c r="B34" s="504"/>
      <c r="C34" s="505">
        <v>3.4200000000000001E-2</v>
      </c>
      <c r="D34" s="505"/>
      <c r="E34" s="505">
        <v>4.1900000000000007E-2</v>
      </c>
      <c r="F34" s="508"/>
      <c r="G34" s="38"/>
      <c r="H34" s="38"/>
      <c r="M34" s="20"/>
      <c r="N34" s="5"/>
      <c r="O34" s="5"/>
      <c r="P34" s="5"/>
      <c r="Q34" s="5"/>
      <c r="R34" s="5"/>
      <c r="S34" s="5"/>
      <c r="T34" s="5"/>
      <c r="U34" s="5"/>
      <c r="V34" s="5"/>
      <c r="W34" s="5"/>
      <c r="X34" s="5"/>
      <c r="Y34" s="5"/>
      <c r="Z34" s="5"/>
      <c r="AA34" s="5"/>
      <c r="AB34" s="5"/>
      <c r="AC34" s="5"/>
      <c r="AD34" s="21"/>
    </row>
    <row r="35" spans="1:30">
      <c r="A35" s="502">
        <v>23590</v>
      </c>
      <c r="B35" s="504"/>
      <c r="C35" s="505">
        <v>3.5000000000000003E-2</v>
      </c>
      <c r="D35" s="505"/>
      <c r="E35" s="505">
        <v>4.1900000000000007E-2</v>
      </c>
      <c r="F35" s="508"/>
      <c r="G35" s="38"/>
      <c r="H35" s="38"/>
      <c r="M35" s="20"/>
      <c r="N35" s="5"/>
      <c r="O35" s="5"/>
      <c r="P35" s="5"/>
      <c r="Q35" s="5"/>
      <c r="R35" s="5"/>
      <c r="S35" s="5"/>
      <c r="T35" s="5"/>
      <c r="U35" s="5"/>
      <c r="V35" s="5"/>
      <c r="W35" s="5"/>
      <c r="X35" s="5"/>
      <c r="Y35" s="5"/>
      <c r="Z35" s="5"/>
      <c r="AA35" s="5"/>
      <c r="AB35" s="5"/>
      <c r="AC35" s="5"/>
      <c r="AD35" s="21"/>
    </row>
    <row r="36" spans="1:30">
      <c r="A36" s="502">
        <v>23621</v>
      </c>
      <c r="B36" s="504"/>
      <c r="C36" s="505">
        <v>3.4500000000000003E-2</v>
      </c>
      <c r="D36" s="505"/>
      <c r="E36" s="505">
        <v>4.2000000000000003E-2</v>
      </c>
      <c r="F36" s="508"/>
      <c r="G36" s="38"/>
      <c r="H36" s="38"/>
      <c r="M36" s="20"/>
      <c r="N36" s="5"/>
      <c r="O36" s="5"/>
      <c r="P36" s="5"/>
      <c r="Q36" s="5"/>
      <c r="R36" s="5"/>
      <c r="S36" s="5"/>
      <c r="T36" s="5"/>
      <c r="U36" s="5"/>
      <c r="V36" s="5"/>
      <c r="W36" s="5"/>
      <c r="X36" s="5"/>
      <c r="Y36" s="5"/>
      <c r="Z36" s="5"/>
      <c r="AA36" s="5"/>
      <c r="AB36" s="5"/>
      <c r="AC36" s="5"/>
      <c r="AD36" s="21"/>
    </row>
    <row r="37" spans="1:30">
      <c r="A37" s="502">
        <v>23651</v>
      </c>
      <c r="B37" s="504"/>
      <c r="C37" s="505">
        <v>3.3599999999999998E-2</v>
      </c>
      <c r="D37" s="505"/>
      <c r="E37" s="505">
        <v>4.1900000000000007E-2</v>
      </c>
      <c r="F37" s="508"/>
      <c r="G37" s="38"/>
      <c r="H37" s="38"/>
      <c r="M37" s="20"/>
      <c r="N37" s="5"/>
      <c r="O37" s="5"/>
      <c r="P37" s="5"/>
      <c r="Q37" s="5"/>
      <c r="R37" s="5"/>
      <c r="S37" s="5"/>
      <c r="T37" s="5"/>
      <c r="U37" s="5"/>
      <c r="V37" s="5"/>
      <c r="W37" s="5"/>
      <c r="X37" s="5"/>
      <c r="Y37" s="5"/>
      <c r="Z37" s="5"/>
      <c r="AA37" s="5"/>
      <c r="AB37" s="5"/>
      <c r="AC37" s="5"/>
      <c r="AD37" s="21"/>
    </row>
    <row r="38" spans="1:30">
      <c r="A38" s="502">
        <v>23682</v>
      </c>
      <c r="B38" s="504"/>
      <c r="C38" s="505">
        <v>3.5200000000000002E-2</v>
      </c>
      <c r="D38" s="505"/>
      <c r="E38" s="505">
        <v>4.1500000000000002E-2</v>
      </c>
      <c r="F38" s="508"/>
      <c r="G38" s="38"/>
      <c r="H38" s="38"/>
      <c r="M38" s="20"/>
      <c r="N38" s="5"/>
      <c r="O38" s="5"/>
      <c r="P38" s="5"/>
      <c r="Q38" s="5"/>
      <c r="R38" s="5"/>
      <c r="S38" s="5"/>
      <c r="T38" s="5"/>
      <c r="U38" s="5"/>
      <c r="V38" s="5"/>
      <c r="W38" s="5"/>
      <c r="X38" s="5"/>
      <c r="Y38" s="5"/>
      <c r="Z38" s="5"/>
      <c r="AA38" s="5"/>
      <c r="AB38" s="5"/>
      <c r="AC38" s="5"/>
      <c r="AD38" s="21"/>
    </row>
    <row r="39" spans="1:30">
      <c r="A39" s="502">
        <v>23712</v>
      </c>
      <c r="B39" s="504"/>
      <c r="C39" s="505">
        <v>3.85E-2</v>
      </c>
      <c r="D39" s="505"/>
      <c r="E39" s="505">
        <v>4.1799999999999997E-2</v>
      </c>
      <c r="F39" s="508"/>
      <c r="G39" s="38"/>
      <c r="H39" s="38"/>
      <c r="M39" s="20"/>
      <c r="N39" s="5"/>
      <c r="O39" s="5"/>
      <c r="P39" s="5"/>
      <c r="Q39" s="5"/>
      <c r="R39" s="5"/>
      <c r="S39" s="5"/>
      <c r="T39" s="5"/>
      <c r="U39" s="5"/>
      <c r="V39" s="5"/>
      <c r="W39" s="5"/>
      <c r="X39" s="5"/>
      <c r="Y39" s="5"/>
      <c r="Z39" s="5"/>
      <c r="AA39" s="5"/>
      <c r="AB39" s="5"/>
      <c r="AC39" s="5"/>
      <c r="AD39" s="21"/>
    </row>
    <row r="40" spans="1:30">
      <c r="A40" s="502">
        <v>23743</v>
      </c>
      <c r="B40" s="504">
        <f>B28+1</f>
        <v>65</v>
      </c>
      <c r="C40" s="505">
        <v>3.9E-2</v>
      </c>
      <c r="D40" s="505"/>
      <c r="E40" s="505">
        <v>4.1900000000000007E-2</v>
      </c>
      <c r="F40" s="508"/>
      <c r="G40" s="38"/>
      <c r="H40" s="38"/>
      <c r="M40" s="20"/>
      <c r="N40" s="5"/>
      <c r="O40" s="5"/>
      <c r="P40" s="5"/>
      <c r="Q40" s="5"/>
      <c r="R40" s="5"/>
      <c r="S40" s="5"/>
      <c r="T40" s="5"/>
      <c r="U40" s="5"/>
      <c r="V40" s="5"/>
      <c r="W40" s="5"/>
      <c r="X40" s="5"/>
      <c r="Y40" s="5"/>
      <c r="Z40" s="5"/>
      <c r="AA40" s="5"/>
      <c r="AB40" s="5"/>
      <c r="AC40" s="5"/>
      <c r="AD40" s="21"/>
    </row>
    <row r="41" spans="1:30">
      <c r="A41" s="502">
        <v>23774</v>
      </c>
      <c r="B41" s="504"/>
      <c r="C41" s="505">
        <v>3.9800000000000002E-2</v>
      </c>
      <c r="D41" s="505"/>
      <c r="E41" s="505">
        <v>4.2099999999999999E-2</v>
      </c>
      <c r="F41" s="508"/>
      <c r="G41" s="38"/>
      <c r="H41" s="38"/>
      <c r="M41" s="20"/>
      <c r="N41" s="5"/>
      <c r="O41" s="5"/>
      <c r="P41" s="5"/>
      <c r="Q41" s="5"/>
      <c r="R41" s="5"/>
      <c r="S41" s="5"/>
      <c r="T41" s="5"/>
      <c r="U41" s="5"/>
      <c r="V41" s="5"/>
      <c r="W41" s="5"/>
      <c r="X41" s="5"/>
      <c r="Y41" s="5"/>
      <c r="Z41" s="5"/>
      <c r="AA41" s="5"/>
      <c r="AB41" s="5"/>
      <c r="AC41" s="5"/>
      <c r="AD41" s="21"/>
    </row>
    <row r="42" spans="1:30">
      <c r="A42" s="502">
        <v>23802</v>
      </c>
      <c r="B42" s="504"/>
      <c r="C42" s="505">
        <v>4.0399999999999998E-2</v>
      </c>
      <c r="D42" s="505"/>
      <c r="E42" s="505">
        <v>4.2099999999999999E-2</v>
      </c>
      <c r="F42" s="508"/>
      <c r="G42" s="38"/>
      <c r="H42" s="38"/>
      <c r="M42" s="20"/>
      <c r="N42" s="5"/>
      <c r="O42" s="5"/>
      <c r="P42" s="5"/>
      <c r="Q42" s="5"/>
      <c r="R42" s="5"/>
      <c r="S42" s="5"/>
      <c r="T42" s="5"/>
      <c r="U42" s="5"/>
      <c r="V42" s="5"/>
      <c r="W42" s="5"/>
      <c r="X42" s="5"/>
      <c r="Y42" s="5"/>
      <c r="Z42" s="5"/>
      <c r="AA42" s="5"/>
      <c r="AB42" s="5"/>
      <c r="AC42" s="5"/>
      <c r="AD42" s="21"/>
    </row>
    <row r="43" spans="1:30">
      <c r="A43" s="502">
        <v>23833</v>
      </c>
      <c r="B43" s="504"/>
      <c r="C43" s="505">
        <v>4.0899999999999999E-2</v>
      </c>
      <c r="D43" s="505"/>
      <c r="E43" s="505">
        <v>4.2000000000000003E-2</v>
      </c>
      <c r="F43" s="508"/>
      <c r="G43" s="38"/>
      <c r="H43" s="38"/>
      <c r="M43" s="20"/>
      <c r="N43" s="5"/>
      <c r="O43" s="5"/>
      <c r="P43" s="5"/>
      <c r="Q43" s="5"/>
      <c r="R43" s="5"/>
      <c r="S43" s="5"/>
      <c r="T43" s="5"/>
      <c r="U43" s="5"/>
      <c r="V43" s="5"/>
      <c r="W43" s="5"/>
      <c r="X43" s="5"/>
      <c r="Y43" s="5"/>
      <c r="Z43" s="5"/>
      <c r="AA43" s="5"/>
      <c r="AB43" s="5"/>
      <c r="AC43" s="5"/>
      <c r="AD43" s="21"/>
    </row>
    <row r="44" spans="1:30" ht="17">
      <c r="A44" s="502">
        <v>23863</v>
      </c>
      <c r="B44" s="504"/>
      <c r="C44" s="505">
        <v>4.0999999999999995E-2</v>
      </c>
      <c r="D44" s="505"/>
      <c r="E44" s="505">
        <v>4.2099999999999999E-2</v>
      </c>
      <c r="F44" s="508"/>
      <c r="G44" s="38"/>
      <c r="H44" s="38"/>
      <c r="M44" s="20"/>
      <c r="N44" s="515"/>
      <c r="O44" s="515" t="s">
        <v>571</v>
      </c>
      <c r="P44" s="516"/>
      <c r="Q44" s="515"/>
      <c r="R44" s="517"/>
      <c r="S44" s="518"/>
      <c r="T44" s="518" t="s">
        <v>572</v>
      </c>
      <c r="U44" s="518"/>
      <c r="V44" s="519" t="s">
        <v>596</v>
      </c>
      <c r="W44" s="519"/>
      <c r="X44" s="519"/>
      <c r="Y44" s="519"/>
      <c r="Z44" s="516"/>
      <c r="AA44" s="516"/>
      <c r="AB44" s="5"/>
      <c r="AC44" s="5"/>
      <c r="AD44" s="21"/>
    </row>
    <row r="45" spans="1:30" ht="17">
      <c r="A45" s="502">
        <v>23894</v>
      </c>
      <c r="C45" s="505">
        <v>4.0399999999999998E-2</v>
      </c>
      <c r="E45" s="505">
        <v>4.2099999999999999E-2</v>
      </c>
      <c r="F45" s="508"/>
      <c r="G45" s="38"/>
      <c r="H45" s="38"/>
      <c r="M45" s="20"/>
      <c r="N45" s="520"/>
      <c r="O45" s="520" t="s">
        <v>573</v>
      </c>
      <c r="P45" s="521"/>
      <c r="Q45" s="520"/>
      <c r="R45" s="522" t="s">
        <v>528</v>
      </c>
      <c r="S45" s="523" t="s">
        <v>574</v>
      </c>
      <c r="T45" s="523" t="s">
        <v>575</v>
      </c>
      <c r="U45" s="523"/>
      <c r="V45" s="524" t="s">
        <v>565</v>
      </c>
      <c r="W45" s="524" t="s">
        <v>564</v>
      </c>
      <c r="X45" s="524" t="s">
        <v>576</v>
      </c>
      <c r="Y45" s="524" t="s">
        <v>577</v>
      </c>
      <c r="Z45" s="525" t="s">
        <v>578</v>
      </c>
      <c r="AA45" s="525" t="s">
        <v>579</v>
      </c>
      <c r="AB45" s="5"/>
      <c r="AC45" s="5"/>
      <c r="AD45" s="21"/>
    </row>
    <row r="46" spans="1:30" ht="19" customHeight="1">
      <c r="A46" s="502">
        <v>23924</v>
      </c>
      <c r="B46" s="504"/>
      <c r="C46" s="505">
        <v>4.0899999999999999E-2</v>
      </c>
      <c r="D46" s="505"/>
      <c r="E46" s="505">
        <v>4.2000000000000003E-2</v>
      </c>
      <c r="F46" s="508"/>
      <c r="G46" s="38"/>
      <c r="H46" s="38"/>
      <c r="M46" s="20"/>
      <c r="O46" s="513"/>
      <c r="P46" s="526"/>
      <c r="Q46" s="513"/>
      <c r="R46" s="513"/>
      <c r="S46" s="514"/>
      <c r="T46" s="514"/>
      <c r="U46" s="514"/>
      <c r="V46" s="527"/>
      <c r="W46" s="514"/>
      <c r="X46" s="514"/>
      <c r="Y46" s="514"/>
      <c r="Z46" s="526"/>
      <c r="AA46" s="526"/>
      <c r="AB46" s="290"/>
      <c r="AC46" s="290"/>
      <c r="AD46" s="21"/>
    </row>
    <row r="47" spans="1:30" ht="20" customHeight="1">
      <c r="A47" s="502">
        <v>23955</v>
      </c>
      <c r="B47" s="504"/>
      <c r="C47" s="505">
        <v>4.1200000000000001E-2</v>
      </c>
      <c r="D47" s="505"/>
      <c r="E47" s="505">
        <v>4.2500000000000003E-2</v>
      </c>
      <c r="F47" s="508"/>
      <c r="G47" s="38"/>
      <c r="H47" s="38"/>
      <c r="M47" s="20"/>
      <c r="N47" s="246" t="s">
        <v>597</v>
      </c>
      <c r="O47" s="528" t="s">
        <v>566</v>
      </c>
      <c r="P47" s="529"/>
      <c r="Q47" s="528"/>
      <c r="R47" s="558">
        <f>REPORT!F12</f>
        <v>1.5800000000000002E-2</v>
      </c>
      <c r="S47" s="530" t="s">
        <v>580</v>
      </c>
      <c r="T47" s="530" t="s">
        <v>459</v>
      </c>
      <c r="U47" s="530"/>
      <c r="V47" s="531">
        <f>((R62*5)-(R47*1))/4</f>
        <v>4.6300000000000001E-2</v>
      </c>
      <c r="W47" s="532">
        <f>((R61*5)-(R47*1))/4</f>
        <v>4.0549999999999996E-2</v>
      </c>
      <c r="X47" s="532">
        <f>((R60*3)-(R47*1))/2</f>
        <v>4.9250000000000002E-2</v>
      </c>
      <c r="Y47" s="532">
        <f>((R52*3)-(R47*1))/2</f>
        <v>2.9149999999999999E-2</v>
      </c>
      <c r="Z47" s="532">
        <f>((R51*3)-(R47*1))/2</f>
        <v>3.7099999999999994E-2</v>
      </c>
      <c r="AA47" s="532">
        <f>((R49*2)-(R47*1))/2</f>
        <v>1.0599999999999998E-2</v>
      </c>
      <c r="AB47" s="290"/>
      <c r="AC47" s="290"/>
      <c r="AD47" s="21"/>
    </row>
    <row r="48" spans="1:30" ht="20" customHeight="1">
      <c r="A48" s="502">
        <v>23986</v>
      </c>
      <c r="B48" s="504"/>
      <c r="C48" s="505">
        <v>4.0099999999999997E-2</v>
      </c>
      <c r="D48" s="505"/>
      <c r="E48" s="505">
        <v>4.2900000000000001E-2</v>
      </c>
      <c r="F48" s="508"/>
      <c r="G48" s="38"/>
      <c r="H48" s="38"/>
      <c r="M48" s="20"/>
      <c r="N48" s="246" t="s">
        <v>598</v>
      </c>
      <c r="O48" s="514" t="s">
        <v>581</v>
      </c>
      <c r="P48" s="514"/>
      <c r="Q48" s="513"/>
      <c r="R48" s="559">
        <v>1.4E-2</v>
      </c>
      <c r="S48" s="533" t="s">
        <v>582</v>
      </c>
      <c r="T48" s="533" t="s">
        <v>583</v>
      </c>
      <c r="U48" s="533"/>
      <c r="V48" s="534">
        <f>((R62*5)-(R48*1))/4</f>
        <v>4.675E-2</v>
      </c>
      <c r="W48" s="535">
        <f>((R61*5)-(R48*1))/4</f>
        <v>4.0999999999999995E-2</v>
      </c>
      <c r="X48" s="535">
        <f>((R60*3)-(R48*1))/2</f>
        <v>5.0150000000000007E-2</v>
      </c>
      <c r="Y48" s="535">
        <f>((R52*5)-(R48*1))/4</f>
        <v>2.7375E-2</v>
      </c>
      <c r="Z48" s="535">
        <f>((R54*3)-(R48*2))/1</f>
        <v>3.8000000000000006E-2</v>
      </c>
      <c r="AA48" s="535">
        <f>((R49*2)-(R48*1))/1</f>
        <v>2.3E-2</v>
      </c>
      <c r="AB48" s="290"/>
      <c r="AC48" s="290"/>
      <c r="AD48" s="21"/>
    </row>
    <row r="49" spans="1:30" ht="18" customHeight="1">
      <c r="A49" s="502">
        <v>24016</v>
      </c>
      <c r="B49" s="504"/>
      <c r="C49" s="505">
        <v>4.0800000000000003E-2</v>
      </c>
      <c r="D49" s="505"/>
      <c r="E49" s="505">
        <v>4.3499999999999997E-2</v>
      </c>
      <c r="F49" s="508"/>
      <c r="G49" s="38"/>
      <c r="H49" s="38"/>
      <c r="M49" s="20"/>
      <c r="N49" s="547" t="s">
        <v>599</v>
      </c>
      <c r="O49" s="536" t="s">
        <v>584</v>
      </c>
      <c r="P49" s="536"/>
      <c r="Q49" s="528"/>
      <c r="R49" s="560">
        <v>1.8499999999999999E-2</v>
      </c>
      <c r="S49" s="530" t="s">
        <v>585</v>
      </c>
      <c r="T49" s="530" t="s">
        <v>586</v>
      </c>
      <c r="U49" s="530"/>
      <c r="V49" s="531">
        <f>((R62*5)-(R49*2))/3</f>
        <v>5.4666666666666669E-2</v>
      </c>
      <c r="W49" s="532">
        <f>((R61*5)-(R49*2))/3</f>
        <v>4.6999999999999993E-2</v>
      </c>
      <c r="X49" s="532">
        <f>((R60*3)-(R49*2))/1</f>
        <v>7.7300000000000008E-2</v>
      </c>
      <c r="Y49" s="532">
        <f>((R52*5)-(R49*2))/3</f>
        <v>2.8833333333333332E-2</v>
      </c>
      <c r="Z49" s="532">
        <f>((R54*3)-(R49*2))/1</f>
        <v>2.9000000000000005E-2</v>
      </c>
      <c r="AA49" s="530" t="s">
        <v>459</v>
      </c>
      <c r="AB49" s="290"/>
      <c r="AC49" s="290"/>
      <c r="AD49" s="21"/>
    </row>
    <row r="50" spans="1:30" ht="9" customHeight="1">
      <c r="A50" s="502">
        <v>24047</v>
      </c>
      <c r="B50" s="504"/>
      <c r="C50" s="505">
        <v>4.0999999999999995E-2</v>
      </c>
      <c r="D50" s="505"/>
      <c r="E50" s="505">
        <v>4.4500000000000005E-2</v>
      </c>
      <c r="F50" s="508"/>
      <c r="G50" s="38"/>
      <c r="H50" s="38"/>
      <c r="M50" s="20"/>
      <c r="R50" s="546"/>
      <c r="S50" s="546"/>
      <c r="AB50" s="290"/>
      <c r="AC50" s="290"/>
      <c r="AD50" s="21"/>
    </row>
    <row r="51" spans="1:30" ht="19" customHeight="1">
      <c r="A51" s="502">
        <v>24077</v>
      </c>
      <c r="B51" s="504"/>
      <c r="C51" s="505">
        <v>4.3200000000000002E-2</v>
      </c>
      <c r="D51" s="505"/>
      <c r="E51" s="505">
        <v>4.6199999999999998E-2</v>
      </c>
      <c r="F51" s="508"/>
      <c r="G51" s="38"/>
      <c r="H51" s="38"/>
      <c r="M51" s="20"/>
      <c r="N51" s="570" t="s">
        <v>684</v>
      </c>
      <c r="O51" s="514" t="s">
        <v>587</v>
      </c>
      <c r="P51" s="514"/>
      <c r="Q51" s="513"/>
      <c r="R51" s="559">
        <v>0.03</v>
      </c>
      <c r="S51" s="533" t="s">
        <v>585</v>
      </c>
      <c r="T51" s="533" t="s">
        <v>586</v>
      </c>
      <c r="U51" s="533"/>
      <c r="V51" s="534">
        <f>((R62*5)-(R51*3))/2</f>
        <v>5.5500000000000008E-2</v>
      </c>
      <c r="W51" s="535">
        <f>((R61*5)-(R51*3))/2</f>
        <v>4.3999999999999997E-2</v>
      </c>
      <c r="X51" s="535" t="s">
        <v>459</v>
      </c>
      <c r="Y51" s="533" t="s">
        <v>459</v>
      </c>
      <c r="Z51" s="533" t="s">
        <v>459</v>
      </c>
      <c r="AA51" s="533" t="s">
        <v>459</v>
      </c>
      <c r="AB51" s="290"/>
      <c r="AC51" s="290"/>
      <c r="AD51" s="21"/>
    </row>
    <row r="52" spans="1:30" ht="19" customHeight="1">
      <c r="A52" s="502">
        <v>24108</v>
      </c>
      <c r="B52" s="504">
        <f>B40+1</f>
        <v>66</v>
      </c>
      <c r="C52" s="505">
        <v>4.4199999999999996E-2</v>
      </c>
      <c r="D52" s="505"/>
      <c r="E52" s="505">
        <v>4.6100000000000002E-2</v>
      </c>
      <c r="F52" s="508"/>
      <c r="G52" s="38"/>
      <c r="H52" s="38"/>
      <c r="M52" s="20"/>
      <c r="O52" s="536" t="s">
        <v>563</v>
      </c>
      <c r="P52" s="536"/>
      <c r="Q52" s="528"/>
      <c r="R52" s="560">
        <v>2.47E-2</v>
      </c>
      <c r="S52" s="530" t="s">
        <v>586</v>
      </c>
      <c r="T52" s="530" t="s">
        <v>585</v>
      </c>
      <c r="U52" s="530"/>
      <c r="V52" s="531">
        <f>((R62*5)-(R52*3))/2</f>
        <v>6.3450000000000006E-2</v>
      </c>
      <c r="W52" s="532">
        <f>((R61*5)-(R52*3))/2</f>
        <v>5.1949999999999996E-2</v>
      </c>
      <c r="X52" s="532" t="s">
        <v>459</v>
      </c>
      <c r="Y52" s="530" t="s">
        <v>459</v>
      </c>
      <c r="Z52" s="530" t="s">
        <v>459</v>
      </c>
      <c r="AA52" s="530" t="s">
        <v>459</v>
      </c>
      <c r="AB52" s="290"/>
      <c r="AC52" s="290"/>
      <c r="AD52" s="21"/>
    </row>
    <row r="53" spans="1:30" ht="11" customHeight="1">
      <c r="A53" s="502">
        <v>24139</v>
      </c>
      <c r="B53" s="504"/>
      <c r="C53" s="505">
        <v>4.5999999999999999E-2</v>
      </c>
      <c r="D53" s="505"/>
      <c r="E53" s="505">
        <v>4.8300000000000003E-2</v>
      </c>
      <c r="F53" s="508"/>
      <c r="G53" s="38"/>
      <c r="H53" s="38"/>
      <c r="M53" s="20"/>
      <c r="R53" s="546"/>
      <c r="S53" s="546"/>
      <c r="AB53" s="290"/>
      <c r="AC53" s="290"/>
      <c r="AD53" s="21"/>
    </row>
    <row r="54" spans="1:30" ht="19" customHeight="1">
      <c r="A54" s="502">
        <v>24167</v>
      </c>
      <c r="B54" s="504"/>
      <c r="C54" s="505">
        <v>4.6500000000000007E-2</v>
      </c>
      <c r="D54" s="505"/>
      <c r="E54" s="505">
        <v>4.87E-2</v>
      </c>
      <c r="F54" s="508"/>
      <c r="G54" s="38"/>
      <c r="H54" s="38"/>
      <c r="M54" s="20"/>
      <c r="O54" s="514" t="s">
        <v>588</v>
      </c>
      <c r="P54" s="514"/>
      <c r="Q54" s="513"/>
      <c r="R54" s="559">
        <v>2.1999999999999999E-2</v>
      </c>
      <c r="S54" s="533" t="s">
        <v>583</v>
      </c>
      <c r="T54" s="533" t="s">
        <v>582</v>
      </c>
      <c r="U54" s="533"/>
      <c r="V54" s="534">
        <f>((R62*5)-(R54*4))/1</f>
        <v>0.11300000000000002</v>
      </c>
      <c r="W54" s="535">
        <f>((R61*5)-(R54*4))/1</f>
        <v>0.09</v>
      </c>
      <c r="X54" s="535" t="s">
        <v>459</v>
      </c>
      <c r="Y54" s="533" t="s">
        <v>459</v>
      </c>
      <c r="Z54" s="533" t="s">
        <v>459</v>
      </c>
      <c r="AA54" s="533" t="s">
        <v>459</v>
      </c>
      <c r="AB54" s="290"/>
      <c r="AC54" s="290"/>
      <c r="AD54" s="21"/>
    </row>
    <row r="55" spans="1:30" ht="19" customHeight="1">
      <c r="A55" s="502">
        <v>24198</v>
      </c>
      <c r="B55" s="504"/>
      <c r="C55" s="505">
        <v>4.6699999999999998E-2</v>
      </c>
      <c r="D55" s="505"/>
      <c r="E55" s="505">
        <v>4.7500000000000001E-2</v>
      </c>
      <c r="F55" s="508"/>
      <c r="G55" s="38"/>
      <c r="H55" s="38"/>
      <c r="M55" s="20"/>
      <c r="O55" s="536" t="s">
        <v>589</v>
      </c>
      <c r="P55" s="536"/>
      <c r="Q55" s="528"/>
      <c r="R55" s="560">
        <v>2.5100000000000001E-2</v>
      </c>
      <c r="S55" s="530" t="s">
        <v>583</v>
      </c>
      <c r="T55" s="530" t="s">
        <v>582</v>
      </c>
      <c r="U55" s="530"/>
      <c r="V55" s="531">
        <f>((R62*5)-(R55*4))/1</f>
        <v>0.10060000000000001</v>
      </c>
      <c r="W55" s="532">
        <f>((R61*5)-(R55*4))/1</f>
        <v>7.7599999999999988E-2</v>
      </c>
      <c r="X55" s="532" t="s">
        <v>459</v>
      </c>
      <c r="Y55" s="530" t="s">
        <v>459</v>
      </c>
      <c r="Z55" s="530" t="s">
        <v>459</v>
      </c>
      <c r="AA55" s="530" t="s">
        <v>459</v>
      </c>
      <c r="AB55" s="290"/>
      <c r="AC55" s="290"/>
      <c r="AD55" s="21"/>
    </row>
    <row r="56" spans="1:30" ht="12" customHeight="1">
      <c r="A56" s="502">
        <v>24228</v>
      </c>
      <c r="B56" s="504"/>
      <c r="C56" s="505">
        <v>4.9000000000000002E-2</v>
      </c>
      <c r="D56" s="505"/>
      <c r="E56" s="505">
        <v>4.7800000000000002E-2</v>
      </c>
      <c r="F56" s="508"/>
      <c r="G56" s="38"/>
      <c r="H56" s="38"/>
      <c r="M56" s="20"/>
      <c r="R56" s="546"/>
      <c r="S56" s="546"/>
      <c r="AB56" s="290"/>
      <c r="AC56" s="290"/>
      <c r="AD56" s="21"/>
    </row>
    <row r="57" spans="1:30" ht="19" customHeight="1">
      <c r="A57" s="502">
        <v>24259</v>
      </c>
      <c r="B57" s="504"/>
      <c r="C57" s="505">
        <v>5.1699999999999996E-2</v>
      </c>
      <c r="D57" s="505"/>
      <c r="E57" s="505">
        <v>4.8099999999999997E-2</v>
      </c>
      <c r="F57" s="508"/>
      <c r="G57" s="38"/>
      <c r="H57" s="38"/>
      <c r="M57" s="20"/>
      <c r="O57" s="514" t="s">
        <v>590</v>
      </c>
      <c r="P57" s="514"/>
      <c r="Q57" s="513"/>
      <c r="R57" s="559">
        <v>2.2499999999999999E-2</v>
      </c>
      <c r="S57" s="533" t="s">
        <v>591</v>
      </c>
      <c r="T57" s="533" t="s">
        <v>459</v>
      </c>
      <c r="U57" s="533"/>
      <c r="V57" s="534" t="s">
        <v>459</v>
      </c>
      <c r="W57" s="535" t="s">
        <v>459</v>
      </c>
      <c r="X57" s="535" t="s">
        <v>459</v>
      </c>
      <c r="Y57" s="533" t="s">
        <v>459</v>
      </c>
      <c r="Z57" s="533" t="s">
        <v>459</v>
      </c>
      <c r="AA57" s="533" t="s">
        <v>459</v>
      </c>
      <c r="AB57" s="290"/>
      <c r="AC57" s="290"/>
      <c r="AD57" s="21"/>
    </row>
    <row r="58" spans="1:30" ht="19" customHeight="1">
      <c r="A58" s="502">
        <v>24289</v>
      </c>
      <c r="B58" s="504"/>
      <c r="C58" s="505">
        <v>5.2999999999999999E-2</v>
      </c>
      <c r="D58" s="505"/>
      <c r="E58" s="505">
        <v>5.0199999999999995E-2</v>
      </c>
      <c r="F58" s="508"/>
      <c r="G58" s="38"/>
      <c r="H58" s="38"/>
      <c r="M58" s="20"/>
      <c r="O58" s="536" t="s">
        <v>592</v>
      </c>
      <c r="P58" s="536"/>
      <c r="Q58" s="528"/>
      <c r="R58" s="560">
        <v>2.6100000000000002E-2</v>
      </c>
      <c r="S58" s="530" t="s">
        <v>591</v>
      </c>
      <c r="T58" s="530" t="s">
        <v>459</v>
      </c>
      <c r="U58" s="530"/>
      <c r="V58" s="531" t="s">
        <v>459</v>
      </c>
      <c r="W58" s="530" t="s">
        <v>459</v>
      </c>
      <c r="X58" s="530" t="s">
        <v>459</v>
      </c>
      <c r="Y58" s="530" t="s">
        <v>459</v>
      </c>
      <c r="Z58" s="530" t="s">
        <v>459</v>
      </c>
      <c r="AA58" s="530" t="s">
        <v>459</v>
      </c>
      <c r="AB58" s="290"/>
      <c r="AC58" s="290"/>
      <c r="AD58" s="21"/>
    </row>
    <row r="59" spans="1:30" ht="12" customHeight="1">
      <c r="A59" s="502">
        <v>24320</v>
      </c>
      <c r="B59" s="504"/>
      <c r="C59" s="505">
        <v>5.5300000000000002E-2</v>
      </c>
      <c r="D59" s="505"/>
      <c r="E59" s="505">
        <v>5.2199999999999996E-2</v>
      </c>
      <c r="F59" s="508"/>
      <c r="G59" s="38"/>
      <c r="H59" s="38"/>
      <c r="M59" s="20"/>
      <c r="O59" s="513"/>
      <c r="P59" s="514"/>
      <c r="Q59" s="513"/>
      <c r="R59" s="559"/>
      <c r="S59" s="533"/>
      <c r="T59" s="533"/>
      <c r="U59" s="533"/>
      <c r="V59" s="534"/>
      <c r="W59" s="514"/>
      <c r="X59" s="514"/>
      <c r="Y59" s="514"/>
      <c r="Z59" s="514"/>
      <c r="AA59" s="514"/>
      <c r="AB59" s="290"/>
      <c r="AC59" s="290"/>
      <c r="AD59" s="21"/>
    </row>
    <row r="60" spans="1:30" ht="19" customHeight="1">
      <c r="A60" s="502">
        <v>24351</v>
      </c>
      <c r="B60" s="504"/>
      <c r="C60" s="505">
        <v>5.4000000000000006E-2</v>
      </c>
      <c r="D60" s="505"/>
      <c r="E60" s="505">
        <v>5.1799999999999999E-2</v>
      </c>
      <c r="F60" s="508"/>
      <c r="G60" s="38"/>
      <c r="H60" s="38"/>
      <c r="M60" s="20"/>
      <c r="O60" s="528" t="s">
        <v>593</v>
      </c>
      <c r="P60" s="536"/>
      <c r="Q60" s="528"/>
      <c r="R60" s="560">
        <f>REPORT!F89</f>
        <v>3.8100000000000002E-2</v>
      </c>
      <c r="S60" s="530" t="s">
        <v>586</v>
      </c>
      <c r="T60" s="530" t="s">
        <v>585</v>
      </c>
      <c r="U60" s="530"/>
      <c r="V60" s="531">
        <f>((R62*5)-(R60*3))/2</f>
        <v>4.335E-2</v>
      </c>
      <c r="W60" s="532">
        <f>((R61*5)-(R60*3))/2</f>
        <v>3.1849999999999989E-2</v>
      </c>
      <c r="X60" s="530" t="s">
        <v>459</v>
      </c>
      <c r="Y60" s="530" t="s">
        <v>459</v>
      </c>
      <c r="Z60" s="530" t="s">
        <v>459</v>
      </c>
      <c r="AA60" s="530" t="s">
        <v>459</v>
      </c>
      <c r="AB60" s="290"/>
      <c r="AC60" s="290"/>
      <c r="AD60" s="21"/>
    </row>
    <row r="61" spans="1:30" ht="19" customHeight="1">
      <c r="A61" s="502">
        <v>24381</v>
      </c>
      <c r="B61" s="504"/>
      <c r="C61" s="505">
        <v>5.5300000000000002E-2</v>
      </c>
      <c r="D61" s="505"/>
      <c r="E61" s="505">
        <v>5.0099999999999999E-2</v>
      </c>
      <c r="F61" s="508"/>
      <c r="G61" s="38"/>
      <c r="H61" s="38"/>
      <c r="M61" s="20"/>
      <c r="O61" s="513" t="s">
        <v>594</v>
      </c>
      <c r="P61" s="514"/>
      <c r="Q61" s="513"/>
      <c r="R61" s="559">
        <f>REPORT!F95</f>
        <v>3.56E-2</v>
      </c>
      <c r="S61" s="533" t="s">
        <v>591</v>
      </c>
      <c r="T61" s="533" t="s">
        <v>459</v>
      </c>
      <c r="U61" s="533"/>
      <c r="V61" s="537" t="s">
        <v>459</v>
      </c>
      <c r="W61" s="533" t="s">
        <v>459</v>
      </c>
      <c r="X61" s="533" t="s">
        <v>459</v>
      </c>
      <c r="Y61" s="533" t="s">
        <v>459</v>
      </c>
      <c r="Z61" s="533" t="s">
        <v>459</v>
      </c>
      <c r="AA61" s="533" t="s">
        <v>459</v>
      </c>
      <c r="AB61" s="290"/>
      <c r="AC61" s="290"/>
      <c r="AD61" s="21"/>
    </row>
    <row r="62" spans="1:30" ht="19" customHeight="1">
      <c r="A62" s="502">
        <v>24412</v>
      </c>
      <c r="B62" s="504"/>
      <c r="C62" s="505">
        <v>5.7599999999999998E-2</v>
      </c>
      <c r="D62" s="505"/>
      <c r="E62" s="505">
        <v>5.16E-2</v>
      </c>
      <c r="F62" s="508"/>
      <c r="G62" s="38"/>
      <c r="H62" s="38"/>
      <c r="M62" s="20"/>
      <c r="N62" s="290"/>
      <c r="O62" s="528" t="s">
        <v>595</v>
      </c>
      <c r="P62" s="536"/>
      <c r="Q62" s="528"/>
      <c r="R62" s="560">
        <f>REPORT!F96</f>
        <v>4.02E-2</v>
      </c>
      <c r="S62" s="530" t="s">
        <v>591</v>
      </c>
      <c r="T62" s="530" t="s">
        <v>459</v>
      </c>
      <c r="U62" s="530"/>
      <c r="V62" s="538" t="s">
        <v>459</v>
      </c>
      <c r="W62" s="530" t="s">
        <v>459</v>
      </c>
      <c r="X62" s="530" t="s">
        <v>459</v>
      </c>
      <c r="Y62" s="530" t="s">
        <v>459</v>
      </c>
      <c r="Z62" s="530" t="s">
        <v>459</v>
      </c>
      <c r="AA62" s="530" t="s">
        <v>459</v>
      </c>
      <c r="AB62" s="290"/>
      <c r="AC62" s="290"/>
      <c r="AD62" s="21"/>
    </row>
    <row r="63" spans="1:30" ht="19" customHeight="1">
      <c r="A63" s="502">
        <v>24442</v>
      </c>
      <c r="B63" s="504"/>
      <c r="C63" s="505">
        <v>5.4000000000000006E-2</v>
      </c>
      <c r="D63" s="505"/>
      <c r="E63" s="505">
        <v>4.8399999999999999E-2</v>
      </c>
      <c r="F63" s="508"/>
      <c r="G63" s="38"/>
      <c r="H63" s="38"/>
      <c r="M63" s="20"/>
      <c r="N63" s="290"/>
      <c r="O63" s="539"/>
      <c r="P63" s="540"/>
      <c r="Q63" s="539"/>
      <c r="R63" s="539"/>
      <c r="S63" s="540"/>
      <c r="T63" s="540"/>
      <c r="U63" s="540"/>
      <c r="V63" s="540"/>
      <c r="W63" s="540"/>
      <c r="X63" s="540"/>
      <c r="Y63" s="540"/>
      <c r="Z63" s="540"/>
      <c r="AA63" s="540"/>
      <c r="AB63" s="290"/>
      <c r="AC63" s="290"/>
      <c r="AD63" s="21"/>
    </row>
    <row r="64" spans="1:30" ht="13" customHeight="1">
      <c r="A64" s="502">
        <v>24473</v>
      </c>
      <c r="B64" s="504">
        <f>B52+1</f>
        <v>67</v>
      </c>
      <c r="C64" s="505">
        <v>4.9400000000000006E-2</v>
      </c>
      <c r="D64" s="505"/>
      <c r="E64" s="505">
        <v>4.58E-2</v>
      </c>
      <c r="F64" s="508"/>
      <c r="G64" s="38"/>
      <c r="H64" s="38"/>
      <c r="M64" s="20"/>
      <c r="AB64" s="290"/>
      <c r="AC64" s="290"/>
      <c r="AD64" s="21"/>
    </row>
    <row r="65" spans="1:30" ht="10" customHeight="1">
      <c r="A65" s="502">
        <v>24504</v>
      </c>
      <c r="B65" s="504"/>
      <c r="C65" s="505">
        <v>0.05</v>
      </c>
      <c r="D65" s="505"/>
      <c r="E65" s="505">
        <v>4.6300000000000001E-2</v>
      </c>
      <c r="F65" s="508"/>
      <c r="G65" s="38"/>
      <c r="H65" s="38"/>
      <c r="M65" s="20"/>
      <c r="AB65" s="290"/>
      <c r="AC65" s="290"/>
      <c r="AD65" s="21"/>
    </row>
    <row r="66" spans="1:30">
      <c r="A66" s="502">
        <v>24532</v>
      </c>
      <c r="B66" s="504"/>
      <c r="C66" s="505">
        <v>4.53E-2</v>
      </c>
      <c r="D66" s="505"/>
      <c r="E66" s="505">
        <v>4.5400000000000003E-2</v>
      </c>
      <c r="F66" s="508"/>
      <c r="G66" s="38"/>
      <c r="H66" s="38"/>
      <c r="M66" s="20"/>
      <c r="N66" s="290"/>
      <c r="O66" s="290"/>
      <c r="P66" s="290"/>
      <c r="Q66" s="290"/>
      <c r="R66" s="290"/>
      <c r="S66" s="290"/>
      <c r="T66" s="290"/>
      <c r="U66" s="290"/>
      <c r="V66" s="290"/>
      <c r="W66" s="290"/>
      <c r="X66" s="290"/>
      <c r="Y66" s="290"/>
      <c r="Z66" s="290"/>
      <c r="AA66" s="290"/>
      <c r="AB66" s="290"/>
      <c r="AC66" s="290"/>
      <c r="AD66" s="21"/>
    </row>
    <row r="67" spans="1:30" ht="18">
      <c r="A67" s="502">
        <v>24563</v>
      </c>
      <c r="B67" s="504"/>
      <c r="C67" s="505">
        <v>4.0500000000000001E-2</v>
      </c>
      <c r="D67" s="505"/>
      <c r="E67" s="505">
        <v>4.5899999999999996E-2</v>
      </c>
      <c r="F67" s="508"/>
      <c r="G67" s="38"/>
      <c r="H67" s="38"/>
      <c r="M67" s="20"/>
      <c r="N67" s="550"/>
      <c r="O67" s="550"/>
      <c r="P67" s="550"/>
      <c r="Q67" s="519" t="s">
        <v>603</v>
      </c>
      <c r="R67" s="550"/>
      <c r="T67" s="553" t="s">
        <v>611</v>
      </c>
      <c r="U67" s="553"/>
      <c r="V67" s="553"/>
      <c r="W67" s="553" t="s">
        <v>566</v>
      </c>
      <c r="X67" s="553"/>
      <c r="Y67" s="556" t="s">
        <v>21</v>
      </c>
      <c r="Z67" s="556" t="s">
        <v>607</v>
      </c>
      <c r="AA67" s="556" t="s">
        <v>608</v>
      </c>
      <c r="AC67" s="290"/>
      <c r="AD67" s="21"/>
    </row>
    <row r="68" spans="1:30" ht="18">
      <c r="A68" s="502">
        <v>24593</v>
      </c>
      <c r="B68" s="504"/>
      <c r="C68" s="505">
        <v>3.9399999999999998E-2</v>
      </c>
      <c r="D68" s="505"/>
      <c r="E68" s="505">
        <v>4.8499999999999995E-2</v>
      </c>
      <c r="M68" s="20"/>
      <c r="N68" s="549"/>
      <c r="O68" s="549"/>
      <c r="P68" s="549"/>
      <c r="Q68" s="548" t="s">
        <v>127</v>
      </c>
      <c r="R68" s="523" t="s">
        <v>602</v>
      </c>
      <c r="T68" s="553" t="s">
        <v>609</v>
      </c>
      <c r="U68" s="553"/>
      <c r="V68" s="554" t="s">
        <v>21</v>
      </c>
      <c r="W68" s="554" t="s">
        <v>607</v>
      </c>
      <c r="X68" s="555" t="s">
        <v>608</v>
      </c>
      <c r="Y68" s="554" t="s">
        <v>606</v>
      </c>
      <c r="Z68" s="554" t="s">
        <v>605</v>
      </c>
      <c r="AA68" s="554" t="s">
        <v>604</v>
      </c>
      <c r="AC68" s="290"/>
      <c r="AD68" s="21"/>
    </row>
    <row r="69" spans="1:30" ht="20" customHeight="1">
      <c r="A69" s="502">
        <v>24624</v>
      </c>
      <c r="C69" s="505">
        <v>3.9800000000000002E-2</v>
      </c>
      <c r="E69" s="505">
        <v>5.0199999999999995E-2</v>
      </c>
      <c r="M69" s="20"/>
      <c r="N69" s="290"/>
      <c r="T69" s="541"/>
      <c r="U69" s="541"/>
      <c r="V69" s="541"/>
      <c r="W69" s="541"/>
      <c r="X69" s="541"/>
      <c r="Y69" s="541"/>
      <c r="Z69" s="541"/>
      <c r="AA69" s="541"/>
      <c r="AC69" s="290"/>
      <c r="AD69" s="21"/>
    </row>
    <row r="70" spans="1:30" ht="20" customHeight="1">
      <c r="A70" s="502">
        <v>24654</v>
      </c>
      <c r="B70" s="504"/>
      <c r="C70" s="505">
        <v>3.7900000000000003E-2</v>
      </c>
      <c r="D70" s="505"/>
      <c r="E70" s="505">
        <v>5.16E-2</v>
      </c>
      <c r="M70" s="20"/>
      <c r="N70" s="246" t="s">
        <v>597</v>
      </c>
      <c r="O70" s="528" t="s">
        <v>566</v>
      </c>
      <c r="P70" s="543"/>
      <c r="Q70" s="551">
        <f>R47</f>
        <v>1.5800000000000002E-2</v>
      </c>
      <c r="R70" s="561" t="s">
        <v>459</v>
      </c>
      <c r="S70" s="546"/>
      <c r="T70" s="528" t="s">
        <v>637</v>
      </c>
      <c r="U70" s="536"/>
      <c r="V70" s="562">
        <v>15000</v>
      </c>
      <c r="W70" s="563">
        <v>45000</v>
      </c>
      <c r="X70" s="563">
        <v>75000</v>
      </c>
      <c r="Y70" s="564">
        <f>V70*0.0025/100000</f>
        <v>3.7500000000000001E-4</v>
      </c>
      <c r="Z70" s="565">
        <f>W70*0.0025/350000</f>
        <v>3.2142857142857141E-4</v>
      </c>
      <c r="AA70" s="565">
        <f>X70*0.0025/750000</f>
        <v>2.5000000000000001E-4</v>
      </c>
      <c r="AC70" s="290"/>
      <c r="AD70" s="21"/>
    </row>
    <row r="71" spans="1:30" ht="20" customHeight="1">
      <c r="A71" s="502">
        <v>24685</v>
      </c>
      <c r="B71" s="504"/>
      <c r="C71" s="505">
        <v>3.9E-2</v>
      </c>
      <c r="D71" s="505"/>
      <c r="E71" s="505">
        <v>5.28E-2</v>
      </c>
      <c r="F71" s="508"/>
      <c r="G71" s="38"/>
      <c r="H71" s="38"/>
      <c r="M71" s="20"/>
      <c r="N71" s="246" t="s">
        <v>600</v>
      </c>
      <c r="T71" s="513" t="s">
        <v>610</v>
      </c>
      <c r="U71" s="514"/>
      <c r="V71" s="582">
        <v>15000</v>
      </c>
      <c r="W71" s="583">
        <v>45000</v>
      </c>
      <c r="X71" s="583">
        <v>75000</v>
      </c>
      <c r="Y71" s="566">
        <f>V71*0.005/100000</f>
        <v>7.5000000000000002E-4</v>
      </c>
      <c r="Z71" s="557">
        <f>W71*0.005/350000</f>
        <v>6.4285714285714282E-4</v>
      </c>
      <c r="AA71" s="557">
        <f>X71*0.005/750000</f>
        <v>5.0000000000000001E-4</v>
      </c>
      <c r="AC71" s="290"/>
      <c r="AD71" s="21"/>
    </row>
    <row r="72" spans="1:30" ht="20" customHeight="1">
      <c r="A72" s="502">
        <v>24716</v>
      </c>
      <c r="B72" s="504"/>
      <c r="C72" s="505">
        <v>3.9900000000000005E-2</v>
      </c>
      <c r="D72" s="505"/>
      <c r="E72" s="505">
        <v>5.2999999999999999E-2</v>
      </c>
      <c r="F72" s="508"/>
      <c r="G72" s="38"/>
      <c r="H72" s="38"/>
      <c r="M72" s="20"/>
      <c r="N72" s="246" t="s">
        <v>601</v>
      </c>
      <c r="T72" s="528" t="s">
        <v>638</v>
      </c>
      <c r="U72" s="536"/>
      <c r="V72" s="562">
        <v>15000</v>
      </c>
      <c r="W72" s="563">
        <v>45000</v>
      </c>
      <c r="X72" s="563">
        <v>75000</v>
      </c>
      <c r="Y72" s="564">
        <f>V72*0.0075/100000</f>
        <v>1.1249999999999999E-3</v>
      </c>
      <c r="Z72" s="565">
        <f>W72*0.0075/350000</f>
        <v>9.6428571428571429E-4</v>
      </c>
      <c r="AA72" s="565">
        <f>X72*0.0075/750000</f>
        <v>7.5000000000000002E-4</v>
      </c>
      <c r="AC72" s="290"/>
      <c r="AD72" s="21"/>
    </row>
    <row r="73" spans="1:30" ht="31" customHeight="1">
      <c r="A73" s="502">
        <v>24746</v>
      </c>
      <c r="B73" s="504"/>
      <c r="C73" s="505">
        <v>3.8800000000000001E-2</v>
      </c>
      <c r="D73" s="505"/>
      <c r="E73" s="505">
        <v>5.4800000000000001E-2</v>
      </c>
      <c r="F73" s="508"/>
      <c r="G73" s="38"/>
      <c r="H73" s="38"/>
      <c r="I73" s="245"/>
      <c r="M73" s="20"/>
      <c r="N73" s="290"/>
      <c r="O73" s="514" t="s">
        <v>581</v>
      </c>
      <c r="P73" s="546"/>
      <c r="Q73" s="544">
        <f>R48</f>
        <v>1.4E-2</v>
      </c>
      <c r="R73" s="544">
        <f>Q73-Q70</f>
        <v>-1.8000000000000013E-3</v>
      </c>
      <c r="S73" s="542"/>
      <c r="T73" s="514"/>
      <c r="U73" s="514"/>
      <c r="V73" s="537" t="s">
        <v>459</v>
      </c>
      <c r="W73" s="533" t="s">
        <v>459</v>
      </c>
      <c r="X73" s="533" t="s">
        <v>459</v>
      </c>
      <c r="Y73" s="566">
        <f>R73*1000/100000</f>
        <v>-1.8000000000000011E-5</v>
      </c>
      <c r="Z73" s="557">
        <f>R73*5000/350000</f>
        <v>-2.5714285714285735E-5</v>
      </c>
      <c r="AA73" s="557">
        <f>R73*10000/750000</f>
        <v>-2.4000000000000018E-5</v>
      </c>
      <c r="AC73" s="290"/>
      <c r="AD73" s="21"/>
    </row>
    <row r="74" spans="1:30" ht="20" customHeight="1">
      <c r="A74" s="502">
        <v>24777</v>
      </c>
      <c r="B74" s="504"/>
      <c r="C74" s="505">
        <v>4.1299999999999996E-2</v>
      </c>
      <c r="D74" s="505"/>
      <c r="E74" s="505">
        <v>5.7500000000000002E-2</v>
      </c>
      <c r="F74" s="508"/>
      <c r="G74" s="38"/>
      <c r="H74" s="38"/>
      <c r="M74" s="20"/>
      <c r="N74" s="569" t="str">
        <f>N51</f>
        <v>01Dec2017</v>
      </c>
      <c r="O74" s="536" t="s">
        <v>584</v>
      </c>
      <c r="P74" s="567"/>
      <c r="Q74" s="551">
        <f>R49</f>
        <v>1.8499999999999999E-2</v>
      </c>
      <c r="R74" s="551">
        <f>Q74-Q70</f>
        <v>2.6999999999999975E-3</v>
      </c>
      <c r="S74" s="546"/>
      <c r="T74" s="536"/>
      <c r="U74" s="536"/>
      <c r="V74" s="538" t="s">
        <v>459</v>
      </c>
      <c r="W74" s="530" t="s">
        <v>459</v>
      </c>
      <c r="X74" s="530" t="s">
        <v>459</v>
      </c>
      <c r="Y74" s="564">
        <f t="shared" ref="Y74:Y87" si="0">R74*1000/100000</f>
        <v>2.6999999999999975E-5</v>
      </c>
      <c r="Z74" s="565">
        <f t="shared" ref="Z74:Z87" si="1">R74*5000/350000</f>
        <v>3.8571428571428536E-5</v>
      </c>
      <c r="AA74" s="565">
        <f t="shared" ref="AA74:AA87" si="2">R74*10000/750000</f>
        <v>3.5999999999999967E-5</v>
      </c>
      <c r="AC74" s="290"/>
      <c r="AD74" s="21"/>
    </row>
    <row r="75" spans="1:30" ht="20" customHeight="1">
      <c r="A75" s="502">
        <v>24807</v>
      </c>
      <c r="B75" s="504"/>
      <c r="C75" s="505">
        <v>4.5100000000000001E-2</v>
      </c>
      <c r="D75" s="505"/>
      <c r="E75" s="505">
        <v>5.7000000000000002E-2</v>
      </c>
      <c r="F75" s="508"/>
      <c r="G75" s="38"/>
      <c r="H75" s="38"/>
      <c r="M75" s="20"/>
      <c r="N75" s="290"/>
      <c r="O75" s="546"/>
      <c r="P75" s="546"/>
      <c r="Q75" s="544"/>
      <c r="R75" s="544"/>
      <c r="S75" s="546"/>
      <c r="T75" s="514"/>
      <c r="U75" s="514"/>
      <c r="V75" s="514"/>
      <c r="W75" s="514"/>
      <c r="X75" s="514"/>
      <c r="Y75" s="514"/>
      <c r="Z75" s="514"/>
      <c r="AA75" s="514"/>
      <c r="AC75" s="290"/>
      <c r="AD75" s="21"/>
    </row>
    <row r="76" spans="1:30" ht="20" customHeight="1">
      <c r="A76" s="502">
        <v>24838</v>
      </c>
      <c r="B76" s="504">
        <f>B64+1</f>
        <v>68</v>
      </c>
      <c r="C76" s="505">
        <v>4.5999999999999999E-2</v>
      </c>
      <c r="D76" s="505"/>
      <c r="E76" s="505">
        <v>5.5300000000000002E-2</v>
      </c>
      <c r="F76" s="508"/>
      <c r="G76" s="38"/>
      <c r="H76" s="38"/>
      <c r="M76" s="20"/>
      <c r="N76" s="290"/>
      <c r="O76" s="514" t="s">
        <v>587</v>
      </c>
      <c r="P76" s="546"/>
      <c r="Q76" s="544">
        <f>R51</f>
        <v>0.03</v>
      </c>
      <c r="R76" s="544">
        <f>Q76-Q70</f>
        <v>1.4199999999999997E-2</v>
      </c>
      <c r="S76" s="546"/>
      <c r="T76" s="514"/>
      <c r="U76" s="514"/>
      <c r="V76" s="537" t="s">
        <v>459</v>
      </c>
      <c r="W76" s="533" t="s">
        <v>459</v>
      </c>
      <c r="X76" s="533" t="s">
        <v>459</v>
      </c>
      <c r="Y76" s="566">
        <f t="shared" si="0"/>
        <v>1.4199999999999998E-4</v>
      </c>
      <c r="Z76" s="557">
        <f t="shared" si="1"/>
        <v>2.0285714285714281E-4</v>
      </c>
      <c r="AA76" s="557">
        <f t="shared" si="2"/>
        <v>1.8933333333333329E-4</v>
      </c>
      <c r="AC76" s="290"/>
      <c r="AD76" s="21"/>
    </row>
    <row r="77" spans="1:30" ht="20" customHeight="1">
      <c r="A77" s="502">
        <v>24869</v>
      </c>
      <c r="B77" s="504"/>
      <c r="C77" s="505">
        <v>4.7100000000000003E-2</v>
      </c>
      <c r="D77" s="505"/>
      <c r="E77" s="505">
        <v>5.5599999999999997E-2</v>
      </c>
      <c r="F77" s="508"/>
      <c r="G77" s="38"/>
      <c r="H77" s="38"/>
      <c r="M77" s="20"/>
      <c r="N77" s="290"/>
      <c r="O77" s="536" t="s">
        <v>563</v>
      </c>
      <c r="P77" s="567"/>
      <c r="Q77" s="551">
        <f>R52</f>
        <v>2.47E-2</v>
      </c>
      <c r="R77" s="551">
        <f>Q77-Q70</f>
        <v>8.8999999999999982E-3</v>
      </c>
      <c r="S77" s="546"/>
      <c r="T77" s="536"/>
      <c r="U77" s="536"/>
      <c r="V77" s="538" t="s">
        <v>459</v>
      </c>
      <c r="W77" s="530" t="s">
        <v>459</v>
      </c>
      <c r="X77" s="530" t="s">
        <v>459</v>
      </c>
      <c r="Y77" s="564">
        <f t="shared" si="0"/>
        <v>8.8999999999999981E-5</v>
      </c>
      <c r="Z77" s="565">
        <f t="shared" si="1"/>
        <v>1.2714285714285714E-4</v>
      </c>
      <c r="AA77" s="565">
        <f t="shared" si="2"/>
        <v>1.1866666666666665E-4</v>
      </c>
      <c r="AC77" s="290"/>
      <c r="AD77" s="21"/>
    </row>
    <row r="78" spans="1:30" ht="20" customHeight="1">
      <c r="A78" s="502">
        <v>24898</v>
      </c>
      <c r="B78" s="504"/>
      <c r="C78" s="505">
        <v>5.0499999999999996E-2</v>
      </c>
      <c r="D78" s="505"/>
      <c r="E78" s="505">
        <v>5.74E-2</v>
      </c>
      <c r="F78" s="508"/>
      <c r="G78" s="38"/>
      <c r="H78" s="38"/>
      <c r="M78" s="20"/>
      <c r="N78" s="290"/>
      <c r="O78" s="546"/>
      <c r="P78" s="542"/>
      <c r="Q78" s="544"/>
      <c r="R78" s="544"/>
      <c r="S78" s="546"/>
      <c r="T78" s="514"/>
      <c r="U78" s="514"/>
      <c r="V78" s="514"/>
      <c r="W78" s="514"/>
      <c r="X78" s="514"/>
      <c r="Y78" s="514"/>
      <c r="Z78" s="514"/>
      <c r="AA78" s="514"/>
      <c r="AC78" s="290"/>
      <c r="AD78" s="21"/>
    </row>
    <row r="79" spans="1:30" ht="20" customHeight="1">
      <c r="A79" s="502">
        <v>24929</v>
      </c>
      <c r="B79" s="504"/>
      <c r="C79" s="505">
        <v>5.7599999999999998E-2</v>
      </c>
      <c r="D79" s="505"/>
      <c r="E79" s="505">
        <v>5.6399999999999999E-2</v>
      </c>
      <c r="F79" s="508"/>
      <c r="G79" s="38"/>
      <c r="H79" s="38"/>
      <c r="M79" s="20"/>
      <c r="N79" s="290"/>
      <c r="O79" s="514" t="s">
        <v>588</v>
      </c>
      <c r="P79" s="290"/>
      <c r="Q79" s="544">
        <f>R57</f>
        <v>2.2499999999999999E-2</v>
      </c>
      <c r="R79" s="544">
        <f>Q79-Q70</f>
        <v>6.6999999999999976E-3</v>
      </c>
      <c r="S79" s="542"/>
      <c r="T79" s="514"/>
      <c r="U79" s="514"/>
      <c r="V79" s="537" t="s">
        <v>459</v>
      </c>
      <c r="W79" s="533" t="s">
        <v>459</v>
      </c>
      <c r="X79" s="533" t="s">
        <v>459</v>
      </c>
      <c r="Y79" s="566">
        <f t="shared" si="0"/>
        <v>6.6999999999999975E-5</v>
      </c>
      <c r="Z79" s="557">
        <f t="shared" si="1"/>
        <v>9.5714285714285671E-5</v>
      </c>
      <c r="AA79" s="557">
        <f t="shared" si="2"/>
        <v>8.93333333333333E-5</v>
      </c>
      <c r="AC79" s="290"/>
      <c r="AD79" s="21"/>
    </row>
    <row r="80" spans="1:30" ht="20" customHeight="1">
      <c r="A80" s="502">
        <v>24959</v>
      </c>
      <c r="B80" s="504"/>
      <c r="C80" s="505">
        <v>6.1100000000000002E-2</v>
      </c>
      <c r="D80" s="505"/>
      <c r="E80" s="505">
        <v>5.8700000000000002E-2</v>
      </c>
      <c r="F80" s="508"/>
      <c r="G80" s="38"/>
      <c r="H80" s="38"/>
      <c r="M80" s="20"/>
      <c r="N80" s="290"/>
      <c r="O80" s="536" t="s">
        <v>589</v>
      </c>
      <c r="P80" s="552"/>
      <c r="Q80" s="551">
        <f>R58</f>
        <v>2.6100000000000002E-2</v>
      </c>
      <c r="R80" s="551">
        <f>Q80-Q70</f>
        <v>1.03E-2</v>
      </c>
      <c r="S80" s="290"/>
      <c r="T80" s="536"/>
      <c r="U80" s="536"/>
      <c r="V80" s="538" t="s">
        <v>459</v>
      </c>
      <c r="W80" s="530" t="s">
        <v>459</v>
      </c>
      <c r="X80" s="530" t="s">
        <v>459</v>
      </c>
      <c r="Y80" s="564">
        <f t="shared" si="0"/>
        <v>1.0300000000000001E-4</v>
      </c>
      <c r="Z80" s="565">
        <f t="shared" si="1"/>
        <v>1.4714285714285713E-4</v>
      </c>
      <c r="AA80" s="565">
        <f t="shared" si="2"/>
        <v>1.3733333333333333E-4</v>
      </c>
      <c r="AC80" s="290"/>
      <c r="AD80" s="21"/>
    </row>
    <row r="81" spans="1:30" ht="19" customHeight="1">
      <c r="A81" s="502">
        <v>24990</v>
      </c>
      <c r="B81" s="504"/>
      <c r="C81" s="505">
        <v>6.0700000000000004E-2</v>
      </c>
      <c r="D81" s="505"/>
      <c r="E81" s="505">
        <v>5.7200000000000001E-2</v>
      </c>
      <c r="M81" s="20"/>
      <c r="N81" s="290"/>
      <c r="O81" s="546"/>
      <c r="P81" s="290"/>
      <c r="Q81" s="544"/>
      <c r="R81" s="544"/>
      <c r="S81" s="290"/>
      <c r="T81" s="514"/>
      <c r="U81" s="514"/>
      <c r="V81" s="514"/>
      <c r="W81" s="514"/>
      <c r="X81" s="514"/>
      <c r="Y81" s="514"/>
      <c r="Z81" s="514"/>
      <c r="AA81" s="514"/>
      <c r="AC81" s="290"/>
      <c r="AD81" s="21"/>
    </row>
    <row r="82" spans="1:30" ht="20" customHeight="1">
      <c r="A82" s="502">
        <v>25020</v>
      </c>
      <c r="B82" s="504"/>
      <c r="C82" s="505">
        <v>6.0199999999999997E-2</v>
      </c>
      <c r="D82" s="505"/>
      <c r="E82" s="505">
        <v>5.5E-2</v>
      </c>
      <c r="M82" s="20"/>
      <c r="N82" s="290"/>
      <c r="O82" s="514" t="s">
        <v>590</v>
      </c>
      <c r="P82" s="290"/>
      <c r="Q82" s="544">
        <f>R57</f>
        <v>2.2499999999999999E-2</v>
      </c>
      <c r="R82" s="544">
        <f>Q82-Q70</f>
        <v>6.6999999999999976E-3</v>
      </c>
      <c r="S82" s="290"/>
      <c r="T82" s="514"/>
      <c r="U82" s="514"/>
      <c r="V82" s="537" t="s">
        <v>459</v>
      </c>
      <c r="W82" s="533" t="s">
        <v>459</v>
      </c>
      <c r="X82" s="533" t="s">
        <v>459</v>
      </c>
      <c r="Y82" s="566">
        <f t="shared" si="0"/>
        <v>6.6999999999999975E-5</v>
      </c>
      <c r="Z82" s="557">
        <f t="shared" si="1"/>
        <v>9.5714285714285671E-5</v>
      </c>
      <c r="AA82" s="557">
        <f t="shared" si="2"/>
        <v>8.93333333333333E-5</v>
      </c>
      <c r="AC82" s="290"/>
      <c r="AD82" s="21"/>
    </row>
    <row r="83" spans="1:30" ht="21" customHeight="1">
      <c r="A83" s="502">
        <v>25051</v>
      </c>
      <c r="B83" s="504"/>
      <c r="C83" s="505">
        <v>6.0299999999999999E-2</v>
      </c>
      <c r="D83" s="505"/>
      <c r="E83" s="505">
        <v>5.4199999999999998E-2</v>
      </c>
      <c r="M83" s="20"/>
      <c r="N83" s="290"/>
      <c r="O83" s="536" t="s">
        <v>592</v>
      </c>
      <c r="P83" s="552"/>
      <c r="Q83" s="551">
        <f>R58</f>
        <v>2.6100000000000002E-2</v>
      </c>
      <c r="R83" s="551">
        <f>Q83-Q70</f>
        <v>1.03E-2</v>
      </c>
      <c r="S83" s="290"/>
      <c r="T83" s="536"/>
      <c r="U83" s="536"/>
      <c r="V83" s="538" t="s">
        <v>459</v>
      </c>
      <c r="W83" s="530" t="s">
        <v>459</v>
      </c>
      <c r="X83" s="530" t="s">
        <v>459</v>
      </c>
      <c r="Y83" s="564">
        <f t="shared" si="0"/>
        <v>1.0300000000000001E-4</v>
      </c>
      <c r="Z83" s="565">
        <f t="shared" si="1"/>
        <v>1.4714285714285713E-4</v>
      </c>
      <c r="AA83" s="565">
        <f t="shared" si="2"/>
        <v>1.3733333333333333E-4</v>
      </c>
      <c r="AB83" s="290"/>
      <c r="AC83" s="290"/>
      <c r="AD83" s="21"/>
    </row>
    <row r="84" spans="1:30" ht="20" customHeight="1">
      <c r="A84" s="502">
        <v>25082</v>
      </c>
      <c r="B84" s="504"/>
      <c r="C84" s="505">
        <v>5.7800000000000004E-2</v>
      </c>
      <c r="D84" s="505"/>
      <c r="E84" s="505">
        <v>5.4600000000000003E-2</v>
      </c>
      <c r="M84" s="20"/>
      <c r="N84" s="290"/>
      <c r="O84" s="513"/>
      <c r="P84" s="290"/>
      <c r="Q84" s="544"/>
      <c r="R84" s="544"/>
      <c r="S84" s="290"/>
      <c r="T84" s="514"/>
      <c r="U84" s="514"/>
      <c r="V84" s="514"/>
      <c r="W84" s="514"/>
      <c r="X84" s="514"/>
      <c r="Y84" s="514"/>
      <c r="Z84" s="514"/>
      <c r="AA84" s="514"/>
      <c r="AB84" s="290"/>
      <c r="AC84" s="290"/>
      <c r="AD84" s="21"/>
    </row>
    <row r="85" spans="1:30" ht="20" customHeight="1">
      <c r="A85" s="502">
        <v>25112</v>
      </c>
      <c r="B85" s="504"/>
      <c r="C85" s="505">
        <v>5.91E-2</v>
      </c>
      <c r="D85" s="505"/>
      <c r="E85" s="505">
        <v>5.5800000000000002E-2</v>
      </c>
      <c r="M85" s="20"/>
      <c r="N85" s="290"/>
      <c r="O85" s="528" t="s">
        <v>593</v>
      </c>
      <c r="P85" s="552"/>
      <c r="Q85" s="551">
        <f>R60</f>
        <v>3.8100000000000002E-2</v>
      </c>
      <c r="R85" s="551">
        <f>Q85-Q70</f>
        <v>2.23E-2</v>
      </c>
      <c r="S85" s="290"/>
      <c r="T85" s="536"/>
      <c r="U85" s="536"/>
      <c r="V85" s="538" t="s">
        <v>459</v>
      </c>
      <c r="W85" s="530" t="s">
        <v>459</v>
      </c>
      <c r="X85" s="530" t="s">
        <v>459</v>
      </c>
      <c r="Y85" s="564">
        <f t="shared" si="0"/>
        <v>2.23E-4</v>
      </c>
      <c r="Z85" s="565">
        <f t="shared" si="1"/>
        <v>3.1857142857142859E-4</v>
      </c>
      <c r="AA85" s="565">
        <f t="shared" si="2"/>
        <v>2.9733333333333331E-4</v>
      </c>
      <c r="AB85" s="290"/>
      <c r="AC85" s="290"/>
      <c r="AD85" s="21"/>
    </row>
    <row r="86" spans="1:30" ht="18" customHeight="1">
      <c r="A86" s="502">
        <v>25143</v>
      </c>
      <c r="B86" s="504"/>
      <c r="C86" s="505">
        <v>5.8200000000000002E-2</v>
      </c>
      <c r="D86" s="505"/>
      <c r="E86" s="505">
        <v>5.7000000000000002E-2</v>
      </c>
      <c r="M86" s="20"/>
      <c r="N86" s="41"/>
      <c r="O86" s="513" t="s">
        <v>594</v>
      </c>
      <c r="P86" s="290"/>
      <c r="Q86" s="544">
        <f>R61</f>
        <v>3.56E-2</v>
      </c>
      <c r="R86" s="544">
        <f>Q86-Q70</f>
        <v>1.9799999999999998E-2</v>
      </c>
      <c r="S86" s="290"/>
      <c r="T86" s="545"/>
      <c r="U86" s="545"/>
      <c r="V86" s="537" t="s">
        <v>459</v>
      </c>
      <c r="W86" s="533" t="s">
        <v>459</v>
      </c>
      <c r="X86" s="533" t="s">
        <v>459</v>
      </c>
      <c r="Y86" s="566">
        <f t="shared" si="0"/>
        <v>1.9799999999999996E-4</v>
      </c>
      <c r="Z86" s="557">
        <f t="shared" si="1"/>
        <v>2.828571428571428E-4</v>
      </c>
      <c r="AA86" s="557">
        <f t="shared" si="2"/>
        <v>2.6399999999999997E-4</v>
      </c>
      <c r="AB86" s="290"/>
      <c r="AC86" s="290"/>
      <c r="AD86" s="21"/>
    </row>
    <row r="87" spans="1:30" s="41" customFormat="1" ht="19" customHeight="1">
      <c r="A87" s="502">
        <v>25173</v>
      </c>
      <c r="B87" s="504"/>
      <c r="C87" s="505">
        <v>6.0199999999999997E-2</v>
      </c>
      <c r="D87" s="505"/>
      <c r="E87" s="505">
        <v>6.0299999999999999E-2</v>
      </c>
      <c r="F87" s="507"/>
      <c r="M87" s="20"/>
      <c r="N87" s="290"/>
      <c r="O87" s="528" t="s">
        <v>595</v>
      </c>
      <c r="P87" s="552"/>
      <c r="Q87" s="551">
        <f>R62</f>
        <v>4.02E-2</v>
      </c>
      <c r="R87" s="551">
        <f>Q87-Q70</f>
        <v>2.4399999999999998E-2</v>
      </c>
      <c r="S87" s="290"/>
      <c r="T87" s="568"/>
      <c r="U87" s="568"/>
      <c r="V87" s="538" t="s">
        <v>459</v>
      </c>
      <c r="W87" s="530" t="s">
        <v>459</v>
      </c>
      <c r="X87" s="530" t="s">
        <v>459</v>
      </c>
      <c r="Y87" s="564">
        <f t="shared" si="0"/>
        <v>2.4399999999999999E-4</v>
      </c>
      <c r="Z87" s="565">
        <f t="shared" si="1"/>
        <v>3.4857142857142856E-4</v>
      </c>
      <c r="AA87" s="565">
        <f t="shared" si="2"/>
        <v>3.2533333333333329E-4</v>
      </c>
      <c r="AB87" s="290"/>
      <c r="AC87" s="290"/>
      <c r="AD87" s="21"/>
    </row>
    <row r="88" spans="1:30" s="41" customFormat="1">
      <c r="A88" s="502">
        <v>25204</v>
      </c>
      <c r="B88" s="504">
        <f>B76+1</f>
        <v>69</v>
      </c>
      <c r="C88" s="505">
        <v>6.3E-2</v>
      </c>
      <c r="D88" s="505"/>
      <c r="E88" s="505">
        <v>6.0400000000000002E-2</v>
      </c>
      <c r="F88" s="507"/>
      <c r="M88" s="3"/>
      <c r="N88" s="512"/>
      <c r="O88" s="512"/>
      <c r="P88" s="512"/>
      <c r="Q88" s="512"/>
      <c r="R88" s="512"/>
      <c r="S88" s="512"/>
      <c r="T88" s="512"/>
      <c r="U88" s="512"/>
      <c r="V88" s="512"/>
      <c r="W88" s="512"/>
      <c r="X88" s="512"/>
      <c r="Y88" s="512"/>
      <c r="Z88" s="512"/>
      <c r="AA88" s="512"/>
      <c r="AB88" s="512"/>
      <c r="AC88" s="512"/>
      <c r="AD88" s="160"/>
    </row>
    <row r="89" spans="1:30" s="41" customFormat="1" ht="25">
      <c r="A89" s="502">
        <v>25235</v>
      </c>
      <c r="B89" s="504"/>
      <c r="C89" s="505">
        <v>6.6100000000000006E-2</v>
      </c>
      <c r="D89" s="505"/>
      <c r="E89" s="505">
        <v>6.1900000000000004E-2</v>
      </c>
      <c r="F89" s="507"/>
      <c r="M89" s="5"/>
      <c r="N89" s="5"/>
      <c r="O89" s="5"/>
      <c r="P89" s="5"/>
      <c r="Q89" s="5"/>
      <c r="R89" s="5"/>
      <c r="S89" s="5"/>
      <c r="T89" s="5"/>
      <c r="U89" s="5"/>
      <c r="V89" s="5"/>
      <c r="W89" s="5"/>
      <c r="X89" s="5"/>
      <c r="Y89" s="5"/>
      <c r="Z89" s="5"/>
      <c r="AA89" s="5"/>
      <c r="AB89" s="90"/>
      <c r="AC89" s="5"/>
      <c r="AD89" s="5"/>
    </row>
    <row r="90" spans="1:30" s="41" customFormat="1" ht="8" customHeight="1">
      <c r="A90" s="502">
        <v>25263</v>
      </c>
      <c r="B90" s="504"/>
      <c r="C90" s="505">
        <v>6.7900000000000002E-2</v>
      </c>
      <c r="D90" s="505"/>
      <c r="E90" s="505">
        <v>6.3E-2</v>
      </c>
      <c r="F90" s="507"/>
      <c r="M90" s="482"/>
      <c r="N90" s="188"/>
      <c r="O90" s="188"/>
      <c r="P90" s="188"/>
      <c r="Q90" s="188"/>
      <c r="R90" s="188"/>
      <c r="S90" s="188"/>
      <c r="T90" s="188"/>
      <c r="U90" s="188"/>
      <c r="V90" s="188"/>
      <c r="W90" s="188"/>
      <c r="X90" s="188"/>
      <c r="Y90" s="188"/>
      <c r="Z90" s="483"/>
      <c r="AA90" s="188"/>
      <c r="AB90" s="484"/>
      <c r="AC90" s="188"/>
      <c r="AD90" s="485"/>
    </row>
    <row r="91" spans="1:30" s="41" customFormat="1" ht="27" customHeight="1">
      <c r="A91" s="502">
        <v>25294</v>
      </c>
      <c r="B91" s="504"/>
      <c r="C91" s="505">
        <v>7.4099999999999999E-2</v>
      </c>
      <c r="D91" s="505"/>
      <c r="E91" s="505">
        <v>6.1699999999999998E-2</v>
      </c>
      <c r="F91" s="507"/>
      <c r="M91" s="20"/>
      <c r="N91" s="5"/>
      <c r="O91" s="5"/>
      <c r="P91" s="5"/>
      <c r="Q91" s="5"/>
      <c r="R91" s="5"/>
      <c r="S91" s="216"/>
      <c r="T91" s="48"/>
      <c r="U91" s="213" t="s">
        <v>206</v>
      </c>
      <c r="V91" s="5"/>
      <c r="W91" s="5"/>
      <c r="X91" s="5"/>
      <c r="Y91" s="5"/>
      <c r="Z91" s="214"/>
      <c r="AA91" s="5"/>
      <c r="AB91" s="5"/>
      <c r="AC91" s="5"/>
      <c r="AD91" s="21"/>
    </row>
    <row r="92" spans="1:30" s="41" customFormat="1" ht="19" customHeight="1">
      <c r="A92" s="502">
        <v>25324</v>
      </c>
      <c r="B92" s="504"/>
      <c r="C92" s="505">
        <v>8.6699999999999999E-2</v>
      </c>
      <c r="D92" s="505"/>
      <c r="E92" s="505">
        <v>6.3200000000000006E-2</v>
      </c>
      <c r="F92" s="507"/>
      <c r="M92" s="20"/>
      <c r="N92" s="5"/>
      <c r="O92" s="5"/>
      <c r="P92" s="5"/>
      <c r="Q92" s="5"/>
      <c r="R92" s="5"/>
      <c r="S92" s="214" t="s">
        <v>536</v>
      </c>
      <c r="T92" s="48"/>
      <c r="U92" s="48"/>
      <c r="V92" s="48"/>
      <c r="W92" s="5"/>
      <c r="X92" s="48"/>
      <c r="Y92" s="5"/>
      <c r="Z92" s="214"/>
      <c r="AA92" s="5"/>
      <c r="AB92" s="5"/>
      <c r="AC92" s="5"/>
      <c r="AD92" s="21"/>
    </row>
    <row r="93" spans="1:30" s="41" customFormat="1" ht="18" customHeight="1">
      <c r="A93" s="502">
        <v>25355</v>
      </c>
      <c r="B93" s="503"/>
      <c r="C93" s="505">
        <v>8.900000000000001E-2</v>
      </c>
      <c r="D93" s="36"/>
      <c r="E93" s="505">
        <v>6.5700000000000008E-2</v>
      </c>
      <c r="F93" s="507"/>
      <c r="M93" s="20"/>
      <c r="N93" s="5"/>
      <c r="O93" s="5"/>
      <c r="P93" s="5"/>
      <c r="Q93" s="5"/>
      <c r="R93" s="5"/>
      <c r="S93" s="214" t="s">
        <v>234</v>
      </c>
      <c r="T93" s="48"/>
      <c r="U93" s="48"/>
      <c r="V93" s="48"/>
      <c r="W93" s="5"/>
      <c r="X93" s="5"/>
      <c r="Y93" s="5"/>
      <c r="Z93" s="89"/>
      <c r="AA93" s="5"/>
      <c r="AB93" s="5"/>
      <c r="AC93" s="5"/>
      <c r="AD93" s="21"/>
    </row>
    <row r="94" spans="1:30" s="41" customFormat="1" ht="13" customHeight="1">
      <c r="A94" s="502">
        <v>25385</v>
      </c>
      <c r="B94" s="504"/>
      <c r="C94" s="505">
        <v>8.6099999999999996E-2</v>
      </c>
      <c r="D94" s="505"/>
      <c r="E94" s="505">
        <v>6.7199999999999996E-2</v>
      </c>
      <c r="F94" s="507"/>
      <c r="M94" s="20"/>
      <c r="N94" s="5"/>
      <c r="O94" s="5"/>
      <c r="P94" s="5"/>
      <c r="Q94" s="5"/>
      <c r="R94" s="5"/>
      <c r="S94" s="5"/>
      <c r="T94" s="5"/>
      <c r="U94" s="5"/>
      <c r="V94" s="5"/>
      <c r="W94" s="5"/>
      <c r="X94" s="5"/>
      <c r="Y94" s="5"/>
      <c r="Z94" s="89"/>
      <c r="AA94" s="5"/>
      <c r="AB94" s="5"/>
      <c r="AC94" s="5"/>
      <c r="AD94" s="21"/>
    </row>
    <row r="95" spans="1:30" s="41" customFormat="1" ht="7" customHeight="1">
      <c r="A95" s="502">
        <v>25416</v>
      </c>
      <c r="B95" s="504"/>
      <c r="C95" s="505">
        <v>9.1899999999999996E-2</v>
      </c>
      <c r="D95" s="505"/>
      <c r="E95" s="505">
        <v>6.6900000000000001E-2</v>
      </c>
      <c r="F95" s="507"/>
      <c r="M95" s="479"/>
      <c r="N95" s="480"/>
      <c r="O95" s="480"/>
      <c r="P95" s="480"/>
      <c r="Q95" s="480"/>
      <c r="R95" s="480"/>
      <c r="S95" s="480"/>
      <c r="T95" s="480"/>
      <c r="U95" s="480"/>
      <c r="V95" s="480"/>
      <c r="W95" s="480"/>
      <c r="X95" s="480"/>
      <c r="Y95" s="480"/>
      <c r="Z95" s="480"/>
      <c r="AA95" s="480"/>
      <c r="AB95" s="480"/>
      <c r="AC95" s="480"/>
      <c r="AD95" s="481"/>
    </row>
    <row r="96" spans="1:30" s="41" customFormat="1" ht="13" customHeight="1">
      <c r="A96" s="502">
        <v>25447</v>
      </c>
      <c r="B96" s="504"/>
      <c r="C96" s="505">
        <v>9.1499999999999998E-2</v>
      </c>
      <c r="D96" s="505"/>
      <c r="E96" s="505">
        <v>7.1599999999999997E-2</v>
      </c>
      <c r="F96" s="507"/>
      <c r="H96" s="38"/>
      <c r="I96" s="38"/>
      <c r="J96" s="38"/>
    </row>
    <row r="97" spans="1:30" s="41" customFormat="1" ht="11" customHeight="1">
      <c r="A97" s="502">
        <v>25477</v>
      </c>
      <c r="B97" s="504"/>
      <c r="C97" s="505">
        <v>0.09</v>
      </c>
      <c r="D97" s="505"/>
      <c r="E97" s="505">
        <v>7.0999999999999994E-2</v>
      </c>
      <c r="F97" s="507"/>
      <c r="H97" s="38"/>
      <c r="I97" s="38"/>
      <c r="J97" s="38"/>
    </row>
    <row r="98" spans="1:30" s="41" customFormat="1">
      <c r="A98" s="502">
        <v>25508</v>
      </c>
      <c r="B98" s="504"/>
      <c r="C98" s="505">
        <v>8.8499999999999995E-2</v>
      </c>
      <c r="D98" s="505"/>
      <c r="E98" s="505">
        <v>7.1399999999999991E-2</v>
      </c>
      <c r="F98" s="507"/>
      <c r="H98" s="38"/>
      <c r="I98" s="38"/>
      <c r="J98" s="38"/>
      <c r="M98" s="2"/>
      <c r="N98" s="2"/>
      <c r="O98" s="2"/>
      <c r="P98" s="2"/>
      <c r="Q98" s="2"/>
      <c r="R98" s="2"/>
      <c r="S98" s="2"/>
      <c r="T98" s="2"/>
      <c r="U98" s="2"/>
      <c r="V98" s="2"/>
      <c r="W98" s="2"/>
      <c r="X98" s="2"/>
      <c r="Y98" s="2"/>
      <c r="Z98" s="2"/>
      <c r="AA98" s="2"/>
      <c r="AB98" s="2"/>
      <c r="AC98" s="2"/>
      <c r="AD98" s="2"/>
    </row>
    <row r="99" spans="1:30" s="41" customFormat="1">
      <c r="A99" s="502">
        <v>25538</v>
      </c>
      <c r="B99" s="504"/>
      <c r="C99" s="505">
        <v>8.9700000000000002E-2</v>
      </c>
      <c r="D99" s="505"/>
      <c r="E99" s="505">
        <v>7.6499999999999999E-2</v>
      </c>
      <c r="F99" s="507"/>
      <c r="M99" s="2"/>
      <c r="N99" s="2"/>
      <c r="O99" s="2"/>
      <c r="P99" s="2"/>
      <c r="Q99" s="2"/>
      <c r="R99" s="2"/>
      <c r="S99" s="2"/>
      <c r="T99" s="2"/>
      <c r="U99" s="2"/>
      <c r="V99" s="2"/>
      <c r="W99" s="2"/>
      <c r="X99" s="2"/>
      <c r="Y99" s="2"/>
      <c r="Z99" s="2"/>
      <c r="AA99" s="2"/>
      <c r="AB99" s="2"/>
      <c r="AC99" s="2"/>
      <c r="AD99" s="2"/>
    </row>
    <row r="100" spans="1:30" s="41" customFormat="1">
      <c r="A100" s="502">
        <v>25569</v>
      </c>
      <c r="B100" s="504">
        <f>B88+1</f>
        <v>70</v>
      </c>
      <c r="C100" s="505">
        <v>8.9800000000000005E-2</v>
      </c>
      <c r="D100" s="505"/>
      <c r="E100" s="505">
        <v>7.7899999999999997E-2</v>
      </c>
      <c r="F100" s="507"/>
      <c r="M100" s="2"/>
      <c r="N100" s="2"/>
      <c r="O100" s="2"/>
      <c r="P100" s="2"/>
      <c r="Q100" s="2"/>
      <c r="R100" s="2"/>
      <c r="S100" s="2"/>
      <c r="T100" s="2"/>
      <c r="U100" s="2"/>
      <c r="V100" s="2"/>
      <c r="W100" s="2"/>
      <c r="X100" s="2"/>
      <c r="Y100" s="2"/>
      <c r="Z100" s="2"/>
      <c r="AA100" s="2"/>
      <c r="AB100" s="2"/>
      <c r="AC100" s="2"/>
      <c r="AD100" s="2"/>
    </row>
    <row r="101" spans="1:30" s="41" customFormat="1">
      <c r="A101" s="502">
        <v>25600</v>
      </c>
      <c r="B101" s="504"/>
      <c r="C101" s="505">
        <v>8.9800000000000005E-2</v>
      </c>
      <c r="D101" s="505"/>
      <c r="E101" s="505">
        <v>7.2400000000000006E-2</v>
      </c>
      <c r="F101" s="507"/>
      <c r="M101" s="2"/>
      <c r="N101" s="2"/>
      <c r="O101" s="2"/>
      <c r="P101" s="2"/>
      <c r="Q101" s="2"/>
      <c r="R101" s="2"/>
      <c r="S101" s="2"/>
      <c r="T101" s="2"/>
      <c r="U101" s="2"/>
      <c r="V101" s="2"/>
      <c r="W101" s="2"/>
      <c r="X101" s="2"/>
      <c r="Y101" s="2"/>
      <c r="Z101" s="2"/>
      <c r="AA101" s="2"/>
      <c r="AB101" s="2"/>
      <c r="AC101" s="2"/>
      <c r="AD101" s="2"/>
    </row>
    <row r="102" spans="1:30" s="41" customFormat="1">
      <c r="A102" s="502">
        <v>25628</v>
      </c>
      <c r="B102" s="504"/>
      <c r="C102" s="505">
        <v>7.7600000000000002E-2</v>
      </c>
      <c r="D102" s="505"/>
      <c r="E102" s="505">
        <v>7.0699999999999999E-2</v>
      </c>
      <c r="F102" s="507"/>
      <c r="M102" s="2"/>
      <c r="N102" s="2"/>
      <c r="O102" s="2"/>
      <c r="P102" s="2"/>
      <c r="Q102" s="2"/>
      <c r="R102" s="2"/>
      <c r="S102" s="2"/>
      <c r="T102" s="2"/>
      <c r="U102" s="2"/>
      <c r="V102" s="2"/>
      <c r="W102" s="2"/>
      <c r="X102" s="2"/>
      <c r="Y102" s="2"/>
      <c r="Z102" s="2"/>
      <c r="AA102" s="2"/>
      <c r="AB102" s="2"/>
      <c r="AC102" s="2"/>
      <c r="AD102" s="2"/>
    </row>
    <row r="103" spans="1:30" s="41" customFormat="1">
      <c r="A103" s="502">
        <v>25659</v>
      </c>
      <c r="B103" s="504"/>
      <c r="C103" s="505">
        <v>8.1000000000000003E-2</v>
      </c>
      <c r="D103" s="505"/>
      <c r="E103" s="505">
        <v>7.3899999999999993E-2</v>
      </c>
      <c r="F103" s="507"/>
      <c r="M103"/>
      <c r="N103"/>
      <c r="O103"/>
      <c r="P103"/>
      <c r="Q103"/>
      <c r="R103"/>
      <c r="S103"/>
      <c r="T103"/>
      <c r="U103"/>
      <c r="V103"/>
      <c r="W103"/>
      <c r="X103"/>
      <c r="Y103"/>
      <c r="Z103"/>
      <c r="AA103"/>
      <c r="AB103"/>
      <c r="AC103"/>
      <c r="AD103"/>
    </row>
    <row r="104" spans="1:30" s="41" customFormat="1">
      <c r="A104" s="502">
        <v>25689</v>
      </c>
      <c r="B104" s="504"/>
      <c r="C104" s="505">
        <v>7.9399999999999998E-2</v>
      </c>
      <c r="D104" s="505"/>
      <c r="E104" s="505">
        <v>7.9100000000000004E-2</v>
      </c>
      <c r="F104" s="507"/>
      <c r="M104"/>
      <c r="N104"/>
      <c r="O104"/>
      <c r="P104"/>
      <c r="Q104"/>
      <c r="R104"/>
      <c r="S104"/>
      <c r="T104"/>
      <c r="U104"/>
      <c r="V104"/>
      <c r="W104"/>
      <c r="X104"/>
      <c r="Y104"/>
      <c r="Z104"/>
      <c r="AA104"/>
      <c r="AB104"/>
      <c r="AC104"/>
      <c r="AD104"/>
    </row>
    <row r="105" spans="1:30" s="41" customFormat="1">
      <c r="A105" s="502">
        <v>25720</v>
      </c>
      <c r="B105" s="504"/>
      <c r="C105" s="505">
        <v>7.5999999999999998E-2</v>
      </c>
      <c r="D105" s="505"/>
      <c r="E105" s="505">
        <v>7.8399999999999997E-2</v>
      </c>
      <c r="F105" s="507"/>
      <c r="M105"/>
      <c r="N105"/>
      <c r="O105"/>
      <c r="P105"/>
      <c r="Q105"/>
      <c r="R105"/>
      <c r="S105"/>
      <c r="T105"/>
      <c r="U105"/>
      <c r="V105"/>
      <c r="W105"/>
      <c r="X105"/>
      <c r="Y105"/>
      <c r="Z105"/>
      <c r="AA105"/>
      <c r="AB105"/>
      <c r="AC105"/>
      <c r="AD105"/>
    </row>
    <row r="106" spans="1:30" s="41" customFormat="1">
      <c r="A106" s="502">
        <v>25750</v>
      </c>
      <c r="B106" s="504"/>
      <c r="C106" s="505">
        <v>7.2099999999999997E-2</v>
      </c>
      <c r="D106" s="505"/>
      <c r="E106" s="505">
        <v>7.46E-2</v>
      </c>
      <c r="F106" s="507"/>
      <c r="M106"/>
      <c r="N106"/>
      <c r="O106"/>
      <c r="P106"/>
      <c r="Q106"/>
      <c r="R106"/>
      <c r="S106"/>
      <c r="T106"/>
      <c r="U106"/>
      <c r="V106"/>
      <c r="W106"/>
      <c r="X106"/>
      <c r="Y106"/>
      <c r="Z106"/>
      <c r="AA106"/>
      <c r="AB106"/>
      <c r="AC106"/>
      <c r="AD106"/>
    </row>
    <row r="107" spans="1:30" s="41" customFormat="1">
      <c r="A107" s="502">
        <v>25781</v>
      </c>
      <c r="B107" s="504"/>
      <c r="C107" s="505">
        <v>6.6100000000000006E-2</v>
      </c>
      <c r="D107" s="505"/>
      <c r="E107" s="505">
        <v>7.5300000000000006E-2</v>
      </c>
      <c r="F107" s="507"/>
      <c r="M107"/>
      <c r="N107"/>
      <c r="O107"/>
      <c r="P107"/>
      <c r="Q107"/>
      <c r="R107"/>
      <c r="S107"/>
      <c r="T107"/>
      <c r="U107"/>
      <c r="V107"/>
      <c r="W107"/>
      <c r="X107"/>
      <c r="Y107"/>
      <c r="Z107"/>
      <c r="AA107"/>
      <c r="AB107"/>
      <c r="AC107"/>
      <c r="AD107"/>
    </row>
    <row r="108" spans="1:30" s="41" customFormat="1">
      <c r="A108" s="502">
        <v>25812</v>
      </c>
      <c r="B108" s="504"/>
      <c r="C108" s="505">
        <v>6.2899999999999998E-2</v>
      </c>
      <c r="D108" s="505"/>
      <c r="E108" s="505">
        <v>7.3899999999999993E-2</v>
      </c>
      <c r="F108" s="507"/>
      <c r="M108"/>
      <c r="N108"/>
      <c r="O108"/>
      <c r="P108"/>
      <c r="Q108"/>
      <c r="R108"/>
      <c r="S108"/>
      <c r="T108"/>
      <c r="U108"/>
      <c r="V108"/>
      <c r="W108"/>
      <c r="X108"/>
      <c r="Y108"/>
      <c r="Z108"/>
      <c r="AA108"/>
      <c r="AB108"/>
      <c r="AC108"/>
      <c r="AD108"/>
    </row>
    <row r="109" spans="1:30" s="41" customFormat="1">
      <c r="A109" s="502">
        <v>25842</v>
      </c>
      <c r="B109" s="504"/>
      <c r="C109" s="505">
        <v>6.2E-2</v>
      </c>
      <c r="D109" s="505"/>
      <c r="E109" s="505">
        <v>7.3300000000000004E-2</v>
      </c>
      <c r="F109" s="507"/>
      <c r="M109"/>
      <c r="N109"/>
      <c r="O109"/>
      <c r="P109"/>
      <c r="Q109"/>
      <c r="R109"/>
      <c r="S109"/>
      <c r="T109"/>
      <c r="U109"/>
      <c r="V109"/>
      <c r="W109"/>
      <c r="X109"/>
      <c r="Y109"/>
      <c r="Z109"/>
      <c r="AA109"/>
      <c r="AB109"/>
      <c r="AC109"/>
      <c r="AD109"/>
    </row>
    <row r="110" spans="1:30" s="41" customFormat="1">
      <c r="A110" s="502">
        <v>25873</v>
      </c>
      <c r="B110" s="504"/>
      <c r="C110" s="505">
        <v>5.5999999999999994E-2</v>
      </c>
      <c r="D110" s="505"/>
      <c r="E110" s="505">
        <v>6.8400000000000002E-2</v>
      </c>
      <c r="F110" s="507"/>
      <c r="M110"/>
      <c r="N110"/>
      <c r="O110"/>
      <c r="P110"/>
      <c r="Q110"/>
      <c r="R110"/>
      <c r="S110"/>
      <c r="T110"/>
      <c r="U110"/>
      <c r="V110"/>
      <c r="W110"/>
      <c r="X110"/>
      <c r="Y110"/>
      <c r="Z110"/>
      <c r="AA110"/>
      <c r="AB110"/>
      <c r="AC110"/>
      <c r="AD110"/>
    </row>
    <row r="111" spans="1:30" s="41" customFormat="1">
      <c r="A111" s="502">
        <v>25903</v>
      </c>
      <c r="B111" s="504"/>
      <c r="C111" s="505">
        <v>4.9000000000000002E-2</v>
      </c>
      <c r="D111" s="505"/>
      <c r="E111" s="505">
        <v>6.3899999999999998E-2</v>
      </c>
      <c r="F111" s="507"/>
      <c r="M111"/>
      <c r="N111"/>
      <c r="O111"/>
      <c r="P111"/>
      <c r="Q111"/>
      <c r="R111"/>
      <c r="S111"/>
      <c r="T111"/>
      <c r="U111"/>
      <c r="V111"/>
      <c r="W111"/>
      <c r="X111"/>
      <c r="Y111"/>
      <c r="Z111"/>
      <c r="AA111"/>
      <c r="AB111"/>
      <c r="AC111"/>
      <c r="AD111"/>
    </row>
    <row r="112" spans="1:30" s="41" customFormat="1">
      <c r="A112" s="502">
        <v>25934</v>
      </c>
      <c r="B112" s="504">
        <f>B100+1</f>
        <v>71</v>
      </c>
      <c r="C112" s="505">
        <v>4.1399999999999999E-2</v>
      </c>
      <c r="D112" s="505"/>
      <c r="E112" s="505">
        <v>6.2400000000000004E-2</v>
      </c>
      <c r="F112" s="507"/>
      <c r="M112"/>
      <c r="N112"/>
      <c r="O112"/>
      <c r="P112"/>
      <c r="Q112"/>
      <c r="R112"/>
      <c r="S112"/>
      <c r="T112"/>
      <c r="U112"/>
      <c r="V112"/>
      <c r="W112"/>
      <c r="X112"/>
      <c r="Y112"/>
      <c r="Z112"/>
      <c r="AA112"/>
      <c r="AB112"/>
      <c r="AC112"/>
      <c r="AD112"/>
    </row>
    <row r="113" spans="1:30" s="41" customFormat="1">
      <c r="A113" s="502">
        <v>25965</v>
      </c>
      <c r="B113" s="504"/>
      <c r="C113" s="505">
        <v>3.7200000000000004E-2</v>
      </c>
      <c r="D113" s="505"/>
      <c r="E113" s="505">
        <v>6.1100000000000002E-2</v>
      </c>
      <c r="F113" s="507"/>
      <c r="M113"/>
      <c r="N113"/>
      <c r="O113"/>
      <c r="P113"/>
      <c r="Q113"/>
      <c r="R113"/>
      <c r="S113"/>
      <c r="T113"/>
      <c r="U113"/>
      <c r="V113"/>
      <c r="W113"/>
      <c r="X113"/>
      <c r="Y113"/>
      <c r="Z113"/>
      <c r="AA113"/>
      <c r="AB113"/>
      <c r="AC113"/>
      <c r="AD113"/>
    </row>
    <row r="114" spans="1:30">
      <c r="A114" s="502">
        <v>25993</v>
      </c>
      <c r="B114" s="504"/>
      <c r="C114" s="505">
        <v>3.7100000000000001E-2</v>
      </c>
      <c r="D114" s="505"/>
      <c r="E114" s="505">
        <v>5.7000000000000002E-2</v>
      </c>
      <c r="I114" s="41"/>
      <c r="J114" s="41"/>
      <c r="M114"/>
      <c r="N114"/>
      <c r="O114"/>
      <c r="P114"/>
      <c r="Q114"/>
      <c r="R114"/>
      <c r="S114"/>
      <c r="T114"/>
      <c r="U114"/>
      <c r="V114"/>
      <c r="W114"/>
      <c r="X114"/>
      <c r="Y114"/>
      <c r="Z114"/>
      <c r="AA114"/>
      <c r="AB114"/>
      <c r="AC114"/>
      <c r="AD114"/>
    </row>
    <row r="115" spans="1:30">
      <c r="A115" s="502">
        <v>26024</v>
      </c>
      <c r="B115" s="504"/>
      <c r="C115" s="505">
        <v>4.1500000000000002E-2</v>
      </c>
      <c r="D115" s="505"/>
      <c r="E115" s="505">
        <v>5.8299999999999998E-2</v>
      </c>
      <c r="I115" s="41"/>
      <c r="J115" s="41"/>
      <c r="M115"/>
      <c r="N115"/>
      <c r="O115"/>
      <c r="P115"/>
      <c r="Q115"/>
      <c r="R115"/>
      <c r="S115"/>
      <c r="T115"/>
      <c r="U115"/>
      <c r="V115"/>
      <c r="W115"/>
      <c r="X115"/>
      <c r="Y115"/>
      <c r="Z115"/>
      <c r="AA115"/>
      <c r="AB115"/>
      <c r="AC115"/>
      <c r="AD115"/>
    </row>
    <row r="116" spans="1:30">
      <c r="A116" s="502">
        <v>26054</v>
      </c>
      <c r="B116" s="504"/>
      <c r="C116" s="505">
        <v>4.6300000000000001E-2</v>
      </c>
      <c r="D116" s="505"/>
      <c r="E116" s="505">
        <v>6.3899999999999998E-2</v>
      </c>
      <c r="I116" s="41"/>
      <c r="J116" s="41"/>
      <c r="M116"/>
      <c r="N116"/>
      <c r="O116"/>
      <c r="P116"/>
      <c r="Q116"/>
      <c r="R116"/>
      <c r="S116"/>
      <c r="T116"/>
      <c r="U116"/>
      <c r="V116"/>
      <c r="W116"/>
      <c r="X116"/>
      <c r="Y116"/>
      <c r="Z116"/>
      <c r="AA116"/>
      <c r="AB116"/>
      <c r="AC116"/>
      <c r="AD116"/>
    </row>
    <row r="117" spans="1:30">
      <c r="A117" s="502">
        <v>26085</v>
      </c>
      <c r="C117" s="505">
        <v>4.9100000000000005E-2</v>
      </c>
      <c r="E117" s="505">
        <v>6.5199999999999994E-2</v>
      </c>
      <c r="I117" s="41"/>
      <c r="J117" s="41"/>
      <c r="M117"/>
      <c r="N117"/>
      <c r="O117"/>
      <c r="P117"/>
      <c r="Q117"/>
      <c r="R117"/>
      <c r="S117"/>
      <c r="T117"/>
      <c r="U117"/>
      <c r="V117"/>
      <c r="W117"/>
      <c r="X117"/>
      <c r="Y117"/>
      <c r="Z117"/>
      <c r="AA117"/>
      <c r="AB117"/>
      <c r="AC117"/>
      <c r="AD117"/>
    </row>
    <row r="118" spans="1:30">
      <c r="A118" s="502">
        <v>26115</v>
      </c>
      <c r="B118" s="504"/>
      <c r="C118" s="505">
        <v>5.3099999999999994E-2</v>
      </c>
      <c r="D118" s="505"/>
      <c r="E118" s="505">
        <v>6.7299999999999999E-2</v>
      </c>
      <c r="I118" s="41"/>
      <c r="J118" s="41"/>
      <c r="M118"/>
      <c r="N118"/>
      <c r="O118"/>
      <c r="P118"/>
      <c r="Q118"/>
      <c r="R118"/>
      <c r="S118"/>
      <c r="T118"/>
      <c r="U118"/>
      <c r="V118"/>
      <c r="W118"/>
      <c r="X118"/>
      <c r="Y118"/>
      <c r="Z118"/>
      <c r="AA118"/>
      <c r="AB118"/>
      <c r="AC118"/>
      <c r="AD118"/>
    </row>
    <row r="119" spans="1:30">
      <c r="A119" s="502">
        <v>26146</v>
      </c>
      <c r="B119" s="504"/>
      <c r="C119" s="505">
        <v>5.5599999999999997E-2</v>
      </c>
      <c r="D119" s="505"/>
      <c r="E119" s="505">
        <v>6.5799999999999997E-2</v>
      </c>
      <c r="I119" s="41"/>
      <c r="J119" s="41"/>
      <c r="M119"/>
      <c r="N119"/>
      <c r="O119"/>
      <c r="P119"/>
      <c r="Q119"/>
      <c r="R119"/>
      <c r="S119"/>
      <c r="T119"/>
      <c r="U119"/>
      <c r="V119"/>
      <c r="W119"/>
      <c r="X119"/>
      <c r="Y119"/>
      <c r="Z119"/>
      <c r="AA119"/>
      <c r="AB119"/>
      <c r="AC119"/>
      <c r="AD119"/>
    </row>
    <row r="120" spans="1:30">
      <c r="A120" s="502">
        <v>26177</v>
      </c>
      <c r="B120" s="504"/>
      <c r="C120" s="505">
        <v>5.5500000000000001E-2</v>
      </c>
      <c r="D120" s="505"/>
      <c r="E120" s="505">
        <v>6.1399999999999996E-2</v>
      </c>
      <c r="I120" s="41"/>
      <c r="J120" s="41"/>
      <c r="M120"/>
      <c r="N120"/>
      <c r="O120"/>
      <c r="P120"/>
      <c r="Q120"/>
      <c r="R120"/>
      <c r="S120"/>
      <c r="T120"/>
      <c r="U120"/>
      <c r="V120"/>
      <c r="W120"/>
      <c r="X120"/>
      <c r="Y120"/>
      <c r="Z120"/>
      <c r="AA120"/>
      <c r="AB120"/>
      <c r="AC120"/>
      <c r="AD120"/>
    </row>
    <row r="121" spans="1:30">
      <c r="A121" s="502">
        <v>26207</v>
      </c>
      <c r="B121" s="504"/>
      <c r="C121" s="505">
        <v>5.2000000000000005E-2</v>
      </c>
      <c r="D121" s="505"/>
      <c r="E121" s="505">
        <v>5.9299999999999999E-2</v>
      </c>
      <c r="I121" s="41"/>
      <c r="J121" s="41"/>
      <c r="M121"/>
      <c r="N121"/>
      <c r="O121"/>
      <c r="P121"/>
      <c r="Q121"/>
      <c r="R121"/>
      <c r="S121"/>
      <c r="T121"/>
      <c r="U121"/>
      <c r="V121"/>
      <c r="W121"/>
      <c r="X121"/>
      <c r="Y121"/>
      <c r="Z121"/>
      <c r="AA121"/>
      <c r="AB121"/>
      <c r="AC121"/>
      <c r="AD121"/>
    </row>
    <row r="122" spans="1:30">
      <c r="A122" s="502">
        <v>26238</v>
      </c>
      <c r="B122" s="504"/>
      <c r="C122" s="505">
        <v>4.9100000000000005E-2</v>
      </c>
      <c r="D122" s="505"/>
      <c r="E122" s="505">
        <v>5.8099999999999999E-2</v>
      </c>
      <c r="I122" s="41"/>
      <c r="J122" s="41"/>
      <c r="M122"/>
      <c r="N122"/>
      <c r="O122"/>
      <c r="P122"/>
      <c r="Q122"/>
      <c r="R122"/>
      <c r="S122"/>
      <c r="T122"/>
      <c r="U122"/>
      <c r="V122"/>
      <c r="W122"/>
      <c r="X122"/>
      <c r="Y122"/>
      <c r="Z122"/>
      <c r="AA122"/>
      <c r="AB122"/>
      <c r="AC122"/>
      <c r="AD122"/>
    </row>
    <row r="123" spans="1:30">
      <c r="A123" s="502">
        <v>26268</v>
      </c>
      <c r="B123" s="504"/>
      <c r="C123" s="505">
        <v>4.1399999999999999E-2</v>
      </c>
      <c r="D123" s="505"/>
      <c r="E123" s="505">
        <v>5.9299999999999999E-2</v>
      </c>
      <c r="I123" s="41"/>
      <c r="J123" s="41"/>
      <c r="M123"/>
      <c r="N123"/>
      <c r="O123"/>
      <c r="P123"/>
      <c r="Q123"/>
      <c r="R123"/>
      <c r="S123"/>
      <c r="T123"/>
      <c r="U123"/>
      <c r="V123"/>
      <c r="W123"/>
      <c r="X123"/>
      <c r="Y123"/>
      <c r="Z123"/>
      <c r="AA123"/>
      <c r="AB123"/>
      <c r="AC123"/>
      <c r="AD123"/>
    </row>
    <row r="124" spans="1:30">
      <c r="A124" s="502">
        <v>26299</v>
      </c>
      <c r="B124" s="504">
        <f>B112+1</f>
        <v>72</v>
      </c>
      <c r="C124" s="505">
        <v>3.5000000000000003E-2</v>
      </c>
      <c r="D124" s="505"/>
      <c r="E124" s="505">
        <v>5.9500000000000004E-2</v>
      </c>
      <c r="I124" s="41"/>
      <c r="J124" s="41"/>
      <c r="M124"/>
      <c r="N124"/>
      <c r="O124"/>
      <c r="P124"/>
      <c r="Q124"/>
      <c r="R124"/>
      <c r="S124"/>
      <c r="T124"/>
      <c r="U124"/>
      <c r="V124"/>
      <c r="W124"/>
      <c r="X124"/>
      <c r="Y124"/>
      <c r="Z124"/>
      <c r="AA124"/>
      <c r="AB124"/>
      <c r="AC124"/>
      <c r="AD124"/>
    </row>
    <row r="125" spans="1:30">
      <c r="A125" s="502">
        <v>26330</v>
      </c>
      <c r="B125" s="504"/>
      <c r="C125" s="505">
        <v>3.2899999999999999E-2</v>
      </c>
      <c r="D125" s="505"/>
      <c r="E125" s="505">
        <v>6.08E-2</v>
      </c>
      <c r="I125" s="41"/>
      <c r="J125" s="41"/>
      <c r="M125"/>
      <c r="N125"/>
      <c r="O125"/>
      <c r="P125"/>
      <c r="Q125"/>
      <c r="R125"/>
      <c r="S125"/>
      <c r="T125"/>
      <c r="U125"/>
      <c r="V125"/>
      <c r="W125"/>
      <c r="X125"/>
      <c r="Y125"/>
      <c r="Z125"/>
      <c r="AA125"/>
      <c r="AB125"/>
      <c r="AC125"/>
      <c r="AD125"/>
    </row>
    <row r="126" spans="1:30">
      <c r="A126" s="502">
        <v>26359</v>
      </c>
      <c r="B126" s="504"/>
      <c r="C126" s="505">
        <v>3.8300000000000001E-2</v>
      </c>
      <c r="D126" s="505"/>
      <c r="E126" s="505">
        <v>6.0700000000000004E-2</v>
      </c>
      <c r="I126" s="41"/>
      <c r="J126" s="41"/>
      <c r="M126"/>
      <c r="N126"/>
      <c r="O126"/>
      <c r="P126"/>
      <c r="Q126"/>
      <c r="R126"/>
      <c r="S126"/>
      <c r="T126"/>
      <c r="U126"/>
      <c r="V126"/>
      <c r="W126"/>
      <c r="X126"/>
      <c r="Y126"/>
      <c r="Z126"/>
      <c r="AA126"/>
      <c r="AB126"/>
      <c r="AC126"/>
      <c r="AD126"/>
    </row>
    <row r="127" spans="1:30">
      <c r="A127" s="502">
        <v>26390</v>
      </c>
      <c r="B127" s="504"/>
      <c r="C127" s="505">
        <v>4.1700000000000001E-2</v>
      </c>
      <c r="D127" s="505"/>
      <c r="E127" s="505">
        <v>6.1900000000000004E-2</v>
      </c>
      <c r="I127" s="41"/>
      <c r="J127" s="41"/>
      <c r="M127"/>
      <c r="N127"/>
      <c r="O127"/>
      <c r="P127"/>
      <c r="Q127"/>
      <c r="R127"/>
      <c r="S127"/>
      <c r="T127"/>
      <c r="U127"/>
      <c r="V127"/>
      <c r="W127"/>
      <c r="X127"/>
      <c r="Y127"/>
      <c r="Z127"/>
      <c r="AA127"/>
      <c r="AB127"/>
      <c r="AC127"/>
      <c r="AD127"/>
    </row>
    <row r="128" spans="1:30">
      <c r="A128" s="502">
        <v>26420</v>
      </c>
      <c r="B128" s="504"/>
      <c r="C128" s="505">
        <v>4.2699999999999995E-2</v>
      </c>
      <c r="D128" s="505"/>
      <c r="E128" s="505">
        <v>6.13E-2</v>
      </c>
      <c r="I128" s="41"/>
      <c r="J128" s="41"/>
      <c r="M128"/>
      <c r="N128"/>
      <c r="O128"/>
      <c r="P128"/>
      <c r="Q128"/>
      <c r="R128"/>
      <c r="S128"/>
      <c r="T128"/>
      <c r="U128"/>
      <c r="V128"/>
      <c r="W128"/>
      <c r="X128"/>
      <c r="Y128"/>
      <c r="Z128"/>
      <c r="AA128"/>
      <c r="AB128"/>
      <c r="AC128"/>
      <c r="AD128"/>
    </row>
    <row r="129" spans="1:30">
      <c r="A129" s="502">
        <v>26451</v>
      </c>
      <c r="B129" s="504"/>
      <c r="C129" s="505">
        <v>4.4600000000000001E-2</v>
      </c>
      <c r="D129" s="505"/>
      <c r="E129" s="505">
        <v>6.1100000000000002E-2</v>
      </c>
      <c r="I129" s="41"/>
      <c r="J129" s="41"/>
      <c r="M129"/>
      <c r="N129"/>
      <c r="O129"/>
      <c r="P129"/>
      <c r="Q129"/>
      <c r="R129"/>
      <c r="S129"/>
      <c r="T129"/>
      <c r="U129"/>
      <c r="V129"/>
      <c r="W129"/>
      <c r="X129"/>
      <c r="Y129"/>
      <c r="Z129"/>
      <c r="AA129"/>
      <c r="AB129"/>
      <c r="AC129"/>
      <c r="AD129"/>
    </row>
    <row r="130" spans="1:30">
      <c r="A130" s="502">
        <v>26481</v>
      </c>
      <c r="B130" s="504"/>
      <c r="C130" s="505">
        <v>4.5499999999999999E-2</v>
      </c>
      <c r="D130" s="505"/>
      <c r="E130" s="505">
        <v>6.1100000000000002E-2</v>
      </c>
      <c r="I130" s="41"/>
      <c r="J130" s="41"/>
      <c r="M130"/>
      <c r="N130"/>
      <c r="O130"/>
      <c r="P130"/>
      <c r="Q130"/>
      <c r="R130"/>
      <c r="S130"/>
      <c r="T130"/>
      <c r="U130"/>
      <c r="V130"/>
      <c r="W130"/>
      <c r="X130"/>
      <c r="Y130"/>
      <c r="Z130"/>
      <c r="AA130"/>
      <c r="AB130"/>
      <c r="AC130"/>
      <c r="AD130"/>
    </row>
    <row r="131" spans="1:30">
      <c r="A131" s="502">
        <v>26512</v>
      </c>
      <c r="B131" s="504"/>
      <c r="C131" s="505">
        <v>4.8000000000000001E-2</v>
      </c>
      <c r="D131" s="505"/>
      <c r="E131" s="505">
        <v>6.2100000000000002E-2</v>
      </c>
      <c r="I131" s="41"/>
      <c r="J131" s="41"/>
      <c r="M131"/>
      <c r="N131"/>
      <c r="O131"/>
      <c r="P131"/>
      <c r="Q131"/>
      <c r="R131"/>
      <c r="S131"/>
      <c r="T131"/>
      <c r="U131"/>
      <c r="V131"/>
      <c r="W131"/>
      <c r="X131"/>
      <c r="Y131"/>
      <c r="Z131"/>
      <c r="AA131"/>
      <c r="AB131"/>
      <c r="AC131"/>
      <c r="AD131"/>
    </row>
    <row r="132" spans="1:30">
      <c r="A132" s="502">
        <v>26543</v>
      </c>
      <c r="B132" s="504"/>
      <c r="C132" s="505">
        <v>4.87E-2</v>
      </c>
      <c r="D132" s="505"/>
      <c r="E132" s="505">
        <v>6.5500000000000003E-2</v>
      </c>
      <c r="I132" s="41"/>
      <c r="J132" s="41"/>
      <c r="M132"/>
      <c r="N132"/>
      <c r="O132"/>
      <c r="P132"/>
      <c r="Q132"/>
      <c r="R132"/>
      <c r="S132"/>
      <c r="T132"/>
      <c r="U132"/>
      <c r="V132"/>
      <c r="W132"/>
      <c r="X132"/>
      <c r="Y132"/>
      <c r="Z132"/>
      <c r="AA132"/>
      <c r="AB132"/>
      <c r="AC132"/>
      <c r="AD132"/>
    </row>
    <row r="133" spans="1:30">
      <c r="A133" s="502">
        <v>26573</v>
      </c>
      <c r="B133" s="504"/>
      <c r="C133" s="505">
        <v>5.04E-2</v>
      </c>
      <c r="D133" s="505"/>
      <c r="E133" s="505">
        <v>6.480000000000001E-2</v>
      </c>
      <c r="I133" s="41"/>
      <c r="J133" s="41"/>
      <c r="M133"/>
      <c r="N133"/>
      <c r="O133"/>
      <c r="P133"/>
      <c r="Q133"/>
      <c r="R133"/>
      <c r="S133"/>
      <c r="T133"/>
      <c r="U133"/>
      <c r="V133"/>
      <c r="W133"/>
      <c r="X133"/>
      <c r="Y133"/>
      <c r="Z133"/>
      <c r="AA133"/>
      <c r="AB133"/>
      <c r="AC133"/>
      <c r="AD133"/>
    </row>
    <row r="134" spans="1:30">
      <c r="A134" s="502">
        <v>26604</v>
      </c>
      <c r="B134" s="504"/>
      <c r="C134" s="505">
        <v>5.0599999999999999E-2</v>
      </c>
      <c r="D134" s="505"/>
      <c r="E134" s="505">
        <v>6.2800000000000009E-2</v>
      </c>
      <c r="F134" s="508"/>
      <c r="G134" s="38"/>
      <c r="H134" s="38"/>
      <c r="M134"/>
      <c r="N134"/>
      <c r="O134"/>
      <c r="P134"/>
      <c r="Q134"/>
      <c r="R134"/>
      <c r="S134"/>
      <c r="T134"/>
      <c r="U134"/>
      <c r="V134"/>
      <c r="W134"/>
      <c r="X134"/>
      <c r="Y134"/>
      <c r="Z134"/>
      <c r="AA134"/>
      <c r="AB134"/>
      <c r="AC134"/>
      <c r="AD134"/>
    </row>
    <row r="135" spans="1:30">
      <c r="A135" s="502">
        <v>26634</v>
      </c>
      <c r="B135" s="504"/>
      <c r="C135" s="505">
        <v>5.33E-2</v>
      </c>
      <c r="D135" s="505"/>
      <c r="E135" s="505">
        <v>6.3600000000000004E-2</v>
      </c>
      <c r="F135" s="508"/>
      <c r="G135" s="38"/>
      <c r="H135" s="38"/>
      <c r="M135"/>
      <c r="N135"/>
      <c r="O135"/>
      <c r="P135"/>
      <c r="Q135"/>
      <c r="R135"/>
      <c r="S135"/>
      <c r="T135"/>
      <c r="U135"/>
      <c r="V135"/>
      <c r="W135"/>
      <c r="X135"/>
      <c r="Y135"/>
      <c r="Z135"/>
      <c r="AA135"/>
      <c r="AB135"/>
      <c r="AC135"/>
      <c r="AD135"/>
    </row>
    <row r="136" spans="1:30">
      <c r="A136" s="502">
        <v>26665</v>
      </c>
      <c r="B136" s="504">
        <f>B124+1</f>
        <v>73</v>
      </c>
      <c r="C136" s="505">
        <v>5.9400000000000001E-2</v>
      </c>
      <c r="D136" s="505"/>
      <c r="E136" s="505">
        <v>6.4600000000000005E-2</v>
      </c>
      <c r="F136" s="508"/>
      <c r="G136" s="38"/>
      <c r="H136" s="38"/>
      <c r="M136"/>
      <c r="N136"/>
      <c r="O136"/>
      <c r="P136"/>
      <c r="Q136"/>
      <c r="R136"/>
      <c r="S136"/>
      <c r="T136"/>
      <c r="U136"/>
      <c r="V136"/>
      <c r="W136"/>
      <c r="X136"/>
      <c r="Y136"/>
      <c r="Z136"/>
      <c r="AA136"/>
      <c r="AB136"/>
      <c r="AC136"/>
      <c r="AD136"/>
    </row>
    <row r="137" spans="1:30">
      <c r="A137" s="502">
        <v>26696</v>
      </c>
      <c r="B137" s="504"/>
      <c r="C137" s="505">
        <v>6.5799999999999997E-2</v>
      </c>
      <c r="D137" s="505"/>
      <c r="E137" s="505">
        <v>6.6400000000000001E-2</v>
      </c>
      <c r="F137" s="508"/>
      <c r="G137" s="38"/>
      <c r="H137" s="38"/>
      <c r="M137"/>
      <c r="N137"/>
      <c r="O137"/>
      <c r="P137"/>
      <c r="Q137"/>
      <c r="R137"/>
      <c r="S137"/>
      <c r="T137"/>
      <c r="U137"/>
      <c r="V137"/>
      <c r="W137"/>
      <c r="X137"/>
      <c r="Y137"/>
      <c r="Z137"/>
      <c r="AA137"/>
      <c r="AB137"/>
      <c r="AC137"/>
      <c r="AD137"/>
    </row>
    <row r="138" spans="1:30">
      <c r="A138" s="502">
        <v>26724</v>
      </c>
      <c r="B138" s="504"/>
      <c r="C138" s="505">
        <v>7.0900000000000005E-2</v>
      </c>
      <c r="D138" s="505"/>
      <c r="E138" s="505">
        <v>6.7099999999999993E-2</v>
      </c>
      <c r="F138" s="508"/>
      <c r="G138" s="38"/>
      <c r="H138" s="38"/>
      <c r="M138"/>
      <c r="N138"/>
      <c r="O138"/>
      <c r="P138"/>
      <c r="Q138"/>
      <c r="R138"/>
      <c r="S138"/>
      <c r="T138"/>
      <c r="U138"/>
      <c r="V138"/>
      <c r="W138"/>
      <c r="X138"/>
      <c r="Y138"/>
      <c r="Z138"/>
      <c r="AA138"/>
      <c r="AB138"/>
      <c r="AC138"/>
      <c r="AD138"/>
    </row>
    <row r="139" spans="1:30">
      <c r="A139" s="502">
        <v>26755</v>
      </c>
      <c r="B139" s="504"/>
      <c r="C139" s="505">
        <v>7.1199999999999999E-2</v>
      </c>
      <c r="D139" s="505"/>
      <c r="E139" s="505">
        <v>6.6699999999999995E-2</v>
      </c>
      <c r="F139" s="508"/>
      <c r="G139" s="38"/>
      <c r="H139" s="38"/>
      <c r="M139"/>
      <c r="N139"/>
      <c r="O139"/>
      <c r="P139"/>
      <c r="Q139"/>
      <c r="R139"/>
      <c r="S139"/>
      <c r="T139"/>
      <c r="U139"/>
      <c r="V139"/>
      <c r="W139"/>
      <c r="X139"/>
      <c r="Y139"/>
      <c r="Z139"/>
      <c r="AA139"/>
      <c r="AB139"/>
      <c r="AC139"/>
      <c r="AD139"/>
    </row>
    <row r="140" spans="1:30">
      <c r="A140" s="502">
        <v>26785</v>
      </c>
      <c r="B140" s="504"/>
      <c r="C140" s="505">
        <v>7.8399999999999997E-2</v>
      </c>
      <c r="D140" s="505"/>
      <c r="E140" s="505">
        <v>6.8499999999999991E-2</v>
      </c>
      <c r="F140" s="508"/>
      <c r="G140" s="38"/>
      <c r="H140" s="38"/>
      <c r="M140"/>
      <c r="N140"/>
      <c r="O140"/>
      <c r="P140"/>
      <c r="Q140"/>
      <c r="R140"/>
      <c r="S140"/>
      <c r="T140"/>
      <c r="U140"/>
      <c r="V140"/>
      <c r="W140"/>
      <c r="X140"/>
      <c r="Y140"/>
      <c r="Z140"/>
      <c r="AA140"/>
      <c r="AB140"/>
      <c r="AC140"/>
      <c r="AD140"/>
    </row>
    <row r="141" spans="1:30">
      <c r="A141" s="502">
        <v>26816</v>
      </c>
      <c r="C141" s="505">
        <v>8.4900000000000003E-2</v>
      </c>
      <c r="E141" s="505">
        <v>6.9000000000000006E-2</v>
      </c>
      <c r="F141" s="508"/>
      <c r="G141" s="38"/>
      <c r="H141" s="38"/>
      <c r="M141"/>
      <c r="N141"/>
      <c r="O141"/>
      <c r="P141"/>
      <c r="Q141"/>
      <c r="R141"/>
      <c r="S141"/>
      <c r="T141"/>
      <c r="U141"/>
      <c r="V141"/>
      <c r="W141"/>
      <c r="X141"/>
      <c r="Y141"/>
      <c r="Z141"/>
      <c r="AA141"/>
      <c r="AB141"/>
      <c r="AC141"/>
      <c r="AD141"/>
    </row>
    <row r="142" spans="1:30">
      <c r="A142" s="502">
        <v>26846</v>
      </c>
      <c r="B142" s="504"/>
      <c r="C142" s="505">
        <v>0.10400000000000001</v>
      </c>
      <c r="D142" s="505"/>
      <c r="E142" s="505">
        <v>7.1300000000000002E-2</v>
      </c>
      <c r="F142" s="508"/>
      <c r="G142" s="38"/>
      <c r="H142" s="38"/>
      <c r="M142"/>
      <c r="N142"/>
      <c r="O142"/>
      <c r="P142"/>
      <c r="Q142"/>
      <c r="R142"/>
      <c r="S142"/>
      <c r="T142"/>
      <c r="U142"/>
      <c r="V142"/>
      <c r="W142"/>
      <c r="X142"/>
      <c r="Y142"/>
      <c r="Z142"/>
      <c r="AA142"/>
      <c r="AB142"/>
      <c r="AC142"/>
      <c r="AD142"/>
    </row>
    <row r="143" spans="1:30">
      <c r="A143" s="502">
        <v>26877</v>
      </c>
      <c r="B143" s="504"/>
      <c r="C143" s="505">
        <v>0.105</v>
      </c>
      <c r="D143" s="505"/>
      <c r="E143" s="505">
        <v>7.400000000000001E-2</v>
      </c>
      <c r="F143" s="508"/>
      <c r="G143" s="38"/>
      <c r="H143" s="38"/>
      <c r="M143"/>
      <c r="N143"/>
      <c r="O143"/>
      <c r="P143"/>
      <c r="Q143"/>
      <c r="R143"/>
      <c r="S143"/>
      <c r="T143"/>
      <c r="U143"/>
      <c r="V143"/>
      <c r="W143"/>
      <c r="X143"/>
      <c r="Y143"/>
      <c r="Z143"/>
      <c r="AA143"/>
      <c r="AB143"/>
      <c r="AC143"/>
      <c r="AD143"/>
    </row>
    <row r="144" spans="1:30">
      <c r="A144" s="502">
        <v>26908</v>
      </c>
      <c r="B144" s="504"/>
      <c r="C144" s="505">
        <v>0.10779999999999999</v>
      </c>
      <c r="D144" s="505"/>
      <c r="E144" s="505">
        <v>7.0900000000000005E-2</v>
      </c>
      <c r="F144" s="508"/>
      <c r="G144" s="38"/>
      <c r="H144" s="38"/>
      <c r="M144"/>
      <c r="N144"/>
      <c r="O144"/>
      <c r="P144"/>
      <c r="Q144"/>
      <c r="R144"/>
      <c r="S144"/>
      <c r="T144"/>
      <c r="U144"/>
      <c r="V144"/>
      <c r="W144"/>
      <c r="X144"/>
      <c r="Y144"/>
      <c r="Z144"/>
      <c r="AA144"/>
      <c r="AB144"/>
      <c r="AC144"/>
      <c r="AD144"/>
    </row>
    <row r="145" spans="1:30">
      <c r="A145" s="502">
        <v>26938</v>
      </c>
      <c r="B145" s="504"/>
      <c r="C145" s="505">
        <v>0.10009999999999999</v>
      </c>
      <c r="D145" s="505"/>
      <c r="E145" s="505">
        <v>6.7900000000000002E-2</v>
      </c>
      <c r="F145" s="508"/>
      <c r="G145" s="38"/>
      <c r="H145" s="38"/>
      <c r="M145"/>
      <c r="N145"/>
      <c r="O145"/>
      <c r="P145"/>
      <c r="Q145"/>
      <c r="R145"/>
      <c r="S145"/>
      <c r="T145"/>
      <c r="U145"/>
      <c r="V145"/>
      <c r="W145"/>
      <c r="X145"/>
      <c r="Y145"/>
      <c r="Z145"/>
      <c r="AA145"/>
      <c r="AB145"/>
      <c r="AC145"/>
      <c r="AD145"/>
    </row>
    <row r="146" spans="1:30">
      <c r="A146" s="502">
        <v>26969</v>
      </c>
      <c r="B146" s="504"/>
      <c r="C146" s="505">
        <v>0.1003</v>
      </c>
      <c r="D146" s="505"/>
      <c r="E146" s="505">
        <v>6.7299999999999999E-2</v>
      </c>
      <c r="F146" s="508"/>
      <c r="G146" s="38"/>
      <c r="H146" s="38"/>
      <c r="M146"/>
      <c r="N146"/>
      <c r="O146"/>
      <c r="P146"/>
      <c r="Q146"/>
      <c r="R146"/>
      <c r="S146"/>
      <c r="T146"/>
      <c r="U146"/>
      <c r="V146"/>
      <c r="W146"/>
      <c r="X146"/>
      <c r="Y146"/>
      <c r="Z146"/>
      <c r="AA146"/>
      <c r="AB146"/>
      <c r="AC146"/>
      <c r="AD146"/>
    </row>
    <row r="147" spans="1:30">
      <c r="A147" s="502">
        <v>26999</v>
      </c>
      <c r="B147" s="504"/>
      <c r="C147" s="505">
        <v>9.9499999999999991E-2</v>
      </c>
      <c r="D147" s="505"/>
      <c r="E147" s="505">
        <v>6.7400000000000002E-2</v>
      </c>
      <c r="F147" s="508"/>
      <c r="G147" s="38"/>
      <c r="H147" s="38"/>
      <c r="M147"/>
      <c r="N147"/>
      <c r="O147"/>
      <c r="P147"/>
      <c r="Q147"/>
      <c r="R147"/>
      <c r="S147"/>
      <c r="T147"/>
      <c r="U147"/>
      <c r="V147"/>
      <c r="W147"/>
      <c r="X147"/>
      <c r="Y147"/>
      <c r="Z147"/>
      <c r="AA147"/>
      <c r="AB147"/>
      <c r="AC147"/>
      <c r="AD147"/>
    </row>
    <row r="148" spans="1:30">
      <c r="A148" s="502">
        <v>27030</v>
      </c>
      <c r="B148" s="504">
        <f>B136+1</f>
        <v>74</v>
      </c>
      <c r="C148" s="505">
        <v>9.6500000000000002E-2</v>
      </c>
      <c r="D148" s="505"/>
      <c r="E148" s="505">
        <v>6.9900000000000004E-2</v>
      </c>
      <c r="F148" s="508"/>
      <c r="G148" s="38"/>
      <c r="H148" s="38"/>
      <c r="M148"/>
      <c r="N148"/>
      <c r="O148"/>
      <c r="P148"/>
      <c r="Q148"/>
      <c r="R148"/>
      <c r="S148"/>
      <c r="T148"/>
      <c r="U148"/>
      <c r="V148"/>
      <c r="W148"/>
      <c r="X148"/>
      <c r="Y148"/>
      <c r="Z148"/>
      <c r="AA148"/>
      <c r="AB148"/>
      <c r="AC148"/>
      <c r="AD148"/>
    </row>
    <row r="149" spans="1:30">
      <c r="A149" s="502">
        <v>27061</v>
      </c>
      <c r="B149" s="504"/>
      <c r="C149" s="505">
        <v>8.9700000000000002E-2</v>
      </c>
      <c r="D149" s="505"/>
      <c r="E149" s="505">
        <v>6.9599999999999995E-2</v>
      </c>
      <c r="F149" s="508"/>
      <c r="G149" s="38"/>
      <c r="H149" s="38"/>
      <c r="M149"/>
      <c r="N149"/>
      <c r="O149"/>
      <c r="P149"/>
      <c r="Q149"/>
      <c r="R149"/>
      <c r="S149"/>
      <c r="T149"/>
      <c r="U149"/>
      <c r="V149"/>
      <c r="W149"/>
      <c r="X149"/>
      <c r="Y149"/>
      <c r="Z149"/>
      <c r="AA149"/>
      <c r="AB149"/>
      <c r="AC149"/>
      <c r="AD149"/>
    </row>
    <row r="150" spans="1:30">
      <c r="A150" s="502">
        <v>27089</v>
      </c>
      <c r="B150" s="504"/>
      <c r="C150" s="505">
        <v>9.35E-2</v>
      </c>
      <c r="D150" s="505"/>
      <c r="E150" s="505">
        <v>7.2099999999999997E-2</v>
      </c>
      <c r="F150" s="508"/>
      <c r="G150" s="38"/>
      <c r="H150" s="38"/>
      <c r="M150"/>
      <c r="N150"/>
      <c r="O150"/>
      <c r="P150"/>
      <c r="Q150"/>
      <c r="R150"/>
      <c r="S150"/>
      <c r="T150"/>
      <c r="U150"/>
      <c r="V150"/>
      <c r="W150"/>
      <c r="X150"/>
      <c r="Y150"/>
      <c r="Z150"/>
      <c r="AA150"/>
      <c r="AB150"/>
      <c r="AC150"/>
      <c r="AD150"/>
    </row>
    <row r="151" spans="1:30">
      <c r="A151" s="502">
        <v>27120</v>
      </c>
      <c r="B151" s="504"/>
      <c r="C151" s="505">
        <v>0.1051</v>
      </c>
      <c r="D151" s="505"/>
      <c r="E151" s="505">
        <v>7.51E-2</v>
      </c>
      <c r="F151" s="508"/>
      <c r="G151" s="38"/>
      <c r="H151" s="38"/>
      <c r="M151"/>
      <c r="N151"/>
      <c r="O151"/>
      <c r="P151"/>
      <c r="Q151"/>
      <c r="R151"/>
      <c r="S151"/>
      <c r="T151"/>
      <c r="U151"/>
      <c r="V151"/>
      <c r="W151"/>
      <c r="X151"/>
      <c r="Y151"/>
      <c r="Z151"/>
      <c r="AA151"/>
      <c r="AB151"/>
      <c r="AC151"/>
      <c r="AD151"/>
    </row>
    <row r="152" spans="1:30">
      <c r="A152" s="502">
        <v>27150</v>
      </c>
      <c r="B152" s="504"/>
      <c r="C152" s="505">
        <v>0.11310000000000001</v>
      </c>
      <c r="D152" s="505"/>
      <c r="E152" s="505">
        <v>7.5800000000000006E-2</v>
      </c>
      <c r="F152" s="508"/>
      <c r="G152" s="38"/>
      <c r="H152" s="38"/>
      <c r="M152"/>
      <c r="N152"/>
      <c r="O152"/>
      <c r="P152"/>
      <c r="Q152"/>
      <c r="R152"/>
      <c r="S152"/>
      <c r="T152"/>
      <c r="U152"/>
      <c r="V152"/>
      <c r="W152"/>
      <c r="X152"/>
      <c r="Y152"/>
      <c r="Z152"/>
      <c r="AA152"/>
      <c r="AB152"/>
      <c r="AC152"/>
      <c r="AD152"/>
    </row>
    <row r="153" spans="1:30">
      <c r="A153" s="502">
        <v>27181</v>
      </c>
      <c r="B153" s="504"/>
      <c r="C153" s="505">
        <v>0.1193</v>
      </c>
      <c r="D153" s="505"/>
      <c r="E153" s="505">
        <v>7.5399999999999995E-2</v>
      </c>
      <c r="F153" s="508"/>
      <c r="G153" s="38"/>
      <c r="H153" s="38"/>
      <c r="M153"/>
      <c r="N153"/>
      <c r="O153"/>
      <c r="P153"/>
      <c r="Q153"/>
      <c r="R153"/>
      <c r="S153"/>
      <c r="T153"/>
      <c r="U153"/>
      <c r="V153"/>
      <c r="W153"/>
      <c r="X153"/>
      <c r="Y153"/>
      <c r="Z153"/>
      <c r="AA153"/>
      <c r="AB153"/>
      <c r="AC153"/>
      <c r="AD153"/>
    </row>
    <row r="154" spans="1:30">
      <c r="A154" s="502">
        <v>27211</v>
      </c>
      <c r="B154" s="504"/>
      <c r="C154" s="505">
        <v>0.12920000000000001</v>
      </c>
      <c r="D154" s="505"/>
      <c r="E154" s="505">
        <v>7.8100000000000003E-2</v>
      </c>
      <c r="F154" s="508"/>
      <c r="G154" s="38"/>
      <c r="H154" s="38"/>
      <c r="M154"/>
      <c r="N154"/>
      <c r="O154"/>
      <c r="P154"/>
      <c r="Q154"/>
      <c r="R154"/>
      <c r="S154"/>
      <c r="T154"/>
      <c r="U154"/>
      <c r="V154"/>
      <c r="W154"/>
      <c r="X154"/>
      <c r="Y154"/>
      <c r="Z154"/>
      <c r="AA154"/>
      <c r="AB154"/>
      <c r="AC154"/>
      <c r="AD154"/>
    </row>
    <row r="155" spans="1:30">
      <c r="A155" s="502">
        <v>27242</v>
      </c>
      <c r="B155" s="504"/>
      <c r="C155" s="505">
        <v>0.1201</v>
      </c>
      <c r="D155" s="505"/>
      <c r="E155" s="505">
        <v>8.0399999999999985E-2</v>
      </c>
      <c r="F155" s="508"/>
      <c r="G155" s="38"/>
      <c r="H155" s="38"/>
      <c r="M155"/>
      <c r="N155"/>
      <c r="O155"/>
      <c r="P155"/>
      <c r="Q155"/>
      <c r="R155"/>
      <c r="S155"/>
      <c r="T155"/>
      <c r="U155"/>
      <c r="V155"/>
      <c r="W155"/>
      <c r="X155"/>
      <c r="Y155"/>
      <c r="Z155"/>
      <c r="AA155"/>
      <c r="AB155"/>
      <c r="AC155"/>
      <c r="AD155"/>
    </row>
    <row r="156" spans="1:30">
      <c r="A156" s="502">
        <v>27273</v>
      </c>
      <c r="B156" s="504"/>
      <c r="C156" s="505">
        <v>0.1134</v>
      </c>
      <c r="D156" s="505"/>
      <c r="E156" s="505">
        <v>8.0399999999999985E-2</v>
      </c>
      <c r="F156" s="508"/>
      <c r="G156" s="38"/>
      <c r="H156" s="38"/>
      <c r="M156"/>
      <c r="N156"/>
      <c r="O156"/>
      <c r="P156"/>
      <c r="Q156"/>
      <c r="R156"/>
      <c r="S156"/>
      <c r="T156"/>
      <c r="U156"/>
      <c r="V156"/>
      <c r="W156"/>
      <c r="X156"/>
      <c r="Y156"/>
      <c r="Z156"/>
      <c r="AA156"/>
      <c r="AB156"/>
      <c r="AC156"/>
      <c r="AD156"/>
    </row>
    <row r="157" spans="1:30">
      <c r="A157" s="502">
        <v>27303</v>
      </c>
      <c r="B157" s="504"/>
      <c r="C157" s="505">
        <v>0.10060000000000001</v>
      </c>
      <c r="D157" s="505"/>
      <c r="E157" s="505">
        <v>7.9000000000000001E-2</v>
      </c>
      <c r="F157" s="508"/>
      <c r="G157" s="38"/>
      <c r="H157" s="38"/>
      <c r="M157"/>
      <c r="N157"/>
      <c r="O157"/>
      <c r="P157"/>
      <c r="Q157"/>
      <c r="R157"/>
      <c r="S157"/>
      <c r="T157"/>
      <c r="U157"/>
      <c r="V157"/>
      <c r="W157"/>
      <c r="X157"/>
      <c r="Y157"/>
      <c r="Z157"/>
      <c r="AA157"/>
      <c r="AB157"/>
      <c r="AC157"/>
      <c r="AD157"/>
    </row>
    <row r="158" spans="1:30">
      <c r="A158" s="502">
        <v>27334</v>
      </c>
      <c r="B158" s="504"/>
      <c r="C158" s="505">
        <v>9.4499999999999987E-2</v>
      </c>
      <c r="D158" s="505"/>
      <c r="E158" s="505">
        <v>7.6799999999999993E-2</v>
      </c>
      <c r="F158" s="508"/>
      <c r="G158" s="38"/>
      <c r="H158" s="38"/>
      <c r="M158"/>
      <c r="N158"/>
      <c r="O158"/>
      <c r="P158"/>
      <c r="Q158"/>
      <c r="R158"/>
      <c r="S158"/>
      <c r="T158"/>
      <c r="U158"/>
      <c r="V158"/>
      <c r="W158"/>
      <c r="X158"/>
      <c r="Y158"/>
      <c r="Z158"/>
      <c r="AA158"/>
      <c r="AB158"/>
      <c r="AC158"/>
      <c r="AD158"/>
    </row>
    <row r="159" spans="1:30">
      <c r="A159" s="502">
        <v>27364</v>
      </c>
      <c r="B159" s="504"/>
      <c r="C159" s="505">
        <v>8.5299999999999987E-2</v>
      </c>
      <c r="D159" s="505"/>
      <c r="E159" s="505">
        <v>7.4299999999999991E-2</v>
      </c>
      <c r="F159" s="508"/>
      <c r="G159" s="38"/>
      <c r="H159" s="38"/>
      <c r="M159"/>
      <c r="N159"/>
      <c r="O159"/>
      <c r="P159"/>
      <c r="Q159"/>
      <c r="R159"/>
      <c r="S159"/>
      <c r="T159"/>
      <c r="U159"/>
      <c r="V159"/>
      <c r="W159"/>
      <c r="X159"/>
      <c r="Y159"/>
      <c r="Z159"/>
      <c r="AA159"/>
      <c r="AB159"/>
      <c r="AC159"/>
      <c r="AD159"/>
    </row>
    <row r="160" spans="1:30">
      <c r="A160" s="502">
        <v>27395</v>
      </c>
      <c r="B160" s="504">
        <f>B148+1</f>
        <v>75</v>
      </c>
      <c r="C160" s="505">
        <v>7.1300000000000002E-2</v>
      </c>
      <c r="D160" s="505"/>
      <c r="E160" s="505">
        <v>7.4999999999999997E-2</v>
      </c>
      <c r="F160" s="508"/>
      <c r="G160" s="38"/>
      <c r="H160" s="38"/>
      <c r="M160"/>
      <c r="N160"/>
      <c r="O160"/>
      <c r="P160"/>
      <c r="Q160"/>
      <c r="R160"/>
      <c r="S160"/>
      <c r="T160"/>
      <c r="U160"/>
      <c r="V160"/>
      <c r="W160"/>
      <c r="X160"/>
      <c r="Y160"/>
      <c r="Z160"/>
      <c r="AA160"/>
      <c r="AB160"/>
      <c r="AC160"/>
      <c r="AD160"/>
    </row>
    <row r="161" spans="1:30">
      <c r="A161" s="502">
        <v>27426</v>
      </c>
      <c r="B161" s="504"/>
      <c r="C161" s="505">
        <v>6.2400000000000004E-2</v>
      </c>
      <c r="D161" s="505"/>
      <c r="E161" s="505">
        <v>7.3899999999999993E-2</v>
      </c>
      <c r="F161" s="508"/>
      <c r="G161" s="38"/>
      <c r="H161" s="38"/>
      <c r="M161"/>
      <c r="N161"/>
      <c r="O161"/>
      <c r="P161"/>
      <c r="Q161"/>
      <c r="R161"/>
      <c r="S161"/>
      <c r="T161"/>
      <c r="U161"/>
      <c r="V161"/>
      <c r="W161"/>
      <c r="X161"/>
      <c r="Y161"/>
      <c r="Z161"/>
      <c r="AA161"/>
      <c r="AB161"/>
      <c r="AC161"/>
      <c r="AD161"/>
    </row>
    <row r="162" spans="1:30">
      <c r="A162" s="502">
        <v>27454</v>
      </c>
      <c r="B162" s="504"/>
      <c r="C162" s="505">
        <v>5.5399999999999998E-2</v>
      </c>
      <c r="D162" s="505"/>
      <c r="E162" s="505">
        <v>7.7300000000000008E-2</v>
      </c>
      <c r="F162" s="508"/>
      <c r="G162" s="38"/>
      <c r="H162" s="38"/>
      <c r="M162"/>
      <c r="N162"/>
      <c r="O162"/>
      <c r="P162"/>
      <c r="Q162"/>
      <c r="R162"/>
      <c r="S162"/>
      <c r="T162"/>
      <c r="U162"/>
      <c r="V162"/>
      <c r="W162"/>
      <c r="X162"/>
      <c r="Y162"/>
      <c r="Z162"/>
      <c r="AA162"/>
      <c r="AB162"/>
      <c r="AC162"/>
      <c r="AD162"/>
    </row>
    <row r="163" spans="1:30">
      <c r="A163" s="502">
        <v>27485</v>
      </c>
      <c r="B163" s="504"/>
      <c r="C163" s="505">
        <v>5.4900000000000004E-2</v>
      </c>
      <c r="D163" s="505"/>
      <c r="E163" s="505">
        <v>8.2299999999999998E-2</v>
      </c>
      <c r="F163" s="508"/>
      <c r="G163" s="38"/>
      <c r="H163" s="38"/>
      <c r="M163"/>
      <c r="N163"/>
      <c r="O163"/>
      <c r="P163"/>
      <c r="Q163"/>
      <c r="R163"/>
      <c r="S163"/>
      <c r="T163"/>
      <c r="U163"/>
      <c r="V163"/>
      <c r="W163"/>
      <c r="X163"/>
      <c r="Y163"/>
      <c r="Z163"/>
      <c r="AA163"/>
      <c r="AB163"/>
      <c r="AC163"/>
      <c r="AD163"/>
    </row>
    <row r="164" spans="1:30">
      <c r="A164" s="502">
        <v>27515</v>
      </c>
      <c r="B164" s="504"/>
      <c r="C164" s="505">
        <v>5.2199999999999996E-2</v>
      </c>
      <c r="D164" s="505"/>
      <c r="E164" s="505">
        <v>8.0600000000000005E-2</v>
      </c>
      <c r="F164" s="508"/>
      <c r="G164" s="38"/>
      <c r="H164" s="38"/>
      <c r="M164"/>
      <c r="N164"/>
      <c r="O164"/>
      <c r="P164"/>
      <c r="Q164"/>
      <c r="R164"/>
      <c r="S164"/>
      <c r="T164"/>
      <c r="U164"/>
      <c r="V164"/>
      <c r="W164"/>
      <c r="X164"/>
      <c r="Y164"/>
      <c r="Z164"/>
      <c r="AA164"/>
      <c r="AB164"/>
      <c r="AC164"/>
      <c r="AD164"/>
    </row>
    <row r="165" spans="1:30">
      <c r="A165" s="502">
        <v>27546</v>
      </c>
      <c r="C165" s="505">
        <v>5.5500000000000001E-2</v>
      </c>
      <c r="E165" s="505">
        <v>7.8600000000000003E-2</v>
      </c>
      <c r="F165" s="508"/>
      <c r="G165" s="38"/>
      <c r="H165" s="38"/>
      <c r="M165"/>
      <c r="N165"/>
      <c r="O165"/>
      <c r="P165"/>
      <c r="Q165"/>
      <c r="R165"/>
      <c r="S165"/>
      <c r="T165"/>
      <c r="U165"/>
      <c r="V165"/>
      <c r="W165"/>
      <c r="X165"/>
      <c r="Y165"/>
      <c r="Z165"/>
      <c r="AA165"/>
      <c r="AB165"/>
      <c r="AC165"/>
      <c r="AD165"/>
    </row>
    <row r="166" spans="1:30">
      <c r="A166" s="502">
        <v>27576</v>
      </c>
      <c r="B166" s="504"/>
      <c r="C166" s="505">
        <v>6.0999999999999999E-2</v>
      </c>
      <c r="D166" s="505"/>
      <c r="E166" s="505">
        <v>8.0600000000000005E-2</v>
      </c>
      <c r="F166" s="508"/>
      <c r="G166" s="38"/>
      <c r="H166" s="38"/>
      <c r="M166"/>
      <c r="N166"/>
      <c r="O166"/>
      <c r="P166"/>
      <c r="Q166"/>
      <c r="R166"/>
      <c r="S166"/>
      <c r="T166"/>
      <c r="U166"/>
      <c r="V166"/>
      <c r="W166"/>
      <c r="X166"/>
      <c r="Y166"/>
      <c r="Z166"/>
      <c r="AA166"/>
      <c r="AB166"/>
      <c r="AC166"/>
      <c r="AD166"/>
    </row>
    <row r="167" spans="1:30">
      <c r="A167" s="502">
        <v>27607</v>
      </c>
      <c r="B167" s="504"/>
      <c r="C167" s="505">
        <v>6.1399999999999996E-2</v>
      </c>
      <c r="D167" s="505"/>
      <c r="E167" s="505">
        <v>8.4000000000000005E-2</v>
      </c>
      <c r="F167" s="508"/>
      <c r="G167" s="38"/>
      <c r="H167" s="38"/>
      <c r="M167"/>
      <c r="N167"/>
      <c r="O167"/>
      <c r="P167"/>
      <c r="Q167"/>
      <c r="R167"/>
      <c r="S167"/>
      <c r="T167"/>
      <c r="U167"/>
      <c r="V167"/>
      <c r="W167"/>
      <c r="X167"/>
      <c r="Y167"/>
      <c r="Z167"/>
      <c r="AA167"/>
      <c r="AB167"/>
      <c r="AC167"/>
      <c r="AD167"/>
    </row>
    <row r="168" spans="1:30">
      <c r="A168" s="502">
        <v>27638</v>
      </c>
      <c r="B168" s="504"/>
      <c r="C168" s="505">
        <v>6.2400000000000004E-2</v>
      </c>
      <c r="D168" s="505"/>
      <c r="E168" s="505">
        <v>8.43E-2</v>
      </c>
      <c r="F168" s="508"/>
      <c r="G168" s="38"/>
      <c r="H168" s="38"/>
      <c r="M168"/>
      <c r="N168"/>
      <c r="O168"/>
      <c r="P168"/>
      <c r="Q168"/>
      <c r="R168"/>
      <c r="S168"/>
      <c r="T168"/>
      <c r="U168"/>
      <c r="V168"/>
      <c r="W168"/>
      <c r="X168"/>
      <c r="Y168"/>
      <c r="Z168"/>
      <c r="AA168"/>
      <c r="AB168"/>
      <c r="AC168"/>
      <c r="AD168"/>
    </row>
    <row r="169" spans="1:30">
      <c r="A169" s="502">
        <v>27668</v>
      </c>
      <c r="B169" s="504"/>
      <c r="C169" s="505">
        <v>5.8200000000000002E-2</v>
      </c>
      <c r="D169" s="505"/>
      <c r="E169" s="505">
        <v>8.14E-2</v>
      </c>
      <c r="F169" s="508"/>
      <c r="G169" s="38"/>
      <c r="H169" s="38"/>
      <c r="M169"/>
      <c r="N169"/>
      <c r="O169"/>
      <c r="P169"/>
      <c r="Q169"/>
      <c r="R169"/>
      <c r="S169"/>
      <c r="T169"/>
      <c r="U169"/>
      <c r="V169"/>
      <c r="W169"/>
      <c r="X169"/>
      <c r="Y169"/>
      <c r="Z169"/>
      <c r="AA169"/>
      <c r="AB169"/>
      <c r="AC169"/>
      <c r="AD169"/>
    </row>
    <row r="170" spans="1:30">
      <c r="A170" s="502">
        <v>27699</v>
      </c>
      <c r="B170" s="504"/>
      <c r="C170" s="505">
        <v>5.2199999999999996E-2</v>
      </c>
      <c r="D170" s="505"/>
      <c r="E170" s="505">
        <v>8.0500000000000002E-2</v>
      </c>
      <c r="F170" s="508"/>
      <c r="G170" s="38"/>
      <c r="H170" s="38"/>
      <c r="M170"/>
      <c r="N170"/>
      <c r="O170"/>
      <c r="P170"/>
      <c r="Q170"/>
      <c r="R170"/>
      <c r="S170"/>
      <c r="T170"/>
      <c r="U170"/>
      <c r="V170"/>
      <c r="W170"/>
      <c r="X170"/>
      <c r="Y170"/>
      <c r="Z170"/>
      <c r="AA170"/>
      <c r="AB170"/>
      <c r="AC170"/>
      <c r="AD170"/>
    </row>
    <row r="171" spans="1:30">
      <c r="A171" s="502">
        <v>27729</v>
      </c>
      <c r="B171" s="504"/>
      <c r="C171" s="505">
        <v>5.2000000000000005E-2</v>
      </c>
      <c r="D171" s="505"/>
      <c r="E171" s="505">
        <v>0.08</v>
      </c>
      <c r="F171" s="508"/>
      <c r="G171" s="38"/>
      <c r="H171" s="38"/>
      <c r="M171"/>
      <c r="N171"/>
      <c r="O171"/>
      <c r="P171"/>
      <c r="Q171"/>
      <c r="R171"/>
      <c r="S171"/>
      <c r="T171"/>
      <c r="U171"/>
      <c r="V171"/>
      <c r="W171"/>
      <c r="X171"/>
      <c r="Y171"/>
      <c r="Z171"/>
      <c r="AA171"/>
      <c r="AB171"/>
      <c r="AC171"/>
      <c r="AD171"/>
    </row>
    <row r="172" spans="1:30">
      <c r="A172" s="502">
        <v>27760</v>
      </c>
      <c r="B172" s="504">
        <f>B160+1</f>
        <v>76</v>
      </c>
      <c r="C172" s="505">
        <v>4.87E-2</v>
      </c>
      <c r="D172" s="505"/>
      <c r="E172" s="505">
        <v>7.7399999999999997E-2</v>
      </c>
      <c r="F172" s="508"/>
      <c r="G172" s="38"/>
      <c r="H172" s="38"/>
      <c r="M172"/>
      <c r="N172"/>
      <c r="O172"/>
      <c r="P172"/>
      <c r="Q172"/>
      <c r="R172"/>
      <c r="S172"/>
      <c r="T172"/>
      <c r="U172"/>
      <c r="V172"/>
      <c r="W172"/>
      <c r="X172"/>
      <c r="Y172"/>
      <c r="Z172"/>
      <c r="AA172"/>
      <c r="AB172"/>
      <c r="AC172"/>
      <c r="AD172"/>
    </row>
    <row r="173" spans="1:30">
      <c r="A173" s="502">
        <v>27791</v>
      </c>
      <c r="B173" s="504"/>
      <c r="C173" s="505">
        <v>4.7699999999999992E-2</v>
      </c>
      <c r="D173" s="505"/>
      <c r="E173" s="505">
        <v>7.7899999999999997E-2</v>
      </c>
      <c r="F173" s="508"/>
      <c r="G173" s="38"/>
      <c r="H173" s="38"/>
      <c r="M173"/>
      <c r="N173"/>
      <c r="O173"/>
      <c r="P173"/>
      <c r="Q173"/>
      <c r="R173"/>
      <c r="S173"/>
      <c r="T173"/>
      <c r="U173"/>
      <c r="V173"/>
      <c r="W173"/>
      <c r="X173"/>
      <c r="Y173"/>
      <c r="Z173"/>
      <c r="AA173"/>
      <c r="AB173"/>
      <c r="AC173"/>
      <c r="AD173"/>
    </row>
    <row r="174" spans="1:30">
      <c r="A174" s="502">
        <v>27820</v>
      </c>
      <c r="B174" s="504"/>
      <c r="C174" s="505">
        <v>4.8399999999999999E-2</v>
      </c>
      <c r="D174" s="505"/>
      <c r="E174" s="505">
        <v>7.7300000000000008E-2</v>
      </c>
      <c r="F174" s="508"/>
      <c r="G174" s="38"/>
      <c r="H174" s="38"/>
      <c r="M174"/>
      <c r="N174"/>
      <c r="O174"/>
      <c r="P174"/>
      <c r="Q174"/>
      <c r="R174"/>
      <c r="S174"/>
      <c r="T174"/>
      <c r="U174"/>
      <c r="V174"/>
      <c r="W174"/>
      <c r="X174"/>
      <c r="Y174"/>
      <c r="Z174"/>
      <c r="AA174"/>
      <c r="AB174"/>
      <c r="AC174"/>
      <c r="AD174"/>
    </row>
    <row r="175" spans="1:30">
      <c r="A175" s="502">
        <v>27851</v>
      </c>
      <c r="B175" s="504"/>
      <c r="C175" s="505">
        <v>4.82E-2</v>
      </c>
      <c r="D175" s="505"/>
      <c r="E175" s="505">
        <v>7.5600000000000001E-2</v>
      </c>
      <c r="F175" s="508"/>
      <c r="G175" s="38"/>
      <c r="H175" s="38"/>
      <c r="M175"/>
      <c r="N175"/>
      <c r="O175"/>
      <c r="P175"/>
      <c r="Q175"/>
      <c r="R175"/>
      <c r="S175"/>
      <c r="T175"/>
      <c r="U175"/>
      <c r="V175"/>
      <c r="W175"/>
      <c r="X175"/>
      <c r="Y175"/>
      <c r="Z175"/>
      <c r="AA175"/>
      <c r="AB175"/>
      <c r="AC175"/>
      <c r="AD175"/>
    </row>
    <row r="176" spans="1:30">
      <c r="A176" s="502">
        <v>27881</v>
      </c>
      <c r="B176" s="504"/>
      <c r="C176" s="505">
        <v>5.2900000000000003E-2</v>
      </c>
      <c r="D176" s="505"/>
      <c r="E176" s="505">
        <v>7.9000000000000001E-2</v>
      </c>
      <c r="F176" s="508"/>
      <c r="G176" s="38"/>
      <c r="H176" s="38"/>
      <c r="M176"/>
      <c r="N176"/>
      <c r="O176"/>
      <c r="P176"/>
      <c r="Q176"/>
      <c r="R176"/>
      <c r="S176"/>
      <c r="T176"/>
      <c r="U176"/>
      <c r="V176"/>
      <c r="W176"/>
      <c r="X176"/>
      <c r="Y176"/>
      <c r="Z176"/>
      <c r="AA176"/>
      <c r="AB176"/>
      <c r="AC176"/>
      <c r="AD176"/>
    </row>
    <row r="177" spans="1:30">
      <c r="A177" s="502">
        <v>27912</v>
      </c>
      <c r="B177" s="504"/>
      <c r="C177" s="505">
        <v>5.4800000000000001E-2</v>
      </c>
      <c r="D177" s="505">
        <v>7.0599999999999996E-2</v>
      </c>
      <c r="E177" s="505">
        <v>7.8600000000000003E-2</v>
      </c>
      <c r="F177" s="508"/>
      <c r="G177" s="38"/>
      <c r="H177" s="38"/>
      <c r="M177"/>
      <c r="N177"/>
      <c r="O177"/>
      <c r="P177"/>
      <c r="Q177"/>
      <c r="R177"/>
      <c r="S177"/>
      <c r="T177"/>
      <c r="U177"/>
      <c r="V177"/>
      <c r="W177"/>
      <c r="X177"/>
      <c r="Y177"/>
      <c r="Z177"/>
      <c r="AA177"/>
      <c r="AB177"/>
      <c r="AC177"/>
      <c r="AD177"/>
    </row>
    <row r="178" spans="1:30">
      <c r="A178" s="502">
        <v>27942</v>
      </c>
      <c r="B178" s="504"/>
      <c r="C178" s="505">
        <v>5.3099999999999994E-2</v>
      </c>
      <c r="D178" s="505">
        <v>6.8499999999999991E-2</v>
      </c>
      <c r="E178" s="505">
        <v>7.8299999999999995E-2</v>
      </c>
      <c r="F178" s="508"/>
      <c r="G178" s="38"/>
      <c r="H178" s="38"/>
      <c r="M178"/>
      <c r="N178"/>
      <c r="O178"/>
      <c r="P178"/>
      <c r="Q178"/>
      <c r="R178"/>
      <c r="S178"/>
      <c r="T178"/>
      <c r="U178"/>
      <c r="V178"/>
      <c r="W178"/>
      <c r="X178"/>
      <c r="Y178"/>
      <c r="Z178"/>
      <c r="AA178"/>
      <c r="AB178"/>
      <c r="AC178"/>
      <c r="AD178"/>
    </row>
    <row r="179" spans="1:30">
      <c r="A179" s="502">
        <v>27973</v>
      </c>
      <c r="B179" s="504"/>
      <c r="C179" s="505">
        <v>5.2900000000000003E-2</v>
      </c>
      <c r="D179" s="505">
        <v>6.6299999999999998E-2</v>
      </c>
      <c r="E179" s="505">
        <v>7.7699999999999991E-2</v>
      </c>
      <c r="F179" s="508"/>
      <c r="G179" s="38"/>
      <c r="H179" s="38"/>
      <c r="M179"/>
      <c r="N179"/>
      <c r="O179"/>
      <c r="P179"/>
      <c r="Q179"/>
      <c r="R179"/>
      <c r="S179"/>
      <c r="T179"/>
      <c r="U179"/>
      <c r="V179"/>
      <c r="W179"/>
      <c r="X179"/>
      <c r="Y179"/>
      <c r="Z179"/>
      <c r="AA179"/>
      <c r="AB179"/>
      <c r="AC179"/>
      <c r="AD179"/>
    </row>
    <row r="180" spans="1:30">
      <c r="A180" s="502">
        <v>28004</v>
      </c>
      <c r="B180" s="504"/>
      <c r="C180" s="505">
        <v>5.2499999999999998E-2</v>
      </c>
      <c r="D180" s="505">
        <v>6.4199999999999993E-2</v>
      </c>
      <c r="E180" s="505">
        <v>7.5899999999999995E-2</v>
      </c>
      <c r="F180" s="508"/>
      <c r="G180" s="38"/>
      <c r="H180" s="38"/>
      <c r="M180"/>
      <c r="N180"/>
      <c r="O180"/>
      <c r="P180"/>
      <c r="Q180"/>
      <c r="R180"/>
      <c r="S180"/>
      <c r="T180"/>
      <c r="U180"/>
      <c r="V180"/>
      <c r="W180"/>
      <c r="X180"/>
      <c r="Y180"/>
      <c r="Z180"/>
      <c r="AA180"/>
      <c r="AB180"/>
      <c r="AC180"/>
      <c r="AD180"/>
    </row>
    <row r="181" spans="1:30">
      <c r="A181" s="502">
        <v>28034</v>
      </c>
      <c r="B181" s="504"/>
      <c r="C181" s="505">
        <v>5.0199999999999995E-2</v>
      </c>
      <c r="D181" s="505">
        <v>5.9800000000000006E-2</v>
      </c>
      <c r="E181" s="505">
        <v>7.4099999999999999E-2</v>
      </c>
      <c r="F181" s="508"/>
      <c r="G181" s="38"/>
      <c r="H181" s="38"/>
      <c r="M181"/>
      <c r="N181"/>
      <c r="O181"/>
      <c r="P181"/>
      <c r="Q181"/>
      <c r="R181"/>
      <c r="S181"/>
      <c r="T181"/>
      <c r="U181"/>
      <c r="V181"/>
      <c r="W181"/>
      <c r="X181"/>
      <c r="Y181"/>
      <c r="Z181"/>
      <c r="AA181"/>
      <c r="AB181"/>
      <c r="AC181"/>
      <c r="AD181"/>
    </row>
    <row r="182" spans="1:30">
      <c r="A182" s="502">
        <v>28065</v>
      </c>
      <c r="B182" s="504"/>
      <c r="C182" s="505">
        <v>4.9500000000000002E-2</v>
      </c>
      <c r="D182" s="505">
        <v>5.8099999999999999E-2</v>
      </c>
      <c r="E182" s="505">
        <v>7.2900000000000006E-2</v>
      </c>
      <c r="F182" s="508"/>
      <c r="G182" s="38"/>
      <c r="H182" s="38"/>
      <c r="M182"/>
      <c r="N182"/>
      <c r="O182"/>
      <c r="P182"/>
      <c r="Q182"/>
      <c r="R182"/>
      <c r="S182"/>
      <c r="T182"/>
      <c r="U182"/>
      <c r="V182"/>
      <c r="W182"/>
      <c r="X182"/>
      <c r="Y182"/>
      <c r="Z182"/>
      <c r="AA182"/>
      <c r="AB182"/>
      <c r="AC182"/>
      <c r="AD182"/>
    </row>
    <row r="183" spans="1:30">
      <c r="A183" s="502">
        <v>28095</v>
      </c>
      <c r="B183" s="504"/>
      <c r="C183" s="505">
        <v>4.6500000000000007E-2</v>
      </c>
      <c r="D183" s="505">
        <v>5.3800000000000001E-2</v>
      </c>
      <c r="E183" s="505">
        <v>6.8699999999999997E-2</v>
      </c>
      <c r="F183" s="508"/>
      <c r="G183" s="38"/>
      <c r="H183" s="38"/>
      <c r="M183"/>
      <c r="N183"/>
      <c r="O183"/>
      <c r="P183"/>
      <c r="Q183"/>
      <c r="R183"/>
      <c r="S183"/>
      <c r="T183"/>
      <c r="U183"/>
      <c r="V183"/>
      <c r="W183"/>
      <c r="X183"/>
      <c r="Y183"/>
      <c r="Z183"/>
      <c r="AA183"/>
      <c r="AB183"/>
      <c r="AC183"/>
      <c r="AD183"/>
    </row>
    <row r="184" spans="1:30">
      <c r="A184" s="502">
        <v>28126</v>
      </c>
      <c r="B184" s="504">
        <f>B172+1</f>
        <v>77</v>
      </c>
      <c r="C184" s="505">
        <v>4.6100000000000002E-2</v>
      </c>
      <c r="D184" s="505">
        <v>5.9000000000000004E-2</v>
      </c>
      <c r="E184" s="505">
        <v>7.2099999999999997E-2</v>
      </c>
      <c r="F184" s="508"/>
      <c r="G184" s="38"/>
      <c r="H184" s="38"/>
      <c r="M184"/>
      <c r="N184"/>
      <c r="O184"/>
      <c r="P184"/>
      <c r="Q184"/>
      <c r="R184"/>
      <c r="S184"/>
      <c r="T184"/>
      <c r="U184"/>
      <c r="V184"/>
      <c r="W184"/>
      <c r="X184"/>
      <c r="Y184"/>
      <c r="Z184"/>
      <c r="AA184"/>
      <c r="AB184"/>
      <c r="AC184"/>
      <c r="AD184"/>
    </row>
    <row r="185" spans="1:30">
      <c r="A185" s="502">
        <v>28157</v>
      </c>
      <c r="B185" s="504"/>
      <c r="C185" s="505">
        <v>4.6799999999999994E-2</v>
      </c>
      <c r="D185" s="505">
        <v>6.0899999999999996E-2</v>
      </c>
      <c r="E185" s="505">
        <v>7.3899999999999993E-2</v>
      </c>
      <c r="F185" s="508"/>
      <c r="G185" s="38"/>
      <c r="H185" s="38"/>
      <c r="M185"/>
      <c r="N185"/>
      <c r="O185"/>
      <c r="P185"/>
      <c r="Q185"/>
      <c r="R185"/>
      <c r="S185"/>
      <c r="T185"/>
      <c r="U185"/>
      <c r="V185"/>
      <c r="W185"/>
      <c r="X185"/>
      <c r="Y185"/>
      <c r="Z185"/>
      <c r="AA185"/>
      <c r="AB185"/>
      <c r="AC185"/>
      <c r="AD185"/>
    </row>
    <row r="186" spans="1:30">
      <c r="A186" s="502">
        <v>28185</v>
      </c>
      <c r="B186" s="504"/>
      <c r="C186" s="505">
        <v>4.6900000000000004E-2</v>
      </c>
      <c r="D186" s="505">
        <v>6.0899999999999996E-2</v>
      </c>
      <c r="E186" s="505">
        <v>7.46E-2</v>
      </c>
      <c r="F186" s="508"/>
      <c r="G186" s="38"/>
      <c r="H186" s="38"/>
      <c r="M186"/>
      <c r="N186"/>
      <c r="O186"/>
      <c r="P186"/>
      <c r="Q186"/>
      <c r="R186"/>
      <c r="S186"/>
      <c r="T186"/>
      <c r="U186"/>
      <c r="V186"/>
      <c r="W186"/>
      <c r="X186"/>
      <c r="Y186"/>
      <c r="Z186"/>
      <c r="AA186"/>
      <c r="AB186"/>
      <c r="AC186"/>
      <c r="AD186"/>
    </row>
    <row r="187" spans="1:30">
      <c r="A187" s="502">
        <v>28216</v>
      </c>
      <c r="B187" s="504"/>
      <c r="C187" s="505">
        <v>4.7300000000000002E-2</v>
      </c>
      <c r="D187" s="505">
        <v>5.96E-2</v>
      </c>
      <c r="E187" s="505">
        <v>7.3700000000000002E-2</v>
      </c>
      <c r="F187" s="508"/>
      <c r="G187" s="38"/>
      <c r="H187" s="38"/>
      <c r="M187"/>
      <c r="N187"/>
      <c r="O187"/>
      <c r="P187"/>
      <c r="Q187"/>
      <c r="R187"/>
      <c r="S187"/>
      <c r="T187"/>
      <c r="U187"/>
      <c r="V187"/>
      <c r="W187"/>
      <c r="X187"/>
      <c r="Y187"/>
      <c r="Z187"/>
      <c r="AA187"/>
      <c r="AB187"/>
      <c r="AC187"/>
      <c r="AD187"/>
    </row>
    <row r="188" spans="1:30">
      <c r="A188" s="502">
        <v>28246</v>
      </c>
      <c r="B188" s="504"/>
      <c r="C188" s="505">
        <v>5.3499999999999999E-2</v>
      </c>
      <c r="D188" s="505">
        <v>6.25E-2</v>
      </c>
      <c r="E188" s="505">
        <v>7.46E-2</v>
      </c>
      <c r="F188" s="508"/>
      <c r="G188" s="38"/>
      <c r="H188" s="38"/>
      <c r="M188"/>
      <c r="N188"/>
      <c r="O188"/>
      <c r="P188"/>
      <c r="Q188"/>
      <c r="R188"/>
      <c r="S188"/>
      <c r="T188"/>
      <c r="U188"/>
      <c r="V188"/>
      <c r="W188"/>
      <c r="X188"/>
      <c r="Y188"/>
      <c r="Z188"/>
      <c r="AA188"/>
      <c r="AB188"/>
      <c r="AC188"/>
      <c r="AD188"/>
    </row>
    <row r="189" spans="1:30">
      <c r="A189" s="502">
        <v>28277</v>
      </c>
      <c r="C189" s="505">
        <v>5.3899999999999997E-2</v>
      </c>
      <c r="D189" s="505">
        <v>6.13E-2</v>
      </c>
      <c r="E189" s="505">
        <v>7.2800000000000004E-2</v>
      </c>
      <c r="F189" s="508"/>
      <c r="G189" s="38"/>
      <c r="H189" s="38"/>
      <c r="M189"/>
      <c r="N189"/>
      <c r="O189"/>
      <c r="P189"/>
      <c r="Q189"/>
      <c r="R189"/>
      <c r="S189"/>
      <c r="T189"/>
      <c r="U189"/>
      <c r="V189"/>
      <c r="W189"/>
      <c r="X189"/>
      <c r="Y189"/>
      <c r="Z189"/>
      <c r="AA189"/>
      <c r="AB189"/>
      <c r="AC189"/>
      <c r="AD189"/>
    </row>
    <row r="190" spans="1:30">
      <c r="A190" s="502">
        <v>28307</v>
      </c>
      <c r="B190" s="504"/>
      <c r="C190" s="505">
        <v>5.4199999999999998E-2</v>
      </c>
      <c r="D190" s="505">
        <v>6.2699999999999992E-2</v>
      </c>
      <c r="E190" s="505">
        <v>7.3300000000000004E-2</v>
      </c>
      <c r="F190" s="508"/>
      <c r="G190" s="38"/>
      <c r="H190" s="38"/>
      <c r="M190"/>
      <c r="N190"/>
      <c r="O190"/>
      <c r="P190"/>
      <c r="Q190"/>
      <c r="R190"/>
      <c r="S190"/>
      <c r="T190"/>
      <c r="U190"/>
      <c r="V190"/>
      <c r="W190"/>
      <c r="X190"/>
      <c r="Y190"/>
      <c r="Z190"/>
      <c r="AA190"/>
      <c r="AB190"/>
      <c r="AC190"/>
      <c r="AD190"/>
    </row>
    <row r="191" spans="1:30">
      <c r="A191" s="502">
        <v>28338</v>
      </c>
      <c r="B191" s="504"/>
      <c r="C191" s="505">
        <v>5.9000000000000004E-2</v>
      </c>
      <c r="D191" s="505">
        <v>6.6100000000000006E-2</v>
      </c>
      <c r="E191" s="505">
        <v>7.400000000000001E-2</v>
      </c>
      <c r="F191" s="508"/>
      <c r="G191" s="38"/>
      <c r="H191" s="38"/>
      <c r="M191"/>
      <c r="N191"/>
      <c r="O191"/>
      <c r="P191"/>
      <c r="Q191"/>
      <c r="R191"/>
      <c r="S191"/>
      <c r="T191"/>
      <c r="U191"/>
      <c r="V191"/>
      <c r="W191"/>
      <c r="X191"/>
      <c r="Y191"/>
      <c r="Z191"/>
      <c r="AA191"/>
      <c r="AB191"/>
      <c r="AC191"/>
      <c r="AD191"/>
    </row>
    <row r="192" spans="1:30">
      <c r="A192" s="502">
        <v>28369</v>
      </c>
      <c r="B192" s="504"/>
      <c r="C192" s="505">
        <v>6.1399999999999996E-2</v>
      </c>
      <c r="D192" s="505">
        <v>6.7099999999999993E-2</v>
      </c>
      <c r="E192" s="505">
        <v>7.3399999999999993E-2</v>
      </c>
      <c r="F192" s="508"/>
      <c r="G192" s="38"/>
      <c r="H192" s="38"/>
      <c r="M192"/>
      <c r="N192"/>
      <c r="O192"/>
      <c r="P192"/>
      <c r="Q192"/>
      <c r="R192"/>
      <c r="S192"/>
      <c r="T192"/>
      <c r="U192"/>
      <c r="V192"/>
      <c r="W192"/>
      <c r="X192"/>
      <c r="Y192"/>
      <c r="Z192"/>
      <c r="AA192"/>
      <c r="AB192"/>
      <c r="AC192"/>
      <c r="AD192"/>
    </row>
    <row r="193" spans="1:30">
      <c r="A193" s="502">
        <v>28399</v>
      </c>
      <c r="B193" s="504"/>
      <c r="C193" s="505">
        <v>6.4699999999999994E-2</v>
      </c>
      <c r="D193" s="505">
        <v>7.1099999999999997E-2</v>
      </c>
      <c r="E193" s="505">
        <v>7.5199999999999989E-2</v>
      </c>
      <c r="F193" s="508"/>
      <c r="G193" s="38"/>
      <c r="H193" s="38"/>
      <c r="M193"/>
      <c r="N193"/>
      <c r="O193"/>
      <c r="P193"/>
      <c r="Q193"/>
      <c r="R193"/>
      <c r="S193"/>
      <c r="T193"/>
      <c r="U193"/>
      <c r="V193"/>
      <c r="W193"/>
      <c r="X193"/>
      <c r="Y193"/>
      <c r="Z193"/>
      <c r="AA193"/>
      <c r="AB193"/>
      <c r="AC193"/>
      <c r="AD193"/>
    </row>
    <row r="194" spans="1:30">
      <c r="A194" s="502">
        <v>28430</v>
      </c>
      <c r="B194" s="504"/>
      <c r="C194" s="505">
        <v>6.5099999999999991E-2</v>
      </c>
      <c r="D194" s="505">
        <v>7.1399999999999991E-2</v>
      </c>
      <c r="E194" s="505">
        <v>7.5800000000000006E-2</v>
      </c>
      <c r="F194" s="508"/>
      <c r="G194" s="38"/>
      <c r="H194" s="38"/>
      <c r="M194"/>
      <c r="N194"/>
      <c r="O194"/>
      <c r="P194"/>
      <c r="Q194"/>
      <c r="R194"/>
      <c r="S194"/>
      <c r="T194"/>
      <c r="U194"/>
      <c r="V194"/>
      <c r="W194"/>
      <c r="X194"/>
      <c r="Y194"/>
      <c r="Z194"/>
      <c r="AA194"/>
      <c r="AB194"/>
      <c r="AC194"/>
      <c r="AD194"/>
    </row>
    <row r="195" spans="1:30">
      <c r="A195" s="502">
        <v>28460</v>
      </c>
      <c r="B195" s="504"/>
      <c r="C195" s="505">
        <v>6.5599999999999992E-2</v>
      </c>
      <c r="D195" s="505">
        <v>7.1800000000000003E-2</v>
      </c>
      <c r="E195" s="505">
        <v>7.690000000000001E-2</v>
      </c>
      <c r="F195" s="508"/>
      <c r="G195" s="38"/>
      <c r="H195" s="38"/>
      <c r="M195"/>
      <c r="N195"/>
      <c r="O195"/>
      <c r="P195"/>
      <c r="Q195"/>
      <c r="R195"/>
      <c r="S195"/>
      <c r="T195"/>
      <c r="U195"/>
      <c r="V195"/>
      <c r="W195"/>
      <c r="X195"/>
      <c r="Y195"/>
      <c r="Z195"/>
      <c r="AA195"/>
      <c r="AB195"/>
      <c r="AC195"/>
      <c r="AD195"/>
    </row>
    <row r="196" spans="1:30">
      <c r="A196" s="502">
        <v>28491</v>
      </c>
      <c r="B196" s="504">
        <f>B184+1</f>
        <v>78</v>
      </c>
      <c r="C196" s="505">
        <v>6.7000000000000004E-2</v>
      </c>
      <c r="D196" s="505">
        <v>7.4900000000000008E-2</v>
      </c>
      <c r="E196" s="505">
        <v>7.9600000000000004E-2</v>
      </c>
      <c r="F196" s="508"/>
      <c r="G196" s="38"/>
      <c r="H196" s="38"/>
      <c r="M196"/>
      <c r="N196"/>
      <c r="O196"/>
      <c r="P196"/>
      <c r="Q196"/>
      <c r="R196"/>
      <c r="S196"/>
      <c r="T196"/>
      <c r="U196"/>
      <c r="V196"/>
      <c r="W196"/>
      <c r="X196"/>
      <c r="Y196"/>
      <c r="Z196"/>
      <c r="AA196"/>
      <c r="AB196"/>
      <c r="AC196"/>
      <c r="AD196"/>
    </row>
    <row r="197" spans="1:30">
      <c r="A197" s="502">
        <v>28522</v>
      </c>
      <c r="B197" s="504"/>
      <c r="C197" s="505">
        <v>6.7799999999999999E-2</v>
      </c>
      <c r="D197" s="505">
        <v>7.5700000000000003E-2</v>
      </c>
      <c r="E197" s="505">
        <v>8.0299999999999996E-2</v>
      </c>
      <c r="F197" s="508"/>
      <c r="G197" s="38"/>
      <c r="H197" s="38"/>
      <c r="M197"/>
      <c r="N197"/>
      <c r="O197"/>
      <c r="P197"/>
      <c r="Q197"/>
      <c r="R197"/>
      <c r="S197"/>
      <c r="T197"/>
      <c r="U197"/>
      <c r="V197"/>
      <c r="W197"/>
      <c r="X197"/>
      <c r="Y197"/>
      <c r="Z197"/>
      <c r="AA197"/>
      <c r="AB197"/>
      <c r="AC197"/>
      <c r="AD197"/>
    </row>
    <row r="198" spans="1:30">
      <c r="A198" s="502">
        <v>28550</v>
      </c>
      <c r="B198" s="504"/>
      <c r="C198" s="505">
        <v>6.7900000000000002E-2</v>
      </c>
      <c r="D198" s="505">
        <v>7.5800000000000006E-2</v>
      </c>
      <c r="E198" s="505">
        <v>8.0399999999999985E-2</v>
      </c>
      <c r="F198" s="508"/>
      <c r="G198" s="38"/>
      <c r="H198" s="38"/>
      <c r="M198"/>
      <c r="N198"/>
      <c r="O198"/>
      <c r="P198"/>
      <c r="Q198"/>
      <c r="R198"/>
      <c r="S198"/>
      <c r="T198"/>
      <c r="U198"/>
      <c r="V198"/>
      <c r="W198"/>
      <c r="X198"/>
      <c r="Y198"/>
      <c r="Z198"/>
      <c r="AA198"/>
      <c r="AB198"/>
      <c r="AC198"/>
      <c r="AD198"/>
    </row>
    <row r="199" spans="1:30">
      <c r="A199" s="502">
        <v>28581</v>
      </c>
      <c r="B199" s="504"/>
      <c r="C199" s="505">
        <v>6.8900000000000003E-2</v>
      </c>
      <c r="D199" s="505">
        <v>7.7399999999999997E-2</v>
      </c>
      <c r="E199" s="505">
        <v>8.1500000000000003E-2</v>
      </c>
      <c r="F199" s="508"/>
      <c r="G199" s="38"/>
      <c r="H199" s="38"/>
      <c r="M199"/>
      <c r="N199"/>
      <c r="O199"/>
      <c r="P199"/>
      <c r="Q199"/>
      <c r="R199"/>
      <c r="S199"/>
      <c r="T199"/>
      <c r="U199"/>
      <c r="V199"/>
      <c r="W199"/>
      <c r="X199"/>
      <c r="Y199"/>
      <c r="Z199"/>
      <c r="AA199"/>
      <c r="AB199"/>
      <c r="AC199"/>
      <c r="AD199"/>
    </row>
    <row r="200" spans="1:30">
      <c r="A200" s="502">
        <v>28611</v>
      </c>
      <c r="B200" s="504"/>
      <c r="C200" s="505">
        <v>7.3599999999999999E-2</v>
      </c>
      <c r="D200" s="505">
        <v>8.0100000000000005E-2</v>
      </c>
      <c r="E200" s="505">
        <v>8.3499999999999991E-2</v>
      </c>
      <c r="F200" s="508"/>
      <c r="G200" s="38"/>
      <c r="H200" s="38"/>
      <c r="M200"/>
      <c r="N200"/>
      <c r="O200"/>
      <c r="P200"/>
      <c r="Q200"/>
      <c r="R200"/>
      <c r="S200"/>
      <c r="T200"/>
      <c r="U200"/>
      <c r="V200"/>
      <c r="W200"/>
      <c r="X200"/>
      <c r="Y200"/>
      <c r="Z200"/>
      <c r="AA200"/>
      <c r="AB200"/>
      <c r="AC200"/>
      <c r="AD200"/>
    </row>
    <row r="201" spans="1:30">
      <c r="A201" s="502">
        <v>28642</v>
      </c>
      <c r="B201" s="504"/>
      <c r="C201" s="505">
        <v>7.5999999999999998E-2</v>
      </c>
      <c r="D201" s="505">
        <v>8.2400000000000001E-2</v>
      </c>
      <c r="E201" s="505">
        <v>8.4600000000000009E-2</v>
      </c>
      <c r="F201" s="508"/>
      <c r="G201" s="38"/>
      <c r="H201" s="38"/>
      <c r="M201"/>
      <c r="N201"/>
      <c r="O201"/>
      <c r="P201"/>
      <c r="Q201"/>
      <c r="R201"/>
      <c r="S201"/>
      <c r="T201"/>
      <c r="U201"/>
      <c r="V201"/>
      <c r="W201"/>
      <c r="X201"/>
      <c r="Y201"/>
      <c r="Z201"/>
      <c r="AA201"/>
      <c r="AB201"/>
      <c r="AC201"/>
      <c r="AD201"/>
    </row>
    <row r="202" spans="1:30">
      <c r="A202" s="502">
        <v>28672</v>
      </c>
      <c r="B202" s="504"/>
      <c r="C202" s="505">
        <v>7.8100000000000003E-2</v>
      </c>
      <c r="D202" s="505">
        <v>8.4900000000000003E-2</v>
      </c>
      <c r="E202" s="505">
        <v>8.6400000000000005E-2</v>
      </c>
      <c r="F202" s="508"/>
      <c r="G202" s="38"/>
      <c r="H202" s="38"/>
      <c r="M202"/>
      <c r="N202"/>
      <c r="O202"/>
      <c r="P202"/>
      <c r="Q202"/>
      <c r="R202"/>
      <c r="S202"/>
      <c r="T202"/>
      <c r="U202"/>
      <c r="V202"/>
      <c r="W202"/>
      <c r="X202"/>
      <c r="Y202"/>
      <c r="Z202"/>
      <c r="AA202"/>
      <c r="AB202"/>
      <c r="AC202"/>
      <c r="AD202"/>
    </row>
    <row r="203" spans="1:30">
      <c r="A203" s="502">
        <v>28703</v>
      </c>
      <c r="B203" s="504"/>
      <c r="C203" s="505">
        <v>8.0399999999999985E-2</v>
      </c>
      <c r="D203" s="505">
        <v>8.3699999999999997E-2</v>
      </c>
      <c r="E203" s="505">
        <v>8.4100000000000008E-2</v>
      </c>
      <c r="F203" s="508"/>
      <c r="G203" s="38"/>
      <c r="H203" s="38"/>
      <c r="M203"/>
      <c r="N203"/>
      <c r="O203"/>
      <c r="P203"/>
      <c r="Q203"/>
      <c r="R203"/>
      <c r="S203"/>
      <c r="T203"/>
      <c r="U203"/>
      <c r="V203"/>
      <c r="W203"/>
      <c r="X203"/>
      <c r="Y203"/>
      <c r="Z203"/>
      <c r="AA203"/>
      <c r="AB203"/>
      <c r="AC203"/>
      <c r="AD203"/>
    </row>
    <row r="204" spans="1:30">
      <c r="A204" s="502">
        <v>28734</v>
      </c>
      <c r="B204" s="504"/>
      <c r="C204" s="505">
        <v>8.4499999999999992E-2</v>
      </c>
      <c r="D204" s="505">
        <v>8.5699999999999998E-2</v>
      </c>
      <c r="E204" s="505">
        <v>8.4199999999999997E-2</v>
      </c>
      <c r="F204" s="508"/>
      <c r="G204" s="38"/>
      <c r="H204" s="38"/>
      <c r="M204"/>
      <c r="N204"/>
      <c r="O204"/>
      <c r="P204"/>
      <c r="Q204"/>
      <c r="R204"/>
      <c r="S204"/>
      <c r="T204"/>
      <c r="U204"/>
      <c r="V204"/>
      <c r="W204"/>
      <c r="X204"/>
      <c r="Y204"/>
      <c r="Z204"/>
      <c r="AA204"/>
      <c r="AB204"/>
      <c r="AC204"/>
      <c r="AD204"/>
    </row>
    <row r="205" spans="1:30">
      <c r="A205" s="502">
        <v>28764</v>
      </c>
      <c r="B205" s="504"/>
      <c r="C205" s="505">
        <v>8.9600000000000013E-2</v>
      </c>
      <c r="D205" s="505">
        <v>8.8499999999999995E-2</v>
      </c>
      <c r="E205" s="505">
        <v>8.6400000000000005E-2</v>
      </c>
      <c r="F205" s="508"/>
      <c r="G205" s="38"/>
      <c r="H205" s="38"/>
      <c r="M205"/>
      <c r="N205"/>
      <c r="O205"/>
      <c r="P205"/>
      <c r="Q205"/>
      <c r="R205"/>
      <c r="S205"/>
      <c r="T205"/>
      <c r="U205"/>
      <c r="V205"/>
      <c r="W205"/>
      <c r="X205"/>
      <c r="Y205"/>
      <c r="Z205"/>
      <c r="AA205"/>
      <c r="AB205"/>
      <c r="AC205"/>
      <c r="AD205"/>
    </row>
    <row r="206" spans="1:30">
      <c r="A206" s="502">
        <v>28795</v>
      </c>
      <c r="B206" s="504"/>
      <c r="C206" s="505">
        <v>9.7599999999999992E-2</v>
      </c>
      <c r="D206" s="505">
        <v>9.4200000000000006E-2</v>
      </c>
      <c r="E206" s="505">
        <v>8.8100000000000012E-2</v>
      </c>
      <c r="F206" s="508"/>
      <c r="G206" s="38"/>
      <c r="H206" s="38"/>
      <c r="M206"/>
      <c r="N206"/>
      <c r="O206"/>
      <c r="P206"/>
      <c r="Q206"/>
      <c r="R206"/>
      <c r="S206"/>
      <c r="T206"/>
      <c r="U206"/>
      <c r="V206"/>
      <c r="W206"/>
      <c r="X206"/>
      <c r="Y206"/>
      <c r="Z206"/>
      <c r="AA206"/>
      <c r="AB206"/>
      <c r="AC206"/>
      <c r="AD206"/>
    </row>
    <row r="207" spans="1:30">
      <c r="A207" s="502">
        <v>28825</v>
      </c>
      <c r="B207" s="504"/>
      <c r="C207" s="505">
        <v>0.1003</v>
      </c>
      <c r="D207" s="505">
        <v>9.7200000000000009E-2</v>
      </c>
      <c r="E207" s="505">
        <v>9.01E-2</v>
      </c>
      <c r="F207" s="508"/>
      <c r="G207" s="38"/>
      <c r="H207" s="38"/>
      <c r="M207"/>
      <c r="N207"/>
      <c r="O207"/>
      <c r="P207"/>
      <c r="Q207"/>
      <c r="R207"/>
      <c r="S207"/>
      <c r="T207"/>
      <c r="U207"/>
      <c r="V207"/>
      <c r="W207"/>
      <c r="X207"/>
      <c r="Y207"/>
      <c r="Z207"/>
      <c r="AA207"/>
      <c r="AB207"/>
      <c r="AC207"/>
      <c r="AD207"/>
    </row>
    <row r="208" spans="1:30">
      <c r="A208" s="502">
        <v>28856</v>
      </c>
      <c r="B208" s="504">
        <f>B196+1</f>
        <v>79</v>
      </c>
      <c r="C208" s="505">
        <v>0.1007</v>
      </c>
      <c r="D208" s="505">
        <v>9.8599999999999993E-2</v>
      </c>
      <c r="E208" s="505">
        <v>9.0999999999999998E-2</v>
      </c>
      <c r="F208" s="508"/>
      <c r="G208" s="38"/>
      <c r="H208" s="38"/>
      <c r="M208"/>
      <c r="N208"/>
      <c r="O208"/>
      <c r="P208"/>
      <c r="Q208"/>
      <c r="R208"/>
      <c r="S208"/>
      <c r="T208"/>
      <c r="U208"/>
      <c r="V208"/>
      <c r="W208"/>
      <c r="X208"/>
      <c r="Y208"/>
      <c r="Z208"/>
      <c r="AA208"/>
      <c r="AB208"/>
      <c r="AC208"/>
      <c r="AD208"/>
    </row>
    <row r="209" spans="1:30">
      <c r="A209" s="502">
        <v>28887</v>
      </c>
      <c r="B209" s="504"/>
      <c r="C209" s="505">
        <v>0.10060000000000001</v>
      </c>
      <c r="D209" s="505">
        <v>9.7200000000000009E-2</v>
      </c>
      <c r="E209" s="505">
        <v>9.0999999999999998E-2</v>
      </c>
      <c r="F209" s="508"/>
      <c r="G209" s="38"/>
      <c r="H209" s="38"/>
      <c r="M209"/>
      <c r="N209"/>
      <c r="O209"/>
      <c r="P209"/>
      <c r="Q209"/>
      <c r="R209"/>
      <c r="S209"/>
      <c r="T209"/>
      <c r="U209"/>
      <c r="V209"/>
      <c r="W209"/>
      <c r="X209"/>
      <c r="Y209"/>
      <c r="Z209"/>
      <c r="AA209"/>
      <c r="AB209"/>
      <c r="AC209"/>
      <c r="AD209"/>
    </row>
    <row r="210" spans="1:30">
      <c r="A210" s="502">
        <v>28915</v>
      </c>
      <c r="B210" s="504"/>
      <c r="C210" s="505">
        <v>0.1009</v>
      </c>
      <c r="D210" s="505">
        <v>9.7899999999999987E-2</v>
      </c>
      <c r="E210" s="505">
        <v>9.1199999999999989E-2</v>
      </c>
      <c r="F210" s="508"/>
      <c r="G210" s="38"/>
      <c r="H210" s="38"/>
      <c r="M210"/>
      <c r="N210"/>
      <c r="O210"/>
      <c r="P210"/>
      <c r="Q210"/>
      <c r="R210"/>
      <c r="S210"/>
      <c r="T210"/>
      <c r="U210"/>
      <c r="V210"/>
      <c r="W210"/>
      <c r="X210"/>
      <c r="Y210"/>
      <c r="Z210"/>
      <c r="AA210"/>
      <c r="AB210"/>
      <c r="AC210"/>
      <c r="AD210"/>
    </row>
    <row r="211" spans="1:30">
      <c r="A211" s="502">
        <v>28946</v>
      </c>
      <c r="B211" s="504"/>
      <c r="C211" s="505">
        <v>0.10009999999999999</v>
      </c>
      <c r="D211" s="505">
        <v>9.7799999999999998E-2</v>
      </c>
      <c r="E211" s="505">
        <v>9.1799999999999993E-2</v>
      </c>
      <c r="F211" s="508"/>
      <c r="G211" s="38"/>
      <c r="H211" s="38"/>
      <c r="M211"/>
      <c r="N211"/>
      <c r="O211"/>
      <c r="P211"/>
      <c r="Q211"/>
      <c r="R211"/>
      <c r="S211"/>
      <c r="T211"/>
      <c r="U211"/>
      <c r="V211"/>
      <c r="W211"/>
      <c r="X211"/>
      <c r="Y211"/>
      <c r="Z211"/>
      <c r="AA211"/>
      <c r="AB211"/>
      <c r="AC211"/>
      <c r="AD211"/>
    </row>
    <row r="212" spans="1:30">
      <c r="A212" s="502">
        <v>28976</v>
      </c>
      <c r="B212" s="504"/>
      <c r="C212" s="505">
        <v>0.1024</v>
      </c>
      <c r="D212" s="505">
        <v>9.7799999999999998E-2</v>
      </c>
      <c r="E212" s="505">
        <v>9.2499999999999999E-2</v>
      </c>
      <c r="F212" s="508"/>
      <c r="G212" s="38"/>
      <c r="H212" s="38"/>
      <c r="M212"/>
      <c r="N212"/>
      <c r="O212"/>
      <c r="P212"/>
      <c r="Q212"/>
      <c r="R212"/>
      <c r="S212"/>
      <c r="T212"/>
      <c r="U212"/>
      <c r="V212"/>
      <c r="W212"/>
      <c r="X212"/>
      <c r="Y212"/>
      <c r="Z212"/>
      <c r="AA212"/>
      <c r="AB212"/>
      <c r="AC212"/>
      <c r="AD212"/>
    </row>
    <row r="213" spans="1:30">
      <c r="A213" s="502">
        <v>29007</v>
      </c>
      <c r="C213" s="505">
        <v>0.10289999999999999</v>
      </c>
      <c r="D213" s="505">
        <v>9.2200000000000004E-2</v>
      </c>
      <c r="E213" s="505">
        <v>8.9099999999999999E-2</v>
      </c>
      <c r="F213" s="508"/>
      <c r="G213" s="38"/>
      <c r="H213" s="38"/>
      <c r="M213"/>
      <c r="N213"/>
      <c r="O213"/>
      <c r="P213"/>
      <c r="Q213"/>
      <c r="R213"/>
      <c r="S213"/>
      <c r="T213"/>
      <c r="U213"/>
      <c r="V213"/>
      <c r="W213"/>
      <c r="X213"/>
      <c r="Y213"/>
      <c r="Z213"/>
      <c r="AA213"/>
      <c r="AB213"/>
      <c r="AC213"/>
      <c r="AD213"/>
    </row>
    <row r="214" spans="1:30">
      <c r="A214" s="502">
        <v>29037</v>
      </c>
      <c r="B214" s="504"/>
      <c r="C214" s="505">
        <v>0.1047</v>
      </c>
      <c r="D214" s="505">
        <v>9.1400000000000009E-2</v>
      </c>
      <c r="E214" s="505">
        <v>8.9499999999999996E-2</v>
      </c>
      <c r="F214" s="508"/>
      <c r="G214" s="38"/>
      <c r="H214" s="38"/>
      <c r="M214"/>
      <c r="N214"/>
      <c r="O214"/>
      <c r="P214"/>
      <c r="Q214"/>
      <c r="R214"/>
      <c r="S214"/>
      <c r="T214"/>
      <c r="U214"/>
      <c r="V214"/>
      <c r="W214"/>
      <c r="X214"/>
      <c r="Y214"/>
      <c r="Z214"/>
      <c r="AA214"/>
      <c r="AB214"/>
      <c r="AC214"/>
      <c r="AD214"/>
    </row>
    <row r="215" spans="1:30">
      <c r="A215" s="502">
        <v>29068</v>
      </c>
      <c r="B215" s="504"/>
      <c r="C215" s="505">
        <v>0.1094</v>
      </c>
      <c r="D215" s="505">
        <v>9.4600000000000004E-2</v>
      </c>
      <c r="E215" s="505">
        <v>9.0299999999999991E-2</v>
      </c>
      <c r="F215" s="508"/>
      <c r="G215" s="38"/>
      <c r="H215" s="38"/>
      <c r="M215"/>
      <c r="N215"/>
      <c r="O215"/>
      <c r="P215"/>
      <c r="Q215"/>
      <c r="R215"/>
      <c r="S215"/>
      <c r="T215"/>
      <c r="U215"/>
      <c r="V215"/>
      <c r="W215"/>
      <c r="X215"/>
      <c r="Y215"/>
      <c r="Z215"/>
      <c r="AA215"/>
      <c r="AB215"/>
      <c r="AC215"/>
      <c r="AD215"/>
    </row>
    <row r="216" spans="1:30">
      <c r="A216" s="502">
        <v>29099</v>
      </c>
      <c r="B216" s="504"/>
      <c r="C216" s="505">
        <v>0.1143</v>
      </c>
      <c r="D216" s="505">
        <v>0.10060000000000001</v>
      </c>
      <c r="E216" s="505">
        <v>9.3299999999999994E-2</v>
      </c>
      <c r="F216" s="508"/>
      <c r="G216" s="38"/>
      <c r="H216" s="38"/>
      <c r="M216"/>
      <c r="N216"/>
      <c r="O216"/>
      <c r="P216"/>
      <c r="Q216"/>
      <c r="R216"/>
      <c r="S216"/>
      <c r="T216"/>
      <c r="U216"/>
      <c r="V216"/>
      <c r="W216"/>
      <c r="X216"/>
      <c r="Y216"/>
      <c r="Z216"/>
      <c r="AA216"/>
      <c r="AB216"/>
      <c r="AC216"/>
      <c r="AD216"/>
    </row>
    <row r="217" spans="1:30">
      <c r="A217" s="502">
        <v>29129</v>
      </c>
      <c r="B217" s="504"/>
      <c r="C217" s="505">
        <v>0.13769999999999999</v>
      </c>
      <c r="D217" s="505">
        <v>0.1149</v>
      </c>
      <c r="E217" s="505">
        <v>0.10300000000000001</v>
      </c>
      <c r="F217" s="508"/>
      <c r="G217" s="38"/>
      <c r="H217" s="38"/>
      <c r="M217"/>
      <c r="N217"/>
      <c r="O217"/>
      <c r="P217"/>
      <c r="Q217"/>
      <c r="R217"/>
      <c r="S217"/>
      <c r="T217"/>
      <c r="U217"/>
      <c r="V217"/>
      <c r="W217"/>
      <c r="X217"/>
      <c r="Y217"/>
      <c r="Z217"/>
      <c r="AA217"/>
      <c r="AB217"/>
      <c r="AC217"/>
      <c r="AD217"/>
    </row>
    <row r="218" spans="1:30">
      <c r="A218" s="502">
        <v>29160</v>
      </c>
      <c r="B218" s="504"/>
      <c r="C218" s="505">
        <v>0.1318</v>
      </c>
      <c r="D218" s="505">
        <v>0.11810000000000001</v>
      </c>
      <c r="E218" s="505">
        <v>0.1065</v>
      </c>
      <c r="F218" s="508"/>
      <c r="G218" s="38"/>
      <c r="H218" s="38"/>
      <c r="M218"/>
      <c r="N218"/>
      <c r="O218"/>
      <c r="P218"/>
      <c r="Q218"/>
      <c r="R218"/>
      <c r="S218"/>
      <c r="T218"/>
      <c r="U218"/>
      <c r="V218"/>
      <c r="W218"/>
      <c r="X218"/>
      <c r="Y218"/>
      <c r="Z218"/>
      <c r="AA218"/>
      <c r="AB218"/>
      <c r="AC218"/>
      <c r="AD218"/>
    </row>
    <row r="219" spans="1:30">
      <c r="A219" s="502">
        <v>29190</v>
      </c>
      <c r="B219" s="504"/>
      <c r="C219" s="505">
        <v>0.13780000000000001</v>
      </c>
      <c r="D219" s="505">
        <v>0.1139</v>
      </c>
      <c r="E219" s="505">
        <v>0.10390000000000001</v>
      </c>
      <c r="F219" s="508"/>
      <c r="G219" s="38"/>
      <c r="H219" s="38"/>
      <c r="M219"/>
      <c r="N219"/>
      <c r="O219"/>
      <c r="P219"/>
      <c r="Q219"/>
      <c r="R219"/>
      <c r="S219"/>
      <c r="T219"/>
      <c r="U219"/>
      <c r="V219"/>
      <c r="W219"/>
      <c r="X219"/>
      <c r="Y219"/>
      <c r="Z219"/>
      <c r="AA219"/>
      <c r="AB219"/>
      <c r="AC219"/>
      <c r="AD219"/>
    </row>
    <row r="220" spans="1:30">
      <c r="A220" s="502">
        <v>29221</v>
      </c>
      <c r="B220" s="504">
        <f>B208+1</f>
        <v>80</v>
      </c>
      <c r="C220" s="505">
        <v>0.13819999999999999</v>
      </c>
      <c r="D220" s="505">
        <v>0.115</v>
      </c>
      <c r="E220" s="505">
        <v>0.10800000000000001</v>
      </c>
      <c r="F220" s="508">
        <v>0.2</v>
      </c>
      <c r="G220" s="38"/>
      <c r="H220" s="38"/>
      <c r="M220"/>
      <c r="N220"/>
      <c r="O220"/>
      <c r="P220"/>
      <c r="Q220"/>
      <c r="R220"/>
      <c r="S220"/>
      <c r="T220"/>
      <c r="U220"/>
      <c r="V220"/>
      <c r="W220"/>
      <c r="X220"/>
      <c r="Y220"/>
      <c r="Z220"/>
      <c r="AA220"/>
      <c r="AB220"/>
      <c r="AC220"/>
      <c r="AD220"/>
    </row>
    <row r="221" spans="1:30">
      <c r="A221" s="502">
        <v>29252</v>
      </c>
      <c r="B221" s="504"/>
      <c r="C221" s="505">
        <v>0.14130000000000001</v>
      </c>
      <c r="D221" s="505">
        <v>0.13419999999999999</v>
      </c>
      <c r="E221" s="505">
        <v>0.1241</v>
      </c>
      <c r="F221" s="508">
        <v>0.2</v>
      </c>
      <c r="G221" s="38"/>
      <c r="H221" s="38"/>
      <c r="M221"/>
      <c r="N221"/>
      <c r="O221"/>
      <c r="P221"/>
      <c r="Q221"/>
      <c r="R221"/>
      <c r="S221"/>
      <c r="T221"/>
      <c r="U221"/>
      <c r="V221"/>
      <c r="W221"/>
      <c r="X221"/>
      <c r="Y221"/>
      <c r="Z221"/>
      <c r="AA221"/>
      <c r="AB221"/>
      <c r="AC221"/>
      <c r="AD221"/>
    </row>
    <row r="222" spans="1:30">
      <c r="A222" s="502">
        <v>29281</v>
      </c>
      <c r="B222" s="504"/>
      <c r="C222" s="505">
        <v>0.17190000000000003</v>
      </c>
      <c r="D222" s="505">
        <v>0.14880000000000002</v>
      </c>
      <c r="E222" s="505">
        <v>0.1275</v>
      </c>
      <c r="F222" s="508">
        <v>0.2</v>
      </c>
      <c r="G222" s="38"/>
      <c r="H222" s="38"/>
      <c r="M222"/>
      <c r="N222"/>
      <c r="O222"/>
      <c r="P222"/>
      <c r="Q222"/>
      <c r="R222"/>
      <c r="S222"/>
      <c r="T222"/>
      <c r="U222"/>
      <c r="V222"/>
      <c r="W222"/>
      <c r="X222"/>
      <c r="Y222"/>
      <c r="Z222"/>
      <c r="AA222"/>
      <c r="AB222"/>
      <c r="AC222"/>
      <c r="AD222"/>
    </row>
    <row r="223" spans="1:30">
      <c r="A223" s="502">
        <v>29312</v>
      </c>
      <c r="B223" s="504"/>
      <c r="C223" s="505">
        <v>0.17610000000000001</v>
      </c>
      <c r="D223" s="505">
        <v>0.125</v>
      </c>
      <c r="E223" s="505">
        <v>0.11470000000000001</v>
      </c>
      <c r="F223" s="508">
        <v>0.2</v>
      </c>
      <c r="G223" s="38"/>
      <c r="H223" s="38"/>
      <c r="M223"/>
      <c r="N223"/>
      <c r="O223"/>
      <c r="P223"/>
      <c r="Q223"/>
      <c r="R223"/>
      <c r="S223"/>
      <c r="T223"/>
      <c r="U223"/>
      <c r="V223"/>
      <c r="W223"/>
      <c r="X223"/>
      <c r="Y223"/>
      <c r="Z223"/>
      <c r="AA223"/>
      <c r="AB223"/>
      <c r="AC223"/>
      <c r="AD223"/>
    </row>
    <row r="224" spans="1:30">
      <c r="A224" s="502">
        <v>29342</v>
      </c>
      <c r="B224" s="504"/>
      <c r="C224" s="505">
        <v>0.10980000000000001</v>
      </c>
      <c r="D224" s="505">
        <v>9.4499999999999987E-2</v>
      </c>
      <c r="E224" s="505">
        <v>0.1018</v>
      </c>
      <c r="F224" s="508">
        <v>0.2</v>
      </c>
    </row>
    <row r="225" spans="1:6">
      <c r="A225" s="502">
        <v>29373</v>
      </c>
      <c r="B225" s="504"/>
      <c r="C225" s="505">
        <v>9.4700000000000006E-2</v>
      </c>
      <c r="D225" s="505">
        <v>8.7300000000000003E-2</v>
      </c>
      <c r="E225" s="505">
        <v>9.7799999999999998E-2</v>
      </c>
      <c r="F225" s="507">
        <v>0.2</v>
      </c>
    </row>
    <row r="226" spans="1:6">
      <c r="A226" s="502">
        <v>29403</v>
      </c>
      <c r="B226" s="504"/>
      <c r="C226" s="505">
        <v>9.0299999999999991E-2</v>
      </c>
      <c r="D226" s="505">
        <v>9.0299999999999991E-2</v>
      </c>
      <c r="E226" s="505">
        <v>0.10249999999999999</v>
      </c>
    </row>
    <row r="227" spans="1:6">
      <c r="A227" s="502">
        <v>29434</v>
      </c>
      <c r="B227" s="504"/>
      <c r="C227" s="505">
        <v>9.6099999999999991E-2</v>
      </c>
      <c r="D227" s="505">
        <v>0.10529999999999999</v>
      </c>
      <c r="E227" s="505">
        <v>0.111</v>
      </c>
    </row>
    <row r="228" spans="1:6">
      <c r="A228" s="502">
        <v>29465</v>
      </c>
      <c r="B228" s="504"/>
      <c r="C228" s="505">
        <v>0.10869999999999999</v>
      </c>
      <c r="D228" s="505">
        <v>0.1157</v>
      </c>
      <c r="E228" s="505">
        <v>0.11509999999999999</v>
      </c>
    </row>
    <row r="229" spans="1:6">
      <c r="A229" s="502">
        <v>29495</v>
      </c>
      <c r="B229" s="504"/>
      <c r="C229" s="505">
        <v>0.12809999999999999</v>
      </c>
      <c r="D229" s="505">
        <v>0.12089999999999999</v>
      </c>
      <c r="E229" s="505">
        <v>0.11749999999999999</v>
      </c>
    </row>
    <row r="230" spans="1:6">
      <c r="A230" s="502">
        <v>29526</v>
      </c>
      <c r="B230" s="504"/>
      <c r="C230" s="505">
        <v>0.1585</v>
      </c>
      <c r="D230" s="505">
        <v>0.1351</v>
      </c>
      <c r="E230" s="505">
        <v>0.1268</v>
      </c>
    </row>
    <row r="231" spans="1:6">
      <c r="A231" s="502">
        <v>29556</v>
      </c>
      <c r="B231" s="504"/>
      <c r="C231" s="505">
        <v>0.18899999999999997</v>
      </c>
      <c r="D231" s="505">
        <v>0.14080000000000001</v>
      </c>
      <c r="E231" s="505">
        <v>0.12839999999999999</v>
      </c>
    </row>
    <row r="232" spans="1:6">
      <c r="A232" s="502">
        <v>29587</v>
      </c>
      <c r="B232" s="504">
        <f>B220+1</f>
        <v>81</v>
      </c>
      <c r="C232" s="505">
        <v>0.19079999999999997</v>
      </c>
      <c r="D232" s="505">
        <v>0.1326</v>
      </c>
      <c r="E232" s="505">
        <v>0.12570000000000001</v>
      </c>
    </row>
    <row r="233" spans="1:6">
      <c r="A233" s="502">
        <v>29618</v>
      </c>
      <c r="B233" s="504"/>
      <c r="C233" s="505">
        <v>0.1593</v>
      </c>
      <c r="D233" s="505">
        <v>0.13919999999999999</v>
      </c>
      <c r="E233" s="505">
        <v>0.13189999999999999</v>
      </c>
    </row>
    <row r="234" spans="1:6">
      <c r="A234" s="502">
        <v>29646</v>
      </c>
      <c r="B234" s="504"/>
      <c r="C234" s="505">
        <v>0.14699999999999999</v>
      </c>
      <c r="D234" s="505">
        <v>0.13570000000000002</v>
      </c>
      <c r="E234" s="505">
        <v>0.13119999999999998</v>
      </c>
    </row>
    <row r="235" spans="1:6">
      <c r="A235" s="502">
        <v>29677</v>
      </c>
      <c r="B235" s="504"/>
      <c r="C235" s="505">
        <v>0.15720000000000001</v>
      </c>
      <c r="D235" s="505">
        <v>0.14150000000000001</v>
      </c>
      <c r="E235" s="505">
        <v>0.1368</v>
      </c>
    </row>
    <row r="236" spans="1:6">
      <c r="A236" s="502">
        <v>29707</v>
      </c>
      <c r="B236" s="504"/>
      <c r="C236" s="505">
        <v>0.1852</v>
      </c>
      <c r="D236" s="505">
        <v>0.15460000000000002</v>
      </c>
      <c r="E236" s="505">
        <v>0.14099999999999999</v>
      </c>
    </row>
    <row r="237" spans="1:6">
      <c r="A237" s="502">
        <v>29738</v>
      </c>
      <c r="C237" s="505">
        <v>0.191</v>
      </c>
      <c r="D237" s="505">
        <v>0.14510000000000001</v>
      </c>
      <c r="E237" s="505">
        <v>0.13470000000000001</v>
      </c>
    </row>
    <row r="238" spans="1:6">
      <c r="A238" s="502">
        <v>29768</v>
      </c>
      <c r="B238" s="504"/>
      <c r="C238" s="505">
        <v>0.19039999999999999</v>
      </c>
      <c r="D238" s="505">
        <v>0.1535</v>
      </c>
      <c r="E238" s="505">
        <v>0.14279999999999998</v>
      </c>
      <c r="F238" s="507">
        <v>0.2</v>
      </c>
    </row>
    <row r="239" spans="1:6">
      <c r="A239" s="502">
        <v>29799</v>
      </c>
      <c r="B239" s="504"/>
      <c r="C239" s="505">
        <v>0.1782</v>
      </c>
      <c r="D239" s="505">
        <v>0.1628</v>
      </c>
      <c r="E239" s="505">
        <v>0.14940000000000001</v>
      </c>
      <c r="F239" s="507">
        <v>0.2</v>
      </c>
    </row>
    <row r="240" spans="1:6">
      <c r="A240" s="502">
        <v>29830</v>
      </c>
      <c r="B240" s="504"/>
      <c r="C240" s="505">
        <v>0.15869999999999998</v>
      </c>
      <c r="D240" s="505">
        <v>0.1646</v>
      </c>
      <c r="E240" s="505">
        <v>0.1532</v>
      </c>
      <c r="F240" s="507">
        <v>0.2</v>
      </c>
    </row>
    <row r="241" spans="1:6">
      <c r="A241" s="502">
        <v>29860</v>
      </c>
      <c r="B241" s="504"/>
      <c r="C241" s="505">
        <v>0.15079999999999999</v>
      </c>
      <c r="D241" s="505">
        <v>0.15539999999999998</v>
      </c>
      <c r="E241" s="505">
        <v>0.1515</v>
      </c>
      <c r="F241" s="507">
        <v>0.2</v>
      </c>
    </row>
    <row r="242" spans="1:6">
      <c r="A242" s="502">
        <v>29891</v>
      </c>
      <c r="B242" s="504"/>
      <c r="C242" s="505">
        <v>0.1331</v>
      </c>
      <c r="D242" s="505">
        <v>0.1288</v>
      </c>
      <c r="E242" s="505">
        <v>0.13390000000000002</v>
      </c>
      <c r="F242" s="507">
        <v>0.2</v>
      </c>
    </row>
    <row r="243" spans="1:6">
      <c r="A243" s="502">
        <v>29921</v>
      </c>
      <c r="B243" s="504"/>
      <c r="C243" s="505">
        <v>0.12369999999999999</v>
      </c>
      <c r="D243" s="505">
        <v>0.13289999999999999</v>
      </c>
      <c r="E243" s="505">
        <v>0.13720000000000002</v>
      </c>
      <c r="F243" s="507">
        <v>0.2</v>
      </c>
    </row>
    <row r="244" spans="1:6">
      <c r="A244" s="502">
        <v>29952</v>
      </c>
      <c r="B244" s="504">
        <f>B232+1</f>
        <v>82</v>
      </c>
      <c r="C244" s="505">
        <v>0.13220000000000001</v>
      </c>
      <c r="D244" s="505">
        <v>0.1457</v>
      </c>
      <c r="E244" s="505">
        <v>0.1459</v>
      </c>
      <c r="F244" s="507">
        <v>0.2</v>
      </c>
    </row>
    <row r="245" spans="1:6">
      <c r="A245" s="502">
        <v>29983</v>
      </c>
      <c r="B245" s="504"/>
      <c r="C245" s="505">
        <v>0.14779999999999999</v>
      </c>
      <c r="D245" s="505">
        <v>0.1482</v>
      </c>
      <c r="E245" s="505">
        <v>0.14429999999999998</v>
      </c>
      <c r="F245" s="507">
        <v>0.2</v>
      </c>
    </row>
    <row r="246" spans="1:6">
      <c r="A246" s="502">
        <v>30011</v>
      </c>
      <c r="B246" s="504"/>
      <c r="C246" s="505">
        <v>0.14679999999999999</v>
      </c>
      <c r="D246" s="505">
        <v>0.1419</v>
      </c>
      <c r="E246" s="505">
        <v>0.1386</v>
      </c>
      <c r="F246" s="507">
        <v>0.2</v>
      </c>
    </row>
    <row r="247" spans="1:6">
      <c r="A247" s="502">
        <v>30042</v>
      </c>
      <c r="B247" s="504"/>
      <c r="C247" s="505">
        <v>0.14940000000000001</v>
      </c>
      <c r="D247" s="505">
        <v>0.14199999999999999</v>
      </c>
      <c r="E247" s="505">
        <v>0.13869999999999999</v>
      </c>
      <c r="F247" s="507">
        <v>0.2</v>
      </c>
    </row>
    <row r="248" spans="1:6">
      <c r="A248" s="502">
        <v>30072</v>
      </c>
      <c r="B248" s="504"/>
      <c r="C248" s="505">
        <v>0.14449999999999999</v>
      </c>
      <c r="D248" s="505">
        <v>0.13780000000000001</v>
      </c>
      <c r="E248" s="505">
        <v>0.13619999999999999</v>
      </c>
      <c r="F248" s="507">
        <v>0.2</v>
      </c>
    </row>
    <row r="249" spans="1:6">
      <c r="A249" s="502">
        <v>30103</v>
      </c>
      <c r="B249" s="504"/>
      <c r="C249" s="505">
        <v>0.14150000000000001</v>
      </c>
      <c r="D249" s="505">
        <v>0.1447</v>
      </c>
      <c r="E249" s="505">
        <v>0.14300000000000002</v>
      </c>
      <c r="F249" s="507">
        <v>0.2</v>
      </c>
    </row>
    <row r="250" spans="1:6">
      <c r="A250" s="502">
        <v>30133</v>
      </c>
      <c r="B250" s="504"/>
      <c r="C250" s="505">
        <v>0.12590000000000001</v>
      </c>
      <c r="D250" s="505">
        <v>0.13800000000000001</v>
      </c>
      <c r="E250" s="505">
        <v>0.13949999999999999</v>
      </c>
      <c r="F250" s="507">
        <v>0.2</v>
      </c>
    </row>
    <row r="251" spans="1:6">
      <c r="A251" s="502">
        <v>30164</v>
      </c>
      <c r="B251" s="504"/>
      <c r="C251" s="505">
        <v>0.1012</v>
      </c>
      <c r="D251" s="505">
        <v>0.1232</v>
      </c>
      <c r="E251" s="505">
        <v>0.13059999999999999</v>
      </c>
      <c r="F251" s="507">
        <v>0.2</v>
      </c>
    </row>
    <row r="252" spans="1:6">
      <c r="A252" s="502">
        <v>30195</v>
      </c>
      <c r="B252" s="504"/>
      <c r="C252" s="505">
        <v>0.10310000000000001</v>
      </c>
      <c r="D252" s="505">
        <v>0.11779999999999999</v>
      </c>
      <c r="E252" s="505">
        <v>0.1234</v>
      </c>
      <c r="F252" s="507">
        <v>0.2</v>
      </c>
    </row>
    <row r="253" spans="1:6">
      <c r="A253" s="502">
        <v>30225</v>
      </c>
      <c r="B253" s="504"/>
      <c r="C253" s="505">
        <v>9.7100000000000006E-2</v>
      </c>
      <c r="D253" s="505">
        <v>0.10189999999999999</v>
      </c>
      <c r="E253" s="505">
        <v>0.1091</v>
      </c>
      <c r="F253" s="507">
        <v>0.2</v>
      </c>
    </row>
    <row r="254" spans="1:6">
      <c r="A254" s="502">
        <v>30256</v>
      </c>
      <c r="B254" s="504"/>
      <c r="C254" s="505">
        <v>9.1999999999999998E-2</v>
      </c>
      <c r="D254" s="505">
        <v>9.8000000000000004E-2</v>
      </c>
      <c r="E254" s="505">
        <v>0.10550000000000001</v>
      </c>
    </row>
    <row r="255" spans="1:6">
      <c r="A255" s="502">
        <v>30286</v>
      </c>
      <c r="B255" s="504"/>
      <c r="C255" s="505">
        <v>8.9499999999999996E-2</v>
      </c>
      <c r="D255" s="505">
        <v>9.6600000000000005E-2</v>
      </c>
      <c r="E255" s="505">
        <v>0.10539999999999999</v>
      </c>
    </row>
    <row r="256" spans="1:6">
      <c r="A256" s="502">
        <v>30317</v>
      </c>
      <c r="B256" s="504">
        <f>B244+1</f>
        <v>83</v>
      </c>
      <c r="C256" s="505">
        <v>8.6800000000000002E-2</v>
      </c>
      <c r="D256" s="505">
        <v>9.3299999999999994E-2</v>
      </c>
      <c r="E256" s="505">
        <v>0.10460000000000001</v>
      </c>
    </row>
    <row r="257" spans="1:5">
      <c r="A257" s="502">
        <v>30348</v>
      </c>
      <c r="B257" s="504"/>
      <c r="C257" s="505">
        <v>8.5099999999999995E-2</v>
      </c>
      <c r="D257" s="505">
        <v>9.64E-2</v>
      </c>
      <c r="E257" s="505">
        <v>0.1072</v>
      </c>
    </row>
    <row r="258" spans="1:5">
      <c r="A258" s="502">
        <v>30376</v>
      </c>
      <c r="B258" s="504"/>
      <c r="C258" s="505">
        <v>8.77E-2</v>
      </c>
      <c r="D258" s="505">
        <v>9.6600000000000005E-2</v>
      </c>
      <c r="E258" s="505">
        <v>0.1051</v>
      </c>
    </row>
    <row r="259" spans="1:5">
      <c r="A259" s="502">
        <v>30407</v>
      </c>
      <c r="B259" s="504"/>
      <c r="C259" s="505">
        <v>8.8000000000000009E-2</v>
      </c>
      <c r="D259" s="505">
        <v>9.5700000000000007E-2</v>
      </c>
      <c r="E259" s="505">
        <v>0.10400000000000001</v>
      </c>
    </row>
    <row r="260" spans="1:5">
      <c r="A260" s="502">
        <v>30437</v>
      </c>
      <c r="B260" s="504"/>
      <c r="C260" s="505">
        <v>8.6300000000000002E-2</v>
      </c>
      <c r="D260" s="505">
        <v>9.4899999999999998E-2</v>
      </c>
      <c r="E260" s="505">
        <v>0.1038</v>
      </c>
    </row>
    <row r="261" spans="1:5">
      <c r="A261" s="502">
        <v>30468</v>
      </c>
      <c r="C261" s="505">
        <v>8.9800000000000005E-2</v>
      </c>
      <c r="D261" s="505">
        <v>0.1018</v>
      </c>
      <c r="E261" s="505">
        <v>0.1085</v>
      </c>
    </row>
    <row r="262" spans="1:5">
      <c r="A262" s="502">
        <v>30498</v>
      </c>
      <c r="B262" s="504"/>
      <c r="C262" s="505">
        <v>9.3699999999999992E-2</v>
      </c>
      <c r="D262" s="505">
        <v>0.1069</v>
      </c>
      <c r="E262" s="505">
        <v>0.11380000000000001</v>
      </c>
    </row>
    <row r="263" spans="1:5">
      <c r="A263" s="502">
        <v>30529</v>
      </c>
      <c r="B263" s="504"/>
      <c r="C263" s="505">
        <v>9.5600000000000004E-2</v>
      </c>
      <c r="D263" s="505">
        <v>0.11070000000000001</v>
      </c>
      <c r="E263" s="505">
        <v>0.11849999999999999</v>
      </c>
    </row>
    <row r="264" spans="1:5">
      <c r="A264" s="502">
        <v>30560</v>
      </c>
      <c r="B264" s="504"/>
      <c r="C264" s="505">
        <v>9.4499999999999987E-2</v>
      </c>
      <c r="D264" s="505">
        <v>0.1079</v>
      </c>
      <c r="E264" s="505">
        <v>0.11650000000000001</v>
      </c>
    </row>
    <row r="265" spans="1:5">
      <c r="A265" s="502">
        <v>30590</v>
      </c>
      <c r="B265" s="504"/>
      <c r="C265" s="505">
        <v>9.4800000000000009E-2</v>
      </c>
      <c r="D265" s="505">
        <v>0.1057</v>
      </c>
      <c r="E265" s="505">
        <v>0.11539999999999999</v>
      </c>
    </row>
    <row r="266" spans="1:5">
      <c r="A266" s="502">
        <v>30621</v>
      </c>
      <c r="B266" s="504"/>
      <c r="C266" s="505">
        <v>9.3399999999999997E-2</v>
      </c>
      <c r="D266" s="505">
        <v>0.1066</v>
      </c>
      <c r="E266" s="505">
        <v>0.11689999999999999</v>
      </c>
    </row>
    <row r="267" spans="1:5">
      <c r="A267" s="502">
        <v>30651</v>
      </c>
      <c r="B267" s="504"/>
      <c r="C267" s="505">
        <v>9.4700000000000006E-2</v>
      </c>
      <c r="D267" s="505">
        <v>0.1084</v>
      </c>
      <c r="E267" s="505">
        <v>0.1183</v>
      </c>
    </row>
    <row r="268" spans="1:5">
      <c r="A268" s="502">
        <v>30682</v>
      </c>
      <c r="B268" s="504">
        <f>B256+1</f>
        <v>84</v>
      </c>
      <c r="C268" s="505">
        <v>9.5600000000000004E-2</v>
      </c>
      <c r="D268" s="505">
        <v>0.10640000000000001</v>
      </c>
      <c r="E268" s="505">
        <v>0.1167</v>
      </c>
    </row>
    <row r="269" spans="1:5">
      <c r="A269" s="502">
        <v>30713</v>
      </c>
      <c r="B269" s="504"/>
      <c r="C269" s="505">
        <v>9.5899999999999999E-2</v>
      </c>
      <c r="D269" s="505">
        <v>0.1079</v>
      </c>
      <c r="E269" s="505">
        <v>0.11840000000000001</v>
      </c>
    </row>
    <row r="270" spans="1:5">
      <c r="A270" s="502">
        <v>30742</v>
      </c>
      <c r="B270" s="504"/>
      <c r="C270" s="505">
        <v>9.9100000000000008E-2</v>
      </c>
      <c r="D270" s="505">
        <v>0.11310000000000001</v>
      </c>
      <c r="E270" s="505">
        <v>0.1232</v>
      </c>
    </row>
    <row r="271" spans="1:5">
      <c r="A271" s="502">
        <v>30773</v>
      </c>
      <c r="B271" s="504"/>
      <c r="C271" s="505">
        <v>0.10289999999999999</v>
      </c>
      <c r="D271" s="505">
        <v>0.11689999999999999</v>
      </c>
      <c r="E271" s="505">
        <v>0.1263</v>
      </c>
    </row>
    <row r="272" spans="1:5">
      <c r="A272" s="502">
        <v>30803</v>
      </c>
      <c r="B272" s="504"/>
      <c r="C272" s="505">
        <v>0.1032</v>
      </c>
      <c r="D272" s="505">
        <v>0.12470000000000001</v>
      </c>
      <c r="E272" s="505">
        <v>0.1341</v>
      </c>
    </row>
    <row r="273" spans="1:5">
      <c r="A273" s="502">
        <v>30834</v>
      </c>
      <c r="B273" s="504"/>
      <c r="C273" s="505">
        <v>0.1106</v>
      </c>
      <c r="D273" s="505">
        <v>0.12909999999999999</v>
      </c>
      <c r="E273" s="505">
        <v>0.1356</v>
      </c>
    </row>
    <row r="274" spans="1:5">
      <c r="A274" s="502">
        <v>30864</v>
      </c>
      <c r="B274" s="504"/>
      <c r="C274" s="505">
        <v>0.11230000000000001</v>
      </c>
      <c r="D274" s="505">
        <v>0.1288</v>
      </c>
      <c r="E274" s="505">
        <v>0.1336</v>
      </c>
    </row>
    <row r="275" spans="1:5">
      <c r="A275" s="502">
        <v>30895</v>
      </c>
      <c r="B275" s="504"/>
      <c r="C275" s="505">
        <v>0.1164</v>
      </c>
      <c r="D275" s="505">
        <v>0.12429999999999999</v>
      </c>
      <c r="E275" s="505">
        <v>0.12720000000000001</v>
      </c>
    </row>
    <row r="276" spans="1:5">
      <c r="A276" s="502">
        <v>30926</v>
      </c>
      <c r="B276" s="504"/>
      <c r="C276" s="505">
        <v>0.113</v>
      </c>
      <c r="D276" s="505">
        <v>0.122</v>
      </c>
      <c r="E276" s="505">
        <v>0.12520000000000001</v>
      </c>
    </row>
    <row r="277" spans="1:5">
      <c r="A277" s="502">
        <v>30956</v>
      </c>
      <c r="B277" s="504"/>
      <c r="C277" s="505">
        <v>9.9900000000000003E-2</v>
      </c>
      <c r="D277" s="505">
        <v>0.11599999999999999</v>
      </c>
      <c r="E277" s="505">
        <v>0.1216</v>
      </c>
    </row>
    <row r="278" spans="1:5">
      <c r="A278" s="502">
        <v>30987</v>
      </c>
      <c r="B278" s="504"/>
      <c r="C278" s="505">
        <v>9.4299999999999995E-2</v>
      </c>
      <c r="D278" s="505">
        <v>0.1065</v>
      </c>
      <c r="E278" s="505">
        <v>0.1157</v>
      </c>
    </row>
    <row r="279" spans="1:5">
      <c r="A279" s="502">
        <v>31017</v>
      </c>
      <c r="B279" s="504"/>
      <c r="C279" s="505">
        <v>8.3800000000000013E-2</v>
      </c>
      <c r="D279" s="505">
        <v>0.1018</v>
      </c>
      <c r="E279" s="505">
        <v>0.115</v>
      </c>
    </row>
    <row r="280" spans="1:5">
      <c r="A280" s="502">
        <v>31048</v>
      </c>
      <c r="B280" s="504">
        <f>B268+1</f>
        <v>85</v>
      </c>
      <c r="C280" s="505">
        <v>8.3499999999999991E-2</v>
      </c>
      <c r="D280" s="505">
        <v>9.9299999999999999E-2</v>
      </c>
      <c r="E280" s="505">
        <v>0.11380000000000001</v>
      </c>
    </row>
    <row r="281" spans="1:5">
      <c r="A281" s="502">
        <v>31079</v>
      </c>
      <c r="B281" s="504"/>
      <c r="C281" s="505">
        <v>8.5000000000000006E-2</v>
      </c>
      <c r="D281" s="505">
        <v>0.1017</v>
      </c>
      <c r="E281" s="505">
        <v>0.11509999999999999</v>
      </c>
    </row>
    <row r="282" spans="1:5">
      <c r="A282" s="502">
        <v>31107</v>
      </c>
      <c r="B282" s="504"/>
      <c r="C282" s="505">
        <v>8.5800000000000001E-2</v>
      </c>
      <c r="D282" s="505">
        <v>0.10710000000000001</v>
      </c>
      <c r="E282" s="505">
        <v>0.1186</v>
      </c>
    </row>
    <row r="283" spans="1:5">
      <c r="A283" s="502">
        <v>31138</v>
      </c>
      <c r="B283" s="504"/>
      <c r="C283" s="505">
        <v>8.2699999999999996E-2</v>
      </c>
      <c r="D283" s="505">
        <v>0.1009</v>
      </c>
      <c r="E283" s="505">
        <v>0.1143</v>
      </c>
    </row>
    <row r="284" spans="1:5">
      <c r="A284" s="502">
        <v>31168</v>
      </c>
      <c r="B284" s="504"/>
      <c r="C284" s="505">
        <v>7.9699999999999993E-2</v>
      </c>
      <c r="D284" s="505">
        <v>9.3900000000000011E-2</v>
      </c>
      <c r="E284" s="505">
        <v>0.1085</v>
      </c>
    </row>
    <row r="285" spans="1:5">
      <c r="A285" s="502">
        <v>31199</v>
      </c>
      <c r="C285" s="505">
        <v>7.5300000000000006E-2</v>
      </c>
      <c r="D285" s="505">
        <v>8.6899999999999991E-2</v>
      </c>
      <c r="E285" s="505">
        <v>0.1016</v>
      </c>
    </row>
    <row r="286" spans="1:5">
      <c r="A286" s="502">
        <v>31229</v>
      </c>
      <c r="B286" s="504"/>
      <c r="C286" s="505">
        <v>7.8799999999999995E-2</v>
      </c>
      <c r="D286" s="505">
        <v>8.77E-2</v>
      </c>
      <c r="E286" s="505">
        <v>0.10310000000000001</v>
      </c>
    </row>
    <row r="287" spans="1:5">
      <c r="A287" s="502">
        <v>31260</v>
      </c>
      <c r="B287" s="504"/>
      <c r="C287" s="505">
        <v>7.9000000000000001E-2</v>
      </c>
      <c r="D287" s="505">
        <v>8.9399999999999993E-2</v>
      </c>
      <c r="E287" s="505">
        <v>0.1033</v>
      </c>
    </row>
    <row r="288" spans="1:5">
      <c r="A288" s="502">
        <v>31291</v>
      </c>
      <c r="B288" s="504"/>
      <c r="C288" s="505">
        <v>7.9199999999999993E-2</v>
      </c>
      <c r="D288" s="505">
        <v>8.9800000000000005E-2</v>
      </c>
      <c r="E288" s="505">
        <v>0.10369999999999999</v>
      </c>
    </row>
    <row r="289" spans="1:5">
      <c r="A289" s="502">
        <v>31321</v>
      </c>
      <c r="B289" s="504"/>
      <c r="C289" s="505">
        <v>7.9899999999999999E-2</v>
      </c>
      <c r="D289" s="505">
        <v>8.8599999999999998E-2</v>
      </c>
      <c r="E289" s="505">
        <v>0.1024</v>
      </c>
    </row>
    <row r="290" spans="1:5">
      <c r="A290" s="502">
        <v>31352</v>
      </c>
      <c r="B290" s="504"/>
      <c r="C290" s="505">
        <v>8.0500000000000002E-2</v>
      </c>
      <c r="D290" s="505">
        <v>8.5800000000000001E-2</v>
      </c>
      <c r="E290" s="505">
        <v>9.7799999999999998E-2</v>
      </c>
    </row>
    <row r="291" spans="1:5">
      <c r="A291" s="502">
        <v>31382</v>
      </c>
      <c r="B291" s="504"/>
      <c r="C291" s="505">
        <v>8.2699999999999996E-2</v>
      </c>
      <c r="D291" s="505">
        <v>8.1500000000000003E-2</v>
      </c>
      <c r="E291" s="505">
        <v>9.2600000000000002E-2</v>
      </c>
    </row>
    <row r="292" spans="1:5">
      <c r="A292" s="502">
        <v>31413</v>
      </c>
      <c r="B292" s="504">
        <f>B280+1</f>
        <v>86</v>
      </c>
      <c r="C292" s="505">
        <v>8.14E-2</v>
      </c>
      <c r="D292" s="505">
        <v>8.14E-2</v>
      </c>
      <c r="E292" s="505">
        <v>9.1899999999999996E-2</v>
      </c>
    </row>
    <row r="293" spans="1:5">
      <c r="A293" s="502">
        <v>31444</v>
      </c>
      <c r="B293" s="504"/>
      <c r="C293" s="505">
        <v>7.8600000000000003E-2</v>
      </c>
      <c r="D293" s="505">
        <v>7.9699999999999993E-2</v>
      </c>
      <c r="E293" s="505">
        <v>8.6999999999999994E-2</v>
      </c>
    </row>
    <row r="294" spans="1:5">
      <c r="A294" s="502">
        <v>31472</v>
      </c>
      <c r="B294" s="504"/>
      <c r="C294" s="505">
        <v>7.4800000000000005E-2</v>
      </c>
      <c r="D294" s="505">
        <v>7.2099999999999997E-2</v>
      </c>
      <c r="E294" s="505">
        <v>7.7800000000000008E-2</v>
      </c>
    </row>
    <row r="295" spans="1:5">
      <c r="A295" s="502">
        <v>31503</v>
      </c>
      <c r="B295" s="504"/>
      <c r="C295" s="505">
        <v>6.9900000000000004E-2</v>
      </c>
      <c r="D295" s="505">
        <v>6.7000000000000004E-2</v>
      </c>
      <c r="E295" s="505">
        <v>7.2999999999999995E-2</v>
      </c>
    </row>
    <row r="296" spans="1:5">
      <c r="A296" s="502">
        <v>31533</v>
      </c>
      <c r="B296" s="504"/>
      <c r="C296" s="505">
        <v>6.8499999999999991E-2</v>
      </c>
      <c r="D296" s="505">
        <v>7.0699999999999999E-2</v>
      </c>
      <c r="E296" s="505">
        <v>7.7100000000000002E-2</v>
      </c>
    </row>
    <row r="297" spans="1:5">
      <c r="A297" s="502">
        <v>31564</v>
      </c>
      <c r="B297" s="504"/>
      <c r="C297" s="505">
        <v>6.9199999999999998E-2</v>
      </c>
      <c r="D297" s="505">
        <v>7.1800000000000003E-2</v>
      </c>
      <c r="E297" s="505">
        <v>7.8E-2</v>
      </c>
    </row>
    <row r="298" spans="1:5">
      <c r="A298" s="502">
        <v>31594</v>
      </c>
      <c r="B298" s="504"/>
      <c r="C298" s="505">
        <v>6.5599999999999992E-2</v>
      </c>
      <c r="D298" s="505">
        <v>6.6699999999999995E-2</v>
      </c>
      <c r="E298" s="505">
        <v>7.2999999999999995E-2</v>
      </c>
    </row>
    <row r="299" spans="1:5">
      <c r="A299" s="502">
        <v>31625</v>
      </c>
      <c r="B299" s="504"/>
      <c r="C299" s="505">
        <v>6.1699999999999998E-2</v>
      </c>
      <c r="D299" s="505">
        <v>6.3299999999999995E-2</v>
      </c>
      <c r="E299" s="505">
        <v>7.17E-2</v>
      </c>
    </row>
    <row r="300" spans="1:5">
      <c r="A300" s="502">
        <v>31656</v>
      </c>
      <c r="B300" s="504"/>
      <c r="C300" s="505">
        <v>5.8899999999999994E-2</v>
      </c>
      <c r="D300" s="505">
        <v>6.3500000000000001E-2</v>
      </c>
      <c r="E300" s="505">
        <v>7.4499999999999997E-2</v>
      </c>
    </row>
    <row r="301" spans="1:5">
      <c r="A301" s="502">
        <v>31686</v>
      </c>
      <c r="B301" s="504"/>
      <c r="C301" s="505">
        <v>5.8499999999999996E-2</v>
      </c>
      <c r="D301" s="505">
        <v>6.2800000000000009E-2</v>
      </c>
      <c r="E301" s="505">
        <v>7.4299999999999991E-2</v>
      </c>
    </row>
    <row r="302" spans="1:5">
      <c r="A302" s="502">
        <v>31717</v>
      </c>
      <c r="B302" s="504"/>
      <c r="C302" s="505">
        <v>6.0400000000000002E-2</v>
      </c>
      <c r="D302" s="505">
        <v>6.2800000000000009E-2</v>
      </c>
      <c r="E302" s="505">
        <v>7.2499999999999995E-2</v>
      </c>
    </row>
    <row r="303" spans="1:5">
      <c r="A303" s="502">
        <v>31747</v>
      </c>
      <c r="B303" s="504"/>
      <c r="C303" s="505">
        <v>6.9099999999999995E-2</v>
      </c>
      <c r="D303" s="505">
        <v>6.2699999999999992E-2</v>
      </c>
      <c r="E303" s="505">
        <v>7.1099999999999997E-2</v>
      </c>
    </row>
    <row r="304" spans="1:5">
      <c r="A304" s="502">
        <v>31778</v>
      </c>
      <c r="B304" s="504">
        <f>B292+1</f>
        <v>87</v>
      </c>
      <c r="C304" s="505">
        <v>6.4299999999999996E-2</v>
      </c>
      <c r="D304" s="505">
        <v>6.2300000000000001E-2</v>
      </c>
      <c r="E304" s="505">
        <v>7.0800000000000002E-2</v>
      </c>
    </row>
    <row r="305" spans="1:5">
      <c r="A305" s="502">
        <v>31809</v>
      </c>
      <c r="B305" s="504"/>
      <c r="C305" s="505">
        <v>6.0999999999999999E-2</v>
      </c>
      <c r="D305" s="505">
        <v>6.4000000000000001E-2</v>
      </c>
      <c r="E305" s="505">
        <v>7.2499999999999995E-2</v>
      </c>
    </row>
    <row r="306" spans="1:5">
      <c r="A306" s="502">
        <v>31837</v>
      </c>
      <c r="B306" s="504"/>
      <c r="C306" s="505">
        <v>6.13E-2</v>
      </c>
      <c r="D306" s="505">
        <v>6.4199999999999993E-2</v>
      </c>
      <c r="E306" s="505">
        <v>7.2499999999999995E-2</v>
      </c>
    </row>
    <row r="307" spans="1:5">
      <c r="A307" s="502">
        <v>31868</v>
      </c>
      <c r="B307" s="504"/>
      <c r="C307" s="505">
        <v>6.3700000000000007E-2</v>
      </c>
      <c r="D307" s="505">
        <v>7.0199999999999999E-2</v>
      </c>
      <c r="E307" s="505">
        <v>8.0199999999999994E-2</v>
      </c>
    </row>
    <row r="308" spans="1:5">
      <c r="A308" s="502">
        <v>31898</v>
      </c>
      <c r="B308" s="504"/>
      <c r="C308" s="505">
        <v>6.8499999999999991E-2</v>
      </c>
      <c r="D308" s="505">
        <v>7.7600000000000002E-2</v>
      </c>
      <c r="E308" s="505">
        <v>8.6099999999999996E-2</v>
      </c>
    </row>
    <row r="309" spans="1:5">
      <c r="A309" s="502">
        <v>31929</v>
      </c>
      <c r="C309" s="505">
        <v>6.7299999999999999E-2</v>
      </c>
      <c r="D309" s="505">
        <v>7.5700000000000003E-2</v>
      </c>
      <c r="E309" s="505">
        <v>8.4000000000000005E-2</v>
      </c>
    </row>
    <row r="310" spans="1:5">
      <c r="A310" s="502">
        <v>31959</v>
      </c>
      <c r="B310" s="504"/>
      <c r="C310" s="505">
        <v>6.5799999999999997E-2</v>
      </c>
      <c r="D310" s="505">
        <v>7.4400000000000008E-2</v>
      </c>
      <c r="E310" s="505">
        <v>8.4499999999999992E-2</v>
      </c>
    </row>
    <row r="311" spans="1:5">
      <c r="A311" s="502">
        <v>31990</v>
      </c>
      <c r="B311" s="504"/>
      <c r="C311" s="505">
        <v>6.7299999999999999E-2</v>
      </c>
      <c r="D311" s="505">
        <v>7.7499999999999999E-2</v>
      </c>
      <c r="E311" s="505">
        <v>8.7599999999999997E-2</v>
      </c>
    </row>
    <row r="312" spans="1:5">
      <c r="A312" s="502">
        <v>32021</v>
      </c>
      <c r="B312" s="504"/>
      <c r="C312" s="505">
        <v>7.22E-2</v>
      </c>
      <c r="D312" s="505">
        <v>8.3400000000000002E-2</v>
      </c>
      <c r="E312" s="505">
        <v>9.4200000000000006E-2</v>
      </c>
    </row>
    <row r="313" spans="1:5">
      <c r="A313" s="502">
        <v>32051</v>
      </c>
      <c r="B313" s="504"/>
      <c r="C313" s="505">
        <v>7.2900000000000006E-2</v>
      </c>
      <c r="D313" s="505">
        <v>8.4000000000000005E-2</v>
      </c>
      <c r="E313" s="505">
        <v>9.5199999999999993E-2</v>
      </c>
    </row>
    <row r="314" spans="1:5">
      <c r="A314" s="502">
        <v>32082</v>
      </c>
      <c r="B314" s="504"/>
      <c r="C314" s="505">
        <v>6.6900000000000001E-2</v>
      </c>
      <c r="D314" s="505">
        <v>7.690000000000001E-2</v>
      </c>
      <c r="E314" s="505">
        <v>8.8599999999999998E-2</v>
      </c>
    </row>
    <row r="315" spans="1:5">
      <c r="A315" s="502">
        <v>32112</v>
      </c>
      <c r="B315" s="504"/>
      <c r="C315" s="505">
        <v>6.7699999999999996E-2</v>
      </c>
      <c r="D315" s="505">
        <v>7.8600000000000003E-2</v>
      </c>
      <c r="E315" s="505">
        <v>8.9900000000000008E-2</v>
      </c>
    </row>
    <row r="316" spans="1:5">
      <c r="A316" s="502">
        <v>32143</v>
      </c>
      <c r="B316" s="504">
        <f>B304+1</f>
        <v>88</v>
      </c>
      <c r="C316" s="505">
        <v>6.83E-2</v>
      </c>
      <c r="D316" s="505">
        <v>7.6299999999999993E-2</v>
      </c>
      <c r="E316" s="505">
        <v>8.6699999999999999E-2</v>
      </c>
    </row>
    <row r="317" spans="1:5">
      <c r="A317" s="502">
        <v>32174</v>
      </c>
      <c r="B317" s="504"/>
      <c r="C317" s="505">
        <v>6.5799999999999997E-2</v>
      </c>
      <c r="D317" s="505">
        <v>7.1800000000000003E-2</v>
      </c>
      <c r="E317" s="505">
        <v>8.2100000000000006E-2</v>
      </c>
    </row>
    <row r="318" spans="1:5">
      <c r="A318" s="502">
        <v>32203</v>
      </c>
      <c r="B318" s="504"/>
      <c r="C318" s="505">
        <v>6.5799999999999997E-2</v>
      </c>
      <c r="D318" s="505">
        <v>7.2700000000000001E-2</v>
      </c>
      <c r="E318" s="505">
        <v>8.3699999999999997E-2</v>
      </c>
    </row>
    <row r="319" spans="1:5">
      <c r="A319" s="502">
        <v>32234</v>
      </c>
      <c r="B319" s="504"/>
      <c r="C319" s="505">
        <v>6.8699999999999997E-2</v>
      </c>
      <c r="D319" s="505">
        <v>7.5899999999999995E-2</v>
      </c>
      <c r="E319" s="505">
        <v>8.72E-2</v>
      </c>
    </row>
    <row r="320" spans="1:5">
      <c r="A320" s="502">
        <v>32264</v>
      </c>
      <c r="B320" s="504"/>
      <c r="C320" s="505">
        <v>7.0900000000000005E-2</v>
      </c>
      <c r="D320" s="505">
        <v>0.08</v>
      </c>
      <c r="E320" s="505">
        <v>9.0899999999999995E-2</v>
      </c>
    </row>
    <row r="321" spans="1:5">
      <c r="A321" s="502">
        <v>32295</v>
      </c>
      <c r="B321" s="504"/>
      <c r="C321" s="505">
        <v>7.51E-2</v>
      </c>
      <c r="D321" s="505">
        <v>8.0299999999999996E-2</v>
      </c>
      <c r="E321" s="505">
        <v>8.9200000000000002E-2</v>
      </c>
    </row>
    <row r="322" spans="1:5">
      <c r="A322" s="502">
        <v>32325</v>
      </c>
      <c r="B322" s="504"/>
      <c r="C322" s="505">
        <v>7.7499999999999999E-2</v>
      </c>
      <c r="D322" s="505">
        <v>8.2799999999999999E-2</v>
      </c>
      <c r="E322" s="505">
        <v>9.06E-2</v>
      </c>
    </row>
    <row r="323" spans="1:5">
      <c r="A323" s="502">
        <v>32356</v>
      </c>
      <c r="B323" s="504"/>
      <c r="C323" s="505">
        <v>8.0100000000000005E-2</v>
      </c>
      <c r="D323" s="505">
        <v>8.6300000000000002E-2</v>
      </c>
      <c r="E323" s="505">
        <v>9.2600000000000002E-2</v>
      </c>
    </row>
    <row r="324" spans="1:5">
      <c r="A324" s="502">
        <v>32387</v>
      </c>
      <c r="B324" s="504"/>
      <c r="C324" s="505">
        <v>8.1900000000000001E-2</v>
      </c>
      <c r="D324" s="505">
        <v>8.4600000000000009E-2</v>
      </c>
      <c r="E324" s="505">
        <v>8.9800000000000005E-2</v>
      </c>
    </row>
    <row r="325" spans="1:5">
      <c r="A325" s="502">
        <v>32417</v>
      </c>
      <c r="B325" s="504"/>
      <c r="C325" s="505">
        <v>8.3000000000000004E-2</v>
      </c>
      <c r="D325" s="505">
        <v>8.3499999999999991E-2</v>
      </c>
      <c r="E325" s="505">
        <v>8.8000000000000009E-2</v>
      </c>
    </row>
    <row r="326" spans="1:5">
      <c r="A326" s="502">
        <v>32448</v>
      </c>
      <c r="B326" s="504"/>
      <c r="C326" s="505">
        <v>8.3499999999999991E-2</v>
      </c>
      <c r="D326" s="505">
        <v>8.6699999999999999E-2</v>
      </c>
      <c r="E326" s="505">
        <v>8.9600000000000013E-2</v>
      </c>
    </row>
    <row r="327" spans="1:5">
      <c r="A327" s="502">
        <v>32478</v>
      </c>
      <c r="B327" s="504"/>
      <c r="C327" s="505">
        <v>8.7599999999999997E-2</v>
      </c>
      <c r="D327" s="505">
        <v>9.0899999999999995E-2</v>
      </c>
      <c r="E327" s="505">
        <v>9.11E-2</v>
      </c>
    </row>
    <row r="328" spans="1:5">
      <c r="A328" s="502">
        <v>32509</v>
      </c>
      <c r="B328" s="504">
        <f>B316+1</f>
        <v>89</v>
      </c>
      <c r="C328" s="505">
        <v>9.1199999999999989E-2</v>
      </c>
      <c r="D328" s="505">
        <v>9.1799999999999993E-2</v>
      </c>
      <c r="E328" s="505">
        <v>9.0899999999999995E-2</v>
      </c>
    </row>
    <row r="329" spans="1:5">
      <c r="A329" s="502">
        <v>32540</v>
      </c>
      <c r="B329" s="504"/>
      <c r="C329" s="505">
        <v>9.3599999999999989E-2</v>
      </c>
      <c r="D329" s="505">
        <v>9.3699999999999992E-2</v>
      </c>
      <c r="E329" s="505">
        <v>9.1700000000000004E-2</v>
      </c>
    </row>
    <row r="330" spans="1:5">
      <c r="A330" s="502">
        <v>32568</v>
      </c>
      <c r="B330" s="504"/>
      <c r="C330" s="505">
        <v>9.849999999999999E-2</v>
      </c>
      <c r="D330" s="505">
        <v>9.6799999999999997E-2</v>
      </c>
      <c r="E330" s="505">
        <v>9.3599999999999989E-2</v>
      </c>
    </row>
    <row r="331" spans="1:5">
      <c r="A331" s="502">
        <v>32599</v>
      </c>
      <c r="B331" s="504"/>
      <c r="C331" s="505">
        <v>9.8400000000000001E-2</v>
      </c>
      <c r="D331" s="505">
        <v>9.4499999999999987E-2</v>
      </c>
      <c r="E331" s="505">
        <v>9.1799999999999993E-2</v>
      </c>
    </row>
    <row r="332" spans="1:5">
      <c r="A332" s="502">
        <v>32629</v>
      </c>
      <c r="B332" s="504"/>
      <c r="C332" s="505">
        <v>9.8100000000000007E-2</v>
      </c>
      <c r="D332" s="505">
        <v>9.0200000000000002E-2</v>
      </c>
      <c r="E332" s="505">
        <v>8.8599999999999998E-2</v>
      </c>
    </row>
    <row r="333" spans="1:5">
      <c r="A333" s="502">
        <v>32660</v>
      </c>
      <c r="C333" s="505">
        <v>9.5299999999999996E-2</v>
      </c>
      <c r="D333" s="505">
        <v>8.4100000000000008E-2</v>
      </c>
      <c r="E333" s="505">
        <v>8.2799999999999999E-2</v>
      </c>
    </row>
    <row r="334" spans="1:5">
      <c r="A334" s="502">
        <v>32690</v>
      </c>
      <c r="B334" s="504"/>
      <c r="C334" s="505">
        <v>9.2399999999999996E-2</v>
      </c>
      <c r="D334" s="505">
        <v>7.8200000000000006E-2</v>
      </c>
      <c r="E334" s="505">
        <v>8.0199999999999994E-2</v>
      </c>
    </row>
    <row r="335" spans="1:5">
      <c r="A335" s="502">
        <v>32721</v>
      </c>
      <c r="B335" s="504"/>
      <c r="C335" s="505">
        <v>8.9900000000000008E-2</v>
      </c>
      <c r="D335" s="505">
        <v>8.14E-2</v>
      </c>
      <c r="E335" s="505">
        <v>8.1099999999999992E-2</v>
      </c>
    </row>
    <row r="336" spans="1:5">
      <c r="A336" s="502">
        <v>32752</v>
      </c>
      <c r="B336" s="504"/>
      <c r="C336" s="505">
        <v>9.0200000000000002E-2</v>
      </c>
      <c r="D336" s="505">
        <v>8.2799999999999999E-2</v>
      </c>
      <c r="E336" s="505">
        <v>8.1900000000000001E-2</v>
      </c>
    </row>
    <row r="337" spans="1:6">
      <c r="A337" s="502">
        <v>32782</v>
      </c>
      <c r="B337" s="504"/>
      <c r="C337" s="505">
        <v>8.8399999999999992E-2</v>
      </c>
      <c r="D337" s="505">
        <v>7.980000000000001E-2</v>
      </c>
      <c r="E337" s="505">
        <v>8.0100000000000005E-2</v>
      </c>
    </row>
    <row r="338" spans="1:6">
      <c r="A338" s="502">
        <v>32813</v>
      </c>
      <c r="B338" s="504"/>
      <c r="C338" s="505">
        <v>8.5500000000000007E-2</v>
      </c>
      <c r="D338" s="505">
        <v>7.8E-2</v>
      </c>
      <c r="E338" s="505">
        <v>7.8700000000000006E-2</v>
      </c>
    </row>
    <row r="339" spans="1:6">
      <c r="A339" s="502">
        <v>32843</v>
      </c>
      <c r="B339" s="504"/>
      <c r="C339" s="505">
        <v>8.4499999999999992E-2</v>
      </c>
      <c r="D339" s="505">
        <v>7.7800000000000008E-2</v>
      </c>
      <c r="E339" s="505">
        <v>7.8399999999999997E-2</v>
      </c>
    </row>
    <row r="340" spans="1:6">
      <c r="A340" s="502">
        <v>32874</v>
      </c>
      <c r="B340" s="504">
        <f>B328+1</f>
        <v>90</v>
      </c>
      <c r="C340" s="505">
        <v>8.2299999999999998E-2</v>
      </c>
      <c r="D340" s="505">
        <v>8.09E-2</v>
      </c>
      <c r="E340" s="505">
        <v>8.2100000000000006E-2</v>
      </c>
    </row>
    <row r="341" spans="1:6">
      <c r="A341" s="502">
        <v>32905</v>
      </c>
      <c r="B341" s="504"/>
      <c r="C341" s="505">
        <v>8.2400000000000001E-2</v>
      </c>
      <c r="D341" s="505">
        <v>8.3699999999999997E-2</v>
      </c>
      <c r="E341" s="505">
        <v>8.4700000000000011E-2</v>
      </c>
    </row>
    <row r="342" spans="1:6">
      <c r="A342" s="502">
        <v>32933</v>
      </c>
      <c r="B342" s="504"/>
      <c r="C342" s="505">
        <v>8.2799999999999999E-2</v>
      </c>
      <c r="D342" s="505">
        <v>8.6300000000000002E-2</v>
      </c>
      <c r="E342" s="505">
        <v>8.5900000000000004E-2</v>
      </c>
    </row>
    <row r="343" spans="1:6">
      <c r="A343" s="502">
        <v>32964</v>
      </c>
      <c r="B343" s="504"/>
      <c r="C343" s="505">
        <v>8.2599999999999993E-2</v>
      </c>
      <c r="D343" s="505">
        <v>8.72E-2</v>
      </c>
      <c r="E343" s="505">
        <v>8.7899999999999992E-2</v>
      </c>
    </row>
    <row r="344" spans="1:6">
      <c r="A344" s="502">
        <v>32994</v>
      </c>
      <c r="B344" s="504"/>
      <c r="C344" s="505">
        <v>8.1799999999999998E-2</v>
      </c>
      <c r="D344" s="505">
        <v>8.6400000000000005E-2</v>
      </c>
      <c r="E344" s="505">
        <v>8.7599999999999997E-2</v>
      </c>
    </row>
    <row r="345" spans="1:6">
      <c r="A345" s="502">
        <v>33025</v>
      </c>
      <c r="B345" s="504"/>
      <c r="C345" s="505">
        <v>8.2899999999999988E-2</v>
      </c>
      <c r="D345" s="505">
        <v>8.3499999999999991E-2</v>
      </c>
      <c r="E345" s="505">
        <v>8.48E-2</v>
      </c>
    </row>
    <row r="346" spans="1:6">
      <c r="A346" s="502">
        <v>33055</v>
      </c>
      <c r="B346" s="504"/>
      <c r="C346" s="505">
        <v>8.1500000000000003E-2</v>
      </c>
      <c r="D346" s="505">
        <v>8.1600000000000006E-2</v>
      </c>
      <c r="E346" s="505">
        <v>8.4700000000000011E-2</v>
      </c>
      <c r="F346" s="507">
        <v>0.2</v>
      </c>
    </row>
    <row r="347" spans="1:6">
      <c r="A347" s="502">
        <v>33086</v>
      </c>
      <c r="B347" s="504"/>
      <c r="C347" s="505">
        <v>8.1300000000000011E-2</v>
      </c>
      <c r="D347" s="505">
        <v>8.0600000000000005E-2</v>
      </c>
      <c r="E347" s="505">
        <v>8.7499999999999994E-2</v>
      </c>
      <c r="F347" s="507">
        <v>0.2</v>
      </c>
    </row>
    <row r="348" spans="1:6">
      <c r="A348" s="502">
        <v>33117</v>
      </c>
      <c r="B348" s="504"/>
      <c r="C348" s="505">
        <v>8.199999999999999E-2</v>
      </c>
      <c r="D348" s="505">
        <v>8.0799999999999997E-2</v>
      </c>
      <c r="E348" s="505">
        <v>8.8900000000000007E-2</v>
      </c>
      <c r="F348" s="507">
        <v>0.2</v>
      </c>
    </row>
    <row r="349" spans="1:6">
      <c r="A349" s="502">
        <v>33147</v>
      </c>
      <c r="B349" s="504"/>
      <c r="C349" s="505">
        <v>8.1099999999999992E-2</v>
      </c>
      <c r="D349" s="505">
        <v>7.8799999999999995E-2</v>
      </c>
      <c r="E349" s="505">
        <v>8.72E-2</v>
      </c>
      <c r="F349" s="507">
        <v>0.2</v>
      </c>
    </row>
    <row r="350" spans="1:6">
      <c r="A350" s="502">
        <v>33178</v>
      </c>
      <c r="B350" s="504"/>
      <c r="C350" s="505">
        <v>7.8100000000000003E-2</v>
      </c>
      <c r="D350" s="505">
        <v>7.5999999999999998E-2</v>
      </c>
      <c r="E350" s="505">
        <v>8.3900000000000002E-2</v>
      </c>
      <c r="F350" s="507">
        <v>0.2</v>
      </c>
    </row>
    <row r="351" spans="1:6">
      <c r="A351" s="502">
        <v>33208</v>
      </c>
      <c r="B351" s="504"/>
      <c r="C351" s="505">
        <v>7.3099999999999998E-2</v>
      </c>
      <c r="D351" s="505">
        <v>7.3099999999999998E-2</v>
      </c>
      <c r="E351" s="505">
        <v>8.0799999999999997E-2</v>
      </c>
      <c r="F351" s="507">
        <v>0.2</v>
      </c>
    </row>
    <row r="352" spans="1:6">
      <c r="A352" s="502">
        <v>33239</v>
      </c>
      <c r="B352" s="504">
        <f>B340+1</f>
        <v>91</v>
      </c>
      <c r="C352" s="505">
        <v>6.9099999999999995E-2</v>
      </c>
      <c r="D352" s="505">
        <v>7.1300000000000002E-2</v>
      </c>
      <c r="E352" s="505">
        <v>8.09E-2</v>
      </c>
      <c r="F352" s="507">
        <v>0.2</v>
      </c>
    </row>
    <row r="353" spans="1:6">
      <c r="A353" s="502">
        <v>33270</v>
      </c>
      <c r="B353" s="504"/>
      <c r="C353" s="505">
        <v>6.25E-2</v>
      </c>
      <c r="D353" s="505">
        <v>6.8699999999999997E-2</v>
      </c>
      <c r="E353" s="505">
        <v>7.85E-2</v>
      </c>
      <c r="F353" s="507">
        <v>0.2</v>
      </c>
    </row>
    <row r="354" spans="1:6">
      <c r="A354" s="502">
        <v>33298</v>
      </c>
      <c r="B354" s="504"/>
      <c r="C354" s="505">
        <v>6.1200000000000004E-2</v>
      </c>
      <c r="D354" s="505">
        <v>7.0999999999999994E-2</v>
      </c>
      <c r="E354" s="505">
        <v>8.1099999999999992E-2</v>
      </c>
      <c r="F354" s="507">
        <v>0.2</v>
      </c>
    </row>
    <row r="355" spans="1:6">
      <c r="A355" s="502">
        <v>33329</v>
      </c>
      <c r="B355" s="504"/>
      <c r="C355" s="505">
        <v>5.91E-2</v>
      </c>
      <c r="D355" s="505">
        <v>6.9500000000000006E-2</v>
      </c>
      <c r="E355" s="505">
        <v>8.0399999999999985E-2</v>
      </c>
    </row>
    <row r="356" spans="1:6">
      <c r="A356" s="502">
        <v>33359</v>
      </c>
      <c r="B356" s="504"/>
      <c r="C356" s="505">
        <v>5.7800000000000004E-2</v>
      </c>
      <c r="D356" s="505">
        <v>6.7799999999999999E-2</v>
      </c>
      <c r="E356" s="505">
        <v>8.0700000000000008E-2</v>
      </c>
    </row>
    <row r="357" spans="1:6">
      <c r="A357" s="502">
        <v>33390</v>
      </c>
      <c r="C357" s="505">
        <v>5.9000000000000004E-2</v>
      </c>
      <c r="D357" s="505">
        <v>6.9599999999999995E-2</v>
      </c>
      <c r="E357" s="505">
        <v>8.2799999999999999E-2</v>
      </c>
    </row>
    <row r="358" spans="1:6">
      <c r="A358" s="502">
        <v>33420</v>
      </c>
      <c r="B358" s="504"/>
      <c r="C358" s="505">
        <v>5.8200000000000002E-2</v>
      </c>
      <c r="D358" s="505">
        <v>6.9199999999999998E-2</v>
      </c>
      <c r="E358" s="505">
        <v>8.2699999999999996E-2</v>
      </c>
    </row>
    <row r="359" spans="1:6">
      <c r="A359" s="502">
        <v>33451</v>
      </c>
      <c r="B359" s="504"/>
      <c r="C359" s="505">
        <v>5.6600000000000004E-2</v>
      </c>
      <c r="D359" s="505">
        <v>6.4299999999999996E-2</v>
      </c>
      <c r="E359" s="505">
        <v>7.9000000000000001E-2</v>
      </c>
    </row>
    <row r="360" spans="1:6">
      <c r="A360" s="502">
        <v>33482</v>
      </c>
      <c r="B360" s="504"/>
      <c r="C360" s="505">
        <v>5.45E-2</v>
      </c>
      <c r="D360" s="505">
        <v>6.1799999999999994E-2</v>
      </c>
      <c r="E360" s="505">
        <v>7.6499999999999999E-2</v>
      </c>
    </row>
    <row r="361" spans="1:6">
      <c r="A361" s="502">
        <v>33512</v>
      </c>
      <c r="B361" s="504"/>
      <c r="C361" s="505">
        <v>5.21E-2</v>
      </c>
      <c r="D361" s="505">
        <v>5.91E-2</v>
      </c>
      <c r="E361" s="505">
        <v>7.5300000000000006E-2</v>
      </c>
    </row>
    <row r="362" spans="1:6">
      <c r="A362" s="502">
        <v>33543</v>
      </c>
      <c r="B362" s="504"/>
      <c r="C362" s="505">
        <v>4.8099999999999997E-2</v>
      </c>
      <c r="D362" s="505">
        <v>5.5599999999999997E-2</v>
      </c>
      <c r="E362" s="505">
        <v>7.4200000000000002E-2</v>
      </c>
    </row>
    <row r="363" spans="1:6">
      <c r="A363" s="502">
        <v>33573</v>
      </c>
      <c r="B363" s="504"/>
      <c r="C363" s="505">
        <v>4.4299999999999999E-2</v>
      </c>
      <c r="D363" s="505">
        <v>5.0300000000000004E-2</v>
      </c>
      <c r="E363" s="505">
        <v>7.0900000000000005E-2</v>
      </c>
    </row>
    <row r="364" spans="1:6">
      <c r="A364" s="502">
        <v>33604</v>
      </c>
      <c r="B364" s="504">
        <f>B352+1</f>
        <v>92</v>
      </c>
      <c r="C364" s="505">
        <v>4.0300000000000002E-2</v>
      </c>
      <c r="D364" s="505">
        <v>4.9599999999999998E-2</v>
      </c>
      <c r="E364" s="505">
        <v>7.0300000000000001E-2</v>
      </c>
    </row>
    <row r="365" spans="1:6">
      <c r="A365" s="502">
        <v>33635</v>
      </c>
      <c r="B365" s="504"/>
      <c r="C365" s="505">
        <v>4.0599999999999997E-2</v>
      </c>
      <c r="D365" s="505">
        <v>5.21E-2</v>
      </c>
      <c r="E365" s="505">
        <v>7.3399999999999993E-2</v>
      </c>
    </row>
    <row r="366" spans="1:6">
      <c r="A366" s="502">
        <v>33664</v>
      </c>
      <c r="B366" s="504"/>
      <c r="C366" s="505">
        <v>3.9800000000000002E-2</v>
      </c>
      <c r="D366" s="505">
        <v>5.6900000000000006E-2</v>
      </c>
      <c r="E366" s="505">
        <v>7.5399999999999995E-2</v>
      </c>
    </row>
    <row r="367" spans="1:6">
      <c r="A367" s="502">
        <v>33695</v>
      </c>
      <c r="B367" s="504"/>
      <c r="C367" s="505">
        <v>3.73E-2</v>
      </c>
      <c r="D367" s="505">
        <v>5.3399999999999996E-2</v>
      </c>
      <c r="E367" s="505">
        <v>7.4800000000000005E-2</v>
      </c>
    </row>
    <row r="368" spans="1:6">
      <c r="A368" s="502">
        <v>33725</v>
      </c>
      <c r="B368" s="504"/>
      <c r="C368" s="505">
        <v>3.8199999999999998E-2</v>
      </c>
      <c r="D368" s="505">
        <v>5.2300000000000006E-2</v>
      </c>
      <c r="E368" s="505">
        <v>7.3899999999999993E-2</v>
      </c>
    </row>
    <row r="369" spans="1:5">
      <c r="A369" s="502">
        <v>33756</v>
      </c>
      <c r="B369" s="504"/>
      <c r="C369" s="505">
        <v>3.7599999999999995E-2</v>
      </c>
      <c r="D369" s="505">
        <v>5.0499999999999996E-2</v>
      </c>
      <c r="E369" s="505">
        <v>7.2599999999999998E-2</v>
      </c>
    </row>
    <row r="370" spans="1:5">
      <c r="A370" s="502">
        <v>33786</v>
      </c>
      <c r="B370" s="504"/>
      <c r="C370" s="505">
        <v>3.2500000000000001E-2</v>
      </c>
      <c r="D370" s="505">
        <v>4.36E-2</v>
      </c>
      <c r="E370" s="505">
        <v>6.8400000000000002E-2</v>
      </c>
    </row>
    <row r="371" spans="1:5">
      <c r="A371" s="502">
        <v>33817</v>
      </c>
      <c r="B371" s="504"/>
      <c r="C371" s="505">
        <v>3.3000000000000002E-2</v>
      </c>
      <c r="D371" s="505">
        <v>4.1900000000000007E-2</v>
      </c>
      <c r="E371" s="505">
        <v>6.59E-2</v>
      </c>
    </row>
    <row r="372" spans="1:5">
      <c r="A372" s="502">
        <v>33848</v>
      </c>
      <c r="B372" s="504"/>
      <c r="C372" s="505">
        <v>3.2199999999999999E-2</v>
      </c>
      <c r="D372" s="505">
        <v>3.8900000000000004E-2</v>
      </c>
      <c r="E372" s="505">
        <v>6.4199999999999993E-2</v>
      </c>
    </row>
    <row r="373" spans="1:5">
      <c r="A373" s="502">
        <v>33878</v>
      </c>
      <c r="B373" s="504"/>
      <c r="C373" s="505">
        <v>3.1E-2</v>
      </c>
      <c r="D373" s="505">
        <v>4.0800000000000003E-2</v>
      </c>
      <c r="E373" s="505">
        <v>6.59E-2</v>
      </c>
    </row>
    <row r="374" spans="1:5">
      <c r="A374" s="502">
        <v>33909</v>
      </c>
      <c r="B374" s="504"/>
      <c r="C374" s="505">
        <v>3.0899999999999997E-2</v>
      </c>
      <c r="D374" s="505">
        <v>4.58E-2</v>
      </c>
      <c r="E374" s="505">
        <v>6.8699999999999997E-2</v>
      </c>
    </row>
    <row r="375" spans="1:5">
      <c r="A375" s="502">
        <v>33939</v>
      </c>
      <c r="B375" s="504"/>
      <c r="C375" s="505">
        <v>2.92E-2</v>
      </c>
      <c r="D375" s="505">
        <v>4.6699999999999998E-2</v>
      </c>
      <c r="E375" s="505">
        <v>6.7699999999999996E-2</v>
      </c>
    </row>
    <row r="376" spans="1:5">
      <c r="A376" s="502">
        <v>33970</v>
      </c>
      <c r="B376" s="504">
        <f>B364+1</f>
        <v>93</v>
      </c>
      <c r="C376" s="505">
        <v>3.0200000000000001E-2</v>
      </c>
      <c r="D376" s="505">
        <v>4.3899999999999995E-2</v>
      </c>
      <c r="E376" s="505">
        <v>6.6000000000000003E-2</v>
      </c>
    </row>
    <row r="377" spans="1:5">
      <c r="A377" s="502">
        <v>34001</v>
      </c>
      <c r="B377" s="504"/>
      <c r="C377" s="505">
        <v>3.0299999999999997E-2</v>
      </c>
      <c r="D377" s="505">
        <v>4.0999999999999995E-2</v>
      </c>
      <c r="E377" s="505">
        <v>6.2600000000000003E-2</v>
      </c>
    </row>
    <row r="378" spans="1:5">
      <c r="A378" s="502">
        <v>34029</v>
      </c>
      <c r="B378" s="504"/>
      <c r="C378" s="505">
        <v>3.0699999999999998E-2</v>
      </c>
      <c r="D378" s="505">
        <v>3.95E-2</v>
      </c>
      <c r="E378" s="505">
        <v>5.9800000000000006E-2</v>
      </c>
    </row>
    <row r="379" spans="1:5">
      <c r="A379" s="502">
        <v>34060</v>
      </c>
      <c r="B379" s="504"/>
      <c r="C379" s="505">
        <v>2.9600000000000001E-2</v>
      </c>
      <c r="D379" s="505">
        <v>3.8399999999999997E-2</v>
      </c>
      <c r="E379" s="505">
        <v>5.9699999999999996E-2</v>
      </c>
    </row>
    <row r="380" spans="1:5">
      <c r="A380" s="502">
        <v>34090</v>
      </c>
      <c r="B380" s="504"/>
      <c r="C380" s="505">
        <v>0.03</v>
      </c>
      <c r="D380" s="505">
        <v>3.9800000000000002E-2</v>
      </c>
      <c r="E380" s="505">
        <v>6.0400000000000002E-2</v>
      </c>
    </row>
    <row r="381" spans="1:5">
      <c r="A381" s="502">
        <v>34121</v>
      </c>
      <c r="C381" s="505">
        <v>3.04E-2</v>
      </c>
      <c r="D381" s="505">
        <v>4.1599999999999998E-2</v>
      </c>
      <c r="E381" s="505">
        <v>5.96E-2</v>
      </c>
    </row>
    <row r="382" spans="1:5">
      <c r="A382" s="502">
        <v>34151</v>
      </c>
      <c r="B382" s="504"/>
      <c r="C382" s="505">
        <v>3.0600000000000002E-2</v>
      </c>
      <c r="D382" s="505">
        <v>4.07E-2</v>
      </c>
      <c r="E382" s="505">
        <v>5.8099999999999999E-2</v>
      </c>
    </row>
    <row r="383" spans="1:5">
      <c r="A383" s="502">
        <v>34182</v>
      </c>
      <c r="B383" s="504"/>
      <c r="C383" s="505">
        <v>3.0299999999999997E-2</v>
      </c>
      <c r="D383" s="505">
        <v>0.04</v>
      </c>
      <c r="E383" s="505">
        <v>5.6799999999999996E-2</v>
      </c>
    </row>
    <row r="384" spans="1:5">
      <c r="A384" s="502">
        <v>34213</v>
      </c>
      <c r="B384" s="504"/>
      <c r="C384" s="505">
        <v>3.0899999999999997E-2</v>
      </c>
      <c r="D384" s="505">
        <v>3.85E-2</v>
      </c>
      <c r="E384" s="505">
        <v>5.3600000000000002E-2</v>
      </c>
    </row>
    <row r="385" spans="1:5">
      <c r="A385" s="502">
        <v>34243</v>
      </c>
      <c r="B385" s="504"/>
      <c r="C385" s="505">
        <v>2.9900000000000003E-2</v>
      </c>
      <c r="D385" s="505">
        <v>3.8699999999999998E-2</v>
      </c>
      <c r="E385" s="505">
        <v>5.33E-2</v>
      </c>
    </row>
    <row r="386" spans="1:5">
      <c r="A386" s="502">
        <v>34274</v>
      </c>
      <c r="B386" s="504"/>
      <c r="C386" s="505">
        <v>3.0200000000000001E-2</v>
      </c>
      <c r="D386" s="505">
        <v>4.1599999999999998E-2</v>
      </c>
      <c r="E386" s="505">
        <v>5.7200000000000001E-2</v>
      </c>
    </row>
    <row r="387" spans="1:5">
      <c r="A387" s="502">
        <v>34304</v>
      </c>
      <c r="B387" s="504"/>
      <c r="C387" s="505">
        <v>2.9600000000000001E-2</v>
      </c>
      <c r="D387" s="505">
        <v>4.2099999999999999E-2</v>
      </c>
      <c r="E387" s="505">
        <v>5.7699999999999994E-2</v>
      </c>
    </row>
    <row r="388" spans="1:5">
      <c r="A388" s="502">
        <v>34335</v>
      </c>
      <c r="B388" s="504">
        <f>B376+1</f>
        <v>94</v>
      </c>
      <c r="C388" s="505">
        <v>3.0499999999999999E-2</v>
      </c>
      <c r="D388" s="505">
        <v>4.1399999999999999E-2</v>
      </c>
      <c r="E388" s="505">
        <v>5.7500000000000002E-2</v>
      </c>
    </row>
    <row r="389" spans="1:5">
      <c r="A389" s="502">
        <v>34366</v>
      </c>
      <c r="B389" s="504"/>
      <c r="C389" s="505">
        <v>3.2500000000000001E-2</v>
      </c>
      <c r="D389" s="505">
        <v>4.4699999999999997E-2</v>
      </c>
      <c r="E389" s="505">
        <v>5.9699999999999996E-2</v>
      </c>
    </row>
    <row r="390" spans="1:5">
      <c r="A390" s="502">
        <v>34394</v>
      </c>
      <c r="B390" s="504"/>
      <c r="C390" s="505">
        <v>3.3399999999999999E-2</v>
      </c>
      <c r="D390" s="505">
        <v>0.05</v>
      </c>
      <c r="E390" s="505">
        <v>6.480000000000001E-2</v>
      </c>
    </row>
    <row r="391" spans="1:5">
      <c r="A391" s="502">
        <v>34425</v>
      </c>
      <c r="B391" s="504"/>
      <c r="C391" s="505">
        <v>3.56E-2</v>
      </c>
      <c r="D391" s="505">
        <v>5.5500000000000001E-2</v>
      </c>
      <c r="E391" s="505">
        <v>6.9699999999999998E-2</v>
      </c>
    </row>
    <row r="392" spans="1:5">
      <c r="A392" s="502">
        <v>34455</v>
      </c>
      <c r="B392" s="504"/>
      <c r="C392" s="505">
        <v>4.0099999999999997E-2</v>
      </c>
      <c r="D392" s="505">
        <v>5.9699999999999996E-2</v>
      </c>
      <c r="E392" s="505">
        <v>7.1800000000000003E-2</v>
      </c>
    </row>
    <row r="393" spans="1:5">
      <c r="A393" s="502">
        <v>34486</v>
      </c>
      <c r="B393" s="504"/>
      <c r="C393" s="505">
        <v>4.2500000000000003E-2</v>
      </c>
      <c r="D393" s="505">
        <v>5.9299999999999999E-2</v>
      </c>
      <c r="E393" s="505">
        <v>7.0999999999999994E-2</v>
      </c>
    </row>
    <row r="394" spans="1:5">
      <c r="A394" s="502">
        <v>34516</v>
      </c>
      <c r="B394" s="504"/>
      <c r="C394" s="505">
        <v>4.2599999999999999E-2</v>
      </c>
      <c r="D394" s="505">
        <v>6.13E-2</v>
      </c>
      <c r="E394" s="505">
        <v>7.2999999999999995E-2</v>
      </c>
    </row>
    <row r="395" spans="1:5">
      <c r="A395" s="502">
        <v>34547</v>
      </c>
      <c r="B395" s="504"/>
      <c r="C395" s="505">
        <v>4.4699999999999997E-2</v>
      </c>
      <c r="D395" s="505">
        <v>6.1799999999999994E-2</v>
      </c>
      <c r="E395" s="505">
        <v>7.2400000000000006E-2</v>
      </c>
    </row>
    <row r="396" spans="1:5">
      <c r="A396" s="502">
        <v>34578</v>
      </c>
      <c r="B396" s="504"/>
      <c r="C396" s="505">
        <v>4.7300000000000002E-2</v>
      </c>
      <c r="D396" s="505">
        <v>6.3899999999999998E-2</v>
      </c>
      <c r="E396" s="505">
        <v>7.46E-2</v>
      </c>
    </row>
    <row r="397" spans="1:5">
      <c r="A397" s="502">
        <v>34608</v>
      </c>
      <c r="B397" s="504"/>
      <c r="C397" s="505">
        <v>4.7599999999999996E-2</v>
      </c>
      <c r="D397" s="505">
        <v>6.7299999999999999E-2</v>
      </c>
      <c r="E397" s="505">
        <v>7.7399999999999997E-2</v>
      </c>
    </row>
    <row r="398" spans="1:5">
      <c r="A398" s="502">
        <v>34639</v>
      </c>
      <c r="B398" s="504"/>
      <c r="C398" s="505">
        <v>5.2900000000000003E-2</v>
      </c>
      <c r="D398" s="505">
        <v>7.1500000000000008E-2</v>
      </c>
      <c r="E398" s="505">
        <v>7.9600000000000004E-2</v>
      </c>
    </row>
    <row r="399" spans="1:5">
      <c r="A399" s="502">
        <v>34669</v>
      </c>
      <c r="B399" s="504"/>
      <c r="C399" s="505">
        <v>5.45E-2</v>
      </c>
      <c r="D399" s="505">
        <v>7.5899999999999995E-2</v>
      </c>
      <c r="E399" s="505">
        <v>7.8100000000000003E-2</v>
      </c>
    </row>
    <row r="400" spans="1:5">
      <c r="A400" s="502">
        <v>34700</v>
      </c>
      <c r="B400" s="504">
        <f>B388+1</f>
        <v>95</v>
      </c>
      <c r="C400" s="505">
        <v>5.5300000000000002E-2</v>
      </c>
      <c r="D400" s="505">
        <v>7.51E-2</v>
      </c>
      <c r="E400" s="505">
        <v>7.7800000000000008E-2</v>
      </c>
    </row>
    <row r="401" spans="1:5">
      <c r="A401" s="502">
        <v>34731</v>
      </c>
      <c r="B401" s="504"/>
      <c r="C401" s="505">
        <v>5.9200000000000003E-2</v>
      </c>
      <c r="D401" s="505">
        <v>7.1099999999999997E-2</v>
      </c>
      <c r="E401" s="505">
        <v>7.4700000000000003E-2</v>
      </c>
    </row>
    <row r="402" spans="1:5">
      <c r="A402" s="502">
        <v>34759</v>
      </c>
      <c r="B402" s="504"/>
      <c r="C402" s="505">
        <v>5.9800000000000006E-2</v>
      </c>
      <c r="D402" s="505">
        <v>6.7799999999999999E-2</v>
      </c>
      <c r="E402" s="505">
        <v>7.2000000000000008E-2</v>
      </c>
    </row>
    <row r="403" spans="1:5">
      <c r="A403" s="502">
        <v>34790</v>
      </c>
      <c r="B403" s="504"/>
      <c r="C403" s="505">
        <v>6.0499999999999998E-2</v>
      </c>
      <c r="D403" s="505">
        <v>6.5700000000000008E-2</v>
      </c>
      <c r="E403" s="505">
        <v>7.0599999999999996E-2</v>
      </c>
    </row>
    <row r="404" spans="1:5">
      <c r="A404" s="502">
        <v>34820</v>
      </c>
      <c r="B404" s="504"/>
      <c r="C404" s="505">
        <v>6.0100000000000001E-2</v>
      </c>
      <c r="D404" s="505">
        <v>6.1699999999999998E-2</v>
      </c>
      <c r="E404" s="505">
        <v>6.6299999999999998E-2</v>
      </c>
    </row>
    <row r="405" spans="1:5">
      <c r="A405" s="502">
        <v>34851</v>
      </c>
      <c r="C405" s="505">
        <v>0.06</v>
      </c>
      <c r="D405" s="505">
        <v>5.7200000000000001E-2</v>
      </c>
      <c r="E405" s="505">
        <v>6.1699999999999998E-2</v>
      </c>
    </row>
    <row r="406" spans="1:5">
      <c r="A406" s="502">
        <v>34881</v>
      </c>
      <c r="B406" s="504"/>
      <c r="C406" s="505">
        <v>5.8499999999999996E-2</v>
      </c>
      <c r="D406" s="505">
        <v>5.7800000000000004E-2</v>
      </c>
      <c r="E406" s="505">
        <v>6.2800000000000009E-2</v>
      </c>
    </row>
    <row r="407" spans="1:5">
      <c r="A407" s="502">
        <v>34912</v>
      </c>
      <c r="B407" s="504"/>
      <c r="C407" s="505">
        <v>5.74E-2</v>
      </c>
      <c r="D407" s="505">
        <v>5.9800000000000006E-2</v>
      </c>
      <c r="E407" s="505">
        <v>6.4899999999999999E-2</v>
      </c>
    </row>
    <row r="408" spans="1:5">
      <c r="A408" s="502">
        <v>34943</v>
      </c>
      <c r="B408" s="504"/>
      <c r="C408" s="505">
        <v>5.7999999999999996E-2</v>
      </c>
      <c r="D408" s="505">
        <v>5.8099999999999999E-2</v>
      </c>
      <c r="E408" s="505">
        <v>6.2E-2</v>
      </c>
    </row>
    <row r="409" spans="1:5">
      <c r="A409" s="502">
        <v>34973</v>
      </c>
      <c r="B409" s="504"/>
      <c r="C409" s="505">
        <v>5.7599999999999998E-2</v>
      </c>
      <c r="D409" s="505">
        <v>5.7000000000000002E-2</v>
      </c>
      <c r="E409" s="505">
        <v>6.0400000000000002E-2</v>
      </c>
    </row>
    <row r="410" spans="1:5">
      <c r="A410" s="502">
        <v>35004</v>
      </c>
      <c r="B410" s="504"/>
      <c r="C410" s="505">
        <v>5.7999999999999996E-2</v>
      </c>
      <c r="D410" s="505">
        <v>5.4800000000000001E-2</v>
      </c>
      <c r="E410" s="505">
        <v>5.9299999999999999E-2</v>
      </c>
    </row>
    <row r="411" spans="1:5">
      <c r="A411" s="502">
        <v>35034</v>
      </c>
      <c r="B411" s="504"/>
      <c r="C411" s="505">
        <v>5.5999999999999994E-2</v>
      </c>
      <c r="D411" s="505">
        <v>5.3200000000000004E-2</v>
      </c>
      <c r="E411" s="505">
        <v>5.7099999999999998E-2</v>
      </c>
    </row>
    <row r="412" spans="1:5">
      <c r="A412" s="502">
        <v>35065</v>
      </c>
      <c r="B412" s="504">
        <f>B400+1</f>
        <v>96</v>
      </c>
      <c r="C412" s="505">
        <v>5.5599999999999997E-2</v>
      </c>
      <c r="D412" s="505">
        <v>5.1100000000000007E-2</v>
      </c>
      <c r="E412" s="505">
        <v>5.6500000000000002E-2</v>
      </c>
    </row>
    <row r="413" spans="1:5">
      <c r="A413" s="502">
        <v>35096</v>
      </c>
      <c r="B413" s="504"/>
      <c r="C413" s="505">
        <v>5.2199999999999996E-2</v>
      </c>
      <c r="D413" s="505">
        <v>5.0300000000000004E-2</v>
      </c>
      <c r="E413" s="505">
        <v>5.8099999999999999E-2</v>
      </c>
    </row>
    <row r="414" spans="1:5">
      <c r="A414" s="502">
        <v>35125</v>
      </c>
      <c r="B414" s="504"/>
      <c r="C414" s="505">
        <v>5.3099999999999994E-2</v>
      </c>
      <c r="D414" s="505">
        <v>5.6600000000000004E-2</v>
      </c>
      <c r="E414" s="505">
        <v>6.2699999999999992E-2</v>
      </c>
    </row>
    <row r="415" spans="1:5">
      <c r="A415" s="502">
        <v>35156</v>
      </c>
      <c r="B415" s="504"/>
      <c r="C415" s="505">
        <v>5.2199999999999996E-2</v>
      </c>
      <c r="D415" s="505">
        <v>5.96E-2</v>
      </c>
      <c r="E415" s="505">
        <v>6.5099999999999991E-2</v>
      </c>
    </row>
    <row r="416" spans="1:5">
      <c r="A416" s="502">
        <v>35186</v>
      </c>
      <c r="B416" s="504"/>
      <c r="C416" s="505">
        <v>5.2400000000000002E-2</v>
      </c>
      <c r="D416" s="505">
        <v>6.0999999999999999E-2</v>
      </c>
      <c r="E416" s="505">
        <v>6.7400000000000002E-2</v>
      </c>
    </row>
    <row r="417" spans="1:5">
      <c r="A417" s="502">
        <v>35217</v>
      </c>
      <c r="B417" s="504"/>
      <c r="C417" s="505">
        <v>5.2699999999999997E-2</v>
      </c>
      <c r="D417" s="505">
        <v>6.3E-2</v>
      </c>
      <c r="E417" s="505">
        <v>6.9099999999999995E-2</v>
      </c>
    </row>
    <row r="418" spans="1:5">
      <c r="A418" s="502">
        <v>35247</v>
      </c>
      <c r="B418" s="504"/>
      <c r="C418" s="505">
        <v>5.4000000000000006E-2</v>
      </c>
      <c r="D418" s="505">
        <v>6.2699999999999992E-2</v>
      </c>
      <c r="E418" s="505">
        <v>6.8699999999999997E-2</v>
      </c>
    </row>
    <row r="419" spans="1:5">
      <c r="A419" s="502">
        <v>35278</v>
      </c>
      <c r="B419" s="504"/>
      <c r="C419" s="505">
        <v>5.2199999999999996E-2</v>
      </c>
      <c r="D419" s="505">
        <v>6.0299999999999999E-2</v>
      </c>
      <c r="E419" s="505">
        <v>6.6400000000000001E-2</v>
      </c>
    </row>
    <row r="420" spans="1:5">
      <c r="A420" s="502">
        <v>35309</v>
      </c>
      <c r="B420" s="504"/>
      <c r="C420" s="505">
        <v>5.2999999999999999E-2</v>
      </c>
      <c r="D420" s="505">
        <v>6.2300000000000001E-2</v>
      </c>
      <c r="E420" s="505">
        <v>6.83E-2</v>
      </c>
    </row>
    <row r="421" spans="1:5">
      <c r="A421" s="502">
        <v>35339</v>
      </c>
      <c r="B421" s="504"/>
      <c r="C421" s="505">
        <v>5.2400000000000002E-2</v>
      </c>
      <c r="D421" s="505">
        <v>5.91E-2</v>
      </c>
      <c r="E421" s="505">
        <v>6.5299999999999997E-2</v>
      </c>
    </row>
    <row r="422" spans="1:5">
      <c r="A422" s="502">
        <v>35370</v>
      </c>
      <c r="B422" s="504"/>
      <c r="C422" s="505">
        <v>5.3099999999999994E-2</v>
      </c>
      <c r="D422" s="505">
        <v>5.7000000000000002E-2</v>
      </c>
      <c r="E422" s="505">
        <v>6.2E-2</v>
      </c>
    </row>
    <row r="423" spans="1:5">
      <c r="A423" s="502">
        <v>35400</v>
      </c>
      <c r="B423" s="504"/>
      <c r="C423" s="505">
        <v>5.2900000000000003E-2</v>
      </c>
      <c r="D423" s="505">
        <v>5.7800000000000004E-2</v>
      </c>
      <c r="E423" s="505">
        <v>6.3E-2</v>
      </c>
    </row>
    <row r="424" spans="1:5">
      <c r="A424" s="502">
        <v>35431</v>
      </c>
      <c r="B424" s="504">
        <f>B412+1</f>
        <v>97</v>
      </c>
      <c r="C424" s="505">
        <v>5.2499999999999998E-2</v>
      </c>
      <c r="D424" s="505">
        <v>6.0100000000000001E-2</v>
      </c>
      <c r="E424" s="505">
        <v>6.5799999999999997E-2</v>
      </c>
    </row>
    <row r="425" spans="1:5">
      <c r="A425" s="502">
        <v>35462</v>
      </c>
      <c r="B425" s="504"/>
      <c r="C425" s="505">
        <v>5.1900000000000002E-2</v>
      </c>
      <c r="D425" s="505">
        <v>5.9000000000000004E-2</v>
      </c>
      <c r="E425" s="505">
        <v>6.4199999999999993E-2</v>
      </c>
    </row>
    <row r="426" spans="1:5">
      <c r="A426" s="502">
        <v>35490</v>
      </c>
      <c r="B426" s="504"/>
      <c r="C426" s="505">
        <v>5.3899999999999997E-2</v>
      </c>
      <c r="D426" s="505">
        <v>6.2199999999999998E-2</v>
      </c>
      <c r="E426" s="505">
        <v>6.6900000000000001E-2</v>
      </c>
    </row>
    <row r="427" spans="1:5">
      <c r="A427" s="502">
        <v>35521</v>
      </c>
      <c r="B427" s="504"/>
      <c r="C427" s="505">
        <v>5.5099999999999996E-2</v>
      </c>
      <c r="D427" s="505">
        <v>6.4500000000000002E-2</v>
      </c>
      <c r="E427" s="505">
        <v>6.8900000000000003E-2</v>
      </c>
    </row>
    <row r="428" spans="1:5">
      <c r="A428" s="502">
        <v>35551</v>
      </c>
      <c r="B428" s="504"/>
      <c r="C428" s="505">
        <v>5.5E-2</v>
      </c>
      <c r="D428" s="505">
        <v>6.2800000000000009E-2</v>
      </c>
      <c r="E428" s="505">
        <v>6.7099999999999993E-2</v>
      </c>
    </row>
    <row r="429" spans="1:5">
      <c r="A429" s="502">
        <v>35582</v>
      </c>
      <c r="C429" s="505">
        <v>5.5599999999999997E-2</v>
      </c>
      <c r="D429" s="505">
        <v>6.0899999999999996E-2</v>
      </c>
      <c r="E429" s="505">
        <v>6.4899999999999999E-2</v>
      </c>
    </row>
    <row r="430" spans="1:5">
      <c r="A430" s="502">
        <v>35612</v>
      </c>
      <c r="B430" s="504"/>
      <c r="C430" s="505">
        <v>5.5199999999999999E-2</v>
      </c>
      <c r="D430" s="505">
        <v>5.8899999999999994E-2</v>
      </c>
      <c r="E430" s="505">
        <v>6.2199999999999998E-2</v>
      </c>
    </row>
    <row r="431" spans="1:5">
      <c r="A431" s="502">
        <v>35643</v>
      </c>
      <c r="B431" s="504"/>
      <c r="C431" s="505">
        <v>5.5399999999999998E-2</v>
      </c>
      <c r="D431" s="505">
        <v>5.9400000000000001E-2</v>
      </c>
      <c r="E431" s="505">
        <v>6.3E-2</v>
      </c>
    </row>
    <row r="432" spans="1:5">
      <c r="A432" s="502">
        <v>35674</v>
      </c>
      <c r="B432" s="504"/>
      <c r="C432" s="505">
        <v>5.5399999999999998E-2</v>
      </c>
      <c r="D432" s="505">
        <v>5.8799999999999998E-2</v>
      </c>
      <c r="E432" s="505">
        <v>6.2100000000000002E-2</v>
      </c>
    </row>
    <row r="433" spans="1:5">
      <c r="A433" s="502">
        <v>35704</v>
      </c>
      <c r="B433" s="504"/>
      <c r="C433" s="505">
        <v>5.5E-2</v>
      </c>
      <c r="D433" s="505">
        <v>5.7699999999999994E-2</v>
      </c>
      <c r="E433" s="505">
        <v>6.0299999999999999E-2</v>
      </c>
    </row>
    <row r="434" spans="1:5">
      <c r="A434" s="502">
        <v>35735</v>
      </c>
      <c r="B434" s="504"/>
      <c r="C434" s="505">
        <v>5.5199999999999999E-2</v>
      </c>
      <c r="D434" s="505">
        <v>5.7099999999999998E-2</v>
      </c>
      <c r="E434" s="505">
        <v>5.8799999999999998E-2</v>
      </c>
    </row>
    <row r="435" spans="1:5">
      <c r="A435" s="502">
        <v>35765</v>
      </c>
      <c r="B435" s="504"/>
      <c r="C435" s="505">
        <v>5.5E-2</v>
      </c>
      <c r="D435" s="505">
        <v>5.7200000000000001E-2</v>
      </c>
      <c r="E435" s="505">
        <v>5.8099999999999999E-2</v>
      </c>
    </row>
    <row r="436" spans="1:5">
      <c r="A436" s="502">
        <v>35796</v>
      </c>
      <c r="B436" s="504">
        <f>B424+1</f>
        <v>98</v>
      </c>
      <c r="C436" s="505">
        <v>5.5599999999999997E-2</v>
      </c>
      <c r="D436" s="505">
        <v>5.3600000000000002E-2</v>
      </c>
      <c r="E436" s="505">
        <v>5.5399999999999998E-2</v>
      </c>
    </row>
    <row r="437" spans="1:5">
      <c r="A437" s="502">
        <v>35827</v>
      </c>
      <c r="B437" s="504"/>
      <c r="C437" s="505">
        <v>5.5099999999999996E-2</v>
      </c>
      <c r="D437" s="505">
        <v>5.4199999999999998E-2</v>
      </c>
      <c r="E437" s="505">
        <v>5.57E-2</v>
      </c>
    </row>
    <row r="438" spans="1:5">
      <c r="A438" s="502">
        <v>35855</v>
      </c>
      <c r="B438" s="504"/>
      <c r="C438" s="505">
        <v>5.4900000000000004E-2</v>
      </c>
      <c r="D438" s="505">
        <v>5.5599999999999997E-2</v>
      </c>
      <c r="E438" s="505">
        <v>5.6500000000000002E-2</v>
      </c>
    </row>
    <row r="439" spans="1:5">
      <c r="A439" s="502">
        <v>35886</v>
      </c>
      <c r="B439" s="504"/>
      <c r="C439" s="505">
        <v>5.45E-2</v>
      </c>
      <c r="D439" s="505">
        <v>5.5599999999999997E-2</v>
      </c>
      <c r="E439" s="505">
        <v>5.6399999999999999E-2</v>
      </c>
    </row>
    <row r="440" spans="1:5">
      <c r="A440" s="502">
        <v>35916</v>
      </c>
      <c r="B440" s="504"/>
      <c r="C440" s="505">
        <v>5.4900000000000004E-2</v>
      </c>
      <c r="D440" s="505">
        <v>5.5899999999999998E-2</v>
      </c>
      <c r="E440" s="505">
        <v>5.6500000000000002E-2</v>
      </c>
    </row>
    <row r="441" spans="1:5">
      <c r="A441" s="502">
        <v>35947</v>
      </c>
      <c r="B441" s="504"/>
      <c r="C441" s="505">
        <v>5.5599999999999997E-2</v>
      </c>
      <c r="D441" s="505">
        <v>5.5199999999999999E-2</v>
      </c>
      <c r="E441" s="505">
        <v>5.5E-2</v>
      </c>
    </row>
    <row r="442" spans="1:5">
      <c r="A442" s="502">
        <v>35977</v>
      </c>
      <c r="B442" s="504"/>
      <c r="C442" s="505">
        <v>5.5399999999999998E-2</v>
      </c>
      <c r="D442" s="505">
        <v>5.4600000000000003E-2</v>
      </c>
      <c r="E442" s="505">
        <v>5.4600000000000003E-2</v>
      </c>
    </row>
    <row r="443" spans="1:5">
      <c r="A443" s="502">
        <v>36008</v>
      </c>
      <c r="B443" s="504"/>
      <c r="C443" s="505">
        <v>5.5500000000000001E-2</v>
      </c>
      <c r="D443" s="505">
        <v>5.2699999999999997E-2</v>
      </c>
      <c r="E443" s="505">
        <v>5.3399999999999996E-2</v>
      </c>
    </row>
    <row r="444" spans="1:5">
      <c r="A444" s="502">
        <v>36039</v>
      </c>
      <c r="B444" s="504"/>
      <c r="C444" s="505">
        <v>5.5099999999999996E-2</v>
      </c>
      <c r="D444" s="505">
        <v>4.6699999999999998E-2</v>
      </c>
      <c r="E444" s="505">
        <v>4.8099999999999997E-2</v>
      </c>
    </row>
    <row r="445" spans="1:5">
      <c r="A445" s="502">
        <v>36069</v>
      </c>
      <c r="B445" s="504"/>
      <c r="C445" s="505">
        <v>5.0700000000000002E-2</v>
      </c>
      <c r="D445" s="505">
        <v>4.0899999999999999E-2</v>
      </c>
      <c r="E445" s="505">
        <v>4.53E-2</v>
      </c>
    </row>
    <row r="446" spans="1:5">
      <c r="A446" s="502">
        <v>36100</v>
      </c>
      <c r="B446" s="504"/>
      <c r="C446" s="505">
        <v>4.8300000000000003E-2</v>
      </c>
      <c r="D446" s="505">
        <v>4.5400000000000003E-2</v>
      </c>
      <c r="E446" s="505">
        <v>4.8300000000000003E-2</v>
      </c>
    </row>
    <row r="447" spans="1:5">
      <c r="A447" s="502">
        <v>36130</v>
      </c>
      <c r="B447" s="504"/>
      <c r="C447" s="505">
        <v>4.6799999999999994E-2</v>
      </c>
      <c r="D447" s="505">
        <v>4.5100000000000001E-2</v>
      </c>
      <c r="E447" s="505">
        <v>4.6500000000000007E-2</v>
      </c>
    </row>
    <row r="448" spans="1:5">
      <c r="A448" s="502">
        <v>36161</v>
      </c>
      <c r="B448" s="504">
        <f>B436+1</f>
        <v>99</v>
      </c>
      <c r="C448" s="505">
        <v>4.6300000000000001E-2</v>
      </c>
      <c r="D448" s="505">
        <v>4.6199999999999998E-2</v>
      </c>
      <c r="E448" s="505">
        <v>4.7199999999999999E-2</v>
      </c>
    </row>
    <row r="449" spans="1:5">
      <c r="A449" s="502">
        <v>36192</v>
      </c>
      <c r="B449" s="504"/>
      <c r="C449" s="505">
        <v>4.7599999999999996E-2</v>
      </c>
      <c r="D449" s="505">
        <v>4.8799999999999996E-2</v>
      </c>
      <c r="E449" s="505">
        <v>0.05</v>
      </c>
    </row>
    <row r="450" spans="1:5">
      <c r="A450" s="502">
        <v>36220</v>
      </c>
      <c r="B450" s="504"/>
      <c r="C450" s="505">
        <v>4.8099999999999997E-2</v>
      </c>
      <c r="D450" s="505">
        <v>5.0499999999999996E-2</v>
      </c>
      <c r="E450" s="505">
        <v>5.2300000000000006E-2</v>
      </c>
    </row>
    <row r="451" spans="1:5">
      <c r="A451" s="502">
        <v>36251</v>
      </c>
      <c r="B451" s="504"/>
      <c r="C451" s="505">
        <v>4.7400000000000005E-2</v>
      </c>
      <c r="D451" s="505">
        <v>4.9800000000000004E-2</v>
      </c>
      <c r="E451" s="505">
        <v>5.1799999999999999E-2</v>
      </c>
    </row>
    <row r="452" spans="1:5">
      <c r="A452" s="502">
        <v>36281</v>
      </c>
      <c r="B452" s="504"/>
      <c r="C452" s="505">
        <v>4.7400000000000005E-2</v>
      </c>
      <c r="D452" s="505">
        <v>5.2499999999999998E-2</v>
      </c>
      <c r="E452" s="505">
        <v>5.5399999999999998E-2</v>
      </c>
    </row>
    <row r="453" spans="1:5">
      <c r="A453" s="502">
        <v>36312</v>
      </c>
      <c r="C453" s="505">
        <v>4.7599999999999996E-2</v>
      </c>
      <c r="D453" s="505">
        <v>5.62E-2</v>
      </c>
      <c r="E453" s="505">
        <v>5.9000000000000004E-2</v>
      </c>
    </row>
    <row r="454" spans="1:5">
      <c r="A454" s="502">
        <v>36342</v>
      </c>
      <c r="B454" s="504"/>
      <c r="C454" s="505">
        <v>4.99E-2</v>
      </c>
      <c r="D454" s="505">
        <v>5.5500000000000001E-2</v>
      </c>
      <c r="E454" s="505">
        <v>5.79E-2</v>
      </c>
    </row>
    <row r="455" spans="1:5">
      <c r="A455" s="502">
        <v>36373</v>
      </c>
      <c r="B455" s="504"/>
      <c r="C455" s="505">
        <v>5.0700000000000002E-2</v>
      </c>
      <c r="D455" s="505">
        <v>5.6799999999999996E-2</v>
      </c>
      <c r="E455" s="505">
        <v>5.9400000000000001E-2</v>
      </c>
    </row>
    <row r="456" spans="1:5">
      <c r="A456" s="502">
        <v>36404</v>
      </c>
      <c r="B456" s="504"/>
      <c r="C456" s="505">
        <v>5.2199999999999996E-2</v>
      </c>
      <c r="D456" s="505">
        <v>5.6600000000000004E-2</v>
      </c>
      <c r="E456" s="505">
        <v>5.9200000000000003E-2</v>
      </c>
    </row>
    <row r="457" spans="1:5">
      <c r="A457" s="502">
        <v>36434</v>
      </c>
      <c r="B457" s="504"/>
      <c r="C457" s="505">
        <v>5.2000000000000005E-2</v>
      </c>
      <c r="D457" s="505">
        <v>5.8600000000000006E-2</v>
      </c>
      <c r="E457" s="505">
        <v>6.1100000000000002E-2</v>
      </c>
    </row>
    <row r="458" spans="1:5">
      <c r="A458" s="502">
        <v>36465</v>
      </c>
      <c r="B458" s="504"/>
      <c r="C458" s="505">
        <v>5.4199999999999998E-2</v>
      </c>
      <c r="D458" s="505">
        <v>5.8600000000000006E-2</v>
      </c>
      <c r="E458" s="505">
        <v>6.0299999999999999E-2</v>
      </c>
    </row>
    <row r="459" spans="1:5">
      <c r="A459" s="502">
        <v>36495</v>
      </c>
      <c r="B459" s="504"/>
      <c r="C459" s="505">
        <v>5.2999999999999999E-2</v>
      </c>
      <c r="D459" s="505">
        <v>6.0999999999999999E-2</v>
      </c>
      <c r="E459" s="505">
        <v>6.2800000000000009E-2</v>
      </c>
    </row>
    <row r="460" spans="1:5">
      <c r="A460" s="502">
        <v>36526</v>
      </c>
      <c r="B460" s="506" t="s">
        <v>29</v>
      </c>
      <c r="C460" s="505">
        <v>5.45E-2</v>
      </c>
      <c r="D460" s="505">
        <v>6.4399999999999999E-2</v>
      </c>
      <c r="E460" s="505">
        <v>6.6600000000000006E-2</v>
      </c>
    </row>
    <row r="461" spans="1:5">
      <c r="A461" s="502">
        <v>36557</v>
      </c>
      <c r="B461" s="504"/>
      <c r="C461" s="505">
        <v>5.7300000000000004E-2</v>
      </c>
      <c r="D461" s="505">
        <v>6.6100000000000006E-2</v>
      </c>
      <c r="E461" s="505">
        <v>6.5199999999999994E-2</v>
      </c>
    </row>
    <row r="462" spans="1:5">
      <c r="A462" s="502">
        <v>36586</v>
      </c>
      <c r="B462" s="504"/>
      <c r="C462" s="505">
        <v>5.8499999999999996E-2</v>
      </c>
      <c r="D462" s="505">
        <v>6.5299999999999997E-2</v>
      </c>
      <c r="E462" s="505">
        <v>6.2600000000000003E-2</v>
      </c>
    </row>
    <row r="463" spans="1:5">
      <c r="A463" s="502">
        <v>36617</v>
      </c>
      <c r="B463" s="504"/>
      <c r="C463" s="505">
        <v>6.0199999999999997E-2</v>
      </c>
      <c r="D463" s="505">
        <v>6.4000000000000001E-2</v>
      </c>
      <c r="E463" s="505">
        <v>5.9900000000000002E-2</v>
      </c>
    </row>
    <row r="464" spans="1:5">
      <c r="A464" s="502">
        <v>36647</v>
      </c>
      <c r="B464" s="504"/>
      <c r="C464" s="505">
        <v>6.2699999999999992E-2</v>
      </c>
      <c r="D464" s="505">
        <v>6.8099999999999994E-2</v>
      </c>
      <c r="E464" s="505">
        <v>6.4399999999999999E-2</v>
      </c>
    </row>
    <row r="465" spans="1:6">
      <c r="A465" s="502">
        <v>36678</v>
      </c>
      <c r="B465" s="504"/>
      <c r="C465" s="505">
        <v>6.5299999999999997E-2</v>
      </c>
      <c r="D465" s="505">
        <v>6.480000000000001E-2</v>
      </c>
      <c r="E465" s="505">
        <v>6.0999999999999999E-2</v>
      </c>
    </row>
    <row r="466" spans="1:6">
      <c r="A466" s="502">
        <v>36708</v>
      </c>
      <c r="B466" s="504"/>
      <c r="C466" s="505">
        <v>6.54E-2</v>
      </c>
      <c r="D466" s="505">
        <v>6.3399999999999998E-2</v>
      </c>
      <c r="E466" s="505">
        <v>6.0499999999999998E-2</v>
      </c>
    </row>
    <row r="467" spans="1:6">
      <c r="A467" s="502">
        <v>36739</v>
      </c>
      <c r="B467" s="504"/>
      <c r="C467" s="505">
        <v>6.5000000000000002E-2</v>
      </c>
      <c r="D467" s="505">
        <v>6.2300000000000001E-2</v>
      </c>
      <c r="E467" s="505">
        <v>5.8299999999999998E-2</v>
      </c>
    </row>
    <row r="468" spans="1:6">
      <c r="A468" s="502">
        <v>36770</v>
      </c>
      <c r="B468" s="504"/>
      <c r="C468" s="505">
        <v>6.5199999999999994E-2</v>
      </c>
      <c r="D468" s="505">
        <v>6.08E-2</v>
      </c>
      <c r="E468" s="505">
        <v>5.7999999999999996E-2</v>
      </c>
    </row>
    <row r="469" spans="1:6">
      <c r="A469" s="502">
        <v>36800</v>
      </c>
      <c r="B469" s="504"/>
      <c r="C469" s="505">
        <v>6.5099999999999991E-2</v>
      </c>
      <c r="D469" s="505">
        <v>5.91E-2</v>
      </c>
      <c r="E469" s="505">
        <v>5.74E-2</v>
      </c>
    </row>
    <row r="470" spans="1:6">
      <c r="A470" s="502">
        <v>36831</v>
      </c>
      <c r="B470" s="504"/>
      <c r="C470" s="505">
        <v>6.5099999999999991E-2</v>
      </c>
      <c r="D470" s="505">
        <v>5.8799999999999998E-2</v>
      </c>
      <c r="E470" s="505">
        <v>5.7200000000000001E-2</v>
      </c>
    </row>
    <row r="471" spans="1:6">
      <c r="A471" s="502">
        <v>36861</v>
      </c>
      <c r="B471" s="504"/>
      <c r="C471" s="505">
        <v>6.4000000000000001E-2</v>
      </c>
      <c r="D471" s="505">
        <v>5.3499999999999999E-2</v>
      </c>
      <c r="E471" s="505">
        <v>5.2400000000000002E-2</v>
      </c>
    </row>
    <row r="472" spans="1:6">
      <c r="A472" s="502">
        <v>36892</v>
      </c>
      <c r="B472" s="506" t="s">
        <v>30</v>
      </c>
      <c r="C472" s="505">
        <v>5.9800000000000006E-2</v>
      </c>
      <c r="D472" s="505">
        <v>4.7599999999999996E-2</v>
      </c>
      <c r="E472" s="505">
        <v>5.16E-2</v>
      </c>
    </row>
    <row r="473" spans="1:6">
      <c r="A473" s="502">
        <v>36923</v>
      </c>
      <c r="B473" s="504"/>
      <c r="C473" s="505">
        <v>5.4900000000000004E-2</v>
      </c>
      <c r="D473" s="505">
        <v>4.6600000000000003E-2</v>
      </c>
      <c r="E473" s="505">
        <v>5.0999999999999997E-2</v>
      </c>
    </row>
    <row r="474" spans="1:6">
      <c r="A474" s="502">
        <v>36951</v>
      </c>
      <c r="B474" s="504"/>
      <c r="C474" s="505">
        <v>5.3099999999999994E-2</v>
      </c>
      <c r="D474" s="505">
        <v>4.3400000000000001E-2</v>
      </c>
      <c r="E474" s="505">
        <v>4.8899999999999999E-2</v>
      </c>
      <c r="F474" s="507">
        <v>0.2</v>
      </c>
    </row>
    <row r="475" spans="1:6">
      <c r="A475" s="502">
        <v>36982</v>
      </c>
      <c r="B475" s="504"/>
      <c r="C475" s="505">
        <v>4.8000000000000001E-2</v>
      </c>
      <c r="D475" s="505">
        <v>4.2300000000000004E-2</v>
      </c>
      <c r="E475" s="505">
        <v>5.1399999999999994E-2</v>
      </c>
      <c r="F475" s="507">
        <v>0.2</v>
      </c>
    </row>
    <row r="476" spans="1:6">
      <c r="A476" s="502">
        <v>37012</v>
      </c>
      <c r="B476" s="504"/>
      <c r="C476" s="505">
        <v>4.2099999999999999E-2</v>
      </c>
      <c r="D476" s="505">
        <v>4.2599999999999999E-2</v>
      </c>
      <c r="E476" s="505">
        <v>5.3899999999999997E-2</v>
      </c>
      <c r="F476" s="507">
        <v>0.2</v>
      </c>
    </row>
    <row r="477" spans="1:6">
      <c r="A477" s="502">
        <v>37043</v>
      </c>
      <c r="C477" s="505">
        <v>3.9699999999999999E-2</v>
      </c>
      <c r="D477" s="505">
        <v>4.0800000000000003E-2</v>
      </c>
      <c r="E477" s="505">
        <v>5.28E-2</v>
      </c>
      <c r="F477" s="507">
        <v>0.2</v>
      </c>
    </row>
    <row r="478" spans="1:6">
      <c r="A478" s="502">
        <v>37073</v>
      </c>
      <c r="B478" s="504"/>
      <c r="C478" s="505">
        <v>3.7699999999999997E-2</v>
      </c>
      <c r="D478" s="505">
        <v>4.0399999999999998E-2</v>
      </c>
      <c r="E478" s="505">
        <v>5.2400000000000002E-2</v>
      </c>
      <c r="F478" s="507">
        <v>0.2</v>
      </c>
    </row>
    <row r="479" spans="1:6">
      <c r="A479" s="502">
        <v>37104</v>
      </c>
      <c r="B479" s="504"/>
      <c r="C479" s="505">
        <v>3.6499999999999998E-2</v>
      </c>
      <c r="D479" s="505">
        <v>3.7599999999999995E-2</v>
      </c>
      <c r="E479" s="505">
        <v>4.9699999999999994E-2</v>
      </c>
      <c r="F479" s="507">
        <v>0.2</v>
      </c>
    </row>
    <row r="480" spans="1:6">
      <c r="A480" s="502">
        <v>37135</v>
      </c>
      <c r="B480" s="504"/>
      <c r="C480" s="505">
        <v>3.0699999999999998E-2</v>
      </c>
      <c r="D480" s="505">
        <v>3.1200000000000002E-2</v>
      </c>
      <c r="E480" s="505">
        <v>4.7300000000000002E-2</v>
      </c>
      <c r="F480" s="507">
        <v>0.2</v>
      </c>
    </row>
    <row r="481" spans="1:6">
      <c r="A481" s="502">
        <v>37165</v>
      </c>
      <c r="B481" s="504"/>
      <c r="C481" s="505">
        <v>2.4900000000000002E-2</v>
      </c>
      <c r="D481" s="505">
        <v>2.7300000000000001E-2</v>
      </c>
      <c r="E481" s="505">
        <v>4.5700000000000005E-2</v>
      </c>
      <c r="F481" s="507">
        <v>0.2</v>
      </c>
    </row>
    <row r="482" spans="1:6">
      <c r="A482" s="502">
        <v>37196</v>
      </c>
      <c r="B482" s="504"/>
      <c r="C482" s="505">
        <v>2.0899999999999998E-2</v>
      </c>
      <c r="D482" s="505">
        <v>2.7799999999999998E-2</v>
      </c>
      <c r="E482" s="505">
        <v>4.6500000000000007E-2</v>
      </c>
      <c r="F482" s="507">
        <v>0.2</v>
      </c>
    </row>
    <row r="483" spans="1:6">
      <c r="A483" s="502">
        <v>37226</v>
      </c>
      <c r="B483" s="504"/>
      <c r="C483" s="505">
        <v>1.8200000000000001E-2</v>
      </c>
      <c r="D483" s="505">
        <v>3.1099999999999999E-2</v>
      </c>
      <c r="E483" s="505">
        <v>5.0900000000000001E-2</v>
      </c>
    </row>
    <row r="484" spans="1:6">
      <c r="A484" s="502">
        <v>37257</v>
      </c>
      <c r="B484" s="506" t="s">
        <v>31</v>
      </c>
      <c r="C484" s="505">
        <v>1.7299999999999999E-2</v>
      </c>
      <c r="D484" s="505">
        <v>3.0299999999999997E-2</v>
      </c>
      <c r="E484" s="505">
        <v>5.04E-2</v>
      </c>
    </row>
    <row r="485" spans="1:6">
      <c r="A485" s="502">
        <v>37288</v>
      </c>
      <c r="B485" s="504"/>
      <c r="C485" s="505">
        <v>1.7399999999999999E-2</v>
      </c>
      <c r="D485" s="505">
        <v>3.0200000000000001E-2</v>
      </c>
      <c r="E485" s="505">
        <v>4.9100000000000005E-2</v>
      </c>
    </row>
    <row r="486" spans="1:6">
      <c r="A486" s="502">
        <v>37316</v>
      </c>
      <c r="B486" s="504"/>
      <c r="C486" s="505">
        <v>1.7299999999999999E-2</v>
      </c>
      <c r="D486" s="505">
        <v>3.56E-2</v>
      </c>
      <c r="E486" s="505">
        <v>5.28E-2</v>
      </c>
    </row>
    <row r="487" spans="1:6">
      <c r="A487" s="502">
        <v>37347</v>
      </c>
      <c r="B487" s="504"/>
      <c r="C487" s="505">
        <v>1.7500000000000002E-2</v>
      </c>
      <c r="D487" s="505">
        <v>3.4200000000000001E-2</v>
      </c>
      <c r="E487" s="505">
        <v>5.21E-2</v>
      </c>
    </row>
    <row r="488" spans="1:6">
      <c r="A488" s="502">
        <v>37377</v>
      </c>
      <c r="B488" s="504"/>
      <c r="C488" s="505">
        <v>1.7500000000000002E-2</v>
      </c>
      <c r="D488" s="505">
        <v>3.2599999999999997E-2</v>
      </c>
      <c r="E488" s="505">
        <v>5.16E-2</v>
      </c>
    </row>
    <row r="489" spans="1:6">
      <c r="A489" s="502">
        <v>37408</v>
      </c>
      <c r="B489" s="504"/>
      <c r="C489" s="505">
        <v>1.7500000000000002E-2</v>
      </c>
      <c r="D489" s="505">
        <v>2.9900000000000003E-2</v>
      </c>
      <c r="E489" s="505">
        <v>4.9299999999999997E-2</v>
      </c>
    </row>
    <row r="490" spans="1:6">
      <c r="A490" s="502">
        <v>37438</v>
      </c>
      <c r="B490" s="504"/>
      <c r="C490" s="505">
        <v>1.7299999999999999E-2</v>
      </c>
      <c r="D490" s="505">
        <v>2.5600000000000001E-2</v>
      </c>
      <c r="E490" s="505">
        <v>4.6500000000000007E-2</v>
      </c>
    </row>
    <row r="491" spans="1:6">
      <c r="A491" s="502">
        <v>37469</v>
      </c>
      <c r="B491" s="504"/>
      <c r="C491" s="505">
        <v>1.7399999999999999E-2</v>
      </c>
      <c r="D491" s="505">
        <v>2.1299999999999999E-2</v>
      </c>
      <c r="E491" s="505">
        <v>4.2599999999999999E-2</v>
      </c>
    </row>
    <row r="492" spans="1:6">
      <c r="A492" s="502">
        <v>37500</v>
      </c>
      <c r="B492" s="504"/>
      <c r="C492" s="505">
        <v>1.7500000000000002E-2</v>
      </c>
      <c r="D492" s="505">
        <v>0.02</v>
      </c>
      <c r="E492" s="505">
        <v>3.8699999999999998E-2</v>
      </c>
    </row>
    <row r="493" spans="1:6">
      <c r="A493" s="502">
        <v>37530</v>
      </c>
      <c r="B493" s="504"/>
      <c r="C493" s="505">
        <v>1.7500000000000002E-2</v>
      </c>
      <c r="D493" s="505">
        <v>1.9099999999999999E-2</v>
      </c>
      <c r="E493" s="505">
        <v>3.9399999999999998E-2</v>
      </c>
    </row>
    <row r="494" spans="1:6">
      <c r="A494" s="502">
        <v>37561</v>
      </c>
      <c r="B494" s="504"/>
      <c r="C494" s="505">
        <v>1.34E-2</v>
      </c>
      <c r="D494" s="505">
        <v>1.9199999999999998E-2</v>
      </c>
      <c r="E494" s="505">
        <v>4.0500000000000001E-2</v>
      </c>
    </row>
    <row r="495" spans="1:6">
      <c r="A495" s="502">
        <v>37591</v>
      </c>
      <c r="B495" s="504"/>
      <c r="C495" s="505">
        <v>1.24E-2</v>
      </c>
      <c r="D495" s="505">
        <v>1.84E-2</v>
      </c>
      <c r="E495" s="505">
        <v>4.0300000000000002E-2</v>
      </c>
    </row>
    <row r="496" spans="1:6">
      <c r="A496" s="502">
        <v>37622</v>
      </c>
      <c r="B496" s="506" t="s">
        <v>32</v>
      </c>
      <c r="C496" s="505">
        <v>1.24E-2</v>
      </c>
      <c r="D496" s="505">
        <v>1.7399999999999999E-2</v>
      </c>
      <c r="E496" s="505">
        <v>4.0500000000000001E-2</v>
      </c>
    </row>
    <row r="497" spans="1:5">
      <c r="A497" s="502">
        <v>37653</v>
      </c>
      <c r="B497" s="504"/>
      <c r="C497" s="505">
        <v>1.26E-2</v>
      </c>
      <c r="D497" s="505">
        <v>1.6299999999999999E-2</v>
      </c>
      <c r="E497" s="505">
        <v>3.9E-2</v>
      </c>
    </row>
    <row r="498" spans="1:5">
      <c r="A498" s="502">
        <v>37681</v>
      </c>
      <c r="B498" s="504"/>
      <c r="C498" s="505">
        <v>1.2500000000000001E-2</v>
      </c>
      <c r="D498" s="505">
        <v>1.5700000000000002E-2</v>
      </c>
      <c r="E498" s="505">
        <v>3.8100000000000002E-2</v>
      </c>
    </row>
    <row r="499" spans="1:5">
      <c r="A499" s="502">
        <v>37712</v>
      </c>
      <c r="B499" s="504"/>
      <c r="C499" s="505">
        <v>1.26E-2</v>
      </c>
      <c r="D499" s="505">
        <v>1.6200000000000003E-2</v>
      </c>
      <c r="E499" s="505">
        <v>3.9599999999999996E-2</v>
      </c>
    </row>
    <row r="500" spans="1:5">
      <c r="A500" s="502">
        <v>37742</v>
      </c>
      <c r="B500" s="504"/>
      <c r="C500" s="505">
        <v>1.26E-2</v>
      </c>
      <c r="D500" s="505">
        <v>1.4199999999999999E-2</v>
      </c>
      <c r="E500" s="505">
        <v>3.5699999999999996E-2</v>
      </c>
    </row>
    <row r="501" spans="1:5">
      <c r="A501" s="502">
        <v>37773</v>
      </c>
      <c r="C501" s="505">
        <v>1.2199999999999999E-2</v>
      </c>
      <c r="D501" s="505">
        <v>1.23E-2</v>
      </c>
      <c r="E501" s="505">
        <v>3.3300000000000003E-2</v>
      </c>
    </row>
    <row r="502" spans="1:5">
      <c r="A502" s="502">
        <v>37803</v>
      </c>
      <c r="B502" s="504"/>
      <c r="C502" s="505">
        <v>1.01E-2</v>
      </c>
      <c r="D502" s="505">
        <v>1.47E-2</v>
      </c>
      <c r="E502" s="505">
        <v>3.9800000000000002E-2</v>
      </c>
    </row>
    <row r="503" spans="1:5">
      <c r="A503" s="502">
        <v>37834</v>
      </c>
      <c r="B503" s="504"/>
      <c r="C503" s="505">
        <v>1.03E-2</v>
      </c>
      <c r="D503" s="505">
        <v>1.8600000000000002E-2</v>
      </c>
      <c r="E503" s="505">
        <v>4.4500000000000005E-2</v>
      </c>
    </row>
    <row r="504" spans="1:5">
      <c r="A504" s="502">
        <v>37865</v>
      </c>
      <c r="B504" s="504"/>
      <c r="C504" s="505">
        <v>1.01E-2</v>
      </c>
      <c r="D504" s="505">
        <v>1.7100000000000001E-2</v>
      </c>
      <c r="E504" s="505">
        <v>4.2699999999999995E-2</v>
      </c>
    </row>
    <row r="505" spans="1:5">
      <c r="A505" s="502">
        <v>37895</v>
      </c>
      <c r="B505" s="504"/>
      <c r="C505" s="505">
        <v>1.01E-2</v>
      </c>
      <c r="D505" s="505">
        <v>1.7500000000000002E-2</v>
      </c>
      <c r="E505" s="505">
        <v>4.2900000000000001E-2</v>
      </c>
    </row>
    <row r="506" spans="1:5">
      <c r="A506" s="502">
        <v>37926</v>
      </c>
      <c r="B506" s="504"/>
      <c r="C506" s="505">
        <v>0.01</v>
      </c>
      <c r="D506" s="505">
        <v>1.9299999999999998E-2</v>
      </c>
      <c r="E506" s="505">
        <v>4.2999999999999997E-2</v>
      </c>
    </row>
    <row r="507" spans="1:5">
      <c r="A507" s="502">
        <v>37956</v>
      </c>
      <c r="B507" s="504"/>
      <c r="C507" s="505">
        <v>9.7999999999999997E-3</v>
      </c>
      <c r="D507" s="505">
        <v>1.9099999999999999E-2</v>
      </c>
      <c r="E507" s="505">
        <v>4.2699999999999995E-2</v>
      </c>
    </row>
    <row r="508" spans="1:5">
      <c r="A508" s="502">
        <v>37987</v>
      </c>
      <c r="B508" s="506" t="s">
        <v>33</v>
      </c>
      <c r="C508" s="505">
        <v>0.01</v>
      </c>
      <c r="D508" s="505">
        <v>1.7600000000000001E-2</v>
      </c>
      <c r="E508" s="505">
        <v>4.1500000000000002E-2</v>
      </c>
    </row>
    <row r="509" spans="1:5">
      <c r="A509" s="502">
        <v>38018</v>
      </c>
      <c r="B509" s="504"/>
      <c r="C509" s="505">
        <v>1.01E-2</v>
      </c>
      <c r="D509" s="505">
        <v>1.7399999999999999E-2</v>
      </c>
      <c r="E509" s="505">
        <v>4.0800000000000003E-2</v>
      </c>
    </row>
    <row r="510" spans="1:5">
      <c r="A510" s="502">
        <v>38047</v>
      </c>
      <c r="B510" s="504"/>
      <c r="C510" s="505">
        <v>0.01</v>
      </c>
      <c r="D510" s="505">
        <v>1.5800000000000002E-2</v>
      </c>
      <c r="E510" s="505">
        <v>3.8300000000000001E-2</v>
      </c>
    </row>
    <row r="511" spans="1:5">
      <c r="A511" s="502">
        <v>38078</v>
      </c>
      <c r="B511" s="504"/>
      <c r="C511" s="505">
        <v>0.01</v>
      </c>
      <c r="D511" s="505">
        <v>2.07E-2</v>
      </c>
      <c r="E511" s="505">
        <v>4.3499999999999997E-2</v>
      </c>
    </row>
    <row r="512" spans="1:5">
      <c r="A512" s="502">
        <v>38108</v>
      </c>
      <c r="B512" s="504"/>
      <c r="C512" s="505">
        <v>0.01</v>
      </c>
      <c r="D512" s="505">
        <v>2.53E-2</v>
      </c>
      <c r="E512" s="505">
        <v>4.7199999999999999E-2</v>
      </c>
    </row>
    <row r="513" spans="1:5">
      <c r="A513" s="502">
        <v>38139</v>
      </c>
      <c r="B513" s="504"/>
      <c r="C513" s="505">
        <v>1.03E-2</v>
      </c>
      <c r="D513" s="505">
        <v>2.76E-2</v>
      </c>
      <c r="E513" s="505">
        <v>4.7300000000000002E-2</v>
      </c>
    </row>
    <row r="514" spans="1:5">
      <c r="A514" s="502">
        <v>38169</v>
      </c>
      <c r="B514" s="504"/>
      <c r="C514" s="505">
        <v>1.26E-2</v>
      </c>
      <c r="D514" s="505">
        <v>2.64E-2</v>
      </c>
      <c r="E514" s="505">
        <v>4.4999999999999998E-2</v>
      </c>
    </row>
    <row r="515" spans="1:5">
      <c r="A515" s="502">
        <v>38200</v>
      </c>
      <c r="B515" s="504"/>
      <c r="C515" s="505">
        <v>1.43E-2</v>
      </c>
      <c r="D515" s="505">
        <v>2.5099999999999997E-2</v>
      </c>
      <c r="E515" s="505">
        <v>4.2800000000000005E-2</v>
      </c>
    </row>
    <row r="516" spans="1:5">
      <c r="A516" s="502">
        <v>38231</v>
      </c>
      <c r="B516" s="504"/>
      <c r="C516" s="505">
        <v>1.61E-2</v>
      </c>
      <c r="D516" s="505">
        <v>2.53E-2</v>
      </c>
      <c r="E516" s="505">
        <v>4.1299999999999996E-2</v>
      </c>
    </row>
    <row r="517" spans="1:5">
      <c r="A517" s="502">
        <v>38261</v>
      </c>
      <c r="B517" s="504"/>
      <c r="C517" s="505">
        <v>1.7600000000000001E-2</v>
      </c>
      <c r="D517" s="505">
        <v>2.58E-2</v>
      </c>
      <c r="E517" s="505">
        <v>4.0999999999999995E-2</v>
      </c>
    </row>
    <row r="518" spans="1:5">
      <c r="A518" s="502">
        <v>38292</v>
      </c>
      <c r="B518" s="504"/>
      <c r="C518" s="505">
        <v>1.9299999999999998E-2</v>
      </c>
      <c r="D518" s="505">
        <v>2.8500000000000001E-2</v>
      </c>
      <c r="E518" s="505">
        <v>4.1900000000000007E-2</v>
      </c>
    </row>
    <row r="519" spans="1:5">
      <c r="A519" s="502">
        <v>38322</v>
      </c>
      <c r="B519" s="504"/>
      <c r="C519" s="505">
        <v>2.1600000000000001E-2</v>
      </c>
      <c r="D519" s="505">
        <v>3.0099999999999998E-2</v>
      </c>
      <c r="E519" s="505">
        <v>4.2300000000000004E-2</v>
      </c>
    </row>
    <row r="520" spans="1:5">
      <c r="A520" s="502">
        <v>38353</v>
      </c>
      <c r="B520" s="506" t="s">
        <v>34</v>
      </c>
      <c r="C520" s="505">
        <v>2.2799999999999997E-2</v>
      </c>
      <c r="D520" s="505">
        <v>3.2199999999999999E-2</v>
      </c>
      <c r="E520" s="505">
        <v>4.2199999999999994E-2</v>
      </c>
    </row>
    <row r="521" spans="1:5">
      <c r="A521" s="502">
        <v>38384</v>
      </c>
      <c r="B521" s="504"/>
      <c r="C521" s="505">
        <v>2.5000000000000001E-2</v>
      </c>
      <c r="D521" s="505">
        <v>3.3799999999999997E-2</v>
      </c>
      <c r="E521" s="505">
        <v>4.1700000000000001E-2</v>
      </c>
    </row>
    <row r="522" spans="1:5">
      <c r="A522" s="502">
        <v>38412</v>
      </c>
      <c r="B522" s="504"/>
      <c r="C522" s="505">
        <v>2.63E-2</v>
      </c>
      <c r="D522" s="505">
        <v>3.73E-2</v>
      </c>
      <c r="E522" s="505">
        <v>4.4999999999999998E-2</v>
      </c>
    </row>
    <row r="523" spans="1:5">
      <c r="A523" s="502">
        <v>38443</v>
      </c>
      <c r="B523" s="504"/>
      <c r="C523" s="505">
        <v>2.7900000000000001E-2</v>
      </c>
      <c r="D523" s="505">
        <v>3.6499999999999998E-2</v>
      </c>
      <c r="E523" s="505">
        <v>4.3400000000000001E-2</v>
      </c>
    </row>
    <row r="524" spans="1:5">
      <c r="A524" s="502">
        <v>38473</v>
      </c>
      <c r="B524" s="504"/>
      <c r="C524" s="505">
        <v>0.03</v>
      </c>
      <c r="D524" s="505">
        <v>3.6400000000000002E-2</v>
      </c>
      <c r="E524" s="505">
        <v>4.1399999999999999E-2</v>
      </c>
    </row>
    <row r="525" spans="1:5">
      <c r="A525" s="502">
        <v>38504</v>
      </c>
      <c r="C525" s="505">
        <v>3.04E-2</v>
      </c>
      <c r="D525" s="505">
        <v>3.6400000000000002E-2</v>
      </c>
      <c r="E525" s="505">
        <v>0.04</v>
      </c>
    </row>
    <row r="526" spans="1:5">
      <c r="A526" s="502">
        <v>38534</v>
      </c>
      <c r="B526" s="504"/>
      <c r="C526" s="505">
        <v>3.2599999999999997E-2</v>
      </c>
      <c r="D526" s="505">
        <v>3.8699999999999998E-2</v>
      </c>
      <c r="E526" s="505">
        <v>4.1799999999999997E-2</v>
      </c>
    </row>
    <row r="527" spans="1:5">
      <c r="A527" s="502">
        <v>38565</v>
      </c>
      <c r="B527" s="504"/>
      <c r="C527" s="505">
        <v>3.5000000000000003E-2</v>
      </c>
      <c r="D527" s="505">
        <v>4.0399999999999998E-2</v>
      </c>
      <c r="E527" s="505">
        <v>4.2599999999999999E-2</v>
      </c>
    </row>
    <row r="528" spans="1:5">
      <c r="A528" s="502">
        <v>38596</v>
      </c>
      <c r="B528" s="504"/>
      <c r="C528" s="505">
        <v>3.6200000000000003E-2</v>
      </c>
      <c r="D528" s="505">
        <v>3.95E-2</v>
      </c>
      <c r="E528" s="505">
        <v>4.2000000000000003E-2</v>
      </c>
    </row>
    <row r="529" spans="1:5">
      <c r="A529" s="502">
        <v>38626</v>
      </c>
      <c r="B529" s="504"/>
      <c r="C529" s="505">
        <v>3.78E-2</v>
      </c>
      <c r="D529" s="505">
        <v>4.2699999999999995E-2</v>
      </c>
      <c r="E529" s="505">
        <v>4.4600000000000001E-2</v>
      </c>
    </row>
    <row r="530" spans="1:5">
      <c r="A530" s="502">
        <v>38657</v>
      </c>
      <c r="B530" s="504"/>
      <c r="C530" s="505">
        <v>0.04</v>
      </c>
      <c r="D530" s="505">
        <v>4.4199999999999996E-2</v>
      </c>
      <c r="E530" s="505">
        <v>4.5400000000000003E-2</v>
      </c>
    </row>
    <row r="531" spans="1:5">
      <c r="A531" s="502">
        <v>38687</v>
      </c>
      <c r="B531" s="504"/>
      <c r="C531" s="505">
        <v>4.1599999999999998E-2</v>
      </c>
      <c r="D531" s="505">
        <v>4.4000000000000004E-2</v>
      </c>
      <c r="E531" s="505">
        <v>4.4699999999999997E-2</v>
      </c>
    </row>
    <row r="532" spans="1:5">
      <c r="A532" s="502">
        <v>38718</v>
      </c>
      <c r="B532" s="506" t="s">
        <v>35</v>
      </c>
      <c r="C532" s="505">
        <v>4.2900000000000001E-2</v>
      </c>
      <c r="D532" s="505">
        <v>4.4000000000000004E-2</v>
      </c>
      <c r="E532" s="505">
        <v>4.4199999999999996E-2</v>
      </c>
    </row>
    <row r="533" spans="1:5">
      <c r="A533" s="502">
        <v>38749</v>
      </c>
      <c r="B533" s="504"/>
      <c r="C533" s="505">
        <v>4.4900000000000002E-2</v>
      </c>
      <c r="D533" s="505">
        <v>4.6699999999999998E-2</v>
      </c>
      <c r="E533" s="505">
        <v>4.5700000000000005E-2</v>
      </c>
    </row>
    <row r="534" spans="1:5">
      <c r="A534" s="502">
        <v>38777</v>
      </c>
      <c r="B534" s="504"/>
      <c r="C534" s="505">
        <v>4.5899999999999996E-2</v>
      </c>
      <c r="D534" s="505">
        <v>4.7300000000000002E-2</v>
      </c>
      <c r="E534" s="505">
        <v>4.7199999999999999E-2</v>
      </c>
    </row>
    <row r="535" spans="1:5">
      <c r="A535" s="502">
        <v>38808</v>
      </c>
      <c r="B535" s="504"/>
      <c r="C535" s="505">
        <v>4.7899999999999998E-2</v>
      </c>
      <c r="D535" s="505">
        <v>4.8899999999999999E-2</v>
      </c>
      <c r="E535" s="505">
        <v>4.99E-2</v>
      </c>
    </row>
    <row r="536" spans="1:5">
      <c r="A536" s="502">
        <v>38838</v>
      </c>
      <c r="B536" s="504"/>
      <c r="C536" s="505">
        <v>4.9400000000000006E-2</v>
      </c>
      <c r="D536" s="505">
        <v>4.9699999999999994E-2</v>
      </c>
      <c r="E536" s="505">
        <v>5.1100000000000007E-2</v>
      </c>
    </row>
    <row r="537" spans="1:5">
      <c r="A537" s="502">
        <v>38869</v>
      </c>
      <c r="B537" s="504"/>
      <c r="C537" s="505">
        <v>4.99E-2</v>
      </c>
      <c r="D537" s="505">
        <v>5.1200000000000002E-2</v>
      </c>
      <c r="E537" s="505">
        <v>5.1100000000000007E-2</v>
      </c>
    </row>
    <row r="538" spans="1:5">
      <c r="A538" s="502">
        <v>38899</v>
      </c>
      <c r="B538" s="504"/>
      <c r="C538" s="505">
        <v>5.2400000000000002E-2</v>
      </c>
      <c r="D538" s="505">
        <v>5.1200000000000002E-2</v>
      </c>
      <c r="E538" s="505">
        <v>5.0900000000000001E-2</v>
      </c>
    </row>
    <row r="539" spans="1:5">
      <c r="A539" s="502">
        <v>38930</v>
      </c>
      <c r="B539" s="504"/>
      <c r="C539" s="505">
        <v>5.2499999999999998E-2</v>
      </c>
      <c r="D539" s="505">
        <v>4.9000000000000002E-2</v>
      </c>
      <c r="E539" s="505">
        <v>4.8799999999999996E-2</v>
      </c>
    </row>
    <row r="540" spans="1:5">
      <c r="A540" s="502">
        <v>38961</v>
      </c>
      <c r="B540" s="504"/>
      <c r="C540" s="505">
        <v>5.2499999999999998E-2</v>
      </c>
      <c r="D540" s="505">
        <v>4.7699999999999992E-2</v>
      </c>
      <c r="E540" s="505">
        <v>4.7199999999999999E-2</v>
      </c>
    </row>
    <row r="541" spans="1:5">
      <c r="A541" s="502">
        <v>38991</v>
      </c>
      <c r="B541" s="504"/>
      <c r="C541" s="505">
        <v>5.2499999999999998E-2</v>
      </c>
      <c r="D541" s="505">
        <v>4.8000000000000001E-2</v>
      </c>
      <c r="E541" s="505">
        <v>4.7300000000000002E-2</v>
      </c>
    </row>
    <row r="542" spans="1:5">
      <c r="A542" s="502">
        <v>39022</v>
      </c>
      <c r="B542" s="504"/>
      <c r="C542" s="505">
        <v>5.2499999999999998E-2</v>
      </c>
      <c r="D542" s="505">
        <v>4.7400000000000005E-2</v>
      </c>
      <c r="E542" s="505">
        <v>4.5999999999999999E-2</v>
      </c>
    </row>
    <row r="543" spans="1:5">
      <c r="A543" s="502">
        <v>39052</v>
      </c>
      <c r="B543" s="504"/>
      <c r="C543" s="505">
        <v>5.2400000000000002E-2</v>
      </c>
      <c r="D543" s="505">
        <v>4.6699999999999998E-2</v>
      </c>
      <c r="E543" s="505">
        <v>4.5599999999999995E-2</v>
      </c>
    </row>
    <row r="544" spans="1:5">
      <c r="A544" s="502">
        <v>39083</v>
      </c>
      <c r="B544" s="506" t="s">
        <v>36</v>
      </c>
      <c r="C544" s="505">
        <v>5.2499999999999998E-2</v>
      </c>
      <c r="D544" s="505">
        <v>4.8799999999999996E-2</v>
      </c>
      <c r="E544" s="505">
        <v>4.7599999999999996E-2</v>
      </c>
    </row>
    <row r="545" spans="1:6">
      <c r="A545" s="502">
        <v>39114</v>
      </c>
      <c r="B545" s="504"/>
      <c r="C545" s="505">
        <v>5.2600000000000001E-2</v>
      </c>
      <c r="D545" s="505">
        <v>4.8499999999999995E-2</v>
      </c>
      <c r="E545" s="505">
        <v>4.7199999999999999E-2</v>
      </c>
    </row>
    <row r="546" spans="1:6">
      <c r="A546" s="502">
        <v>39142</v>
      </c>
      <c r="B546" s="504"/>
      <c r="C546" s="505">
        <v>5.2600000000000001E-2</v>
      </c>
      <c r="D546" s="505">
        <v>4.5700000000000005E-2</v>
      </c>
      <c r="E546" s="505">
        <v>4.5599999999999995E-2</v>
      </c>
    </row>
    <row r="547" spans="1:6">
      <c r="A547" s="502">
        <v>39173</v>
      </c>
      <c r="B547" s="504"/>
      <c r="C547" s="505">
        <v>5.2499999999999998E-2</v>
      </c>
      <c r="D547" s="505">
        <v>4.6699999999999998E-2</v>
      </c>
      <c r="E547" s="505">
        <v>4.6900000000000004E-2</v>
      </c>
    </row>
    <row r="548" spans="1:6">
      <c r="A548" s="502">
        <v>39203</v>
      </c>
      <c r="B548" s="504"/>
      <c r="C548" s="505">
        <v>5.2499999999999998E-2</v>
      </c>
      <c r="D548" s="505">
        <v>4.7699999999999992E-2</v>
      </c>
      <c r="E548" s="505">
        <v>4.7500000000000001E-2</v>
      </c>
    </row>
    <row r="549" spans="1:6">
      <c r="A549" s="502">
        <v>39234</v>
      </c>
      <c r="C549" s="505">
        <v>5.2499999999999998E-2</v>
      </c>
      <c r="D549" s="505">
        <v>4.9800000000000004E-2</v>
      </c>
      <c r="E549" s="505">
        <v>5.0999999999999997E-2</v>
      </c>
    </row>
    <row r="550" spans="1:6">
      <c r="A550" s="502">
        <v>39264</v>
      </c>
      <c r="B550" s="504"/>
      <c r="C550" s="505">
        <v>5.2600000000000001E-2</v>
      </c>
      <c r="D550" s="505">
        <v>4.82E-2</v>
      </c>
      <c r="E550" s="505">
        <v>0.05</v>
      </c>
    </row>
    <row r="551" spans="1:6">
      <c r="A551" s="502">
        <v>39295</v>
      </c>
      <c r="B551" s="504"/>
      <c r="C551" s="505">
        <v>5.0199999999999995E-2</v>
      </c>
      <c r="D551" s="505">
        <v>4.3099999999999999E-2</v>
      </c>
      <c r="E551" s="505">
        <v>4.6699999999999998E-2</v>
      </c>
    </row>
    <row r="552" spans="1:6">
      <c r="A552" s="502">
        <v>39326</v>
      </c>
      <c r="B552" s="504"/>
      <c r="C552" s="505">
        <v>4.9400000000000006E-2</v>
      </c>
      <c r="D552" s="505">
        <v>4.0099999999999997E-2</v>
      </c>
      <c r="E552" s="505">
        <v>4.5199999999999997E-2</v>
      </c>
    </row>
    <row r="553" spans="1:6">
      <c r="A553" s="502">
        <v>39356</v>
      </c>
      <c r="B553" s="504"/>
      <c r="C553" s="505">
        <v>4.7599999999999996E-2</v>
      </c>
      <c r="D553" s="505">
        <v>3.9699999999999999E-2</v>
      </c>
      <c r="E553" s="505">
        <v>4.53E-2</v>
      </c>
    </row>
    <row r="554" spans="1:6">
      <c r="A554" s="502">
        <v>39387</v>
      </c>
      <c r="B554" s="504"/>
      <c r="C554" s="505">
        <v>4.4900000000000002E-2</v>
      </c>
      <c r="D554" s="505">
        <v>3.3399999999999999E-2</v>
      </c>
      <c r="E554" s="505">
        <v>4.1500000000000002E-2</v>
      </c>
    </row>
    <row r="555" spans="1:6">
      <c r="A555" s="502">
        <v>39417</v>
      </c>
      <c r="B555" s="504"/>
      <c r="C555" s="505">
        <v>4.24E-2</v>
      </c>
      <c r="D555" s="505">
        <v>3.1200000000000002E-2</v>
      </c>
      <c r="E555" s="505">
        <v>4.0999999999999995E-2</v>
      </c>
      <c r="F555" s="507">
        <v>0.2</v>
      </c>
    </row>
    <row r="556" spans="1:6">
      <c r="A556" s="502">
        <v>39448</v>
      </c>
      <c r="B556" s="506" t="s">
        <v>37</v>
      </c>
      <c r="C556" s="505">
        <v>3.9399999999999998E-2</v>
      </c>
      <c r="D556" s="505">
        <v>2.4799999999999999E-2</v>
      </c>
      <c r="E556" s="505">
        <v>3.7400000000000003E-2</v>
      </c>
      <c r="F556" s="507">
        <v>0.2</v>
      </c>
    </row>
    <row r="557" spans="1:6">
      <c r="A557" s="502">
        <v>39479</v>
      </c>
      <c r="B557" s="504"/>
      <c r="C557" s="505">
        <v>2.98E-2</v>
      </c>
      <c r="D557" s="505">
        <v>1.9699999999999999E-2</v>
      </c>
      <c r="E557" s="505">
        <v>3.7400000000000003E-2</v>
      </c>
      <c r="F557" s="507">
        <v>0.2</v>
      </c>
    </row>
    <row r="558" spans="1:6">
      <c r="A558" s="502">
        <v>39508</v>
      </c>
      <c r="B558" s="504"/>
      <c r="C558" s="505">
        <v>2.6099999999999998E-2</v>
      </c>
      <c r="D558" s="505">
        <v>1.6200000000000003E-2</v>
      </c>
      <c r="E558" s="505">
        <v>3.5099999999999999E-2</v>
      </c>
      <c r="F558" s="507">
        <v>0.2</v>
      </c>
    </row>
    <row r="559" spans="1:6">
      <c r="A559" s="502">
        <v>39539</v>
      </c>
      <c r="B559" s="504"/>
      <c r="C559" s="505">
        <v>2.2799999999999997E-2</v>
      </c>
      <c r="D559" s="505">
        <v>2.0499999999999997E-2</v>
      </c>
      <c r="E559" s="505">
        <v>3.6799999999999999E-2</v>
      </c>
      <c r="F559" s="507">
        <v>0.2</v>
      </c>
    </row>
    <row r="560" spans="1:6">
      <c r="A560" s="502">
        <v>39569</v>
      </c>
      <c r="B560" s="504"/>
      <c r="C560" s="505">
        <v>1.9799999999999998E-2</v>
      </c>
      <c r="D560" s="505">
        <v>2.4500000000000001E-2</v>
      </c>
      <c r="E560" s="505">
        <v>3.8800000000000001E-2</v>
      </c>
      <c r="F560" s="507">
        <v>0.2</v>
      </c>
    </row>
    <row r="561" spans="1:6">
      <c r="A561" s="502">
        <v>39600</v>
      </c>
      <c r="B561" s="504"/>
      <c r="C561" s="505">
        <v>0.02</v>
      </c>
      <c r="D561" s="505">
        <v>2.7699999999999999E-2</v>
      </c>
      <c r="E561" s="505">
        <v>4.0999999999999995E-2</v>
      </c>
      <c r="F561" s="507">
        <v>0.2</v>
      </c>
    </row>
    <row r="562" spans="1:6">
      <c r="A562" s="502">
        <v>39630</v>
      </c>
      <c r="B562" s="504"/>
      <c r="C562" s="505">
        <v>2.0099999999999996E-2</v>
      </c>
      <c r="D562" s="505">
        <v>2.5699999999999997E-2</v>
      </c>
      <c r="E562" s="505">
        <v>4.0099999999999997E-2</v>
      </c>
      <c r="F562" s="507">
        <v>0.2</v>
      </c>
    </row>
    <row r="563" spans="1:6">
      <c r="A563" s="502">
        <v>39661</v>
      </c>
      <c r="B563" s="504"/>
      <c r="C563" s="505">
        <v>0.02</v>
      </c>
      <c r="D563" s="505">
        <v>2.4199999999999999E-2</v>
      </c>
      <c r="E563" s="505">
        <v>3.8900000000000004E-2</v>
      </c>
      <c r="F563" s="507">
        <v>0.2</v>
      </c>
    </row>
    <row r="564" spans="1:6">
      <c r="A564" s="502">
        <v>39692</v>
      </c>
      <c r="B564" s="504"/>
      <c r="C564" s="505">
        <v>1.8100000000000002E-2</v>
      </c>
      <c r="D564" s="505">
        <v>2.0799999999999999E-2</v>
      </c>
      <c r="E564" s="505">
        <v>3.6900000000000002E-2</v>
      </c>
      <c r="F564" s="507">
        <v>0.2</v>
      </c>
    </row>
    <row r="565" spans="1:6">
      <c r="A565" s="502">
        <v>39722</v>
      </c>
      <c r="B565" s="504"/>
      <c r="C565" s="505">
        <v>9.7000000000000003E-3</v>
      </c>
      <c r="D565" s="505">
        <v>1.61E-2</v>
      </c>
      <c r="E565" s="505">
        <v>3.8100000000000002E-2</v>
      </c>
      <c r="F565" s="507">
        <v>0.2</v>
      </c>
    </row>
    <row r="566" spans="1:6">
      <c r="A566" s="502">
        <v>39753</v>
      </c>
      <c r="B566" s="504"/>
      <c r="C566" s="505">
        <v>3.9000000000000003E-3</v>
      </c>
      <c r="D566" s="505">
        <v>1.21E-2</v>
      </c>
      <c r="E566" s="505">
        <v>3.5299999999999998E-2</v>
      </c>
      <c r="F566" s="507">
        <v>0.2</v>
      </c>
    </row>
    <row r="567" spans="1:6">
      <c r="A567" s="502">
        <v>39783</v>
      </c>
      <c r="B567" s="504"/>
      <c r="C567" s="505">
        <v>1.6000000000000001E-3</v>
      </c>
      <c r="D567" s="505">
        <v>8.199999999999999E-3</v>
      </c>
      <c r="E567" s="505">
        <v>2.4199999999999999E-2</v>
      </c>
      <c r="F567" s="507">
        <v>0.2</v>
      </c>
    </row>
    <row r="568" spans="1:6">
      <c r="A568" s="502">
        <v>39814</v>
      </c>
      <c r="B568" s="506" t="s">
        <v>38</v>
      </c>
      <c r="C568" s="505">
        <v>1.5E-3</v>
      </c>
      <c r="D568" s="505">
        <v>8.1000000000000013E-3</v>
      </c>
      <c r="E568" s="505">
        <v>2.52E-2</v>
      </c>
      <c r="F568" s="507">
        <v>0.2</v>
      </c>
    </row>
    <row r="569" spans="1:6">
      <c r="A569" s="502">
        <v>39845</v>
      </c>
      <c r="B569" s="504"/>
      <c r="C569" s="505">
        <v>2.2000000000000001E-3</v>
      </c>
      <c r="D569" s="505">
        <v>9.7999999999999997E-3</v>
      </c>
      <c r="E569" s="505">
        <v>2.87E-2</v>
      </c>
      <c r="F569" s="507">
        <v>0.2</v>
      </c>
    </row>
    <row r="570" spans="1:6">
      <c r="A570" s="502">
        <v>39873</v>
      </c>
      <c r="B570" s="504"/>
      <c r="C570" s="505">
        <v>1.8E-3</v>
      </c>
      <c r="D570" s="505">
        <v>9.300000000000001E-3</v>
      </c>
      <c r="E570" s="505">
        <v>2.8199999999999999E-2</v>
      </c>
      <c r="F570" s="507">
        <v>0.2</v>
      </c>
    </row>
    <row r="571" spans="1:6">
      <c r="A571" s="502">
        <v>39904</v>
      </c>
      <c r="B571" s="504"/>
      <c r="C571" s="505">
        <v>1.5E-3</v>
      </c>
      <c r="D571" s="505">
        <v>9.300000000000001E-3</v>
      </c>
      <c r="E571" s="505">
        <v>2.9300000000000003E-2</v>
      </c>
      <c r="F571" s="507">
        <v>0.2</v>
      </c>
    </row>
    <row r="572" spans="1:6">
      <c r="A572" s="502">
        <v>39934</v>
      </c>
      <c r="B572" s="504"/>
      <c r="C572" s="505">
        <v>1.8E-3</v>
      </c>
      <c r="D572" s="505">
        <v>9.300000000000001E-3</v>
      </c>
      <c r="E572" s="505">
        <v>3.2899999999999999E-2</v>
      </c>
      <c r="F572" s="507">
        <v>0.2</v>
      </c>
    </row>
    <row r="573" spans="1:6">
      <c r="A573" s="502">
        <v>39965</v>
      </c>
      <c r="C573" s="505">
        <v>2.0999999999999999E-3</v>
      </c>
      <c r="D573" s="505">
        <v>1.18E-2</v>
      </c>
      <c r="E573" s="505">
        <v>3.7200000000000004E-2</v>
      </c>
      <c r="F573" s="507">
        <v>0.2</v>
      </c>
    </row>
    <row r="574" spans="1:6">
      <c r="A574" s="502">
        <v>39995</v>
      </c>
      <c r="B574" s="504"/>
      <c r="C574" s="505">
        <v>1.6000000000000001E-3</v>
      </c>
      <c r="D574" s="505">
        <v>1.0200000000000001E-2</v>
      </c>
      <c r="E574" s="505">
        <v>3.56E-2</v>
      </c>
      <c r="F574" s="507">
        <v>0.2</v>
      </c>
    </row>
    <row r="575" spans="1:6">
      <c r="A575" s="502">
        <v>40026</v>
      </c>
      <c r="B575" s="504"/>
      <c r="C575" s="505">
        <v>1.6000000000000001E-3</v>
      </c>
      <c r="D575" s="505">
        <v>1.1200000000000002E-2</v>
      </c>
      <c r="E575" s="505">
        <v>3.5900000000000001E-2</v>
      </c>
    </row>
    <row r="576" spans="1:6">
      <c r="A576" s="502">
        <v>40057</v>
      </c>
      <c r="B576" s="504"/>
      <c r="C576" s="505">
        <v>1.5E-3</v>
      </c>
      <c r="D576" s="505">
        <v>9.5999999999999992E-3</v>
      </c>
      <c r="E576" s="505">
        <v>3.4000000000000002E-2</v>
      </c>
    </row>
    <row r="577" spans="1:5">
      <c r="A577" s="502">
        <v>40087</v>
      </c>
      <c r="B577" s="504"/>
      <c r="C577" s="505">
        <v>1.1999999999999999E-3</v>
      </c>
      <c r="D577" s="505">
        <v>9.4999999999999998E-3</v>
      </c>
      <c r="E577" s="505">
        <v>3.39E-2</v>
      </c>
    </row>
    <row r="578" spans="1:5">
      <c r="A578" s="502">
        <v>40118</v>
      </c>
      <c r="B578" s="504"/>
      <c r="C578" s="505">
        <v>1.1999999999999999E-3</v>
      </c>
      <c r="D578" s="505">
        <v>8.0000000000000002E-3</v>
      </c>
      <c r="E578" s="505">
        <v>3.4000000000000002E-2</v>
      </c>
    </row>
    <row r="579" spans="1:5">
      <c r="A579" s="502">
        <v>40148</v>
      </c>
      <c r="B579" s="504"/>
      <c r="C579" s="505">
        <v>1.1999999999999999E-3</v>
      </c>
      <c r="D579" s="505">
        <v>8.6999999999999994E-3</v>
      </c>
      <c r="E579" s="505">
        <v>3.5900000000000001E-2</v>
      </c>
    </row>
    <row r="580" spans="1:5">
      <c r="A580" s="502">
        <v>40179</v>
      </c>
      <c r="B580" s="504">
        <f>B568+1</f>
        <v>10</v>
      </c>
      <c r="C580" s="505">
        <v>1.1000000000000001E-3</v>
      </c>
      <c r="D580" s="505">
        <v>9.300000000000001E-3</v>
      </c>
      <c r="E580" s="505">
        <v>3.73E-2</v>
      </c>
    </row>
    <row r="581" spans="1:5">
      <c r="A581" s="502">
        <v>40210</v>
      </c>
      <c r="B581" s="504"/>
      <c r="C581" s="505">
        <v>1.2999999999999999E-3</v>
      </c>
      <c r="D581" s="505">
        <v>8.6E-3</v>
      </c>
      <c r="E581" s="505">
        <v>3.6900000000000002E-2</v>
      </c>
    </row>
    <row r="582" spans="1:5">
      <c r="A582" s="502">
        <v>40238</v>
      </c>
      <c r="B582" s="504"/>
      <c r="C582" s="505">
        <v>1.6000000000000001E-3</v>
      </c>
      <c r="D582" s="505">
        <v>9.5999999999999992E-3</v>
      </c>
      <c r="E582" s="505">
        <v>3.73E-2</v>
      </c>
    </row>
    <row r="583" spans="1:5">
      <c r="A583" s="502">
        <v>40269</v>
      </c>
      <c r="B583" s="504"/>
      <c r="C583" s="505">
        <v>2E-3</v>
      </c>
      <c r="D583" s="505">
        <v>1.06E-2</v>
      </c>
      <c r="E583" s="505">
        <v>3.85E-2</v>
      </c>
    </row>
    <row r="584" spans="1:5">
      <c r="A584" s="502">
        <v>40299</v>
      </c>
      <c r="B584" s="504"/>
      <c r="C584" s="505">
        <v>2E-3</v>
      </c>
      <c r="D584" s="505">
        <v>8.3000000000000001E-3</v>
      </c>
      <c r="E584" s="505">
        <v>3.4200000000000001E-2</v>
      </c>
    </row>
    <row r="585" spans="1:5">
      <c r="A585" s="502">
        <v>40330</v>
      </c>
      <c r="B585" s="504"/>
      <c r="C585" s="505">
        <v>1.8E-3</v>
      </c>
      <c r="D585" s="505">
        <v>7.1999999999999998E-3</v>
      </c>
      <c r="E585" s="505">
        <v>3.2000000000000001E-2</v>
      </c>
    </row>
    <row r="586" spans="1:5">
      <c r="A586" s="502">
        <v>40360</v>
      </c>
      <c r="B586" s="504"/>
      <c r="C586" s="505">
        <v>1.8E-3</v>
      </c>
      <c r="D586" s="505">
        <v>6.1999999999999998E-3</v>
      </c>
      <c r="E586" s="505">
        <v>3.0099999999999998E-2</v>
      </c>
    </row>
    <row r="587" spans="1:5">
      <c r="A587" s="502">
        <v>40391</v>
      </c>
      <c r="B587" s="504"/>
      <c r="C587" s="505">
        <v>1.9E-3</v>
      </c>
      <c r="D587" s="505">
        <v>5.1999999999999998E-3</v>
      </c>
      <c r="E587" s="505">
        <v>2.7000000000000003E-2</v>
      </c>
    </row>
    <row r="588" spans="1:5">
      <c r="A588" s="502">
        <v>40422</v>
      </c>
      <c r="B588" s="504"/>
      <c r="C588" s="505">
        <v>1.9E-3</v>
      </c>
      <c r="D588" s="505">
        <v>4.7999999999999996E-3</v>
      </c>
      <c r="E588" s="505">
        <v>2.6499999999999999E-2</v>
      </c>
    </row>
    <row r="589" spans="1:5">
      <c r="A589" s="502">
        <v>40452</v>
      </c>
      <c r="B589" s="504"/>
      <c r="C589" s="505">
        <v>1.9E-3</v>
      </c>
      <c r="D589" s="505">
        <v>3.8E-3</v>
      </c>
      <c r="E589" s="505">
        <v>2.5399999999999999E-2</v>
      </c>
    </row>
    <row r="590" spans="1:5">
      <c r="A590" s="502">
        <v>40483</v>
      </c>
      <c r="B590" s="504"/>
      <c r="C590" s="505">
        <v>1.9E-3</v>
      </c>
      <c r="D590" s="505">
        <v>4.5000000000000005E-3</v>
      </c>
      <c r="E590" s="505">
        <v>2.76E-2</v>
      </c>
    </row>
    <row r="591" spans="1:5">
      <c r="A591" s="502">
        <v>40513</v>
      </c>
      <c r="B591" s="504"/>
      <c r="C591" s="505">
        <v>1.8E-3</v>
      </c>
      <c r="D591" s="505">
        <v>6.1999999999999998E-3</v>
      </c>
      <c r="E591" s="505">
        <v>3.2899999999999999E-2</v>
      </c>
    </row>
    <row r="592" spans="1:5">
      <c r="A592" s="502">
        <v>40544</v>
      </c>
      <c r="B592" s="504">
        <f>B580+1</f>
        <v>11</v>
      </c>
      <c r="C592" s="505">
        <v>1.7000000000000001E-3</v>
      </c>
      <c r="D592" s="505">
        <v>6.0999999999999995E-3</v>
      </c>
      <c r="E592" s="505">
        <v>3.39E-2</v>
      </c>
    </row>
    <row r="593" spans="1:5">
      <c r="A593" s="502">
        <v>40575</v>
      </c>
      <c r="B593" s="504"/>
      <c r="C593" s="505">
        <v>1.6000000000000001E-3</v>
      </c>
      <c r="D593" s="505">
        <v>7.7000000000000002E-3</v>
      </c>
      <c r="E593" s="505">
        <v>3.5799999999999998E-2</v>
      </c>
    </row>
    <row r="594" spans="1:5">
      <c r="A594" s="502">
        <v>40603</v>
      </c>
      <c r="B594" s="504"/>
      <c r="C594" s="505">
        <v>1.4000000000000002E-3</v>
      </c>
      <c r="D594" s="505">
        <v>6.9999999999999993E-3</v>
      </c>
      <c r="E594" s="505">
        <v>3.4099999999999998E-2</v>
      </c>
    </row>
    <row r="595" spans="1:5">
      <c r="A595" s="502">
        <v>40634</v>
      </c>
      <c r="B595" s="504"/>
      <c r="C595" s="505">
        <v>1E-3</v>
      </c>
      <c r="D595" s="505">
        <v>7.3000000000000001E-3</v>
      </c>
      <c r="E595" s="505">
        <v>3.4599999999999999E-2</v>
      </c>
    </row>
    <row r="596" spans="1:5">
      <c r="A596" s="502">
        <v>40664</v>
      </c>
      <c r="B596" s="504"/>
      <c r="C596" s="505">
        <v>8.9999999999999998E-4</v>
      </c>
      <c r="D596" s="505">
        <v>5.6000000000000008E-3</v>
      </c>
      <c r="E596" s="505">
        <v>3.1699999999999999E-2</v>
      </c>
    </row>
    <row r="597" spans="1:5">
      <c r="A597" s="502">
        <v>40695</v>
      </c>
      <c r="C597" s="505">
        <v>8.9999999999999998E-4</v>
      </c>
      <c r="D597" s="505">
        <v>4.0999999999999995E-3</v>
      </c>
      <c r="E597" s="505">
        <v>0.03</v>
      </c>
    </row>
    <row r="598" spans="1:5">
      <c r="A598" s="502">
        <v>40725</v>
      </c>
      <c r="B598" s="504"/>
      <c r="C598" s="505">
        <v>7.000000000000001E-4</v>
      </c>
      <c r="D598" s="505">
        <v>4.0999999999999995E-3</v>
      </c>
      <c r="E598" s="505">
        <v>0.03</v>
      </c>
    </row>
    <row r="599" spans="1:5">
      <c r="A599" s="502">
        <v>40756</v>
      </c>
      <c r="B599" s="504"/>
      <c r="C599" s="505">
        <v>1E-3</v>
      </c>
      <c r="D599" s="505">
        <v>2.3E-3</v>
      </c>
      <c r="E599" s="505">
        <v>2.3E-2</v>
      </c>
    </row>
    <row r="600" spans="1:5">
      <c r="A600" s="502">
        <v>40787</v>
      </c>
      <c r="B600" s="504"/>
      <c r="C600" s="505">
        <v>8.0000000000000004E-4</v>
      </c>
      <c r="D600" s="505">
        <v>2.0999999999999999E-3</v>
      </c>
      <c r="E600" s="505">
        <v>1.9799999999999998E-2</v>
      </c>
    </row>
    <row r="601" spans="1:5">
      <c r="A601" s="502">
        <v>40817</v>
      </c>
      <c r="B601" s="504"/>
      <c r="C601" s="505">
        <v>7.000000000000001E-4</v>
      </c>
      <c r="D601" s="505">
        <v>2.8000000000000004E-3</v>
      </c>
      <c r="E601" s="505">
        <v>2.1499999999999998E-2</v>
      </c>
    </row>
    <row r="602" spans="1:5">
      <c r="A602" s="502">
        <v>40848</v>
      </c>
      <c r="B602" s="504"/>
      <c r="C602" s="505">
        <v>8.0000000000000004E-4</v>
      </c>
      <c r="D602" s="505">
        <v>2.5000000000000001E-3</v>
      </c>
      <c r="E602" s="505">
        <v>2.0099999999999996E-2</v>
      </c>
    </row>
    <row r="603" spans="1:5">
      <c r="A603" s="502">
        <v>40878</v>
      </c>
      <c r="B603" s="504"/>
      <c r="C603" s="505">
        <v>7.000000000000001E-4</v>
      </c>
      <c r="D603" s="505">
        <v>2.5999999999999999E-3</v>
      </c>
      <c r="E603" s="505">
        <v>1.9799999999999998E-2</v>
      </c>
    </row>
    <row r="604" spans="1:5">
      <c r="A604" s="502">
        <v>40909</v>
      </c>
      <c r="B604" s="504">
        <f>B592+1</f>
        <v>12</v>
      </c>
      <c r="C604" s="505">
        <v>8.0000000000000004E-4</v>
      </c>
      <c r="D604" s="505">
        <v>2.3999999999999998E-3</v>
      </c>
      <c r="E604" s="505">
        <v>1.9699999999999999E-2</v>
      </c>
    </row>
    <row r="605" spans="1:5">
      <c r="A605" s="502">
        <v>40940</v>
      </c>
      <c r="B605" s="504"/>
      <c r="C605" s="505">
        <v>1E-3</v>
      </c>
      <c r="D605" s="505">
        <v>2.8000000000000004E-3</v>
      </c>
      <c r="E605" s="505">
        <v>1.9699999999999999E-2</v>
      </c>
    </row>
    <row r="606" spans="1:5">
      <c r="A606" s="502">
        <v>40969</v>
      </c>
      <c r="B606" s="504"/>
      <c r="C606" s="505">
        <v>1.2999999999999999E-3</v>
      </c>
      <c r="D606" s="505">
        <v>3.4000000000000002E-3</v>
      </c>
      <c r="E606" s="505">
        <v>2.1700000000000001E-2</v>
      </c>
    </row>
    <row r="607" spans="1:5">
      <c r="A607" s="502">
        <v>41000</v>
      </c>
      <c r="B607" s="504"/>
      <c r="C607" s="505">
        <v>1.4000000000000002E-3</v>
      </c>
      <c r="D607" s="505">
        <v>2.8999999999999998E-3</v>
      </c>
      <c r="E607" s="505">
        <v>2.0499999999999997E-2</v>
      </c>
    </row>
    <row r="608" spans="1:5">
      <c r="A608" s="502">
        <v>41030</v>
      </c>
      <c r="B608" s="504"/>
      <c r="C608" s="505">
        <v>1.6000000000000001E-3</v>
      </c>
      <c r="D608" s="505">
        <v>2.8999999999999998E-3</v>
      </c>
      <c r="E608" s="505">
        <v>1.8000000000000002E-2</v>
      </c>
    </row>
    <row r="609" spans="1:5">
      <c r="A609" s="502">
        <v>41061</v>
      </c>
      <c r="B609" s="504"/>
      <c r="C609" s="505">
        <v>1.6000000000000001E-3</v>
      </c>
      <c r="D609" s="505">
        <v>2.8999999999999998E-3</v>
      </c>
      <c r="E609" s="505">
        <v>1.6200000000000003E-2</v>
      </c>
    </row>
    <row r="610" spans="1:5">
      <c r="A610" s="502">
        <v>41091</v>
      </c>
      <c r="B610" s="504"/>
      <c r="C610" s="505">
        <v>1.6000000000000001E-3</v>
      </c>
      <c r="D610" s="505">
        <v>2.5000000000000001E-3</v>
      </c>
      <c r="E610" s="505">
        <v>1.5300000000000001E-2</v>
      </c>
    </row>
    <row r="611" spans="1:5">
      <c r="A611" s="502">
        <v>41122</v>
      </c>
      <c r="B611" s="504"/>
      <c r="C611" s="505">
        <v>1.2999999999999999E-3</v>
      </c>
      <c r="D611" s="505">
        <v>2.7000000000000001E-3</v>
      </c>
      <c r="E611" s="505">
        <v>1.6799999999999999E-2</v>
      </c>
    </row>
    <row r="612" spans="1:5">
      <c r="A612" s="502">
        <v>41153</v>
      </c>
      <c r="B612" s="504"/>
      <c r="C612" s="505">
        <v>1.4000000000000002E-3</v>
      </c>
      <c r="D612" s="505">
        <v>2.5999999999999999E-3</v>
      </c>
      <c r="E612" s="505">
        <v>1.72E-2</v>
      </c>
    </row>
    <row r="613" spans="1:5">
      <c r="A613" s="502">
        <v>41183</v>
      </c>
      <c r="B613" s="504"/>
      <c r="C613" s="505">
        <v>1.6000000000000001E-3</v>
      </c>
      <c r="D613" s="505">
        <v>2.8000000000000004E-3</v>
      </c>
      <c r="E613" s="505">
        <v>1.7500000000000002E-2</v>
      </c>
    </row>
    <row r="614" spans="1:5">
      <c r="A614" s="502">
        <v>41214</v>
      </c>
      <c r="B614" s="504"/>
      <c r="C614" s="505">
        <v>1.6000000000000001E-3</v>
      </c>
      <c r="D614" s="505">
        <v>2.7000000000000001E-3</v>
      </c>
      <c r="E614" s="505">
        <v>1.6500000000000001E-2</v>
      </c>
    </row>
    <row r="615" spans="1:5">
      <c r="A615" s="502">
        <v>41244</v>
      </c>
      <c r="B615" s="504"/>
      <c r="C615" s="505">
        <v>1.6000000000000001E-3</v>
      </c>
      <c r="D615" s="505">
        <v>2.5999999999999999E-3</v>
      </c>
      <c r="E615" s="505">
        <v>1.72E-2</v>
      </c>
    </row>
    <row r="616" spans="1:5">
      <c r="A616" s="502">
        <v>41275</v>
      </c>
      <c r="B616" s="504">
        <f>B604+1</f>
        <v>13</v>
      </c>
      <c r="C616" s="505">
        <v>1.4000000000000002E-3</v>
      </c>
      <c r="D616" s="505">
        <v>2.7000000000000001E-3</v>
      </c>
      <c r="E616" s="505">
        <v>1.9099999999999999E-2</v>
      </c>
    </row>
    <row r="617" spans="1:5">
      <c r="A617" s="502">
        <v>41306</v>
      </c>
      <c r="B617" s="504"/>
      <c r="C617" s="505">
        <v>1.5E-3</v>
      </c>
      <c r="D617" s="505">
        <v>2.7000000000000001E-3</v>
      </c>
      <c r="E617" s="505">
        <v>1.9799999999999998E-2</v>
      </c>
    </row>
    <row r="618" spans="1:5">
      <c r="A618" s="502">
        <v>41334</v>
      </c>
      <c r="B618" s="504"/>
      <c r="C618" s="505">
        <v>1.4000000000000002E-3</v>
      </c>
      <c r="D618" s="505">
        <v>2.5999999999999999E-3</v>
      </c>
      <c r="E618" s="505">
        <v>1.9599999999999999E-2</v>
      </c>
    </row>
    <row r="619" spans="1:5">
      <c r="A619" s="502">
        <v>41365</v>
      </c>
      <c r="B619" s="504"/>
      <c r="C619" s="505">
        <v>1.5E-3</v>
      </c>
      <c r="D619" s="505">
        <v>2.3E-3</v>
      </c>
      <c r="E619" s="505">
        <v>1.7600000000000001E-2</v>
      </c>
    </row>
    <row r="620" spans="1:5">
      <c r="A620" s="502">
        <v>41395</v>
      </c>
      <c r="B620" s="504"/>
      <c r="C620" s="505">
        <v>1.1000000000000001E-3</v>
      </c>
      <c r="D620" s="505">
        <v>2.5000000000000001E-3</v>
      </c>
      <c r="E620" s="505">
        <v>1.9299999999999998E-2</v>
      </c>
    </row>
    <row r="621" spans="1:5">
      <c r="A621" s="502">
        <v>41426</v>
      </c>
      <c r="C621" s="505">
        <v>8.9999999999999998E-4</v>
      </c>
      <c r="D621" s="505">
        <v>3.3E-3</v>
      </c>
      <c r="E621" s="505">
        <v>2.3E-2</v>
      </c>
    </row>
    <row r="622" spans="1:5">
      <c r="A622" s="502">
        <v>41456</v>
      </c>
      <c r="B622" s="504"/>
      <c r="C622" s="505">
        <v>8.9999999999999998E-4</v>
      </c>
      <c r="D622" s="505">
        <v>3.4000000000000002E-3</v>
      </c>
      <c r="E622" s="505">
        <v>2.58E-2</v>
      </c>
    </row>
    <row r="623" spans="1:5">
      <c r="A623" s="502">
        <v>41487</v>
      </c>
      <c r="B623" s="504"/>
      <c r="C623" s="505">
        <v>8.0000000000000004E-4</v>
      </c>
      <c r="D623" s="505">
        <v>3.5999999999999999E-3</v>
      </c>
      <c r="E623" s="505">
        <v>2.7400000000000001E-2</v>
      </c>
    </row>
    <row r="624" spans="1:5">
      <c r="A624" s="502">
        <v>41518</v>
      </c>
      <c r="B624" s="504"/>
      <c r="C624" s="505">
        <v>8.0000000000000004E-4</v>
      </c>
      <c r="D624" s="505">
        <v>4.0000000000000001E-3</v>
      </c>
      <c r="E624" s="505">
        <v>2.81E-2</v>
      </c>
    </row>
    <row r="625" spans="1:5">
      <c r="A625" s="502">
        <v>41548</v>
      </c>
      <c r="B625" s="504"/>
      <c r="C625" s="505">
        <v>8.9999999999999998E-4</v>
      </c>
      <c r="D625" s="505">
        <v>3.4000000000000002E-3</v>
      </c>
      <c r="E625" s="505">
        <v>2.6200000000000001E-2</v>
      </c>
    </row>
    <row r="626" spans="1:5">
      <c r="A626" s="502">
        <v>41579</v>
      </c>
      <c r="B626" s="504"/>
      <c r="C626" s="505">
        <v>8.0000000000000004E-4</v>
      </c>
      <c r="D626" s="505">
        <v>3.0000000000000001E-3</v>
      </c>
      <c r="E626" s="505">
        <v>2.7200000000000002E-2</v>
      </c>
    </row>
    <row r="627" spans="1:5">
      <c r="A627" s="502">
        <v>41609</v>
      </c>
      <c r="B627" s="504"/>
      <c r="C627" s="505">
        <v>8.9999999999999998E-4</v>
      </c>
      <c r="D627" s="505">
        <v>3.4000000000000002E-3</v>
      </c>
      <c r="E627" s="505">
        <v>2.8999999999999998E-2</v>
      </c>
    </row>
    <row r="628" spans="1:5">
      <c r="A628" s="502">
        <v>41640</v>
      </c>
      <c r="B628" s="504">
        <f>B616+1</f>
        <v>14</v>
      </c>
      <c r="C628" s="505">
        <v>7.000000000000001E-4</v>
      </c>
      <c r="D628" s="505">
        <v>3.9000000000000003E-3</v>
      </c>
      <c r="E628" s="505">
        <v>2.86E-2</v>
      </c>
    </row>
    <row r="629" spans="1:5">
      <c r="A629" s="502">
        <v>41671</v>
      </c>
      <c r="B629" s="504"/>
      <c r="C629" s="505">
        <v>7.000000000000001E-4</v>
      </c>
      <c r="D629" s="505">
        <v>3.3E-3</v>
      </c>
      <c r="E629" s="505">
        <v>2.7099999999999999E-2</v>
      </c>
    </row>
    <row r="630" spans="1:5">
      <c r="A630" s="502">
        <v>41699</v>
      </c>
      <c r="B630" s="504"/>
      <c r="C630" s="505">
        <v>8.0000000000000004E-4</v>
      </c>
      <c r="D630" s="505">
        <v>4.0000000000000001E-3</v>
      </c>
      <c r="E630" s="505">
        <v>2.7200000000000002E-2</v>
      </c>
    </row>
    <row r="631" spans="1:5">
      <c r="A631" s="502">
        <v>41730</v>
      </c>
      <c r="B631" s="504"/>
      <c r="C631" s="505">
        <v>8.9999999999999998E-4</v>
      </c>
      <c r="D631" s="505">
        <v>4.1999999999999997E-3</v>
      </c>
      <c r="E631" s="505">
        <v>2.7099999999999999E-2</v>
      </c>
    </row>
    <row r="632" spans="1:5">
      <c r="A632" s="502">
        <v>41760</v>
      </c>
      <c r="B632" s="504"/>
      <c r="C632" s="505">
        <v>8.9999999999999998E-4</v>
      </c>
      <c r="D632" s="505">
        <v>3.9000000000000003E-3</v>
      </c>
      <c r="E632" s="505">
        <v>2.5600000000000001E-2</v>
      </c>
    </row>
    <row r="633" spans="1:5">
      <c r="A633" s="502">
        <v>41791</v>
      </c>
      <c r="B633" s="504"/>
      <c r="C633" s="505">
        <v>1E-3</v>
      </c>
      <c r="D633" s="505">
        <v>4.5000000000000005E-3</v>
      </c>
      <c r="E633" s="505">
        <v>2.6000000000000002E-2</v>
      </c>
    </row>
    <row r="634" spans="1:5">
      <c r="A634" s="502">
        <v>41821</v>
      </c>
      <c r="B634" s="504"/>
      <c r="C634" s="505">
        <v>8.9999999999999998E-4</v>
      </c>
      <c r="D634" s="505">
        <v>5.1000000000000004E-3</v>
      </c>
      <c r="E634" s="505">
        <v>2.5399999999999999E-2</v>
      </c>
    </row>
    <row r="635" spans="1:5">
      <c r="A635" s="502">
        <v>41852</v>
      </c>
      <c r="B635" s="504"/>
      <c r="C635" s="505">
        <v>8.9999999999999998E-4</v>
      </c>
      <c r="D635" s="505">
        <v>4.6999999999999993E-3</v>
      </c>
      <c r="E635" s="505">
        <v>2.4199999999999999E-2</v>
      </c>
    </row>
    <row r="636" spans="1:5">
      <c r="A636" s="502">
        <v>41883</v>
      </c>
      <c r="B636" s="504"/>
      <c r="C636" s="505">
        <v>8.9999999999999998E-4</v>
      </c>
      <c r="D636" s="505">
        <v>5.6999999999999993E-3</v>
      </c>
      <c r="E636" s="505">
        <v>2.53E-2</v>
      </c>
    </row>
    <row r="637" spans="1:5">
      <c r="A637" s="502">
        <v>41913</v>
      </c>
      <c r="B637" s="504"/>
      <c r="C637" s="505">
        <v>8.9999999999999998E-4</v>
      </c>
      <c r="D637" s="505">
        <v>4.5000000000000005E-3</v>
      </c>
      <c r="E637" s="505">
        <v>2.3E-2</v>
      </c>
    </row>
    <row r="638" spans="1:5">
      <c r="A638" s="502">
        <v>41944</v>
      </c>
      <c r="B638" s="504"/>
      <c r="C638" s="505">
        <v>8.9999999999999998E-4</v>
      </c>
      <c r="D638" s="505">
        <v>5.3E-3</v>
      </c>
      <c r="E638" s="505">
        <v>2.3300000000000001E-2</v>
      </c>
    </row>
    <row r="639" spans="1:5">
      <c r="A639" s="502">
        <v>41974</v>
      </c>
      <c r="B639" s="504"/>
      <c r="C639" s="505">
        <v>1.1999999999999999E-3</v>
      </c>
      <c r="D639" s="505">
        <v>6.4000000000000003E-3</v>
      </c>
      <c r="E639" s="505">
        <v>2.2099999999999998E-2</v>
      </c>
    </row>
    <row r="640" spans="1:5">
      <c r="A640" s="502">
        <v>42005</v>
      </c>
      <c r="B640" s="504">
        <f>B628+1</f>
        <v>15</v>
      </c>
      <c r="C640" s="505">
        <v>1.1000000000000001E-3</v>
      </c>
      <c r="D640" s="505">
        <v>5.5000000000000005E-3</v>
      </c>
      <c r="E640" s="505">
        <v>1.8799999999999997E-2</v>
      </c>
    </row>
    <row r="641" spans="1:5">
      <c r="A641" s="502">
        <v>42036</v>
      </c>
      <c r="B641" s="504"/>
      <c r="C641" s="505">
        <v>1.1000000000000001E-3</v>
      </c>
      <c r="D641" s="505">
        <v>6.1999999999999998E-3</v>
      </c>
      <c r="E641" s="505">
        <v>1.9799999999999998E-2</v>
      </c>
    </row>
    <row r="642" spans="1:5">
      <c r="A642" s="502">
        <v>42064</v>
      </c>
      <c r="B642" s="504"/>
      <c r="C642" s="505">
        <v>1.1000000000000001E-3</v>
      </c>
      <c r="D642" s="505">
        <v>6.4000000000000003E-3</v>
      </c>
      <c r="E642" s="505">
        <v>2.0400000000000001E-2</v>
      </c>
    </row>
    <row r="643" spans="1:5">
      <c r="A643" s="502">
        <v>42095</v>
      </c>
      <c r="B643" s="504"/>
      <c r="C643" s="505">
        <v>1.1999999999999999E-3</v>
      </c>
      <c r="D643" s="505">
        <v>5.4000000000000003E-3</v>
      </c>
      <c r="E643" s="505">
        <v>1.9400000000000001E-2</v>
      </c>
    </row>
    <row r="644" spans="1:5">
      <c r="A644" s="502">
        <v>42125</v>
      </c>
      <c r="B644" s="504"/>
      <c r="C644" s="505">
        <v>1.1999999999999999E-3</v>
      </c>
      <c r="D644" s="505">
        <v>6.0999999999999995E-3</v>
      </c>
      <c r="E644" s="505">
        <v>2.2000000000000002E-2</v>
      </c>
    </row>
    <row r="645" spans="1:5">
      <c r="A645" s="502">
        <v>42156</v>
      </c>
      <c r="C645" s="505">
        <v>1.2999999999999999E-3</v>
      </c>
      <c r="D645" s="505">
        <v>6.8999999999999999E-3</v>
      </c>
      <c r="E645" s="505">
        <v>2.3599999999999999E-2</v>
      </c>
    </row>
    <row r="646" spans="1:5">
      <c r="A646" s="502">
        <v>42186</v>
      </c>
      <c r="B646" s="504"/>
      <c r="C646" s="505">
        <v>1.2999999999999999E-3</v>
      </c>
      <c r="D646" s="505">
        <v>6.7000000000000002E-3</v>
      </c>
      <c r="E646" s="505">
        <v>2.3199999999999998E-2</v>
      </c>
    </row>
    <row r="647" spans="1:5">
      <c r="A647" s="502">
        <v>42217</v>
      </c>
      <c r="B647" s="504"/>
      <c r="C647" s="505">
        <v>1.4000000000000002E-3</v>
      </c>
      <c r="D647" s="505">
        <v>6.9999999999999993E-3</v>
      </c>
      <c r="E647" s="505">
        <v>2.1700000000000001E-2</v>
      </c>
    </row>
    <row r="648" spans="1:5">
      <c r="A648" s="502">
        <v>42248</v>
      </c>
      <c r="B648" s="504"/>
      <c r="C648" s="505">
        <v>1.4000000000000002E-3</v>
      </c>
      <c r="D648" s="505">
        <v>7.0999999999999995E-3</v>
      </c>
      <c r="E648" s="505">
        <v>2.1700000000000001E-2</v>
      </c>
    </row>
    <row r="649" spans="1:5">
      <c r="A649" s="502">
        <v>42278</v>
      </c>
      <c r="B649" s="504"/>
      <c r="C649" s="505">
        <v>1.1999999999999999E-3</v>
      </c>
      <c r="D649" s="505">
        <v>6.4000000000000003E-3</v>
      </c>
      <c r="E649" s="505">
        <v>2.07E-2</v>
      </c>
    </row>
    <row r="650" spans="1:5">
      <c r="A650" s="502">
        <v>42309</v>
      </c>
      <c r="B650" s="504"/>
      <c r="C650" s="505">
        <v>1.1999999999999999E-3</v>
      </c>
      <c r="D650" s="505">
        <v>8.8000000000000005E-3</v>
      </c>
      <c r="E650" s="505">
        <v>2.2599999999999999E-2</v>
      </c>
    </row>
    <row r="651" spans="1:5">
      <c r="A651" s="502">
        <v>42339</v>
      </c>
      <c r="B651" s="504"/>
      <c r="C651" s="505">
        <v>2.3999999999999998E-3</v>
      </c>
      <c r="D651" s="505">
        <v>9.7999999999999997E-3</v>
      </c>
      <c r="E651" s="505">
        <v>2.2400000000000003E-2</v>
      </c>
    </row>
    <row r="652" spans="1:5">
      <c r="A652" s="502">
        <v>42370</v>
      </c>
      <c r="B652" s="504">
        <f>B640+1</f>
        <v>16</v>
      </c>
      <c r="C652" s="505">
        <v>3.4000000000000002E-3</v>
      </c>
      <c r="D652" s="505">
        <v>9.0000000000000011E-3</v>
      </c>
      <c r="E652" s="505">
        <v>2.0899999999999998E-2</v>
      </c>
    </row>
    <row r="653" spans="1:5">
      <c r="A653" s="502">
        <v>42401</v>
      </c>
      <c r="B653" s="504"/>
      <c r="C653" s="505">
        <v>3.8E-3</v>
      </c>
      <c r="D653" s="505">
        <v>7.3000000000000001E-3</v>
      </c>
      <c r="E653" s="505">
        <v>1.78E-2</v>
      </c>
    </row>
    <row r="654" spans="1:5">
      <c r="A654" s="502">
        <v>42430</v>
      </c>
      <c r="B654" s="504"/>
      <c r="C654" s="505">
        <v>3.5999999999999999E-3</v>
      </c>
      <c r="D654" s="505">
        <v>8.8000000000000005E-3</v>
      </c>
      <c r="E654" s="505">
        <v>1.89E-2</v>
      </c>
    </row>
    <row r="655" spans="1:5">
      <c r="A655" s="502">
        <v>42461</v>
      </c>
      <c r="B655" s="504"/>
      <c r="C655" s="505">
        <v>3.7000000000000002E-3</v>
      </c>
      <c r="D655" s="505">
        <v>7.7000000000000002E-3</v>
      </c>
      <c r="E655" s="505">
        <v>1.8100000000000002E-2</v>
      </c>
    </row>
    <row r="656" spans="1:5">
      <c r="A656" s="502">
        <v>42491</v>
      </c>
      <c r="B656" s="504"/>
      <c r="C656" s="505">
        <v>3.7000000000000002E-3</v>
      </c>
      <c r="D656" s="505">
        <v>8.199999999999999E-3</v>
      </c>
      <c r="E656" s="505">
        <v>1.8100000000000002E-2</v>
      </c>
    </row>
    <row r="657" spans="1:5">
      <c r="A657" s="502">
        <v>42522</v>
      </c>
      <c r="B657" s="504"/>
      <c r="C657" s="505">
        <v>3.8E-3</v>
      </c>
      <c r="D657" s="505">
        <v>7.3000000000000001E-3</v>
      </c>
      <c r="E657" s="505">
        <v>1.6399999999999998E-2</v>
      </c>
    </row>
    <row r="658" spans="1:5">
      <c r="A658" s="502">
        <v>42552</v>
      </c>
      <c r="B658" s="504"/>
      <c r="C658" s="505">
        <v>3.9000000000000003E-3</v>
      </c>
      <c r="D658" s="505">
        <v>6.7000000000000002E-3</v>
      </c>
      <c r="E658" s="505">
        <v>1.4999999999999999E-2</v>
      </c>
    </row>
    <row r="659" spans="1:5">
      <c r="A659" s="502">
        <v>42583</v>
      </c>
      <c r="B659" s="504"/>
      <c r="C659" s="505">
        <v>4.0000000000000001E-3</v>
      </c>
      <c r="D659" s="505">
        <v>7.4000000000000003E-3</v>
      </c>
      <c r="E659" s="505">
        <v>1.5600000000000001E-2</v>
      </c>
    </row>
    <row r="660" spans="1:5">
      <c r="A660" s="502">
        <v>42614</v>
      </c>
      <c r="B660" s="504"/>
      <c r="C660" s="505">
        <v>4.0000000000000001E-3</v>
      </c>
      <c r="D660" s="505">
        <v>7.7000000000000002E-3</v>
      </c>
      <c r="E660" s="505">
        <v>1.6299999999999999E-2</v>
      </c>
    </row>
    <row r="661" spans="1:5">
      <c r="A661" s="502">
        <v>42644</v>
      </c>
      <c r="B661" s="504"/>
      <c r="C661" s="505">
        <v>4.0000000000000001E-3</v>
      </c>
      <c r="D661" s="505">
        <v>8.3999999999999995E-3</v>
      </c>
      <c r="E661" s="505">
        <v>1.7600000000000001E-2</v>
      </c>
    </row>
    <row r="662" spans="1:5">
      <c r="A662" s="502">
        <v>42675</v>
      </c>
      <c r="B662" s="504"/>
      <c r="C662" s="505">
        <v>4.0999999999999995E-3</v>
      </c>
      <c r="D662" s="505">
        <v>9.7999999999999997E-3</v>
      </c>
      <c r="E662" s="505">
        <v>2.1400000000000002E-2</v>
      </c>
    </row>
    <row r="663" spans="1:5">
      <c r="A663" s="502">
        <v>42705</v>
      </c>
      <c r="B663" s="504"/>
      <c r="C663" s="505">
        <v>5.4000000000000003E-3</v>
      </c>
      <c r="D663" s="505">
        <v>1.2E-2</v>
      </c>
      <c r="E663" s="505">
        <v>2.4900000000000002E-2</v>
      </c>
    </row>
    <row r="664" spans="1:5">
      <c r="A664" s="502">
        <v>42736</v>
      </c>
      <c r="B664" s="504">
        <f>B652+1</f>
        <v>17</v>
      </c>
      <c r="C664" s="505">
        <v>6.5000000000000006E-3</v>
      </c>
      <c r="D664" s="505">
        <v>1.21E-2</v>
      </c>
      <c r="E664" s="505">
        <v>2.4300000000000002E-2</v>
      </c>
    </row>
    <row r="665" spans="1:5">
      <c r="A665" s="502">
        <v>42767</v>
      </c>
      <c r="B665" s="504"/>
      <c r="C665" s="505">
        <v>6.6E-3</v>
      </c>
      <c r="D665" s="505">
        <v>1.2E-2</v>
      </c>
      <c r="E665" s="505">
        <v>2.4199999999999999E-2</v>
      </c>
    </row>
    <row r="666" spans="1:5">
      <c r="A666" s="502">
        <v>42795</v>
      </c>
      <c r="B666" s="504"/>
      <c r="C666" s="505">
        <v>7.9000000000000008E-3</v>
      </c>
      <c r="D666" s="505">
        <v>1.3100000000000001E-2</v>
      </c>
      <c r="E666" s="505">
        <v>2.4799999999999999E-2</v>
      </c>
    </row>
    <row r="667" spans="1:5">
      <c r="A667" s="502">
        <v>42826</v>
      </c>
      <c r="B667" s="504"/>
      <c r="C667" s="505">
        <v>9.0000000000000011E-3</v>
      </c>
      <c r="D667" s="505">
        <v>1.24E-2</v>
      </c>
      <c r="E667" s="505">
        <v>2.3E-2</v>
      </c>
    </row>
    <row r="668" spans="1:5">
      <c r="A668" s="502">
        <v>42856</v>
      </c>
      <c r="B668" s="504"/>
      <c r="C668" s="505">
        <v>9.1000000000000004E-3</v>
      </c>
      <c r="D668" s="505">
        <v>1.2999999999999999E-2</v>
      </c>
      <c r="E668" s="505">
        <v>2.2499999999999999E-2</v>
      </c>
    </row>
    <row r="669" spans="1:5">
      <c r="A669" s="502">
        <v>42887</v>
      </c>
      <c r="C669" s="36">
        <v>1.1599999999999999E-2</v>
      </c>
      <c r="D669" s="36">
        <v>1.38E-2</v>
      </c>
      <c r="E669" s="36">
        <v>2.2700000000000001E-2</v>
      </c>
    </row>
    <row r="670" spans="1:5">
      <c r="A670" s="502">
        <v>42917</v>
      </c>
      <c r="B670" s="504"/>
      <c r="C670" s="505">
        <v>1.1599999999999999E-2</v>
      </c>
      <c r="D670" s="505">
        <v>1.3599999999999999E-2</v>
      </c>
      <c r="E670" s="36">
        <v>2.3199999999999998E-2</v>
      </c>
    </row>
    <row r="671" spans="1:5">
      <c r="A671" s="502">
        <v>42948</v>
      </c>
      <c r="B671" s="504"/>
      <c r="C671" s="505">
        <v>1.1599999999999999E-2</v>
      </c>
      <c r="D671" s="505">
        <v>1.34E-2</v>
      </c>
      <c r="E671" s="36">
        <v>2.1899999999999999E-2</v>
      </c>
    </row>
    <row r="672" spans="1:5">
      <c r="A672" s="502">
        <v>42980</v>
      </c>
      <c r="B672" s="504"/>
      <c r="C672" s="505">
        <v>1.1599999999999999E-2</v>
      </c>
      <c r="D672" s="505">
        <v>1.4500000000000001E-2</v>
      </c>
      <c r="E672" s="36">
        <v>2.3099999999999999E-2</v>
      </c>
    </row>
    <row r="673" spans="1:5">
      <c r="A673" s="502">
        <v>43023</v>
      </c>
      <c r="B673" s="504"/>
      <c r="C673" s="505">
        <v>1.1599999999999999E-2</v>
      </c>
      <c r="D673" s="505">
        <v>1.5800000000000002E-2</v>
      </c>
      <c r="E673" s="36">
        <v>2.3300000000000001E-2</v>
      </c>
    </row>
    <row r="674" spans="1:5">
      <c r="A674" s="502">
        <v>43042</v>
      </c>
      <c r="B674" s="504"/>
      <c r="C674" s="505">
        <v>1.1599999999999999E-2</v>
      </c>
      <c r="D674" s="505">
        <v>1.7399999999999999E-2</v>
      </c>
      <c r="E674" s="36">
        <v>2.3199999999999998E-2</v>
      </c>
    </row>
    <row r="675" spans="1:5">
      <c r="A675" s="502">
        <v>43070</v>
      </c>
      <c r="B675" s="504"/>
      <c r="C675" s="505">
        <v>1.1599999999999999E-2</v>
      </c>
      <c r="D675" s="505">
        <v>1.78E-2</v>
      </c>
      <c r="E675" s="36">
        <v>2.3699999999999999E-2</v>
      </c>
    </row>
    <row r="676" spans="1:5">
      <c r="B676" s="504"/>
      <c r="C676" s="505"/>
      <c r="D676" s="505"/>
    </row>
    <row r="677" spans="1:5">
      <c r="B677" s="504"/>
      <c r="C677" s="505"/>
      <c r="D677" s="505"/>
    </row>
    <row r="678" spans="1:5">
      <c r="B678" s="504"/>
      <c r="C678" s="505"/>
      <c r="D678" s="505"/>
    </row>
    <row r="679" spans="1:5">
      <c r="B679" s="504"/>
      <c r="C679" s="505"/>
      <c r="D679" s="505"/>
    </row>
    <row r="680" spans="1:5">
      <c r="B680" s="504"/>
      <c r="C680" s="505"/>
      <c r="D680" s="505"/>
    </row>
    <row r="681" spans="1:5">
      <c r="B681" s="504"/>
      <c r="C681" s="505"/>
      <c r="D681" s="505"/>
    </row>
    <row r="682" spans="1:5">
      <c r="B682" s="504"/>
      <c r="C682" s="505"/>
      <c r="D682" s="505"/>
    </row>
    <row r="683" spans="1:5">
      <c r="B683" s="504"/>
      <c r="C683" s="505"/>
      <c r="D683" s="505"/>
    </row>
    <row r="684" spans="1:5">
      <c r="B684" s="504"/>
      <c r="C684" s="505"/>
      <c r="D684" s="505"/>
    </row>
    <row r="685" spans="1:5">
      <c r="B685" s="504"/>
      <c r="C685" s="505"/>
      <c r="D685" s="505"/>
    </row>
    <row r="686" spans="1:5">
      <c r="B686" s="504"/>
      <c r="C686" s="505"/>
      <c r="D686" s="505"/>
    </row>
    <row r="687" spans="1:5">
      <c r="B687" s="504"/>
      <c r="C687" s="505"/>
      <c r="D687" s="505"/>
    </row>
    <row r="688" spans="1:5">
      <c r="B688" s="504"/>
      <c r="C688" s="505"/>
      <c r="D688" s="505"/>
    </row>
    <row r="689" spans="2:4">
      <c r="B689" s="504"/>
      <c r="C689" s="505"/>
      <c r="D689" s="505"/>
    </row>
    <row r="690" spans="2:4">
      <c r="B690" s="504"/>
      <c r="C690" s="505"/>
      <c r="D690" s="505"/>
    </row>
    <row r="691" spans="2:4">
      <c r="B691" s="504"/>
      <c r="C691" s="505"/>
      <c r="D691" s="505"/>
    </row>
    <row r="692" spans="2:4">
      <c r="B692" s="504"/>
      <c r="C692" s="505"/>
      <c r="D692" s="505"/>
    </row>
    <row r="694" spans="2:4">
      <c r="B694" s="504"/>
      <c r="C694" s="505"/>
      <c r="D694" s="505"/>
    </row>
    <row r="695" spans="2:4">
      <c r="B695" s="504"/>
      <c r="C695" s="505"/>
      <c r="D695" s="505"/>
    </row>
    <row r="696" spans="2:4">
      <c r="B696" s="504"/>
      <c r="C696" s="505"/>
      <c r="D696" s="505"/>
    </row>
    <row r="697" spans="2:4">
      <c r="B697" s="504"/>
      <c r="C697" s="505"/>
      <c r="D697" s="505"/>
    </row>
    <row r="698" spans="2:4">
      <c r="B698" s="504"/>
      <c r="C698" s="505"/>
      <c r="D698" s="505"/>
    </row>
    <row r="699" spans="2:4">
      <c r="B699" s="504"/>
      <c r="C699" s="505"/>
      <c r="D699" s="505"/>
    </row>
    <row r="700" spans="2:4">
      <c r="B700" s="504"/>
      <c r="C700" s="505"/>
      <c r="D700" s="505"/>
    </row>
    <row r="701" spans="2:4">
      <c r="B701" s="504"/>
      <c r="C701" s="505"/>
      <c r="D701" s="505"/>
    </row>
    <row r="702" spans="2:4">
      <c r="B702" s="504"/>
      <c r="C702" s="505"/>
      <c r="D702" s="505"/>
    </row>
    <row r="703" spans="2:4">
      <c r="B703" s="504"/>
      <c r="C703" s="505"/>
      <c r="D703" s="505"/>
    </row>
    <row r="704" spans="2:4">
      <c r="B704" s="504"/>
      <c r="C704" s="505"/>
      <c r="D704" s="505"/>
    </row>
    <row r="705" spans="2:4">
      <c r="B705" s="504"/>
      <c r="C705" s="505"/>
      <c r="D705" s="505"/>
    </row>
    <row r="706" spans="2:4">
      <c r="B706" s="504"/>
      <c r="C706" s="505"/>
      <c r="D706" s="505"/>
    </row>
    <row r="707" spans="2:4">
      <c r="B707" s="504"/>
      <c r="C707" s="505"/>
      <c r="D707" s="505"/>
    </row>
    <row r="708" spans="2:4">
      <c r="B708" s="504"/>
      <c r="C708" s="505"/>
      <c r="D708" s="505"/>
    </row>
    <row r="709" spans="2:4">
      <c r="B709" s="504"/>
      <c r="C709" s="505"/>
      <c r="D709" s="505"/>
    </row>
    <row r="710" spans="2:4">
      <c r="B710" s="504"/>
      <c r="C710" s="505"/>
      <c r="D710" s="505"/>
    </row>
    <row r="711" spans="2:4">
      <c r="B711" s="504"/>
      <c r="C711" s="505"/>
      <c r="D711" s="505"/>
    </row>
    <row r="712" spans="2:4">
      <c r="B712" s="504"/>
      <c r="C712" s="505"/>
      <c r="D712" s="505"/>
    </row>
    <row r="713" spans="2:4">
      <c r="B713" s="504"/>
      <c r="C713" s="505"/>
      <c r="D713" s="505"/>
    </row>
    <row r="714" spans="2:4">
      <c r="B714" s="504"/>
      <c r="C714" s="505"/>
      <c r="D714" s="505"/>
    </row>
    <row r="715" spans="2:4">
      <c r="B715" s="504"/>
      <c r="C715" s="505"/>
      <c r="D715" s="505"/>
    </row>
    <row r="716" spans="2:4">
      <c r="B716" s="504"/>
      <c r="C716" s="505"/>
      <c r="D716" s="505"/>
    </row>
    <row r="718" spans="2:4">
      <c r="B718" s="504"/>
      <c r="C718" s="505"/>
      <c r="D718" s="505"/>
    </row>
    <row r="719" spans="2:4">
      <c r="B719" s="504"/>
      <c r="C719" s="505"/>
      <c r="D719" s="505"/>
    </row>
    <row r="720" spans="2:4">
      <c r="B720" s="504"/>
      <c r="C720" s="505"/>
      <c r="D720" s="505"/>
    </row>
    <row r="721" spans="2:4">
      <c r="B721" s="504"/>
      <c r="C721" s="505"/>
      <c r="D721" s="505"/>
    </row>
    <row r="722" spans="2:4">
      <c r="B722" s="504"/>
      <c r="C722" s="505"/>
      <c r="D722" s="505"/>
    </row>
    <row r="723" spans="2:4">
      <c r="B723" s="504"/>
      <c r="C723" s="505"/>
      <c r="D723" s="505"/>
    </row>
    <row r="724" spans="2:4">
      <c r="B724" s="504"/>
      <c r="C724" s="505"/>
      <c r="D724" s="505"/>
    </row>
  </sheetData>
  <phoneticPr fontId="11" type="noConversion"/>
  <pageMargins left="0.75" right="0.5" top="0.5" bottom="0.75" header="0.5" footer="0.5"/>
  <drawing r:id="rId1"/>
  <extLst>
    <ext xmlns:mx="http://schemas.microsoft.com/office/mac/excel/2008/main" uri="{64002731-A6B0-56B0-2670-7721B7C09600}">
      <mx:PLV Mode="0" OnePage="0" WScale="10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03"/>
  <sheetViews>
    <sheetView topLeftCell="A278" workbookViewId="0">
      <selection activeCell="B293" sqref="B293"/>
    </sheetView>
  </sheetViews>
  <sheetFormatPr baseColWidth="10" defaultRowHeight="15" x14ac:dyDescent="0"/>
  <cols>
    <col min="1" max="1" width="10.83203125" style="61"/>
    <col min="5" max="9" width="10.83203125" style="66"/>
  </cols>
  <sheetData>
    <row r="1" spans="1:10">
      <c r="A1" s="63"/>
      <c r="B1" s="64"/>
      <c r="C1" s="64" t="s">
        <v>51</v>
      </c>
      <c r="D1" s="64" t="s">
        <v>140</v>
      </c>
      <c r="E1" s="65" t="s">
        <v>139</v>
      </c>
      <c r="F1" s="65" t="s">
        <v>141</v>
      </c>
      <c r="G1" s="65" t="s">
        <v>81</v>
      </c>
      <c r="H1" s="65" t="s">
        <v>82</v>
      </c>
      <c r="I1" s="65" t="s">
        <v>131</v>
      </c>
    </row>
    <row r="2" spans="1:10">
      <c r="A2" s="67"/>
      <c r="B2" s="68"/>
      <c r="C2" s="68"/>
      <c r="D2" s="68"/>
      <c r="E2" s="69"/>
      <c r="F2" s="69"/>
      <c r="G2" s="69"/>
      <c r="H2" s="69"/>
      <c r="I2" s="69"/>
    </row>
    <row r="3" spans="1:10">
      <c r="A3" s="61">
        <v>34334</v>
      </c>
      <c r="C3" s="66">
        <v>1.2500000000000001E-2</v>
      </c>
      <c r="D3" s="66">
        <v>7.0400000000000004E-2</v>
      </c>
      <c r="E3" s="66">
        <v>3.0700000000000002E-2</v>
      </c>
      <c r="F3" s="66">
        <f t="shared" ref="F3:F32" si="0">D3-E3</f>
        <v>3.9699999999999999E-2</v>
      </c>
      <c r="G3" s="66">
        <v>2.9600000000000001E-2</v>
      </c>
      <c r="H3" s="66">
        <v>0.03</v>
      </c>
      <c r="I3" s="66">
        <v>0.05</v>
      </c>
    </row>
    <row r="4" spans="1:10">
      <c r="A4" s="61">
        <v>34349</v>
      </c>
      <c r="B4" s="62" t="s">
        <v>59</v>
      </c>
      <c r="C4" s="124">
        <f>(C3+C5)/2</f>
        <v>1.2450000000000001E-2</v>
      </c>
      <c r="D4" s="124">
        <f>(D3+D5)/2</f>
        <v>7.0150000000000004E-2</v>
      </c>
      <c r="E4" s="124">
        <f>(E3+E5)/2</f>
        <v>3.0587500000000004E-2</v>
      </c>
      <c r="F4" s="66">
        <f t="shared" si="0"/>
        <v>3.95625E-2</v>
      </c>
      <c r="G4" s="66">
        <v>3.0499999999999999E-2</v>
      </c>
      <c r="H4" s="66">
        <v>0.03</v>
      </c>
      <c r="I4" s="66">
        <v>0.05</v>
      </c>
      <c r="J4" s="70">
        <f>H4</f>
        <v>0.03</v>
      </c>
    </row>
    <row r="5" spans="1:10">
      <c r="A5" s="61">
        <f>+A4+30.4666666667</f>
        <v>34379.466666666704</v>
      </c>
      <c r="C5" s="66">
        <f>(C3+C8)/2</f>
        <v>1.2400000000000001E-2</v>
      </c>
      <c r="D5" s="66">
        <f>(D3+D8)/2</f>
        <v>6.9900000000000004E-2</v>
      </c>
      <c r="E5" s="66">
        <f>(E3+E8)/2</f>
        <v>3.0475000000000002E-2</v>
      </c>
      <c r="F5" s="66">
        <f t="shared" si="0"/>
        <v>3.9425000000000002E-2</v>
      </c>
      <c r="G5" s="66">
        <v>3.2500000000000001E-2</v>
      </c>
      <c r="H5" s="66">
        <v>3.2500000000000001E-2</v>
      </c>
      <c r="I5" s="66">
        <f t="shared" ref="I5:I67" si="1">H5</f>
        <v>3.2500000000000001E-2</v>
      </c>
      <c r="J5" s="70">
        <f t="shared" ref="J5:J21" si="2">H5</f>
        <v>3.2500000000000001E-2</v>
      </c>
    </row>
    <row r="6" spans="1:10">
      <c r="A6" s="61">
        <f t="shared" ref="A6:A69" si="3">+A5+30.4666666667</f>
        <v>34409.933333333407</v>
      </c>
      <c r="C6" s="66">
        <f>(C5+C7)/2</f>
        <v>1.2375000000000001E-2</v>
      </c>
      <c r="D6" s="66">
        <f>(D5+D7)/2</f>
        <v>6.9775000000000004E-2</v>
      </c>
      <c r="E6" s="66">
        <f>(E5+E7)/2</f>
        <v>3.0418750000000001E-2</v>
      </c>
      <c r="F6" s="66">
        <f t="shared" si="0"/>
        <v>3.9356250000000002E-2</v>
      </c>
      <c r="G6" s="66">
        <v>3.3399999999999999E-2</v>
      </c>
      <c r="H6" s="66">
        <v>3.5000000000000003E-2</v>
      </c>
      <c r="I6" s="66">
        <f t="shared" si="1"/>
        <v>3.5000000000000003E-2</v>
      </c>
      <c r="J6" s="70">
        <f t="shared" si="2"/>
        <v>3.5000000000000003E-2</v>
      </c>
    </row>
    <row r="7" spans="1:10">
      <c r="A7" s="61">
        <f t="shared" si="3"/>
        <v>34440.400000000111</v>
      </c>
      <c r="C7" s="66">
        <f>(C5+C8)/2</f>
        <v>1.235E-2</v>
      </c>
      <c r="D7" s="66">
        <f>(D5+D8)/2</f>
        <v>6.9650000000000004E-2</v>
      </c>
      <c r="E7" s="66">
        <f>(E5+E8)/2</f>
        <v>3.0362500000000001E-2</v>
      </c>
      <c r="F7" s="66">
        <f t="shared" si="0"/>
        <v>3.9287500000000003E-2</v>
      </c>
      <c r="G7" s="66">
        <v>3.56E-2</v>
      </c>
      <c r="H7" s="66">
        <v>3.7499999999999999E-2</v>
      </c>
      <c r="I7" s="66">
        <f t="shared" si="1"/>
        <v>3.7499999999999999E-2</v>
      </c>
      <c r="J7" s="70">
        <f t="shared" si="2"/>
        <v>3.7499999999999999E-2</v>
      </c>
    </row>
    <row r="8" spans="1:10">
      <c r="A8" s="61">
        <f t="shared" si="3"/>
        <v>34470.866666666814</v>
      </c>
      <c r="C8" s="66">
        <f>(C12+C3)/2</f>
        <v>1.23E-2</v>
      </c>
      <c r="D8" s="66">
        <f>(D12+D3)/2</f>
        <v>6.9400000000000003E-2</v>
      </c>
      <c r="E8" s="66">
        <f>(E12+E3)/2</f>
        <v>3.0249999999999999E-2</v>
      </c>
      <c r="F8" s="66">
        <f t="shared" si="0"/>
        <v>3.9150000000000004E-2</v>
      </c>
      <c r="G8" s="66">
        <v>4.0099999999999997E-2</v>
      </c>
      <c r="H8" s="66">
        <v>4.2500000000000003E-2</v>
      </c>
      <c r="I8" s="66">
        <f t="shared" si="1"/>
        <v>4.2500000000000003E-2</v>
      </c>
      <c r="J8" s="70">
        <f t="shared" si="2"/>
        <v>4.2500000000000003E-2</v>
      </c>
    </row>
    <row r="9" spans="1:10">
      <c r="A9" s="61">
        <f t="shared" si="3"/>
        <v>34501.333333333518</v>
      </c>
      <c r="C9" s="66">
        <f>(C8+C10)/2</f>
        <v>1.225E-2</v>
      </c>
      <c r="D9" s="66">
        <f>(D8+D10)/2</f>
        <v>6.9150000000000003E-2</v>
      </c>
      <c r="E9" s="66">
        <f>(E8+E10)/2</f>
        <v>3.0137499999999998E-2</v>
      </c>
      <c r="F9" s="66">
        <f t="shared" si="0"/>
        <v>3.9012500000000006E-2</v>
      </c>
      <c r="G9" s="66">
        <v>4.2500000000000003E-2</v>
      </c>
      <c r="H9" s="66">
        <v>4.2500000000000003E-2</v>
      </c>
      <c r="I9" s="66">
        <f t="shared" si="1"/>
        <v>4.2500000000000003E-2</v>
      </c>
      <c r="J9" s="70">
        <f t="shared" si="2"/>
        <v>4.2500000000000003E-2</v>
      </c>
    </row>
    <row r="10" spans="1:10">
      <c r="A10" s="61">
        <f t="shared" si="3"/>
        <v>34531.800000000221</v>
      </c>
      <c r="C10" s="66">
        <f>(C8+C12)/2</f>
        <v>1.2199999999999999E-2</v>
      </c>
      <c r="D10" s="66">
        <f>(D8+D12)/2</f>
        <v>6.8900000000000003E-2</v>
      </c>
      <c r="E10" s="66">
        <f>(E8+E12)/2</f>
        <v>3.0025E-2</v>
      </c>
      <c r="F10" s="66">
        <f t="shared" si="0"/>
        <v>3.8875000000000007E-2</v>
      </c>
      <c r="G10" s="66">
        <v>4.2599999999999999E-2</v>
      </c>
      <c r="H10" s="66">
        <v>4.2500000000000003E-2</v>
      </c>
      <c r="I10" s="66">
        <f t="shared" si="1"/>
        <v>4.2500000000000003E-2</v>
      </c>
      <c r="J10" s="70">
        <f t="shared" si="2"/>
        <v>4.2500000000000003E-2</v>
      </c>
    </row>
    <row r="11" spans="1:10">
      <c r="A11" s="61">
        <f t="shared" si="3"/>
        <v>34562.266666666925</v>
      </c>
      <c r="C11" s="66">
        <f>(C12+C10)/2</f>
        <v>1.2149999999999999E-2</v>
      </c>
      <c r="D11" s="66">
        <f>(D12+D10)/2</f>
        <v>6.8650000000000003E-2</v>
      </c>
      <c r="E11" s="66">
        <f>(E12+E10)/2</f>
        <v>2.9912500000000002E-2</v>
      </c>
      <c r="F11" s="66">
        <f t="shared" si="0"/>
        <v>3.8737500000000001E-2</v>
      </c>
      <c r="G11" s="66">
        <v>4.4699999999999997E-2</v>
      </c>
      <c r="H11" s="66">
        <v>4.7500000000000001E-2</v>
      </c>
      <c r="I11" s="66">
        <f t="shared" si="1"/>
        <v>4.7500000000000001E-2</v>
      </c>
      <c r="J11" s="70">
        <f t="shared" si="2"/>
        <v>4.7500000000000001E-2</v>
      </c>
    </row>
    <row r="12" spans="1:10">
      <c r="A12" s="61">
        <f t="shared" si="3"/>
        <v>34592.733333333628</v>
      </c>
      <c r="C12" s="66">
        <v>1.21E-2</v>
      </c>
      <c r="D12" s="66">
        <v>6.8400000000000002E-2</v>
      </c>
      <c r="E12" s="66">
        <v>2.98E-2</v>
      </c>
      <c r="F12" s="66">
        <f t="shared" si="0"/>
        <v>3.8600000000000002E-2</v>
      </c>
      <c r="G12" s="66">
        <v>4.7300000000000002E-2</v>
      </c>
      <c r="H12" s="66">
        <v>4.7500000000000001E-2</v>
      </c>
      <c r="I12" s="66">
        <f t="shared" si="1"/>
        <v>4.7500000000000001E-2</v>
      </c>
      <c r="J12" s="70">
        <f t="shared" si="2"/>
        <v>4.7500000000000001E-2</v>
      </c>
    </row>
    <row r="13" spans="1:10">
      <c r="A13" s="61">
        <f t="shared" si="3"/>
        <v>34623.200000000332</v>
      </c>
      <c r="C13" s="66">
        <f>(C12+C14)/2</f>
        <v>1.205E-2</v>
      </c>
      <c r="D13" s="66">
        <f>(D12+D14)/2</f>
        <v>6.8743749999999992E-2</v>
      </c>
      <c r="E13" s="66">
        <f>(E12+E14)/2</f>
        <v>3.015E-2</v>
      </c>
      <c r="F13" s="66">
        <f t="shared" si="0"/>
        <v>3.8593749999999996E-2</v>
      </c>
      <c r="G13" s="66">
        <v>4.7599999999999996E-2</v>
      </c>
      <c r="H13" s="66">
        <v>4.7500000000000001E-2</v>
      </c>
      <c r="I13" s="66">
        <f t="shared" si="1"/>
        <v>4.7500000000000001E-2</v>
      </c>
      <c r="J13" s="70">
        <f t="shared" si="2"/>
        <v>4.7500000000000001E-2</v>
      </c>
    </row>
    <row r="14" spans="1:10">
      <c r="A14" s="61">
        <f t="shared" si="3"/>
        <v>34653.666666667035</v>
      </c>
      <c r="C14" s="66">
        <f>(C12+C15)/2</f>
        <v>1.2E-2</v>
      </c>
      <c r="D14" s="66">
        <f>(D12+D15)/2</f>
        <v>6.9087499999999996E-2</v>
      </c>
      <c r="E14" s="66">
        <f>(E12+E15)/2</f>
        <v>3.0499999999999999E-2</v>
      </c>
      <c r="F14" s="66">
        <f t="shared" si="0"/>
        <v>3.8587499999999997E-2</v>
      </c>
      <c r="G14" s="66">
        <v>5.2900000000000003E-2</v>
      </c>
      <c r="H14" s="66">
        <v>5.5E-2</v>
      </c>
      <c r="I14" s="66">
        <f t="shared" si="1"/>
        <v>5.5E-2</v>
      </c>
      <c r="J14" s="70">
        <f t="shared" si="2"/>
        <v>5.5E-2</v>
      </c>
    </row>
    <row r="15" spans="1:10">
      <c r="A15" s="61">
        <f t="shared" si="3"/>
        <v>34684.133333333739</v>
      </c>
      <c r="C15" s="66">
        <f>(C12+C18)/2</f>
        <v>1.1899999999999999E-2</v>
      </c>
      <c r="D15" s="66">
        <f>(D12+D18)/2</f>
        <v>6.9775000000000004E-2</v>
      </c>
      <c r="E15" s="66">
        <f>(E12+E18)/2</f>
        <v>3.1200000000000002E-2</v>
      </c>
      <c r="F15" s="66">
        <f t="shared" si="0"/>
        <v>3.8574999999999998E-2</v>
      </c>
      <c r="G15" s="66">
        <v>5.45E-2</v>
      </c>
      <c r="H15" s="66">
        <v>5.5E-2</v>
      </c>
      <c r="I15" s="66">
        <f t="shared" si="1"/>
        <v>5.5E-2</v>
      </c>
      <c r="J15" s="70">
        <f t="shared" si="2"/>
        <v>5.5E-2</v>
      </c>
    </row>
    <row r="16" spans="1:10">
      <c r="A16" s="61">
        <f t="shared" si="3"/>
        <v>34714.600000000442</v>
      </c>
      <c r="B16" s="62" t="s">
        <v>60</v>
      </c>
      <c r="C16" s="124">
        <f>(C15+C17)/2</f>
        <v>1.1849999999999999E-2</v>
      </c>
      <c r="D16" s="124">
        <f>(D15+D17)/2</f>
        <v>7.0118750000000007E-2</v>
      </c>
      <c r="E16" s="124">
        <f>(E15+E17)/2</f>
        <v>3.1550000000000002E-2</v>
      </c>
      <c r="F16" s="66">
        <f t="shared" si="0"/>
        <v>3.8568750000000006E-2</v>
      </c>
      <c r="G16" s="66">
        <v>5.5300000000000002E-2</v>
      </c>
      <c r="H16" s="66">
        <v>5.5E-2</v>
      </c>
      <c r="I16" s="66">
        <f t="shared" si="1"/>
        <v>5.5E-2</v>
      </c>
      <c r="J16" s="70">
        <f t="shared" si="2"/>
        <v>5.5E-2</v>
      </c>
    </row>
    <row r="17" spans="1:11">
      <c r="A17" s="61">
        <f t="shared" si="3"/>
        <v>34745.066666667146</v>
      </c>
      <c r="C17" s="66">
        <f>(C15+C18)/2</f>
        <v>1.1799999999999998E-2</v>
      </c>
      <c r="D17" s="66">
        <f>(D15+D18)/2</f>
        <v>7.0462499999999997E-2</v>
      </c>
      <c r="E17" s="66">
        <f>(E15+E18)/2</f>
        <v>3.1900000000000005E-2</v>
      </c>
      <c r="F17" s="66">
        <f t="shared" si="0"/>
        <v>3.8562499999999993E-2</v>
      </c>
      <c r="G17" s="66">
        <v>5.9200000000000003E-2</v>
      </c>
      <c r="H17" s="66">
        <v>0.06</v>
      </c>
      <c r="I17" s="66">
        <f t="shared" si="1"/>
        <v>0.06</v>
      </c>
      <c r="J17" s="70">
        <f t="shared" si="2"/>
        <v>0.06</v>
      </c>
    </row>
    <row r="18" spans="1:11">
      <c r="A18" s="61">
        <f t="shared" si="3"/>
        <v>34775.533333333849</v>
      </c>
      <c r="C18" s="66">
        <f>(C12+C24)/2</f>
        <v>1.1699999999999999E-2</v>
      </c>
      <c r="D18" s="66">
        <f>(D12+D24)/2</f>
        <v>7.1149999999999991E-2</v>
      </c>
      <c r="E18" s="66">
        <f>(E12+E24)/2</f>
        <v>3.2600000000000004E-2</v>
      </c>
      <c r="F18" s="66">
        <f t="shared" si="0"/>
        <v>3.8549999999999987E-2</v>
      </c>
      <c r="G18" s="66">
        <v>5.9800000000000006E-2</v>
      </c>
      <c r="H18" s="66">
        <v>0.06</v>
      </c>
      <c r="I18" s="66">
        <f t="shared" si="1"/>
        <v>0.06</v>
      </c>
      <c r="J18" s="70">
        <f t="shared" si="2"/>
        <v>0.06</v>
      </c>
    </row>
    <row r="19" spans="1:11">
      <c r="A19" s="61">
        <f t="shared" si="3"/>
        <v>34806.000000000553</v>
      </c>
      <c r="C19" s="66">
        <f>(C18+C20)/2</f>
        <v>1.1649999999999999E-2</v>
      </c>
      <c r="D19" s="66">
        <f>(D18+D20)/2</f>
        <v>7.1493749999999995E-2</v>
      </c>
      <c r="E19" s="66">
        <f>(E18+E20)/2</f>
        <v>3.2950000000000007E-2</v>
      </c>
      <c r="F19" s="66">
        <f t="shared" si="0"/>
        <v>3.8543749999999988E-2</v>
      </c>
      <c r="G19" s="66">
        <v>6.0499999999999998E-2</v>
      </c>
      <c r="H19" s="66">
        <v>0.06</v>
      </c>
      <c r="I19" s="66">
        <f t="shared" si="1"/>
        <v>0.06</v>
      </c>
      <c r="J19" s="70">
        <f t="shared" si="2"/>
        <v>0.06</v>
      </c>
    </row>
    <row r="20" spans="1:11">
      <c r="A20" s="61">
        <f t="shared" si="3"/>
        <v>34836.466666667257</v>
      </c>
      <c r="C20" s="66">
        <f>(C18+C21)/2</f>
        <v>1.1599999999999999E-2</v>
      </c>
      <c r="D20" s="66">
        <f>(D18+D21)/2</f>
        <v>7.1837499999999999E-2</v>
      </c>
      <c r="E20" s="66">
        <f>(E18+E21)/2</f>
        <v>3.3300000000000003E-2</v>
      </c>
      <c r="F20" s="66">
        <f t="shared" si="0"/>
        <v>3.8537499999999995E-2</v>
      </c>
      <c r="G20" s="66">
        <v>6.0100000000000001E-2</v>
      </c>
      <c r="H20" s="66">
        <v>0.06</v>
      </c>
      <c r="I20" s="66">
        <f t="shared" si="1"/>
        <v>0.06</v>
      </c>
      <c r="J20" s="70">
        <f t="shared" si="2"/>
        <v>0.06</v>
      </c>
    </row>
    <row r="21" spans="1:11">
      <c r="A21" s="61">
        <f t="shared" si="3"/>
        <v>34866.93333333396</v>
      </c>
      <c r="C21" s="66">
        <f>(C18+C24)/2</f>
        <v>1.15E-2</v>
      </c>
      <c r="D21" s="66">
        <f>(D18+D24)/2</f>
        <v>7.2524999999999992E-2</v>
      </c>
      <c r="E21" s="66">
        <f>(E18+E24)/2</f>
        <v>3.4000000000000002E-2</v>
      </c>
      <c r="F21" s="66">
        <f t="shared" si="0"/>
        <v>3.852499999999999E-2</v>
      </c>
      <c r="G21" s="66">
        <v>0.06</v>
      </c>
      <c r="H21" s="66">
        <v>0.06</v>
      </c>
      <c r="I21" s="66">
        <f t="shared" si="1"/>
        <v>0.06</v>
      </c>
      <c r="J21" s="70">
        <f t="shared" si="2"/>
        <v>0.06</v>
      </c>
      <c r="K21" s="70">
        <f>J21</f>
        <v>0.06</v>
      </c>
    </row>
    <row r="22" spans="1:11">
      <c r="A22" s="61">
        <f t="shared" si="3"/>
        <v>34897.400000000664</v>
      </c>
      <c r="C22" s="66">
        <f>(C21+C23)/2</f>
        <v>1.145E-2</v>
      </c>
      <c r="D22" s="66">
        <f>(D21+D23)/2</f>
        <v>7.2868749999999982E-2</v>
      </c>
      <c r="E22" s="66">
        <f>(E21+E23)/2</f>
        <v>3.4350000000000006E-2</v>
      </c>
      <c r="F22" s="66">
        <f t="shared" si="0"/>
        <v>3.8518749999999977E-2</v>
      </c>
      <c r="G22" s="66">
        <v>5.8499999999999996E-2</v>
      </c>
      <c r="H22" s="66">
        <v>5.7500000000000002E-2</v>
      </c>
      <c r="I22" s="66">
        <f t="shared" si="1"/>
        <v>5.7500000000000002E-2</v>
      </c>
      <c r="K22" s="70">
        <f>H22</f>
        <v>5.7500000000000002E-2</v>
      </c>
    </row>
    <row r="23" spans="1:11">
      <c r="A23" s="61">
        <f t="shared" si="3"/>
        <v>34927.866666667367</v>
      </c>
      <c r="C23" s="66">
        <f>(C21+C24)/2</f>
        <v>1.14E-2</v>
      </c>
      <c r="D23" s="66">
        <f>(D21+D24)/2</f>
        <v>7.3212499999999986E-2</v>
      </c>
      <c r="E23" s="66">
        <f>(E21+E24)/2</f>
        <v>3.4700000000000002E-2</v>
      </c>
      <c r="F23" s="66">
        <f t="shared" si="0"/>
        <v>3.8512499999999984E-2</v>
      </c>
      <c r="G23" s="66">
        <v>5.74E-2</v>
      </c>
      <c r="H23" s="66">
        <v>5.7500000000000002E-2</v>
      </c>
      <c r="I23" s="66">
        <f t="shared" si="1"/>
        <v>5.7500000000000002E-2</v>
      </c>
      <c r="K23" s="70">
        <f t="shared" ref="K23:K68" si="4">H23</f>
        <v>5.7500000000000002E-2</v>
      </c>
    </row>
    <row r="24" spans="1:11">
      <c r="A24" s="61">
        <f t="shared" si="3"/>
        <v>34958.333333334071</v>
      </c>
      <c r="C24" s="66">
        <v>1.1299999999999999E-2</v>
      </c>
      <c r="D24" s="66">
        <v>7.3899999999999993E-2</v>
      </c>
      <c r="E24" s="66">
        <v>3.5400000000000001E-2</v>
      </c>
      <c r="F24" s="66">
        <f t="shared" si="0"/>
        <v>3.8499999999999993E-2</v>
      </c>
      <c r="G24" s="66">
        <v>5.7999999999999996E-2</v>
      </c>
      <c r="H24" s="66">
        <v>5.7500000000000002E-2</v>
      </c>
      <c r="I24" s="66">
        <f t="shared" si="1"/>
        <v>5.7500000000000002E-2</v>
      </c>
      <c r="K24" s="70">
        <f t="shared" si="4"/>
        <v>5.7500000000000002E-2</v>
      </c>
    </row>
    <row r="25" spans="1:11">
      <c r="A25" s="61">
        <f t="shared" si="3"/>
        <v>34988.800000000774</v>
      </c>
      <c r="C25" s="66">
        <f>(C24+C26)/2</f>
        <v>1.1262499999999998E-2</v>
      </c>
      <c r="D25" s="66">
        <f>(D24+D26)/2</f>
        <v>7.3999999999999996E-2</v>
      </c>
      <c r="E25" s="66">
        <f>(E24+E26)/2</f>
        <v>3.5987499999999999E-2</v>
      </c>
      <c r="F25" s="66">
        <f t="shared" si="0"/>
        <v>3.8012499999999998E-2</v>
      </c>
      <c r="G25" s="66">
        <v>5.7599999999999998E-2</v>
      </c>
      <c r="H25" s="66">
        <v>5.7500000000000002E-2</v>
      </c>
      <c r="I25" s="66">
        <f t="shared" si="1"/>
        <v>5.7500000000000002E-2</v>
      </c>
      <c r="K25" s="70">
        <f t="shared" si="4"/>
        <v>5.7500000000000002E-2</v>
      </c>
    </row>
    <row r="26" spans="1:11">
      <c r="A26" s="61">
        <f t="shared" si="3"/>
        <v>35019.266666667478</v>
      </c>
      <c r="C26" s="66">
        <f>+(C24+C29)/2</f>
        <v>1.1224999999999999E-2</v>
      </c>
      <c r="D26" s="66">
        <f>+(D24+D29)/2</f>
        <v>7.4099999999999999E-2</v>
      </c>
      <c r="E26" s="66">
        <f>+(E24+E29)/2</f>
        <v>3.6574999999999996E-2</v>
      </c>
      <c r="F26" s="66">
        <f t="shared" si="0"/>
        <v>3.7525000000000003E-2</v>
      </c>
      <c r="G26" s="66">
        <v>5.7999999999999996E-2</v>
      </c>
      <c r="H26" s="66">
        <v>5.7500000000000002E-2</v>
      </c>
      <c r="I26" s="66">
        <f t="shared" si="1"/>
        <v>5.7500000000000002E-2</v>
      </c>
      <c r="K26" s="70">
        <f t="shared" si="4"/>
        <v>5.7500000000000002E-2</v>
      </c>
    </row>
    <row r="27" spans="1:11">
      <c r="A27" s="61">
        <f t="shared" si="3"/>
        <v>35049.733333334181</v>
      </c>
      <c r="C27" s="66">
        <f>(C26+C28)/2</f>
        <v>1.1206249999999999E-2</v>
      </c>
      <c r="D27" s="66">
        <f>(D26+D28)/2</f>
        <v>7.4149999999999994E-2</v>
      </c>
      <c r="E27" s="66">
        <f>(E26+E28)/2</f>
        <v>3.6868749999999999E-2</v>
      </c>
      <c r="F27" s="66">
        <f t="shared" si="0"/>
        <v>3.7281249999999995E-2</v>
      </c>
      <c r="G27" s="66">
        <v>5.5999999999999994E-2</v>
      </c>
      <c r="H27" s="66">
        <v>5.5E-2</v>
      </c>
      <c r="I27" s="66">
        <f t="shared" si="1"/>
        <v>5.5E-2</v>
      </c>
      <c r="K27" s="70">
        <f t="shared" si="4"/>
        <v>5.5E-2</v>
      </c>
    </row>
    <row r="28" spans="1:11">
      <c r="A28" s="61">
        <f t="shared" si="3"/>
        <v>35080.200000000885</v>
      </c>
      <c r="B28" s="62" t="s">
        <v>61</v>
      </c>
      <c r="C28" s="124">
        <f>(C26+C29)/2</f>
        <v>1.11875E-2</v>
      </c>
      <c r="D28" s="124">
        <f>(D26+D29)/2</f>
        <v>7.4200000000000002E-2</v>
      </c>
      <c r="E28" s="124">
        <f>(E26+E29)/2</f>
        <v>3.7162500000000001E-2</v>
      </c>
      <c r="F28" s="66">
        <f t="shared" si="0"/>
        <v>3.7037500000000001E-2</v>
      </c>
      <c r="G28" s="66">
        <v>5.5599999999999997E-2</v>
      </c>
      <c r="H28" s="66">
        <v>5.2499999999999998E-2</v>
      </c>
      <c r="I28" s="66">
        <f t="shared" si="1"/>
        <v>5.2499999999999998E-2</v>
      </c>
      <c r="K28" s="70">
        <f t="shared" si="4"/>
        <v>5.2499999999999998E-2</v>
      </c>
    </row>
    <row r="29" spans="1:11">
      <c r="A29" s="61">
        <f t="shared" si="3"/>
        <v>35110.666666667588</v>
      </c>
      <c r="C29" s="66">
        <f>(C24+C33)/2</f>
        <v>1.115E-2</v>
      </c>
      <c r="D29" s="66">
        <f>(D24+D33)/2</f>
        <v>7.4300000000000005E-2</v>
      </c>
      <c r="E29" s="66">
        <f>(E24+E33)/2</f>
        <v>3.7749999999999999E-2</v>
      </c>
      <c r="F29" s="66">
        <f t="shared" si="0"/>
        <v>3.6550000000000006E-2</v>
      </c>
      <c r="G29" s="66">
        <v>5.2199999999999996E-2</v>
      </c>
      <c r="H29" s="66">
        <v>5.2499999999999998E-2</v>
      </c>
      <c r="I29" s="66">
        <f t="shared" si="1"/>
        <v>5.2499999999999998E-2</v>
      </c>
      <c r="K29" s="70">
        <f t="shared" si="4"/>
        <v>5.2499999999999998E-2</v>
      </c>
    </row>
    <row r="30" spans="1:11">
      <c r="A30" s="61">
        <f t="shared" si="3"/>
        <v>35141.133333334292</v>
      </c>
      <c r="C30" s="66">
        <f>(C29+C31)/2</f>
        <v>1.1112500000000001E-2</v>
      </c>
      <c r="D30" s="66">
        <f>(D29+D31)/2</f>
        <v>7.4400000000000008E-2</v>
      </c>
      <c r="E30" s="66">
        <f>(E29+E31)/2</f>
        <v>3.8337499999999997E-2</v>
      </c>
      <c r="F30" s="66">
        <f t="shared" si="0"/>
        <v>3.6062500000000011E-2</v>
      </c>
      <c r="G30" s="66">
        <v>5.3099999999999994E-2</v>
      </c>
      <c r="H30" s="66">
        <v>5.2499999999999998E-2</v>
      </c>
      <c r="I30" s="66">
        <f t="shared" si="1"/>
        <v>5.2499999999999998E-2</v>
      </c>
      <c r="K30" s="70">
        <f t="shared" si="4"/>
        <v>5.2499999999999998E-2</v>
      </c>
    </row>
    <row r="31" spans="1:11">
      <c r="A31" s="61">
        <f t="shared" si="3"/>
        <v>35171.600000000995</v>
      </c>
      <c r="C31" s="66">
        <f>(C29+C33)/2</f>
        <v>1.1075E-2</v>
      </c>
      <c r="D31" s="66">
        <f>(D29+D33)/2</f>
        <v>7.4500000000000011E-2</v>
      </c>
      <c r="E31" s="66">
        <f>(E29+E33)/2</f>
        <v>3.8925000000000001E-2</v>
      </c>
      <c r="F31" s="66">
        <f t="shared" si="0"/>
        <v>3.5575000000000009E-2</v>
      </c>
      <c r="G31" s="66">
        <v>5.2199999999999996E-2</v>
      </c>
      <c r="H31" s="66">
        <v>5.2499999999999998E-2</v>
      </c>
      <c r="I31" s="66">
        <f t="shared" si="1"/>
        <v>5.2499999999999998E-2</v>
      </c>
      <c r="K31" s="70">
        <f t="shared" si="4"/>
        <v>5.2499999999999998E-2</v>
      </c>
    </row>
    <row r="32" spans="1:11">
      <c r="A32" s="61">
        <f t="shared" si="3"/>
        <v>35202.066666667699</v>
      </c>
      <c r="C32" s="66">
        <f>(C31+C33)/2</f>
        <v>1.1037499999999999E-2</v>
      </c>
      <c r="D32" s="66">
        <f>(D31+D33)/2</f>
        <v>7.46E-2</v>
      </c>
      <c r="E32" s="66">
        <f>(E31+E33)/2</f>
        <v>3.9512499999999999E-2</v>
      </c>
      <c r="F32" s="66">
        <f t="shared" si="0"/>
        <v>3.5087500000000001E-2</v>
      </c>
      <c r="G32" s="66">
        <v>5.2400000000000002E-2</v>
      </c>
      <c r="H32" s="66">
        <v>5.2499999999999998E-2</v>
      </c>
      <c r="I32" s="66">
        <f t="shared" si="1"/>
        <v>5.2499999999999998E-2</v>
      </c>
      <c r="K32" s="70">
        <f t="shared" si="4"/>
        <v>5.2499999999999998E-2</v>
      </c>
    </row>
    <row r="33" spans="1:11">
      <c r="A33" s="61">
        <f t="shared" si="3"/>
        <v>35232.533333334402</v>
      </c>
      <c r="C33" s="66">
        <v>1.0999999999999999E-2</v>
      </c>
      <c r="D33" s="66">
        <v>7.4700000000000003E-2</v>
      </c>
      <c r="E33" s="66">
        <v>4.0099999999999997E-2</v>
      </c>
      <c r="F33" s="66">
        <f>D33-E33</f>
        <v>3.4600000000000006E-2</v>
      </c>
      <c r="G33" s="66">
        <v>5.2699999999999997E-2</v>
      </c>
      <c r="H33" s="66">
        <v>5.2499999999999998E-2</v>
      </c>
      <c r="I33" s="66">
        <f t="shared" si="1"/>
        <v>5.2499999999999998E-2</v>
      </c>
      <c r="K33" s="70">
        <f t="shared" si="4"/>
        <v>5.2499999999999998E-2</v>
      </c>
    </row>
    <row r="34" spans="1:11">
      <c r="A34" s="61">
        <f t="shared" si="3"/>
        <v>35263.000000001106</v>
      </c>
      <c r="C34" s="66">
        <f>(C33+C35)/2</f>
        <v>1.0924999999999999E-2</v>
      </c>
      <c r="D34" s="66">
        <f>(D33+D35)/2</f>
        <v>7.468749999999999E-2</v>
      </c>
      <c r="E34" s="66">
        <f>(E33+E35)/2</f>
        <v>4.0099999999999997E-2</v>
      </c>
      <c r="F34" s="66">
        <f t="shared" ref="F34:F97" si="5">D34-E34</f>
        <v>3.4587499999999993E-2</v>
      </c>
      <c r="G34" s="66">
        <v>5.4000000000000006E-2</v>
      </c>
      <c r="H34" s="66">
        <v>5.2499999999999998E-2</v>
      </c>
      <c r="I34" s="66">
        <f t="shared" si="1"/>
        <v>5.2499999999999998E-2</v>
      </c>
      <c r="K34" s="70">
        <f t="shared" si="4"/>
        <v>5.2499999999999998E-2</v>
      </c>
    </row>
    <row r="35" spans="1:11">
      <c r="A35" s="61">
        <f t="shared" si="3"/>
        <v>35293.466666667809</v>
      </c>
      <c r="C35" s="66">
        <f>(C33+C37)/2</f>
        <v>1.0849999999999999E-2</v>
      </c>
      <c r="D35" s="66">
        <f>(D33+D37)/2</f>
        <v>7.4674999999999991E-2</v>
      </c>
      <c r="E35" s="66">
        <f>(E33+E37)/2</f>
        <v>4.0099999999999997E-2</v>
      </c>
      <c r="F35" s="66">
        <f t="shared" si="5"/>
        <v>3.4574999999999995E-2</v>
      </c>
      <c r="G35" s="66">
        <v>5.2199999999999996E-2</v>
      </c>
      <c r="H35" s="66">
        <v>5.2499999999999998E-2</v>
      </c>
      <c r="I35" s="66">
        <f t="shared" si="1"/>
        <v>5.2499999999999998E-2</v>
      </c>
      <c r="K35" s="70">
        <f t="shared" si="4"/>
        <v>5.2499999999999998E-2</v>
      </c>
    </row>
    <row r="36" spans="1:11">
      <c r="A36" s="61">
        <f t="shared" si="3"/>
        <v>35323.933333334513</v>
      </c>
      <c r="C36" s="66">
        <f>(C35+C37)/2</f>
        <v>1.0775E-2</v>
      </c>
      <c r="D36" s="66">
        <f>(D35+D37)/2</f>
        <v>7.4662499999999993E-2</v>
      </c>
      <c r="E36" s="66">
        <f>(E35+E37)/2</f>
        <v>4.0099999999999997E-2</v>
      </c>
      <c r="F36" s="66">
        <f t="shared" si="5"/>
        <v>3.4562499999999996E-2</v>
      </c>
      <c r="G36" s="66">
        <v>5.2999999999999999E-2</v>
      </c>
      <c r="H36" s="66">
        <v>5.2499999999999998E-2</v>
      </c>
      <c r="I36" s="66">
        <f t="shared" si="1"/>
        <v>5.2499999999999998E-2</v>
      </c>
      <c r="K36" s="70">
        <f t="shared" si="4"/>
        <v>5.2499999999999998E-2</v>
      </c>
    </row>
    <row r="37" spans="1:11">
      <c r="A37" s="61">
        <f t="shared" si="3"/>
        <v>35354.400000001217</v>
      </c>
      <c r="C37" s="66">
        <f>(C33+C42)/2</f>
        <v>1.0699999999999999E-2</v>
      </c>
      <c r="D37" s="66">
        <f>(D33+D42)/2</f>
        <v>7.4649999999999994E-2</v>
      </c>
      <c r="E37" s="66">
        <f>(E33+E42)/2</f>
        <v>4.0099999999999997E-2</v>
      </c>
      <c r="F37" s="66">
        <f t="shared" si="5"/>
        <v>3.4549999999999997E-2</v>
      </c>
      <c r="G37" s="66">
        <v>5.2400000000000002E-2</v>
      </c>
      <c r="H37" s="66">
        <v>5.2499999999999998E-2</v>
      </c>
      <c r="I37" s="66">
        <f t="shared" si="1"/>
        <v>5.2499999999999998E-2</v>
      </c>
      <c r="K37" s="70">
        <f t="shared" si="4"/>
        <v>5.2499999999999998E-2</v>
      </c>
    </row>
    <row r="38" spans="1:11">
      <c r="A38" s="61">
        <f t="shared" si="3"/>
        <v>35384.86666666792</v>
      </c>
      <c r="C38" s="66">
        <f>(C37+C39)/2</f>
        <v>1.0662499999999998E-2</v>
      </c>
      <c r="D38" s="66">
        <f>(D37+D39)/2</f>
        <v>7.4643749999999995E-2</v>
      </c>
      <c r="E38" s="66">
        <f>(E37+E39)/2</f>
        <v>4.0099999999999997E-2</v>
      </c>
      <c r="F38" s="66">
        <f t="shared" si="5"/>
        <v>3.4543749999999998E-2</v>
      </c>
      <c r="G38" s="66">
        <v>5.3099999999999994E-2</v>
      </c>
      <c r="H38" s="66">
        <v>5.2499999999999998E-2</v>
      </c>
      <c r="I38" s="66">
        <f t="shared" si="1"/>
        <v>5.2499999999999998E-2</v>
      </c>
      <c r="K38" s="70">
        <f t="shared" si="4"/>
        <v>5.2499999999999998E-2</v>
      </c>
    </row>
    <row r="39" spans="1:11">
      <c r="A39" s="61">
        <f t="shared" si="3"/>
        <v>35415.333333334624</v>
      </c>
      <c r="C39" s="66">
        <f>(C37+C40)/2</f>
        <v>1.0624999999999999E-2</v>
      </c>
      <c r="D39" s="66">
        <f>(D37+D40)/2</f>
        <v>7.4637499999999996E-2</v>
      </c>
      <c r="E39" s="66">
        <f>(E37+E40)/2</f>
        <v>4.0099999999999997E-2</v>
      </c>
      <c r="F39" s="66">
        <f t="shared" si="5"/>
        <v>3.4537499999999999E-2</v>
      </c>
      <c r="G39" s="66">
        <v>5.2900000000000003E-2</v>
      </c>
      <c r="H39" s="66">
        <v>5.2499999999999998E-2</v>
      </c>
      <c r="I39" s="66">
        <f t="shared" si="1"/>
        <v>5.2499999999999998E-2</v>
      </c>
      <c r="K39" s="70">
        <f t="shared" si="4"/>
        <v>5.2499999999999998E-2</v>
      </c>
    </row>
    <row r="40" spans="1:11">
      <c r="A40" s="61">
        <f t="shared" si="3"/>
        <v>35445.800000001327</v>
      </c>
      <c r="B40" s="62" t="s">
        <v>62</v>
      </c>
      <c r="C40" s="124">
        <f>(C37+C42)/2</f>
        <v>1.055E-2</v>
      </c>
      <c r="D40" s="124">
        <f>(D37+D42)/2</f>
        <v>7.4624999999999997E-2</v>
      </c>
      <c r="E40" s="124">
        <f>(E37+E42)/2</f>
        <v>4.0099999999999997E-2</v>
      </c>
      <c r="F40" s="66">
        <f t="shared" si="5"/>
        <v>3.4525E-2</v>
      </c>
      <c r="G40" s="66">
        <v>5.2499999999999998E-2</v>
      </c>
      <c r="H40" s="66">
        <v>5.2499999999999998E-2</v>
      </c>
      <c r="I40" s="66">
        <f t="shared" si="1"/>
        <v>5.2499999999999998E-2</v>
      </c>
      <c r="K40" s="70">
        <f t="shared" si="4"/>
        <v>5.2499999999999998E-2</v>
      </c>
    </row>
    <row r="41" spans="1:11">
      <c r="A41" s="61">
        <f t="shared" si="3"/>
        <v>35476.266666668031</v>
      </c>
      <c r="C41" s="66">
        <f>(C40+C42)/2</f>
        <v>1.0475E-2</v>
      </c>
      <c r="D41" s="66">
        <f>(D40+D42)/2</f>
        <v>7.4612499999999998E-2</v>
      </c>
      <c r="E41" s="66">
        <f>(E40+E42)/2</f>
        <v>4.0099999999999997E-2</v>
      </c>
      <c r="F41" s="66">
        <f t="shared" si="5"/>
        <v>3.4512500000000002E-2</v>
      </c>
      <c r="G41" s="66">
        <v>5.1900000000000002E-2</v>
      </c>
      <c r="H41" s="66">
        <v>5.2499999999999998E-2</v>
      </c>
      <c r="I41" s="66">
        <f t="shared" si="1"/>
        <v>5.2499999999999998E-2</v>
      </c>
      <c r="K41" s="70">
        <f t="shared" si="4"/>
        <v>5.2499999999999998E-2</v>
      </c>
    </row>
    <row r="42" spans="1:11">
      <c r="A42" s="61">
        <f t="shared" si="3"/>
        <v>35506.733333334734</v>
      </c>
      <c r="C42" s="66">
        <v>1.04E-2</v>
      </c>
      <c r="D42" s="66">
        <v>7.46E-2</v>
      </c>
      <c r="E42" s="66">
        <v>4.0099999999999997E-2</v>
      </c>
      <c r="F42" s="66">
        <f t="shared" si="5"/>
        <v>3.4500000000000003E-2</v>
      </c>
      <c r="G42" s="66">
        <v>5.3899999999999997E-2</v>
      </c>
      <c r="H42" s="66">
        <v>5.5E-2</v>
      </c>
      <c r="I42" s="66">
        <f t="shared" si="1"/>
        <v>5.5E-2</v>
      </c>
      <c r="K42" s="70">
        <f t="shared" si="4"/>
        <v>5.5E-2</v>
      </c>
    </row>
    <row r="43" spans="1:11">
      <c r="A43" s="61">
        <f t="shared" si="3"/>
        <v>35537.200000001438</v>
      </c>
      <c r="C43" s="66">
        <f>(C42+C44)/2</f>
        <v>1.0387499999999999E-2</v>
      </c>
      <c r="D43" s="66">
        <f>(D42+D44)/2</f>
        <v>7.4700000000000003E-2</v>
      </c>
      <c r="E43" s="66">
        <f>(E42+E44)/2</f>
        <v>4.0174999999999995E-2</v>
      </c>
      <c r="F43" s="66">
        <f t="shared" si="5"/>
        <v>3.4525000000000007E-2</v>
      </c>
      <c r="G43" s="66">
        <v>5.5099999999999996E-2</v>
      </c>
      <c r="H43" s="66">
        <v>5.5E-2</v>
      </c>
      <c r="I43" s="66">
        <f t="shared" si="1"/>
        <v>5.5E-2</v>
      </c>
      <c r="K43" s="70">
        <f t="shared" si="4"/>
        <v>5.5E-2</v>
      </c>
    </row>
    <row r="44" spans="1:11">
      <c r="A44" s="61">
        <f t="shared" si="3"/>
        <v>35567.666666668141</v>
      </c>
      <c r="C44" s="66">
        <f>(C42+C45)/2</f>
        <v>1.0374999999999999E-2</v>
      </c>
      <c r="D44" s="66">
        <f>(D42+D45)/2</f>
        <v>7.4800000000000005E-2</v>
      </c>
      <c r="E44" s="66">
        <f>(E42+E45)/2</f>
        <v>4.0249999999999994E-2</v>
      </c>
      <c r="F44" s="66">
        <f t="shared" si="5"/>
        <v>3.4550000000000011E-2</v>
      </c>
      <c r="G44" s="66">
        <v>5.5E-2</v>
      </c>
      <c r="H44" s="66">
        <v>5.5E-2</v>
      </c>
      <c r="I44" s="66">
        <f t="shared" si="1"/>
        <v>5.5E-2</v>
      </c>
      <c r="K44" s="70">
        <f t="shared" si="4"/>
        <v>5.5E-2</v>
      </c>
    </row>
    <row r="45" spans="1:11">
      <c r="A45" s="61">
        <f t="shared" si="3"/>
        <v>35598.133333334845</v>
      </c>
      <c r="C45" s="66">
        <f>(C42+C48)/2</f>
        <v>1.035E-2</v>
      </c>
      <c r="D45" s="66">
        <f>(D42+D48)/2</f>
        <v>7.4999999999999997E-2</v>
      </c>
      <c r="E45" s="66">
        <f>(E42+E48)/2</f>
        <v>4.0399999999999998E-2</v>
      </c>
      <c r="F45" s="66">
        <f t="shared" si="5"/>
        <v>3.4599999999999999E-2</v>
      </c>
      <c r="G45" s="66">
        <v>5.5599999999999997E-2</v>
      </c>
      <c r="H45" s="66">
        <v>5.5E-2</v>
      </c>
      <c r="I45" s="66">
        <f t="shared" si="1"/>
        <v>5.5E-2</v>
      </c>
      <c r="K45" s="70">
        <f t="shared" si="4"/>
        <v>5.5E-2</v>
      </c>
    </row>
    <row r="46" spans="1:11">
      <c r="A46" s="61">
        <f t="shared" si="3"/>
        <v>35628.600000001548</v>
      </c>
      <c r="C46" s="66">
        <f>(C45+C47)/2</f>
        <v>1.0337499999999999E-2</v>
      </c>
      <c r="D46" s="66">
        <f>(D45+D47)/2</f>
        <v>7.51E-2</v>
      </c>
      <c r="E46" s="66">
        <f>(E45+E47)/2</f>
        <v>4.0474999999999997E-2</v>
      </c>
      <c r="F46" s="66">
        <f t="shared" si="5"/>
        <v>3.4625000000000003E-2</v>
      </c>
      <c r="G46" s="66">
        <v>5.5199999999999999E-2</v>
      </c>
      <c r="H46" s="66">
        <v>5.5E-2</v>
      </c>
      <c r="I46" s="66">
        <f t="shared" si="1"/>
        <v>5.5E-2</v>
      </c>
      <c r="K46" s="70">
        <f t="shared" si="4"/>
        <v>5.5E-2</v>
      </c>
    </row>
    <row r="47" spans="1:11">
      <c r="A47" s="61">
        <f t="shared" si="3"/>
        <v>35659.066666668252</v>
      </c>
      <c r="C47" s="66">
        <f>(C45+C48)/2</f>
        <v>1.0325000000000001E-2</v>
      </c>
      <c r="D47" s="66">
        <f>(D45+D48)/2</f>
        <v>7.5199999999999989E-2</v>
      </c>
      <c r="E47" s="66">
        <f>(E45+E48)/2</f>
        <v>4.0550000000000003E-2</v>
      </c>
      <c r="F47" s="66">
        <f t="shared" si="5"/>
        <v>3.4649999999999986E-2</v>
      </c>
      <c r="G47" s="66">
        <v>5.5399999999999998E-2</v>
      </c>
      <c r="H47" s="66">
        <v>5.5E-2</v>
      </c>
      <c r="I47" s="66">
        <f t="shared" si="1"/>
        <v>5.5E-2</v>
      </c>
      <c r="K47" s="70">
        <f t="shared" si="4"/>
        <v>5.5E-2</v>
      </c>
    </row>
    <row r="48" spans="1:11">
      <c r="A48" s="61">
        <f t="shared" si="3"/>
        <v>35689.533333334955</v>
      </c>
      <c r="C48" s="66">
        <v>1.03E-2</v>
      </c>
      <c r="D48" s="66">
        <v>7.5399999999999995E-2</v>
      </c>
      <c r="E48" s="66">
        <v>4.07E-2</v>
      </c>
      <c r="F48" s="66">
        <f t="shared" si="5"/>
        <v>3.4699999999999995E-2</v>
      </c>
      <c r="G48" s="66">
        <v>5.5399999999999998E-2</v>
      </c>
      <c r="H48" s="66">
        <v>5.5E-2</v>
      </c>
      <c r="I48" s="66">
        <f t="shared" si="1"/>
        <v>5.5E-2</v>
      </c>
      <c r="K48" s="70">
        <f t="shared" si="4"/>
        <v>5.5E-2</v>
      </c>
    </row>
    <row r="49" spans="1:11">
      <c r="A49" s="61">
        <f t="shared" si="3"/>
        <v>35720.000000001659</v>
      </c>
      <c r="C49" s="66">
        <f>(C48+C50)/2</f>
        <v>1.0200000000000001E-2</v>
      </c>
      <c r="D49" s="66">
        <f>(D48+D50)/2</f>
        <v>7.5237499999999999E-2</v>
      </c>
      <c r="E49" s="66">
        <f>(E48+E50)/2</f>
        <v>4.0675000000000003E-2</v>
      </c>
      <c r="F49" s="66">
        <f t="shared" si="5"/>
        <v>3.4562499999999996E-2</v>
      </c>
      <c r="G49" s="66">
        <v>5.5E-2</v>
      </c>
      <c r="H49" s="66">
        <v>5.5E-2</v>
      </c>
      <c r="I49" s="66">
        <f t="shared" si="1"/>
        <v>5.5E-2</v>
      </c>
      <c r="K49" s="70">
        <f t="shared" si="4"/>
        <v>5.5E-2</v>
      </c>
    </row>
    <row r="50" spans="1:11">
      <c r="A50" s="61">
        <f t="shared" si="3"/>
        <v>35750.466666668362</v>
      </c>
      <c r="C50" s="66">
        <f>(C48+C51)/2</f>
        <v>1.01E-2</v>
      </c>
      <c r="D50" s="66">
        <f>(D48+D51)/2</f>
        <v>7.5075000000000003E-2</v>
      </c>
      <c r="E50" s="66">
        <f>(E48+E51)/2</f>
        <v>4.0649999999999999E-2</v>
      </c>
      <c r="F50" s="66">
        <f t="shared" si="5"/>
        <v>3.4425000000000004E-2</v>
      </c>
      <c r="G50" s="66">
        <v>5.5199999999999999E-2</v>
      </c>
      <c r="H50" s="66">
        <v>5.5E-2</v>
      </c>
      <c r="I50" s="66">
        <f t="shared" si="1"/>
        <v>5.5E-2</v>
      </c>
      <c r="K50" s="70">
        <f t="shared" si="4"/>
        <v>5.5E-2</v>
      </c>
    </row>
    <row r="51" spans="1:11">
      <c r="A51" s="61">
        <f t="shared" si="3"/>
        <v>35780.933333335066</v>
      </c>
      <c r="C51" s="66">
        <f>(C48+C54)/2</f>
        <v>9.8999999999999991E-3</v>
      </c>
      <c r="D51" s="66">
        <f>(D48+D54)/2</f>
        <v>7.4749999999999997E-2</v>
      </c>
      <c r="E51" s="66">
        <f>(E48+E54)/2</f>
        <v>4.0599999999999997E-2</v>
      </c>
      <c r="F51" s="66">
        <f t="shared" si="5"/>
        <v>3.415E-2</v>
      </c>
      <c r="G51" s="66">
        <v>5.5E-2</v>
      </c>
      <c r="H51" s="66">
        <v>5.5E-2</v>
      </c>
      <c r="I51" s="66">
        <f t="shared" si="1"/>
        <v>5.5E-2</v>
      </c>
      <c r="K51" s="70">
        <f t="shared" si="4"/>
        <v>5.5E-2</v>
      </c>
    </row>
    <row r="52" spans="1:11">
      <c r="A52" s="61">
        <f t="shared" si="3"/>
        <v>35811.40000000177</v>
      </c>
      <c r="B52" s="62" t="s">
        <v>63</v>
      </c>
      <c r="C52" s="66">
        <f>(C51+C53)/2</f>
        <v>9.7999999999999997E-3</v>
      </c>
      <c r="D52" s="66">
        <f>(D51+D53)/2</f>
        <v>7.4587500000000001E-2</v>
      </c>
      <c r="E52" s="66">
        <f>(E51+E53)/2</f>
        <v>4.0575E-2</v>
      </c>
      <c r="F52" s="66">
        <f t="shared" si="5"/>
        <v>3.4012500000000001E-2</v>
      </c>
      <c r="G52" s="66">
        <v>5.5599999999999997E-2</v>
      </c>
      <c r="H52" s="66">
        <v>5.5E-2</v>
      </c>
      <c r="I52" s="66">
        <f t="shared" si="1"/>
        <v>5.5E-2</v>
      </c>
      <c r="K52" s="70">
        <f t="shared" si="4"/>
        <v>5.5E-2</v>
      </c>
    </row>
    <row r="53" spans="1:11">
      <c r="A53" s="61">
        <f t="shared" si="3"/>
        <v>35841.866666668473</v>
      </c>
      <c r="C53" s="66">
        <f>(C51+C54)/2</f>
        <v>9.7000000000000003E-3</v>
      </c>
      <c r="D53" s="66">
        <f>(D51+D54)/2</f>
        <v>7.4424999999999991E-2</v>
      </c>
      <c r="E53" s="66">
        <f>(E51+E54)/2</f>
        <v>4.0550000000000003E-2</v>
      </c>
      <c r="F53" s="66">
        <f t="shared" si="5"/>
        <v>3.3874999999999988E-2</v>
      </c>
      <c r="G53" s="66">
        <v>5.5099999999999996E-2</v>
      </c>
      <c r="H53" s="66">
        <v>5.5E-2</v>
      </c>
      <c r="I53" s="66">
        <f t="shared" si="1"/>
        <v>5.5E-2</v>
      </c>
      <c r="K53" s="70">
        <f t="shared" si="4"/>
        <v>5.5E-2</v>
      </c>
    </row>
    <row r="54" spans="1:11">
      <c r="A54" s="61">
        <f t="shared" si="3"/>
        <v>35872.333333335177</v>
      </c>
      <c r="C54" s="66">
        <v>9.4999999999999998E-3</v>
      </c>
      <c r="D54" s="66">
        <v>7.4099999999999999E-2</v>
      </c>
      <c r="E54" s="66">
        <v>4.0500000000000001E-2</v>
      </c>
      <c r="F54" s="66">
        <f t="shared" si="5"/>
        <v>3.3599999999999998E-2</v>
      </c>
      <c r="G54" s="66">
        <v>5.4900000000000004E-2</v>
      </c>
      <c r="H54" s="66">
        <v>5.5E-2</v>
      </c>
      <c r="I54" s="66">
        <f t="shared" si="1"/>
        <v>5.5E-2</v>
      </c>
      <c r="K54" s="70">
        <f t="shared" si="4"/>
        <v>5.5E-2</v>
      </c>
    </row>
    <row r="55" spans="1:11">
      <c r="A55" s="61">
        <f t="shared" si="3"/>
        <v>35902.80000000188</v>
      </c>
      <c r="C55" s="66">
        <f>(C54+C56)/2</f>
        <v>9.4999999999999998E-3</v>
      </c>
      <c r="D55" s="66">
        <f>(D54+D56)/2</f>
        <v>7.4062500000000003E-2</v>
      </c>
      <c r="E55" s="66">
        <f>(E54+E56)/2</f>
        <v>4.0500000000000001E-2</v>
      </c>
      <c r="F55" s="66">
        <f t="shared" si="5"/>
        <v>3.3562500000000002E-2</v>
      </c>
      <c r="G55" s="66">
        <v>5.45E-2</v>
      </c>
      <c r="H55" s="66">
        <v>5.5E-2</v>
      </c>
      <c r="I55" s="66">
        <f t="shared" si="1"/>
        <v>5.5E-2</v>
      </c>
      <c r="K55" s="70">
        <f t="shared" si="4"/>
        <v>5.5E-2</v>
      </c>
    </row>
    <row r="56" spans="1:11">
      <c r="A56" s="61">
        <f t="shared" si="3"/>
        <v>35933.266666668584</v>
      </c>
      <c r="C56" s="66">
        <f>(C54+C57)/2</f>
        <v>9.4999999999999998E-3</v>
      </c>
      <c r="D56" s="66">
        <f>(D54+D57)/2</f>
        <v>7.4025000000000007E-2</v>
      </c>
      <c r="E56" s="66">
        <f>(E54+E57)/2</f>
        <v>4.0500000000000001E-2</v>
      </c>
      <c r="F56" s="66">
        <f t="shared" si="5"/>
        <v>3.3525000000000006E-2</v>
      </c>
      <c r="G56" s="66">
        <v>5.4900000000000004E-2</v>
      </c>
      <c r="H56" s="66">
        <v>5.5E-2</v>
      </c>
      <c r="I56" s="66">
        <f t="shared" si="1"/>
        <v>5.5E-2</v>
      </c>
      <c r="K56" s="70">
        <f t="shared" si="4"/>
        <v>5.5E-2</v>
      </c>
    </row>
    <row r="57" spans="1:11">
      <c r="A57" s="61">
        <f t="shared" si="3"/>
        <v>35963.733333335287</v>
      </c>
      <c r="C57" s="66">
        <f>(C54+C60)/2</f>
        <v>9.4999999999999998E-3</v>
      </c>
      <c r="D57" s="66">
        <f>(D54+D60)/2</f>
        <v>7.3950000000000002E-2</v>
      </c>
      <c r="E57" s="66">
        <f>(E54+E60)/2</f>
        <v>4.0500000000000001E-2</v>
      </c>
      <c r="F57" s="66">
        <f t="shared" si="5"/>
        <v>3.3450000000000001E-2</v>
      </c>
      <c r="G57" s="66">
        <v>5.5599999999999997E-2</v>
      </c>
      <c r="H57" s="66">
        <v>5.5E-2</v>
      </c>
      <c r="I57" s="66">
        <f t="shared" si="1"/>
        <v>5.5E-2</v>
      </c>
      <c r="K57" s="70">
        <f t="shared" si="4"/>
        <v>5.5E-2</v>
      </c>
    </row>
    <row r="58" spans="1:11">
      <c r="A58" s="61">
        <f t="shared" si="3"/>
        <v>35994.200000001991</v>
      </c>
      <c r="C58" s="66">
        <f>(C57+C59)/2</f>
        <v>9.4999999999999998E-3</v>
      </c>
      <c r="D58" s="66">
        <f>(D57+D59)/2</f>
        <v>7.3912499999999992E-2</v>
      </c>
      <c r="E58" s="66">
        <f>(E57+E59)/2</f>
        <v>4.0500000000000001E-2</v>
      </c>
      <c r="F58" s="66">
        <f t="shared" si="5"/>
        <v>3.3412499999999991E-2</v>
      </c>
      <c r="G58" s="66">
        <v>5.5399999999999998E-2</v>
      </c>
      <c r="H58" s="66">
        <v>5.5E-2</v>
      </c>
      <c r="I58" s="66">
        <f t="shared" si="1"/>
        <v>5.5E-2</v>
      </c>
      <c r="K58" s="70">
        <f t="shared" si="4"/>
        <v>5.5E-2</v>
      </c>
    </row>
    <row r="59" spans="1:11">
      <c r="A59" s="61">
        <f t="shared" si="3"/>
        <v>36024.666666668694</v>
      </c>
      <c r="C59" s="66">
        <f>(C57+C60)/2</f>
        <v>9.4999999999999998E-3</v>
      </c>
      <c r="D59" s="66">
        <f>(D57+D60)/2</f>
        <v>7.3874999999999996E-2</v>
      </c>
      <c r="E59" s="66">
        <f>(E57+E60)/2</f>
        <v>4.0500000000000001E-2</v>
      </c>
      <c r="F59" s="66">
        <f t="shared" si="5"/>
        <v>3.3374999999999995E-2</v>
      </c>
      <c r="G59" s="66">
        <v>5.5500000000000001E-2</v>
      </c>
      <c r="H59" s="66">
        <v>5.5E-2</v>
      </c>
      <c r="I59" s="66">
        <f t="shared" si="1"/>
        <v>5.5E-2</v>
      </c>
      <c r="K59" s="70">
        <f t="shared" si="4"/>
        <v>5.5E-2</v>
      </c>
    </row>
    <row r="60" spans="1:11">
      <c r="A60" s="61">
        <f t="shared" si="3"/>
        <v>36055.133333335398</v>
      </c>
      <c r="C60" s="66">
        <v>9.4999999999999998E-3</v>
      </c>
      <c r="D60" s="66">
        <v>7.3800000000000004E-2</v>
      </c>
      <c r="E60" s="66">
        <v>4.0500000000000001E-2</v>
      </c>
      <c r="F60" s="66">
        <f t="shared" si="5"/>
        <v>3.3300000000000003E-2</v>
      </c>
      <c r="G60" s="66">
        <v>5.5099999999999996E-2</v>
      </c>
      <c r="H60" s="66">
        <v>5.2499999999999998E-2</v>
      </c>
      <c r="I60" s="66">
        <f t="shared" si="1"/>
        <v>5.2499999999999998E-2</v>
      </c>
      <c r="K60" s="70">
        <f t="shared" si="4"/>
        <v>5.2499999999999998E-2</v>
      </c>
    </row>
    <row r="61" spans="1:11">
      <c r="A61" s="61">
        <f t="shared" si="3"/>
        <v>36085.600000002101</v>
      </c>
      <c r="C61" s="66">
        <f>(C60+C62)/2</f>
        <v>9.4374999999999997E-3</v>
      </c>
      <c r="D61" s="66">
        <f>(D60+D62)/2</f>
        <v>7.3312500000000003E-2</v>
      </c>
      <c r="E61" s="66">
        <f>(E60+E62)/2</f>
        <v>4.0150000000000005E-2</v>
      </c>
      <c r="F61" s="66">
        <f t="shared" si="5"/>
        <v>3.3162499999999998E-2</v>
      </c>
      <c r="G61" s="66">
        <v>5.0700000000000002E-2</v>
      </c>
      <c r="H61" s="66">
        <v>0.05</v>
      </c>
      <c r="I61" s="66">
        <f t="shared" si="1"/>
        <v>0.05</v>
      </c>
      <c r="K61" s="70">
        <f t="shared" si="4"/>
        <v>0.05</v>
      </c>
    </row>
    <row r="62" spans="1:11">
      <c r="A62" s="61">
        <f t="shared" si="3"/>
        <v>36116.066666668805</v>
      </c>
      <c r="C62" s="66">
        <f>(C60+C63)/2</f>
        <v>9.3749999999999997E-3</v>
      </c>
      <c r="D62" s="66">
        <f>(D60+D63)/2</f>
        <v>7.2825000000000001E-2</v>
      </c>
      <c r="E62" s="66">
        <f>(E60+E63)/2</f>
        <v>3.9800000000000002E-2</v>
      </c>
      <c r="F62" s="66">
        <f t="shared" si="5"/>
        <v>3.3024999999999999E-2</v>
      </c>
      <c r="G62" s="66">
        <v>4.8300000000000003E-2</v>
      </c>
      <c r="H62" s="66">
        <v>4.7500000000000001E-2</v>
      </c>
      <c r="I62" s="66">
        <f t="shared" si="1"/>
        <v>4.7500000000000001E-2</v>
      </c>
      <c r="K62" s="70">
        <f t="shared" si="4"/>
        <v>4.7500000000000001E-2</v>
      </c>
    </row>
    <row r="63" spans="1:11">
      <c r="A63" s="61">
        <f t="shared" si="3"/>
        <v>36146.533333335508</v>
      </c>
      <c r="C63" s="66">
        <f>(C60+C66)/2</f>
        <v>9.2499999999999995E-3</v>
      </c>
      <c r="D63" s="66">
        <f>(D60+D66)/2</f>
        <v>7.1849999999999997E-2</v>
      </c>
      <c r="E63" s="66">
        <f>(E60+E66)/2</f>
        <v>3.9099999999999996E-2</v>
      </c>
      <c r="F63" s="66">
        <f t="shared" si="5"/>
        <v>3.2750000000000001E-2</v>
      </c>
      <c r="G63" s="66">
        <v>4.6799999999999994E-2</v>
      </c>
      <c r="H63" s="66">
        <v>4.7500000000000001E-2</v>
      </c>
      <c r="I63" s="66">
        <f t="shared" si="1"/>
        <v>4.7500000000000001E-2</v>
      </c>
      <c r="K63" s="70">
        <f t="shared" si="4"/>
        <v>4.7500000000000001E-2</v>
      </c>
    </row>
    <row r="64" spans="1:11">
      <c r="A64" s="61">
        <f t="shared" si="3"/>
        <v>36177.000000002212</v>
      </c>
      <c r="B64" s="62" t="s">
        <v>64</v>
      </c>
      <c r="C64" s="66">
        <f>(C63+C65)/2</f>
        <v>9.1874999999999995E-3</v>
      </c>
      <c r="D64" s="66">
        <f>(D63+D65)/2</f>
        <v>7.1362499999999995E-2</v>
      </c>
      <c r="E64" s="66">
        <f>(E63+E65)/2</f>
        <v>3.8749999999999993E-2</v>
      </c>
      <c r="F64" s="66">
        <f t="shared" si="5"/>
        <v>3.2612500000000003E-2</v>
      </c>
      <c r="G64" s="66">
        <v>4.6300000000000001E-2</v>
      </c>
      <c r="H64" s="66">
        <v>4.7500000000000001E-2</v>
      </c>
      <c r="I64" s="66">
        <f t="shared" si="1"/>
        <v>4.7500000000000001E-2</v>
      </c>
      <c r="K64" s="70">
        <f t="shared" si="4"/>
        <v>4.7500000000000001E-2</v>
      </c>
    </row>
    <row r="65" spans="1:12">
      <c r="A65" s="61">
        <f t="shared" si="3"/>
        <v>36207.466666668915</v>
      </c>
      <c r="C65" s="66">
        <f>(C63+C66)/2</f>
        <v>9.1249999999999994E-3</v>
      </c>
      <c r="D65" s="66">
        <f>(D63+D66)/2</f>
        <v>7.0874999999999994E-2</v>
      </c>
      <c r="E65" s="66">
        <f>(E63+E66)/2</f>
        <v>3.8399999999999997E-2</v>
      </c>
      <c r="F65" s="66">
        <f t="shared" si="5"/>
        <v>3.2474999999999997E-2</v>
      </c>
      <c r="G65" s="66">
        <v>4.7599999999999996E-2</v>
      </c>
      <c r="H65" s="66">
        <v>4.7500000000000001E-2</v>
      </c>
      <c r="I65" s="66">
        <f t="shared" si="1"/>
        <v>4.7500000000000001E-2</v>
      </c>
      <c r="K65" s="70">
        <f t="shared" si="4"/>
        <v>4.7500000000000001E-2</v>
      </c>
    </row>
    <row r="66" spans="1:12">
      <c r="A66" s="61">
        <f t="shared" si="3"/>
        <v>36237.933333335619</v>
      </c>
      <c r="C66" s="66">
        <v>8.9999999999999993E-3</v>
      </c>
      <c r="D66" s="66">
        <v>6.9900000000000004E-2</v>
      </c>
      <c r="E66" s="66">
        <v>3.7699999999999997E-2</v>
      </c>
      <c r="F66" s="66">
        <f t="shared" si="5"/>
        <v>3.2200000000000006E-2</v>
      </c>
      <c r="G66" s="66">
        <v>4.8099999999999997E-2</v>
      </c>
      <c r="H66" s="66">
        <v>4.7500000000000001E-2</v>
      </c>
      <c r="I66" s="66">
        <f t="shared" si="1"/>
        <v>4.7500000000000001E-2</v>
      </c>
      <c r="K66" s="70">
        <f t="shared" si="4"/>
        <v>4.7500000000000001E-2</v>
      </c>
    </row>
    <row r="67" spans="1:12">
      <c r="A67" s="61">
        <f t="shared" si="3"/>
        <v>36268.400000002322</v>
      </c>
      <c r="C67" s="66">
        <f>(C66+C68)/2</f>
        <v>9.0375000000000004E-3</v>
      </c>
      <c r="D67" s="66">
        <f>(D66+D68)/2</f>
        <v>7.0000000000000007E-2</v>
      </c>
      <c r="E67" s="66">
        <f>(E66+E68)/2</f>
        <v>3.7737499999999993E-2</v>
      </c>
      <c r="F67" s="66">
        <f t="shared" si="5"/>
        <v>3.2262500000000013E-2</v>
      </c>
      <c r="G67" s="66">
        <v>4.7400000000000005E-2</v>
      </c>
      <c r="H67" s="66">
        <v>4.7500000000000001E-2</v>
      </c>
      <c r="I67" s="66">
        <f t="shared" si="1"/>
        <v>4.7500000000000001E-2</v>
      </c>
      <c r="K67" s="70">
        <f t="shared" si="4"/>
        <v>4.7500000000000001E-2</v>
      </c>
    </row>
    <row r="68" spans="1:12">
      <c r="A68" s="61">
        <f t="shared" si="3"/>
        <v>36298.866666669026</v>
      </c>
      <c r="C68" s="66">
        <f>(C66+C69)/2</f>
        <v>9.0749999999999997E-3</v>
      </c>
      <c r="D68" s="66">
        <f>(D66+D69)/2</f>
        <v>7.0099999999999996E-2</v>
      </c>
      <c r="E68" s="66">
        <f>(E66+E69)/2</f>
        <v>3.7774999999999996E-2</v>
      </c>
      <c r="F68" s="66">
        <f t="shared" si="5"/>
        <v>3.2325E-2</v>
      </c>
      <c r="G68" s="66">
        <v>4.7400000000000005E-2</v>
      </c>
      <c r="H68" s="66">
        <v>4.7500000000000001E-2</v>
      </c>
      <c r="I68" s="66">
        <f t="shared" ref="I68:I131" si="6">H68</f>
        <v>4.7500000000000001E-2</v>
      </c>
      <c r="K68" s="70">
        <f t="shared" si="4"/>
        <v>4.7500000000000001E-2</v>
      </c>
      <c r="L68" s="70">
        <f>K68</f>
        <v>4.7500000000000001E-2</v>
      </c>
    </row>
    <row r="69" spans="1:12">
      <c r="A69" s="61">
        <f t="shared" si="3"/>
        <v>36329.33333333573</v>
      </c>
      <c r="C69" s="66">
        <f>(C66+C72)/2</f>
        <v>9.1499999999999984E-3</v>
      </c>
      <c r="D69" s="66">
        <f>(D66+D72)/2</f>
        <v>7.0300000000000001E-2</v>
      </c>
      <c r="E69" s="66">
        <f>(E66+E72)/2</f>
        <v>3.7849999999999995E-2</v>
      </c>
      <c r="F69" s="66">
        <f t="shared" si="5"/>
        <v>3.2450000000000007E-2</v>
      </c>
      <c r="G69" s="66">
        <v>4.7599999999999996E-2</v>
      </c>
      <c r="H69" s="66">
        <v>0.05</v>
      </c>
      <c r="I69" s="66">
        <f t="shared" si="6"/>
        <v>0.05</v>
      </c>
      <c r="L69" s="70">
        <f>H69</f>
        <v>0.05</v>
      </c>
    </row>
    <row r="70" spans="1:12">
      <c r="A70" s="61">
        <f t="shared" ref="A70:A133" si="7">+A69+30.4666666667</f>
        <v>36359.800000002433</v>
      </c>
      <c r="C70" s="66">
        <f>(C69+C71)/2</f>
        <v>9.1874999999999978E-3</v>
      </c>
      <c r="D70" s="66">
        <f>(D69+D71)/2</f>
        <v>7.0400000000000004E-2</v>
      </c>
      <c r="E70" s="66">
        <f>(E69+E71)/2</f>
        <v>3.7887499999999998E-2</v>
      </c>
      <c r="F70" s="66">
        <f t="shared" si="5"/>
        <v>3.2512500000000007E-2</v>
      </c>
      <c r="G70" s="66">
        <v>4.99E-2</v>
      </c>
      <c r="H70" s="66">
        <v>0.05</v>
      </c>
      <c r="I70" s="66">
        <f t="shared" si="6"/>
        <v>0.05</v>
      </c>
      <c r="L70" s="70">
        <f t="shared" ref="L70:L86" si="8">H70</f>
        <v>0.05</v>
      </c>
    </row>
    <row r="71" spans="1:12">
      <c r="A71" s="61">
        <f t="shared" si="7"/>
        <v>36390.266666669137</v>
      </c>
      <c r="C71" s="66">
        <f>(C69+C72)/2</f>
        <v>9.2249999999999988E-3</v>
      </c>
      <c r="D71" s="66">
        <f>(D69+D72)/2</f>
        <v>7.0500000000000007E-2</v>
      </c>
      <c r="E71" s="66">
        <f>(E69+E72)/2</f>
        <v>3.7925E-2</v>
      </c>
      <c r="F71" s="66">
        <f t="shared" si="5"/>
        <v>3.2575000000000007E-2</v>
      </c>
      <c r="G71" s="66">
        <v>5.0700000000000002E-2</v>
      </c>
      <c r="H71" s="66">
        <v>5.2499999999999998E-2</v>
      </c>
      <c r="I71" s="66">
        <f t="shared" si="6"/>
        <v>5.2499999999999998E-2</v>
      </c>
      <c r="L71" s="70">
        <f t="shared" si="8"/>
        <v>5.2499999999999998E-2</v>
      </c>
    </row>
    <row r="72" spans="1:12">
      <c r="A72" s="61">
        <f t="shared" si="7"/>
        <v>36420.73333333584</v>
      </c>
      <c r="C72" s="66">
        <v>9.2999999999999992E-3</v>
      </c>
      <c r="D72" s="66">
        <v>7.0699999999999999E-2</v>
      </c>
      <c r="E72" s="66">
        <v>3.7999999999999999E-2</v>
      </c>
      <c r="F72" s="66">
        <f t="shared" si="5"/>
        <v>3.27E-2</v>
      </c>
      <c r="G72" s="66">
        <v>5.2199999999999996E-2</v>
      </c>
      <c r="H72" s="66">
        <v>5.2499999999999998E-2</v>
      </c>
      <c r="I72" s="66">
        <f t="shared" si="6"/>
        <v>5.2499999999999998E-2</v>
      </c>
      <c r="L72" s="70">
        <f t="shared" si="8"/>
        <v>5.2499999999999998E-2</v>
      </c>
    </row>
    <row r="73" spans="1:12">
      <c r="A73" s="61">
        <f t="shared" si="7"/>
        <v>36451.200000002544</v>
      </c>
      <c r="C73" s="66">
        <f>(C72+C74)/2</f>
        <v>9.4374999999999997E-3</v>
      </c>
      <c r="D73" s="66">
        <f>(D72+D74)/2</f>
        <v>7.0887499999999992E-2</v>
      </c>
      <c r="E73" s="66">
        <f>(E72+E74)/2</f>
        <v>3.8074999999999998E-2</v>
      </c>
      <c r="F73" s="66">
        <f t="shared" si="5"/>
        <v>3.2812499999999994E-2</v>
      </c>
      <c r="G73" s="66">
        <v>5.2000000000000005E-2</v>
      </c>
      <c r="H73" s="66">
        <v>5.2499999999999998E-2</v>
      </c>
      <c r="I73" s="66">
        <f t="shared" si="6"/>
        <v>5.2499999999999998E-2</v>
      </c>
      <c r="L73" s="70">
        <f t="shared" si="8"/>
        <v>5.2499999999999998E-2</v>
      </c>
    </row>
    <row r="74" spans="1:12">
      <c r="A74" s="61">
        <f t="shared" si="7"/>
        <v>36481.666666669247</v>
      </c>
      <c r="C74" s="66">
        <f>(C72+C75)/2</f>
        <v>9.5750000000000002E-3</v>
      </c>
      <c r="D74" s="66">
        <f>(D72+D75)/2</f>
        <v>7.1074999999999999E-2</v>
      </c>
      <c r="E74" s="66">
        <f>(E72+E75)/2</f>
        <v>3.8150000000000003E-2</v>
      </c>
      <c r="F74" s="66">
        <f t="shared" si="5"/>
        <v>3.2924999999999996E-2</v>
      </c>
      <c r="G74" s="66">
        <v>5.4199999999999998E-2</v>
      </c>
      <c r="H74" s="66">
        <v>5.5E-2</v>
      </c>
      <c r="I74" s="66">
        <f t="shared" si="6"/>
        <v>5.5E-2</v>
      </c>
      <c r="L74" s="70">
        <f t="shared" si="8"/>
        <v>5.5E-2</v>
      </c>
    </row>
    <row r="75" spans="1:12">
      <c r="A75" s="61">
        <f t="shared" si="7"/>
        <v>36512.133333335951</v>
      </c>
      <c r="C75" s="66">
        <f>(C72+C78)/2</f>
        <v>9.8499999999999994E-3</v>
      </c>
      <c r="D75" s="66">
        <f>(D72+D78)/2</f>
        <v>7.145E-2</v>
      </c>
      <c r="E75" s="66">
        <f>(E72+E78)/2</f>
        <v>3.8300000000000001E-2</v>
      </c>
      <c r="F75" s="66">
        <f t="shared" si="5"/>
        <v>3.3149999999999999E-2</v>
      </c>
      <c r="G75" s="66">
        <v>5.2999999999999999E-2</v>
      </c>
      <c r="H75" s="66">
        <v>5.5E-2</v>
      </c>
      <c r="I75" s="66">
        <f t="shared" si="6"/>
        <v>5.5E-2</v>
      </c>
      <c r="L75" s="70">
        <f t="shared" si="8"/>
        <v>5.5E-2</v>
      </c>
    </row>
    <row r="76" spans="1:12">
      <c r="A76" s="61">
        <f t="shared" si="7"/>
        <v>36542.600000002654</v>
      </c>
      <c r="B76" s="62" t="s">
        <v>65</v>
      </c>
      <c r="C76" s="66">
        <f>(C75+C77)/2</f>
        <v>9.9874999999999999E-3</v>
      </c>
      <c r="D76" s="66">
        <f>(D75+D77)/2</f>
        <v>7.1637499999999993E-2</v>
      </c>
      <c r="E76" s="66">
        <f>(E75+E77)/2</f>
        <v>3.8374999999999999E-2</v>
      </c>
      <c r="F76" s="66">
        <f t="shared" si="5"/>
        <v>3.3262499999999993E-2</v>
      </c>
      <c r="G76" s="66">
        <v>5.45E-2</v>
      </c>
      <c r="H76" s="66">
        <v>5.5E-2</v>
      </c>
      <c r="I76" s="66">
        <f t="shared" si="6"/>
        <v>5.5E-2</v>
      </c>
      <c r="L76" s="70">
        <f t="shared" si="8"/>
        <v>5.5E-2</v>
      </c>
    </row>
    <row r="77" spans="1:12">
      <c r="A77" s="61">
        <f t="shared" si="7"/>
        <v>36573.066666669358</v>
      </c>
      <c r="C77" s="66">
        <f>(C75+C78)/2</f>
        <v>1.0124999999999999E-2</v>
      </c>
      <c r="D77" s="66">
        <f>(D75+D78)/2</f>
        <v>7.1825E-2</v>
      </c>
      <c r="E77" s="66">
        <f>(E75+E78)/2</f>
        <v>3.8449999999999998E-2</v>
      </c>
      <c r="F77" s="66">
        <f t="shared" si="5"/>
        <v>3.3375000000000002E-2</v>
      </c>
      <c r="G77" s="66">
        <v>5.7300000000000004E-2</v>
      </c>
      <c r="H77" s="66">
        <v>5.7500000000000002E-2</v>
      </c>
      <c r="I77" s="66">
        <f t="shared" si="6"/>
        <v>5.7500000000000002E-2</v>
      </c>
      <c r="L77" s="70">
        <f t="shared" si="8"/>
        <v>5.7500000000000002E-2</v>
      </c>
    </row>
    <row r="78" spans="1:12">
      <c r="A78" s="61">
        <f t="shared" si="7"/>
        <v>36603.533333336061</v>
      </c>
      <c r="C78" s="66">
        <v>1.04E-2</v>
      </c>
      <c r="D78" s="66">
        <v>7.22E-2</v>
      </c>
      <c r="E78" s="66">
        <v>3.8600000000000002E-2</v>
      </c>
      <c r="F78" s="66">
        <f t="shared" si="5"/>
        <v>3.3599999999999998E-2</v>
      </c>
      <c r="G78" s="66">
        <v>5.8499999999999996E-2</v>
      </c>
      <c r="H78" s="66">
        <v>0.06</v>
      </c>
      <c r="I78" s="66">
        <f t="shared" si="6"/>
        <v>0.06</v>
      </c>
      <c r="L78" s="70">
        <f t="shared" si="8"/>
        <v>0.06</v>
      </c>
    </row>
    <row r="79" spans="1:12">
      <c r="A79" s="61">
        <f t="shared" si="7"/>
        <v>36634.000000002765</v>
      </c>
      <c r="C79" s="66">
        <f>(C78+C80)/2</f>
        <v>1.0374999999999999E-2</v>
      </c>
      <c r="D79" s="66">
        <f>(D78+D80)/2</f>
        <v>7.2349999999999998E-2</v>
      </c>
      <c r="E79" s="66">
        <f>(E78+E80)/2</f>
        <v>3.88125E-2</v>
      </c>
      <c r="F79" s="66">
        <f t="shared" si="5"/>
        <v>3.3537499999999998E-2</v>
      </c>
      <c r="G79" s="66">
        <v>6.0199999999999997E-2</v>
      </c>
      <c r="H79" s="66">
        <v>0.06</v>
      </c>
      <c r="I79" s="66">
        <f t="shared" si="6"/>
        <v>0.06</v>
      </c>
      <c r="L79" s="70">
        <f t="shared" si="8"/>
        <v>0.06</v>
      </c>
    </row>
    <row r="80" spans="1:12">
      <c r="A80" s="61">
        <f t="shared" si="7"/>
        <v>36664.466666669468</v>
      </c>
      <c r="C80" s="66">
        <f>(C78+C81)/2</f>
        <v>1.035E-2</v>
      </c>
      <c r="D80" s="66">
        <f>(D78+D81)/2</f>
        <v>7.2500000000000009E-2</v>
      </c>
      <c r="E80" s="66">
        <f>(E78+E81)/2</f>
        <v>3.9025000000000004E-2</v>
      </c>
      <c r="F80" s="66">
        <f t="shared" si="5"/>
        <v>3.3475000000000005E-2</v>
      </c>
      <c r="G80" s="66">
        <v>6.2699999999999992E-2</v>
      </c>
      <c r="H80" s="66">
        <v>6.5000000000000002E-2</v>
      </c>
      <c r="I80" s="66">
        <f t="shared" si="6"/>
        <v>6.5000000000000002E-2</v>
      </c>
      <c r="L80" s="70">
        <f t="shared" si="8"/>
        <v>6.5000000000000002E-2</v>
      </c>
    </row>
    <row r="81" spans="1:13">
      <c r="A81" s="61">
        <f t="shared" si="7"/>
        <v>36694.933333336172</v>
      </c>
      <c r="C81" s="66">
        <f>(C78+C84)/2</f>
        <v>1.03E-2</v>
      </c>
      <c r="D81" s="66">
        <f>(D78+D84)/2</f>
        <v>7.2800000000000004E-2</v>
      </c>
      <c r="E81" s="66">
        <f>(E78+E84)/2</f>
        <v>3.9449999999999999E-2</v>
      </c>
      <c r="F81" s="66">
        <f t="shared" si="5"/>
        <v>3.3350000000000005E-2</v>
      </c>
      <c r="G81" s="66">
        <v>6.5299999999999997E-2</v>
      </c>
      <c r="H81" s="66">
        <v>6.5000000000000002E-2</v>
      </c>
      <c r="I81" s="66">
        <f t="shared" si="6"/>
        <v>6.5000000000000002E-2</v>
      </c>
      <c r="L81" s="70">
        <f t="shared" si="8"/>
        <v>6.5000000000000002E-2</v>
      </c>
    </row>
    <row r="82" spans="1:13">
      <c r="A82" s="61">
        <f t="shared" si="7"/>
        <v>36725.400000002875</v>
      </c>
      <c r="C82" s="66">
        <f>(C81+C83)/2</f>
        <v>1.0274999999999999E-2</v>
      </c>
      <c r="D82" s="66">
        <f>(D81+D83)/2</f>
        <v>7.2950000000000001E-2</v>
      </c>
      <c r="E82" s="66">
        <f>(E81+E83)/2</f>
        <v>3.9662500000000003E-2</v>
      </c>
      <c r="F82" s="66">
        <f t="shared" si="5"/>
        <v>3.3287499999999998E-2</v>
      </c>
      <c r="G82" s="66">
        <v>6.54E-2</v>
      </c>
      <c r="H82" s="66">
        <v>6.5000000000000002E-2</v>
      </c>
      <c r="I82" s="66">
        <f t="shared" si="6"/>
        <v>6.5000000000000002E-2</v>
      </c>
      <c r="L82" s="70">
        <f t="shared" si="8"/>
        <v>6.5000000000000002E-2</v>
      </c>
    </row>
    <row r="83" spans="1:13">
      <c r="A83" s="61">
        <f t="shared" si="7"/>
        <v>36755.866666669579</v>
      </c>
      <c r="C83" s="66">
        <f>(C81+C84)/2</f>
        <v>1.025E-2</v>
      </c>
      <c r="D83" s="66">
        <f>(D81+D84)/2</f>
        <v>7.3099999999999998E-2</v>
      </c>
      <c r="E83" s="66">
        <f>(E81+E84)/2</f>
        <v>3.9875000000000001E-2</v>
      </c>
      <c r="F83" s="66">
        <f t="shared" si="5"/>
        <v>3.3224999999999998E-2</v>
      </c>
      <c r="G83" s="66">
        <v>6.5000000000000002E-2</v>
      </c>
      <c r="H83" s="66">
        <v>6.5000000000000002E-2</v>
      </c>
      <c r="I83" s="66">
        <f t="shared" si="6"/>
        <v>6.5000000000000002E-2</v>
      </c>
      <c r="L83" s="70">
        <f t="shared" si="8"/>
        <v>6.5000000000000002E-2</v>
      </c>
    </row>
    <row r="84" spans="1:13">
      <c r="A84" s="61">
        <f t="shared" si="7"/>
        <v>36786.333333336283</v>
      </c>
      <c r="C84" s="66">
        <v>1.0200000000000001E-2</v>
      </c>
      <c r="D84" s="66">
        <v>7.3400000000000007E-2</v>
      </c>
      <c r="E84" s="66">
        <v>4.0300000000000002E-2</v>
      </c>
      <c r="F84" s="66">
        <f t="shared" si="5"/>
        <v>3.3100000000000004E-2</v>
      </c>
      <c r="G84" s="66">
        <v>6.5199999999999994E-2</v>
      </c>
      <c r="H84" s="66">
        <v>6.5000000000000002E-2</v>
      </c>
      <c r="I84" s="66">
        <f t="shared" si="6"/>
        <v>6.5000000000000002E-2</v>
      </c>
      <c r="L84" s="70">
        <f t="shared" si="8"/>
        <v>6.5000000000000002E-2</v>
      </c>
    </row>
    <row r="85" spans="1:13">
      <c r="A85" s="61">
        <f t="shared" si="7"/>
        <v>36816.800000002986</v>
      </c>
      <c r="C85" s="66">
        <f>(C84+C86)/2</f>
        <v>1.0125E-2</v>
      </c>
      <c r="D85" s="66">
        <f>(D84+D86)/2</f>
        <v>7.3212500000000014E-2</v>
      </c>
      <c r="E85" s="66">
        <f>(E84+E86)/2</f>
        <v>4.0362500000000003E-2</v>
      </c>
      <c r="F85" s="66">
        <f t="shared" si="5"/>
        <v>3.2850000000000011E-2</v>
      </c>
      <c r="G85" s="66">
        <v>6.5099999999999991E-2</v>
      </c>
      <c r="H85" s="66">
        <v>6.5000000000000002E-2</v>
      </c>
      <c r="I85" s="66">
        <f t="shared" si="6"/>
        <v>6.5000000000000002E-2</v>
      </c>
      <c r="L85" s="70">
        <f t="shared" si="8"/>
        <v>6.5000000000000002E-2</v>
      </c>
    </row>
    <row r="86" spans="1:13">
      <c r="A86" s="61">
        <f t="shared" si="7"/>
        <v>36847.26666666969</v>
      </c>
      <c r="C86" s="66">
        <f>(C84+C87)/2</f>
        <v>1.005E-2</v>
      </c>
      <c r="D86" s="66">
        <f>(D84+D87)/2</f>
        <v>7.3025000000000007E-2</v>
      </c>
      <c r="E86" s="66">
        <f>(E84+E87)/2</f>
        <v>4.0425000000000003E-2</v>
      </c>
      <c r="F86" s="66">
        <f t="shared" si="5"/>
        <v>3.2600000000000004E-2</v>
      </c>
      <c r="G86" s="66">
        <v>6.5099999999999991E-2</v>
      </c>
      <c r="H86" s="66">
        <v>6.5000000000000002E-2</v>
      </c>
      <c r="I86" s="66">
        <f t="shared" si="6"/>
        <v>6.5000000000000002E-2</v>
      </c>
      <c r="L86" s="70">
        <f t="shared" si="8"/>
        <v>6.5000000000000002E-2</v>
      </c>
      <c r="M86" s="70">
        <f>L86</f>
        <v>6.5000000000000002E-2</v>
      </c>
    </row>
    <row r="87" spans="1:13">
      <c r="A87" s="61">
        <f t="shared" si="7"/>
        <v>36877.733333336393</v>
      </c>
      <c r="C87" s="66">
        <f>(C84+C90)/2</f>
        <v>9.8999999999999991E-3</v>
      </c>
      <c r="D87" s="66">
        <f>(D84+D90)/2</f>
        <v>7.2650000000000006E-2</v>
      </c>
      <c r="E87" s="66">
        <f>(E84+E90)/2</f>
        <v>4.0550000000000003E-2</v>
      </c>
      <c r="F87" s="66">
        <f t="shared" si="5"/>
        <v>3.2100000000000004E-2</v>
      </c>
      <c r="G87" s="66">
        <v>6.4000000000000001E-2</v>
      </c>
      <c r="H87" s="66">
        <v>0.06</v>
      </c>
      <c r="I87" s="66">
        <f t="shared" si="6"/>
        <v>0.06</v>
      </c>
      <c r="M87" s="70">
        <f>H87</f>
        <v>0.06</v>
      </c>
    </row>
    <row r="88" spans="1:13">
      <c r="A88" s="61">
        <f t="shared" si="7"/>
        <v>36908.200000003097</v>
      </c>
      <c r="B88" s="62" t="s">
        <v>66</v>
      </c>
      <c r="C88" s="66">
        <f>(C87+C89)/2</f>
        <v>9.8249999999999987E-3</v>
      </c>
      <c r="D88" s="66">
        <f>(D87+D89)/2</f>
        <v>7.2462500000000013E-2</v>
      </c>
      <c r="E88" s="66">
        <f>(E87+E89)/2</f>
        <v>4.0612500000000003E-2</v>
      </c>
      <c r="F88" s="66">
        <f t="shared" si="5"/>
        <v>3.185000000000001E-2</v>
      </c>
      <c r="G88" s="66">
        <v>5.9800000000000006E-2</v>
      </c>
      <c r="H88" s="66">
        <v>5.5E-2</v>
      </c>
      <c r="I88" s="66">
        <f t="shared" si="6"/>
        <v>5.5E-2</v>
      </c>
      <c r="M88" s="70">
        <f t="shared" ref="M88:M128" si="9">H88</f>
        <v>5.5E-2</v>
      </c>
    </row>
    <row r="89" spans="1:13">
      <c r="A89" s="61">
        <f t="shared" si="7"/>
        <v>36938.6666666698</v>
      </c>
      <c r="C89" s="66">
        <f>(C87+C90)/2</f>
        <v>9.7499999999999983E-3</v>
      </c>
      <c r="D89" s="66">
        <f>(D87+D90)/2</f>
        <v>7.2275000000000006E-2</v>
      </c>
      <c r="E89" s="66">
        <f>(E87+E90)/2</f>
        <v>4.0675000000000003E-2</v>
      </c>
      <c r="F89" s="66">
        <f t="shared" si="5"/>
        <v>3.1600000000000003E-2</v>
      </c>
      <c r="G89" s="66">
        <v>5.4900000000000004E-2</v>
      </c>
      <c r="H89" s="66">
        <v>5.5E-2</v>
      </c>
      <c r="I89" s="66">
        <f t="shared" si="6"/>
        <v>5.5E-2</v>
      </c>
      <c r="M89" s="70">
        <f t="shared" si="9"/>
        <v>5.5E-2</v>
      </c>
    </row>
    <row r="90" spans="1:13">
      <c r="A90" s="61">
        <f t="shared" si="7"/>
        <v>36969.133333336504</v>
      </c>
      <c r="C90" s="66">
        <v>9.5999999999999992E-3</v>
      </c>
      <c r="D90" s="66">
        <v>7.1900000000000006E-2</v>
      </c>
      <c r="E90" s="66">
        <v>4.0800000000000003E-2</v>
      </c>
      <c r="F90" s="66">
        <f t="shared" si="5"/>
        <v>3.1100000000000003E-2</v>
      </c>
      <c r="G90" s="66">
        <v>5.3099999999999994E-2</v>
      </c>
      <c r="H90" s="66">
        <v>0.05</v>
      </c>
      <c r="I90" s="66">
        <f t="shared" si="6"/>
        <v>0.05</v>
      </c>
      <c r="M90" s="70">
        <f t="shared" si="9"/>
        <v>0.05</v>
      </c>
    </row>
    <row r="91" spans="1:13">
      <c r="A91" s="61">
        <f t="shared" si="7"/>
        <v>36999.600000003207</v>
      </c>
      <c r="C91" s="66">
        <f>(C90+C92)/2</f>
        <v>9.5874999999999988E-3</v>
      </c>
      <c r="D91" s="66">
        <f>(D90+D92)/2</f>
        <v>7.1575E-2</v>
      </c>
      <c r="E91" s="66">
        <f>(E90+E92)/2</f>
        <v>4.0437500000000001E-2</v>
      </c>
      <c r="F91" s="66">
        <f t="shared" si="5"/>
        <v>3.1137499999999999E-2</v>
      </c>
      <c r="G91" s="66">
        <v>4.8000000000000001E-2</v>
      </c>
      <c r="H91" s="66">
        <v>4.4999999999999998E-2</v>
      </c>
      <c r="I91" s="66">
        <f t="shared" si="6"/>
        <v>4.4999999999999998E-2</v>
      </c>
      <c r="M91" s="70">
        <f t="shared" si="9"/>
        <v>4.4999999999999998E-2</v>
      </c>
    </row>
    <row r="92" spans="1:13">
      <c r="A92" s="61">
        <f t="shared" si="7"/>
        <v>37030.066666669911</v>
      </c>
      <c r="C92" s="66">
        <f>(C90+C93)/2</f>
        <v>9.5750000000000002E-3</v>
      </c>
      <c r="D92" s="66">
        <f>(D90+D93)/2</f>
        <v>7.1250000000000008E-2</v>
      </c>
      <c r="E92" s="66">
        <f>(E90+E93)/2</f>
        <v>4.0075E-2</v>
      </c>
      <c r="F92" s="66">
        <f t="shared" si="5"/>
        <v>3.1175000000000008E-2</v>
      </c>
      <c r="G92" s="66">
        <v>4.2099999999999999E-2</v>
      </c>
      <c r="H92" s="66">
        <v>0.04</v>
      </c>
      <c r="I92" s="66">
        <f t="shared" si="6"/>
        <v>0.04</v>
      </c>
      <c r="M92" s="70">
        <f t="shared" si="9"/>
        <v>0.04</v>
      </c>
    </row>
    <row r="93" spans="1:13">
      <c r="A93" s="61">
        <f t="shared" si="7"/>
        <v>37060.533333336614</v>
      </c>
      <c r="C93" s="66">
        <f>(C90+C96)/2</f>
        <v>9.5499999999999995E-3</v>
      </c>
      <c r="D93" s="66">
        <f>(D90+D96)/2</f>
        <v>7.0599999999999996E-2</v>
      </c>
      <c r="E93" s="66">
        <f>(E90+E96)/2</f>
        <v>3.9350000000000003E-2</v>
      </c>
      <c r="F93" s="66">
        <f t="shared" si="5"/>
        <v>3.1249999999999993E-2</v>
      </c>
      <c r="G93" s="66">
        <v>3.9699999999999999E-2</v>
      </c>
      <c r="H93" s="66">
        <v>3.7499999999999999E-2</v>
      </c>
      <c r="I93" s="66">
        <f t="shared" si="6"/>
        <v>3.7499999999999999E-2</v>
      </c>
      <c r="M93" s="70">
        <f t="shared" si="9"/>
        <v>3.7499999999999999E-2</v>
      </c>
    </row>
    <row r="94" spans="1:13">
      <c r="A94" s="61">
        <f t="shared" si="7"/>
        <v>37091.000000003318</v>
      </c>
      <c r="C94" s="66">
        <f>(C93+C95)/2</f>
        <v>9.5374999999999991E-3</v>
      </c>
      <c r="D94" s="66">
        <f>(D93+D95)/2</f>
        <v>7.0275000000000004E-2</v>
      </c>
      <c r="E94" s="66">
        <f>(E93+E95)/2</f>
        <v>3.8987500000000008E-2</v>
      </c>
      <c r="F94" s="66">
        <f t="shared" si="5"/>
        <v>3.1287499999999996E-2</v>
      </c>
      <c r="G94" s="66">
        <v>3.7699999999999997E-2</v>
      </c>
      <c r="H94" s="66">
        <v>3.7499999999999999E-2</v>
      </c>
      <c r="I94" s="66">
        <f t="shared" si="6"/>
        <v>3.7499999999999999E-2</v>
      </c>
      <c r="M94" s="70">
        <f t="shared" si="9"/>
        <v>3.7499999999999999E-2</v>
      </c>
    </row>
    <row r="95" spans="1:13">
      <c r="A95" s="61">
        <f t="shared" si="7"/>
        <v>37121.466666670021</v>
      </c>
      <c r="C95" s="66">
        <f>(C93+C96)/2</f>
        <v>9.5249999999999987E-3</v>
      </c>
      <c r="D95" s="66">
        <f>(D93+D96)/2</f>
        <v>6.9949999999999998E-2</v>
      </c>
      <c r="E95" s="66">
        <f>(E93+E96)/2</f>
        <v>3.8625000000000007E-2</v>
      </c>
      <c r="F95" s="66">
        <f t="shared" si="5"/>
        <v>3.1324999999999992E-2</v>
      </c>
      <c r="G95" s="66">
        <v>3.6499999999999998E-2</v>
      </c>
      <c r="H95" s="66">
        <v>3.5000000000000003E-2</v>
      </c>
      <c r="I95" s="66">
        <f t="shared" si="6"/>
        <v>3.5000000000000003E-2</v>
      </c>
      <c r="M95" s="70">
        <f t="shared" si="9"/>
        <v>3.5000000000000003E-2</v>
      </c>
    </row>
    <row r="96" spans="1:13">
      <c r="A96" s="61">
        <f t="shared" si="7"/>
        <v>37151.933333336725</v>
      </c>
      <c r="C96" s="66">
        <v>9.4999999999999998E-3</v>
      </c>
      <c r="D96" s="66">
        <v>6.93E-2</v>
      </c>
      <c r="E96" s="66">
        <v>3.7900000000000003E-2</v>
      </c>
      <c r="F96" s="66">
        <f t="shared" si="5"/>
        <v>3.1399999999999997E-2</v>
      </c>
      <c r="G96" s="66">
        <v>3.0699999999999998E-2</v>
      </c>
      <c r="H96" s="66">
        <v>0.03</v>
      </c>
      <c r="I96" s="66">
        <f t="shared" si="6"/>
        <v>0.03</v>
      </c>
      <c r="M96" s="70">
        <f t="shared" si="9"/>
        <v>0.03</v>
      </c>
    </row>
    <row r="97" spans="1:13">
      <c r="A97" s="61">
        <f t="shared" si="7"/>
        <v>37182.400000003428</v>
      </c>
      <c r="C97" s="66">
        <f>(C96+C98)/2</f>
        <v>9.6000000000000009E-3</v>
      </c>
      <c r="D97" s="66">
        <f>(D96+D98)/2</f>
        <v>6.8174999999999999E-2</v>
      </c>
      <c r="E97" s="66">
        <f>(E96+E98)/2</f>
        <v>3.6537500000000001E-2</v>
      </c>
      <c r="F97" s="66">
        <f t="shared" si="5"/>
        <v>3.1637499999999999E-2</v>
      </c>
      <c r="G97" s="66">
        <v>2.4900000000000002E-2</v>
      </c>
      <c r="H97" s="66">
        <v>2.5000000000000001E-2</v>
      </c>
      <c r="I97" s="66">
        <f t="shared" si="6"/>
        <v>2.5000000000000001E-2</v>
      </c>
      <c r="M97" s="70">
        <f t="shared" si="9"/>
        <v>2.5000000000000001E-2</v>
      </c>
    </row>
    <row r="98" spans="1:13">
      <c r="A98" s="61">
        <f t="shared" si="7"/>
        <v>37212.866666670132</v>
      </c>
      <c r="C98" s="66">
        <f>(C96+C99)/2</f>
        <v>9.7000000000000003E-3</v>
      </c>
      <c r="D98" s="66">
        <f>(D96+D99)/2</f>
        <v>6.7049999999999998E-2</v>
      </c>
      <c r="E98" s="66">
        <f>(E96+E99)/2</f>
        <v>3.5174999999999998E-2</v>
      </c>
      <c r="F98" s="66">
        <f t="shared" ref="F98:F161" si="10">D98-E98</f>
        <v>3.1875000000000001E-2</v>
      </c>
      <c r="G98" s="66">
        <v>2.0899999999999998E-2</v>
      </c>
      <c r="H98" s="66">
        <v>0.02</v>
      </c>
      <c r="I98" s="66">
        <f t="shared" si="6"/>
        <v>0.02</v>
      </c>
      <c r="M98" s="70">
        <f t="shared" si="9"/>
        <v>0.02</v>
      </c>
    </row>
    <row r="99" spans="1:13">
      <c r="A99" s="61">
        <f t="shared" si="7"/>
        <v>37243.333333336835</v>
      </c>
      <c r="C99" s="66">
        <f>(C96+C102)/2</f>
        <v>9.8999999999999991E-3</v>
      </c>
      <c r="D99" s="66">
        <f>(D96+D102)/2</f>
        <v>6.4799999999999996E-2</v>
      </c>
      <c r="E99" s="66">
        <f>(E96+E102)/2</f>
        <v>3.245E-2</v>
      </c>
      <c r="F99" s="66">
        <f t="shared" si="10"/>
        <v>3.2349999999999997E-2</v>
      </c>
      <c r="G99" s="66">
        <v>1.8200000000000001E-2</v>
      </c>
      <c r="H99" s="66">
        <v>1.7500000000000002E-2</v>
      </c>
      <c r="I99" s="66">
        <f t="shared" si="6"/>
        <v>1.7500000000000002E-2</v>
      </c>
      <c r="M99" s="70">
        <f t="shared" si="9"/>
        <v>1.7500000000000002E-2</v>
      </c>
    </row>
    <row r="100" spans="1:13">
      <c r="A100" s="61">
        <f t="shared" si="7"/>
        <v>37273.800000003539</v>
      </c>
      <c r="B100" s="62" t="s">
        <v>67</v>
      </c>
      <c r="C100" s="66">
        <f>(C99+C101)/2</f>
        <v>9.9999999999999985E-3</v>
      </c>
      <c r="D100" s="66">
        <f>(D99+D101)/2</f>
        <v>6.3674999999999995E-2</v>
      </c>
      <c r="E100" s="66">
        <f>(E99+E101)/2</f>
        <v>3.1087500000000001E-2</v>
      </c>
      <c r="F100" s="66">
        <f t="shared" si="10"/>
        <v>3.2587499999999991E-2</v>
      </c>
      <c r="G100" s="66">
        <v>1.7299999999999999E-2</v>
      </c>
      <c r="H100" s="66">
        <v>1.7500000000000002E-2</v>
      </c>
      <c r="I100" s="66">
        <f t="shared" si="6"/>
        <v>1.7500000000000002E-2</v>
      </c>
      <c r="M100" s="70">
        <f t="shared" si="9"/>
        <v>1.7500000000000002E-2</v>
      </c>
    </row>
    <row r="101" spans="1:13">
      <c r="A101" s="61">
        <f t="shared" si="7"/>
        <v>37304.266666670243</v>
      </c>
      <c r="C101" s="66">
        <f>(C99+C102)/2</f>
        <v>1.01E-2</v>
      </c>
      <c r="D101" s="66">
        <f>(D99+D102)/2</f>
        <v>6.2549999999999994E-2</v>
      </c>
      <c r="E101" s="66">
        <f>(E99+E102)/2</f>
        <v>2.9725000000000001E-2</v>
      </c>
      <c r="F101" s="66">
        <f t="shared" si="10"/>
        <v>3.2824999999999993E-2</v>
      </c>
      <c r="G101" s="66">
        <v>1.7399999999999999E-2</v>
      </c>
      <c r="H101" s="66">
        <v>1.7500000000000002E-2</v>
      </c>
      <c r="I101" s="66">
        <f t="shared" si="6"/>
        <v>1.7500000000000002E-2</v>
      </c>
      <c r="M101" s="70">
        <f t="shared" si="9"/>
        <v>1.7500000000000002E-2</v>
      </c>
    </row>
    <row r="102" spans="1:13">
      <c r="A102" s="61">
        <f t="shared" si="7"/>
        <v>37334.733333336946</v>
      </c>
      <c r="C102" s="66">
        <v>1.03E-2</v>
      </c>
      <c r="D102" s="66">
        <v>6.0299999999999999E-2</v>
      </c>
      <c r="E102" s="66">
        <v>2.7E-2</v>
      </c>
      <c r="F102" s="66">
        <f t="shared" si="10"/>
        <v>3.3299999999999996E-2</v>
      </c>
      <c r="G102" s="66">
        <v>1.7299999999999999E-2</v>
      </c>
      <c r="H102" s="66">
        <v>1.7500000000000002E-2</v>
      </c>
      <c r="I102" s="66">
        <f t="shared" si="6"/>
        <v>1.7500000000000002E-2</v>
      </c>
      <c r="M102" s="70">
        <f t="shared" si="9"/>
        <v>1.7500000000000002E-2</v>
      </c>
    </row>
    <row r="103" spans="1:13">
      <c r="A103" s="61">
        <f t="shared" si="7"/>
        <v>37365.20000000365</v>
      </c>
      <c r="C103" s="66">
        <f>(C102+C104)/2</f>
        <v>1.0337499999999999E-2</v>
      </c>
      <c r="D103" s="66">
        <f>(D102+D104)/2</f>
        <v>6.0012499999999996E-2</v>
      </c>
      <c r="E103" s="66">
        <f>(E102+E104)/2</f>
        <v>2.6825000000000002E-2</v>
      </c>
      <c r="F103" s="66">
        <f t="shared" si="10"/>
        <v>3.3187499999999995E-2</v>
      </c>
      <c r="G103" s="66">
        <v>1.7500000000000002E-2</v>
      </c>
      <c r="H103" s="66">
        <v>1.7500000000000002E-2</v>
      </c>
      <c r="I103" s="66">
        <f t="shared" si="6"/>
        <v>1.7500000000000002E-2</v>
      </c>
      <c r="M103" s="70">
        <f t="shared" si="9"/>
        <v>1.7500000000000002E-2</v>
      </c>
    </row>
    <row r="104" spans="1:13">
      <c r="A104" s="61">
        <f t="shared" si="7"/>
        <v>37395.666666670353</v>
      </c>
      <c r="C104" s="66">
        <f>(C102+C105)/2</f>
        <v>1.0375000000000001E-2</v>
      </c>
      <c r="D104" s="66">
        <f>(D102+D105)/2</f>
        <v>5.9725E-2</v>
      </c>
      <c r="E104" s="66">
        <f>(E102+E105)/2</f>
        <v>2.665E-2</v>
      </c>
      <c r="F104" s="66">
        <f t="shared" si="10"/>
        <v>3.3075E-2</v>
      </c>
      <c r="G104" s="66">
        <v>1.7500000000000002E-2</v>
      </c>
      <c r="H104" s="66">
        <v>1.7500000000000002E-2</v>
      </c>
      <c r="I104" s="66">
        <f t="shared" si="6"/>
        <v>1.7500000000000002E-2</v>
      </c>
      <c r="M104" s="70">
        <f t="shared" si="9"/>
        <v>1.7500000000000002E-2</v>
      </c>
    </row>
    <row r="105" spans="1:13">
      <c r="A105" s="61">
        <f t="shared" si="7"/>
        <v>37426.133333337057</v>
      </c>
      <c r="C105" s="66">
        <f>(C102+C108)/2</f>
        <v>1.0450000000000001E-2</v>
      </c>
      <c r="D105" s="66">
        <f>(D102+D108)/2</f>
        <v>5.9150000000000001E-2</v>
      </c>
      <c r="E105" s="66">
        <f>(E102+E108)/2</f>
        <v>2.63E-2</v>
      </c>
      <c r="F105" s="66">
        <f t="shared" si="10"/>
        <v>3.2850000000000004E-2</v>
      </c>
      <c r="G105" s="66">
        <v>1.7500000000000002E-2</v>
      </c>
      <c r="H105" s="66">
        <v>1.7500000000000002E-2</v>
      </c>
      <c r="I105" s="66">
        <f t="shared" si="6"/>
        <v>1.7500000000000002E-2</v>
      </c>
      <c r="M105" s="70">
        <f t="shared" si="9"/>
        <v>1.7500000000000002E-2</v>
      </c>
    </row>
    <row r="106" spans="1:13">
      <c r="A106" s="61">
        <f t="shared" si="7"/>
        <v>37456.60000000376</v>
      </c>
      <c r="C106" s="66">
        <f>(C105+C107)/2</f>
        <v>1.04875E-2</v>
      </c>
      <c r="D106" s="66">
        <f>(D105+D107)/2</f>
        <v>5.8862499999999998E-2</v>
      </c>
      <c r="E106" s="66">
        <f>(E105+E107)/2</f>
        <v>2.6125000000000002E-2</v>
      </c>
      <c r="F106" s="66">
        <f t="shared" si="10"/>
        <v>3.2737499999999996E-2</v>
      </c>
      <c r="G106" s="66">
        <v>1.7299999999999999E-2</v>
      </c>
      <c r="H106" s="66">
        <v>1.7500000000000002E-2</v>
      </c>
      <c r="I106" s="66">
        <f t="shared" si="6"/>
        <v>1.7500000000000002E-2</v>
      </c>
      <c r="M106" s="70">
        <f t="shared" si="9"/>
        <v>1.7500000000000002E-2</v>
      </c>
    </row>
    <row r="107" spans="1:13">
      <c r="A107" s="61">
        <f t="shared" si="7"/>
        <v>37487.066666670464</v>
      </c>
      <c r="C107" s="66">
        <f>(C105+C108)/2</f>
        <v>1.0525E-2</v>
      </c>
      <c r="D107" s="66">
        <f>(D105+D108)/2</f>
        <v>5.8575000000000002E-2</v>
      </c>
      <c r="E107" s="66">
        <f>(E105+E108)/2</f>
        <v>2.5950000000000001E-2</v>
      </c>
      <c r="F107" s="66">
        <f t="shared" si="10"/>
        <v>3.2625000000000001E-2</v>
      </c>
      <c r="G107" s="66">
        <v>1.7399999999999999E-2</v>
      </c>
      <c r="H107" s="66">
        <v>1.7500000000000002E-2</v>
      </c>
      <c r="I107" s="66">
        <f t="shared" si="6"/>
        <v>1.7500000000000002E-2</v>
      </c>
      <c r="M107" s="70">
        <f t="shared" si="9"/>
        <v>1.7500000000000002E-2</v>
      </c>
    </row>
    <row r="108" spans="1:13">
      <c r="A108" s="61">
        <f t="shared" si="7"/>
        <v>37517.533333337167</v>
      </c>
      <c r="C108" s="66">
        <v>1.06E-2</v>
      </c>
      <c r="D108" s="66">
        <v>5.8000000000000003E-2</v>
      </c>
      <c r="E108" s="66">
        <v>2.5600000000000001E-2</v>
      </c>
      <c r="F108" s="66">
        <f t="shared" si="10"/>
        <v>3.2399999999999998E-2</v>
      </c>
      <c r="G108" s="66">
        <v>1.7500000000000002E-2</v>
      </c>
      <c r="H108" s="66">
        <v>1.7500000000000002E-2</v>
      </c>
      <c r="I108" s="66">
        <f t="shared" si="6"/>
        <v>1.7500000000000002E-2</v>
      </c>
      <c r="M108" s="70">
        <f t="shared" si="9"/>
        <v>1.7500000000000002E-2</v>
      </c>
    </row>
    <row r="109" spans="1:13">
      <c r="A109" s="61">
        <f t="shared" si="7"/>
        <v>37548.000000003871</v>
      </c>
      <c r="C109" s="66">
        <f>(C108+C110)/2</f>
        <v>1.0575000000000001E-2</v>
      </c>
      <c r="D109" s="66">
        <f>(D108+D110)/2</f>
        <v>5.7224999999999998E-2</v>
      </c>
      <c r="E109" s="66">
        <f>(E108+E110)/2</f>
        <v>2.48875E-2</v>
      </c>
      <c r="F109" s="66">
        <f t="shared" si="10"/>
        <v>3.2337499999999998E-2</v>
      </c>
      <c r="G109" s="66">
        <v>1.7500000000000002E-2</v>
      </c>
      <c r="H109" s="66">
        <v>1.7500000000000002E-2</v>
      </c>
      <c r="I109" s="66">
        <f t="shared" si="6"/>
        <v>1.7500000000000002E-2</v>
      </c>
      <c r="M109" s="70">
        <f t="shared" si="9"/>
        <v>1.7500000000000002E-2</v>
      </c>
    </row>
    <row r="110" spans="1:13">
      <c r="A110" s="61">
        <f t="shared" si="7"/>
        <v>37578.466666670574</v>
      </c>
      <c r="C110" s="66">
        <f>(C108+C111)/2</f>
        <v>1.055E-2</v>
      </c>
      <c r="D110" s="66">
        <f>(D108+D111)/2</f>
        <v>5.645E-2</v>
      </c>
      <c r="E110" s="66">
        <f>(E108+E111)/2</f>
        <v>2.4175000000000002E-2</v>
      </c>
      <c r="F110" s="66">
        <f t="shared" si="10"/>
        <v>3.2274999999999998E-2</v>
      </c>
      <c r="G110" s="66">
        <v>1.34E-2</v>
      </c>
      <c r="H110" s="66">
        <v>1.2500000000000001E-2</v>
      </c>
      <c r="I110" s="66">
        <f t="shared" si="6"/>
        <v>1.2500000000000001E-2</v>
      </c>
      <c r="M110" s="70">
        <f t="shared" si="9"/>
        <v>1.2500000000000001E-2</v>
      </c>
    </row>
    <row r="111" spans="1:13">
      <c r="A111" s="61">
        <f t="shared" si="7"/>
        <v>37608.933333337278</v>
      </c>
      <c r="C111" s="66">
        <f>(C108+C114)/2</f>
        <v>1.0499999999999999E-2</v>
      </c>
      <c r="D111" s="66">
        <f>(D108+D114)/2</f>
        <v>5.4900000000000004E-2</v>
      </c>
      <c r="E111" s="66">
        <f>(E108+E114)/2</f>
        <v>2.2749999999999999E-2</v>
      </c>
      <c r="F111" s="66">
        <f t="shared" si="10"/>
        <v>3.2150000000000005E-2</v>
      </c>
      <c r="G111" s="66">
        <v>1.24E-2</v>
      </c>
      <c r="H111" s="66">
        <v>1.2500000000000001E-2</v>
      </c>
      <c r="I111" s="66">
        <f t="shared" si="6"/>
        <v>1.2500000000000001E-2</v>
      </c>
      <c r="M111" s="70">
        <f t="shared" si="9"/>
        <v>1.2500000000000001E-2</v>
      </c>
    </row>
    <row r="112" spans="1:13">
      <c r="A112" s="61">
        <f t="shared" si="7"/>
        <v>37639.400000003981</v>
      </c>
      <c r="B112" s="62" t="s">
        <v>68</v>
      </c>
      <c r="C112" s="66">
        <f>(C111+C113)/2</f>
        <v>1.0474999999999998E-2</v>
      </c>
      <c r="D112" s="66">
        <f>(D111+D113)/2</f>
        <v>5.4125000000000006E-2</v>
      </c>
      <c r="E112" s="66">
        <f>(E111+E113)/2</f>
        <v>2.2037500000000002E-2</v>
      </c>
      <c r="F112" s="66">
        <f t="shared" si="10"/>
        <v>3.2087500000000005E-2</v>
      </c>
      <c r="G112" s="66">
        <v>1.24E-2</v>
      </c>
      <c r="H112" s="66">
        <v>1.2500000000000001E-2</v>
      </c>
      <c r="I112" s="66">
        <f t="shared" si="6"/>
        <v>1.2500000000000001E-2</v>
      </c>
      <c r="M112" s="70">
        <f t="shared" si="9"/>
        <v>1.2500000000000001E-2</v>
      </c>
    </row>
    <row r="113" spans="1:14">
      <c r="A113" s="61">
        <f t="shared" si="7"/>
        <v>37669.866666670685</v>
      </c>
      <c r="C113" s="66">
        <f>(C111+C114)/2</f>
        <v>1.0449999999999999E-2</v>
      </c>
      <c r="D113" s="66">
        <f>(D111+D114)/2</f>
        <v>5.3350000000000002E-2</v>
      </c>
      <c r="E113" s="66">
        <f>(E111+E114)/2</f>
        <v>2.1325E-2</v>
      </c>
      <c r="F113" s="66">
        <f t="shared" si="10"/>
        <v>3.2024999999999998E-2</v>
      </c>
      <c r="G113" s="66">
        <v>1.26E-2</v>
      </c>
      <c r="H113" s="66">
        <v>1.2500000000000001E-2</v>
      </c>
      <c r="I113" s="66">
        <f t="shared" si="6"/>
        <v>1.2500000000000001E-2</v>
      </c>
      <c r="M113" s="70">
        <f t="shared" si="9"/>
        <v>1.2500000000000001E-2</v>
      </c>
    </row>
    <row r="114" spans="1:14">
      <c r="A114" s="61">
        <f t="shared" si="7"/>
        <v>37700.333333337388</v>
      </c>
      <c r="C114" s="66">
        <v>1.04E-2</v>
      </c>
      <c r="D114" s="66">
        <v>5.1799999999999999E-2</v>
      </c>
      <c r="E114" s="66">
        <v>1.9900000000000001E-2</v>
      </c>
      <c r="F114" s="66">
        <f t="shared" si="10"/>
        <v>3.1899999999999998E-2</v>
      </c>
      <c r="G114" s="66">
        <v>1.2500000000000001E-2</v>
      </c>
      <c r="H114" s="66">
        <v>1.2500000000000001E-2</v>
      </c>
      <c r="I114" s="66">
        <f t="shared" si="6"/>
        <v>1.2500000000000001E-2</v>
      </c>
      <c r="M114" s="70">
        <f t="shared" si="9"/>
        <v>1.2500000000000001E-2</v>
      </c>
    </row>
    <row r="115" spans="1:14">
      <c r="A115" s="61">
        <f t="shared" si="7"/>
        <v>37730.800000004092</v>
      </c>
      <c r="C115" s="66">
        <f>(C114+C116)/2</f>
        <v>1.0324999999999999E-2</v>
      </c>
      <c r="D115" s="66">
        <f>(D114+D116)/2</f>
        <v>5.1612499999999999E-2</v>
      </c>
      <c r="E115" s="66">
        <f>(E114+E116)/2</f>
        <v>1.9712500000000001E-2</v>
      </c>
      <c r="F115" s="66">
        <f t="shared" si="10"/>
        <v>3.1899999999999998E-2</v>
      </c>
      <c r="G115" s="66">
        <v>1.26E-2</v>
      </c>
      <c r="H115" s="66">
        <v>1.2500000000000001E-2</v>
      </c>
      <c r="I115" s="66">
        <f t="shared" si="6"/>
        <v>1.2500000000000001E-2</v>
      </c>
      <c r="M115" s="70">
        <f t="shared" si="9"/>
        <v>1.2500000000000001E-2</v>
      </c>
    </row>
    <row r="116" spans="1:14">
      <c r="A116" s="61">
        <f t="shared" si="7"/>
        <v>37761.266666670796</v>
      </c>
      <c r="C116" s="66">
        <f>(C114+C117)/2</f>
        <v>1.0249999999999999E-2</v>
      </c>
      <c r="D116" s="66">
        <f>(D114+D117)/2</f>
        <v>5.1424999999999998E-2</v>
      </c>
      <c r="E116" s="66">
        <f>(E114+E117)/2</f>
        <v>1.9525000000000001E-2</v>
      </c>
      <c r="F116" s="66">
        <f t="shared" si="10"/>
        <v>3.1899999999999998E-2</v>
      </c>
      <c r="G116" s="66">
        <v>1.26E-2</v>
      </c>
      <c r="H116" s="66">
        <v>1.2500000000000001E-2</v>
      </c>
      <c r="I116" s="66">
        <f t="shared" si="6"/>
        <v>1.2500000000000001E-2</v>
      </c>
      <c r="M116" s="70">
        <f t="shared" si="9"/>
        <v>1.2500000000000001E-2</v>
      </c>
    </row>
    <row r="117" spans="1:14">
      <c r="A117" s="61">
        <f t="shared" si="7"/>
        <v>37791.733333337499</v>
      </c>
      <c r="C117" s="66">
        <f>(C114+C120)/2</f>
        <v>1.01E-2</v>
      </c>
      <c r="D117" s="66">
        <f>(D114+D120)/2</f>
        <v>5.1049999999999998E-2</v>
      </c>
      <c r="E117" s="66">
        <f>(E114+E120)/2</f>
        <v>1.915E-2</v>
      </c>
      <c r="F117" s="66">
        <f t="shared" si="10"/>
        <v>3.1899999999999998E-2</v>
      </c>
      <c r="G117" s="66">
        <v>1.2199999999999999E-2</v>
      </c>
      <c r="H117" s="66">
        <v>0.01</v>
      </c>
      <c r="I117" s="66">
        <f t="shared" si="6"/>
        <v>0.01</v>
      </c>
      <c r="M117" s="70">
        <f t="shared" si="9"/>
        <v>0.01</v>
      </c>
    </row>
    <row r="118" spans="1:14">
      <c r="A118" s="61">
        <f t="shared" si="7"/>
        <v>37822.200000004203</v>
      </c>
      <c r="C118" s="66">
        <f>(C117+C119)/2</f>
        <v>1.0024999999999999E-2</v>
      </c>
      <c r="D118" s="66">
        <f>(D117+D119)/2</f>
        <v>5.0862499999999998E-2</v>
      </c>
      <c r="E118" s="66">
        <f>(E117+E119)/2</f>
        <v>1.89625E-2</v>
      </c>
      <c r="F118" s="66">
        <f t="shared" si="10"/>
        <v>3.1899999999999998E-2</v>
      </c>
      <c r="G118" s="66">
        <v>1.01E-2</v>
      </c>
      <c r="H118" s="66">
        <v>0.01</v>
      </c>
      <c r="I118" s="66">
        <f t="shared" si="6"/>
        <v>0.01</v>
      </c>
      <c r="M118" s="70">
        <f t="shared" si="9"/>
        <v>0.01</v>
      </c>
    </row>
    <row r="119" spans="1:14">
      <c r="A119" s="61">
        <f t="shared" si="7"/>
        <v>37852.666666670906</v>
      </c>
      <c r="C119" s="66">
        <f>(C117+C120)/2</f>
        <v>9.9500000000000005E-3</v>
      </c>
      <c r="D119" s="66">
        <f>(D117+D120)/2</f>
        <v>5.0674999999999998E-2</v>
      </c>
      <c r="E119" s="66">
        <f>(E117+E120)/2</f>
        <v>1.8775E-2</v>
      </c>
      <c r="F119" s="66">
        <f t="shared" si="10"/>
        <v>3.1899999999999998E-2</v>
      </c>
      <c r="G119" s="66">
        <v>1.03E-2</v>
      </c>
      <c r="H119" s="66">
        <v>0.01</v>
      </c>
      <c r="I119" s="66">
        <f t="shared" si="6"/>
        <v>0.01</v>
      </c>
      <c r="M119" s="70">
        <f t="shared" si="9"/>
        <v>0.01</v>
      </c>
    </row>
    <row r="120" spans="1:14">
      <c r="A120" s="61">
        <f t="shared" si="7"/>
        <v>37883.13333333761</v>
      </c>
      <c r="C120" s="66">
        <v>9.7999999999999997E-3</v>
      </c>
      <c r="D120" s="66">
        <v>5.0299999999999997E-2</v>
      </c>
      <c r="E120" s="66">
        <v>1.84E-2</v>
      </c>
      <c r="F120" s="66">
        <f t="shared" si="10"/>
        <v>3.1899999999999998E-2</v>
      </c>
      <c r="G120" s="66">
        <v>1.01E-2</v>
      </c>
      <c r="H120" s="66">
        <v>0.01</v>
      </c>
      <c r="I120" s="66">
        <f t="shared" si="6"/>
        <v>0.01</v>
      </c>
      <c r="M120" s="70">
        <f t="shared" si="9"/>
        <v>0.01</v>
      </c>
    </row>
    <row r="121" spans="1:14">
      <c r="A121" s="61">
        <f t="shared" si="7"/>
        <v>37913.600000004313</v>
      </c>
      <c r="C121" s="66">
        <f>(C120+C122)/2</f>
        <v>9.7249999999999993E-3</v>
      </c>
      <c r="D121" s="66">
        <f>(D120+D122)/2</f>
        <v>4.9874999999999996E-2</v>
      </c>
      <c r="E121" s="66">
        <f>(E120+E122)/2</f>
        <v>1.8024999999999999E-2</v>
      </c>
      <c r="F121" s="66">
        <f t="shared" si="10"/>
        <v>3.1849999999999996E-2</v>
      </c>
      <c r="G121" s="66">
        <v>1.01E-2</v>
      </c>
      <c r="H121" s="66">
        <v>0.01</v>
      </c>
      <c r="I121" s="66">
        <f t="shared" si="6"/>
        <v>0.01</v>
      </c>
      <c r="M121" s="70">
        <f t="shared" si="9"/>
        <v>0.01</v>
      </c>
    </row>
    <row r="122" spans="1:14">
      <c r="A122" s="61">
        <f t="shared" si="7"/>
        <v>37944.066666671017</v>
      </c>
      <c r="C122" s="66">
        <f>(C120+C123)/2</f>
        <v>9.6499999999999989E-3</v>
      </c>
      <c r="D122" s="66">
        <f>(D120+D123)/2</f>
        <v>4.9449999999999994E-2</v>
      </c>
      <c r="E122" s="66">
        <f>(E120+E123)/2</f>
        <v>1.7649999999999999E-2</v>
      </c>
      <c r="F122" s="66">
        <f t="shared" si="10"/>
        <v>3.1799999999999995E-2</v>
      </c>
      <c r="G122" s="66">
        <v>0.01</v>
      </c>
      <c r="H122" s="66">
        <v>0.01</v>
      </c>
      <c r="I122" s="66">
        <f t="shared" si="6"/>
        <v>0.01</v>
      </c>
      <c r="M122" s="70">
        <f t="shared" si="9"/>
        <v>0.01</v>
      </c>
    </row>
    <row r="123" spans="1:14">
      <c r="A123" s="61">
        <f t="shared" si="7"/>
        <v>37974.53333333772</v>
      </c>
      <c r="C123" s="66">
        <f>(C120+C126)/2</f>
        <v>9.4999999999999998E-3</v>
      </c>
      <c r="D123" s="66">
        <f>(D120+D126)/2</f>
        <v>4.8599999999999997E-2</v>
      </c>
      <c r="E123" s="66">
        <f>(E120+E126)/2</f>
        <v>1.6899999999999998E-2</v>
      </c>
      <c r="F123" s="66">
        <f t="shared" si="10"/>
        <v>3.1699999999999999E-2</v>
      </c>
      <c r="G123" s="66">
        <v>9.7999999999999997E-3</v>
      </c>
      <c r="H123" s="66">
        <v>0.01</v>
      </c>
      <c r="I123" s="66">
        <f t="shared" si="6"/>
        <v>0.01</v>
      </c>
      <c r="M123" s="70">
        <f t="shared" si="9"/>
        <v>0.01</v>
      </c>
    </row>
    <row r="124" spans="1:14">
      <c r="A124" s="61">
        <f t="shared" si="7"/>
        <v>38005.000000004424</v>
      </c>
      <c r="B124" s="62" t="s">
        <v>69</v>
      </c>
      <c r="C124" s="66">
        <f>(C123+C125)/2</f>
        <v>9.4249999999999994E-3</v>
      </c>
      <c r="D124" s="66">
        <f>(D123+D125)/2</f>
        <v>4.8174999999999996E-2</v>
      </c>
      <c r="E124" s="66">
        <f>(E123+E125)/2</f>
        <v>1.6524999999999998E-2</v>
      </c>
      <c r="F124" s="66">
        <f t="shared" si="10"/>
        <v>3.1649999999999998E-2</v>
      </c>
      <c r="G124" s="66">
        <v>0.01</v>
      </c>
      <c r="H124" s="66">
        <v>0.01</v>
      </c>
      <c r="I124" s="66">
        <f t="shared" si="6"/>
        <v>0.01</v>
      </c>
      <c r="M124" s="70">
        <f t="shared" si="9"/>
        <v>0.01</v>
      </c>
    </row>
    <row r="125" spans="1:14">
      <c r="A125" s="61">
        <f t="shared" si="7"/>
        <v>38035.466666671127</v>
      </c>
      <c r="C125" s="66">
        <f>(C123+C126)/2</f>
        <v>9.3500000000000007E-3</v>
      </c>
      <c r="D125" s="66">
        <f>(D123+D126)/2</f>
        <v>4.7750000000000001E-2</v>
      </c>
      <c r="E125" s="66">
        <f>(E123+E126)/2</f>
        <v>1.6149999999999998E-2</v>
      </c>
      <c r="F125" s="66">
        <f t="shared" si="10"/>
        <v>3.1600000000000003E-2</v>
      </c>
      <c r="G125" s="66">
        <v>1.01E-2</v>
      </c>
      <c r="H125" s="66">
        <v>0.01</v>
      </c>
      <c r="I125" s="66">
        <f t="shared" si="6"/>
        <v>0.01</v>
      </c>
      <c r="M125" s="70">
        <f t="shared" si="9"/>
        <v>0.01</v>
      </c>
    </row>
    <row r="126" spans="1:14">
      <c r="A126" s="61">
        <f t="shared" si="7"/>
        <v>38065.933333337831</v>
      </c>
      <c r="C126" s="66">
        <v>9.1999999999999998E-3</v>
      </c>
      <c r="D126" s="66">
        <v>4.6899999999999997E-2</v>
      </c>
      <c r="E126" s="66">
        <v>1.54E-2</v>
      </c>
      <c r="F126" s="66">
        <f t="shared" si="10"/>
        <v>3.15E-2</v>
      </c>
      <c r="G126" s="66">
        <v>0.01</v>
      </c>
      <c r="H126" s="66">
        <v>0.01</v>
      </c>
      <c r="I126" s="66">
        <f t="shared" si="6"/>
        <v>0.01</v>
      </c>
      <c r="M126" s="70">
        <f t="shared" si="9"/>
        <v>0.01</v>
      </c>
    </row>
    <row r="127" spans="1:14">
      <c r="A127" s="61">
        <f t="shared" si="7"/>
        <v>38096.400000004534</v>
      </c>
      <c r="C127" s="66">
        <f>(C126+C128)/2</f>
        <v>9.1999999999999998E-3</v>
      </c>
      <c r="D127" s="66">
        <f>(D126+D128)/2</f>
        <v>4.6937499999999993E-2</v>
      </c>
      <c r="E127" s="66">
        <f>(E126+E128)/2</f>
        <v>1.5412500000000001E-2</v>
      </c>
      <c r="F127" s="66">
        <f t="shared" si="10"/>
        <v>3.1524999999999991E-2</v>
      </c>
      <c r="G127" s="66">
        <v>0.01</v>
      </c>
      <c r="H127" s="66">
        <v>0.01</v>
      </c>
      <c r="I127" s="66">
        <f t="shared" si="6"/>
        <v>0.01</v>
      </c>
      <c r="M127" s="70">
        <f t="shared" si="9"/>
        <v>0.01</v>
      </c>
    </row>
    <row r="128" spans="1:14">
      <c r="A128" s="61">
        <f t="shared" si="7"/>
        <v>38126.866666671238</v>
      </c>
      <c r="C128" s="66">
        <f>(C126+C129)/2</f>
        <v>9.1999999999999998E-3</v>
      </c>
      <c r="D128" s="66">
        <f>(D126+D129)/2</f>
        <v>4.6974999999999996E-2</v>
      </c>
      <c r="E128" s="66">
        <f>(E126+E129)/2</f>
        <v>1.5425000000000001E-2</v>
      </c>
      <c r="F128" s="66">
        <f t="shared" si="10"/>
        <v>3.1549999999999995E-2</v>
      </c>
      <c r="G128" s="66">
        <v>0.01</v>
      </c>
      <c r="H128" s="66">
        <v>0.01</v>
      </c>
      <c r="I128" s="66">
        <f t="shared" si="6"/>
        <v>0.01</v>
      </c>
      <c r="M128" s="70">
        <f t="shared" si="9"/>
        <v>0.01</v>
      </c>
      <c r="N128" s="70">
        <f>M128</f>
        <v>0.01</v>
      </c>
    </row>
    <row r="129" spans="1:14">
      <c r="A129" s="61">
        <f t="shared" si="7"/>
        <v>38157.333333337941</v>
      </c>
      <c r="C129" s="66">
        <f>(C126+C132)/2</f>
        <v>9.1999999999999998E-3</v>
      </c>
      <c r="D129" s="66">
        <f>(D126+D132)/2</f>
        <v>4.7049999999999995E-2</v>
      </c>
      <c r="E129" s="66">
        <f>(E126+E132)/2</f>
        <v>1.545E-2</v>
      </c>
      <c r="F129" s="66">
        <f t="shared" si="10"/>
        <v>3.1599999999999996E-2</v>
      </c>
      <c r="G129" s="66">
        <v>1.03E-2</v>
      </c>
      <c r="H129" s="66">
        <v>1.2500000000000001E-2</v>
      </c>
      <c r="I129" s="66">
        <f t="shared" si="6"/>
        <v>1.2500000000000001E-2</v>
      </c>
      <c r="N129" s="70">
        <f>H129</f>
        <v>1.2500000000000001E-2</v>
      </c>
    </row>
    <row r="130" spans="1:14">
      <c r="A130" s="61">
        <f t="shared" si="7"/>
        <v>38187.800000004645</v>
      </c>
      <c r="C130" s="66">
        <f>(C129+C131)/2</f>
        <v>9.1999999999999998E-3</v>
      </c>
      <c r="D130" s="66">
        <f>(D129+D131)/2</f>
        <v>4.7087499999999997E-2</v>
      </c>
      <c r="E130" s="66">
        <f>(E129+E131)/2</f>
        <v>1.5462500000000001E-2</v>
      </c>
      <c r="F130" s="66">
        <f t="shared" si="10"/>
        <v>3.1625E-2</v>
      </c>
      <c r="G130" s="66">
        <v>1.26E-2</v>
      </c>
      <c r="H130" s="66">
        <v>1.2500000000000001E-2</v>
      </c>
      <c r="I130" s="66">
        <f t="shared" si="6"/>
        <v>1.2500000000000001E-2</v>
      </c>
      <c r="N130" s="70">
        <f t="shared" ref="N130:N167" si="11">H130</f>
        <v>1.2500000000000001E-2</v>
      </c>
    </row>
    <row r="131" spans="1:14">
      <c r="A131" s="61">
        <f t="shared" si="7"/>
        <v>38218.266666671349</v>
      </c>
      <c r="C131" s="66">
        <f>(C129+C132)/2</f>
        <v>9.1999999999999998E-3</v>
      </c>
      <c r="D131" s="66">
        <f>(D129+D132)/2</f>
        <v>4.7125E-2</v>
      </c>
      <c r="E131" s="66">
        <f>(E129+E132)/2</f>
        <v>1.5474999999999999E-2</v>
      </c>
      <c r="F131" s="66">
        <f t="shared" si="10"/>
        <v>3.1649999999999998E-2</v>
      </c>
      <c r="G131" s="66">
        <v>1.43E-2</v>
      </c>
      <c r="H131" s="66">
        <v>1.4999999999999999E-2</v>
      </c>
      <c r="I131" s="66">
        <f t="shared" si="6"/>
        <v>1.4999999999999999E-2</v>
      </c>
      <c r="N131" s="70">
        <f t="shared" si="11"/>
        <v>1.4999999999999999E-2</v>
      </c>
    </row>
    <row r="132" spans="1:14">
      <c r="A132" s="61">
        <f t="shared" si="7"/>
        <v>38248.733333338052</v>
      </c>
      <c r="C132" s="66">
        <v>9.1999999999999998E-3</v>
      </c>
      <c r="D132" s="66">
        <v>4.7199999999999999E-2</v>
      </c>
      <c r="E132" s="66">
        <v>1.55E-2</v>
      </c>
      <c r="F132" s="66">
        <f t="shared" si="10"/>
        <v>3.1699999999999999E-2</v>
      </c>
      <c r="G132" s="66">
        <v>1.61E-2</v>
      </c>
      <c r="H132" s="66">
        <v>1.7500000000000002E-2</v>
      </c>
      <c r="I132" s="66">
        <f t="shared" ref="I132:I195" si="12">H132</f>
        <v>1.7500000000000002E-2</v>
      </c>
      <c r="N132" s="70">
        <f t="shared" si="11"/>
        <v>1.7500000000000002E-2</v>
      </c>
    </row>
    <row r="133" spans="1:14">
      <c r="A133" s="61">
        <f t="shared" si="7"/>
        <v>38279.200000004756</v>
      </c>
      <c r="C133" s="66">
        <f>(C132+C134)/2</f>
        <v>9.2125000000000002E-3</v>
      </c>
      <c r="D133" s="66">
        <f>(D132+D134)/2</f>
        <v>4.7324999999999999E-2</v>
      </c>
      <c r="E133" s="66">
        <f>(E132+E134)/2</f>
        <v>1.5712500000000001E-2</v>
      </c>
      <c r="F133" s="66">
        <f t="shared" si="10"/>
        <v>3.1612500000000002E-2</v>
      </c>
      <c r="G133" s="66">
        <v>1.7600000000000001E-2</v>
      </c>
      <c r="H133" s="66">
        <v>1.7500000000000002E-2</v>
      </c>
      <c r="I133" s="66">
        <f t="shared" si="12"/>
        <v>1.7500000000000002E-2</v>
      </c>
      <c r="N133" s="70">
        <f t="shared" si="11"/>
        <v>1.7500000000000002E-2</v>
      </c>
    </row>
    <row r="134" spans="1:14">
      <c r="A134" s="61">
        <f t="shared" ref="A134:A197" si="13">+A133+30.4666666667</f>
        <v>38309.666666671459</v>
      </c>
      <c r="C134" s="66">
        <f>(C132+C135)/2</f>
        <v>9.2250000000000006E-3</v>
      </c>
      <c r="D134" s="66">
        <f>(D132+D135)/2</f>
        <v>4.7449999999999999E-2</v>
      </c>
      <c r="E134" s="66">
        <f>(E132+E135)/2</f>
        <v>1.5925000000000002E-2</v>
      </c>
      <c r="F134" s="66">
        <f t="shared" si="10"/>
        <v>3.1524999999999997E-2</v>
      </c>
      <c r="G134" s="66">
        <v>1.9299999999999998E-2</v>
      </c>
      <c r="H134" s="66">
        <v>0.02</v>
      </c>
      <c r="I134" s="66">
        <f t="shared" si="12"/>
        <v>0.02</v>
      </c>
      <c r="N134" s="70">
        <f t="shared" si="11"/>
        <v>0.02</v>
      </c>
    </row>
    <row r="135" spans="1:14">
      <c r="A135" s="61">
        <f t="shared" si="13"/>
        <v>38340.133333338163</v>
      </c>
      <c r="C135" s="66">
        <f>(C132+C138)/2</f>
        <v>9.2499999999999995E-3</v>
      </c>
      <c r="D135" s="66">
        <f>(D132+D138)/2</f>
        <v>4.7699999999999999E-2</v>
      </c>
      <c r="E135" s="66">
        <f>(E132+E138)/2</f>
        <v>1.635E-2</v>
      </c>
      <c r="F135" s="66">
        <f t="shared" si="10"/>
        <v>3.1350000000000003E-2</v>
      </c>
      <c r="G135" s="66">
        <v>2.1600000000000001E-2</v>
      </c>
      <c r="H135" s="66">
        <v>2.2499999999999999E-2</v>
      </c>
      <c r="I135" s="66">
        <f t="shared" si="12"/>
        <v>2.2499999999999999E-2</v>
      </c>
      <c r="N135" s="70">
        <f t="shared" si="11"/>
        <v>2.2499999999999999E-2</v>
      </c>
    </row>
    <row r="136" spans="1:14">
      <c r="A136" s="61">
        <f t="shared" si="13"/>
        <v>38370.600000004866</v>
      </c>
      <c r="B136" s="62" t="s">
        <v>70</v>
      </c>
      <c r="C136" s="66">
        <f>(C135+C137)/2</f>
        <v>9.2624999999999999E-3</v>
      </c>
      <c r="D136" s="66">
        <f>(D135+D137)/2</f>
        <v>4.7824999999999999E-2</v>
      </c>
      <c r="E136" s="66">
        <f>(E135+E137)/2</f>
        <v>1.6562500000000001E-2</v>
      </c>
      <c r="F136" s="66">
        <f t="shared" si="10"/>
        <v>3.1262499999999999E-2</v>
      </c>
      <c r="G136" s="66">
        <v>2.2799999999999997E-2</v>
      </c>
      <c r="H136" s="66">
        <v>2.2499999999999999E-2</v>
      </c>
      <c r="I136" s="66">
        <f t="shared" si="12"/>
        <v>2.2499999999999999E-2</v>
      </c>
      <c r="N136" s="70">
        <f t="shared" si="11"/>
        <v>2.2499999999999999E-2</v>
      </c>
    </row>
    <row r="137" spans="1:14">
      <c r="A137" s="61">
        <f t="shared" si="13"/>
        <v>38401.06666667157</v>
      </c>
      <c r="C137" s="66">
        <f>(C135+C138)/2</f>
        <v>9.2749999999999985E-3</v>
      </c>
      <c r="D137" s="66">
        <f>(D135+D138)/2</f>
        <v>4.795E-2</v>
      </c>
      <c r="E137" s="66">
        <f>(E135+E138)/2</f>
        <v>1.6774999999999998E-2</v>
      </c>
      <c r="F137" s="66">
        <f t="shared" si="10"/>
        <v>3.1175000000000001E-2</v>
      </c>
      <c r="G137" s="66">
        <v>2.5000000000000001E-2</v>
      </c>
      <c r="H137" s="66">
        <v>2.5000000000000001E-2</v>
      </c>
      <c r="I137" s="66">
        <f t="shared" si="12"/>
        <v>2.5000000000000001E-2</v>
      </c>
      <c r="N137" s="70">
        <f t="shared" si="11"/>
        <v>2.5000000000000001E-2</v>
      </c>
    </row>
    <row r="138" spans="1:14">
      <c r="A138" s="61">
        <f t="shared" si="13"/>
        <v>38431.533333338273</v>
      </c>
      <c r="C138" s="66">
        <v>9.2999999999999992E-3</v>
      </c>
      <c r="D138" s="66">
        <v>4.82E-2</v>
      </c>
      <c r="E138" s="66">
        <v>1.72E-2</v>
      </c>
      <c r="F138" s="66">
        <f t="shared" si="10"/>
        <v>3.1E-2</v>
      </c>
      <c r="G138" s="66">
        <v>2.63E-2</v>
      </c>
      <c r="H138" s="66">
        <v>2.75E-2</v>
      </c>
      <c r="I138" s="66">
        <f t="shared" si="12"/>
        <v>2.75E-2</v>
      </c>
      <c r="N138" s="70">
        <f t="shared" si="11"/>
        <v>2.75E-2</v>
      </c>
    </row>
    <row r="139" spans="1:14">
      <c r="A139" s="61">
        <f t="shared" si="13"/>
        <v>38462.000000004977</v>
      </c>
      <c r="C139" s="66">
        <f>(C138+C140)/2</f>
        <v>9.1999999999999998E-3</v>
      </c>
      <c r="D139" s="66">
        <f>(D138+D140)/2</f>
        <v>4.83875E-2</v>
      </c>
      <c r="E139" s="66">
        <f>(E138+E140)/2</f>
        <v>1.7425E-2</v>
      </c>
      <c r="F139" s="66">
        <f t="shared" si="10"/>
        <v>3.09625E-2</v>
      </c>
      <c r="G139" s="66">
        <v>2.7900000000000001E-2</v>
      </c>
      <c r="H139" s="66">
        <v>2.75E-2</v>
      </c>
      <c r="I139" s="66">
        <f t="shared" si="12"/>
        <v>2.75E-2</v>
      </c>
      <c r="N139" s="70">
        <f t="shared" si="11"/>
        <v>2.75E-2</v>
      </c>
    </row>
    <row r="140" spans="1:14">
      <c r="A140" s="61">
        <f t="shared" si="13"/>
        <v>38492.46666667168</v>
      </c>
      <c r="C140" s="66">
        <f>(C138+C141)/2</f>
        <v>9.1000000000000004E-3</v>
      </c>
      <c r="D140" s="66">
        <f>(D138+D141)/2</f>
        <v>4.8575E-2</v>
      </c>
      <c r="E140" s="66">
        <f>(E138+E141)/2</f>
        <v>1.7649999999999999E-2</v>
      </c>
      <c r="F140" s="66">
        <f t="shared" si="10"/>
        <v>3.0925000000000001E-2</v>
      </c>
      <c r="G140" s="66">
        <v>0.03</v>
      </c>
      <c r="H140" s="66">
        <v>0.03</v>
      </c>
      <c r="I140" s="66">
        <f t="shared" si="12"/>
        <v>0.03</v>
      </c>
      <c r="N140" s="70">
        <f t="shared" si="11"/>
        <v>0.03</v>
      </c>
    </row>
    <row r="141" spans="1:14">
      <c r="A141" s="61">
        <f t="shared" si="13"/>
        <v>38522.933333338384</v>
      </c>
      <c r="C141" s="66">
        <f>(C138+C144)/2</f>
        <v>8.8999999999999999E-3</v>
      </c>
      <c r="D141" s="66">
        <f>(D138+D144)/2</f>
        <v>4.895E-2</v>
      </c>
      <c r="E141" s="66">
        <f>(E138+E144)/2</f>
        <v>1.8099999999999998E-2</v>
      </c>
      <c r="F141" s="66">
        <f t="shared" si="10"/>
        <v>3.0850000000000002E-2</v>
      </c>
      <c r="G141" s="66">
        <v>3.04E-2</v>
      </c>
      <c r="H141" s="66">
        <v>3.2500000000000001E-2</v>
      </c>
      <c r="I141" s="66">
        <f t="shared" si="12"/>
        <v>3.2500000000000001E-2</v>
      </c>
      <c r="N141" s="70">
        <f t="shared" si="11"/>
        <v>3.2500000000000001E-2</v>
      </c>
    </row>
    <row r="142" spans="1:14">
      <c r="A142" s="61">
        <f t="shared" si="13"/>
        <v>38553.400000005087</v>
      </c>
      <c r="C142" s="66">
        <f>(C141+C143)/2</f>
        <v>8.7999999999999988E-3</v>
      </c>
      <c r="D142" s="66">
        <f>(D141+D143)/2</f>
        <v>4.9137500000000001E-2</v>
      </c>
      <c r="E142" s="66">
        <f>(E141+E143)/2</f>
        <v>1.8324999999999998E-2</v>
      </c>
      <c r="F142" s="66">
        <f t="shared" si="10"/>
        <v>3.0812500000000003E-2</v>
      </c>
      <c r="G142" s="66">
        <v>3.2599999999999997E-2</v>
      </c>
      <c r="H142" s="66">
        <v>3.2500000000000001E-2</v>
      </c>
      <c r="I142" s="66">
        <f t="shared" si="12"/>
        <v>3.2500000000000001E-2</v>
      </c>
      <c r="N142" s="70">
        <f t="shared" si="11"/>
        <v>3.2500000000000001E-2</v>
      </c>
    </row>
    <row r="143" spans="1:14">
      <c r="A143" s="61">
        <f t="shared" si="13"/>
        <v>38583.866666671791</v>
      </c>
      <c r="C143" s="66">
        <f>(C141+C144)/2</f>
        <v>8.6999999999999994E-3</v>
      </c>
      <c r="D143" s="66">
        <f>(D141+D144)/2</f>
        <v>4.9325000000000001E-2</v>
      </c>
      <c r="E143" s="66">
        <f>(E141+E144)/2</f>
        <v>1.8549999999999997E-2</v>
      </c>
      <c r="F143" s="66">
        <f t="shared" si="10"/>
        <v>3.0775000000000004E-2</v>
      </c>
      <c r="G143" s="66">
        <v>3.5000000000000003E-2</v>
      </c>
      <c r="H143" s="66">
        <v>3.5000000000000003E-2</v>
      </c>
      <c r="I143" s="66">
        <f t="shared" si="12"/>
        <v>3.5000000000000003E-2</v>
      </c>
      <c r="N143" s="70">
        <f t="shared" si="11"/>
        <v>3.5000000000000003E-2</v>
      </c>
    </row>
    <row r="144" spans="1:14">
      <c r="A144" s="61">
        <f t="shared" si="13"/>
        <v>38614.333333338494</v>
      </c>
      <c r="C144" s="66">
        <v>8.5000000000000006E-3</v>
      </c>
      <c r="D144" s="66">
        <v>4.9700000000000001E-2</v>
      </c>
      <c r="E144" s="66">
        <v>1.9E-2</v>
      </c>
      <c r="F144" s="66">
        <f t="shared" si="10"/>
        <v>3.0700000000000002E-2</v>
      </c>
      <c r="G144" s="66">
        <v>3.6200000000000003E-2</v>
      </c>
      <c r="H144" s="66">
        <v>3.7499999999999999E-2</v>
      </c>
      <c r="I144" s="66">
        <f t="shared" si="12"/>
        <v>3.7499999999999999E-2</v>
      </c>
      <c r="N144" s="70">
        <f t="shared" si="11"/>
        <v>3.7499999999999999E-2</v>
      </c>
    </row>
    <row r="145" spans="1:14">
      <c r="A145" s="61">
        <f t="shared" si="13"/>
        <v>38644.800000005198</v>
      </c>
      <c r="C145" s="66">
        <f>(C144+C146)/2</f>
        <v>8.512500000000001E-3</v>
      </c>
      <c r="D145" s="66">
        <f>(D144+D146)/2</f>
        <v>5.0137500000000002E-2</v>
      </c>
      <c r="E145" s="66">
        <f>(E144+E146)/2</f>
        <v>1.9562499999999997E-2</v>
      </c>
      <c r="F145" s="66">
        <f t="shared" si="10"/>
        <v>3.0575000000000005E-2</v>
      </c>
      <c r="G145" s="66">
        <v>3.78E-2</v>
      </c>
      <c r="H145" s="66">
        <v>3.7499999999999999E-2</v>
      </c>
      <c r="I145" s="66">
        <f t="shared" si="12"/>
        <v>3.7499999999999999E-2</v>
      </c>
      <c r="N145" s="70">
        <f t="shared" si="11"/>
        <v>3.7499999999999999E-2</v>
      </c>
    </row>
    <row r="146" spans="1:14">
      <c r="A146" s="61">
        <f t="shared" si="13"/>
        <v>38675.266666671901</v>
      </c>
      <c r="C146" s="66">
        <f>(C144+C147)/2</f>
        <v>8.5250000000000013E-3</v>
      </c>
      <c r="D146" s="66">
        <f>(D144+D147)/2</f>
        <v>5.0574999999999995E-2</v>
      </c>
      <c r="E146" s="66">
        <f>(E144+E147)/2</f>
        <v>2.0124999999999997E-2</v>
      </c>
      <c r="F146" s="66">
        <f t="shared" si="10"/>
        <v>3.0449999999999998E-2</v>
      </c>
      <c r="G146" s="66">
        <v>0.04</v>
      </c>
      <c r="H146" s="66">
        <v>0.04</v>
      </c>
      <c r="I146" s="66">
        <f t="shared" si="12"/>
        <v>0.04</v>
      </c>
      <c r="N146" s="70">
        <f t="shared" si="11"/>
        <v>0.04</v>
      </c>
    </row>
    <row r="147" spans="1:14">
      <c r="A147" s="61">
        <f t="shared" si="13"/>
        <v>38705.733333338605</v>
      </c>
      <c r="C147" s="66">
        <f>(C144+C150)/2</f>
        <v>8.5500000000000003E-3</v>
      </c>
      <c r="D147" s="66">
        <f>(D144+D150)/2</f>
        <v>5.1449999999999996E-2</v>
      </c>
      <c r="E147" s="66">
        <f>(E144+E150)/2</f>
        <v>2.1249999999999998E-2</v>
      </c>
      <c r="F147" s="66">
        <f t="shared" si="10"/>
        <v>3.0199999999999998E-2</v>
      </c>
      <c r="G147" s="66">
        <v>4.1599999999999998E-2</v>
      </c>
      <c r="H147" s="66">
        <v>4.2500000000000003E-2</v>
      </c>
      <c r="I147" s="66">
        <f t="shared" si="12"/>
        <v>4.2500000000000003E-2</v>
      </c>
      <c r="N147" s="70">
        <f t="shared" si="11"/>
        <v>4.2500000000000003E-2</v>
      </c>
    </row>
    <row r="148" spans="1:14">
      <c r="A148" s="61">
        <f t="shared" si="13"/>
        <v>38736.200000005309</v>
      </c>
      <c r="B148" s="62" t="s">
        <v>71</v>
      </c>
      <c r="C148" s="66">
        <f>(C147+C149)/2</f>
        <v>8.5625000000000007E-3</v>
      </c>
      <c r="D148" s="66">
        <f>(D147+D149)/2</f>
        <v>5.1887499999999996E-2</v>
      </c>
      <c r="E148" s="66">
        <f>(E147+E149)/2</f>
        <v>2.1812499999999999E-2</v>
      </c>
      <c r="F148" s="66">
        <f t="shared" si="10"/>
        <v>3.0074999999999998E-2</v>
      </c>
      <c r="G148" s="66">
        <v>4.2900000000000001E-2</v>
      </c>
      <c r="H148" s="66">
        <v>4.4999999999999998E-2</v>
      </c>
      <c r="I148" s="66">
        <f t="shared" si="12"/>
        <v>4.4999999999999998E-2</v>
      </c>
      <c r="N148" s="70">
        <f t="shared" si="11"/>
        <v>4.4999999999999998E-2</v>
      </c>
    </row>
    <row r="149" spans="1:14">
      <c r="A149" s="61">
        <f t="shared" si="13"/>
        <v>38766.666666672012</v>
      </c>
      <c r="C149" s="66">
        <f>(C147+C150)/2</f>
        <v>8.5749999999999993E-3</v>
      </c>
      <c r="D149" s="66">
        <f>(D147+D150)/2</f>
        <v>5.2324999999999997E-2</v>
      </c>
      <c r="E149" s="66">
        <f>(E147+E150)/2</f>
        <v>2.2374999999999999E-2</v>
      </c>
      <c r="F149" s="66">
        <f t="shared" si="10"/>
        <v>2.9949999999999997E-2</v>
      </c>
      <c r="G149" s="66">
        <v>4.4900000000000002E-2</v>
      </c>
      <c r="H149" s="66">
        <v>4.4999999999999998E-2</v>
      </c>
      <c r="I149" s="66">
        <f t="shared" si="12"/>
        <v>4.4999999999999998E-2</v>
      </c>
      <c r="N149" s="70">
        <f t="shared" si="11"/>
        <v>4.4999999999999998E-2</v>
      </c>
    </row>
    <row r="150" spans="1:14">
      <c r="A150" s="61">
        <f t="shared" si="13"/>
        <v>38797.133333338716</v>
      </c>
      <c r="C150" s="66">
        <v>8.6E-3</v>
      </c>
      <c r="D150" s="66">
        <v>5.3199999999999997E-2</v>
      </c>
      <c r="E150" s="66">
        <v>2.35E-2</v>
      </c>
      <c r="F150" s="66">
        <f t="shared" si="10"/>
        <v>2.9699999999999997E-2</v>
      </c>
      <c r="G150" s="66">
        <v>4.5899999999999996E-2</v>
      </c>
      <c r="H150" s="66">
        <v>4.7500000000000001E-2</v>
      </c>
      <c r="I150" s="66">
        <f t="shared" si="12"/>
        <v>4.7500000000000001E-2</v>
      </c>
      <c r="N150" s="70">
        <f t="shared" si="11"/>
        <v>4.7500000000000001E-2</v>
      </c>
    </row>
    <row r="151" spans="1:14">
      <c r="A151" s="61">
        <f t="shared" si="13"/>
        <v>38827.600000005419</v>
      </c>
      <c r="C151" s="66">
        <f>(C150+C152)/2</f>
        <v>8.5500000000000003E-3</v>
      </c>
      <c r="D151" s="66">
        <f>(D150+D152)/2</f>
        <v>5.3449999999999998E-2</v>
      </c>
      <c r="E151" s="66">
        <f>(E150+E152)/2</f>
        <v>2.3824999999999999E-2</v>
      </c>
      <c r="F151" s="66">
        <f t="shared" si="10"/>
        <v>2.9624999999999999E-2</v>
      </c>
      <c r="G151" s="66">
        <v>4.7899999999999998E-2</v>
      </c>
      <c r="H151" s="66">
        <v>4.7500000000000001E-2</v>
      </c>
      <c r="I151" s="66">
        <f t="shared" si="12"/>
        <v>4.7500000000000001E-2</v>
      </c>
      <c r="N151" s="70">
        <f t="shared" si="11"/>
        <v>4.7500000000000001E-2</v>
      </c>
    </row>
    <row r="152" spans="1:14">
      <c r="A152" s="61">
        <f t="shared" si="13"/>
        <v>38858.066666672123</v>
      </c>
      <c r="C152" s="66">
        <f>(C150+C153)/2</f>
        <v>8.5000000000000006E-3</v>
      </c>
      <c r="D152" s="66">
        <f>(D150+D153)/2</f>
        <v>5.3699999999999998E-2</v>
      </c>
      <c r="E152" s="66">
        <f>(E150+E153)/2</f>
        <v>2.4150000000000001E-2</v>
      </c>
      <c r="F152" s="66">
        <f t="shared" si="10"/>
        <v>2.9549999999999996E-2</v>
      </c>
      <c r="G152" s="66">
        <v>4.9400000000000006E-2</v>
      </c>
      <c r="H152" s="66">
        <v>0.05</v>
      </c>
      <c r="I152" s="66">
        <f t="shared" si="12"/>
        <v>0.05</v>
      </c>
      <c r="N152" s="70">
        <f t="shared" si="11"/>
        <v>0.05</v>
      </c>
    </row>
    <row r="153" spans="1:14">
      <c r="A153" s="61">
        <f t="shared" si="13"/>
        <v>38888.533333338826</v>
      </c>
      <c r="C153" s="66">
        <f>(C150+C156)/2</f>
        <v>8.4000000000000012E-3</v>
      </c>
      <c r="D153" s="66">
        <f>(D150+D156)/2</f>
        <v>5.4199999999999998E-2</v>
      </c>
      <c r="E153" s="66">
        <f>(E150+E156)/2</f>
        <v>2.4800000000000003E-2</v>
      </c>
      <c r="F153" s="66">
        <f t="shared" si="10"/>
        <v>2.9399999999999996E-2</v>
      </c>
      <c r="G153" s="66">
        <v>4.99E-2</v>
      </c>
      <c r="H153" s="66">
        <v>5.2499999999999998E-2</v>
      </c>
      <c r="I153" s="66">
        <f t="shared" si="12"/>
        <v>5.2499999999999998E-2</v>
      </c>
      <c r="N153" s="70">
        <f t="shared" si="11"/>
        <v>5.2499999999999998E-2</v>
      </c>
    </row>
    <row r="154" spans="1:14">
      <c r="A154" s="61">
        <f t="shared" si="13"/>
        <v>38919.00000000553</v>
      </c>
      <c r="C154" s="66">
        <f>(C153+C155)/2</f>
        <v>8.3500000000000015E-3</v>
      </c>
      <c r="D154" s="66">
        <f>(D153+D155)/2</f>
        <v>5.4449999999999998E-2</v>
      </c>
      <c r="E154" s="66">
        <f>(E153+E155)/2</f>
        <v>2.5125000000000001E-2</v>
      </c>
      <c r="F154" s="66">
        <f t="shared" si="10"/>
        <v>2.9324999999999997E-2</v>
      </c>
      <c r="G154" s="66">
        <v>5.2400000000000002E-2</v>
      </c>
      <c r="H154" s="66">
        <v>5.2499999999999998E-2</v>
      </c>
      <c r="I154" s="66">
        <f t="shared" si="12"/>
        <v>5.2499999999999998E-2</v>
      </c>
      <c r="N154" s="70">
        <f t="shared" si="11"/>
        <v>5.2499999999999998E-2</v>
      </c>
    </row>
    <row r="155" spans="1:14">
      <c r="A155" s="61">
        <f t="shared" si="13"/>
        <v>38949.466666672233</v>
      </c>
      <c r="C155" s="66">
        <f>(C153+C156)/2</f>
        <v>8.3000000000000018E-3</v>
      </c>
      <c r="D155" s="66">
        <f>(D153+D156)/2</f>
        <v>5.4699999999999999E-2</v>
      </c>
      <c r="E155" s="66">
        <f>(E153+E156)/2</f>
        <v>2.545E-2</v>
      </c>
      <c r="F155" s="66">
        <f t="shared" si="10"/>
        <v>2.9249999999999998E-2</v>
      </c>
      <c r="G155" s="66">
        <v>5.2499999999999998E-2</v>
      </c>
      <c r="H155" s="66">
        <v>5.2499999999999998E-2</v>
      </c>
      <c r="I155" s="66">
        <f t="shared" si="12"/>
        <v>5.2499999999999998E-2</v>
      </c>
      <c r="N155" s="70">
        <f t="shared" si="11"/>
        <v>5.2499999999999998E-2</v>
      </c>
    </row>
    <row r="156" spans="1:14">
      <c r="A156" s="61">
        <f t="shared" si="13"/>
        <v>38979.933333338937</v>
      </c>
      <c r="C156" s="66">
        <v>8.2000000000000007E-3</v>
      </c>
      <c r="D156" s="66">
        <v>5.5199999999999999E-2</v>
      </c>
      <c r="E156" s="66">
        <v>2.6100000000000002E-2</v>
      </c>
      <c r="F156" s="66">
        <f t="shared" si="10"/>
        <v>2.9099999999999997E-2</v>
      </c>
      <c r="G156" s="66">
        <v>5.2499999999999998E-2</v>
      </c>
      <c r="H156" s="66">
        <v>5.2499999999999998E-2</v>
      </c>
      <c r="I156" s="66">
        <f t="shared" si="12"/>
        <v>5.2499999999999998E-2</v>
      </c>
      <c r="N156" s="70">
        <f t="shared" si="11"/>
        <v>5.2499999999999998E-2</v>
      </c>
    </row>
    <row r="157" spans="1:14">
      <c r="A157" s="61">
        <f t="shared" si="13"/>
        <v>39010.40000000564</v>
      </c>
      <c r="C157" s="66">
        <f>(C156+C158)/2</f>
        <v>8.1125000000000017E-3</v>
      </c>
      <c r="D157" s="66">
        <f>(D156+D158)/2</f>
        <v>5.5562500000000001E-2</v>
      </c>
      <c r="E157" s="66">
        <f>(E156+E158)/2</f>
        <v>2.6612500000000004E-2</v>
      </c>
      <c r="F157" s="66">
        <f t="shared" si="10"/>
        <v>2.8949999999999997E-2</v>
      </c>
      <c r="G157" s="66">
        <v>5.2499999999999998E-2</v>
      </c>
      <c r="H157" s="66">
        <v>5.2499999999999998E-2</v>
      </c>
      <c r="I157" s="66">
        <f t="shared" si="12"/>
        <v>5.2499999999999998E-2</v>
      </c>
      <c r="N157" s="70">
        <f t="shared" si="11"/>
        <v>5.2499999999999998E-2</v>
      </c>
    </row>
    <row r="158" spans="1:14">
      <c r="A158" s="61">
        <f t="shared" si="13"/>
        <v>39040.866666672344</v>
      </c>
      <c r="C158" s="66">
        <f>(C156+C159)/2</f>
        <v>8.0250000000000009E-3</v>
      </c>
      <c r="D158" s="66">
        <f>(D156+D159)/2</f>
        <v>5.5925000000000002E-2</v>
      </c>
      <c r="E158" s="66">
        <f>(E156+E159)/2</f>
        <v>2.7125000000000003E-2</v>
      </c>
      <c r="F158" s="66">
        <f t="shared" si="10"/>
        <v>2.8799999999999999E-2</v>
      </c>
      <c r="G158" s="66">
        <v>5.2499999999999998E-2</v>
      </c>
      <c r="H158" s="66">
        <v>5.2499999999999998E-2</v>
      </c>
      <c r="I158" s="66">
        <f t="shared" si="12"/>
        <v>5.2499999999999998E-2</v>
      </c>
      <c r="N158" s="70">
        <f t="shared" si="11"/>
        <v>5.2499999999999998E-2</v>
      </c>
    </row>
    <row r="159" spans="1:14">
      <c r="A159" s="61">
        <f t="shared" si="13"/>
        <v>39071.333333339047</v>
      </c>
      <c r="C159" s="66">
        <f>(C156+C162)/2</f>
        <v>7.8499999999999993E-3</v>
      </c>
      <c r="D159" s="66">
        <f>(D156+D162)/2</f>
        <v>5.6649999999999999E-2</v>
      </c>
      <c r="E159" s="66">
        <f>(E156+E162)/2</f>
        <v>2.8150000000000001E-2</v>
      </c>
      <c r="F159" s="66">
        <f t="shared" si="10"/>
        <v>2.8499999999999998E-2</v>
      </c>
      <c r="G159" s="66">
        <v>5.2400000000000002E-2</v>
      </c>
      <c r="H159" s="66">
        <v>5.2499999999999998E-2</v>
      </c>
      <c r="I159" s="66">
        <f t="shared" si="12"/>
        <v>5.2499999999999998E-2</v>
      </c>
      <c r="N159" s="70">
        <f t="shared" si="11"/>
        <v>5.2499999999999998E-2</v>
      </c>
    </row>
    <row r="160" spans="1:14">
      <c r="A160" s="61">
        <f t="shared" si="13"/>
        <v>39101.800000005751</v>
      </c>
      <c r="B160" s="62" t="s">
        <v>72</v>
      </c>
      <c r="C160" s="66">
        <f>(C159+C161)/2</f>
        <v>7.7624999999999994E-3</v>
      </c>
      <c r="D160" s="66">
        <f>(D159+D161)/2</f>
        <v>5.7012499999999994E-2</v>
      </c>
      <c r="E160" s="66">
        <f>(E159+E161)/2</f>
        <v>2.86625E-2</v>
      </c>
      <c r="F160" s="66">
        <f t="shared" si="10"/>
        <v>2.8349999999999993E-2</v>
      </c>
      <c r="G160" s="66">
        <v>5.2499999999999998E-2</v>
      </c>
      <c r="H160" s="66">
        <v>5.2499999999999998E-2</v>
      </c>
      <c r="I160" s="66">
        <f t="shared" si="12"/>
        <v>5.2499999999999998E-2</v>
      </c>
      <c r="N160" s="70">
        <f t="shared" si="11"/>
        <v>5.2499999999999998E-2</v>
      </c>
    </row>
    <row r="161" spans="1:19">
      <c r="A161" s="61">
        <f t="shared" si="13"/>
        <v>39132.266666672454</v>
      </c>
      <c r="C161" s="66">
        <f>(C159+C162)/2</f>
        <v>7.6749999999999995E-3</v>
      </c>
      <c r="D161" s="66">
        <f>(D159+D162)/2</f>
        <v>5.7374999999999995E-2</v>
      </c>
      <c r="E161" s="66">
        <f>(E159+E162)/2</f>
        <v>2.9175E-2</v>
      </c>
      <c r="F161" s="66">
        <f t="shared" si="10"/>
        <v>2.8199999999999996E-2</v>
      </c>
      <c r="G161" s="66">
        <v>5.2600000000000001E-2</v>
      </c>
      <c r="H161" s="66">
        <v>5.2499999999999998E-2</v>
      </c>
      <c r="I161" s="66">
        <f t="shared" si="12"/>
        <v>5.2499999999999998E-2</v>
      </c>
      <c r="N161" s="70">
        <f t="shared" si="11"/>
        <v>5.2499999999999998E-2</v>
      </c>
    </row>
    <row r="162" spans="1:19">
      <c r="A162" s="61">
        <f t="shared" si="13"/>
        <v>39162.733333339158</v>
      </c>
      <c r="C162" s="66">
        <v>7.4999999999999997E-3</v>
      </c>
      <c r="D162" s="66">
        <v>5.8099999999999999E-2</v>
      </c>
      <c r="E162" s="66">
        <v>3.0200000000000001E-2</v>
      </c>
      <c r="F162" s="66">
        <f t="shared" ref="F162:F225" si="14">D162-E162</f>
        <v>2.7899999999999998E-2</v>
      </c>
      <c r="G162" s="66">
        <v>5.2600000000000001E-2</v>
      </c>
      <c r="H162" s="66">
        <v>5.2499999999999998E-2</v>
      </c>
      <c r="I162" s="66">
        <f t="shared" si="12"/>
        <v>5.2499999999999998E-2</v>
      </c>
      <c r="N162" s="70">
        <f t="shared" si="11"/>
        <v>5.2499999999999998E-2</v>
      </c>
    </row>
    <row r="163" spans="1:19">
      <c r="A163" s="61">
        <f t="shared" si="13"/>
        <v>39193.200000005862</v>
      </c>
      <c r="C163" s="66">
        <f>(C162+C164)/2</f>
        <v>7.3624999999999993E-3</v>
      </c>
      <c r="D163" s="66">
        <f>(D162+D164)/2</f>
        <v>5.8200000000000002E-2</v>
      </c>
      <c r="E163" s="66">
        <f>(E162+E164)/2</f>
        <v>3.0324999999999998E-2</v>
      </c>
      <c r="F163" s="66">
        <f t="shared" si="14"/>
        <v>2.7875000000000004E-2</v>
      </c>
      <c r="G163" s="66">
        <v>5.2499999999999998E-2</v>
      </c>
      <c r="H163" s="66">
        <v>5.2499999999999998E-2</v>
      </c>
      <c r="I163" s="66">
        <f t="shared" si="12"/>
        <v>5.2499999999999998E-2</v>
      </c>
      <c r="N163" s="70">
        <f t="shared" si="11"/>
        <v>5.2499999999999998E-2</v>
      </c>
    </row>
    <row r="164" spans="1:19">
      <c r="A164" s="61">
        <f t="shared" si="13"/>
        <v>39223.666666672565</v>
      </c>
      <c r="C164" s="66">
        <f>(C162+C165)/2</f>
        <v>7.2249999999999997E-3</v>
      </c>
      <c r="D164" s="66">
        <f>(D162+D165)/2</f>
        <v>5.8299999999999998E-2</v>
      </c>
      <c r="E164" s="66">
        <f>(E162+E165)/2</f>
        <v>3.0449999999999998E-2</v>
      </c>
      <c r="F164" s="66">
        <f t="shared" si="14"/>
        <v>2.785E-2</v>
      </c>
      <c r="G164" s="66">
        <v>5.2499999999999998E-2</v>
      </c>
      <c r="H164" s="66">
        <v>5.2499999999999998E-2</v>
      </c>
      <c r="I164" s="66">
        <f t="shared" si="12"/>
        <v>5.2499999999999998E-2</v>
      </c>
      <c r="N164" s="70">
        <f t="shared" si="11"/>
        <v>5.2499999999999998E-2</v>
      </c>
    </row>
    <row r="165" spans="1:19">
      <c r="A165" s="61">
        <f t="shared" si="13"/>
        <v>39254.133333339269</v>
      </c>
      <c r="C165" s="66">
        <f>(C162+C168)/2</f>
        <v>6.9499999999999996E-3</v>
      </c>
      <c r="D165" s="66">
        <f>(D162+D168)/2</f>
        <v>5.8499999999999996E-2</v>
      </c>
      <c r="E165" s="66">
        <f>(E162+E168)/2</f>
        <v>3.0699999999999998E-2</v>
      </c>
      <c r="F165" s="66">
        <f t="shared" si="14"/>
        <v>2.7799999999999998E-2</v>
      </c>
      <c r="G165" s="66">
        <v>5.2499999999999998E-2</v>
      </c>
      <c r="H165" s="66">
        <v>5.2499999999999998E-2</v>
      </c>
      <c r="I165" s="66">
        <f t="shared" si="12"/>
        <v>5.2499999999999998E-2</v>
      </c>
      <c r="N165" s="70">
        <f t="shared" si="11"/>
        <v>5.2499999999999998E-2</v>
      </c>
    </row>
    <row r="166" spans="1:19">
      <c r="A166" s="61">
        <f t="shared" si="13"/>
        <v>39284.600000005972</v>
      </c>
      <c r="C166" s="66">
        <f>(C165+C167)/2</f>
        <v>6.8125E-3</v>
      </c>
      <c r="D166" s="66">
        <f>(D165+D167)/2</f>
        <v>5.8599999999999999E-2</v>
      </c>
      <c r="E166" s="66">
        <f>(E165+E167)/2</f>
        <v>3.0824999999999998E-2</v>
      </c>
      <c r="F166" s="66">
        <f t="shared" si="14"/>
        <v>2.7775000000000001E-2</v>
      </c>
      <c r="G166" s="66">
        <v>5.2600000000000001E-2</v>
      </c>
      <c r="H166" s="66">
        <v>5.2499999999999998E-2</v>
      </c>
      <c r="I166" s="66">
        <f t="shared" si="12"/>
        <v>5.2499999999999998E-2</v>
      </c>
      <c r="N166" s="70">
        <f t="shared" si="11"/>
        <v>5.2499999999999998E-2</v>
      </c>
    </row>
    <row r="167" spans="1:19">
      <c r="A167" s="61">
        <f t="shared" si="13"/>
        <v>39315.066666672676</v>
      </c>
      <c r="C167" s="66">
        <f>(C165+C168)/2</f>
        <v>6.6750000000000004E-3</v>
      </c>
      <c r="D167" s="66">
        <f>(D165+D168)/2</f>
        <v>5.8700000000000002E-2</v>
      </c>
      <c r="E167" s="66">
        <f>(E165+E168)/2</f>
        <v>3.0949999999999998E-2</v>
      </c>
      <c r="F167" s="66">
        <f t="shared" si="14"/>
        <v>2.7750000000000004E-2</v>
      </c>
      <c r="G167" s="66">
        <v>5.0199999999999995E-2</v>
      </c>
      <c r="H167" s="66">
        <v>5.2499999999999998E-2</v>
      </c>
      <c r="I167" s="66">
        <f t="shared" si="12"/>
        <v>5.2499999999999998E-2</v>
      </c>
      <c r="N167" s="70">
        <f t="shared" si="11"/>
        <v>5.2499999999999998E-2</v>
      </c>
      <c r="O167" s="70">
        <f>N167</f>
        <v>5.2499999999999998E-2</v>
      </c>
    </row>
    <row r="168" spans="1:19">
      <c r="A168" s="61">
        <f t="shared" si="13"/>
        <v>39345.533333339379</v>
      </c>
      <c r="C168" s="66">
        <v>6.4000000000000003E-3</v>
      </c>
      <c r="D168" s="66">
        <v>5.8900000000000001E-2</v>
      </c>
      <c r="E168" s="66">
        <v>3.1199999999999999E-2</v>
      </c>
      <c r="F168" s="66">
        <f t="shared" si="14"/>
        <v>2.7700000000000002E-2</v>
      </c>
      <c r="G168" s="66">
        <v>4.9400000000000006E-2</v>
      </c>
      <c r="H168" s="66">
        <v>4.7500000000000001E-2</v>
      </c>
      <c r="I168" s="66">
        <f t="shared" si="12"/>
        <v>4.7500000000000001E-2</v>
      </c>
      <c r="O168" s="70">
        <f>H168</f>
        <v>4.7500000000000001E-2</v>
      </c>
      <c r="P168" s="70"/>
      <c r="Q168" s="70"/>
      <c r="R168" s="70"/>
      <c r="S168" s="70"/>
    </row>
    <row r="169" spans="1:19">
      <c r="A169" s="61">
        <f t="shared" si="13"/>
        <v>39376.000000006083</v>
      </c>
      <c r="C169" s="66">
        <f>(C168+C170)/2</f>
        <v>6.2500000000000003E-3</v>
      </c>
      <c r="D169" s="66">
        <f>(D168+D170)/2</f>
        <v>5.8587500000000001E-2</v>
      </c>
      <c r="E169" s="66">
        <f>(E168+E170)/2</f>
        <v>3.0849999999999999E-2</v>
      </c>
      <c r="F169" s="66">
        <f t="shared" si="14"/>
        <v>2.7737500000000002E-2</v>
      </c>
      <c r="G169" s="66">
        <v>4.7599999999999996E-2</v>
      </c>
      <c r="H169" s="66">
        <v>4.4999999999999998E-2</v>
      </c>
      <c r="I169" s="66">
        <f t="shared" si="12"/>
        <v>4.4999999999999998E-2</v>
      </c>
      <c r="O169" s="70">
        <f t="shared" ref="O169:O183" si="15">H169</f>
        <v>4.4999999999999998E-2</v>
      </c>
    </row>
    <row r="170" spans="1:19">
      <c r="A170" s="61">
        <f t="shared" si="13"/>
        <v>39406.466666672786</v>
      </c>
      <c r="C170" s="66">
        <f>(C168+C171)/2</f>
        <v>6.0999999999999995E-3</v>
      </c>
      <c r="D170" s="66">
        <f>(D168+D171)/2</f>
        <v>5.8275E-2</v>
      </c>
      <c r="E170" s="66">
        <f>(E168+E171)/2</f>
        <v>3.0499999999999999E-2</v>
      </c>
      <c r="F170" s="66">
        <f t="shared" si="14"/>
        <v>2.7775000000000001E-2</v>
      </c>
      <c r="G170" s="66">
        <v>4.4900000000000002E-2</v>
      </c>
      <c r="H170" s="66">
        <v>4.4999999999999998E-2</v>
      </c>
      <c r="I170" s="66">
        <f t="shared" si="12"/>
        <v>4.4999999999999998E-2</v>
      </c>
      <c r="O170" s="70">
        <f t="shared" si="15"/>
        <v>4.4999999999999998E-2</v>
      </c>
    </row>
    <row r="171" spans="1:19">
      <c r="A171" s="61">
        <f t="shared" si="13"/>
        <v>39436.93333333949</v>
      </c>
      <c r="C171" s="66">
        <f>(C168+C174)/2</f>
        <v>5.7999999999999996E-3</v>
      </c>
      <c r="D171" s="66">
        <f>(D168+D174)/2</f>
        <v>5.765E-2</v>
      </c>
      <c r="E171" s="66">
        <f>(E168+E174)/2</f>
        <v>2.98E-2</v>
      </c>
      <c r="F171" s="66">
        <f t="shared" si="14"/>
        <v>2.785E-2</v>
      </c>
      <c r="G171" s="66">
        <v>4.24E-2</v>
      </c>
      <c r="H171" s="66">
        <v>4.2500000000000003E-2</v>
      </c>
      <c r="I171" s="66">
        <f t="shared" si="12"/>
        <v>4.2500000000000003E-2</v>
      </c>
      <c r="O171" s="70">
        <f t="shared" si="15"/>
        <v>4.2500000000000003E-2</v>
      </c>
    </row>
    <row r="172" spans="1:19">
      <c r="A172" s="61">
        <f t="shared" si="13"/>
        <v>39467.400000006193</v>
      </c>
      <c r="B172" s="62" t="s">
        <v>73</v>
      </c>
      <c r="C172" s="66">
        <f>(C171+C173)/2</f>
        <v>5.6499999999999996E-3</v>
      </c>
      <c r="D172" s="66">
        <f>(D171+D173)/2</f>
        <v>5.73375E-2</v>
      </c>
      <c r="E172" s="66">
        <f>(E171+E173)/2</f>
        <v>2.945E-2</v>
      </c>
      <c r="F172" s="66">
        <f t="shared" si="14"/>
        <v>2.7887499999999999E-2</v>
      </c>
      <c r="G172" s="66">
        <v>3.9399999999999998E-2</v>
      </c>
      <c r="H172" s="66">
        <v>0.03</v>
      </c>
      <c r="I172" s="66">
        <f t="shared" si="12"/>
        <v>0.03</v>
      </c>
      <c r="O172" s="70">
        <f t="shared" si="15"/>
        <v>0.03</v>
      </c>
    </row>
    <row r="173" spans="1:19">
      <c r="A173" s="61">
        <f t="shared" si="13"/>
        <v>39497.866666672897</v>
      </c>
      <c r="C173" s="66">
        <f>(C171+C174)/2</f>
        <v>5.4999999999999997E-3</v>
      </c>
      <c r="D173" s="66">
        <f>(D171+D174)/2</f>
        <v>5.7024999999999999E-2</v>
      </c>
      <c r="E173" s="66">
        <f>(E171+E174)/2</f>
        <v>2.9100000000000001E-2</v>
      </c>
      <c r="F173" s="66">
        <f t="shared" si="14"/>
        <v>2.7924999999999998E-2</v>
      </c>
      <c r="G173" s="66">
        <v>2.98E-2</v>
      </c>
      <c r="H173" s="66">
        <v>0.03</v>
      </c>
      <c r="I173" s="66">
        <f t="shared" si="12"/>
        <v>0.03</v>
      </c>
      <c r="O173" s="70">
        <f t="shared" si="15"/>
        <v>0.03</v>
      </c>
    </row>
    <row r="174" spans="1:19">
      <c r="A174" s="61">
        <f t="shared" si="13"/>
        <v>39528.3333333396</v>
      </c>
      <c r="C174" s="66">
        <v>5.1999999999999998E-3</v>
      </c>
      <c r="D174" s="66">
        <v>5.6399999999999999E-2</v>
      </c>
      <c r="E174" s="66">
        <v>2.8400000000000002E-2</v>
      </c>
      <c r="F174" s="66">
        <f t="shared" si="14"/>
        <v>2.7999999999999997E-2</v>
      </c>
      <c r="G174" s="66">
        <v>2.6099999999999998E-2</v>
      </c>
      <c r="H174" s="66">
        <v>2.2499999999999999E-2</v>
      </c>
      <c r="I174" s="66">
        <f t="shared" si="12"/>
        <v>2.2499999999999999E-2</v>
      </c>
      <c r="O174" s="70">
        <f t="shared" si="15"/>
        <v>2.2499999999999999E-2</v>
      </c>
    </row>
    <row r="175" spans="1:19">
      <c r="A175" s="61">
        <f t="shared" si="13"/>
        <v>39558.800000006304</v>
      </c>
      <c r="C175" s="66">
        <f>(C174+C176)/2</f>
        <v>4.9375E-3</v>
      </c>
      <c r="D175" s="66">
        <f>(D174+D176)/2</f>
        <v>5.6300000000000003E-2</v>
      </c>
      <c r="E175" s="66">
        <f>(E174+E176)/2</f>
        <v>2.8175000000000002E-2</v>
      </c>
      <c r="F175" s="66">
        <f t="shared" si="14"/>
        <v>2.8125000000000001E-2</v>
      </c>
      <c r="G175" s="66">
        <v>2.2799999999999997E-2</v>
      </c>
      <c r="H175" s="66">
        <v>0.02</v>
      </c>
      <c r="I175" s="66">
        <f t="shared" si="12"/>
        <v>0.02</v>
      </c>
      <c r="O175" s="70">
        <f t="shared" si="15"/>
        <v>0.02</v>
      </c>
    </row>
    <row r="176" spans="1:19">
      <c r="A176" s="61">
        <f t="shared" si="13"/>
        <v>39589.266666673007</v>
      </c>
      <c r="C176" s="66">
        <f>(C174+C177)/2</f>
        <v>4.6750000000000003E-3</v>
      </c>
      <c r="D176" s="66">
        <f>(D174+D177)/2</f>
        <v>5.62E-2</v>
      </c>
      <c r="E176" s="66">
        <f>(E174+E177)/2</f>
        <v>2.7950000000000003E-2</v>
      </c>
      <c r="F176" s="66">
        <f t="shared" si="14"/>
        <v>2.8249999999999997E-2</v>
      </c>
      <c r="G176" s="66">
        <v>1.9799999999999998E-2</v>
      </c>
      <c r="H176" s="66">
        <v>0.02</v>
      </c>
      <c r="I176" s="66">
        <f t="shared" si="12"/>
        <v>0.02</v>
      </c>
      <c r="O176" s="70">
        <f t="shared" si="15"/>
        <v>0.02</v>
      </c>
    </row>
    <row r="177" spans="1:16">
      <c r="A177" s="61">
        <f t="shared" si="13"/>
        <v>39619.733333339711</v>
      </c>
      <c r="C177" s="66">
        <f>(C174+C180)/2</f>
        <v>4.15E-3</v>
      </c>
      <c r="D177" s="66">
        <f>(D174+D180)/2</f>
        <v>5.5999999999999994E-2</v>
      </c>
      <c r="E177" s="66">
        <f>(E174+E180)/2</f>
        <v>2.75E-2</v>
      </c>
      <c r="F177" s="66">
        <f t="shared" si="14"/>
        <v>2.8499999999999994E-2</v>
      </c>
      <c r="G177" s="66">
        <v>0.02</v>
      </c>
      <c r="H177" s="66">
        <v>0.02</v>
      </c>
      <c r="I177" s="66">
        <f t="shared" si="12"/>
        <v>0.02</v>
      </c>
      <c r="O177" s="70">
        <f t="shared" si="15"/>
        <v>0.02</v>
      </c>
    </row>
    <row r="178" spans="1:16">
      <c r="A178" s="61">
        <f t="shared" si="13"/>
        <v>39650.200000006414</v>
      </c>
      <c r="C178" s="66">
        <f>(C177+C179)/2</f>
        <v>3.8874999999999999E-3</v>
      </c>
      <c r="D178" s="66">
        <f>(D177+D179)/2</f>
        <v>5.5899999999999991E-2</v>
      </c>
      <c r="E178" s="66">
        <f>(E177+E179)/2</f>
        <v>2.7275000000000001E-2</v>
      </c>
      <c r="F178" s="66">
        <f t="shared" si="14"/>
        <v>2.8624999999999991E-2</v>
      </c>
      <c r="G178" s="66">
        <v>2.0099999999999996E-2</v>
      </c>
      <c r="H178" s="66">
        <v>0.02</v>
      </c>
      <c r="I178" s="66">
        <f t="shared" si="12"/>
        <v>0.02</v>
      </c>
      <c r="O178" s="70">
        <f t="shared" si="15"/>
        <v>0.02</v>
      </c>
    </row>
    <row r="179" spans="1:16">
      <c r="A179" s="61">
        <f t="shared" si="13"/>
        <v>39680.666666673118</v>
      </c>
      <c r="C179" s="66">
        <f>(C177+C180)/2</f>
        <v>3.6249999999999998E-3</v>
      </c>
      <c r="D179" s="66">
        <f>(D177+D180)/2</f>
        <v>5.5799999999999995E-2</v>
      </c>
      <c r="E179" s="66">
        <f>(E177+E180)/2</f>
        <v>2.7049999999999998E-2</v>
      </c>
      <c r="F179" s="66">
        <f t="shared" si="14"/>
        <v>2.8749999999999998E-2</v>
      </c>
      <c r="G179" s="66">
        <v>0.02</v>
      </c>
      <c r="H179" s="66">
        <v>0.02</v>
      </c>
      <c r="I179" s="66">
        <f t="shared" si="12"/>
        <v>0.02</v>
      </c>
      <c r="O179" s="70">
        <f t="shared" si="15"/>
        <v>0.02</v>
      </c>
    </row>
    <row r="180" spans="1:16">
      <c r="A180" s="61">
        <f t="shared" si="13"/>
        <v>39711.133333339822</v>
      </c>
      <c r="C180" s="66">
        <v>3.0999999999999999E-3</v>
      </c>
      <c r="D180" s="66">
        <v>5.5599999999999997E-2</v>
      </c>
      <c r="E180" s="66">
        <v>2.6599999999999999E-2</v>
      </c>
      <c r="F180" s="66">
        <f t="shared" si="14"/>
        <v>2.8999999999999998E-2</v>
      </c>
      <c r="G180" s="66">
        <v>1.8100000000000002E-2</v>
      </c>
      <c r="H180" s="66">
        <v>0.02</v>
      </c>
      <c r="I180" s="66">
        <f t="shared" si="12"/>
        <v>0.02</v>
      </c>
      <c r="O180" s="70">
        <f t="shared" si="15"/>
        <v>0.02</v>
      </c>
    </row>
    <row r="181" spans="1:16">
      <c r="A181" s="61">
        <f t="shared" si="13"/>
        <v>39741.600000006525</v>
      </c>
      <c r="C181" s="66">
        <f>(C180+C182)/2</f>
        <v>2.8374999999999997E-3</v>
      </c>
      <c r="D181" s="66">
        <f>(D180+D182)/2</f>
        <v>5.49375E-2</v>
      </c>
      <c r="E181" s="66">
        <f>(E180+E182)/2</f>
        <v>2.5837499999999999E-2</v>
      </c>
      <c r="F181" s="66">
        <f t="shared" si="14"/>
        <v>2.9100000000000001E-2</v>
      </c>
      <c r="G181" s="66">
        <v>9.7000000000000003E-3</v>
      </c>
      <c r="H181" s="66">
        <v>0.01</v>
      </c>
      <c r="I181" s="66">
        <f t="shared" si="12"/>
        <v>0.01</v>
      </c>
      <c r="O181" s="70">
        <f t="shared" si="15"/>
        <v>0.01</v>
      </c>
    </row>
    <row r="182" spans="1:16">
      <c r="A182" s="61">
        <f t="shared" si="13"/>
        <v>39772.066666673229</v>
      </c>
      <c r="C182" s="66">
        <f>(C180+C183)/2</f>
        <v>2.575E-3</v>
      </c>
      <c r="D182" s="66">
        <f>(D180+D183)/2</f>
        <v>5.4274999999999997E-2</v>
      </c>
      <c r="E182" s="66">
        <f>(E180+E183)/2</f>
        <v>2.5075E-2</v>
      </c>
      <c r="F182" s="66">
        <f t="shared" si="14"/>
        <v>2.9199999999999997E-2</v>
      </c>
      <c r="G182" s="66">
        <v>3.9000000000000003E-3</v>
      </c>
      <c r="H182" s="66">
        <v>0.01</v>
      </c>
      <c r="I182" s="66">
        <f t="shared" si="12"/>
        <v>0.01</v>
      </c>
      <c r="O182" s="70">
        <f t="shared" si="15"/>
        <v>0.01</v>
      </c>
    </row>
    <row r="183" spans="1:16">
      <c r="A183" s="61">
        <f t="shared" si="13"/>
        <v>39802.533333339932</v>
      </c>
      <c r="C183" s="66">
        <f>(C180+C186)/2</f>
        <v>2.0499999999999997E-3</v>
      </c>
      <c r="D183" s="66">
        <f>(D180+D186)/2</f>
        <v>5.2949999999999997E-2</v>
      </c>
      <c r="E183" s="66">
        <f>(E180+E186)/2</f>
        <v>2.3550000000000001E-2</v>
      </c>
      <c r="F183" s="66">
        <f t="shared" si="14"/>
        <v>2.9399999999999996E-2</v>
      </c>
      <c r="G183" s="66">
        <v>1.6000000000000001E-3</v>
      </c>
      <c r="H183" s="66">
        <v>2.5000000000000001E-3</v>
      </c>
      <c r="I183" s="66">
        <f t="shared" si="12"/>
        <v>2.5000000000000001E-3</v>
      </c>
      <c r="O183" s="70">
        <f t="shared" si="15"/>
        <v>2.5000000000000001E-3</v>
      </c>
      <c r="P183" s="70">
        <f>O183</f>
        <v>2.5000000000000001E-3</v>
      </c>
    </row>
    <row r="184" spans="1:16">
      <c r="A184" s="61">
        <f t="shared" si="13"/>
        <v>39833.000000006636</v>
      </c>
      <c r="B184" s="62" t="s">
        <v>74</v>
      </c>
      <c r="C184" s="66">
        <f>(C183+C185)/2</f>
        <v>1.7874999999999998E-3</v>
      </c>
      <c r="D184" s="66">
        <f>(D183+D185)/2</f>
        <v>5.2287500000000001E-2</v>
      </c>
      <c r="E184" s="66">
        <f>(E183+E185)/2</f>
        <v>2.2787500000000002E-2</v>
      </c>
      <c r="F184" s="66">
        <f t="shared" si="14"/>
        <v>2.9499999999999998E-2</v>
      </c>
      <c r="G184" s="66">
        <v>1.5E-3</v>
      </c>
      <c r="H184" s="66">
        <v>2.5000000000000001E-3</v>
      </c>
      <c r="I184" s="66">
        <f t="shared" si="12"/>
        <v>2.5000000000000001E-3</v>
      </c>
      <c r="P184" s="70">
        <f>H184</f>
        <v>2.5000000000000001E-3</v>
      </c>
    </row>
    <row r="185" spans="1:16">
      <c r="A185" s="61">
        <f t="shared" si="13"/>
        <v>39863.466666673339</v>
      </c>
      <c r="C185" s="66">
        <f>(C183+C186)/2</f>
        <v>1.5249999999999999E-3</v>
      </c>
      <c r="D185" s="66">
        <f>(D183+D186)/2</f>
        <v>5.1624999999999997E-2</v>
      </c>
      <c r="E185" s="66">
        <f>(E183+E186)/2</f>
        <v>2.2025000000000003E-2</v>
      </c>
      <c r="F185" s="66">
        <f t="shared" si="14"/>
        <v>2.9599999999999994E-2</v>
      </c>
      <c r="G185" s="66">
        <v>2.2000000000000001E-3</v>
      </c>
      <c r="H185" s="66">
        <v>2.5000000000000001E-3</v>
      </c>
      <c r="I185" s="66">
        <f t="shared" si="12"/>
        <v>2.5000000000000001E-3</v>
      </c>
      <c r="P185" s="70">
        <f t="shared" ref="P185:P248" si="16">H185</f>
        <v>2.5000000000000001E-3</v>
      </c>
    </row>
    <row r="186" spans="1:16">
      <c r="A186" s="61">
        <f t="shared" si="13"/>
        <v>39893.933333340043</v>
      </c>
      <c r="C186" s="66">
        <v>1E-3</v>
      </c>
      <c r="D186" s="66">
        <v>5.0299999999999997E-2</v>
      </c>
      <c r="E186" s="66">
        <v>2.0500000000000001E-2</v>
      </c>
      <c r="F186" s="66">
        <f t="shared" si="14"/>
        <v>2.9799999999999997E-2</v>
      </c>
      <c r="G186" s="66">
        <v>1.8E-3</v>
      </c>
      <c r="H186" s="66">
        <v>2.5000000000000001E-3</v>
      </c>
      <c r="I186" s="66">
        <f t="shared" si="12"/>
        <v>2.5000000000000001E-3</v>
      </c>
      <c r="P186" s="70">
        <f t="shared" si="16"/>
        <v>2.5000000000000001E-3</v>
      </c>
    </row>
    <row r="187" spans="1:16">
      <c r="A187" s="61">
        <f t="shared" si="13"/>
        <v>39924.400000006746</v>
      </c>
      <c r="C187" s="66">
        <f>(C186+C188)/2</f>
        <v>1.0625000000000001E-3</v>
      </c>
      <c r="D187" s="66">
        <f>(D186+D188)/2</f>
        <v>5.0275E-2</v>
      </c>
      <c r="E187" s="66">
        <f>(E186+E188)/2</f>
        <v>2.0275000000000001E-2</v>
      </c>
      <c r="F187" s="66">
        <f t="shared" si="14"/>
        <v>0.03</v>
      </c>
      <c r="G187" s="66">
        <v>1.5E-3</v>
      </c>
      <c r="H187" s="66">
        <v>2.5000000000000001E-3</v>
      </c>
      <c r="I187" s="66">
        <f t="shared" si="12"/>
        <v>2.5000000000000001E-3</v>
      </c>
      <c r="P187" s="70">
        <f t="shared" si="16"/>
        <v>2.5000000000000001E-3</v>
      </c>
    </row>
    <row r="188" spans="1:16">
      <c r="A188" s="61">
        <f t="shared" si="13"/>
        <v>39954.86666667345</v>
      </c>
      <c r="C188" s="66">
        <f>(C186+C189)/2</f>
        <v>1.1250000000000001E-3</v>
      </c>
      <c r="D188" s="66">
        <f>(D186+D189)/2</f>
        <v>5.0249999999999996E-2</v>
      </c>
      <c r="E188" s="66">
        <f>(E186+E189)/2</f>
        <v>2.0049999999999998E-2</v>
      </c>
      <c r="F188" s="66">
        <f t="shared" si="14"/>
        <v>3.0199999999999998E-2</v>
      </c>
      <c r="G188" s="66">
        <v>1.8E-3</v>
      </c>
      <c r="H188" s="66">
        <v>2.5000000000000001E-3</v>
      </c>
      <c r="I188" s="66">
        <f t="shared" si="12"/>
        <v>2.5000000000000001E-3</v>
      </c>
      <c r="P188" s="70">
        <f t="shared" si="16"/>
        <v>2.5000000000000001E-3</v>
      </c>
    </row>
    <row r="189" spans="1:16">
      <c r="A189" s="61">
        <f t="shared" si="13"/>
        <v>39985.333333340153</v>
      </c>
      <c r="C189" s="66">
        <f>(C186+C192)/2</f>
        <v>1.25E-3</v>
      </c>
      <c r="D189" s="66">
        <f>(D186+D192)/2</f>
        <v>5.0199999999999995E-2</v>
      </c>
      <c r="E189" s="66">
        <f>(E186+E192)/2</f>
        <v>1.9599999999999999E-2</v>
      </c>
      <c r="F189" s="66">
        <f t="shared" si="14"/>
        <v>3.0599999999999995E-2</v>
      </c>
      <c r="G189" s="66">
        <v>2.0999999999999999E-3</v>
      </c>
      <c r="H189" s="66">
        <v>2.5000000000000001E-3</v>
      </c>
      <c r="I189" s="66">
        <f t="shared" si="12"/>
        <v>2.5000000000000001E-3</v>
      </c>
      <c r="P189" s="70">
        <f t="shared" si="16"/>
        <v>2.5000000000000001E-3</v>
      </c>
    </row>
    <row r="190" spans="1:16">
      <c r="A190" s="61">
        <f t="shared" si="13"/>
        <v>40015.800000006857</v>
      </c>
      <c r="C190" s="66">
        <f>(C189+C191)/2</f>
        <v>1.3124999999999999E-3</v>
      </c>
      <c r="D190" s="66">
        <f>(D189+D191)/2</f>
        <v>5.0174999999999997E-2</v>
      </c>
      <c r="E190" s="66">
        <f>(E189+E191)/2</f>
        <v>1.9375E-2</v>
      </c>
      <c r="F190" s="66">
        <f t="shared" si="14"/>
        <v>3.0799999999999998E-2</v>
      </c>
      <c r="G190" s="66">
        <v>1.6000000000000001E-3</v>
      </c>
      <c r="H190" s="66">
        <v>2.5000000000000001E-3</v>
      </c>
      <c r="I190" s="66">
        <f t="shared" si="12"/>
        <v>2.5000000000000001E-3</v>
      </c>
      <c r="P190" s="70">
        <f t="shared" si="16"/>
        <v>2.5000000000000001E-3</v>
      </c>
    </row>
    <row r="191" spans="1:16">
      <c r="A191" s="61">
        <f t="shared" si="13"/>
        <v>40046.26666667356</v>
      </c>
      <c r="C191" s="66">
        <f>(C189+C192)/2</f>
        <v>1.3749999999999999E-3</v>
      </c>
      <c r="D191" s="66">
        <f>(D189+D192)/2</f>
        <v>5.015E-2</v>
      </c>
      <c r="E191" s="66">
        <f>(E189+E192)/2</f>
        <v>1.915E-2</v>
      </c>
      <c r="F191" s="66">
        <f t="shared" si="14"/>
        <v>3.1E-2</v>
      </c>
      <c r="G191" s="66">
        <v>1.6000000000000001E-3</v>
      </c>
      <c r="H191" s="66">
        <v>2.5000000000000001E-3</v>
      </c>
      <c r="I191" s="66">
        <f t="shared" si="12"/>
        <v>2.5000000000000001E-3</v>
      </c>
      <c r="P191" s="70">
        <f t="shared" si="16"/>
        <v>2.5000000000000001E-3</v>
      </c>
    </row>
    <row r="192" spans="1:16">
      <c r="A192" s="61">
        <f t="shared" si="13"/>
        <v>40076.733333340264</v>
      </c>
      <c r="C192" s="66">
        <v>1.5E-3</v>
      </c>
      <c r="D192" s="66">
        <v>5.0099999999999999E-2</v>
      </c>
      <c r="E192" s="66">
        <v>1.8700000000000001E-2</v>
      </c>
      <c r="F192" s="66">
        <f t="shared" si="14"/>
        <v>3.1399999999999997E-2</v>
      </c>
      <c r="G192" s="66">
        <v>1.5E-3</v>
      </c>
      <c r="H192" s="66">
        <v>2.5000000000000001E-3</v>
      </c>
      <c r="I192" s="66">
        <f t="shared" si="12"/>
        <v>2.5000000000000001E-3</v>
      </c>
      <c r="P192" s="70">
        <f t="shared" si="16"/>
        <v>2.5000000000000001E-3</v>
      </c>
    </row>
    <row r="193" spans="1:16">
      <c r="A193" s="61">
        <f t="shared" si="13"/>
        <v>40107.200000006967</v>
      </c>
      <c r="C193" s="66">
        <f>(C192+C194)/2</f>
        <v>2.0874999999999999E-3</v>
      </c>
      <c r="D193" s="66">
        <f>(D192+D194)/2</f>
        <v>4.9512500000000001E-2</v>
      </c>
      <c r="E193" s="66">
        <f>(E192+E194)/2</f>
        <v>1.805E-2</v>
      </c>
      <c r="F193" s="66">
        <f t="shared" si="14"/>
        <v>3.1462500000000004E-2</v>
      </c>
      <c r="G193" s="66">
        <v>1.1999999999999999E-3</v>
      </c>
      <c r="H193" s="66">
        <v>2.5000000000000001E-3</v>
      </c>
      <c r="I193" s="66">
        <f t="shared" si="12"/>
        <v>2.5000000000000001E-3</v>
      </c>
      <c r="P193" s="70">
        <f t="shared" si="16"/>
        <v>2.5000000000000001E-3</v>
      </c>
    </row>
    <row r="194" spans="1:16">
      <c r="A194" s="61">
        <f t="shared" si="13"/>
        <v>40137.666666673671</v>
      </c>
      <c r="C194" s="66">
        <f>(C192+C195)/2</f>
        <v>2.6750000000000003E-3</v>
      </c>
      <c r="D194" s="66">
        <f>(D192+D195)/2</f>
        <v>4.8924999999999996E-2</v>
      </c>
      <c r="E194" s="66">
        <f>(E192+E195)/2</f>
        <v>1.7399999999999999E-2</v>
      </c>
      <c r="F194" s="66">
        <f t="shared" si="14"/>
        <v>3.1524999999999997E-2</v>
      </c>
      <c r="G194" s="66">
        <v>1.1999999999999999E-3</v>
      </c>
      <c r="H194" s="66">
        <v>2.5000000000000001E-3</v>
      </c>
      <c r="I194" s="66">
        <f t="shared" si="12"/>
        <v>2.5000000000000001E-3</v>
      </c>
      <c r="P194" s="70">
        <f t="shared" si="16"/>
        <v>2.5000000000000001E-3</v>
      </c>
    </row>
    <row r="195" spans="1:16">
      <c r="A195" s="61">
        <f t="shared" si="13"/>
        <v>40168.133333340375</v>
      </c>
      <c r="C195" s="66">
        <f>(C192+C198)/2</f>
        <v>3.8500000000000001E-3</v>
      </c>
      <c r="D195" s="66">
        <f>(D192+D198)/2</f>
        <v>4.7750000000000001E-2</v>
      </c>
      <c r="E195" s="66">
        <f>(E192+E198)/2</f>
        <v>1.61E-2</v>
      </c>
      <c r="F195" s="66">
        <f t="shared" si="14"/>
        <v>3.1649999999999998E-2</v>
      </c>
      <c r="G195" s="66">
        <v>1.1999999999999999E-3</v>
      </c>
      <c r="H195" s="66">
        <v>2.5000000000000001E-3</v>
      </c>
      <c r="I195" s="66">
        <f t="shared" si="12"/>
        <v>2.5000000000000001E-3</v>
      </c>
      <c r="P195" s="70">
        <f t="shared" si="16"/>
        <v>2.5000000000000001E-3</v>
      </c>
    </row>
    <row r="196" spans="1:16">
      <c r="A196" s="61">
        <f t="shared" si="13"/>
        <v>40198.600000007078</v>
      </c>
      <c r="B196" s="62" t="s">
        <v>75</v>
      </c>
      <c r="C196" s="66">
        <f>(C195+C197)/2</f>
        <v>4.4375000000000005E-3</v>
      </c>
      <c r="D196" s="66">
        <f>(D195+D197)/2</f>
        <v>4.7162500000000003E-2</v>
      </c>
      <c r="E196" s="66">
        <f>(E195+E197)/2</f>
        <v>1.545E-2</v>
      </c>
      <c r="F196" s="66">
        <f t="shared" si="14"/>
        <v>3.1712500000000005E-2</v>
      </c>
      <c r="G196" s="66">
        <v>1.1000000000000001E-3</v>
      </c>
      <c r="H196" s="66">
        <v>2.5000000000000001E-3</v>
      </c>
      <c r="I196" s="66">
        <f t="shared" ref="I196:I259" si="17">H196</f>
        <v>2.5000000000000001E-3</v>
      </c>
      <c r="P196" s="70">
        <f t="shared" si="16"/>
        <v>2.5000000000000001E-3</v>
      </c>
    </row>
    <row r="197" spans="1:16">
      <c r="A197" s="61">
        <f t="shared" si="13"/>
        <v>40229.066666673782</v>
      </c>
      <c r="C197" s="66">
        <f>(C195+C198)/2</f>
        <v>5.025E-3</v>
      </c>
      <c r="D197" s="66">
        <f>(D195+D198)/2</f>
        <v>4.6575000000000005E-2</v>
      </c>
      <c r="E197" s="66">
        <f>(E195+E198)/2</f>
        <v>1.4800000000000001E-2</v>
      </c>
      <c r="F197" s="66">
        <f t="shared" si="14"/>
        <v>3.1775000000000005E-2</v>
      </c>
      <c r="G197" s="66">
        <v>1.2999999999999999E-3</v>
      </c>
      <c r="H197" s="66">
        <v>2.5000000000000001E-3</v>
      </c>
      <c r="I197" s="66">
        <f t="shared" si="17"/>
        <v>2.5000000000000001E-3</v>
      </c>
      <c r="P197" s="70">
        <f t="shared" si="16"/>
        <v>2.5000000000000001E-3</v>
      </c>
    </row>
    <row r="198" spans="1:16">
      <c r="A198" s="61">
        <f t="shared" ref="A198:A261" si="18">+A197+30.4666666667</f>
        <v>40259.533333340485</v>
      </c>
      <c r="C198" s="66">
        <v>6.1999999999999998E-3</v>
      </c>
      <c r="D198" s="66">
        <v>4.5400000000000003E-2</v>
      </c>
      <c r="E198" s="66">
        <v>1.35E-2</v>
      </c>
      <c r="F198" s="66">
        <f t="shared" si="14"/>
        <v>3.1900000000000005E-2</v>
      </c>
      <c r="G198" s="66">
        <v>1.6000000000000001E-3</v>
      </c>
      <c r="H198" s="66">
        <v>2.5000000000000001E-3</v>
      </c>
      <c r="I198" s="66">
        <f t="shared" si="17"/>
        <v>2.5000000000000001E-3</v>
      </c>
      <c r="P198" s="70">
        <f t="shared" si="16"/>
        <v>2.5000000000000001E-3</v>
      </c>
    </row>
    <row r="199" spans="1:16">
      <c r="A199" s="61">
        <f t="shared" si="18"/>
        <v>40290.000000007189</v>
      </c>
      <c r="C199" s="66">
        <f>(C198+C200)/2</f>
        <v>6.1875000000000003E-3</v>
      </c>
      <c r="D199" s="66">
        <f>(D198+D200)/2</f>
        <v>4.5300000000000007E-2</v>
      </c>
      <c r="E199" s="66">
        <f>(E198+E200)/2</f>
        <v>1.3412500000000001E-2</v>
      </c>
      <c r="F199" s="66">
        <f t="shared" si="14"/>
        <v>3.1887500000000006E-2</v>
      </c>
      <c r="G199" s="66">
        <v>2E-3</v>
      </c>
      <c r="H199" s="66">
        <v>2.5000000000000001E-3</v>
      </c>
      <c r="I199" s="66">
        <f t="shared" si="17"/>
        <v>2.5000000000000001E-3</v>
      </c>
      <c r="P199" s="70">
        <f t="shared" si="16"/>
        <v>2.5000000000000001E-3</v>
      </c>
    </row>
    <row r="200" spans="1:16">
      <c r="A200" s="61">
        <f t="shared" si="18"/>
        <v>40320.466666673892</v>
      </c>
      <c r="C200" s="66">
        <f>(C198+C201)/2</f>
        <v>6.1749999999999999E-3</v>
      </c>
      <c r="D200" s="66">
        <f>(D198+D201)/2</f>
        <v>4.5200000000000004E-2</v>
      </c>
      <c r="E200" s="66">
        <f>(E198+E201)/2</f>
        <v>1.3325E-2</v>
      </c>
      <c r="F200" s="66">
        <f t="shared" si="14"/>
        <v>3.1875000000000001E-2</v>
      </c>
      <c r="G200" s="66">
        <v>2E-3</v>
      </c>
      <c r="H200" s="66">
        <v>2.5000000000000001E-3</v>
      </c>
      <c r="I200" s="66">
        <f t="shared" si="17"/>
        <v>2.5000000000000001E-3</v>
      </c>
      <c r="P200" s="70">
        <f t="shared" si="16"/>
        <v>2.5000000000000001E-3</v>
      </c>
    </row>
    <row r="201" spans="1:16">
      <c r="A201" s="61">
        <f t="shared" si="18"/>
        <v>40350.933333340596</v>
      </c>
      <c r="C201" s="66">
        <f>(C198+C204)/2</f>
        <v>6.1500000000000001E-3</v>
      </c>
      <c r="D201" s="66">
        <f>(D198+D204)/2</f>
        <v>4.4999999999999998E-2</v>
      </c>
      <c r="E201" s="66">
        <f>(E198+E204)/2</f>
        <v>1.315E-2</v>
      </c>
      <c r="F201" s="66">
        <f t="shared" si="14"/>
        <v>3.1849999999999996E-2</v>
      </c>
      <c r="G201" s="66">
        <v>1.8E-3</v>
      </c>
      <c r="H201" s="66">
        <v>2.5000000000000001E-3</v>
      </c>
      <c r="I201" s="66">
        <f t="shared" si="17"/>
        <v>2.5000000000000001E-3</v>
      </c>
      <c r="P201" s="70">
        <f t="shared" si="16"/>
        <v>2.5000000000000001E-3</v>
      </c>
    </row>
    <row r="202" spans="1:16">
      <c r="A202" s="61">
        <f t="shared" si="18"/>
        <v>40381.400000007299</v>
      </c>
      <c r="C202" s="66">
        <f>(C201+C203)/2</f>
        <v>6.1375000000000006E-3</v>
      </c>
      <c r="D202" s="66">
        <f>(D201+D203)/2</f>
        <v>4.4899999999999995E-2</v>
      </c>
      <c r="E202" s="66">
        <f>(E201+E203)/2</f>
        <v>1.3062500000000001E-2</v>
      </c>
      <c r="F202" s="66">
        <f t="shared" si="14"/>
        <v>3.1837499999999991E-2</v>
      </c>
      <c r="G202" s="66">
        <v>1.8E-3</v>
      </c>
      <c r="H202" s="66">
        <v>2.5000000000000001E-3</v>
      </c>
      <c r="I202" s="66">
        <f t="shared" si="17"/>
        <v>2.5000000000000001E-3</v>
      </c>
      <c r="P202" s="70">
        <f t="shared" si="16"/>
        <v>2.5000000000000001E-3</v>
      </c>
    </row>
    <row r="203" spans="1:16">
      <c r="A203" s="61">
        <f t="shared" si="18"/>
        <v>40411.866666674003</v>
      </c>
      <c r="C203" s="66">
        <f>(C201+C204)/2</f>
        <v>6.1250000000000002E-3</v>
      </c>
      <c r="D203" s="66">
        <f>(D201+D204)/2</f>
        <v>4.48E-2</v>
      </c>
      <c r="E203" s="66">
        <f>(E201+E204)/2</f>
        <v>1.2975E-2</v>
      </c>
      <c r="F203" s="66">
        <f t="shared" si="14"/>
        <v>3.1824999999999999E-2</v>
      </c>
      <c r="G203" s="66">
        <v>1.9E-3</v>
      </c>
      <c r="H203" s="66">
        <v>2.5000000000000001E-3</v>
      </c>
      <c r="I203" s="66">
        <f t="shared" si="17"/>
        <v>2.5000000000000001E-3</v>
      </c>
      <c r="P203" s="70">
        <f t="shared" si="16"/>
        <v>2.5000000000000001E-3</v>
      </c>
    </row>
    <row r="204" spans="1:16">
      <c r="A204" s="61">
        <f t="shared" si="18"/>
        <v>40442.333333340706</v>
      </c>
      <c r="C204" s="66">
        <v>6.1000000000000004E-3</v>
      </c>
      <c r="D204" s="66">
        <v>4.4600000000000001E-2</v>
      </c>
      <c r="E204" s="66">
        <v>1.2800000000000001E-2</v>
      </c>
      <c r="F204" s="66">
        <f t="shared" si="14"/>
        <v>3.1800000000000002E-2</v>
      </c>
      <c r="G204" s="66">
        <v>1.9E-3</v>
      </c>
      <c r="H204" s="66">
        <v>2.5000000000000001E-3</v>
      </c>
      <c r="I204" s="66">
        <f t="shared" si="17"/>
        <v>2.5000000000000001E-3</v>
      </c>
      <c r="P204" s="70">
        <f t="shared" si="16"/>
        <v>2.5000000000000001E-3</v>
      </c>
    </row>
    <row r="205" spans="1:16">
      <c r="A205" s="61">
        <f t="shared" si="18"/>
        <v>40472.80000000741</v>
      </c>
      <c r="C205" s="66">
        <f>(C204+C206)/2</f>
        <v>6.3E-3</v>
      </c>
      <c r="D205" s="66">
        <f>(D204+D206)/2</f>
        <v>4.4200000000000003E-2</v>
      </c>
      <c r="E205" s="66">
        <f>(E204+E206)/2</f>
        <v>1.2449999999999999E-2</v>
      </c>
      <c r="F205" s="66">
        <f t="shared" si="14"/>
        <v>3.175E-2</v>
      </c>
      <c r="G205" s="66">
        <v>1.9E-3</v>
      </c>
      <c r="H205" s="66">
        <v>2.5000000000000001E-3</v>
      </c>
      <c r="I205" s="66">
        <f t="shared" si="17"/>
        <v>2.5000000000000001E-3</v>
      </c>
      <c r="P205" s="70">
        <f t="shared" si="16"/>
        <v>2.5000000000000001E-3</v>
      </c>
    </row>
    <row r="206" spans="1:16">
      <c r="A206" s="61">
        <f t="shared" si="18"/>
        <v>40503.266666674113</v>
      </c>
      <c r="C206" s="66">
        <f>(C204+C207)/2</f>
        <v>6.5000000000000006E-3</v>
      </c>
      <c r="D206" s="66">
        <f>(D204+D207)/2</f>
        <v>4.3799999999999999E-2</v>
      </c>
      <c r="E206" s="66">
        <f>(E204+E207)/2</f>
        <v>1.21E-2</v>
      </c>
      <c r="F206" s="66">
        <f t="shared" si="14"/>
        <v>3.1699999999999999E-2</v>
      </c>
      <c r="G206" s="66">
        <v>1.9E-3</v>
      </c>
      <c r="H206" s="66">
        <v>2.5000000000000001E-3</v>
      </c>
      <c r="I206" s="66">
        <f t="shared" si="17"/>
        <v>2.5000000000000001E-3</v>
      </c>
      <c r="P206" s="70">
        <f t="shared" si="16"/>
        <v>2.5000000000000001E-3</v>
      </c>
    </row>
    <row r="207" spans="1:16">
      <c r="A207" s="61">
        <f t="shared" si="18"/>
        <v>40533.733333340817</v>
      </c>
      <c r="C207" s="66">
        <f>(C204+C210)/2</f>
        <v>6.8999999999999999E-3</v>
      </c>
      <c r="D207" s="66">
        <f>(D204+D210)/2</f>
        <v>4.2999999999999997E-2</v>
      </c>
      <c r="E207" s="66">
        <f>(E204+E210)/2</f>
        <v>1.14E-2</v>
      </c>
      <c r="F207" s="66">
        <f t="shared" si="14"/>
        <v>3.1599999999999996E-2</v>
      </c>
      <c r="G207" s="66">
        <v>1.8E-3</v>
      </c>
      <c r="H207" s="66">
        <v>2.5000000000000001E-3</v>
      </c>
      <c r="I207" s="66">
        <f t="shared" si="17"/>
        <v>2.5000000000000001E-3</v>
      </c>
      <c r="P207" s="70">
        <f t="shared" si="16"/>
        <v>2.5000000000000001E-3</v>
      </c>
    </row>
    <row r="208" spans="1:16">
      <c r="A208" s="61">
        <f t="shared" si="18"/>
        <v>40564.20000000752</v>
      </c>
      <c r="B208" s="62" t="s">
        <v>76</v>
      </c>
      <c r="C208" s="66">
        <f>(C207+C209)/2</f>
        <v>7.1000000000000004E-3</v>
      </c>
      <c r="D208" s="66">
        <f>(D207+D209)/2</f>
        <v>4.2599999999999999E-2</v>
      </c>
      <c r="E208" s="66">
        <f>(E207+E209)/2</f>
        <v>1.1050000000000001E-2</v>
      </c>
      <c r="F208" s="66">
        <f t="shared" si="14"/>
        <v>3.1549999999999995E-2</v>
      </c>
      <c r="G208" s="66">
        <v>1.7000000000000001E-3</v>
      </c>
      <c r="H208" s="66">
        <v>2.5000000000000001E-3</v>
      </c>
      <c r="I208" s="66">
        <f t="shared" si="17"/>
        <v>2.5000000000000001E-3</v>
      </c>
      <c r="P208" s="70">
        <f t="shared" si="16"/>
        <v>2.5000000000000001E-3</v>
      </c>
    </row>
    <row r="209" spans="1:16">
      <c r="A209" s="61">
        <f t="shared" si="18"/>
        <v>40594.666666674224</v>
      </c>
      <c r="C209" s="66">
        <f>(C207+C210)/2</f>
        <v>7.3000000000000001E-3</v>
      </c>
      <c r="D209" s="66">
        <f>(D207+D210)/2</f>
        <v>4.2200000000000001E-2</v>
      </c>
      <c r="E209" s="66">
        <f>(E207+E210)/2</f>
        <v>1.0700000000000001E-2</v>
      </c>
      <c r="F209" s="66">
        <f t="shared" si="14"/>
        <v>3.15E-2</v>
      </c>
      <c r="G209" s="66">
        <v>1.6000000000000001E-3</v>
      </c>
      <c r="H209" s="66">
        <v>2.5000000000000001E-3</v>
      </c>
      <c r="I209" s="66">
        <f t="shared" si="17"/>
        <v>2.5000000000000001E-3</v>
      </c>
      <c r="P209" s="70">
        <f t="shared" si="16"/>
        <v>2.5000000000000001E-3</v>
      </c>
    </row>
    <row r="210" spans="1:16">
      <c r="A210" s="61">
        <f t="shared" si="18"/>
        <v>40625.133333340927</v>
      </c>
      <c r="C210" s="66">
        <v>7.7000000000000002E-3</v>
      </c>
      <c r="D210" s="66">
        <v>4.1399999999999999E-2</v>
      </c>
      <c r="E210" s="66">
        <v>0.01</v>
      </c>
      <c r="F210" s="66">
        <f t="shared" si="14"/>
        <v>3.1399999999999997E-2</v>
      </c>
      <c r="G210" s="66">
        <v>1.4000000000000002E-3</v>
      </c>
      <c r="H210" s="66">
        <v>2.5000000000000001E-3</v>
      </c>
      <c r="I210" s="66">
        <f t="shared" si="17"/>
        <v>2.5000000000000001E-3</v>
      </c>
      <c r="P210" s="70">
        <f t="shared" si="16"/>
        <v>2.5000000000000001E-3</v>
      </c>
    </row>
    <row r="211" spans="1:16">
      <c r="A211" s="61">
        <f t="shared" si="18"/>
        <v>40655.600000007631</v>
      </c>
      <c r="C211" s="66">
        <f>(C210+C212)/2</f>
        <v>7.5875000000000005E-3</v>
      </c>
      <c r="D211" s="66">
        <f>(D210+D212)/2</f>
        <v>4.1287500000000005E-2</v>
      </c>
      <c r="E211" s="66">
        <f>(E210+E212)/2</f>
        <v>9.9500000000000005E-3</v>
      </c>
      <c r="F211" s="66">
        <f t="shared" si="14"/>
        <v>3.1337500000000004E-2</v>
      </c>
      <c r="G211" s="66">
        <v>1E-3</v>
      </c>
      <c r="H211" s="66">
        <v>2.5000000000000001E-3</v>
      </c>
      <c r="I211" s="66">
        <f t="shared" si="17"/>
        <v>2.5000000000000001E-3</v>
      </c>
      <c r="P211" s="70">
        <f t="shared" si="16"/>
        <v>2.5000000000000001E-3</v>
      </c>
    </row>
    <row r="212" spans="1:16">
      <c r="A212" s="61">
        <f t="shared" si="18"/>
        <v>40686.066666674335</v>
      </c>
      <c r="C212" s="66">
        <f>(C210+C213)/2</f>
        <v>7.4749999999999999E-3</v>
      </c>
      <c r="D212" s="66">
        <f>(D210+D213)/2</f>
        <v>4.1175000000000003E-2</v>
      </c>
      <c r="E212" s="66">
        <f>(E210+E213)/2</f>
        <v>9.8999999999999991E-3</v>
      </c>
      <c r="F212" s="66">
        <f t="shared" si="14"/>
        <v>3.1275000000000004E-2</v>
      </c>
      <c r="G212" s="66">
        <v>8.9999999999999998E-4</v>
      </c>
      <c r="H212" s="66">
        <v>2.5000000000000001E-3</v>
      </c>
      <c r="I212" s="66">
        <f t="shared" si="17"/>
        <v>2.5000000000000001E-3</v>
      </c>
      <c r="P212" s="70">
        <f t="shared" si="16"/>
        <v>2.5000000000000001E-3</v>
      </c>
    </row>
    <row r="213" spans="1:16">
      <c r="A213" s="61">
        <f t="shared" si="18"/>
        <v>40716.533333341038</v>
      </c>
      <c r="C213" s="66">
        <f>(C210+C216)/2</f>
        <v>7.2499999999999995E-3</v>
      </c>
      <c r="D213" s="66">
        <f>(D210+D216)/2</f>
        <v>4.095E-2</v>
      </c>
      <c r="E213" s="66">
        <f>(E210+E216)/2</f>
        <v>9.7999999999999997E-3</v>
      </c>
      <c r="F213" s="66">
        <f t="shared" si="14"/>
        <v>3.1150000000000001E-2</v>
      </c>
      <c r="G213" s="66">
        <v>8.9999999999999998E-4</v>
      </c>
      <c r="H213" s="66">
        <v>2.5000000000000001E-3</v>
      </c>
      <c r="I213" s="66">
        <f t="shared" si="17"/>
        <v>2.5000000000000001E-3</v>
      </c>
      <c r="P213" s="70">
        <f t="shared" si="16"/>
        <v>2.5000000000000001E-3</v>
      </c>
    </row>
    <row r="214" spans="1:16">
      <c r="A214" s="61">
        <f t="shared" si="18"/>
        <v>40747.000000007742</v>
      </c>
      <c r="C214" s="66">
        <f>(C213+C215)/2</f>
        <v>7.1374999999999997E-3</v>
      </c>
      <c r="D214" s="66">
        <f>(D213+D215)/2</f>
        <v>4.0837499999999999E-2</v>
      </c>
      <c r="E214" s="66">
        <f>(E213+E215)/2</f>
        <v>9.75E-3</v>
      </c>
      <c r="F214" s="66">
        <f t="shared" si="14"/>
        <v>3.1087499999999997E-2</v>
      </c>
      <c r="G214" s="66">
        <v>7.000000000000001E-4</v>
      </c>
      <c r="H214" s="66">
        <v>2.5000000000000001E-3</v>
      </c>
      <c r="I214" s="66">
        <f t="shared" si="17"/>
        <v>2.5000000000000001E-3</v>
      </c>
      <c r="P214" s="70">
        <f t="shared" si="16"/>
        <v>2.5000000000000001E-3</v>
      </c>
    </row>
    <row r="215" spans="1:16">
      <c r="A215" s="61">
        <f t="shared" si="18"/>
        <v>40777.466666674445</v>
      </c>
      <c r="C215" s="66">
        <f>(C213+C216)/2</f>
        <v>7.025E-3</v>
      </c>
      <c r="D215" s="66">
        <f>(D213+D216)/2</f>
        <v>4.0724999999999997E-2</v>
      </c>
      <c r="E215" s="66">
        <f>(E213+E216)/2</f>
        <v>9.7000000000000003E-3</v>
      </c>
      <c r="F215" s="66">
        <f t="shared" si="14"/>
        <v>3.1024999999999997E-2</v>
      </c>
      <c r="G215" s="66">
        <v>1E-3</v>
      </c>
      <c r="H215" s="66">
        <v>2.5000000000000001E-3</v>
      </c>
      <c r="I215" s="66">
        <f t="shared" si="17"/>
        <v>2.5000000000000001E-3</v>
      </c>
      <c r="P215" s="70">
        <f t="shared" si="16"/>
        <v>2.5000000000000001E-3</v>
      </c>
    </row>
    <row r="216" spans="1:16">
      <c r="A216" s="61">
        <f t="shared" si="18"/>
        <v>40807.933333341149</v>
      </c>
      <c r="C216" s="66">
        <v>6.7999999999999996E-3</v>
      </c>
      <c r="D216" s="66">
        <v>4.0500000000000001E-2</v>
      </c>
      <c r="E216" s="66">
        <v>9.5999999999999992E-3</v>
      </c>
      <c r="F216" s="66">
        <f t="shared" si="14"/>
        <v>3.0900000000000004E-2</v>
      </c>
      <c r="G216" s="66">
        <v>8.0000000000000004E-4</v>
      </c>
      <c r="H216" s="66">
        <v>2.5000000000000001E-3</v>
      </c>
      <c r="I216" s="66">
        <f t="shared" si="17"/>
        <v>2.5000000000000001E-3</v>
      </c>
      <c r="P216" s="70">
        <f t="shared" si="16"/>
        <v>2.5000000000000001E-3</v>
      </c>
    </row>
    <row r="217" spans="1:16">
      <c r="A217" s="61">
        <f t="shared" si="18"/>
        <v>40838.400000007852</v>
      </c>
      <c r="C217" s="66">
        <f>(C216+C218)/2</f>
        <v>6.9999999999999993E-3</v>
      </c>
      <c r="D217" s="66">
        <f>(D216+D218)/2</f>
        <v>4.0050000000000002E-2</v>
      </c>
      <c r="E217" s="66">
        <f>(E216+E218)/2</f>
        <v>9.3624999999999993E-3</v>
      </c>
      <c r="F217" s="66">
        <f t="shared" si="14"/>
        <v>3.0687500000000003E-2</v>
      </c>
      <c r="G217" s="66">
        <v>7.000000000000001E-4</v>
      </c>
      <c r="H217" s="66">
        <v>2.5000000000000001E-3</v>
      </c>
      <c r="I217" s="66">
        <f t="shared" si="17"/>
        <v>2.5000000000000001E-3</v>
      </c>
      <c r="P217" s="70">
        <f t="shared" si="16"/>
        <v>2.5000000000000001E-3</v>
      </c>
    </row>
    <row r="218" spans="1:16">
      <c r="A218" s="61">
        <f t="shared" si="18"/>
        <v>40868.866666674556</v>
      </c>
      <c r="C218" s="66">
        <f>(C216+C219)/2</f>
        <v>7.1999999999999998E-3</v>
      </c>
      <c r="D218" s="66">
        <f>(D216+D219)/2</f>
        <v>3.9599999999999996E-2</v>
      </c>
      <c r="E218" s="66">
        <f>(E216+E219)/2</f>
        <v>9.1249999999999994E-3</v>
      </c>
      <c r="F218" s="66">
        <f t="shared" si="14"/>
        <v>3.0474999999999995E-2</v>
      </c>
      <c r="G218" s="66">
        <v>8.0000000000000004E-4</v>
      </c>
      <c r="H218" s="66">
        <v>2.5000000000000001E-3</v>
      </c>
      <c r="I218" s="66">
        <f t="shared" si="17"/>
        <v>2.5000000000000001E-3</v>
      </c>
      <c r="P218" s="70">
        <f t="shared" si="16"/>
        <v>2.5000000000000001E-3</v>
      </c>
    </row>
    <row r="219" spans="1:16">
      <c r="A219" s="61">
        <f t="shared" si="18"/>
        <v>40899.333333341259</v>
      </c>
      <c r="C219" s="66">
        <f>(C216+C222)/2</f>
        <v>7.5999999999999991E-3</v>
      </c>
      <c r="D219" s="66">
        <f>(D216+D222)/2</f>
        <v>3.8699999999999998E-2</v>
      </c>
      <c r="E219" s="66">
        <f>(E216+E222)/2</f>
        <v>8.6499999999999997E-3</v>
      </c>
      <c r="F219" s="66">
        <f t="shared" si="14"/>
        <v>3.005E-2</v>
      </c>
      <c r="G219" s="66">
        <v>7.000000000000001E-4</v>
      </c>
      <c r="H219" s="66">
        <v>2.5000000000000001E-3</v>
      </c>
      <c r="I219" s="66">
        <f t="shared" si="17"/>
        <v>2.5000000000000001E-3</v>
      </c>
      <c r="P219" s="70">
        <f t="shared" si="16"/>
        <v>2.5000000000000001E-3</v>
      </c>
    </row>
    <row r="220" spans="1:16">
      <c r="A220" s="61">
        <f t="shared" si="18"/>
        <v>40929.800000007963</v>
      </c>
      <c r="B220" s="62" t="s">
        <v>77</v>
      </c>
      <c r="C220" s="66">
        <f>(C219+C221)/2</f>
        <v>7.7999999999999996E-3</v>
      </c>
      <c r="D220" s="66">
        <f>(D219+D221)/2</f>
        <v>3.8249999999999999E-2</v>
      </c>
      <c r="E220" s="66">
        <f>(E219+E221)/2</f>
        <v>8.4124999999999998E-3</v>
      </c>
      <c r="F220" s="66">
        <f t="shared" si="14"/>
        <v>2.9837499999999999E-2</v>
      </c>
      <c r="G220" s="66">
        <v>8.0000000000000004E-4</v>
      </c>
      <c r="H220" s="66">
        <v>2.5000000000000001E-3</v>
      </c>
      <c r="I220" s="66">
        <f t="shared" si="17"/>
        <v>2.5000000000000001E-3</v>
      </c>
      <c r="P220" s="70">
        <f t="shared" si="16"/>
        <v>2.5000000000000001E-3</v>
      </c>
    </row>
    <row r="221" spans="1:16">
      <c r="A221" s="61">
        <f t="shared" si="18"/>
        <v>40960.266666674666</v>
      </c>
      <c r="C221" s="66">
        <f>(C219+C222)/2</f>
        <v>8.0000000000000002E-3</v>
      </c>
      <c r="D221" s="66">
        <f>(D219+D222)/2</f>
        <v>3.78E-2</v>
      </c>
      <c r="E221" s="66">
        <f>(E219+E222)/2</f>
        <v>8.175E-3</v>
      </c>
      <c r="F221" s="66">
        <f t="shared" si="14"/>
        <v>2.9624999999999999E-2</v>
      </c>
      <c r="G221" s="66">
        <v>1E-3</v>
      </c>
      <c r="H221" s="66">
        <v>2.5000000000000001E-3</v>
      </c>
      <c r="I221" s="66">
        <f t="shared" si="17"/>
        <v>2.5000000000000001E-3</v>
      </c>
      <c r="P221" s="70">
        <f t="shared" si="16"/>
        <v>2.5000000000000001E-3</v>
      </c>
    </row>
    <row r="222" spans="1:16">
      <c r="A222" s="61">
        <f t="shared" si="18"/>
        <v>40990.73333334137</v>
      </c>
      <c r="C222" s="66">
        <v>8.3999999999999995E-3</v>
      </c>
      <c r="D222" s="66">
        <v>3.6900000000000002E-2</v>
      </c>
      <c r="E222" s="66">
        <v>7.7000000000000002E-3</v>
      </c>
      <c r="F222" s="66">
        <f t="shared" si="14"/>
        <v>2.9200000000000004E-2</v>
      </c>
      <c r="G222" s="66">
        <v>1.2999999999999999E-3</v>
      </c>
      <c r="H222" s="66">
        <v>2.5000000000000001E-3</v>
      </c>
      <c r="I222" s="66">
        <f t="shared" si="17"/>
        <v>2.5000000000000001E-3</v>
      </c>
      <c r="P222" s="70">
        <f t="shared" si="16"/>
        <v>2.5000000000000001E-3</v>
      </c>
    </row>
    <row r="223" spans="1:16">
      <c r="A223" s="61">
        <f t="shared" si="18"/>
        <v>41021.200000008073</v>
      </c>
      <c r="C223" s="66">
        <f>(C222+C224)/2</f>
        <v>8.3999999999999995E-3</v>
      </c>
      <c r="D223" s="66">
        <f>(D222+D224)/2</f>
        <v>3.6812499999999998E-2</v>
      </c>
      <c r="E223" s="66">
        <f>(E222+E224)/2</f>
        <v>7.6625E-3</v>
      </c>
      <c r="F223" s="66">
        <f t="shared" si="14"/>
        <v>2.9149999999999999E-2</v>
      </c>
      <c r="G223" s="66">
        <v>1.4000000000000002E-3</v>
      </c>
      <c r="H223" s="66">
        <v>2.5000000000000001E-3</v>
      </c>
      <c r="I223" s="66">
        <f t="shared" si="17"/>
        <v>2.5000000000000001E-3</v>
      </c>
      <c r="P223" s="70">
        <f t="shared" si="16"/>
        <v>2.5000000000000001E-3</v>
      </c>
    </row>
    <row r="224" spans="1:16">
      <c r="A224" s="61">
        <f t="shared" si="18"/>
        <v>41051.666666674777</v>
      </c>
      <c r="C224" s="66">
        <f>(C222+C225)/2</f>
        <v>8.3999999999999995E-3</v>
      </c>
      <c r="D224" s="66">
        <f>(D222+D225)/2</f>
        <v>3.6725000000000001E-2</v>
      </c>
      <c r="E224" s="66">
        <f>(E222+E225)/2</f>
        <v>7.6249999999999998E-3</v>
      </c>
      <c r="F224" s="66">
        <f t="shared" si="14"/>
        <v>2.9100000000000001E-2</v>
      </c>
      <c r="G224" s="66">
        <v>1.6000000000000001E-3</v>
      </c>
      <c r="H224" s="66">
        <v>2.5000000000000001E-3</v>
      </c>
      <c r="I224" s="66">
        <f t="shared" si="17"/>
        <v>2.5000000000000001E-3</v>
      </c>
      <c r="P224" s="70">
        <f t="shared" si="16"/>
        <v>2.5000000000000001E-3</v>
      </c>
    </row>
    <row r="225" spans="1:16">
      <c r="A225" s="61">
        <f t="shared" si="18"/>
        <v>41082.13333334148</v>
      </c>
      <c r="C225" s="66">
        <f>(C222+C228)/2</f>
        <v>8.3999999999999995E-3</v>
      </c>
      <c r="D225" s="66">
        <f>(D222+D228)/2</f>
        <v>3.6549999999999999E-2</v>
      </c>
      <c r="E225" s="66">
        <f>(E222+E228)/2</f>
        <v>7.5500000000000003E-3</v>
      </c>
      <c r="F225" s="66">
        <f t="shared" si="14"/>
        <v>2.8999999999999998E-2</v>
      </c>
      <c r="G225" s="66">
        <v>1.6000000000000001E-3</v>
      </c>
      <c r="H225" s="66">
        <v>2.5000000000000001E-3</v>
      </c>
      <c r="I225" s="66">
        <f t="shared" si="17"/>
        <v>2.5000000000000001E-3</v>
      </c>
      <c r="P225" s="70">
        <f t="shared" si="16"/>
        <v>2.5000000000000001E-3</v>
      </c>
    </row>
    <row r="226" spans="1:16">
      <c r="A226" s="61">
        <f t="shared" si="18"/>
        <v>41112.600000008184</v>
      </c>
      <c r="C226" s="66">
        <f>(C225+C227)/2</f>
        <v>8.3999999999999995E-3</v>
      </c>
      <c r="D226" s="66">
        <f>(D225+D227)/2</f>
        <v>3.6462500000000002E-2</v>
      </c>
      <c r="E226" s="66">
        <f>(E225+E227)/2</f>
        <v>7.5125000000000001E-3</v>
      </c>
      <c r="F226" s="66">
        <f t="shared" ref="F226:F264" si="19">D226-E226</f>
        <v>2.8950000000000004E-2</v>
      </c>
      <c r="G226" s="66">
        <v>1.6000000000000001E-3</v>
      </c>
      <c r="H226" s="66">
        <v>2.5000000000000001E-3</v>
      </c>
      <c r="I226" s="66">
        <f t="shared" si="17"/>
        <v>2.5000000000000001E-3</v>
      </c>
      <c r="P226" s="70">
        <f t="shared" si="16"/>
        <v>2.5000000000000001E-3</v>
      </c>
    </row>
    <row r="227" spans="1:16">
      <c r="A227" s="61">
        <f t="shared" si="18"/>
        <v>41143.066666674888</v>
      </c>
      <c r="C227" s="66">
        <f>(C225+C228)/2</f>
        <v>8.3999999999999995E-3</v>
      </c>
      <c r="D227" s="66">
        <f>(D225+D228)/2</f>
        <v>3.6375000000000005E-2</v>
      </c>
      <c r="E227" s="66">
        <f>(E225+E228)/2</f>
        <v>7.4750000000000007E-3</v>
      </c>
      <c r="F227" s="66">
        <f t="shared" si="19"/>
        <v>2.8900000000000002E-2</v>
      </c>
      <c r="G227" s="66">
        <v>1.2999999999999999E-3</v>
      </c>
      <c r="H227" s="66">
        <v>2.5000000000000001E-3</v>
      </c>
      <c r="I227" s="66">
        <f t="shared" si="17"/>
        <v>2.5000000000000001E-3</v>
      </c>
      <c r="P227" s="70">
        <f t="shared" si="16"/>
        <v>2.5000000000000001E-3</v>
      </c>
    </row>
    <row r="228" spans="1:16">
      <c r="A228" s="61">
        <f t="shared" si="18"/>
        <v>41173.533333341591</v>
      </c>
      <c r="C228" s="66">
        <v>8.3999999999999995E-3</v>
      </c>
      <c r="D228" s="66">
        <v>3.6200000000000003E-2</v>
      </c>
      <c r="E228" s="66">
        <v>7.4000000000000003E-3</v>
      </c>
      <c r="F228" s="66">
        <f t="shared" si="19"/>
        <v>2.8800000000000003E-2</v>
      </c>
      <c r="G228" s="66">
        <v>1.4000000000000002E-3</v>
      </c>
      <c r="H228" s="66">
        <v>2.5000000000000001E-3</v>
      </c>
      <c r="I228" s="66">
        <f t="shared" si="17"/>
        <v>2.5000000000000001E-3</v>
      </c>
      <c r="P228" s="70">
        <f t="shared" si="16"/>
        <v>2.5000000000000001E-3</v>
      </c>
    </row>
    <row r="229" spans="1:16">
      <c r="A229" s="61">
        <f t="shared" si="18"/>
        <v>41204.000000008295</v>
      </c>
      <c r="C229" s="66">
        <f>(C228+C230)/2</f>
        <v>8.3999999999999995E-3</v>
      </c>
      <c r="D229" s="66">
        <f>(D228+D230)/2</f>
        <v>3.5850000000000007E-2</v>
      </c>
      <c r="E229" s="66">
        <f>(E228+E230)/2</f>
        <v>7.2375000000000009E-3</v>
      </c>
      <c r="F229" s="66">
        <f t="shared" si="19"/>
        <v>2.8612500000000006E-2</v>
      </c>
      <c r="G229" s="66">
        <v>1.6000000000000001E-3</v>
      </c>
      <c r="H229" s="66">
        <v>2.5000000000000001E-3</v>
      </c>
      <c r="I229" s="66">
        <f t="shared" si="17"/>
        <v>2.5000000000000001E-3</v>
      </c>
      <c r="P229" s="70">
        <f t="shared" si="16"/>
        <v>2.5000000000000001E-3</v>
      </c>
    </row>
    <row r="230" spans="1:16">
      <c r="A230" s="61">
        <f t="shared" si="18"/>
        <v>41234.466666674998</v>
      </c>
      <c r="C230" s="66">
        <f>(C228+C231)/2</f>
        <v>8.3999999999999995E-3</v>
      </c>
      <c r="D230" s="66">
        <f>(D228+D231)/2</f>
        <v>3.5500000000000004E-2</v>
      </c>
      <c r="E230" s="66">
        <f>(E228+E231)/2</f>
        <v>7.0750000000000006E-3</v>
      </c>
      <c r="F230" s="66">
        <f t="shared" si="19"/>
        <v>2.8425000000000002E-2</v>
      </c>
      <c r="G230" s="66">
        <v>1.6000000000000001E-3</v>
      </c>
      <c r="H230" s="66">
        <v>2.5000000000000001E-3</v>
      </c>
      <c r="I230" s="66">
        <f t="shared" si="17"/>
        <v>2.5000000000000001E-3</v>
      </c>
      <c r="P230" s="70">
        <f t="shared" si="16"/>
        <v>2.5000000000000001E-3</v>
      </c>
    </row>
    <row r="231" spans="1:16">
      <c r="A231" s="61">
        <f t="shared" si="18"/>
        <v>41264.933333341702</v>
      </c>
      <c r="C231" s="66">
        <f>(C228+C234)/2</f>
        <v>8.3999999999999995E-3</v>
      </c>
      <c r="D231" s="66">
        <f>(D228+D234)/2</f>
        <v>3.4799999999999998E-2</v>
      </c>
      <c r="E231" s="66">
        <f>(E228+E234)/2</f>
        <v>6.7500000000000008E-3</v>
      </c>
      <c r="F231" s="66">
        <f t="shared" si="19"/>
        <v>2.8049999999999999E-2</v>
      </c>
      <c r="G231" s="66">
        <v>1.6000000000000001E-3</v>
      </c>
      <c r="H231" s="66">
        <v>2.5000000000000001E-3</v>
      </c>
      <c r="I231" s="66">
        <f t="shared" si="17"/>
        <v>2.5000000000000001E-3</v>
      </c>
      <c r="P231" s="70">
        <f t="shared" si="16"/>
        <v>2.5000000000000001E-3</v>
      </c>
    </row>
    <row r="232" spans="1:16">
      <c r="A232" s="61">
        <f t="shared" si="18"/>
        <v>41295.400000008405</v>
      </c>
      <c r="B232" s="62" t="s">
        <v>78</v>
      </c>
      <c r="C232" s="66">
        <f>(C231+C233)/2</f>
        <v>8.3999999999999995E-3</v>
      </c>
      <c r="D232" s="66">
        <f>(D231+D233)/2</f>
        <v>3.4449999999999995E-2</v>
      </c>
      <c r="E232" s="66">
        <f>(E231+E233)/2</f>
        <v>6.5875000000000005E-3</v>
      </c>
      <c r="F232" s="66">
        <f t="shared" si="19"/>
        <v>2.7862499999999995E-2</v>
      </c>
      <c r="G232" s="66">
        <v>1.4000000000000002E-3</v>
      </c>
      <c r="H232" s="66">
        <v>2.5000000000000001E-3</v>
      </c>
      <c r="I232" s="66">
        <f t="shared" si="17"/>
        <v>2.5000000000000001E-3</v>
      </c>
      <c r="P232" s="70">
        <f t="shared" si="16"/>
        <v>2.5000000000000001E-3</v>
      </c>
    </row>
    <row r="233" spans="1:16">
      <c r="A233" s="61">
        <f t="shared" si="18"/>
        <v>41325.866666675109</v>
      </c>
      <c r="C233" s="66">
        <f>(C231+C234)/2</f>
        <v>8.3999999999999995E-3</v>
      </c>
      <c r="D233" s="66">
        <f>(D231+D234)/2</f>
        <v>3.4099999999999998E-2</v>
      </c>
      <c r="E233" s="66">
        <f>(E231+E234)/2</f>
        <v>6.4250000000000002E-3</v>
      </c>
      <c r="F233" s="66">
        <f t="shared" si="19"/>
        <v>2.7674999999999998E-2</v>
      </c>
      <c r="G233" s="66">
        <v>1.5E-3</v>
      </c>
      <c r="H233" s="66">
        <v>2.5000000000000001E-3</v>
      </c>
      <c r="I233" s="66">
        <f t="shared" si="17"/>
        <v>2.5000000000000001E-3</v>
      </c>
      <c r="P233" s="70">
        <f t="shared" si="16"/>
        <v>2.5000000000000001E-3</v>
      </c>
    </row>
    <row r="234" spans="1:16">
      <c r="A234" s="61">
        <f t="shared" si="18"/>
        <v>41356.333333341812</v>
      </c>
      <c r="C234" s="66">
        <v>8.3999999999999995E-3</v>
      </c>
      <c r="D234" s="66">
        <v>3.3399999999999999E-2</v>
      </c>
      <c r="E234" s="66">
        <v>6.1000000000000004E-3</v>
      </c>
      <c r="F234" s="66">
        <f t="shared" si="19"/>
        <v>2.7299999999999998E-2</v>
      </c>
      <c r="G234" s="66">
        <v>1.4000000000000002E-3</v>
      </c>
      <c r="H234" s="66">
        <v>2.5000000000000001E-3</v>
      </c>
      <c r="I234" s="66">
        <f t="shared" si="17"/>
        <v>2.5000000000000001E-3</v>
      </c>
      <c r="P234" s="70">
        <f t="shared" si="16"/>
        <v>2.5000000000000001E-3</v>
      </c>
    </row>
    <row r="235" spans="1:16">
      <c r="A235" s="61">
        <f t="shared" si="18"/>
        <v>41386.800000008516</v>
      </c>
      <c r="C235" s="66">
        <f>(C234+C236)/2</f>
        <v>8.3125000000000004E-3</v>
      </c>
      <c r="D235" s="66">
        <f>(D234+D236)/2</f>
        <v>3.3437499999999995E-2</v>
      </c>
      <c r="E235" s="66">
        <f>(E234+E236)/2</f>
        <v>6.0875000000000009E-3</v>
      </c>
      <c r="F235" s="66">
        <f t="shared" si="19"/>
        <v>2.7349999999999992E-2</v>
      </c>
      <c r="G235" s="66">
        <v>1.5E-3</v>
      </c>
      <c r="H235" s="66">
        <v>2.5000000000000001E-3</v>
      </c>
      <c r="I235" s="66">
        <f t="shared" si="17"/>
        <v>2.5000000000000001E-3</v>
      </c>
      <c r="P235" s="70">
        <f t="shared" si="16"/>
        <v>2.5000000000000001E-3</v>
      </c>
    </row>
    <row r="236" spans="1:16">
      <c r="A236" s="61">
        <f t="shared" si="18"/>
        <v>41417.266666675219</v>
      </c>
      <c r="C236" s="66">
        <f>(C234+C237)/2</f>
        <v>8.2249999999999997E-3</v>
      </c>
      <c r="D236" s="66">
        <f>(D234+D237)/2</f>
        <v>3.3474999999999998E-2</v>
      </c>
      <c r="E236" s="66">
        <f>(E234+E237)/2</f>
        <v>6.0750000000000005E-3</v>
      </c>
      <c r="F236" s="66">
        <f t="shared" si="19"/>
        <v>2.7399999999999997E-2</v>
      </c>
      <c r="G236" s="66">
        <v>1.1000000000000001E-3</v>
      </c>
      <c r="H236" s="66">
        <v>2.5000000000000001E-3</v>
      </c>
      <c r="I236" s="66">
        <f t="shared" si="17"/>
        <v>2.5000000000000001E-3</v>
      </c>
      <c r="P236" s="70">
        <f t="shared" si="16"/>
        <v>2.5000000000000001E-3</v>
      </c>
    </row>
    <row r="237" spans="1:16">
      <c r="A237" s="61">
        <f t="shared" si="18"/>
        <v>41447.733333341923</v>
      </c>
      <c r="C237" s="66">
        <f>(C234+C240)/2</f>
        <v>8.0499999999999999E-3</v>
      </c>
      <c r="D237" s="66">
        <f>(D234+D240)/2</f>
        <v>3.3549999999999996E-2</v>
      </c>
      <c r="E237" s="66">
        <f>(E234+E240)/2</f>
        <v>6.0499999999999998E-3</v>
      </c>
      <c r="F237" s="66">
        <f t="shared" si="19"/>
        <v>2.7499999999999997E-2</v>
      </c>
      <c r="G237" s="66">
        <v>8.9999999999999998E-4</v>
      </c>
      <c r="H237" s="66">
        <v>2.5000000000000001E-3</v>
      </c>
      <c r="I237" s="66">
        <f t="shared" si="17"/>
        <v>2.5000000000000001E-3</v>
      </c>
      <c r="P237" s="70">
        <f t="shared" si="16"/>
        <v>2.5000000000000001E-3</v>
      </c>
    </row>
    <row r="238" spans="1:16">
      <c r="A238" s="61">
        <f t="shared" si="18"/>
        <v>41478.200000008626</v>
      </c>
      <c r="C238" s="66">
        <f>(C237+C239)/2</f>
        <v>7.9625000000000008E-3</v>
      </c>
      <c r="D238" s="66">
        <f>(D237+D239)/2</f>
        <v>3.3587499999999999E-2</v>
      </c>
      <c r="E238" s="66">
        <f>(E237+E239)/2</f>
        <v>6.0374999999999995E-3</v>
      </c>
      <c r="F238" s="66">
        <f t="shared" si="19"/>
        <v>2.7549999999999998E-2</v>
      </c>
      <c r="G238" s="66">
        <v>8.9999999999999998E-4</v>
      </c>
      <c r="H238" s="66">
        <v>2.5000000000000001E-3</v>
      </c>
      <c r="I238" s="66">
        <f t="shared" si="17"/>
        <v>2.5000000000000001E-3</v>
      </c>
      <c r="P238" s="70">
        <f t="shared" si="16"/>
        <v>2.5000000000000001E-3</v>
      </c>
    </row>
    <row r="239" spans="1:16">
      <c r="A239" s="61">
        <f t="shared" si="18"/>
        <v>41508.66666667533</v>
      </c>
      <c r="C239" s="66">
        <f>(C237+C240)/2</f>
        <v>7.8750000000000001E-3</v>
      </c>
      <c r="D239" s="66">
        <f>(D237+D240)/2</f>
        <v>3.3625000000000002E-2</v>
      </c>
      <c r="E239" s="66">
        <f>(E237+E240)/2</f>
        <v>6.025E-3</v>
      </c>
      <c r="F239" s="66">
        <f t="shared" si="19"/>
        <v>2.7600000000000003E-2</v>
      </c>
      <c r="G239" s="66">
        <v>8.0000000000000004E-4</v>
      </c>
      <c r="H239" s="66">
        <v>2.5000000000000001E-3</v>
      </c>
      <c r="I239" s="66">
        <f t="shared" si="17"/>
        <v>2.5000000000000001E-3</v>
      </c>
      <c r="P239" s="70">
        <f t="shared" si="16"/>
        <v>2.5000000000000001E-3</v>
      </c>
    </row>
    <row r="240" spans="1:16">
      <c r="A240" s="61">
        <f t="shared" si="18"/>
        <v>41539.133333342033</v>
      </c>
      <c r="C240" s="66">
        <v>7.7000000000000002E-3</v>
      </c>
      <c r="D240" s="66">
        <v>3.3700000000000001E-2</v>
      </c>
      <c r="E240" s="66">
        <v>6.0000000000000001E-3</v>
      </c>
      <c r="F240" s="66">
        <f t="shared" si="19"/>
        <v>2.7700000000000002E-2</v>
      </c>
      <c r="G240" s="66">
        <v>8.0000000000000004E-4</v>
      </c>
      <c r="H240" s="66">
        <v>2.5000000000000001E-3</v>
      </c>
      <c r="I240" s="66">
        <f t="shared" si="17"/>
        <v>2.5000000000000001E-3</v>
      </c>
      <c r="P240" s="70">
        <f t="shared" si="16"/>
        <v>2.5000000000000001E-3</v>
      </c>
    </row>
    <row r="241" spans="1:16">
      <c r="A241" s="61">
        <f t="shared" si="18"/>
        <v>41569.600000008737</v>
      </c>
      <c r="C241" s="66">
        <f>(C240+C242)/2</f>
        <v>7.7499999999999999E-3</v>
      </c>
      <c r="D241" s="66">
        <f>(D240+D242)/2</f>
        <v>3.3649999999999999E-2</v>
      </c>
      <c r="E241" s="66">
        <f>(E240+E242)/2</f>
        <v>5.9249999999999997E-3</v>
      </c>
      <c r="F241" s="66">
        <f t="shared" si="19"/>
        <v>2.7725E-2</v>
      </c>
      <c r="G241" s="66">
        <v>8.9999999999999998E-4</v>
      </c>
      <c r="H241" s="66">
        <v>2.5000000000000001E-3</v>
      </c>
      <c r="I241" s="66">
        <f t="shared" si="17"/>
        <v>2.5000000000000001E-3</v>
      </c>
      <c r="P241" s="70">
        <f t="shared" si="16"/>
        <v>2.5000000000000001E-3</v>
      </c>
    </row>
    <row r="242" spans="1:16">
      <c r="A242" s="61">
        <f t="shared" si="18"/>
        <v>41600.066666675441</v>
      </c>
      <c r="C242" s="66">
        <f>(C240+C243)/2</f>
        <v>7.8000000000000005E-3</v>
      </c>
      <c r="D242" s="66">
        <f>(D240+D243)/2</f>
        <v>3.3600000000000005E-2</v>
      </c>
      <c r="E242" s="66">
        <f>(E240+E243)/2</f>
        <v>5.8500000000000002E-3</v>
      </c>
      <c r="F242" s="66">
        <f t="shared" si="19"/>
        <v>2.7750000000000004E-2</v>
      </c>
      <c r="G242" s="66">
        <v>8.0000000000000004E-4</v>
      </c>
      <c r="H242" s="66">
        <v>2.5000000000000001E-3</v>
      </c>
      <c r="I242" s="66">
        <f t="shared" si="17"/>
        <v>2.5000000000000001E-3</v>
      </c>
      <c r="P242" s="70">
        <f t="shared" si="16"/>
        <v>2.5000000000000001E-3</v>
      </c>
    </row>
    <row r="243" spans="1:16">
      <c r="A243" s="61">
        <f t="shared" si="18"/>
        <v>41630.533333342144</v>
      </c>
      <c r="C243" s="66">
        <f>(C240+C246)/2</f>
        <v>7.9000000000000008E-3</v>
      </c>
      <c r="D243" s="66">
        <f>(D240+D246)/2</f>
        <v>3.3500000000000002E-2</v>
      </c>
      <c r="E243" s="66">
        <f>(E240+E246)/2</f>
        <v>5.7000000000000002E-3</v>
      </c>
      <c r="F243" s="66">
        <f t="shared" si="19"/>
        <v>2.7800000000000002E-2</v>
      </c>
      <c r="G243" s="66">
        <v>8.9999999999999998E-4</v>
      </c>
      <c r="H243" s="66">
        <v>2.5000000000000001E-3</v>
      </c>
      <c r="I243" s="66">
        <f t="shared" si="17"/>
        <v>2.5000000000000001E-3</v>
      </c>
      <c r="P243" s="70">
        <f t="shared" si="16"/>
        <v>2.5000000000000001E-3</v>
      </c>
    </row>
    <row r="244" spans="1:16">
      <c r="A244" s="61">
        <f t="shared" si="18"/>
        <v>41661.000000008848</v>
      </c>
      <c r="B244" s="62" t="s">
        <v>79</v>
      </c>
      <c r="C244" s="66">
        <f>(C243+C245)/2</f>
        <v>7.9500000000000005E-3</v>
      </c>
      <c r="D244" s="66">
        <f>(D243+D245)/2</f>
        <v>3.3450000000000001E-2</v>
      </c>
      <c r="E244" s="66">
        <f>(E243+E245)/2</f>
        <v>5.6249999999999998E-3</v>
      </c>
      <c r="F244" s="66">
        <f t="shared" si="19"/>
        <v>2.7825000000000003E-2</v>
      </c>
      <c r="G244" s="66">
        <v>7.000000000000001E-4</v>
      </c>
      <c r="H244" s="66">
        <v>2.5000000000000001E-3</v>
      </c>
      <c r="I244" s="66">
        <f t="shared" si="17"/>
        <v>2.5000000000000001E-3</v>
      </c>
      <c r="P244" s="70">
        <f t="shared" si="16"/>
        <v>2.5000000000000001E-3</v>
      </c>
    </row>
    <row r="245" spans="1:16">
      <c r="A245" s="61">
        <f t="shared" si="18"/>
        <v>41691.466666675551</v>
      </c>
      <c r="C245" s="66">
        <f>(C243+C246)/2</f>
        <v>8.0000000000000002E-3</v>
      </c>
      <c r="D245" s="66">
        <f>(D243+D246)/2</f>
        <v>3.3399999999999999E-2</v>
      </c>
      <c r="E245" s="66">
        <f>(E243+E246)/2</f>
        <v>5.5500000000000002E-3</v>
      </c>
      <c r="F245" s="66">
        <f t="shared" si="19"/>
        <v>2.785E-2</v>
      </c>
      <c r="G245" s="66">
        <v>7.000000000000001E-4</v>
      </c>
      <c r="H245" s="66">
        <v>2.5000000000000001E-3</v>
      </c>
      <c r="I245" s="66">
        <f t="shared" si="17"/>
        <v>2.5000000000000001E-3</v>
      </c>
      <c r="P245" s="70">
        <f t="shared" si="16"/>
        <v>2.5000000000000001E-3</v>
      </c>
    </row>
    <row r="246" spans="1:16">
      <c r="A246" s="61">
        <f t="shared" si="18"/>
        <v>41721.933333342255</v>
      </c>
      <c r="C246" s="66">
        <v>8.0999999999999996E-3</v>
      </c>
      <c r="D246" s="66">
        <v>3.3300000000000003E-2</v>
      </c>
      <c r="E246" s="66">
        <v>5.4000000000000003E-3</v>
      </c>
      <c r="F246" s="66">
        <f t="shared" si="19"/>
        <v>2.7900000000000001E-2</v>
      </c>
      <c r="G246" s="66">
        <v>8.0000000000000004E-4</v>
      </c>
      <c r="H246" s="66">
        <v>2.5000000000000001E-3</v>
      </c>
      <c r="I246" s="66">
        <f t="shared" si="17"/>
        <v>2.5000000000000001E-3</v>
      </c>
      <c r="P246" s="70">
        <f t="shared" si="16"/>
        <v>2.5000000000000001E-3</v>
      </c>
    </row>
    <row r="247" spans="1:16">
      <c r="A247" s="61">
        <f t="shared" si="18"/>
        <v>41752.400000008958</v>
      </c>
      <c r="C247" s="66">
        <f>(C246+C248)/2</f>
        <v>8.0874999999999992E-3</v>
      </c>
      <c r="D247" s="66">
        <f>(D246+D248)/2</f>
        <v>3.3362500000000003E-2</v>
      </c>
      <c r="E247" s="66">
        <f>(E246+E248)/2</f>
        <v>5.4125000000000006E-3</v>
      </c>
      <c r="F247" s="66">
        <f t="shared" si="19"/>
        <v>2.7950000000000003E-2</v>
      </c>
      <c r="G247" s="66">
        <v>8.9999999999999998E-4</v>
      </c>
      <c r="H247" s="66">
        <v>2.5000000000000001E-3</v>
      </c>
      <c r="I247" s="66">
        <f t="shared" si="17"/>
        <v>2.5000000000000001E-3</v>
      </c>
      <c r="P247" s="70">
        <f t="shared" si="16"/>
        <v>2.5000000000000001E-3</v>
      </c>
    </row>
    <row r="248" spans="1:16">
      <c r="A248" s="61">
        <f t="shared" si="18"/>
        <v>41782.866666675662</v>
      </c>
      <c r="C248" s="66">
        <f>(C246+C249)/2</f>
        <v>8.0749999999999988E-3</v>
      </c>
      <c r="D248" s="66">
        <f>(D246+D249)/2</f>
        <v>3.3424999999999996E-2</v>
      </c>
      <c r="E248" s="66">
        <f>(E246+E249)/2</f>
        <v>5.4250000000000001E-3</v>
      </c>
      <c r="F248" s="66">
        <f t="shared" si="19"/>
        <v>2.7999999999999997E-2</v>
      </c>
      <c r="G248" s="66">
        <v>8.9999999999999998E-4</v>
      </c>
      <c r="H248" s="66">
        <v>2.5000000000000001E-3</v>
      </c>
      <c r="I248" s="66">
        <f t="shared" si="17"/>
        <v>2.5000000000000001E-3</v>
      </c>
      <c r="P248" s="70">
        <f t="shared" si="16"/>
        <v>2.5000000000000001E-3</v>
      </c>
    </row>
    <row r="249" spans="1:16">
      <c r="A249" s="61">
        <f t="shared" si="18"/>
        <v>41813.333333342365</v>
      </c>
      <c r="C249" s="66">
        <f>(C246+C252)/2</f>
        <v>8.0499999999999999E-3</v>
      </c>
      <c r="D249" s="66">
        <f>(D246+D252)/2</f>
        <v>3.3549999999999996E-2</v>
      </c>
      <c r="E249" s="66">
        <f>(E246+E252)/2</f>
        <v>5.45E-3</v>
      </c>
      <c r="F249" s="66">
        <f t="shared" si="19"/>
        <v>2.8099999999999997E-2</v>
      </c>
      <c r="G249" s="66">
        <v>1E-3</v>
      </c>
      <c r="H249" s="66">
        <v>2.5000000000000001E-3</v>
      </c>
      <c r="I249" s="66">
        <f t="shared" si="17"/>
        <v>2.5000000000000001E-3</v>
      </c>
      <c r="P249" s="70">
        <f t="shared" ref="P249:P266" si="20">H249</f>
        <v>2.5000000000000001E-3</v>
      </c>
    </row>
    <row r="250" spans="1:16">
      <c r="A250" s="61">
        <f t="shared" si="18"/>
        <v>41843.800000009069</v>
      </c>
      <c r="C250" s="66">
        <f>(C249+C251)/2</f>
        <v>8.0374999999999995E-3</v>
      </c>
      <c r="D250" s="66">
        <f>(D249+D251)/2</f>
        <v>3.3612499999999997E-2</v>
      </c>
      <c r="E250" s="66">
        <f>(E249+E251)/2</f>
        <v>5.4625000000000003E-3</v>
      </c>
      <c r="F250" s="66">
        <f t="shared" si="19"/>
        <v>2.8149999999999994E-2</v>
      </c>
      <c r="G250" s="66">
        <v>8.9999999999999998E-4</v>
      </c>
      <c r="H250" s="66">
        <v>2.5000000000000001E-3</v>
      </c>
      <c r="I250" s="66">
        <f t="shared" si="17"/>
        <v>2.5000000000000001E-3</v>
      </c>
      <c r="P250" s="70">
        <f t="shared" si="20"/>
        <v>2.5000000000000001E-3</v>
      </c>
    </row>
    <row r="251" spans="1:16">
      <c r="A251" s="61">
        <f t="shared" si="18"/>
        <v>41874.266666675772</v>
      </c>
      <c r="C251" s="66">
        <f>(C249+C252)/2</f>
        <v>8.0250000000000009E-3</v>
      </c>
      <c r="D251" s="66">
        <f>(D249+D252)/2</f>
        <v>3.3674999999999997E-2</v>
      </c>
      <c r="E251" s="66">
        <f>(E249+E252)/2</f>
        <v>5.4749999999999998E-3</v>
      </c>
      <c r="F251" s="66">
        <f t="shared" si="19"/>
        <v>2.8199999999999996E-2</v>
      </c>
      <c r="G251" s="66">
        <v>8.9999999999999998E-4</v>
      </c>
      <c r="H251" s="66">
        <v>2.5000000000000001E-3</v>
      </c>
      <c r="I251" s="66">
        <f t="shared" si="17"/>
        <v>2.5000000000000001E-3</v>
      </c>
      <c r="P251" s="70">
        <f t="shared" si="20"/>
        <v>2.5000000000000001E-3</v>
      </c>
    </row>
    <row r="252" spans="1:16">
      <c r="A252" s="61">
        <f t="shared" si="18"/>
        <v>41904.733333342476</v>
      </c>
      <c r="C252" s="66">
        <v>8.0000000000000002E-3</v>
      </c>
      <c r="D252" s="66">
        <v>3.3799999999999997E-2</v>
      </c>
      <c r="E252" s="66">
        <v>5.4999999999999997E-3</v>
      </c>
      <c r="F252" s="66">
        <f t="shared" si="19"/>
        <v>2.8299999999999999E-2</v>
      </c>
      <c r="G252" s="66">
        <v>8.9999999999999998E-4</v>
      </c>
      <c r="H252" s="66">
        <v>2.5000000000000001E-3</v>
      </c>
      <c r="I252" s="66">
        <f t="shared" si="17"/>
        <v>2.5000000000000001E-3</v>
      </c>
      <c r="P252" s="70">
        <f t="shared" si="20"/>
        <v>2.5000000000000001E-3</v>
      </c>
    </row>
    <row r="253" spans="1:16">
      <c r="A253" s="61">
        <f t="shared" si="18"/>
        <v>41935.200000009179</v>
      </c>
      <c r="C253" s="66">
        <f>(C252+C254)/2</f>
        <v>7.9874999999999998E-3</v>
      </c>
      <c r="D253" s="66">
        <f>(D252+D254)/2</f>
        <v>3.3737499999999997E-2</v>
      </c>
      <c r="E253" s="66">
        <f>(E252+E254)/2</f>
        <v>5.45E-3</v>
      </c>
      <c r="F253" s="66">
        <f t="shared" si="19"/>
        <v>2.8287499999999997E-2</v>
      </c>
      <c r="G253" s="66">
        <v>8.9999999999999998E-4</v>
      </c>
      <c r="H253" s="66">
        <v>2.5000000000000001E-3</v>
      </c>
      <c r="I253" s="66">
        <f t="shared" si="17"/>
        <v>2.5000000000000001E-3</v>
      </c>
      <c r="P253" s="70">
        <f t="shared" si="20"/>
        <v>2.5000000000000001E-3</v>
      </c>
    </row>
    <row r="254" spans="1:16">
      <c r="A254" s="61">
        <f t="shared" si="18"/>
        <v>41965.666666675883</v>
      </c>
      <c r="C254" s="66">
        <f>(C252+C255)/2</f>
        <v>7.9749999999999995E-3</v>
      </c>
      <c r="D254" s="66">
        <f>(D252+D255)/2</f>
        <v>3.3674999999999997E-2</v>
      </c>
      <c r="E254" s="66">
        <f>(E252+E255)/2</f>
        <v>5.4000000000000003E-3</v>
      </c>
      <c r="F254" s="66">
        <f t="shared" si="19"/>
        <v>2.8274999999999995E-2</v>
      </c>
      <c r="G254" s="66">
        <v>8.9999999999999998E-4</v>
      </c>
      <c r="H254" s="66">
        <v>2.5000000000000001E-3</v>
      </c>
      <c r="I254" s="66">
        <f t="shared" si="17"/>
        <v>2.5000000000000001E-3</v>
      </c>
      <c r="P254" s="70">
        <f t="shared" si="20"/>
        <v>2.5000000000000001E-3</v>
      </c>
    </row>
    <row r="255" spans="1:16">
      <c r="A255" s="61">
        <f t="shared" si="18"/>
        <v>41996.133333342586</v>
      </c>
      <c r="C255" s="66">
        <f>(C252+C258)/2</f>
        <v>7.9500000000000005E-3</v>
      </c>
      <c r="D255" s="66">
        <f>(D252+D258)/2</f>
        <v>3.3549999999999996E-2</v>
      </c>
      <c r="E255" s="66">
        <f>(E252+E258)/2</f>
        <v>5.3E-3</v>
      </c>
      <c r="F255" s="66">
        <f t="shared" si="19"/>
        <v>2.8249999999999997E-2</v>
      </c>
      <c r="G255" s="66">
        <v>1.1999999999999999E-3</v>
      </c>
      <c r="H255" s="66">
        <v>2.5000000000000001E-3</v>
      </c>
      <c r="I255" s="66">
        <f t="shared" si="17"/>
        <v>2.5000000000000001E-3</v>
      </c>
      <c r="P255" s="70">
        <f t="shared" si="20"/>
        <v>2.5000000000000001E-3</v>
      </c>
    </row>
    <row r="256" spans="1:16">
      <c r="A256" s="61">
        <f t="shared" si="18"/>
        <v>42026.60000000929</v>
      </c>
      <c r="B256" s="62" t="s">
        <v>80</v>
      </c>
      <c r="C256" s="66">
        <f>(C255+C257)/2</f>
        <v>7.9375000000000001E-3</v>
      </c>
      <c r="D256" s="66">
        <f>(D255+D257)/2</f>
        <v>3.3487499999999996E-2</v>
      </c>
      <c r="E256" s="66">
        <f>(E255+E257)/2</f>
        <v>5.2499999999999995E-3</v>
      </c>
      <c r="F256" s="66">
        <f t="shared" si="19"/>
        <v>2.8237499999999999E-2</v>
      </c>
      <c r="G256" s="66">
        <v>1.1000000000000001E-3</v>
      </c>
      <c r="H256" s="66">
        <v>2.5000000000000001E-3</v>
      </c>
      <c r="I256" s="66">
        <f t="shared" si="17"/>
        <v>2.5000000000000001E-3</v>
      </c>
      <c r="P256" s="70">
        <f t="shared" si="20"/>
        <v>2.5000000000000001E-3</v>
      </c>
    </row>
    <row r="257" spans="1:17">
      <c r="A257" s="61">
        <f t="shared" si="18"/>
        <v>42057.066666675993</v>
      </c>
      <c r="C257" s="66">
        <f>(C255+C258)/2</f>
        <v>7.9250000000000015E-3</v>
      </c>
      <c r="D257" s="66">
        <f>(D255+D258)/2</f>
        <v>3.3424999999999996E-2</v>
      </c>
      <c r="E257" s="66">
        <f>(E255+E258)/2</f>
        <v>5.1999999999999998E-3</v>
      </c>
      <c r="F257" s="66">
        <f t="shared" si="19"/>
        <v>2.8224999999999997E-2</v>
      </c>
      <c r="G257" s="66">
        <v>1.1000000000000001E-3</v>
      </c>
      <c r="H257" s="66">
        <v>2.5000000000000001E-3</v>
      </c>
      <c r="I257" s="66">
        <f t="shared" si="17"/>
        <v>2.5000000000000001E-3</v>
      </c>
      <c r="P257" s="70">
        <f t="shared" si="20"/>
        <v>2.5000000000000001E-3</v>
      </c>
    </row>
    <row r="258" spans="1:17">
      <c r="A258" s="61">
        <f t="shared" si="18"/>
        <v>42087.533333342697</v>
      </c>
      <c r="C258" s="66">
        <v>7.9000000000000008E-3</v>
      </c>
      <c r="D258" s="66">
        <v>3.3300000000000003E-2</v>
      </c>
      <c r="E258" s="66">
        <v>5.1000000000000004E-3</v>
      </c>
      <c r="F258" s="66">
        <f t="shared" si="19"/>
        <v>2.8200000000000003E-2</v>
      </c>
      <c r="G258" s="66">
        <v>1.1000000000000001E-3</v>
      </c>
      <c r="H258" s="66">
        <v>2.5000000000000001E-3</v>
      </c>
      <c r="I258" s="66">
        <f t="shared" si="17"/>
        <v>2.5000000000000001E-3</v>
      </c>
      <c r="P258" s="70">
        <f t="shared" si="20"/>
        <v>2.5000000000000001E-3</v>
      </c>
    </row>
    <row r="259" spans="1:17">
      <c r="A259" s="61">
        <f t="shared" si="18"/>
        <v>42118.000000009401</v>
      </c>
      <c r="C259" s="66">
        <f>(C258+C260)/2</f>
        <v>7.9250000000000015E-3</v>
      </c>
      <c r="D259" s="66">
        <f>(D258+D260)/2</f>
        <v>3.3300000000000003E-2</v>
      </c>
      <c r="E259" s="66">
        <f>(E258+E260)/2</f>
        <v>5.1000000000000004E-3</v>
      </c>
      <c r="F259" s="66">
        <f t="shared" si="19"/>
        <v>2.8200000000000003E-2</v>
      </c>
      <c r="G259" s="66">
        <v>1.1999999999999999E-3</v>
      </c>
      <c r="H259" s="66">
        <v>2.5000000000000001E-3</v>
      </c>
      <c r="I259" s="66">
        <f t="shared" si="17"/>
        <v>2.5000000000000001E-3</v>
      </c>
      <c r="P259" s="70">
        <f t="shared" si="20"/>
        <v>2.5000000000000001E-3</v>
      </c>
    </row>
    <row r="260" spans="1:17">
      <c r="A260" s="61">
        <f t="shared" si="18"/>
        <v>42148.466666676104</v>
      </c>
      <c r="C260" s="66">
        <f>(C258+C261)/2</f>
        <v>7.9500000000000005E-3</v>
      </c>
      <c r="D260" s="66">
        <f>(D258+D261)/2</f>
        <v>3.3300000000000003E-2</v>
      </c>
      <c r="E260" s="66">
        <f>(E258+E261)/2</f>
        <v>5.1000000000000004E-3</v>
      </c>
      <c r="F260" s="66">
        <f t="shared" si="19"/>
        <v>2.8200000000000003E-2</v>
      </c>
      <c r="G260" s="66">
        <v>1.1999999999999999E-3</v>
      </c>
      <c r="H260" s="66">
        <v>2.5000000000000001E-3</v>
      </c>
      <c r="I260" s="66">
        <f>H260</f>
        <v>2.5000000000000001E-3</v>
      </c>
      <c r="P260" s="70">
        <f t="shared" si="20"/>
        <v>2.5000000000000001E-3</v>
      </c>
    </row>
    <row r="261" spans="1:17">
      <c r="A261" s="61">
        <f t="shared" si="18"/>
        <v>42178.933333342808</v>
      </c>
      <c r="C261" s="66">
        <v>8.0000000000000002E-3</v>
      </c>
      <c r="D261" s="66">
        <v>3.3300000000000003E-2</v>
      </c>
      <c r="E261" s="66">
        <f>(E258+E264)/2</f>
        <v>5.1000000000000004E-3</v>
      </c>
      <c r="F261" s="66">
        <f t="shared" si="19"/>
        <v>2.8200000000000003E-2</v>
      </c>
      <c r="G261" s="66">
        <v>1.2999999999999999E-3</v>
      </c>
      <c r="H261" s="66">
        <v>2.5000000000000001E-3</v>
      </c>
      <c r="I261" s="66">
        <f>H261</f>
        <v>2.5000000000000001E-3</v>
      </c>
      <c r="P261" s="70">
        <f t="shared" si="20"/>
        <v>2.5000000000000001E-3</v>
      </c>
    </row>
    <row r="262" spans="1:17">
      <c r="A262" s="61">
        <f>+A261+30.4666666667</f>
        <v>42209.400000009511</v>
      </c>
      <c r="C262" s="66">
        <f>(C261+C263)/2</f>
        <v>8.0250000000000009E-3</v>
      </c>
      <c r="D262" s="66">
        <f>(D261+D263)/2</f>
        <v>3.3399999999999999E-2</v>
      </c>
      <c r="E262" s="66">
        <f>(E261+E263)/2</f>
        <v>5.1000000000000004E-3</v>
      </c>
      <c r="F262" s="66">
        <f t="shared" si="19"/>
        <v>2.8299999999999999E-2</v>
      </c>
      <c r="G262" s="66">
        <v>1.2999999999999999E-3</v>
      </c>
      <c r="H262" s="66">
        <v>2.5000000000000001E-3</v>
      </c>
      <c r="I262" s="66">
        <f>H262</f>
        <v>2.5000000000000001E-3</v>
      </c>
      <c r="P262" s="70">
        <f t="shared" si="20"/>
        <v>2.5000000000000001E-3</v>
      </c>
    </row>
    <row r="263" spans="1:17">
      <c r="A263" s="61">
        <f>+A262+30.4666666667</f>
        <v>42239.866666676215</v>
      </c>
      <c r="C263" s="66">
        <f>(C261+C264)/2</f>
        <v>8.0499999999999999E-3</v>
      </c>
      <c r="D263" s="66">
        <f>(D261+D264)/2</f>
        <v>3.3500000000000002E-2</v>
      </c>
      <c r="E263" s="66">
        <f>(E261+E264)/2</f>
        <v>5.1000000000000004E-3</v>
      </c>
      <c r="F263" s="66">
        <f t="shared" si="19"/>
        <v>2.8400000000000002E-2</v>
      </c>
      <c r="G263" s="66">
        <v>1.4000000000000002E-3</v>
      </c>
      <c r="H263" s="66">
        <v>2.5000000000000001E-3</v>
      </c>
      <c r="I263" s="66">
        <f>H263</f>
        <v>2.5000000000000001E-3</v>
      </c>
      <c r="P263" s="70">
        <f t="shared" si="20"/>
        <v>2.5000000000000001E-3</v>
      </c>
    </row>
    <row r="264" spans="1:17">
      <c r="A264" s="61">
        <f>+A263+30.4666666667</f>
        <v>42270.333333342918</v>
      </c>
      <c r="C264" s="66">
        <v>8.0999999999999996E-3</v>
      </c>
      <c r="D264" s="66">
        <v>3.3700000000000001E-2</v>
      </c>
      <c r="E264" s="66">
        <v>5.1000000000000004E-3</v>
      </c>
      <c r="F264" s="66">
        <f t="shared" si="19"/>
        <v>2.86E-2</v>
      </c>
      <c r="G264" s="66">
        <v>1.4E-3</v>
      </c>
      <c r="H264" s="66">
        <v>2.5000000000000001E-3</v>
      </c>
      <c r="I264" s="66">
        <f>H264</f>
        <v>2.5000000000000001E-3</v>
      </c>
      <c r="P264" s="70">
        <f t="shared" si="20"/>
        <v>2.5000000000000001E-3</v>
      </c>
    </row>
    <row r="265" spans="1:17">
      <c r="A265" s="61">
        <f>+A264+30.4666666667</f>
        <v>42300.800000009622</v>
      </c>
      <c r="G265" s="66">
        <v>1.4000000000000002E-3</v>
      </c>
      <c r="H265" s="66">
        <v>2.5000000000000001E-3</v>
      </c>
      <c r="I265" s="66">
        <f t="shared" ref="I265:I300" si="21">H265</f>
        <v>2.5000000000000001E-3</v>
      </c>
      <c r="P265" s="70">
        <f t="shared" si="20"/>
        <v>2.5000000000000001E-3</v>
      </c>
    </row>
    <row r="266" spans="1:17">
      <c r="A266" s="61">
        <f t="shared" ref="A266:A300" si="22">+A265+30.4666666667</f>
        <v>42331.266666676325</v>
      </c>
      <c r="G266" s="66">
        <v>1.1999999999999999E-3</v>
      </c>
      <c r="H266" s="66">
        <v>2.5000000000000001E-3</v>
      </c>
      <c r="I266" s="66">
        <f t="shared" si="21"/>
        <v>2.5000000000000001E-3</v>
      </c>
      <c r="P266" s="70">
        <f t="shared" si="20"/>
        <v>2.5000000000000001E-3</v>
      </c>
      <c r="Q266" s="70">
        <f>P266</f>
        <v>2.5000000000000001E-3</v>
      </c>
    </row>
    <row r="267" spans="1:17">
      <c r="A267" s="61">
        <f t="shared" si="22"/>
        <v>42361.733333343029</v>
      </c>
      <c r="G267" s="66">
        <v>1.1999999999999999E-3</v>
      </c>
      <c r="H267" s="66">
        <v>5.0000000000000001E-3</v>
      </c>
      <c r="I267" s="66">
        <f t="shared" si="21"/>
        <v>5.0000000000000001E-3</v>
      </c>
      <c r="Q267" s="70">
        <f>I267</f>
        <v>5.0000000000000001E-3</v>
      </c>
    </row>
    <row r="268" spans="1:17">
      <c r="A268" s="61">
        <f t="shared" si="22"/>
        <v>42392.200000009732</v>
      </c>
      <c r="B268" s="62" t="s">
        <v>463</v>
      </c>
      <c r="G268" s="66">
        <v>2.3999999999999998E-3</v>
      </c>
      <c r="H268" s="66">
        <v>5.0000000000000001E-3</v>
      </c>
      <c r="I268" s="66">
        <f t="shared" si="21"/>
        <v>5.0000000000000001E-3</v>
      </c>
      <c r="Q268" s="70">
        <f t="shared" ref="Q268:Q300" si="23">I268</f>
        <v>5.0000000000000001E-3</v>
      </c>
    </row>
    <row r="269" spans="1:17">
      <c r="A269" s="61">
        <f t="shared" si="22"/>
        <v>42422.666666676436</v>
      </c>
      <c r="G269" s="66">
        <v>3.4000000000000002E-3</v>
      </c>
      <c r="H269" s="66">
        <v>5.0000000000000001E-3</v>
      </c>
      <c r="I269" s="66">
        <f t="shared" si="21"/>
        <v>5.0000000000000001E-3</v>
      </c>
      <c r="Q269" s="70">
        <f t="shared" si="23"/>
        <v>5.0000000000000001E-3</v>
      </c>
    </row>
    <row r="270" spans="1:17">
      <c r="A270" s="61">
        <f t="shared" si="22"/>
        <v>42453.133333343139</v>
      </c>
      <c r="G270" s="66">
        <v>3.8E-3</v>
      </c>
      <c r="H270" s="66">
        <v>5.0000000000000001E-3</v>
      </c>
      <c r="I270" s="66">
        <f t="shared" si="21"/>
        <v>5.0000000000000001E-3</v>
      </c>
      <c r="Q270" s="70">
        <f t="shared" si="23"/>
        <v>5.0000000000000001E-3</v>
      </c>
    </row>
    <row r="271" spans="1:17">
      <c r="A271" s="61">
        <f t="shared" si="22"/>
        <v>42483.600000009843</v>
      </c>
      <c r="G271" s="66">
        <v>3.5999999999999999E-3</v>
      </c>
      <c r="H271" s="66">
        <v>5.0000000000000001E-3</v>
      </c>
      <c r="I271" s="66">
        <f t="shared" si="21"/>
        <v>5.0000000000000001E-3</v>
      </c>
      <c r="Q271" s="70">
        <f t="shared" si="23"/>
        <v>5.0000000000000001E-3</v>
      </c>
    </row>
    <row r="272" spans="1:17">
      <c r="A272" s="61">
        <f t="shared" si="22"/>
        <v>42514.066666676546</v>
      </c>
      <c r="G272" s="66">
        <v>3.7000000000000002E-3</v>
      </c>
      <c r="H272" s="66">
        <v>5.0000000000000001E-3</v>
      </c>
      <c r="I272" s="66">
        <f t="shared" si="21"/>
        <v>5.0000000000000001E-3</v>
      </c>
      <c r="Q272" s="70">
        <f t="shared" si="23"/>
        <v>5.0000000000000001E-3</v>
      </c>
    </row>
    <row r="273" spans="1:17">
      <c r="A273" s="61">
        <f t="shared" si="22"/>
        <v>42544.53333334325</v>
      </c>
      <c r="G273" s="66">
        <v>3.7000000000000002E-3</v>
      </c>
      <c r="H273" s="66">
        <v>5.0000000000000001E-3</v>
      </c>
      <c r="I273" s="66">
        <f t="shared" si="21"/>
        <v>5.0000000000000001E-3</v>
      </c>
      <c r="Q273" s="70">
        <f t="shared" si="23"/>
        <v>5.0000000000000001E-3</v>
      </c>
    </row>
    <row r="274" spans="1:17">
      <c r="A274" s="61">
        <f t="shared" si="22"/>
        <v>42575.000000009954</v>
      </c>
      <c r="G274" s="66">
        <v>3.8E-3</v>
      </c>
      <c r="H274" s="66">
        <v>5.0000000000000001E-3</v>
      </c>
      <c r="I274" s="66">
        <f t="shared" si="21"/>
        <v>5.0000000000000001E-3</v>
      </c>
      <c r="Q274" s="70">
        <f t="shared" si="23"/>
        <v>5.0000000000000001E-3</v>
      </c>
    </row>
    <row r="275" spans="1:17">
      <c r="A275" s="61">
        <f t="shared" si="22"/>
        <v>42605.466666676657</v>
      </c>
      <c r="G275" s="66">
        <v>3.9000000000000003E-3</v>
      </c>
      <c r="H275" s="66">
        <v>5.0000000000000001E-3</v>
      </c>
      <c r="I275" s="66">
        <f t="shared" si="21"/>
        <v>5.0000000000000001E-3</v>
      </c>
      <c r="Q275" s="70">
        <f t="shared" si="23"/>
        <v>5.0000000000000001E-3</v>
      </c>
    </row>
    <row r="276" spans="1:17">
      <c r="A276" s="61">
        <f t="shared" si="22"/>
        <v>42635.933333343361</v>
      </c>
      <c r="G276" s="66">
        <v>4.0000000000000001E-3</v>
      </c>
      <c r="H276" s="66">
        <v>5.0000000000000001E-3</v>
      </c>
      <c r="I276" s="66">
        <f t="shared" si="21"/>
        <v>5.0000000000000001E-3</v>
      </c>
      <c r="Q276" s="70">
        <f t="shared" si="23"/>
        <v>5.0000000000000001E-3</v>
      </c>
    </row>
    <row r="277" spans="1:17">
      <c r="A277" s="61">
        <f t="shared" si="22"/>
        <v>42666.400000010064</v>
      </c>
      <c r="G277" s="66">
        <v>4.0000000000000001E-3</v>
      </c>
      <c r="H277" s="66">
        <v>5.0000000000000001E-3</v>
      </c>
      <c r="I277" s="66">
        <f t="shared" si="21"/>
        <v>5.0000000000000001E-3</v>
      </c>
      <c r="Q277" s="70">
        <f t="shared" si="23"/>
        <v>5.0000000000000001E-3</v>
      </c>
    </row>
    <row r="278" spans="1:17">
      <c r="A278" s="61">
        <f t="shared" si="22"/>
        <v>42696.866666676768</v>
      </c>
      <c r="G278" s="66">
        <v>4.0000000000000001E-3</v>
      </c>
      <c r="H278" s="66">
        <v>5.0000000000000001E-3</v>
      </c>
      <c r="I278" s="66">
        <f t="shared" si="21"/>
        <v>5.0000000000000001E-3</v>
      </c>
      <c r="Q278" s="70">
        <f t="shared" si="23"/>
        <v>5.0000000000000001E-3</v>
      </c>
    </row>
    <row r="279" spans="1:17">
      <c r="A279" s="61">
        <f t="shared" si="22"/>
        <v>42727.333333343471</v>
      </c>
      <c r="G279" s="66">
        <v>4.0999999999999995E-3</v>
      </c>
      <c r="H279" s="66">
        <v>7.4999999999999997E-3</v>
      </c>
      <c r="I279" s="66">
        <f t="shared" si="21"/>
        <v>7.4999999999999997E-3</v>
      </c>
      <c r="Q279" s="70">
        <f t="shared" si="23"/>
        <v>7.4999999999999997E-3</v>
      </c>
    </row>
    <row r="280" spans="1:17">
      <c r="A280" s="61">
        <f t="shared" si="22"/>
        <v>42757.800000010175</v>
      </c>
      <c r="B280" s="62" t="s">
        <v>685</v>
      </c>
      <c r="G280" s="66">
        <v>5.4000000000000003E-3</v>
      </c>
      <c r="H280" s="66">
        <v>7.4999999999999997E-3</v>
      </c>
      <c r="I280" s="66">
        <f t="shared" si="21"/>
        <v>7.4999999999999997E-3</v>
      </c>
      <c r="Q280" s="70">
        <f t="shared" si="23"/>
        <v>7.4999999999999997E-3</v>
      </c>
    </row>
    <row r="281" spans="1:17">
      <c r="A281" s="61">
        <f t="shared" si="22"/>
        <v>42788.266666676878</v>
      </c>
      <c r="G281" s="66">
        <v>6.5000000000000006E-3</v>
      </c>
      <c r="H281" s="66">
        <v>7.4999999999999997E-3</v>
      </c>
      <c r="I281" s="66">
        <f t="shared" si="21"/>
        <v>7.4999999999999997E-3</v>
      </c>
      <c r="Q281" s="70">
        <f t="shared" si="23"/>
        <v>7.4999999999999997E-3</v>
      </c>
    </row>
    <row r="282" spans="1:17">
      <c r="A282" s="61">
        <f t="shared" si="22"/>
        <v>42818.733333343582</v>
      </c>
      <c r="G282" s="66">
        <v>6.6E-3</v>
      </c>
      <c r="H282" s="66">
        <v>0.01</v>
      </c>
      <c r="I282" s="66">
        <f t="shared" si="21"/>
        <v>0.01</v>
      </c>
      <c r="Q282" s="70">
        <f t="shared" si="23"/>
        <v>0.01</v>
      </c>
    </row>
    <row r="283" spans="1:17">
      <c r="A283" s="61">
        <f t="shared" si="22"/>
        <v>42849.200000010285</v>
      </c>
      <c r="G283" s="66">
        <v>7.9000000000000008E-3</v>
      </c>
      <c r="H283" s="66">
        <v>0.01</v>
      </c>
      <c r="I283" s="66">
        <f t="shared" si="21"/>
        <v>0.01</v>
      </c>
      <c r="Q283" s="70">
        <f t="shared" si="23"/>
        <v>0.01</v>
      </c>
    </row>
    <row r="284" spans="1:17">
      <c r="A284" s="61">
        <f t="shared" si="22"/>
        <v>42879.666666676989</v>
      </c>
      <c r="G284" s="66">
        <v>9.0000000000000011E-3</v>
      </c>
      <c r="H284" s="66">
        <v>0.01</v>
      </c>
      <c r="I284" s="66">
        <f t="shared" si="21"/>
        <v>0.01</v>
      </c>
      <c r="Q284" s="70">
        <f t="shared" si="23"/>
        <v>0.01</v>
      </c>
    </row>
    <row r="285" spans="1:17">
      <c r="A285" s="61">
        <f t="shared" si="22"/>
        <v>42910.133333343692</v>
      </c>
      <c r="G285" s="66">
        <v>9.1000000000000004E-3</v>
      </c>
      <c r="H285" s="66">
        <v>1.2500000000000001E-2</v>
      </c>
      <c r="I285" s="66">
        <f t="shared" si="21"/>
        <v>1.2500000000000001E-2</v>
      </c>
      <c r="Q285" s="70">
        <f t="shared" si="23"/>
        <v>1.2500000000000001E-2</v>
      </c>
    </row>
    <row r="286" spans="1:17">
      <c r="A286" s="61">
        <f t="shared" si="22"/>
        <v>42940.600000010396</v>
      </c>
      <c r="G286" s="66">
        <v>1.04E-2</v>
      </c>
      <c r="H286" s="66">
        <v>1.2500000000000001E-2</v>
      </c>
      <c r="I286" s="66">
        <f t="shared" si="21"/>
        <v>1.2500000000000001E-2</v>
      </c>
      <c r="Q286" s="70">
        <f t="shared" si="23"/>
        <v>1.2500000000000001E-2</v>
      </c>
    </row>
    <row r="287" spans="1:17">
      <c r="A287" s="61">
        <f t="shared" si="22"/>
        <v>42971.066666677099</v>
      </c>
      <c r="G287" s="66">
        <v>1.15E-2</v>
      </c>
      <c r="H287" s="66">
        <v>1.2500000000000001E-2</v>
      </c>
      <c r="I287" s="66">
        <f t="shared" si="21"/>
        <v>1.2500000000000001E-2</v>
      </c>
      <c r="Q287" s="70">
        <f t="shared" si="23"/>
        <v>1.2500000000000001E-2</v>
      </c>
    </row>
    <row r="288" spans="1:17">
      <c r="A288" s="61">
        <f t="shared" si="22"/>
        <v>43001.533333343803</v>
      </c>
      <c r="G288" s="66">
        <v>1.1599999999999999E-2</v>
      </c>
      <c r="H288" s="66">
        <v>1.2500000000000001E-2</v>
      </c>
      <c r="I288" s="66">
        <f t="shared" si="21"/>
        <v>1.2500000000000001E-2</v>
      </c>
      <c r="Q288" s="70">
        <f t="shared" si="23"/>
        <v>1.2500000000000001E-2</v>
      </c>
    </row>
    <row r="289" spans="1:17">
      <c r="A289" s="61">
        <f t="shared" si="22"/>
        <v>43032.000000010506</v>
      </c>
      <c r="G289" s="66">
        <v>1.15E-2</v>
      </c>
      <c r="H289" s="66">
        <v>1.2500000000000001E-2</v>
      </c>
      <c r="I289" s="66">
        <f t="shared" si="21"/>
        <v>1.2500000000000001E-2</v>
      </c>
      <c r="Q289" s="70">
        <f t="shared" si="23"/>
        <v>1.2500000000000001E-2</v>
      </c>
    </row>
    <row r="290" spans="1:17">
      <c r="A290" s="61">
        <f t="shared" si="22"/>
        <v>43062.46666667721</v>
      </c>
      <c r="G290" s="66">
        <v>1.15E-2</v>
      </c>
      <c r="H290" s="66">
        <v>1.2500000000000001E-2</v>
      </c>
      <c r="I290" s="66">
        <f t="shared" si="21"/>
        <v>1.2500000000000001E-2</v>
      </c>
      <c r="Q290" s="70">
        <f t="shared" si="23"/>
        <v>1.2500000000000001E-2</v>
      </c>
    </row>
    <row r="291" spans="1:17">
      <c r="A291" s="61">
        <f t="shared" si="22"/>
        <v>43092.933333343914</v>
      </c>
      <c r="G291" s="66">
        <v>1.1599999999999999E-2</v>
      </c>
      <c r="H291" s="66">
        <v>1.4999999999999999E-2</v>
      </c>
      <c r="I291" s="66">
        <f t="shared" si="21"/>
        <v>1.4999999999999999E-2</v>
      </c>
      <c r="Q291" s="70">
        <f t="shared" si="23"/>
        <v>1.4999999999999999E-2</v>
      </c>
    </row>
    <row r="292" spans="1:17">
      <c r="A292" s="61">
        <f t="shared" si="22"/>
        <v>43123.400000010617</v>
      </c>
      <c r="B292" s="62" t="s">
        <v>819</v>
      </c>
      <c r="G292" s="66">
        <v>1.3000000000000001E-2</v>
      </c>
      <c r="H292" s="66">
        <v>1.4999999999999999E-2</v>
      </c>
      <c r="I292" s="66">
        <f t="shared" si="21"/>
        <v>1.4999999999999999E-2</v>
      </c>
      <c r="Q292" s="70">
        <f t="shared" si="23"/>
        <v>1.4999999999999999E-2</v>
      </c>
    </row>
    <row r="293" spans="1:17">
      <c r="A293" s="61">
        <f t="shared" si="22"/>
        <v>43153.866666677321</v>
      </c>
      <c r="G293" s="66">
        <v>1.41E-2</v>
      </c>
      <c r="H293" s="66">
        <v>1.4999999999999999E-2</v>
      </c>
      <c r="I293" s="66">
        <f t="shared" si="21"/>
        <v>1.4999999999999999E-2</v>
      </c>
      <c r="Q293" s="70">
        <f t="shared" si="23"/>
        <v>1.4999999999999999E-2</v>
      </c>
    </row>
    <row r="294" spans="1:17">
      <c r="A294" s="61">
        <f t="shared" si="22"/>
        <v>43184.333333344024</v>
      </c>
      <c r="G294" s="66">
        <v>1.4199999999999999E-2</v>
      </c>
      <c r="H294" s="66">
        <v>1.7500000000000002E-2</v>
      </c>
      <c r="I294" s="66">
        <f t="shared" si="21"/>
        <v>1.7500000000000002E-2</v>
      </c>
      <c r="Q294" s="70">
        <f t="shared" si="23"/>
        <v>1.7500000000000002E-2</v>
      </c>
    </row>
    <row r="295" spans="1:17">
      <c r="A295" s="61">
        <f t="shared" si="22"/>
        <v>43214.800000010728</v>
      </c>
      <c r="G295" s="66">
        <v>1.5100000000000001E-2</v>
      </c>
      <c r="H295" s="66">
        <v>1.7500000000000002E-2</v>
      </c>
      <c r="I295" s="66">
        <f t="shared" si="21"/>
        <v>1.7500000000000002E-2</v>
      </c>
      <c r="Q295" s="70">
        <f t="shared" si="23"/>
        <v>1.7500000000000002E-2</v>
      </c>
    </row>
    <row r="296" spans="1:17">
      <c r="A296" s="61">
        <f t="shared" si="22"/>
        <v>43245.266666677431</v>
      </c>
      <c r="G296" s="66">
        <v>1.6899999999999998E-2</v>
      </c>
      <c r="H296" s="66">
        <v>1.7500000000000002E-2</v>
      </c>
      <c r="I296" s="66">
        <f t="shared" si="21"/>
        <v>1.7500000000000002E-2</v>
      </c>
      <c r="Q296" s="70">
        <f t="shared" si="23"/>
        <v>1.7500000000000002E-2</v>
      </c>
    </row>
    <row r="297" spans="1:17">
      <c r="A297" s="61">
        <f t="shared" si="22"/>
        <v>43275.733333344135</v>
      </c>
      <c r="G297" s="66">
        <v>1.7000000000000001E-2</v>
      </c>
      <c r="H297" s="66">
        <v>0.02</v>
      </c>
      <c r="I297" s="66">
        <f t="shared" si="21"/>
        <v>0.02</v>
      </c>
      <c r="Q297" s="70">
        <f t="shared" si="23"/>
        <v>0.02</v>
      </c>
    </row>
    <row r="298" spans="1:17">
      <c r="A298" s="61">
        <f t="shared" si="22"/>
        <v>43306.200000010838</v>
      </c>
      <c r="G298" s="66">
        <v>1.8200000000000001E-2</v>
      </c>
      <c r="H298" s="66">
        <v>0.02</v>
      </c>
      <c r="I298" s="66">
        <f t="shared" si="21"/>
        <v>0.02</v>
      </c>
      <c r="Q298" s="70">
        <f t="shared" si="23"/>
        <v>0.02</v>
      </c>
    </row>
    <row r="299" spans="1:17">
      <c r="A299" s="61">
        <f t="shared" si="22"/>
        <v>43336.666666677542</v>
      </c>
      <c r="G299" s="66">
        <v>1.9099999999999999E-2</v>
      </c>
      <c r="H299" s="66">
        <v>0.02</v>
      </c>
      <c r="I299" s="66">
        <f t="shared" si="21"/>
        <v>0.02</v>
      </c>
      <c r="Q299" s="70">
        <f t="shared" si="23"/>
        <v>0.02</v>
      </c>
    </row>
    <row r="300" spans="1:17">
      <c r="A300" s="61">
        <f t="shared" si="22"/>
        <v>43367.133333344245</v>
      </c>
      <c r="G300" s="66">
        <v>1.9099999999999999E-2</v>
      </c>
      <c r="H300" s="66">
        <v>2.2499999999999999E-2</v>
      </c>
      <c r="I300" s="66">
        <f t="shared" si="21"/>
        <v>2.2499999999999999E-2</v>
      </c>
      <c r="Q300" s="70">
        <f t="shared" si="23"/>
        <v>2.2499999999999999E-2</v>
      </c>
    </row>
    <row r="303" spans="1:17">
      <c r="A303" s="63"/>
      <c r="B303" s="64"/>
      <c r="C303" s="64" t="s">
        <v>51</v>
      </c>
      <c r="D303" s="64" t="s">
        <v>140</v>
      </c>
      <c r="E303" s="65" t="s">
        <v>139</v>
      </c>
      <c r="F303" s="65" t="s">
        <v>141</v>
      </c>
      <c r="G303" s="65" t="s">
        <v>81</v>
      </c>
      <c r="H303" s="65" t="s">
        <v>82</v>
      </c>
      <c r="I303" s="65" t="s">
        <v>131</v>
      </c>
    </row>
  </sheetData>
  <pageMargins left="0.75" right="0.75" top="1" bottom="1" header="0.5" footer="0.5"/>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W3963"/>
  <sheetViews>
    <sheetView topLeftCell="A3901" zoomScale="125" zoomScaleNormal="125" zoomScalePageLayoutView="125" workbookViewId="0">
      <selection activeCell="J3924" sqref="J3924"/>
    </sheetView>
  </sheetViews>
  <sheetFormatPr baseColWidth="10" defaultRowHeight="15" x14ac:dyDescent="0"/>
  <cols>
    <col min="2" max="2" width="10.83203125" style="651"/>
  </cols>
  <sheetData>
    <row r="1" spans="2:5">
      <c r="C1" s="2002"/>
      <c r="D1" s="2002"/>
    </row>
    <row r="2" spans="2:5">
      <c r="B2" s="2004" t="s">
        <v>50</v>
      </c>
      <c r="C2" s="2004" t="s">
        <v>1198</v>
      </c>
      <c r="D2" s="2004" t="s">
        <v>1199</v>
      </c>
      <c r="E2" s="2004" t="s">
        <v>570</v>
      </c>
    </row>
    <row r="3" spans="2:5">
      <c r="B3" s="1879" t="s">
        <v>33</v>
      </c>
      <c r="C3" s="2003">
        <v>37988</v>
      </c>
      <c r="D3" s="2002">
        <v>18.22</v>
      </c>
    </row>
    <row r="4" spans="2:5">
      <c r="C4" s="2003">
        <v>37991</v>
      </c>
      <c r="D4" s="2002">
        <v>17.489999999999998</v>
      </c>
    </row>
    <row r="5" spans="2:5">
      <c r="C5" s="2003">
        <v>37992</v>
      </c>
      <c r="D5" s="2002">
        <v>16.73</v>
      </c>
    </row>
    <row r="6" spans="2:5">
      <c r="C6" s="2003">
        <v>37993</v>
      </c>
      <c r="D6" s="2002">
        <v>15.5</v>
      </c>
    </row>
    <row r="7" spans="2:5">
      <c r="C7" s="2003">
        <v>37994</v>
      </c>
      <c r="D7" s="2002">
        <v>15.61</v>
      </c>
    </row>
    <row r="8" spans="2:5">
      <c r="C8" s="2003">
        <v>37995</v>
      </c>
      <c r="D8" s="2002">
        <v>16.75</v>
      </c>
    </row>
    <row r="9" spans="2:5">
      <c r="C9" s="2003">
        <v>37998</v>
      </c>
      <c r="D9" s="2002">
        <v>16.82</v>
      </c>
    </row>
    <row r="10" spans="2:5">
      <c r="C10" s="2003">
        <v>37999</v>
      </c>
      <c r="D10" s="2002">
        <v>18.04</v>
      </c>
    </row>
    <row r="11" spans="2:5">
      <c r="C11" s="2003">
        <v>38000</v>
      </c>
      <c r="D11" s="2002">
        <v>16.75</v>
      </c>
    </row>
    <row r="12" spans="2:5">
      <c r="C12" s="2003">
        <v>38001</v>
      </c>
      <c r="D12" s="2002">
        <v>15.56</v>
      </c>
    </row>
    <row r="13" spans="2:5">
      <c r="C13" s="2003">
        <v>38002</v>
      </c>
      <c r="D13" s="2002">
        <v>15</v>
      </c>
    </row>
    <row r="14" spans="2:5">
      <c r="C14" s="2003">
        <v>38006</v>
      </c>
      <c r="D14" s="2002">
        <v>15.21</v>
      </c>
    </row>
    <row r="15" spans="2:5">
      <c r="C15" s="2003">
        <v>38007</v>
      </c>
      <c r="D15" s="2002">
        <v>14.34</v>
      </c>
    </row>
    <row r="16" spans="2:5">
      <c r="C16" s="2003">
        <v>38008</v>
      </c>
      <c r="D16" s="2002">
        <v>14.71</v>
      </c>
    </row>
    <row r="17" spans="3:4">
      <c r="C17" s="2003">
        <v>38009</v>
      </c>
      <c r="D17" s="2002">
        <v>14.84</v>
      </c>
    </row>
    <row r="18" spans="3:4">
      <c r="C18" s="2003">
        <v>38012</v>
      </c>
      <c r="D18" s="2002">
        <v>14.55</v>
      </c>
    </row>
    <row r="19" spans="3:4">
      <c r="C19" s="2003">
        <v>38013</v>
      </c>
      <c r="D19" s="2002">
        <v>15.35</v>
      </c>
    </row>
    <row r="20" spans="3:4">
      <c r="C20" s="2003">
        <v>38014</v>
      </c>
      <c r="D20" s="2002">
        <v>16.78</v>
      </c>
    </row>
    <row r="21" spans="3:4">
      <c r="C21" s="2003">
        <v>38015</v>
      </c>
      <c r="D21" s="2002">
        <v>17.14</v>
      </c>
    </row>
    <row r="22" spans="3:4">
      <c r="C22" s="2003">
        <v>38016</v>
      </c>
      <c r="D22" s="2002">
        <v>16.63</v>
      </c>
    </row>
    <row r="23" spans="3:4">
      <c r="C23" s="2003">
        <v>38019</v>
      </c>
      <c r="D23" s="2002">
        <v>17.11</v>
      </c>
    </row>
    <row r="24" spans="3:4">
      <c r="C24" s="2003">
        <v>38020</v>
      </c>
      <c r="D24" s="2002">
        <v>17.34</v>
      </c>
    </row>
    <row r="25" spans="3:4">
      <c r="C25" s="2003">
        <v>38021</v>
      </c>
      <c r="D25" s="2002">
        <v>17.87</v>
      </c>
    </row>
    <row r="26" spans="3:4">
      <c r="C26" s="2003">
        <v>38022</v>
      </c>
      <c r="D26" s="2002">
        <v>17.71</v>
      </c>
    </row>
    <row r="27" spans="3:4">
      <c r="C27" s="2003">
        <v>38023</v>
      </c>
      <c r="D27" s="2002">
        <v>16</v>
      </c>
    </row>
    <row r="28" spans="3:4">
      <c r="C28" s="2003">
        <v>38026</v>
      </c>
      <c r="D28" s="2002">
        <v>16.39</v>
      </c>
    </row>
    <row r="29" spans="3:4">
      <c r="C29" s="2003">
        <v>38027</v>
      </c>
      <c r="D29" s="2002">
        <v>15.94</v>
      </c>
    </row>
    <row r="30" spans="3:4">
      <c r="C30" s="2003">
        <v>38028</v>
      </c>
      <c r="D30" s="2002">
        <v>15.39</v>
      </c>
    </row>
    <row r="31" spans="3:4">
      <c r="C31" s="2003">
        <v>38029</v>
      </c>
      <c r="D31" s="2002">
        <v>15.31</v>
      </c>
    </row>
    <row r="32" spans="3:4">
      <c r="C32" s="2003">
        <v>38030</v>
      </c>
      <c r="D32" s="2002">
        <v>15.58</v>
      </c>
    </row>
    <row r="33" spans="3:4">
      <c r="C33" s="2003">
        <v>38034</v>
      </c>
      <c r="D33" s="2002">
        <v>15.4</v>
      </c>
    </row>
    <row r="34" spans="3:4">
      <c r="C34" s="2003">
        <v>38035</v>
      </c>
      <c r="D34" s="2002">
        <v>15.59</v>
      </c>
    </row>
    <row r="35" spans="3:4">
      <c r="C35" s="2003">
        <v>38036</v>
      </c>
      <c r="D35" s="2002">
        <v>15.8</v>
      </c>
    </row>
    <row r="36" spans="3:4">
      <c r="C36" s="2003">
        <v>38037</v>
      </c>
      <c r="D36" s="2002">
        <v>16.04</v>
      </c>
    </row>
    <row r="37" spans="3:4">
      <c r="C37" s="2003">
        <v>38040</v>
      </c>
      <c r="D37" s="2002">
        <v>16.29</v>
      </c>
    </row>
    <row r="38" spans="3:4">
      <c r="C38" s="2003">
        <v>38041</v>
      </c>
      <c r="D38" s="2002">
        <v>15.9</v>
      </c>
    </row>
    <row r="39" spans="3:4">
      <c r="C39" s="2003">
        <v>38042</v>
      </c>
      <c r="D39" s="2002">
        <v>14.93</v>
      </c>
    </row>
    <row r="40" spans="3:4">
      <c r="C40" s="2003">
        <v>38043</v>
      </c>
      <c r="D40" s="2002">
        <v>14.83</v>
      </c>
    </row>
    <row r="41" spans="3:4">
      <c r="C41" s="2003">
        <v>38044</v>
      </c>
      <c r="D41" s="2002">
        <v>14.55</v>
      </c>
    </row>
    <row r="42" spans="3:4">
      <c r="C42" s="2003">
        <v>38047</v>
      </c>
      <c r="D42" s="2002">
        <v>14.44</v>
      </c>
    </row>
    <row r="43" spans="3:4">
      <c r="C43" s="2003">
        <v>38048</v>
      </c>
      <c r="D43" s="2002">
        <v>14.86</v>
      </c>
    </row>
    <row r="44" spans="3:4">
      <c r="C44" s="2003">
        <v>38049</v>
      </c>
      <c r="D44" s="2002">
        <v>14.55</v>
      </c>
    </row>
    <row r="45" spans="3:4">
      <c r="C45" s="2003">
        <v>38050</v>
      </c>
      <c r="D45" s="2002">
        <v>14.4</v>
      </c>
    </row>
    <row r="46" spans="3:4">
      <c r="C46" s="2003">
        <v>38051</v>
      </c>
      <c r="D46" s="2002">
        <v>14.48</v>
      </c>
    </row>
    <row r="47" spans="3:4">
      <c r="C47" s="2003">
        <v>38054</v>
      </c>
      <c r="D47" s="2002">
        <v>15.79</v>
      </c>
    </row>
    <row r="48" spans="3:4">
      <c r="C48" s="2003">
        <v>38055</v>
      </c>
      <c r="D48" s="2002">
        <v>16.600000000000001</v>
      </c>
    </row>
    <row r="49" spans="3:4">
      <c r="C49" s="2003">
        <v>38056</v>
      </c>
      <c r="D49" s="2002">
        <v>18.670000000000002</v>
      </c>
    </row>
    <row r="50" spans="3:4">
      <c r="C50" s="2003">
        <v>38057</v>
      </c>
      <c r="D50" s="2002">
        <v>20.67</v>
      </c>
    </row>
    <row r="51" spans="3:4">
      <c r="C51" s="2003">
        <v>38058</v>
      </c>
      <c r="D51" s="2002">
        <v>18.3</v>
      </c>
    </row>
    <row r="52" spans="3:4">
      <c r="C52" s="2003">
        <v>38061</v>
      </c>
      <c r="D52" s="2002">
        <v>21.13</v>
      </c>
    </row>
    <row r="53" spans="3:4">
      <c r="C53" s="2003">
        <v>38062</v>
      </c>
      <c r="D53" s="2002">
        <v>20.34</v>
      </c>
    </row>
    <row r="54" spans="3:4">
      <c r="C54" s="2003">
        <v>38063</v>
      </c>
      <c r="D54" s="2002">
        <v>18.11</v>
      </c>
    </row>
    <row r="55" spans="3:4">
      <c r="C55" s="2003">
        <v>38064</v>
      </c>
      <c r="D55" s="2002">
        <v>18.53</v>
      </c>
    </row>
    <row r="56" spans="3:4">
      <c r="C56" s="2003">
        <v>38065</v>
      </c>
      <c r="D56" s="2002">
        <v>19.149999999999999</v>
      </c>
    </row>
    <row r="57" spans="3:4">
      <c r="C57" s="2003">
        <v>38068</v>
      </c>
      <c r="D57" s="2002">
        <v>21.58</v>
      </c>
    </row>
    <row r="58" spans="3:4">
      <c r="C58" s="2003">
        <v>38069</v>
      </c>
      <c r="D58" s="2002">
        <v>20.67</v>
      </c>
    </row>
    <row r="59" spans="3:4">
      <c r="C59" s="2003">
        <v>38070</v>
      </c>
      <c r="D59" s="2002">
        <v>19.809999999999999</v>
      </c>
    </row>
    <row r="60" spans="3:4">
      <c r="C60" s="2003">
        <v>38071</v>
      </c>
      <c r="D60" s="2002">
        <v>17.88</v>
      </c>
    </row>
    <row r="61" spans="3:4">
      <c r="C61" s="2003">
        <v>38072</v>
      </c>
      <c r="D61" s="2002">
        <v>17.329999999999998</v>
      </c>
    </row>
    <row r="62" spans="3:4">
      <c r="C62" s="2003">
        <v>38075</v>
      </c>
      <c r="D62" s="2002">
        <v>16.5</v>
      </c>
    </row>
    <row r="63" spans="3:4">
      <c r="C63" s="2003">
        <v>38076</v>
      </c>
      <c r="D63" s="2002">
        <v>16.28</v>
      </c>
    </row>
    <row r="64" spans="3:4">
      <c r="C64" s="2003">
        <v>38077</v>
      </c>
      <c r="D64" s="2002">
        <v>16.739999999999998</v>
      </c>
    </row>
    <row r="65" spans="3:4">
      <c r="C65" s="2003">
        <v>38078</v>
      </c>
      <c r="D65" s="2002">
        <v>16.649999999999999</v>
      </c>
    </row>
    <row r="66" spans="3:4">
      <c r="C66" s="2003">
        <v>38079</v>
      </c>
      <c r="D66" s="2002">
        <v>15.64</v>
      </c>
    </row>
    <row r="67" spans="3:4">
      <c r="C67" s="2003">
        <v>38082</v>
      </c>
      <c r="D67" s="2002">
        <v>14.97</v>
      </c>
    </row>
    <row r="68" spans="3:4">
      <c r="C68" s="2003">
        <v>38083</v>
      </c>
      <c r="D68" s="2002">
        <v>15.32</v>
      </c>
    </row>
    <row r="69" spans="3:4">
      <c r="C69" s="2003">
        <v>38084</v>
      </c>
      <c r="D69" s="2002">
        <v>15.76</v>
      </c>
    </row>
    <row r="70" spans="3:4">
      <c r="C70" s="2003">
        <v>38085</v>
      </c>
      <c r="D70" s="2002">
        <v>16.260000000000002</v>
      </c>
    </row>
    <row r="71" spans="3:4">
      <c r="C71" s="2003">
        <v>38089</v>
      </c>
      <c r="D71" s="2002">
        <v>15.28</v>
      </c>
    </row>
    <row r="72" spans="3:4">
      <c r="C72" s="2003">
        <v>38090</v>
      </c>
      <c r="D72" s="2002">
        <v>17.260000000000002</v>
      </c>
    </row>
    <row r="73" spans="3:4">
      <c r="C73" s="2003">
        <v>38091</v>
      </c>
      <c r="D73" s="2002">
        <v>15.62</v>
      </c>
    </row>
    <row r="74" spans="3:4">
      <c r="C74" s="2003">
        <v>38092</v>
      </c>
      <c r="D74" s="2002">
        <v>15.74</v>
      </c>
    </row>
    <row r="75" spans="3:4">
      <c r="C75" s="2003">
        <v>38093</v>
      </c>
      <c r="D75" s="2002">
        <v>14.94</v>
      </c>
    </row>
    <row r="76" spans="3:4">
      <c r="C76" s="2003">
        <v>38096</v>
      </c>
      <c r="D76" s="2002">
        <v>15.42</v>
      </c>
    </row>
    <row r="77" spans="3:4">
      <c r="C77" s="2003">
        <v>38097</v>
      </c>
      <c r="D77" s="2002">
        <v>16.670000000000002</v>
      </c>
    </row>
    <row r="78" spans="3:4">
      <c r="C78" s="2003">
        <v>38098</v>
      </c>
      <c r="D78" s="2002">
        <v>15.6</v>
      </c>
    </row>
    <row r="79" spans="3:4">
      <c r="C79" s="2003">
        <v>38099</v>
      </c>
      <c r="D79" s="2002">
        <v>14.61</v>
      </c>
    </row>
    <row r="80" spans="3:4">
      <c r="C80" s="2003">
        <v>38100</v>
      </c>
      <c r="D80" s="2002">
        <v>14.01</v>
      </c>
    </row>
    <row r="81" spans="3:4">
      <c r="C81" s="2003">
        <v>38103</v>
      </c>
      <c r="D81" s="2002">
        <v>14.77</v>
      </c>
    </row>
    <row r="82" spans="3:4">
      <c r="C82" s="2003">
        <v>38104</v>
      </c>
      <c r="D82" s="2002">
        <v>15.07</v>
      </c>
    </row>
    <row r="83" spans="3:4">
      <c r="C83" s="2003">
        <v>38105</v>
      </c>
      <c r="D83" s="2002">
        <v>16.29</v>
      </c>
    </row>
    <row r="84" spans="3:4">
      <c r="C84" s="2003">
        <v>38106</v>
      </c>
      <c r="D84" s="2002">
        <v>16.600000000000001</v>
      </c>
    </row>
    <row r="85" spans="3:4">
      <c r="C85" s="2003">
        <v>38107</v>
      </c>
      <c r="D85" s="2002">
        <v>17.190000000000001</v>
      </c>
    </row>
    <row r="86" spans="3:4">
      <c r="C86" s="2003">
        <v>38110</v>
      </c>
      <c r="D86" s="2002">
        <v>16.62</v>
      </c>
    </row>
    <row r="87" spans="3:4">
      <c r="C87" s="2003">
        <v>38111</v>
      </c>
      <c r="D87" s="2002">
        <v>16.55</v>
      </c>
    </row>
    <row r="88" spans="3:4">
      <c r="C88" s="2003">
        <v>38112</v>
      </c>
      <c r="D88" s="2002">
        <v>15.77</v>
      </c>
    </row>
    <row r="89" spans="3:4">
      <c r="C89" s="2003">
        <v>38113</v>
      </c>
      <c r="D89" s="2002">
        <v>17.05</v>
      </c>
    </row>
    <row r="90" spans="3:4">
      <c r="C90" s="2003">
        <v>38114</v>
      </c>
      <c r="D90" s="2002">
        <v>18.13</v>
      </c>
    </row>
    <row r="91" spans="3:4">
      <c r="C91" s="2003">
        <v>38117</v>
      </c>
      <c r="D91" s="2002">
        <v>19.77</v>
      </c>
    </row>
    <row r="92" spans="3:4">
      <c r="C92" s="2003">
        <v>38118</v>
      </c>
      <c r="D92" s="2002">
        <v>18.57</v>
      </c>
    </row>
    <row r="93" spans="3:4">
      <c r="C93" s="2003">
        <v>38119</v>
      </c>
      <c r="D93" s="2002">
        <v>18.14</v>
      </c>
    </row>
    <row r="94" spans="3:4">
      <c r="C94" s="2003">
        <v>38120</v>
      </c>
      <c r="D94" s="2002">
        <v>18.86</v>
      </c>
    </row>
    <row r="95" spans="3:4">
      <c r="C95" s="2003">
        <v>38121</v>
      </c>
      <c r="D95" s="2002">
        <v>18.47</v>
      </c>
    </row>
    <row r="96" spans="3:4">
      <c r="C96" s="2003">
        <v>38124</v>
      </c>
      <c r="D96" s="2002">
        <v>19.96</v>
      </c>
    </row>
    <row r="97" spans="3:4">
      <c r="C97" s="2003">
        <v>38125</v>
      </c>
      <c r="D97" s="2002">
        <v>19.329999999999998</v>
      </c>
    </row>
    <row r="98" spans="3:4">
      <c r="C98" s="2003">
        <v>38126</v>
      </c>
      <c r="D98" s="2002">
        <v>18.93</v>
      </c>
    </row>
    <row r="99" spans="3:4">
      <c r="C99" s="2003">
        <v>38127</v>
      </c>
      <c r="D99" s="2002">
        <v>18.670000000000002</v>
      </c>
    </row>
    <row r="100" spans="3:4">
      <c r="C100" s="2003">
        <v>38128</v>
      </c>
      <c r="D100" s="2002">
        <v>18.489999999999998</v>
      </c>
    </row>
    <row r="101" spans="3:4">
      <c r="C101" s="2003">
        <v>38131</v>
      </c>
      <c r="D101" s="2002">
        <v>18.079999999999998</v>
      </c>
    </row>
    <row r="102" spans="3:4">
      <c r="C102" s="2003">
        <v>38132</v>
      </c>
      <c r="D102" s="2002">
        <v>15.96</v>
      </c>
    </row>
    <row r="103" spans="3:4">
      <c r="C103" s="2003">
        <v>38133</v>
      </c>
      <c r="D103" s="2002">
        <v>15.97</v>
      </c>
    </row>
    <row r="104" spans="3:4">
      <c r="C104" s="2003">
        <v>38134</v>
      </c>
      <c r="D104" s="2002">
        <v>15.28</v>
      </c>
    </row>
    <row r="105" spans="3:4">
      <c r="C105" s="2003">
        <v>38135</v>
      </c>
      <c r="D105" s="2002">
        <v>15.5</v>
      </c>
    </row>
    <row r="106" spans="3:4">
      <c r="C106" s="2003">
        <v>38139</v>
      </c>
      <c r="D106" s="2002">
        <v>16.3</v>
      </c>
    </row>
    <row r="107" spans="3:4">
      <c r="C107" s="2003">
        <v>38140</v>
      </c>
      <c r="D107" s="2002">
        <v>16.079999999999998</v>
      </c>
    </row>
    <row r="108" spans="3:4">
      <c r="C108" s="2003">
        <v>38141</v>
      </c>
      <c r="D108" s="2002">
        <v>17.03</v>
      </c>
    </row>
    <row r="109" spans="3:4">
      <c r="C109" s="2003">
        <v>38142</v>
      </c>
      <c r="D109" s="2002">
        <v>16.78</v>
      </c>
    </row>
    <row r="110" spans="3:4">
      <c r="C110" s="2003">
        <v>38145</v>
      </c>
      <c r="D110" s="2002">
        <v>15.39</v>
      </c>
    </row>
    <row r="111" spans="3:4">
      <c r="C111" s="2003">
        <v>38146</v>
      </c>
      <c r="D111" s="2002">
        <v>15.01</v>
      </c>
    </row>
    <row r="112" spans="3:4">
      <c r="C112" s="2003">
        <v>38147</v>
      </c>
      <c r="D112" s="2002">
        <v>15.39</v>
      </c>
    </row>
    <row r="113" spans="3:4">
      <c r="C113" s="2003">
        <v>38148</v>
      </c>
      <c r="D113" s="2002">
        <v>15.04</v>
      </c>
    </row>
    <row r="114" spans="3:4">
      <c r="C114" s="2003">
        <v>38152</v>
      </c>
      <c r="D114" s="2002">
        <v>16.07</v>
      </c>
    </row>
    <row r="115" spans="3:4">
      <c r="C115" s="2003">
        <v>38153</v>
      </c>
      <c r="D115" s="2002">
        <v>15.05</v>
      </c>
    </row>
    <row r="116" spans="3:4">
      <c r="C116" s="2003">
        <v>38154</v>
      </c>
      <c r="D116" s="2002">
        <v>14.79</v>
      </c>
    </row>
    <row r="117" spans="3:4">
      <c r="C117" s="2003">
        <v>38155</v>
      </c>
      <c r="D117" s="2002">
        <v>15.15</v>
      </c>
    </row>
    <row r="118" spans="3:4">
      <c r="C118" s="2003">
        <v>38156</v>
      </c>
      <c r="D118" s="2002">
        <v>14.99</v>
      </c>
    </row>
    <row r="119" spans="3:4">
      <c r="C119" s="2003">
        <v>38159</v>
      </c>
      <c r="D119" s="2002">
        <v>15.26</v>
      </c>
    </row>
    <row r="120" spans="3:4">
      <c r="C120" s="2003">
        <v>38160</v>
      </c>
      <c r="D120" s="2002">
        <v>14.31</v>
      </c>
    </row>
    <row r="121" spans="3:4">
      <c r="C121" s="2003">
        <v>38161</v>
      </c>
      <c r="D121" s="2002">
        <v>13.98</v>
      </c>
    </row>
    <row r="122" spans="3:4">
      <c r="C122" s="2003">
        <v>38162</v>
      </c>
      <c r="D122" s="2002">
        <v>14.81</v>
      </c>
    </row>
    <row r="123" spans="3:4">
      <c r="C123" s="2003">
        <v>38163</v>
      </c>
      <c r="D123" s="2002">
        <v>15.19</v>
      </c>
    </row>
    <row r="124" spans="3:4">
      <c r="C124" s="2003">
        <v>38166</v>
      </c>
      <c r="D124" s="2002">
        <v>16.07</v>
      </c>
    </row>
    <row r="125" spans="3:4">
      <c r="C125" s="2003">
        <v>38167</v>
      </c>
      <c r="D125" s="2002">
        <v>15.47</v>
      </c>
    </row>
    <row r="126" spans="3:4">
      <c r="C126" s="2003">
        <v>38168</v>
      </c>
      <c r="D126" s="2002">
        <v>14.34</v>
      </c>
    </row>
    <row r="127" spans="3:4">
      <c r="C127" s="2003">
        <v>38169</v>
      </c>
      <c r="D127" s="2002">
        <v>15.2</v>
      </c>
    </row>
    <row r="128" spans="3:4">
      <c r="C128" s="2003">
        <v>38170</v>
      </c>
      <c r="D128" s="2002">
        <v>15.08</v>
      </c>
    </row>
    <row r="129" spans="3:4">
      <c r="C129" s="2003">
        <v>38174</v>
      </c>
      <c r="D129" s="2002">
        <v>16.25</v>
      </c>
    </row>
    <row r="130" spans="3:4">
      <c r="C130" s="2003">
        <v>38175</v>
      </c>
      <c r="D130" s="2002">
        <v>15.81</v>
      </c>
    </row>
    <row r="131" spans="3:4">
      <c r="C131" s="2003">
        <v>38176</v>
      </c>
      <c r="D131" s="2002">
        <v>16.2</v>
      </c>
    </row>
    <row r="132" spans="3:4">
      <c r="C132" s="2003">
        <v>38177</v>
      </c>
      <c r="D132" s="2002">
        <v>15.78</v>
      </c>
    </row>
    <row r="133" spans="3:4">
      <c r="C133" s="2003">
        <v>38180</v>
      </c>
      <c r="D133" s="2002">
        <v>14.96</v>
      </c>
    </row>
    <row r="134" spans="3:4">
      <c r="C134" s="2003">
        <v>38181</v>
      </c>
      <c r="D134" s="2002">
        <v>14.46</v>
      </c>
    </row>
    <row r="135" spans="3:4">
      <c r="C135" s="2003">
        <v>38182</v>
      </c>
      <c r="D135" s="2002">
        <v>13.76</v>
      </c>
    </row>
    <row r="136" spans="3:4">
      <c r="C136" s="2003">
        <v>38183</v>
      </c>
      <c r="D136" s="2002">
        <v>14.71</v>
      </c>
    </row>
    <row r="137" spans="3:4">
      <c r="C137" s="2003">
        <v>38184</v>
      </c>
      <c r="D137" s="2002">
        <v>14.34</v>
      </c>
    </row>
    <row r="138" spans="3:4">
      <c r="C138" s="2003">
        <v>38187</v>
      </c>
      <c r="D138" s="2002">
        <v>15.17</v>
      </c>
    </row>
    <row r="139" spans="3:4">
      <c r="C139" s="2003">
        <v>38188</v>
      </c>
      <c r="D139" s="2002">
        <v>14.17</v>
      </c>
    </row>
    <row r="140" spans="3:4">
      <c r="C140" s="2003">
        <v>38189</v>
      </c>
      <c r="D140" s="2002">
        <v>16.41</v>
      </c>
    </row>
    <row r="141" spans="3:4">
      <c r="C141" s="2003">
        <v>38190</v>
      </c>
      <c r="D141" s="2002">
        <v>15.75</v>
      </c>
    </row>
    <row r="142" spans="3:4">
      <c r="C142" s="2003">
        <v>38191</v>
      </c>
      <c r="D142" s="2002">
        <v>16.5</v>
      </c>
    </row>
    <row r="143" spans="3:4">
      <c r="C143" s="2003">
        <v>38194</v>
      </c>
      <c r="D143" s="2002">
        <v>17.3</v>
      </c>
    </row>
    <row r="144" spans="3:4">
      <c r="C144" s="2003">
        <v>38195</v>
      </c>
      <c r="D144" s="2002">
        <v>16.55</v>
      </c>
    </row>
    <row r="145" spans="3:4">
      <c r="C145" s="2003">
        <v>38196</v>
      </c>
      <c r="D145" s="2002">
        <v>16.149999999999999</v>
      </c>
    </row>
    <row r="146" spans="3:4">
      <c r="C146" s="2003">
        <v>38197</v>
      </c>
      <c r="D146" s="2002">
        <v>15.68</v>
      </c>
    </row>
    <row r="147" spans="3:4">
      <c r="C147" s="2003">
        <v>38198</v>
      </c>
      <c r="D147" s="2002">
        <v>15.32</v>
      </c>
    </row>
    <row r="148" spans="3:4">
      <c r="C148" s="2003">
        <v>38201</v>
      </c>
      <c r="D148" s="2002">
        <v>15.37</v>
      </c>
    </row>
    <row r="149" spans="3:4">
      <c r="C149" s="2003">
        <v>38202</v>
      </c>
      <c r="D149" s="2002">
        <v>16.03</v>
      </c>
    </row>
    <row r="150" spans="3:4">
      <c r="C150" s="2003">
        <v>38203</v>
      </c>
      <c r="D150" s="2002">
        <v>16.21</v>
      </c>
    </row>
    <row r="151" spans="3:4">
      <c r="C151" s="2003">
        <v>38204</v>
      </c>
      <c r="D151" s="2002">
        <v>18.32</v>
      </c>
    </row>
    <row r="152" spans="3:4">
      <c r="C152" s="2003">
        <v>38205</v>
      </c>
      <c r="D152" s="2002">
        <v>19.34</v>
      </c>
    </row>
    <row r="153" spans="3:4">
      <c r="C153" s="2003">
        <v>38208</v>
      </c>
      <c r="D153" s="2002">
        <v>18.89</v>
      </c>
    </row>
    <row r="154" spans="3:4">
      <c r="C154" s="2003">
        <v>38209</v>
      </c>
      <c r="D154" s="2002">
        <v>17.47</v>
      </c>
    </row>
    <row r="155" spans="3:4">
      <c r="C155" s="2003">
        <v>38210</v>
      </c>
      <c r="D155" s="2002">
        <v>18.04</v>
      </c>
    </row>
    <row r="156" spans="3:4">
      <c r="C156" s="2003">
        <v>38211</v>
      </c>
      <c r="D156" s="2002">
        <v>19.079999999999998</v>
      </c>
    </row>
    <row r="157" spans="3:4">
      <c r="C157" s="2003">
        <v>38212</v>
      </c>
      <c r="D157" s="2002">
        <v>17.98</v>
      </c>
    </row>
    <row r="158" spans="3:4">
      <c r="C158" s="2003">
        <v>38215</v>
      </c>
      <c r="D158" s="2002">
        <v>17.57</v>
      </c>
    </row>
    <row r="159" spans="3:4">
      <c r="C159" s="2003">
        <v>38216</v>
      </c>
      <c r="D159" s="2002">
        <v>17.02</v>
      </c>
    </row>
    <row r="160" spans="3:4">
      <c r="C160" s="2003">
        <v>38217</v>
      </c>
      <c r="D160" s="2002">
        <v>16.23</v>
      </c>
    </row>
    <row r="161" spans="3:4">
      <c r="C161" s="2003">
        <v>38218</v>
      </c>
      <c r="D161" s="2002">
        <v>16.96</v>
      </c>
    </row>
    <row r="162" spans="3:4">
      <c r="C162" s="2003">
        <v>38219</v>
      </c>
      <c r="D162" s="2002">
        <v>16</v>
      </c>
    </row>
    <row r="163" spans="3:4">
      <c r="C163" s="2003">
        <v>38222</v>
      </c>
      <c r="D163" s="2002">
        <v>15.88</v>
      </c>
    </row>
    <row r="164" spans="3:4">
      <c r="C164" s="2003">
        <v>38223</v>
      </c>
      <c r="D164" s="2002">
        <v>15.33</v>
      </c>
    </row>
    <row r="165" spans="3:4">
      <c r="C165" s="2003">
        <v>38224</v>
      </c>
      <c r="D165" s="2002">
        <v>14.98</v>
      </c>
    </row>
    <row r="166" spans="3:4">
      <c r="C166" s="2003">
        <v>38225</v>
      </c>
      <c r="D166" s="2002">
        <v>14.91</v>
      </c>
    </row>
    <row r="167" spans="3:4">
      <c r="C167" s="2003">
        <v>38226</v>
      </c>
      <c r="D167" s="2002">
        <v>14.71</v>
      </c>
    </row>
    <row r="168" spans="3:4">
      <c r="C168" s="2003">
        <v>38229</v>
      </c>
      <c r="D168" s="2002">
        <v>15.44</v>
      </c>
    </row>
    <row r="169" spans="3:4">
      <c r="C169" s="2003">
        <v>38230</v>
      </c>
      <c r="D169" s="2002">
        <v>15.29</v>
      </c>
    </row>
    <row r="170" spans="3:4">
      <c r="C170" s="2003">
        <v>38231</v>
      </c>
      <c r="D170" s="2002">
        <v>14.91</v>
      </c>
    </row>
    <row r="171" spans="3:4">
      <c r="C171" s="2003">
        <v>38232</v>
      </c>
      <c r="D171" s="2002">
        <v>14.28</v>
      </c>
    </row>
    <row r="172" spans="3:4">
      <c r="C172" s="2003">
        <v>38233</v>
      </c>
      <c r="D172" s="2002">
        <v>13.91</v>
      </c>
    </row>
    <row r="173" spans="3:4">
      <c r="C173" s="2003">
        <v>38237</v>
      </c>
      <c r="D173" s="2002">
        <v>14.07</v>
      </c>
    </row>
    <row r="174" spans="3:4">
      <c r="C174" s="2003">
        <v>38238</v>
      </c>
      <c r="D174" s="2002">
        <v>14.06</v>
      </c>
    </row>
    <row r="175" spans="3:4">
      <c r="C175" s="2003">
        <v>38239</v>
      </c>
      <c r="D175" s="2002">
        <v>14.01</v>
      </c>
    </row>
    <row r="176" spans="3:4">
      <c r="C176" s="2003">
        <v>38240</v>
      </c>
      <c r="D176" s="2002">
        <v>13.76</v>
      </c>
    </row>
    <row r="177" spans="3:4">
      <c r="C177" s="2003">
        <v>38243</v>
      </c>
      <c r="D177" s="2002">
        <v>13.17</v>
      </c>
    </row>
    <row r="178" spans="3:4">
      <c r="C178" s="2003">
        <v>38244</v>
      </c>
      <c r="D178" s="2002">
        <v>13.56</v>
      </c>
    </row>
    <row r="179" spans="3:4">
      <c r="C179" s="2003">
        <v>38245</v>
      </c>
      <c r="D179" s="2002">
        <v>14.64</v>
      </c>
    </row>
    <row r="180" spans="3:4">
      <c r="C180" s="2003">
        <v>38246</v>
      </c>
      <c r="D180" s="2002">
        <v>14.39</v>
      </c>
    </row>
    <row r="181" spans="3:4">
      <c r="C181" s="2003">
        <v>38247</v>
      </c>
      <c r="D181" s="2002">
        <v>14.03</v>
      </c>
    </row>
    <row r="182" spans="3:4">
      <c r="C182" s="2003">
        <v>38250</v>
      </c>
      <c r="D182" s="2002">
        <v>14.43</v>
      </c>
    </row>
    <row r="183" spans="3:4">
      <c r="C183" s="2003">
        <v>38251</v>
      </c>
      <c r="D183" s="2002">
        <v>13.66</v>
      </c>
    </row>
    <row r="184" spans="3:4">
      <c r="C184" s="2003">
        <v>38252</v>
      </c>
      <c r="D184" s="2002">
        <v>14.74</v>
      </c>
    </row>
    <row r="185" spans="3:4">
      <c r="C185" s="2003">
        <v>38253</v>
      </c>
      <c r="D185" s="2002">
        <v>14.8</v>
      </c>
    </row>
    <row r="186" spans="3:4">
      <c r="C186" s="2003">
        <v>38254</v>
      </c>
      <c r="D186" s="2002">
        <v>14.28</v>
      </c>
    </row>
    <row r="187" spans="3:4">
      <c r="C187" s="2003">
        <v>38257</v>
      </c>
      <c r="D187" s="2002">
        <v>14.62</v>
      </c>
    </row>
    <row r="188" spans="3:4">
      <c r="C188" s="2003">
        <v>38258</v>
      </c>
      <c r="D188" s="2002">
        <v>13.83</v>
      </c>
    </row>
    <row r="189" spans="3:4">
      <c r="C189" s="2003">
        <v>38259</v>
      </c>
      <c r="D189" s="2002">
        <v>13.21</v>
      </c>
    </row>
    <row r="190" spans="3:4">
      <c r="C190" s="2003">
        <v>38260</v>
      </c>
      <c r="D190" s="2002">
        <v>13.34</v>
      </c>
    </row>
    <row r="191" spans="3:4">
      <c r="C191" s="2003">
        <v>38261</v>
      </c>
      <c r="D191" s="2002">
        <v>12.75</v>
      </c>
    </row>
    <row r="192" spans="3:4">
      <c r="C192" s="2003">
        <v>38264</v>
      </c>
      <c r="D192" s="2002">
        <v>13.41</v>
      </c>
    </row>
    <row r="193" spans="3:4">
      <c r="C193" s="2003">
        <v>38265</v>
      </c>
      <c r="D193" s="2002">
        <v>13.95</v>
      </c>
    </row>
    <row r="194" spans="3:4">
      <c r="C194" s="2003">
        <v>38266</v>
      </c>
      <c r="D194" s="2002">
        <v>13.28</v>
      </c>
    </row>
    <row r="195" spans="3:4">
      <c r="C195" s="2003">
        <v>38267</v>
      </c>
      <c r="D195" s="2002">
        <v>14.5</v>
      </c>
    </row>
    <row r="196" spans="3:4">
      <c r="C196" s="2003">
        <v>38268</v>
      </c>
      <c r="D196" s="2002">
        <v>15.05</v>
      </c>
    </row>
    <row r="197" spans="3:4">
      <c r="C197" s="2003">
        <v>38271</v>
      </c>
      <c r="D197" s="2002">
        <v>14.71</v>
      </c>
    </row>
    <row r="198" spans="3:4">
      <c r="C198" s="2003">
        <v>38272</v>
      </c>
      <c r="D198" s="2002">
        <v>15.05</v>
      </c>
    </row>
    <row r="199" spans="3:4">
      <c r="C199" s="2003">
        <v>38273</v>
      </c>
      <c r="D199" s="2002">
        <v>15.42</v>
      </c>
    </row>
    <row r="200" spans="3:4">
      <c r="C200" s="2003">
        <v>38274</v>
      </c>
      <c r="D200" s="2002">
        <v>16.43</v>
      </c>
    </row>
    <row r="201" spans="3:4">
      <c r="C201" s="2003">
        <v>38275</v>
      </c>
      <c r="D201" s="2002">
        <v>15.04</v>
      </c>
    </row>
    <row r="202" spans="3:4">
      <c r="C202" s="2003">
        <v>38278</v>
      </c>
      <c r="D202" s="2002">
        <v>14.71</v>
      </c>
    </row>
    <row r="203" spans="3:4">
      <c r="C203" s="2003">
        <v>38279</v>
      </c>
      <c r="D203" s="2002">
        <v>15.13</v>
      </c>
    </row>
    <row r="204" spans="3:4">
      <c r="C204" s="2003">
        <v>38280</v>
      </c>
      <c r="D204" s="2002">
        <v>14.85</v>
      </c>
    </row>
    <row r="205" spans="3:4">
      <c r="C205" s="2003">
        <v>38281</v>
      </c>
      <c r="D205" s="2002">
        <v>14.54</v>
      </c>
    </row>
    <row r="206" spans="3:4">
      <c r="C206" s="2003">
        <v>38282</v>
      </c>
      <c r="D206" s="2002">
        <v>15.28</v>
      </c>
    </row>
    <row r="207" spans="3:4">
      <c r="C207" s="2003">
        <v>38285</v>
      </c>
      <c r="D207" s="2002">
        <v>16.579999999999998</v>
      </c>
    </row>
    <row r="208" spans="3:4">
      <c r="C208" s="2003">
        <v>38286</v>
      </c>
      <c r="D208" s="2002">
        <v>16.39</v>
      </c>
    </row>
    <row r="209" spans="3:4">
      <c r="C209" s="2003">
        <v>38287</v>
      </c>
      <c r="D209" s="2002">
        <v>15.72</v>
      </c>
    </row>
    <row r="210" spans="3:4">
      <c r="C210" s="2003">
        <v>38288</v>
      </c>
      <c r="D210" s="2002">
        <v>15.39</v>
      </c>
    </row>
    <row r="211" spans="3:4">
      <c r="C211" s="2003">
        <v>38289</v>
      </c>
      <c r="D211" s="2002">
        <v>16.27</v>
      </c>
    </row>
    <row r="212" spans="3:4">
      <c r="C212" s="2003">
        <v>38292</v>
      </c>
      <c r="D212" s="2002">
        <v>16.27</v>
      </c>
    </row>
    <row r="213" spans="3:4">
      <c r="C213" s="2003">
        <v>38293</v>
      </c>
      <c r="D213" s="2002">
        <v>16.18</v>
      </c>
    </row>
    <row r="214" spans="3:4">
      <c r="C214" s="2003">
        <v>38294</v>
      </c>
      <c r="D214" s="2002">
        <v>14.04</v>
      </c>
    </row>
    <row r="215" spans="3:4">
      <c r="C215" s="2003">
        <v>38295</v>
      </c>
      <c r="D215" s="2002">
        <v>13.97</v>
      </c>
    </row>
    <row r="216" spans="3:4">
      <c r="C216" s="2003">
        <v>38296</v>
      </c>
      <c r="D216" s="2002">
        <v>13.84</v>
      </c>
    </row>
    <row r="217" spans="3:4">
      <c r="C217" s="2003">
        <v>38299</v>
      </c>
      <c r="D217" s="2002">
        <v>13.8</v>
      </c>
    </row>
    <row r="218" spans="3:4">
      <c r="C218" s="2003">
        <v>38300</v>
      </c>
      <c r="D218" s="2002">
        <v>13.61</v>
      </c>
    </row>
    <row r="219" spans="3:4">
      <c r="C219" s="2003">
        <v>38301</v>
      </c>
      <c r="D219" s="2002">
        <v>13.08</v>
      </c>
    </row>
    <row r="220" spans="3:4">
      <c r="C220" s="2003">
        <v>38302</v>
      </c>
      <c r="D220" s="2002">
        <v>13.04</v>
      </c>
    </row>
    <row r="221" spans="3:4">
      <c r="C221" s="2003">
        <v>38303</v>
      </c>
      <c r="D221" s="2002">
        <v>13.33</v>
      </c>
    </row>
    <row r="222" spans="3:4">
      <c r="C222" s="2003">
        <v>38306</v>
      </c>
      <c r="D222" s="2002">
        <v>13.38</v>
      </c>
    </row>
    <row r="223" spans="3:4">
      <c r="C223" s="2003">
        <v>38307</v>
      </c>
      <c r="D223" s="2002">
        <v>13.21</v>
      </c>
    </row>
    <row r="224" spans="3:4">
      <c r="C224" s="2003">
        <v>38308</v>
      </c>
      <c r="D224" s="2002">
        <v>13.21</v>
      </c>
    </row>
    <row r="225" spans="3:4">
      <c r="C225" s="2003">
        <v>38309</v>
      </c>
      <c r="D225" s="2002">
        <v>12.98</v>
      </c>
    </row>
    <row r="226" spans="3:4">
      <c r="C226" s="2003">
        <v>38310</v>
      </c>
      <c r="D226" s="2002">
        <v>13.5</v>
      </c>
    </row>
    <row r="227" spans="3:4">
      <c r="C227" s="2003">
        <v>38313</v>
      </c>
      <c r="D227" s="2002">
        <v>12.97</v>
      </c>
    </row>
    <row r="228" spans="3:4">
      <c r="C228" s="2003">
        <v>38314</v>
      </c>
      <c r="D228" s="2002">
        <v>12.67</v>
      </c>
    </row>
    <row r="229" spans="3:4">
      <c r="C229" s="2003">
        <v>38315</v>
      </c>
      <c r="D229" s="2002">
        <v>12.72</v>
      </c>
    </row>
    <row r="230" spans="3:4">
      <c r="C230" s="2003">
        <v>38317</v>
      </c>
      <c r="D230" s="2002">
        <v>12.78</v>
      </c>
    </row>
    <row r="231" spans="3:4">
      <c r="C231" s="2003">
        <v>38320</v>
      </c>
      <c r="D231" s="2002">
        <v>13.3</v>
      </c>
    </row>
    <row r="232" spans="3:4">
      <c r="C232" s="2003">
        <v>38321</v>
      </c>
      <c r="D232" s="2002">
        <v>13.24</v>
      </c>
    </row>
    <row r="233" spans="3:4">
      <c r="C233" s="2003">
        <v>38322</v>
      </c>
      <c r="D233" s="2002">
        <v>12.97</v>
      </c>
    </row>
    <row r="234" spans="3:4">
      <c r="C234" s="2003">
        <v>38323</v>
      </c>
      <c r="D234" s="2002">
        <v>12.98</v>
      </c>
    </row>
    <row r="235" spans="3:4">
      <c r="C235" s="2003">
        <v>38324</v>
      </c>
      <c r="D235" s="2002">
        <v>12.96</v>
      </c>
    </row>
    <row r="236" spans="3:4">
      <c r="C236" s="2003">
        <v>38327</v>
      </c>
      <c r="D236" s="2002">
        <v>13.19</v>
      </c>
    </row>
    <row r="237" spans="3:4">
      <c r="C237" s="2003">
        <v>38328</v>
      </c>
      <c r="D237" s="2002">
        <v>13.67</v>
      </c>
    </row>
    <row r="238" spans="3:4">
      <c r="C238" s="2003">
        <v>38329</v>
      </c>
      <c r="D238" s="2002">
        <v>13.19</v>
      </c>
    </row>
    <row r="239" spans="3:4">
      <c r="C239" s="2003">
        <v>38330</v>
      </c>
      <c r="D239" s="2002">
        <v>12.88</v>
      </c>
    </row>
    <row r="240" spans="3:4">
      <c r="C240" s="2003">
        <v>38331</v>
      </c>
      <c r="D240" s="2002">
        <v>12.76</v>
      </c>
    </row>
    <row r="241" spans="2:4">
      <c r="C241" s="2003">
        <v>38334</v>
      </c>
      <c r="D241" s="2002">
        <v>12.54</v>
      </c>
    </row>
    <row r="242" spans="2:4">
      <c r="C242" s="2003">
        <v>38335</v>
      </c>
      <c r="D242" s="2002">
        <v>12.73</v>
      </c>
    </row>
    <row r="243" spans="2:4">
      <c r="C243" s="2003">
        <v>38336</v>
      </c>
      <c r="D243" s="2002">
        <v>12.35</v>
      </c>
    </row>
    <row r="244" spans="2:4">
      <c r="C244" s="2003">
        <v>38337</v>
      </c>
      <c r="D244" s="2002">
        <v>12.27</v>
      </c>
    </row>
    <row r="245" spans="2:4">
      <c r="C245" s="2003">
        <v>38338</v>
      </c>
      <c r="D245" s="2002">
        <v>11.95</v>
      </c>
    </row>
    <row r="246" spans="2:4">
      <c r="C246" s="2003">
        <v>38341</v>
      </c>
      <c r="D246" s="2002">
        <v>11.83</v>
      </c>
    </row>
    <row r="247" spans="2:4">
      <c r="C247" s="2003">
        <v>38342</v>
      </c>
      <c r="D247" s="2002">
        <v>11.55</v>
      </c>
    </row>
    <row r="248" spans="2:4">
      <c r="C248" s="2003">
        <v>38343</v>
      </c>
      <c r="D248" s="2002">
        <v>11.45</v>
      </c>
    </row>
    <row r="249" spans="2:4">
      <c r="C249" s="2003">
        <v>38344</v>
      </c>
      <c r="D249" s="2002">
        <v>11.23</v>
      </c>
    </row>
    <row r="250" spans="2:4">
      <c r="C250" s="2003">
        <v>38348</v>
      </c>
      <c r="D250" s="2002">
        <v>12.14</v>
      </c>
    </row>
    <row r="251" spans="2:4">
      <c r="C251" s="2003">
        <v>38349</v>
      </c>
      <c r="D251" s="2002">
        <v>12</v>
      </c>
    </row>
    <row r="252" spans="2:4">
      <c r="C252" s="2003">
        <v>38350</v>
      </c>
      <c r="D252" s="2002">
        <v>11.62</v>
      </c>
    </row>
    <row r="253" spans="2:4">
      <c r="C253" s="2003">
        <v>38351</v>
      </c>
      <c r="D253" s="2002">
        <v>12.56</v>
      </c>
    </row>
    <row r="254" spans="2:4">
      <c r="C254" s="2003">
        <v>38352</v>
      </c>
      <c r="D254" s="2002">
        <v>13.29</v>
      </c>
    </row>
    <row r="255" spans="2:4">
      <c r="B255" s="1879" t="s">
        <v>34</v>
      </c>
      <c r="C255" s="2003">
        <v>38355</v>
      </c>
      <c r="D255" s="2002">
        <v>14.08</v>
      </c>
    </row>
    <row r="256" spans="2:4">
      <c r="C256" s="2003">
        <v>38356</v>
      </c>
      <c r="D256" s="2002">
        <v>13.98</v>
      </c>
    </row>
    <row r="257" spans="3:4">
      <c r="C257" s="2003">
        <v>38357</v>
      </c>
      <c r="D257" s="2002">
        <v>14.09</v>
      </c>
    </row>
    <row r="258" spans="3:4">
      <c r="C258" s="2003">
        <v>38358</v>
      </c>
      <c r="D258" s="2002">
        <v>13.58</v>
      </c>
    </row>
    <row r="259" spans="3:4">
      <c r="C259" s="2003">
        <v>38359</v>
      </c>
      <c r="D259" s="2002">
        <v>13.49</v>
      </c>
    </row>
    <row r="260" spans="3:4">
      <c r="C260" s="2003">
        <v>38362</v>
      </c>
      <c r="D260" s="2002">
        <v>13.23</v>
      </c>
    </row>
    <row r="261" spans="3:4">
      <c r="C261" s="2003">
        <v>38363</v>
      </c>
      <c r="D261" s="2002">
        <v>13.19</v>
      </c>
    </row>
    <row r="262" spans="3:4">
      <c r="C262" s="2003">
        <v>38364</v>
      </c>
      <c r="D262" s="2002">
        <v>12.56</v>
      </c>
    </row>
    <row r="263" spans="3:4">
      <c r="C263" s="2003">
        <v>38365</v>
      </c>
      <c r="D263" s="2002">
        <v>12.84</v>
      </c>
    </row>
    <row r="264" spans="3:4">
      <c r="C264" s="2003">
        <v>38366</v>
      </c>
      <c r="D264" s="2002">
        <v>12.43</v>
      </c>
    </row>
    <row r="265" spans="3:4">
      <c r="C265" s="2003">
        <v>38370</v>
      </c>
      <c r="D265" s="2002">
        <v>12.47</v>
      </c>
    </row>
    <row r="266" spans="3:4">
      <c r="C266" s="2003">
        <v>38371</v>
      </c>
      <c r="D266" s="2002">
        <v>13.18</v>
      </c>
    </row>
    <row r="267" spans="3:4">
      <c r="C267" s="2003">
        <v>38372</v>
      </c>
      <c r="D267" s="2002">
        <v>13.83</v>
      </c>
    </row>
    <row r="268" spans="3:4">
      <c r="C268" s="2003">
        <v>38373</v>
      </c>
      <c r="D268" s="2002">
        <v>14.36</v>
      </c>
    </row>
    <row r="269" spans="3:4">
      <c r="C269" s="2003">
        <v>38376</v>
      </c>
      <c r="D269" s="2002">
        <v>14.65</v>
      </c>
    </row>
    <row r="270" spans="3:4">
      <c r="C270" s="2003">
        <v>38377</v>
      </c>
      <c r="D270" s="2002">
        <v>14.06</v>
      </c>
    </row>
    <row r="271" spans="3:4">
      <c r="C271" s="2003">
        <v>38378</v>
      </c>
      <c r="D271" s="2002">
        <v>13.44</v>
      </c>
    </row>
    <row r="272" spans="3:4">
      <c r="C272" s="2003">
        <v>38379</v>
      </c>
      <c r="D272" s="2002">
        <v>13.24</v>
      </c>
    </row>
    <row r="273" spans="3:4">
      <c r="C273" s="2003">
        <v>38380</v>
      </c>
      <c r="D273" s="2002">
        <v>13.24</v>
      </c>
    </row>
    <row r="274" spans="3:4">
      <c r="C274" s="2003">
        <v>38383</v>
      </c>
      <c r="D274" s="2002">
        <v>12.82</v>
      </c>
    </row>
    <row r="275" spans="3:4">
      <c r="C275" s="2003">
        <v>38384</v>
      </c>
      <c r="D275" s="2002">
        <v>12.03</v>
      </c>
    </row>
    <row r="276" spans="3:4">
      <c r="C276" s="2003">
        <v>38385</v>
      </c>
      <c r="D276" s="2002">
        <v>11.66</v>
      </c>
    </row>
    <row r="277" spans="3:4">
      <c r="C277" s="2003">
        <v>38386</v>
      </c>
      <c r="D277" s="2002">
        <v>11.79</v>
      </c>
    </row>
    <row r="278" spans="3:4">
      <c r="C278" s="2003">
        <v>38387</v>
      </c>
      <c r="D278" s="2002">
        <v>11.21</v>
      </c>
    </row>
    <row r="279" spans="3:4">
      <c r="C279" s="2003">
        <v>38390</v>
      </c>
      <c r="D279" s="2002">
        <v>11.73</v>
      </c>
    </row>
    <row r="280" spans="3:4">
      <c r="C280" s="2003">
        <v>38391</v>
      </c>
      <c r="D280" s="2002">
        <v>11.6</v>
      </c>
    </row>
    <row r="281" spans="3:4">
      <c r="C281" s="2003">
        <v>38392</v>
      </c>
      <c r="D281" s="2002">
        <v>12</v>
      </c>
    </row>
    <row r="282" spans="3:4">
      <c r="C282" s="2003">
        <v>38393</v>
      </c>
      <c r="D282" s="2002">
        <v>11.51</v>
      </c>
    </row>
    <row r="283" spans="3:4">
      <c r="C283" s="2003">
        <v>38394</v>
      </c>
      <c r="D283" s="2002">
        <v>11.43</v>
      </c>
    </row>
    <row r="284" spans="3:4">
      <c r="C284" s="2003">
        <v>38397</v>
      </c>
      <c r="D284" s="2002">
        <v>11.52</v>
      </c>
    </row>
    <row r="285" spans="3:4">
      <c r="C285" s="2003">
        <v>38398</v>
      </c>
      <c r="D285" s="2002">
        <v>11.27</v>
      </c>
    </row>
    <row r="286" spans="3:4">
      <c r="C286" s="2003">
        <v>38399</v>
      </c>
      <c r="D286" s="2002">
        <v>11.1</v>
      </c>
    </row>
    <row r="287" spans="3:4">
      <c r="C287" s="2003">
        <v>38400</v>
      </c>
      <c r="D287" s="2002">
        <v>11.77</v>
      </c>
    </row>
    <row r="288" spans="3:4">
      <c r="C288" s="2003">
        <v>38401</v>
      </c>
      <c r="D288" s="2002">
        <v>11.18</v>
      </c>
    </row>
    <row r="289" spans="3:4">
      <c r="C289" s="2003">
        <v>38405</v>
      </c>
      <c r="D289" s="2002">
        <v>13.14</v>
      </c>
    </row>
    <row r="290" spans="3:4">
      <c r="C290" s="2003">
        <v>38406</v>
      </c>
      <c r="D290" s="2002">
        <v>12.39</v>
      </c>
    </row>
    <row r="291" spans="3:4">
      <c r="C291" s="2003">
        <v>38407</v>
      </c>
      <c r="D291" s="2002">
        <v>11.57</v>
      </c>
    </row>
    <row r="292" spans="3:4">
      <c r="C292" s="2003">
        <v>38408</v>
      </c>
      <c r="D292" s="2002">
        <v>11.49</v>
      </c>
    </row>
    <row r="293" spans="3:4">
      <c r="C293" s="2003">
        <v>38411</v>
      </c>
      <c r="D293" s="2002">
        <v>12.08</v>
      </c>
    </row>
    <row r="294" spans="3:4">
      <c r="C294" s="2003">
        <v>38412</v>
      </c>
      <c r="D294" s="2002">
        <v>12.04</v>
      </c>
    </row>
    <row r="295" spans="3:4">
      <c r="C295" s="2003">
        <v>38413</v>
      </c>
      <c r="D295" s="2002">
        <v>12.5</v>
      </c>
    </row>
    <row r="296" spans="3:4">
      <c r="C296" s="2003">
        <v>38414</v>
      </c>
      <c r="D296" s="2002">
        <v>12.93</v>
      </c>
    </row>
    <row r="297" spans="3:4">
      <c r="C297" s="2003">
        <v>38415</v>
      </c>
      <c r="D297" s="2002">
        <v>11.94</v>
      </c>
    </row>
    <row r="298" spans="3:4">
      <c r="C298" s="2003">
        <v>38418</v>
      </c>
      <c r="D298" s="2002">
        <v>12.26</v>
      </c>
    </row>
    <row r="299" spans="3:4">
      <c r="C299" s="2003">
        <v>38419</v>
      </c>
      <c r="D299" s="2002">
        <v>12.4</v>
      </c>
    </row>
    <row r="300" spans="3:4">
      <c r="C300" s="2003">
        <v>38420</v>
      </c>
      <c r="D300" s="2002">
        <v>12.7</v>
      </c>
    </row>
    <row r="301" spans="3:4">
      <c r="C301" s="2003">
        <v>38421</v>
      </c>
      <c r="D301" s="2002">
        <v>12.49</v>
      </c>
    </row>
    <row r="302" spans="3:4">
      <c r="C302" s="2003">
        <v>38422</v>
      </c>
      <c r="D302" s="2002">
        <v>12.8</v>
      </c>
    </row>
    <row r="303" spans="3:4">
      <c r="C303" s="2003">
        <v>38425</v>
      </c>
      <c r="D303" s="2002">
        <v>12.39</v>
      </c>
    </row>
    <row r="304" spans="3:4">
      <c r="C304" s="2003">
        <v>38426</v>
      </c>
      <c r="D304" s="2002">
        <v>13.15</v>
      </c>
    </row>
    <row r="305" spans="3:4">
      <c r="C305" s="2003">
        <v>38427</v>
      </c>
      <c r="D305" s="2002">
        <v>13.49</v>
      </c>
    </row>
    <row r="306" spans="3:4">
      <c r="C306" s="2003">
        <v>38428</v>
      </c>
      <c r="D306" s="2002">
        <v>13.29</v>
      </c>
    </row>
    <row r="307" spans="3:4">
      <c r="C307" s="2003">
        <v>38429</v>
      </c>
      <c r="D307" s="2002">
        <v>13.14</v>
      </c>
    </row>
    <row r="308" spans="3:4">
      <c r="C308" s="2003">
        <v>38432</v>
      </c>
      <c r="D308" s="2002">
        <v>13.61</v>
      </c>
    </row>
    <row r="309" spans="3:4">
      <c r="C309" s="2003">
        <v>38433</v>
      </c>
      <c r="D309" s="2002">
        <v>14.27</v>
      </c>
    </row>
    <row r="310" spans="3:4">
      <c r="C310" s="2003">
        <v>38434</v>
      </c>
      <c r="D310" s="2002">
        <v>14.06</v>
      </c>
    </row>
    <row r="311" spans="3:4">
      <c r="C311" s="2003">
        <v>38435</v>
      </c>
      <c r="D311" s="2002">
        <v>13.42</v>
      </c>
    </row>
    <row r="312" spans="3:4">
      <c r="C312" s="2003">
        <v>38439</v>
      </c>
      <c r="D312" s="2002">
        <v>13.75</v>
      </c>
    </row>
    <row r="313" spans="3:4">
      <c r="C313" s="2003">
        <v>38440</v>
      </c>
      <c r="D313" s="2002">
        <v>14.49</v>
      </c>
    </row>
    <row r="314" spans="3:4">
      <c r="C314" s="2003">
        <v>38441</v>
      </c>
      <c r="D314" s="2002">
        <v>13.64</v>
      </c>
    </row>
    <row r="315" spans="3:4">
      <c r="C315" s="2003">
        <v>38442</v>
      </c>
      <c r="D315" s="2002">
        <v>14.02</v>
      </c>
    </row>
    <row r="316" spans="3:4">
      <c r="C316" s="2003">
        <v>38443</v>
      </c>
      <c r="D316" s="2002">
        <v>14.09</v>
      </c>
    </row>
    <row r="317" spans="3:4">
      <c r="C317" s="2003">
        <v>38446</v>
      </c>
      <c r="D317" s="2002">
        <v>14.11</v>
      </c>
    </row>
    <row r="318" spans="3:4">
      <c r="C318" s="2003">
        <v>38447</v>
      </c>
      <c r="D318" s="2002">
        <v>13.68</v>
      </c>
    </row>
    <row r="319" spans="3:4">
      <c r="C319" s="2003">
        <v>38448</v>
      </c>
      <c r="D319" s="2002">
        <v>13.15</v>
      </c>
    </row>
    <row r="320" spans="3:4">
      <c r="C320" s="2003">
        <v>38449</v>
      </c>
      <c r="D320" s="2002">
        <v>12.33</v>
      </c>
    </row>
    <row r="321" spans="3:4">
      <c r="C321" s="2003">
        <v>38450</v>
      </c>
      <c r="D321" s="2002">
        <v>12.62</v>
      </c>
    </row>
    <row r="322" spans="3:4">
      <c r="C322" s="2003">
        <v>38453</v>
      </c>
      <c r="D322" s="2002">
        <v>11.98</v>
      </c>
    </row>
    <row r="323" spans="3:4">
      <c r="C323" s="2003">
        <v>38454</v>
      </c>
      <c r="D323" s="2002">
        <v>11.3</v>
      </c>
    </row>
    <row r="324" spans="3:4">
      <c r="C324" s="2003">
        <v>38455</v>
      </c>
      <c r="D324" s="2002">
        <v>13.31</v>
      </c>
    </row>
    <row r="325" spans="3:4">
      <c r="C325" s="2003">
        <v>38456</v>
      </c>
      <c r="D325" s="2002">
        <v>14.53</v>
      </c>
    </row>
    <row r="326" spans="3:4">
      <c r="C326" s="2003">
        <v>38457</v>
      </c>
      <c r="D326" s="2002">
        <v>17.739999999999998</v>
      </c>
    </row>
    <row r="327" spans="3:4">
      <c r="C327" s="2003">
        <v>38460</v>
      </c>
      <c r="D327" s="2002">
        <v>16.559999999999999</v>
      </c>
    </row>
    <row r="328" spans="3:4">
      <c r="C328" s="2003">
        <v>38461</v>
      </c>
      <c r="D328" s="2002">
        <v>14.96</v>
      </c>
    </row>
    <row r="329" spans="3:4">
      <c r="C329" s="2003">
        <v>38462</v>
      </c>
      <c r="D329" s="2002">
        <v>16.920000000000002</v>
      </c>
    </row>
    <row r="330" spans="3:4">
      <c r="C330" s="2003">
        <v>38463</v>
      </c>
      <c r="D330" s="2002">
        <v>14.41</v>
      </c>
    </row>
    <row r="331" spans="3:4">
      <c r="C331" s="2003">
        <v>38464</v>
      </c>
      <c r="D331" s="2002">
        <v>15.38</v>
      </c>
    </row>
    <row r="332" spans="3:4">
      <c r="C332" s="2003">
        <v>38467</v>
      </c>
      <c r="D332" s="2002">
        <v>14.62</v>
      </c>
    </row>
    <row r="333" spans="3:4">
      <c r="C333" s="2003">
        <v>38468</v>
      </c>
      <c r="D333" s="2002">
        <v>14.91</v>
      </c>
    </row>
    <row r="334" spans="3:4">
      <c r="C334" s="2003">
        <v>38469</v>
      </c>
      <c r="D334" s="2002">
        <v>14.87</v>
      </c>
    </row>
    <row r="335" spans="3:4">
      <c r="C335" s="2003">
        <v>38470</v>
      </c>
      <c r="D335" s="2002">
        <v>16.86</v>
      </c>
    </row>
    <row r="336" spans="3:4">
      <c r="C336" s="2003">
        <v>38471</v>
      </c>
      <c r="D336" s="2002">
        <v>15.31</v>
      </c>
    </row>
    <row r="337" spans="3:4">
      <c r="C337" s="2003">
        <v>38474</v>
      </c>
      <c r="D337" s="2002">
        <v>15.12</v>
      </c>
    </row>
    <row r="338" spans="3:4">
      <c r="C338" s="2003">
        <v>38475</v>
      </c>
      <c r="D338" s="2002">
        <v>14.53</v>
      </c>
    </row>
    <row r="339" spans="3:4">
      <c r="C339" s="2003">
        <v>38476</v>
      </c>
      <c r="D339" s="2002">
        <v>13.85</v>
      </c>
    </row>
    <row r="340" spans="3:4">
      <c r="C340" s="2003">
        <v>38477</v>
      </c>
      <c r="D340" s="2002">
        <v>13.98</v>
      </c>
    </row>
    <row r="341" spans="3:4">
      <c r="C341" s="2003">
        <v>38478</v>
      </c>
      <c r="D341" s="2002">
        <v>14.05</v>
      </c>
    </row>
    <row r="342" spans="3:4">
      <c r="C342" s="2003">
        <v>38481</v>
      </c>
      <c r="D342" s="2002">
        <v>13.75</v>
      </c>
    </row>
    <row r="343" spans="3:4">
      <c r="C343" s="2003">
        <v>38482</v>
      </c>
      <c r="D343" s="2002">
        <v>14.91</v>
      </c>
    </row>
    <row r="344" spans="3:4">
      <c r="C344" s="2003">
        <v>38483</v>
      </c>
      <c r="D344" s="2002">
        <v>14.45</v>
      </c>
    </row>
    <row r="345" spans="3:4">
      <c r="C345" s="2003">
        <v>38484</v>
      </c>
      <c r="D345" s="2002">
        <v>16.12</v>
      </c>
    </row>
    <row r="346" spans="3:4">
      <c r="C346" s="2003">
        <v>38485</v>
      </c>
      <c r="D346" s="2002">
        <v>16.32</v>
      </c>
    </row>
    <row r="347" spans="3:4">
      <c r="C347" s="2003">
        <v>38488</v>
      </c>
      <c r="D347" s="2002">
        <v>15.68</v>
      </c>
    </row>
    <row r="348" spans="3:4">
      <c r="C348" s="2003">
        <v>38489</v>
      </c>
      <c r="D348" s="2002">
        <v>14.57</v>
      </c>
    </row>
    <row r="349" spans="3:4">
      <c r="C349" s="2003">
        <v>38490</v>
      </c>
      <c r="D349" s="2002">
        <v>13.63</v>
      </c>
    </row>
    <row r="350" spans="3:4">
      <c r="C350" s="2003">
        <v>38491</v>
      </c>
      <c r="D350" s="2002">
        <v>13.32</v>
      </c>
    </row>
    <row r="351" spans="3:4">
      <c r="C351" s="2003">
        <v>38492</v>
      </c>
      <c r="D351" s="2002">
        <v>13.14</v>
      </c>
    </row>
    <row r="352" spans="3:4">
      <c r="C352" s="2003">
        <v>38495</v>
      </c>
      <c r="D352" s="2002">
        <v>12.95</v>
      </c>
    </row>
    <row r="353" spans="3:4">
      <c r="C353" s="2003">
        <v>38496</v>
      </c>
      <c r="D353" s="2002">
        <v>12.69</v>
      </c>
    </row>
    <row r="354" spans="3:4">
      <c r="C354" s="2003">
        <v>38497</v>
      </c>
      <c r="D354" s="2002">
        <v>12.58</v>
      </c>
    </row>
    <row r="355" spans="3:4">
      <c r="C355" s="2003">
        <v>38498</v>
      </c>
      <c r="D355" s="2002">
        <v>12.24</v>
      </c>
    </row>
    <row r="356" spans="3:4">
      <c r="C356" s="2003">
        <v>38499</v>
      </c>
      <c r="D356" s="2002">
        <v>12.15</v>
      </c>
    </row>
    <row r="357" spans="3:4">
      <c r="C357" s="2003">
        <v>38503</v>
      </c>
      <c r="D357" s="2002">
        <v>13.29</v>
      </c>
    </row>
    <row r="358" spans="3:4">
      <c r="C358" s="2003">
        <v>38504</v>
      </c>
      <c r="D358" s="2002">
        <v>12.36</v>
      </c>
    </row>
    <row r="359" spans="3:4">
      <c r="C359" s="2003">
        <v>38505</v>
      </c>
      <c r="D359" s="2002">
        <v>11.84</v>
      </c>
    </row>
    <row r="360" spans="3:4">
      <c r="C360" s="2003">
        <v>38506</v>
      </c>
      <c r="D360" s="2002">
        <v>12.15</v>
      </c>
    </row>
    <row r="361" spans="3:4">
      <c r="C361" s="2003">
        <v>38509</v>
      </c>
      <c r="D361" s="2002">
        <v>12.28</v>
      </c>
    </row>
    <row r="362" spans="3:4">
      <c r="C362" s="2003">
        <v>38510</v>
      </c>
      <c r="D362" s="2002">
        <v>12.39</v>
      </c>
    </row>
    <row r="363" spans="3:4">
      <c r="C363" s="2003">
        <v>38511</v>
      </c>
      <c r="D363" s="2002">
        <v>12.7</v>
      </c>
    </row>
    <row r="364" spans="3:4">
      <c r="C364" s="2003">
        <v>38512</v>
      </c>
      <c r="D364" s="2002">
        <v>12.08</v>
      </c>
    </row>
    <row r="365" spans="3:4">
      <c r="C365" s="2003">
        <v>38513</v>
      </c>
      <c r="D365" s="2002">
        <v>11.96</v>
      </c>
    </row>
    <row r="366" spans="3:4">
      <c r="C366" s="2003">
        <v>38516</v>
      </c>
      <c r="D366" s="2002">
        <v>11.65</v>
      </c>
    </row>
    <row r="367" spans="3:4">
      <c r="C367" s="2003">
        <v>38517</v>
      </c>
      <c r="D367" s="2002">
        <v>11.79</v>
      </c>
    </row>
    <row r="368" spans="3:4">
      <c r="C368" s="2003">
        <v>38518</v>
      </c>
      <c r="D368" s="2002">
        <v>11.46</v>
      </c>
    </row>
    <row r="369" spans="3:4">
      <c r="C369" s="2003">
        <v>38519</v>
      </c>
      <c r="D369" s="2002">
        <v>11.15</v>
      </c>
    </row>
    <row r="370" spans="3:4">
      <c r="C370" s="2003">
        <v>38520</v>
      </c>
      <c r="D370" s="2002">
        <v>11.48</v>
      </c>
    </row>
    <row r="371" spans="3:4">
      <c r="C371" s="2003">
        <v>38523</v>
      </c>
      <c r="D371" s="2002">
        <v>11.47</v>
      </c>
    </row>
    <row r="372" spans="3:4">
      <c r="C372" s="2003">
        <v>38524</v>
      </c>
      <c r="D372" s="2002">
        <v>11.08</v>
      </c>
    </row>
    <row r="373" spans="3:4">
      <c r="C373" s="2003">
        <v>38525</v>
      </c>
      <c r="D373" s="2002">
        <v>11.05</v>
      </c>
    </row>
    <row r="374" spans="3:4">
      <c r="C374" s="2003">
        <v>38526</v>
      </c>
      <c r="D374" s="2002">
        <v>12.13</v>
      </c>
    </row>
    <row r="375" spans="3:4">
      <c r="C375" s="2003">
        <v>38527</v>
      </c>
      <c r="D375" s="2002">
        <v>12.18</v>
      </c>
    </row>
    <row r="376" spans="3:4">
      <c r="C376" s="2003">
        <v>38530</v>
      </c>
      <c r="D376" s="2002">
        <v>12.52</v>
      </c>
    </row>
    <row r="377" spans="3:4">
      <c r="C377" s="2003">
        <v>38531</v>
      </c>
      <c r="D377" s="2002">
        <v>11.58</v>
      </c>
    </row>
    <row r="378" spans="3:4">
      <c r="C378" s="2003">
        <v>38532</v>
      </c>
      <c r="D378" s="2002">
        <v>11.77</v>
      </c>
    </row>
    <row r="379" spans="3:4">
      <c r="C379" s="2003">
        <v>38533</v>
      </c>
      <c r="D379" s="2002">
        <v>12.04</v>
      </c>
    </row>
    <row r="380" spans="3:4">
      <c r="C380" s="2003">
        <v>38534</v>
      </c>
      <c r="D380" s="2002">
        <v>11.4</v>
      </c>
    </row>
    <row r="381" spans="3:4">
      <c r="C381" s="2003">
        <v>38538</v>
      </c>
      <c r="D381" s="2002">
        <v>11.68</v>
      </c>
    </row>
    <row r="382" spans="3:4">
      <c r="C382" s="2003">
        <v>38539</v>
      </c>
      <c r="D382" s="2002">
        <v>12.27</v>
      </c>
    </row>
    <row r="383" spans="3:4">
      <c r="C383" s="2003">
        <v>38540</v>
      </c>
      <c r="D383" s="2002">
        <v>12.49</v>
      </c>
    </row>
    <row r="384" spans="3:4">
      <c r="C384" s="2003">
        <v>38541</v>
      </c>
      <c r="D384" s="2002">
        <v>11.45</v>
      </c>
    </row>
    <row r="385" spans="3:4">
      <c r="C385" s="2003">
        <v>38544</v>
      </c>
      <c r="D385" s="2002">
        <v>11.28</v>
      </c>
    </row>
    <row r="386" spans="3:4">
      <c r="C386" s="2003">
        <v>38545</v>
      </c>
      <c r="D386" s="2002">
        <v>10.95</v>
      </c>
    </row>
    <row r="387" spans="3:4">
      <c r="C387" s="2003">
        <v>38546</v>
      </c>
      <c r="D387" s="2002">
        <v>10.84</v>
      </c>
    </row>
    <row r="388" spans="3:4">
      <c r="C388" s="2003">
        <v>38547</v>
      </c>
      <c r="D388" s="2002">
        <v>10.81</v>
      </c>
    </row>
    <row r="389" spans="3:4">
      <c r="C389" s="2003">
        <v>38548</v>
      </c>
      <c r="D389" s="2002">
        <v>10.33</v>
      </c>
    </row>
    <row r="390" spans="3:4">
      <c r="C390" s="2003">
        <v>38551</v>
      </c>
      <c r="D390" s="2002">
        <v>10.77</v>
      </c>
    </row>
    <row r="391" spans="3:4">
      <c r="C391" s="2003">
        <v>38552</v>
      </c>
      <c r="D391" s="2002">
        <v>10.45</v>
      </c>
    </row>
    <row r="392" spans="3:4">
      <c r="C392" s="2003">
        <v>38553</v>
      </c>
      <c r="D392" s="2002">
        <v>10.23</v>
      </c>
    </row>
    <row r="393" spans="3:4">
      <c r="C393" s="2003">
        <v>38554</v>
      </c>
      <c r="D393" s="2002">
        <v>10.97</v>
      </c>
    </row>
    <row r="394" spans="3:4">
      <c r="C394" s="2003">
        <v>38555</v>
      </c>
      <c r="D394" s="2002">
        <v>10.52</v>
      </c>
    </row>
    <row r="395" spans="3:4">
      <c r="C395" s="2003">
        <v>38558</v>
      </c>
      <c r="D395" s="2002">
        <v>11.1</v>
      </c>
    </row>
    <row r="396" spans="3:4">
      <c r="C396" s="2003">
        <v>38559</v>
      </c>
      <c r="D396" s="2002">
        <v>10.99</v>
      </c>
    </row>
    <row r="397" spans="3:4">
      <c r="C397" s="2003">
        <v>38560</v>
      </c>
      <c r="D397" s="2002">
        <v>10.36</v>
      </c>
    </row>
    <row r="398" spans="3:4">
      <c r="C398" s="2003">
        <v>38561</v>
      </c>
      <c r="D398" s="2002">
        <v>10.52</v>
      </c>
    </row>
    <row r="399" spans="3:4">
      <c r="C399" s="2003">
        <v>38562</v>
      </c>
      <c r="D399" s="2002">
        <v>11.57</v>
      </c>
    </row>
    <row r="400" spans="3:4">
      <c r="C400" s="2003">
        <v>38565</v>
      </c>
      <c r="D400" s="2002">
        <v>12.08</v>
      </c>
    </row>
    <row r="401" spans="3:4">
      <c r="C401" s="2003">
        <v>38566</v>
      </c>
      <c r="D401" s="2002">
        <v>11.75</v>
      </c>
    </row>
    <row r="402" spans="3:4">
      <c r="C402" s="2003">
        <v>38567</v>
      </c>
      <c r="D402" s="2002">
        <v>11.83</v>
      </c>
    </row>
    <row r="403" spans="3:4">
      <c r="C403" s="2003">
        <v>38568</v>
      </c>
      <c r="D403" s="2002">
        <v>12.52</v>
      </c>
    </row>
    <row r="404" spans="3:4">
      <c r="C404" s="2003">
        <v>38569</v>
      </c>
      <c r="D404" s="2002">
        <v>12.48</v>
      </c>
    </row>
    <row r="405" spans="3:4">
      <c r="C405" s="2003">
        <v>38572</v>
      </c>
      <c r="D405" s="2002">
        <v>13.21</v>
      </c>
    </row>
    <row r="406" spans="3:4">
      <c r="C406" s="2003">
        <v>38573</v>
      </c>
      <c r="D406" s="2002">
        <v>12.4</v>
      </c>
    </row>
    <row r="407" spans="3:4">
      <c r="C407" s="2003">
        <v>38574</v>
      </c>
      <c r="D407" s="2002">
        <v>12.38</v>
      </c>
    </row>
    <row r="408" spans="3:4">
      <c r="C408" s="2003">
        <v>38575</v>
      </c>
      <c r="D408" s="2002">
        <v>12.42</v>
      </c>
    </row>
    <row r="409" spans="3:4">
      <c r="C409" s="2003">
        <v>38576</v>
      </c>
      <c r="D409" s="2002">
        <v>12.74</v>
      </c>
    </row>
    <row r="410" spans="3:4">
      <c r="C410" s="2003">
        <v>38579</v>
      </c>
      <c r="D410" s="2002">
        <v>12.26</v>
      </c>
    </row>
    <row r="411" spans="3:4">
      <c r="C411" s="2003">
        <v>38580</v>
      </c>
      <c r="D411" s="2002">
        <v>13.52</v>
      </c>
    </row>
    <row r="412" spans="3:4">
      <c r="C412" s="2003">
        <v>38581</v>
      </c>
      <c r="D412" s="2002">
        <v>13.3</v>
      </c>
    </row>
    <row r="413" spans="3:4">
      <c r="C413" s="2003">
        <v>38582</v>
      </c>
      <c r="D413" s="2002">
        <v>13.42</v>
      </c>
    </row>
    <row r="414" spans="3:4">
      <c r="C414" s="2003">
        <v>38583</v>
      </c>
      <c r="D414" s="2002">
        <v>13.42</v>
      </c>
    </row>
    <row r="415" spans="3:4">
      <c r="C415" s="2003">
        <v>38586</v>
      </c>
      <c r="D415" s="2002">
        <v>13.42</v>
      </c>
    </row>
    <row r="416" spans="3:4">
      <c r="C416" s="2003">
        <v>38587</v>
      </c>
      <c r="D416" s="2002">
        <v>13.34</v>
      </c>
    </row>
    <row r="417" spans="3:4">
      <c r="C417" s="2003">
        <v>38588</v>
      </c>
      <c r="D417" s="2002">
        <v>14.17</v>
      </c>
    </row>
    <row r="418" spans="3:4">
      <c r="C418" s="2003">
        <v>38589</v>
      </c>
      <c r="D418" s="2002">
        <v>13.73</v>
      </c>
    </row>
    <row r="419" spans="3:4">
      <c r="C419" s="2003">
        <v>38590</v>
      </c>
      <c r="D419" s="2002">
        <v>13.72</v>
      </c>
    </row>
    <row r="420" spans="3:4">
      <c r="C420" s="2003">
        <v>38593</v>
      </c>
      <c r="D420" s="2002">
        <v>13.52</v>
      </c>
    </row>
    <row r="421" spans="3:4">
      <c r="C421" s="2003">
        <v>38594</v>
      </c>
      <c r="D421" s="2002">
        <v>13.65</v>
      </c>
    </row>
    <row r="422" spans="3:4">
      <c r="C422" s="2003">
        <v>38595</v>
      </c>
      <c r="D422" s="2002">
        <v>12.6</v>
      </c>
    </row>
    <row r="423" spans="3:4">
      <c r="C423" s="2003">
        <v>38596</v>
      </c>
      <c r="D423" s="2002">
        <v>13.15</v>
      </c>
    </row>
    <row r="424" spans="3:4">
      <c r="C424" s="2003">
        <v>38597</v>
      </c>
      <c r="D424" s="2002">
        <v>13.57</v>
      </c>
    </row>
    <row r="425" spans="3:4">
      <c r="C425" s="2003">
        <v>38601</v>
      </c>
      <c r="D425" s="2002">
        <v>12.93</v>
      </c>
    </row>
    <row r="426" spans="3:4">
      <c r="C426" s="2003">
        <v>38602</v>
      </c>
      <c r="D426" s="2002">
        <v>12.52</v>
      </c>
    </row>
    <row r="427" spans="3:4">
      <c r="C427" s="2003">
        <v>38603</v>
      </c>
      <c r="D427" s="2002">
        <v>12.93</v>
      </c>
    </row>
    <row r="428" spans="3:4">
      <c r="C428" s="2003">
        <v>38604</v>
      </c>
      <c r="D428" s="2002">
        <v>11.98</v>
      </c>
    </row>
    <row r="429" spans="3:4">
      <c r="C429" s="2003">
        <v>38607</v>
      </c>
      <c r="D429" s="2002">
        <v>11.65</v>
      </c>
    </row>
    <row r="430" spans="3:4">
      <c r="C430" s="2003">
        <v>38608</v>
      </c>
      <c r="D430" s="2002">
        <v>12.39</v>
      </c>
    </row>
    <row r="431" spans="3:4">
      <c r="C431" s="2003">
        <v>38609</v>
      </c>
      <c r="D431" s="2002">
        <v>12.91</v>
      </c>
    </row>
    <row r="432" spans="3:4">
      <c r="C432" s="2003">
        <v>38610</v>
      </c>
      <c r="D432" s="2002">
        <v>12.49</v>
      </c>
    </row>
    <row r="433" spans="3:4">
      <c r="C433" s="2003">
        <v>38611</v>
      </c>
      <c r="D433" s="2002">
        <v>11.22</v>
      </c>
    </row>
    <row r="434" spans="3:4">
      <c r="C434" s="2003">
        <v>38614</v>
      </c>
      <c r="D434" s="2002">
        <v>12.14</v>
      </c>
    </row>
    <row r="435" spans="3:4">
      <c r="C435" s="2003">
        <v>38615</v>
      </c>
      <c r="D435" s="2002">
        <v>12.64</v>
      </c>
    </row>
    <row r="436" spans="3:4">
      <c r="C436" s="2003">
        <v>38616</v>
      </c>
      <c r="D436" s="2002">
        <v>13.79</v>
      </c>
    </row>
    <row r="437" spans="3:4">
      <c r="C437" s="2003">
        <v>38617</v>
      </c>
      <c r="D437" s="2002">
        <v>13.33</v>
      </c>
    </row>
    <row r="438" spans="3:4">
      <c r="C438" s="2003">
        <v>38618</v>
      </c>
      <c r="D438" s="2002">
        <v>12.96</v>
      </c>
    </row>
    <row r="439" spans="3:4">
      <c r="C439" s="2003">
        <v>38621</v>
      </c>
      <c r="D439" s="2002">
        <v>13.04</v>
      </c>
    </row>
    <row r="440" spans="3:4">
      <c r="C440" s="2003">
        <v>38622</v>
      </c>
      <c r="D440" s="2002">
        <v>12.76</v>
      </c>
    </row>
    <row r="441" spans="3:4">
      <c r="C441" s="2003">
        <v>38623</v>
      </c>
      <c r="D441" s="2002">
        <v>12.63</v>
      </c>
    </row>
    <row r="442" spans="3:4">
      <c r="C442" s="2003">
        <v>38624</v>
      </c>
      <c r="D442" s="2002">
        <v>12.24</v>
      </c>
    </row>
    <row r="443" spans="3:4">
      <c r="C443" s="2003">
        <v>38625</v>
      </c>
      <c r="D443" s="2002">
        <v>11.92</v>
      </c>
    </row>
    <row r="444" spans="3:4">
      <c r="C444" s="2003">
        <v>38628</v>
      </c>
      <c r="D444" s="2002">
        <v>12.46</v>
      </c>
    </row>
    <row r="445" spans="3:4">
      <c r="C445" s="2003">
        <v>38629</v>
      </c>
      <c r="D445" s="2002">
        <v>13.2</v>
      </c>
    </row>
    <row r="446" spans="3:4">
      <c r="C446" s="2003">
        <v>38630</v>
      </c>
      <c r="D446" s="2002">
        <v>14.55</v>
      </c>
    </row>
    <row r="447" spans="3:4">
      <c r="C447" s="2003">
        <v>38631</v>
      </c>
      <c r="D447" s="2002">
        <v>14.96</v>
      </c>
    </row>
    <row r="448" spans="3:4">
      <c r="C448" s="2003">
        <v>38632</v>
      </c>
      <c r="D448" s="2002">
        <v>14.59</v>
      </c>
    </row>
    <row r="449" spans="3:4">
      <c r="C449" s="2003">
        <v>38635</v>
      </c>
      <c r="D449" s="2002">
        <v>15.55</v>
      </c>
    </row>
    <row r="450" spans="3:4">
      <c r="C450" s="2003">
        <v>38636</v>
      </c>
      <c r="D450" s="2002">
        <v>15.63</v>
      </c>
    </row>
    <row r="451" spans="3:4">
      <c r="C451" s="2003">
        <v>38637</v>
      </c>
      <c r="D451" s="2002">
        <v>16.22</v>
      </c>
    </row>
    <row r="452" spans="3:4">
      <c r="C452" s="2003">
        <v>38638</v>
      </c>
      <c r="D452" s="2002">
        <v>16.47</v>
      </c>
    </row>
    <row r="453" spans="3:4">
      <c r="C453" s="2003">
        <v>38639</v>
      </c>
      <c r="D453" s="2002">
        <v>14.87</v>
      </c>
    </row>
    <row r="454" spans="3:4">
      <c r="C454" s="2003">
        <v>38642</v>
      </c>
      <c r="D454" s="2002">
        <v>14.67</v>
      </c>
    </row>
    <row r="455" spans="3:4">
      <c r="C455" s="2003">
        <v>38643</v>
      </c>
      <c r="D455" s="2002">
        <v>15.33</v>
      </c>
    </row>
    <row r="456" spans="3:4">
      <c r="C456" s="2003">
        <v>38644</v>
      </c>
      <c r="D456" s="2002">
        <v>13.5</v>
      </c>
    </row>
    <row r="457" spans="3:4">
      <c r="C457" s="2003">
        <v>38645</v>
      </c>
      <c r="D457" s="2002">
        <v>16.11</v>
      </c>
    </row>
    <row r="458" spans="3:4">
      <c r="C458" s="2003">
        <v>38646</v>
      </c>
      <c r="D458" s="2002">
        <v>16.13</v>
      </c>
    </row>
    <row r="459" spans="3:4">
      <c r="C459" s="2003">
        <v>38649</v>
      </c>
      <c r="D459" s="2002">
        <v>14.74</v>
      </c>
    </row>
    <row r="460" spans="3:4">
      <c r="C460" s="2003">
        <v>38650</v>
      </c>
      <c r="D460" s="2002">
        <v>14.53</v>
      </c>
    </row>
    <row r="461" spans="3:4">
      <c r="C461" s="2003">
        <v>38651</v>
      </c>
      <c r="D461" s="2002">
        <v>14.59</v>
      </c>
    </row>
    <row r="462" spans="3:4">
      <c r="C462" s="2003">
        <v>38652</v>
      </c>
      <c r="D462" s="2002">
        <v>16.02</v>
      </c>
    </row>
    <row r="463" spans="3:4">
      <c r="C463" s="2003">
        <v>38653</v>
      </c>
      <c r="D463" s="2002">
        <v>14.25</v>
      </c>
    </row>
    <row r="464" spans="3:4">
      <c r="C464" s="2003">
        <v>38656</v>
      </c>
      <c r="D464" s="2002">
        <v>15.32</v>
      </c>
    </row>
    <row r="465" spans="3:4">
      <c r="C465" s="2003">
        <v>38657</v>
      </c>
      <c r="D465" s="2002">
        <v>14.85</v>
      </c>
    </row>
    <row r="466" spans="3:4">
      <c r="C466" s="2003">
        <v>38658</v>
      </c>
      <c r="D466" s="2002">
        <v>13.48</v>
      </c>
    </row>
    <row r="467" spans="3:4">
      <c r="C467" s="2003">
        <v>38659</v>
      </c>
      <c r="D467" s="2002">
        <v>13</v>
      </c>
    </row>
    <row r="468" spans="3:4">
      <c r="C468" s="2003">
        <v>38660</v>
      </c>
      <c r="D468" s="2002">
        <v>13.17</v>
      </c>
    </row>
    <row r="469" spans="3:4">
      <c r="C469" s="2003">
        <v>38663</v>
      </c>
      <c r="D469" s="2002">
        <v>13.1</v>
      </c>
    </row>
    <row r="470" spans="3:4">
      <c r="C470" s="2003">
        <v>38664</v>
      </c>
      <c r="D470" s="2002">
        <v>13.08</v>
      </c>
    </row>
    <row r="471" spans="3:4">
      <c r="C471" s="2003">
        <v>38665</v>
      </c>
      <c r="D471" s="2002">
        <v>12.8</v>
      </c>
    </row>
    <row r="472" spans="3:4">
      <c r="C472" s="2003">
        <v>38666</v>
      </c>
      <c r="D472" s="2002">
        <v>11.9</v>
      </c>
    </row>
    <row r="473" spans="3:4">
      <c r="C473" s="2003">
        <v>38667</v>
      </c>
      <c r="D473" s="2002">
        <v>11.63</v>
      </c>
    </row>
    <row r="474" spans="3:4">
      <c r="C474" s="2003">
        <v>38670</v>
      </c>
      <c r="D474" s="2002">
        <v>12.18</v>
      </c>
    </row>
    <row r="475" spans="3:4">
      <c r="C475" s="2003">
        <v>38671</v>
      </c>
      <c r="D475" s="2002">
        <v>12.23</v>
      </c>
    </row>
    <row r="476" spans="3:4">
      <c r="C476" s="2003">
        <v>38672</v>
      </c>
      <c r="D476" s="2002">
        <v>12.26</v>
      </c>
    </row>
    <row r="477" spans="3:4">
      <c r="C477" s="2003">
        <v>38673</v>
      </c>
      <c r="D477" s="2002">
        <v>11.25</v>
      </c>
    </row>
    <row r="478" spans="3:4">
      <c r="C478" s="2003">
        <v>38674</v>
      </c>
      <c r="D478" s="2002">
        <v>11.12</v>
      </c>
    </row>
    <row r="479" spans="3:4">
      <c r="C479" s="2003">
        <v>38677</v>
      </c>
      <c r="D479" s="2002">
        <v>10.82</v>
      </c>
    </row>
    <row r="480" spans="3:4">
      <c r="C480" s="2003">
        <v>38678</v>
      </c>
      <c r="D480" s="2002">
        <v>10.6</v>
      </c>
    </row>
    <row r="481" spans="3:4">
      <c r="C481" s="2003">
        <v>38679</v>
      </c>
      <c r="D481" s="2002">
        <v>10.96</v>
      </c>
    </row>
    <row r="482" spans="3:4">
      <c r="C482" s="2003">
        <v>38681</v>
      </c>
      <c r="D482" s="2002">
        <v>10.88</v>
      </c>
    </row>
    <row r="483" spans="3:4">
      <c r="C483" s="2003">
        <v>38684</v>
      </c>
      <c r="D483" s="2002">
        <v>11.84</v>
      </c>
    </row>
    <row r="484" spans="3:4">
      <c r="C484" s="2003">
        <v>38685</v>
      </c>
      <c r="D484" s="2002">
        <v>11.89</v>
      </c>
    </row>
    <row r="485" spans="3:4">
      <c r="C485" s="2003">
        <v>38686</v>
      </c>
      <c r="D485" s="2002">
        <v>12.06</v>
      </c>
    </row>
    <row r="486" spans="3:4">
      <c r="C486" s="2003">
        <v>38687</v>
      </c>
      <c r="D486" s="2002">
        <v>11.24</v>
      </c>
    </row>
    <row r="487" spans="3:4">
      <c r="C487" s="2003">
        <v>38688</v>
      </c>
      <c r="D487" s="2002">
        <v>11.01</v>
      </c>
    </row>
    <row r="488" spans="3:4">
      <c r="C488" s="2003">
        <v>38691</v>
      </c>
      <c r="D488" s="2002">
        <v>11.6</v>
      </c>
    </row>
    <row r="489" spans="3:4">
      <c r="C489" s="2003">
        <v>38692</v>
      </c>
      <c r="D489" s="2002">
        <v>11.52</v>
      </c>
    </row>
    <row r="490" spans="3:4">
      <c r="C490" s="2003">
        <v>38693</v>
      </c>
      <c r="D490" s="2002">
        <v>12.18</v>
      </c>
    </row>
    <row r="491" spans="3:4">
      <c r="C491" s="2003">
        <v>38694</v>
      </c>
      <c r="D491" s="2002">
        <v>12.21</v>
      </c>
    </row>
    <row r="492" spans="3:4">
      <c r="C492" s="2003">
        <v>38695</v>
      </c>
      <c r="D492" s="2002">
        <v>11.69</v>
      </c>
    </row>
    <row r="493" spans="3:4">
      <c r="C493" s="2003">
        <v>38698</v>
      </c>
      <c r="D493" s="2002">
        <v>11.47</v>
      </c>
    </row>
    <row r="494" spans="3:4">
      <c r="C494" s="2003">
        <v>38699</v>
      </c>
      <c r="D494" s="2002">
        <v>11.11</v>
      </c>
    </row>
    <row r="495" spans="3:4">
      <c r="C495" s="2003">
        <v>38700</v>
      </c>
      <c r="D495" s="2002">
        <v>10.48</v>
      </c>
    </row>
    <row r="496" spans="3:4">
      <c r="C496" s="2003">
        <v>38701</v>
      </c>
      <c r="D496" s="2002">
        <v>10.73</v>
      </c>
    </row>
    <row r="497" spans="2:4">
      <c r="C497" s="2003">
        <v>38702</v>
      </c>
      <c r="D497" s="2002">
        <v>10.68</v>
      </c>
    </row>
    <row r="498" spans="2:4">
      <c r="C498" s="2003">
        <v>38705</v>
      </c>
      <c r="D498" s="2002">
        <v>11.38</v>
      </c>
    </row>
    <row r="499" spans="2:4">
      <c r="C499" s="2003">
        <v>38706</v>
      </c>
      <c r="D499" s="2002">
        <v>11.19</v>
      </c>
    </row>
    <row r="500" spans="2:4">
      <c r="C500" s="2003">
        <v>38707</v>
      </c>
      <c r="D500" s="2002">
        <v>10.81</v>
      </c>
    </row>
    <row r="501" spans="2:4">
      <c r="C501" s="2003">
        <v>38708</v>
      </c>
      <c r="D501" s="2002">
        <v>10.29</v>
      </c>
    </row>
    <row r="502" spans="2:4">
      <c r="C502" s="2003">
        <v>38709</v>
      </c>
      <c r="D502" s="2002">
        <v>10.27</v>
      </c>
    </row>
    <row r="503" spans="2:4">
      <c r="C503" s="2003">
        <v>38713</v>
      </c>
      <c r="D503" s="2002">
        <v>11.57</v>
      </c>
    </row>
    <row r="504" spans="2:4">
      <c r="C504" s="2003">
        <v>38714</v>
      </c>
      <c r="D504" s="2002">
        <v>11.35</v>
      </c>
    </row>
    <row r="505" spans="2:4">
      <c r="C505" s="2003">
        <v>38715</v>
      </c>
      <c r="D505" s="2002">
        <v>11.61</v>
      </c>
    </row>
    <row r="506" spans="2:4">
      <c r="C506" s="2003">
        <v>38716</v>
      </c>
      <c r="D506" s="2002">
        <v>12.07</v>
      </c>
    </row>
    <row r="507" spans="2:4">
      <c r="B507" s="1879" t="s">
        <v>35</v>
      </c>
      <c r="C507" s="2003">
        <v>38720</v>
      </c>
      <c r="D507" s="2002">
        <v>11.14</v>
      </c>
    </row>
    <row r="508" spans="2:4">
      <c r="C508" s="2003">
        <v>38721</v>
      </c>
      <c r="D508" s="2002">
        <v>11.37</v>
      </c>
    </row>
    <row r="509" spans="2:4">
      <c r="C509" s="2003">
        <v>38722</v>
      </c>
      <c r="D509" s="2002">
        <v>11.31</v>
      </c>
    </row>
    <row r="510" spans="2:4">
      <c r="C510" s="2003">
        <v>38723</v>
      </c>
      <c r="D510" s="2002">
        <v>11</v>
      </c>
    </row>
    <row r="511" spans="2:4">
      <c r="C511" s="2003">
        <v>38726</v>
      </c>
      <c r="D511" s="2002">
        <v>11.13</v>
      </c>
    </row>
    <row r="512" spans="2:4">
      <c r="C512" s="2003">
        <v>38727</v>
      </c>
      <c r="D512" s="2002">
        <v>10.86</v>
      </c>
    </row>
    <row r="513" spans="3:4">
      <c r="C513" s="2003">
        <v>38728</v>
      </c>
      <c r="D513" s="2002">
        <v>10.94</v>
      </c>
    </row>
    <row r="514" spans="3:4">
      <c r="C514" s="2003">
        <v>38729</v>
      </c>
      <c r="D514" s="2002">
        <v>11.2</v>
      </c>
    </row>
    <row r="515" spans="3:4">
      <c r="C515" s="2003">
        <v>38730</v>
      </c>
      <c r="D515" s="2002">
        <v>11.23</v>
      </c>
    </row>
    <row r="516" spans="3:4">
      <c r="C516" s="2003">
        <v>38734</v>
      </c>
      <c r="D516" s="2002">
        <v>11.91</v>
      </c>
    </row>
    <row r="517" spans="3:4">
      <c r="C517" s="2003">
        <v>38735</v>
      </c>
      <c r="D517" s="2002">
        <v>12.25</v>
      </c>
    </row>
    <row r="518" spans="3:4">
      <c r="C518" s="2003">
        <v>38736</v>
      </c>
      <c r="D518" s="2002">
        <v>11.98</v>
      </c>
    </row>
    <row r="519" spans="3:4">
      <c r="C519" s="2003">
        <v>38737</v>
      </c>
      <c r="D519" s="2002">
        <v>14.56</v>
      </c>
    </row>
    <row r="520" spans="3:4">
      <c r="C520" s="2003">
        <v>38740</v>
      </c>
      <c r="D520" s="2002">
        <v>13.93</v>
      </c>
    </row>
    <row r="521" spans="3:4">
      <c r="C521" s="2003">
        <v>38741</v>
      </c>
      <c r="D521" s="2002">
        <v>13.31</v>
      </c>
    </row>
    <row r="522" spans="3:4">
      <c r="C522" s="2003">
        <v>38742</v>
      </c>
      <c r="D522" s="2002">
        <v>12.87</v>
      </c>
    </row>
    <row r="523" spans="3:4">
      <c r="C523" s="2003">
        <v>38743</v>
      </c>
      <c r="D523" s="2002">
        <v>12.42</v>
      </c>
    </row>
    <row r="524" spans="3:4">
      <c r="C524" s="2003">
        <v>38744</v>
      </c>
      <c r="D524" s="2002">
        <v>11.97</v>
      </c>
    </row>
    <row r="525" spans="3:4">
      <c r="C525" s="2003">
        <v>38747</v>
      </c>
      <c r="D525" s="2002">
        <v>12.39</v>
      </c>
    </row>
    <row r="526" spans="3:4">
      <c r="C526" s="2003">
        <v>38748</v>
      </c>
      <c r="D526" s="2002">
        <v>12.95</v>
      </c>
    </row>
    <row r="527" spans="3:4">
      <c r="C527" s="2003">
        <v>38749</v>
      </c>
      <c r="D527" s="2002">
        <v>12.36</v>
      </c>
    </row>
    <row r="528" spans="3:4">
      <c r="C528" s="2003">
        <v>38750</v>
      </c>
      <c r="D528" s="2002">
        <v>13.23</v>
      </c>
    </row>
    <row r="529" spans="3:4">
      <c r="C529" s="2003">
        <v>38751</v>
      </c>
      <c r="D529" s="2002">
        <v>12.96</v>
      </c>
    </row>
    <row r="530" spans="3:4">
      <c r="C530" s="2003">
        <v>38754</v>
      </c>
      <c r="D530" s="2002">
        <v>13.04</v>
      </c>
    </row>
    <row r="531" spans="3:4">
      <c r="C531" s="2003">
        <v>38755</v>
      </c>
      <c r="D531" s="2002">
        <v>13.59</v>
      </c>
    </row>
    <row r="532" spans="3:4">
      <c r="C532" s="2003">
        <v>38756</v>
      </c>
      <c r="D532" s="2002">
        <v>12.83</v>
      </c>
    </row>
    <row r="533" spans="3:4">
      <c r="C533" s="2003">
        <v>38757</v>
      </c>
      <c r="D533" s="2002">
        <v>13.12</v>
      </c>
    </row>
    <row r="534" spans="3:4">
      <c r="C534" s="2003">
        <v>38758</v>
      </c>
      <c r="D534" s="2002">
        <v>12.87</v>
      </c>
    </row>
    <row r="535" spans="3:4">
      <c r="C535" s="2003">
        <v>38761</v>
      </c>
      <c r="D535" s="2002">
        <v>13.35</v>
      </c>
    </row>
    <row r="536" spans="3:4">
      <c r="C536" s="2003">
        <v>38762</v>
      </c>
      <c r="D536" s="2002">
        <v>12.25</v>
      </c>
    </row>
    <row r="537" spans="3:4">
      <c r="C537" s="2003">
        <v>38763</v>
      </c>
      <c r="D537" s="2002">
        <v>12.31</v>
      </c>
    </row>
    <row r="538" spans="3:4">
      <c r="C538" s="2003">
        <v>38764</v>
      </c>
      <c r="D538" s="2002">
        <v>11.48</v>
      </c>
    </row>
    <row r="539" spans="3:4">
      <c r="C539" s="2003">
        <v>38765</v>
      </c>
      <c r="D539" s="2002">
        <v>12.01</v>
      </c>
    </row>
    <row r="540" spans="3:4">
      <c r="C540" s="2003">
        <v>38769</v>
      </c>
      <c r="D540" s="2002">
        <v>12.41</v>
      </c>
    </row>
    <row r="541" spans="3:4">
      <c r="C541" s="2003">
        <v>38770</v>
      </c>
      <c r="D541" s="2002">
        <v>11.88</v>
      </c>
    </row>
    <row r="542" spans="3:4">
      <c r="C542" s="2003">
        <v>38771</v>
      </c>
      <c r="D542" s="2002">
        <v>11.87</v>
      </c>
    </row>
    <row r="543" spans="3:4">
      <c r="C543" s="2003">
        <v>38772</v>
      </c>
      <c r="D543" s="2002">
        <v>11.46</v>
      </c>
    </row>
    <row r="544" spans="3:4">
      <c r="C544" s="2003">
        <v>38775</v>
      </c>
      <c r="D544" s="2002">
        <v>11.59</v>
      </c>
    </row>
    <row r="545" spans="3:4">
      <c r="C545" s="2003">
        <v>38776</v>
      </c>
      <c r="D545" s="2002">
        <v>12.34</v>
      </c>
    </row>
    <row r="546" spans="3:4">
      <c r="C546" s="2003">
        <v>38777</v>
      </c>
      <c r="D546" s="2002">
        <v>11.54</v>
      </c>
    </row>
    <row r="547" spans="3:4">
      <c r="C547" s="2003">
        <v>38778</v>
      </c>
      <c r="D547" s="2002">
        <v>11.72</v>
      </c>
    </row>
    <row r="548" spans="3:4">
      <c r="C548" s="2003">
        <v>38779</v>
      </c>
      <c r="D548" s="2002">
        <v>11.96</v>
      </c>
    </row>
    <row r="549" spans="3:4">
      <c r="C549" s="2003">
        <v>38782</v>
      </c>
      <c r="D549" s="2002">
        <v>12.74</v>
      </c>
    </row>
    <row r="550" spans="3:4">
      <c r="C550" s="2003">
        <v>38783</v>
      </c>
      <c r="D550" s="2002">
        <v>12.66</v>
      </c>
    </row>
    <row r="551" spans="3:4">
      <c r="C551" s="2003">
        <v>38784</v>
      </c>
      <c r="D551" s="2002">
        <v>12.32</v>
      </c>
    </row>
    <row r="552" spans="3:4">
      <c r="C552" s="2003">
        <v>38785</v>
      </c>
      <c r="D552" s="2002">
        <v>12.68</v>
      </c>
    </row>
    <row r="553" spans="3:4">
      <c r="C553" s="2003">
        <v>38786</v>
      </c>
      <c r="D553" s="2002">
        <v>11.85</v>
      </c>
    </row>
    <row r="554" spans="3:4">
      <c r="C554" s="2003">
        <v>38789</v>
      </c>
      <c r="D554" s="2002">
        <v>11.37</v>
      </c>
    </row>
    <row r="555" spans="3:4">
      <c r="C555" s="2003">
        <v>38790</v>
      </c>
      <c r="D555" s="2002">
        <v>10.74</v>
      </c>
    </row>
    <row r="556" spans="3:4">
      <c r="C556" s="2003">
        <v>38791</v>
      </c>
      <c r="D556" s="2002">
        <v>11.35</v>
      </c>
    </row>
    <row r="557" spans="3:4">
      <c r="C557" s="2003">
        <v>38792</v>
      </c>
      <c r="D557" s="2002">
        <v>11.98</v>
      </c>
    </row>
    <row r="558" spans="3:4">
      <c r="C558" s="2003">
        <v>38793</v>
      </c>
      <c r="D558" s="2002">
        <v>12.12</v>
      </c>
    </row>
    <row r="559" spans="3:4">
      <c r="C559" s="2003">
        <v>38796</v>
      </c>
      <c r="D559" s="2002">
        <v>11.79</v>
      </c>
    </row>
    <row r="560" spans="3:4">
      <c r="C560" s="2003">
        <v>38797</v>
      </c>
      <c r="D560" s="2002">
        <v>11.62</v>
      </c>
    </row>
    <row r="561" spans="3:4">
      <c r="C561" s="2003">
        <v>38798</v>
      </c>
      <c r="D561" s="2002">
        <v>11.21</v>
      </c>
    </row>
    <row r="562" spans="3:4">
      <c r="C562" s="2003">
        <v>38799</v>
      </c>
      <c r="D562" s="2002">
        <v>11.17</v>
      </c>
    </row>
    <row r="563" spans="3:4">
      <c r="C563" s="2003">
        <v>38800</v>
      </c>
      <c r="D563" s="2002">
        <v>11.19</v>
      </c>
    </row>
    <row r="564" spans="3:4">
      <c r="C564" s="2003">
        <v>38803</v>
      </c>
      <c r="D564" s="2002">
        <v>11.46</v>
      </c>
    </row>
    <row r="565" spans="3:4">
      <c r="C565" s="2003">
        <v>38804</v>
      </c>
      <c r="D565" s="2002">
        <v>11.58</v>
      </c>
    </row>
    <row r="566" spans="3:4">
      <c r="C566" s="2003">
        <v>38805</v>
      </c>
      <c r="D566" s="2002">
        <v>10.95</v>
      </c>
    </row>
    <row r="567" spans="3:4">
      <c r="C567" s="2003">
        <v>38806</v>
      </c>
      <c r="D567" s="2002">
        <v>11.57</v>
      </c>
    </row>
    <row r="568" spans="3:4">
      <c r="C568" s="2003">
        <v>38807</v>
      </c>
      <c r="D568" s="2002">
        <v>11.39</v>
      </c>
    </row>
    <row r="569" spans="3:4">
      <c r="C569" s="2003">
        <v>38810</v>
      </c>
      <c r="D569" s="2002">
        <v>11.57</v>
      </c>
    </row>
    <row r="570" spans="3:4">
      <c r="C570" s="2003">
        <v>38811</v>
      </c>
      <c r="D570" s="2002">
        <v>11.14</v>
      </c>
    </row>
    <row r="571" spans="3:4">
      <c r="C571" s="2003">
        <v>38812</v>
      </c>
      <c r="D571" s="2002">
        <v>11.13</v>
      </c>
    </row>
    <row r="572" spans="3:4">
      <c r="C572" s="2003">
        <v>38813</v>
      </c>
      <c r="D572" s="2002">
        <v>11.45</v>
      </c>
    </row>
    <row r="573" spans="3:4">
      <c r="C573" s="2003">
        <v>38814</v>
      </c>
      <c r="D573" s="2002">
        <v>12.26</v>
      </c>
    </row>
    <row r="574" spans="3:4">
      <c r="C574" s="2003">
        <v>38817</v>
      </c>
      <c r="D574" s="2002">
        <v>12.19</v>
      </c>
    </row>
    <row r="575" spans="3:4">
      <c r="C575" s="2003">
        <v>38818</v>
      </c>
      <c r="D575" s="2002">
        <v>13</v>
      </c>
    </row>
    <row r="576" spans="3:4">
      <c r="C576" s="2003">
        <v>38819</v>
      </c>
      <c r="D576" s="2002">
        <v>12.76</v>
      </c>
    </row>
    <row r="577" spans="3:4">
      <c r="C577" s="2003">
        <v>38820</v>
      </c>
      <c r="D577" s="2002">
        <v>12.38</v>
      </c>
    </row>
    <row r="578" spans="3:4">
      <c r="C578" s="2003">
        <v>38824</v>
      </c>
      <c r="D578" s="2002">
        <v>12.58</v>
      </c>
    </row>
    <row r="579" spans="3:4">
      <c r="C579" s="2003">
        <v>38825</v>
      </c>
      <c r="D579" s="2002">
        <v>11.4</v>
      </c>
    </row>
    <row r="580" spans="3:4">
      <c r="C580" s="2003">
        <v>38826</v>
      </c>
      <c r="D580" s="2002">
        <v>11.32</v>
      </c>
    </row>
    <row r="581" spans="3:4">
      <c r="C581" s="2003">
        <v>38827</v>
      </c>
      <c r="D581" s="2002">
        <v>11.64</v>
      </c>
    </row>
    <row r="582" spans="3:4">
      <c r="C582" s="2003">
        <v>38828</v>
      </c>
      <c r="D582" s="2002">
        <v>11.59</v>
      </c>
    </row>
    <row r="583" spans="3:4">
      <c r="C583" s="2003">
        <v>38831</v>
      </c>
      <c r="D583" s="2002">
        <v>11.75</v>
      </c>
    </row>
    <row r="584" spans="3:4">
      <c r="C584" s="2003">
        <v>38832</v>
      </c>
      <c r="D584" s="2002">
        <v>11.75</v>
      </c>
    </row>
    <row r="585" spans="3:4">
      <c r="C585" s="2003">
        <v>38833</v>
      </c>
      <c r="D585" s="2002">
        <v>11.76</v>
      </c>
    </row>
    <row r="586" spans="3:4">
      <c r="C586" s="2003">
        <v>38834</v>
      </c>
      <c r="D586" s="2002">
        <v>11.84</v>
      </c>
    </row>
    <row r="587" spans="3:4">
      <c r="C587" s="2003">
        <v>38835</v>
      </c>
      <c r="D587" s="2002">
        <v>11.59</v>
      </c>
    </row>
    <row r="588" spans="3:4">
      <c r="C588" s="2003">
        <v>38838</v>
      </c>
      <c r="D588" s="2002">
        <v>12.54</v>
      </c>
    </row>
    <row r="589" spans="3:4">
      <c r="C589" s="2003">
        <v>38839</v>
      </c>
      <c r="D589" s="2002">
        <v>11.99</v>
      </c>
    </row>
    <row r="590" spans="3:4">
      <c r="C590" s="2003">
        <v>38840</v>
      </c>
      <c r="D590" s="2002">
        <v>11.99</v>
      </c>
    </row>
    <row r="591" spans="3:4">
      <c r="C591" s="2003">
        <v>38841</v>
      </c>
      <c r="D591" s="2002">
        <v>11.86</v>
      </c>
    </row>
    <row r="592" spans="3:4">
      <c r="C592" s="2003">
        <v>38842</v>
      </c>
      <c r="D592" s="2002">
        <v>11.62</v>
      </c>
    </row>
    <row r="593" spans="3:4">
      <c r="C593" s="2003">
        <v>38845</v>
      </c>
      <c r="D593" s="2002">
        <v>12</v>
      </c>
    </row>
    <row r="594" spans="3:4">
      <c r="C594" s="2003">
        <v>38846</v>
      </c>
      <c r="D594" s="2002">
        <v>11.99</v>
      </c>
    </row>
    <row r="595" spans="3:4">
      <c r="C595" s="2003">
        <v>38847</v>
      </c>
      <c r="D595" s="2002">
        <v>11.78</v>
      </c>
    </row>
    <row r="596" spans="3:4">
      <c r="C596" s="2003">
        <v>38848</v>
      </c>
      <c r="D596" s="2002">
        <v>12.49</v>
      </c>
    </row>
    <row r="597" spans="3:4">
      <c r="C597" s="2003">
        <v>38849</v>
      </c>
      <c r="D597" s="2002">
        <v>14.19</v>
      </c>
    </row>
    <row r="598" spans="3:4">
      <c r="C598" s="2003">
        <v>38852</v>
      </c>
      <c r="D598" s="2002">
        <v>13.57</v>
      </c>
    </row>
    <row r="599" spans="3:4">
      <c r="C599" s="2003">
        <v>38853</v>
      </c>
      <c r="D599" s="2002">
        <v>13.35</v>
      </c>
    </row>
    <row r="600" spans="3:4">
      <c r="C600" s="2003">
        <v>38854</v>
      </c>
      <c r="D600" s="2002">
        <v>16.260000000000002</v>
      </c>
    </row>
    <row r="601" spans="3:4">
      <c r="C601" s="2003">
        <v>38855</v>
      </c>
      <c r="D601" s="2002">
        <v>16.989999999999998</v>
      </c>
    </row>
    <row r="602" spans="3:4">
      <c r="C602" s="2003">
        <v>38856</v>
      </c>
      <c r="D602" s="2002">
        <v>17.18</v>
      </c>
    </row>
    <row r="603" spans="3:4">
      <c r="C603" s="2003">
        <v>38859</v>
      </c>
      <c r="D603" s="2002">
        <v>17.72</v>
      </c>
    </row>
    <row r="604" spans="3:4">
      <c r="C604" s="2003">
        <v>38860</v>
      </c>
      <c r="D604" s="2002">
        <v>18.260000000000002</v>
      </c>
    </row>
    <row r="605" spans="3:4">
      <c r="C605" s="2003">
        <v>38861</v>
      </c>
      <c r="D605" s="2002">
        <v>17.36</v>
      </c>
    </row>
    <row r="606" spans="3:4">
      <c r="C606" s="2003">
        <v>38862</v>
      </c>
      <c r="D606" s="2002">
        <v>15.5</v>
      </c>
    </row>
    <row r="607" spans="3:4">
      <c r="C607" s="2003">
        <v>38863</v>
      </c>
      <c r="D607" s="2002">
        <v>14.26</v>
      </c>
    </row>
    <row r="608" spans="3:4">
      <c r="C608" s="2003">
        <v>38867</v>
      </c>
      <c r="D608" s="2002">
        <v>18.66</v>
      </c>
    </row>
    <row r="609" spans="3:4">
      <c r="C609" s="2003">
        <v>38868</v>
      </c>
      <c r="D609" s="2002">
        <v>16.440000000000001</v>
      </c>
    </row>
    <row r="610" spans="3:4">
      <c r="C610" s="2003">
        <v>38869</v>
      </c>
      <c r="D610" s="2002">
        <v>14.52</v>
      </c>
    </row>
    <row r="611" spans="3:4">
      <c r="C611" s="2003">
        <v>38870</v>
      </c>
      <c r="D611" s="2002">
        <v>14.32</v>
      </c>
    </row>
    <row r="612" spans="3:4">
      <c r="C612" s="2003">
        <v>38873</v>
      </c>
      <c r="D612" s="2002">
        <v>16.649999999999999</v>
      </c>
    </row>
    <row r="613" spans="3:4">
      <c r="C613" s="2003">
        <v>38874</v>
      </c>
      <c r="D613" s="2002">
        <v>17.34</v>
      </c>
    </row>
    <row r="614" spans="3:4">
      <c r="C614" s="2003">
        <v>38875</v>
      </c>
      <c r="D614" s="2002">
        <v>17.8</v>
      </c>
    </row>
    <row r="615" spans="3:4">
      <c r="C615" s="2003">
        <v>38876</v>
      </c>
      <c r="D615" s="2002">
        <v>18.350000000000001</v>
      </c>
    </row>
    <row r="616" spans="3:4">
      <c r="C616" s="2003">
        <v>38877</v>
      </c>
      <c r="D616" s="2002">
        <v>18.12</v>
      </c>
    </row>
    <row r="617" spans="3:4">
      <c r="C617" s="2003">
        <v>38880</v>
      </c>
      <c r="D617" s="2002">
        <v>20.96</v>
      </c>
    </row>
    <row r="618" spans="3:4">
      <c r="C618" s="2003">
        <v>38881</v>
      </c>
      <c r="D618" s="2002">
        <v>23.81</v>
      </c>
    </row>
    <row r="619" spans="3:4">
      <c r="C619" s="2003">
        <v>38882</v>
      </c>
      <c r="D619" s="2002">
        <v>21.46</v>
      </c>
    </row>
    <row r="620" spans="3:4">
      <c r="C620" s="2003">
        <v>38883</v>
      </c>
      <c r="D620" s="2002">
        <v>15.9</v>
      </c>
    </row>
    <row r="621" spans="3:4">
      <c r="C621" s="2003">
        <v>38884</v>
      </c>
      <c r="D621" s="2002">
        <v>17.25</v>
      </c>
    </row>
    <row r="622" spans="3:4">
      <c r="C622" s="2003">
        <v>38887</v>
      </c>
      <c r="D622" s="2002">
        <v>17.829999999999998</v>
      </c>
    </row>
    <row r="623" spans="3:4">
      <c r="C623" s="2003">
        <v>38888</v>
      </c>
      <c r="D623" s="2002">
        <v>16.690000000000001</v>
      </c>
    </row>
    <row r="624" spans="3:4">
      <c r="C624" s="2003">
        <v>38889</v>
      </c>
      <c r="D624" s="2002">
        <v>15.52</v>
      </c>
    </row>
    <row r="625" spans="3:4">
      <c r="C625" s="2003">
        <v>38890</v>
      </c>
      <c r="D625" s="2002">
        <v>15.88</v>
      </c>
    </row>
    <row r="626" spans="3:4">
      <c r="C626" s="2003">
        <v>38891</v>
      </c>
      <c r="D626" s="2002">
        <v>15.89</v>
      </c>
    </row>
    <row r="627" spans="3:4">
      <c r="C627" s="2003">
        <v>38894</v>
      </c>
      <c r="D627" s="2002">
        <v>15.62</v>
      </c>
    </row>
    <row r="628" spans="3:4">
      <c r="C628" s="2003">
        <v>38895</v>
      </c>
      <c r="D628" s="2002">
        <v>16.399999999999999</v>
      </c>
    </row>
    <row r="629" spans="3:4">
      <c r="C629" s="2003">
        <v>38896</v>
      </c>
      <c r="D629" s="2002">
        <v>15.79</v>
      </c>
    </row>
    <row r="630" spans="3:4">
      <c r="C630" s="2003">
        <v>38897</v>
      </c>
      <c r="D630" s="2002">
        <v>13.03</v>
      </c>
    </row>
    <row r="631" spans="3:4">
      <c r="C631" s="2003">
        <v>38898</v>
      </c>
      <c r="D631" s="2002">
        <v>13.08</v>
      </c>
    </row>
    <row r="632" spans="3:4">
      <c r="C632" s="2003">
        <v>38901</v>
      </c>
      <c r="D632" s="2002">
        <v>13.05</v>
      </c>
    </row>
    <row r="633" spans="3:4">
      <c r="C633" s="2003">
        <v>38903</v>
      </c>
      <c r="D633" s="2002">
        <v>14.15</v>
      </c>
    </row>
    <row r="634" spans="3:4">
      <c r="C634" s="2003">
        <v>38904</v>
      </c>
      <c r="D634" s="2002">
        <v>13.65</v>
      </c>
    </row>
    <row r="635" spans="3:4">
      <c r="C635" s="2003">
        <v>38905</v>
      </c>
      <c r="D635" s="2002">
        <v>13.97</v>
      </c>
    </row>
    <row r="636" spans="3:4">
      <c r="C636" s="2003">
        <v>38908</v>
      </c>
      <c r="D636" s="2002">
        <v>14.02</v>
      </c>
    </row>
    <row r="637" spans="3:4">
      <c r="C637" s="2003">
        <v>38909</v>
      </c>
      <c r="D637" s="2002">
        <v>13.14</v>
      </c>
    </row>
    <row r="638" spans="3:4">
      <c r="C638" s="2003">
        <v>38910</v>
      </c>
      <c r="D638" s="2002">
        <v>14.49</v>
      </c>
    </row>
    <row r="639" spans="3:4">
      <c r="C639" s="2003">
        <v>38911</v>
      </c>
      <c r="D639" s="2002">
        <v>17.79</v>
      </c>
    </row>
    <row r="640" spans="3:4">
      <c r="C640" s="2003">
        <v>38912</v>
      </c>
      <c r="D640" s="2002">
        <v>18.05</v>
      </c>
    </row>
    <row r="641" spans="3:4">
      <c r="C641" s="2003">
        <v>38915</v>
      </c>
      <c r="D641" s="2002">
        <v>18.64</v>
      </c>
    </row>
    <row r="642" spans="3:4">
      <c r="C642" s="2003">
        <v>38916</v>
      </c>
      <c r="D642" s="2002">
        <v>17.739999999999998</v>
      </c>
    </row>
    <row r="643" spans="3:4">
      <c r="C643" s="2003">
        <v>38917</v>
      </c>
      <c r="D643" s="2002">
        <v>15.55</v>
      </c>
    </row>
    <row r="644" spans="3:4">
      <c r="C644" s="2003">
        <v>38918</v>
      </c>
      <c r="D644" s="2002">
        <v>16.21</v>
      </c>
    </row>
    <row r="645" spans="3:4">
      <c r="C645" s="2003">
        <v>38919</v>
      </c>
      <c r="D645" s="2002">
        <v>17.399999999999999</v>
      </c>
    </row>
    <row r="646" spans="3:4">
      <c r="C646" s="2003">
        <v>38922</v>
      </c>
      <c r="D646" s="2002">
        <v>14.98</v>
      </c>
    </row>
    <row r="647" spans="3:4">
      <c r="C647" s="2003">
        <v>38923</v>
      </c>
      <c r="D647" s="2002">
        <v>14.85</v>
      </c>
    </row>
    <row r="648" spans="3:4">
      <c r="C648" s="2003">
        <v>38924</v>
      </c>
      <c r="D648" s="2002">
        <v>14.62</v>
      </c>
    </row>
    <row r="649" spans="3:4">
      <c r="C649" s="2003">
        <v>38925</v>
      </c>
      <c r="D649" s="2002">
        <v>14.94</v>
      </c>
    </row>
    <row r="650" spans="3:4">
      <c r="C650" s="2003">
        <v>38926</v>
      </c>
      <c r="D650" s="2002">
        <v>14.33</v>
      </c>
    </row>
    <row r="651" spans="3:4">
      <c r="C651" s="2003">
        <v>38929</v>
      </c>
      <c r="D651" s="2002">
        <v>14.95</v>
      </c>
    </row>
    <row r="652" spans="3:4">
      <c r="C652" s="2003">
        <v>38930</v>
      </c>
      <c r="D652" s="2002">
        <v>15.05</v>
      </c>
    </row>
    <row r="653" spans="3:4">
      <c r="C653" s="2003">
        <v>38931</v>
      </c>
      <c r="D653" s="2002">
        <v>14.34</v>
      </c>
    </row>
    <row r="654" spans="3:4">
      <c r="C654" s="2003">
        <v>38932</v>
      </c>
      <c r="D654" s="2002">
        <v>14.46</v>
      </c>
    </row>
    <row r="655" spans="3:4">
      <c r="C655" s="2003">
        <v>38933</v>
      </c>
      <c r="D655" s="2002">
        <v>14.34</v>
      </c>
    </row>
    <row r="656" spans="3:4">
      <c r="C656" s="2003">
        <v>38936</v>
      </c>
      <c r="D656" s="2002">
        <v>15.23</v>
      </c>
    </row>
    <row r="657" spans="3:4">
      <c r="C657" s="2003">
        <v>38937</v>
      </c>
      <c r="D657" s="2002">
        <v>15.23</v>
      </c>
    </row>
    <row r="658" spans="3:4">
      <c r="C658" s="2003">
        <v>38938</v>
      </c>
      <c r="D658" s="2002">
        <v>15.2</v>
      </c>
    </row>
    <row r="659" spans="3:4">
      <c r="C659" s="2003">
        <v>38939</v>
      </c>
      <c r="D659" s="2002">
        <v>14.46</v>
      </c>
    </row>
    <row r="660" spans="3:4">
      <c r="C660" s="2003">
        <v>38940</v>
      </c>
      <c r="D660" s="2002">
        <v>14.3</v>
      </c>
    </row>
    <row r="661" spans="3:4">
      <c r="C661" s="2003">
        <v>38943</v>
      </c>
      <c r="D661" s="2002">
        <v>14.26</v>
      </c>
    </row>
    <row r="662" spans="3:4">
      <c r="C662" s="2003">
        <v>38944</v>
      </c>
      <c r="D662" s="2002">
        <v>13.42</v>
      </c>
    </row>
    <row r="663" spans="3:4">
      <c r="C663" s="2003">
        <v>38945</v>
      </c>
      <c r="D663" s="2002">
        <v>12.41</v>
      </c>
    </row>
    <row r="664" spans="3:4">
      <c r="C664" s="2003">
        <v>38946</v>
      </c>
      <c r="D664" s="2002">
        <v>12.24</v>
      </c>
    </row>
    <row r="665" spans="3:4">
      <c r="C665" s="2003">
        <v>38947</v>
      </c>
      <c r="D665" s="2002">
        <v>11.64</v>
      </c>
    </row>
    <row r="666" spans="3:4">
      <c r="C666" s="2003">
        <v>38950</v>
      </c>
      <c r="D666" s="2002">
        <v>12.22</v>
      </c>
    </row>
    <row r="667" spans="3:4">
      <c r="C667" s="2003">
        <v>38951</v>
      </c>
      <c r="D667" s="2002">
        <v>12.19</v>
      </c>
    </row>
    <row r="668" spans="3:4">
      <c r="C668" s="2003">
        <v>38952</v>
      </c>
      <c r="D668" s="2002">
        <v>12.4</v>
      </c>
    </row>
    <row r="669" spans="3:4">
      <c r="C669" s="2003">
        <v>38953</v>
      </c>
      <c r="D669" s="2002">
        <v>12.4</v>
      </c>
    </row>
    <row r="670" spans="3:4">
      <c r="C670" s="2003">
        <v>38954</v>
      </c>
      <c r="D670" s="2002">
        <v>12.31</v>
      </c>
    </row>
    <row r="671" spans="3:4">
      <c r="C671" s="2003">
        <v>38957</v>
      </c>
      <c r="D671" s="2002">
        <v>12.18</v>
      </c>
    </row>
    <row r="672" spans="3:4">
      <c r="C672" s="2003">
        <v>38958</v>
      </c>
      <c r="D672" s="2002">
        <v>12.28</v>
      </c>
    </row>
    <row r="673" spans="3:4">
      <c r="C673" s="2003">
        <v>38959</v>
      </c>
      <c r="D673" s="2002">
        <v>12.22</v>
      </c>
    </row>
    <row r="674" spans="3:4">
      <c r="C674" s="2003">
        <v>38960</v>
      </c>
      <c r="D674" s="2002">
        <v>12.31</v>
      </c>
    </row>
    <row r="675" spans="3:4">
      <c r="C675" s="2003">
        <v>38961</v>
      </c>
      <c r="D675" s="2002">
        <v>11.96</v>
      </c>
    </row>
    <row r="676" spans="3:4">
      <c r="C676" s="2003">
        <v>38965</v>
      </c>
      <c r="D676" s="2002">
        <v>12.63</v>
      </c>
    </row>
    <row r="677" spans="3:4">
      <c r="C677" s="2003">
        <v>38966</v>
      </c>
      <c r="D677" s="2002">
        <v>13.74</v>
      </c>
    </row>
    <row r="678" spans="3:4">
      <c r="C678" s="2003">
        <v>38967</v>
      </c>
      <c r="D678" s="2002">
        <v>13.88</v>
      </c>
    </row>
    <row r="679" spans="3:4">
      <c r="C679" s="2003">
        <v>38968</v>
      </c>
      <c r="D679" s="2002">
        <v>13.16</v>
      </c>
    </row>
    <row r="680" spans="3:4">
      <c r="C680" s="2003">
        <v>38971</v>
      </c>
      <c r="D680" s="2002">
        <v>12.99</v>
      </c>
    </row>
    <row r="681" spans="3:4">
      <c r="C681" s="2003">
        <v>38972</v>
      </c>
      <c r="D681" s="2002">
        <v>11.92</v>
      </c>
    </row>
    <row r="682" spans="3:4">
      <c r="C682" s="2003">
        <v>38973</v>
      </c>
      <c r="D682" s="2002">
        <v>11.18</v>
      </c>
    </row>
    <row r="683" spans="3:4">
      <c r="C683" s="2003">
        <v>38974</v>
      </c>
      <c r="D683" s="2002">
        <v>11.55</v>
      </c>
    </row>
    <row r="684" spans="3:4">
      <c r="C684" s="2003">
        <v>38975</v>
      </c>
      <c r="D684" s="2002">
        <v>11.76</v>
      </c>
    </row>
    <row r="685" spans="3:4">
      <c r="C685" s="2003">
        <v>38978</v>
      </c>
      <c r="D685" s="2002">
        <v>11.78</v>
      </c>
    </row>
    <row r="686" spans="3:4">
      <c r="C686" s="2003">
        <v>38979</v>
      </c>
      <c r="D686" s="2002">
        <v>11.98</v>
      </c>
    </row>
    <row r="687" spans="3:4">
      <c r="C687" s="2003">
        <v>38980</v>
      </c>
      <c r="D687" s="2002">
        <v>11.39</v>
      </c>
    </row>
    <row r="688" spans="3:4">
      <c r="C688" s="2003">
        <v>38981</v>
      </c>
      <c r="D688" s="2002">
        <v>12.25</v>
      </c>
    </row>
    <row r="689" spans="3:4">
      <c r="C689" s="2003">
        <v>38982</v>
      </c>
      <c r="D689" s="2002">
        <v>12.59</v>
      </c>
    </row>
    <row r="690" spans="3:4">
      <c r="C690" s="2003">
        <v>38985</v>
      </c>
      <c r="D690" s="2002">
        <v>12.12</v>
      </c>
    </row>
    <row r="691" spans="3:4">
      <c r="C691" s="2003">
        <v>38986</v>
      </c>
      <c r="D691" s="2002">
        <v>11.53</v>
      </c>
    </row>
    <row r="692" spans="3:4">
      <c r="C692" s="2003">
        <v>38987</v>
      </c>
      <c r="D692" s="2002">
        <v>11.58</v>
      </c>
    </row>
    <row r="693" spans="3:4">
      <c r="C693" s="2003">
        <v>38988</v>
      </c>
      <c r="D693" s="2002">
        <v>11.72</v>
      </c>
    </row>
    <row r="694" spans="3:4">
      <c r="C694" s="2003">
        <v>38989</v>
      </c>
      <c r="D694" s="2002">
        <v>11.98</v>
      </c>
    </row>
    <row r="695" spans="3:4">
      <c r="C695" s="2003">
        <v>38992</v>
      </c>
      <c r="D695" s="2002">
        <v>12.57</v>
      </c>
    </row>
    <row r="696" spans="3:4">
      <c r="C696" s="2003">
        <v>38993</v>
      </c>
      <c r="D696" s="2002">
        <v>12.24</v>
      </c>
    </row>
    <row r="697" spans="3:4">
      <c r="C697" s="2003">
        <v>38994</v>
      </c>
      <c r="D697" s="2002">
        <v>11.86</v>
      </c>
    </row>
    <row r="698" spans="3:4">
      <c r="C698" s="2003">
        <v>38995</v>
      </c>
      <c r="D698" s="2002">
        <v>11.98</v>
      </c>
    </row>
    <row r="699" spans="3:4">
      <c r="C699" s="2003">
        <v>38996</v>
      </c>
      <c r="D699" s="2002">
        <v>11.56</v>
      </c>
    </row>
    <row r="700" spans="3:4">
      <c r="C700" s="2003">
        <v>38999</v>
      </c>
      <c r="D700" s="2002">
        <v>11.68</v>
      </c>
    </row>
    <row r="701" spans="3:4">
      <c r="C701" s="2003">
        <v>39000</v>
      </c>
      <c r="D701" s="2002">
        <v>11.52</v>
      </c>
    </row>
    <row r="702" spans="3:4">
      <c r="C702" s="2003">
        <v>39001</v>
      </c>
      <c r="D702" s="2002">
        <v>11.62</v>
      </c>
    </row>
    <row r="703" spans="3:4">
      <c r="C703" s="2003">
        <v>39002</v>
      </c>
      <c r="D703" s="2002">
        <v>11.09</v>
      </c>
    </row>
    <row r="704" spans="3:4">
      <c r="C704" s="2003">
        <v>39003</v>
      </c>
      <c r="D704" s="2002">
        <v>10.75</v>
      </c>
    </row>
    <row r="705" spans="3:4">
      <c r="C705" s="2003">
        <v>39006</v>
      </c>
      <c r="D705" s="2002">
        <v>11.09</v>
      </c>
    </row>
    <row r="706" spans="3:4">
      <c r="C706" s="2003">
        <v>39007</v>
      </c>
      <c r="D706" s="2002">
        <v>11.73</v>
      </c>
    </row>
    <row r="707" spans="3:4">
      <c r="C707" s="2003">
        <v>39008</v>
      </c>
      <c r="D707" s="2002">
        <v>11.34</v>
      </c>
    </row>
    <row r="708" spans="3:4">
      <c r="C708" s="2003">
        <v>39009</v>
      </c>
      <c r="D708" s="2002">
        <v>10.9</v>
      </c>
    </row>
    <row r="709" spans="3:4">
      <c r="C709" s="2003">
        <v>39010</v>
      </c>
      <c r="D709" s="2002">
        <v>10.63</v>
      </c>
    </row>
    <row r="710" spans="3:4">
      <c r="C710" s="2003">
        <v>39013</v>
      </c>
      <c r="D710" s="2002">
        <v>11.08</v>
      </c>
    </row>
    <row r="711" spans="3:4">
      <c r="C711" s="2003">
        <v>39014</v>
      </c>
      <c r="D711" s="2002">
        <v>10.78</v>
      </c>
    </row>
    <row r="712" spans="3:4">
      <c r="C712" s="2003">
        <v>39015</v>
      </c>
      <c r="D712" s="2002">
        <v>10.66</v>
      </c>
    </row>
    <row r="713" spans="3:4">
      <c r="C713" s="2003">
        <v>39016</v>
      </c>
      <c r="D713" s="2002">
        <v>10.56</v>
      </c>
    </row>
    <row r="714" spans="3:4">
      <c r="C714" s="2003">
        <v>39017</v>
      </c>
      <c r="D714" s="2002">
        <v>10.8</v>
      </c>
    </row>
    <row r="715" spans="3:4">
      <c r="C715" s="2003">
        <v>39020</v>
      </c>
      <c r="D715" s="2002">
        <v>11.2</v>
      </c>
    </row>
    <row r="716" spans="3:4">
      <c r="C716" s="2003">
        <v>39021</v>
      </c>
      <c r="D716" s="2002">
        <v>11.1</v>
      </c>
    </row>
    <row r="717" spans="3:4">
      <c r="C717" s="2003">
        <v>39022</v>
      </c>
      <c r="D717" s="2002">
        <v>11.51</v>
      </c>
    </row>
    <row r="718" spans="3:4">
      <c r="C718" s="2003">
        <v>39023</v>
      </c>
      <c r="D718" s="2002">
        <v>11.42</v>
      </c>
    </row>
    <row r="719" spans="3:4">
      <c r="C719" s="2003">
        <v>39024</v>
      </c>
      <c r="D719" s="2002">
        <v>11.16</v>
      </c>
    </row>
    <row r="720" spans="3:4">
      <c r="C720" s="2003">
        <v>39027</v>
      </c>
      <c r="D720" s="2002">
        <v>11.16</v>
      </c>
    </row>
    <row r="721" spans="3:4">
      <c r="C721" s="2003">
        <v>39028</v>
      </c>
      <c r="D721" s="2002">
        <v>11.09</v>
      </c>
    </row>
    <row r="722" spans="3:4">
      <c r="C722" s="2003">
        <v>39029</v>
      </c>
      <c r="D722" s="2002">
        <v>10.75</v>
      </c>
    </row>
    <row r="723" spans="3:4">
      <c r="C723" s="2003">
        <v>39030</v>
      </c>
      <c r="D723" s="2002">
        <v>11.01</v>
      </c>
    </row>
    <row r="724" spans="3:4">
      <c r="C724" s="2003">
        <v>39031</v>
      </c>
      <c r="D724" s="2002">
        <v>10.79</v>
      </c>
    </row>
    <row r="725" spans="3:4">
      <c r="C725" s="2003">
        <v>39034</v>
      </c>
      <c r="D725" s="2002">
        <v>10.86</v>
      </c>
    </row>
    <row r="726" spans="3:4">
      <c r="C726" s="2003">
        <v>39035</v>
      </c>
      <c r="D726" s="2002">
        <v>10.5</v>
      </c>
    </row>
    <row r="727" spans="3:4">
      <c r="C727" s="2003">
        <v>39036</v>
      </c>
      <c r="D727" s="2002">
        <v>10.31</v>
      </c>
    </row>
    <row r="728" spans="3:4">
      <c r="C728" s="2003">
        <v>39037</v>
      </c>
      <c r="D728" s="2002">
        <v>10.16</v>
      </c>
    </row>
    <row r="729" spans="3:4">
      <c r="C729" s="2003">
        <v>39038</v>
      </c>
      <c r="D729" s="2002">
        <v>10.050000000000001</v>
      </c>
    </row>
    <row r="730" spans="3:4">
      <c r="C730" s="2003">
        <v>39041</v>
      </c>
      <c r="D730" s="2002">
        <v>9.9700000000000006</v>
      </c>
    </row>
    <row r="731" spans="3:4">
      <c r="C731" s="2003">
        <v>39042</v>
      </c>
      <c r="D731" s="2002">
        <v>9.9</v>
      </c>
    </row>
    <row r="732" spans="3:4">
      <c r="C732" s="2003">
        <v>39043</v>
      </c>
      <c r="D732" s="2002">
        <v>10.14</v>
      </c>
    </row>
    <row r="733" spans="3:4">
      <c r="C733" s="2003">
        <v>39045</v>
      </c>
      <c r="D733" s="2002">
        <v>10.73</v>
      </c>
    </row>
    <row r="734" spans="3:4">
      <c r="C734" s="2003">
        <v>39048</v>
      </c>
      <c r="D734" s="2002">
        <v>12.3</v>
      </c>
    </row>
    <row r="735" spans="3:4">
      <c r="C735" s="2003">
        <v>39049</v>
      </c>
      <c r="D735" s="2002">
        <v>11.62</v>
      </c>
    </row>
    <row r="736" spans="3:4">
      <c r="C736" s="2003">
        <v>39050</v>
      </c>
      <c r="D736" s="2002">
        <v>10.83</v>
      </c>
    </row>
    <row r="737" spans="3:4">
      <c r="C737" s="2003">
        <v>39051</v>
      </c>
      <c r="D737" s="2002">
        <v>10.91</v>
      </c>
    </row>
    <row r="738" spans="3:4">
      <c r="C738" s="2003">
        <v>39052</v>
      </c>
      <c r="D738" s="2002">
        <v>11.66</v>
      </c>
    </row>
    <row r="739" spans="3:4">
      <c r="C739" s="2003">
        <v>39055</v>
      </c>
      <c r="D739" s="2002">
        <v>11.23</v>
      </c>
    </row>
    <row r="740" spans="3:4">
      <c r="C740" s="2003">
        <v>39056</v>
      </c>
      <c r="D740" s="2002">
        <v>11.27</v>
      </c>
    </row>
    <row r="741" spans="3:4">
      <c r="C741" s="2003">
        <v>39057</v>
      </c>
      <c r="D741" s="2002">
        <v>11.33</v>
      </c>
    </row>
    <row r="742" spans="3:4">
      <c r="C742" s="2003">
        <v>39058</v>
      </c>
      <c r="D742" s="2002">
        <v>12.67</v>
      </c>
    </row>
    <row r="743" spans="3:4">
      <c r="C743" s="2003">
        <v>39059</v>
      </c>
      <c r="D743" s="2002">
        <v>12.07</v>
      </c>
    </row>
    <row r="744" spans="3:4">
      <c r="C744" s="2003">
        <v>39062</v>
      </c>
      <c r="D744" s="2002">
        <v>10.71</v>
      </c>
    </row>
    <row r="745" spans="3:4">
      <c r="C745" s="2003">
        <v>39063</v>
      </c>
      <c r="D745" s="2002">
        <v>10.65</v>
      </c>
    </row>
    <row r="746" spans="3:4">
      <c r="C746" s="2003">
        <v>39064</v>
      </c>
      <c r="D746" s="2002">
        <v>10.18</v>
      </c>
    </row>
    <row r="747" spans="3:4">
      <c r="C747" s="2003">
        <v>39065</v>
      </c>
      <c r="D747" s="2002">
        <v>9.9700000000000006</v>
      </c>
    </row>
    <row r="748" spans="3:4">
      <c r="C748" s="2003">
        <v>39066</v>
      </c>
      <c r="D748" s="2002">
        <v>10.050000000000001</v>
      </c>
    </row>
    <row r="749" spans="3:4">
      <c r="C749" s="2003">
        <v>39069</v>
      </c>
      <c r="D749" s="2002">
        <v>10.6</v>
      </c>
    </row>
    <row r="750" spans="3:4">
      <c r="C750" s="2003">
        <v>39070</v>
      </c>
      <c r="D750" s="2002">
        <v>10.3</v>
      </c>
    </row>
    <row r="751" spans="3:4">
      <c r="C751" s="2003">
        <v>39071</v>
      </c>
      <c r="D751" s="2002">
        <v>10.26</v>
      </c>
    </row>
    <row r="752" spans="3:4">
      <c r="C752" s="2003">
        <v>39072</v>
      </c>
      <c r="D752" s="2002">
        <v>10.53</v>
      </c>
    </row>
    <row r="753" spans="2:4">
      <c r="C753" s="2003">
        <v>39073</v>
      </c>
      <c r="D753" s="2002">
        <v>11.36</v>
      </c>
    </row>
    <row r="754" spans="2:4">
      <c r="C754" s="2003">
        <v>39077</v>
      </c>
      <c r="D754" s="2002">
        <v>11.26</v>
      </c>
    </row>
    <row r="755" spans="2:4">
      <c r="C755" s="2003">
        <v>39078</v>
      </c>
      <c r="D755" s="2002">
        <v>10.64</v>
      </c>
    </row>
    <row r="756" spans="2:4">
      <c r="C756" s="2003">
        <v>39079</v>
      </c>
      <c r="D756" s="2002">
        <v>10.99</v>
      </c>
    </row>
    <row r="757" spans="2:4">
      <c r="C757" s="2003">
        <v>39080</v>
      </c>
      <c r="D757" s="2002">
        <v>11.56</v>
      </c>
    </row>
    <row r="758" spans="2:4">
      <c r="B758" s="1879" t="s">
        <v>36</v>
      </c>
      <c r="C758" s="2003">
        <v>39085</v>
      </c>
      <c r="D758" s="2002">
        <v>12.04</v>
      </c>
    </row>
    <row r="759" spans="2:4">
      <c r="C759" s="2003">
        <v>39086</v>
      </c>
      <c r="D759" s="2002">
        <v>11.51</v>
      </c>
    </row>
    <row r="760" spans="2:4">
      <c r="C760" s="2003">
        <v>39087</v>
      </c>
      <c r="D760" s="2002">
        <v>12.14</v>
      </c>
    </row>
    <row r="761" spans="2:4">
      <c r="C761" s="2003">
        <v>39090</v>
      </c>
      <c r="D761" s="2002">
        <v>12</v>
      </c>
    </row>
    <row r="762" spans="2:4">
      <c r="C762" s="2003">
        <v>39091</v>
      </c>
      <c r="D762" s="2002">
        <v>11.91</v>
      </c>
    </row>
    <row r="763" spans="2:4">
      <c r="C763" s="2003">
        <v>39092</v>
      </c>
      <c r="D763" s="2002">
        <v>11.47</v>
      </c>
    </row>
    <row r="764" spans="2:4">
      <c r="C764" s="2003">
        <v>39093</v>
      </c>
      <c r="D764" s="2002">
        <v>10.87</v>
      </c>
    </row>
    <row r="765" spans="2:4">
      <c r="C765" s="2003">
        <v>39094</v>
      </c>
      <c r="D765" s="2002">
        <v>10.15</v>
      </c>
    </row>
    <row r="766" spans="2:4">
      <c r="C766" s="2003">
        <v>39098</v>
      </c>
      <c r="D766" s="2002">
        <v>10.74</v>
      </c>
    </row>
    <row r="767" spans="2:4">
      <c r="C767" s="2003">
        <v>39099</v>
      </c>
      <c r="D767" s="2002">
        <v>10.59</v>
      </c>
    </row>
    <row r="768" spans="2:4">
      <c r="C768" s="2003">
        <v>39100</v>
      </c>
      <c r="D768" s="2002">
        <v>10.85</v>
      </c>
    </row>
    <row r="769" spans="3:4">
      <c r="C769" s="2003">
        <v>39101</v>
      </c>
      <c r="D769" s="2002">
        <v>10.4</v>
      </c>
    </row>
    <row r="770" spans="3:4">
      <c r="C770" s="2003">
        <v>39104</v>
      </c>
      <c r="D770" s="2002">
        <v>10.77</v>
      </c>
    </row>
    <row r="771" spans="3:4">
      <c r="C771" s="2003">
        <v>39105</v>
      </c>
      <c r="D771" s="2002">
        <v>10.34</v>
      </c>
    </row>
    <row r="772" spans="3:4">
      <c r="C772" s="2003">
        <v>39106</v>
      </c>
      <c r="D772" s="2002">
        <v>9.89</v>
      </c>
    </row>
    <row r="773" spans="3:4">
      <c r="C773" s="2003">
        <v>39107</v>
      </c>
      <c r="D773" s="2002">
        <v>11.22</v>
      </c>
    </row>
    <row r="774" spans="3:4">
      <c r="C774" s="2003">
        <v>39108</v>
      </c>
      <c r="D774" s="2002">
        <v>11.13</v>
      </c>
    </row>
    <row r="775" spans="3:4">
      <c r="C775" s="2003">
        <v>39111</v>
      </c>
      <c r="D775" s="2002">
        <v>11.45</v>
      </c>
    </row>
    <row r="776" spans="3:4">
      <c r="C776" s="2003">
        <v>39112</v>
      </c>
      <c r="D776" s="2002">
        <v>10.96</v>
      </c>
    </row>
    <row r="777" spans="3:4">
      <c r="C777" s="2003">
        <v>39113</v>
      </c>
      <c r="D777" s="2002">
        <v>10.42</v>
      </c>
    </row>
    <row r="778" spans="3:4">
      <c r="C778" s="2003">
        <v>39114</v>
      </c>
      <c r="D778" s="2002">
        <v>10.31</v>
      </c>
    </row>
    <row r="779" spans="3:4">
      <c r="C779" s="2003">
        <v>39115</v>
      </c>
      <c r="D779" s="2002">
        <v>10.08</v>
      </c>
    </row>
    <row r="780" spans="3:4">
      <c r="C780" s="2003">
        <v>39118</v>
      </c>
      <c r="D780" s="2002">
        <v>10.55</v>
      </c>
    </row>
    <row r="781" spans="3:4">
      <c r="C781" s="2003">
        <v>39119</v>
      </c>
      <c r="D781" s="2002">
        <v>10.65</v>
      </c>
    </row>
    <row r="782" spans="3:4">
      <c r="C782" s="2003">
        <v>39120</v>
      </c>
      <c r="D782" s="2002">
        <v>10.32</v>
      </c>
    </row>
    <row r="783" spans="3:4">
      <c r="C783" s="2003">
        <v>39121</v>
      </c>
      <c r="D783" s="2002">
        <v>10.44</v>
      </c>
    </row>
    <row r="784" spans="3:4">
      <c r="C784" s="2003">
        <v>39122</v>
      </c>
      <c r="D784" s="2002">
        <v>11.1</v>
      </c>
    </row>
    <row r="785" spans="3:4">
      <c r="C785" s="2003">
        <v>39125</v>
      </c>
      <c r="D785" s="2002">
        <v>11.61</v>
      </c>
    </row>
    <row r="786" spans="3:4">
      <c r="C786" s="2003">
        <v>39126</v>
      </c>
      <c r="D786" s="2002">
        <v>10.34</v>
      </c>
    </row>
    <row r="787" spans="3:4">
      <c r="C787" s="2003">
        <v>39127</v>
      </c>
      <c r="D787" s="2002">
        <v>10.23</v>
      </c>
    </row>
    <row r="788" spans="3:4">
      <c r="C788" s="2003">
        <v>39128</v>
      </c>
      <c r="D788" s="2002">
        <v>10.220000000000001</v>
      </c>
    </row>
    <row r="789" spans="3:4">
      <c r="C789" s="2003">
        <v>39129</v>
      </c>
      <c r="D789" s="2002">
        <v>10.02</v>
      </c>
    </row>
    <row r="790" spans="3:4">
      <c r="C790" s="2003">
        <v>39133</v>
      </c>
      <c r="D790" s="2002">
        <v>10.24</v>
      </c>
    </row>
    <row r="791" spans="3:4">
      <c r="C791" s="2003">
        <v>39134</v>
      </c>
      <c r="D791" s="2002">
        <v>10.199999999999999</v>
      </c>
    </row>
    <row r="792" spans="3:4">
      <c r="C792" s="2003">
        <v>39135</v>
      </c>
      <c r="D792" s="2002">
        <v>10.18</v>
      </c>
    </row>
    <row r="793" spans="3:4">
      <c r="C793" s="2003">
        <v>39136</v>
      </c>
      <c r="D793" s="2002">
        <v>10.58</v>
      </c>
    </row>
    <row r="794" spans="3:4">
      <c r="C794" s="2003">
        <v>39139</v>
      </c>
      <c r="D794" s="2002">
        <v>11.15</v>
      </c>
    </row>
    <row r="795" spans="3:4">
      <c r="C795" s="2003">
        <v>39140</v>
      </c>
      <c r="D795" s="2002">
        <v>18.309999999999999</v>
      </c>
    </row>
    <row r="796" spans="3:4">
      <c r="C796" s="2003">
        <v>39141</v>
      </c>
      <c r="D796" s="2002">
        <v>15.42</v>
      </c>
    </row>
    <row r="797" spans="3:4">
      <c r="C797" s="2003">
        <v>39142</v>
      </c>
      <c r="D797" s="2002">
        <v>15.82</v>
      </c>
    </row>
    <row r="798" spans="3:4">
      <c r="C798" s="2003">
        <v>39143</v>
      </c>
      <c r="D798" s="2002">
        <v>18.61</v>
      </c>
    </row>
    <row r="799" spans="3:4">
      <c r="C799" s="2003">
        <v>39146</v>
      </c>
      <c r="D799" s="2002">
        <v>19.63</v>
      </c>
    </row>
    <row r="800" spans="3:4">
      <c r="C800" s="2003">
        <v>39147</v>
      </c>
      <c r="D800" s="2002">
        <v>15.96</v>
      </c>
    </row>
    <row r="801" spans="3:4">
      <c r="C801" s="2003">
        <v>39148</v>
      </c>
      <c r="D801" s="2002">
        <v>15.24</v>
      </c>
    </row>
    <row r="802" spans="3:4">
      <c r="C802" s="2003">
        <v>39149</v>
      </c>
      <c r="D802" s="2002">
        <v>14.29</v>
      </c>
    </row>
    <row r="803" spans="3:4">
      <c r="C803" s="2003">
        <v>39150</v>
      </c>
      <c r="D803" s="2002">
        <v>14.09</v>
      </c>
    </row>
    <row r="804" spans="3:4">
      <c r="C804" s="2003">
        <v>39153</v>
      </c>
      <c r="D804" s="2002">
        <v>13.99</v>
      </c>
    </row>
    <row r="805" spans="3:4">
      <c r="C805" s="2003">
        <v>39154</v>
      </c>
      <c r="D805" s="2002">
        <v>18.13</v>
      </c>
    </row>
    <row r="806" spans="3:4">
      <c r="C806" s="2003">
        <v>39155</v>
      </c>
      <c r="D806" s="2002">
        <v>17.27</v>
      </c>
    </row>
    <row r="807" spans="3:4">
      <c r="C807" s="2003">
        <v>39156</v>
      </c>
      <c r="D807" s="2002">
        <v>16.43</v>
      </c>
    </row>
    <row r="808" spans="3:4">
      <c r="C808" s="2003">
        <v>39157</v>
      </c>
      <c r="D808" s="2002">
        <v>16.79</v>
      </c>
    </row>
    <row r="809" spans="3:4">
      <c r="C809" s="2003">
        <v>39160</v>
      </c>
      <c r="D809" s="2002">
        <v>14.59</v>
      </c>
    </row>
    <row r="810" spans="3:4">
      <c r="C810" s="2003">
        <v>39161</v>
      </c>
      <c r="D810" s="2002">
        <v>13.27</v>
      </c>
    </row>
    <row r="811" spans="3:4">
      <c r="C811" s="2003">
        <v>39162</v>
      </c>
      <c r="D811" s="2002">
        <v>12.19</v>
      </c>
    </row>
    <row r="812" spans="3:4">
      <c r="C812" s="2003">
        <v>39163</v>
      </c>
      <c r="D812" s="2002">
        <v>12.93</v>
      </c>
    </row>
    <row r="813" spans="3:4">
      <c r="C813" s="2003">
        <v>39164</v>
      </c>
      <c r="D813" s="2002">
        <v>12.95</v>
      </c>
    </row>
    <row r="814" spans="3:4">
      <c r="C814" s="2003">
        <v>39167</v>
      </c>
      <c r="D814" s="2002">
        <v>13.16</v>
      </c>
    </row>
    <row r="815" spans="3:4">
      <c r="C815" s="2003">
        <v>39168</v>
      </c>
      <c r="D815" s="2002">
        <v>13.48</v>
      </c>
    </row>
    <row r="816" spans="3:4">
      <c r="C816" s="2003">
        <v>39169</v>
      </c>
      <c r="D816" s="2002">
        <v>14.98</v>
      </c>
    </row>
    <row r="817" spans="3:4">
      <c r="C817" s="2003">
        <v>39170</v>
      </c>
      <c r="D817" s="2002">
        <v>15.14</v>
      </c>
    </row>
    <row r="818" spans="3:4">
      <c r="C818" s="2003">
        <v>39171</v>
      </c>
      <c r="D818" s="2002">
        <v>14.64</v>
      </c>
    </row>
    <row r="819" spans="3:4">
      <c r="C819" s="2003">
        <v>39174</v>
      </c>
      <c r="D819" s="2002">
        <v>14.53</v>
      </c>
    </row>
    <row r="820" spans="3:4">
      <c r="C820" s="2003">
        <v>39175</v>
      </c>
      <c r="D820" s="2002">
        <v>13.46</v>
      </c>
    </row>
    <row r="821" spans="3:4">
      <c r="C821" s="2003">
        <v>39176</v>
      </c>
      <c r="D821" s="2002">
        <v>13.24</v>
      </c>
    </row>
    <row r="822" spans="3:4">
      <c r="C822" s="2003">
        <v>39177</v>
      </c>
      <c r="D822" s="2002">
        <v>13.23</v>
      </c>
    </row>
    <row r="823" spans="3:4">
      <c r="C823" s="2003">
        <v>39181</v>
      </c>
      <c r="D823" s="2002">
        <v>13.14</v>
      </c>
    </row>
    <row r="824" spans="3:4">
      <c r="C824" s="2003">
        <v>39182</v>
      </c>
      <c r="D824" s="2002">
        <v>12.68</v>
      </c>
    </row>
    <row r="825" spans="3:4">
      <c r="C825" s="2003">
        <v>39183</v>
      </c>
      <c r="D825" s="2002">
        <v>13.49</v>
      </c>
    </row>
    <row r="826" spans="3:4">
      <c r="C826" s="2003">
        <v>39184</v>
      </c>
      <c r="D826" s="2002">
        <v>12.71</v>
      </c>
    </row>
    <row r="827" spans="3:4">
      <c r="C827" s="2003">
        <v>39185</v>
      </c>
      <c r="D827" s="2002">
        <v>12.2</v>
      </c>
    </row>
    <row r="828" spans="3:4">
      <c r="C828" s="2003">
        <v>39188</v>
      </c>
      <c r="D828" s="2002">
        <v>11.98</v>
      </c>
    </row>
    <row r="829" spans="3:4">
      <c r="C829" s="2003">
        <v>39189</v>
      </c>
      <c r="D829" s="2002">
        <v>12.14</v>
      </c>
    </row>
    <row r="830" spans="3:4">
      <c r="C830" s="2003">
        <v>39190</v>
      </c>
      <c r="D830" s="2002">
        <v>12.42</v>
      </c>
    </row>
    <row r="831" spans="3:4">
      <c r="C831" s="2003">
        <v>39191</v>
      </c>
      <c r="D831" s="2002">
        <v>12.54</v>
      </c>
    </row>
    <row r="832" spans="3:4">
      <c r="C832" s="2003">
        <v>39192</v>
      </c>
      <c r="D832" s="2002">
        <v>12.07</v>
      </c>
    </row>
    <row r="833" spans="3:4">
      <c r="C833" s="2003">
        <v>39195</v>
      </c>
      <c r="D833" s="2002">
        <v>13.04</v>
      </c>
    </row>
    <row r="834" spans="3:4">
      <c r="C834" s="2003">
        <v>39196</v>
      </c>
      <c r="D834" s="2002">
        <v>13.12</v>
      </c>
    </row>
    <row r="835" spans="3:4">
      <c r="C835" s="2003">
        <v>39197</v>
      </c>
      <c r="D835" s="2002">
        <v>13.21</v>
      </c>
    </row>
    <row r="836" spans="3:4">
      <c r="C836" s="2003">
        <v>39198</v>
      </c>
      <c r="D836" s="2002">
        <v>12.79</v>
      </c>
    </row>
    <row r="837" spans="3:4">
      <c r="C837" s="2003">
        <v>39199</v>
      </c>
      <c r="D837" s="2002">
        <v>12.45</v>
      </c>
    </row>
    <row r="838" spans="3:4">
      <c r="C838" s="2003">
        <v>39202</v>
      </c>
      <c r="D838" s="2002">
        <v>14.22</v>
      </c>
    </row>
    <row r="839" spans="3:4">
      <c r="C839" s="2003">
        <v>39203</v>
      </c>
      <c r="D839" s="2002">
        <v>13.51</v>
      </c>
    </row>
    <row r="840" spans="3:4">
      <c r="C840" s="2003">
        <v>39204</v>
      </c>
      <c r="D840" s="2002">
        <v>13.08</v>
      </c>
    </row>
    <row r="841" spans="3:4">
      <c r="C841" s="2003">
        <v>39205</v>
      </c>
      <c r="D841" s="2002">
        <v>13.09</v>
      </c>
    </row>
    <row r="842" spans="3:4">
      <c r="C842" s="2003">
        <v>39206</v>
      </c>
      <c r="D842" s="2002">
        <v>12.91</v>
      </c>
    </row>
    <row r="843" spans="3:4">
      <c r="C843" s="2003">
        <v>39209</v>
      </c>
      <c r="D843" s="2002">
        <v>13.15</v>
      </c>
    </row>
    <row r="844" spans="3:4">
      <c r="C844" s="2003">
        <v>39210</v>
      </c>
      <c r="D844" s="2002">
        <v>13.21</v>
      </c>
    </row>
    <row r="845" spans="3:4">
      <c r="C845" s="2003">
        <v>39211</v>
      </c>
      <c r="D845" s="2002">
        <v>12.88</v>
      </c>
    </row>
    <row r="846" spans="3:4">
      <c r="C846" s="2003">
        <v>39212</v>
      </c>
      <c r="D846" s="2002">
        <v>13.6</v>
      </c>
    </row>
    <row r="847" spans="3:4">
      <c r="C847" s="2003">
        <v>39213</v>
      </c>
      <c r="D847" s="2002">
        <v>12.95</v>
      </c>
    </row>
    <row r="848" spans="3:4">
      <c r="C848" s="2003">
        <v>39216</v>
      </c>
      <c r="D848" s="2002">
        <v>13.96</v>
      </c>
    </row>
    <row r="849" spans="3:4">
      <c r="C849" s="2003">
        <v>39217</v>
      </c>
      <c r="D849" s="2002">
        <v>14.01</v>
      </c>
    </row>
    <row r="850" spans="3:4">
      <c r="C850" s="2003">
        <v>39218</v>
      </c>
      <c r="D850" s="2002">
        <v>13.5</v>
      </c>
    </row>
    <row r="851" spans="3:4">
      <c r="C851" s="2003">
        <v>39219</v>
      </c>
      <c r="D851" s="2002">
        <v>13.51</v>
      </c>
    </row>
    <row r="852" spans="3:4">
      <c r="C852" s="2003">
        <v>39220</v>
      </c>
      <c r="D852" s="2002">
        <v>12.76</v>
      </c>
    </row>
    <row r="853" spans="3:4">
      <c r="C853" s="2003">
        <v>39223</v>
      </c>
      <c r="D853" s="2002">
        <v>13.3</v>
      </c>
    </row>
    <row r="854" spans="3:4">
      <c r="C854" s="2003">
        <v>39224</v>
      </c>
      <c r="D854" s="2002">
        <v>13.06</v>
      </c>
    </row>
    <row r="855" spans="3:4">
      <c r="C855" s="2003">
        <v>39225</v>
      </c>
      <c r="D855" s="2002">
        <v>13.24</v>
      </c>
    </row>
    <row r="856" spans="3:4">
      <c r="C856" s="2003">
        <v>39226</v>
      </c>
      <c r="D856" s="2002">
        <v>14.08</v>
      </c>
    </row>
    <row r="857" spans="3:4">
      <c r="C857" s="2003">
        <v>39227</v>
      </c>
      <c r="D857" s="2002">
        <v>13.34</v>
      </c>
    </row>
    <row r="858" spans="3:4">
      <c r="C858" s="2003">
        <v>39231</v>
      </c>
      <c r="D858" s="2002">
        <v>13.53</v>
      </c>
    </row>
    <row r="859" spans="3:4">
      <c r="C859" s="2003">
        <v>39232</v>
      </c>
      <c r="D859" s="2002">
        <v>12.83</v>
      </c>
    </row>
    <row r="860" spans="3:4">
      <c r="C860" s="2003">
        <v>39233</v>
      </c>
      <c r="D860" s="2002">
        <v>13.05</v>
      </c>
    </row>
    <row r="861" spans="3:4">
      <c r="C861" s="2003">
        <v>39234</v>
      </c>
      <c r="D861" s="2002">
        <v>12.78</v>
      </c>
    </row>
    <row r="862" spans="3:4">
      <c r="C862" s="2003">
        <v>39237</v>
      </c>
      <c r="D862" s="2002">
        <v>13.29</v>
      </c>
    </row>
    <row r="863" spans="3:4">
      <c r="C863" s="2003">
        <v>39238</v>
      </c>
      <c r="D863" s="2002">
        <v>13.63</v>
      </c>
    </row>
    <row r="864" spans="3:4">
      <c r="C864" s="2003">
        <v>39239</v>
      </c>
      <c r="D864" s="2002">
        <v>14.87</v>
      </c>
    </row>
    <row r="865" spans="3:4">
      <c r="C865" s="2003">
        <v>39240</v>
      </c>
      <c r="D865" s="2002">
        <v>17.059999999999999</v>
      </c>
    </row>
    <row r="866" spans="3:4">
      <c r="C866" s="2003">
        <v>39241</v>
      </c>
      <c r="D866" s="2002">
        <v>14.84</v>
      </c>
    </row>
    <row r="867" spans="3:4">
      <c r="C867" s="2003">
        <v>39244</v>
      </c>
      <c r="D867" s="2002">
        <v>14.71</v>
      </c>
    </row>
    <row r="868" spans="3:4">
      <c r="C868" s="2003">
        <v>39245</v>
      </c>
      <c r="D868" s="2002">
        <v>16.670000000000002</v>
      </c>
    </row>
    <row r="869" spans="3:4">
      <c r="C869" s="2003">
        <v>39246</v>
      </c>
      <c r="D869" s="2002">
        <v>14.73</v>
      </c>
    </row>
    <row r="870" spans="3:4">
      <c r="C870" s="2003">
        <v>39247</v>
      </c>
      <c r="D870" s="2002">
        <v>13.64</v>
      </c>
    </row>
    <row r="871" spans="3:4">
      <c r="C871" s="2003">
        <v>39248</v>
      </c>
      <c r="D871" s="2002">
        <v>13.94</v>
      </c>
    </row>
    <row r="872" spans="3:4">
      <c r="C872" s="2003">
        <v>39251</v>
      </c>
      <c r="D872" s="2002">
        <v>13.42</v>
      </c>
    </row>
    <row r="873" spans="3:4">
      <c r="C873" s="2003">
        <v>39252</v>
      </c>
      <c r="D873" s="2002">
        <v>12.85</v>
      </c>
    </row>
    <row r="874" spans="3:4">
      <c r="C874" s="2003">
        <v>39253</v>
      </c>
      <c r="D874" s="2002">
        <v>14.67</v>
      </c>
    </row>
    <row r="875" spans="3:4">
      <c r="C875" s="2003">
        <v>39254</v>
      </c>
      <c r="D875" s="2002">
        <v>14.21</v>
      </c>
    </row>
    <row r="876" spans="3:4">
      <c r="C876" s="2003">
        <v>39255</v>
      </c>
      <c r="D876" s="2002">
        <v>15.75</v>
      </c>
    </row>
    <row r="877" spans="3:4">
      <c r="C877" s="2003">
        <v>39258</v>
      </c>
      <c r="D877" s="2002">
        <v>16.649999999999999</v>
      </c>
    </row>
    <row r="878" spans="3:4">
      <c r="C878" s="2003">
        <v>39259</v>
      </c>
      <c r="D878" s="2002">
        <v>18.89</v>
      </c>
    </row>
    <row r="879" spans="3:4">
      <c r="C879" s="2003">
        <v>39260</v>
      </c>
      <c r="D879" s="2002">
        <v>15.53</v>
      </c>
    </row>
    <row r="880" spans="3:4">
      <c r="C880" s="2003">
        <v>39261</v>
      </c>
      <c r="D880" s="2002">
        <v>15.54</v>
      </c>
    </row>
    <row r="881" spans="3:4">
      <c r="C881" s="2003">
        <v>39262</v>
      </c>
      <c r="D881" s="2002">
        <v>16.23</v>
      </c>
    </row>
    <row r="882" spans="3:4">
      <c r="C882" s="2003">
        <v>39265</v>
      </c>
      <c r="D882" s="2002">
        <v>15.4</v>
      </c>
    </row>
    <row r="883" spans="3:4">
      <c r="C883" s="2003">
        <v>39266</v>
      </c>
      <c r="D883" s="2002">
        <v>14.92</v>
      </c>
    </row>
    <row r="884" spans="3:4">
      <c r="C884" s="2003">
        <v>39268</v>
      </c>
      <c r="D884" s="2002">
        <v>15.48</v>
      </c>
    </row>
    <row r="885" spans="3:4">
      <c r="C885" s="2003">
        <v>39269</v>
      </c>
      <c r="D885" s="2002">
        <v>14.72</v>
      </c>
    </row>
    <row r="886" spans="3:4">
      <c r="C886" s="2003">
        <v>39272</v>
      </c>
      <c r="D886" s="2002">
        <v>15.16</v>
      </c>
    </row>
    <row r="887" spans="3:4">
      <c r="C887" s="2003">
        <v>39273</v>
      </c>
      <c r="D887" s="2002">
        <v>17.57</v>
      </c>
    </row>
    <row r="888" spans="3:4">
      <c r="C888" s="2003">
        <v>39274</v>
      </c>
      <c r="D888" s="2002">
        <v>16.64</v>
      </c>
    </row>
    <row r="889" spans="3:4">
      <c r="C889" s="2003">
        <v>39275</v>
      </c>
      <c r="D889" s="2002">
        <v>15.54</v>
      </c>
    </row>
    <row r="890" spans="3:4">
      <c r="C890" s="2003">
        <v>39276</v>
      </c>
      <c r="D890" s="2002">
        <v>15.15</v>
      </c>
    </row>
    <row r="891" spans="3:4">
      <c r="C891" s="2003">
        <v>39279</v>
      </c>
      <c r="D891" s="2002">
        <v>15.59</v>
      </c>
    </row>
    <row r="892" spans="3:4">
      <c r="C892" s="2003">
        <v>39280</v>
      </c>
      <c r="D892" s="2002">
        <v>15.63</v>
      </c>
    </row>
    <row r="893" spans="3:4">
      <c r="C893" s="2003">
        <v>39281</v>
      </c>
      <c r="D893" s="2002">
        <v>16</v>
      </c>
    </row>
    <row r="894" spans="3:4">
      <c r="C894" s="2003">
        <v>39282</v>
      </c>
      <c r="D894" s="2002">
        <v>15.23</v>
      </c>
    </row>
    <row r="895" spans="3:4">
      <c r="C895" s="2003">
        <v>39283</v>
      </c>
      <c r="D895" s="2002">
        <v>16.95</v>
      </c>
    </row>
    <row r="896" spans="3:4">
      <c r="C896" s="2003">
        <v>39286</v>
      </c>
      <c r="D896" s="2002">
        <v>16.809999999999999</v>
      </c>
    </row>
    <row r="897" spans="3:4">
      <c r="C897" s="2003">
        <v>39287</v>
      </c>
      <c r="D897" s="2002">
        <v>18.55</v>
      </c>
    </row>
    <row r="898" spans="3:4">
      <c r="C898" s="2003">
        <v>39288</v>
      </c>
      <c r="D898" s="2002">
        <v>18.100000000000001</v>
      </c>
    </row>
    <row r="899" spans="3:4">
      <c r="C899" s="2003">
        <v>39289</v>
      </c>
      <c r="D899" s="2002">
        <v>20.74</v>
      </c>
    </row>
    <row r="900" spans="3:4">
      <c r="C900" s="2003">
        <v>39290</v>
      </c>
      <c r="D900" s="2002">
        <v>24.17</v>
      </c>
    </row>
    <row r="901" spans="3:4">
      <c r="C901" s="2003">
        <v>39293</v>
      </c>
      <c r="D901" s="2002">
        <v>20.87</v>
      </c>
    </row>
    <row r="902" spans="3:4">
      <c r="C902" s="2003">
        <v>39294</v>
      </c>
      <c r="D902" s="2002">
        <v>23.52</v>
      </c>
    </row>
    <row r="903" spans="3:4">
      <c r="C903" s="2003">
        <v>39295</v>
      </c>
      <c r="D903" s="2002">
        <v>23.67</v>
      </c>
    </row>
    <row r="904" spans="3:4">
      <c r="C904" s="2003">
        <v>39296</v>
      </c>
      <c r="D904" s="2002">
        <v>21.22</v>
      </c>
    </row>
    <row r="905" spans="3:4">
      <c r="C905" s="2003">
        <v>39297</v>
      </c>
      <c r="D905" s="2002">
        <v>25.16</v>
      </c>
    </row>
    <row r="906" spans="3:4">
      <c r="C906" s="2003">
        <v>39300</v>
      </c>
      <c r="D906" s="2002">
        <v>22.94</v>
      </c>
    </row>
    <row r="907" spans="3:4">
      <c r="C907" s="2003">
        <v>39301</v>
      </c>
      <c r="D907" s="2002">
        <v>21.56</v>
      </c>
    </row>
    <row r="908" spans="3:4">
      <c r="C908" s="2003">
        <v>39302</v>
      </c>
      <c r="D908" s="2002">
        <v>21.45</v>
      </c>
    </row>
    <row r="909" spans="3:4">
      <c r="C909" s="2003">
        <v>39303</v>
      </c>
      <c r="D909" s="2002">
        <v>26.48</v>
      </c>
    </row>
    <row r="910" spans="3:4">
      <c r="C910" s="2003">
        <v>39304</v>
      </c>
      <c r="D910" s="2002">
        <v>28.3</v>
      </c>
    </row>
    <row r="911" spans="3:4">
      <c r="C911" s="2003">
        <v>39307</v>
      </c>
      <c r="D911" s="2002">
        <v>26.57</v>
      </c>
    </row>
    <row r="912" spans="3:4">
      <c r="C912" s="2003">
        <v>39308</v>
      </c>
      <c r="D912" s="2002">
        <v>27.68</v>
      </c>
    </row>
    <row r="913" spans="3:4">
      <c r="C913" s="2003">
        <v>39309</v>
      </c>
      <c r="D913" s="2002">
        <v>30.67</v>
      </c>
    </row>
    <row r="914" spans="3:4">
      <c r="C914" s="2003">
        <v>39310</v>
      </c>
      <c r="D914" s="2002">
        <v>30.83</v>
      </c>
    </row>
    <row r="915" spans="3:4">
      <c r="C915" s="2003">
        <v>39311</v>
      </c>
      <c r="D915" s="2002">
        <v>29.99</v>
      </c>
    </row>
    <row r="916" spans="3:4">
      <c r="C916" s="2003">
        <v>39314</v>
      </c>
      <c r="D916" s="2002">
        <v>26.33</v>
      </c>
    </row>
    <row r="917" spans="3:4">
      <c r="C917" s="2003">
        <v>39315</v>
      </c>
      <c r="D917" s="2002">
        <v>25.25</v>
      </c>
    </row>
    <row r="918" spans="3:4">
      <c r="C918" s="2003">
        <v>39316</v>
      </c>
      <c r="D918" s="2002">
        <v>22.89</v>
      </c>
    </row>
    <row r="919" spans="3:4">
      <c r="C919" s="2003">
        <v>39317</v>
      </c>
      <c r="D919" s="2002">
        <v>22.62</v>
      </c>
    </row>
    <row r="920" spans="3:4">
      <c r="C920" s="2003">
        <v>39318</v>
      </c>
      <c r="D920" s="2002">
        <v>20.72</v>
      </c>
    </row>
    <row r="921" spans="3:4">
      <c r="C921" s="2003">
        <v>39321</v>
      </c>
      <c r="D921" s="2002">
        <v>22.72</v>
      </c>
    </row>
    <row r="922" spans="3:4">
      <c r="C922" s="2003">
        <v>39322</v>
      </c>
      <c r="D922" s="2002">
        <v>26.3</v>
      </c>
    </row>
    <row r="923" spans="3:4">
      <c r="C923" s="2003">
        <v>39323</v>
      </c>
      <c r="D923" s="2002">
        <v>23.81</v>
      </c>
    </row>
    <row r="924" spans="3:4">
      <c r="C924" s="2003">
        <v>39324</v>
      </c>
      <c r="D924" s="2002">
        <v>25.06</v>
      </c>
    </row>
    <row r="925" spans="3:4">
      <c r="C925" s="2003">
        <v>39325</v>
      </c>
      <c r="D925" s="2002">
        <v>23.38</v>
      </c>
    </row>
    <row r="926" spans="3:4">
      <c r="C926" s="2003">
        <v>39329</v>
      </c>
      <c r="D926" s="2002">
        <v>22.78</v>
      </c>
    </row>
    <row r="927" spans="3:4">
      <c r="C927" s="2003">
        <v>39330</v>
      </c>
      <c r="D927" s="2002">
        <v>24.58</v>
      </c>
    </row>
    <row r="928" spans="3:4">
      <c r="C928" s="2003">
        <v>39331</v>
      </c>
      <c r="D928" s="2002">
        <v>23.99</v>
      </c>
    </row>
    <row r="929" spans="3:4">
      <c r="C929" s="2003">
        <v>39332</v>
      </c>
      <c r="D929" s="2002">
        <v>26.23</v>
      </c>
    </row>
    <row r="930" spans="3:4">
      <c r="C930" s="2003">
        <v>39335</v>
      </c>
      <c r="D930" s="2002">
        <v>27.38</v>
      </c>
    </row>
    <row r="931" spans="3:4">
      <c r="C931" s="2003">
        <v>39336</v>
      </c>
      <c r="D931" s="2002">
        <v>25.27</v>
      </c>
    </row>
    <row r="932" spans="3:4">
      <c r="C932" s="2003">
        <v>39337</v>
      </c>
      <c r="D932" s="2002">
        <v>24.96</v>
      </c>
    </row>
    <row r="933" spans="3:4">
      <c r="C933" s="2003">
        <v>39338</v>
      </c>
      <c r="D933" s="2002">
        <v>24.76</v>
      </c>
    </row>
    <row r="934" spans="3:4">
      <c r="C934" s="2003">
        <v>39339</v>
      </c>
      <c r="D934" s="2002">
        <v>24.92</v>
      </c>
    </row>
    <row r="935" spans="3:4">
      <c r="C935" s="2003">
        <v>39342</v>
      </c>
      <c r="D935" s="2002">
        <v>26.48</v>
      </c>
    </row>
    <row r="936" spans="3:4">
      <c r="C936" s="2003">
        <v>39343</v>
      </c>
      <c r="D936" s="2002">
        <v>20.350000000000001</v>
      </c>
    </row>
    <row r="937" spans="3:4">
      <c r="C937" s="2003">
        <v>39344</v>
      </c>
      <c r="D937" s="2002">
        <v>20.03</v>
      </c>
    </row>
    <row r="938" spans="3:4">
      <c r="C938" s="2003">
        <v>39345</v>
      </c>
      <c r="D938" s="2002">
        <v>20.45</v>
      </c>
    </row>
    <row r="939" spans="3:4">
      <c r="C939" s="2003">
        <v>39346</v>
      </c>
      <c r="D939" s="2002">
        <v>19</v>
      </c>
    </row>
    <row r="940" spans="3:4">
      <c r="C940" s="2003">
        <v>39349</v>
      </c>
      <c r="D940" s="2002">
        <v>19.37</v>
      </c>
    </row>
    <row r="941" spans="3:4">
      <c r="C941" s="2003">
        <v>39350</v>
      </c>
      <c r="D941" s="2002">
        <v>18.600000000000001</v>
      </c>
    </row>
    <row r="942" spans="3:4">
      <c r="C942" s="2003">
        <v>39351</v>
      </c>
      <c r="D942" s="2002">
        <v>17.63</v>
      </c>
    </row>
    <row r="943" spans="3:4">
      <c r="C943" s="2003">
        <v>39352</v>
      </c>
      <c r="D943" s="2002">
        <v>17</v>
      </c>
    </row>
    <row r="944" spans="3:4">
      <c r="C944" s="2003">
        <v>39353</v>
      </c>
      <c r="D944" s="2002">
        <v>18</v>
      </c>
    </row>
    <row r="945" spans="3:4">
      <c r="C945" s="2003">
        <v>39356</v>
      </c>
      <c r="D945" s="2002">
        <v>17.84</v>
      </c>
    </row>
    <row r="946" spans="3:4">
      <c r="C946" s="2003">
        <v>39357</v>
      </c>
      <c r="D946" s="2002">
        <v>18.489999999999998</v>
      </c>
    </row>
    <row r="947" spans="3:4">
      <c r="C947" s="2003">
        <v>39358</v>
      </c>
      <c r="D947" s="2002">
        <v>18.8</v>
      </c>
    </row>
    <row r="948" spans="3:4">
      <c r="C948" s="2003">
        <v>39359</v>
      </c>
      <c r="D948" s="2002">
        <v>18.440000000000001</v>
      </c>
    </row>
    <row r="949" spans="3:4">
      <c r="C949" s="2003">
        <v>39360</v>
      </c>
      <c r="D949" s="2002">
        <v>16.91</v>
      </c>
    </row>
    <row r="950" spans="3:4">
      <c r="C950" s="2003">
        <v>39363</v>
      </c>
      <c r="D950" s="2002">
        <v>17.46</v>
      </c>
    </row>
    <row r="951" spans="3:4">
      <c r="C951" s="2003">
        <v>39364</v>
      </c>
      <c r="D951" s="2002">
        <v>16.12</v>
      </c>
    </row>
    <row r="952" spans="3:4">
      <c r="C952" s="2003">
        <v>39365</v>
      </c>
      <c r="D952" s="2002">
        <v>16.670000000000002</v>
      </c>
    </row>
    <row r="953" spans="3:4">
      <c r="C953" s="2003">
        <v>39366</v>
      </c>
      <c r="D953" s="2002">
        <v>18.88</v>
      </c>
    </row>
    <row r="954" spans="3:4">
      <c r="C954" s="2003">
        <v>39367</v>
      </c>
      <c r="D954" s="2002">
        <v>17.73</v>
      </c>
    </row>
    <row r="955" spans="3:4">
      <c r="C955" s="2003">
        <v>39370</v>
      </c>
      <c r="D955" s="2002">
        <v>19.25</v>
      </c>
    </row>
    <row r="956" spans="3:4">
      <c r="C956" s="2003">
        <v>39371</v>
      </c>
      <c r="D956" s="2002">
        <v>20.02</v>
      </c>
    </row>
    <row r="957" spans="3:4">
      <c r="C957" s="2003">
        <v>39372</v>
      </c>
      <c r="D957" s="2002">
        <v>18.54</v>
      </c>
    </row>
    <row r="958" spans="3:4">
      <c r="C958" s="2003">
        <v>39373</v>
      </c>
      <c r="D958" s="2002">
        <v>18.5</v>
      </c>
    </row>
    <row r="959" spans="3:4">
      <c r="C959" s="2003">
        <v>39374</v>
      </c>
      <c r="D959" s="2002">
        <v>22.96</v>
      </c>
    </row>
    <row r="960" spans="3:4">
      <c r="C960" s="2003">
        <v>39377</v>
      </c>
      <c r="D960" s="2002">
        <v>21.64</v>
      </c>
    </row>
    <row r="961" spans="3:4">
      <c r="C961" s="2003">
        <v>39378</v>
      </c>
      <c r="D961" s="2002">
        <v>20.41</v>
      </c>
    </row>
    <row r="962" spans="3:4">
      <c r="C962" s="2003">
        <v>39379</v>
      </c>
      <c r="D962" s="2002">
        <v>20.8</v>
      </c>
    </row>
    <row r="963" spans="3:4">
      <c r="C963" s="2003">
        <v>39380</v>
      </c>
      <c r="D963" s="2002">
        <v>21.17</v>
      </c>
    </row>
    <row r="964" spans="3:4">
      <c r="C964" s="2003">
        <v>39381</v>
      </c>
      <c r="D964" s="2002">
        <v>19.559999999999999</v>
      </c>
    </row>
    <row r="965" spans="3:4">
      <c r="C965" s="2003">
        <v>39384</v>
      </c>
      <c r="D965" s="2002">
        <v>19.87</v>
      </c>
    </row>
    <row r="966" spans="3:4">
      <c r="C966" s="2003">
        <v>39385</v>
      </c>
      <c r="D966" s="2002">
        <v>21.07</v>
      </c>
    </row>
    <row r="967" spans="3:4">
      <c r="C967" s="2003">
        <v>39386</v>
      </c>
      <c r="D967" s="2002">
        <v>18.53</v>
      </c>
    </row>
    <row r="968" spans="3:4">
      <c r="C968" s="2003">
        <v>39387</v>
      </c>
      <c r="D968" s="2002">
        <v>23.21</v>
      </c>
    </row>
    <row r="969" spans="3:4">
      <c r="C969" s="2003">
        <v>39388</v>
      </c>
      <c r="D969" s="2002">
        <v>23.01</v>
      </c>
    </row>
    <row r="970" spans="3:4">
      <c r="C970" s="2003">
        <v>39391</v>
      </c>
      <c r="D970" s="2002">
        <v>24.31</v>
      </c>
    </row>
    <row r="971" spans="3:4">
      <c r="C971" s="2003">
        <v>39392</v>
      </c>
      <c r="D971" s="2002">
        <v>21.39</v>
      </c>
    </row>
    <row r="972" spans="3:4">
      <c r="C972" s="2003">
        <v>39393</v>
      </c>
      <c r="D972" s="2002">
        <v>26.49</v>
      </c>
    </row>
    <row r="973" spans="3:4">
      <c r="C973" s="2003">
        <v>39394</v>
      </c>
      <c r="D973" s="2002">
        <v>26.16</v>
      </c>
    </row>
    <row r="974" spans="3:4">
      <c r="C974" s="2003">
        <v>39395</v>
      </c>
      <c r="D974" s="2002">
        <v>28.5</v>
      </c>
    </row>
    <row r="975" spans="3:4">
      <c r="C975" s="2003">
        <v>39398</v>
      </c>
      <c r="D975" s="2002">
        <v>31.09</v>
      </c>
    </row>
    <row r="976" spans="3:4">
      <c r="C976" s="2003">
        <v>39399</v>
      </c>
      <c r="D976" s="2002">
        <v>24.1</v>
      </c>
    </row>
    <row r="977" spans="3:4">
      <c r="C977" s="2003">
        <v>39400</v>
      </c>
      <c r="D977" s="2002">
        <v>25.94</v>
      </c>
    </row>
    <row r="978" spans="3:4">
      <c r="C978" s="2003">
        <v>39401</v>
      </c>
      <c r="D978" s="2002">
        <v>28.06</v>
      </c>
    </row>
    <row r="979" spans="3:4">
      <c r="C979" s="2003">
        <v>39402</v>
      </c>
      <c r="D979" s="2002">
        <v>25.49</v>
      </c>
    </row>
    <row r="980" spans="3:4">
      <c r="C980" s="2003">
        <v>39405</v>
      </c>
      <c r="D980" s="2002">
        <v>26.01</v>
      </c>
    </row>
    <row r="981" spans="3:4">
      <c r="C981" s="2003">
        <v>39406</v>
      </c>
      <c r="D981" s="2002">
        <v>24.88</v>
      </c>
    </row>
    <row r="982" spans="3:4">
      <c r="C982" s="2003">
        <v>39407</v>
      </c>
      <c r="D982" s="2002">
        <v>26.84</v>
      </c>
    </row>
    <row r="983" spans="3:4">
      <c r="C983" s="2003">
        <v>39409</v>
      </c>
      <c r="D983" s="2002">
        <v>25.61</v>
      </c>
    </row>
    <row r="984" spans="3:4">
      <c r="C984" s="2003">
        <v>39412</v>
      </c>
      <c r="D984" s="2002">
        <v>28.91</v>
      </c>
    </row>
    <row r="985" spans="3:4">
      <c r="C985" s="2003">
        <v>39413</v>
      </c>
      <c r="D985" s="2002">
        <v>26.28</v>
      </c>
    </row>
    <row r="986" spans="3:4">
      <c r="C986" s="2003">
        <v>39414</v>
      </c>
      <c r="D986" s="2002">
        <v>24.11</v>
      </c>
    </row>
    <row r="987" spans="3:4">
      <c r="C987" s="2003">
        <v>39415</v>
      </c>
      <c r="D987" s="2002">
        <v>23.97</v>
      </c>
    </row>
    <row r="988" spans="3:4">
      <c r="C988" s="2003">
        <v>39416</v>
      </c>
      <c r="D988" s="2002">
        <v>22.87</v>
      </c>
    </row>
    <row r="989" spans="3:4">
      <c r="C989" s="2003">
        <v>39419</v>
      </c>
      <c r="D989" s="2002">
        <v>23.61</v>
      </c>
    </row>
    <row r="990" spans="3:4">
      <c r="C990" s="2003">
        <v>39420</v>
      </c>
      <c r="D990" s="2002">
        <v>23.79</v>
      </c>
    </row>
    <row r="991" spans="3:4">
      <c r="C991" s="2003">
        <v>39421</v>
      </c>
      <c r="D991" s="2002">
        <v>22.53</v>
      </c>
    </row>
    <row r="992" spans="3:4">
      <c r="C992" s="2003">
        <v>39422</v>
      </c>
      <c r="D992" s="2002">
        <v>20.96</v>
      </c>
    </row>
    <row r="993" spans="3:5">
      <c r="C993" s="2003">
        <v>39423</v>
      </c>
      <c r="D993" s="2002">
        <v>20.85</v>
      </c>
    </row>
    <row r="994" spans="3:5">
      <c r="C994" s="2003">
        <v>39426</v>
      </c>
      <c r="D994" s="2002">
        <v>20.74</v>
      </c>
    </row>
    <row r="995" spans="3:5">
      <c r="C995" s="2003">
        <v>39427</v>
      </c>
      <c r="D995" s="2002">
        <v>23.59</v>
      </c>
    </row>
    <row r="996" spans="3:5">
      <c r="C996" s="2003">
        <v>39428</v>
      </c>
      <c r="D996" s="2002">
        <v>22.47</v>
      </c>
    </row>
    <row r="997" spans="3:5">
      <c r="C997" s="2003">
        <v>39429</v>
      </c>
      <c r="D997" s="2002">
        <v>22.56</v>
      </c>
    </row>
    <row r="998" spans="3:5">
      <c r="C998" s="2003">
        <v>39430</v>
      </c>
      <c r="D998" s="2002">
        <v>23.27</v>
      </c>
      <c r="E998" s="2005">
        <v>90</v>
      </c>
    </row>
    <row r="999" spans="3:5">
      <c r="C999" s="2003">
        <v>39433</v>
      </c>
      <c r="D999" s="2002">
        <v>24.52</v>
      </c>
      <c r="E999" s="1901">
        <f>E998</f>
        <v>90</v>
      </c>
    </row>
    <row r="1000" spans="3:5">
      <c r="C1000" s="2003">
        <v>39434</v>
      </c>
      <c r="D1000" s="2002">
        <v>22.64</v>
      </c>
      <c r="E1000" s="1901">
        <f t="shared" ref="E1000:E1063" si="0">E999</f>
        <v>90</v>
      </c>
    </row>
    <row r="1001" spans="3:5">
      <c r="C1001" s="2003">
        <v>39435</v>
      </c>
      <c r="D1001" s="2002">
        <v>21.68</v>
      </c>
      <c r="E1001" s="1901">
        <f t="shared" si="0"/>
        <v>90</v>
      </c>
    </row>
    <row r="1002" spans="3:5">
      <c r="C1002" s="2003">
        <v>39436</v>
      </c>
      <c r="D1002" s="2002">
        <v>20.58</v>
      </c>
      <c r="E1002" s="1901">
        <f t="shared" si="0"/>
        <v>90</v>
      </c>
    </row>
    <row r="1003" spans="3:5">
      <c r="C1003" s="2003">
        <v>39437</v>
      </c>
      <c r="D1003" s="2002">
        <v>18.47</v>
      </c>
      <c r="E1003" s="1901">
        <f t="shared" si="0"/>
        <v>90</v>
      </c>
    </row>
    <row r="1004" spans="3:5">
      <c r="C1004" s="2003">
        <v>39440</v>
      </c>
      <c r="D1004" s="2002">
        <v>18.600000000000001</v>
      </c>
      <c r="E1004" s="1901">
        <f t="shared" si="0"/>
        <v>90</v>
      </c>
    </row>
    <row r="1005" spans="3:5">
      <c r="C1005" s="2003">
        <v>39442</v>
      </c>
      <c r="D1005" s="2002">
        <v>18.66</v>
      </c>
      <c r="E1005" s="1901">
        <f t="shared" si="0"/>
        <v>90</v>
      </c>
    </row>
    <row r="1006" spans="3:5">
      <c r="C1006" s="2003">
        <v>39443</v>
      </c>
      <c r="D1006" s="2002">
        <v>20.260000000000002</v>
      </c>
      <c r="E1006" s="1901">
        <f t="shared" si="0"/>
        <v>90</v>
      </c>
    </row>
    <row r="1007" spans="3:5">
      <c r="C1007" s="2003">
        <v>39444</v>
      </c>
      <c r="D1007" s="2002">
        <v>20.74</v>
      </c>
      <c r="E1007" s="1901">
        <f t="shared" si="0"/>
        <v>90</v>
      </c>
    </row>
    <row r="1008" spans="3:5">
      <c r="C1008" s="2003">
        <v>39447</v>
      </c>
      <c r="D1008" s="2002">
        <v>22.5</v>
      </c>
      <c r="E1008" s="1901">
        <f t="shared" si="0"/>
        <v>90</v>
      </c>
    </row>
    <row r="1009" spans="2:5">
      <c r="B1009" s="1879" t="s">
        <v>37</v>
      </c>
      <c r="C1009" s="2003">
        <v>39449</v>
      </c>
      <c r="D1009" s="2002">
        <v>23.17</v>
      </c>
      <c r="E1009" s="1901">
        <f t="shared" si="0"/>
        <v>90</v>
      </c>
    </row>
    <row r="1010" spans="2:5">
      <c r="C1010" s="2003">
        <v>39450</v>
      </c>
      <c r="D1010" s="2002">
        <v>22.49</v>
      </c>
      <c r="E1010" s="1901">
        <f t="shared" si="0"/>
        <v>90</v>
      </c>
    </row>
    <row r="1011" spans="2:5">
      <c r="C1011" s="2003">
        <v>39451</v>
      </c>
      <c r="D1011" s="2002">
        <v>23.94</v>
      </c>
      <c r="E1011" s="1901">
        <f t="shared" si="0"/>
        <v>90</v>
      </c>
    </row>
    <row r="1012" spans="2:5">
      <c r="C1012" s="2003">
        <v>39454</v>
      </c>
      <c r="D1012" s="2002">
        <v>23.79</v>
      </c>
      <c r="E1012" s="1901">
        <f t="shared" si="0"/>
        <v>90</v>
      </c>
    </row>
    <row r="1013" spans="2:5">
      <c r="C1013" s="2003">
        <v>39455</v>
      </c>
      <c r="D1013" s="2002">
        <v>25.43</v>
      </c>
      <c r="E1013" s="1901">
        <f t="shared" si="0"/>
        <v>90</v>
      </c>
    </row>
    <row r="1014" spans="2:5">
      <c r="C1014" s="2003">
        <v>39456</v>
      </c>
      <c r="D1014" s="2002">
        <v>24.12</v>
      </c>
      <c r="E1014" s="1901">
        <f t="shared" si="0"/>
        <v>90</v>
      </c>
    </row>
    <row r="1015" spans="2:5">
      <c r="C1015" s="2003">
        <v>39457</v>
      </c>
      <c r="D1015" s="2002">
        <v>23.45</v>
      </c>
      <c r="E1015" s="1901">
        <f t="shared" si="0"/>
        <v>90</v>
      </c>
    </row>
    <row r="1016" spans="2:5">
      <c r="C1016" s="2003">
        <v>39458</v>
      </c>
      <c r="D1016" s="2002">
        <v>23.68</v>
      </c>
      <c r="E1016" s="1901">
        <f t="shared" si="0"/>
        <v>90</v>
      </c>
    </row>
    <row r="1017" spans="2:5">
      <c r="C1017" s="2003">
        <v>39461</v>
      </c>
      <c r="D1017" s="2002">
        <v>22.9</v>
      </c>
      <c r="E1017" s="1901">
        <f t="shared" si="0"/>
        <v>90</v>
      </c>
    </row>
    <row r="1018" spans="2:5">
      <c r="C1018" s="2003">
        <v>39462</v>
      </c>
      <c r="D1018" s="2002">
        <v>23.34</v>
      </c>
      <c r="E1018" s="1901">
        <f t="shared" si="0"/>
        <v>90</v>
      </c>
    </row>
    <row r="1019" spans="2:5">
      <c r="C1019" s="2003">
        <v>39463</v>
      </c>
      <c r="D1019" s="2002">
        <v>24.38</v>
      </c>
      <c r="E1019" s="1901">
        <f t="shared" si="0"/>
        <v>90</v>
      </c>
    </row>
    <row r="1020" spans="2:5">
      <c r="C1020" s="2003">
        <v>39464</v>
      </c>
      <c r="D1020" s="2002">
        <v>28.46</v>
      </c>
      <c r="E1020" s="1901">
        <f t="shared" si="0"/>
        <v>90</v>
      </c>
    </row>
    <row r="1021" spans="2:5">
      <c r="C1021" s="2003">
        <v>39465</v>
      </c>
      <c r="D1021" s="2002">
        <v>27.18</v>
      </c>
      <c r="E1021" s="1901">
        <f t="shared" si="0"/>
        <v>90</v>
      </c>
    </row>
    <row r="1022" spans="2:5">
      <c r="C1022" s="2003">
        <v>39469</v>
      </c>
      <c r="D1022" s="2002">
        <v>31.01</v>
      </c>
      <c r="E1022" s="1901">
        <f t="shared" si="0"/>
        <v>90</v>
      </c>
    </row>
    <row r="1023" spans="2:5">
      <c r="C1023" s="2003">
        <v>39470</v>
      </c>
      <c r="D1023" s="2002">
        <v>29.02</v>
      </c>
      <c r="E1023" s="1901">
        <f t="shared" si="0"/>
        <v>90</v>
      </c>
    </row>
    <row r="1024" spans="2:5">
      <c r="C1024" s="2003">
        <v>39471</v>
      </c>
      <c r="D1024" s="2002">
        <v>27.78</v>
      </c>
      <c r="E1024" s="1901">
        <f t="shared" si="0"/>
        <v>90</v>
      </c>
    </row>
    <row r="1025" spans="3:5">
      <c r="C1025" s="2003">
        <v>39472</v>
      </c>
      <c r="D1025" s="2002">
        <v>29.08</v>
      </c>
      <c r="E1025" s="1901">
        <f t="shared" si="0"/>
        <v>90</v>
      </c>
    </row>
    <row r="1026" spans="3:5">
      <c r="C1026" s="2003">
        <v>39475</v>
      </c>
      <c r="D1026" s="2002">
        <v>27.78</v>
      </c>
      <c r="E1026" s="1901">
        <f t="shared" si="0"/>
        <v>90</v>
      </c>
    </row>
    <row r="1027" spans="3:5">
      <c r="C1027" s="2003">
        <v>39476</v>
      </c>
      <c r="D1027" s="2002">
        <v>27.32</v>
      </c>
      <c r="E1027" s="1901">
        <f t="shared" si="0"/>
        <v>90</v>
      </c>
    </row>
    <row r="1028" spans="3:5">
      <c r="C1028" s="2003">
        <v>39477</v>
      </c>
      <c r="D1028" s="2002">
        <v>27.62</v>
      </c>
      <c r="E1028" s="1901">
        <f t="shared" si="0"/>
        <v>90</v>
      </c>
    </row>
    <row r="1029" spans="3:5">
      <c r="C1029" s="2003">
        <v>39478</v>
      </c>
      <c r="D1029" s="2002">
        <v>26.2</v>
      </c>
      <c r="E1029" s="1901">
        <f t="shared" si="0"/>
        <v>90</v>
      </c>
    </row>
    <row r="1030" spans="3:5">
      <c r="C1030" s="2003">
        <v>39479</v>
      </c>
      <c r="D1030" s="2002">
        <v>24.02</v>
      </c>
      <c r="E1030" s="1901">
        <f t="shared" si="0"/>
        <v>90</v>
      </c>
    </row>
    <row r="1031" spans="3:5">
      <c r="C1031" s="2003">
        <v>39482</v>
      </c>
      <c r="D1031" s="2002">
        <v>25.99</v>
      </c>
      <c r="E1031" s="1901">
        <f t="shared" si="0"/>
        <v>90</v>
      </c>
    </row>
    <row r="1032" spans="3:5">
      <c r="C1032" s="2003">
        <v>39483</v>
      </c>
      <c r="D1032" s="2002">
        <v>28.24</v>
      </c>
      <c r="E1032" s="1901">
        <f t="shared" si="0"/>
        <v>90</v>
      </c>
    </row>
    <row r="1033" spans="3:5">
      <c r="C1033" s="2003">
        <v>39484</v>
      </c>
      <c r="D1033" s="2002">
        <v>28.97</v>
      </c>
      <c r="E1033" s="1901">
        <f t="shared" si="0"/>
        <v>90</v>
      </c>
    </row>
    <row r="1034" spans="3:5">
      <c r="C1034" s="2003">
        <v>39485</v>
      </c>
      <c r="D1034" s="2002">
        <v>27.66</v>
      </c>
      <c r="E1034" s="1901">
        <f t="shared" si="0"/>
        <v>90</v>
      </c>
    </row>
    <row r="1035" spans="3:5">
      <c r="C1035" s="2003">
        <v>39486</v>
      </c>
      <c r="D1035" s="2002">
        <v>28.01</v>
      </c>
      <c r="E1035" s="1901">
        <f t="shared" si="0"/>
        <v>90</v>
      </c>
    </row>
    <row r="1036" spans="3:5">
      <c r="C1036" s="2003">
        <v>39489</v>
      </c>
      <c r="D1036" s="2002">
        <v>27.6</v>
      </c>
      <c r="E1036" s="1901">
        <f t="shared" si="0"/>
        <v>90</v>
      </c>
    </row>
    <row r="1037" spans="3:5">
      <c r="C1037" s="2003">
        <v>39490</v>
      </c>
      <c r="D1037" s="2002">
        <v>26.33</v>
      </c>
      <c r="E1037" s="1901">
        <f t="shared" si="0"/>
        <v>90</v>
      </c>
    </row>
    <row r="1038" spans="3:5">
      <c r="C1038" s="2003">
        <v>39491</v>
      </c>
      <c r="D1038" s="2002">
        <v>24.88</v>
      </c>
      <c r="E1038" s="1901">
        <f t="shared" si="0"/>
        <v>90</v>
      </c>
    </row>
    <row r="1039" spans="3:5">
      <c r="C1039" s="2003">
        <v>39492</v>
      </c>
      <c r="D1039" s="2002">
        <v>25.54</v>
      </c>
      <c r="E1039" s="1901">
        <f t="shared" si="0"/>
        <v>90</v>
      </c>
    </row>
    <row r="1040" spans="3:5">
      <c r="C1040" s="2003">
        <v>39493</v>
      </c>
      <c r="D1040" s="2002">
        <v>25.02</v>
      </c>
      <c r="E1040" s="1901">
        <f t="shared" si="0"/>
        <v>90</v>
      </c>
    </row>
    <row r="1041" spans="3:5">
      <c r="C1041" s="2003">
        <v>39497</v>
      </c>
      <c r="D1041" s="2002">
        <v>25.59</v>
      </c>
      <c r="E1041" s="1901">
        <f t="shared" si="0"/>
        <v>90</v>
      </c>
    </row>
    <row r="1042" spans="3:5">
      <c r="C1042" s="2003">
        <v>39498</v>
      </c>
      <c r="D1042" s="2002">
        <v>24.4</v>
      </c>
      <c r="E1042" s="1901">
        <f t="shared" si="0"/>
        <v>90</v>
      </c>
    </row>
    <row r="1043" spans="3:5">
      <c r="C1043" s="2003">
        <v>39499</v>
      </c>
      <c r="D1043" s="2002">
        <v>25.12</v>
      </c>
      <c r="E1043" s="1901">
        <f t="shared" si="0"/>
        <v>90</v>
      </c>
    </row>
    <row r="1044" spans="3:5">
      <c r="C1044" s="2003">
        <v>39500</v>
      </c>
      <c r="D1044" s="2002">
        <v>24.06</v>
      </c>
      <c r="E1044" s="1901">
        <f t="shared" si="0"/>
        <v>90</v>
      </c>
    </row>
    <row r="1045" spans="3:5">
      <c r="C1045" s="2003">
        <v>39503</v>
      </c>
      <c r="D1045" s="2002">
        <v>23.03</v>
      </c>
      <c r="E1045" s="1901">
        <f t="shared" si="0"/>
        <v>90</v>
      </c>
    </row>
    <row r="1046" spans="3:5">
      <c r="C1046" s="2003">
        <v>39504</v>
      </c>
      <c r="D1046" s="2002">
        <v>21.9</v>
      </c>
      <c r="E1046" s="1901">
        <f t="shared" si="0"/>
        <v>90</v>
      </c>
    </row>
    <row r="1047" spans="3:5">
      <c r="C1047" s="2003">
        <v>39505</v>
      </c>
      <c r="D1047" s="2002">
        <v>22.69</v>
      </c>
      <c r="E1047" s="1901">
        <f t="shared" si="0"/>
        <v>90</v>
      </c>
    </row>
    <row r="1048" spans="3:5">
      <c r="C1048" s="2003">
        <v>39506</v>
      </c>
      <c r="D1048" s="2002">
        <v>23.53</v>
      </c>
      <c r="E1048" s="1901">
        <f t="shared" si="0"/>
        <v>90</v>
      </c>
    </row>
    <row r="1049" spans="3:5">
      <c r="C1049" s="2003">
        <v>39507</v>
      </c>
      <c r="D1049" s="2002">
        <v>26.54</v>
      </c>
      <c r="E1049" s="1901">
        <f t="shared" si="0"/>
        <v>90</v>
      </c>
    </row>
    <row r="1050" spans="3:5">
      <c r="C1050" s="2003">
        <v>39510</v>
      </c>
      <c r="D1050" s="2002">
        <v>26.28</v>
      </c>
      <c r="E1050" s="1901">
        <f t="shared" si="0"/>
        <v>90</v>
      </c>
    </row>
    <row r="1051" spans="3:5">
      <c r="C1051" s="2003">
        <v>39511</v>
      </c>
      <c r="D1051" s="2002">
        <v>25.52</v>
      </c>
      <c r="E1051" s="1901">
        <f t="shared" si="0"/>
        <v>90</v>
      </c>
    </row>
    <row r="1052" spans="3:5">
      <c r="C1052" s="2003">
        <v>39512</v>
      </c>
      <c r="D1052" s="2002">
        <v>24.6</v>
      </c>
      <c r="E1052" s="1901">
        <f t="shared" si="0"/>
        <v>90</v>
      </c>
    </row>
    <row r="1053" spans="3:5">
      <c r="C1053" s="2003">
        <v>39513</v>
      </c>
      <c r="D1053" s="2002">
        <v>27.55</v>
      </c>
      <c r="E1053" s="1901">
        <f t="shared" si="0"/>
        <v>90</v>
      </c>
    </row>
    <row r="1054" spans="3:5">
      <c r="C1054" s="2003">
        <v>39514</v>
      </c>
      <c r="D1054" s="2002">
        <v>27.49</v>
      </c>
      <c r="E1054" s="1901">
        <f t="shared" si="0"/>
        <v>90</v>
      </c>
    </row>
    <row r="1055" spans="3:5">
      <c r="C1055" s="2003">
        <v>39517</v>
      </c>
      <c r="D1055" s="2002">
        <v>29.38</v>
      </c>
      <c r="E1055" s="1901">
        <f t="shared" si="0"/>
        <v>90</v>
      </c>
    </row>
    <row r="1056" spans="3:5">
      <c r="C1056" s="2003">
        <v>39518</v>
      </c>
      <c r="D1056" s="2002">
        <v>26.36</v>
      </c>
      <c r="E1056" s="1901">
        <f t="shared" si="0"/>
        <v>90</v>
      </c>
    </row>
    <row r="1057" spans="3:5">
      <c r="C1057" s="2003">
        <v>39519</v>
      </c>
      <c r="D1057" s="2002">
        <v>27.22</v>
      </c>
      <c r="E1057" s="1901">
        <f t="shared" si="0"/>
        <v>90</v>
      </c>
    </row>
    <row r="1058" spans="3:5">
      <c r="C1058" s="2003">
        <v>39520</v>
      </c>
      <c r="D1058" s="2002">
        <v>27.29</v>
      </c>
      <c r="E1058" s="1901">
        <f t="shared" si="0"/>
        <v>90</v>
      </c>
    </row>
    <row r="1059" spans="3:5">
      <c r="C1059" s="2003">
        <v>39521</v>
      </c>
      <c r="D1059" s="2002">
        <v>31.16</v>
      </c>
      <c r="E1059" s="1901">
        <f t="shared" si="0"/>
        <v>90</v>
      </c>
    </row>
    <row r="1060" spans="3:5">
      <c r="C1060" s="2003">
        <v>39524</v>
      </c>
      <c r="D1060" s="2002">
        <v>32.24</v>
      </c>
      <c r="E1060" s="1901">
        <f t="shared" si="0"/>
        <v>90</v>
      </c>
    </row>
    <row r="1061" spans="3:5">
      <c r="C1061" s="2003">
        <v>39525</v>
      </c>
      <c r="D1061" s="2002">
        <v>25.79</v>
      </c>
      <c r="E1061" s="1901">
        <f t="shared" si="0"/>
        <v>90</v>
      </c>
    </row>
    <row r="1062" spans="3:5">
      <c r="C1062" s="2003">
        <v>39526</v>
      </c>
      <c r="D1062" s="2002">
        <v>29.84</v>
      </c>
      <c r="E1062" s="1901">
        <f t="shared" si="0"/>
        <v>90</v>
      </c>
    </row>
    <row r="1063" spans="3:5">
      <c r="C1063" s="2003">
        <v>39527</v>
      </c>
      <c r="D1063" s="2002">
        <v>26.62</v>
      </c>
      <c r="E1063" s="1901">
        <f t="shared" si="0"/>
        <v>90</v>
      </c>
    </row>
    <row r="1064" spans="3:5">
      <c r="C1064" s="2003">
        <v>39531</v>
      </c>
      <c r="D1064" s="2002">
        <v>25.73</v>
      </c>
      <c r="E1064" s="1901">
        <f t="shared" ref="E1064:E1127" si="1">E1063</f>
        <v>90</v>
      </c>
    </row>
    <row r="1065" spans="3:5">
      <c r="C1065" s="2003">
        <v>39532</v>
      </c>
      <c r="D1065" s="2002">
        <v>25.72</v>
      </c>
      <c r="E1065" s="1901">
        <f t="shared" si="1"/>
        <v>90</v>
      </c>
    </row>
    <row r="1066" spans="3:5">
      <c r="C1066" s="2003">
        <v>39533</v>
      </c>
      <c r="D1066" s="2002">
        <v>26.08</v>
      </c>
      <c r="E1066" s="1901">
        <f t="shared" si="1"/>
        <v>90</v>
      </c>
    </row>
    <row r="1067" spans="3:5">
      <c r="C1067" s="2003">
        <v>39534</v>
      </c>
      <c r="D1067" s="2002">
        <v>25.88</v>
      </c>
      <c r="E1067" s="1901">
        <f t="shared" si="1"/>
        <v>90</v>
      </c>
    </row>
    <row r="1068" spans="3:5">
      <c r="C1068" s="2003">
        <v>39535</v>
      </c>
      <c r="D1068" s="2002">
        <v>25.71</v>
      </c>
      <c r="E1068" s="1901">
        <f t="shared" si="1"/>
        <v>90</v>
      </c>
    </row>
    <row r="1069" spans="3:5">
      <c r="C1069" s="2003">
        <v>39538</v>
      </c>
      <c r="D1069" s="2002">
        <v>25.61</v>
      </c>
      <c r="E1069" s="1901">
        <f t="shared" si="1"/>
        <v>90</v>
      </c>
    </row>
    <row r="1070" spans="3:5">
      <c r="C1070" s="2003">
        <v>39539</v>
      </c>
      <c r="D1070" s="2002">
        <v>22.68</v>
      </c>
      <c r="E1070" s="1901">
        <f t="shared" si="1"/>
        <v>90</v>
      </c>
    </row>
    <row r="1071" spans="3:5">
      <c r="C1071" s="2003">
        <v>39540</v>
      </c>
      <c r="D1071" s="2002">
        <v>23.43</v>
      </c>
      <c r="E1071" s="1901">
        <f t="shared" si="1"/>
        <v>90</v>
      </c>
    </row>
    <row r="1072" spans="3:5">
      <c r="C1072" s="2003">
        <v>39541</v>
      </c>
      <c r="D1072" s="2002">
        <v>23.21</v>
      </c>
      <c r="E1072" s="1901">
        <f t="shared" si="1"/>
        <v>90</v>
      </c>
    </row>
    <row r="1073" spans="3:5">
      <c r="C1073" s="2003">
        <v>39542</v>
      </c>
      <c r="D1073" s="2002">
        <v>22.45</v>
      </c>
      <c r="E1073" s="1901">
        <f t="shared" si="1"/>
        <v>90</v>
      </c>
    </row>
    <row r="1074" spans="3:5">
      <c r="C1074" s="2003">
        <v>39545</v>
      </c>
      <c r="D1074" s="2002">
        <v>22.42</v>
      </c>
      <c r="E1074" s="1901">
        <f t="shared" si="1"/>
        <v>90</v>
      </c>
    </row>
    <row r="1075" spans="3:5">
      <c r="C1075" s="2003">
        <v>39546</v>
      </c>
      <c r="D1075" s="2002">
        <v>22.36</v>
      </c>
      <c r="E1075" s="1901">
        <f t="shared" si="1"/>
        <v>90</v>
      </c>
    </row>
    <row r="1076" spans="3:5">
      <c r="C1076" s="2003">
        <v>39547</v>
      </c>
      <c r="D1076" s="2002">
        <v>22.81</v>
      </c>
      <c r="E1076" s="1901">
        <f t="shared" si="1"/>
        <v>90</v>
      </c>
    </row>
    <row r="1077" spans="3:5">
      <c r="C1077" s="2003">
        <v>39548</v>
      </c>
      <c r="D1077" s="2002">
        <v>21.98</v>
      </c>
      <c r="E1077" s="1901">
        <f t="shared" si="1"/>
        <v>90</v>
      </c>
    </row>
    <row r="1078" spans="3:5">
      <c r="C1078" s="2003">
        <v>39549</v>
      </c>
      <c r="D1078" s="2002">
        <v>23.46</v>
      </c>
      <c r="E1078" s="1901">
        <f t="shared" si="1"/>
        <v>90</v>
      </c>
    </row>
    <row r="1079" spans="3:5">
      <c r="C1079" s="2003">
        <v>39552</v>
      </c>
      <c r="D1079" s="2002">
        <v>23.82</v>
      </c>
      <c r="E1079" s="1901">
        <f t="shared" si="1"/>
        <v>90</v>
      </c>
    </row>
    <row r="1080" spans="3:5">
      <c r="C1080" s="2003">
        <v>39553</v>
      </c>
      <c r="D1080" s="2002">
        <v>22.78</v>
      </c>
      <c r="E1080" s="1901">
        <f t="shared" si="1"/>
        <v>90</v>
      </c>
    </row>
    <row r="1081" spans="3:5">
      <c r="C1081" s="2003">
        <v>39554</v>
      </c>
      <c r="D1081" s="2002">
        <v>20.53</v>
      </c>
      <c r="E1081" s="1901">
        <f t="shared" si="1"/>
        <v>90</v>
      </c>
    </row>
    <row r="1082" spans="3:5">
      <c r="C1082" s="2003">
        <v>39555</v>
      </c>
      <c r="D1082" s="2002">
        <v>20.37</v>
      </c>
      <c r="E1082" s="1901">
        <f t="shared" si="1"/>
        <v>90</v>
      </c>
    </row>
    <row r="1083" spans="3:5">
      <c r="C1083" s="2003">
        <v>39556</v>
      </c>
      <c r="D1083" s="2002">
        <v>20.13</v>
      </c>
      <c r="E1083" s="1901">
        <f t="shared" si="1"/>
        <v>90</v>
      </c>
    </row>
    <row r="1084" spans="3:5">
      <c r="C1084" s="2003">
        <v>39559</v>
      </c>
      <c r="D1084" s="2002">
        <v>20.5</v>
      </c>
      <c r="E1084" s="1901">
        <f t="shared" si="1"/>
        <v>90</v>
      </c>
    </row>
    <row r="1085" spans="3:5">
      <c r="C1085" s="2003">
        <v>39560</v>
      </c>
      <c r="D1085" s="2002">
        <v>20.87</v>
      </c>
      <c r="E1085" s="1901">
        <f t="shared" si="1"/>
        <v>90</v>
      </c>
    </row>
    <row r="1086" spans="3:5">
      <c r="C1086" s="2003">
        <v>39561</v>
      </c>
      <c r="D1086" s="2002">
        <v>20.260000000000002</v>
      </c>
      <c r="E1086" s="1901">
        <f t="shared" si="1"/>
        <v>90</v>
      </c>
    </row>
    <row r="1087" spans="3:5">
      <c r="C1087" s="2003">
        <v>39562</v>
      </c>
      <c r="D1087" s="2002">
        <v>20.059999999999999</v>
      </c>
      <c r="E1087" s="1901">
        <f t="shared" si="1"/>
        <v>90</v>
      </c>
    </row>
    <row r="1088" spans="3:5">
      <c r="C1088" s="2003">
        <v>39563</v>
      </c>
      <c r="D1088" s="2002">
        <v>19.59</v>
      </c>
      <c r="E1088" s="1901">
        <f t="shared" si="1"/>
        <v>90</v>
      </c>
    </row>
    <row r="1089" spans="3:5">
      <c r="C1089" s="2003">
        <v>39566</v>
      </c>
      <c r="D1089" s="2002">
        <v>19.64</v>
      </c>
      <c r="E1089" s="1901">
        <f t="shared" si="1"/>
        <v>90</v>
      </c>
    </row>
    <row r="1090" spans="3:5">
      <c r="C1090" s="2003">
        <v>39567</v>
      </c>
      <c r="D1090" s="2002">
        <v>20.239999999999998</v>
      </c>
      <c r="E1090" s="1901">
        <f t="shared" si="1"/>
        <v>90</v>
      </c>
    </row>
    <row r="1091" spans="3:5">
      <c r="C1091" s="2003">
        <v>39568</v>
      </c>
      <c r="D1091" s="2002">
        <v>20.79</v>
      </c>
      <c r="E1091" s="1901">
        <f t="shared" si="1"/>
        <v>90</v>
      </c>
    </row>
    <row r="1092" spans="3:5">
      <c r="C1092" s="2003">
        <v>39569</v>
      </c>
      <c r="D1092" s="2002">
        <v>18.88</v>
      </c>
      <c r="E1092" s="1901">
        <f t="shared" si="1"/>
        <v>90</v>
      </c>
    </row>
    <row r="1093" spans="3:5">
      <c r="C1093" s="2003">
        <v>39570</v>
      </c>
      <c r="D1093" s="2002">
        <v>18.18</v>
      </c>
      <c r="E1093" s="1901">
        <f t="shared" si="1"/>
        <v>90</v>
      </c>
    </row>
    <row r="1094" spans="3:5">
      <c r="C1094" s="2003">
        <v>39573</v>
      </c>
      <c r="D1094" s="2002">
        <v>18.899999999999999</v>
      </c>
      <c r="E1094" s="1901">
        <f t="shared" si="1"/>
        <v>90</v>
      </c>
    </row>
    <row r="1095" spans="3:5">
      <c r="C1095" s="2003">
        <v>39574</v>
      </c>
      <c r="D1095" s="2002">
        <v>18.21</v>
      </c>
      <c r="E1095" s="1901">
        <f t="shared" si="1"/>
        <v>90</v>
      </c>
    </row>
    <row r="1096" spans="3:5">
      <c r="C1096" s="2003">
        <v>39575</v>
      </c>
      <c r="D1096" s="2002">
        <v>19.73</v>
      </c>
      <c r="E1096" s="1901">
        <f t="shared" si="1"/>
        <v>90</v>
      </c>
    </row>
    <row r="1097" spans="3:5">
      <c r="C1097" s="2003">
        <v>39576</v>
      </c>
      <c r="D1097" s="2002">
        <v>19.399999999999999</v>
      </c>
      <c r="E1097" s="1901">
        <f t="shared" si="1"/>
        <v>90</v>
      </c>
    </row>
    <row r="1098" spans="3:5">
      <c r="C1098" s="2003">
        <v>39577</v>
      </c>
      <c r="D1098" s="2002">
        <v>19.41</v>
      </c>
      <c r="E1098" s="1901">
        <f t="shared" si="1"/>
        <v>90</v>
      </c>
    </row>
    <row r="1099" spans="3:5">
      <c r="C1099" s="2003">
        <v>39580</v>
      </c>
      <c r="D1099" s="2002">
        <v>17.79</v>
      </c>
      <c r="E1099" s="1901">
        <f t="shared" si="1"/>
        <v>90</v>
      </c>
    </row>
    <row r="1100" spans="3:5">
      <c r="C1100" s="2003">
        <v>39581</v>
      </c>
      <c r="D1100" s="2002">
        <v>17.98</v>
      </c>
      <c r="E1100" s="1901">
        <f t="shared" si="1"/>
        <v>90</v>
      </c>
    </row>
    <row r="1101" spans="3:5">
      <c r="C1101" s="2003">
        <v>39582</v>
      </c>
      <c r="D1101" s="2002">
        <v>17.66</v>
      </c>
      <c r="E1101" s="1901">
        <f t="shared" si="1"/>
        <v>90</v>
      </c>
    </row>
    <row r="1102" spans="3:5">
      <c r="C1102" s="2003">
        <v>39583</v>
      </c>
      <c r="D1102" s="2002">
        <v>16.3</v>
      </c>
      <c r="E1102" s="1901">
        <f t="shared" si="1"/>
        <v>90</v>
      </c>
    </row>
    <row r="1103" spans="3:5">
      <c r="C1103" s="2003">
        <v>39584</v>
      </c>
      <c r="D1103" s="2002">
        <v>16.47</v>
      </c>
      <c r="E1103" s="1901">
        <f t="shared" si="1"/>
        <v>90</v>
      </c>
    </row>
    <row r="1104" spans="3:5">
      <c r="C1104" s="2003">
        <v>39587</v>
      </c>
      <c r="D1104" s="2002">
        <v>17.010000000000002</v>
      </c>
      <c r="E1104" s="1901">
        <f t="shared" si="1"/>
        <v>90</v>
      </c>
    </row>
    <row r="1105" spans="3:5">
      <c r="C1105" s="2003">
        <v>39588</v>
      </c>
      <c r="D1105" s="2002">
        <v>17.579999999999998</v>
      </c>
      <c r="E1105" s="1901">
        <f t="shared" si="1"/>
        <v>90</v>
      </c>
    </row>
    <row r="1106" spans="3:5">
      <c r="C1106" s="2003">
        <v>39589</v>
      </c>
      <c r="D1106" s="2002">
        <v>18.59</v>
      </c>
      <c r="E1106" s="1901">
        <f t="shared" si="1"/>
        <v>90</v>
      </c>
    </row>
    <row r="1107" spans="3:5">
      <c r="C1107" s="2003">
        <v>39590</v>
      </c>
      <c r="D1107" s="2002">
        <v>18.05</v>
      </c>
      <c r="E1107" s="1901">
        <f t="shared" si="1"/>
        <v>90</v>
      </c>
    </row>
    <row r="1108" spans="3:5">
      <c r="C1108" s="2003">
        <v>39591</v>
      </c>
      <c r="D1108" s="2002">
        <v>19.55</v>
      </c>
      <c r="E1108" s="1901">
        <f t="shared" si="1"/>
        <v>90</v>
      </c>
    </row>
    <row r="1109" spans="3:5">
      <c r="C1109" s="2003">
        <v>39595</v>
      </c>
      <c r="D1109" s="2002">
        <v>19.64</v>
      </c>
      <c r="E1109" s="1901">
        <f t="shared" si="1"/>
        <v>90</v>
      </c>
    </row>
    <row r="1110" spans="3:5">
      <c r="C1110" s="2003">
        <v>39596</v>
      </c>
      <c r="D1110" s="2002">
        <v>19.07</v>
      </c>
      <c r="E1110" s="1901">
        <f t="shared" si="1"/>
        <v>90</v>
      </c>
    </row>
    <row r="1111" spans="3:5">
      <c r="C1111" s="2003">
        <v>39597</v>
      </c>
      <c r="D1111" s="2002">
        <v>18.14</v>
      </c>
      <c r="E1111" s="1901">
        <f t="shared" si="1"/>
        <v>90</v>
      </c>
    </row>
    <row r="1112" spans="3:5">
      <c r="C1112" s="2003">
        <v>39598</v>
      </c>
      <c r="D1112" s="2002">
        <v>17.829999999999998</v>
      </c>
      <c r="E1112" s="1901">
        <f t="shared" si="1"/>
        <v>90</v>
      </c>
    </row>
    <row r="1113" spans="3:5">
      <c r="C1113" s="2003">
        <v>39601</v>
      </c>
      <c r="D1113" s="2002">
        <v>19.829999999999998</v>
      </c>
      <c r="E1113" s="1901">
        <f t="shared" si="1"/>
        <v>90</v>
      </c>
    </row>
    <row r="1114" spans="3:5">
      <c r="C1114" s="2003">
        <v>39602</v>
      </c>
      <c r="D1114" s="2002">
        <v>20.239999999999998</v>
      </c>
      <c r="E1114" s="1901">
        <f t="shared" si="1"/>
        <v>90</v>
      </c>
    </row>
    <row r="1115" spans="3:5">
      <c r="C1115" s="2003">
        <v>39603</v>
      </c>
      <c r="D1115" s="2002">
        <v>20.8</v>
      </c>
      <c r="E1115" s="1901">
        <f t="shared" si="1"/>
        <v>90</v>
      </c>
    </row>
    <row r="1116" spans="3:5">
      <c r="C1116" s="2003">
        <v>39604</v>
      </c>
      <c r="D1116" s="2002">
        <v>18.63</v>
      </c>
      <c r="E1116" s="1901">
        <f t="shared" si="1"/>
        <v>90</v>
      </c>
    </row>
    <row r="1117" spans="3:5">
      <c r="C1117" s="2003">
        <v>39605</v>
      </c>
      <c r="D1117" s="2002">
        <v>23.56</v>
      </c>
      <c r="E1117" s="1901">
        <f t="shared" si="1"/>
        <v>90</v>
      </c>
    </row>
    <row r="1118" spans="3:5">
      <c r="C1118" s="2003">
        <v>39608</v>
      </c>
      <c r="D1118" s="2002">
        <v>23.12</v>
      </c>
      <c r="E1118" s="1901">
        <f t="shared" si="1"/>
        <v>90</v>
      </c>
    </row>
    <row r="1119" spans="3:5">
      <c r="C1119" s="2003">
        <v>39609</v>
      </c>
      <c r="D1119" s="2002">
        <v>23.18</v>
      </c>
      <c r="E1119" s="1901">
        <f t="shared" si="1"/>
        <v>90</v>
      </c>
    </row>
    <row r="1120" spans="3:5">
      <c r="C1120" s="2003">
        <v>39610</v>
      </c>
      <c r="D1120" s="2002">
        <v>24.12</v>
      </c>
      <c r="E1120" s="1901">
        <f t="shared" si="1"/>
        <v>90</v>
      </c>
    </row>
    <row r="1121" spans="3:5">
      <c r="C1121" s="2003">
        <v>39611</v>
      </c>
      <c r="D1121" s="2002">
        <v>23.33</v>
      </c>
      <c r="E1121" s="1901">
        <f t="shared" si="1"/>
        <v>90</v>
      </c>
    </row>
    <row r="1122" spans="3:5">
      <c r="C1122" s="2003">
        <v>39612</v>
      </c>
      <c r="D1122" s="2002">
        <v>21.22</v>
      </c>
      <c r="E1122" s="1901">
        <f t="shared" si="1"/>
        <v>90</v>
      </c>
    </row>
    <row r="1123" spans="3:5">
      <c r="C1123" s="2003">
        <v>39615</v>
      </c>
      <c r="D1123" s="2002">
        <v>20.95</v>
      </c>
      <c r="E1123" s="1901">
        <f t="shared" si="1"/>
        <v>90</v>
      </c>
    </row>
    <row r="1124" spans="3:5">
      <c r="C1124" s="2003">
        <v>39616</v>
      </c>
      <c r="D1124" s="2002">
        <v>21.13</v>
      </c>
      <c r="E1124" s="1901">
        <f t="shared" si="1"/>
        <v>90</v>
      </c>
    </row>
    <row r="1125" spans="3:5">
      <c r="C1125" s="2003">
        <v>39617</v>
      </c>
      <c r="D1125" s="2002">
        <v>22.24</v>
      </c>
      <c r="E1125" s="1901">
        <f t="shared" si="1"/>
        <v>90</v>
      </c>
    </row>
    <row r="1126" spans="3:5">
      <c r="C1126" s="2003">
        <v>39618</v>
      </c>
      <c r="D1126" s="2002">
        <v>21.58</v>
      </c>
      <c r="E1126" s="1901">
        <f t="shared" si="1"/>
        <v>90</v>
      </c>
    </row>
    <row r="1127" spans="3:5">
      <c r="C1127" s="2003">
        <v>39619</v>
      </c>
      <c r="D1127" s="2002">
        <v>22.87</v>
      </c>
      <c r="E1127" s="1901">
        <f t="shared" si="1"/>
        <v>90</v>
      </c>
    </row>
    <row r="1128" spans="3:5">
      <c r="C1128" s="2003">
        <v>39622</v>
      </c>
      <c r="D1128" s="2002">
        <v>22.64</v>
      </c>
      <c r="E1128" s="1901">
        <f t="shared" ref="E1128:E1191" si="2">E1127</f>
        <v>90</v>
      </c>
    </row>
    <row r="1129" spans="3:5">
      <c r="C1129" s="2003">
        <v>39623</v>
      </c>
      <c r="D1129" s="2002">
        <v>22.42</v>
      </c>
      <c r="E1129" s="1901">
        <f t="shared" si="2"/>
        <v>90</v>
      </c>
    </row>
    <row r="1130" spans="3:5">
      <c r="C1130" s="2003">
        <v>39624</v>
      </c>
      <c r="D1130" s="2002">
        <v>21.14</v>
      </c>
      <c r="E1130" s="1901">
        <f t="shared" si="2"/>
        <v>90</v>
      </c>
    </row>
    <row r="1131" spans="3:5">
      <c r="C1131" s="2003">
        <v>39625</v>
      </c>
      <c r="D1131" s="2002">
        <v>23.93</v>
      </c>
      <c r="E1131" s="1901">
        <f t="shared" si="2"/>
        <v>90</v>
      </c>
    </row>
    <row r="1132" spans="3:5">
      <c r="C1132" s="2003">
        <v>39626</v>
      </c>
      <c r="D1132" s="2002">
        <v>23.44</v>
      </c>
      <c r="E1132" s="1901">
        <f t="shared" si="2"/>
        <v>90</v>
      </c>
    </row>
    <row r="1133" spans="3:5">
      <c r="C1133" s="2003">
        <v>39629</v>
      </c>
      <c r="D1133" s="2002">
        <v>23.95</v>
      </c>
      <c r="E1133" s="1901">
        <f t="shared" si="2"/>
        <v>90</v>
      </c>
    </row>
    <row r="1134" spans="3:5">
      <c r="C1134" s="2003">
        <v>39630</v>
      </c>
      <c r="D1134" s="2002">
        <v>23.65</v>
      </c>
      <c r="E1134" s="1901">
        <f t="shared" si="2"/>
        <v>90</v>
      </c>
    </row>
    <row r="1135" spans="3:5">
      <c r="C1135" s="2003">
        <v>39631</v>
      </c>
      <c r="D1135" s="2002">
        <v>25.92</v>
      </c>
      <c r="E1135" s="1901">
        <f t="shared" si="2"/>
        <v>90</v>
      </c>
    </row>
    <row r="1136" spans="3:5">
      <c r="C1136" s="2003">
        <v>39632</v>
      </c>
      <c r="D1136" s="2002">
        <v>24.78</v>
      </c>
      <c r="E1136" s="1901">
        <f t="shared" si="2"/>
        <v>90</v>
      </c>
    </row>
    <row r="1137" spans="3:5">
      <c r="C1137" s="2003">
        <v>39636</v>
      </c>
      <c r="D1137" s="2002">
        <v>25.78</v>
      </c>
      <c r="E1137" s="1901">
        <f t="shared" si="2"/>
        <v>90</v>
      </c>
    </row>
    <row r="1138" spans="3:5">
      <c r="C1138" s="2003">
        <v>39637</v>
      </c>
      <c r="D1138" s="2002">
        <v>23.15</v>
      </c>
      <c r="E1138" s="1901">
        <f t="shared" si="2"/>
        <v>90</v>
      </c>
    </row>
    <row r="1139" spans="3:5">
      <c r="C1139" s="2003">
        <v>39638</v>
      </c>
      <c r="D1139" s="2002">
        <v>25.23</v>
      </c>
      <c r="E1139" s="1901">
        <f t="shared" si="2"/>
        <v>90</v>
      </c>
    </row>
    <row r="1140" spans="3:5">
      <c r="C1140" s="2003">
        <v>39639</v>
      </c>
      <c r="D1140" s="2002">
        <v>25.59</v>
      </c>
      <c r="E1140" s="1901">
        <f t="shared" si="2"/>
        <v>90</v>
      </c>
    </row>
    <row r="1141" spans="3:5">
      <c r="C1141" s="2003">
        <v>39640</v>
      </c>
      <c r="D1141" s="2002">
        <v>27.49</v>
      </c>
      <c r="E1141" s="1901">
        <f t="shared" si="2"/>
        <v>90</v>
      </c>
    </row>
    <row r="1142" spans="3:5">
      <c r="C1142" s="2003">
        <v>39643</v>
      </c>
      <c r="D1142" s="2002">
        <v>28.48</v>
      </c>
      <c r="E1142" s="1901">
        <f t="shared" si="2"/>
        <v>90</v>
      </c>
    </row>
    <row r="1143" spans="3:5">
      <c r="C1143" s="2003">
        <v>39644</v>
      </c>
      <c r="D1143" s="2002">
        <v>28.54</v>
      </c>
      <c r="E1143" s="1901">
        <f t="shared" si="2"/>
        <v>90</v>
      </c>
    </row>
    <row r="1144" spans="3:5">
      <c r="C1144" s="2003">
        <v>39645</v>
      </c>
      <c r="D1144" s="2002">
        <v>25.1</v>
      </c>
      <c r="E1144" s="1901">
        <f t="shared" si="2"/>
        <v>90</v>
      </c>
    </row>
    <row r="1145" spans="3:5">
      <c r="C1145" s="2003">
        <v>39646</v>
      </c>
      <c r="D1145" s="2002">
        <v>25.01</v>
      </c>
      <c r="E1145" s="1901">
        <f t="shared" si="2"/>
        <v>90</v>
      </c>
    </row>
    <row r="1146" spans="3:5">
      <c r="C1146" s="2003">
        <v>39647</v>
      </c>
      <c r="D1146" s="2002">
        <v>24.05</v>
      </c>
      <c r="E1146" s="1901">
        <f t="shared" si="2"/>
        <v>90</v>
      </c>
    </row>
    <row r="1147" spans="3:5">
      <c r="C1147" s="2003">
        <v>39650</v>
      </c>
      <c r="D1147" s="2002">
        <v>23.05</v>
      </c>
      <c r="E1147" s="1901">
        <f t="shared" si="2"/>
        <v>90</v>
      </c>
    </row>
    <row r="1148" spans="3:5">
      <c r="C1148" s="2003">
        <v>39651</v>
      </c>
      <c r="D1148" s="2002">
        <v>21.18</v>
      </c>
      <c r="E1148" s="1901">
        <f t="shared" si="2"/>
        <v>90</v>
      </c>
    </row>
    <row r="1149" spans="3:5">
      <c r="C1149" s="2003">
        <v>39652</v>
      </c>
      <c r="D1149" s="2002">
        <v>21.31</v>
      </c>
      <c r="E1149" s="1901">
        <f t="shared" si="2"/>
        <v>90</v>
      </c>
    </row>
    <row r="1150" spans="3:5">
      <c r="C1150" s="2003">
        <v>39653</v>
      </c>
      <c r="D1150" s="2002">
        <v>23.44</v>
      </c>
      <c r="E1150" s="1901">
        <f t="shared" si="2"/>
        <v>90</v>
      </c>
    </row>
    <row r="1151" spans="3:5">
      <c r="C1151" s="2003">
        <v>39654</v>
      </c>
      <c r="D1151" s="2002">
        <v>22.91</v>
      </c>
      <c r="E1151" s="1901">
        <f t="shared" si="2"/>
        <v>90</v>
      </c>
    </row>
    <row r="1152" spans="3:5">
      <c r="C1152" s="2003">
        <v>39657</v>
      </c>
      <c r="D1152" s="2002">
        <v>24.23</v>
      </c>
      <c r="E1152" s="1901">
        <f t="shared" si="2"/>
        <v>90</v>
      </c>
    </row>
    <row r="1153" spans="3:5">
      <c r="C1153" s="2003">
        <v>39658</v>
      </c>
      <c r="D1153" s="2002">
        <v>22.03</v>
      </c>
      <c r="E1153" s="1901">
        <f t="shared" si="2"/>
        <v>90</v>
      </c>
    </row>
    <row r="1154" spans="3:5">
      <c r="C1154" s="2003">
        <v>39659</v>
      </c>
      <c r="D1154" s="2002">
        <v>21.21</v>
      </c>
      <c r="E1154" s="1901">
        <f t="shared" si="2"/>
        <v>90</v>
      </c>
    </row>
    <row r="1155" spans="3:5">
      <c r="C1155" s="2003">
        <v>39660</v>
      </c>
      <c r="D1155" s="2002">
        <v>22.94</v>
      </c>
      <c r="E1155" s="1901">
        <f t="shared" si="2"/>
        <v>90</v>
      </c>
    </row>
    <row r="1156" spans="3:5">
      <c r="C1156" s="2003">
        <v>39661</v>
      </c>
      <c r="D1156" s="2002">
        <v>22.57</v>
      </c>
      <c r="E1156" s="1901">
        <f t="shared" si="2"/>
        <v>90</v>
      </c>
    </row>
    <row r="1157" spans="3:5">
      <c r="C1157" s="2003">
        <v>39664</v>
      </c>
      <c r="D1157" s="2002">
        <v>23.49</v>
      </c>
      <c r="E1157" s="1901">
        <f t="shared" si="2"/>
        <v>90</v>
      </c>
    </row>
    <row r="1158" spans="3:5">
      <c r="C1158" s="2003">
        <v>39665</v>
      </c>
      <c r="D1158" s="2002">
        <v>21.14</v>
      </c>
      <c r="E1158" s="1901">
        <f t="shared" si="2"/>
        <v>90</v>
      </c>
    </row>
    <row r="1159" spans="3:5">
      <c r="C1159" s="2003">
        <v>39666</v>
      </c>
      <c r="D1159" s="2002">
        <v>20.23</v>
      </c>
      <c r="E1159" s="1901">
        <f t="shared" si="2"/>
        <v>90</v>
      </c>
    </row>
    <row r="1160" spans="3:5">
      <c r="C1160" s="2003">
        <v>39667</v>
      </c>
      <c r="D1160" s="2002">
        <v>21.15</v>
      </c>
      <c r="E1160" s="1901">
        <f t="shared" si="2"/>
        <v>90</v>
      </c>
    </row>
    <row r="1161" spans="3:5">
      <c r="C1161" s="2003">
        <v>39668</v>
      </c>
      <c r="D1161" s="2002">
        <v>20.66</v>
      </c>
      <c r="E1161" s="1901">
        <f t="shared" si="2"/>
        <v>90</v>
      </c>
    </row>
    <row r="1162" spans="3:5">
      <c r="C1162" s="2003">
        <v>39671</v>
      </c>
      <c r="D1162" s="2002">
        <v>20.12</v>
      </c>
      <c r="E1162" s="1901">
        <f t="shared" si="2"/>
        <v>90</v>
      </c>
    </row>
    <row r="1163" spans="3:5">
      <c r="C1163" s="2003">
        <v>39672</v>
      </c>
      <c r="D1163" s="2002">
        <v>21.17</v>
      </c>
      <c r="E1163" s="1901">
        <f t="shared" si="2"/>
        <v>90</v>
      </c>
    </row>
    <row r="1164" spans="3:5">
      <c r="C1164" s="2003">
        <v>39673</v>
      </c>
      <c r="D1164" s="2002">
        <v>21.55</v>
      </c>
      <c r="E1164" s="1901">
        <f t="shared" si="2"/>
        <v>90</v>
      </c>
    </row>
    <row r="1165" spans="3:5">
      <c r="C1165" s="2003">
        <v>39674</v>
      </c>
      <c r="D1165" s="2002">
        <v>20.34</v>
      </c>
      <c r="E1165" s="1901">
        <f t="shared" si="2"/>
        <v>90</v>
      </c>
    </row>
    <row r="1166" spans="3:5">
      <c r="C1166" s="2003">
        <v>39675</v>
      </c>
      <c r="D1166" s="2002">
        <v>19.579999999999998</v>
      </c>
      <c r="E1166" s="1901">
        <f t="shared" si="2"/>
        <v>90</v>
      </c>
    </row>
    <row r="1167" spans="3:5">
      <c r="C1167" s="2003">
        <v>39678</v>
      </c>
      <c r="D1167" s="2002">
        <v>20.98</v>
      </c>
      <c r="E1167" s="1901">
        <f t="shared" si="2"/>
        <v>90</v>
      </c>
    </row>
    <row r="1168" spans="3:5">
      <c r="C1168" s="2003">
        <v>39679</v>
      </c>
      <c r="D1168" s="2002">
        <v>21.28</v>
      </c>
      <c r="E1168" s="1901">
        <f t="shared" si="2"/>
        <v>90</v>
      </c>
    </row>
    <row r="1169" spans="3:5">
      <c r="C1169" s="2003">
        <v>39680</v>
      </c>
      <c r="D1169" s="2002">
        <v>20.420000000000002</v>
      </c>
      <c r="E1169" s="1901">
        <f t="shared" si="2"/>
        <v>90</v>
      </c>
    </row>
    <row r="1170" spans="3:5">
      <c r="C1170" s="2003">
        <v>39681</v>
      </c>
      <c r="D1170" s="2002">
        <v>19.82</v>
      </c>
      <c r="E1170" s="1901">
        <f t="shared" si="2"/>
        <v>90</v>
      </c>
    </row>
    <row r="1171" spans="3:5">
      <c r="C1171" s="2003">
        <v>39682</v>
      </c>
      <c r="D1171" s="2002">
        <v>18.809999999999999</v>
      </c>
      <c r="E1171" s="1901">
        <f t="shared" si="2"/>
        <v>90</v>
      </c>
    </row>
    <row r="1172" spans="3:5">
      <c r="C1172" s="2003">
        <v>39685</v>
      </c>
      <c r="D1172" s="2002">
        <v>20.97</v>
      </c>
      <c r="E1172" s="1901">
        <f t="shared" si="2"/>
        <v>90</v>
      </c>
    </row>
    <row r="1173" spans="3:5">
      <c r="C1173" s="2003">
        <v>39686</v>
      </c>
      <c r="D1173" s="2002">
        <v>20.49</v>
      </c>
      <c r="E1173" s="1901">
        <f t="shared" si="2"/>
        <v>90</v>
      </c>
    </row>
    <row r="1174" spans="3:5">
      <c r="C1174" s="2003">
        <v>39687</v>
      </c>
      <c r="D1174" s="2002">
        <v>19.760000000000002</v>
      </c>
      <c r="E1174" s="1901">
        <f t="shared" si="2"/>
        <v>90</v>
      </c>
    </row>
    <row r="1175" spans="3:5">
      <c r="C1175" s="2003">
        <v>39688</v>
      </c>
      <c r="D1175" s="2002">
        <v>19.43</v>
      </c>
      <c r="E1175" s="1901">
        <f t="shared" si="2"/>
        <v>90</v>
      </c>
    </row>
    <row r="1176" spans="3:5">
      <c r="C1176" s="2003">
        <v>39689</v>
      </c>
      <c r="D1176" s="2002">
        <v>20.65</v>
      </c>
      <c r="E1176" s="1901">
        <f t="shared" si="2"/>
        <v>90</v>
      </c>
    </row>
    <row r="1177" spans="3:5">
      <c r="C1177" s="2003">
        <v>39693</v>
      </c>
      <c r="D1177" s="2002">
        <v>21.99</v>
      </c>
      <c r="E1177" s="1901">
        <f t="shared" si="2"/>
        <v>90</v>
      </c>
    </row>
    <row r="1178" spans="3:5">
      <c r="C1178" s="2003">
        <v>39694</v>
      </c>
      <c r="D1178" s="2002">
        <v>21.43</v>
      </c>
      <c r="E1178" s="1901">
        <f t="shared" si="2"/>
        <v>90</v>
      </c>
    </row>
    <row r="1179" spans="3:5">
      <c r="C1179" s="2003">
        <v>39695</v>
      </c>
      <c r="D1179" s="2002">
        <v>24.03</v>
      </c>
      <c r="E1179" s="1901">
        <f t="shared" si="2"/>
        <v>90</v>
      </c>
    </row>
    <row r="1180" spans="3:5">
      <c r="C1180" s="2003">
        <v>39696</v>
      </c>
      <c r="D1180" s="2002">
        <v>23.06</v>
      </c>
      <c r="E1180" s="1901">
        <f t="shared" si="2"/>
        <v>90</v>
      </c>
    </row>
    <row r="1181" spans="3:5">
      <c r="C1181" s="2003">
        <v>39699</v>
      </c>
      <c r="D1181" s="2002">
        <v>22.64</v>
      </c>
      <c r="E1181" s="1901">
        <f t="shared" si="2"/>
        <v>90</v>
      </c>
    </row>
    <row r="1182" spans="3:5">
      <c r="C1182" s="2003">
        <v>39700</v>
      </c>
      <c r="D1182" s="2002">
        <v>25.47</v>
      </c>
      <c r="E1182" s="1901">
        <f t="shared" si="2"/>
        <v>90</v>
      </c>
    </row>
    <row r="1183" spans="3:5">
      <c r="C1183" s="2003">
        <v>39701</v>
      </c>
      <c r="D1183" s="2002">
        <v>24.52</v>
      </c>
      <c r="E1183" s="1901">
        <f t="shared" si="2"/>
        <v>90</v>
      </c>
    </row>
    <row r="1184" spans="3:5">
      <c r="C1184" s="2003">
        <v>39702</v>
      </c>
      <c r="D1184" s="2002">
        <v>24.39</v>
      </c>
      <c r="E1184" s="1901">
        <f t="shared" si="2"/>
        <v>90</v>
      </c>
    </row>
    <row r="1185" spans="3:5">
      <c r="C1185" s="2003">
        <v>39703</v>
      </c>
      <c r="D1185" s="2002">
        <v>25.66</v>
      </c>
      <c r="E1185" s="1901">
        <f t="shared" si="2"/>
        <v>90</v>
      </c>
    </row>
    <row r="1186" spans="3:5">
      <c r="C1186" s="2003">
        <v>39706</v>
      </c>
      <c r="D1186" s="2002">
        <v>31.7</v>
      </c>
      <c r="E1186" s="1901">
        <f t="shared" si="2"/>
        <v>90</v>
      </c>
    </row>
    <row r="1187" spans="3:5">
      <c r="C1187" s="2003">
        <v>39707</v>
      </c>
      <c r="D1187" s="2002">
        <v>30.3</v>
      </c>
      <c r="E1187" s="1901">
        <f t="shared" si="2"/>
        <v>90</v>
      </c>
    </row>
    <row r="1188" spans="3:5">
      <c r="C1188" s="2003">
        <v>39708</v>
      </c>
      <c r="D1188" s="2002">
        <v>36.22</v>
      </c>
      <c r="E1188" s="1901">
        <f t="shared" si="2"/>
        <v>90</v>
      </c>
    </row>
    <row r="1189" spans="3:5">
      <c r="C1189" s="2003">
        <v>39709</v>
      </c>
      <c r="D1189" s="2002">
        <v>33.1</v>
      </c>
      <c r="E1189" s="1901">
        <f t="shared" si="2"/>
        <v>90</v>
      </c>
    </row>
    <row r="1190" spans="3:5">
      <c r="C1190" s="2003">
        <v>39710</v>
      </c>
      <c r="D1190" s="2002">
        <v>32.07</v>
      </c>
      <c r="E1190" s="1901">
        <f t="shared" si="2"/>
        <v>90</v>
      </c>
    </row>
    <row r="1191" spans="3:5">
      <c r="C1191" s="2003">
        <v>39713</v>
      </c>
      <c r="D1191" s="2002">
        <v>33.85</v>
      </c>
      <c r="E1191" s="1901">
        <f t="shared" si="2"/>
        <v>90</v>
      </c>
    </row>
    <row r="1192" spans="3:5">
      <c r="C1192" s="2003">
        <v>39714</v>
      </c>
      <c r="D1192" s="2002">
        <v>35.72</v>
      </c>
      <c r="E1192" s="1901">
        <f t="shared" ref="E1192:E1255" si="3">E1191</f>
        <v>90</v>
      </c>
    </row>
    <row r="1193" spans="3:5">
      <c r="C1193" s="2003">
        <v>39715</v>
      </c>
      <c r="D1193" s="2002">
        <v>35.19</v>
      </c>
      <c r="E1193" s="1901">
        <f t="shared" si="3"/>
        <v>90</v>
      </c>
    </row>
    <row r="1194" spans="3:5">
      <c r="C1194" s="2003">
        <v>39716</v>
      </c>
      <c r="D1194" s="2002">
        <v>32.82</v>
      </c>
      <c r="E1194" s="1901">
        <f t="shared" si="3"/>
        <v>90</v>
      </c>
    </row>
    <row r="1195" spans="3:5">
      <c r="C1195" s="2003">
        <v>39717</v>
      </c>
      <c r="D1195" s="2002">
        <v>34.74</v>
      </c>
      <c r="E1195" s="1901">
        <f t="shared" si="3"/>
        <v>90</v>
      </c>
    </row>
    <row r="1196" spans="3:5">
      <c r="C1196" s="2003">
        <v>39720</v>
      </c>
      <c r="D1196" s="2002">
        <v>46.72</v>
      </c>
      <c r="E1196" s="1901">
        <f t="shared" si="3"/>
        <v>90</v>
      </c>
    </row>
    <row r="1197" spans="3:5">
      <c r="C1197" s="2003">
        <v>39721</v>
      </c>
      <c r="D1197" s="2002">
        <v>39.39</v>
      </c>
      <c r="E1197" s="1901">
        <f t="shared" si="3"/>
        <v>90</v>
      </c>
    </row>
    <row r="1198" spans="3:5">
      <c r="C1198" s="2003">
        <v>39722</v>
      </c>
      <c r="D1198" s="2002">
        <v>39.81</v>
      </c>
      <c r="E1198" s="1901">
        <f t="shared" si="3"/>
        <v>90</v>
      </c>
    </row>
    <row r="1199" spans="3:5">
      <c r="C1199" s="2003">
        <v>39723</v>
      </c>
      <c r="D1199" s="2002">
        <v>45.26</v>
      </c>
      <c r="E1199" s="1901">
        <f t="shared" si="3"/>
        <v>90</v>
      </c>
    </row>
    <row r="1200" spans="3:5">
      <c r="C1200" s="2003">
        <v>39724</v>
      </c>
      <c r="D1200" s="2002">
        <v>45.14</v>
      </c>
      <c r="E1200" s="1901">
        <f t="shared" si="3"/>
        <v>90</v>
      </c>
    </row>
    <row r="1201" spans="3:5">
      <c r="C1201" s="2003">
        <v>39727</v>
      </c>
      <c r="D1201" s="2002">
        <v>52.05</v>
      </c>
      <c r="E1201" s="1901">
        <f t="shared" si="3"/>
        <v>90</v>
      </c>
    </row>
    <row r="1202" spans="3:5">
      <c r="C1202" s="2003">
        <v>39728</v>
      </c>
      <c r="D1202" s="2002">
        <v>53.68</v>
      </c>
      <c r="E1202" s="1901">
        <f t="shared" si="3"/>
        <v>90</v>
      </c>
    </row>
    <row r="1203" spans="3:5">
      <c r="C1203" s="2003">
        <v>39729</v>
      </c>
      <c r="D1203" s="2002">
        <v>57.53</v>
      </c>
      <c r="E1203" s="1901">
        <f t="shared" si="3"/>
        <v>90</v>
      </c>
    </row>
    <row r="1204" spans="3:5">
      <c r="C1204" s="2003">
        <v>39730</v>
      </c>
      <c r="D1204" s="2002">
        <v>63.92</v>
      </c>
      <c r="E1204" s="1901">
        <f t="shared" si="3"/>
        <v>90</v>
      </c>
    </row>
    <row r="1205" spans="3:5">
      <c r="C1205" s="2003">
        <v>39731</v>
      </c>
      <c r="D1205" s="2002">
        <v>69.95</v>
      </c>
      <c r="E1205" s="1901">
        <f t="shared" si="3"/>
        <v>90</v>
      </c>
    </row>
    <row r="1206" spans="3:5">
      <c r="C1206" s="2003">
        <v>39734</v>
      </c>
      <c r="D1206" s="2002">
        <v>54.99</v>
      </c>
      <c r="E1206" s="1901">
        <f t="shared" si="3"/>
        <v>90</v>
      </c>
    </row>
    <row r="1207" spans="3:5">
      <c r="C1207" s="2003">
        <v>39735</v>
      </c>
      <c r="D1207" s="2002">
        <v>55.13</v>
      </c>
      <c r="E1207" s="1901">
        <f t="shared" si="3"/>
        <v>90</v>
      </c>
    </row>
    <row r="1208" spans="3:5">
      <c r="C1208" s="2003">
        <v>39736</v>
      </c>
      <c r="D1208" s="2002">
        <v>69.25</v>
      </c>
      <c r="E1208" s="1901">
        <f t="shared" si="3"/>
        <v>90</v>
      </c>
    </row>
    <row r="1209" spans="3:5">
      <c r="C1209" s="2003">
        <v>39737</v>
      </c>
      <c r="D1209" s="2002">
        <v>67.61</v>
      </c>
      <c r="E1209" s="1901">
        <f t="shared" si="3"/>
        <v>90</v>
      </c>
    </row>
    <row r="1210" spans="3:5">
      <c r="C1210" s="2003">
        <v>39738</v>
      </c>
      <c r="D1210" s="2002">
        <v>70.33</v>
      </c>
      <c r="E1210" s="1901">
        <f t="shared" si="3"/>
        <v>90</v>
      </c>
    </row>
    <row r="1211" spans="3:5">
      <c r="C1211" s="2003">
        <v>39741</v>
      </c>
      <c r="D1211" s="2002">
        <v>52.97</v>
      </c>
      <c r="E1211" s="1901">
        <f t="shared" si="3"/>
        <v>90</v>
      </c>
    </row>
    <row r="1212" spans="3:5">
      <c r="C1212" s="2003">
        <v>39742</v>
      </c>
      <c r="D1212" s="2002">
        <v>53.11</v>
      </c>
      <c r="E1212" s="1901">
        <f t="shared" si="3"/>
        <v>90</v>
      </c>
    </row>
    <row r="1213" spans="3:5">
      <c r="C1213" s="2003">
        <v>39743</v>
      </c>
      <c r="D1213" s="2002">
        <v>69.650000000000006</v>
      </c>
      <c r="E1213" s="1901">
        <f t="shared" si="3"/>
        <v>90</v>
      </c>
    </row>
    <row r="1214" spans="3:5">
      <c r="C1214" s="2003">
        <v>39744</v>
      </c>
      <c r="D1214" s="2002">
        <v>67.8</v>
      </c>
      <c r="E1214" s="1901">
        <f t="shared" si="3"/>
        <v>90</v>
      </c>
    </row>
    <row r="1215" spans="3:5">
      <c r="C1215" s="2003">
        <v>39745</v>
      </c>
      <c r="D1215" s="2002">
        <v>79.13</v>
      </c>
      <c r="E1215" s="1901">
        <f t="shared" si="3"/>
        <v>90</v>
      </c>
    </row>
    <row r="1216" spans="3:5">
      <c r="C1216" s="2003">
        <v>39748</v>
      </c>
      <c r="D1216" s="2002">
        <v>80.06</v>
      </c>
      <c r="E1216" s="1901">
        <f t="shared" si="3"/>
        <v>90</v>
      </c>
    </row>
    <row r="1217" spans="3:5">
      <c r="C1217" s="2003">
        <v>39749</v>
      </c>
      <c r="D1217" s="2002">
        <v>66.959999999999994</v>
      </c>
      <c r="E1217" s="1901">
        <f t="shared" si="3"/>
        <v>90</v>
      </c>
    </row>
    <row r="1218" spans="3:5">
      <c r="C1218" s="2003">
        <v>39750</v>
      </c>
      <c r="D1218" s="2002">
        <v>69.959999999999994</v>
      </c>
      <c r="E1218" s="1901">
        <f t="shared" si="3"/>
        <v>90</v>
      </c>
    </row>
    <row r="1219" spans="3:5">
      <c r="C1219" s="2003">
        <v>39751</v>
      </c>
      <c r="D1219" s="2002">
        <v>62.9</v>
      </c>
      <c r="E1219" s="1901">
        <f t="shared" si="3"/>
        <v>90</v>
      </c>
    </row>
    <row r="1220" spans="3:5">
      <c r="C1220" s="2003">
        <v>39752</v>
      </c>
      <c r="D1220" s="2002">
        <v>59.89</v>
      </c>
      <c r="E1220" s="1901">
        <f t="shared" si="3"/>
        <v>90</v>
      </c>
    </row>
    <row r="1221" spans="3:5">
      <c r="C1221" s="2003">
        <v>39755</v>
      </c>
      <c r="D1221" s="2002">
        <v>53.68</v>
      </c>
      <c r="E1221" s="1901">
        <f t="shared" si="3"/>
        <v>90</v>
      </c>
    </row>
    <row r="1222" spans="3:5">
      <c r="C1222" s="2003">
        <v>39756</v>
      </c>
      <c r="D1222" s="2002">
        <v>47.73</v>
      </c>
      <c r="E1222" s="1901">
        <f t="shared" si="3"/>
        <v>90</v>
      </c>
    </row>
    <row r="1223" spans="3:5">
      <c r="C1223" s="2003">
        <v>39757</v>
      </c>
      <c r="D1223" s="2002">
        <v>54.56</v>
      </c>
      <c r="E1223" s="1901">
        <f t="shared" si="3"/>
        <v>90</v>
      </c>
    </row>
    <row r="1224" spans="3:5">
      <c r="C1224" s="2003">
        <v>39758</v>
      </c>
      <c r="D1224" s="2002">
        <v>63.68</v>
      </c>
      <c r="E1224" s="1901">
        <f t="shared" si="3"/>
        <v>90</v>
      </c>
    </row>
    <row r="1225" spans="3:5">
      <c r="C1225" s="2003">
        <v>39759</v>
      </c>
      <c r="D1225" s="2002">
        <v>56.1</v>
      </c>
      <c r="E1225" s="1901">
        <f t="shared" si="3"/>
        <v>90</v>
      </c>
    </row>
    <row r="1226" spans="3:5">
      <c r="C1226" s="2003">
        <v>39762</v>
      </c>
      <c r="D1226" s="2002">
        <v>59.98</v>
      </c>
      <c r="E1226" s="1901">
        <f t="shared" si="3"/>
        <v>90</v>
      </c>
    </row>
    <row r="1227" spans="3:5">
      <c r="C1227" s="2003">
        <v>39763</v>
      </c>
      <c r="D1227" s="2002">
        <v>61.44</v>
      </c>
      <c r="E1227" s="1901">
        <f t="shared" si="3"/>
        <v>90</v>
      </c>
    </row>
    <row r="1228" spans="3:5">
      <c r="C1228" s="2003">
        <v>39764</v>
      </c>
      <c r="D1228" s="2002">
        <v>66.459999999999994</v>
      </c>
      <c r="E1228" s="1901">
        <f t="shared" si="3"/>
        <v>90</v>
      </c>
    </row>
    <row r="1229" spans="3:5">
      <c r="C1229" s="2003">
        <v>39765</v>
      </c>
      <c r="D1229" s="2002">
        <v>59.83</v>
      </c>
      <c r="E1229" s="1901">
        <f t="shared" si="3"/>
        <v>90</v>
      </c>
    </row>
    <row r="1230" spans="3:5">
      <c r="C1230" s="2003">
        <v>39766</v>
      </c>
      <c r="D1230" s="2002">
        <v>66.31</v>
      </c>
      <c r="E1230" s="1901">
        <f t="shared" si="3"/>
        <v>90</v>
      </c>
    </row>
    <row r="1231" spans="3:5">
      <c r="C1231" s="2003">
        <v>39769</v>
      </c>
      <c r="D1231" s="2002">
        <v>69.150000000000006</v>
      </c>
      <c r="E1231" s="1901">
        <f t="shared" si="3"/>
        <v>90</v>
      </c>
    </row>
    <row r="1232" spans="3:5">
      <c r="C1232" s="2003">
        <v>39770</v>
      </c>
      <c r="D1232" s="2002">
        <v>67.64</v>
      </c>
      <c r="E1232" s="1901">
        <f t="shared" si="3"/>
        <v>90</v>
      </c>
    </row>
    <row r="1233" spans="3:5">
      <c r="C1233" s="2003">
        <v>39771</v>
      </c>
      <c r="D1233" s="2002">
        <v>74.260000000000005</v>
      </c>
      <c r="E1233" s="1901">
        <f t="shared" si="3"/>
        <v>90</v>
      </c>
    </row>
    <row r="1234" spans="3:5">
      <c r="C1234" s="2003">
        <v>39772</v>
      </c>
      <c r="D1234" s="2002">
        <v>80.86</v>
      </c>
      <c r="E1234" s="1901">
        <f t="shared" si="3"/>
        <v>90</v>
      </c>
    </row>
    <row r="1235" spans="3:5">
      <c r="C1235" s="2003">
        <v>39773</v>
      </c>
      <c r="D1235" s="2002">
        <v>72.67</v>
      </c>
      <c r="E1235" s="1901">
        <f t="shared" si="3"/>
        <v>90</v>
      </c>
    </row>
    <row r="1236" spans="3:5">
      <c r="C1236" s="2003">
        <v>39776</v>
      </c>
      <c r="D1236" s="2002">
        <v>64.7</v>
      </c>
      <c r="E1236" s="1901">
        <f t="shared" si="3"/>
        <v>90</v>
      </c>
    </row>
    <row r="1237" spans="3:5">
      <c r="C1237" s="2003">
        <v>39777</v>
      </c>
      <c r="D1237" s="2002">
        <v>60.9</v>
      </c>
      <c r="E1237" s="1901">
        <f t="shared" si="3"/>
        <v>90</v>
      </c>
    </row>
    <row r="1238" spans="3:5">
      <c r="C1238" s="2003">
        <v>39778</v>
      </c>
      <c r="D1238" s="2002">
        <v>54.92</v>
      </c>
      <c r="E1238" s="1901">
        <f t="shared" si="3"/>
        <v>90</v>
      </c>
    </row>
    <row r="1239" spans="3:5">
      <c r="C1239" s="2003">
        <v>39780</v>
      </c>
      <c r="D1239" s="2002">
        <v>55.28</v>
      </c>
      <c r="E1239" s="1901">
        <f t="shared" si="3"/>
        <v>90</v>
      </c>
    </row>
    <row r="1240" spans="3:5">
      <c r="C1240" s="2003">
        <v>39783</v>
      </c>
      <c r="D1240" s="2002">
        <v>68.510000000000005</v>
      </c>
      <c r="E1240" s="1901">
        <f t="shared" si="3"/>
        <v>90</v>
      </c>
    </row>
    <row r="1241" spans="3:5">
      <c r="C1241" s="2003">
        <v>39784</v>
      </c>
      <c r="D1241" s="2002">
        <v>62.98</v>
      </c>
      <c r="E1241" s="1901">
        <f t="shared" si="3"/>
        <v>90</v>
      </c>
    </row>
    <row r="1242" spans="3:5">
      <c r="C1242" s="2003">
        <v>39785</v>
      </c>
      <c r="D1242" s="2002">
        <v>60.72</v>
      </c>
      <c r="E1242" s="1901">
        <f t="shared" si="3"/>
        <v>90</v>
      </c>
    </row>
    <row r="1243" spans="3:5">
      <c r="C1243" s="2003">
        <v>39786</v>
      </c>
      <c r="D1243" s="2002">
        <v>63.64</v>
      </c>
      <c r="E1243" s="1901">
        <f t="shared" si="3"/>
        <v>90</v>
      </c>
    </row>
    <row r="1244" spans="3:5">
      <c r="C1244" s="2003">
        <v>39787</v>
      </c>
      <c r="D1244" s="2002">
        <v>59.93</v>
      </c>
      <c r="E1244" s="1901">
        <f t="shared" si="3"/>
        <v>90</v>
      </c>
    </row>
    <row r="1245" spans="3:5">
      <c r="C1245" s="2003">
        <v>39790</v>
      </c>
      <c r="D1245" s="2002">
        <v>58.49</v>
      </c>
      <c r="E1245" s="1901">
        <f t="shared" si="3"/>
        <v>90</v>
      </c>
    </row>
    <row r="1246" spans="3:5">
      <c r="C1246" s="2003">
        <v>39791</v>
      </c>
      <c r="D1246" s="2002">
        <v>58.91</v>
      </c>
      <c r="E1246" s="1901">
        <f t="shared" si="3"/>
        <v>90</v>
      </c>
    </row>
    <row r="1247" spans="3:5">
      <c r="C1247" s="2003">
        <v>39792</v>
      </c>
      <c r="D1247" s="2002">
        <v>55.73</v>
      </c>
      <c r="E1247" s="1901">
        <f t="shared" si="3"/>
        <v>90</v>
      </c>
    </row>
    <row r="1248" spans="3:5">
      <c r="C1248" s="2003">
        <v>39793</v>
      </c>
      <c r="D1248" s="2002">
        <v>55.78</v>
      </c>
      <c r="E1248" s="1901">
        <f t="shared" si="3"/>
        <v>90</v>
      </c>
    </row>
    <row r="1249" spans="2:5">
      <c r="C1249" s="2003">
        <v>39794</v>
      </c>
      <c r="D1249" s="2002">
        <v>54.28</v>
      </c>
      <c r="E1249" s="1901">
        <f t="shared" si="3"/>
        <v>90</v>
      </c>
    </row>
    <row r="1250" spans="2:5">
      <c r="C1250" s="2003">
        <v>39797</v>
      </c>
      <c r="D1250" s="2002">
        <v>56.76</v>
      </c>
      <c r="E1250" s="1901">
        <f t="shared" si="3"/>
        <v>90</v>
      </c>
    </row>
    <row r="1251" spans="2:5">
      <c r="C1251" s="2003">
        <v>39798</v>
      </c>
      <c r="D1251" s="2002">
        <v>52.37</v>
      </c>
      <c r="E1251" s="1901">
        <f t="shared" si="3"/>
        <v>90</v>
      </c>
    </row>
    <row r="1252" spans="2:5">
      <c r="C1252" s="2003">
        <v>39799</v>
      </c>
      <c r="D1252" s="2002">
        <v>49.84</v>
      </c>
      <c r="E1252" s="1901">
        <f t="shared" si="3"/>
        <v>90</v>
      </c>
    </row>
    <row r="1253" spans="2:5">
      <c r="C1253" s="2003">
        <v>39800</v>
      </c>
      <c r="D1253" s="2002">
        <v>47.34</v>
      </c>
      <c r="E1253" s="1901">
        <f t="shared" si="3"/>
        <v>90</v>
      </c>
    </row>
    <row r="1254" spans="2:5">
      <c r="C1254" s="2003">
        <v>39801</v>
      </c>
      <c r="D1254" s="2002">
        <v>44.93</v>
      </c>
      <c r="E1254" s="1901">
        <f t="shared" si="3"/>
        <v>90</v>
      </c>
    </row>
    <row r="1255" spans="2:5">
      <c r="C1255" s="2003">
        <v>39804</v>
      </c>
      <c r="D1255" s="2002">
        <v>44.56</v>
      </c>
      <c r="E1255" s="1901">
        <f t="shared" si="3"/>
        <v>90</v>
      </c>
    </row>
    <row r="1256" spans="2:5">
      <c r="C1256" s="2003">
        <v>39805</v>
      </c>
      <c r="D1256" s="2002">
        <v>45.02</v>
      </c>
      <c r="E1256" s="1901">
        <f t="shared" ref="E1256:E1319" si="4">E1255</f>
        <v>90</v>
      </c>
    </row>
    <row r="1257" spans="2:5">
      <c r="C1257" s="2003">
        <v>39806</v>
      </c>
      <c r="D1257" s="2002">
        <v>44.21</v>
      </c>
      <c r="E1257" s="1901">
        <f t="shared" si="4"/>
        <v>90</v>
      </c>
    </row>
    <row r="1258" spans="2:5">
      <c r="C1258" s="2003">
        <v>39808</v>
      </c>
      <c r="D1258" s="2002">
        <v>43.38</v>
      </c>
      <c r="E1258" s="1901">
        <f t="shared" si="4"/>
        <v>90</v>
      </c>
    </row>
    <row r="1259" spans="2:5">
      <c r="C1259" s="2003">
        <v>39811</v>
      </c>
      <c r="D1259" s="2002">
        <v>43.9</v>
      </c>
      <c r="E1259" s="1901">
        <f t="shared" si="4"/>
        <v>90</v>
      </c>
    </row>
    <row r="1260" spans="2:5">
      <c r="C1260" s="2003">
        <v>39812</v>
      </c>
      <c r="D1260" s="2002">
        <v>41.63</v>
      </c>
      <c r="E1260" s="1901">
        <f t="shared" si="4"/>
        <v>90</v>
      </c>
    </row>
    <row r="1261" spans="2:5">
      <c r="C1261" s="2003">
        <v>39813</v>
      </c>
      <c r="D1261" s="2002">
        <v>40</v>
      </c>
      <c r="E1261" s="1901">
        <f t="shared" si="4"/>
        <v>90</v>
      </c>
    </row>
    <row r="1262" spans="2:5">
      <c r="B1262" s="1879" t="s">
        <v>38</v>
      </c>
      <c r="C1262" s="2003">
        <v>39815</v>
      </c>
      <c r="D1262" s="2002">
        <v>39.19</v>
      </c>
      <c r="E1262" s="1901">
        <f t="shared" si="4"/>
        <v>90</v>
      </c>
    </row>
    <row r="1263" spans="2:5">
      <c r="C1263" s="2003">
        <v>39818</v>
      </c>
      <c r="D1263" s="2002">
        <v>39.08</v>
      </c>
      <c r="E1263" s="1901">
        <f t="shared" si="4"/>
        <v>90</v>
      </c>
    </row>
    <row r="1264" spans="2:5">
      <c r="C1264" s="2003">
        <v>39819</v>
      </c>
      <c r="D1264" s="2002">
        <v>38.56</v>
      </c>
      <c r="E1264" s="1901">
        <f t="shared" si="4"/>
        <v>90</v>
      </c>
    </row>
    <row r="1265" spans="3:5">
      <c r="C1265" s="2003">
        <v>39820</v>
      </c>
      <c r="D1265" s="2002">
        <v>43.39</v>
      </c>
      <c r="E1265" s="1901">
        <f t="shared" si="4"/>
        <v>90</v>
      </c>
    </row>
    <row r="1266" spans="3:5">
      <c r="C1266" s="2003">
        <v>39821</v>
      </c>
      <c r="D1266" s="2002">
        <v>42.56</v>
      </c>
      <c r="E1266" s="1901">
        <f t="shared" si="4"/>
        <v>90</v>
      </c>
    </row>
    <row r="1267" spans="3:5">
      <c r="C1267" s="2003">
        <v>39822</v>
      </c>
      <c r="D1267" s="2002">
        <v>42.82</v>
      </c>
      <c r="E1267" s="1901">
        <f t="shared" si="4"/>
        <v>90</v>
      </c>
    </row>
    <row r="1268" spans="3:5">
      <c r="C1268" s="2003">
        <v>39825</v>
      </c>
      <c r="D1268" s="2002">
        <v>45.84</v>
      </c>
      <c r="E1268" s="1901">
        <f t="shared" si="4"/>
        <v>90</v>
      </c>
    </row>
    <row r="1269" spans="3:5">
      <c r="C1269" s="2003">
        <v>39826</v>
      </c>
      <c r="D1269" s="2002">
        <v>43.27</v>
      </c>
      <c r="E1269" s="1901">
        <f t="shared" si="4"/>
        <v>90</v>
      </c>
    </row>
    <row r="1270" spans="3:5">
      <c r="C1270" s="2003">
        <v>39827</v>
      </c>
      <c r="D1270" s="2002">
        <v>49.14</v>
      </c>
      <c r="E1270" s="1901">
        <f t="shared" si="4"/>
        <v>90</v>
      </c>
    </row>
    <row r="1271" spans="3:5">
      <c r="C1271" s="2003">
        <v>39828</v>
      </c>
      <c r="D1271" s="2002">
        <v>51</v>
      </c>
      <c r="E1271" s="1901">
        <f t="shared" si="4"/>
        <v>90</v>
      </c>
    </row>
    <row r="1272" spans="3:5">
      <c r="C1272" s="2003">
        <v>39829</v>
      </c>
      <c r="D1272" s="2002">
        <v>46.11</v>
      </c>
      <c r="E1272" s="1901">
        <f t="shared" si="4"/>
        <v>90</v>
      </c>
    </row>
    <row r="1273" spans="3:5">
      <c r="C1273" s="2003">
        <v>39833</v>
      </c>
      <c r="D1273" s="2002">
        <v>56.65</v>
      </c>
      <c r="E1273" s="1901">
        <f t="shared" si="4"/>
        <v>90</v>
      </c>
    </row>
    <row r="1274" spans="3:5">
      <c r="C1274" s="2003">
        <v>39834</v>
      </c>
      <c r="D1274" s="2002">
        <v>46.42</v>
      </c>
      <c r="E1274" s="1901">
        <f t="shared" si="4"/>
        <v>90</v>
      </c>
    </row>
    <row r="1275" spans="3:5">
      <c r="C1275" s="2003">
        <v>39835</v>
      </c>
      <c r="D1275" s="2002">
        <v>47.29</v>
      </c>
      <c r="E1275" s="1901">
        <f t="shared" si="4"/>
        <v>90</v>
      </c>
    </row>
    <row r="1276" spans="3:5">
      <c r="C1276" s="2003">
        <v>39836</v>
      </c>
      <c r="D1276" s="2002">
        <v>47.27</v>
      </c>
      <c r="E1276" s="1901">
        <f t="shared" si="4"/>
        <v>90</v>
      </c>
    </row>
    <row r="1277" spans="3:5">
      <c r="C1277" s="2003">
        <v>39839</v>
      </c>
      <c r="D1277" s="2002">
        <v>45.69</v>
      </c>
      <c r="E1277" s="1901">
        <f t="shared" si="4"/>
        <v>90</v>
      </c>
    </row>
    <row r="1278" spans="3:5">
      <c r="C1278" s="2003">
        <v>39840</v>
      </c>
      <c r="D1278" s="2002">
        <v>42.25</v>
      </c>
      <c r="E1278" s="1901">
        <f t="shared" si="4"/>
        <v>90</v>
      </c>
    </row>
    <row r="1279" spans="3:5">
      <c r="C1279" s="2003">
        <v>39841</v>
      </c>
      <c r="D1279" s="2002">
        <v>39.659999999999997</v>
      </c>
      <c r="E1279" s="1901">
        <f t="shared" si="4"/>
        <v>90</v>
      </c>
    </row>
    <row r="1280" spans="3:5">
      <c r="C1280" s="2003">
        <v>39842</v>
      </c>
      <c r="D1280" s="2002">
        <v>42.63</v>
      </c>
      <c r="E1280" s="1901">
        <f t="shared" si="4"/>
        <v>90</v>
      </c>
    </row>
    <row r="1281" spans="3:5">
      <c r="C1281" s="2003">
        <v>39843</v>
      </c>
      <c r="D1281" s="2002">
        <v>44.84</v>
      </c>
      <c r="E1281" s="1901">
        <f t="shared" si="4"/>
        <v>90</v>
      </c>
    </row>
    <row r="1282" spans="3:5">
      <c r="C1282" s="2003">
        <v>39846</v>
      </c>
      <c r="D1282" s="2002">
        <v>45.52</v>
      </c>
      <c r="E1282" s="1901">
        <f t="shared" si="4"/>
        <v>90</v>
      </c>
    </row>
    <row r="1283" spans="3:5">
      <c r="C1283" s="2003">
        <v>39847</v>
      </c>
      <c r="D1283" s="2002">
        <v>43.06</v>
      </c>
      <c r="E1283" s="1901">
        <f t="shared" si="4"/>
        <v>90</v>
      </c>
    </row>
    <row r="1284" spans="3:5">
      <c r="C1284" s="2003">
        <v>39848</v>
      </c>
      <c r="D1284" s="2002">
        <v>43.85</v>
      </c>
      <c r="E1284" s="1901">
        <f t="shared" si="4"/>
        <v>90</v>
      </c>
    </row>
    <row r="1285" spans="3:5">
      <c r="C1285" s="2003">
        <v>39849</v>
      </c>
      <c r="D1285" s="2002">
        <v>43.73</v>
      </c>
      <c r="E1285" s="1901">
        <f t="shared" si="4"/>
        <v>90</v>
      </c>
    </row>
    <row r="1286" spans="3:5">
      <c r="C1286" s="2003">
        <v>39850</v>
      </c>
      <c r="D1286" s="2002">
        <v>43.37</v>
      </c>
      <c r="E1286" s="1901">
        <f t="shared" si="4"/>
        <v>90</v>
      </c>
    </row>
    <row r="1287" spans="3:5">
      <c r="C1287" s="2003">
        <v>39853</v>
      </c>
      <c r="D1287" s="2002">
        <v>43.64</v>
      </c>
      <c r="E1287" s="1901">
        <f t="shared" si="4"/>
        <v>90</v>
      </c>
    </row>
    <row r="1288" spans="3:5">
      <c r="C1288" s="2003">
        <v>39854</v>
      </c>
      <c r="D1288" s="2002">
        <v>46.67</v>
      </c>
      <c r="E1288" s="1901">
        <f t="shared" si="4"/>
        <v>90</v>
      </c>
    </row>
    <row r="1289" spans="3:5">
      <c r="C1289" s="2003">
        <v>39855</v>
      </c>
      <c r="D1289" s="2002">
        <v>44.53</v>
      </c>
      <c r="E1289" s="1901">
        <f t="shared" si="4"/>
        <v>90</v>
      </c>
    </row>
    <row r="1290" spans="3:5">
      <c r="C1290" s="2003">
        <v>39856</v>
      </c>
      <c r="D1290" s="2002">
        <v>41.25</v>
      </c>
      <c r="E1290" s="1901">
        <f t="shared" si="4"/>
        <v>90</v>
      </c>
    </row>
    <row r="1291" spans="3:5">
      <c r="C1291" s="2003">
        <v>39857</v>
      </c>
      <c r="D1291" s="2002">
        <v>42.93</v>
      </c>
      <c r="E1291" s="1901">
        <f t="shared" si="4"/>
        <v>90</v>
      </c>
    </row>
    <row r="1292" spans="3:5">
      <c r="C1292" s="2003">
        <v>39861</v>
      </c>
      <c r="D1292" s="2002">
        <v>48.66</v>
      </c>
      <c r="E1292" s="1901">
        <f t="shared" si="4"/>
        <v>90</v>
      </c>
    </row>
    <row r="1293" spans="3:5">
      <c r="C1293" s="2003">
        <v>39862</v>
      </c>
      <c r="D1293" s="2002">
        <v>48.46</v>
      </c>
      <c r="E1293" s="1901">
        <f t="shared" si="4"/>
        <v>90</v>
      </c>
    </row>
    <row r="1294" spans="3:5">
      <c r="C1294" s="2003">
        <v>39863</v>
      </c>
      <c r="D1294" s="2002">
        <v>47.08</v>
      </c>
      <c r="E1294" s="1901">
        <f t="shared" si="4"/>
        <v>90</v>
      </c>
    </row>
    <row r="1295" spans="3:5">
      <c r="C1295" s="2003">
        <v>39864</v>
      </c>
      <c r="D1295" s="2002">
        <v>49.3</v>
      </c>
      <c r="E1295" s="1901">
        <f t="shared" si="4"/>
        <v>90</v>
      </c>
    </row>
    <row r="1296" spans="3:5">
      <c r="C1296" s="2003">
        <v>39867</v>
      </c>
      <c r="D1296" s="2002">
        <v>52.62</v>
      </c>
      <c r="E1296" s="1901">
        <f t="shared" si="4"/>
        <v>90</v>
      </c>
    </row>
    <row r="1297" spans="3:5">
      <c r="C1297" s="2003">
        <v>39868</v>
      </c>
      <c r="D1297" s="2002">
        <v>45.49</v>
      </c>
      <c r="E1297" s="1901">
        <f t="shared" si="4"/>
        <v>90</v>
      </c>
    </row>
    <row r="1298" spans="3:5">
      <c r="C1298" s="2003">
        <v>39869</v>
      </c>
      <c r="D1298" s="2002">
        <v>44.67</v>
      </c>
      <c r="E1298" s="1901">
        <f t="shared" si="4"/>
        <v>90</v>
      </c>
    </row>
    <row r="1299" spans="3:5">
      <c r="C1299" s="2003">
        <v>39870</v>
      </c>
      <c r="D1299" s="2002">
        <v>44.66</v>
      </c>
      <c r="E1299" s="1901">
        <f t="shared" si="4"/>
        <v>90</v>
      </c>
    </row>
    <row r="1300" spans="3:5">
      <c r="C1300" s="2003">
        <v>39871</v>
      </c>
      <c r="D1300" s="2002">
        <v>46.35</v>
      </c>
      <c r="E1300" s="1901">
        <f t="shared" si="4"/>
        <v>90</v>
      </c>
    </row>
    <row r="1301" spans="3:5">
      <c r="C1301" s="2003">
        <v>39874</v>
      </c>
      <c r="D1301" s="2002">
        <v>52.65</v>
      </c>
      <c r="E1301" s="1901">
        <f t="shared" si="4"/>
        <v>90</v>
      </c>
    </row>
    <row r="1302" spans="3:5">
      <c r="C1302" s="2003">
        <v>39875</v>
      </c>
      <c r="D1302" s="2002">
        <v>50.93</v>
      </c>
      <c r="E1302" s="1901">
        <f t="shared" si="4"/>
        <v>90</v>
      </c>
    </row>
    <row r="1303" spans="3:5">
      <c r="C1303" s="2003">
        <v>39876</v>
      </c>
      <c r="D1303" s="2002">
        <v>47.56</v>
      </c>
      <c r="E1303" s="1901">
        <f t="shared" si="4"/>
        <v>90</v>
      </c>
    </row>
    <row r="1304" spans="3:5">
      <c r="C1304" s="2003">
        <v>39877</v>
      </c>
      <c r="D1304" s="2002">
        <v>50.17</v>
      </c>
      <c r="E1304" s="1901">
        <f t="shared" si="4"/>
        <v>90</v>
      </c>
    </row>
    <row r="1305" spans="3:5">
      <c r="C1305" s="2003">
        <v>39878</v>
      </c>
      <c r="D1305" s="2002">
        <v>49.33</v>
      </c>
      <c r="E1305" s="1901">
        <f t="shared" si="4"/>
        <v>90</v>
      </c>
    </row>
    <row r="1306" spans="3:5">
      <c r="C1306" s="2003">
        <v>39881</v>
      </c>
      <c r="D1306" s="2002">
        <v>49.68</v>
      </c>
      <c r="E1306" s="1901">
        <f t="shared" si="4"/>
        <v>90</v>
      </c>
    </row>
    <row r="1307" spans="3:5">
      <c r="C1307" s="2003">
        <v>39882</v>
      </c>
      <c r="D1307" s="2002">
        <v>44.37</v>
      </c>
      <c r="E1307" s="1901">
        <f t="shared" si="4"/>
        <v>90</v>
      </c>
    </row>
    <row r="1308" spans="3:5">
      <c r="C1308" s="2003">
        <v>39883</v>
      </c>
      <c r="D1308" s="2002">
        <v>43.61</v>
      </c>
      <c r="E1308" s="1901">
        <f t="shared" si="4"/>
        <v>90</v>
      </c>
    </row>
    <row r="1309" spans="3:5">
      <c r="C1309" s="2003">
        <v>39884</v>
      </c>
      <c r="D1309" s="2002">
        <v>41.18</v>
      </c>
      <c r="E1309" s="1901">
        <f t="shared" si="4"/>
        <v>90</v>
      </c>
    </row>
    <row r="1310" spans="3:5">
      <c r="C1310" s="2003">
        <v>39885</v>
      </c>
      <c r="D1310" s="2002">
        <v>42.36</v>
      </c>
      <c r="E1310" s="1901">
        <f t="shared" si="4"/>
        <v>90</v>
      </c>
    </row>
    <row r="1311" spans="3:5">
      <c r="C1311" s="2003">
        <v>39888</v>
      </c>
      <c r="D1311" s="2002">
        <v>43.74</v>
      </c>
      <c r="E1311" s="1901">
        <f t="shared" si="4"/>
        <v>90</v>
      </c>
    </row>
    <row r="1312" spans="3:5">
      <c r="C1312" s="2003">
        <v>39889</v>
      </c>
      <c r="D1312" s="2002">
        <v>40.799999999999997</v>
      </c>
      <c r="E1312" s="1901">
        <f t="shared" si="4"/>
        <v>90</v>
      </c>
    </row>
    <row r="1313" spans="3:5">
      <c r="C1313" s="2003">
        <v>39890</v>
      </c>
      <c r="D1313" s="2002">
        <v>40.06</v>
      </c>
      <c r="E1313" s="1901">
        <f t="shared" si="4"/>
        <v>90</v>
      </c>
    </row>
    <row r="1314" spans="3:5">
      <c r="C1314" s="2003">
        <v>39891</v>
      </c>
      <c r="D1314" s="2002">
        <v>43.68</v>
      </c>
      <c r="E1314" s="1901">
        <f t="shared" si="4"/>
        <v>90</v>
      </c>
    </row>
    <row r="1315" spans="3:5">
      <c r="C1315" s="2003">
        <v>39892</v>
      </c>
      <c r="D1315" s="2002">
        <v>45.89</v>
      </c>
      <c r="E1315" s="1901">
        <f t="shared" si="4"/>
        <v>90</v>
      </c>
    </row>
    <row r="1316" spans="3:5">
      <c r="C1316" s="2003">
        <v>39895</v>
      </c>
      <c r="D1316" s="2002">
        <v>43.23</v>
      </c>
      <c r="E1316" s="1901">
        <f t="shared" si="4"/>
        <v>90</v>
      </c>
    </row>
    <row r="1317" spans="3:5">
      <c r="C1317" s="2003">
        <v>39896</v>
      </c>
      <c r="D1317" s="2002">
        <v>42.93</v>
      </c>
      <c r="E1317" s="1901">
        <f t="shared" si="4"/>
        <v>90</v>
      </c>
    </row>
    <row r="1318" spans="3:5">
      <c r="C1318" s="2003">
        <v>39897</v>
      </c>
      <c r="D1318" s="2002">
        <v>42.25</v>
      </c>
      <c r="E1318" s="1901">
        <f t="shared" si="4"/>
        <v>90</v>
      </c>
    </row>
    <row r="1319" spans="3:5">
      <c r="C1319" s="2003">
        <v>39898</v>
      </c>
      <c r="D1319" s="2002">
        <v>40.36</v>
      </c>
      <c r="E1319" s="1901">
        <f t="shared" si="4"/>
        <v>90</v>
      </c>
    </row>
    <row r="1320" spans="3:5">
      <c r="C1320" s="2003">
        <v>39899</v>
      </c>
      <c r="D1320" s="2002">
        <v>41.04</v>
      </c>
      <c r="E1320" s="1901">
        <f t="shared" ref="E1320:E1383" si="5">E1319</f>
        <v>90</v>
      </c>
    </row>
    <row r="1321" spans="3:5">
      <c r="C1321" s="2003">
        <v>39902</v>
      </c>
      <c r="D1321" s="2002">
        <v>45.54</v>
      </c>
      <c r="E1321" s="1901">
        <f t="shared" si="5"/>
        <v>90</v>
      </c>
    </row>
    <row r="1322" spans="3:5">
      <c r="C1322" s="2003">
        <v>39903</v>
      </c>
      <c r="D1322" s="2002">
        <v>44.14</v>
      </c>
      <c r="E1322" s="1901">
        <f t="shared" si="5"/>
        <v>90</v>
      </c>
    </row>
    <row r="1323" spans="3:5">
      <c r="C1323" s="2003">
        <v>39904</v>
      </c>
      <c r="D1323" s="2002">
        <v>42.28</v>
      </c>
      <c r="E1323" s="1901">
        <f t="shared" si="5"/>
        <v>90</v>
      </c>
    </row>
    <row r="1324" spans="3:5">
      <c r="C1324" s="2003">
        <v>39905</v>
      </c>
      <c r="D1324" s="2002">
        <v>42.04</v>
      </c>
      <c r="E1324" s="1901">
        <f t="shared" si="5"/>
        <v>90</v>
      </c>
    </row>
    <row r="1325" spans="3:5">
      <c r="C1325" s="2003">
        <v>39906</v>
      </c>
      <c r="D1325" s="2002">
        <v>39.700000000000003</v>
      </c>
      <c r="E1325" s="1901">
        <f t="shared" si="5"/>
        <v>90</v>
      </c>
    </row>
    <row r="1326" spans="3:5">
      <c r="C1326" s="2003">
        <v>39909</v>
      </c>
      <c r="D1326" s="2002">
        <v>40.93</v>
      </c>
      <c r="E1326" s="1901">
        <f t="shared" si="5"/>
        <v>90</v>
      </c>
    </row>
    <row r="1327" spans="3:5">
      <c r="C1327" s="2003">
        <v>39910</v>
      </c>
      <c r="D1327" s="2002">
        <v>40.39</v>
      </c>
      <c r="E1327" s="1901">
        <f t="shared" si="5"/>
        <v>90</v>
      </c>
    </row>
    <row r="1328" spans="3:5">
      <c r="C1328" s="2003">
        <v>39911</v>
      </c>
      <c r="D1328" s="2002">
        <v>38.85</v>
      </c>
      <c r="E1328" s="1901">
        <f t="shared" si="5"/>
        <v>90</v>
      </c>
    </row>
    <row r="1329" spans="3:5">
      <c r="C1329" s="2003">
        <v>39912</v>
      </c>
      <c r="D1329" s="2002">
        <v>36.53</v>
      </c>
      <c r="E1329" s="1901">
        <f t="shared" si="5"/>
        <v>90</v>
      </c>
    </row>
    <row r="1330" spans="3:5">
      <c r="C1330" s="2003">
        <v>39916</v>
      </c>
      <c r="D1330" s="2002">
        <v>37.81</v>
      </c>
      <c r="E1330" s="1901">
        <f t="shared" si="5"/>
        <v>90</v>
      </c>
    </row>
    <row r="1331" spans="3:5">
      <c r="C1331" s="2003">
        <v>39917</v>
      </c>
      <c r="D1331" s="2002">
        <v>37.67</v>
      </c>
      <c r="E1331" s="1901">
        <f t="shared" si="5"/>
        <v>90</v>
      </c>
    </row>
    <row r="1332" spans="3:5">
      <c r="C1332" s="2003">
        <v>39918</v>
      </c>
      <c r="D1332" s="2002">
        <v>36.17</v>
      </c>
      <c r="E1332" s="1901">
        <f t="shared" si="5"/>
        <v>90</v>
      </c>
    </row>
    <row r="1333" spans="3:5">
      <c r="C1333" s="2003">
        <v>39919</v>
      </c>
      <c r="D1333" s="2002">
        <v>35.79</v>
      </c>
      <c r="E1333" s="1901">
        <f t="shared" si="5"/>
        <v>90</v>
      </c>
    </row>
    <row r="1334" spans="3:5">
      <c r="C1334" s="2003">
        <v>39920</v>
      </c>
      <c r="D1334" s="2002">
        <v>33.94</v>
      </c>
      <c r="E1334" s="1901">
        <f t="shared" si="5"/>
        <v>90</v>
      </c>
    </row>
    <row r="1335" spans="3:5">
      <c r="C1335" s="2003">
        <v>39923</v>
      </c>
      <c r="D1335" s="2002">
        <v>39.18</v>
      </c>
      <c r="E1335" s="1901">
        <f t="shared" si="5"/>
        <v>90</v>
      </c>
    </row>
    <row r="1336" spans="3:5">
      <c r="C1336" s="2003">
        <v>39924</v>
      </c>
      <c r="D1336" s="2002">
        <v>37.14</v>
      </c>
      <c r="E1336" s="1901">
        <f t="shared" si="5"/>
        <v>90</v>
      </c>
    </row>
    <row r="1337" spans="3:5">
      <c r="C1337" s="2003">
        <v>39925</v>
      </c>
      <c r="D1337" s="2002">
        <v>38.1</v>
      </c>
      <c r="E1337" s="1901">
        <f t="shared" si="5"/>
        <v>90</v>
      </c>
    </row>
    <row r="1338" spans="3:5">
      <c r="C1338" s="2003">
        <v>39926</v>
      </c>
      <c r="D1338" s="2002">
        <v>37.15</v>
      </c>
      <c r="E1338" s="1901">
        <f t="shared" si="5"/>
        <v>90</v>
      </c>
    </row>
    <row r="1339" spans="3:5">
      <c r="C1339" s="2003">
        <v>39927</v>
      </c>
      <c r="D1339" s="2002">
        <v>36.82</v>
      </c>
      <c r="E1339" s="1901">
        <f t="shared" si="5"/>
        <v>90</v>
      </c>
    </row>
    <row r="1340" spans="3:5">
      <c r="C1340" s="2003">
        <v>39930</v>
      </c>
      <c r="D1340" s="2002">
        <v>38.32</v>
      </c>
      <c r="E1340" s="1901">
        <f t="shared" si="5"/>
        <v>90</v>
      </c>
    </row>
    <row r="1341" spans="3:5">
      <c r="C1341" s="2003">
        <v>39931</v>
      </c>
      <c r="D1341" s="2002">
        <v>37.950000000000003</v>
      </c>
      <c r="E1341" s="1901">
        <f t="shared" si="5"/>
        <v>90</v>
      </c>
    </row>
    <row r="1342" spans="3:5">
      <c r="C1342" s="2003">
        <v>39932</v>
      </c>
      <c r="D1342" s="2002">
        <v>36.08</v>
      </c>
      <c r="E1342" s="1901">
        <f t="shared" si="5"/>
        <v>90</v>
      </c>
    </row>
    <row r="1343" spans="3:5">
      <c r="C1343" s="2003">
        <v>39933</v>
      </c>
      <c r="D1343" s="2002">
        <v>36.5</v>
      </c>
      <c r="E1343" s="1901">
        <f t="shared" si="5"/>
        <v>90</v>
      </c>
    </row>
    <row r="1344" spans="3:5">
      <c r="C1344" s="2003">
        <v>39934</v>
      </c>
      <c r="D1344" s="2002">
        <v>35.299999999999997</v>
      </c>
      <c r="E1344" s="1901">
        <f t="shared" si="5"/>
        <v>90</v>
      </c>
    </row>
    <row r="1345" spans="3:5">
      <c r="C1345" s="2003">
        <v>39937</v>
      </c>
      <c r="D1345" s="2002">
        <v>34.53</v>
      </c>
      <c r="E1345" s="1901">
        <f t="shared" si="5"/>
        <v>90</v>
      </c>
    </row>
    <row r="1346" spans="3:5">
      <c r="C1346" s="2003">
        <v>39938</v>
      </c>
      <c r="D1346" s="2002">
        <v>33.36</v>
      </c>
      <c r="E1346" s="1901">
        <f t="shared" si="5"/>
        <v>90</v>
      </c>
    </row>
    <row r="1347" spans="3:5">
      <c r="C1347" s="2003">
        <v>39939</v>
      </c>
      <c r="D1347" s="2002">
        <v>32.450000000000003</v>
      </c>
      <c r="E1347" s="1901">
        <f t="shared" si="5"/>
        <v>90</v>
      </c>
    </row>
    <row r="1348" spans="3:5">
      <c r="C1348" s="2003">
        <v>39940</v>
      </c>
      <c r="D1348" s="2002">
        <v>33.44</v>
      </c>
      <c r="E1348" s="1901">
        <f t="shared" si="5"/>
        <v>90</v>
      </c>
    </row>
    <row r="1349" spans="3:5">
      <c r="C1349" s="2003">
        <v>39941</v>
      </c>
      <c r="D1349" s="2002">
        <v>32.049999999999997</v>
      </c>
      <c r="E1349" s="1901">
        <f t="shared" si="5"/>
        <v>90</v>
      </c>
    </row>
    <row r="1350" spans="3:5">
      <c r="C1350" s="2003">
        <v>39944</v>
      </c>
      <c r="D1350" s="2002">
        <v>32.869999999999997</v>
      </c>
      <c r="E1350" s="1901">
        <f t="shared" si="5"/>
        <v>90</v>
      </c>
    </row>
    <row r="1351" spans="3:5">
      <c r="C1351" s="2003">
        <v>39945</v>
      </c>
      <c r="D1351" s="2002">
        <v>31.8</v>
      </c>
      <c r="E1351" s="1901">
        <f t="shared" si="5"/>
        <v>90</v>
      </c>
    </row>
    <row r="1352" spans="3:5">
      <c r="C1352" s="2003">
        <v>39946</v>
      </c>
      <c r="D1352" s="2002">
        <v>33.65</v>
      </c>
      <c r="E1352" s="1901">
        <f t="shared" si="5"/>
        <v>90</v>
      </c>
    </row>
    <row r="1353" spans="3:5">
      <c r="C1353" s="2003">
        <v>39947</v>
      </c>
      <c r="D1353" s="2002">
        <v>31.37</v>
      </c>
      <c r="E1353" s="1901">
        <f t="shared" si="5"/>
        <v>90</v>
      </c>
    </row>
    <row r="1354" spans="3:5">
      <c r="C1354" s="2003">
        <v>39948</v>
      </c>
      <c r="D1354" s="2002">
        <v>33.119999999999997</v>
      </c>
      <c r="E1354" s="1901">
        <f t="shared" si="5"/>
        <v>90</v>
      </c>
    </row>
    <row r="1355" spans="3:5">
      <c r="C1355" s="2003">
        <v>39951</v>
      </c>
      <c r="D1355" s="2002">
        <v>30.24</v>
      </c>
      <c r="E1355" s="1901">
        <f t="shared" si="5"/>
        <v>90</v>
      </c>
    </row>
    <row r="1356" spans="3:5">
      <c r="C1356" s="2003">
        <v>39952</v>
      </c>
      <c r="D1356" s="2002">
        <v>28.8</v>
      </c>
      <c r="E1356" s="1901">
        <f t="shared" si="5"/>
        <v>90</v>
      </c>
    </row>
    <row r="1357" spans="3:5">
      <c r="C1357" s="2003">
        <v>39953</v>
      </c>
      <c r="D1357" s="2002">
        <v>29.03</v>
      </c>
      <c r="E1357" s="1901">
        <f t="shared" si="5"/>
        <v>90</v>
      </c>
    </row>
    <row r="1358" spans="3:5">
      <c r="C1358" s="2003">
        <v>39954</v>
      </c>
      <c r="D1358" s="2002">
        <v>31.35</v>
      </c>
      <c r="E1358" s="1901">
        <f t="shared" si="5"/>
        <v>90</v>
      </c>
    </row>
    <row r="1359" spans="3:5">
      <c r="C1359" s="2003">
        <v>39955</v>
      </c>
      <c r="D1359" s="2002">
        <v>32.630000000000003</v>
      </c>
      <c r="E1359" s="1901">
        <f t="shared" si="5"/>
        <v>90</v>
      </c>
    </row>
    <row r="1360" spans="3:5">
      <c r="C1360" s="2003">
        <v>39959</v>
      </c>
      <c r="D1360" s="2002">
        <v>30.62</v>
      </c>
      <c r="E1360" s="1901">
        <f t="shared" si="5"/>
        <v>90</v>
      </c>
    </row>
    <row r="1361" spans="3:5">
      <c r="C1361" s="2003">
        <v>39960</v>
      </c>
      <c r="D1361" s="2002">
        <v>32.36</v>
      </c>
      <c r="E1361" s="1901">
        <f t="shared" si="5"/>
        <v>90</v>
      </c>
    </row>
    <row r="1362" spans="3:5">
      <c r="C1362" s="2003">
        <v>39961</v>
      </c>
      <c r="D1362" s="2002">
        <v>31.67</v>
      </c>
      <c r="E1362" s="1901">
        <f t="shared" si="5"/>
        <v>90</v>
      </c>
    </row>
    <row r="1363" spans="3:5">
      <c r="C1363" s="2003">
        <v>39962</v>
      </c>
      <c r="D1363" s="2002">
        <v>28.92</v>
      </c>
      <c r="E1363" s="1901">
        <f t="shared" si="5"/>
        <v>90</v>
      </c>
    </row>
    <row r="1364" spans="3:5">
      <c r="C1364" s="2003">
        <v>39965</v>
      </c>
      <c r="D1364" s="2002">
        <v>30.04</v>
      </c>
      <c r="E1364" s="1901">
        <f t="shared" si="5"/>
        <v>90</v>
      </c>
    </row>
    <row r="1365" spans="3:5">
      <c r="C1365" s="2003">
        <v>39966</v>
      </c>
      <c r="D1365" s="2002">
        <v>29.63</v>
      </c>
      <c r="E1365" s="1901">
        <f t="shared" si="5"/>
        <v>90</v>
      </c>
    </row>
    <row r="1366" spans="3:5">
      <c r="C1366" s="2003">
        <v>39967</v>
      </c>
      <c r="D1366" s="2002">
        <v>31.02</v>
      </c>
      <c r="E1366" s="1901">
        <f t="shared" si="5"/>
        <v>90</v>
      </c>
    </row>
    <row r="1367" spans="3:5">
      <c r="C1367" s="2003">
        <v>39968</v>
      </c>
      <c r="D1367" s="2002">
        <v>30.18</v>
      </c>
      <c r="E1367" s="1901">
        <f t="shared" si="5"/>
        <v>90</v>
      </c>
    </row>
    <row r="1368" spans="3:5">
      <c r="C1368" s="2003">
        <v>39969</v>
      </c>
      <c r="D1368" s="2002">
        <v>29.62</v>
      </c>
      <c r="E1368" s="1901">
        <f t="shared" si="5"/>
        <v>90</v>
      </c>
    </row>
    <row r="1369" spans="3:5">
      <c r="C1369" s="2003">
        <v>39972</v>
      </c>
      <c r="D1369" s="2002">
        <v>29.77</v>
      </c>
      <c r="E1369" s="1901">
        <f t="shared" si="5"/>
        <v>90</v>
      </c>
    </row>
    <row r="1370" spans="3:5">
      <c r="C1370" s="2003">
        <v>39973</v>
      </c>
      <c r="D1370" s="2002">
        <v>28.27</v>
      </c>
      <c r="E1370" s="1901">
        <f t="shared" si="5"/>
        <v>90</v>
      </c>
    </row>
    <row r="1371" spans="3:5">
      <c r="C1371" s="2003">
        <v>39974</v>
      </c>
      <c r="D1371" s="2002">
        <v>28.46</v>
      </c>
      <c r="E1371" s="1901">
        <f t="shared" si="5"/>
        <v>90</v>
      </c>
    </row>
    <row r="1372" spans="3:5">
      <c r="C1372" s="2003">
        <v>39975</v>
      </c>
      <c r="D1372" s="2002">
        <v>28.11</v>
      </c>
      <c r="E1372" s="1901">
        <f t="shared" si="5"/>
        <v>90</v>
      </c>
    </row>
    <row r="1373" spans="3:5">
      <c r="C1373" s="2003">
        <v>39976</v>
      </c>
      <c r="D1373" s="2002">
        <v>28.15</v>
      </c>
      <c r="E1373" s="1901">
        <f t="shared" si="5"/>
        <v>90</v>
      </c>
    </row>
    <row r="1374" spans="3:5">
      <c r="C1374" s="2003">
        <v>39979</v>
      </c>
      <c r="D1374" s="2002">
        <v>30.81</v>
      </c>
      <c r="E1374" s="1901">
        <f t="shared" si="5"/>
        <v>90</v>
      </c>
    </row>
    <row r="1375" spans="3:5">
      <c r="C1375" s="2003">
        <v>39980</v>
      </c>
      <c r="D1375" s="2002">
        <v>32.68</v>
      </c>
      <c r="E1375" s="1901">
        <f t="shared" si="5"/>
        <v>90</v>
      </c>
    </row>
    <row r="1376" spans="3:5">
      <c r="C1376" s="2003">
        <v>39981</v>
      </c>
      <c r="D1376" s="2002">
        <v>31.54</v>
      </c>
      <c r="E1376" s="1901">
        <f t="shared" si="5"/>
        <v>90</v>
      </c>
    </row>
    <row r="1377" spans="3:5">
      <c r="C1377" s="2003">
        <v>39982</v>
      </c>
      <c r="D1377" s="2002">
        <v>30.03</v>
      </c>
      <c r="E1377" s="1901">
        <f t="shared" si="5"/>
        <v>90</v>
      </c>
    </row>
    <row r="1378" spans="3:5">
      <c r="C1378" s="2003">
        <v>39983</v>
      </c>
      <c r="D1378" s="2002">
        <v>27.99</v>
      </c>
      <c r="E1378" s="1901">
        <f t="shared" si="5"/>
        <v>90</v>
      </c>
    </row>
    <row r="1379" spans="3:5">
      <c r="C1379" s="2003">
        <v>39986</v>
      </c>
      <c r="D1379" s="2002">
        <v>31.17</v>
      </c>
      <c r="E1379" s="1901">
        <f t="shared" si="5"/>
        <v>90</v>
      </c>
    </row>
    <row r="1380" spans="3:5">
      <c r="C1380" s="2003">
        <v>39987</v>
      </c>
      <c r="D1380" s="2002">
        <v>30.58</v>
      </c>
      <c r="E1380" s="1901">
        <f t="shared" si="5"/>
        <v>90</v>
      </c>
    </row>
    <row r="1381" spans="3:5">
      <c r="C1381" s="2003">
        <v>39988</v>
      </c>
      <c r="D1381" s="2002">
        <v>29.05</v>
      </c>
      <c r="E1381" s="1901">
        <f t="shared" si="5"/>
        <v>90</v>
      </c>
    </row>
    <row r="1382" spans="3:5">
      <c r="C1382" s="2003">
        <v>39989</v>
      </c>
      <c r="D1382" s="2002">
        <v>26.36</v>
      </c>
      <c r="E1382" s="1901">
        <f t="shared" si="5"/>
        <v>90</v>
      </c>
    </row>
    <row r="1383" spans="3:5">
      <c r="C1383" s="2003">
        <v>39990</v>
      </c>
      <c r="D1383" s="2002">
        <v>25.93</v>
      </c>
      <c r="E1383" s="1901">
        <f t="shared" si="5"/>
        <v>90</v>
      </c>
    </row>
    <row r="1384" spans="3:5">
      <c r="C1384" s="2003">
        <v>39993</v>
      </c>
      <c r="D1384" s="2002">
        <v>25.35</v>
      </c>
      <c r="E1384" s="1901">
        <f t="shared" ref="E1384:E1385" si="6">E1383</f>
        <v>90</v>
      </c>
    </row>
    <row r="1385" spans="3:5">
      <c r="C1385" s="2003">
        <v>39994</v>
      </c>
      <c r="D1385" s="2002">
        <v>26.35</v>
      </c>
      <c r="E1385" s="1901">
        <f t="shared" si="6"/>
        <v>90</v>
      </c>
    </row>
    <row r="1386" spans="3:5">
      <c r="C1386" s="2003">
        <v>39995</v>
      </c>
      <c r="D1386" s="2002">
        <v>26.22</v>
      </c>
    </row>
    <row r="1387" spans="3:5">
      <c r="C1387" s="2003">
        <v>39996</v>
      </c>
      <c r="D1387" s="2002">
        <v>27.95</v>
      </c>
    </row>
    <row r="1388" spans="3:5">
      <c r="C1388" s="2003">
        <v>40000</v>
      </c>
      <c r="D1388" s="2002">
        <v>29</v>
      </c>
    </row>
    <row r="1389" spans="3:5">
      <c r="C1389" s="2003">
        <v>40001</v>
      </c>
      <c r="D1389" s="2002">
        <v>30.85</v>
      </c>
    </row>
    <row r="1390" spans="3:5">
      <c r="C1390" s="2003">
        <v>40002</v>
      </c>
      <c r="D1390" s="2002">
        <v>31.3</v>
      </c>
    </row>
    <row r="1391" spans="3:5">
      <c r="C1391" s="2003">
        <v>40003</v>
      </c>
      <c r="D1391" s="2002">
        <v>29.78</v>
      </c>
    </row>
    <row r="1392" spans="3:5">
      <c r="C1392" s="2003">
        <v>40004</v>
      </c>
      <c r="D1392" s="2002">
        <v>29.02</v>
      </c>
    </row>
    <row r="1393" spans="3:4">
      <c r="C1393" s="2003">
        <v>40007</v>
      </c>
      <c r="D1393" s="2002">
        <v>26.31</v>
      </c>
    </row>
    <row r="1394" spans="3:4">
      <c r="C1394" s="2003">
        <v>40008</v>
      </c>
      <c r="D1394" s="2002">
        <v>25.02</v>
      </c>
    </row>
    <row r="1395" spans="3:4">
      <c r="C1395" s="2003">
        <v>40009</v>
      </c>
      <c r="D1395" s="2002">
        <v>25.89</v>
      </c>
    </row>
    <row r="1396" spans="3:4">
      <c r="C1396" s="2003">
        <v>40010</v>
      </c>
      <c r="D1396" s="2002">
        <v>25.42</v>
      </c>
    </row>
    <row r="1397" spans="3:4">
      <c r="C1397" s="2003">
        <v>40011</v>
      </c>
      <c r="D1397" s="2002">
        <v>24.34</v>
      </c>
    </row>
    <row r="1398" spans="3:4">
      <c r="C1398" s="2003">
        <v>40014</v>
      </c>
      <c r="D1398" s="2002">
        <v>24.4</v>
      </c>
    </row>
    <row r="1399" spans="3:4">
      <c r="C1399" s="2003">
        <v>40015</v>
      </c>
      <c r="D1399" s="2002">
        <v>23.87</v>
      </c>
    </row>
    <row r="1400" spans="3:4">
      <c r="C1400" s="2003">
        <v>40016</v>
      </c>
      <c r="D1400" s="2002">
        <v>23.47</v>
      </c>
    </row>
    <row r="1401" spans="3:4">
      <c r="C1401" s="2003">
        <v>40017</v>
      </c>
      <c r="D1401" s="2002">
        <v>23.43</v>
      </c>
    </row>
    <row r="1402" spans="3:4">
      <c r="C1402" s="2003">
        <v>40018</v>
      </c>
      <c r="D1402" s="2002">
        <v>23.09</v>
      </c>
    </row>
    <row r="1403" spans="3:4">
      <c r="C1403" s="2003">
        <v>40021</v>
      </c>
      <c r="D1403" s="2002">
        <v>24.28</v>
      </c>
    </row>
    <row r="1404" spans="3:4">
      <c r="C1404" s="2003">
        <v>40022</v>
      </c>
      <c r="D1404" s="2002">
        <v>25.01</v>
      </c>
    </row>
    <row r="1405" spans="3:4">
      <c r="C1405" s="2003">
        <v>40023</v>
      </c>
      <c r="D1405" s="2002">
        <v>25.61</v>
      </c>
    </row>
    <row r="1406" spans="3:4">
      <c r="C1406" s="2003">
        <v>40024</v>
      </c>
      <c r="D1406" s="2002">
        <v>25.4</v>
      </c>
    </row>
    <row r="1407" spans="3:4">
      <c r="C1407" s="2003">
        <v>40025</v>
      </c>
      <c r="D1407" s="2002">
        <v>25.92</v>
      </c>
    </row>
    <row r="1408" spans="3:4">
      <c r="C1408" s="2003">
        <v>40028</v>
      </c>
      <c r="D1408" s="2002">
        <v>25.56</v>
      </c>
    </row>
    <row r="1409" spans="3:4">
      <c r="C1409" s="2003">
        <v>40029</v>
      </c>
      <c r="D1409" s="2002">
        <v>24.89</v>
      </c>
    </row>
    <row r="1410" spans="3:4">
      <c r="C1410" s="2003">
        <v>40030</v>
      </c>
      <c r="D1410" s="2002">
        <v>24.9</v>
      </c>
    </row>
    <row r="1411" spans="3:4">
      <c r="C1411" s="2003">
        <v>40031</v>
      </c>
      <c r="D1411" s="2002">
        <v>25.67</v>
      </c>
    </row>
    <row r="1412" spans="3:4">
      <c r="C1412" s="2003">
        <v>40032</v>
      </c>
      <c r="D1412" s="2002">
        <v>24.76</v>
      </c>
    </row>
    <row r="1413" spans="3:4">
      <c r="C1413" s="2003">
        <v>40035</v>
      </c>
      <c r="D1413" s="2002">
        <v>24.99</v>
      </c>
    </row>
    <row r="1414" spans="3:4">
      <c r="C1414" s="2003">
        <v>40036</v>
      </c>
      <c r="D1414" s="2002">
        <v>25.99</v>
      </c>
    </row>
    <row r="1415" spans="3:4">
      <c r="C1415" s="2003">
        <v>40037</v>
      </c>
      <c r="D1415" s="2002">
        <v>25.45</v>
      </c>
    </row>
    <row r="1416" spans="3:4">
      <c r="C1416" s="2003">
        <v>40038</v>
      </c>
      <c r="D1416" s="2002">
        <v>24.71</v>
      </c>
    </row>
    <row r="1417" spans="3:4">
      <c r="C1417" s="2003">
        <v>40039</v>
      </c>
      <c r="D1417" s="2002">
        <v>24.27</v>
      </c>
    </row>
    <row r="1418" spans="3:4">
      <c r="C1418" s="2003">
        <v>40042</v>
      </c>
      <c r="D1418" s="2002">
        <v>27.89</v>
      </c>
    </row>
    <row r="1419" spans="3:4">
      <c r="C1419" s="2003">
        <v>40043</v>
      </c>
      <c r="D1419" s="2002">
        <v>26.18</v>
      </c>
    </row>
    <row r="1420" spans="3:4">
      <c r="C1420" s="2003">
        <v>40044</v>
      </c>
      <c r="D1420" s="2002">
        <v>26.26</v>
      </c>
    </row>
    <row r="1421" spans="3:4">
      <c r="C1421" s="2003">
        <v>40045</v>
      </c>
      <c r="D1421" s="2002">
        <v>25.09</v>
      </c>
    </row>
    <row r="1422" spans="3:4">
      <c r="C1422" s="2003">
        <v>40046</v>
      </c>
      <c r="D1422" s="2002">
        <v>25.01</v>
      </c>
    </row>
    <row r="1423" spans="3:4">
      <c r="C1423" s="2003">
        <v>40049</v>
      </c>
      <c r="D1423" s="2002">
        <v>25.14</v>
      </c>
    </row>
    <row r="1424" spans="3:4">
      <c r="C1424" s="2003">
        <v>40050</v>
      </c>
      <c r="D1424" s="2002">
        <v>24.92</v>
      </c>
    </row>
    <row r="1425" spans="3:4">
      <c r="C1425" s="2003">
        <v>40051</v>
      </c>
      <c r="D1425" s="2002">
        <v>24.95</v>
      </c>
    </row>
    <row r="1426" spans="3:4">
      <c r="C1426" s="2003">
        <v>40052</v>
      </c>
      <c r="D1426" s="2002">
        <v>24.68</v>
      </c>
    </row>
    <row r="1427" spans="3:4">
      <c r="C1427" s="2003">
        <v>40053</v>
      </c>
      <c r="D1427" s="2002">
        <v>24.76</v>
      </c>
    </row>
    <row r="1428" spans="3:4">
      <c r="C1428" s="2003">
        <v>40056</v>
      </c>
      <c r="D1428" s="2002">
        <v>26.01</v>
      </c>
    </row>
    <row r="1429" spans="3:4">
      <c r="C1429" s="2003">
        <v>40057</v>
      </c>
      <c r="D1429" s="2002">
        <v>29.15</v>
      </c>
    </row>
    <row r="1430" spans="3:4">
      <c r="C1430" s="2003">
        <v>40058</v>
      </c>
      <c r="D1430" s="2002">
        <v>28.9</v>
      </c>
    </row>
    <row r="1431" spans="3:4">
      <c r="C1431" s="2003">
        <v>40059</v>
      </c>
      <c r="D1431" s="2002">
        <v>27.1</v>
      </c>
    </row>
    <row r="1432" spans="3:4">
      <c r="C1432" s="2003">
        <v>40060</v>
      </c>
      <c r="D1432" s="2002">
        <v>25.26</v>
      </c>
    </row>
    <row r="1433" spans="3:4">
      <c r="C1433" s="2003">
        <v>40064</v>
      </c>
      <c r="D1433" s="2002">
        <v>25.62</v>
      </c>
    </row>
    <row r="1434" spans="3:4">
      <c r="C1434" s="2003">
        <v>40065</v>
      </c>
      <c r="D1434" s="2002">
        <v>24.32</v>
      </c>
    </row>
    <row r="1435" spans="3:4">
      <c r="C1435" s="2003">
        <v>40066</v>
      </c>
      <c r="D1435" s="2002">
        <v>23.55</v>
      </c>
    </row>
    <row r="1436" spans="3:4">
      <c r="C1436" s="2003">
        <v>40067</v>
      </c>
      <c r="D1436" s="2002">
        <v>24.15</v>
      </c>
    </row>
    <row r="1437" spans="3:4">
      <c r="C1437" s="2003">
        <v>40070</v>
      </c>
      <c r="D1437" s="2002">
        <v>23.86</v>
      </c>
    </row>
    <row r="1438" spans="3:4">
      <c r="C1438" s="2003">
        <v>40071</v>
      </c>
      <c r="D1438" s="2002">
        <v>23.42</v>
      </c>
    </row>
    <row r="1439" spans="3:4">
      <c r="C1439" s="2003">
        <v>40072</v>
      </c>
      <c r="D1439" s="2002">
        <v>23.69</v>
      </c>
    </row>
    <row r="1440" spans="3:4">
      <c r="C1440" s="2003">
        <v>40073</v>
      </c>
      <c r="D1440" s="2002">
        <v>23.65</v>
      </c>
    </row>
    <row r="1441" spans="3:4">
      <c r="C1441" s="2003">
        <v>40074</v>
      </c>
      <c r="D1441" s="2002">
        <v>23.92</v>
      </c>
    </row>
    <row r="1442" spans="3:4">
      <c r="C1442" s="2003">
        <v>40077</v>
      </c>
      <c r="D1442" s="2002">
        <v>24.06</v>
      </c>
    </row>
    <row r="1443" spans="3:4">
      <c r="C1443" s="2003">
        <v>40078</v>
      </c>
      <c r="D1443" s="2002">
        <v>23.08</v>
      </c>
    </row>
    <row r="1444" spans="3:4">
      <c r="C1444" s="2003">
        <v>40079</v>
      </c>
      <c r="D1444" s="2002">
        <v>23.49</v>
      </c>
    </row>
    <row r="1445" spans="3:4">
      <c r="C1445" s="2003">
        <v>40080</v>
      </c>
      <c r="D1445" s="2002">
        <v>24.95</v>
      </c>
    </row>
    <row r="1446" spans="3:4">
      <c r="C1446" s="2003">
        <v>40081</v>
      </c>
      <c r="D1446" s="2002">
        <v>25.61</v>
      </c>
    </row>
    <row r="1447" spans="3:4">
      <c r="C1447" s="2003">
        <v>40084</v>
      </c>
      <c r="D1447" s="2002">
        <v>24.88</v>
      </c>
    </row>
    <row r="1448" spans="3:4">
      <c r="C1448" s="2003">
        <v>40085</v>
      </c>
      <c r="D1448" s="2002">
        <v>25.19</v>
      </c>
    </row>
    <row r="1449" spans="3:4">
      <c r="C1449" s="2003">
        <v>40086</v>
      </c>
      <c r="D1449" s="2002">
        <v>25.61</v>
      </c>
    </row>
    <row r="1450" spans="3:4">
      <c r="C1450" s="2003">
        <v>40087</v>
      </c>
      <c r="D1450" s="2002">
        <v>28.27</v>
      </c>
    </row>
    <row r="1451" spans="3:4">
      <c r="C1451" s="2003">
        <v>40088</v>
      </c>
      <c r="D1451" s="2002">
        <v>28.68</v>
      </c>
    </row>
    <row r="1452" spans="3:4">
      <c r="C1452" s="2003">
        <v>40091</v>
      </c>
      <c r="D1452" s="2002">
        <v>26.84</v>
      </c>
    </row>
    <row r="1453" spans="3:4">
      <c r="C1453" s="2003">
        <v>40092</v>
      </c>
      <c r="D1453" s="2002">
        <v>25.7</v>
      </c>
    </row>
    <row r="1454" spans="3:4">
      <c r="C1454" s="2003">
        <v>40093</v>
      </c>
      <c r="D1454" s="2002">
        <v>24.68</v>
      </c>
    </row>
    <row r="1455" spans="3:4">
      <c r="C1455" s="2003">
        <v>40094</v>
      </c>
      <c r="D1455" s="2002">
        <v>24.18</v>
      </c>
    </row>
    <row r="1456" spans="3:4">
      <c r="C1456" s="2003">
        <v>40095</v>
      </c>
      <c r="D1456" s="2002">
        <v>23.12</v>
      </c>
    </row>
    <row r="1457" spans="3:4">
      <c r="C1457" s="2003">
        <v>40098</v>
      </c>
      <c r="D1457" s="2002">
        <v>23.01</v>
      </c>
    </row>
    <row r="1458" spans="3:4">
      <c r="C1458" s="2003">
        <v>40099</v>
      </c>
      <c r="D1458" s="2002">
        <v>22.99</v>
      </c>
    </row>
    <row r="1459" spans="3:4">
      <c r="C1459" s="2003">
        <v>40100</v>
      </c>
      <c r="D1459" s="2002">
        <v>22.86</v>
      </c>
    </row>
    <row r="1460" spans="3:4">
      <c r="C1460" s="2003">
        <v>40101</v>
      </c>
      <c r="D1460" s="2002">
        <v>21.72</v>
      </c>
    </row>
    <row r="1461" spans="3:4">
      <c r="C1461" s="2003">
        <v>40102</v>
      </c>
      <c r="D1461" s="2002">
        <v>21.43</v>
      </c>
    </row>
    <row r="1462" spans="3:4">
      <c r="C1462" s="2003">
        <v>40105</v>
      </c>
      <c r="D1462" s="2002">
        <v>21.49</v>
      </c>
    </row>
    <row r="1463" spans="3:4">
      <c r="C1463" s="2003">
        <v>40106</v>
      </c>
      <c r="D1463" s="2002">
        <v>20.9</v>
      </c>
    </row>
    <row r="1464" spans="3:4">
      <c r="C1464" s="2003">
        <v>40107</v>
      </c>
      <c r="D1464" s="2002">
        <v>22.22</v>
      </c>
    </row>
    <row r="1465" spans="3:4">
      <c r="C1465" s="2003">
        <v>40108</v>
      </c>
      <c r="D1465" s="2002">
        <v>20.69</v>
      </c>
    </row>
    <row r="1466" spans="3:4">
      <c r="C1466" s="2003">
        <v>40109</v>
      </c>
      <c r="D1466" s="2002">
        <v>22.27</v>
      </c>
    </row>
    <row r="1467" spans="3:4">
      <c r="C1467" s="2003">
        <v>40112</v>
      </c>
      <c r="D1467" s="2002">
        <v>24.31</v>
      </c>
    </row>
    <row r="1468" spans="3:4">
      <c r="C1468" s="2003">
        <v>40113</v>
      </c>
      <c r="D1468" s="2002">
        <v>24.83</v>
      </c>
    </row>
    <row r="1469" spans="3:4">
      <c r="C1469" s="2003">
        <v>40114</v>
      </c>
      <c r="D1469" s="2002">
        <v>27.91</v>
      </c>
    </row>
    <row r="1470" spans="3:4">
      <c r="C1470" s="2003">
        <v>40115</v>
      </c>
      <c r="D1470" s="2002">
        <v>24.76</v>
      </c>
    </row>
    <row r="1471" spans="3:4">
      <c r="C1471" s="2003">
        <v>40116</v>
      </c>
      <c r="D1471" s="2002">
        <v>30.69</v>
      </c>
    </row>
    <row r="1472" spans="3:4">
      <c r="C1472" s="2003">
        <v>40119</v>
      </c>
      <c r="D1472" s="2002">
        <v>29.78</v>
      </c>
    </row>
    <row r="1473" spans="3:4">
      <c r="C1473" s="2003">
        <v>40120</v>
      </c>
      <c r="D1473" s="2002">
        <v>28.81</v>
      </c>
    </row>
    <row r="1474" spans="3:4">
      <c r="C1474" s="2003">
        <v>40121</v>
      </c>
      <c r="D1474" s="2002">
        <v>27.72</v>
      </c>
    </row>
    <row r="1475" spans="3:4">
      <c r="C1475" s="2003">
        <v>40122</v>
      </c>
      <c r="D1475" s="2002">
        <v>25.43</v>
      </c>
    </row>
    <row r="1476" spans="3:4">
      <c r="C1476" s="2003">
        <v>40123</v>
      </c>
      <c r="D1476" s="2002">
        <v>24.19</v>
      </c>
    </row>
    <row r="1477" spans="3:4">
      <c r="C1477" s="2003">
        <v>40126</v>
      </c>
      <c r="D1477" s="2002">
        <v>23.15</v>
      </c>
    </row>
    <row r="1478" spans="3:4">
      <c r="C1478" s="2003">
        <v>40127</v>
      </c>
      <c r="D1478" s="2002">
        <v>22.84</v>
      </c>
    </row>
    <row r="1479" spans="3:4">
      <c r="C1479" s="2003">
        <v>40128</v>
      </c>
      <c r="D1479" s="2002">
        <v>23.04</v>
      </c>
    </row>
    <row r="1480" spans="3:4">
      <c r="C1480" s="2003">
        <v>40129</v>
      </c>
      <c r="D1480" s="2002">
        <v>24.24</v>
      </c>
    </row>
    <row r="1481" spans="3:4">
      <c r="C1481" s="2003">
        <v>40130</v>
      </c>
      <c r="D1481" s="2002">
        <v>23.36</v>
      </c>
    </row>
    <row r="1482" spans="3:4">
      <c r="C1482" s="2003">
        <v>40133</v>
      </c>
      <c r="D1482" s="2002">
        <v>22.89</v>
      </c>
    </row>
    <row r="1483" spans="3:4">
      <c r="C1483" s="2003">
        <v>40134</v>
      </c>
      <c r="D1483" s="2002">
        <v>22.41</v>
      </c>
    </row>
    <row r="1484" spans="3:4">
      <c r="C1484" s="2003">
        <v>40135</v>
      </c>
      <c r="D1484" s="2002">
        <v>21.63</v>
      </c>
    </row>
    <row r="1485" spans="3:4">
      <c r="C1485" s="2003">
        <v>40136</v>
      </c>
      <c r="D1485" s="2002">
        <v>22.63</v>
      </c>
    </row>
    <row r="1486" spans="3:4">
      <c r="C1486" s="2003">
        <v>40137</v>
      </c>
      <c r="D1486" s="2002">
        <v>22.19</v>
      </c>
    </row>
    <row r="1487" spans="3:4">
      <c r="C1487" s="2003">
        <v>40140</v>
      </c>
      <c r="D1487" s="2002">
        <v>21.16</v>
      </c>
    </row>
    <row r="1488" spans="3:4">
      <c r="C1488" s="2003">
        <v>40141</v>
      </c>
      <c r="D1488" s="2002">
        <v>20.47</v>
      </c>
    </row>
    <row r="1489" spans="3:4">
      <c r="C1489" s="2003">
        <v>40142</v>
      </c>
      <c r="D1489" s="2002">
        <v>20.48</v>
      </c>
    </row>
    <row r="1490" spans="3:4">
      <c r="C1490" s="2003">
        <v>40144</v>
      </c>
      <c r="D1490" s="2002">
        <v>24.74</v>
      </c>
    </row>
    <row r="1491" spans="3:4">
      <c r="C1491" s="2003">
        <v>40147</v>
      </c>
      <c r="D1491" s="2002">
        <v>24.51</v>
      </c>
    </row>
    <row r="1492" spans="3:4">
      <c r="C1492" s="2003">
        <v>40148</v>
      </c>
      <c r="D1492" s="2002">
        <v>21.92</v>
      </c>
    </row>
    <row r="1493" spans="3:4">
      <c r="C1493" s="2003">
        <v>40149</v>
      </c>
      <c r="D1493" s="2002">
        <v>21.12</v>
      </c>
    </row>
    <row r="1494" spans="3:4">
      <c r="C1494" s="2003">
        <v>40150</v>
      </c>
      <c r="D1494" s="2002">
        <v>22.46</v>
      </c>
    </row>
    <row r="1495" spans="3:4">
      <c r="C1495" s="2003">
        <v>40151</v>
      </c>
      <c r="D1495" s="2002">
        <v>21.25</v>
      </c>
    </row>
    <row r="1496" spans="3:4">
      <c r="C1496" s="2003">
        <v>40154</v>
      </c>
      <c r="D1496" s="2002">
        <v>22.1</v>
      </c>
    </row>
    <row r="1497" spans="3:4">
      <c r="C1497" s="2003">
        <v>40155</v>
      </c>
      <c r="D1497" s="2002">
        <v>23.69</v>
      </c>
    </row>
    <row r="1498" spans="3:4">
      <c r="C1498" s="2003">
        <v>40156</v>
      </c>
      <c r="D1498" s="2002">
        <v>22.66</v>
      </c>
    </row>
    <row r="1499" spans="3:4">
      <c r="C1499" s="2003">
        <v>40157</v>
      </c>
      <c r="D1499" s="2002">
        <v>22.32</v>
      </c>
    </row>
    <row r="1500" spans="3:4">
      <c r="C1500" s="2003">
        <v>40158</v>
      </c>
      <c r="D1500" s="2002">
        <v>21.59</v>
      </c>
    </row>
    <row r="1501" spans="3:4">
      <c r="C1501" s="2003">
        <v>40161</v>
      </c>
      <c r="D1501" s="2002">
        <v>21.15</v>
      </c>
    </row>
    <row r="1502" spans="3:4">
      <c r="C1502" s="2003">
        <v>40162</v>
      </c>
      <c r="D1502" s="2002">
        <v>21.49</v>
      </c>
    </row>
    <row r="1503" spans="3:4">
      <c r="C1503" s="2003">
        <v>40163</v>
      </c>
      <c r="D1503" s="2002">
        <v>20.54</v>
      </c>
    </row>
    <row r="1504" spans="3:4">
      <c r="C1504" s="2003">
        <v>40164</v>
      </c>
      <c r="D1504" s="2002">
        <v>22.51</v>
      </c>
    </row>
    <row r="1505" spans="2:4">
      <c r="C1505" s="2003">
        <v>40165</v>
      </c>
      <c r="D1505" s="2002">
        <v>21.68</v>
      </c>
    </row>
    <row r="1506" spans="2:4">
      <c r="C1506" s="2003">
        <v>40168</v>
      </c>
      <c r="D1506" s="2002">
        <v>20.49</v>
      </c>
    </row>
    <row r="1507" spans="2:4">
      <c r="C1507" s="2003">
        <v>40169</v>
      </c>
      <c r="D1507" s="2002">
        <v>19.54</v>
      </c>
    </row>
    <row r="1508" spans="2:4">
      <c r="C1508" s="2003">
        <v>40170</v>
      </c>
      <c r="D1508" s="2002">
        <v>19.71</v>
      </c>
    </row>
    <row r="1509" spans="2:4">
      <c r="C1509" s="2003">
        <v>40171</v>
      </c>
      <c r="D1509" s="2002">
        <v>19.47</v>
      </c>
    </row>
    <row r="1510" spans="2:4">
      <c r="C1510" s="2003">
        <v>40175</v>
      </c>
      <c r="D1510" s="2002">
        <v>19.93</v>
      </c>
    </row>
    <row r="1511" spans="2:4">
      <c r="C1511" s="2003">
        <v>40176</v>
      </c>
      <c r="D1511" s="2002">
        <v>20.010000000000002</v>
      </c>
    </row>
    <row r="1512" spans="2:4">
      <c r="C1512" s="2003">
        <v>40177</v>
      </c>
      <c r="D1512" s="2002">
        <v>19.96</v>
      </c>
    </row>
    <row r="1513" spans="2:4">
      <c r="C1513" s="2003">
        <v>40178</v>
      </c>
      <c r="D1513" s="2002">
        <v>21.68</v>
      </c>
    </row>
    <row r="1514" spans="2:4">
      <c r="B1514" s="651">
        <v>10</v>
      </c>
      <c r="C1514" s="2003">
        <v>40182</v>
      </c>
      <c r="D1514" s="2002">
        <v>20.04</v>
      </c>
    </row>
    <row r="1515" spans="2:4">
      <c r="C1515" s="2003">
        <v>40183</v>
      </c>
      <c r="D1515" s="2002">
        <v>19.350000000000001</v>
      </c>
    </row>
    <row r="1516" spans="2:4">
      <c r="C1516" s="2003">
        <v>40184</v>
      </c>
      <c r="D1516" s="2002">
        <v>19.16</v>
      </c>
    </row>
    <row r="1517" spans="2:4">
      <c r="C1517" s="2003">
        <v>40185</v>
      </c>
      <c r="D1517" s="2002">
        <v>19.059999999999999</v>
      </c>
    </row>
    <row r="1518" spans="2:4">
      <c r="C1518" s="2003">
        <v>40186</v>
      </c>
      <c r="D1518" s="2002">
        <v>18.13</v>
      </c>
    </row>
    <row r="1519" spans="2:4">
      <c r="C1519" s="2003">
        <v>40189</v>
      </c>
      <c r="D1519" s="2002">
        <v>17.55</v>
      </c>
    </row>
    <row r="1520" spans="2:4">
      <c r="C1520" s="2003">
        <v>40190</v>
      </c>
      <c r="D1520" s="2002">
        <v>18.25</v>
      </c>
    </row>
    <row r="1521" spans="3:4">
      <c r="C1521" s="2003">
        <v>40191</v>
      </c>
      <c r="D1521" s="2002">
        <v>17.850000000000001</v>
      </c>
    </row>
    <row r="1522" spans="3:4">
      <c r="C1522" s="2003">
        <v>40192</v>
      </c>
      <c r="D1522" s="2002">
        <v>17.63</v>
      </c>
    </row>
    <row r="1523" spans="3:4">
      <c r="C1523" s="2003">
        <v>40193</v>
      </c>
      <c r="D1523" s="2002">
        <v>17.91</v>
      </c>
    </row>
    <row r="1524" spans="3:4">
      <c r="C1524" s="2003">
        <v>40197</v>
      </c>
      <c r="D1524" s="2002">
        <v>17.579999999999998</v>
      </c>
    </row>
    <row r="1525" spans="3:4">
      <c r="C1525" s="2003">
        <v>40198</v>
      </c>
      <c r="D1525" s="2002">
        <v>18.68</v>
      </c>
    </row>
    <row r="1526" spans="3:4">
      <c r="C1526" s="2003">
        <v>40199</v>
      </c>
      <c r="D1526" s="2002">
        <v>22.27</v>
      </c>
    </row>
    <row r="1527" spans="3:4">
      <c r="C1527" s="2003">
        <v>40200</v>
      </c>
      <c r="D1527" s="2002">
        <v>27.31</v>
      </c>
    </row>
    <row r="1528" spans="3:4">
      <c r="C1528" s="2003">
        <v>40203</v>
      </c>
      <c r="D1528" s="2002">
        <v>25.41</v>
      </c>
    </row>
    <row r="1529" spans="3:4">
      <c r="C1529" s="2003">
        <v>40204</v>
      </c>
      <c r="D1529" s="2002">
        <v>24.55</v>
      </c>
    </row>
    <row r="1530" spans="3:4">
      <c r="C1530" s="2003">
        <v>40205</v>
      </c>
      <c r="D1530" s="2002">
        <v>23.14</v>
      </c>
    </row>
    <row r="1531" spans="3:4">
      <c r="C1531" s="2003">
        <v>40206</v>
      </c>
      <c r="D1531" s="2002">
        <v>23.73</v>
      </c>
    </row>
    <row r="1532" spans="3:4">
      <c r="C1532" s="2003">
        <v>40207</v>
      </c>
      <c r="D1532" s="2002">
        <v>24.62</v>
      </c>
    </row>
    <row r="1533" spans="3:4">
      <c r="C1533" s="2003">
        <v>40210</v>
      </c>
      <c r="D1533" s="2002">
        <v>22.59</v>
      </c>
    </row>
    <row r="1534" spans="3:4">
      <c r="C1534" s="2003">
        <v>40211</v>
      </c>
      <c r="D1534" s="2002">
        <v>21.48</v>
      </c>
    </row>
    <row r="1535" spans="3:4">
      <c r="C1535" s="2003">
        <v>40212</v>
      </c>
      <c r="D1535" s="2002">
        <v>21.6</v>
      </c>
    </row>
    <row r="1536" spans="3:4">
      <c r="C1536" s="2003">
        <v>40213</v>
      </c>
      <c r="D1536" s="2002">
        <v>26.08</v>
      </c>
    </row>
    <row r="1537" spans="3:4">
      <c r="C1537" s="2003">
        <v>40214</v>
      </c>
      <c r="D1537" s="2002">
        <v>26.11</v>
      </c>
    </row>
    <row r="1538" spans="3:4">
      <c r="C1538" s="2003">
        <v>40217</v>
      </c>
      <c r="D1538" s="2002">
        <v>26.51</v>
      </c>
    </row>
    <row r="1539" spans="3:4">
      <c r="C1539" s="2003">
        <v>40218</v>
      </c>
      <c r="D1539" s="2002">
        <v>26</v>
      </c>
    </row>
    <row r="1540" spans="3:4">
      <c r="C1540" s="2003">
        <v>40219</v>
      </c>
      <c r="D1540" s="2002">
        <v>25.4</v>
      </c>
    </row>
    <row r="1541" spans="3:4">
      <c r="C1541" s="2003">
        <v>40220</v>
      </c>
      <c r="D1541" s="2002">
        <v>23.96</v>
      </c>
    </row>
    <row r="1542" spans="3:4">
      <c r="C1542" s="2003">
        <v>40221</v>
      </c>
      <c r="D1542" s="2002">
        <v>22.73</v>
      </c>
    </row>
    <row r="1543" spans="3:4">
      <c r="C1543" s="2003">
        <v>40225</v>
      </c>
      <c r="D1543" s="2002">
        <v>22.25</v>
      </c>
    </row>
    <row r="1544" spans="3:4">
      <c r="C1544" s="2003">
        <v>40226</v>
      </c>
      <c r="D1544" s="2002">
        <v>21.72</v>
      </c>
    </row>
    <row r="1545" spans="3:4">
      <c r="C1545" s="2003">
        <v>40227</v>
      </c>
      <c r="D1545" s="2002">
        <v>20.63</v>
      </c>
    </row>
    <row r="1546" spans="3:4">
      <c r="C1546" s="2003">
        <v>40228</v>
      </c>
      <c r="D1546" s="2002">
        <v>20.02</v>
      </c>
    </row>
    <row r="1547" spans="3:4">
      <c r="C1547" s="2003">
        <v>40231</v>
      </c>
      <c r="D1547" s="2002">
        <v>19.940000000000001</v>
      </c>
    </row>
    <row r="1548" spans="3:4">
      <c r="C1548" s="2003">
        <v>40232</v>
      </c>
      <c r="D1548" s="2002">
        <v>21.37</v>
      </c>
    </row>
    <row r="1549" spans="3:4">
      <c r="C1549" s="2003">
        <v>40233</v>
      </c>
      <c r="D1549" s="2002">
        <v>20.27</v>
      </c>
    </row>
    <row r="1550" spans="3:4">
      <c r="C1550" s="2003">
        <v>40234</v>
      </c>
      <c r="D1550" s="2002">
        <v>20.100000000000001</v>
      </c>
    </row>
    <row r="1551" spans="3:4">
      <c r="C1551" s="2003">
        <v>40235</v>
      </c>
      <c r="D1551" s="2002">
        <v>19.5</v>
      </c>
    </row>
    <row r="1552" spans="3:4">
      <c r="C1552" s="2003">
        <v>40238</v>
      </c>
      <c r="D1552" s="2002">
        <v>19.260000000000002</v>
      </c>
    </row>
    <row r="1553" spans="3:4">
      <c r="C1553" s="2003">
        <v>40239</v>
      </c>
      <c r="D1553" s="2002">
        <v>19.059999999999999</v>
      </c>
    </row>
    <row r="1554" spans="3:4">
      <c r="C1554" s="2003">
        <v>40240</v>
      </c>
      <c r="D1554" s="2002">
        <v>18.829999999999998</v>
      </c>
    </row>
    <row r="1555" spans="3:4">
      <c r="C1555" s="2003">
        <v>40241</v>
      </c>
      <c r="D1555" s="2002">
        <v>18.72</v>
      </c>
    </row>
    <row r="1556" spans="3:4">
      <c r="C1556" s="2003">
        <v>40242</v>
      </c>
      <c r="D1556" s="2002">
        <v>17.420000000000002</v>
      </c>
    </row>
    <row r="1557" spans="3:4">
      <c r="C1557" s="2003">
        <v>40245</v>
      </c>
      <c r="D1557" s="2002">
        <v>17.79</v>
      </c>
    </row>
    <row r="1558" spans="3:4">
      <c r="C1558" s="2003">
        <v>40246</v>
      </c>
      <c r="D1558" s="2002">
        <v>17.920000000000002</v>
      </c>
    </row>
    <row r="1559" spans="3:4">
      <c r="C1559" s="2003">
        <v>40247</v>
      </c>
      <c r="D1559" s="2002">
        <v>18.57</v>
      </c>
    </row>
    <row r="1560" spans="3:4">
      <c r="C1560" s="2003">
        <v>40248</v>
      </c>
      <c r="D1560" s="2002">
        <v>18.059999999999999</v>
      </c>
    </row>
    <row r="1561" spans="3:4">
      <c r="C1561" s="2003">
        <v>40249</v>
      </c>
      <c r="D1561" s="2002">
        <v>17.579999999999998</v>
      </c>
    </row>
    <row r="1562" spans="3:4">
      <c r="C1562" s="2003">
        <v>40252</v>
      </c>
      <c r="D1562" s="2002">
        <v>18</v>
      </c>
    </row>
    <row r="1563" spans="3:4">
      <c r="C1563" s="2003">
        <v>40253</v>
      </c>
      <c r="D1563" s="2002">
        <v>17.690000000000001</v>
      </c>
    </row>
    <row r="1564" spans="3:4">
      <c r="C1564" s="2003">
        <v>40254</v>
      </c>
      <c r="D1564" s="2002">
        <v>16.91</v>
      </c>
    </row>
    <row r="1565" spans="3:4">
      <c r="C1565" s="2003">
        <v>40255</v>
      </c>
      <c r="D1565" s="2002">
        <v>16.62</v>
      </c>
    </row>
    <row r="1566" spans="3:4">
      <c r="C1566" s="2003">
        <v>40256</v>
      </c>
      <c r="D1566" s="2002">
        <v>16.97</v>
      </c>
    </row>
    <row r="1567" spans="3:4">
      <c r="C1567" s="2003">
        <v>40259</v>
      </c>
      <c r="D1567" s="2002">
        <v>16.87</v>
      </c>
    </row>
    <row r="1568" spans="3:4">
      <c r="C1568" s="2003">
        <v>40260</v>
      </c>
      <c r="D1568" s="2002">
        <v>16.350000000000001</v>
      </c>
    </row>
    <row r="1569" spans="3:4">
      <c r="C1569" s="2003">
        <v>40261</v>
      </c>
      <c r="D1569" s="2002">
        <v>17.55</v>
      </c>
    </row>
    <row r="1570" spans="3:4">
      <c r="C1570" s="2003">
        <v>40262</v>
      </c>
      <c r="D1570" s="2002">
        <v>18.399999999999999</v>
      </c>
    </row>
    <row r="1571" spans="3:4">
      <c r="C1571" s="2003">
        <v>40263</v>
      </c>
      <c r="D1571" s="2002">
        <v>17.77</v>
      </c>
    </row>
    <row r="1572" spans="3:4">
      <c r="C1572" s="2003">
        <v>40266</v>
      </c>
      <c r="D1572" s="2002">
        <v>17.59</v>
      </c>
    </row>
    <row r="1573" spans="3:4">
      <c r="C1573" s="2003">
        <v>40267</v>
      </c>
      <c r="D1573" s="2002">
        <v>17.13</v>
      </c>
    </row>
    <row r="1574" spans="3:4">
      <c r="C1574" s="2003">
        <v>40268</v>
      </c>
      <c r="D1574" s="2002">
        <v>17.59</v>
      </c>
    </row>
    <row r="1575" spans="3:4">
      <c r="C1575" s="2003">
        <v>40269</v>
      </c>
      <c r="D1575" s="2002">
        <v>17.47</v>
      </c>
    </row>
    <row r="1576" spans="3:4">
      <c r="C1576" s="2003">
        <v>40273</v>
      </c>
      <c r="D1576" s="2002">
        <v>17.02</v>
      </c>
    </row>
    <row r="1577" spans="3:4">
      <c r="C1577" s="2003">
        <v>40274</v>
      </c>
      <c r="D1577" s="2002">
        <v>16.23</v>
      </c>
    </row>
    <row r="1578" spans="3:4">
      <c r="C1578" s="2003">
        <v>40275</v>
      </c>
      <c r="D1578" s="2002">
        <v>16.62</v>
      </c>
    </row>
    <row r="1579" spans="3:4">
      <c r="C1579" s="2003">
        <v>40276</v>
      </c>
      <c r="D1579" s="2002">
        <v>16.48</v>
      </c>
    </row>
    <row r="1580" spans="3:4">
      <c r="C1580" s="2003">
        <v>40277</v>
      </c>
      <c r="D1580" s="2002">
        <v>16.14</v>
      </c>
    </row>
    <row r="1581" spans="3:4">
      <c r="C1581" s="2003">
        <v>40280</v>
      </c>
      <c r="D1581" s="2002">
        <v>15.58</v>
      </c>
    </row>
    <row r="1582" spans="3:4">
      <c r="C1582" s="2003">
        <v>40281</v>
      </c>
      <c r="D1582" s="2002">
        <v>16.2</v>
      </c>
    </row>
    <row r="1583" spans="3:4">
      <c r="C1583" s="2003">
        <v>40282</v>
      </c>
      <c r="D1583" s="2002">
        <v>15.59</v>
      </c>
    </row>
    <row r="1584" spans="3:4">
      <c r="C1584" s="2003">
        <v>40283</v>
      </c>
      <c r="D1584" s="2002">
        <v>15.89</v>
      </c>
    </row>
    <row r="1585" spans="3:4">
      <c r="C1585" s="2003">
        <v>40284</v>
      </c>
      <c r="D1585" s="2002">
        <v>18.36</v>
      </c>
    </row>
    <row r="1586" spans="3:4">
      <c r="C1586" s="2003">
        <v>40287</v>
      </c>
      <c r="D1586" s="2002">
        <v>17.34</v>
      </c>
    </row>
    <row r="1587" spans="3:4">
      <c r="C1587" s="2003">
        <v>40288</v>
      </c>
      <c r="D1587" s="2002">
        <v>15.73</v>
      </c>
    </row>
    <row r="1588" spans="3:4">
      <c r="C1588" s="2003">
        <v>40289</v>
      </c>
      <c r="D1588" s="2002">
        <v>16.32</v>
      </c>
    </row>
    <row r="1589" spans="3:4">
      <c r="C1589" s="2003">
        <v>40290</v>
      </c>
      <c r="D1589" s="2002">
        <v>16.47</v>
      </c>
    </row>
    <row r="1590" spans="3:4">
      <c r="C1590" s="2003">
        <v>40291</v>
      </c>
      <c r="D1590" s="2002">
        <v>16.62</v>
      </c>
    </row>
    <row r="1591" spans="3:4">
      <c r="C1591" s="2003">
        <v>40294</v>
      </c>
      <c r="D1591" s="2002">
        <v>17.47</v>
      </c>
    </row>
    <row r="1592" spans="3:4">
      <c r="C1592" s="2003">
        <v>40295</v>
      </c>
      <c r="D1592" s="2002">
        <v>22.81</v>
      </c>
    </row>
    <row r="1593" spans="3:4">
      <c r="C1593" s="2003">
        <v>40296</v>
      </c>
      <c r="D1593" s="2002">
        <v>21.08</v>
      </c>
    </row>
    <row r="1594" spans="3:4">
      <c r="C1594" s="2003">
        <v>40297</v>
      </c>
      <c r="D1594" s="2002">
        <v>18.440000000000001</v>
      </c>
    </row>
    <row r="1595" spans="3:4">
      <c r="C1595" s="2003">
        <v>40298</v>
      </c>
      <c r="D1595" s="2002">
        <v>22.05</v>
      </c>
    </row>
    <row r="1596" spans="3:4">
      <c r="C1596" s="2003">
        <v>40301</v>
      </c>
      <c r="D1596" s="2002">
        <v>20.190000000000001</v>
      </c>
    </row>
    <row r="1597" spans="3:4">
      <c r="C1597" s="2003">
        <v>40302</v>
      </c>
      <c r="D1597" s="2002">
        <v>23.84</v>
      </c>
    </row>
    <row r="1598" spans="3:4">
      <c r="C1598" s="2003">
        <v>40303</v>
      </c>
      <c r="D1598" s="2002">
        <v>24.91</v>
      </c>
    </row>
    <row r="1599" spans="3:4">
      <c r="C1599" s="2003">
        <v>40304</v>
      </c>
      <c r="D1599" s="2002">
        <v>32.799999999999997</v>
      </c>
    </row>
    <row r="1600" spans="3:4">
      <c r="C1600" s="2003">
        <v>40305</v>
      </c>
      <c r="D1600" s="2002">
        <v>40.950000000000003</v>
      </c>
    </row>
    <row r="1601" spans="3:4">
      <c r="C1601" s="2003">
        <v>40308</v>
      </c>
      <c r="D1601" s="2002">
        <v>28.84</v>
      </c>
    </row>
    <row r="1602" spans="3:4">
      <c r="C1602" s="2003">
        <v>40309</v>
      </c>
      <c r="D1602" s="2002">
        <v>28.32</v>
      </c>
    </row>
    <row r="1603" spans="3:4">
      <c r="C1603" s="2003">
        <v>40310</v>
      </c>
      <c r="D1603" s="2002">
        <v>25.52</v>
      </c>
    </row>
    <row r="1604" spans="3:4">
      <c r="C1604" s="2003">
        <v>40311</v>
      </c>
      <c r="D1604" s="2002">
        <v>26.68</v>
      </c>
    </row>
    <row r="1605" spans="3:4">
      <c r="C1605" s="2003">
        <v>40312</v>
      </c>
      <c r="D1605" s="2002">
        <v>31.24</v>
      </c>
    </row>
    <row r="1606" spans="3:4">
      <c r="C1606" s="2003">
        <v>40315</v>
      </c>
      <c r="D1606" s="2002">
        <v>30.84</v>
      </c>
    </row>
    <row r="1607" spans="3:4">
      <c r="C1607" s="2003">
        <v>40316</v>
      </c>
      <c r="D1607" s="2002">
        <v>33.549999999999997</v>
      </c>
    </row>
    <row r="1608" spans="3:4">
      <c r="C1608" s="2003">
        <v>40317</v>
      </c>
      <c r="D1608" s="2002">
        <v>35.32</v>
      </c>
    </row>
    <row r="1609" spans="3:4">
      <c r="C1609" s="2003">
        <v>40318</v>
      </c>
      <c r="D1609" s="2002">
        <v>45.79</v>
      </c>
    </row>
    <row r="1610" spans="3:4">
      <c r="C1610" s="2003">
        <v>40319</v>
      </c>
      <c r="D1610" s="2002">
        <v>40.1</v>
      </c>
    </row>
    <row r="1611" spans="3:4">
      <c r="C1611" s="2003">
        <v>40322</v>
      </c>
      <c r="D1611" s="2002">
        <v>38.32</v>
      </c>
    </row>
    <row r="1612" spans="3:4">
      <c r="C1612" s="2003">
        <v>40323</v>
      </c>
      <c r="D1612" s="2002">
        <v>34.61</v>
      </c>
    </row>
    <row r="1613" spans="3:4">
      <c r="C1613" s="2003">
        <v>40324</v>
      </c>
      <c r="D1613" s="2002">
        <v>35.020000000000003</v>
      </c>
    </row>
    <row r="1614" spans="3:4">
      <c r="C1614" s="2003">
        <v>40325</v>
      </c>
      <c r="D1614" s="2002">
        <v>29.68</v>
      </c>
    </row>
    <row r="1615" spans="3:4">
      <c r="C1615" s="2003">
        <v>40326</v>
      </c>
      <c r="D1615" s="2002">
        <v>32.07</v>
      </c>
    </row>
    <row r="1616" spans="3:4">
      <c r="C1616" s="2003">
        <v>40330</v>
      </c>
      <c r="D1616" s="2002">
        <v>35.54</v>
      </c>
    </row>
    <row r="1617" spans="3:4">
      <c r="C1617" s="2003">
        <v>40331</v>
      </c>
      <c r="D1617" s="2002">
        <v>30.17</v>
      </c>
    </row>
    <row r="1618" spans="3:4">
      <c r="C1618" s="2003">
        <v>40332</v>
      </c>
      <c r="D1618" s="2002">
        <v>29.46</v>
      </c>
    </row>
    <row r="1619" spans="3:4">
      <c r="C1619" s="2003">
        <v>40333</v>
      </c>
      <c r="D1619" s="2002">
        <v>35.479999999999997</v>
      </c>
    </row>
    <row r="1620" spans="3:4">
      <c r="C1620" s="2003">
        <v>40336</v>
      </c>
      <c r="D1620" s="2002">
        <v>36.57</v>
      </c>
    </row>
    <row r="1621" spans="3:4">
      <c r="C1621" s="2003">
        <v>40337</v>
      </c>
      <c r="D1621" s="2002">
        <v>33.700000000000003</v>
      </c>
    </row>
    <row r="1622" spans="3:4">
      <c r="C1622" s="2003">
        <v>40338</v>
      </c>
      <c r="D1622" s="2002">
        <v>33.729999999999997</v>
      </c>
    </row>
    <row r="1623" spans="3:4">
      <c r="C1623" s="2003">
        <v>40339</v>
      </c>
      <c r="D1623" s="2002">
        <v>30.57</v>
      </c>
    </row>
    <row r="1624" spans="3:4">
      <c r="C1624" s="2003">
        <v>40340</v>
      </c>
      <c r="D1624" s="2002">
        <v>28.79</v>
      </c>
    </row>
    <row r="1625" spans="3:4">
      <c r="C1625" s="2003">
        <v>40343</v>
      </c>
      <c r="D1625" s="2002">
        <v>28.58</v>
      </c>
    </row>
    <row r="1626" spans="3:4">
      <c r="C1626" s="2003">
        <v>40344</v>
      </c>
      <c r="D1626" s="2002">
        <v>25.87</v>
      </c>
    </row>
    <row r="1627" spans="3:4">
      <c r="C1627" s="2003">
        <v>40345</v>
      </c>
      <c r="D1627" s="2002">
        <v>25.92</v>
      </c>
    </row>
    <row r="1628" spans="3:4">
      <c r="C1628" s="2003">
        <v>40346</v>
      </c>
      <c r="D1628" s="2002">
        <v>25.05</v>
      </c>
    </row>
    <row r="1629" spans="3:4">
      <c r="C1629" s="2003">
        <v>40347</v>
      </c>
      <c r="D1629" s="2002">
        <v>23.95</v>
      </c>
    </row>
    <row r="1630" spans="3:4">
      <c r="C1630" s="2003">
        <v>40350</v>
      </c>
      <c r="D1630" s="2002">
        <v>24.88</v>
      </c>
    </row>
    <row r="1631" spans="3:4">
      <c r="C1631" s="2003">
        <v>40351</v>
      </c>
      <c r="D1631" s="2002">
        <v>27.05</v>
      </c>
    </row>
    <row r="1632" spans="3:4">
      <c r="C1632" s="2003">
        <v>40352</v>
      </c>
      <c r="D1632" s="2002">
        <v>26.91</v>
      </c>
    </row>
    <row r="1633" spans="3:4">
      <c r="C1633" s="2003">
        <v>40353</v>
      </c>
      <c r="D1633" s="2002">
        <v>29.74</v>
      </c>
    </row>
    <row r="1634" spans="3:4">
      <c r="C1634" s="2003">
        <v>40354</v>
      </c>
      <c r="D1634" s="2002">
        <v>28.53</v>
      </c>
    </row>
    <row r="1635" spans="3:4">
      <c r="C1635" s="2003">
        <v>40357</v>
      </c>
      <c r="D1635" s="2002">
        <v>29</v>
      </c>
    </row>
    <row r="1636" spans="3:4">
      <c r="C1636" s="2003">
        <v>40358</v>
      </c>
      <c r="D1636" s="2002">
        <v>34.130000000000003</v>
      </c>
    </row>
    <row r="1637" spans="3:4">
      <c r="C1637" s="2003">
        <v>40359</v>
      </c>
      <c r="D1637" s="2002">
        <v>34.54</v>
      </c>
    </row>
    <row r="1638" spans="3:4">
      <c r="C1638" s="2003">
        <v>40360</v>
      </c>
      <c r="D1638" s="2002">
        <v>32.86</v>
      </c>
    </row>
    <row r="1639" spans="3:4">
      <c r="C1639" s="2003">
        <v>40361</v>
      </c>
      <c r="D1639" s="2002">
        <v>30.12</v>
      </c>
    </row>
    <row r="1640" spans="3:4">
      <c r="C1640" s="2003">
        <v>40365</v>
      </c>
      <c r="D1640" s="2002">
        <v>29.65</v>
      </c>
    </row>
    <row r="1641" spans="3:4">
      <c r="C1641" s="2003">
        <v>40366</v>
      </c>
      <c r="D1641" s="2002">
        <v>26.84</v>
      </c>
    </row>
    <row r="1642" spans="3:4">
      <c r="C1642" s="2003">
        <v>40367</v>
      </c>
      <c r="D1642" s="2002">
        <v>25.71</v>
      </c>
    </row>
    <row r="1643" spans="3:4">
      <c r="C1643" s="2003">
        <v>40368</v>
      </c>
      <c r="D1643" s="2002">
        <v>24.98</v>
      </c>
    </row>
    <row r="1644" spans="3:4">
      <c r="C1644" s="2003">
        <v>40371</v>
      </c>
      <c r="D1644" s="2002">
        <v>24.43</v>
      </c>
    </row>
    <row r="1645" spans="3:4">
      <c r="C1645" s="2003">
        <v>40372</v>
      </c>
      <c r="D1645" s="2002">
        <v>24.56</v>
      </c>
    </row>
    <row r="1646" spans="3:4">
      <c r="C1646" s="2003">
        <v>40373</v>
      </c>
      <c r="D1646" s="2002">
        <v>24.89</v>
      </c>
    </row>
    <row r="1647" spans="3:4">
      <c r="C1647" s="2003">
        <v>40374</v>
      </c>
      <c r="D1647" s="2002">
        <v>25.14</v>
      </c>
    </row>
    <row r="1648" spans="3:4">
      <c r="C1648" s="2003">
        <v>40375</v>
      </c>
      <c r="D1648" s="2002">
        <v>26.25</v>
      </c>
    </row>
    <row r="1649" spans="3:4">
      <c r="C1649" s="2003">
        <v>40378</v>
      </c>
      <c r="D1649" s="2002">
        <v>25.97</v>
      </c>
    </row>
    <row r="1650" spans="3:4">
      <c r="C1650" s="2003">
        <v>40379</v>
      </c>
      <c r="D1650" s="2002">
        <v>23.93</v>
      </c>
    </row>
    <row r="1651" spans="3:4">
      <c r="C1651" s="2003">
        <v>40380</v>
      </c>
      <c r="D1651" s="2002">
        <v>25.64</v>
      </c>
    </row>
    <row r="1652" spans="3:4">
      <c r="C1652" s="2003">
        <v>40381</v>
      </c>
      <c r="D1652" s="2002">
        <v>24.63</v>
      </c>
    </row>
    <row r="1653" spans="3:4">
      <c r="C1653" s="2003">
        <v>40382</v>
      </c>
      <c r="D1653" s="2002">
        <v>23.47</v>
      </c>
    </row>
    <row r="1654" spans="3:4">
      <c r="C1654" s="2003">
        <v>40385</v>
      </c>
      <c r="D1654" s="2002">
        <v>22.73</v>
      </c>
    </row>
    <row r="1655" spans="3:4">
      <c r="C1655" s="2003">
        <v>40386</v>
      </c>
      <c r="D1655" s="2002">
        <v>23.19</v>
      </c>
    </row>
    <row r="1656" spans="3:4">
      <c r="C1656" s="2003">
        <v>40387</v>
      </c>
      <c r="D1656" s="2002">
        <v>24.25</v>
      </c>
    </row>
    <row r="1657" spans="3:4">
      <c r="C1657" s="2003">
        <v>40388</v>
      </c>
      <c r="D1657" s="2002">
        <v>24.13</v>
      </c>
    </row>
    <row r="1658" spans="3:4">
      <c r="C1658" s="2003">
        <v>40389</v>
      </c>
      <c r="D1658" s="2002">
        <v>23.5</v>
      </c>
    </row>
    <row r="1659" spans="3:4">
      <c r="C1659" s="2003">
        <v>40392</v>
      </c>
      <c r="D1659" s="2002">
        <v>22.01</v>
      </c>
    </row>
    <row r="1660" spans="3:4">
      <c r="C1660" s="2003">
        <v>40393</v>
      </c>
      <c r="D1660" s="2002">
        <v>22.63</v>
      </c>
    </row>
    <row r="1661" spans="3:4">
      <c r="C1661" s="2003">
        <v>40394</v>
      </c>
      <c r="D1661" s="2002">
        <v>22.21</v>
      </c>
    </row>
    <row r="1662" spans="3:4">
      <c r="C1662" s="2003">
        <v>40395</v>
      </c>
      <c r="D1662" s="2002">
        <v>22.1</v>
      </c>
    </row>
    <row r="1663" spans="3:4">
      <c r="C1663" s="2003">
        <v>40396</v>
      </c>
      <c r="D1663" s="2002">
        <v>21.74</v>
      </c>
    </row>
    <row r="1664" spans="3:4">
      <c r="C1664" s="2003">
        <v>40399</v>
      </c>
      <c r="D1664" s="2002">
        <v>22.14</v>
      </c>
    </row>
    <row r="1665" spans="3:4">
      <c r="C1665" s="2003">
        <v>40400</v>
      </c>
      <c r="D1665" s="2002">
        <v>22.37</v>
      </c>
    </row>
    <row r="1666" spans="3:4">
      <c r="C1666" s="2003">
        <v>40401</v>
      </c>
      <c r="D1666" s="2002">
        <v>25.39</v>
      </c>
    </row>
    <row r="1667" spans="3:4">
      <c r="C1667" s="2003">
        <v>40402</v>
      </c>
      <c r="D1667" s="2002">
        <v>25.73</v>
      </c>
    </row>
    <row r="1668" spans="3:4">
      <c r="C1668" s="2003">
        <v>40403</v>
      </c>
      <c r="D1668" s="2002">
        <v>26.24</v>
      </c>
    </row>
    <row r="1669" spans="3:4">
      <c r="C1669" s="2003">
        <v>40406</v>
      </c>
      <c r="D1669" s="2002">
        <v>26.1</v>
      </c>
    </row>
    <row r="1670" spans="3:4">
      <c r="C1670" s="2003">
        <v>40407</v>
      </c>
      <c r="D1670" s="2002">
        <v>24.33</v>
      </c>
    </row>
    <row r="1671" spans="3:4">
      <c r="C1671" s="2003">
        <v>40408</v>
      </c>
      <c r="D1671" s="2002">
        <v>24.59</v>
      </c>
    </row>
    <row r="1672" spans="3:4">
      <c r="C1672" s="2003">
        <v>40409</v>
      </c>
      <c r="D1672" s="2002">
        <v>26.44</v>
      </c>
    </row>
    <row r="1673" spans="3:4">
      <c r="C1673" s="2003">
        <v>40410</v>
      </c>
      <c r="D1673" s="2002">
        <v>25.49</v>
      </c>
    </row>
    <row r="1674" spans="3:4">
      <c r="C1674" s="2003">
        <v>40413</v>
      </c>
      <c r="D1674" s="2002">
        <v>25.66</v>
      </c>
    </row>
    <row r="1675" spans="3:4">
      <c r="C1675" s="2003">
        <v>40414</v>
      </c>
      <c r="D1675" s="2002">
        <v>27.46</v>
      </c>
    </row>
    <row r="1676" spans="3:4">
      <c r="C1676" s="2003">
        <v>40415</v>
      </c>
      <c r="D1676" s="2002">
        <v>26.7</v>
      </c>
    </row>
    <row r="1677" spans="3:4">
      <c r="C1677" s="2003">
        <v>40416</v>
      </c>
      <c r="D1677" s="2002">
        <v>27.37</v>
      </c>
    </row>
    <row r="1678" spans="3:4">
      <c r="C1678" s="2003">
        <v>40417</v>
      </c>
      <c r="D1678" s="2002">
        <v>24.45</v>
      </c>
    </row>
    <row r="1679" spans="3:4">
      <c r="C1679" s="2003">
        <v>40420</v>
      </c>
      <c r="D1679" s="2002">
        <v>27.21</v>
      </c>
    </row>
    <row r="1680" spans="3:4">
      <c r="C1680" s="2003">
        <v>40421</v>
      </c>
      <c r="D1680" s="2002">
        <v>26.05</v>
      </c>
    </row>
    <row r="1681" spans="3:4">
      <c r="C1681" s="2003">
        <v>40422</v>
      </c>
      <c r="D1681" s="2002">
        <v>23.89</v>
      </c>
    </row>
    <row r="1682" spans="3:4">
      <c r="C1682" s="2003">
        <v>40423</v>
      </c>
      <c r="D1682" s="2002">
        <v>23.19</v>
      </c>
    </row>
    <row r="1683" spans="3:4">
      <c r="C1683" s="2003">
        <v>40424</v>
      </c>
      <c r="D1683" s="2002">
        <v>21.31</v>
      </c>
    </row>
    <row r="1684" spans="3:4">
      <c r="C1684" s="2003">
        <v>40428</v>
      </c>
      <c r="D1684" s="2002">
        <v>23.8</v>
      </c>
    </row>
    <row r="1685" spans="3:4">
      <c r="C1685" s="2003">
        <v>40429</v>
      </c>
      <c r="D1685" s="2002">
        <v>23.25</v>
      </c>
    </row>
    <row r="1686" spans="3:4">
      <c r="C1686" s="2003">
        <v>40430</v>
      </c>
      <c r="D1686" s="2002">
        <v>22.81</v>
      </c>
    </row>
    <row r="1687" spans="3:4">
      <c r="C1687" s="2003">
        <v>40431</v>
      </c>
      <c r="D1687" s="2002">
        <v>21.99</v>
      </c>
    </row>
    <row r="1688" spans="3:4">
      <c r="C1688" s="2003">
        <v>40434</v>
      </c>
      <c r="D1688" s="2002">
        <v>21.21</v>
      </c>
    </row>
    <row r="1689" spans="3:4">
      <c r="C1689" s="2003">
        <v>40435</v>
      </c>
      <c r="D1689" s="2002">
        <v>21.56</v>
      </c>
    </row>
    <row r="1690" spans="3:4">
      <c r="C1690" s="2003">
        <v>40436</v>
      </c>
      <c r="D1690" s="2002">
        <v>22.1</v>
      </c>
    </row>
    <row r="1691" spans="3:4">
      <c r="C1691" s="2003">
        <v>40437</v>
      </c>
      <c r="D1691" s="2002">
        <v>21.72</v>
      </c>
    </row>
    <row r="1692" spans="3:4">
      <c r="C1692" s="2003">
        <v>40438</v>
      </c>
      <c r="D1692" s="2002">
        <v>22.01</v>
      </c>
    </row>
    <row r="1693" spans="3:4">
      <c r="C1693" s="2003">
        <v>40441</v>
      </c>
      <c r="D1693" s="2002">
        <v>21.5</v>
      </c>
    </row>
    <row r="1694" spans="3:4">
      <c r="C1694" s="2003">
        <v>40442</v>
      </c>
      <c r="D1694" s="2002">
        <v>22.35</v>
      </c>
    </row>
    <row r="1695" spans="3:4">
      <c r="C1695" s="2003">
        <v>40443</v>
      </c>
      <c r="D1695" s="2002">
        <v>22.51</v>
      </c>
    </row>
    <row r="1696" spans="3:4">
      <c r="C1696" s="2003">
        <v>40444</v>
      </c>
      <c r="D1696" s="2002">
        <v>23.87</v>
      </c>
    </row>
    <row r="1697" spans="3:4">
      <c r="C1697" s="2003">
        <v>40445</v>
      </c>
      <c r="D1697" s="2002">
        <v>21.71</v>
      </c>
    </row>
    <row r="1698" spans="3:4">
      <c r="C1698" s="2003">
        <v>40448</v>
      </c>
      <c r="D1698" s="2002">
        <v>22.54</v>
      </c>
    </row>
    <row r="1699" spans="3:4">
      <c r="C1699" s="2003">
        <v>40449</v>
      </c>
      <c r="D1699" s="2002">
        <v>22.6</v>
      </c>
    </row>
    <row r="1700" spans="3:4">
      <c r="C1700" s="2003">
        <v>40450</v>
      </c>
      <c r="D1700" s="2002">
        <v>23.25</v>
      </c>
    </row>
    <row r="1701" spans="3:4">
      <c r="C1701" s="2003">
        <v>40451</v>
      </c>
      <c r="D1701" s="2002">
        <v>23.7</v>
      </c>
    </row>
    <row r="1702" spans="3:4">
      <c r="C1702" s="2003">
        <v>40452</v>
      </c>
      <c r="D1702" s="2002">
        <v>22.5</v>
      </c>
    </row>
    <row r="1703" spans="3:4">
      <c r="C1703" s="2003">
        <v>40455</v>
      </c>
      <c r="D1703" s="2002">
        <v>23.53</v>
      </c>
    </row>
    <row r="1704" spans="3:4">
      <c r="C1704" s="2003">
        <v>40456</v>
      </c>
      <c r="D1704" s="2002">
        <v>21.76</v>
      </c>
    </row>
    <row r="1705" spans="3:4">
      <c r="C1705" s="2003">
        <v>40457</v>
      </c>
      <c r="D1705" s="2002">
        <v>21.49</v>
      </c>
    </row>
    <row r="1706" spans="3:4">
      <c r="C1706" s="2003">
        <v>40458</v>
      </c>
      <c r="D1706" s="2002">
        <v>21.56</v>
      </c>
    </row>
    <row r="1707" spans="3:4">
      <c r="C1707" s="2003">
        <v>40459</v>
      </c>
      <c r="D1707" s="2002">
        <v>20.71</v>
      </c>
    </row>
    <row r="1708" spans="3:4">
      <c r="C1708" s="2003">
        <v>40462</v>
      </c>
      <c r="D1708" s="2002">
        <v>18.96</v>
      </c>
    </row>
    <row r="1709" spans="3:4">
      <c r="C1709" s="2003">
        <v>40463</v>
      </c>
      <c r="D1709" s="2002">
        <v>18.93</v>
      </c>
    </row>
    <row r="1710" spans="3:4">
      <c r="C1710" s="2003">
        <v>40464</v>
      </c>
      <c r="D1710" s="2002">
        <v>19.07</v>
      </c>
    </row>
    <row r="1711" spans="3:4">
      <c r="C1711" s="2003">
        <v>40465</v>
      </c>
      <c r="D1711" s="2002">
        <v>19.88</v>
      </c>
    </row>
    <row r="1712" spans="3:4">
      <c r="C1712" s="2003">
        <v>40466</v>
      </c>
      <c r="D1712" s="2002">
        <v>19.03</v>
      </c>
    </row>
    <row r="1713" spans="3:4">
      <c r="C1713" s="2003">
        <v>40469</v>
      </c>
      <c r="D1713" s="2002">
        <v>19.09</v>
      </c>
    </row>
    <row r="1714" spans="3:4">
      <c r="C1714" s="2003">
        <v>40470</v>
      </c>
      <c r="D1714" s="2002">
        <v>20.63</v>
      </c>
    </row>
    <row r="1715" spans="3:4">
      <c r="C1715" s="2003">
        <v>40471</v>
      </c>
      <c r="D1715" s="2002">
        <v>19.79</v>
      </c>
    </row>
    <row r="1716" spans="3:4">
      <c r="C1716" s="2003">
        <v>40472</v>
      </c>
      <c r="D1716" s="2002">
        <v>19.27</v>
      </c>
    </row>
    <row r="1717" spans="3:4">
      <c r="C1717" s="2003">
        <v>40473</v>
      </c>
      <c r="D1717" s="2002">
        <v>18.78</v>
      </c>
    </row>
    <row r="1718" spans="3:4">
      <c r="C1718" s="2003">
        <v>40476</v>
      </c>
      <c r="D1718" s="2002">
        <v>19.850000000000001</v>
      </c>
    </row>
    <row r="1719" spans="3:4">
      <c r="C1719" s="2003">
        <v>40477</v>
      </c>
      <c r="D1719" s="2002">
        <v>20.22</v>
      </c>
    </row>
    <row r="1720" spans="3:4">
      <c r="C1720" s="2003">
        <v>40478</v>
      </c>
      <c r="D1720" s="2002">
        <v>20.71</v>
      </c>
    </row>
    <row r="1721" spans="3:4">
      <c r="C1721" s="2003">
        <v>40479</v>
      </c>
      <c r="D1721" s="2002">
        <v>20.88</v>
      </c>
    </row>
    <row r="1722" spans="3:4">
      <c r="C1722" s="2003">
        <v>40480</v>
      </c>
      <c r="D1722" s="2002">
        <v>21.2</v>
      </c>
    </row>
    <row r="1723" spans="3:4">
      <c r="C1723" s="2003">
        <v>40483</v>
      </c>
      <c r="D1723" s="2002">
        <v>21.83</v>
      </c>
    </row>
    <row r="1724" spans="3:4">
      <c r="C1724" s="2003">
        <v>40484</v>
      </c>
      <c r="D1724" s="2002">
        <v>21.57</v>
      </c>
    </row>
    <row r="1725" spans="3:4">
      <c r="C1725" s="2003">
        <v>40485</v>
      </c>
      <c r="D1725" s="2002">
        <v>19.559999999999999</v>
      </c>
    </row>
    <row r="1726" spans="3:4">
      <c r="C1726" s="2003">
        <v>40486</v>
      </c>
      <c r="D1726" s="2002">
        <v>18.52</v>
      </c>
    </row>
    <row r="1727" spans="3:4">
      <c r="C1727" s="2003">
        <v>40487</v>
      </c>
      <c r="D1727" s="2002">
        <v>18.260000000000002</v>
      </c>
    </row>
    <row r="1728" spans="3:4">
      <c r="C1728" s="2003">
        <v>40490</v>
      </c>
      <c r="D1728" s="2002">
        <v>18.29</v>
      </c>
    </row>
    <row r="1729" spans="3:4">
      <c r="C1729" s="2003">
        <v>40491</v>
      </c>
      <c r="D1729" s="2002">
        <v>19.079999999999998</v>
      </c>
    </row>
    <row r="1730" spans="3:4">
      <c r="C1730" s="2003">
        <v>40492</v>
      </c>
      <c r="D1730" s="2002">
        <v>18.47</v>
      </c>
    </row>
    <row r="1731" spans="3:4">
      <c r="C1731" s="2003">
        <v>40493</v>
      </c>
      <c r="D1731" s="2002">
        <v>18.64</v>
      </c>
    </row>
    <row r="1732" spans="3:4">
      <c r="C1732" s="2003">
        <v>40494</v>
      </c>
      <c r="D1732" s="2002">
        <v>20.61</v>
      </c>
    </row>
    <row r="1733" spans="3:4">
      <c r="C1733" s="2003">
        <v>40497</v>
      </c>
      <c r="D1733" s="2002">
        <v>20.2</v>
      </c>
    </row>
    <row r="1734" spans="3:4">
      <c r="C1734" s="2003">
        <v>40498</v>
      </c>
      <c r="D1734" s="2002">
        <v>22.58</v>
      </c>
    </row>
    <row r="1735" spans="3:4">
      <c r="C1735" s="2003">
        <v>40499</v>
      </c>
      <c r="D1735" s="2002">
        <v>21.76</v>
      </c>
    </row>
    <row r="1736" spans="3:4">
      <c r="C1736" s="2003">
        <v>40500</v>
      </c>
      <c r="D1736" s="2002">
        <v>18.75</v>
      </c>
    </row>
    <row r="1737" spans="3:4">
      <c r="C1737" s="2003">
        <v>40501</v>
      </c>
      <c r="D1737" s="2002">
        <v>18.04</v>
      </c>
    </row>
    <row r="1738" spans="3:4">
      <c r="C1738" s="2003">
        <v>40504</v>
      </c>
      <c r="D1738" s="2002">
        <v>18.37</v>
      </c>
    </row>
    <row r="1739" spans="3:4">
      <c r="C1739" s="2003">
        <v>40505</v>
      </c>
      <c r="D1739" s="2002">
        <v>20.63</v>
      </c>
    </row>
    <row r="1740" spans="3:4">
      <c r="C1740" s="2003">
        <v>40506</v>
      </c>
      <c r="D1740" s="2002">
        <v>19.559999999999999</v>
      </c>
    </row>
    <row r="1741" spans="3:4">
      <c r="C1741" s="2003">
        <v>40508</v>
      </c>
      <c r="D1741" s="2002">
        <v>22.22</v>
      </c>
    </row>
    <row r="1742" spans="3:4">
      <c r="C1742" s="2003">
        <v>40511</v>
      </c>
      <c r="D1742" s="2002">
        <v>21.53</v>
      </c>
    </row>
    <row r="1743" spans="3:4">
      <c r="C1743" s="2003">
        <v>40512</v>
      </c>
      <c r="D1743" s="2002">
        <v>23.54</v>
      </c>
    </row>
    <row r="1744" spans="3:4">
      <c r="C1744" s="2003">
        <v>40513</v>
      </c>
      <c r="D1744" s="2002">
        <v>21.36</v>
      </c>
    </row>
    <row r="1745" spans="3:4">
      <c r="C1745" s="2003">
        <v>40514</v>
      </c>
      <c r="D1745" s="2002">
        <v>19.39</v>
      </c>
    </row>
    <row r="1746" spans="3:4">
      <c r="C1746" s="2003">
        <v>40515</v>
      </c>
      <c r="D1746" s="2002">
        <v>18.010000000000002</v>
      </c>
    </row>
    <row r="1747" spans="3:4">
      <c r="C1747" s="2003">
        <v>40518</v>
      </c>
      <c r="D1747" s="2002">
        <v>18.02</v>
      </c>
    </row>
    <row r="1748" spans="3:4">
      <c r="C1748" s="2003">
        <v>40519</v>
      </c>
      <c r="D1748" s="2002">
        <v>17.989999999999998</v>
      </c>
    </row>
    <row r="1749" spans="3:4">
      <c r="C1749" s="2003">
        <v>40520</v>
      </c>
      <c r="D1749" s="2002">
        <v>17.739999999999998</v>
      </c>
    </row>
    <row r="1750" spans="3:4">
      <c r="C1750" s="2003">
        <v>40521</v>
      </c>
      <c r="D1750" s="2002">
        <v>17.25</v>
      </c>
    </row>
    <row r="1751" spans="3:4">
      <c r="C1751" s="2003">
        <v>40522</v>
      </c>
      <c r="D1751" s="2002">
        <v>17.61</v>
      </c>
    </row>
    <row r="1752" spans="3:4">
      <c r="C1752" s="2003">
        <v>40525</v>
      </c>
      <c r="D1752" s="2002">
        <v>17.55</v>
      </c>
    </row>
    <row r="1753" spans="3:4">
      <c r="C1753" s="2003">
        <v>40526</v>
      </c>
      <c r="D1753" s="2002">
        <v>17.61</v>
      </c>
    </row>
    <row r="1754" spans="3:4">
      <c r="C1754" s="2003">
        <v>40527</v>
      </c>
      <c r="D1754" s="2002">
        <v>17.940000000000001</v>
      </c>
    </row>
    <row r="1755" spans="3:4">
      <c r="C1755" s="2003">
        <v>40528</v>
      </c>
      <c r="D1755" s="2002">
        <v>17.39</v>
      </c>
    </row>
    <row r="1756" spans="3:4">
      <c r="C1756" s="2003">
        <v>40529</v>
      </c>
      <c r="D1756" s="2002">
        <v>16.11</v>
      </c>
    </row>
    <row r="1757" spans="3:4">
      <c r="C1757" s="2003">
        <v>40532</v>
      </c>
      <c r="D1757" s="2002">
        <v>16.41</v>
      </c>
    </row>
    <row r="1758" spans="3:4">
      <c r="C1758" s="2003">
        <v>40533</v>
      </c>
      <c r="D1758" s="2002">
        <v>16.489999999999998</v>
      </c>
    </row>
    <row r="1759" spans="3:4">
      <c r="C1759" s="2003">
        <v>40534</v>
      </c>
      <c r="D1759" s="2002">
        <v>15.45</v>
      </c>
    </row>
    <row r="1760" spans="3:4">
      <c r="C1760" s="2003">
        <v>40535</v>
      </c>
      <c r="D1760" s="2002">
        <v>16.47</v>
      </c>
    </row>
    <row r="1761" spans="2:4">
      <c r="C1761" s="2003">
        <v>40539</v>
      </c>
      <c r="D1761" s="2002">
        <v>17.670000000000002</v>
      </c>
    </row>
    <row r="1762" spans="2:4">
      <c r="C1762" s="2003">
        <v>40540</v>
      </c>
      <c r="D1762" s="2002">
        <v>17.52</v>
      </c>
    </row>
    <row r="1763" spans="2:4">
      <c r="C1763" s="2003">
        <v>40541</v>
      </c>
      <c r="D1763" s="2002">
        <v>17.28</v>
      </c>
    </row>
    <row r="1764" spans="2:4">
      <c r="C1764" s="2003">
        <v>40542</v>
      </c>
      <c r="D1764" s="2002">
        <v>17.52</v>
      </c>
    </row>
    <row r="1765" spans="2:4">
      <c r="C1765" s="2003">
        <v>40543</v>
      </c>
      <c r="D1765" s="2002">
        <v>17.75</v>
      </c>
    </row>
    <row r="1766" spans="2:4">
      <c r="B1766" s="651">
        <v>11</v>
      </c>
      <c r="C1766" s="2003">
        <v>40546</v>
      </c>
      <c r="D1766" s="2002">
        <v>17.61</v>
      </c>
    </row>
    <row r="1767" spans="2:4">
      <c r="C1767" s="2003">
        <v>40547</v>
      </c>
      <c r="D1767" s="2002">
        <v>17.38</v>
      </c>
    </row>
    <row r="1768" spans="2:4">
      <c r="C1768" s="2003">
        <v>40548</v>
      </c>
      <c r="D1768" s="2002">
        <v>17.02</v>
      </c>
    </row>
    <row r="1769" spans="2:4">
      <c r="C1769" s="2003">
        <v>40549</v>
      </c>
      <c r="D1769" s="2002">
        <v>17.399999999999999</v>
      </c>
    </row>
    <row r="1770" spans="2:4">
      <c r="C1770" s="2003">
        <v>40550</v>
      </c>
      <c r="D1770" s="2002">
        <v>17.14</v>
      </c>
    </row>
    <row r="1771" spans="2:4">
      <c r="C1771" s="2003">
        <v>40553</v>
      </c>
      <c r="D1771" s="2002">
        <v>17.54</v>
      </c>
    </row>
    <row r="1772" spans="2:4">
      <c r="C1772" s="2003">
        <v>40554</v>
      </c>
      <c r="D1772" s="2002">
        <v>16.89</v>
      </c>
    </row>
    <row r="1773" spans="2:4">
      <c r="C1773" s="2003">
        <v>40555</v>
      </c>
      <c r="D1773" s="2002">
        <v>16.239999999999998</v>
      </c>
    </row>
    <row r="1774" spans="2:4">
      <c r="C1774" s="2003">
        <v>40556</v>
      </c>
      <c r="D1774" s="2002">
        <v>16.39</v>
      </c>
    </row>
    <row r="1775" spans="2:4">
      <c r="C1775" s="2003">
        <v>40557</v>
      </c>
      <c r="D1775" s="2002">
        <v>15.46</v>
      </c>
    </row>
    <row r="1776" spans="2:4">
      <c r="C1776" s="2003">
        <v>40561</v>
      </c>
      <c r="D1776" s="2002">
        <v>15.87</v>
      </c>
    </row>
    <row r="1777" spans="3:4">
      <c r="C1777" s="2003">
        <v>40562</v>
      </c>
      <c r="D1777" s="2002">
        <v>17.309999999999999</v>
      </c>
    </row>
    <row r="1778" spans="3:4">
      <c r="C1778" s="2003">
        <v>40563</v>
      </c>
      <c r="D1778" s="2002">
        <v>17.989999999999998</v>
      </c>
    </row>
    <row r="1779" spans="3:4">
      <c r="C1779" s="2003">
        <v>40564</v>
      </c>
      <c r="D1779" s="2002">
        <v>18.47</v>
      </c>
    </row>
    <row r="1780" spans="3:4">
      <c r="C1780" s="2003">
        <v>40567</v>
      </c>
      <c r="D1780" s="2002">
        <v>17.649999999999999</v>
      </c>
    </row>
    <row r="1781" spans="3:4">
      <c r="C1781" s="2003">
        <v>40568</v>
      </c>
      <c r="D1781" s="2002">
        <v>17.59</v>
      </c>
    </row>
    <row r="1782" spans="3:4">
      <c r="C1782" s="2003">
        <v>40569</v>
      </c>
      <c r="D1782" s="2002">
        <v>16.64</v>
      </c>
    </row>
    <row r="1783" spans="3:4">
      <c r="C1783" s="2003">
        <v>40570</v>
      </c>
      <c r="D1783" s="2002">
        <v>16.149999999999999</v>
      </c>
    </row>
    <row r="1784" spans="3:4">
      <c r="C1784" s="2003">
        <v>40571</v>
      </c>
      <c r="D1784" s="2002">
        <v>20.04</v>
      </c>
    </row>
    <row r="1785" spans="3:4">
      <c r="C1785" s="2003">
        <v>40574</v>
      </c>
      <c r="D1785" s="2002">
        <v>19.53</v>
      </c>
    </row>
    <row r="1786" spans="3:4">
      <c r="C1786" s="2003">
        <v>40575</v>
      </c>
      <c r="D1786" s="2002">
        <v>17.63</v>
      </c>
    </row>
    <row r="1787" spans="3:4">
      <c r="C1787" s="2003">
        <v>40576</v>
      </c>
      <c r="D1787" s="2002">
        <v>17.3</v>
      </c>
    </row>
    <row r="1788" spans="3:4">
      <c r="C1788" s="2003">
        <v>40577</v>
      </c>
      <c r="D1788" s="2002">
        <v>16.690000000000001</v>
      </c>
    </row>
    <row r="1789" spans="3:4">
      <c r="C1789" s="2003">
        <v>40578</v>
      </c>
      <c r="D1789" s="2002">
        <v>15.93</v>
      </c>
    </row>
    <row r="1790" spans="3:4">
      <c r="C1790" s="2003">
        <v>40581</v>
      </c>
      <c r="D1790" s="2002">
        <v>16.28</v>
      </c>
    </row>
    <row r="1791" spans="3:4">
      <c r="C1791" s="2003">
        <v>40582</v>
      </c>
      <c r="D1791" s="2002">
        <v>15.81</v>
      </c>
    </row>
    <row r="1792" spans="3:4">
      <c r="C1792" s="2003">
        <v>40583</v>
      </c>
      <c r="D1792" s="2002">
        <v>15.87</v>
      </c>
    </row>
    <row r="1793" spans="3:4">
      <c r="C1793" s="2003">
        <v>40584</v>
      </c>
      <c r="D1793" s="2002">
        <v>16.09</v>
      </c>
    </row>
    <row r="1794" spans="3:4">
      <c r="C1794" s="2003">
        <v>40585</v>
      </c>
      <c r="D1794" s="2002">
        <v>15.69</v>
      </c>
    </row>
    <row r="1795" spans="3:4">
      <c r="C1795" s="2003">
        <v>40588</v>
      </c>
      <c r="D1795" s="2002">
        <v>15.95</v>
      </c>
    </row>
    <row r="1796" spans="3:4">
      <c r="C1796" s="2003">
        <v>40589</v>
      </c>
      <c r="D1796" s="2002">
        <v>16.37</v>
      </c>
    </row>
    <row r="1797" spans="3:4">
      <c r="C1797" s="2003">
        <v>40590</v>
      </c>
      <c r="D1797" s="2002">
        <v>16.72</v>
      </c>
    </row>
    <row r="1798" spans="3:4">
      <c r="C1798" s="2003">
        <v>40591</v>
      </c>
      <c r="D1798" s="2002">
        <v>16.59</v>
      </c>
    </row>
    <row r="1799" spans="3:4">
      <c r="C1799" s="2003">
        <v>40592</v>
      </c>
      <c r="D1799" s="2002">
        <v>16.43</v>
      </c>
    </row>
    <row r="1800" spans="3:4">
      <c r="C1800" s="2003">
        <v>40596</v>
      </c>
      <c r="D1800" s="2002">
        <v>20.8</v>
      </c>
    </row>
    <row r="1801" spans="3:4">
      <c r="C1801" s="2003">
        <v>40597</v>
      </c>
      <c r="D1801" s="2002">
        <v>22.13</v>
      </c>
    </row>
    <row r="1802" spans="3:4">
      <c r="C1802" s="2003">
        <v>40598</v>
      </c>
      <c r="D1802" s="2002">
        <v>21.32</v>
      </c>
    </row>
    <row r="1803" spans="3:4">
      <c r="C1803" s="2003">
        <v>40599</v>
      </c>
      <c r="D1803" s="2002">
        <v>19.22</v>
      </c>
    </row>
    <row r="1804" spans="3:4">
      <c r="C1804" s="2003">
        <v>40602</v>
      </c>
      <c r="D1804" s="2002">
        <v>18.350000000000001</v>
      </c>
    </row>
    <row r="1805" spans="3:4">
      <c r="C1805" s="2003">
        <v>40603</v>
      </c>
      <c r="D1805" s="2002">
        <v>21.01</v>
      </c>
    </row>
    <row r="1806" spans="3:4">
      <c r="C1806" s="2003">
        <v>40604</v>
      </c>
      <c r="D1806" s="2002">
        <v>20.7</v>
      </c>
    </row>
    <row r="1807" spans="3:4">
      <c r="C1807" s="2003">
        <v>40605</v>
      </c>
      <c r="D1807" s="2002">
        <v>18.600000000000001</v>
      </c>
    </row>
    <row r="1808" spans="3:4">
      <c r="C1808" s="2003">
        <v>40606</v>
      </c>
      <c r="D1808" s="2002">
        <v>19.059999999999999</v>
      </c>
    </row>
    <row r="1809" spans="3:4">
      <c r="C1809" s="2003">
        <v>40609</v>
      </c>
      <c r="D1809" s="2002">
        <v>20.66</v>
      </c>
    </row>
    <row r="1810" spans="3:4">
      <c r="C1810" s="2003">
        <v>40610</v>
      </c>
      <c r="D1810" s="2002">
        <v>19.82</v>
      </c>
    </row>
    <row r="1811" spans="3:4">
      <c r="C1811" s="2003">
        <v>40611</v>
      </c>
      <c r="D1811" s="2002">
        <v>20.22</v>
      </c>
    </row>
    <row r="1812" spans="3:4">
      <c r="C1812" s="2003">
        <v>40612</v>
      </c>
      <c r="D1812" s="2002">
        <v>21.88</v>
      </c>
    </row>
    <row r="1813" spans="3:4">
      <c r="C1813" s="2003">
        <v>40613</v>
      </c>
      <c r="D1813" s="2002">
        <v>20.079999999999998</v>
      </c>
    </row>
    <row r="1814" spans="3:4">
      <c r="C1814" s="2003">
        <v>40616</v>
      </c>
      <c r="D1814" s="2002">
        <v>21.13</v>
      </c>
    </row>
    <row r="1815" spans="3:4">
      <c r="C1815" s="2003">
        <v>40617</v>
      </c>
      <c r="D1815" s="2002">
        <v>24.32</v>
      </c>
    </row>
    <row r="1816" spans="3:4">
      <c r="C1816" s="2003">
        <v>40618</v>
      </c>
      <c r="D1816" s="2002">
        <v>29.4</v>
      </c>
    </row>
    <row r="1817" spans="3:4">
      <c r="C1817" s="2003">
        <v>40619</v>
      </c>
      <c r="D1817" s="2002">
        <v>26.37</v>
      </c>
    </row>
    <row r="1818" spans="3:4">
      <c r="C1818" s="2003">
        <v>40620</v>
      </c>
      <c r="D1818" s="2002">
        <v>24.44</v>
      </c>
    </row>
    <row r="1819" spans="3:4">
      <c r="C1819" s="2003">
        <v>40623</v>
      </c>
      <c r="D1819" s="2002">
        <v>20.61</v>
      </c>
    </row>
    <row r="1820" spans="3:4">
      <c r="C1820" s="2003">
        <v>40624</v>
      </c>
      <c r="D1820" s="2002">
        <v>20.21</v>
      </c>
    </row>
    <row r="1821" spans="3:4">
      <c r="C1821" s="2003">
        <v>40625</v>
      </c>
      <c r="D1821" s="2002">
        <v>19.170000000000002</v>
      </c>
    </row>
    <row r="1822" spans="3:4">
      <c r="C1822" s="2003">
        <v>40626</v>
      </c>
      <c r="D1822" s="2002">
        <v>18</v>
      </c>
    </row>
    <row r="1823" spans="3:4">
      <c r="C1823" s="2003">
        <v>40627</v>
      </c>
      <c r="D1823" s="2002">
        <v>17.91</v>
      </c>
    </row>
    <row r="1824" spans="3:4">
      <c r="C1824" s="2003">
        <v>40630</v>
      </c>
      <c r="D1824" s="2002">
        <v>19.440000000000001</v>
      </c>
    </row>
    <row r="1825" spans="3:4">
      <c r="C1825" s="2003">
        <v>40631</v>
      </c>
      <c r="D1825" s="2002">
        <v>18.16</v>
      </c>
    </row>
    <row r="1826" spans="3:4">
      <c r="C1826" s="2003">
        <v>40632</v>
      </c>
      <c r="D1826" s="2002">
        <v>17.71</v>
      </c>
    </row>
    <row r="1827" spans="3:4">
      <c r="C1827" s="2003">
        <v>40633</v>
      </c>
      <c r="D1827" s="2002">
        <v>17.739999999999998</v>
      </c>
    </row>
    <row r="1828" spans="3:4">
      <c r="C1828" s="2003">
        <v>40634</v>
      </c>
      <c r="D1828" s="2002">
        <v>17.399999999999999</v>
      </c>
    </row>
    <row r="1829" spans="3:4">
      <c r="C1829" s="2003">
        <v>40637</v>
      </c>
      <c r="D1829" s="2002">
        <v>17.5</v>
      </c>
    </row>
    <row r="1830" spans="3:4">
      <c r="C1830" s="2003">
        <v>40638</v>
      </c>
      <c r="D1830" s="2002">
        <v>17.25</v>
      </c>
    </row>
    <row r="1831" spans="3:4">
      <c r="C1831" s="2003">
        <v>40639</v>
      </c>
      <c r="D1831" s="2002">
        <v>16.899999999999999</v>
      </c>
    </row>
    <row r="1832" spans="3:4">
      <c r="C1832" s="2003">
        <v>40640</v>
      </c>
      <c r="D1832" s="2002">
        <v>17.11</v>
      </c>
    </row>
    <row r="1833" spans="3:4">
      <c r="C1833" s="2003">
        <v>40641</v>
      </c>
      <c r="D1833" s="2002">
        <v>17.87</v>
      </c>
    </row>
    <row r="1834" spans="3:4">
      <c r="C1834" s="2003">
        <v>40644</v>
      </c>
      <c r="D1834" s="2002">
        <v>16.59</v>
      </c>
    </row>
    <row r="1835" spans="3:4">
      <c r="C1835" s="2003">
        <v>40645</v>
      </c>
      <c r="D1835" s="2002">
        <v>17.09</v>
      </c>
    </row>
    <row r="1836" spans="3:4">
      <c r="C1836" s="2003">
        <v>40646</v>
      </c>
      <c r="D1836" s="2002">
        <v>16.920000000000002</v>
      </c>
    </row>
    <row r="1837" spans="3:4">
      <c r="C1837" s="2003">
        <v>40647</v>
      </c>
      <c r="D1837" s="2002">
        <v>16.27</v>
      </c>
    </row>
    <row r="1838" spans="3:4">
      <c r="C1838" s="2003">
        <v>40648</v>
      </c>
      <c r="D1838" s="2002">
        <v>15.32</v>
      </c>
    </row>
    <row r="1839" spans="3:4">
      <c r="C1839" s="2003">
        <v>40651</v>
      </c>
      <c r="D1839" s="2002">
        <v>16.96</v>
      </c>
    </row>
    <row r="1840" spans="3:4">
      <c r="C1840" s="2003">
        <v>40652</v>
      </c>
      <c r="D1840" s="2002">
        <v>15.83</v>
      </c>
    </row>
    <row r="1841" spans="3:4">
      <c r="C1841" s="2003">
        <v>40653</v>
      </c>
      <c r="D1841" s="2002">
        <v>15.07</v>
      </c>
    </row>
    <row r="1842" spans="3:4">
      <c r="C1842" s="2003">
        <v>40654</v>
      </c>
      <c r="D1842" s="2002">
        <v>14.69</v>
      </c>
    </row>
    <row r="1843" spans="3:4">
      <c r="C1843" s="2003">
        <v>40658</v>
      </c>
      <c r="D1843" s="2002">
        <v>15.77</v>
      </c>
    </row>
    <row r="1844" spans="3:4">
      <c r="C1844" s="2003">
        <v>40659</v>
      </c>
      <c r="D1844" s="2002">
        <v>15.62</v>
      </c>
    </row>
    <row r="1845" spans="3:4">
      <c r="C1845" s="2003">
        <v>40660</v>
      </c>
      <c r="D1845" s="2002">
        <v>15.35</v>
      </c>
    </row>
    <row r="1846" spans="3:4">
      <c r="C1846" s="2003">
        <v>40661</v>
      </c>
      <c r="D1846" s="2002">
        <v>14.62</v>
      </c>
    </row>
    <row r="1847" spans="3:4">
      <c r="C1847" s="2003">
        <v>40662</v>
      </c>
      <c r="D1847" s="2002">
        <v>14.75</v>
      </c>
    </row>
    <row r="1848" spans="3:4">
      <c r="C1848" s="2003">
        <v>40665</v>
      </c>
      <c r="D1848" s="2002">
        <v>15.99</v>
      </c>
    </row>
    <row r="1849" spans="3:4">
      <c r="C1849" s="2003">
        <v>40666</v>
      </c>
      <c r="D1849" s="2002">
        <v>16.7</v>
      </c>
    </row>
    <row r="1850" spans="3:4">
      <c r="C1850" s="2003">
        <v>40667</v>
      </c>
      <c r="D1850" s="2002">
        <v>17.079999999999998</v>
      </c>
    </row>
    <row r="1851" spans="3:4">
      <c r="C1851" s="2003">
        <v>40668</v>
      </c>
      <c r="D1851" s="2002">
        <v>18.2</v>
      </c>
    </row>
    <row r="1852" spans="3:4">
      <c r="C1852" s="2003">
        <v>40669</v>
      </c>
      <c r="D1852" s="2002">
        <v>18.399999999999999</v>
      </c>
    </row>
    <row r="1853" spans="3:4">
      <c r="C1853" s="2003">
        <v>40672</v>
      </c>
      <c r="D1853" s="2002">
        <v>17.16</v>
      </c>
    </row>
    <row r="1854" spans="3:4">
      <c r="C1854" s="2003">
        <v>40673</v>
      </c>
      <c r="D1854" s="2002">
        <v>15.91</v>
      </c>
    </row>
    <row r="1855" spans="3:4">
      <c r="C1855" s="2003">
        <v>40674</v>
      </c>
      <c r="D1855" s="2002">
        <v>16.95</v>
      </c>
    </row>
    <row r="1856" spans="3:4">
      <c r="C1856" s="2003">
        <v>40675</v>
      </c>
      <c r="D1856" s="2002">
        <v>16.03</v>
      </c>
    </row>
    <row r="1857" spans="3:4">
      <c r="C1857" s="2003">
        <v>40676</v>
      </c>
      <c r="D1857" s="2002">
        <v>17.07</v>
      </c>
    </row>
    <row r="1858" spans="3:4">
      <c r="C1858" s="2003">
        <v>40679</v>
      </c>
      <c r="D1858" s="2002">
        <v>18.239999999999998</v>
      </c>
    </row>
    <row r="1859" spans="3:4">
      <c r="C1859" s="2003">
        <v>40680</v>
      </c>
      <c r="D1859" s="2002">
        <v>17.55</v>
      </c>
    </row>
    <row r="1860" spans="3:4">
      <c r="C1860" s="2003">
        <v>40681</v>
      </c>
      <c r="D1860" s="2002">
        <v>16.23</v>
      </c>
    </row>
    <row r="1861" spans="3:4">
      <c r="C1861" s="2003">
        <v>40682</v>
      </c>
      <c r="D1861" s="2002">
        <v>15.52</v>
      </c>
    </row>
    <row r="1862" spans="3:4">
      <c r="C1862" s="2003">
        <v>40683</v>
      </c>
      <c r="D1862" s="2002">
        <v>17.43</v>
      </c>
    </row>
    <row r="1863" spans="3:4">
      <c r="C1863" s="2003">
        <v>40686</v>
      </c>
      <c r="D1863" s="2002">
        <v>18.27</v>
      </c>
    </row>
    <row r="1864" spans="3:4">
      <c r="C1864" s="2003">
        <v>40687</v>
      </c>
      <c r="D1864" s="2002">
        <v>17.82</v>
      </c>
    </row>
    <row r="1865" spans="3:4">
      <c r="C1865" s="2003">
        <v>40688</v>
      </c>
      <c r="D1865" s="2002">
        <v>17.07</v>
      </c>
    </row>
    <row r="1866" spans="3:4">
      <c r="C1866" s="2003">
        <v>40689</v>
      </c>
      <c r="D1866" s="2002">
        <v>16.09</v>
      </c>
    </row>
    <row r="1867" spans="3:4">
      <c r="C1867" s="2003">
        <v>40690</v>
      </c>
      <c r="D1867" s="2002">
        <v>15.98</v>
      </c>
    </row>
    <row r="1868" spans="3:4">
      <c r="C1868" s="2003">
        <v>40694</v>
      </c>
      <c r="D1868" s="2002">
        <v>15.45</v>
      </c>
    </row>
    <row r="1869" spans="3:4">
      <c r="C1869" s="2003">
        <v>40695</v>
      </c>
      <c r="D1869" s="2002">
        <v>18.3</v>
      </c>
    </row>
    <row r="1870" spans="3:4">
      <c r="C1870" s="2003">
        <v>40696</v>
      </c>
      <c r="D1870" s="2002">
        <v>18.09</v>
      </c>
    </row>
    <row r="1871" spans="3:4">
      <c r="C1871" s="2003">
        <v>40697</v>
      </c>
      <c r="D1871" s="2002">
        <v>17.95</v>
      </c>
    </row>
    <row r="1872" spans="3:4">
      <c r="C1872" s="2003">
        <v>40700</v>
      </c>
      <c r="D1872" s="2002">
        <v>18.489999999999998</v>
      </c>
    </row>
    <row r="1873" spans="3:4">
      <c r="C1873" s="2003">
        <v>40701</v>
      </c>
      <c r="D1873" s="2002">
        <v>18.07</v>
      </c>
    </row>
    <row r="1874" spans="3:4">
      <c r="C1874" s="2003">
        <v>40702</v>
      </c>
      <c r="D1874" s="2002">
        <v>18.79</v>
      </c>
    </row>
    <row r="1875" spans="3:4">
      <c r="C1875" s="2003">
        <v>40703</v>
      </c>
      <c r="D1875" s="2002">
        <v>17.77</v>
      </c>
    </row>
    <row r="1876" spans="3:4">
      <c r="C1876" s="2003">
        <v>40704</v>
      </c>
      <c r="D1876" s="2002">
        <v>18.86</v>
      </c>
    </row>
    <row r="1877" spans="3:4">
      <c r="C1877" s="2003">
        <v>40707</v>
      </c>
      <c r="D1877" s="2002">
        <v>19.61</v>
      </c>
    </row>
    <row r="1878" spans="3:4">
      <c r="C1878" s="2003">
        <v>40708</v>
      </c>
      <c r="D1878" s="2002">
        <v>18.260000000000002</v>
      </c>
    </row>
    <row r="1879" spans="3:4">
      <c r="C1879" s="2003">
        <v>40709</v>
      </c>
      <c r="D1879" s="2002">
        <v>21.32</v>
      </c>
    </row>
    <row r="1880" spans="3:4">
      <c r="C1880" s="2003">
        <v>40710</v>
      </c>
      <c r="D1880" s="2002">
        <v>22.73</v>
      </c>
    </row>
    <row r="1881" spans="3:4">
      <c r="C1881" s="2003">
        <v>40711</v>
      </c>
      <c r="D1881" s="2002">
        <v>21.85</v>
      </c>
    </row>
    <row r="1882" spans="3:4">
      <c r="C1882" s="2003">
        <v>40714</v>
      </c>
      <c r="D1882" s="2002">
        <v>19.989999999999998</v>
      </c>
    </row>
    <row r="1883" spans="3:4">
      <c r="C1883" s="2003">
        <v>40715</v>
      </c>
      <c r="D1883" s="2002">
        <v>18.86</v>
      </c>
    </row>
    <row r="1884" spans="3:4">
      <c r="C1884" s="2003">
        <v>40716</v>
      </c>
      <c r="D1884" s="2002">
        <v>18.52</v>
      </c>
    </row>
    <row r="1885" spans="3:4">
      <c r="C1885" s="2003">
        <v>40717</v>
      </c>
      <c r="D1885" s="2002">
        <v>19.29</v>
      </c>
    </row>
    <row r="1886" spans="3:4">
      <c r="C1886" s="2003">
        <v>40718</v>
      </c>
      <c r="D1886" s="2002">
        <v>21.1</v>
      </c>
    </row>
    <row r="1887" spans="3:4">
      <c r="C1887" s="2003">
        <v>40721</v>
      </c>
      <c r="D1887" s="2002">
        <v>20.56</v>
      </c>
    </row>
    <row r="1888" spans="3:4">
      <c r="C1888" s="2003">
        <v>40722</v>
      </c>
      <c r="D1888" s="2002">
        <v>19.170000000000002</v>
      </c>
    </row>
    <row r="1889" spans="3:4">
      <c r="C1889" s="2003">
        <v>40723</v>
      </c>
      <c r="D1889" s="2002">
        <v>17.27</v>
      </c>
    </row>
    <row r="1890" spans="3:4">
      <c r="C1890" s="2003">
        <v>40724</v>
      </c>
      <c r="D1890" s="2002">
        <v>16.52</v>
      </c>
    </row>
    <row r="1891" spans="3:4">
      <c r="C1891" s="2003">
        <v>40725</v>
      </c>
      <c r="D1891" s="2002">
        <v>15.87</v>
      </c>
    </row>
    <row r="1892" spans="3:4">
      <c r="C1892" s="2003">
        <v>40729</v>
      </c>
      <c r="D1892" s="2002">
        <v>16.059999999999999</v>
      </c>
    </row>
    <row r="1893" spans="3:4">
      <c r="C1893" s="2003">
        <v>40730</v>
      </c>
      <c r="D1893" s="2002">
        <v>16.34</v>
      </c>
    </row>
    <row r="1894" spans="3:4">
      <c r="C1894" s="2003">
        <v>40731</v>
      </c>
      <c r="D1894" s="2002">
        <v>15.95</v>
      </c>
    </row>
    <row r="1895" spans="3:4">
      <c r="C1895" s="2003">
        <v>40732</v>
      </c>
      <c r="D1895" s="2002">
        <v>15.95</v>
      </c>
    </row>
    <row r="1896" spans="3:4">
      <c r="C1896" s="2003">
        <v>40735</v>
      </c>
      <c r="D1896" s="2002">
        <v>18.39</v>
      </c>
    </row>
    <row r="1897" spans="3:4">
      <c r="C1897" s="2003">
        <v>40736</v>
      </c>
      <c r="D1897" s="2002">
        <v>19.87</v>
      </c>
    </row>
    <row r="1898" spans="3:4">
      <c r="C1898" s="2003">
        <v>40737</v>
      </c>
      <c r="D1898" s="2002">
        <v>19.91</v>
      </c>
    </row>
    <row r="1899" spans="3:4">
      <c r="C1899" s="2003">
        <v>40738</v>
      </c>
      <c r="D1899" s="2002">
        <v>20.8</v>
      </c>
    </row>
    <row r="1900" spans="3:4">
      <c r="C1900" s="2003">
        <v>40739</v>
      </c>
      <c r="D1900" s="2002">
        <v>19.53</v>
      </c>
    </row>
    <row r="1901" spans="3:4">
      <c r="C1901" s="2003">
        <v>40742</v>
      </c>
      <c r="D1901" s="2002">
        <v>20.95</v>
      </c>
    </row>
    <row r="1902" spans="3:4">
      <c r="C1902" s="2003">
        <v>40743</v>
      </c>
      <c r="D1902" s="2002">
        <v>19.21</v>
      </c>
    </row>
    <row r="1903" spans="3:4">
      <c r="C1903" s="2003">
        <v>40744</v>
      </c>
      <c r="D1903" s="2002">
        <v>19.09</v>
      </c>
    </row>
    <row r="1904" spans="3:4">
      <c r="C1904" s="2003">
        <v>40745</v>
      </c>
      <c r="D1904" s="2002">
        <v>17.559999999999999</v>
      </c>
    </row>
    <row r="1905" spans="3:4">
      <c r="C1905" s="2003">
        <v>40746</v>
      </c>
      <c r="D1905" s="2002">
        <v>17.52</v>
      </c>
    </row>
    <row r="1906" spans="3:4">
      <c r="C1906" s="2003">
        <v>40749</v>
      </c>
      <c r="D1906" s="2002">
        <v>19.350000000000001</v>
      </c>
    </row>
    <row r="1907" spans="3:4">
      <c r="C1907" s="2003">
        <v>40750</v>
      </c>
      <c r="D1907" s="2002">
        <v>20.23</v>
      </c>
    </row>
    <row r="1908" spans="3:4">
      <c r="C1908" s="2003">
        <v>40751</v>
      </c>
      <c r="D1908" s="2002">
        <v>22.98</v>
      </c>
    </row>
    <row r="1909" spans="3:4">
      <c r="C1909" s="2003">
        <v>40752</v>
      </c>
      <c r="D1909" s="2002">
        <v>23.74</v>
      </c>
    </row>
    <row r="1910" spans="3:4">
      <c r="C1910" s="2003">
        <v>40753</v>
      </c>
      <c r="D1910" s="2002">
        <v>25.25</v>
      </c>
    </row>
    <row r="1911" spans="3:4">
      <c r="C1911" s="2003">
        <v>40756</v>
      </c>
      <c r="D1911" s="2002">
        <v>23.66</v>
      </c>
    </row>
    <row r="1912" spans="3:4">
      <c r="C1912" s="2003">
        <v>40757</v>
      </c>
      <c r="D1912" s="2002">
        <v>24.79</v>
      </c>
    </row>
    <row r="1913" spans="3:4">
      <c r="C1913" s="2003">
        <v>40758</v>
      </c>
      <c r="D1913" s="2002">
        <v>23.38</v>
      </c>
    </row>
    <row r="1914" spans="3:4">
      <c r="C1914" s="2003">
        <v>40759</v>
      </c>
      <c r="D1914" s="2002">
        <v>31.66</v>
      </c>
    </row>
    <row r="1915" spans="3:4">
      <c r="C1915" s="2003">
        <v>40760</v>
      </c>
      <c r="D1915" s="2002">
        <v>32</v>
      </c>
    </row>
    <row r="1916" spans="3:4">
      <c r="C1916" s="2003">
        <v>40763</v>
      </c>
      <c r="D1916" s="2002">
        <v>48</v>
      </c>
    </row>
    <row r="1917" spans="3:4">
      <c r="C1917" s="2003">
        <v>40764</v>
      </c>
      <c r="D1917" s="2002">
        <v>35.06</v>
      </c>
    </row>
    <row r="1918" spans="3:4">
      <c r="C1918" s="2003">
        <v>40765</v>
      </c>
      <c r="D1918" s="2002">
        <v>42.99</v>
      </c>
    </row>
    <row r="1919" spans="3:4">
      <c r="C1919" s="2003">
        <v>40766</v>
      </c>
      <c r="D1919" s="2002">
        <v>39</v>
      </c>
    </row>
    <row r="1920" spans="3:4">
      <c r="C1920" s="2003">
        <v>40767</v>
      </c>
      <c r="D1920" s="2002">
        <v>36.36</v>
      </c>
    </row>
    <row r="1921" spans="3:4">
      <c r="C1921" s="2003">
        <v>40770</v>
      </c>
      <c r="D1921" s="2002">
        <v>31.87</v>
      </c>
    </row>
    <row r="1922" spans="3:4">
      <c r="C1922" s="2003">
        <v>40771</v>
      </c>
      <c r="D1922" s="2002">
        <v>32.85</v>
      </c>
    </row>
    <row r="1923" spans="3:4">
      <c r="C1923" s="2003">
        <v>40772</v>
      </c>
      <c r="D1923" s="2002">
        <v>31.58</v>
      </c>
    </row>
    <row r="1924" spans="3:4">
      <c r="C1924" s="2003">
        <v>40773</v>
      </c>
      <c r="D1924" s="2002">
        <v>42.67</v>
      </c>
    </row>
    <row r="1925" spans="3:4">
      <c r="C1925" s="2003">
        <v>40774</v>
      </c>
      <c r="D1925" s="2002">
        <v>43.05</v>
      </c>
    </row>
    <row r="1926" spans="3:4">
      <c r="C1926" s="2003">
        <v>40777</v>
      </c>
      <c r="D1926" s="2002">
        <v>42.44</v>
      </c>
    </row>
    <row r="1927" spans="3:4">
      <c r="C1927" s="2003">
        <v>40778</v>
      </c>
      <c r="D1927" s="2002">
        <v>36.270000000000003</v>
      </c>
    </row>
    <row r="1928" spans="3:4">
      <c r="C1928" s="2003">
        <v>40779</v>
      </c>
      <c r="D1928" s="2002">
        <v>35.9</v>
      </c>
    </row>
    <row r="1929" spans="3:4">
      <c r="C1929" s="2003">
        <v>40780</v>
      </c>
      <c r="D1929" s="2002">
        <v>39.76</v>
      </c>
    </row>
    <row r="1930" spans="3:4">
      <c r="C1930" s="2003">
        <v>40781</v>
      </c>
      <c r="D1930" s="2002">
        <v>35.590000000000003</v>
      </c>
    </row>
    <row r="1931" spans="3:4">
      <c r="C1931" s="2003">
        <v>40784</v>
      </c>
      <c r="D1931" s="2002">
        <v>32.28</v>
      </c>
    </row>
    <row r="1932" spans="3:4">
      <c r="C1932" s="2003">
        <v>40785</v>
      </c>
      <c r="D1932" s="2002">
        <v>32.89</v>
      </c>
    </row>
    <row r="1933" spans="3:4">
      <c r="C1933" s="2003">
        <v>40786</v>
      </c>
      <c r="D1933" s="2002">
        <v>31.62</v>
      </c>
    </row>
    <row r="1934" spans="3:4">
      <c r="C1934" s="2003">
        <v>40787</v>
      </c>
      <c r="D1934" s="2002">
        <v>31.82</v>
      </c>
    </row>
    <row r="1935" spans="3:4">
      <c r="C1935" s="2003">
        <v>40788</v>
      </c>
      <c r="D1935" s="2002">
        <v>33.92</v>
      </c>
    </row>
    <row r="1936" spans="3:4">
      <c r="C1936" s="2003">
        <v>40792</v>
      </c>
      <c r="D1936" s="2002">
        <v>37</v>
      </c>
    </row>
    <row r="1937" spans="3:4">
      <c r="C1937" s="2003">
        <v>40793</v>
      </c>
      <c r="D1937" s="2002">
        <v>33.380000000000003</v>
      </c>
    </row>
    <row r="1938" spans="3:4">
      <c r="C1938" s="2003">
        <v>40794</v>
      </c>
      <c r="D1938" s="2002">
        <v>34.32</v>
      </c>
    </row>
    <row r="1939" spans="3:4">
      <c r="C1939" s="2003">
        <v>40795</v>
      </c>
      <c r="D1939" s="2002">
        <v>38.520000000000003</v>
      </c>
    </row>
    <row r="1940" spans="3:4">
      <c r="C1940" s="2003">
        <v>40798</v>
      </c>
      <c r="D1940" s="2002">
        <v>38.590000000000003</v>
      </c>
    </row>
    <row r="1941" spans="3:4">
      <c r="C1941" s="2003">
        <v>40799</v>
      </c>
      <c r="D1941" s="2002">
        <v>36.909999999999997</v>
      </c>
    </row>
    <row r="1942" spans="3:4">
      <c r="C1942" s="2003">
        <v>40800</v>
      </c>
      <c r="D1942" s="2002">
        <v>34.6</v>
      </c>
    </row>
    <row r="1943" spans="3:4">
      <c r="C1943" s="2003">
        <v>40801</v>
      </c>
      <c r="D1943" s="2002">
        <v>31.97</v>
      </c>
    </row>
    <row r="1944" spans="3:4">
      <c r="C1944" s="2003">
        <v>40802</v>
      </c>
      <c r="D1944" s="2002">
        <v>30.98</v>
      </c>
    </row>
    <row r="1945" spans="3:4">
      <c r="C1945" s="2003">
        <v>40805</v>
      </c>
      <c r="D1945" s="2002">
        <v>32.729999999999997</v>
      </c>
    </row>
    <row r="1946" spans="3:4">
      <c r="C1946" s="2003">
        <v>40806</v>
      </c>
      <c r="D1946" s="2002">
        <v>32.86</v>
      </c>
    </row>
    <row r="1947" spans="3:4">
      <c r="C1947" s="2003">
        <v>40807</v>
      </c>
      <c r="D1947" s="2002">
        <v>37.32</v>
      </c>
    </row>
    <row r="1948" spans="3:4">
      <c r="C1948" s="2003">
        <v>40808</v>
      </c>
      <c r="D1948" s="2002">
        <v>41.35</v>
      </c>
    </row>
    <row r="1949" spans="3:4">
      <c r="C1949" s="2003">
        <v>40809</v>
      </c>
      <c r="D1949" s="2002">
        <v>41.25</v>
      </c>
    </row>
    <row r="1950" spans="3:4">
      <c r="C1950" s="2003">
        <v>40812</v>
      </c>
      <c r="D1950" s="2002">
        <v>39.020000000000003</v>
      </c>
    </row>
    <row r="1951" spans="3:4">
      <c r="C1951" s="2003">
        <v>40813</v>
      </c>
      <c r="D1951" s="2002">
        <v>37.71</v>
      </c>
    </row>
    <row r="1952" spans="3:4">
      <c r="C1952" s="2003">
        <v>40814</v>
      </c>
      <c r="D1952" s="2002">
        <v>41.08</v>
      </c>
    </row>
    <row r="1953" spans="3:4">
      <c r="C1953" s="2003">
        <v>40815</v>
      </c>
      <c r="D1953" s="2002">
        <v>38.840000000000003</v>
      </c>
    </row>
    <row r="1954" spans="3:4">
      <c r="C1954" s="2003">
        <v>40816</v>
      </c>
      <c r="D1954" s="2002">
        <v>42.96</v>
      </c>
    </row>
    <row r="1955" spans="3:4">
      <c r="C1955" s="2003">
        <v>40819</v>
      </c>
      <c r="D1955" s="2002">
        <v>45.45</v>
      </c>
    </row>
    <row r="1956" spans="3:4">
      <c r="C1956" s="2003">
        <v>40820</v>
      </c>
      <c r="D1956" s="2002">
        <v>40.82</v>
      </c>
    </row>
    <row r="1957" spans="3:4">
      <c r="C1957" s="2003">
        <v>40821</v>
      </c>
      <c r="D1957" s="2002">
        <v>37.81</v>
      </c>
    </row>
    <row r="1958" spans="3:4">
      <c r="C1958" s="2003">
        <v>40822</v>
      </c>
      <c r="D1958" s="2002">
        <v>36.270000000000003</v>
      </c>
    </row>
    <row r="1959" spans="3:4">
      <c r="C1959" s="2003">
        <v>40823</v>
      </c>
      <c r="D1959" s="2002">
        <v>36.200000000000003</v>
      </c>
    </row>
    <row r="1960" spans="3:4">
      <c r="C1960" s="2003">
        <v>40826</v>
      </c>
      <c r="D1960" s="2002">
        <v>33.020000000000003</v>
      </c>
    </row>
    <row r="1961" spans="3:4">
      <c r="C1961" s="2003">
        <v>40827</v>
      </c>
      <c r="D1961" s="2002">
        <v>32.86</v>
      </c>
    </row>
    <row r="1962" spans="3:4">
      <c r="C1962" s="2003">
        <v>40828</v>
      </c>
      <c r="D1962" s="2002">
        <v>31.26</v>
      </c>
    </row>
    <row r="1963" spans="3:4">
      <c r="C1963" s="2003">
        <v>40829</v>
      </c>
      <c r="D1963" s="2002">
        <v>30.7</v>
      </c>
    </row>
    <row r="1964" spans="3:4">
      <c r="C1964" s="2003">
        <v>40830</v>
      </c>
      <c r="D1964" s="2002">
        <v>28.24</v>
      </c>
    </row>
    <row r="1965" spans="3:4">
      <c r="C1965" s="2003">
        <v>40833</v>
      </c>
      <c r="D1965" s="2002">
        <v>33.39</v>
      </c>
    </row>
    <row r="1966" spans="3:4">
      <c r="C1966" s="2003">
        <v>40834</v>
      </c>
      <c r="D1966" s="2002">
        <v>31.56</v>
      </c>
    </row>
    <row r="1967" spans="3:4">
      <c r="C1967" s="2003">
        <v>40835</v>
      </c>
      <c r="D1967" s="2002">
        <v>34.44</v>
      </c>
    </row>
    <row r="1968" spans="3:4">
      <c r="C1968" s="2003">
        <v>40836</v>
      </c>
      <c r="D1968" s="2002">
        <v>34.78</v>
      </c>
    </row>
    <row r="1969" spans="3:4">
      <c r="C1969" s="2003">
        <v>40837</v>
      </c>
      <c r="D1969" s="2002">
        <v>31.32</v>
      </c>
    </row>
    <row r="1970" spans="3:4">
      <c r="C1970" s="2003">
        <v>40840</v>
      </c>
      <c r="D1970" s="2002">
        <v>29.26</v>
      </c>
    </row>
    <row r="1971" spans="3:4">
      <c r="C1971" s="2003">
        <v>40841</v>
      </c>
      <c r="D1971" s="2002">
        <v>32.22</v>
      </c>
    </row>
    <row r="1972" spans="3:4">
      <c r="C1972" s="2003">
        <v>40842</v>
      </c>
      <c r="D1972" s="2002">
        <v>29.86</v>
      </c>
    </row>
    <row r="1973" spans="3:4">
      <c r="C1973" s="2003">
        <v>40843</v>
      </c>
      <c r="D1973" s="2002">
        <v>25.46</v>
      </c>
    </row>
    <row r="1974" spans="3:4">
      <c r="C1974" s="2003">
        <v>40844</v>
      </c>
      <c r="D1974" s="2002">
        <v>24.53</v>
      </c>
    </row>
    <row r="1975" spans="3:4">
      <c r="C1975" s="2003">
        <v>40847</v>
      </c>
      <c r="D1975" s="2002">
        <v>29.96</v>
      </c>
    </row>
    <row r="1976" spans="3:4">
      <c r="C1976" s="2003">
        <v>40848</v>
      </c>
      <c r="D1976" s="2002">
        <v>34.770000000000003</v>
      </c>
    </row>
    <row r="1977" spans="3:4">
      <c r="C1977" s="2003">
        <v>40849</v>
      </c>
      <c r="D1977" s="2002">
        <v>32.74</v>
      </c>
    </row>
    <row r="1978" spans="3:4">
      <c r="C1978" s="2003">
        <v>40850</v>
      </c>
      <c r="D1978" s="2002">
        <v>30.5</v>
      </c>
    </row>
    <row r="1979" spans="3:4">
      <c r="C1979" s="2003">
        <v>40851</v>
      </c>
      <c r="D1979" s="2002">
        <v>30.16</v>
      </c>
    </row>
    <row r="1980" spans="3:4">
      <c r="C1980" s="2003">
        <v>40854</v>
      </c>
      <c r="D1980" s="2002">
        <v>29.85</v>
      </c>
    </row>
    <row r="1981" spans="3:4">
      <c r="C1981" s="2003">
        <v>40855</v>
      </c>
      <c r="D1981" s="2002">
        <v>27.48</v>
      </c>
    </row>
    <row r="1982" spans="3:4">
      <c r="C1982" s="2003">
        <v>40856</v>
      </c>
      <c r="D1982" s="2002">
        <v>36.159999999999997</v>
      </c>
    </row>
    <row r="1983" spans="3:4">
      <c r="C1983" s="2003">
        <v>40857</v>
      </c>
      <c r="D1983" s="2002">
        <v>32.81</v>
      </c>
    </row>
    <row r="1984" spans="3:4">
      <c r="C1984" s="2003">
        <v>40858</v>
      </c>
      <c r="D1984" s="2002">
        <v>30.04</v>
      </c>
    </row>
    <row r="1985" spans="3:4">
      <c r="C1985" s="2003">
        <v>40861</v>
      </c>
      <c r="D1985" s="2002">
        <v>31.13</v>
      </c>
    </row>
    <row r="1986" spans="3:4">
      <c r="C1986" s="2003">
        <v>40862</v>
      </c>
      <c r="D1986" s="2002">
        <v>31.22</v>
      </c>
    </row>
    <row r="1987" spans="3:4">
      <c r="C1987" s="2003">
        <v>40863</v>
      </c>
      <c r="D1987" s="2002">
        <v>33.51</v>
      </c>
    </row>
    <row r="1988" spans="3:4">
      <c r="C1988" s="2003">
        <v>40864</v>
      </c>
      <c r="D1988" s="2002">
        <v>34.51</v>
      </c>
    </row>
    <row r="1989" spans="3:4">
      <c r="C1989" s="2003">
        <v>40865</v>
      </c>
      <c r="D1989" s="2002">
        <v>32</v>
      </c>
    </row>
    <row r="1990" spans="3:4">
      <c r="C1990" s="2003">
        <v>40868</v>
      </c>
      <c r="D1990" s="2002">
        <v>32.909999999999997</v>
      </c>
    </row>
    <row r="1991" spans="3:4">
      <c r="C1991" s="2003">
        <v>40869</v>
      </c>
      <c r="D1991" s="2002">
        <v>31.97</v>
      </c>
    </row>
    <row r="1992" spans="3:4">
      <c r="C1992" s="2003">
        <v>40870</v>
      </c>
      <c r="D1992" s="2002">
        <v>33.979999999999997</v>
      </c>
    </row>
    <row r="1993" spans="3:4">
      <c r="C1993" s="2003">
        <v>40872</v>
      </c>
      <c r="D1993" s="2002">
        <v>34.47</v>
      </c>
    </row>
    <row r="1994" spans="3:4">
      <c r="C1994" s="2003">
        <v>40875</v>
      </c>
      <c r="D1994" s="2002">
        <v>32.130000000000003</v>
      </c>
    </row>
    <row r="1995" spans="3:4">
      <c r="C1995" s="2003">
        <v>40876</v>
      </c>
      <c r="D1995" s="2002">
        <v>30.64</v>
      </c>
    </row>
    <row r="1996" spans="3:4">
      <c r="C1996" s="2003">
        <v>40877</v>
      </c>
      <c r="D1996" s="2002">
        <v>27.8</v>
      </c>
    </row>
    <row r="1997" spans="3:4">
      <c r="C1997" s="2003">
        <v>40878</v>
      </c>
      <c r="D1997" s="2002">
        <v>27.41</v>
      </c>
    </row>
    <row r="1998" spans="3:4">
      <c r="C1998" s="2003">
        <v>40879</v>
      </c>
      <c r="D1998" s="2002">
        <v>27.52</v>
      </c>
    </row>
    <row r="1999" spans="3:4">
      <c r="C1999" s="2003">
        <v>40882</v>
      </c>
      <c r="D1999" s="2002">
        <v>27.84</v>
      </c>
    </row>
    <row r="2000" spans="3:4">
      <c r="C2000" s="2003">
        <v>40883</v>
      </c>
      <c r="D2000" s="2002">
        <v>28.13</v>
      </c>
    </row>
    <row r="2001" spans="3:4">
      <c r="C2001" s="2003">
        <v>40884</v>
      </c>
      <c r="D2001" s="2002">
        <v>28.67</v>
      </c>
    </row>
    <row r="2002" spans="3:4">
      <c r="C2002" s="2003">
        <v>40885</v>
      </c>
      <c r="D2002" s="2002">
        <v>30.59</v>
      </c>
    </row>
    <row r="2003" spans="3:4">
      <c r="C2003" s="2003">
        <v>40886</v>
      </c>
      <c r="D2003" s="2002">
        <v>26.38</v>
      </c>
    </row>
    <row r="2004" spans="3:4">
      <c r="C2004" s="2003">
        <v>40889</v>
      </c>
      <c r="D2004" s="2002">
        <v>25.67</v>
      </c>
    </row>
    <row r="2005" spans="3:4">
      <c r="C2005" s="2003">
        <v>40890</v>
      </c>
      <c r="D2005" s="2002">
        <v>25.41</v>
      </c>
    </row>
    <row r="2006" spans="3:4">
      <c r="C2006" s="2003">
        <v>40891</v>
      </c>
      <c r="D2006" s="2002">
        <v>26.04</v>
      </c>
    </row>
    <row r="2007" spans="3:4">
      <c r="C2007" s="2003">
        <v>40892</v>
      </c>
      <c r="D2007" s="2002">
        <v>25.11</v>
      </c>
    </row>
    <row r="2008" spans="3:4">
      <c r="C2008" s="2003">
        <v>40893</v>
      </c>
      <c r="D2008" s="2002">
        <v>24.29</v>
      </c>
    </row>
    <row r="2009" spans="3:4">
      <c r="C2009" s="2003">
        <v>40896</v>
      </c>
      <c r="D2009" s="2002">
        <v>24.92</v>
      </c>
    </row>
    <row r="2010" spans="3:4">
      <c r="C2010" s="2003">
        <v>40897</v>
      </c>
      <c r="D2010" s="2002">
        <v>23.22</v>
      </c>
    </row>
    <row r="2011" spans="3:4">
      <c r="C2011" s="2003">
        <v>40898</v>
      </c>
      <c r="D2011" s="2002">
        <v>21.43</v>
      </c>
    </row>
    <row r="2012" spans="3:4">
      <c r="C2012" s="2003">
        <v>40899</v>
      </c>
      <c r="D2012" s="2002">
        <v>21.16</v>
      </c>
    </row>
    <row r="2013" spans="3:4">
      <c r="C2013" s="2003">
        <v>40900</v>
      </c>
      <c r="D2013" s="2002">
        <v>20.73</v>
      </c>
    </row>
    <row r="2014" spans="3:4">
      <c r="C2014" s="2003">
        <v>40904</v>
      </c>
      <c r="D2014" s="2002">
        <v>21.91</v>
      </c>
    </row>
    <row r="2015" spans="3:4">
      <c r="C2015" s="2003">
        <v>40905</v>
      </c>
      <c r="D2015" s="2002">
        <v>23.52</v>
      </c>
    </row>
    <row r="2016" spans="3:4">
      <c r="C2016" s="2003">
        <v>40906</v>
      </c>
      <c r="D2016" s="2002">
        <v>22.65</v>
      </c>
    </row>
    <row r="2017" spans="2:4">
      <c r="C2017" s="2003">
        <v>40907</v>
      </c>
      <c r="D2017" s="2002">
        <v>23.4</v>
      </c>
    </row>
    <row r="2018" spans="2:4">
      <c r="B2018" s="651">
        <v>12</v>
      </c>
      <c r="C2018" s="2003">
        <v>40911</v>
      </c>
      <c r="D2018" s="2002">
        <v>22.97</v>
      </c>
    </row>
    <row r="2019" spans="2:4">
      <c r="C2019" s="2003">
        <v>40912</v>
      </c>
      <c r="D2019" s="2002">
        <v>22.22</v>
      </c>
    </row>
    <row r="2020" spans="2:4">
      <c r="C2020" s="2003">
        <v>40913</v>
      </c>
      <c r="D2020" s="2002">
        <v>21.48</v>
      </c>
    </row>
    <row r="2021" spans="2:4">
      <c r="C2021" s="2003">
        <v>40914</v>
      </c>
      <c r="D2021" s="2002">
        <v>20.63</v>
      </c>
    </row>
    <row r="2022" spans="2:4">
      <c r="C2022" s="2003">
        <v>40917</v>
      </c>
      <c r="D2022" s="2002">
        <v>21.07</v>
      </c>
    </row>
    <row r="2023" spans="2:4">
      <c r="C2023" s="2003">
        <v>40918</v>
      </c>
      <c r="D2023" s="2002">
        <v>20.69</v>
      </c>
    </row>
    <row r="2024" spans="2:4">
      <c r="C2024" s="2003">
        <v>40919</v>
      </c>
      <c r="D2024" s="2002">
        <v>21.05</v>
      </c>
    </row>
    <row r="2025" spans="2:4">
      <c r="C2025" s="2003">
        <v>40920</v>
      </c>
      <c r="D2025" s="2002">
        <v>20.47</v>
      </c>
    </row>
    <row r="2026" spans="2:4">
      <c r="C2026" s="2003">
        <v>40921</v>
      </c>
      <c r="D2026" s="2002">
        <v>20.91</v>
      </c>
    </row>
    <row r="2027" spans="2:4">
      <c r="C2027" s="2003">
        <v>40925</v>
      </c>
      <c r="D2027" s="2002">
        <v>22.2</v>
      </c>
    </row>
    <row r="2028" spans="2:4">
      <c r="C2028" s="2003">
        <v>40926</v>
      </c>
      <c r="D2028" s="2002">
        <v>20.89</v>
      </c>
    </row>
    <row r="2029" spans="2:4">
      <c r="C2029" s="2003">
        <v>40927</v>
      </c>
      <c r="D2029" s="2002">
        <v>19.87</v>
      </c>
    </row>
    <row r="2030" spans="2:4">
      <c r="C2030" s="2003">
        <v>40928</v>
      </c>
      <c r="D2030" s="2002">
        <v>18.28</v>
      </c>
    </row>
    <row r="2031" spans="2:4">
      <c r="C2031" s="2003">
        <v>40931</v>
      </c>
      <c r="D2031" s="2002">
        <v>18.670000000000002</v>
      </c>
    </row>
    <row r="2032" spans="2:4">
      <c r="C2032" s="2003">
        <v>40932</v>
      </c>
      <c r="D2032" s="2002">
        <v>18.91</v>
      </c>
    </row>
    <row r="2033" spans="3:4">
      <c r="C2033" s="2003">
        <v>40933</v>
      </c>
      <c r="D2033" s="2002">
        <v>18.309999999999999</v>
      </c>
    </row>
    <row r="2034" spans="3:4">
      <c r="C2034" s="2003">
        <v>40934</v>
      </c>
      <c r="D2034" s="2002">
        <v>18.57</v>
      </c>
    </row>
    <row r="2035" spans="3:4">
      <c r="C2035" s="2003">
        <v>40935</v>
      </c>
      <c r="D2035" s="2002">
        <v>18.53</v>
      </c>
    </row>
    <row r="2036" spans="3:4">
      <c r="C2036" s="2003">
        <v>40938</v>
      </c>
      <c r="D2036" s="2002">
        <v>19.399999999999999</v>
      </c>
    </row>
    <row r="2037" spans="3:4">
      <c r="C2037" s="2003">
        <v>40939</v>
      </c>
      <c r="D2037" s="2002">
        <v>19.440000000000001</v>
      </c>
    </row>
    <row r="2038" spans="3:4">
      <c r="C2038" s="2003">
        <v>40940</v>
      </c>
      <c r="D2038" s="2002">
        <v>18.55</v>
      </c>
    </row>
    <row r="2039" spans="3:4">
      <c r="C2039" s="2003">
        <v>40941</v>
      </c>
      <c r="D2039" s="2002">
        <v>17.98</v>
      </c>
    </row>
    <row r="2040" spans="3:4">
      <c r="C2040" s="2003">
        <v>40942</v>
      </c>
      <c r="D2040" s="2002">
        <v>17.100000000000001</v>
      </c>
    </row>
    <row r="2041" spans="3:4">
      <c r="C2041" s="2003">
        <v>40945</v>
      </c>
      <c r="D2041" s="2002">
        <v>17.760000000000002</v>
      </c>
    </row>
    <row r="2042" spans="3:4">
      <c r="C2042" s="2003">
        <v>40946</v>
      </c>
      <c r="D2042" s="2002">
        <v>17.649999999999999</v>
      </c>
    </row>
    <row r="2043" spans="3:4">
      <c r="C2043" s="2003">
        <v>40947</v>
      </c>
      <c r="D2043" s="2002">
        <v>18.16</v>
      </c>
    </row>
    <row r="2044" spans="3:4">
      <c r="C2044" s="2003">
        <v>40948</v>
      </c>
      <c r="D2044" s="2002">
        <v>18.63</v>
      </c>
    </row>
    <row r="2045" spans="3:4">
      <c r="C2045" s="2003">
        <v>40949</v>
      </c>
      <c r="D2045" s="2002">
        <v>20.79</v>
      </c>
    </row>
    <row r="2046" spans="3:4">
      <c r="C2046" s="2003">
        <v>40952</v>
      </c>
      <c r="D2046" s="2002">
        <v>19.04</v>
      </c>
    </row>
    <row r="2047" spans="3:4">
      <c r="C2047" s="2003">
        <v>40953</v>
      </c>
      <c r="D2047" s="2002">
        <v>19.54</v>
      </c>
    </row>
    <row r="2048" spans="3:4">
      <c r="C2048" s="2003">
        <v>40954</v>
      </c>
      <c r="D2048" s="2002">
        <v>21.14</v>
      </c>
    </row>
    <row r="2049" spans="3:4">
      <c r="C2049" s="2003">
        <v>40955</v>
      </c>
      <c r="D2049" s="2002">
        <v>19.22</v>
      </c>
    </row>
    <row r="2050" spans="3:4">
      <c r="C2050" s="2003">
        <v>40956</v>
      </c>
      <c r="D2050" s="2002">
        <v>17.78</v>
      </c>
    </row>
    <row r="2051" spans="3:4">
      <c r="C2051" s="2003">
        <v>40960</v>
      </c>
      <c r="D2051" s="2002">
        <v>18.190000000000001</v>
      </c>
    </row>
    <row r="2052" spans="3:4">
      <c r="C2052" s="2003">
        <v>40961</v>
      </c>
      <c r="D2052" s="2002">
        <v>18.190000000000001</v>
      </c>
    </row>
    <row r="2053" spans="3:4">
      <c r="C2053" s="2003">
        <v>40962</v>
      </c>
      <c r="D2053" s="2002">
        <v>16.8</v>
      </c>
    </row>
    <row r="2054" spans="3:4">
      <c r="C2054" s="2003">
        <v>40963</v>
      </c>
      <c r="D2054" s="2002">
        <v>17.309999999999999</v>
      </c>
    </row>
    <row r="2055" spans="3:4">
      <c r="C2055" s="2003">
        <v>40966</v>
      </c>
      <c r="D2055" s="2002">
        <v>18.190000000000001</v>
      </c>
    </row>
    <row r="2056" spans="3:4">
      <c r="C2056" s="2003">
        <v>40967</v>
      </c>
      <c r="D2056" s="2002">
        <v>17.96</v>
      </c>
    </row>
    <row r="2057" spans="3:4">
      <c r="C2057" s="2003">
        <v>40968</v>
      </c>
      <c r="D2057" s="2002">
        <v>18.43</v>
      </c>
    </row>
    <row r="2058" spans="3:4">
      <c r="C2058" s="2003">
        <v>40969</v>
      </c>
      <c r="D2058" s="2002">
        <v>17.260000000000002</v>
      </c>
    </row>
    <row r="2059" spans="3:4">
      <c r="C2059" s="2003">
        <v>40970</v>
      </c>
      <c r="D2059" s="2002">
        <v>17.29</v>
      </c>
    </row>
    <row r="2060" spans="3:4">
      <c r="C2060" s="2003">
        <v>40973</v>
      </c>
      <c r="D2060" s="2002">
        <v>18.05</v>
      </c>
    </row>
    <row r="2061" spans="3:4">
      <c r="C2061" s="2003">
        <v>40974</v>
      </c>
      <c r="D2061" s="2002">
        <v>20.87</v>
      </c>
    </row>
    <row r="2062" spans="3:4">
      <c r="C2062" s="2003">
        <v>40975</v>
      </c>
      <c r="D2062" s="2002">
        <v>19.07</v>
      </c>
    </row>
    <row r="2063" spans="3:4">
      <c r="C2063" s="2003">
        <v>40976</v>
      </c>
      <c r="D2063" s="2002">
        <v>17.95</v>
      </c>
    </row>
    <row r="2064" spans="3:4">
      <c r="C2064" s="2003">
        <v>40977</v>
      </c>
      <c r="D2064" s="2002">
        <v>17.11</v>
      </c>
    </row>
    <row r="2065" spans="3:4">
      <c r="C2065" s="2003">
        <v>40980</v>
      </c>
      <c r="D2065" s="2002">
        <v>15.64</v>
      </c>
    </row>
    <row r="2066" spans="3:4">
      <c r="C2066" s="2003">
        <v>40981</v>
      </c>
      <c r="D2066" s="2002">
        <v>14.8</v>
      </c>
    </row>
    <row r="2067" spans="3:4">
      <c r="C2067" s="2003">
        <v>40982</v>
      </c>
      <c r="D2067" s="2002">
        <v>15.31</v>
      </c>
    </row>
    <row r="2068" spans="3:4">
      <c r="C2068" s="2003">
        <v>40983</v>
      </c>
      <c r="D2068" s="2002">
        <v>15.42</v>
      </c>
    </row>
    <row r="2069" spans="3:4">
      <c r="C2069" s="2003">
        <v>40984</v>
      </c>
      <c r="D2069" s="2002">
        <v>14.47</v>
      </c>
    </row>
    <row r="2070" spans="3:4">
      <c r="C2070" s="2003">
        <v>40987</v>
      </c>
      <c r="D2070" s="2002">
        <v>15.04</v>
      </c>
    </row>
    <row r="2071" spans="3:4">
      <c r="C2071" s="2003">
        <v>40988</v>
      </c>
      <c r="D2071" s="2002">
        <v>15.58</v>
      </c>
    </row>
    <row r="2072" spans="3:4">
      <c r="C2072" s="2003">
        <v>40989</v>
      </c>
      <c r="D2072" s="2002">
        <v>15.13</v>
      </c>
    </row>
    <row r="2073" spans="3:4">
      <c r="C2073" s="2003">
        <v>40990</v>
      </c>
      <c r="D2073" s="2002">
        <v>15.57</v>
      </c>
    </row>
    <row r="2074" spans="3:4">
      <c r="C2074" s="2003">
        <v>40991</v>
      </c>
      <c r="D2074" s="2002">
        <v>14.82</v>
      </c>
    </row>
    <row r="2075" spans="3:4">
      <c r="C2075" s="2003">
        <v>40994</v>
      </c>
      <c r="D2075" s="2002">
        <v>14.26</v>
      </c>
    </row>
    <row r="2076" spans="3:4">
      <c r="C2076" s="2003">
        <v>40995</v>
      </c>
      <c r="D2076" s="2002">
        <v>15.59</v>
      </c>
    </row>
    <row r="2077" spans="3:4">
      <c r="C2077" s="2003">
        <v>40996</v>
      </c>
      <c r="D2077" s="2002">
        <v>15.47</v>
      </c>
    </row>
    <row r="2078" spans="3:4">
      <c r="C2078" s="2003">
        <v>40997</v>
      </c>
      <c r="D2078" s="2002">
        <v>15.48</v>
      </c>
    </row>
    <row r="2079" spans="3:4">
      <c r="C2079" s="2003">
        <v>40998</v>
      </c>
      <c r="D2079" s="2002">
        <v>15.5</v>
      </c>
    </row>
    <row r="2080" spans="3:4">
      <c r="C2080" s="2003">
        <v>41001</v>
      </c>
      <c r="D2080" s="2002">
        <v>15.64</v>
      </c>
    </row>
    <row r="2081" spans="3:4">
      <c r="C2081" s="2003">
        <v>41002</v>
      </c>
      <c r="D2081" s="2002">
        <v>15.66</v>
      </c>
    </row>
    <row r="2082" spans="3:4">
      <c r="C2082" s="2003">
        <v>41003</v>
      </c>
      <c r="D2082" s="2002">
        <v>16.440000000000001</v>
      </c>
    </row>
    <row r="2083" spans="3:4">
      <c r="C2083" s="2003">
        <v>41004</v>
      </c>
      <c r="D2083" s="2002">
        <v>16.7</v>
      </c>
    </row>
    <row r="2084" spans="3:4">
      <c r="C2084" s="2003">
        <v>41008</v>
      </c>
      <c r="D2084" s="2002">
        <v>18.809999999999999</v>
      </c>
    </row>
    <row r="2085" spans="3:4">
      <c r="C2085" s="2003">
        <v>41009</v>
      </c>
      <c r="D2085" s="2002">
        <v>20.39</v>
      </c>
    </row>
    <row r="2086" spans="3:4">
      <c r="C2086" s="2003">
        <v>41010</v>
      </c>
      <c r="D2086" s="2002">
        <v>20.02</v>
      </c>
    </row>
    <row r="2087" spans="3:4">
      <c r="C2087" s="2003">
        <v>41011</v>
      </c>
      <c r="D2087" s="2002">
        <v>17.2</v>
      </c>
    </row>
    <row r="2088" spans="3:4">
      <c r="C2088" s="2003">
        <v>41012</v>
      </c>
      <c r="D2088" s="2002">
        <v>19.55</v>
      </c>
    </row>
    <row r="2089" spans="3:4">
      <c r="C2089" s="2003">
        <v>41015</v>
      </c>
      <c r="D2089" s="2002">
        <v>19.55</v>
      </c>
    </row>
    <row r="2090" spans="3:4">
      <c r="C2090" s="2003">
        <v>41016</v>
      </c>
      <c r="D2090" s="2002">
        <v>18.46</v>
      </c>
    </row>
    <row r="2091" spans="3:4">
      <c r="C2091" s="2003">
        <v>41017</v>
      </c>
      <c r="D2091" s="2002">
        <v>18.64</v>
      </c>
    </row>
    <row r="2092" spans="3:4">
      <c r="C2092" s="2003">
        <v>41018</v>
      </c>
      <c r="D2092" s="2002">
        <v>18.36</v>
      </c>
    </row>
    <row r="2093" spans="3:4">
      <c r="C2093" s="2003">
        <v>41019</v>
      </c>
      <c r="D2093" s="2002">
        <v>17.440000000000001</v>
      </c>
    </row>
    <row r="2094" spans="3:4">
      <c r="C2094" s="2003">
        <v>41022</v>
      </c>
      <c r="D2094" s="2002">
        <v>18.97</v>
      </c>
    </row>
    <row r="2095" spans="3:4">
      <c r="C2095" s="2003">
        <v>41023</v>
      </c>
      <c r="D2095" s="2002">
        <v>18.100000000000001</v>
      </c>
    </row>
    <row r="2096" spans="3:4">
      <c r="C2096" s="2003">
        <v>41024</v>
      </c>
      <c r="D2096" s="2002">
        <v>16.82</v>
      </c>
    </row>
    <row r="2097" spans="3:4">
      <c r="C2097" s="2003">
        <v>41025</v>
      </c>
      <c r="D2097" s="2002">
        <v>16.239999999999998</v>
      </c>
    </row>
    <row r="2098" spans="3:4">
      <c r="C2098" s="2003">
        <v>41026</v>
      </c>
      <c r="D2098" s="2002">
        <v>16.32</v>
      </c>
    </row>
    <row r="2099" spans="3:4">
      <c r="C2099" s="2003">
        <v>41029</v>
      </c>
      <c r="D2099" s="2002">
        <v>17.149999999999999</v>
      </c>
    </row>
    <row r="2100" spans="3:4">
      <c r="C2100" s="2003">
        <v>41030</v>
      </c>
      <c r="D2100" s="2002">
        <v>16.600000000000001</v>
      </c>
    </row>
    <row r="2101" spans="3:4">
      <c r="C2101" s="2003">
        <v>41031</v>
      </c>
      <c r="D2101" s="2002">
        <v>16.88</v>
      </c>
    </row>
    <row r="2102" spans="3:4">
      <c r="C2102" s="2003">
        <v>41032</v>
      </c>
      <c r="D2102" s="2002">
        <v>17.559999999999999</v>
      </c>
    </row>
    <row r="2103" spans="3:4">
      <c r="C2103" s="2003">
        <v>41033</v>
      </c>
      <c r="D2103" s="2002">
        <v>19.16</v>
      </c>
    </row>
    <row r="2104" spans="3:4">
      <c r="C2104" s="2003">
        <v>41036</v>
      </c>
      <c r="D2104" s="2002">
        <v>18.940000000000001</v>
      </c>
    </row>
    <row r="2105" spans="3:4">
      <c r="C2105" s="2003">
        <v>41037</v>
      </c>
      <c r="D2105" s="2002">
        <v>19.05</v>
      </c>
    </row>
    <row r="2106" spans="3:4">
      <c r="C2106" s="2003">
        <v>41038</v>
      </c>
      <c r="D2106" s="2002">
        <v>20.079999999999998</v>
      </c>
    </row>
    <row r="2107" spans="3:4">
      <c r="C2107" s="2003">
        <v>41039</v>
      </c>
      <c r="D2107" s="2002">
        <v>18.829999999999998</v>
      </c>
    </row>
    <row r="2108" spans="3:4">
      <c r="C2108" s="2003">
        <v>41040</v>
      </c>
      <c r="D2108" s="2002">
        <v>19.89</v>
      </c>
    </row>
    <row r="2109" spans="3:4">
      <c r="C2109" s="2003">
        <v>41043</v>
      </c>
      <c r="D2109" s="2002">
        <v>21.87</v>
      </c>
    </row>
    <row r="2110" spans="3:4">
      <c r="C2110" s="2003">
        <v>41044</v>
      </c>
      <c r="D2110" s="2002">
        <v>21.97</v>
      </c>
    </row>
    <row r="2111" spans="3:4">
      <c r="C2111" s="2003">
        <v>41045</v>
      </c>
      <c r="D2111" s="2002">
        <v>22.27</v>
      </c>
    </row>
    <row r="2112" spans="3:4">
      <c r="C2112" s="2003">
        <v>41046</v>
      </c>
      <c r="D2112" s="2002">
        <v>24.49</v>
      </c>
    </row>
    <row r="2113" spans="3:4">
      <c r="C2113" s="2003">
        <v>41047</v>
      </c>
      <c r="D2113" s="2002">
        <v>25.1</v>
      </c>
    </row>
    <row r="2114" spans="3:4">
      <c r="C2114" s="2003">
        <v>41050</v>
      </c>
      <c r="D2114" s="2002">
        <v>22.01</v>
      </c>
    </row>
    <row r="2115" spans="3:4">
      <c r="C2115" s="2003">
        <v>41051</v>
      </c>
      <c r="D2115" s="2002">
        <v>22.48</v>
      </c>
    </row>
    <row r="2116" spans="3:4">
      <c r="C2116" s="2003">
        <v>41052</v>
      </c>
      <c r="D2116" s="2002">
        <v>22.33</v>
      </c>
    </row>
    <row r="2117" spans="3:4">
      <c r="C2117" s="2003">
        <v>41053</v>
      </c>
      <c r="D2117" s="2002">
        <v>21.54</v>
      </c>
    </row>
    <row r="2118" spans="3:4">
      <c r="C2118" s="2003">
        <v>41054</v>
      </c>
      <c r="D2118" s="2002">
        <v>21.76</v>
      </c>
    </row>
    <row r="2119" spans="3:4">
      <c r="C2119" s="2003">
        <v>41058</v>
      </c>
      <c r="D2119" s="2002">
        <v>21.03</v>
      </c>
    </row>
    <row r="2120" spans="3:4">
      <c r="C2120" s="2003">
        <v>41059</v>
      </c>
      <c r="D2120" s="2002">
        <v>24.14</v>
      </c>
    </row>
    <row r="2121" spans="3:4">
      <c r="C2121" s="2003">
        <v>41060</v>
      </c>
      <c r="D2121" s="2002">
        <v>24.06</v>
      </c>
    </row>
    <row r="2122" spans="3:4">
      <c r="C2122" s="2003">
        <v>41061</v>
      </c>
      <c r="D2122" s="2002">
        <v>26.66</v>
      </c>
    </row>
    <row r="2123" spans="3:4">
      <c r="C2123" s="2003">
        <v>41064</v>
      </c>
      <c r="D2123" s="2002">
        <v>26.12</v>
      </c>
    </row>
    <row r="2124" spans="3:4">
      <c r="C2124" s="2003">
        <v>41065</v>
      </c>
      <c r="D2124" s="2002">
        <v>24.68</v>
      </c>
    </row>
    <row r="2125" spans="3:4">
      <c r="C2125" s="2003">
        <v>41066</v>
      </c>
      <c r="D2125" s="2002">
        <v>22.16</v>
      </c>
    </row>
    <row r="2126" spans="3:4">
      <c r="C2126" s="2003">
        <v>41067</v>
      </c>
      <c r="D2126" s="2002">
        <v>21.72</v>
      </c>
    </row>
    <row r="2127" spans="3:4">
      <c r="C2127" s="2003">
        <v>41068</v>
      </c>
      <c r="D2127" s="2002">
        <v>21.23</v>
      </c>
    </row>
    <row r="2128" spans="3:4">
      <c r="C2128" s="2003">
        <v>41071</v>
      </c>
      <c r="D2128" s="2002">
        <v>23.56</v>
      </c>
    </row>
    <row r="2129" spans="3:4">
      <c r="C2129" s="2003">
        <v>41072</v>
      </c>
      <c r="D2129" s="2002">
        <v>22.09</v>
      </c>
    </row>
    <row r="2130" spans="3:4">
      <c r="C2130" s="2003">
        <v>41073</v>
      </c>
      <c r="D2130" s="2002">
        <v>24.27</v>
      </c>
    </row>
    <row r="2131" spans="3:4">
      <c r="C2131" s="2003">
        <v>41074</v>
      </c>
      <c r="D2131" s="2002">
        <v>21.68</v>
      </c>
    </row>
    <row r="2132" spans="3:4">
      <c r="C2132" s="2003">
        <v>41075</v>
      </c>
      <c r="D2132" s="2002">
        <v>21.11</v>
      </c>
    </row>
    <row r="2133" spans="3:4">
      <c r="C2133" s="2003">
        <v>41078</v>
      </c>
      <c r="D2133" s="2002">
        <v>18.32</v>
      </c>
    </row>
    <row r="2134" spans="3:4">
      <c r="C2134" s="2003">
        <v>41079</v>
      </c>
      <c r="D2134" s="2002">
        <v>18.38</v>
      </c>
    </row>
    <row r="2135" spans="3:4">
      <c r="C2135" s="2003">
        <v>41080</v>
      </c>
      <c r="D2135" s="2002">
        <v>17.239999999999998</v>
      </c>
    </row>
    <row r="2136" spans="3:4">
      <c r="C2136" s="2003">
        <v>41081</v>
      </c>
      <c r="D2136" s="2002">
        <v>20.079999999999998</v>
      </c>
    </row>
    <row r="2137" spans="3:4">
      <c r="C2137" s="2003">
        <v>41082</v>
      </c>
      <c r="D2137" s="2002">
        <v>18.11</v>
      </c>
    </row>
    <row r="2138" spans="3:4">
      <c r="C2138" s="2003">
        <v>41085</v>
      </c>
      <c r="D2138" s="2002">
        <v>20.38</v>
      </c>
    </row>
    <row r="2139" spans="3:4">
      <c r="C2139" s="2003">
        <v>41086</v>
      </c>
      <c r="D2139" s="2002">
        <v>19.72</v>
      </c>
    </row>
    <row r="2140" spans="3:4">
      <c r="C2140" s="2003">
        <v>41087</v>
      </c>
      <c r="D2140" s="2002">
        <v>19.45</v>
      </c>
    </row>
    <row r="2141" spans="3:4">
      <c r="C2141" s="2003">
        <v>41088</v>
      </c>
      <c r="D2141" s="2002">
        <v>19.71</v>
      </c>
    </row>
    <row r="2142" spans="3:4">
      <c r="C2142" s="2003">
        <v>41089</v>
      </c>
      <c r="D2142" s="2002">
        <v>17.079999999999998</v>
      </c>
    </row>
    <row r="2143" spans="3:4">
      <c r="C2143" s="2003">
        <v>41092</v>
      </c>
      <c r="D2143" s="2002">
        <v>16.8</v>
      </c>
    </row>
    <row r="2144" spans="3:4">
      <c r="C2144" s="2003">
        <v>41093</v>
      </c>
      <c r="D2144" s="2002">
        <v>16.66</v>
      </c>
    </row>
    <row r="2145" spans="3:4">
      <c r="C2145" s="2003">
        <v>41095</v>
      </c>
      <c r="D2145" s="2002">
        <v>17.5</v>
      </c>
    </row>
    <row r="2146" spans="3:4">
      <c r="C2146" s="2003">
        <v>41096</v>
      </c>
      <c r="D2146" s="2002">
        <v>17.100000000000001</v>
      </c>
    </row>
    <row r="2147" spans="3:4">
      <c r="C2147" s="2003">
        <v>41099</v>
      </c>
      <c r="D2147" s="2002">
        <v>17.98</v>
      </c>
    </row>
    <row r="2148" spans="3:4">
      <c r="C2148" s="2003">
        <v>41100</v>
      </c>
      <c r="D2148" s="2002">
        <v>18.72</v>
      </c>
    </row>
    <row r="2149" spans="3:4">
      <c r="C2149" s="2003">
        <v>41101</v>
      </c>
      <c r="D2149" s="2002">
        <v>17.95</v>
      </c>
    </row>
    <row r="2150" spans="3:4">
      <c r="C2150" s="2003">
        <v>41102</v>
      </c>
      <c r="D2150" s="2002">
        <v>18.329999999999998</v>
      </c>
    </row>
    <row r="2151" spans="3:4">
      <c r="C2151" s="2003">
        <v>41103</v>
      </c>
      <c r="D2151" s="2002">
        <v>16.739999999999998</v>
      </c>
    </row>
    <row r="2152" spans="3:4">
      <c r="C2152" s="2003">
        <v>41106</v>
      </c>
      <c r="D2152" s="2002">
        <v>17.11</v>
      </c>
    </row>
    <row r="2153" spans="3:4">
      <c r="C2153" s="2003">
        <v>41107</v>
      </c>
      <c r="D2153" s="2002">
        <v>16.48</v>
      </c>
    </row>
    <row r="2154" spans="3:4">
      <c r="C2154" s="2003">
        <v>41108</v>
      </c>
      <c r="D2154" s="2002">
        <v>16.16</v>
      </c>
    </row>
    <row r="2155" spans="3:4">
      <c r="C2155" s="2003">
        <v>41109</v>
      </c>
      <c r="D2155" s="2002">
        <v>15.45</v>
      </c>
    </row>
    <row r="2156" spans="3:4">
      <c r="C2156" s="2003">
        <v>41110</v>
      </c>
      <c r="D2156" s="2002">
        <v>16.27</v>
      </c>
    </row>
    <row r="2157" spans="3:4">
      <c r="C2157" s="2003">
        <v>41113</v>
      </c>
      <c r="D2157" s="2002">
        <v>18.62</v>
      </c>
    </row>
    <row r="2158" spans="3:4">
      <c r="C2158" s="2003">
        <v>41114</v>
      </c>
      <c r="D2158" s="2002">
        <v>20.47</v>
      </c>
    </row>
    <row r="2159" spans="3:4">
      <c r="C2159" s="2003">
        <v>41115</v>
      </c>
      <c r="D2159" s="2002">
        <v>19.34</v>
      </c>
    </row>
    <row r="2160" spans="3:4">
      <c r="C2160" s="2003">
        <v>41116</v>
      </c>
      <c r="D2160" s="2002">
        <v>17.53</v>
      </c>
    </row>
    <row r="2161" spans="3:4">
      <c r="C2161" s="2003">
        <v>41117</v>
      </c>
      <c r="D2161" s="2002">
        <v>16.7</v>
      </c>
    </row>
    <row r="2162" spans="3:4">
      <c r="C2162" s="2003">
        <v>41120</v>
      </c>
      <c r="D2162" s="2002">
        <v>18.03</v>
      </c>
    </row>
    <row r="2163" spans="3:4">
      <c r="C2163" s="2003">
        <v>41121</v>
      </c>
      <c r="D2163" s="2002">
        <v>18.93</v>
      </c>
    </row>
    <row r="2164" spans="3:4">
      <c r="C2164" s="2003">
        <v>41122</v>
      </c>
      <c r="D2164" s="2002">
        <v>18.96</v>
      </c>
    </row>
    <row r="2165" spans="3:4">
      <c r="C2165" s="2003">
        <v>41123</v>
      </c>
      <c r="D2165" s="2002">
        <v>17.57</v>
      </c>
    </row>
    <row r="2166" spans="3:4">
      <c r="C2166" s="2003">
        <v>41124</v>
      </c>
      <c r="D2166" s="2002">
        <v>15.64</v>
      </c>
    </row>
    <row r="2167" spans="3:4">
      <c r="C2167" s="2003">
        <v>41127</v>
      </c>
      <c r="D2167" s="2002">
        <v>15.95</v>
      </c>
    </row>
    <row r="2168" spans="3:4">
      <c r="C2168" s="2003">
        <v>41128</v>
      </c>
      <c r="D2168" s="2002">
        <v>15.99</v>
      </c>
    </row>
    <row r="2169" spans="3:4">
      <c r="C2169" s="2003">
        <v>41129</v>
      </c>
      <c r="D2169" s="2002">
        <v>15.32</v>
      </c>
    </row>
    <row r="2170" spans="3:4">
      <c r="C2170" s="2003">
        <v>41130</v>
      </c>
      <c r="D2170" s="2002">
        <v>15.28</v>
      </c>
    </row>
    <row r="2171" spans="3:4">
      <c r="C2171" s="2003">
        <v>41131</v>
      </c>
      <c r="D2171" s="2002">
        <v>14.74</v>
      </c>
    </row>
    <row r="2172" spans="3:4">
      <c r="C2172" s="2003">
        <v>41134</v>
      </c>
      <c r="D2172" s="2002">
        <v>13.7</v>
      </c>
    </row>
    <row r="2173" spans="3:4">
      <c r="C2173" s="2003">
        <v>41135</v>
      </c>
      <c r="D2173" s="2002">
        <v>14.85</v>
      </c>
    </row>
    <row r="2174" spans="3:4">
      <c r="C2174" s="2003">
        <v>41136</v>
      </c>
      <c r="D2174" s="2002">
        <v>14.63</v>
      </c>
    </row>
    <row r="2175" spans="3:4">
      <c r="C2175" s="2003">
        <v>41137</v>
      </c>
      <c r="D2175" s="2002">
        <v>14.29</v>
      </c>
    </row>
    <row r="2176" spans="3:4">
      <c r="C2176" s="2003">
        <v>41138</v>
      </c>
      <c r="D2176" s="2002">
        <v>13.45</v>
      </c>
    </row>
    <row r="2177" spans="3:4">
      <c r="C2177" s="2003">
        <v>41141</v>
      </c>
      <c r="D2177" s="2002">
        <v>14.02</v>
      </c>
    </row>
    <row r="2178" spans="3:4">
      <c r="C2178" s="2003">
        <v>41142</v>
      </c>
      <c r="D2178" s="2002">
        <v>15.02</v>
      </c>
    </row>
    <row r="2179" spans="3:4">
      <c r="C2179" s="2003">
        <v>41143</v>
      </c>
      <c r="D2179" s="2002">
        <v>15.11</v>
      </c>
    </row>
    <row r="2180" spans="3:4">
      <c r="C2180" s="2003">
        <v>41144</v>
      </c>
      <c r="D2180" s="2002">
        <v>15.96</v>
      </c>
    </row>
    <row r="2181" spans="3:4">
      <c r="C2181" s="2003">
        <v>41145</v>
      </c>
      <c r="D2181" s="2002">
        <v>15.18</v>
      </c>
    </row>
    <row r="2182" spans="3:4">
      <c r="C2182" s="2003">
        <v>41148</v>
      </c>
      <c r="D2182" s="2002">
        <v>16.350000000000001</v>
      </c>
    </row>
    <row r="2183" spans="3:4">
      <c r="C2183" s="2003">
        <v>41149</v>
      </c>
      <c r="D2183" s="2002">
        <v>16.489999999999998</v>
      </c>
    </row>
    <row r="2184" spans="3:4">
      <c r="C2184" s="2003">
        <v>41150</v>
      </c>
      <c r="D2184" s="2002">
        <v>17.059999999999999</v>
      </c>
    </row>
    <row r="2185" spans="3:4">
      <c r="C2185" s="2003">
        <v>41151</v>
      </c>
      <c r="D2185" s="2002">
        <v>17.829999999999998</v>
      </c>
    </row>
    <row r="2186" spans="3:4">
      <c r="C2186" s="2003">
        <v>41152</v>
      </c>
      <c r="D2186" s="2002">
        <v>17.47</v>
      </c>
    </row>
    <row r="2187" spans="3:4">
      <c r="C2187" s="2003">
        <v>41156</v>
      </c>
      <c r="D2187" s="2002">
        <v>17.98</v>
      </c>
    </row>
    <row r="2188" spans="3:4">
      <c r="C2188" s="2003">
        <v>41157</v>
      </c>
      <c r="D2188" s="2002">
        <v>17.739999999999998</v>
      </c>
    </row>
    <row r="2189" spans="3:4">
      <c r="C2189" s="2003">
        <v>41158</v>
      </c>
      <c r="D2189" s="2002">
        <v>15.6</v>
      </c>
    </row>
    <row r="2190" spans="3:4">
      <c r="C2190" s="2003">
        <v>41159</v>
      </c>
      <c r="D2190" s="2002">
        <v>14.38</v>
      </c>
    </row>
    <row r="2191" spans="3:4">
      <c r="C2191" s="2003">
        <v>41162</v>
      </c>
      <c r="D2191" s="2002">
        <v>16.28</v>
      </c>
    </row>
    <row r="2192" spans="3:4">
      <c r="C2192" s="2003">
        <v>41163</v>
      </c>
      <c r="D2192" s="2002">
        <v>16.41</v>
      </c>
    </row>
    <row r="2193" spans="3:4">
      <c r="C2193" s="2003">
        <v>41164</v>
      </c>
      <c r="D2193" s="2002">
        <v>15.8</v>
      </c>
    </row>
    <row r="2194" spans="3:4">
      <c r="C2194" s="2003">
        <v>41165</v>
      </c>
      <c r="D2194" s="2002">
        <v>14.05</v>
      </c>
    </row>
    <row r="2195" spans="3:4">
      <c r="C2195" s="2003">
        <v>41166</v>
      </c>
      <c r="D2195" s="2002">
        <v>14.51</v>
      </c>
    </row>
    <row r="2196" spans="3:4">
      <c r="C2196" s="2003">
        <v>41169</v>
      </c>
      <c r="D2196" s="2002">
        <v>14.59</v>
      </c>
    </row>
    <row r="2197" spans="3:4">
      <c r="C2197" s="2003">
        <v>41170</v>
      </c>
      <c r="D2197" s="2002">
        <v>14.18</v>
      </c>
    </row>
    <row r="2198" spans="3:4">
      <c r="C2198" s="2003">
        <v>41171</v>
      </c>
      <c r="D2198" s="2002">
        <v>13.88</v>
      </c>
    </row>
    <row r="2199" spans="3:4">
      <c r="C2199" s="2003">
        <v>41172</v>
      </c>
      <c r="D2199" s="2002">
        <v>14.07</v>
      </c>
    </row>
    <row r="2200" spans="3:4">
      <c r="C2200" s="2003">
        <v>41173</v>
      </c>
      <c r="D2200" s="2002">
        <v>13.98</v>
      </c>
    </row>
    <row r="2201" spans="3:4">
      <c r="C2201" s="2003">
        <v>41176</v>
      </c>
      <c r="D2201" s="2002">
        <v>14.15</v>
      </c>
    </row>
    <row r="2202" spans="3:4">
      <c r="C2202" s="2003">
        <v>41177</v>
      </c>
      <c r="D2202" s="2002">
        <v>15.43</v>
      </c>
    </row>
    <row r="2203" spans="3:4">
      <c r="C2203" s="2003">
        <v>41178</v>
      </c>
      <c r="D2203" s="2002">
        <v>16.809999999999999</v>
      </c>
    </row>
    <row r="2204" spans="3:4">
      <c r="C2204" s="2003">
        <v>41179</v>
      </c>
      <c r="D2204" s="2002">
        <v>14.84</v>
      </c>
    </row>
    <row r="2205" spans="3:4">
      <c r="C2205" s="2003">
        <v>41180</v>
      </c>
      <c r="D2205" s="2002">
        <v>15.73</v>
      </c>
    </row>
    <row r="2206" spans="3:4">
      <c r="C2206" s="2003">
        <v>41183</v>
      </c>
      <c r="D2206" s="2002">
        <v>16.32</v>
      </c>
    </row>
    <row r="2207" spans="3:4">
      <c r="C2207" s="2003">
        <v>41184</v>
      </c>
      <c r="D2207" s="2002">
        <v>15.71</v>
      </c>
    </row>
    <row r="2208" spans="3:4">
      <c r="C2208" s="2003">
        <v>41185</v>
      </c>
      <c r="D2208" s="2002">
        <v>15.43</v>
      </c>
    </row>
    <row r="2209" spans="3:4">
      <c r="C2209" s="2003">
        <v>41186</v>
      </c>
      <c r="D2209" s="2002">
        <v>14.55</v>
      </c>
    </row>
    <row r="2210" spans="3:4">
      <c r="C2210" s="2003">
        <v>41187</v>
      </c>
      <c r="D2210" s="2002">
        <v>14.33</v>
      </c>
    </row>
    <row r="2211" spans="3:4">
      <c r="C2211" s="2003">
        <v>41190</v>
      </c>
      <c r="D2211" s="2002">
        <v>15.11</v>
      </c>
    </row>
    <row r="2212" spans="3:4">
      <c r="C2212" s="2003">
        <v>41191</v>
      </c>
      <c r="D2212" s="2002">
        <v>16.37</v>
      </c>
    </row>
    <row r="2213" spans="3:4">
      <c r="C2213" s="2003">
        <v>41192</v>
      </c>
      <c r="D2213" s="2002">
        <v>16.29</v>
      </c>
    </row>
    <row r="2214" spans="3:4">
      <c r="C2214" s="2003">
        <v>41193</v>
      </c>
      <c r="D2214" s="2002">
        <v>15.59</v>
      </c>
    </row>
    <row r="2215" spans="3:4">
      <c r="C2215" s="2003">
        <v>41194</v>
      </c>
      <c r="D2215" s="2002">
        <v>16.14</v>
      </c>
    </row>
    <row r="2216" spans="3:4">
      <c r="C2216" s="2003">
        <v>41197</v>
      </c>
      <c r="D2216" s="2002">
        <v>15.27</v>
      </c>
    </row>
    <row r="2217" spans="3:4">
      <c r="C2217" s="2003">
        <v>41198</v>
      </c>
      <c r="D2217" s="2002">
        <v>15.22</v>
      </c>
    </row>
    <row r="2218" spans="3:4">
      <c r="C2218" s="2003">
        <v>41199</v>
      </c>
      <c r="D2218" s="2002">
        <v>15.07</v>
      </c>
    </row>
    <row r="2219" spans="3:4">
      <c r="C2219" s="2003">
        <v>41200</v>
      </c>
      <c r="D2219" s="2002">
        <v>15.03</v>
      </c>
    </row>
    <row r="2220" spans="3:4">
      <c r="C2220" s="2003">
        <v>41201</v>
      </c>
      <c r="D2220" s="2002">
        <v>17.059999999999999</v>
      </c>
    </row>
    <row r="2221" spans="3:4">
      <c r="C2221" s="2003">
        <v>41204</v>
      </c>
      <c r="D2221" s="2002">
        <v>16.62</v>
      </c>
    </row>
    <row r="2222" spans="3:4">
      <c r="C2222" s="2003">
        <v>41205</v>
      </c>
      <c r="D2222" s="2002">
        <v>18.829999999999998</v>
      </c>
    </row>
    <row r="2223" spans="3:4">
      <c r="C2223" s="2003">
        <v>41206</v>
      </c>
      <c r="D2223" s="2002">
        <v>18.329999999999998</v>
      </c>
    </row>
    <row r="2224" spans="3:4">
      <c r="C2224" s="2003">
        <v>41207</v>
      </c>
      <c r="D2224" s="2002">
        <v>18.12</v>
      </c>
    </row>
    <row r="2225" spans="3:4">
      <c r="C2225" s="2003">
        <v>41208</v>
      </c>
      <c r="D2225" s="2002">
        <v>17.809999999999999</v>
      </c>
    </row>
    <row r="2226" spans="3:4">
      <c r="C2226" s="2003">
        <v>41213</v>
      </c>
      <c r="D2226" s="2002">
        <v>18.600000000000001</v>
      </c>
    </row>
    <row r="2227" spans="3:4">
      <c r="C2227" s="2003">
        <v>41214</v>
      </c>
      <c r="D2227" s="2002">
        <v>16.690000000000001</v>
      </c>
    </row>
    <row r="2228" spans="3:4">
      <c r="C2228" s="2003">
        <v>41215</v>
      </c>
      <c r="D2228" s="2002">
        <v>17.59</v>
      </c>
    </row>
    <row r="2229" spans="3:4">
      <c r="C2229" s="2003">
        <v>41218</v>
      </c>
      <c r="D2229" s="2002">
        <v>18.420000000000002</v>
      </c>
    </row>
    <row r="2230" spans="3:4">
      <c r="C2230" s="2003">
        <v>41219</v>
      </c>
      <c r="D2230" s="2002">
        <v>17.579999999999998</v>
      </c>
    </row>
    <row r="2231" spans="3:4">
      <c r="C2231" s="2003">
        <v>41220</v>
      </c>
      <c r="D2231" s="2002">
        <v>19.079999999999998</v>
      </c>
    </row>
    <row r="2232" spans="3:4">
      <c r="C2232" s="2003">
        <v>41221</v>
      </c>
      <c r="D2232" s="2002">
        <v>18.489999999999998</v>
      </c>
    </row>
    <row r="2233" spans="3:4">
      <c r="C2233" s="2003">
        <v>41222</v>
      </c>
      <c r="D2233" s="2002">
        <v>18.61</v>
      </c>
    </row>
    <row r="2234" spans="3:4">
      <c r="C2234" s="2003">
        <v>41225</v>
      </c>
      <c r="D2234" s="2002">
        <v>16.68</v>
      </c>
    </row>
    <row r="2235" spans="3:4">
      <c r="C2235" s="2003">
        <v>41226</v>
      </c>
      <c r="D2235" s="2002">
        <v>16.649999999999999</v>
      </c>
    </row>
    <row r="2236" spans="3:4">
      <c r="C2236" s="2003">
        <v>41227</v>
      </c>
      <c r="D2236" s="2002">
        <v>17.920000000000002</v>
      </c>
    </row>
    <row r="2237" spans="3:4">
      <c r="C2237" s="2003">
        <v>41228</v>
      </c>
      <c r="D2237" s="2002">
        <v>17.989999999999998</v>
      </c>
    </row>
    <row r="2238" spans="3:4">
      <c r="C2238" s="2003">
        <v>41229</v>
      </c>
      <c r="D2238" s="2002">
        <v>16.41</v>
      </c>
    </row>
    <row r="2239" spans="3:4">
      <c r="C2239" s="2003">
        <v>41232</v>
      </c>
      <c r="D2239" s="2002">
        <v>15.24</v>
      </c>
    </row>
    <row r="2240" spans="3:4">
      <c r="C2240" s="2003">
        <v>41233</v>
      </c>
      <c r="D2240" s="2002">
        <v>15.08</v>
      </c>
    </row>
    <row r="2241" spans="3:4">
      <c r="C2241" s="2003">
        <v>41234</v>
      </c>
      <c r="D2241" s="2002">
        <v>15.31</v>
      </c>
    </row>
    <row r="2242" spans="3:4">
      <c r="C2242" s="2003">
        <v>41236</v>
      </c>
      <c r="D2242" s="2002">
        <v>15.14</v>
      </c>
    </row>
    <row r="2243" spans="3:4">
      <c r="C2243" s="2003">
        <v>41239</v>
      </c>
      <c r="D2243" s="2002">
        <v>15.5</v>
      </c>
    </row>
    <row r="2244" spans="3:4">
      <c r="C2244" s="2003">
        <v>41240</v>
      </c>
      <c r="D2244" s="2002">
        <v>15.92</v>
      </c>
    </row>
    <row r="2245" spans="3:4">
      <c r="C2245" s="2003">
        <v>41241</v>
      </c>
      <c r="D2245" s="2002">
        <v>15.51</v>
      </c>
    </row>
    <row r="2246" spans="3:4">
      <c r="C2246" s="2003">
        <v>41242</v>
      </c>
      <c r="D2246" s="2002">
        <v>15.06</v>
      </c>
    </row>
    <row r="2247" spans="3:4">
      <c r="C2247" s="2003">
        <v>41243</v>
      </c>
      <c r="D2247" s="2002">
        <v>15.87</v>
      </c>
    </row>
    <row r="2248" spans="3:4">
      <c r="C2248" s="2003">
        <v>41246</v>
      </c>
      <c r="D2248" s="2002">
        <v>16.64</v>
      </c>
    </row>
    <row r="2249" spans="3:4">
      <c r="C2249" s="2003">
        <v>41247</v>
      </c>
      <c r="D2249" s="2002">
        <v>17.12</v>
      </c>
    </row>
    <row r="2250" spans="3:4">
      <c r="C2250" s="2003">
        <v>41248</v>
      </c>
      <c r="D2250" s="2002">
        <v>16.46</v>
      </c>
    </row>
    <row r="2251" spans="3:4">
      <c r="C2251" s="2003">
        <v>41249</v>
      </c>
      <c r="D2251" s="2002">
        <v>16.579999999999998</v>
      </c>
    </row>
    <row r="2252" spans="3:4">
      <c r="C2252" s="2003">
        <v>41250</v>
      </c>
      <c r="D2252" s="2002">
        <v>15.9</v>
      </c>
    </row>
    <row r="2253" spans="3:4">
      <c r="C2253" s="2003">
        <v>41253</v>
      </c>
      <c r="D2253" s="2002">
        <v>16.05</v>
      </c>
    </row>
    <row r="2254" spans="3:4">
      <c r="C2254" s="2003">
        <v>41254</v>
      </c>
      <c r="D2254" s="2002">
        <v>15.57</v>
      </c>
    </row>
    <row r="2255" spans="3:4">
      <c r="C2255" s="2003">
        <v>41255</v>
      </c>
      <c r="D2255" s="2002">
        <v>15.95</v>
      </c>
    </row>
    <row r="2256" spans="3:4">
      <c r="C2256" s="2003">
        <v>41256</v>
      </c>
      <c r="D2256" s="2002">
        <v>16.559999999999999</v>
      </c>
    </row>
    <row r="2257" spans="2:4">
      <c r="C2257" s="2003">
        <v>41257</v>
      </c>
      <c r="D2257" s="2002">
        <v>17</v>
      </c>
    </row>
    <row r="2258" spans="2:4">
      <c r="C2258" s="2003">
        <v>41260</v>
      </c>
      <c r="D2258" s="2002">
        <v>16.34</v>
      </c>
    </row>
    <row r="2259" spans="2:4">
      <c r="C2259" s="2003">
        <v>41261</v>
      </c>
      <c r="D2259" s="2002">
        <v>15.57</v>
      </c>
    </row>
    <row r="2260" spans="2:4">
      <c r="C2260" s="2003">
        <v>41262</v>
      </c>
      <c r="D2260" s="2002">
        <v>17.36</v>
      </c>
    </row>
    <row r="2261" spans="2:4">
      <c r="C2261" s="2003">
        <v>41263</v>
      </c>
      <c r="D2261" s="2002">
        <v>17.670000000000002</v>
      </c>
    </row>
    <row r="2262" spans="2:4">
      <c r="C2262" s="2003">
        <v>41264</v>
      </c>
      <c r="D2262" s="2002">
        <v>17.84</v>
      </c>
    </row>
    <row r="2263" spans="2:4">
      <c r="C2263" s="2003">
        <v>41267</v>
      </c>
      <c r="D2263" s="2002">
        <v>17.84</v>
      </c>
    </row>
    <row r="2264" spans="2:4">
      <c r="C2264" s="2003">
        <v>41269</v>
      </c>
      <c r="D2264" s="2002">
        <v>19.48</v>
      </c>
    </row>
    <row r="2265" spans="2:4">
      <c r="C2265" s="2003">
        <v>41270</v>
      </c>
      <c r="D2265" s="2002">
        <v>19.47</v>
      </c>
    </row>
    <row r="2266" spans="2:4">
      <c r="C2266" s="2003">
        <v>41271</v>
      </c>
      <c r="D2266" s="2002">
        <v>22.72</v>
      </c>
    </row>
    <row r="2267" spans="2:4">
      <c r="C2267" s="2003">
        <v>41274</v>
      </c>
      <c r="D2267" s="2002">
        <v>18.02</v>
      </c>
    </row>
    <row r="2268" spans="2:4">
      <c r="B2268" s="651">
        <v>13</v>
      </c>
      <c r="C2268" s="2003">
        <v>41276</v>
      </c>
      <c r="D2268" s="2002">
        <v>14.68</v>
      </c>
    </row>
    <row r="2269" spans="2:4">
      <c r="C2269" s="2003">
        <v>41277</v>
      </c>
      <c r="D2269" s="2002">
        <v>14.56</v>
      </c>
    </row>
    <row r="2270" spans="2:4">
      <c r="C2270" s="2003">
        <v>41278</v>
      </c>
      <c r="D2270" s="2002">
        <v>13.83</v>
      </c>
    </row>
    <row r="2271" spans="2:4">
      <c r="C2271" s="2003">
        <v>41281</v>
      </c>
      <c r="D2271" s="2002">
        <v>13.79</v>
      </c>
    </row>
    <row r="2272" spans="2:4">
      <c r="C2272" s="2003">
        <v>41282</v>
      </c>
      <c r="D2272" s="2002">
        <v>13.62</v>
      </c>
    </row>
    <row r="2273" spans="3:4">
      <c r="C2273" s="2003">
        <v>41283</v>
      </c>
      <c r="D2273" s="2002">
        <v>13.81</v>
      </c>
    </row>
    <row r="2274" spans="3:4">
      <c r="C2274" s="2003">
        <v>41284</v>
      </c>
      <c r="D2274" s="2002">
        <v>13.49</v>
      </c>
    </row>
    <row r="2275" spans="3:4">
      <c r="C2275" s="2003">
        <v>41285</v>
      </c>
      <c r="D2275" s="2002">
        <v>13.36</v>
      </c>
    </row>
    <row r="2276" spans="3:4">
      <c r="C2276" s="2003">
        <v>41288</v>
      </c>
      <c r="D2276" s="2002">
        <v>13.52</v>
      </c>
    </row>
    <row r="2277" spans="3:4">
      <c r="C2277" s="2003">
        <v>41289</v>
      </c>
      <c r="D2277" s="2002">
        <v>13.55</v>
      </c>
    </row>
    <row r="2278" spans="3:4">
      <c r="C2278" s="2003">
        <v>41290</v>
      </c>
      <c r="D2278" s="2002">
        <v>13.42</v>
      </c>
    </row>
    <row r="2279" spans="3:4">
      <c r="C2279" s="2003">
        <v>41291</v>
      </c>
      <c r="D2279" s="2002">
        <v>13.57</v>
      </c>
    </row>
    <row r="2280" spans="3:4">
      <c r="C2280" s="2003">
        <v>41292</v>
      </c>
      <c r="D2280" s="2002">
        <v>12.46</v>
      </c>
    </row>
    <row r="2281" spans="3:4">
      <c r="C2281" s="2003">
        <v>41296</v>
      </c>
      <c r="D2281" s="2002">
        <v>12.43</v>
      </c>
    </row>
    <row r="2282" spans="3:4">
      <c r="C2282" s="2003">
        <v>41297</v>
      </c>
      <c r="D2282" s="2002">
        <v>12.46</v>
      </c>
    </row>
    <row r="2283" spans="3:4">
      <c r="C2283" s="2003">
        <v>41298</v>
      </c>
      <c r="D2283" s="2002">
        <v>12.69</v>
      </c>
    </row>
    <row r="2284" spans="3:4">
      <c r="C2284" s="2003">
        <v>41299</v>
      </c>
      <c r="D2284" s="2002">
        <v>12.89</v>
      </c>
    </row>
    <row r="2285" spans="3:4">
      <c r="C2285" s="2003">
        <v>41302</v>
      </c>
      <c r="D2285" s="2002">
        <v>13.57</v>
      </c>
    </row>
    <row r="2286" spans="3:4">
      <c r="C2286" s="2003">
        <v>41303</v>
      </c>
      <c r="D2286" s="2002">
        <v>13.31</v>
      </c>
    </row>
    <row r="2287" spans="3:4">
      <c r="C2287" s="2003">
        <v>41304</v>
      </c>
      <c r="D2287" s="2002">
        <v>14.32</v>
      </c>
    </row>
    <row r="2288" spans="3:4">
      <c r="C2288" s="2003">
        <v>41305</v>
      </c>
      <c r="D2288" s="2002">
        <v>14.28</v>
      </c>
    </row>
    <row r="2289" spans="3:4">
      <c r="C2289" s="2003">
        <v>41306</v>
      </c>
      <c r="D2289" s="2002">
        <v>12.9</v>
      </c>
    </row>
    <row r="2290" spans="3:4">
      <c r="C2290" s="2003">
        <v>41309</v>
      </c>
      <c r="D2290" s="2002">
        <v>14.67</v>
      </c>
    </row>
    <row r="2291" spans="3:4">
      <c r="C2291" s="2003">
        <v>41310</v>
      </c>
      <c r="D2291" s="2002">
        <v>13.72</v>
      </c>
    </row>
    <row r="2292" spans="3:4">
      <c r="C2292" s="2003">
        <v>41311</v>
      </c>
      <c r="D2292" s="2002">
        <v>13.41</v>
      </c>
    </row>
    <row r="2293" spans="3:4">
      <c r="C2293" s="2003">
        <v>41312</v>
      </c>
      <c r="D2293" s="2002">
        <v>13.5</v>
      </c>
    </row>
    <row r="2294" spans="3:4">
      <c r="C2294" s="2003">
        <v>41313</v>
      </c>
      <c r="D2294" s="2002">
        <v>13.02</v>
      </c>
    </row>
    <row r="2295" spans="3:4">
      <c r="C2295" s="2003">
        <v>41316</v>
      </c>
      <c r="D2295" s="2002">
        <v>12.94</v>
      </c>
    </row>
    <row r="2296" spans="3:4">
      <c r="C2296" s="2003">
        <v>41317</v>
      </c>
      <c r="D2296" s="2002">
        <v>12.64</v>
      </c>
    </row>
    <row r="2297" spans="3:4">
      <c r="C2297" s="2003">
        <v>41318</v>
      </c>
      <c r="D2297" s="2002">
        <v>12.98</v>
      </c>
    </row>
    <row r="2298" spans="3:4">
      <c r="C2298" s="2003">
        <v>41319</v>
      </c>
      <c r="D2298" s="2002">
        <v>12.66</v>
      </c>
    </row>
    <row r="2299" spans="3:4">
      <c r="C2299" s="2003">
        <v>41320</v>
      </c>
      <c r="D2299" s="2002">
        <v>12.46</v>
      </c>
    </row>
    <row r="2300" spans="3:4">
      <c r="C2300" s="2003">
        <v>41324</v>
      </c>
      <c r="D2300" s="2002">
        <v>12.31</v>
      </c>
    </row>
    <row r="2301" spans="3:4">
      <c r="C2301" s="2003">
        <v>41325</v>
      </c>
      <c r="D2301" s="2002">
        <v>14.68</v>
      </c>
    </row>
    <row r="2302" spans="3:4">
      <c r="C2302" s="2003">
        <v>41326</v>
      </c>
      <c r="D2302" s="2002">
        <v>15.22</v>
      </c>
    </row>
    <row r="2303" spans="3:4">
      <c r="C2303" s="2003">
        <v>41327</v>
      </c>
      <c r="D2303" s="2002">
        <v>14.17</v>
      </c>
    </row>
    <row r="2304" spans="3:4">
      <c r="C2304" s="2003">
        <v>41330</v>
      </c>
      <c r="D2304" s="2002">
        <v>18.989999999999998</v>
      </c>
    </row>
    <row r="2305" spans="3:4">
      <c r="C2305" s="2003">
        <v>41331</v>
      </c>
      <c r="D2305" s="2002">
        <v>16.87</v>
      </c>
    </row>
    <row r="2306" spans="3:4">
      <c r="C2306" s="2003">
        <v>41332</v>
      </c>
      <c r="D2306" s="2002">
        <v>14.73</v>
      </c>
    </row>
    <row r="2307" spans="3:4">
      <c r="C2307" s="2003">
        <v>41333</v>
      </c>
      <c r="D2307" s="2002">
        <v>15.51</v>
      </c>
    </row>
    <row r="2308" spans="3:4">
      <c r="C2308" s="2003">
        <v>41334</v>
      </c>
      <c r="D2308" s="2002">
        <v>15.36</v>
      </c>
    </row>
    <row r="2309" spans="3:4">
      <c r="C2309" s="2003">
        <v>41337</v>
      </c>
      <c r="D2309" s="2002">
        <v>14.01</v>
      </c>
    </row>
    <row r="2310" spans="3:4">
      <c r="C2310" s="2003">
        <v>41338</v>
      </c>
      <c r="D2310" s="2002">
        <v>13.48</v>
      </c>
    </row>
    <row r="2311" spans="3:4">
      <c r="C2311" s="2003">
        <v>41339</v>
      </c>
      <c r="D2311" s="2002">
        <v>13.53</v>
      </c>
    </row>
    <row r="2312" spans="3:4">
      <c r="C2312" s="2003">
        <v>41340</v>
      </c>
      <c r="D2312" s="2002">
        <v>13.06</v>
      </c>
    </row>
    <row r="2313" spans="3:4">
      <c r="C2313" s="2003">
        <v>41341</v>
      </c>
      <c r="D2313" s="2002">
        <v>12.59</v>
      </c>
    </row>
    <row r="2314" spans="3:4">
      <c r="C2314" s="2003">
        <v>41344</v>
      </c>
      <c r="D2314" s="2002">
        <v>11.56</v>
      </c>
    </row>
    <row r="2315" spans="3:4">
      <c r="C2315" s="2003">
        <v>41345</v>
      </c>
      <c r="D2315" s="2002">
        <v>12.27</v>
      </c>
    </row>
    <row r="2316" spans="3:4">
      <c r="C2316" s="2003">
        <v>41346</v>
      </c>
      <c r="D2316" s="2002">
        <v>11.83</v>
      </c>
    </row>
    <row r="2317" spans="3:4">
      <c r="C2317" s="2003">
        <v>41347</v>
      </c>
      <c r="D2317" s="2002">
        <v>11.3</v>
      </c>
    </row>
    <row r="2318" spans="3:4">
      <c r="C2318" s="2003">
        <v>41348</v>
      </c>
      <c r="D2318" s="2002">
        <v>11.3</v>
      </c>
    </row>
    <row r="2319" spans="3:4">
      <c r="C2319" s="2003">
        <v>41351</v>
      </c>
      <c r="D2319" s="2002">
        <v>13.36</v>
      </c>
    </row>
    <row r="2320" spans="3:4">
      <c r="C2320" s="2003">
        <v>41352</v>
      </c>
      <c r="D2320" s="2002">
        <v>14.39</v>
      </c>
    </row>
    <row r="2321" spans="3:4">
      <c r="C2321" s="2003">
        <v>41353</v>
      </c>
      <c r="D2321" s="2002">
        <v>12.67</v>
      </c>
    </row>
    <row r="2322" spans="3:4">
      <c r="C2322" s="2003">
        <v>41354</v>
      </c>
      <c r="D2322" s="2002">
        <v>13.99</v>
      </c>
    </row>
    <row r="2323" spans="3:4">
      <c r="C2323" s="2003">
        <v>41355</v>
      </c>
      <c r="D2323" s="2002">
        <v>13.57</v>
      </c>
    </row>
    <row r="2324" spans="3:4">
      <c r="C2324" s="2003">
        <v>41358</v>
      </c>
      <c r="D2324" s="2002">
        <v>13.74</v>
      </c>
    </row>
    <row r="2325" spans="3:4">
      <c r="C2325" s="2003">
        <v>41359</v>
      </c>
      <c r="D2325" s="2002">
        <v>12.77</v>
      </c>
    </row>
    <row r="2326" spans="3:4">
      <c r="C2326" s="2003">
        <v>41360</v>
      </c>
      <c r="D2326" s="2002">
        <v>13.15</v>
      </c>
    </row>
    <row r="2327" spans="3:4">
      <c r="C2327" s="2003">
        <v>41361</v>
      </c>
      <c r="D2327" s="2002">
        <v>12.7</v>
      </c>
    </row>
    <row r="2328" spans="3:4">
      <c r="C2328" s="2003">
        <v>41365</v>
      </c>
      <c r="D2328" s="2002">
        <v>13.58</v>
      </c>
    </row>
    <row r="2329" spans="3:4">
      <c r="C2329" s="2003">
        <v>41366</v>
      </c>
      <c r="D2329" s="2002">
        <v>12.78</v>
      </c>
    </row>
    <row r="2330" spans="3:4">
      <c r="C2330" s="2003">
        <v>41367</v>
      </c>
      <c r="D2330" s="2002">
        <v>14.21</v>
      </c>
    </row>
    <row r="2331" spans="3:4">
      <c r="C2331" s="2003">
        <v>41368</v>
      </c>
      <c r="D2331" s="2002">
        <v>13.89</v>
      </c>
    </row>
    <row r="2332" spans="3:4">
      <c r="C2332" s="2003">
        <v>41369</v>
      </c>
      <c r="D2332" s="2002">
        <v>13.92</v>
      </c>
    </row>
    <row r="2333" spans="3:4">
      <c r="C2333" s="2003">
        <v>41372</v>
      </c>
      <c r="D2333" s="2002">
        <v>13.19</v>
      </c>
    </row>
    <row r="2334" spans="3:4">
      <c r="C2334" s="2003">
        <v>41373</v>
      </c>
      <c r="D2334" s="2002">
        <v>12.84</v>
      </c>
    </row>
    <row r="2335" spans="3:4">
      <c r="C2335" s="2003">
        <v>41374</v>
      </c>
      <c r="D2335" s="2002">
        <v>12.36</v>
      </c>
    </row>
    <row r="2336" spans="3:4">
      <c r="C2336" s="2003">
        <v>41375</v>
      </c>
      <c r="D2336" s="2002">
        <v>12.24</v>
      </c>
    </row>
    <row r="2337" spans="3:4">
      <c r="C2337" s="2003">
        <v>41376</v>
      </c>
      <c r="D2337" s="2002">
        <v>12.06</v>
      </c>
    </row>
    <row r="2338" spans="3:4">
      <c r="C2338" s="2003">
        <v>41379</v>
      </c>
      <c r="D2338" s="2002">
        <v>17.27</v>
      </c>
    </row>
    <row r="2339" spans="3:4">
      <c r="C2339" s="2003">
        <v>41380</v>
      </c>
      <c r="D2339" s="2002">
        <v>13.96</v>
      </c>
    </row>
    <row r="2340" spans="3:4">
      <c r="C2340" s="2003">
        <v>41381</v>
      </c>
      <c r="D2340" s="2002">
        <v>16.510000000000002</v>
      </c>
    </row>
    <row r="2341" spans="3:4">
      <c r="C2341" s="2003">
        <v>41382</v>
      </c>
      <c r="D2341" s="2002">
        <v>17.559999999999999</v>
      </c>
    </row>
    <row r="2342" spans="3:4">
      <c r="C2342" s="2003">
        <v>41383</v>
      </c>
      <c r="D2342" s="2002">
        <v>14.97</v>
      </c>
    </row>
    <row r="2343" spans="3:4">
      <c r="C2343" s="2003">
        <v>41386</v>
      </c>
      <c r="D2343" s="2002">
        <v>14.39</v>
      </c>
    </row>
    <row r="2344" spans="3:4">
      <c r="C2344" s="2003">
        <v>41387</v>
      </c>
      <c r="D2344" s="2002">
        <v>13.48</v>
      </c>
    </row>
    <row r="2345" spans="3:4">
      <c r="C2345" s="2003">
        <v>41388</v>
      </c>
      <c r="D2345" s="2002">
        <v>13.61</v>
      </c>
    </row>
    <row r="2346" spans="3:4">
      <c r="C2346" s="2003">
        <v>41389</v>
      </c>
      <c r="D2346" s="2002">
        <v>13.62</v>
      </c>
    </row>
    <row r="2347" spans="3:4">
      <c r="C2347" s="2003">
        <v>41390</v>
      </c>
      <c r="D2347" s="2002">
        <v>13.61</v>
      </c>
    </row>
    <row r="2348" spans="3:4">
      <c r="C2348" s="2003">
        <v>41393</v>
      </c>
      <c r="D2348" s="2002">
        <v>13.71</v>
      </c>
    </row>
    <row r="2349" spans="3:4">
      <c r="C2349" s="2003">
        <v>41394</v>
      </c>
      <c r="D2349" s="2002">
        <v>13.52</v>
      </c>
    </row>
    <row r="2350" spans="3:4">
      <c r="C2350" s="2003">
        <v>41395</v>
      </c>
      <c r="D2350" s="2002">
        <v>14.49</v>
      </c>
    </row>
    <row r="2351" spans="3:4">
      <c r="C2351" s="2003">
        <v>41396</v>
      </c>
      <c r="D2351" s="2002">
        <v>13.59</v>
      </c>
    </row>
    <row r="2352" spans="3:4">
      <c r="C2352" s="2003">
        <v>41397</v>
      </c>
      <c r="D2352" s="2002">
        <v>12.85</v>
      </c>
    </row>
    <row r="2353" spans="3:4">
      <c r="C2353" s="2003">
        <v>41400</v>
      </c>
      <c r="D2353" s="2002">
        <v>12.66</v>
      </c>
    </row>
    <row r="2354" spans="3:4">
      <c r="C2354" s="2003">
        <v>41401</v>
      </c>
      <c r="D2354" s="2002">
        <v>12.83</v>
      </c>
    </row>
    <row r="2355" spans="3:4">
      <c r="C2355" s="2003">
        <v>41402</v>
      </c>
      <c r="D2355" s="2002">
        <v>12.66</v>
      </c>
    </row>
    <row r="2356" spans="3:4">
      <c r="C2356" s="2003">
        <v>41403</v>
      </c>
      <c r="D2356" s="2002">
        <v>13.13</v>
      </c>
    </row>
    <row r="2357" spans="3:4">
      <c r="C2357" s="2003">
        <v>41404</v>
      </c>
      <c r="D2357" s="2002">
        <v>12.59</v>
      </c>
    </row>
    <row r="2358" spans="3:4">
      <c r="C2358" s="2003">
        <v>41407</v>
      </c>
      <c r="D2358" s="2002">
        <v>12.55</v>
      </c>
    </row>
    <row r="2359" spans="3:4">
      <c r="C2359" s="2003">
        <v>41408</v>
      </c>
      <c r="D2359" s="2002">
        <v>12.77</v>
      </c>
    </row>
    <row r="2360" spans="3:4">
      <c r="C2360" s="2003">
        <v>41409</v>
      </c>
      <c r="D2360" s="2002">
        <v>12.81</v>
      </c>
    </row>
    <row r="2361" spans="3:4">
      <c r="C2361" s="2003">
        <v>41410</v>
      </c>
      <c r="D2361" s="2002">
        <v>13.07</v>
      </c>
    </row>
    <row r="2362" spans="3:4">
      <c r="C2362" s="2003">
        <v>41411</v>
      </c>
      <c r="D2362" s="2002">
        <v>12.45</v>
      </c>
    </row>
    <row r="2363" spans="3:4">
      <c r="C2363" s="2003">
        <v>41414</v>
      </c>
      <c r="D2363" s="2002">
        <v>13.02</v>
      </c>
    </row>
    <row r="2364" spans="3:4">
      <c r="C2364" s="2003">
        <v>41415</v>
      </c>
      <c r="D2364" s="2002">
        <v>13.37</v>
      </c>
    </row>
    <row r="2365" spans="3:4">
      <c r="C2365" s="2003">
        <v>41416</v>
      </c>
      <c r="D2365" s="2002">
        <v>13.82</v>
      </c>
    </row>
    <row r="2366" spans="3:4">
      <c r="C2366" s="2003">
        <v>41417</v>
      </c>
      <c r="D2366" s="2002">
        <v>14.07</v>
      </c>
    </row>
    <row r="2367" spans="3:4">
      <c r="C2367" s="2003">
        <v>41418</v>
      </c>
      <c r="D2367" s="2002">
        <v>13.99</v>
      </c>
    </row>
    <row r="2368" spans="3:4">
      <c r="C2368" s="2003">
        <v>41422</v>
      </c>
      <c r="D2368" s="2002">
        <v>14.48</v>
      </c>
    </row>
    <row r="2369" spans="3:4">
      <c r="C2369" s="2003">
        <v>41423</v>
      </c>
      <c r="D2369" s="2002">
        <v>14.83</v>
      </c>
    </row>
    <row r="2370" spans="3:4">
      <c r="C2370" s="2003">
        <v>41424</v>
      </c>
      <c r="D2370" s="2002">
        <v>14.53</v>
      </c>
    </row>
    <row r="2371" spans="3:4">
      <c r="C2371" s="2003">
        <v>41425</v>
      </c>
      <c r="D2371" s="2002">
        <v>16.3</v>
      </c>
    </row>
    <row r="2372" spans="3:4">
      <c r="C2372" s="2003">
        <v>41428</v>
      </c>
      <c r="D2372" s="2002">
        <v>16.28</v>
      </c>
    </row>
    <row r="2373" spans="3:4">
      <c r="C2373" s="2003">
        <v>41429</v>
      </c>
      <c r="D2373" s="2002">
        <v>16.27</v>
      </c>
    </row>
    <row r="2374" spans="3:4">
      <c r="C2374" s="2003">
        <v>41430</v>
      </c>
      <c r="D2374" s="2002">
        <v>17.5</v>
      </c>
    </row>
    <row r="2375" spans="3:4">
      <c r="C2375" s="2003">
        <v>41431</v>
      </c>
      <c r="D2375" s="2002">
        <v>16.63</v>
      </c>
    </row>
    <row r="2376" spans="3:4">
      <c r="C2376" s="2003">
        <v>41432</v>
      </c>
      <c r="D2376" s="2002">
        <v>15.14</v>
      </c>
    </row>
    <row r="2377" spans="3:4">
      <c r="C2377" s="2003">
        <v>41435</v>
      </c>
      <c r="D2377" s="2002">
        <v>15.44</v>
      </c>
    </row>
    <row r="2378" spans="3:4">
      <c r="C2378" s="2003">
        <v>41436</v>
      </c>
      <c r="D2378" s="2002">
        <v>17.07</v>
      </c>
    </row>
    <row r="2379" spans="3:4">
      <c r="C2379" s="2003">
        <v>41437</v>
      </c>
      <c r="D2379" s="2002">
        <v>18.59</v>
      </c>
    </row>
    <row r="2380" spans="3:4">
      <c r="C2380" s="2003">
        <v>41438</v>
      </c>
      <c r="D2380" s="2002">
        <v>16.41</v>
      </c>
    </row>
    <row r="2381" spans="3:4">
      <c r="C2381" s="2003">
        <v>41439</v>
      </c>
      <c r="D2381" s="2002">
        <v>17.149999999999999</v>
      </c>
    </row>
    <row r="2382" spans="3:4">
      <c r="C2382" s="2003">
        <v>41442</v>
      </c>
      <c r="D2382" s="2002">
        <v>16.8</v>
      </c>
    </row>
    <row r="2383" spans="3:4">
      <c r="C2383" s="2003">
        <v>41443</v>
      </c>
      <c r="D2383" s="2002">
        <v>16.61</v>
      </c>
    </row>
    <row r="2384" spans="3:4">
      <c r="C2384" s="2003">
        <v>41444</v>
      </c>
      <c r="D2384" s="2002">
        <v>16.64</v>
      </c>
    </row>
    <row r="2385" spans="3:4">
      <c r="C2385" s="2003">
        <v>41445</v>
      </c>
      <c r="D2385" s="2002">
        <v>20.49</v>
      </c>
    </row>
    <row r="2386" spans="3:4">
      <c r="C2386" s="2003">
        <v>41446</v>
      </c>
      <c r="D2386" s="2002">
        <v>18.899999999999999</v>
      </c>
    </row>
    <row r="2387" spans="3:4">
      <c r="C2387" s="2003">
        <v>41449</v>
      </c>
      <c r="D2387" s="2002">
        <v>20.11</v>
      </c>
    </row>
    <row r="2388" spans="3:4">
      <c r="C2388" s="2003">
        <v>41450</v>
      </c>
      <c r="D2388" s="2002">
        <v>18.47</v>
      </c>
    </row>
    <row r="2389" spans="3:4">
      <c r="C2389" s="2003">
        <v>41451</v>
      </c>
      <c r="D2389" s="2002">
        <v>17.21</v>
      </c>
    </row>
    <row r="2390" spans="3:4">
      <c r="C2390" s="2003">
        <v>41452</v>
      </c>
      <c r="D2390" s="2002">
        <v>16.86</v>
      </c>
    </row>
    <row r="2391" spans="3:4">
      <c r="C2391" s="2003">
        <v>41453</v>
      </c>
      <c r="D2391" s="2002">
        <v>16.86</v>
      </c>
    </row>
    <row r="2392" spans="3:4">
      <c r="C2392" s="2003">
        <v>41456</v>
      </c>
      <c r="D2392" s="2002">
        <v>16.37</v>
      </c>
    </row>
    <row r="2393" spans="3:4">
      <c r="C2393" s="2003">
        <v>41457</v>
      </c>
      <c r="D2393" s="2002">
        <v>16.440000000000001</v>
      </c>
    </row>
    <row r="2394" spans="3:4">
      <c r="C2394" s="2003">
        <v>41458</v>
      </c>
      <c r="D2394" s="2002">
        <v>16.2</v>
      </c>
    </row>
    <row r="2395" spans="3:4">
      <c r="C2395" s="2003">
        <v>41460</v>
      </c>
      <c r="D2395" s="2002">
        <v>14.89</v>
      </c>
    </row>
    <row r="2396" spans="3:4">
      <c r="C2396" s="2003">
        <v>41463</v>
      </c>
      <c r="D2396" s="2002">
        <v>14.78</v>
      </c>
    </row>
    <row r="2397" spans="3:4">
      <c r="C2397" s="2003">
        <v>41464</v>
      </c>
      <c r="D2397" s="2002">
        <v>14.35</v>
      </c>
    </row>
    <row r="2398" spans="3:4">
      <c r="C2398" s="2003">
        <v>41465</v>
      </c>
      <c r="D2398" s="2002">
        <v>14.21</v>
      </c>
    </row>
    <row r="2399" spans="3:4">
      <c r="C2399" s="2003">
        <v>41466</v>
      </c>
      <c r="D2399" s="2002">
        <v>14.01</v>
      </c>
    </row>
    <row r="2400" spans="3:4">
      <c r="C2400" s="2003">
        <v>41467</v>
      </c>
      <c r="D2400" s="2002">
        <v>13.84</v>
      </c>
    </row>
    <row r="2401" spans="3:4">
      <c r="C2401" s="2003">
        <v>41470</v>
      </c>
      <c r="D2401" s="2002">
        <v>13.79</v>
      </c>
    </row>
    <row r="2402" spans="3:4">
      <c r="C2402" s="2003">
        <v>41471</v>
      </c>
      <c r="D2402" s="2002">
        <v>14.42</v>
      </c>
    </row>
    <row r="2403" spans="3:4">
      <c r="C2403" s="2003">
        <v>41472</v>
      </c>
      <c r="D2403" s="2002">
        <v>13.78</v>
      </c>
    </row>
    <row r="2404" spans="3:4">
      <c r="C2404" s="2003">
        <v>41473</v>
      </c>
      <c r="D2404" s="2002">
        <v>13.77</v>
      </c>
    </row>
    <row r="2405" spans="3:4">
      <c r="C2405" s="2003">
        <v>41474</v>
      </c>
      <c r="D2405" s="2002">
        <v>12.54</v>
      </c>
    </row>
    <row r="2406" spans="3:4">
      <c r="C2406" s="2003">
        <v>41477</v>
      </c>
      <c r="D2406" s="2002">
        <v>12.29</v>
      </c>
    </row>
    <row r="2407" spans="3:4">
      <c r="C2407" s="2003">
        <v>41478</v>
      </c>
      <c r="D2407" s="2002">
        <v>12.66</v>
      </c>
    </row>
    <row r="2408" spans="3:4">
      <c r="C2408" s="2003">
        <v>41479</v>
      </c>
      <c r="D2408" s="2002">
        <v>13.18</v>
      </c>
    </row>
    <row r="2409" spans="3:4">
      <c r="C2409" s="2003">
        <v>41480</v>
      </c>
      <c r="D2409" s="2002">
        <v>12.97</v>
      </c>
    </row>
    <row r="2410" spans="3:4">
      <c r="C2410" s="2003">
        <v>41481</v>
      </c>
      <c r="D2410" s="2002">
        <v>12.72</v>
      </c>
    </row>
    <row r="2411" spans="3:4">
      <c r="C2411" s="2003">
        <v>41484</v>
      </c>
      <c r="D2411" s="2002">
        <v>13.39</v>
      </c>
    </row>
    <row r="2412" spans="3:4">
      <c r="C2412" s="2003">
        <v>41485</v>
      </c>
      <c r="D2412" s="2002">
        <v>13.39</v>
      </c>
    </row>
    <row r="2413" spans="3:4">
      <c r="C2413" s="2003">
        <v>41486</v>
      </c>
      <c r="D2413" s="2002">
        <v>13.45</v>
      </c>
    </row>
    <row r="2414" spans="3:4">
      <c r="C2414" s="2003">
        <v>41487</v>
      </c>
      <c r="D2414" s="2002">
        <v>12.94</v>
      </c>
    </row>
    <row r="2415" spans="3:4">
      <c r="C2415" s="2003">
        <v>41488</v>
      </c>
      <c r="D2415" s="2002">
        <v>11.98</v>
      </c>
    </row>
    <row r="2416" spans="3:4">
      <c r="C2416" s="2003">
        <v>41491</v>
      </c>
      <c r="D2416" s="2002">
        <v>11.84</v>
      </c>
    </row>
    <row r="2417" spans="3:4">
      <c r="C2417" s="2003">
        <v>41492</v>
      </c>
      <c r="D2417" s="2002">
        <v>12.72</v>
      </c>
    </row>
    <row r="2418" spans="3:4">
      <c r="C2418" s="2003">
        <v>41493</v>
      </c>
      <c r="D2418" s="2002">
        <v>12.98</v>
      </c>
    </row>
    <row r="2419" spans="3:4">
      <c r="C2419" s="2003">
        <v>41494</v>
      </c>
      <c r="D2419" s="2002">
        <v>12.73</v>
      </c>
    </row>
    <row r="2420" spans="3:4">
      <c r="C2420" s="2003">
        <v>41495</v>
      </c>
      <c r="D2420" s="2002">
        <v>13.41</v>
      </c>
    </row>
    <row r="2421" spans="3:4">
      <c r="C2421" s="2003">
        <v>41498</v>
      </c>
      <c r="D2421" s="2002">
        <v>12.81</v>
      </c>
    </row>
    <row r="2422" spans="3:4">
      <c r="C2422" s="2003">
        <v>41499</v>
      </c>
      <c r="D2422" s="2002">
        <v>12.31</v>
      </c>
    </row>
    <row r="2423" spans="3:4">
      <c r="C2423" s="2003">
        <v>41500</v>
      </c>
      <c r="D2423" s="2002">
        <v>13.04</v>
      </c>
    </row>
    <row r="2424" spans="3:4">
      <c r="C2424" s="2003">
        <v>41501</v>
      </c>
      <c r="D2424" s="2002">
        <v>14.73</v>
      </c>
    </row>
    <row r="2425" spans="3:4">
      <c r="C2425" s="2003">
        <v>41502</v>
      </c>
      <c r="D2425" s="2002">
        <v>14.37</v>
      </c>
    </row>
    <row r="2426" spans="3:4">
      <c r="C2426" s="2003">
        <v>41505</v>
      </c>
      <c r="D2426" s="2002">
        <v>15.1</v>
      </c>
    </row>
    <row r="2427" spans="3:4">
      <c r="C2427" s="2003">
        <v>41506</v>
      </c>
      <c r="D2427" s="2002">
        <v>14.91</v>
      </c>
    </row>
    <row r="2428" spans="3:4">
      <c r="C2428" s="2003">
        <v>41507</v>
      </c>
      <c r="D2428" s="2002">
        <v>15.94</v>
      </c>
    </row>
    <row r="2429" spans="3:4">
      <c r="C2429" s="2003">
        <v>41508</v>
      </c>
      <c r="D2429" s="2002">
        <v>14.76</v>
      </c>
    </row>
    <row r="2430" spans="3:4">
      <c r="C2430" s="2003">
        <v>41509</v>
      </c>
      <c r="D2430" s="2002">
        <v>13.98</v>
      </c>
    </row>
    <row r="2431" spans="3:4">
      <c r="C2431" s="2003">
        <v>41512</v>
      </c>
      <c r="D2431" s="2002">
        <v>14.99</v>
      </c>
    </row>
    <row r="2432" spans="3:4">
      <c r="C2432" s="2003">
        <v>41513</v>
      </c>
      <c r="D2432" s="2002">
        <v>16.77</v>
      </c>
    </row>
    <row r="2433" spans="3:4">
      <c r="C2433" s="2003">
        <v>41514</v>
      </c>
      <c r="D2433" s="2002">
        <v>16.489999999999998</v>
      </c>
    </row>
    <row r="2434" spans="3:4">
      <c r="C2434" s="2003">
        <v>41515</v>
      </c>
      <c r="D2434" s="2002">
        <v>16.809999999999999</v>
      </c>
    </row>
    <row r="2435" spans="3:4">
      <c r="C2435" s="2003">
        <v>41516</v>
      </c>
      <c r="D2435" s="2002">
        <v>17.010000000000002</v>
      </c>
    </row>
    <row r="2436" spans="3:4">
      <c r="C2436" s="2003">
        <v>41520</v>
      </c>
      <c r="D2436" s="2002">
        <v>16.61</v>
      </c>
    </row>
    <row r="2437" spans="3:4">
      <c r="C2437" s="2003">
        <v>41521</v>
      </c>
      <c r="D2437" s="2002">
        <v>15.88</v>
      </c>
    </row>
    <row r="2438" spans="3:4">
      <c r="C2438" s="2003">
        <v>41522</v>
      </c>
      <c r="D2438" s="2002">
        <v>15.77</v>
      </c>
    </row>
    <row r="2439" spans="3:4">
      <c r="C2439" s="2003">
        <v>41523</v>
      </c>
      <c r="D2439" s="2002">
        <v>15.85</v>
      </c>
    </row>
    <row r="2440" spans="3:4">
      <c r="C2440" s="2003">
        <v>41526</v>
      </c>
      <c r="D2440" s="2002">
        <v>15.63</v>
      </c>
    </row>
    <row r="2441" spans="3:4">
      <c r="C2441" s="2003">
        <v>41527</v>
      </c>
      <c r="D2441" s="2002">
        <v>14.53</v>
      </c>
    </row>
    <row r="2442" spans="3:4">
      <c r="C2442" s="2003">
        <v>41528</v>
      </c>
      <c r="D2442" s="2002">
        <v>13.82</v>
      </c>
    </row>
    <row r="2443" spans="3:4">
      <c r="C2443" s="2003">
        <v>41529</v>
      </c>
      <c r="D2443" s="2002">
        <v>14.29</v>
      </c>
    </row>
    <row r="2444" spans="3:4">
      <c r="C2444" s="2003">
        <v>41530</v>
      </c>
      <c r="D2444" s="2002">
        <v>14.16</v>
      </c>
    </row>
    <row r="2445" spans="3:4">
      <c r="C2445" s="2003">
        <v>41533</v>
      </c>
      <c r="D2445" s="2002">
        <v>14.38</v>
      </c>
    </row>
    <row r="2446" spans="3:4">
      <c r="C2446" s="2003">
        <v>41534</v>
      </c>
      <c r="D2446" s="2002">
        <v>14.53</v>
      </c>
    </row>
    <row r="2447" spans="3:4">
      <c r="C2447" s="2003">
        <v>41535</v>
      </c>
      <c r="D2447" s="2002">
        <v>13.59</v>
      </c>
    </row>
    <row r="2448" spans="3:4">
      <c r="C2448" s="2003">
        <v>41536</v>
      </c>
      <c r="D2448" s="2002">
        <v>13.16</v>
      </c>
    </row>
    <row r="2449" spans="3:4">
      <c r="C2449" s="2003">
        <v>41537</v>
      </c>
      <c r="D2449" s="2002">
        <v>13.12</v>
      </c>
    </row>
    <row r="2450" spans="3:4">
      <c r="C2450" s="2003">
        <v>41540</v>
      </c>
      <c r="D2450" s="2002">
        <v>14.31</v>
      </c>
    </row>
    <row r="2451" spans="3:4">
      <c r="C2451" s="2003">
        <v>41541</v>
      </c>
      <c r="D2451" s="2002">
        <v>14.08</v>
      </c>
    </row>
    <row r="2452" spans="3:4">
      <c r="C2452" s="2003">
        <v>41542</v>
      </c>
      <c r="D2452" s="2002">
        <v>14.01</v>
      </c>
    </row>
    <row r="2453" spans="3:4">
      <c r="C2453" s="2003">
        <v>41543</v>
      </c>
      <c r="D2453" s="2002">
        <v>14.06</v>
      </c>
    </row>
    <row r="2454" spans="3:4">
      <c r="C2454" s="2003">
        <v>41544</v>
      </c>
      <c r="D2454" s="2002">
        <v>15.46</v>
      </c>
    </row>
    <row r="2455" spans="3:4">
      <c r="C2455" s="2003">
        <v>41547</v>
      </c>
      <c r="D2455" s="2002">
        <v>16.600000000000001</v>
      </c>
    </row>
    <row r="2456" spans="3:4">
      <c r="C2456" s="2003">
        <v>41548</v>
      </c>
      <c r="D2456" s="2002">
        <v>15.54</v>
      </c>
    </row>
    <row r="2457" spans="3:4">
      <c r="C2457" s="2003">
        <v>41549</v>
      </c>
      <c r="D2457" s="2002">
        <v>16.600000000000001</v>
      </c>
    </row>
    <row r="2458" spans="3:4">
      <c r="C2458" s="2003">
        <v>41550</v>
      </c>
      <c r="D2458" s="2002">
        <v>17.670000000000002</v>
      </c>
    </row>
    <row r="2459" spans="3:4">
      <c r="C2459" s="2003">
        <v>41551</v>
      </c>
      <c r="D2459" s="2002">
        <v>16.739999999999998</v>
      </c>
    </row>
    <row r="2460" spans="3:4">
      <c r="C2460" s="2003">
        <v>41554</v>
      </c>
      <c r="D2460" s="2002">
        <v>19.41</v>
      </c>
    </row>
    <row r="2461" spans="3:4">
      <c r="C2461" s="2003">
        <v>41555</v>
      </c>
      <c r="D2461" s="2002">
        <v>20.34</v>
      </c>
    </row>
    <row r="2462" spans="3:4">
      <c r="C2462" s="2003">
        <v>41556</v>
      </c>
      <c r="D2462" s="2002">
        <v>19.600000000000001</v>
      </c>
    </row>
    <row r="2463" spans="3:4">
      <c r="C2463" s="2003">
        <v>41557</v>
      </c>
      <c r="D2463" s="2002">
        <v>16.48</v>
      </c>
    </row>
    <row r="2464" spans="3:4">
      <c r="C2464" s="2003">
        <v>41558</v>
      </c>
      <c r="D2464" s="2002">
        <v>15.72</v>
      </c>
    </row>
    <row r="2465" spans="3:4">
      <c r="C2465" s="2003">
        <v>41561</v>
      </c>
      <c r="D2465" s="2002">
        <v>16.07</v>
      </c>
    </row>
    <row r="2466" spans="3:4">
      <c r="C2466" s="2003">
        <v>41562</v>
      </c>
      <c r="D2466" s="2002">
        <v>18.66</v>
      </c>
    </row>
    <row r="2467" spans="3:4">
      <c r="C2467" s="2003">
        <v>41563</v>
      </c>
      <c r="D2467" s="2002">
        <v>14.71</v>
      </c>
    </row>
    <row r="2468" spans="3:4">
      <c r="C2468" s="2003">
        <v>41564</v>
      </c>
      <c r="D2468" s="2002">
        <v>13.48</v>
      </c>
    </row>
    <row r="2469" spans="3:4">
      <c r="C2469" s="2003">
        <v>41565</v>
      </c>
      <c r="D2469" s="2002">
        <v>13.04</v>
      </c>
    </row>
    <row r="2470" spans="3:4">
      <c r="C2470" s="2003">
        <v>41568</v>
      </c>
      <c r="D2470" s="2002">
        <v>13.16</v>
      </c>
    </row>
    <row r="2471" spans="3:4">
      <c r="C2471" s="2003">
        <v>41569</v>
      </c>
      <c r="D2471" s="2002">
        <v>13.33</v>
      </c>
    </row>
    <row r="2472" spans="3:4">
      <c r="C2472" s="2003">
        <v>41570</v>
      </c>
      <c r="D2472" s="2002">
        <v>13.42</v>
      </c>
    </row>
    <row r="2473" spans="3:4">
      <c r="C2473" s="2003">
        <v>41571</v>
      </c>
      <c r="D2473" s="2002">
        <v>13.2</v>
      </c>
    </row>
    <row r="2474" spans="3:4">
      <c r="C2474" s="2003">
        <v>41572</v>
      </c>
      <c r="D2474" s="2002">
        <v>13.09</v>
      </c>
    </row>
    <row r="2475" spans="3:4">
      <c r="C2475" s="2003">
        <v>41575</v>
      </c>
      <c r="D2475" s="2002">
        <v>13.31</v>
      </c>
    </row>
    <row r="2476" spans="3:4">
      <c r="C2476" s="2003">
        <v>41576</v>
      </c>
      <c r="D2476" s="2002">
        <v>13.41</v>
      </c>
    </row>
    <row r="2477" spans="3:4">
      <c r="C2477" s="2003">
        <v>41577</v>
      </c>
      <c r="D2477" s="2002">
        <v>13.65</v>
      </c>
    </row>
    <row r="2478" spans="3:4">
      <c r="C2478" s="2003">
        <v>41578</v>
      </c>
      <c r="D2478" s="2002">
        <v>13.75</v>
      </c>
    </row>
    <row r="2479" spans="3:4">
      <c r="C2479" s="2003">
        <v>41579</v>
      </c>
      <c r="D2479" s="2002">
        <v>13.28</v>
      </c>
    </row>
    <row r="2480" spans="3:4">
      <c r="C2480" s="2003">
        <v>41582</v>
      </c>
      <c r="D2480" s="2002">
        <v>12.93</v>
      </c>
    </row>
    <row r="2481" spans="3:4">
      <c r="C2481" s="2003">
        <v>41583</v>
      </c>
      <c r="D2481" s="2002">
        <v>13.27</v>
      </c>
    </row>
    <row r="2482" spans="3:4">
      <c r="C2482" s="2003">
        <v>41584</v>
      </c>
      <c r="D2482" s="2002">
        <v>12.67</v>
      </c>
    </row>
    <row r="2483" spans="3:4">
      <c r="C2483" s="2003">
        <v>41585</v>
      </c>
      <c r="D2483" s="2002">
        <v>13.91</v>
      </c>
    </row>
    <row r="2484" spans="3:4">
      <c r="C2484" s="2003">
        <v>41586</v>
      </c>
      <c r="D2484" s="2002">
        <v>12.9</v>
      </c>
    </row>
    <row r="2485" spans="3:4">
      <c r="C2485" s="2003">
        <v>41589</v>
      </c>
      <c r="D2485" s="2002">
        <v>12.53</v>
      </c>
    </row>
    <row r="2486" spans="3:4">
      <c r="C2486" s="2003">
        <v>41590</v>
      </c>
      <c r="D2486" s="2002">
        <v>12.82</v>
      </c>
    </row>
    <row r="2487" spans="3:4">
      <c r="C2487" s="2003">
        <v>41591</v>
      </c>
      <c r="D2487" s="2002">
        <v>12.52</v>
      </c>
    </row>
    <row r="2488" spans="3:4">
      <c r="C2488" s="2003">
        <v>41592</v>
      </c>
      <c r="D2488" s="2002">
        <v>12.37</v>
      </c>
    </row>
    <row r="2489" spans="3:4">
      <c r="C2489" s="2003">
        <v>41593</v>
      </c>
      <c r="D2489" s="2002">
        <v>12.19</v>
      </c>
    </row>
    <row r="2490" spans="3:4">
      <c r="C2490" s="2003">
        <v>41596</v>
      </c>
      <c r="D2490" s="2002">
        <v>13.1</v>
      </c>
    </row>
    <row r="2491" spans="3:4">
      <c r="C2491" s="2003">
        <v>41597</v>
      </c>
      <c r="D2491" s="2002">
        <v>13.39</v>
      </c>
    </row>
    <row r="2492" spans="3:4">
      <c r="C2492" s="2003">
        <v>41598</v>
      </c>
      <c r="D2492" s="2002">
        <v>13.4</v>
      </c>
    </row>
    <row r="2493" spans="3:4">
      <c r="C2493" s="2003">
        <v>41599</v>
      </c>
      <c r="D2493" s="2002">
        <v>12.66</v>
      </c>
    </row>
    <row r="2494" spans="3:4">
      <c r="C2494" s="2003">
        <v>41600</v>
      </c>
      <c r="D2494" s="2002">
        <v>12.26</v>
      </c>
    </row>
    <row r="2495" spans="3:4">
      <c r="C2495" s="2003">
        <v>41603</v>
      </c>
      <c r="D2495" s="2002">
        <v>12.79</v>
      </c>
    </row>
    <row r="2496" spans="3:4">
      <c r="C2496" s="2003">
        <v>41604</v>
      </c>
      <c r="D2496" s="2002">
        <v>12.81</v>
      </c>
    </row>
    <row r="2497" spans="3:4">
      <c r="C2497" s="2003">
        <v>41605</v>
      </c>
      <c r="D2497" s="2002">
        <v>12.98</v>
      </c>
    </row>
    <row r="2498" spans="3:4">
      <c r="C2498" s="2003">
        <v>41607</v>
      </c>
      <c r="D2498" s="2002">
        <v>13.7</v>
      </c>
    </row>
    <row r="2499" spans="3:4">
      <c r="C2499" s="2003">
        <v>41610</v>
      </c>
      <c r="D2499" s="2002">
        <v>14.23</v>
      </c>
    </row>
    <row r="2500" spans="3:4">
      <c r="C2500" s="2003">
        <v>41611</v>
      </c>
      <c r="D2500" s="2002">
        <v>14.55</v>
      </c>
    </row>
    <row r="2501" spans="3:4">
      <c r="C2501" s="2003">
        <v>41612</v>
      </c>
      <c r="D2501" s="2002">
        <v>14.7</v>
      </c>
    </row>
    <row r="2502" spans="3:4">
      <c r="C2502" s="2003">
        <v>41613</v>
      </c>
      <c r="D2502" s="2002">
        <v>15.08</v>
      </c>
    </row>
    <row r="2503" spans="3:4">
      <c r="C2503" s="2003">
        <v>41614</v>
      </c>
      <c r="D2503" s="2002">
        <v>13.79</v>
      </c>
    </row>
    <row r="2504" spans="3:4">
      <c r="C2504" s="2003">
        <v>41617</v>
      </c>
      <c r="D2504" s="2002">
        <v>13.49</v>
      </c>
    </row>
    <row r="2505" spans="3:4">
      <c r="C2505" s="2003">
        <v>41618</v>
      </c>
      <c r="D2505" s="2002">
        <v>13.91</v>
      </c>
    </row>
    <row r="2506" spans="3:4">
      <c r="C2506" s="2003">
        <v>41619</v>
      </c>
      <c r="D2506" s="2002">
        <v>15.42</v>
      </c>
    </row>
    <row r="2507" spans="3:4">
      <c r="C2507" s="2003">
        <v>41620</v>
      </c>
      <c r="D2507" s="2002">
        <v>15.54</v>
      </c>
    </row>
    <row r="2508" spans="3:4">
      <c r="C2508" s="2003">
        <v>41621</v>
      </c>
      <c r="D2508" s="2002">
        <v>15.76</v>
      </c>
    </row>
    <row r="2509" spans="3:4">
      <c r="C2509" s="2003">
        <v>41624</v>
      </c>
      <c r="D2509" s="2002">
        <v>16.03</v>
      </c>
    </row>
    <row r="2510" spans="3:4">
      <c r="C2510" s="2003">
        <v>41625</v>
      </c>
      <c r="D2510" s="2002">
        <v>16.21</v>
      </c>
    </row>
    <row r="2511" spans="3:4">
      <c r="C2511" s="2003">
        <v>41626</v>
      </c>
      <c r="D2511" s="2002">
        <v>13.8</v>
      </c>
    </row>
    <row r="2512" spans="3:4">
      <c r="C2512" s="2003">
        <v>41627</v>
      </c>
      <c r="D2512" s="2002">
        <v>14.15</v>
      </c>
    </row>
    <row r="2513" spans="2:4">
      <c r="C2513" s="2003">
        <v>41628</v>
      </c>
      <c r="D2513" s="2002">
        <v>13.79</v>
      </c>
    </row>
    <row r="2514" spans="2:4">
      <c r="C2514" s="2003">
        <v>41631</v>
      </c>
      <c r="D2514" s="2002">
        <v>13.04</v>
      </c>
    </row>
    <row r="2515" spans="2:4">
      <c r="C2515" s="2003">
        <v>41632</v>
      </c>
      <c r="D2515" s="2002">
        <v>12.48</v>
      </c>
    </row>
    <row r="2516" spans="2:4">
      <c r="C2516" s="2003">
        <v>41634</v>
      </c>
      <c r="D2516" s="2002">
        <v>12.33</v>
      </c>
    </row>
    <row r="2517" spans="2:4">
      <c r="C2517" s="2003">
        <v>41635</v>
      </c>
      <c r="D2517" s="2002">
        <v>12.46</v>
      </c>
    </row>
    <row r="2518" spans="2:4">
      <c r="C2518" s="2003">
        <v>41638</v>
      </c>
      <c r="D2518" s="2002">
        <v>13.56</v>
      </c>
    </row>
    <row r="2519" spans="2:4">
      <c r="C2519" s="2003">
        <v>41639</v>
      </c>
      <c r="D2519" s="2002">
        <v>13.72</v>
      </c>
    </row>
    <row r="2520" spans="2:4">
      <c r="B2520" s="651">
        <v>14</v>
      </c>
      <c r="C2520" s="2003">
        <v>41641</v>
      </c>
      <c r="D2520" s="2002">
        <v>14.23</v>
      </c>
    </row>
    <row r="2521" spans="2:4">
      <c r="C2521" s="2003">
        <v>41642</v>
      </c>
      <c r="D2521" s="2002">
        <v>13.76</v>
      </c>
    </row>
    <row r="2522" spans="2:4">
      <c r="C2522" s="2003">
        <v>41645</v>
      </c>
      <c r="D2522" s="2002">
        <v>13.55</v>
      </c>
    </row>
    <row r="2523" spans="2:4">
      <c r="C2523" s="2003">
        <v>41646</v>
      </c>
      <c r="D2523" s="2002">
        <v>12.92</v>
      </c>
    </row>
    <row r="2524" spans="2:4">
      <c r="C2524" s="2003">
        <v>41647</v>
      </c>
      <c r="D2524" s="2002">
        <v>12.87</v>
      </c>
    </row>
    <row r="2525" spans="2:4">
      <c r="C2525" s="2003">
        <v>41648</v>
      </c>
      <c r="D2525" s="2002">
        <v>12.89</v>
      </c>
    </row>
    <row r="2526" spans="2:4">
      <c r="C2526" s="2003">
        <v>41649</v>
      </c>
      <c r="D2526" s="2002">
        <v>12.14</v>
      </c>
    </row>
    <row r="2527" spans="2:4">
      <c r="C2527" s="2003">
        <v>41652</v>
      </c>
      <c r="D2527" s="2002">
        <v>13.28</v>
      </c>
    </row>
    <row r="2528" spans="2:4">
      <c r="C2528" s="2003">
        <v>41653</v>
      </c>
      <c r="D2528" s="2002">
        <v>12.28</v>
      </c>
    </row>
    <row r="2529" spans="3:4">
      <c r="C2529" s="2003">
        <v>41654</v>
      </c>
      <c r="D2529" s="2002">
        <v>12.28</v>
      </c>
    </row>
    <row r="2530" spans="3:4">
      <c r="C2530" s="2003">
        <v>41655</v>
      </c>
      <c r="D2530" s="2002">
        <v>12.53</v>
      </c>
    </row>
    <row r="2531" spans="3:4">
      <c r="C2531" s="2003">
        <v>41656</v>
      </c>
      <c r="D2531" s="2002">
        <v>12.44</v>
      </c>
    </row>
    <row r="2532" spans="3:4">
      <c r="C2532" s="2003">
        <v>41660</v>
      </c>
      <c r="D2532" s="2002">
        <v>12.87</v>
      </c>
    </row>
    <row r="2533" spans="3:4">
      <c r="C2533" s="2003">
        <v>41661</v>
      </c>
      <c r="D2533" s="2002">
        <v>12.84</v>
      </c>
    </row>
    <row r="2534" spans="3:4">
      <c r="C2534" s="2003">
        <v>41662</v>
      </c>
      <c r="D2534" s="2002">
        <v>13.77</v>
      </c>
    </row>
    <row r="2535" spans="3:4">
      <c r="C2535" s="2003">
        <v>41663</v>
      </c>
      <c r="D2535" s="2002">
        <v>18.14</v>
      </c>
    </row>
    <row r="2536" spans="3:4">
      <c r="C2536" s="2003">
        <v>41666</v>
      </c>
      <c r="D2536" s="2002">
        <v>17.420000000000002</v>
      </c>
    </row>
    <row r="2537" spans="3:4">
      <c r="C2537" s="2003">
        <v>41667</v>
      </c>
      <c r="D2537" s="2002">
        <v>15.8</v>
      </c>
    </row>
    <row r="2538" spans="3:4">
      <c r="C2538" s="2003">
        <v>41668</v>
      </c>
      <c r="D2538" s="2002">
        <v>17.350000000000001</v>
      </c>
    </row>
    <row r="2539" spans="3:4">
      <c r="C2539" s="2003">
        <v>41669</v>
      </c>
      <c r="D2539" s="2002">
        <v>17.29</v>
      </c>
    </row>
    <row r="2540" spans="3:4">
      <c r="C2540" s="2003">
        <v>41670</v>
      </c>
      <c r="D2540" s="2002">
        <v>18.41</v>
      </c>
    </row>
    <row r="2541" spans="3:4">
      <c r="C2541" s="2003">
        <v>41673</v>
      </c>
      <c r="D2541" s="2002">
        <v>21.44</v>
      </c>
    </row>
    <row r="2542" spans="3:4">
      <c r="C2542" s="2003">
        <v>41674</v>
      </c>
      <c r="D2542" s="2002">
        <v>19.11</v>
      </c>
    </row>
    <row r="2543" spans="3:4">
      <c r="C2543" s="2003">
        <v>41675</v>
      </c>
      <c r="D2543" s="2002">
        <v>19.95</v>
      </c>
    </row>
    <row r="2544" spans="3:4">
      <c r="C2544" s="2003">
        <v>41676</v>
      </c>
      <c r="D2544" s="2002">
        <v>17.23</v>
      </c>
    </row>
    <row r="2545" spans="3:4">
      <c r="C2545" s="2003">
        <v>41677</v>
      </c>
      <c r="D2545" s="2002">
        <v>15.29</v>
      </c>
    </row>
    <row r="2546" spans="3:4">
      <c r="C2546" s="2003">
        <v>41680</v>
      </c>
      <c r="D2546" s="2002">
        <v>15.26</v>
      </c>
    </row>
    <row r="2547" spans="3:4">
      <c r="C2547" s="2003">
        <v>41681</v>
      </c>
      <c r="D2547" s="2002">
        <v>14.51</v>
      </c>
    </row>
    <row r="2548" spans="3:4">
      <c r="C2548" s="2003">
        <v>41682</v>
      </c>
      <c r="D2548" s="2002">
        <v>14.3</v>
      </c>
    </row>
    <row r="2549" spans="3:4">
      <c r="C2549" s="2003">
        <v>41683</v>
      </c>
      <c r="D2549" s="2002">
        <v>14.14</v>
      </c>
    </row>
    <row r="2550" spans="3:4">
      <c r="C2550" s="2003">
        <v>41684</v>
      </c>
      <c r="D2550" s="2002">
        <v>13.57</v>
      </c>
    </row>
    <row r="2551" spans="3:4">
      <c r="C2551" s="2003">
        <v>41688</v>
      </c>
      <c r="D2551" s="2002">
        <v>13.87</v>
      </c>
    </row>
    <row r="2552" spans="3:4">
      <c r="C2552" s="2003">
        <v>41689</v>
      </c>
      <c r="D2552" s="2002">
        <v>15.5</v>
      </c>
    </row>
    <row r="2553" spans="3:4">
      <c r="C2553" s="2003">
        <v>41690</v>
      </c>
      <c r="D2553" s="2002">
        <v>14.79</v>
      </c>
    </row>
    <row r="2554" spans="3:4">
      <c r="C2554" s="2003">
        <v>41691</v>
      </c>
      <c r="D2554" s="2002">
        <v>14.68</v>
      </c>
    </row>
    <row r="2555" spans="3:4">
      <c r="C2555" s="2003">
        <v>41694</v>
      </c>
      <c r="D2555" s="2002">
        <v>14.23</v>
      </c>
    </row>
    <row r="2556" spans="3:4">
      <c r="C2556" s="2003">
        <v>41695</v>
      </c>
      <c r="D2556" s="2002">
        <v>13.67</v>
      </c>
    </row>
    <row r="2557" spans="3:4">
      <c r="C2557" s="2003">
        <v>41696</v>
      </c>
      <c r="D2557" s="2002">
        <v>14.35</v>
      </c>
    </row>
    <row r="2558" spans="3:4">
      <c r="C2558" s="2003">
        <v>41697</v>
      </c>
      <c r="D2558" s="2002">
        <v>14.04</v>
      </c>
    </row>
    <row r="2559" spans="3:4">
      <c r="C2559" s="2003">
        <v>41698</v>
      </c>
      <c r="D2559" s="2002">
        <v>14</v>
      </c>
    </row>
    <row r="2560" spans="3:4">
      <c r="C2560" s="2003">
        <v>41701</v>
      </c>
      <c r="D2560" s="2002">
        <v>16</v>
      </c>
    </row>
    <row r="2561" spans="3:4">
      <c r="C2561" s="2003">
        <v>41702</v>
      </c>
      <c r="D2561" s="2002">
        <v>14.1</v>
      </c>
    </row>
    <row r="2562" spans="3:4">
      <c r="C2562" s="2003">
        <v>41703</v>
      </c>
      <c r="D2562" s="2002">
        <v>13.89</v>
      </c>
    </row>
    <row r="2563" spans="3:4">
      <c r="C2563" s="2003">
        <v>41704</v>
      </c>
      <c r="D2563" s="2002">
        <v>14.21</v>
      </c>
    </row>
    <row r="2564" spans="3:4">
      <c r="C2564" s="2003">
        <v>41705</v>
      </c>
      <c r="D2564" s="2002">
        <v>14.11</v>
      </c>
    </row>
    <row r="2565" spans="3:4">
      <c r="C2565" s="2003">
        <v>41708</v>
      </c>
      <c r="D2565" s="2002">
        <v>14.2</v>
      </c>
    </row>
    <row r="2566" spans="3:4">
      <c r="C2566" s="2003">
        <v>41709</v>
      </c>
      <c r="D2566" s="2002">
        <v>14.8</v>
      </c>
    </row>
    <row r="2567" spans="3:4">
      <c r="C2567" s="2003">
        <v>41710</v>
      </c>
      <c r="D2567" s="2002">
        <v>14.47</v>
      </c>
    </row>
    <row r="2568" spans="3:4">
      <c r="C2568" s="2003">
        <v>41711</v>
      </c>
      <c r="D2568" s="2002">
        <v>16.22</v>
      </c>
    </row>
    <row r="2569" spans="3:4">
      <c r="C2569" s="2003">
        <v>41712</v>
      </c>
      <c r="D2569" s="2002">
        <v>17.82</v>
      </c>
    </row>
    <row r="2570" spans="3:4">
      <c r="C2570" s="2003">
        <v>41715</v>
      </c>
      <c r="D2570" s="2002">
        <v>15.64</v>
      </c>
    </row>
    <row r="2571" spans="3:4">
      <c r="C2571" s="2003">
        <v>41716</v>
      </c>
      <c r="D2571" s="2002">
        <v>14.52</v>
      </c>
    </row>
    <row r="2572" spans="3:4">
      <c r="C2572" s="2003">
        <v>41717</v>
      </c>
      <c r="D2572" s="2002">
        <v>15.12</v>
      </c>
    </row>
    <row r="2573" spans="3:4">
      <c r="C2573" s="2003">
        <v>41718</v>
      </c>
      <c r="D2573" s="2002">
        <v>14.52</v>
      </c>
    </row>
    <row r="2574" spans="3:4">
      <c r="C2574" s="2003">
        <v>41719</v>
      </c>
      <c r="D2574" s="2002">
        <v>15</v>
      </c>
    </row>
    <row r="2575" spans="3:4">
      <c r="C2575" s="2003">
        <v>41722</v>
      </c>
      <c r="D2575" s="2002">
        <v>15.09</v>
      </c>
    </row>
    <row r="2576" spans="3:4">
      <c r="C2576" s="2003">
        <v>41723</v>
      </c>
      <c r="D2576" s="2002">
        <v>14.02</v>
      </c>
    </row>
    <row r="2577" spans="3:4">
      <c r="C2577" s="2003">
        <v>41724</v>
      </c>
      <c r="D2577" s="2002">
        <v>14.93</v>
      </c>
    </row>
    <row r="2578" spans="3:4">
      <c r="C2578" s="2003">
        <v>41725</v>
      </c>
      <c r="D2578" s="2002">
        <v>14.62</v>
      </c>
    </row>
    <row r="2579" spans="3:4">
      <c r="C2579" s="2003">
        <v>41726</v>
      </c>
      <c r="D2579" s="2002">
        <v>14.41</v>
      </c>
    </row>
    <row r="2580" spans="3:4">
      <c r="C2580" s="2003">
        <v>41729</v>
      </c>
      <c r="D2580" s="2002">
        <v>13.88</v>
      </c>
    </row>
    <row r="2581" spans="3:4">
      <c r="C2581" s="2003">
        <v>41730</v>
      </c>
      <c r="D2581" s="2002">
        <v>13.1</v>
      </c>
    </row>
    <row r="2582" spans="3:4">
      <c r="C2582" s="2003">
        <v>41731</v>
      </c>
      <c r="D2582" s="2002">
        <v>13.09</v>
      </c>
    </row>
    <row r="2583" spans="3:4">
      <c r="C2583" s="2003">
        <v>41732</v>
      </c>
      <c r="D2583" s="2002">
        <v>13.37</v>
      </c>
    </row>
    <row r="2584" spans="3:4">
      <c r="C2584" s="2003">
        <v>41733</v>
      </c>
      <c r="D2584" s="2002">
        <v>13.96</v>
      </c>
    </row>
    <row r="2585" spans="3:4">
      <c r="C2585" s="2003">
        <v>41736</v>
      </c>
      <c r="D2585" s="2002">
        <v>15.57</v>
      </c>
    </row>
    <row r="2586" spans="3:4">
      <c r="C2586" s="2003">
        <v>41737</v>
      </c>
      <c r="D2586" s="2002">
        <v>14.89</v>
      </c>
    </row>
    <row r="2587" spans="3:4">
      <c r="C2587" s="2003">
        <v>41738</v>
      </c>
      <c r="D2587" s="2002">
        <v>13.82</v>
      </c>
    </row>
    <row r="2588" spans="3:4">
      <c r="C2588" s="2003">
        <v>41739</v>
      </c>
      <c r="D2588" s="2002">
        <v>15.89</v>
      </c>
    </row>
    <row r="2589" spans="3:4">
      <c r="C2589" s="2003">
        <v>41740</v>
      </c>
      <c r="D2589" s="2002">
        <v>17.03</v>
      </c>
    </row>
    <row r="2590" spans="3:4">
      <c r="C2590" s="2003">
        <v>41743</v>
      </c>
      <c r="D2590" s="2002">
        <v>16.11</v>
      </c>
    </row>
    <row r="2591" spans="3:4">
      <c r="C2591" s="2003">
        <v>41744</v>
      </c>
      <c r="D2591" s="2002">
        <v>15.61</v>
      </c>
    </row>
    <row r="2592" spans="3:4">
      <c r="C2592" s="2003">
        <v>41745</v>
      </c>
      <c r="D2592" s="2002">
        <v>14.18</v>
      </c>
    </row>
    <row r="2593" spans="3:4">
      <c r="C2593" s="2003">
        <v>41746</v>
      </c>
      <c r="D2593" s="2002">
        <v>13.36</v>
      </c>
    </row>
    <row r="2594" spans="3:4">
      <c r="C2594" s="2003">
        <v>41750</v>
      </c>
      <c r="D2594" s="2002">
        <v>13.25</v>
      </c>
    </row>
    <row r="2595" spans="3:4">
      <c r="C2595" s="2003">
        <v>41751</v>
      </c>
      <c r="D2595" s="2002">
        <v>13.19</v>
      </c>
    </row>
    <row r="2596" spans="3:4">
      <c r="C2596" s="2003">
        <v>41752</v>
      </c>
      <c r="D2596" s="2002">
        <v>13.27</v>
      </c>
    </row>
    <row r="2597" spans="3:4">
      <c r="C2597" s="2003">
        <v>41753</v>
      </c>
      <c r="D2597" s="2002">
        <v>13.32</v>
      </c>
    </row>
    <row r="2598" spans="3:4">
      <c r="C2598" s="2003">
        <v>41754</v>
      </c>
      <c r="D2598" s="2002">
        <v>14.06</v>
      </c>
    </row>
    <row r="2599" spans="3:4">
      <c r="C2599" s="2003">
        <v>41757</v>
      </c>
      <c r="D2599" s="2002">
        <v>13.97</v>
      </c>
    </row>
    <row r="2600" spans="3:4">
      <c r="C2600" s="2003">
        <v>41758</v>
      </c>
      <c r="D2600" s="2002">
        <v>13.71</v>
      </c>
    </row>
    <row r="2601" spans="3:4">
      <c r="C2601" s="2003">
        <v>41759</v>
      </c>
      <c r="D2601" s="2002">
        <v>13.41</v>
      </c>
    </row>
    <row r="2602" spans="3:4">
      <c r="C2602" s="2003">
        <v>41760</v>
      </c>
      <c r="D2602" s="2002">
        <v>13.25</v>
      </c>
    </row>
    <row r="2603" spans="3:4">
      <c r="C2603" s="2003">
        <v>41761</v>
      </c>
      <c r="D2603" s="2002">
        <v>12.91</v>
      </c>
    </row>
    <row r="2604" spans="3:4">
      <c r="C2604" s="2003">
        <v>41764</v>
      </c>
      <c r="D2604" s="2002">
        <v>13.29</v>
      </c>
    </row>
    <row r="2605" spans="3:4">
      <c r="C2605" s="2003">
        <v>41765</v>
      </c>
      <c r="D2605" s="2002">
        <v>13.8</v>
      </c>
    </row>
    <row r="2606" spans="3:4">
      <c r="C2606" s="2003">
        <v>41766</v>
      </c>
      <c r="D2606" s="2002">
        <v>13.4</v>
      </c>
    </row>
    <row r="2607" spans="3:4">
      <c r="C2607" s="2003">
        <v>41767</v>
      </c>
      <c r="D2607" s="2002">
        <v>13.43</v>
      </c>
    </row>
    <row r="2608" spans="3:4">
      <c r="C2608" s="2003">
        <v>41768</v>
      </c>
      <c r="D2608" s="2002">
        <v>12.92</v>
      </c>
    </row>
    <row r="2609" spans="3:4">
      <c r="C2609" s="2003">
        <v>41771</v>
      </c>
      <c r="D2609" s="2002">
        <v>12.23</v>
      </c>
    </row>
    <row r="2610" spans="3:4">
      <c r="C2610" s="2003">
        <v>41772</v>
      </c>
      <c r="D2610" s="2002">
        <v>12.13</v>
      </c>
    </row>
    <row r="2611" spans="3:4">
      <c r="C2611" s="2003">
        <v>41773</v>
      </c>
      <c r="D2611" s="2002">
        <v>12.17</v>
      </c>
    </row>
    <row r="2612" spans="3:4">
      <c r="C2612" s="2003">
        <v>41774</v>
      </c>
      <c r="D2612" s="2002">
        <v>13.17</v>
      </c>
    </row>
    <row r="2613" spans="3:4">
      <c r="C2613" s="2003">
        <v>41775</v>
      </c>
      <c r="D2613" s="2002">
        <v>12.44</v>
      </c>
    </row>
    <row r="2614" spans="3:4">
      <c r="C2614" s="2003">
        <v>41778</v>
      </c>
      <c r="D2614" s="2002">
        <v>12.42</v>
      </c>
    </row>
    <row r="2615" spans="3:4">
      <c r="C2615" s="2003">
        <v>41779</v>
      </c>
      <c r="D2615" s="2002">
        <v>12.96</v>
      </c>
    </row>
    <row r="2616" spans="3:4">
      <c r="C2616" s="2003">
        <v>41780</v>
      </c>
      <c r="D2616" s="2002">
        <v>11.91</v>
      </c>
    </row>
    <row r="2617" spans="3:4">
      <c r="C2617" s="2003">
        <v>41781</v>
      </c>
      <c r="D2617" s="2002">
        <v>12.03</v>
      </c>
    </row>
    <row r="2618" spans="3:4">
      <c r="C2618" s="2003">
        <v>41782</v>
      </c>
      <c r="D2618" s="2002">
        <v>11.36</v>
      </c>
    </row>
    <row r="2619" spans="3:4">
      <c r="C2619" s="2003">
        <v>41786</v>
      </c>
      <c r="D2619" s="2002">
        <v>11.51</v>
      </c>
    </row>
    <row r="2620" spans="3:4">
      <c r="C2620" s="2003">
        <v>41787</v>
      </c>
      <c r="D2620" s="2002">
        <v>11.68</v>
      </c>
    </row>
    <row r="2621" spans="3:4">
      <c r="C2621" s="2003">
        <v>41788</v>
      </c>
      <c r="D2621" s="2002">
        <v>11.57</v>
      </c>
    </row>
    <row r="2622" spans="3:4">
      <c r="C2622" s="2003">
        <v>41789</v>
      </c>
      <c r="D2622" s="2002">
        <v>11.4</v>
      </c>
    </row>
    <row r="2623" spans="3:4">
      <c r="C2623" s="2003">
        <v>41792</v>
      </c>
      <c r="D2623" s="2002">
        <v>11.58</v>
      </c>
    </row>
    <row r="2624" spans="3:4">
      <c r="C2624" s="2003">
        <v>41793</v>
      </c>
      <c r="D2624" s="2002">
        <v>11.87</v>
      </c>
    </row>
    <row r="2625" spans="3:4">
      <c r="C2625" s="2003">
        <v>41794</v>
      </c>
      <c r="D2625" s="2002">
        <v>12.08</v>
      </c>
    </row>
    <row r="2626" spans="3:4">
      <c r="C2626" s="2003">
        <v>41795</v>
      </c>
      <c r="D2626" s="2002">
        <v>11.68</v>
      </c>
    </row>
    <row r="2627" spans="3:4">
      <c r="C2627" s="2003">
        <v>41796</v>
      </c>
      <c r="D2627" s="2002">
        <v>10.73</v>
      </c>
    </row>
    <row r="2628" spans="3:4">
      <c r="C2628" s="2003">
        <v>41799</v>
      </c>
      <c r="D2628" s="2002">
        <v>11.15</v>
      </c>
    </row>
    <row r="2629" spans="3:4">
      <c r="C2629" s="2003">
        <v>41800</v>
      </c>
      <c r="D2629" s="2002">
        <v>10.99</v>
      </c>
    </row>
    <row r="2630" spans="3:4">
      <c r="C2630" s="2003">
        <v>41801</v>
      </c>
      <c r="D2630" s="2002">
        <v>11.6</v>
      </c>
    </row>
    <row r="2631" spans="3:4">
      <c r="C2631" s="2003">
        <v>41802</v>
      </c>
      <c r="D2631" s="2002">
        <v>12.56</v>
      </c>
    </row>
    <row r="2632" spans="3:4">
      <c r="C2632" s="2003">
        <v>41803</v>
      </c>
      <c r="D2632" s="2002">
        <v>12.18</v>
      </c>
    </row>
    <row r="2633" spans="3:4">
      <c r="C2633" s="2003">
        <v>41806</v>
      </c>
      <c r="D2633" s="2002">
        <v>12.65</v>
      </c>
    </row>
    <row r="2634" spans="3:4">
      <c r="C2634" s="2003">
        <v>41807</v>
      </c>
      <c r="D2634" s="2002">
        <v>12.06</v>
      </c>
    </row>
    <row r="2635" spans="3:4">
      <c r="C2635" s="2003">
        <v>41808</v>
      </c>
      <c r="D2635" s="2002">
        <v>10.61</v>
      </c>
    </row>
    <row r="2636" spans="3:4">
      <c r="C2636" s="2003">
        <v>41809</v>
      </c>
      <c r="D2636" s="2002">
        <v>10.62</v>
      </c>
    </row>
    <row r="2637" spans="3:4">
      <c r="C2637" s="2003">
        <v>41810</v>
      </c>
      <c r="D2637" s="2002">
        <v>10.85</v>
      </c>
    </row>
    <row r="2638" spans="3:4">
      <c r="C2638" s="2003">
        <v>41813</v>
      </c>
      <c r="D2638" s="2002">
        <v>10.98</v>
      </c>
    </row>
    <row r="2639" spans="3:4">
      <c r="C2639" s="2003">
        <v>41814</v>
      </c>
      <c r="D2639" s="2002">
        <v>12.13</v>
      </c>
    </row>
    <row r="2640" spans="3:4">
      <c r="C2640" s="2003">
        <v>41815</v>
      </c>
      <c r="D2640" s="2002">
        <v>11.59</v>
      </c>
    </row>
    <row r="2641" spans="3:4">
      <c r="C2641" s="2003">
        <v>41816</v>
      </c>
      <c r="D2641" s="2002">
        <v>11.63</v>
      </c>
    </row>
    <row r="2642" spans="3:4">
      <c r="C2642" s="2003">
        <v>41817</v>
      </c>
      <c r="D2642" s="2002">
        <v>11.26</v>
      </c>
    </row>
    <row r="2643" spans="3:4">
      <c r="C2643" s="2003">
        <v>41820</v>
      </c>
      <c r="D2643" s="2002">
        <v>11.57</v>
      </c>
    </row>
    <row r="2644" spans="3:4">
      <c r="C2644" s="2003">
        <v>41821</v>
      </c>
      <c r="D2644" s="2002">
        <v>11.15</v>
      </c>
    </row>
    <row r="2645" spans="3:4">
      <c r="C2645" s="2003">
        <v>41822</v>
      </c>
      <c r="D2645" s="2002">
        <v>10.82</v>
      </c>
    </row>
    <row r="2646" spans="3:4">
      <c r="C2646" s="2003">
        <v>41823</v>
      </c>
      <c r="D2646" s="2002">
        <v>10.32</v>
      </c>
    </row>
    <row r="2647" spans="3:4">
      <c r="C2647" s="2003">
        <v>41827</v>
      </c>
      <c r="D2647" s="2002">
        <v>11.33</v>
      </c>
    </row>
    <row r="2648" spans="3:4">
      <c r="C2648" s="2003">
        <v>41828</v>
      </c>
      <c r="D2648" s="2002">
        <v>11.98</v>
      </c>
    </row>
    <row r="2649" spans="3:4">
      <c r="C2649" s="2003">
        <v>41829</v>
      </c>
      <c r="D2649" s="2002">
        <v>11.65</v>
      </c>
    </row>
    <row r="2650" spans="3:4">
      <c r="C2650" s="2003">
        <v>41830</v>
      </c>
      <c r="D2650" s="2002">
        <v>12.59</v>
      </c>
    </row>
    <row r="2651" spans="3:4">
      <c r="C2651" s="2003">
        <v>41831</v>
      </c>
      <c r="D2651" s="2002">
        <v>12.08</v>
      </c>
    </row>
    <row r="2652" spans="3:4">
      <c r="C2652" s="2003">
        <v>41834</v>
      </c>
      <c r="D2652" s="2002">
        <v>11.82</v>
      </c>
    </row>
    <row r="2653" spans="3:4">
      <c r="C2653" s="2003">
        <v>41835</v>
      </c>
      <c r="D2653" s="2002">
        <v>11.96</v>
      </c>
    </row>
    <row r="2654" spans="3:4">
      <c r="C2654" s="2003">
        <v>41836</v>
      </c>
      <c r="D2654" s="2002">
        <v>11</v>
      </c>
    </row>
    <row r="2655" spans="3:4">
      <c r="C2655" s="2003">
        <v>41837</v>
      </c>
      <c r="D2655" s="2002">
        <v>14.54</v>
      </c>
    </row>
    <row r="2656" spans="3:4">
      <c r="C2656" s="2003">
        <v>41838</v>
      </c>
      <c r="D2656" s="2002">
        <v>12.06</v>
      </c>
    </row>
    <row r="2657" spans="3:4">
      <c r="C2657" s="2003">
        <v>41841</v>
      </c>
      <c r="D2657" s="2002">
        <v>12.81</v>
      </c>
    </row>
    <row r="2658" spans="3:4">
      <c r="C2658" s="2003">
        <v>41842</v>
      </c>
      <c r="D2658" s="2002">
        <v>12.24</v>
      </c>
    </row>
    <row r="2659" spans="3:4">
      <c r="C2659" s="2003">
        <v>41843</v>
      </c>
      <c r="D2659" s="2002">
        <v>11.52</v>
      </c>
    </row>
    <row r="2660" spans="3:4">
      <c r="C2660" s="2003">
        <v>41844</v>
      </c>
      <c r="D2660" s="2002">
        <v>11.84</v>
      </c>
    </row>
    <row r="2661" spans="3:4">
      <c r="C2661" s="2003">
        <v>41845</v>
      </c>
      <c r="D2661" s="2002">
        <v>12.69</v>
      </c>
    </row>
    <row r="2662" spans="3:4">
      <c r="C2662" s="2003">
        <v>41848</v>
      </c>
      <c r="D2662" s="2002">
        <v>12.56</v>
      </c>
    </row>
    <row r="2663" spans="3:4">
      <c r="C2663" s="2003">
        <v>41849</v>
      </c>
      <c r="D2663" s="2002">
        <v>13.28</v>
      </c>
    </row>
    <row r="2664" spans="3:4">
      <c r="C2664" s="2003">
        <v>41850</v>
      </c>
      <c r="D2664" s="2002">
        <v>13.33</v>
      </c>
    </row>
    <row r="2665" spans="3:4">
      <c r="C2665" s="2003">
        <v>41851</v>
      </c>
      <c r="D2665" s="2002">
        <v>16.95</v>
      </c>
    </row>
    <row r="2666" spans="3:4">
      <c r="C2666" s="2003">
        <v>41852</v>
      </c>
      <c r="D2666" s="2002">
        <v>17.03</v>
      </c>
    </row>
    <row r="2667" spans="3:4">
      <c r="C2667" s="2003">
        <v>41855</v>
      </c>
      <c r="D2667" s="2002">
        <v>15.12</v>
      </c>
    </row>
    <row r="2668" spans="3:4">
      <c r="C2668" s="2003">
        <v>41856</v>
      </c>
      <c r="D2668" s="2002">
        <v>16.87</v>
      </c>
    </row>
    <row r="2669" spans="3:4">
      <c r="C2669" s="2003">
        <v>41857</v>
      </c>
      <c r="D2669" s="2002">
        <v>16.37</v>
      </c>
    </row>
    <row r="2670" spans="3:4">
      <c r="C2670" s="2003">
        <v>41858</v>
      </c>
      <c r="D2670" s="2002">
        <v>16.66</v>
      </c>
    </row>
    <row r="2671" spans="3:4">
      <c r="C2671" s="2003">
        <v>41859</v>
      </c>
      <c r="D2671" s="2002">
        <v>15.77</v>
      </c>
    </row>
    <row r="2672" spans="3:4">
      <c r="C2672" s="2003">
        <v>41862</v>
      </c>
      <c r="D2672" s="2002">
        <v>14.23</v>
      </c>
    </row>
    <row r="2673" spans="3:4">
      <c r="C2673" s="2003">
        <v>41863</v>
      </c>
      <c r="D2673" s="2002">
        <v>14.13</v>
      </c>
    </row>
    <row r="2674" spans="3:4">
      <c r="C2674" s="2003">
        <v>41864</v>
      </c>
      <c r="D2674" s="2002">
        <v>12.9</v>
      </c>
    </row>
    <row r="2675" spans="3:4">
      <c r="C2675" s="2003">
        <v>41865</v>
      </c>
      <c r="D2675" s="2002">
        <v>12.42</v>
      </c>
    </row>
    <row r="2676" spans="3:4">
      <c r="C2676" s="2003">
        <v>41866</v>
      </c>
      <c r="D2676" s="2002">
        <v>13.15</v>
      </c>
    </row>
    <row r="2677" spans="3:4">
      <c r="C2677" s="2003">
        <v>41869</v>
      </c>
      <c r="D2677" s="2002">
        <v>12.32</v>
      </c>
    </row>
    <row r="2678" spans="3:4">
      <c r="C2678" s="2003">
        <v>41870</v>
      </c>
      <c r="D2678" s="2002">
        <v>12.21</v>
      </c>
    </row>
    <row r="2679" spans="3:4">
      <c r="C2679" s="2003">
        <v>41871</v>
      </c>
      <c r="D2679" s="2002">
        <v>11.78</v>
      </c>
    </row>
    <row r="2680" spans="3:4">
      <c r="C2680" s="2003">
        <v>41872</v>
      </c>
      <c r="D2680" s="2002">
        <v>11.76</v>
      </c>
    </row>
    <row r="2681" spans="3:4">
      <c r="C2681" s="2003">
        <v>41873</v>
      </c>
      <c r="D2681" s="2002">
        <v>11.47</v>
      </c>
    </row>
    <row r="2682" spans="3:4">
      <c r="C2682" s="2003">
        <v>41876</v>
      </c>
      <c r="D2682" s="2002">
        <v>11.7</v>
      </c>
    </row>
    <row r="2683" spans="3:4">
      <c r="C2683" s="2003">
        <v>41877</v>
      </c>
      <c r="D2683" s="2002">
        <v>11.63</v>
      </c>
    </row>
    <row r="2684" spans="3:4">
      <c r="C2684" s="2003">
        <v>41878</v>
      </c>
      <c r="D2684" s="2002">
        <v>11.78</v>
      </c>
    </row>
    <row r="2685" spans="3:4">
      <c r="C2685" s="2003">
        <v>41879</v>
      </c>
      <c r="D2685" s="2002">
        <v>12.05</v>
      </c>
    </row>
    <row r="2686" spans="3:4">
      <c r="C2686" s="2003">
        <v>41880</v>
      </c>
      <c r="D2686" s="2002">
        <v>11.98</v>
      </c>
    </row>
    <row r="2687" spans="3:4">
      <c r="C2687" s="2003">
        <v>41884</v>
      </c>
      <c r="D2687" s="2002">
        <v>12.25</v>
      </c>
    </row>
    <row r="2688" spans="3:4">
      <c r="C2688" s="2003">
        <v>41885</v>
      </c>
      <c r="D2688" s="2002">
        <v>12.36</v>
      </c>
    </row>
    <row r="2689" spans="3:4">
      <c r="C2689" s="2003">
        <v>41886</v>
      </c>
      <c r="D2689" s="2002">
        <v>12.64</v>
      </c>
    </row>
    <row r="2690" spans="3:4">
      <c r="C2690" s="2003">
        <v>41887</v>
      </c>
      <c r="D2690" s="2002">
        <v>12.09</v>
      </c>
    </row>
    <row r="2691" spans="3:4">
      <c r="C2691" s="2003">
        <v>41890</v>
      </c>
      <c r="D2691" s="2002">
        <v>12.66</v>
      </c>
    </row>
    <row r="2692" spans="3:4">
      <c r="C2692" s="2003">
        <v>41891</v>
      </c>
      <c r="D2692" s="2002">
        <v>13.5</v>
      </c>
    </row>
    <row r="2693" spans="3:4">
      <c r="C2693" s="2003">
        <v>41892</v>
      </c>
      <c r="D2693" s="2002">
        <v>12.88</v>
      </c>
    </row>
    <row r="2694" spans="3:4">
      <c r="C2694" s="2003">
        <v>41893</v>
      </c>
      <c r="D2694" s="2002">
        <v>12.8</v>
      </c>
    </row>
    <row r="2695" spans="3:4">
      <c r="C2695" s="2003">
        <v>41894</v>
      </c>
      <c r="D2695" s="2002">
        <v>13.31</v>
      </c>
    </row>
    <row r="2696" spans="3:4">
      <c r="C2696" s="2003">
        <v>41897</v>
      </c>
      <c r="D2696" s="2002">
        <v>14.12</v>
      </c>
    </row>
    <row r="2697" spans="3:4">
      <c r="C2697" s="2003">
        <v>41898</v>
      </c>
      <c r="D2697" s="2002">
        <v>12.73</v>
      </c>
    </row>
    <row r="2698" spans="3:4">
      <c r="C2698" s="2003">
        <v>41899</v>
      </c>
      <c r="D2698" s="2002">
        <v>12.65</v>
      </c>
    </row>
    <row r="2699" spans="3:4">
      <c r="C2699" s="2003">
        <v>41900</v>
      </c>
      <c r="D2699" s="2002">
        <v>12.03</v>
      </c>
    </row>
    <row r="2700" spans="3:4">
      <c r="C2700" s="2003">
        <v>41901</v>
      </c>
      <c r="D2700" s="2002">
        <v>12.11</v>
      </c>
    </row>
    <row r="2701" spans="3:4">
      <c r="C2701" s="2003">
        <v>41904</v>
      </c>
      <c r="D2701" s="2002">
        <v>13.69</v>
      </c>
    </row>
    <row r="2702" spans="3:4">
      <c r="C2702" s="2003">
        <v>41905</v>
      </c>
      <c r="D2702" s="2002">
        <v>14.93</v>
      </c>
    </row>
    <row r="2703" spans="3:4">
      <c r="C2703" s="2003">
        <v>41906</v>
      </c>
      <c r="D2703" s="2002">
        <v>13.27</v>
      </c>
    </row>
    <row r="2704" spans="3:4">
      <c r="C2704" s="2003">
        <v>41907</v>
      </c>
      <c r="D2704" s="2002">
        <v>15.64</v>
      </c>
    </row>
    <row r="2705" spans="3:4">
      <c r="C2705" s="2003">
        <v>41908</v>
      </c>
      <c r="D2705" s="2002">
        <v>14.85</v>
      </c>
    </row>
    <row r="2706" spans="3:4">
      <c r="C2706" s="2003">
        <v>41911</v>
      </c>
      <c r="D2706" s="2002">
        <v>15.98</v>
      </c>
    </row>
    <row r="2707" spans="3:4">
      <c r="C2707" s="2003">
        <v>41912</v>
      </c>
      <c r="D2707" s="2002">
        <v>16.309999999999999</v>
      </c>
    </row>
    <row r="2708" spans="3:4">
      <c r="C2708" s="2003">
        <v>41913</v>
      </c>
      <c r="D2708" s="2002">
        <v>16.71</v>
      </c>
    </row>
    <row r="2709" spans="3:4">
      <c r="C2709" s="2003">
        <v>41914</v>
      </c>
      <c r="D2709" s="2002">
        <v>16.16</v>
      </c>
    </row>
    <row r="2710" spans="3:4">
      <c r="C2710" s="2003">
        <v>41915</v>
      </c>
      <c r="D2710" s="2002">
        <v>14.55</v>
      </c>
    </row>
    <row r="2711" spans="3:4">
      <c r="C2711" s="2003">
        <v>41918</v>
      </c>
      <c r="D2711" s="2002">
        <v>15.46</v>
      </c>
    </row>
    <row r="2712" spans="3:4">
      <c r="C2712" s="2003">
        <v>41919</v>
      </c>
      <c r="D2712" s="2002">
        <v>17.2</v>
      </c>
    </row>
    <row r="2713" spans="3:4">
      <c r="C2713" s="2003">
        <v>41920</v>
      </c>
      <c r="D2713" s="2002">
        <v>15.11</v>
      </c>
    </row>
    <row r="2714" spans="3:4">
      <c r="C2714" s="2003">
        <v>41921</v>
      </c>
      <c r="D2714" s="2002">
        <v>18.760000000000002</v>
      </c>
    </row>
    <row r="2715" spans="3:4">
      <c r="C2715" s="2003">
        <v>41922</v>
      </c>
      <c r="D2715" s="2002">
        <v>21.24</v>
      </c>
    </row>
    <row r="2716" spans="3:4">
      <c r="C2716" s="2003">
        <v>41925</v>
      </c>
      <c r="D2716" s="2002">
        <v>24.64</v>
      </c>
    </row>
    <row r="2717" spans="3:4">
      <c r="C2717" s="2003">
        <v>41926</v>
      </c>
      <c r="D2717" s="2002">
        <v>22.79</v>
      </c>
    </row>
    <row r="2718" spans="3:4">
      <c r="C2718" s="2003">
        <v>41927</v>
      </c>
      <c r="D2718" s="2002">
        <v>26.25</v>
      </c>
    </row>
    <row r="2719" spans="3:4">
      <c r="C2719" s="2003">
        <v>41928</v>
      </c>
      <c r="D2719" s="2002">
        <v>25.2</v>
      </c>
    </row>
    <row r="2720" spans="3:4">
      <c r="C2720" s="2003">
        <v>41929</v>
      </c>
      <c r="D2720" s="2002">
        <v>21.99</v>
      </c>
    </row>
    <row r="2721" spans="3:4">
      <c r="C2721" s="2003">
        <v>41932</v>
      </c>
      <c r="D2721" s="2002">
        <v>18.57</v>
      </c>
    </row>
    <row r="2722" spans="3:4">
      <c r="C2722" s="2003">
        <v>41933</v>
      </c>
      <c r="D2722" s="2002">
        <v>16.079999999999998</v>
      </c>
    </row>
    <row r="2723" spans="3:4">
      <c r="C2723" s="2003">
        <v>41934</v>
      </c>
      <c r="D2723" s="2002">
        <v>17.87</v>
      </c>
    </row>
    <row r="2724" spans="3:4">
      <c r="C2724" s="2003">
        <v>41935</v>
      </c>
      <c r="D2724" s="2002">
        <v>16.53</v>
      </c>
    </row>
    <row r="2725" spans="3:4">
      <c r="C2725" s="2003">
        <v>41936</v>
      </c>
      <c r="D2725" s="2002">
        <v>16.11</v>
      </c>
    </row>
    <row r="2726" spans="3:4">
      <c r="C2726" s="2003">
        <v>41939</v>
      </c>
      <c r="D2726" s="2002">
        <v>16.04</v>
      </c>
    </row>
    <row r="2727" spans="3:4">
      <c r="C2727" s="2003">
        <v>41940</v>
      </c>
      <c r="D2727" s="2002">
        <v>14.39</v>
      </c>
    </row>
    <row r="2728" spans="3:4">
      <c r="C2728" s="2003">
        <v>41941</v>
      </c>
      <c r="D2728" s="2002">
        <v>15.15</v>
      </c>
    </row>
    <row r="2729" spans="3:4">
      <c r="C2729" s="2003">
        <v>41942</v>
      </c>
      <c r="D2729" s="2002">
        <v>14.52</v>
      </c>
    </row>
    <row r="2730" spans="3:4">
      <c r="C2730" s="2003">
        <v>41943</v>
      </c>
      <c r="D2730" s="2002">
        <v>14.03</v>
      </c>
    </row>
    <row r="2731" spans="3:4">
      <c r="C2731" s="2003">
        <v>41946</v>
      </c>
      <c r="D2731" s="2002">
        <v>14.73</v>
      </c>
    </row>
    <row r="2732" spans="3:4">
      <c r="C2732" s="2003">
        <v>41947</v>
      </c>
      <c r="D2732" s="2002">
        <v>14.89</v>
      </c>
    </row>
    <row r="2733" spans="3:4">
      <c r="C2733" s="2003">
        <v>41948</v>
      </c>
      <c r="D2733" s="2002">
        <v>14.17</v>
      </c>
    </row>
    <row r="2734" spans="3:4">
      <c r="C2734" s="2003">
        <v>41949</v>
      </c>
      <c r="D2734" s="2002">
        <v>13.67</v>
      </c>
    </row>
    <row r="2735" spans="3:4">
      <c r="C2735" s="2003">
        <v>41950</v>
      </c>
      <c r="D2735" s="2002">
        <v>13.12</v>
      </c>
    </row>
    <row r="2736" spans="3:4">
      <c r="C2736" s="2003">
        <v>41953</v>
      </c>
      <c r="D2736" s="2002">
        <v>12.67</v>
      </c>
    </row>
    <row r="2737" spans="3:4">
      <c r="C2737" s="2003">
        <v>41954</v>
      </c>
      <c r="D2737" s="2002">
        <v>12.92</v>
      </c>
    </row>
    <row r="2738" spans="3:4">
      <c r="C2738" s="2003">
        <v>41955</v>
      </c>
      <c r="D2738" s="2002">
        <v>13.02</v>
      </c>
    </row>
    <row r="2739" spans="3:4">
      <c r="C2739" s="2003">
        <v>41956</v>
      </c>
      <c r="D2739" s="2002">
        <v>13.79</v>
      </c>
    </row>
    <row r="2740" spans="3:4">
      <c r="C2740" s="2003">
        <v>41957</v>
      </c>
      <c r="D2740" s="2002">
        <v>13.31</v>
      </c>
    </row>
    <row r="2741" spans="3:4">
      <c r="C2741" s="2003">
        <v>41960</v>
      </c>
      <c r="D2741" s="2002">
        <v>13.99</v>
      </c>
    </row>
    <row r="2742" spans="3:4">
      <c r="C2742" s="2003">
        <v>41961</v>
      </c>
      <c r="D2742" s="2002">
        <v>13.86</v>
      </c>
    </row>
    <row r="2743" spans="3:4">
      <c r="C2743" s="2003">
        <v>41962</v>
      </c>
      <c r="D2743" s="2002">
        <v>13.96</v>
      </c>
    </row>
    <row r="2744" spans="3:4">
      <c r="C2744" s="2003">
        <v>41963</v>
      </c>
      <c r="D2744" s="2002">
        <v>13.58</v>
      </c>
    </row>
    <row r="2745" spans="3:4">
      <c r="C2745" s="2003">
        <v>41964</v>
      </c>
      <c r="D2745" s="2002">
        <v>12.9</v>
      </c>
    </row>
    <row r="2746" spans="3:4">
      <c r="C2746" s="2003">
        <v>41967</v>
      </c>
      <c r="D2746" s="2002">
        <v>12.62</v>
      </c>
    </row>
    <row r="2747" spans="3:4">
      <c r="C2747" s="2003">
        <v>41968</v>
      </c>
      <c r="D2747" s="2002">
        <v>12.25</v>
      </c>
    </row>
    <row r="2748" spans="3:4">
      <c r="C2748" s="2003">
        <v>41969</v>
      </c>
      <c r="D2748" s="2002">
        <v>12.07</v>
      </c>
    </row>
    <row r="2749" spans="3:4">
      <c r="C2749" s="2003">
        <v>41971</v>
      </c>
      <c r="D2749" s="2002">
        <v>13.33</v>
      </c>
    </row>
    <row r="2750" spans="3:4">
      <c r="C2750" s="2003">
        <v>41974</v>
      </c>
      <c r="D2750" s="2002">
        <v>14.29</v>
      </c>
    </row>
    <row r="2751" spans="3:4">
      <c r="C2751" s="2003">
        <v>41975</v>
      </c>
      <c r="D2751" s="2002">
        <v>12.85</v>
      </c>
    </row>
    <row r="2752" spans="3:4">
      <c r="C2752" s="2003">
        <v>41976</v>
      </c>
      <c r="D2752" s="2002">
        <v>12.47</v>
      </c>
    </row>
    <row r="2753" spans="3:4">
      <c r="C2753" s="2003">
        <v>41977</v>
      </c>
      <c r="D2753" s="2002">
        <v>12.38</v>
      </c>
    </row>
    <row r="2754" spans="3:4">
      <c r="C2754" s="2003">
        <v>41978</v>
      </c>
      <c r="D2754" s="2002">
        <v>11.82</v>
      </c>
    </row>
    <row r="2755" spans="3:4">
      <c r="C2755" s="2003">
        <v>41981</v>
      </c>
      <c r="D2755" s="2002">
        <v>14.21</v>
      </c>
    </row>
    <row r="2756" spans="3:4">
      <c r="C2756" s="2003">
        <v>41982</v>
      </c>
      <c r="D2756" s="2002">
        <v>14.89</v>
      </c>
    </row>
    <row r="2757" spans="3:4">
      <c r="C2757" s="2003">
        <v>41983</v>
      </c>
      <c r="D2757" s="2002">
        <v>18.53</v>
      </c>
    </row>
    <row r="2758" spans="3:4">
      <c r="C2758" s="2003">
        <v>41984</v>
      </c>
      <c r="D2758" s="2002">
        <v>20.079999999999998</v>
      </c>
    </row>
    <row r="2759" spans="3:4">
      <c r="C2759" s="2003">
        <v>41985</v>
      </c>
      <c r="D2759" s="2002">
        <v>21.08</v>
      </c>
    </row>
    <row r="2760" spans="3:4">
      <c r="C2760" s="2003">
        <v>41988</v>
      </c>
      <c r="D2760" s="2002">
        <v>20.420000000000002</v>
      </c>
    </row>
    <row r="2761" spans="3:4">
      <c r="C2761" s="2003">
        <v>41989</v>
      </c>
      <c r="D2761" s="2002">
        <v>23.57</v>
      </c>
    </row>
    <row r="2762" spans="3:4">
      <c r="C2762" s="2003">
        <v>41990</v>
      </c>
      <c r="D2762" s="2002">
        <v>19.440000000000001</v>
      </c>
    </row>
    <row r="2763" spans="3:4">
      <c r="C2763" s="2003">
        <v>41991</v>
      </c>
      <c r="D2763" s="2002">
        <v>16.809999999999999</v>
      </c>
    </row>
    <row r="2764" spans="3:4">
      <c r="C2764" s="2003">
        <v>41992</v>
      </c>
      <c r="D2764" s="2002">
        <v>16.489999999999998</v>
      </c>
    </row>
    <row r="2765" spans="3:4">
      <c r="C2765" s="2003">
        <v>41995</v>
      </c>
      <c r="D2765" s="2002">
        <v>15.25</v>
      </c>
    </row>
    <row r="2766" spans="3:4">
      <c r="C2766" s="2003">
        <v>41996</v>
      </c>
      <c r="D2766" s="2002">
        <v>14.8</v>
      </c>
    </row>
    <row r="2767" spans="3:4">
      <c r="C2767" s="2003">
        <v>41997</v>
      </c>
      <c r="D2767" s="2002">
        <v>14.37</v>
      </c>
    </row>
    <row r="2768" spans="3:4">
      <c r="C2768" s="2003">
        <v>41999</v>
      </c>
      <c r="D2768" s="2002">
        <v>14.5</v>
      </c>
    </row>
    <row r="2769" spans="2:4">
      <c r="C2769" s="2003">
        <v>42002</v>
      </c>
      <c r="D2769" s="2002">
        <v>15.06</v>
      </c>
    </row>
    <row r="2770" spans="2:4">
      <c r="C2770" s="2003">
        <v>42003</v>
      </c>
      <c r="D2770" s="2002">
        <v>15.92</v>
      </c>
    </row>
    <row r="2771" spans="2:4">
      <c r="C2771" s="2003">
        <v>42004</v>
      </c>
      <c r="D2771" s="2002">
        <v>19.2</v>
      </c>
    </row>
    <row r="2772" spans="2:4">
      <c r="B2772" s="651">
        <v>15</v>
      </c>
      <c r="C2772" s="2003">
        <v>42006</v>
      </c>
      <c r="D2772" s="2002">
        <v>17.79</v>
      </c>
    </row>
    <row r="2773" spans="2:4">
      <c r="C2773" s="2003">
        <v>42009</v>
      </c>
      <c r="D2773" s="2002">
        <v>19.920000000000002</v>
      </c>
    </row>
    <row r="2774" spans="2:4">
      <c r="C2774" s="2003">
        <v>42010</v>
      </c>
      <c r="D2774" s="2002">
        <v>21.12</v>
      </c>
    </row>
    <row r="2775" spans="2:4">
      <c r="C2775" s="2003">
        <v>42011</v>
      </c>
      <c r="D2775" s="2002">
        <v>19.309999999999999</v>
      </c>
    </row>
    <row r="2776" spans="2:4">
      <c r="C2776" s="2003">
        <v>42012</v>
      </c>
      <c r="D2776" s="2002">
        <v>17.010000000000002</v>
      </c>
    </row>
    <row r="2777" spans="2:4">
      <c r="C2777" s="2003">
        <v>42013</v>
      </c>
      <c r="D2777" s="2002">
        <v>17.55</v>
      </c>
    </row>
    <row r="2778" spans="2:4">
      <c r="C2778" s="2003">
        <v>42016</v>
      </c>
      <c r="D2778" s="2002">
        <v>19.600000000000001</v>
      </c>
    </row>
    <row r="2779" spans="2:4">
      <c r="C2779" s="2003">
        <v>42017</v>
      </c>
      <c r="D2779" s="2002">
        <v>20.56</v>
      </c>
    </row>
    <row r="2780" spans="2:4">
      <c r="C2780" s="2003">
        <v>42018</v>
      </c>
      <c r="D2780" s="2002">
        <v>21.48</v>
      </c>
    </row>
    <row r="2781" spans="2:4">
      <c r="C2781" s="2003">
        <v>42019</v>
      </c>
      <c r="D2781" s="2002">
        <v>22.39</v>
      </c>
    </row>
    <row r="2782" spans="2:4">
      <c r="C2782" s="2003">
        <v>42020</v>
      </c>
      <c r="D2782" s="2002">
        <v>20.95</v>
      </c>
    </row>
    <row r="2783" spans="2:4">
      <c r="C2783" s="2003">
        <v>42024</v>
      </c>
      <c r="D2783" s="2002">
        <v>19.89</v>
      </c>
    </row>
    <row r="2784" spans="2:4">
      <c r="C2784" s="2003">
        <v>42025</v>
      </c>
      <c r="D2784" s="2002">
        <v>18.850000000000001</v>
      </c>
    </row>
    <row r="2785" spans="3:4">
      <c r="C2785" s="2003">
        <v>42026</v>
      </c>
      <c r="D2785" s="2002">
        <v>16.399999999999999</v>
      </c>
    </row>
    <row r="2786" spans="3:4">
      <c r="C2786" s="2003">
        <v>42027</v>
      </c>
      <c r="D2786" s="2002">
        <v>16.66</v>
      </c>
    </row>
    <row r="2787" spans="3:4">
      <c r="C2787" s="2003">
        <v>42030</v>
      </c>
      <c r="D2787" s="2002">
        <v>15.52</v>
      </c>
    </row>
    <row r="2788" spans="3:4">
      <c r="C2788" s="2003">
        <v>42031</v>
      </c>
      <c r="D2788" s="2002">
        <v>17.22</v>
      </c>
    </row>
    <row r="2789" spans="3:4">
      <c r="C2789" s="2003">
        <v>42032</v>
      </c>
      <c r="D2789" s="2002">
        <v>20.440000000000001</v>
      </c>
    </row>
    <row r="2790" spans="3:4">
      <c r="C2790" s="2003">
        <v>42033</v>
      </c>
      <c r="D2790" s="2002">
        <v>18.760000000000002</v>
      </c>
    </row>
    <row r="2791" spans="3:4">
      <c r="C2791" s="2003">
        <v>42034</v>
      </c>
      <c r="D2791" s="2002">
        <v>20.97</v>
      </c>
    </row>
    <row r="2792" spans="3:4">
      <c r="C2792" s="2003">
        <v>42037</v>
      </c>
      <c r="D2792" s="2002">
        <v>19.43</v>
      </c>
    </row>
    <row r="2793" spans="3:4">
      <c r="C2793" s="2003">
        <v>42038</v>
      </c>
      <c r="D2793" s="2002">
        <v>17.329999999999998</v>
      </c>
    </row>
    <row r="2794" spans="3:4">
      <c r="C2794" s="2003">
        <v>42039</v>
      </c>
      <c r="D2794" s="2002">
        <v>18.329999999999998</v>
      </c>
    </row>
    <row r="2795" spans="3:4">
      <c r="C2795" s="2003">
        <v>42040</v>
      </c>
      <c r="D2795" s="2002">
        <v>16.850000000000001</v>
      </c>
    </row>
    <row r="2796" spans="3:4">
      <c r="C2796" s="2003">
        <v>42041</v>
      </c>
      <c r="D2796" s="2002">
        <v>17.29</v>
      </c>
    </row>
    <row r="2797" spans="3:4">
      <c r="C2797" s="2003">
        <v>42044</v>
      </c>
      <c r="D2797" s="2002">
        <v>18.55</v>
      </c>
    </row>
    <row r="2798" spans="3:4">
      <c r="C2798" s="2003">
        <v>42045</v>
      </c>
      <c r="D2798" s="2002">
        <v>17.23</v>
      </c>
    </row>
    <row r="2799" spans="3:4">
      <c r="C2799" s="2003">
        <v>42046</v>
      </c>
      <c r="D2799" s="2002">
        <v>16.96</v>
      </c>
    </row>
    <row r="2800" spans="3:4">
      <c r="C2800" s="2003">
        <v>42047</v>
      </c>
      <c r="D2800" s="2002">
        <v>15.34</v>
      </c>
    </row>
    <row r="2801" spans="3:4">
      <c r="C2801" s="2003">
        <v>42048</v>
      </c>
      <c r="D2801" s="2002">
        <v>14.69</v>
      </c>
    </row>
    <row r="2802" spans="3:4">
      <c r="C2802" s="2003">
        <v>42052</v>
      </c>
      <c r="D2802" s="2002">
        <v>15.8</v>
      </c>
    </row>
    <row r="2803" spans="3:4">
      <c r="C2803" s="2003">
        <v>42053</v>
      </c>
      <c r="D2803" s="2002">
        <v>15.45</v>
      </c>
    </row>
    <row r="2804" spans="3:4">
      <c r="C2804" s="2003">
        <v>42054</v>
      </c>
      <c r="D2804" s="2002">
        <v>15.29</v>
      </c>
    </row>
    <row r="2805" spans="3:4">
      <c r="C2805" s="2003">
        <v>42055</v>
      </c>
      <c r="D2805" s="2002">
        <v>14.3</v>
      </c>
    </row>
    <row r="2806" spans="3:4">
      <c r="C2806" s="2003">
        <v>42058</v>
      </c>
      <c r="D2806" s="2002">
        <v>14.56</v>
      </c>
    </row>
    <row r="2807" spans="3:4">
      <c r="C2807" s="2003">
        <v>42059</v>
      </c>
      <c r="D2807" s="2002">
        <v>13.69</v>
      </c>
    </row>
    <row r="2808" spans="3:4">
      <c r="C2808" s="2003">
        <v>42060</v>
      </c>
      <c r="D2808" s="2002">
        <v>13.84</v>
      </c>
    </row>
    <row r="2809" spans="3:4">
      <c r="C2809" s="2003">
        <v>42061</v>
      </c>
      <c r="D2809" s="2002">
        <v>13.91</v>
      </c>
    </row>
    <row r="2810" spans="3:4">
      <c r="C2810" s="2003">
        <v>42062</v>
      </c>
      <c r="D2810" s="2002">
        <v>13.34</v>
      </c>
    </row>
    <row r="2811" spans="3:4">
      <c r="C2811" s="2003">
        <v>42065</v>
      </c>
      <c r="D2811" s="2002">
        <v>13.04</v>
      </c>
    </row>
    <row r="2812" spans="3:4">
      <c r="C2812" s="2003">
        <v>42066</v>
      </c>
      <c r="D2812" s="2002">
        <v>13.86</v>
      </c>
    </row>
    <row r="2813" spans="3:4">
      <c r="C2813" s="2003">
        <v>42067</v>
      </c>
      <c r="D2813" s="2002">
        <v>14.23</v>
      </c>
    </row>
    <row r="2814" spans="3:4">
      <c r="C2814" s="2003">
        <v>42068</v>
      </c>
      <c r="D2814" s="2002">
        <v>14.04</v>
      </c>
    </row>
    <row r="2815" spans="3:4">
      <c r="C2815" s="2003">
        <v>42069</v>
      </c>
      <c r="D2815" s="2002">
        <v>15.2</v>
      </c>
    </row>
    <row r="2816" spans="3:4">
      <c r="C2816" s="2003">
        <v>42072</v>
      </c>
      <c r="D2816" s="2002">
        <v>15.06</v>
      </c>
    </row>
    <row r="2817" spans="3:4">
      <c r="C2817" s="2003">
        <v>42073</v>
      </c>
      <c r="D2817" s="2002">
        <v>16.690000000000001</v>
      </c>
    </row>
    <row r="2818" spans="3:4">
      <c r="C2818" s="2003">
        <v>42074</v>
      </c>
      <c r="D2818" s="2002">
        <v>16.87</v>
      </c>
    </row>
    <row r="2819" spans="3:4">
      <c r="C2819" s="2003">
        <v>42075</v>
      </c>
      <c r="D2819" s="2002">
        <v>15.42</v>
      </c>
    </row>
    <row r="2820" spans="3:4">
      <c r="C2820" s="2003">
        <v>42076</v>
      </c>
      <c r="D2820" s="2002">
        <v>16</v>
      </c>
    </row>
    <row r="2821" spans="3:4">
      <c r="C2821" s="2003">
        <v>42079</v>
      </c>
      <c r="D2821" s="2002">
        <v>15.61</v>
      </c>
    </row>
    <row r="2822" spans="3:4">
      <c r="C2822" s="2003">
        <v>42080</v>
      </c>
      <c r="D2822" s="2002">
        <v>15.66</v>
      </c>
    </row>
    <row r="2823" spans="3:4">
      <c r="C2823" s="2003">
        <v>42081</v>
      </c>
      <c r="D2823" s="2002">
        <v>13.97</v>
      </c>
    </row>
    <row r="2824" spans="3:4">
      <c r="C2824" s="2003">
        <v>42082</v>
      </c>
      <c r="D2824" s="2002">
        <v>14.07</v>
      </c>
    </row>
    <row r="2825" spans="3:4">
      <c r="C2825" s="2003">
        <v>42083</v>
      </c>
      <c r="D2825" s="2002">
        <v>13.02</v>
      </c>
    </row>
    <row r="2826" spans="3:4">
      <c r="C2826" s="2003">
        <v>42086</v>
      </c>
      <c r="D2826" s="2002">
        <v>13.41</v>
      </c>
    </row>
    <row r="2827" spans="3:4">
      <c r="C2827" s="2003">
        <v>42087</v>
      </c>
      <c r="D2827" s="2002">
        <v>13.62</v>
      </c>
    </row>
    <row r="2828" spans="3:4">
      <c r="C2828" s="2003">
        <v>42088</v>
      </c>
      <c r="D2828" s="2002">
        <v>15.44</v>
      </c>
    </row>
    <row r="2829" spans="3:4">
      <c r="C2829" s="2003">
        <v>42089</v>
      </c>
      <c r="D2829" s="2002">
        <v>15.8</v>
      </c>
    </row>
    <row r="2830" spans="3:4">
      <c r="C2830" s="2003">
        <v>42090</v>
      </c>
      <c r="D2830" s="2002">
        <v>15.07</v>
      </c>
    </row>
    <row r="2831" spans="3:4">
      <c r="C2831" s="2003">
        <v>42093</v>
      </c>
      <c r="D2831" s="2002">
        <v>14.51</v>
      </c>
    </row>
    <row r="2832" spans="3:4">
      <c r="C2832" s="2003">
        <v>42094</v>
      </c>
      <c r="D2832" s="2002">
        <v>15.29</v>
      </c>
    </row>
    <row r="2833" spans="3:4">
      <c r="C2833" s="2003">
        <v>42095</v>
      </c>
      <c r="D2833" s="2002">
        <v>15.11</v>
      </c>
    </row>
    <row r="2834" spans="3:4">
      <c r="C2834" s="2003">
        <v>42096</v>
      </c>
      <c r="D2834" s="2002">
        <v>14.67</v>
      </c>
    </row>
    <row r="2835" spans="3:4">
      <c r="C2835" s="2003">
        <v>42100</v>
      </c>
      <c r="D2835" s="2002">
        <v>14.74</v>
      </c>
    </row>
    <row r="2836" spans="3:4">
      <c r="C2836" s="2003">
        <v>42101</v>
      </c>
      <c r="D2836" s="2002">
        <v>14.78</v>
      </c>
    </row>
    <row r="2837" spans="3:4">
      <c r="C2837" s="2003">
        <v>42102</v>
      </c>
      <c r="D2837" s="2002">
        <v>13.98</v>
      </c>
    </row>
    <row r="2838" spans="3:4">
      <c r="C2838" s="2003">
        <v>42103</v>
      </c>
      <c r="D2838" s="2002">
        <v>13.09</v>
      </c>
    </row>
    <row r="2839" spans="3:4">
      <c r="C2839" s="2003">
        <v>42104</v>
      </c>
      <c r="D2839" s="2002">
        <v>12.58</v>
      </c>
    </row>
    <row r="2840" spans="3:4">
      <c r="C2840" s="2003">
        <v>42107</v>
      </c>
      <c r="D2840" s="2002">
        <v>13.94</v>
      </c>
    </row>
    <row r="2841" spans="3:4">
      <c r="C2841" s="2003">
        <v>42108</v>
      </c>
      <c r="D2841" s="2002">
        <v>13.67</v>
      </c>
    </row>
    <row r="2842" spans="3:4">
      <c r="C2842" s="2003">
        <v>42109</v>
      </c>
      <c r="D2842" s="2002">
        <v>12.84</v>
      </c>
    </row>
    <row r="2843" spans="3:4">
      <c r="C2843" s="2003">
        <v>42110</v>
      </c>
      <c r="D2843" s="2002">
        <v>12.6</v>
      </c>
    </row>
    <row r="2844" spans="3:4">
      <c r="C2844" s="2003">
        <v>42111</v>
      </c>
      <c r="D2844" s="2002">
        <v>13.89</v>
      </c>
    </row>
    <row r="2845" spans="3:4">
      <c r="C2845" s="2003">
        <v>42114</v>
      </c>
      <c r="D2845" s="2002">
        <v>13.3</v>
      </c>
    </row>
    <row r="2846" spans="3:4">
      <c r="C2846" s="2003">
        <v>42115</v>
      </c>
      <c r="D2846" s="2002">
        <v>13.25</v>
      </c>
    </row>
    <row r="2847" spans="3:4">
      <c r="C2847" s="2003">
        <v>42116</v>
      </c>
      <c r="D2847" s="2002">
        <v>12.71</v>
      </c>
    </row>
    <row r="2848" spans="3:4">
      <c r="C2848" s="2003">
        <v>42117</v>
      </c>
      <c r="D2848" s="2002">
        <v>12.48</v>
      </c>
    </row>
    <row r="2849" spans="3:4">
      <c r="C2849" s="2003">
        <v>42118</v>
      </c>
      <c r="D2849" s="2002">
        <v>12.29</v>
      </c>
    </row>
    <row r="2850" spans="3:4">
      <c r="C2850" s="2003">
        <v>42121</v>
      </c>
      <c r="D2850" s="2002">
        <v>13.12</v>
      </c>
    </row>
    <row r="2851" spans="3:4">
      <c r="C2851" s="2003">
        <v>42122</v>
      </c>
      <c r="D2851" s="2002">
        <v>12.41</v>
      </c>
    </row>
    <row r="2852" spans="3:4">
      <c r="C2852" s="2003">
        <v>42123</v>
      </c>
      <c r="D2852" s="2002">
        <v>13.39</v>
      </c>
    </row>
    <row r="2853" spans="3:4">
      <c r="C2853" s="2003">
        <v>42124</v>
      </c>
      <c r="D2853" s="2002">
        <v>14.55</v>
      </c>
    </row>
    <row r="2854" spans="3:4">
      <c r="C2854" s="2003">
        <v>42125</v>
      </c>
      <c r="D2854" s="2002">
        <v>12.7</v>
      </c>
    </row>
    <row r="2855" spans="3:4">
      <c r="C2855" s="2003">
        <v>42128</v>
      </c>
      <c r="D2855" s="2002">
        <v>12.85</v>
      </c>
    </row>
    <row r="2856" spans="3:4">
      <c r="C2856" s="2003">
        <v>42129</v>
      </c>
      <c r="D2856" s="2002">
        <v>14.31</v>
      </c>
    </row>
    <row r="2857" spans="3:4">
      <c r="C2857" s="2003">
        <v>42130</v>
      </c>
      <c r="D2857" s="2002">
        <v>15.15</v>
      </c>
    </row>
    <row r="2858" spans="3:4">
      <c r="C2858" s="2003">
        <v>42131</v>
      </c>
      <c r="D2858" s="2002">
        <v>15.13</v>
      </c>
    </row>
    <row r="2859" spans="3:4">
      <c r="C2859" s="2003">
        <v>42132</v>
      </c>
      <c r="D2859" s="2002">
        <v>12.86</v>
      </c>
    </row>
    <row r="2860" spans="3:4">
      <c r="C2860" s="2003">
        <v>42135</v>
      </c>
      <c r="D2860" s="2002">
        <v>13.85</v>
      </c>
    </row>
    <row r="2861" spans="3:4">
      <c r="C2861" s="2003">
        <v>42136</v>
      </c>
      <c r="D2861" s="2002">
        <v>13.86</v>
      </c>
    </row>
    <row r="2862" spans="3:4">
      <c r="C2862" s="2003">
        <v>42137</v>
      </c>
      <c r="D2862" s="2002">
        <v>13.76</v>
      </c>
    </row>
    <row r="2863" spans="3:4">
      <c r="C2863" s="2003">
        <v>42138</v>
      </c>
      <c r="D2863" s="2002">
        <v>12.74</v>
      </c>
    </row>
    <row r="2864" spans="3:4">
      <c r="C2864" s="2003">
        <v>42139</v>
      </c>
      <c r="D2864" s="2002">
        <v>12.38</v>
      </c>
    </row>
    <row r="2865" spans="3:4">
      <c r="C2865" s="2003">
        <v>42142</v>
      </c>
      <c r="D2865" s="2002">
        <v>12.73</v>
      </c>
    </row>
    <row r="2866" spans="3:4">
      <c r="C2866" s="2003">
        <v>42143</v>
      </c>
      <c r="D2866" s="2002">
        <v>12.85</v>
      </c>
    </row>
    <row r="2867" spans="3:4">
      <c r="C2867" s="2003">
        <v>42144</v>
      </c>
      <c r="D2867" s="2002">
        <v>12.88</v>
      </c>
    </row>
    <row r="2868" spans="3:4">
      <c r="C2868" s="2003">
        <v>42145</v>
      </c>
      <c r="D2868" s="2002">
        <v>12.11</v>
      </c>
    </row>
    <row r="2869" spans="3:4">
      <c r="C2869" s="2003">
        <v>42146</v>
      </c>
      <c r="D2869" s="2002">
        <v>12.13</v>
      </c>
    </row>
    <row r="2870" spans="3:4">
      <c r="C2870" s="2003">
        <v>42150</v>
      </c>
      <c r="D2870" s="2002">
        <v>14.06</v>
      </c>
    </row>
    <row r="2871" spans="3:4">
      <c r="C2871" s="2003">
        <v>42151</v>
      </c>
      <c r="D2871" s="2002">
        <v>13.27</v>
      </c>
    </row>
    <row r="2872" spans="3:4">
      <c r="C2872" s="2003">
        <v>42152</v>
      </c>
      <c r="D2872" s="2002">
        <v>13.31</v>
      </c>
    </row>
    <row r="2873" spans="3:4">
      <c r="C2873" s="2003">
        <v>42153</v>
      </c>
      <c r="D2873" s="2002">
        <v>13.84</v>
      </c>
    </row>
    <row r="2874" spans="3:4">
      <c r="C2874" s="2003">
        <v>42156</v>
      </c>
      <c r="D2874" s="2002">
        <v>13.97</v>
      </c>
    </row>
    <row r="2875" spans="3:4">
      <c r="C2875" s="2003">
        <v>42157</v>
      </c>
      <c r="D2875" s="2002">
        <v>14.24</v>
      </c>
    </row>
    <row r="2876" spans="3:4">
      <c r="C2876" s="2003">
        <v>42158</v>
      </c>
      <c r="D2876" s="2002">
        <v>13.66</v>
      </c>
    </row>
    <row r="2877" spans="3:4">
      <c r="C2877" s="2003">
        <v>42159</v>
      </c>
      <c r="D2877" s="2002">
        <v>14.71</v>
      </c>
    </row>
    <row r="2878" spans="3:4">
      <c r="C2878" s="2003">
        <v>42160</v>
      </c>
      <c r="D2878" s="2002">
        <v>14.21</v>
      </c>
    </row>
    <row r="2879" spans="3:4">
      <c r="C2879" s="2003">
        <v>42163</v>
      </c>
      <c r="D2879" s="2002">
        <v>15.29</v>
      </c>
    </row>
    <row r="2880" spans="3:4">
      <c r="C2880" s="2003">
        <v>42164</v>
      </c>
      <c r="D2880" s="2002">
        <v>14.47</v>
      </c>
    </row>
    <row r="2881" spans="3:4">
      <c r="C2881" s="2003">
        <v>42165</v>
      </c>
      <c r="D2881" s="2002">
        <v>13.22</v>
      </c>
    </row>
    <row r="2882" spans="3:4">
      <c r="C2882" s="2003">
        <v>42166</v>
      </c>
      <c r="D2882" s="2002">
        <v>12.85</v>
      </c>
    </row>
    <row r="2883" spans="3:4">
      <c r="C2883" s="2003">
        <v>42167</v>
      </c>
      <c r="D2883" s="2002">
        <v>13.78</v>
      </c>
    </row>
    <row r="2884" spans="3:4">
      <c r="C2884" s="2003">
        <v>42170</v>
      </c>
      <c r="D2884" s="2002">
        <v>15.39</v>
      </c>
    </row>
    <row r="2885" spans="3:4">
      <c r="C2885" s="2003">
        <v>42171</v>
      </c>
      <c r="D2885" s="2002">
        <v>14.81</v>
      </c>
    </row>
    <row r="2886" spans="3:4">
      <c r="C2886" s="2003">
        <v>42172</v>
      </c>
      <c r="D2886" s="2002">
        <v>14.5</v>
      </c>
    </row>
    <row r="2887" spans="3:4">
      <c r="C2887" s="2003">
        <v>42173</v>
      </c>
      <c r="D2887" s="2002">
        <v>13.19</v>
      </c>
    </row>
    <row r="2888" spans="3:4">
      <c r="C2888" s="2003">
        <v>42174</v>
      </c>
      <c r="D2888" s="2002">
        <v>13.96</v>
      </c>
    </row>
    <row r="2889" spans="3:4">
      <c r="C2889" s="2003">
        <v>42177</v>
      </c>
      <c r="D2889" s="2002">
        <v>12.74</v>
      </c>
    </row>
    <row r="2890" spans="3:4">
      <c r="C2890" s="2003">
        <v>42178</v>
      </c>
      <c r="D2890" s="2002">
        <v>12.11</v>
      </c>
    </row>
    <row r="2891" spans="3:4">
      <c r="C2891" s="2003">
        <v>42179</v>
      </c>
      <c r="D2891" s="2002">
        <v>13.26</v>
      </c>
    </row>
    <row r="2892" spans="3:4">
      <c r="C2892" s="2003">
        <v>42180</v>
      </c>
      <c r="D2892" s="2002">
        <v>14.01</v>
      </c>
    </row>
    <row r="2893" spans="3:4">
      <c r="C2893" s="2003">
        <v>42181</v>
      </c>
      <c r="D2893" s="2002">
        <v>14.02</v>
      </c>
    </row>
    <row r="2894" spans="3:4">
      <c r="C2894" s="2003">
        <v>42184</v>
      </c>
      <c r="D2894" s="2002">
        <v>18.850000000000001</v>
      </c>
    </row>
    <row r="2895" spans="3:4">
      <c r="C2895" s="2003">
        <v>42185</v>
      </c>
      <c r="D2895" s="2002">
        <v>18.23</v>
      </c>
    </row>
    <row r="2896" spans="3:4">
      <c r="C2896" s="2003">
        <v>42186</v>
      </c>
      <c r="D2896" s="2002">
        <v>16.09</v>
      </c>
    </row>
    <row r="2897" spans="3:4">
      <c r="C2897" s="2003">
        <v>42187</v>
      </c>
      <c r="D2897" s="2002">
        <v>16.79</v>
      </c>
    </row>
    <row r="2898" spans="3:4">
      <c r="C2898" s="2003">
        <v>42191</v>
      </c>
      <c r="D2898" s="2002">
        <v>17.010000000000002</v>
      </c>
    </row>
    <row r="2899" spans="3:4">
      <c r="C2899" s="2003">
        <v>42192</v>
      </c>
      <c r="D2899" s="2002">
        <v>16.09</v>
      </c>
    </row>
    <row r="2900" spans="3:4">
      <c r="C2900" s="2003">
        <v>42193</v>
      </c>
      <c r="D2900" s="2002">
        <v>19.66</v>
      </c>
    </row>
    <row r="2901" spans="3:4">
      <c r="C2901" s="2003">
        <v>42194</v>
      </c>
      <c r="D2901" s="2002">
        <v>19.97</v>
      </c>
    </row>
    <row r="2902" spans="3:4">
      <c r="C2902" s="2003">
        <v>42195</v>
      </c>
      <c r="D2902" s="2002">
        <v>16.829999999999998</v>
      </c>
    </row>
    <row r="2903" spans="3:4">
      <c r="C2903" s="2003">
        <v>42198</v>
      </c>
      <c r="D2903" s="2002">
        <v>13.9</v>
      </c>
    </row>
    <row r="2904" spans="3:4">
      <c r="C2904" s="2003">
        <v>42199</v>
      </c>
      <c r="D2904" s="2002">
        <v>13.37</v>
      </c>
    </row>
    <row r="2905" spans="3:4">
      <c r="C2905" s="2003">
        <v>42200</v>
      </c>
      <c r="D2905" s="2002">
        <v>13.23</v>
      </c>
    </row>
    <row r="2906" spans="3:4">
      <c r="C2906" s="2003">
        <v>42201</v>
      </c>
      <c r="D2906" s="2002">
        <v>12.11</v>
      </c>
    </row>
    <row r="2907" spans="3:4">
      <c r="C2907" s="2003">
        <v>42202</v>
      </c>
      <c r="D2907" s="2002">
        <v>11.95</v>
      </c>
    </row>
    <row r="2908" spans="3:4">
      <c r="C2908" s="2003">
        <v>42205</v>
      </c>
      <c r="D2908" s="2002">
        <v>12.25</v>
      </c>
    </row>
    <row r="2909" spans="3:4">
      <c r="C2909" s="2003">
        <v>42206</v>
      </c>
      <c r="D2909" s="2002">
        <v>12.22</v>
      </c>
    </row>
    <row r="2910" spans="3:4">
      <c r="C2910" s="2003">
        <v>42207</v>
      </c>
      <c r="D2910" s="2002">
        <v>12.12</v>
      </c>
    </row>
    <row r="2911" spans="3:4">
      <c r="C2911" s="2003">
        <v>42208</v>
      </c>
      <c r="D2911" s="2002">
        <v>12.64</v>
      </c>
    </row>
    <row r="2912" spans="3:4">
      <c r="C2912" s="2003">
        <v>42209</v>
      </c>
      <c r="D2912" s="2002">
        <v>13.74</v>
      </c>
    </row>
    <row r="2913" spans="3:4">
      <c r="C2913" s="2003">
        <v>42212</v>
      </c>
      <c r="D2913" s="2002">
        <v>15.6</v>
      </c>
    </row>
    <row r="2914" spans="3:4">
      <c r="C2914" s="2003">
        <v>42213</v>
      </c>
      <c r="D2914" s="2002">
        <v>13.44</v>
      </c>
    </row>
    <row r="2915" spans="3:4">
      <c r="C2915" s="2003">
        <v>42214</v>
      </c>
      <c r="D2915" s="2002">
        <v>12.5</v>
      </c>
    </row>
    <row r="2916" spans="3:4">
      <c r="C2916" s="2003">
        <v>42215</v>
      </c>
      <c r="D2916" s="2002">
        <v>12.13</v>
      </c>
    </row>
    <row r="2917" spans="3:4">
      <c r="C2917" s="2003">
        <v>42216</v>
      </c>
      <c r="D2917" s="2002">
        <v>12.12</v>
      </c>
    </row>
    <row r="2918" spans="3:4">
      <c r="C2918" s="2003">
        <v>42219</v>
      </c>
      <c r="D2918" s="2002">
        <v>12.56</v>
      </c>
    </row>
    <row r="2919" spans="3:4">
      <c r="C2919" s="2003">
        <v>42220</v>
      </c>
      <c r="D2919" s="2002">
        <v>13</v>
      </c>
    </row>
    <row r="2920" spans="3:4">
      <c r="C2920" s="2003">
        <v>42221</v>
      </c>
      <c r="D2920" s="2002">
        <v>12.51</v>
      </c>
    </row>
    <row r="2921" spans="3:4">
      <c r="C2921" s="2003">
        <v>42222</v>
      </c>
      <c r="D2921" s="2002">
        <v>13.77</v>
      </c>
    </row>
    <row r="2922" spans="3:4">
      <c r="C2922" s="2003">
        <v>42223</v>
      </c>
      <c r="D2922" s="2002">
        <v>13.39</v>
      </c>
    </row>
    <row r="2923" spans="3:4">
      <c r="C2923" s="2003">
        <v>42226</v>
      </c>
      <c r="D2923" s="2002">
        <v>12.23</v>
      </c>
    </row>
    <row r="2924" spans="3:4">
      <c r="C2924" s="2003">
        <v>42227</v>
      </c>
      <c r="D2924" s="2002">
        <v>13.71</v>
      </c>
    </row>
    <row r="2925" spans="3:4">
      <c r="C2925" s="2003">
        <v>42228</v>
      </c>
      <c r="D2925" s="2002">
        <v>13.61</v>
      </c>
    </row>
    <row r="2926" spans="3:4">
      <c r="C2926" s="2003">
        <v>42229</v>
      </c>
      <c r="D2926" s="2002">
        <v>13.49</v>
      </c>
    </row>
    <row r="2927" spans="3:4">
      <c r="C2927" s="2003">
        <v>42230</v>
      </c>
      <c r="D2927" s="2002">
        <v>12.83</v>
      </c>
    </row>
    <row r="2928" spans="3:4">
      <c r="C2928" s="2003">
        <v>42233</v>
      </c>
      <c r="D2928" s="2002">
        <v>13.02</v>
      </c>
    </row>
    <row r="2929" spans="3:4">
      <c r="C2929" s="2003">
        <v>42234</v>
      </c>
      <c r="D2929" s="2002">
        <v>13.79</v>
      </c>
    </row>
    <row r="2930" spans="3:4">
      <c r="C2930" s="2003">
        <v>42235</v>
      </c>
      <c r="D2930" s="2002">
        <v>15.25</v>
      </c>
    </row>
    <row r="2931" spans="3:4">
      <c r="C2931" s="2003">
        <v>42236</v>
      </c>
      <c r="D2931" s="2002">
        <v>19.14</v>
      </c>
    </row>
    <row r="2932" spans="3:4">
      <c r="C2932" s="2003">
        <v>42237</v>
      </c>
      <c r="D2932" s="2002">
        <v>28.03</v>
      </c>
    </row>
    <row r="2933" spans="3:4">
      <c r="C2933" s="2003">
        <v>42240</v>
      </c>
      <c r="D2933" s="2002">
        <v>40.74</v>
      </c>
    </row>
    <row r="2934" spans="3:4">
      <c r="C2934" s="2003">
        <v>42241</v>
      </c>
      <c r="D2934" s="2002">
        <v>36.020000000000003</v>
      </c>
    </row>
    <row r="2935" spans="3:4">
      <c r="C2935" s="2003">
        <v>42242</v>
      </c>
      <c r="D2935" s="2002">
        <v>30.32</v>
      </c>
    </row>
    <row r="2936" spans="3:4">
      <c r="C2936" s="2003">
        <v>42243</v>
      </c>
      <c r="D2936" s="2002">
        <v>26.1</v>
      </c>
    </row>
    <row r="2937" spans="3:4">
      <c r="C2937" s="2003">
        <v>42244</v>
      </c>
      <c r="D2937" s="2002">
        <v>26.05</v>
      </c>
    </row>
    <row r="2938" spans="3:4">
      <c r="C2938" s="2003">
        <v>42247</v>
      </c>
      <c r="D2938" s="2002">
        <v>28.43</v>
      </c>
    </row>
    <row r="2939" spans="3:4">
      <c r="C2939" s="2003">
        <v>42248</v>
      </c>
      <c r="D2939" s="2002">
        <v>31.4</v>
      </c>
    </row>
    <row r="2940" spans="3:4">
      <c r="C2940" s="2003">
        <v>42249</v>
      </c>
      <c r="D2940" s="2002">
        <v>26.09</v>
      </c>
    </row>
    <row r="2941" spans="3:4">
      <c r="C2941" s="2003">
        <v>42250</v>
      </c>
      <c r="D2941" s="2002">
        <v>25.61</v>
      </c>
    </row>
    <row r="2942" spans="3:4">
      <c r="C2942" s="2003">
        <v>42251</v>
      </c>
      <c r="D2942" s="2002">
        <v>27.8</v>
      </c>
    </row>
    <row r="2943" spans="3:4">
      <c r="C2943" s="2003">
        <v>42255</v>
      </c>
      <c r="D2943" s="2002">
        <v>24.9</v>
      </c>
    </row>
    <row r="2944" spans="3:4">
      <c r="C2944" s="2003">
        <v>42256</v>
      </c>
      <c r="D2944" s="2002">
        <v>26.23</v>
      </c>
    </row>
    <row r="2945" spans="3:4">
      <c r="C2945" s="2003">
        <v>42257</v>
      </c>
      <c r="D2945" s="2002">
        <v>24.37</v>
      </c>
    </row>
    <row r="2946" spans="3:4">
      <c r="C2946" s="2003">
        <v>42258</v>
      </c>
      <c r="D2946" s="2002">
        <v>23.2</v>
      </c>
    </row>
    <row r="2947" spans="3:4">
      <c r="C2947" s="2003">
        <v>42261</v>
      </c>
      <c r="D2947" s="2002">
        <v>24.25</v>
      </c>
    </row>
    <row r="2948" spans="3:4">
      <c r="C2948" s="2003">
        <v>42262</v>
      </c>
      <c r="D2948" s="2002">
        <v>22.54</v>
      </c>
    </row>
    <row r="2949" spans="3:4">
      <c r="C2949" s="2003">
        <v>42263</v>
      </c>
      <c r="D2949" s="2002">
        <v>21.35</v>
      </c>
    </row>
    <row r="2950" spans="3:4">
      <c r="C2950" s="2003">
        <v>42264</v>
      </c>
      <c r="D2950" s="2002">
        <v>21.14</v>
      </c>
    </row>
    <row r="2951" spans="3:4">
      <c r="C2951" s="2003">
        <v>42265</v>
      </c>
      <c r="D2951" s="2002">
        <v>22.28</v>
      </c>
    </row>
    <row r="2952" spans="3:4">
      <c r="C2952" s="2003">
        <v>42268</v>
      </c>
      <c r="D2952" s="2002">
        <v>20.14</v>
      </c>
    </row>
    <row r="2953" spans="3:4">
      <c r="C2953" s="2003">
        <v>42269</v>
      </c>
      <c r="D2953" s="2002">
        <v>22.44</v>
      </c>
    </row>
    <row r="2954" spans="3:4">
      <c r="C2954" s="2003">
        <v>42270</v>
      </c>
      <c r="D2954" s="2002">
        <v>22.13</v>
      </c>
    </row>
    <row r="2955" spans="3:4">
      <c r="C2955" s="2003">
        <v>42271</v>
      </c>
      <c r="D2955" s="2002">
        <v>23.47</v>
      </c>
    </row>
    <row r="2956" spans="3:4">
      <c r="C2956" s="2003">
        <v>42272</v>
      </c>
      <c r="D2956" s="2002">
        <v>23.62</v>
      </c>
    </row>
    <row r="2957" spans="3:4">
      <c r="C2957" s="2003">
        <v>42275</v>
      </c>
      <c r="D2957" s="2002">
        <v>27.63</v>
      </c>
    </row>
    <row r="2958" spans="3:4">
      <c r="C2958" s="2003">
        <v>42276</v>
      </c>
      <c r="D2958" s="2002">
        <v>26.83</v>
      </c>
    </row>
    <row r="2959" spans="3:4">
      <c r="C2959" s="2003">
        <v>42277</v>
      </c>
      <c r="D2959" s="2002">
        <v>24.5</v>
      </c>
    </row>
    <row r="2960" spans="3:4">
      <c r="C2960" s="2003">
        <v>42278</v>
      </c>
      <c r="D2960" s="2002">
        <v>22.55</v>
      </c>
    </row>
    <row r="2961" spans="3:4">
      <c r="C2961" s="2003">
        <v>42279</v>
      </c>
      <c r="D2961" s="2002">
        <v>20.94</v>
      </c>
    </row>
    <row r="2962" spans="3:4">
      <c r="C2962" s="2003">
        <v>42282</v>
      </c>
      <c r="D2962" s="2002">
        <v>19.54</v>
      </c>
    </row>
    <row r="2963" spans="3:4">
      <c r="C2963" s="2003">
        <v>42283</v>
      </c>
      <c r="D2963" s="2002">
        <v>19.399999999999999</v>
      </c>
    </row>
    <row r="2964" spans="3:4">
      <c r="C2964" s="2003">
        <v>42284</v>
      </c>
      <c r="D2964" s="2002">
        <v>18.399999999999999</v>
      </c>
    </row>
    <row r="2965" spans="3:4">
      <c r="C2965" s="2003">
        <v>42285</v>
      </c>
      <c r="D2965" s="2002">
        <v>17.420000000000002</v>
      </c>
    </row>
    <row r="2966" spans="3:4">
      <c r="C2966" s="2003">
        <v>42286</v>
      </c>
      <c r="D2966" s="2002">
        <v>17.079999999999998</v>
      </c>
    </row>
    <row r="2967" spans="3:4">
      <c r="C2967" s="2003">
        <v>42289</v>
      </c>
      <c r="D2967" s="2002">
        <v>16.170000000000002</v>
      </c>
    </row>
    <row r="2968" spans="3:4">
      <c r="C2968" s="2003">
        <v>42290</v>
      </c>
      <c r="D2968" s="2002">
        <v>17.670000000000002</v>
      </c>
    </row>
    <row r="2969" spans="3:4">
      <c r="C2969" s="2003">
        <v>42291</v>
      </c>
      <c r="D2969" s="2002">
        <v>18.03</v>
      </c>
    </row>
    <row r="2970" spans="3:4">
      <c r="C2970" s="2003">
        <v>42292</v>
      </c>
      <c r="D2970" s="2002">
        <v>16.05</v>
      </c>
    </row>
    <row r="2971" spans="3:4">
      <c r="C2971" s="2003">
        <v>42293</v>
      </c>
      <c r="D2971" s="2002">
        <v>15.05</v>
      </c>
    </row>
    <row r="2972" spans="3:4">
      <c r="C2972" s="2003">
        <v>42296</v>
      </c>
      <c r="D2972" s="2002">
        <v>14.98</v>
      </c>
    </row>
    <row r="2973" spans="3:4">
      <c r="C2973" s="2003">
        <v>42297</v>
      </c>
      <c r="D2973" s="2002">
        <v>15.75</v>
      </c>
    </row>
    <row r="2974" spans="3:4">
      <c r="C2974" s="2003">
        <v>42298</v>
      </c>
      <c r="D2974" s="2002">
        <v>16.7</v>
      </c>
    </row>
    <row r="2975" spans="3:4">
      <c r="C2975" s="2003">
        <v>42299</v>
      </c>
      <c r="D2975" s="2002">
        <v>14.45</v>
      </c>
    </row>
    <row r="2976" spans="3:4">
      <c r="C2976" s="2003">
        <v>42300</v>
      </c>
      <c r="D2976" s="2002">
        <v>14.46</v>
      </c>
    </row>
    <row r="2977" spans="3:4">
      <c r="C2977" s="2003">
        <v>42303</v>
      </c>
      <c r="D2977" s="2002">
        <v>15.29</v>
      </c>
    </row>
    <row r="2978" spans="3:4">
      <c r="C2978" s="2003">
        <v>42304</v>
      </c>
      <c r="D2978" s="2002">
        <v>15.43</v>
      </c>
    </row>
    <row r="2979" spans="3:4">
      <c r="C2979" s="2003">
        <v>42305</v>
      </c>
      <c r="D2979" s="2002">
        <v>14.33</v>
      </c>
    </row>
    <row r="2980" spans="3:4">
      <c r="C2980" s="2003">
        <v>42306</v>
      </c>
      <c r="D2980" s="2002">
        <v>14.61</v>
      </c>
    </row>
    <row r="2981" spans="3:4">
      <c r="C2981" s="2003">
        <v>42307</v>
      </c>
      <c r="D2981" s="2002">
        <v>15.07</v>
      </c>
    </row>
    <row r="2982" spans="3:4">
      <c r="C2982" s="2003">
        <v>42310</v>
      </c>
      <c r="D2982" s="2002">
        <v>14.15</v>
      </c>
    </row>
    <row r="2983" spans="3:4">
      <c r="C2983" s="2003">
        <v>42311</v>
      </c>
      <c r="D2983" s="2002">
        <v>14.54</v>
      </c>
    </row>
    <row r="2984" spans="3:4">
      <c r="C2984" s="2003">
        <v>42312</v>
      </c>
      <c r="D2984" s="2002">
        <v>15.51</v>
      </c>
    </row>
    <row r="2985" spans="3:4">
      <c r="C2985" s="2003">
        <v>42313</v>
      </c>
      <c r="D2985" s="2002">
        <v>15.05</v>
      </c>
    </row>
    <row r="2986" spans="3:4">
      <c r="C2986" s="2003">
        <v>42314</v>
      </c>
      <c r="D2986" s="2002">
        <v>14.33</v>
      </c>
    </row>
    <row r="2987" spans="3:4">
      <c r="C2987" s="2003">
        <v>42317</v>
      </c>
      <c r="D2987" s="2002">
        <v>16.52</v>
      </c>
    </row>
    <row r="2988" spans="3:4">
      <c r="C2988" s="2003">
        <v>42318</v>
      </c>
      <c r="D2988" s="2002">
        <v>15.29</v>
      </c>
    </row>
    <row r="2989" spans="3:4">
      <c r="C2989" s="2003">
        <v>42319</v>
      </c>
      <c r="D2989" s="2002">
        <v>16.059999999999999</v>
      </c>
    </row>
    <row r="2990" spans="3:4">
      <c r="C2990" s="2003">
        <v>42320</v>
      </c>
      <c r="D2990" s="2002">
        <v>18.37</v>
      </c>
    </row>
    <row r="2991" spans="3:4">
      <c r="C2991" s="2003">
        <v>42321</v>
      </c>
      <c r="D2991" s="2002">
        <v>20.079999999999998</v>
      </c>
    </row>
    <row r="2992" spans="3:4">
      <c r="C2992" s="2003">
        <v>42324</v>
      </c>
      <c r="D2992" s="2002">
        <v>18.16</v>
      </c>
    </row>
    <row r="2993" spans="3:4">
      <c r="C2993" s="2003">
        <v>42325</v>
      </c>
      <c r="D2993" s="2002">
        <v>18.84</v>
      </c>
    </row>
    <row r="2994" spans="3:4">
      <c r="C2994" s="2003">
        <v>42326</v>
      </c>
      <c r="D2994" s="2002">
        <v>16.850000000000001</v>
      </c>
    </row>
    <row r="2995" spans="3:4">
      <c r="C2995" s="2003">
        <v>42327</v>
      </c>
      <c r="D2995" s="2002">
        <v>16.989999999999998</v>
      </c>
    </row>
    <row r="2996" spans="3:4">
      <c r="C2996" s="2003">
        <v>42328</v>
      </c>
      <c r="D2996" s="2002">
        <v>15.47</v>
      </c>
    </row>
    <row r="2997" spans="3:4">
      <c r="C2997" s="2003">
        <v>42331</v>
      </c>
      <c r="D2997" s="2002">
        <v>15.62</v>
      </c>
    </row>
    <row r="2998" spans="3:4">
      <c r="C2998" s="2003">
        <v>42332</v>
      </c>
      <c r="D2998" s="2002">
        <v>15.93</v>
      </c>
    </row>
    <row r="2999" spans="3:4">
      <c r="C2999" s="2003">
        <v>42333</v>
      </c>
      <c r="D2999" s="2002">
        <v>15.19</v>
      </c>
    </row>
    <row r="3000" spans="3:4">
      <c r="C3000" s="2003">
        <v>42335</v>
      </c>
      <c r="D3000" s="2002">
        <v>15.12</v>
      </c>
    </row>
    <row r="3001" spans="3:4">
      <c r="C3001" s="2003">
        <v>42338</v>
      </c>
      <c r="D3001" s="2002">
        <v>16.13</v>
      </c>
    </row>
    <row r="3002" spans="3:4">
      <c r="C3002" s="2003">
        <v>42339</v>
      </c>
      <c r="D3002" s="2002">
        <v>14.67</v>
      </c>
    </row>
    <row r="3003" spans="3:4">
      <c r="C3003" s="2003">
        <v>42340</v>
      </c>
      <c r="D3003" s="2002">
        <v>15.91</v>
      </c>
    </row>
    <row r="3004" spans="3:4">
      <c r="C3004" s="2003">
        <v>42341</v>
      </c>
      <c r="D3004" s="2002">
        <v>18.11</v>
      </c>
    </row>
    <row r="3005" spans="3:4">
      <c r="C3005" s="2003">
        <v>42342</v>
      </c>
      <c r="D3005" s="2002">
        <v>14.81</v>
      </c>
    </row>
    <row r="3006" spans="3:4">
      <c r="C3006" s="2003">
        <v>42345</v>
      </c>
      <c r="D3006" s="2002">
        <v>15.84</v>
      </c>
    </row>
    <row r="3007" spans="3:4">
      <c r="C3007" s="2003">
        <v>42346</v>
      </c>
      <c r="D3007" s="2002">
        <v>17.600000000000001</v>
      </c>
    </row>
    <row r="3008" spans="3:4">
      <c r="C3008" s="2003">
        <v>42347</v>
      </c>
      <c r="D3008" s="2002">
        <v>19.61</v>
      </c>
    </row>
    <row r="3009" spans="2:4">
      <c r="C3009" s="2003">
        <v>42348</v>
      </c>
      <c r="D3009" s="2002">
        <v>19.34</v>
      </c>
    </row>
    <row r="3010" spans="2:4">
      <c r="C3010" s="2003">
        <v>42349</v>
      </c>
      <c r="D3010" s="2002">
        <v>24.39</v>
      </c>
    </row>
    <row r="3011" spans="2:4">
      <c r="C3011" s="2003">
        <v>42352</v>
      </c>
      <c r="D3011" s="2002">
        <v>22.73</v>
      </c>
    </row>
    <row r="3012" spans="2:4">
      <c r="C3012" s="2003">
        <v>42353</v>
      </c>
      <c r="D3012" s="2002">
        <v>20.95</v>
      </c>
    </row>
    <row r="3013" spans="2:4">
      <c r="C3013" s="2003">
        <v>42354</v>
      </c>
      <c r="D3013" s="2002">
        <v>17.86</v>
      </c>
    </row>
    <row r="3014" spans="2:4">
      <c r="C3014" s="2003">
        <v>42355</v>
      </c>
      <c r="D3014" s="2002">
        <v>18.940000000000001</v>
      </c>
    </row>
    <row r="3015" spans="2:4">
      <c r="C3015" s="2003">
        <v>42356</v>
      </c>
      <c r="D3015" s="2002">
        <v>20.7</v>
      </c>
    </row>
    <row r="3016" spans="2:4">
      <c r="C3016" s="2003">
        <v>42359</v>
      </c>
      <c r="D3016" s="2002">
        <v>18.7</v>
      </c>
    </row>
    <row r="3017" spans="2:4">
      <c r="C3017" s="2003">
        <v>42360</v>
      </c>
      <c r="D3017" s="2002">
        <v>16.600000000000001</v>
      </c>
    </row>
    <row r="3018" spans="2:4">
      <c r="C3018" s="2003">
        <v>42361</v>
      </c>
      <c r="D3018" s="2002">
        <v>15.57</v>
      </c>
    </row>
    <row r="3019" spans="2:4">
      <c r="C3019" s="2003">
        <v>42362</v>
      </c>
      <c r="D3019" s="2002">
        <v>15.74</v>
      </c>
    </row>
    <row r="3020" spans="2:4">
      <c r="C3020" s="2003">
        <v>42366</v>
      </c>
      <c r="D3020" s="2002">
        <v>16.91</v>
      </c>
    </row>
    <row r="3021" spans="2:4">
      <c r="C3021" s="2003">
        <v>42367</v>
      </c>
      <c r="D3021" s="2002">
        <v>16.079999999999998</v>
      </c>
    </row>
    <row r="3022" spans="2:4">
      <c r="C3022" s="2003">
        <v>42368</v>
      </c>
      <c r="D3022" s="2002">
        <v>17.29</v>
      </c>
    </row>
    <row r="3023" spans="2:4">
      <c r="C3023" s="2003">
        <v>42369</v>
      </c>
      <c r="D3023" s="2002">
        <v>18.21</v>
      </c>
    </row>
    <row r="3024" spans="2:4">
      <c r="B3024" s="651">
        <v>16</v>
      </c>
      <c r="C3024" s="2003">
        <v>42373</v>
      </c>
      <c r="D3024" s="2002">
        <v>20.7</v>
      </c>
    </row>
    <row r="3025" spans="3:4">
      <c r="C3025" s="2003">
        <v>42374</v>
      </c>
      <c r="D3025" s="2002">
        <v>19.34</v>
      </c>
    </row>
    <row r="3026" spans="3:4">
      <c r="C3026" s="2003">
        <v>42375</v>
      </c>
      <c r="D3026" s="2002">
        <v>20.59</v>
      </c>
    </row>
    <row r="3027" spans="3:4">
      <c r="C3027" s="2003">
        <v>42376</v>
      </c>
      <c r="D3027" s="2002">
        <v>24.99</v>
      </c>
    </row>
    <row r="3028" spans="3:4">
      <c r="C3028" s="2003">
        <v>42377</v>
      </c>
      <c r="D3028" s="2002">
        <v>27.01</v>
      </c>
    </row>
    <row r="3029" spans="3:4">
      <c r="C3029" s="2003">
        <v>42380</v>
      </c>
      <c r="D3029" s="2002">
        <v>24.3</v>
      </c>
    </row>
    <row r="3030" spans="3:4">
      <c r="C3030" s="2003">
        <v>42381</v>
      </c>
      <c r="D3030" s="2002">
        <v>22.47</v>
      </c>
    </row>
    <row r="3031" spans="3:4">
      <c r="C3031" s="2003">
        <v>42382</v>
      </c>
      <c r="D3031" s="2002">
        <v>25.22</v>
      </c>
    </row>
    <row r="3032" spans="3:4">
      <c r="C3032" s="2003">
        <v>42383</v>
      </c>
      <c r="D3032" s="2002">
        <v>23.95</v>
      </c>
    </row>
    <row r="3033" spans="3:4">
      <c r="C3033" s="2003">
        <v>42384</v>
      </c>
      <c r="D3033" s="2002">
        <v>27.02</v>
      </c>
    </row>
    <row r="3034" spans="3:4">
      <c r="C3034" s="2003">
        <v>42388</v>
      </c>
      <c r="D3034" s="2002">
        <v>26.05</v>
      </c>
    </row>
    <row r="3035" spans="3:4">
      <c r="C3035" s="2003">
        <v>42389</v>
      </c>
      <c r="D3035" s="2002">
        <v>27.59</v>
      </c>
    </row>
    <row r="3036" spans="3:4">
      <c r="C3036" s="2003">
        <v>42390</v>
      </c>
      <c r="D3036" s="2002">
        <v>26.69</v>
      </c>
    </row>
    <row r="3037" spans="3:4">
      <c r="C3037" s="2003">
        <v>42391</v>
      </c>
      <c r="D3037" s="2002">
        <v>22.34</v>
      </c>
    </row>
    <row r="3038" spans="3:4">
      <c r="C3038" s="2003">
        <v>42394</v>
      </c>
      <c r="D3038" s="2002">
        <v>24.15</v>
      </c>
    </row>
    <row r="3039" spans="3:4">
      <c r="C3039" s="2003">
        <v>42395</v>
      </c>
      <c r="D3039" s="2002">
        <v>22.5</v>
      </c>
    </row>
    <row r="3040" spans="3:4">
      <c r="C3040" s="2003">
        <v>42396</v>
      </c>
      <c r="D3040" s="2002">
        <v>23.11</v>
      </c>
    </row>
    <row r="3041" spans="3:4">
      <c r="C3041" s="2003">
        <v>42397</v>
      </c>
      <c r="D3041" s="2002">
        <v>22.42</v>
      </c>
    </row>
    <row r="3042" spans="3:4">
      <c r="C3042" s="2003">
        <v>42398</v>
      </c>
      <c r="D3042" s="2002">
        <v>20.2</v>
      </c>
    </row>
    <row r="3043" spans="3:4">
      <c r="C3043" s="2003">
        <v>42401</v>
      </c>
      <c r="D3043" s="2002">
        <v>19.98</v>
      </c>
    </row>
    <row r="3044" spans="3:4">
      <c r="C3044" s="2003">
        <v>42402</v>
      </c>
      <c r="D3044" s="2002">
        <v>21.98</v>
      </c>
    </row>
    <row r="3045" spans="3:4">
      <c r="C3045" s="2003">
        <v>42403</v>
      </c>
      <c r="D3045" s="2002">
        <v>21.65</v>
      </c>
    </row>
    <row r="3046" spans="3:4">
      <c r="C3046" s="2003">
        <v>42404</v>
      </c>
      <c r="D3046" s="2002">
        <v>21.84</v>
      </c>
    </row>
    <row r="3047" spans="3:4">
      <c r="C3047" s="2003">
        <v>42405</v>
      </c>
      <c r="D3047" s="2002">
        <v>23.38</v>
      </c>
    </row>
    <row r="3048" spans="3:4">
      <c r="C3048" s="2003">
        <v>42408</v>
      </c>
      <c r="D3048" s="2002">
        <v>26</v>
      </c>
    </row>
    <row r="3049" spans="3:4">
      <c r="C3049" s="2003">
        <v>42409</v>
      </c>
      <c r="D3049" s="2002">
        <v>26.54</v>
      </c>
    </row>
    <row r="3050" spans="3:4">
      <c r="C3050" s="2003">
        <v>42410</v>
      </c>
      <c r="D3050" s="2002">
        <v>26.29</v>
      </c>
    </row>
    <row r="3051" spans="3:4">
      <c r="C3051" s="2003">
        <v>42411</v>
      </c>
      <c r="D3051" s="2002">
        <v>28.14</v>
      </c>
    </row>
    <row r="3052" spans="3:4">
      <c r="C3052" s="2003">
        <v>42412</v>
      </c>
      <c r="D3052" s="2002">
        <v>25.4</v>
      </c>
    </row>
    <row r="3053" spans="3:4">
      <c r="C3053" s="2003">
        <v>42416</v>
      </c>
      <c r="D3053" s="2002">
        <v>24.11</v>
      </c>
    </row>
    <row r="3054" spans="3:4">
      <c r="C3054" s="2003">
        <v>42417</v>
      </c>
      <c r="D3054" s="2002">
        <v>22.31</v>
      </c>
    </row>
    <row r="3055" spans="3:4">
      <c r="C3055" s="2003">
        <v>42418</v>
      </c>
      <c r="D3055" s="2002">
        <v>21.64</v>
      </c>
    </row>
    <row r="3056" spans="3:4">
      <c r="C3056" s="2003">
        <v>42419</v>
      </c>
      <c r="D3056" s="2002">
        <v>20.53</v>
      </c>
    </row>
    <row r="3057" spans="3:4">
      <c r="C3057" s="2003">
        <v>42422</v>
      </c>
      <c r="D3057" s="2002">
        <v>19.38</v>
      </c>
    </row>
    <row r="3058" spans="3:4">
      <c r="C3058" s="2003">
        <v>42423</v>
      </c>
      <c r="D3058" s="2002">
        <v>20.98</v>
      </c>
    </row>
    <row r="3059" spans="3:4">
      <c r="C3059" s="2003">
        <v>42424</v>
      </c>
      <c r="D3059" s="2002">
        <v>20.72</v>
      </c>
    </row>
    <row r="3060" spans="3:4">
      <c r="C3060" s="2003">
        <v>42425</v>
      </c>
      <c r="D3060" s="2002">
        <v>19.11</v>
      </c>
    </row>
    <row r="3061" spans="3:4">
      <c r="C3061" s="2003">
        <v>42426</v>
      </c>
      <c r="D3061" s="2002">
        <v>19.809999999999999</v>
      </c>
    </row>
    <row r="3062" spans="3:4">
      <c r="C3062" s="2003">
        <v>42429</v>
      </c>
      <c r="D3062" s="2002">
        <v>20.55</v>
      </c>
    </row>
    <row r="3063" spans="3:4">
      <c r="C3063" s="2003">
        <v>42430</v>
      </c>
      <c r="D3063" s="2002">
        <v>17.7</v>
      </c>
    </row>
    <row r="3064" spans="3:4">
      <c r="C3064" s="2003">
        <v>42431</v>
      </c>
      <c r="D3064" s="2002">
        <v>17.09</v>
      </c>
    </row>
    <row r="3065" spans="3:4">
      <c r="C3065" s="2003">
        <v>42432</v>
      </c>
      <c r="D3065" s="2002">
        <v>16.7</v>
      </c>
    </row>
    <row r="3066" spans="3:4">
      <c r="C3066" s="2003">
        <v>42433</v>
      </c>
      <c r="D3066" s="2002">
        <v>16.86</v>
      </c>
    </row>
    <row r="3067" spans="3:4">
      <c r="C3067" s="2003">
        <v>42436</v>
      </c>
      <c r="D3067" s="2002">
        <v>17.350000000000001</v>
      </c>
    </row>
    <row r="3068" spans="3:4">
      <c r="C3068" s="2003">
        <v>42437</v>
      </c>
      <c r="D3068" s="2002">
        <v>18.670000000000002</v>
      </c>
    </row>
    <row r="3069" spans="3:4">
      <c r="C3069" s="2003">
        <v>42438</v>
      </c>
      <c r="D3069" s="2002">
        <v>18.34</v>
      </c>
    </row>
    <row r="3070" spans="3:4">
      <c r="C3070" s="2003">
        <v>42439</v>
      </c>
      <c r="D3070" s="2002">
        <v>18.05</v>
      </c>
    </row>
    <row r="3071" spans="3:4">
      <c r="C3071" s="2003">
        <v>42440</v>
      </c>
      <c r="D3071" s="2002">
        <v>16.5</v>
      </c>
    </row>
    <row r="3072" spans="3:4">
      <c r="C3072" s="2003">
        <v>42443</v>
      </c>
      <c r="D3072" s="2002">
        <v>16.920000000000002</v>
      </c>
    </row>
    <row r="3073" spans="3:4">
      <c r="C3073" s="2003">
        <v>42444</v>
      </c>
      <c r="D3073" s="2002">
        <v>16.84</v>
      </c>
    </row>
    <row r="3074" spans="3:4">
      <c r="C3074" s="2003">
        <v>42445</v>
      </c>
      <c r="D3074" s="2002">
        <v>14.99</v>
      </c>
    </row>
    <row r="3075" spans="3:4">
      <c r="C3075" s="2003">
        <v>42446</v>
      </c>
      <c r="D3075" s="2002">
        <v>14.44</v>
      </c>
    </row>
    <row r="3076" spans="3:4">
      <c r="C3076" s="2003">
        <v>42447</v>
      </c>
      <c r="D3076" s="2002">
        <v>14.02</v>
      </c>
    </row>
    <row r="3077" spans="3:4">
      <c r="C3077" s="2003">
        <v>42450</v>
      </c>
      <c r="D3077" s="2002">
        <v>13.79</v>
      </c>
    </row>
    <row r="3078" spans="3:4">
      <c r="C3078" s="2003">
        <v>42451</v>
      </c>
      <c r="D3078" s="2002">
        <v>14.17</v>
      </c>
    </row>
    <row r="3079" spans="3:4">
      <c r="C3079" s="2003">
        <v>42452</v>
      </c>
      <c r="D3079" s="2002">
        <v>14.94</v>
      </c>
    </row>
    <row r="3080" spans="3:4">
      <c r="C3080" s="2003">
        <v>42453</v>
      </c>
      <c r="D3080" s="2002">
        <v>14.74</v>
      </c>
    </row>
    <row r="3081" spans="3:4">
      <c r="C3081" s="2003">
        <v>42457</v>
      </c>
      <c r="D3081" s="2002">
        <v>15.24</v>
      </c>
    </row>
    <row r="3082" spans="3:4">
      <c r="C3082" s="2003">
        <v>42458</v>
      </c>
      <c r="D3082" s="2002">
        <v>13.82</v>
      </c>
    </row>
    <row r="3083" spans="3:4">
      <c r="C3083" s="2003">
        <v>42459</v>
      </c>
      <c r="D3083" s="2002">
        <v>13.56</v>
      </c>
    </row>
    <row r="3084" spans="3:4">
      <c r="C3084" s="2003">
        <v>42460</v>
      </c>
      <c r="D3084" s="2002">
        <v>13.95</v>
      </c>
    </row>
    <row r="3085" spans="3:4">
      <c r="C3085" s="2003">
        <v>42461</v>
      </c>
      <c r="D3085" s="2002">
        <v>13.1</v>
      </c>
    </row>
    <row r="3086" spans="3:4">
      <c r="C3086" s="2003">
        <v>42464</v>
      </c>
      <c r="D3086" s="2002">
        <v>14.12</v>
      </c>
    </row>
    <row r="3087" spans="3:4">
      <c r="C3087" s="2003">
        <v>42465</v>
      </c>
      <c r="D3087" s="2002">
        <v>15.42</v>
      </c>
    </row>
    <row r="3088" spans="3:4">
      <c r="C3088" s="2003">
        <v>42466</v>
      </c>
      <c r="D3088" s="2002">
        <v>14.09</v>
      </c>
    </row>
    <row r="3089" spans="3:4">
      <c r="C3089" s="2003">
        <v>42467</v>
      </c>
      <c r="D3089" s="2002">
        <v>16.16</v>
      </c>
    </row>
    <row r="3090" spans="3:4">
      <c r="C3090" s="2003">
        <v>42468</v>
      </c>
      <c r="D3090" s="2002">
        <v>15.36</v>
      </c>
    </row>
    <row r="3091" spans="3:4">
      <c r="C3091" s="2003">
        <v>42471</v>
      </c>
      <c r="D3091" s="2002">
        <v>16.260000000000002</v>
      </c>
    </row>
    <row r="3092" spans="3:4">
      <c r="C3092" s="2003">
        <v>42472</v>
      </c>
      <c r="D3092" s="2002">
        <v>14.85</v>
      </c>
    </row>
    <row r="3093" spans="3:4">
      <c r="C3093" s="2003">
        <v>42473</v>
      </c>
      <c r="D3093" s="2002">
        <v>13.84</v>
      </c>
    </row>
    <row r="3094" spans="3:4">
      <c r="C3094" s="2003">
        <v>42474</v>
      </c>
      <c r="D3094" s="2002">
        <v>13.72</v>
      </c>
    </row>
    <row r="3095" spans="3:4">
      <c r="C3095" s="2003">
        <v>42475</v>
      </c>
      <c r="D3095" s="2002">
        <v>13.62</v>
      </c>
    </row>
    <row r="3096" spans="3:4">
      <c r="C3096" s="2003">
        <v>42478</v>
      </c>
      <c r="D3096" s="2002">
        <v>13.35</v>
      </c>
    </row>
    <row r="3097" spans="3:4">
      <c r="C3097" s="2003">
        <v>42479</v>
      </c>
      <c r="D3097" s="2002">
        <v>13.24</v>
      </c>
    </row>
    <row r="3098" spans="3:4">
      <c r="C3098" s="2003">
        <v>42480</v>
      </c>
      <c r="D3098" s="2002">
        <v>13.28</v>
      </c>
    </row>
    <row r="3099" spans="3:4">
      <c r="C3099" s="2003">
        <v>42481</v>
      </c>
      <c r="D3099" s="2002">
        <v>13.95</v>
      </c>
    </row>
    <row r="3100" spans="3:4">
      <c r="C3100" s="2003">
        <v>42482</v>
      </c>
      <c r="D3100" s="2002">
        <v>13.22</v>
      </c>
    </row>
    <row r="3101" spans="3:4">
      <c r="C3101" s="2003">
        <v>42485</v>
      </c>
      <c r="D3101" s="2002">
        <v>14.08</v>
      </c>
    </row>
    <row r="3102" spans="3:4">
      <c r="C3102" s="2003">
        <v>42486</v>
      </c>
      <c r="D3102" s="2002">
        <v>13.96</v>
      </c>
    </row>
    <row r="3103" spans="3:4">
      <c r="C3103" s="2003">
        <v>42487</v>
      </c>
      <c r="D3103" s="2002">
        <v>13.77</v>
      </c>
    </row>
    <row r="3104" spans="3:4">
      <c r="C3104" s="2003">
        <v>42488</v>
      </c>
      <c r="D3104" s="2002">
        <v>15.22</v>
      </c>
    </row>
    <row r="3105" spans="3:4">
      <c r="C3105" s="2003">
        <v>42489</v>
      </c>
      <c r="D3105" s="2002">
        <v>15.7</v>
      </c>
    </row>
    <row r="3106" spans="3:4">
      <c r="C3106" s="2003">
        <v>42492</v>
      </c>
      <c r="D3106" s="2002">
        <v>14.68</v>
      </c>
    </row>
    <row r="3107" spans="3:4">
      <c r="C3107" s="2003">
        <v>42493</v>
      </c>
      <c r="D3107" s="2002">
        <v>15.6</v>
      </c>
    </row>
    <row r="3108" spans="3:4">
      <c r="C3108" s="2003">
        <v>42494</v>
      </c>
      <c r="D3108" s="2002">
        <v>16.05</v>
      </c>
    </row>
    <row r="3109" spans="3:4">
      <c r="C3109" s="2003">
        <v>42495</v>
      </c>
      <c r="D3109" s="2002">
        <v>15.91</v>
      </c>
    </row>
    <row r="3110" spans="3:4">
      <c r="C3110" s="2003">
        <v>42496</v>
      </c>
      <c r="D3110" s="2002">
        <v>14.72</v>
      </c>
    </row>
    <row r="3111" spans="3:4">
      <c r="C3111" s="2003">
        <v>42499</v>
      </c>
      <c r="D3111" s="2002">
        <v>14.57</v>
      </c>
    </row>
    <row r="3112" spans="3:4">
      <c r="C3112" s="2003">
        <v>42500</v>
      </c>
      <c r="D3112" s="2002">
        <v>13.63</v>
      </c>
    </row>
    <row r="3113" spans="3:4">
      <c r="C3113" s="2003">
        <v>42501</v>
      </c>
      <c r="D3113" s="2002">
        <v>14.69</v>
      </c>
    </row>
    <row r="3114" spans="3:4">
      <c r="C3114" s="2003">
        <v>42502</v>
      </c>
      <c r="D3114" s="2002">
        <v>14.41</v>
      </c>
    </row>
    <row r="3115" spans="3:4">
      <c r="C3115" s="2003">
        <v>42503</v>
      </c>
      <c r="D3115" s="2002">
        <v>15.04</v>
      </c>
    </row>
    <row r="3116" spans="3:4">
      <c r="C3116" s="2003">
        <v>42506</v>
      </c>
      <c r="D3116" s="2002">
        <v>14.68</v>
      </c>
    </row>
    <row r="3117" spans="3:4">
      <c r="C3117" s="2003">
        <v>42507</v>
      </c>
      <c r="D3117" s="2002">
        <v>15.57</v>
      </c>
    </row>
    <row r="3118" spans="3:4">
      <c r="C3118" s="2003">
        <v>42508</v>
      </c>
      <c r="D3118" s="2002">
        <v>15.95</v>
      </c>
    </row>
    <row r="3119" spans="3:4">
      <c r="C3119" s="2003">
        <v>42509</v>
      </c>
      <c r="D3119" s="2002">
        <v>16.329999999999998</v>
      </c>
    </row>
    <row r="3120" spans="3:4">
      <c r="C3120" s="2003">
        <v>42510</v>
      </c>
      <c r="D3120" s="2002">
        <v>15.2</v>
      </c>
    </row>
    <row r="3121" spans="3:4">
      <c r="C3121" s="2003">
        <v>42513</v>
      </c>
      <c r="D3121" s="2002">
        <v>15.82</v>
      </c>
    </row>
    <row r="3122" spans="3:4">
      <c r="C3122" s="2003">
        <v>42514</v>
      </c>
      <c r="D3122" s="2002">
        <v>14.42</v>
      </c>
    </row>
    <row r="3123" spans="3:4">
      <c r="C3123" s="2003">
        <v>42515</v>
      </c>
      <c r="D3123" s="2002">
        <v>13.9</v>
      </c>
    </row>
    <row r="3124" spans="3:4">
      <c r="C3124" s="2003">
        <v>42516</v>
      </c>
      <c r="D3124" s="2002">
        <v>13.43</v>
      </c>
    </row>
    <row r="3125" spans="3:4">
      <c r="C3125" s="2003">
        <v>42517</v>
      </c>
      <c r="D3125" s="2002">
        <v>13.12</v>
      </c>
    </row>
    <row r="3126" spans="3:4">
      <c r="C3126" s="2003">
        <v>42521</v>
      </c>
      <c r="D3126" s="2002">
        <v>14.19</v>
      </c>
    </row>
    <row r="3127" spans="3:4">
      <c r="C3127" s="2003">
        <v>42522</v>
      </c>
      <c r="D3127" s="2002">
        <v>14.2</v>
      </c>
    </row>
    <row r="3128" spans="3:4">
      <c r="C3128" s="2003">
        <v>42523</v>
      </c>
      <c r="D3128" s="2002">
        <v>13.63</v>
      </c>
    </row>
    <row r="3129" spans="3:4">
      <c r="C3129" s="2003">
        <v>42524</v>
      </c>
      <c r="D3129" s="2002">
        <v>13.47</v>
      </c>
    </row>
    <row r="3130" spans="3:4">
      <c r="C3130" s="2003">
        <v>42527</v>
      </c>
      <c r="D3130" s="2002">
        <v>13.65</v>
      </c>
    </row>
    <row r="3131" spans="3:4">
      <c r="C3131" s="2003">
        <v>42528</v>
      </c>
      <c r="D3131" s="2002">
        <v>14.05</v>
      </c>
    </row>
    <row r="3132" spans="3:4">
      <c r="C3132" s="2003">
        <v>42529</v>
      </c>
      <c r="D3132" s="2002">
        <v>14.08</v>
      </c>
    </row>
    <row r="3133" spans="3:4">
      <c r="C3133" s="2003">
        <v>42530</v>
      </c>
      <c r="D3133" s="2002">
        <v>14.64</v>
      </c>
    </row>
    <row r="3134" spans="3:4">
      <c r="C3134" s="2003">
        <v>42531</v>
      </c>
      <c r="D3134" s="2002">
        <v>17.03</v>
      </c>
    </row>
    <row r="3135" spans="3:4">
      <c r="C3135" s="2003">
        <v>42534</v>
      </c>
      <c r="D3135" s="2002">
        <v>20.97</v>
      </c>
    </row>
    <row r="3136" spans="3:4">
      <c r="C3136" s="2003">
        <v>42535</v>
      </c>
      <c r="D3136" s="2002">
        <v>20.5</v>
      </c>
    </row>
    <row r="3137" spans="3:4">
      <c r="C3137" s="2003">
        <v>42536</v>
      </c>
      <c r="D3137" s="2002">
        <v>20.14</v>
      </c>
    </row>
    <row r="3138" spans="3:4">
      <c r="C3138" s="2003">
        <v>42537</v>
      </c>
      <c r="D3138" s="2002">
        <v>19.37</v>
      </c>
    </row>
    <row r="3139" spans="3:4">
      <c r="C3139" s="2003">
        <v>42538</v>
      </c>
      <c r="D3139" s="2002">
        <v>19.41</v>
      </c>
    </row>
    <row r="3140" spans="3:4">
      <c r="C3140" s="2003">
        <v>42541</v>
      </c>
      <c r="D3140" s="2002">
        <v>18.37</v>
      </c>
    </row>
    <row r="3141" spans="3:4">
      <c r="C3141" s="2003">
        <v>42542</v>
      </c>
      <c r="D3141" s="2002">
        <v>18.48</v>
      </c>
    </row>
    <row r="3142" spans="3:4">
      <c r="C3142" s="2003">
        <v>42543</v>
      </c>
      <c r="D3142" s="2002">
        <v>21.17</v>
      </c>
    </row>
    <row r="3143" spans="3:4">
      <c r="C3143" s="2003">
        <v>42544</v>
      </c>
      <c r="D3143" s="2002">
        <v>17.25</v>
      </c>
    </row>
    <row r="3144" spans="3:4">
      <c r="C3144" s="2003">
        <v>42545</v>
      </c>
      <c r="D3144" s="2002">
        <v>25.76</v>
      </c>
    </row>
    <row r="3145" spans="3:4">
      <c r="C3145" s="2003">
        <v>42548</v>
      </c>
      <c r="D3145" s="2002">
        <v>23.85</v>
      </c>
    </row>
    <row r="3146" spans="3:4">
      <c r="C3146" s="2003">
        <v>42549</v>
      </c>
      <c r="D3146" s="2002">
        <v>18.75</v>
      </c>
    </row>
    <row r="3147" spans="3:4">
      <c r="C3147" s="2003">
        <v>42550</v>
      </c>
      <c r="D3147" s="2002">
        <v>16.64</v>
      </c>
    </row>
    <row r="3148" spans="3:4">
      <c r="C3148" s="2003">
        <v>42551</v>
      </c>
      <c r="D3148" s="2002">
        <v>15.63</v>
      </c>
    </row>
    <row r="3149" spans="3:4">
      <c r="C3149" s="2003">
        <v>42552</v>
      </c>
      <c r="D3149" s="2002">
        <v>14.77</v>
      </c>
    </row>
    <row r="3150" spans="3:4">
      <c r="C3150" s="2003">
        <v>42556</v>
      </c>
      <c r="D3150" s="2002">
        <v>15.58</v>
      </c>
    </row>
    <row r="3151" spans="3:4">
      <c r="C3151" s="2003">
        <v>42557</v>
      </c>
      <c r="D3151" s="2002">
        <v>14.96</v>
      </c>
    </row>
    <row r="3152" spans="3:4">
      <c r="C3152" s="2003">
        <v>42558</v>
      </c>
      <c r="D3152" s="2002">
        <v>14.76</v>
      </c>
    </row>
    <row r="3153" spans="3:4">
      <c r="C3153" s="2003">
        <v>42559</v>
      </c>
      <c r="D3153" s="2002">
        <v>13.2</v>
      </c>
    </row>
    <row r="3154" spans="3:4">
      <c r="C3154" s="2003">
        <v>42562</v>
      </c>
      <c r="D3154" s="2002">
        <v>13.54</v>
      </c>
    </row>
    <row r="3155" spans="3:4">
      <c r="C3155" s="2003">
        <v>42563</v>
      </c>
      <c r="D3155" s="2002">
        <v>13.55</v>
      </c>
    </row>
    <row r="3156" spans="3:4">
      <c r="C3156" s="2003">
        <v>42564</v>
      </c>
      <c r="D3156" s="2002">
        <v>13.04</v>
      </c>
    </row>
    <row r="3157" spans="3:4">
      <c r="C3157" s="2003">
        <v>42565</v>
      </c>
      <c r="D3157" s="2002">
        <v>12.82</v>
      </c>
    </row>
    <row r="3158" spans="3:4">
      <c r="C3158" s="2003">
        <v>42566</v>
      </c>
      <c r="D3158" s="2002">
        <v>12.67</v>
      </c>
    </row>
    <row r="3159" spans="3:4">
      <c r="C3159" s="2003">
        <v>42569</v>
      </c>
      <c r="D3159" s="2002">
        <v>12.44</v>
      </c>
    </row>
    <row r="3160" spans="3:4">
      <c r="C3160" s="2003">
        <v>42570</v>
      </c>
      <c r="D3160" s="2002">
        <v>11.97</v>
      </c>
    </row>
    <row r="3161" spans="3:4">
      <c r="C3161" s="2003">
        <v>42571</v>
      </c>
      <c r="D3161" s="2002">
        <v>11.77</v>
      </c>
    </row>
    <row r="3162" spans="3:4">
      <c r="C3162" s="2003">
        <v>42572</v>
      </c>
      <c r="D3162" s="2002">
        <v>12.74</v>
      </c>
    </row>
    <row r="3163" spans="3:4">
      <c r="C3163" s="2003">
        <v>42573</v>
      </c>
      <c r="D3163" s="2002">
        <v>12.02</v>
      </c>
    </row>
    <row r="3164" spans="3:4">
      <c r="C3164" s="2003">
        <v>42576</v>
      </c>
      <c r="D3164" s="2002">
        <v>12.87</v>
      </c>
    </row>
    <row r="3165" spans="3:4">
      <c r="C3165" s="2003">
        <v>42577</v>
      </c>
      <c r="D3165" s="2002">
        <v>13.05</v>
      </c>
    </row>
    <row r="3166" spans="3:4">
      <c r="C3166" s="2003">
        <v>42578</v>
      </c>
      <c r="D3166" s="2002">
        <v>12.83</v>
      </c>
    </row>
    <row r="3167" spans="3:4">
      <c r="C3167" s="2003">
        <v>42579</v>
      </c>
      <c r="D3167" s="2002">
        <v>12.72</v>
      </c>
    </row>
    <row r="3168" spans="3:4">
      <c r="C3168" s="2003">
        <v>42580</v>
      </c>
      <c r="D3168" s="2002">
        <v>11.87</v>
      </c>
    </row>
    <row r="3169" spans="3:4">
      <c r="C3169" s="2003">
        <v>42583</v>
      </c>
      <c r="D3169" s="2002">
        <v>12.44</v>
      </c>
    </row>
    <row r="3170" spans="3:4">
      <c r="C3170" s="2003">
        <v>42584</v>
      </c>
      <c r="D3170" s="2002">
        <v>13.37</v>
      </c>
    </row>
    <row r="3171" spans="3:4">
      <c r="C3171" s="2003">
        <v>42585</v>
      </c>
      <c r="D3171" s="2002">
        <v>12.86</v>
      </c>
    </row>
    <row r="3172" spans="3:4">
      <c r="C3172" s="2003">
        <v>42586</v>
      </c>
      <c r="D3172" s="2002">
        <v>12.42</v>
      </c>
    </row>
    <row r="3173" spans="3:4">
      <c r="C3173" s="2003">
        <v>42587</v>
      </c>
      <c r="D3173" s="2002">
        <v>11.39</v>
      </c>
    </row>
    <row r="3174" spans="3:4">
      <c r="C3174" s="2003">
        <v>42590</v>
      </c>
      <c r="D3174" s="2002">
        <v>11.5</v>
      </c>
    </row>
    <row r="3175" spans="3:4">
      <c r="C3175" s="2003">
        <v>42591</v>
      </c>
      <c r="D3175" s="2002">
        <v>11.66</v>
      </c>
    </row>
    <row r="3176" spans="3:4">
      <c r="C3176" s="2003">
        <v>42592</v>
      </c>
      <c r="D3176" s="2002">
        <v>12.05</v>
      </c>
    </row>
    <row r="3177" spans="3:4">
      <c r="C3177" s="2003">
        <v>42593</v>
      </c>
      <c r="D3177" s="2002">
        <v>11.68</v>
      </c>
    </row>
    <row r="3178" spans="3:4">
      <c r="C3178" s="2003">
        <v>42594</v>
      </c>
      <c r="D3178" s="2002">
        <v>11.55</v>
      </c>
    </row>
    <row r="3179" spans="3:4">
      <c r="C3179" s="2003">
        <v>42597</v>
      </c>
      <c r="D3179" s="2002">
        <v>11.81</v>
      </c>
    </row>
    <row r="3180" spans="3:4">
      <c r="C3180" s="2003">
        <v>42598</v>
      </c>
      <c r="D3180" s="2002">
        <v>12.64</v>
      </c>
    </row>
    <row r="3181" spans="3:4">
      <c r="C3181" s="2003">
        <v>42599</v>
      </c>
      <c r="D3181" s="2002">
        <v>12.19</v>
      </c>
    </row>
    <row r="3182" spans="3:4">
      <c r="C3182" s="2003">
        <v>42600</v>
      </c>
      <c r="D3182" s="2002">
        <v>11.43</v>
      </c>
    </row>
    <row r="3183" spans="3:4">
      <c r="C3183" s="2003">
        <v>42601</v>
      </c>
      <c r="D3183" s="2002">
        <v>11.34</v>
      </c>
    </row>
    <row r="3184" spans="3:4">
      <c r="C3184" s="2003">
        <v>42604</v>
      </c>
      <c r="D3184" s="2002">
        <v>12.27</v>
      </c>
    </row>
    <row r="3185" spans="3:4">
      <c r="C3185" s="2003">
        <v>42605</v>
      </c>
      <c r="D3185" s="2002">
        <v>12.38</v>
      </c>
    </row>
    <row r="3186" spans="3:4">
      <c r="C3186" s="2003">
        <v>42606</v>
      </c>
      <c r="D3186" s="2002">
        <v>13.45</v>
      </c>
    </row>
    <row r="3187" spans="3:4">
      <c r="C3187" s="2003">
        <v>42607</v>
      </c>
      <c r="D3187" s="2002">
        <v>13.63</v>
      </c>
    </row>
    <row r="3188" spans="3:4">
      <c r="C3188" s="2003">
        <v>42608</v>
      </c>
      <c r="D3188" s="2002">
        <v>13.65</v>
      </c>
    </row>
    <row r="3189" spans="3:4">
      <c r="C3189" s="2003">
        <v>42611</v>
      </c>
      <c r="D3189" s="2002">
        <v>12.94</v>
      </c>
    </row>
    <row r="3190" spans="3:4">
      <c r="C3190" s="2003">
        <v>42612</v>
      </c>
      <c r="D3190" s="2002">
        <v>13.12</v>
      </c>
    </row>
    <row r="3191" spans="3:4">
      <c r="C3191" s="2003">
        <v>42613</v>
      </c>
      <c r="D3191" s="2002">
        <v>13.42</v>
      </c>
    </row>
    <row r="3192" spans="3:4">
      <c r="C3192" s="2003">
        <v>42614</v>
      </c>
      <c r="D3192" s="2002">
        <v>13.48</v>
      </c>
    </row>
    <row r="3193" spans="3:4">
      <c r="C3193" s="2003">
        <v>42615</v>
      </c>
      <c r="D3193" s="2002">
        <v>11.98</v>
      </c>
    </row>
    <row r="3194" spans="3:4">
      <c r="C3194" s="2003">
        <v>42619</v>
      </c>
      <c r="D3194" s="2002">
        <v>12.02</v>
      </c>
    </row>
    <row r="3195" spans="3:4">
      <c r="C3195" s="2003">
        <v>42620</v>
      </c>
      <c r="D3195" s="2002">
        <v>11.94</v>
      </c>
    </row>
    <row r="3196" spans="3:4">
      <c r="C3196" s="2003">
        <v>42621</v>
      </c>
      <c r="D3196" s="2002">
        <v>12.51</v>
      </c>
    </row>
    <row r="3197" spans="3:4">
      <c r="C3197" s="2003">
        <v>42622</v>
      </c>
      <c r="D3197" s="2002">
        <v>17.5</v>
      </c>
    </row>
    <row r="3198" spans="3:4">
      <c r="C3198" s="2003">
        <v>42625</v>
      </c>
      <c r="D3198" s="2002">
        <v>15.16</v>
      </c>
    </row>
    <row r="3199" spans="3:4">
      <c r="C3199" s="2003">
        <v>42626</v>
      </c>
      <c r="D3199" s="2002">
        <v>17.850000000000001</v>
      </c>
    </row>
    <row r="3200" spans="3:4">
      <c r="C3200" s="2003">
        <v>42627</v>
      </c>
      <c r="D3200" s="2002">
        <v>18.14</v>
      </c>
    </row>
    <row r="3201" spans="3:4">
      <c r="C3201" s="2003">
        <v>42628</v>
      </c>
      <c r="D3201" s="2002">
        <v>16.3</v>
      </c>
    </row>
    <row r="3202" spans="3:4">
      <c r="C3202" s="2003">
        <v>42629</v>
      </c>
      <c r="D3202" s="2002">
        <v>15.37</v>
      </c>
    </row>
    <row r="3203" spans="3:4">
      <c r="C3203" s="2003">
        <v>42632</v>
      </c>
      <c r="D3203" s="2002">
        <v>15.53</v>
      </c>
    </row>
    <row r="3204" spans="3:4">
      <c r="C3204" s="2003">
        <v>42633</v>
      </c>
      <c r="D3204" s="2002">
        <v>15.92</v>
      </c>
    </row>
    <row r="3205" spans="3:4">
      <c r="C3205" s="2003">
        <v>42634</v>
      </c>
      <c r="D3205" s="2002">
        <v>13.3</v>
      </c>
    </row>
    <row r="3206" spans="3:4">
      <c r="C3206" s="2003">
        <v>42635</v>
      </c>
      <c r="D3206" s="2002">
        <v>12.02</v>
      </c>
    </row>
    <row r="3207" spans="3:4">
      <c r="C3207" s="2003">
        <v>42636</v>
      </c>
      <c r="D3207" s="2002">
        <v>12.29</v>
      </c>
    </row>
    <row r="3208" spans="3:4">
      <c r="C3208" s="2003">
        <v>42639</v>
      </c>
      <c r="D3208" s="2002">
        <v>14.5</v>
      </c>
    </row>
    <row r="3209" spans="3:4">
      <c r="C3209" s="2003">
        <v>42640</v>
      </c>
      <c r="D3209" s="2002">
        <v>13.1</v>
      </c>
    </row>
    <row r="3210" spans="3:4">
      <c r="C3210" s="2003">
        <v>42641</v>
      </c>
      <c r="D3210" s="2002">
        <v>12.39</v>
      </c>
    </row>
    <row r="3211" spans="3:4">
      <c r="C3211" s="2003">
        <v>42642</v>
      </c>
      <c r="D3211" s="2002">
        <v>14.02</v>
      </c>
    </row>
    <row r="3212" spans="3:4">
      <c r="C3212" s="2003">
        <v>42643</v>
      </c>
      <c r="D3212" s="2002">
        <v>13.29</v>
      </c>
    </row>
    <row r="3213" spans="3:4">
      <c r="C3213" s="2003">
        <v>42646</v>
      </c>
      <c r="D3213" s="2002">
        <v>13.57</v>
      </c>
    </row>
    <row r="3214" spans="3:4">
      <c r="C3214" s="2003">
        <v>42647</v>
      </c>
      <c r="D3214" s="2002">
        <v>13.63</v>
      </c>
    </row>
    <row r="3215" spans="3:4">
      <c r="C3215" s="2003">
        <v>42648</v>
      </c>
      <c r="D3215" s="2002">
        <v>12.99</v>
      </c>
    </row>
    <row r="3216" spans="3:4">
      <c r="C3216" s="2003">
        <v>42649</v>
      </c>
      <c r="D3216" s="2002">
        <v>12.84</v>
      </c>
    </row>
    <row r="3217" spans="3:4">
      <c r="C3217" s="2003">
        <v>42650</v>
      </c>
      <c r="D3217" s="2002">
        <v>13.48</v>
      </c>
    </row>
    <row r="3218" spans="3:4">
      <c r="C3218" s="2003">
        <v>42653</v>
      </c>
      <c r="D3218" s="2002">
        <v>13.38</v>
      </c>
    </row>
    <row r="3219" spans="3:4">
      <c r="C3219" s="2003">
        <v>42654</v>
      </c>
      <c r="D3219" s="2002">
        <v>15.36</v>
      </c>
    </row>
    <row r="3220" spans="3:4">
      <c r="C3220" s="2003">
        <v>42655</v>
      </c>
      <c r="D3220" s="2002">
        <v>15.91</v>
      </c>
    </row>
    <row r="3221" spans="3:4">
      <c r="C3221" s="2003">
        <v>42656</v>
      </c>
      <c r="D3221" s="2002">
        <v>16.690000000000001</v>
      </c>
    </row>
    <row r="3222" spans="3:4">
      <c r="C3222" s="2003">
        <v>42657</v>
      </c>
      <c r="D3222" s="2002">
        <v>16.12</v>
      </c>
    </row>
    <row r="3223" spans="3:4">
      <c r="C3223" s="2003">
        <v>42660</v>
      </c>
      <c r="D3223" s="2002">
        <v>16.21</v>
      </c>
    </row>
    <row r="3224" spans="3:4">
      <c r="C3224" s="2003">
        <v>42661</v>
      </c>
      <c r="D3224" s="2002">
        <v>15.28</v>
      </c>
    </row>
    <row r="3225" spans="3:4">
      <c r="C3225" s="2003">
        <v>42662</v>
      </c>
      <c r="D3225" s="2002">
        <v>14.41</v>
      </c>
    </row>
    <row r="3226" spans="3:4">
      <c r="C3226" s="2003">
        <v>42663</v>
      </c>
      <c r="D3226" s="2002">
        <v>13.75</v>
      </c>
    </row>
    <row r="3227" spans="3:4">
      <c r="C3227" s="2003">
        <v>42664</v>
      </c>
      <c r="D3227" s="2002">
        <v>13.34</v>
      </c>
    </row>
    <row r="3228" spans="3:4">
      <c r="C3228" s="2003">
        <v>42667</v>
      </c>
      <c r="D3228" s="2002">
        <v>13.02</v>
      </c>
    </row>
    <row r="3229" spans="3:4">
      <c r="C3229" s="2003">
        <v>42668</v>
      </c>
      <c r="D3229" s="2002">
        <v>13.46</v>
      </c>
    </row>
    <row r="3230" spans="3:4">
      <c r="C3230" s="2003">
        <v>42669</v>
      </c>
      <c r="D3230" s="2002">
        <v>14.24</v>
      </c>
    </row>
    <row r="3231" spans="3:4">
      <c r="C3231" s="2003">
        <v>42670</v>
      </c>
      <c r="D3231" s="2002">
        <v>15.36</v>
      </c>
    </row>
    <row r="3232" spans="3:4">
      <c r="C3232" s="2003">
        <v>42671</v>
      </c>
      <c r="D3232" s="2002">
        <v>16.190000000000001</v>
      </c>
    </row>
    <row r="3233" spans="3:4">
      <c r="C3233" s="2003">
        <v>42674</v>
      </c>
      <c r="D3233" s="2002">
        <v>17.059999999999999</v>
      </c>
    </row>
    <row r="3234" spans="3:4">
      <c r="C3234" s="2003">
        <v>42675</v>
      </c>
      <c r="D3234" s="2002">
        <v>18.559999999999999</v>
      </c>
    </row>
    <row r="3235" spans="3:4">
      <c r="C3235" s="2003">
        <v>42676</v>
      </c>
      <c r="D3235" s="2002">
        <v>19.32</v>
      </c>
    </row>
    <row r="3236" spans="3:4">
      <c r="C3236" s="2003">
        <v>42677</v>
      </c>
      <c r="D3236" s="2002">
        <v>22.08</v>
      </c>
    </row>
    <row r="3237" spans="3:4">
      <c r="C3237" s="2003">
        <v>42678</v>
      </c>
      <c r="D3237" s="2002">
        <v>22.51</v>
      </c>
    </row>
    <row r="3238" spans="3:4">
      <c r="C3238" s="2003">
        <v>42681</v>
      </c>
      <c r="D3238" s="2002">
        <v>18.71</v>
      </c>
    </row>
    <row r="3239" spans="3:4">
      <c r="C3239" s="2003">
        <v>42682</v>
      </c>
      <c r="D3239" s="2002">
        <v>18.739999999999998</v>
      </c>
    </row>
    <row r="3240" spans="3:4">
      <c r="C3240" s="2003">
        <v>42683</v>
      </c>
      <c r="D3240" s="2002">
        <v>14.38</v>
      </c>
    </row>
    <row r="3241" spans="3:4">
      <c r="C3241" s="2003">
        <v>42684</v>
      </c>
      <c r="D3241" s="2002">
        <v>14.74</v>
      </c>
    </row>
    <row r="3242" spans="3:4">
      <c r="C3242" s="2003">
        <v>42685</v>
      </c>
      <c r="D3242" s="2002">
        <v>14.17</v>
      </c>
    </row>
    <row r="3243" spans="3:4">
      <c r="C3243" s="2003">
        <v>42688</v>
      </c>
      <c r="D3243" s="2002">
        <v>14.48</v>
      </c>
    </row>
    <row r="3244" spans="3:4">
      <c r="C3244" s="2003">
        <v>42689</v>
      </c>
      <c r="D3244" s="2002">
        <v>13.37</v>
      </c>
    </row>
    <row r="3245" spans="3:4">
      <c r="C3245" s="2003">
        <v>42690</v>
      </c>
      <c r="D3245" s="2002">
        <v>13.72</v>
      </c>
    </row>
    <row r="3246" spans="3:4">
      <c r="C3246" s="2003">
        <v>42691</v>
      </c>
      <c r="D3246" s="2002">
        <v>13.35</v>
      </c>
    </row>
    <row r="3247" spans="3:4">
      <c r="C3247" s="2003">
        <v>42692</v>
      </c>
      <c r="D3247" s="2002">
        <v>12.85</v>
      </c>
    </row>
    <row r="3248" spans="3:4">
      <c r="C3248" s="2003">
        <v>42695</v>
      </c>
      <c r="D3248" s="2002">
        <v>12.42</v>
      </c>
    </row>
    <row r="3249" spans="3:4">
      <c r="C3249" s="2003">
        <v>42696</v>
      </c>
      <c r="D3249" s="2002">
        <v>12.41</v>
      </c>
    </row>
    <row r="3250" spans="3:4">
      <c r="C3250" s="2003">
        <v>42697</v>
      </c>
      <c r="D3250" s="2002">
        <v>12.43</v>
      </c>
    </row>
    <row r="3251" spans="3:4">
      <c r="C3251" s="2003">
        <v>42699</v>
      </c>
      <c r="D3251" s="2002">
        <v>12.34</v>
      </c>
    </row>
    <row r="3252" spans="3:4">
      <c r="C3252" s="2003">
        <v>42702</v>
      </c>
      <c r="D3252" s="2002">
        <v>13.15</v>
      </c>
    </row>
    <row r="3253" spans="3:4">
      <c r="C3253" s="2003">
        <v>42703</v>
      </c>
      <c r="D3253" s="2002">
        <v>12.9</v>
      </c>
    </row>
    <row r="3254" spans="3:4">
      <c r="C3254" s="2003">
        <v>42704</v>
      </c>
      <c r="D3254" s="2002">
        <v>13.33</v>
      </c>
    </row>
    <row r="3255" spans="3:4">
      <c r="C3255" s="2003">
        <v>42705</v>
      </c>
      <c r="D3255" s="2002">
        <v>14.07</v>
      </c>
    </row>
    <row r="3256" spans="3:4">
      <c r="C3256" s="2003">
        <v>42706</v>
      </c>
      <c r="D3256" s="2002">
        <v>14.12</v>
      </c>
    </row>
    <row r="3257" spans="3:4">
      <c r="C3257" s="2003">
        <v>42709</v>
      </c>
      <c r="D3257" s="2002">
        <v>12.14</v>
      </c>
    </row>
    <row r="3258" spans="3:4">
      <c r="C3258" s="2003">
        <v>42710</v>
      </c>
      <c r="D3258" s="2002">
        <v>11.79</v>
      </c>
    </row>
    <row r="3259" spans="3:4">
      <c r="C3259" s="2003">
        <v>42711</v>
      </c>
      <c r="D3259" s="2002">
        <v>12.22</v>
      </c>
    </row>
    <row r="3260" spans="3:4">
      <c r="C3260" s="2003">
        <v>42712</v>
      </c>
      <c r="D3260" s="2002">
        <v>12.64</v>
      </c>
    </row>
    <row r="3261" spans="3:4">
      <c r="C3261" s="2003">
        <v>42713</v>
      </c>
      <c r="D3261" s="2002">
        <v>11.75</v>
      </c>
    </row>
    <row r="3262" spans="3:4">
      <c r="C3262" s="2003">
        <v>42716</v>
      </c>
      <c r="D3262" s="2002">
        <v>12.64</v>
      </c>
    </row>
    <row r="3263" spans="3:4">
      <c r="C3263" s="2003">
        <v>42717</v>
      </c>
      <c r="D3263" s="2002">
        <v>12.72</v>
      </c>
    </row>
    <row r="3264" spans="3:4">
      <c r="C3264" s="2003">
        <v>42718</v>
      </c>
      <c r="D3264" s="2002">
        <v>13.19</v>
      </c>
    </row>
    <row r="3265" spans="2:4">
      <c r="C3265" s="2003">
        <v>42719</v>
      </c>
      <c r="D3265" s="2002">
        <v>12.79</v>
      </c>
    </row>
    <row r="3266" spans="2:4">
      <c r="C3266" s="2003">
        <v>42720</v>
      </c>
      <c r="D3266" s="2002">
        <v>12.2</v>
      </c>
    </row>
    <row r="3267" spans="2:4">
      <c r="C3267" s="2003">
        <v>42723</v>
      </c>
      <c r="D3267" s="2002">
        <v>11.71</v>
      </c>
    </row>
    <row r="3268" spans="2:4">
      <c r="C3268" s="2003">
        <v>42724</v>
      </c>
      <c r="D3268" s="2002">
        <v>11.45</v>
      </c>
    </row>
    <row r="3269" spans="2:4">
      <c r="C3269" s="2003">
        <v>42725</v>
      </c>
      <c r="D3269" s="2002">
        <v>11.27</v>
      </c>
    </row>
    <row r="3270" spans="2:4">
      <c r="C3270" s="2003">
        <v>42726</v>
      </c>
      <c r="D3270" s="2002">
        <v>11.43</v>
      </c>
    </row>
    <row r="3271" spans="2:4">
      <c r="C3271" s="2003">
        <v>42727</v>
      </c>
      <c r="D3271" s="2002">
        <v>11.44</v>
      </c>
    </row>
    <row r="3272" spans="2:4">
      <c r="C3272" s="2003">
        <v>42731</v>
      </c>
      <c r="D3272" s="2002">
        <v>11.99</v>
      </c>
    </row>
    <row r="3273" spans="2:4">
      <c r="C3273" s="2003">
        <v>42732</v>
      </c>
      <c r="D3273" s="2002">
        <v>12.95</v>
      </c>
    </row>
    <row r="3274" spans="2:4">
      <c r="C3274" s="2003">
        <v>42733</v>
      </c>
      <c r="D3274" s="2002">
        <v>13.37</v>
      </c>
    </row>
    <row r="3275" spans="2:4">
      <c r="C3275" s="2003">
        <v>42734</v>
      </c>
      <c r="D3275" s="2002">
        <v>14.04</v>
      </c>
    </row>
    <row r="3276" spans="2:4">
      <c r="B3276" s="651">
        <v>17</v>
      </c>
      <c r="C3276" s="2003">
        <v>42738</v>
      </c>
      <c r="D3276" s="2002">
        <v>12.85</v>
      </c>
    </row>
    <row r="3277" spans="2:4">
      <c r="C3277" s="2003">
        <v>42739</v>
      </c>
      <c r="D3277" s="2002">
        <v>11.85</v>
      </c>
    </row>
    <row r="3278" spans="2:4">
      <c r="C3278" s="2003">
        <v>42740</v>
      </c>
      <c r="D3278" s="2002">
        <v>11.67</v>
      </c>
    </row>
    <row r="3279" spans="2:4">
      <c r="C3279" s="2003">
        <v>42741</v>
      </c>
      <c r="D3279" s="2002">
        <v>11.32</v>
      </c>
    </row>
    <row r="3280" spans="2:4">
      <c r="C3280" s="2003">
        <v>42744</v>
      </c>
      <c r="D3280" s="2002">
        <v>11.56</v>
      </c>
    </row>
    <row r="3281" spans="3:4">
      <c r="C3281" s="2003">
        <v>42745</v>
      </c>
      <c r="D3281" s="2002">
        <v>11.49</v>
      </c>
    </row>
    <row r="3282" spans="3:4">
      <c r="C3282" s="2003">
        <v>42746</v>
      </c>
      <c r="D3282" s="2002">
        <v>11.26</v>
      </c>
    </row>
    <row r="3283" spans="3:4">
      <c r="C3283" s="2003">
        <v>42747</v>
      </c>
      <c r="D3283" s="2002">
        <v>11.54</v>
      </c>
    </row>
    <row r="3284" spans="3:4">
      <c r="C3284" s="2003">
        <v>42748</v>
      </c>
      <c r="D3284" s="2002">
        <v>11.23</v>
      </c>
    </row>
    <row r="3285" spans="3:4">
      <c r="C3285" s="2003">
        <v>42752</v>
      </c>
      <c r="D3285" s="2002">
        <v>11.87</v>
      </c>
    </row>
    <row r="3286" spans="3:4">
      <c r="C3286" s="2003">
        <v>42753</v>
      </c>
      <c r="D3286" s="2002">
        <v>12.48</v>
      </c>
    </row>
    <row r="3287" spans="3:4">
      <c r="C3287" s="2003">
        <v>42754</v>
      </c>
      <c r="D3287" s="2002">
        <v>12.78</v>
      </c>
    </row>
    <row r="3288" spans="3:4">
      <c r="C3288" s="2003">
        <v>42755</v>
      </c>
      <c r="D3288" s="2002">
        <v>11.54</v>
      </c>
    </row>
    <row r="3289" spans="3:4">
      <c r="C3289" s="2003">
        <v>42758</v>
      </c>
      <c r="D3289" s="2002">
        <v>11.77</v>
      </c>
    </row>
    <row r="3290" spans="3:4">
      <c r="C3290" s="2003">
        <v>42759</v>
      </c>
      <c r="D3290" s="2002">
        <v>11.07</v>
      </c>
    </row>
    <row r="3291" spans="3:4">
      <c r="C3291" s="2003">
        <v>42760</v>
      </c>
      <c r="D3291" s="2002">
        <v>10.81</v>
      </c>
    </row>
    <row r="3292" spans="3:4">
      <c r="C3292" s="2003">
        <v>42761</v>
      </c>
      <c r="D3292" s="2002">
        <v>10.63</v>
      </c>
    </row>
    <row r="3293" spans="3:4">
      <c r="C3293" s="2003">
        <v>42762</v>
      </c>
      <c r="D3293" s="2002">
        <v>10.58</v>
      </c>
    </row>
    <row r="3294" spans="3:4">
      <c r="C3294" s="2003">
        <v>42765</v>
      </c>
      <c r="D3294" s="2002">
        <v>11.88</v>
      </c>
    </row>
    <row r="3295" spans="3:4">
      <c r="C3295" s="2003">
        <v>42766</v>
      </c>
      <c r="D3295" s="2002">
        <v>11.99</v>
      </c>
    </row>
    <row r="3296" spans="3:4">
      <c r="C3296" s="2003">
        <v>42767</v>
      </c>
      <c r="D3296" s="2002">
        <v>11.81</v>
      </c>
    </row>
    <row r="3297" spans="3:4">
      <c r="C3297" s="2003">
        <v>42768</v>
      </c>
      <c r="D3297" s="2002">
        <v>11.93</v>
      </c>
    </row>
    <row r="3298" spans="3:4">
      <c r="C3298" s="2003">
        <v>42769</v>
      </c>
      <c r="D3298" s="2002">
        <v>10.97</v>
      </c>
    </row>
    <row r="3299" spans="3:4">
      <c r="C3299" s="2003">
        <v>42772</v>
      </c>
      <c r="D3299" s="2002">
        <v>11.37</v>
      </c>
    </row>
    <row r="3300" spans="3:4">
      <c r="C3300" s="2003">
        <v>42773</v>
      </c>
      <c r="D3300" s="2002">
        <v>11.29</v>
      </c>
    </row>
    <row r="3301" spans="3:4">
      <c r="C3301" s="2003">
        <v>42774</v>
      </c>
      <c r="D3301" s="2002">
        <v>11.45</v>
      </c>
    </row>
    <row r="3302" spans="3:4">
      <c r="C3302" s="2003">
        <v>42775</v>
      </c>
      <c r="D3302" s="2002">
        <v>10.88</v>
      </c>
    </row>
    <row r="3303" spans="3:4">
      <c r="C3303" s="2003">
        <v>42776</v>
      </c>
      <c r="D3303" s="2002">
        <v>10.85</v>
      </c>
    </row>
    <row r="3304" spans="3:4">
      <c r="C3304" s="2003">
        <v>42779</v>
      </c>
      <c r="D3304" s="2002">
        <v>11.07</v>
      </c>
    </row>
    <row r="3305" spans="3:4">
      <c r="C3305" s="2003">
        <v>42780</v>
      </c>
      <c r="D3305" s="2002">
        <v>10.74</v>
      </c>
    </row>
    <row r="3306" spans="3:4">
      <c r="C3306" s="2003">
        <v>42781</v>
      </c>
      <c r="D3306" s="2002">
        <v>11.97</v>
      </c>
    </row>
    <row r="3307" spans="3:4">
      <c r="C3307" s="2003">
        <v>42782</v>
      </c>
      <c r="D3307" s="2002">
        <v>11.76</v>
      </c>
    </row>
    <row r="3308" spans="3:4">
      <c r="C3308" s="2003">
        <v>42783</v>
      </c>
      <c r="D3308" s="2002">
        <v>11.49</v>
      </c>
    </row>
    <row r="3309" spans="3:4">
      <c r="C3309" s="2003">
        <v>42787</v>
      </c>
      <c r="D3309" s="2002">
        <v>11.57</v>
      </c>
    </row>
    <row r="3310" spans="3:4">
      <c r="C3310" s="2003">
        <v>42788</v>
      </c>
      <c r="D3310" s="2002">
        <v>11.74</v>
      </c>
    </row>
    <row r="3311" spans="3:4">
      <c r="C3311" s="2003">
        <v>42789</v>
      </c>
      <c r="D3311" s="2002">
        <v>11.71</v>
      </c>
    </row>
    <row r="3312" spans="3:4">
      <c r="C3312" s="2003">
        <v>42790</v>
      </c>
      <c r="D3312" s="2002">
        <v>11.47</v>
      </c>
    </row>
    <row r="3313" spans="3:4">
      <c r="C3313" s="2003">
        <v>42793</v>
      </c>
      <c r="D3313" s="2002">
        <v>12.09</v>
      </c>
    </row>
    <row r="3314" spans="3:4">
      <c r="C3314" s="2003">
        <v>42794</v>
      </c>
      <c r="D3314" s="2002">
        <v>12.92</v>
      </c>
    </row>
    <row r="3315" spans="3:4">
      <c r="C3315" s="2003">
        <v>42795</v>
      </c>
      <c r="D3315" s="2002">
        <v>12.54</v>
      </c>
    </row>
    <row r="3316" spans="3:4">
      <c r="C3316" s="2003">
        <v>42796</v>
      </c>
      <c r="D3316" s="2002">
        <v>11.81</v>
      </c>
    </row>
    <row r="3317" spans="3:4">
      <c r="C3317" s="2003">
        <v>42797</v>
      </c>
      <c r="D3317" s="2002">
        <v>10.96</v>
      </c>
    </row>
    <row r="3318" spans="3:4">
      <c r="C3318" s="2003">
        <v>42800</v>
      </c>
      <c r="D3318" s="2002">
        <v>11.24</v>
      </c>
    </row>
    <row r="3319" spans="3:4">
      <c r="C3319" s="2003">
        <v>42801</v>
      </c>
      <c r="D3319" s="2002">
        <v>11.45</v>
      </c>
    </row>
    <row r="3320" spans="3:4">
      <c r="C3320" s="2003">
        <v>42802</v>
      </c>
      <c r="D3320" s="2002">
        <v>11.86</v>
      </c>
    </row>
    <row r="3321" spans="3:4">
      <c r="C3321" s="2003">
        <v>42803</v>
      </c>
      <c r="D3321" s="2002">
        <v>12.3</v>
      </c>
    </row>
    <row r="3322" spans="3:4">
      <c r="C3322" s="2003">
        <v>42804</v>
      </c>
      <c r="D3322" s="2002">
        <v>11.66</v>
      </c>
    </row>
    <row r="3323" spans="3:4">
      <c r="C3323" s="2003">
        <v>42807</v>
      </c>
      <c r="D3323" s="2002">
        <v>11.35</v>
      </c>
    </row>
    <row r="3324" spans="3:4">
      <c r="C3324" s="2003">
        <v>42808</v>
      </c>
      <c r="D3324" s="2002">
        <v>12.3</v>
      </c>
    </row>
    <row r="3325" spans="3:4">
      <c r="C3325" s="2003">
        <v>42809</v>
      </c>
      <c r="D3325" s="2002">
        <v>11.63</v>
      </c>
    </row>
    <row r="3326" spans="3:4">
      <c r="C3326" s="2003">
        <v>42810</v>
      </c>
      <c r="D3326" s="2002">
        <v>11.21</v>
      </c>
    </row>
    <row r="3327" spans="3:4">
      <c r="C3327" s="2003">
        <v>42811</v>
      </c>
      <c r="D3327" s="2002">
        <v>11.28</v>
      </c>
    </row>
    <row r="3328" spans="3:4">
      <c r="C3328" s="2003">
        <v>42814</v>
      </c>
      <c r="D3328" s="2002">
        <v>11.34</v>
      </c>
    </row>
    <row r="3329" spans="3:4">
      <c r="C3329" s="2003">
        <v>42815</v>
      </c>
      <c r="D3329" s="2002">
        <v>12.47</v>
      </c>
    </row>
    <row r="3330" spans="3:4">
      <c r="C3330" s="2003">
        <v>42816</v>
      </c>
      <c r="D3330" s="2002">
        <v>12.81</v>
      </c>
    </row>
    <row r="3331" spans="3:4">
      <c r="C3331" s="2003">
        <v>42817</v>
      </c>
      <c r="D3331" s="2002">
        <v>13.12</v>
      </c>
    </row>
    <row r="3332" spans="3:4">
      <c r="C3332" s="2003">
        <v>42818</v>
      </c>
      <c r="D3332" s="2002">
        <v>12.96</v>
      </c>
    </row>
    <row r="3333" spans="3:4">
      <c r="C3333" s="2003">
        <v>42821</v>
      </c>
      <c r="D3333" s="2002">
        <v>12.5</v>
      </c>
    </row>
    <row r="3334" spans="3:4">
      <c r="C3334" s="2003">
        <v>42822</v>
      </c>
      <c r="D3334" s="2002">
        <v>11.53</v>
      </c>
    </row>
    <row r="3335" spans="3:4">
      <c r="C3335" s="2003">
        <v>42823</v>
      </c>
      <c r="D3335" s="2002">
        <v>11.42</v>
      </c>
    </row>
    <row r="3336" spans="3:4">
      <c r="C3336" s="2003">
        <v>42824</v>
      </c>
      <c r="D3336" s="2002">
        <v>11.54</v>
      </c>
    </row>
    <row r="3337" spans="3:4">
      <c r="C3337" s="2003">
        <v>42825</v>
      </c>
      <c r="D3337" s="2002">
        <v>12.37</v>
      </c>
    </row>
    <row r="3338" spans="3:4">
      <c r="C3338" s="2003">
        <v>42828</v>
      </c>
      <c r="D3338" s="2002">
        <v>12.38</v>
      </c>
    </row>
    <row r="3339" spans="3:4">
      <c r="C3339" s="2003">
        <v>42829</v>
      </c>
      <c r="D3339" s="2002">
        <v>11.79</v>
      </c>
    </row>
    <row r="3340" spans="3:4">
      <c r="C3340" s="2003">
        <v>42830</v>
      </c>
      <c r="D3340" s="2002">
        <v>12.89</v>
      </c>
    </row>
    <row r="3341" spans="3:4">
      <c r="C3341" s="2003">
        <v>42831</v>
      </c>
      <c r="D3341" s="2002">
        <v>12.39</v>
      </c>
    </row>
    <row r="3342" spans="3:4">
      <c r="C3342" s="2003">
        <v>42832</v>
      </c>
      <c r="D3342" s="2002">
        <v>12.87</v>
      </c>
    </row>
    <row r="3343" spans="3:4">
      <c r="C3343" s="2003">
        <v>42835</v>
      </c>
      <c r="D3343" s="2002">
        <v>14.05</v>
      </c>
    </row>
    <row r="3344" spans="3:4">
      <c r="C3344" s="2003">
        <v>42836</v>
      </c>
      <c r="D3344" s="2002">
        <v>15.07</v>
      </c>
    </row>
    <row r="3345" spans="3:4">
      <c r="C3345" s="2003">
        <v>42837</v>
      </c>
      <c r="D3345" s="2002">
        <v>15.77</v>
      </c>
    </row>
    <row r="3346" spans="3:4">
      <c r="C3346" s="2003">
        <v>42838</v>
      </c>
      <c r="D3346" s="2002">
        <v>15.96</v>
      </c>
    </row>
    <row r="3347" spans="3:4">
      <c r="C3347" s="2003">
        <v>42842</v>
      </c>
      <c r="D3347" s="2002">
        <v>14.66</v>
      </c>
    </row>
    <row r="3348" spans="3:4">
      <c r="C3348" s="2003">
        <v>42843</v>
      </c>
      <c r="D3348" s="2002">
        <v>14.42</v>
      </c>
    </row>
    <row r="3349" spans="3:4">
      <c r="C3349" s="2003">
        <v>42844</v>
      </c>
      <c r="D3349" s="2002">
        <v>14.93</v>
      </c>
    </row>
    <row r="3350" spans="3:4">
      <c r="C3350" s="2003">
        <v>42845</v>
      </c>
      <c r="D3350" s="2002">
        <v>14.15</v>
      </c>
    </row>
    <row r="3351" spans="3:4">
      <c r="C3351" s="2003">
        <v>42846</v>
      </c>
      <c r="D3351" s="2002">
        <v>14.63</v>
      </c>
    </row>
    <row r="3352" spans="3:4">
      <c r="C3352" s="2003">
        <v>42849</v>
      </c>
      <c r="D3352" s="2002">
        <v>10.84</v>
      </c>
    </row>
    <row r="3353" spans="3:4">
      <c r="C3353" s="2003">
        <v>42850</v>
      </c>
      <c r="D3353" s="2002">
        <v>10.76</v>
      </c>
    </row>
    <row r="3354" spans="3:4">
      <c r="C3354" s="2003">
        <v>42851</v>
      </c>
      <c r="D3354" s="2002">
        <v>10.85</v>
      </c>
    </row>
    <row r="3355" spans="3:4">
      <c r="C3355" s="2003">
        <v>42852</v>
      </c>
      <c r="D3355" s="2002">
        <v>10.36</v>
      </c>
    </row>
    <row r="3356" spans="3:4">
      <c r="C3356" s="2003">
        <v>42853</v>
      </c>
      <c r="D3356" s="2002">
        <v>10.82</v>
      </c>
    </row>
    <row r="3357" spans="3:4">
      <c r="C3357" s="2003">
        <v>42856</v>
      </c>
      <c r="D3357" s="2002">
        <v>10.11</v>
      </c>
    </row>
    <row r="3358" spans="3:4">
      <c r="C3358" s="2003">
        <v>42857</v>
      </c>
      <c r="D3358" s="2002">
        <v>10.59</v>
      </c>
    </row>
    <row r="3359" spans="3:4">
      <c r="C3359" s="2003">
        <v>42858</v>
      </c>
      <c r="D3359" s="2002">
        <v>10.68</v>
      </c>
    </row>
    <row r="3360" spans="3:4">
      <c r="C3360" s="2003">
        <v>42859</v>
      </c>
      <c r="D3360" s="2002">
        <v>10.46</v>
      </c>
    </row>
    <row r="3361" spans="3:4">
      <c r="C3361" s="2003">
        <v>42860</v>
      </c>
      <c r="D3361" s="2002">
        <v>10.57</v>
      </c>
    </row>
    <row r="3362" spans="3:4">
      <c r="C3362" s="2003">
        <v>42863</v>
      </c>
      <c r="D3362" s="2002">
        <v>9.77</v>
      </c>
    </row>
    <row r="3363" spans="3:4">
      <c r="C3363" s="2003">
        <v>42864</v>
      </c>
      <c r="D3363" s="2002">
        <v>9.9600000000000009</v>
      </c>
    </row>
    <row r="3364" spans="3:4">
      <c r="C3364" s="2003">
        <v>42865</v>
      </c>
      <c r="D3364" s="2002">
        <v>10.210000000000001</v>
      </c>
    </row>
    <row r="3365" spans="3:4">
      <c r="C3365" s="2003">
        <v>42866</v>
      </c>
      <c r="D3365" s="2002">
        <v>10.6</v>
      </c>
    </row>
    <row r="3366" spans="3:4">
      <c r="C3366" s="2003">
        <v>42867</v>
      </c>
      <c r="D3366" s="2002">
        <v>10.4</v>
      </c>
    </row>
    <row r="3367" spans="3:4">
      <c r="C3367" s="2003">
        <v>42870</v>
      </c>
      <c r="D3367" s="2002">
        <v>10.42</v>
      </c>
    </row>
    <row r="3368" spans="3:4">
      <c r="C3368" s="2003">
        <v>42871</v>
      </c>
      <c r="D3368" s="2002">
        <v>10.65</v>
      </c>
    </row>
    <row r="3369" spans="3:4">
      <c r="C3369" s="2003">
        <v>42872</v>
      </c>
      <c r="D3369" s="2002">
        <v>15.59</v>
      </c>
    </row>
    <row r="3370" spans="3:4">
      <c r="C3370" s="2003">
        <v>42873</v>
      </c>
      <c r="D3370" s="2002">
        <v>14.66</v>
      </c>
    </row>
    <row r="3371" spans="3:4">
      <c r="C3371" s="2003">
        <v>42874</v>
      </c>
      <c r="D3371" s="2002">
        <v>12.04</v>
      </c>
    </row>
    <row r="3372" spans="3:4">
      <c r="C3372" s="2003">
        <v>42877</v>
      </c>
      <c r="D3372" s="2002">
        <v>10.93</v>
      </c>
    </row>
    <row r="3373" spans="3:4">
      <c r="C3373" s="2003">
        <v>42878</v>
      </c>
      <c r="D3373" s="2002">
        <v>10.72</v>
      </c>
    </row>
    <row r="3374" spans="3:4">
      <c r="C3374" s="2003">
        <v>42879</v>
      </c>
      <c r="D3374" s="2002">
        <v>10.02</v>
      </c>
    </row>
    <row r="3375" spans="3:4">
      <c r="C3375" s="2003">
        <v>42880</v>
      </c>
      <c r="D3375" s="2002">
        <v>9.99</v>
      </c>
    </row>
    <row r="3376" spans="3:4">
      <c r="C3376" s="2003">
        <v>42881</v>
      </c>
      <c r="D3376" s="2002">
        <v>9.81</v>
      </c>
    </row>
    <row r="3377" spans="3:4">
      <c r="C3377" s="2003">
        <v>42885</v>
      </c>
      <c r="D3377" s="2002">
        <v>10.38</v>
      </c>
    </row>
    <row r="3378" spans="3:4">
      <c r="C3378" s="2003">
        <v>42886</v>
      </c>
      <c r="D3378" s="2002">
        <v>10.41</v>
      </c>
    </row>
    <row r="3379" spans="3:4">
      <c r="C3379" s="2003">
        <v>42887</v>
      </c>
      <c r="D3379" s="2002">
        <v>9.89</v>
      </c>
    </row>
    <row r="3380" spans="3:4">
      <c r="C3380" s="2003">
        <v>42888</v>
      </c>
      <c r="D3380" s="2002">
        <v>9.75</v>
      </c>
    </row>
    <row r="3381" spans="3:4">
      <c r="C3381" s="2003">
        <v>42891</v>
      </c>
      <c r="D3381" s="2002">
        <v>10.07</v>
      </c>
    </row>
    <row r="3382" spans="3:4">
      <c r="C3382" s="2003">
        <v>42892</v>
      </c>
      <c r="D3382" s="2002">
        <v>10.45</v>
      </c>
    </row>
    <row r="3383" spans="3:4">
      <c r="C3383" s="2003">
        <v>42893</v>
      </c>
      <c r="D3383" s="2002">
        <v>10.39</v>
      </c>
    </row>
    <row r="3384" spans="3:4">
      <c r="C3384" s="2003">
        <v>42894</v>
      </c>
      <c r="D3384" s="2002">
        <v>10.16</v>
      </c>
    </row>
    <row r="3385" spans="3:4">
      <c r="C3385" s="2003">
        <v>42895</v>
      </c>
      <c r="D3385" s="2002">
        <v>10.7</v>
      </c>
    </row>
    <row r="3386" spans="3:4">
      <c r="C3386" s="2003">
        <v>42898</v>
      </c>
      <c r="D3386" s="2002">
        <v>11.46</v>
      </c>
    </row>
    <row r="3387" spans="3:4">
      <c r="C3387" s="2003">
        <v>42899</v>
      </c>
      <c r="D3387" s="2002">
        <v>10.42</v>
      </c>
    </row>
    <row r="3388" spans="3:4">
      <c r="C3388" s="2003">
        <v>42900</v>
      </c>
      <c r="D3388" s="2002">
        <v>10.64</v>
      </c>
    </row>
    <row r="3389" spans="3:4">
      <c r="C3389" s="2003">
        <v>42901</v>
      </c>
      <c r="D3389" s="2002">
        <v>10.9</v>
      </c>
    </row>
    <row r="3390" spans="3:4">
      <c r="C3390" s="2003">
        <v>42902</v>
      </c>
      <c r="D3390" s="2002">
        <v>10.38</v>
      </c>
    </row>
    <row r="3391" spans="3:4">
      <c r="C3391" s="2003">
        <v>42905</v>
      </c>
      <c r="D3391" s="2002">
        <v>10.37</v>
      </c>
    </row>
    <row r="3392" spans="3:4">
      <c r="C3392" s="2003">
        <v>42906</v>
      </c>
      <c r="D3392" s="2002">
        <v>10.86</v>
      </c>
    </row>
    <row r="3393" spans="3:4">
      <c r="C3393" s="2003">
        <v>42907</v>
      </c>
      <c r="D3393" s="2002">
        <v>10.75</v>
      </c>
    </row>
    <row r="3394" spans="3:4">
      <c r="C3394" s="2003">
        <v>42908</v>
      </c>
      <c r="D3394" s="2002">
        <v>10.48</v>
      </c>
    </row>
    <row r="3395" spans="3:4">
      <c r="C3395" s="2003">
        <v>42909</v>
      </c>
      <c r="D3395" s="2002">
        <v>10.02</v>
      </c>
    </row>
    <row r="3396" spans="3:4">
      <c r="C3396" s="2003">
        <v>42912</v>
      </c>
      <c r="D3396" s="2002">
        <v>9.9</v>
      </c>
    </row>
    <row r="3397" spans="3:4">
      <c r="C3397" s="2003">
        <v>42913</v>
      </c>
      <c r="D3397" s="2002">
        <v>11.06</v>
      </c>
    </row>
    <row r="3398" spans="3:4">
      <c r="C3398" s="2003">
        <v>42914</v>
      </c>
      <c r="D3398" s="2002">
        <v>10.029999999999999</v>
      </c>
    </row>
    <row r="3399" spans="3:4">
      <c r="C3399" s="2003">
        <v>42915</v>
      </c>
      <c r="D3399" s="2002">
        <v>11.44</v>
      </c>
    </row>
    <row r="3400" spans="3:4">
      <c r="C3400" s="2003">
        <v>42916</v>
      </c>
      <c r="D3400" s="2002">
        <v>11.18</v>
      </c>
    </row>
    <row r="3401" spans="3:4">
      <c r="C3401" s="2003">
        <v>42919</v>
      </c>
      <c r="D3401" s="2002">
        <v>11.22</v>
      </c>
    </row>
    <row r="3402" spans="3:4">
      <c r="C3402" s="2003">
        <v>42921</v>
      </c>
      <c r="D3402" s="2002">
        <v>11.07</v>
      </c>
    </row>
    <row r="3403" spans="3:4">
      <c r="C3403" s="2003">
        <v>42922</v>
      </c>
      <c r="D3403" s="2002">
        <v>12.54</v>
      </c>
    </row>
    <row r="3404" spans="3:4">
      <c r="C3404" s="2003">
        <v>42923</v>
      </c>
      <c r="D3404" s="2002">
        <v>11.19</v>
      </c>
    </row>
    <row r="3405" spans="3:4">
      <c r="C3405" s="2003">
        <v>42926</v>
      </c>
      <c r="D3405" s="2002">
        <v>11.11</v>
      </c>
    </row>
    <row r="3406" spans="3:4">
      <c r="C3406" s="2003">
        <v>42927</v>
      </c>
      <c r="D3406" s="2002">
        <v>10.89</v>
      </c>
    </row>
    <row r="3407" spans="3:4">
      <c r="C3407" s="2003">
        <v>42928</v>
      </c>
      <c r="D3407" s="2002">
        <v>10.3</v>
      </c>
    </row>
    <row r="3408" spans="3:4">
      <c r="C3408" s="2003">
        <v>42929</v>
      </c>
      <c r="D3408" s="2002">
        <v>9.9</v>
      </c>
    </row>
    <row r="3409" spans="3:4">
      <c r="C3409" s="2003">
        <v>42930</v>
      </c>
      <c r="D3409" s="2002">
        <v>9.51</v>
      </c>
    </row>
    <row r="3410" spans="3:4">
      <c r="C3410" s="2003">
        <v>42933</v>
      </c>
      <c r="D3410" s="2002">
        <v>9.82</v>
      </c>
    </row>
    <row r="3411" spans="3:4">
      <c r="C3411" s="2003">
        <v>42934</v>
      </c>
      <c r="D3411" s="2002">
        <v>9.89</v>
      </c>
    </row>
    <row r="3412" spans="3:4">
      <c r="C3412" s="2003">
        <v>42935</v>
      </c>
      <c r="D3412" s="2002">
        <v>9.7899999999999991</v>
      </c>
    </row>
    <row r="3413" spans="3:4">
      <c r="C3413" s="2003">
        <v>42936</v>
      </c>
      <c r="D3413" s="2002">
        <v>9.58</v>
      </c>
    </row>
    <row r="3414" spans="3:4">
      <c r="C3414" s="2003">
        <v>42937</v>
      </c>
      <c r="D3414" s="2002">
        <v>9.36</v>
      </c>
    </row>
    <row r="3415" spans="3:4">
      <c r="C3415" s="2003">
        <v>42940</v>
      </c>
      <c r="D3415" s="2002">
        <v>9.43</v>
      </c>
    </row>
    <row r="3416" spans="3:4">
      <c r="C3416" s="2003">
        <v>42941</v>
      </c>
      <c r="D3416" s="2002">
        <v>9.43</v>
      </c>
    </row>
    <row r="3417" spans="3:4">
      <c r="C3417" s="2003">
        <v>42942</v>
      </c>
      <c r="D3417" s="2002">
        <v>9.6</v>
      </c>
    </row>
    <row r="3418" spans="3:4">
      <c r="C3418" s="2003">
        <v>42943</v>
      </c>
      <c r="D3418" s="2002">
        <v>10.11</v>
      </c>
    </row>
    <row r="3419" spans="3:4">
      <c r="C3419" s="2003">
        <v>42944</v>
      </c>
      <c r="D3419" s="2002">
        <v>10.29</v>
      </c>
    </row>
    <row r="3420" spans="3:4">
      <c r="C3420" s="2003">
        <v>42947</v>
      </c>
      <c r="D3420" s="2002">
        <v>10.26</v>
      </c>
    </row>
    <row r="3421" spans="3:4">
      <c r="C3421" s="2003">
        <v>42948</v>
      </c>
      <c r="D3421" s="2002">
        <v>10.09</v>
      </c>
    </row>
    <row r="3422" spans="3:4">
      <c r="C3422" s="2003">
        <v>42949</v>
      </c>
      <c r="D3422" s="2002">
        <v>10.28</v>
      </c>
    </row>
    <row r="3423" spans="3:4">
      <c r="C3423" s="2003">
        <v>42950</v>
      </c>
      <c r="D3423" s="2002">
        <v>10.44</v>
      </c>
    </row>
    <row r="3424" spans="3:4">
      <c r="C3424" s="2003">
        <v>42951</v>
      </c>
      <c r="D3424" s="2002">
        <v>10.029999999999999</v>
      </c>
    </row>
    <row r="3425" spans="3:4">
      <c r="C3425" s="2003">
        <v>42954</v>
      </c>
      <c r="D3425" s="2002">
        <v>9.93</v>
      </c>
    </row>
    <row r="3426" spans="3:4">
      <c r="C3426" s="2003">
        <v>42955</v>
      </c>
      <c r="D3426" s="2002">
        <v>10.96</v>
      </c>
    </row>
    <row r="3427" spans="3:4">
      <c r="C3427" s="2003">
        <v>42956</v>
      </c>
      <c r="D3427" s="2002">
        <v>11.11</v>
      </c>
    </row>
    <row r="3428" spans="3:4">
      <c r="C3428" s="2003">
        <v>42957</v>
      </c>
      <c r="D3428" s="2002">
        <v>16.04</v>
      </c>
    </row>
    <row r="3429" spans="3:4">
      <c r="C3429" s="2003">
        <v>42958</v>
      </c>
      <c r="D3429" s="2002">
        <v>15.51</v>
      </c>
    </row>
    <row r="3430" spans="3:4">
      <c r="C3430" s="2003">
        <v>42961</v>
      </c>
      <c r="D3430" s="2002">
        <v>12.33</v>
      </c>
    </row>
    <row r="3431" spans="3:4">
      <c r="C3431" s="2003">
        <v>42962</v>
      </c>
      <c r="D3431" s="2002">
        <v>12.04</v>
      </c>
    </row>
    <row r="3432" spans="3:4">
      <c r="C3432" s="2003">
        <v>42963</v>
      </c>
      <c r="D3432" s="2002">
        <v>11.74</v>
      </c>
    </row>
    <row r="3433" spans="3:4">
      <c r="C3433" s="2003">
        <v>42964</v>
      </c>
      <c r="D3433" s="2002">
        <v>15.55</v>
      </c>
    </row>
    <row r="3434" spans="3:4">
      <c r="C3434" s="2003">
        <v>42965</v>
      </c>
      <c r="D3434" s="2002">
        <v>14.26</v>
      </c>
    </row>
    <row r="3435" spans="3:4">
      <c r="C3435" s="2003">
        <v>42968</v>
      </c>
      <c r="D3435" s="2002">
        <v>13.19</v>
      </c>
    </row>
    <row r="3436" spans="3:4">
      <c r="C3436" s="2003">
        <v>42969</v>
      </c>
      <c r="D3436" s="2002">
        <v>11.35</v>
      </c>
    </row>
    <row r="3437" spans="3:4">
      <c r="C3437" s="2003">
        <v>42970</v>
      </c>
      <c r="D3437" s="2002">
        <v>12.25</v>
      </c>
    </row>
    <row r="3438" spans="3:4">
      <c r="C3438" s="2003">
        <v>42971</v>
      </c>
      <c r="D3438" s="2002">
        <v>12.23</v>
      </c>
    </row>
    <row r="3439" spans="3:4">
      <c r="C3439" s="2003">
        <v>42972</v>
      </c>
      <c r="D3439" s="2002">
        <v>11.28</v>
      </c>
    </row>
    <row r="3440" spans="3:4">
      <c r="C3440" s="2003">
        <v>42975</v>
      </c>
      <c r="D3440" s="2002">
        <v>11.32</v>
      </c>
    </row>
    <row r="3441" spans="3:4">
      <c r="C3441" s="2003">
        <v>42976</v>
      </c>
      <c r="D3441" s="2002">
        <v>11.7</v>
      </c>
    </row>
    <row r="3442" spans="3:4">
      <c r="C3442" s="2003">
        <v>42977</v>
      </c>
      <c r="D3442" s="2002">
        <v>11.22</v>
      </c>
    </row>
    <row r="3443" spans="3:4">
      <c r="C3443" s="2003">
        <v>42978</v>
      </c>
      <c r="D3443" s="2002">
        <v>10.59</v>
      </c>
    </row>
    <row r="3444" spans="3:4">
      <c r="C3444" s="2003">
        <v>42979</v>
      </c>
      <c r="D3444" s="2002">
        <v>10.130000000000001</v>
      </c>
    </row>
    <row r="3445" spans="3:4">
      <c r="C3445" s="2003">
        <v>42983</v>
      </c>
      <c r="D3445" s="2002">
        <v>12.23</v>
      </c>
    </row>
    <row r="3446" spans="3:4">
      <c r="C3446" s="2003">
        <v>42984</v>
      </c>
      <c r="D3446" s="2002">
        <v>11.63</v>
      </c>
    </row>
    <row r="3447" spans="3:4">
      <c r="C3447" s="2003">
        <v>42985</v>
      </c>
      <c r="D3447" s="2002">
        <v>11.55</v>
      </c>
    </row>
    <row r="3448" spans="3:4">
      <c r="C3448" s="2003">
        <v>42986</v>
      </c>
      <c r="D3448" s="2002">
        <v>12.12</v>
      </c>
    </row>
    <row r="3449" spans="3:4">
      <c r="C3449" s="2003">
        <v>42989</v>
      </c>
      <c r="D3449" s="2002">
        <v>10.73</v>
      </c>
    </row>
    <row r="3450" spans="3:4">
      <c r="C3450" s="2003">
        <v>42990</v>
      </c>
      <c r="D3450" s="2002">
        <v>10.58</v>
      </c>
    </row>
    <row r="3451" spans="3:4">
      <c r="C3451" s="2003">
        <v>42991</v>
      </c>
      <c r="D3451" s="2002">
        <v>10.5</v>
      </c>
    </row>
    <row r="3452" spans="3:4">
      <c r="C3452" s="2003">
        <v>42992</v>
      </c>
      <c r="D3452" s="2002">
        <v>10.44</v>
      </c>
    </row>
    <row r="3453" spans="3:4">
      <c r="C3453" s="2003">
        <v>42993</v>
      </c>
      <c r="D3453" s="2002">
        <v>10.17</v>
      </c>
    </row>
    <row r="3454" spans="3:4">
      <c r="C3454" s="2003">
        <v>42996</v>
      </c>
      <c r="D3454" s="2002">
        <v>10.15</v>
      </c>
    </row>
    <row r="3455" spans="3:4">
      <c r="C3455" s="2003">
        <v>42997</v>
      </c>
      <c r="D3455" s="2002">
        <v>10.18</v>
      </c>
    </row>
    <row r="3456" spans="3:4">
      <c r="C3456" s="2003">
        <v>42998</v>
      </c>
      <c r="D3456" s="2002">
        <v>9.7799999999999994</v>
      </c>
    </row>
    <row r="3457" spans="3:4">
      <c r="C3457" s="2003">
        <v>42999</v>
      </c>
      <c r="D3457" s="2002">
        <v>9.67</v>
      </c>
    </row>
    <row r="3458" spans="3:4">
      <c r="C3458" s="2003">
        <v>43000</v>
      </c>
      <c r="D3458" s="2002">
        <v>9.59</v>
      </c>
    </row>
    <row r="3459" spans="3:4">
      <c r="C3459" s="2003">
        <v>43003</v>
      </c>
      <c r="D3459" s="2002">
        <v>10.210000000000001</v>
      </c>
    </row>
    <row r="3460" spans="3:4">
      <c r="C3460" s="2003">
        <v>43004</v>
      </c>
      <c r="D3460" s="2002">
        <v>10.17</v>
      </c>
    </row>
    <row r="3461" spans="3:4">
      <c r="C3461" s="2003">
        <v>43005</v>
      </c>
      <c r="D3461" s="2002">
        <v>9.8699999999999992</v>
      </c>
    </row>
    <row r="3462" spans="3:4">
      <c r="C3462" s="2003">
        <v>43006</v>
      </c>
      <c r="D3462" s="2002">
        <v>9.5500000000000007</v>
      </c>
    </row>
    <row r="3463" spans="3:4">
      <c r="C3463" s="2003">
        <v>43007</v>
      </c>
      <c r="D3463" s="2002">
        <v>9.51</v>
      </c>
    </row>
    <row r="3464" spans="3:4">
      <c r="C3464" s="2003">
        <v>43010</v>
      </c>
      <c r="D3464" s="2002">
        <v>9.4499999999999993</v>
      </c>
    </row>
    <row r="3465" spans="3:4">
      <c r="C3465" s="2003">
        <v>43011</v>
      </c>
      <c r="D3465" s="2002">
        <v>9.51</v>
      </c>
    </row>
    <row r="3466" spans="3:4">
      <c r="C3466" s="2003">
        <v>43012</v>
      </c>
      <c r="D3466" s="2002">
        <v>9.6300000000000008</v>
      </c>
    </row>
    <row r="3467" spans="3:4">
      <c r="C3467" s="2003">
        <v>43013</v>
      </c>
      <c r="D3467" s="2002">
        <v>9.19</v>
      </c>
    </row>
    <row r="3468" spans="3:4">
      <c r="C3468" s="2003">
        <v>43014</v>
      </c>
      <c r="D3468" s="2002">
        <v>9.65</v>
      </c>
    </row>
    <row r="3469" spans="3:4">
      <c r="C3469" s="2003">
        <v>43017</v>
      </c>
      <c r="D3469" s="2002">
        <v>10.33</v>
      </c>
    </row>
    <row r="3470" spans="3:4">
      <c r="C3470" s="2003">
        <v>43018</v>
      </c>
      <c r="D3470" s="2002">
        <v>10.08</v>
      </c>
    </row>
    <row r="3471" spans="3:4">
      <c r="C3471" s="2003">
        <v>43019</v>
      </c>
      <c r="D3471" s="2002">
        <v>9.85</v>
      </c>
    </row>
    <row r="3472" spans="3:4">
      <c r="C3472" s="2003">
        <v>43020</v>
      </c>
      <c r="D3472" s="2002">
        <v>9.91</v>
      </c>
    </row>
    <row r="3473" spans="3:4">
      <c r="C3473" s="2003">
        <v>43021</v>
      </c>
      <c r="D3473" s="2002">
        <v>9.61</v>
      </c>
    </row>
    <row r="3474" spans="3:4">
      <c r="C3474" s="2003">
        <v>43024</v>
      </c>
      <c r="D3474" s="2002">
        <v>9.91</v>
      </c>
    </row>
    <row r="3475" spans="3:4">
      <c r="C3475" s="2003">
        <v>43025</v>
      </c>
      <c r="D3475" s="2002">
        <v>10.31</v>
      </c>
    </row>
    <row r="3476" spans="3:4">
      <c r="C3476" s="2003">
        <v>43026</v>
      </c>
      <c r="D3476" s="2002">
        <v>10.07</v>
      </c>
    </row>
    <row r="3477" spans="3:4">
      <c r="C3477" s="2003">
        <v>43027</v>
      </c>
      <c r="D3477" s="2002">
        <v>10.050000000000001</v>
      </c>
    </row>
    <row r="3478" spans="3:4">
      <c r="C3478" s="2003">
        <v>43028</v>
      </c>
      <c r="D3478" s="2002">
        <v>9.9700000000000006</v>
      </c>
    </row>
    <row r="3479" spans="3:4">
      <c r="C3479" s="2003">
        <v>43031</v>
      </c>
      <c r="D3479" s="2002">
        <v>11.07</v>
      </c>
    </row>
    <row r="3480" spans="3:4">
      <c r="C3480" s="2003">
        <v>43032</v>
      </c>
      <c r="D3480" s="2002">
        <v>11.16</v>
      </c>
    </row>
    <row r="3481" spans="3:4">
      <c r="C3481" s="2003">
        <v>43033</v>
      </c>
      <c r="D3481" s="2002">
        <v>11.23</v>
      </c>
    </row>
    <row r="3482" spans="3:4">
      <c r="C3482" s="2003">
        <v>43034</v>
      </c>
      <c r="D3482" s="2002">
        <v>11.3</v>
      </c>
    </row>
    <row r="3483" spans="3:4">
      <c r="C3483" s="2003">
        <v>43035</v>
      </c>
      <c r="D3483" s="2002">
        <v>9.8000000000000007</v>
      </c>
    </row>
    <row r="3484" spans="3:4">
      <c r="C3484" s="2003">
        <v>43038</v>
      </c>
      <c r="D3484" s="2002">
        <v>10.5</v>
      </c>
    </row>
    <row r="3485" spans="3:4">
      <c r="C3485" s="2003">
        <v>43039</v>
      </c>
      <c r="D3485" s="2002">
        <v>10.18</v>
      </c>
    </row>
    <row r="3486" spans="3:4">
      <c r="C3486" s="2003">
        <v>43040</v>
      </c>
      <c r="D3486" s="2002">
        <v>10.199999999999999</v>
      </c>
    </row>
    <row r="3487" spans="3:4">
      <c r="C3487" s="2003">
        <v>43041</v>
      </c>
      <c r="D3487" s="2002">
        <v>9.93</v>
      </c>
    </row>
    <row r="3488" spans="3:4">
      <c r="C3488" s="2003">
        <v>43042</v>
      </c>
      <c r="D3488" s="2002">
        <v>9.14</v>
      </c>
    </row>
    <row r="3489" spans="3:4">
      <c r="C3489" s="2003">
        <v>43045</v>
      </c>
      <c r="D3489" s="2002">
        <v>9.4</v>
      </c>
    </row>
    <row r="3490" spans="3:4">
      <c r="C3490" s="2003">
        <v>43046</v>
      </c>
      <c r="D3490" s="2002">
        <v>9.89</v>
      </c>
    </row>
    <row r="3491" spans="3:4">
      <c r="C3491" s="2003">
        <v>43047</v>
      </c>
      <c r="D3491" s="2002">
        <v>9.7799999999999994</v>
      </c>
    </row>
    <row r="3492" spans="3:4">
      <c r="C3492" s="2003">
        <v>43048</v>
      </c>
      <c r="D3492" s="2002">
        <v>10.5</v>
      </c>
    </row>
    <row r="3493" spans="3:4">
      <c r="C3493" s="2003">
        <v>43049</v>
      </c>
      <c r="D3493" s="2002">
        <v>11.29</v>
      </c>
    </row>
    <row r="3494" spans="3:4">
      <c r="C3494" s="2003">
        <v>43052</v>
      </c>
      <c r="D3494" s="2002">
        <v>11.5</v>
      </c>
    </row>
    <row r="3495" spans="3:4">
      <c r="C3495" s="2003">
        <v>43053</v>
      </c>
      <c r="D3495" s="2002">
        <v>11.59</v>
      </c>
    </row>
    <row r="3496" spans="3:4">
      <c r="C3496" s="2003">
        <v>43054</v>
      </c>
      <c r="D3496" s="2002">
        <v>13.13</v>
      </c>
    </row>
    <row r="3497" spans="3:4">
      <c r="C3497" s="2003">
        <v>43055</v>
      </c>
      <c r="D3497" s="2002">
        <v>11.76</v>
      </c>
    </row>
    <row r="3498" spans="3:4">
      <c r="C3498" s="2003">
        <v>43056</v>
      </c>
      <c r="D3498" s="2002">
        <v>11.43</v>
      </c>
    </row>
    <row r="3499" spans="3:4">
      <c r="C3499" s="2003">
        <v>43059</v>
      </c>
      <c r="D3499" s="2002">
        <v>10.65</v>
      </c>
    </row>
    <row r="3500" spans="3:4">
      <c r="C3500" s="2003">
        <v>43060</v>
      </c>
      <c r="D3500" s="2002">
        <v>9.73</v>
      </c>
    </row>
    <row r="3501" spans="3:4">
      <c r="C3501" s="2003">
        <v>43061</v>
      </c>
      <c r="D3501" s="2002">
        <v>9.8800000000000008</v>
      </c>
    </row>
    <row r="3502" spans="3:4">
      <c r="C3502" s="2003">
        <v>43063</v>
      </c>
      <c r="D3502" s="2002">
        <v>9.67</v>
      </c>
    </row>
    <row r="3503" spans="3:4">
      <c r="C3503" s="2003">
        <v>43066</v>
      </c>
      <c r="D3503" s="2002">
        <v>9.8699999999999992</v>
      </c>
    </row>
    <row r="3504" spans="3:4">
      <c r="C3504" s="2003">
        <v>43067</v>
      </c>
      <c r="D3504" s="2002">
        <v>10.029999999999999</v>
      </c>
    </row>
    <row r="3505" spans="3:4">
      <c r="C3505" s="2003">
        <v>43068</v>
      </c>
      <c r="D3505" s="2002">
        <v>10.7</v>
      </c>
    </row>
    <row r="3506" spans="3:4">
      <c r="C3506" s="2003">
        <v>43069</v>
      </c>
      <c r="D3506" s="2002">
        <v>11.28</v>
      </c>
    </row>
    <row r="3507" spans="3:4">
      <c r="C3507" s="2003">
        <v>43070</v>
      </c>
      <c r="D3507" s="2002">
        <v>11.43</v>
      </c>
    </row>
    <row r="3508" spans="3:4">
      <c r="C3508" s="2003">
        <v>43073</v>
      </c>
      <c r="D3508" s="2002">
        <v>11.68</v>
      </c>
    </row>
    <row r="3509" spans="3:4">
      <c r="C3509" s="2003">
        <v>43074</v>
      </c>
      <c r="D3509" s="2002">
        <v>11.33</v>
      </c>
    </row>
    <row r="3510" spans="3:4">
      <c r="C3510" s="2003">
        <v>43075</v>
      </c>
      <c r="D3510" s="2002">
        <v>11.02</v>
      </c>
    </row>
    <row r="3511" spans="3:4">
      <c r="C3511" s="2003">
        <v>43076</v>
      </c>
      <c r="D3511" s="2002">
        <v>10.16</v>
      </c>
    </row>
    <row r="3512" spans="3:4">
      <c r="C3512" s="2003">
        <v>43077</v>
      </c>
      <c r="D3512" s="2002">
        <v>9.58</v>
      </c>
    </row>
    <row r="3513" spans="3:4">
      <c r="C3513" s="2003">
        <v>43080</v>
      </c>
      <c r="D3513" s="2002">
        <v>9.34</v>
      </c>
    </row>
    <row r="3514" spans="3:4">
      <c r="C3514" s="2003">
        <v>43081</v>
      </c>
      <c r="D3514" s="2002">
        <v>9.92</v>
      </c>
    </row>
    <row r="3515" spans="3:4">
      <c r="C3515" s="2003">
        <v>43082</v>
      </c>
      <c r="D3515" s="2002">
        <v>10.18</v>
      </c>
    </row>
    <row r="3516" spans="3:4">
      <c r="C3516" s="2003">
        <v>43083</v>
      </c>
      <c r="D3516" s="2002">
        <v>10.49</v>
      </c>
    </row>
    <row r="3517" spans="3:4">
      <c r="C3517" s="2003">
        <v>43084</v>
      </c>
      <c r="D3517" s="2002">
        <v>9.42</v>
      </c>
    </row>
    <row r="3518" spans="3:4">
      <c r="C3518" s="2003">
        <v>43087</v>
      </c>
      <c r="D3518" s="2002">
        <v>9.5299999999999994</v>
      </c>
    </row>
    <row r="3519" spans="3:4">
      <c r="C3519" s="2003">
        <v>43088</v>
      </c>
      <c r="D3519" s="2002">
        <v>10.029999999999999</v>
      </c>
    </row>
    <row r="3520" spans="3:4">
      <c r="C3520" s="2003">
        <v>43089</v>
      </c>
      <c r="D3520" s="2002">
        <v>9.7200000000000006</v>
      </c>
    </row>
    <row r="3521" spans="2:4">
      <c r="C3521" s="2003">
        <v>43090</v>
      </c>
      <c r="D3521" s="2002">
        <v>9.6199999999999992</v>
      </c>
    </row>
    <row r="3522" spans="2:4">
      <c r="C3522" s="2003">
        <v>43091</v>
      </c>
      <c r="D3522" s="2002">
        <v>9.9</v>
      </c>
    </row>
    <row r="3523" spans="2:4">
      <c r="C3523" s="2003">
        <v>43095</v>
      </c>
      <c r="D3523" s="2002">
        <v>10.25</v>
      </c>
    </row>
    <row r="3524" spans="2:4">
      <c r="C3524" s="2003">
        <v>43096</v>
      </c>
      <c r="D3524" s="2002">
        <v>10.47</v>
      </c>
    </row>
    <row r="3525" spans="2:4">
      <c r="C3525" s="2003">
        <v>43097</v>
      </c>
      <c r="D3525" s="2002">
        <v>10.18</v>
      </c>
    </row>
    <row r="3526" spans="2:4">
      <c r="C3526" s="2003">
        <v>43098</v>
      </c>
      <c r="D3526" s="2002">
        <v>11.04</v>
      </c>
    </row>
    <row r="3527" spans="2:4">
      <c r="B3527" s="651">
        <v>18</v>
      </c>
      <c r="C3527" s="2003">
        <v>43102</v>
      </c>
      <c r="D3527" s="2002">
        <v>9.77</v>
      </c>
    </row>
    <row r="3528" spans="2:4">
      <c r="C3528" s="2003">
        <v>43103</v>
      </c>
      <c r="D3528" s="2002">
        <v>9.15</v>
      </c>
    </row>
    <row r="3529" spans="2:4">
      <c r="C3529" s="2003">
        <v>43104</v>
      </c>
      <c r="D3529" s="2002">
        <v>9.2200000000000006</v>
      </c>
    </row>
    <row r="3530" spans="2:4">
      <c r="C3530" s="2003">
        <v>43105</v>
      </c>
      <c r="D3530" s="2002">
        <v>9.2200000000000006</v>
      </c>
    </row>
    <row r="3531" spans="2:4">
      <c r="C3531" s="2003">
        <v>43108</v>
      </c>
      <c r="D3531" s="2002">
        <v>9.52</v>
      </c>
    </row>
    <row r="3532" spans="2:4">
      <c r="C3532" s="2003">
        <v>43109</v>
      </c>
      <c r="D3532" s="2002">
        <v>10.08</v>
      </c>
    </row>
    <row r="3533" spans="2:4">
      <c r="C3533" s="2003">
        <v>43110</v>
      </c>
      <c r="D3533" s="2002">
        <v>9.82</v>
      </c>
    </row>
    <row r="3534" spans="2:4">
      <c r="C3534" s="2003">
        <v>43111</v>
      </c>
      <c r="D3534" s="2002">
        <v>9.8800000000000008</v>
      </c>
    </row>
    <row r="3535" spans="2:4">
      <c r="C3535" s="2003">
        <v>43112</v>
      </c>
      <c r="D3535" s="2002">
        <v>10.16</v>
      </c>
    </row>
    <row r="3536" spans="2:4">
      <c r="C3536" s="2003">
        <v>43116</v>
      </c>
      <c r="D3536" s="2002">
        <v>11.66</v>
      </c>
    </row>
    <row r="3537" spans="3:4">
      <c r="C3537" s="2003">
        <v>43117</v>
      </c>
      <c r="D3537" s="2002">
        <v>11.91</v>
      </c>
    </row>
    <row r="3538" spans="3:4">
      <c r="C3538" s="2003">
        <v>43118</v>
      </c>
      <c r="D3538" s="2002">
        <v>12.22</v>
      </c>
    </row>
    <row r="3539" spans="3:4">
      <c r="C3539" s="2003">
        <v>43119</v>
      </c>
      <c r="D3539" s="2002">
        <v>11.27</v>
      </c>
    </row>
    <row r="3540" spans="3:4">
      <c r="C3540" s="2003">
        <v>43122</v>
      </c>
      <c r="D3540" s="2002">
        <v>11.03</v>
      </c>
    </row>
    <row r="3541" spans="3:4">
      <c r="C3541" s="2003">
        <v>43123</v>
      </c>
      <c r="D3541" s="2002">
        <v>11.1</v>
      </c>
    </row>
    <row r="3542" spans="3:4">
      <c r="C3542" s="2003">
        <v>43124</v>
      </c>
      <c r="D3542" s="2002">
        <v>11.47</v>
      </c>
    </row>
    <row r="3543" spans="3:4">
      <c r="C3543" s="2003">
        <v>43125</v>
      </c>
      <c r="D3543" s="2002">
        <v>11.58</v>
      </c>
    </row>
    <row r="3544" spans="3:4">
      <c r="C3544" s="2003">
        <v>43126</v>
      </c>
      <c r="D3544" s="2002">
        <v>11.08</v>
      </c>
    </row>
    <row r="3545" spans="3:4">
      <c r="C3545" s="2003">
        <v>43129</v>
      </c>
      <c r="D3545" s="2002">
        <v>13.84</v>
      </c>
    </row>
    <row r="3546" spans="3:4">
      <c r="C3546" s="2003">
        <v>43130</v>
      </c>
      <c r="D3546" s="2002">
        <v>14.79</v>
      </c>
    </row>
    <row r="3547" spans="3:4">
      <c r="C3547" s="2003">
        <v>43131</v>
      </c>
      <c r="D3547" s="2002">
        <v>13.54</v>
      </c>
    </row>
    <row r="3548" spans="3:4">
      <c r="C3548" s="2003">
        <v>43132</v>
      </c>
      <c r="D3548" s="2002">
        <v>13.47</v>
      </c>
    </row>
    <row r="3549" spans="3:4">
      <c r="C3549" s="2003">
        <v>43133</v>
      </c>
      <c r="D3549" s="2002">
        <v>17.309999999999999</v>
      </c>
    </row>
    <row r="3550" spans="3:4">
      <c r="C3550" s="2003">
        <v>43136</v>
      </c>
      <c r="D3550" s="2002">
        <v>37.32</v>
      </c>
    </row>
    <row r="3551" spans="3:4">
      <c r="C3551" s="2003">
        <v>43137</v>
      </c>
      <c r="D3551" s="2002">
        <v>29.98</v>
      </c>
    </row>
    <row r="3552" spans="3:4">
      <c r="C3552" s="2003">
        <v>43138</v>
      </c>
      <c r="D3552" s="2002">
        <v>27.73</v>
      </c>
    </row>
    <row r="3553" spans="3:4">
      <c r="C3553" s="2003">
        <v>43139</v>
      </c>
      <c r="D3553" s="2002">
        <v>33.46</v>
      </c>
    </row>
    <row r="3554" spans="3:4">
      <c r="C3554" s="2003">
        <v>43140</v>
      </c>
      <c r="D3554" s="2002">
        <v>29.06</v>
      </c>
    </row>
    <row r="3555" spans="3:4">
      <c r="C3555" s="2003">
        <v>43143</v>
      </c>
      <c r="D3555" s="2002">
        <v>25.61</v>
      </c>
    </row>
    <row r="3556" spans="3:4">
      <c r="C3556" s="2003">
        <v>43144</v>
      </c>
      <c r="D3556" s="2002">
        <v>24.97</v>
      </c>
    </row>
    <row r="3557" spans="3:4">
      <c r="C3557" s="2003">
        <v>43145</v>
      </c>
      <c r="D3557" s="2002">
        <v>19.260000000000002</v>
      </c>
    </row>
    <row r="3558" spans="3:4">
      <c r="C3558" s="2003">
        <v>43146</v>
      </c>
      <c r="D3558" s="2002">
        <v>19.13</v>
      </c>
    </row>
    <row r="3559" spans="3:4">
      <c r="C3559" s="2003">
        <v>43147</v>
      </c>
      <c r="D3559" s="2002">
        <v>19.46</v>
      </c>
    </row>
    <row r="3560" spans="3:4">
      <c r="C3560" s="2003">
        <v>43151</v>
      </c>
      <c r="D3560" s="2002">
        <v>20.6</v>
      </c>
    </row>
    <row r="3561" spans="3:4">
      <c r="C3561" s="2003">
        <v>43152</v>
      </c>
      <c r="D3561" s="2002">
        <v>20.02</v>
      </c>
    </row>
    <row r="3562" spans="3:4">
      <c r="C3562" s="2003">
        <v>43153</v>
      </c>
      <c r="D3562" s="2002">
        <v>18.72</v>
      </c>
    </row>
    <row r="3563" spans="3:4">
      <c r="C3563" s="2003">
        <v>43154</v>
      </c>
      <c r="D3563" s="2002">
        <v>16.489999999999998</v>
      </c>
    </row>
    <row r="3564" spans="3:4">
      <c r="C3564" s="2003">
        <v>43157</v>
      </c>
      <c r="D3564" s="2002">
        <v>15.8</v>
      </c>
    </row>
    <row r="3565" spans="3:4">
      <c r="C3565" s="2003">
        <v>43158</v>
      </c>
      <c r="D3565" s="2002">
        <v>18.59</v>
      </c>
    </row>
    <row r="3566" spans="3:4">
      <c r="C3566" s="2003">
        <v>43159</v>
      </c>
      <c r="D3566" s="2002">
        <v>19.850000000000001</v>
      </c>
    </row>
    <row r="3567" spans="3:4">
      <c r="C3567" s="2003">
        <v>43160</v>
      </c>
      <c r="D3567" s="2002">
        <v>22.47</v>
      </c>
    </row>
    <row r="3568" spans="3:4">
      <c r="C3568" s="2003">
        <v>43161</v>
      </c>
      <c r="D3568" s="2002">
        <v>19.59</v>
      </c>
    </row>
    <row r="3569" spans="3:4">
      <c r="C3569" s="2003">
        <v>43164</v>
      </c>
      <c r="D3569" s="2002">
        <v>18.73</v>
      </c>
    </row>
    <row r="3570" spans="3:4">
      <c r="C3570" s="2003">
        <v>43165</v>
      </c>
      <c r="D3570" s="2002">
        <v>18.36</v>
      </c>
    </row>
    <row r="3571" spans="3:4">
      <c r="C3571" s="2003">
        <v>43166</v>
      </c>
      <c r="D3571" s="2002">
        <v>17.760000000000002</v>
      </c>
    </row>
    <row r="3572" spans="3:4">
      <c r="C3572" s="2003">
        <v>43167</v>
      </c>
      <c r="D3572" s="2002">
        <v>16.54</v>
      </c>
    </row>
    <row r="3573" spans="3:4">
      <c r="C3573" s="2003">
        <v>43168</v>
      </c>
      <c r="D3573" s="2002">
        <v>14.64</v>
      </c>
    </row>
    <row r="3574" spans="3:4">
      <c r="C3574" s="2003">
        <v>43171</v>
      </c>
      <c r="D3574" s="2002">
        <v>15.78</v>
      </c>
    </row>
    <row r="3575" spans="3:4">
      <c r="C3575" s="2003">
        <v>43172</v>
      </c>
      <c r="D3575" s="2002">
        <v>16.350000000000001</v>
      </c>
    </row>
    <row r="3576" spans="3:4">
      <c r="C3576" s="2003">
        <v>43173</v>
      </c>
      <c r="D3576" s="2002">
        <v>17.23</v>
      </c>
    </row>
    <row r="3577" spans="3:4">
      <c r="C3577" s="2003">
        <v>43174</v>
      </c>
      <c r="D3577" s="2002">
        <v>16.59</v>
      </c>
    </row>
    <row r="3578" spans="3:4">
      <c r="C3578" s="2003">
        <v>43175</v>
      </c>
      <c r="D3578" s="2002">
        <v>15.8</v>
      </c>
    </row>
    <row r="3579" spans="3:4">
      <c r="C3579" s="2003">
        <v>43178</v>
      </c>
      <c r="D3579" s="2002">
        <v>19.02</v>
      </c>
    </row>
    <row r="3580" spans="3:4">
      <c r="C3580" s="2003">
        <v>43179</v>
      </c>
      <c r="D3580" s="2002">
        <v>18.2</v>
      </c>
    </row>
    <row r="3581" spans="3:4">
      <c r="C3581" s="2003">
        <v>43180</v>
      </c>
      <c r="D3581" s="2002">
        <v>17.86</v>
      </c>
    </row>
    <row r="3582" spans="3:4">
      <c r="C3582" s="2003">
        <v>43181</v>
      </c>
      <c r="D3582" s="2002">
        <v>23.34</v>
      </c>
    </row>
    <row r="3583" spans="3:4">
      <c r="C3583" s="2003">
        <v>43182</v>
      </c>
      <c r="D3583" s="2002">
        <v>24.87</v>
      </c>
    </row>
    <row r="3584" spans="3:4">
      <c r="C3584" s="2003">
        <v>43185</v>
      </c>
      <c r="D3584" s="2002">
        <v>21.03</v>
      </c>
    </row>
    <row r="3585" spans="3:4">
      <c r="C3585" s="2003">
        <v>43186</v>
      </c>
      <c r="D3585" s="2002">
        <v>22.5</v>
      </c>
    </row>
    <row r="3586" spans="3:4">
      <c r="C3586" s="2003">
        <v>43187</v>
      </c>
      <c r="D3586" s="2002">
        <v>22.87</v>
      </c>
    </row>
    <row r="3587" spans="3:4">
      <c r="C3587" s="2003">
        <v>43188</v>
      </c>
      <c r="D3587" s="2002">
        <v>19.97</v>
      </c>
    </row>
    <row r="3588" spans="3:4">
      <c r="C3588" s="2003">
        <v>43192</v>
      </c>
      <c r="D3588" s="2002">
        <v>23.62</v>
      </c>
    </row>
    <row r="3589" spans="3:4">
      <c r="C3589" s="2003">
        <v>43193</v>
      </c>
      <c r="D3589" s="2002">
        <v>21.1</v>
      </c>
    </row>
    <row r="3590" spans="3:4">
      <c r="C3590" s="2003">
        <v>43194</v>
      </c>
      <c r="D3590" s="2002">
        <v>20.059999999999999</v>
      </c>
    </row>
    <row r="3591" spans="3:4">
      <c r="C3591" s="2003">
        <v>43195</v>
      </c>
      <c r="D3591" s="2002">
        <v>18.940000000000001</v>
      </c>
    </row>
    <row r="3592" spans="3:4">
      <c r="C3592" s="2003">
        <v>43196</v>
      </c>
      <c r="D3592" s="2002">
        <v>21.49</v>
      </c>
    </row>
    <row r="3593" spans="3:4">
      <c r="C3593" s="2003">
        <v>43199</v>
      </c>
      <c r="D3593" s="2002">
        <v>21.77</v>
      </c>
    </row>
    <row r="3594" spans="3:4">
      <c r="C3594" s="2003">
        <v>43200</v>
      </c>
      <c r="D3594" s="2002">
        <v>20.47</v>
      </c>
    </row>
    <row r="3595" spans="3:4">
      <c r="C3595" s="2003">
        <v>43201</v>
      </c>
      <c r="D3595" s="2002">
        <v>20.239999999999998</v>
      </c>
    </row>
    <row r="3596" spans="3:4">
      <c r="C3596" s="2003">
        <v>43202</v>
      </c>
      <c r="D3596" s="2002">
        <v>18.489999999999998</v>
      </c>
    </row>
    <row r="3597" spans="3:4">
      <c r="C3597" s="2003">
        <v>43203</v>
      </c>
      <c r="D3597" s="2002">
        <v>17.41</v>
      </c>
    </row>
    <row r="3598" spans="3:4">
      <c r="C3598" s="2003">
        <v>43206</v>
      </c>
      <c r="D3598" s="2002">
        <v>16.559999999999999</v>
      </c>
    </row>
    <row r="3599" spans="3:4">
      <c r="C3599" s="2003">
        <v>43207</v>
      </c>
      <c r="D3599" s="2002">
        <v>15.25</v>
      </c>
    </row>
    <row r="3600" spans="3:4">
      <c r="C3600" s="2003">
        <v>43208</v>
      </c>
      <c r="D3600" s="2002">
        <v>15.6</v>
      </c>
    </row>
    <row r="3601" spans="3:4">
      <c r="C3601" s="2003">
        <v>43209</v>
      </c>
      <c r="D3601" s="2002">
        <v>15.96</v>
      </c>
    </row>
    <row r="3602" spans="3:4">
      <c r="C3602" s="2003">
        <v>43210</v>
      </c>
      <c r="D3602" s="2002">
        <v>16.88</v>
      </c>
    </row>
    <row r="3603" spans="3:4">
      <c r="C3603" s="2003">
        <v>43213</v>
      </c>
      <c r="D3603" s="2002">
        <v>16.34</v>
      </c>
    </row>
    <row r="3604" spans="3:4">
      <c r="C3604" s="2003">
        <v>43214</v>
      </c>
      <c r="D3604" s="2002">
        <v>18.02</v>
      </c>
    </row>
    <row r="3605" spans="3:4">
      <c r="C3605" s="2003">
        <v>43215</v>
      </c>
      <c r="D3605" s="2002">
        <v>17.84</v>
      </c>
    </row>
    <row r="3606" spans="3:4">
      <c r="C3606" s="2003">
        <v>43216</v>
      </c>
      <c r="D3606" s="2002">
        <v>16.239999999999998</v>
      </c>
    </row>
    <row r="3607" spans="3:4">
      <c r="C3607" s="2003">
        <v>43217</v>
      </c>
      <c r="D3607" s="2002">
        <v>15.41</v>
      </c>
    </row>
    <row r="3608" spans="3:4">
      <c r="C3608" s="2003">
        <v>43220</v>
      </c>
      <c r="D3608" s="2002">
        <v>15.93</v>
      </c>
    </row>
    <row r="3609" spans="3:4">
      <c r="C3609" s="2003">
        <v>43221</v>
      </c>
      <c r="D3609" s="2002">
        <v>15.49</v>
      </c>
    </row>
    <row r="3610" spans="3:4">
      <c r="C3610" s="2003">
        <v>43222</v>
      </c>
      <c r="D3610" s="2002">
        <v>15.97</v>
      </c>
    </row>
    <row r="3611" spans="3:4">
      <c r="C3611" s="2003">
        <v>43223</v>
      </c>
      <c r="D3611" s="2002">
        <v>15.9</v>
      </c>
    </row>
    <row r="3612" spans="3:4">
      <c r="C3612" s="2003">
        <v>43224</v>
      </c>
      <c r="D3612" s="2002">
        <v>14.77</v>
      </c>
    </row>
    <row r="3613" spans="3:4">
      <c r="C3613" s="2003">
        <v>43227</v>
      </c>
      <c r="D3613" s="2002">
        <v>14.75</v>
      </c>
    </row>
    <row r="3614" spans="3:4">
      <c r="C3614" s="2003">
        <v>43228</v>
      </c>
      <c r="D3614" s="2002">
        <v>14.71</v>
      </c>
    </row>
    <row r="3615" spans="3:4">
      <c r="C3615" s="2003">
        <v>43229</v>
      </c>
      <c r="D3615" s="2002">
        <v>13.42</v>
      </c>
    </row>
    <row r="3616" spans="3:4">
      <c r="C3616" s="2003">
        <v>43230</v>
      </c>
      <c r="D3616" s="2002">
        <v>13.23</v>
      </c>
    </row>
    <row r="3617" spans="3:4">
      <c r="C3617" s="2003">
        <v>43231</v>
      </c>
      <c r="D3617" s="2002">
        <v>12.65</v>
      </c>
    </row>
    <row r="3618" spans="3:4">
      <c r="C3618" s="2003">
        <v>43234</v>
      </c>
      <c r="D3618" s="2002">
        <v>12.93</v>
      </c>
    </row>
    <row r="3619" spans="3:4">
      <c r="C3619" s="2003">
        <v>43235</v>
      </c>
      <c r="D3619" s="2002">
        <v>14.63</v>
      </c>
    </row>
    <row r="3620" spans="3:4">
      <c r="C3620" s="2003">
        <v>43236</v>
      </c>
      <c r="D3620" s="2002">
        <v>13.42</v>
      </c>
    </row>
    <row r="3621" spans="3:4">
      <c r="C3621" s="2003">
        <v>43237</v>
      </c>
      <c r="D3621" s="2002">
        <v>13.43</v>
      </c>
    </row>
    <row r="3622" spans="3:4">
      <c r="C3622" s="2003">
        <v>43238</v>
      </c>
      <c r="D3622" s="2002">
        <v>13.42</v>
      </c>
    </row>
    <row r="3623" spans="3:4">
      <c r="C3623" s="2003">
        <v>43241</v>
      </c>
      <c r="D3623" s="2002">
        <v>13.08</v>
      </c>
    </row>
    <row r="3624" spans="3:4">
      <c r="C3624" s="2003">
        <v>43242</v>
      </c>
      <c r="D3624" s="2002">
        <v>13.22</v>
      </c>
    </row>
    <row r="3625" spans="3:4">
      <c r="C3625" s="2003">
        <v>43243</v>
      </c>
      <c r="D3625" s="2002">
        <v>12.58</v>
      </c>
    </row>
    <row r="3626" spans="3:4">
      <c r="C3626" s="2003">
        <v>43244</v>
      </c>
      <c r="D3626" s="2002">
        <v>12.53</v>
      </c>
    </row>
    <row r="3627" spans="3:4">
      <c r="C3627" s="2003">
        <v>43245</v>
      </c>
      <c r="D3627" s="2002">
        <v>13.22</v>
      </c>
    </row>
    <row r="3628" spans="3:4">
      <c r="C3628" s="2003">
        <v>43249</v>
      </c>
      <c r="D3628" s="2002">
        <v>17.02</v>
      </c>
    </row>
    <row r="3629" spans="3:4">
      <c r="C3629" s="2003">
        <v>43250</v>
      </c>
      <c r="D3629" s="2002">
        <v>14.94</v>
      </c>
    </row>
    <row r="3630" spans="3:4">
      <c r="C3630" s="2003">
        <v>43251</v>
      </c>
      <c r="D3630" s="2002">
        <v>15.43</v>
      </c>
    </row>
    <row r="3631" spans="3:4">
      <c r="C3631" s="2003">
        <v>43252</v>
      </c>
      <c r="D3631" s="2002">
        <v>13.46</v>
      </c>
    </row>
    <row r="3632" spans="3:4">
      <c r="C3632" s="2003">
        <v>43255</v>
      </c>
      <c r="D3632" s="2002">
        <v>12.74</v>
      </c>
    </row>
    <row r="3633" spans="3:4">
      <c r="C3633" s="2003">
        <v>43256</v>
      </c>
      <c r="D3633" s="2002">
        <v>12.4</v>
      </c>
    </row>
    <row r="3634" spans="3:4">
      <c r="C3634" s="2003">
        <v>43257</v>
      </c>
      <c r="D3634" s="2002">
        <v>11.64</v>
      </c>
    </row>
    <row r="3635" spans="3:4">
      <c r="C3635" s="2003">
        <v>43258</v>
      </c>
      <c r="D3635" s="2002">
        <v>12.13</v>
      </c>
    </row>
    <row r="3636" spans="3:4">
      <c r="C3636" s="2003">
        <v>43259</v>
      </c>
      <c r="D3636" s="2002">
        <v>12.18</v>
      </c>
    </row>
    <row r="3637" spans="3:4">
      <c r="C3637" s="2003">
        <v>43262</v>
      </c>
      <c r="D3637" s="2002">
        <v>12.35</v>
      </c>
    </row>
    <row r="3638" spans="3:4">
      <c r="C3638" s="2003">
        <v>43263</v>
      </c>
      <c r="D3638" s="2002">
        <v>12.34</v>
      </c>
    </row>
    <row r="3639" spans="3:4">
      <c r="C3639" s="2003">
        <v>43264</v>
      </c>
      <c r="D3639" s="2002">
        <v>12.94</v>
      </c>
    </row>
    <row r="3640" spans="3:4">
      <c r="C3640" s="2003">
        <v>43265</v>
      </c>
      <c r="D3640" s="2002">
        <v>12.12</v>
      </c>
    </row>
    <row r="3641" spans="3:4">
      <c r="C3641" s="2003">
        <v>43266</v>
      </c>
      <c r="D3641" s="2002">
        <v>11.98</v>
      </c>
    </row>
    <row r="3642" spans="3:4">
      <c r="C3642" s="2003">
        <v>43269</v>
      </c>
      <c r="D3642" s="2002">
        <v>12.31</v>
      </c>
    </row>
    <row r="3643" spans="3:4">
      <c r="C3643" s="2003">
        <v>43270</v>
      </c>
      <c r="D3643" s="2002">
        <v>13.35</v>
      </c>
    </row>
    <row r="3644" spans="3:4">
      <c r="C3644" s="2003">
        <v>43271</v>
      </c>
      <c r="D3644" s="2002">
        <v>12.79</v>
      </c>
    </row>
    <row r="3645" spans="3:4">
      <c r="C3645" s="2003">
        <v>43272</v>
      </c>
      <c r="D3645" s="2002">
        <v>14.64</v>
      </c>
    </row>
    <row r="3646" spans="3:4">
      <c r="C3646" s="2003">
        <v>43273</v>
      </c>
      <c r="D3646" s="2002">
        <v>13.77</v>
      </c>
    </row>
    <row r="3647" spans="3:4">
      <c r="C3647" s="2003">
        <v>43276</v>
      </c>
      <c r="D3647" s="2002">
        <v>17.329999999999998</v>
      </c>
    </row>
    <row r="3648" spans="3:4">
      <c r="C3648" s="2003">
        <v>43277</v>
      </c>
      <c r="D3648" s="2002">
        <v>15.92</v>
      </c>
    </row>
    <row r="3649" spans="3:4">
      <c r="C3649" s="2003">
        <v>43278</v>
      </c>
      <c r="D3649" s="2002">
        <v>17.91</v>
      </c>
    </row>
    <row r="3650" spans="3:4">
      <c r="C3650" s="2003">
        <v>43279</v>
      </c>
      <c r="D3650" s="2002">
        <v>16.850000000000001</v>
      </c>
    </row>
    <row r="3651" spans="3:4">
      <c r="C3651" s="2003">
        <v>43280</v>
      </c>
      <c r="D3651" s="2002">
        <v>16.09</v>
      </c>
    </row>
    <row r="3652" spans="3:4">
      <c r="C3652" s="2003">
        <v>43283</v>
      </c>
      <c r="D3652" s="2002">
        <v>15.6</v>
      </c>
    </row>
    <row r="3653" spans="3:4">
      <c r="C3653" s="2003">
        <v>43284</v>
      </c>
      <c r="D3653" s="2002">
        <v>16.14</v>
      </c>
    </row>
    <row r="3654" spans="3:4">
      <c r="C3654" s="2003">
        <v>43286</v>
      </c>
      <c r="D3654" s="2002">
        <v>14.97</v>
      </c>
    </row>
    <row r="3655" spans="3:4">
      <c r="C3655" s="2003">
        <v>43287</v>
      </c>
      <c r="D3655" s="2002">
        <v>13.37</v>
      </c>
    </row>
    <row r="3656" spans="3:4">
      <c r="C3656" s="2003">
        <v>43290</v>
      </c>
      <c r="D3656" s="2002">
        <v>12.69</v>
      </c>
    </row>
    <row r="3657" spans="3:4">
      <c r="C3657" s="2003">
        <v>43291</v>
      </c>
      <c r="D3657" s="2002">
        <v>12.64</v>
      </c>
    </row>
    <row r="3658" spans="3:4">
      <c r="C3658" s="2003">
        <v>43292</v>
      </c>
      <c r="D3658" s="2002">
        <v>13.63</v>
      </c>
    </row>
    <row r="3659" spans="3:4">
      <c r="C3659" s="2003">
        <v>43293</v>
      </c>
      <c r="D3659" s="2002">
        <v>12.58</v>
      </c>
    </row>
    <row r="3660" spans="3:4">
      <c r="C3660" s="2003">
        <v>43294</v>
      </c>
      <c r="D3660" s="2002">
        <v>12.18</v>
      </c>
    </row>
    <row r="3661" spans="3:4">
      <c r="C3661" s="2003">
        <v>43297</v>
      </c>
      <c r="D3661" s="2002">
        <v>12.83</v>
      </c>
    </row>
    <row r="3662" spans="3:4">
      <c r="C3662" s="2003">
        <v>43298</v>
      </c>
      <c r="D3662" s="2002">
        <v>12.06</v>
      </c>
    </row>
    <row r="3663" spans="3:4">
      <c r="C3663" s="2003">
        <v>43299</v>
      </c>
      <c r="D3663" s="2002">
        <v>12.1</v>
      </c>
    </row>
    <row r="3664" spans="3:4">
      <c r="C3664" s="2003">
        <v>43300</v>
      </c>
      <c r="D3664" s="2002">
        <v>12.87</v>
      </c>
    </row>
    <row r="3665" spans="3:4">
      <c r="C3665" s="2003">
        <v>43301</v>
      </c>
      <c r="D3665" s="2002">
        <v>12.86</v>
      </c>
    </row>
    <row r="3666" spans="3:4">
      <c r="C3666" s="2003">
        <v>43304</v>
      </c>
      <c r="D3666" s="2002">
        <v>12.62</v>
      </c>
    </row>
    <row r="3667" spans="3:4">
      <c r="C3667" s="2003">
        <v>43305</v>
      </c>
      <c r="D3667" s="2002">
        <v>12.41</v>
      </c>
    </row>
    <row r="3668" spans="3:4">
      <c r="C3668" s="2003">
        <v>43306</v>
      </c>
      <c r="D3668" s="2002">
        <v>12.29</v>
      </c>
    </row>
    <row r="3669" spans="3:4">
      <c r="C3669" s="2003">
        <v>43307</v>
      </c>
      <c r="D3669" s="2002">
        <v>12.14</v>
      </c>
    </row>
    <row r="3670" spans="3:4">
      <c r="C3670" s="2003">
        <v>43308</v>
      </c>
      <c r="D3670" s="2002">
        <v>13.03</v>
      </c>
    </row>
    <row r="3671" spans="3:4">
      <c r="C3671" s="2003">
        <v>43311</v>
      </c>
      <c r="D3671" s="2002">
        <v>14.26</v>
      </c>
    </row>
    <row r="3672" spans="3:4">
      <c r="C3672" s="2003">
        <v>43312</v>
      </c>
      <c r="D3672" s="2002">
        <v>12.83</v>
      </c>
    </row>
    <row r="3673" spans="3:4">
      <c r="C3673" s="2003">
        <v>43313</v>
      </c>
      <c r="D3673" s="2002">
        <v>13.15</v>
      </c>
    </row>
    <row r="3674" spans="3:4">
      <c r="C3674" s="2003">
        <v>43314</v>
      </c>
      <c r="D3674" s="2002">
        <v>12.19</v>
      </c>
    </row>
    <row r="3675" spans="3:4">
      <c r="C3675" s="2003">
        <v>43315</v>
      </c>
      <c r="D3675" s="2002">
        <v>11.64</v>
      </c>
    </row>
    <row r="3676" spans="3:4">
      <c r="C3676" s="2003">
        <v>43318</v>
      </c>
      <c r="D3676" s="2002">
        <v>11.27</v>
      </c>
    </row>
    <row r="3677" spans="3:4">
      <c r="C3677" s="2003">
        <v>43319</v>
      </c>
      <c r="D3677" s="2002">
        <v>10.93</v>
      </c>
    </row>
    <row r="3678" spans="3:4">
      <c r="C3678" s="2003">
        <v>43320</v>
      </c>
      <c r="D3678" s="2002">
        <v>10.85</v>
      </c>
    </row>
    <row r="3679" spans="3:4">
      <c r="C3679" s="2003">
        <v>43321</v>
      </c>
      <c r="D3679" s="2002">
        <v>11.27</v>
      </c>
    </row>
    <row r="3680" spans="3:4">
      <c r="C3680" s="2003">
        <v>43322</v>
      </c>
      <c r="D3680" s="2002">
        <v>13.16</v>
      </c>
    </row>
    <row r="3681" spans="3:4">
      <c r="C3681" s="2003">
        <v>43325</v>
      </c>
      <c r="D3681" s="2002">
        <v>14.78</v>
      </c>
    </row>
    <row r="3682" spans="3:4">
      <c r="C3682" s="2003">
        <v>43326</v>
      </c>
      <c r="D3682" s="2002">
        <v>13.31</v>
      </c>
    </row>
    <row r="3683" spans="3:4">
      <c r="C3683" s="2003">
        <v>43327</v>
      </c>
      <c r="D3683" s="2002">
        <v>14.64</v>
      </c>
    </row>
    <row r="3684" spans="3:4">
      <c r="C3684" s="2003">
        <v>43328</v>
      </c>
      <c r="D3684" s="2002">
        <v>13.45</v>
      </c>
    </row>
    <row r="3685" spans="3:4">
      <c r="C3685" s="2003">
        <v>43329</v>
      </c>
      <c r="D3685" s="2002">
        <v>12.64</v>
      </c>
    </row>
    <row r="3686" spans="3:4">
      <c r="C3686" s="2003">
        <v>43332</v>
      </c>
      <c r="D3686" s="2002">
        <v>12.49</v>
      </c>
    </row>
    <row r="3687" spans="3:4">
      <c r="C3687" s="2003">
        <v>43333</v>
      </c>
      <c r="D3687" s="2002">
        <v>12.86</v>
      </c>
    </row>
    <row r="3688" spans="3:4">
      <c r="C3688" s="2003">
        <v>43334</v>
      </c>
      <c r="D3688" s="2002">
        <v>12.25</v>
      </c>
    </row>
    <row r="3689" spans="3:4">
      <c r="C3689" s="2003">
        <v>43335</v>
      </c>
      <c r="D3689" s="2002">
        <v>12.41</v>
      </c>
    </row>
    <row r="3690" spans="3:4">
      <c r="C3690" s="2003">
        <v>43336</v>
      </c>
      <c r="D3690" s="2002">
        <v>11.99</v>
      </c>
    </row>
    <row r="3691" spans="3:4">
      <c r="C3691" s="2003">
        <v>43339</v>
      </c>
      <c r="D3691" s="2002">
        <v>12.16</v>
      </c>
    </row>
    <row r="3692" spans="3:4">
      <c r="C3692" s="2003">
        <v>43340</v>
      </c>
      <c r="D3692" s="2002">
        <v>12.5</v>
      </c>
    </row>
    <row r="3693" spans="3:4">
      <c r="C3693" s="2003">
        <v>43341</v>
      </c>
      <c r="D3693" s="2002">
        <v>12.25</v>
      </c>
    </row>
    <row r="3694" spans="3:4">
      <c r="C3694" s="2003">
        <v>43342</v>
      </c>
      <c r="D3694" s="2002">
        <v>13.53</v>
      </c>
    </row>
    <row r="3695" spans="3:4">
      <c r="C3695" s="2003">
        <v>43343</v>
      </c>
      <c r="D3695" s="2002">
        <v>12.86</v>
      </c>
    </row>
    <row r="3696" spans="3:4">
      <c r="C3696" s="2003">
        <v>43347</v>
      </c>
      <c r="D3696" s="2002">
        <v>13.16</v>
      </c>
    </row>
    <row r="3697" spans="3:4">
      <c r="C3697" s="2003">
        <v>43348</v>
      </c>
      <c r="D3697" s="2002">
        <v>13.91</v>
      </c>
    </row>
    <row r="3698" spans="3:4">
      <c r="C3698" s="2003">
        <v>43349</v>
      </c>
      <c r="D3698" s="2002">
        <v>14.65</v>
      </c>
    </row>
    <row r="3699" spans="3:4">
      <c r="C3699" s="2003">
        <v>43350</v>
      </c>
      <c r="D3699" s="2002">
        <v>14.88</v>
      </c>
    </row>
    <row r="3700" spans="3:4">
      <c r="C3700" s="2003">
        <v>43353</v>
      </c>
      <c r="D3700" s="2002">
        <v>14.16</v>
      </c>
    </row>
    <row r="3701" spans="3:4">
      <c r="C3701" s="2003">
        <v>43354</v>
      </c>
      <c r="D3701" s="2002">
        <v>13.22</v>
      </c>
    </row>
    <row r="3702" spans="3:4">
      <c r="C3702" s="2003">
        <v>43355</v>
      </c>
      <c r="D3702" s="2002">
        <v>13.14</v>
      </c>
    </row>
    <row r="3703" spans="3:4">
      <c r="C3703" s="2003">
        <v>43356</v>
      </c>
      <c r="D3703" s="2002">
        <v>12.37</v>
      </c>
    </row>
    <row r="3704" spans="3:4">
      <c r="C3704" s="2003">
        <v>43357</v>
      </c>
      <c r="D3704" s="2002">
        <v>12.07</v>
      </c>
    </row>
    <row r="3705" spans="3:4">
      <c r="C3705" s="2003">
        <v>43360</v>
      </c>
      <c r="D3705" s="2002">
        <v>13.68</v>
      </c>
    </row>
    <row r="3706" spans="3:4">
      <c r="C3706" s="2003">
        <v>43361</v>
      </c>
      <c r="D3706" s="2002">
        <v>12.79</v>
      </c>
    </row>
    <row r="3707" spans="3:4">
      <c r="C3707" s="2003">
        <v>43362</v>
      </c>
      <c r="D3707" s="2002">
        <v>11.75</v>
      </c>
    </row>
    <row r="3708" spans="3:4">
      <c r="C3708" s="2003">
        <v>43363</v>
      </c>
      <c r="D3708" s="2002">
        <v>11.8</v>
      </c>
    </row>
    <row r="3709" spans="3:4">
      <c r="C3709" s="2003">
        <v>43364</v>
      </c>
      <c r="D3709" s="2002">
        <v>11.68</v>
      </c>
    </row>
    <row r="3710" spans="3:4">
      <c r="C3710" s="2003">
        <v>43367</v>
      </c>
      <c r="D3710" s="2002">
        <v>12.2</v>
      </c>
    </row>
    <row r="3711" spans="3:4">
      <c r="C3711" s="2003">
        <v>43368</v>
      </c>
      <c r="D3711" s="2002">
        <v>12.42</v>
      </c>
    </row>
    <row r="3712" spans="3:4">
      <c r="C3712" s="2003">
        <v>43369</v>
      </c>
      <c r="D3712" s="2002">
        <v>12.89</v>
      </c>
    </row>
    <row r="3713" spans="3:4">
      <c r="C3713" s="2003">
        <v>43370</v>
      </c>
      <c r="D3713" s="2002">
        <v>12.41</v>
      </c>
    </row>
    <row r="3714" spans="3:4">
      <c r="C3714" s="2003">
        <v>43371</v>
      </c>
      <c r="D3714" s="2002">
        <v>12.12</v>
      </c>
    </row>
    <row r="3715" spans="3:4">
      <c r="C3715" s="2003">
        <v>43374</v>
      </c>
      <c r="D3715" s="2002">
        <v>12</v>
      </c>
    </row>
    <row r="3716" spans="3:4">
      <c r="C3716" s="2003">
        <v>43375</v>
      </c>
      <c r="D3716" s="2002">
        <v>12.05</v>
      </c>
    </row>
    <row r="3717" spans="3:4">
      <c r="C3717" s="2003">
        <v>43376</v>
      </c>
      <c r="D3717" s="2002">
        <v>11.61</v>
      </c>
    </row>
    <row r="3718" spans="3:4">
      <c r="C3718" s="2003">
        <v>43377</v>
      </c>
      <c r="D3718" s="2002">
        <v>14.22</v>
      </c>
    </row>
    <row r="3719" spans="3:4">
      <c r="C3719" s="2003">
        <v>43378</v>
      </c>
      <c r="D3719" s="2002">
        <v>14.82</v>
      </c>
    </row>
    <row r="3720" spans="3:4">
      <c r="C3720" s="2003">
        <v>43381</v>
      </c>
      <c r="D3720" s="2002">
        <v>15.69</v>
      </c>
    </row>
    <row r="3721" spans="3:4">
      <c r="C3721" s="2003">
        <v>43382</v>
      </c>
      <c r="D3721" s="2002">
        <v>15.95</v>
      </c>
    </row>
    <row r="3722" spans="3:4">
      <c r="C3722" s="2003">
        <v>43383</v>
      </c>
      <c r="D3722" s="2002">
        <v>22.96</v>
      </c>
    </row>
    <row r="3723" spans="3:4">
      <c r="C3723" s="2003">
        <v>43384</v>
      </c>
      <c r="D3723" s="2002">
        <v>24.98</v>
      </c>
    </row>
    <row r="3724" spans="3:4">
      <c r="C3724" s="2003">
        <v>43385</v>
      </c>
      <c r="D3724" s="2002">
        <v>21.31</v>
      </c>
    </row>
    <row r="3725" spans="3:4">
      <c r="C3725" s="2003">
        <v>43388</v>
      </c>
      <c r="D3725" s="2002">
        <v>21.3</v>
      </c>
    </row>
    <row r="3726" spans="3:4">
      <c r="C3726" s="2003">
        <v>43389</v>
      </c>
      <c r="D3726" s="2002">
        <v>17.62</v>
      </c>
    </row>
    <row r="3727" spans="3:4">
      <c r="C3727" s="2003">
        <v>43390</v>
      </c>
      <c r="D3727" s="2002">
        <v>17.399999999999999</v>
      </c>
    </row>
    <row r="3728" spans="3:4">
      <c r="C3728" s="2003">
        <v>43391</v>
      </c>
      <c r="D3728" s="2002">
        <v>20.059999999999999</v>
      </c>
    </row>
    <row r="3729" spans="3:4">
      <c r="C3729" s="2003">
        <v>43392</v>
      </c>
      <c r="D3729" s="2002">
        <v>19.89</v>
      </c>
    </row>
    <row r="3730" spans="3:4">
      <c r="C3730" s="2003">
        <v>43395</v>
      </c>
      <c r="D3730" s="2002">
        <v>19.64</v>
      </c>
    </row>
    <row r="3731" spans="3:4">
      <c r="C3731" s="2003">
        <v>43396</v>
      </c>
      <c r="D3731" s="2002">
        <v>20.71</v>
      </c>
    </row>
    <row r="3732" spans="3:4">
      <c r="C3732" s="2003">
        <v>43397</v>
      </c>
      <c r="D3732" s="2002">
        <v>25.23</v>
      </c>
    </row>
    <row r="3733" spans="3:4">
      <c r="C3733" s="2003">
        <v>43398</v>
      </c>
      <c r="D3733" s="2002">
        <v>24.22</v>
      </c>
    </row>
    <row r="3734" spans="3:4">
      <c r="C3734" s="2003">
        <v>43399</v>
      </c>
      <c r="D3734" s="2002">
        <v>24.16</v>
      </c>
    </row>
    <row r="3735" spans="3:4">
      <c r="C3735" s="2003">
        <v>43402</v>
      </c>
      <c r="D3735" s="2002">
        <v>24.7</v>
      </c>
    </row>
    <row r="3736" spans="3:4">
      <c r="C3736" s="2003">
        <v>43403</v>
      </c>
      <c r="D3736" s="2002">
        <v>23.35</v>
      </c>
    </row>
    <row r="3737" spans="3:4">
      <c r="C3737" s="2003">
        <v>43404</v>
      </c>
      <c r="D3737" s="2002">
        <v>21.23</v>
      </c>
    </row>
    <row r="3738" spans="3:4">
      <c r="C3738" s="2003">
        <v>43405</v>
      </c>
      <c r="D3738" s="2002">
        <v>19.34</v>
      </c>
    </row>
    <row r="3739" spans="3:4">
      <c r="C3739" s="2003">
        <v>43406</v>
      </c>
      <c r="D3739" s="2002">
        <v>19.510000000000002</v>
      </c>
    </row>
    <row r="3740" spans="3:4">
      <c r="C3740" s="2003">
        <v>43409</v>
      </c>
      <c r="D3740" s="2002">
        <v>19.96</v>
      </c>
    </row>
    <row r="3741" spans="3:4">
      <c r="C3741" s="2003">
        <v>43410</v>
      </c>
      <c r="D3741" s="2002">
        <v>19.91</v>
      </c>
    </row>
    <row r="3742" spans="3:4">
      <c r="C3742" s="2003">
        <v>43411</v>
      </c>
      <c r="D3742" s="2002">
        <v>16.36</v>
      </c>
    </row>
    <row r="3743" spans="3:4">
      <c r="C3743" s="2003">
        <v>43412</v>
      </c>
      <c r="D3743" s="2002">
        <v>16.72</v>
      </c>
    </row>
    <row r="3744" spans="3:4">
      <c r="C3744" s="2003">
        <v>43413</v>
      </c>
      <c r="D3744" s="2002">
        <v>17.36</v>
      </c>
    </row>
    <row r="3745" spans="3:4">
      <c r="C3745" s="2003">
        <v>43416</v>
      </c>
      <c r="D3745" s="2002">
        <v>20.45</v>
      </c>
    </row>
    <row r="3746" spans="3:4">
      <c r="C3746" s="2003">
        <v>43417</v>
      </c>
      <c r="D3746" s="2002">
        <v>20.02</v>
      </c>
    </row>
    <row r="3747" spans="3:4">
      <c r="C3747" s="2003">
        <v>43418</v>
      </c>
      <c r="D3747" s="2002">
        <v>21.25</v>
      </c>
    </row>
    <row r="3748" spans="3:4">
      <c r="C3748" s="2003">
        <v>43419</v>
      </c>
      <c r="D3748" s="2002">
        <v>19.98</v>
      </c>
    </row>
    <row r="3749" spans="3:4">
      <c r="C3749" s="2003">
        <v>43420</v>
      </c>
      <c r="D3749" s="2002">
        <v>18.14</v>
      </c>
    </row>
    <row r="3750" spans="3:4">
      <c r="C3750" s="2003">
        <v>43423</v>
      </c>
      <c r="D3750" s="2002">
        <v>20.100000000000001</v>
      </c>
    </row>
    <row r="3751" spans="3:4">
      <c r="C3751" s="2003">
        <v>43424</v>
      </c>
      <c r="D3751" s="2002">
        <v>22.48</v>
      </c>
    </row>
    <row r="3752" spans="3:4">
      <c r="C3752" s="2003">
        <v>43425</v>
      </c>
      <c r="D3752" s="2002">
        <v>20.8</v>
      </c>
    </row>
    <row r="3753" spans="3:4">
      <c r="C3753" s="2003">
        <v>43427</v>
      </c>
      <c r="D3753" s="2002">
        <v>21.52</v>
      </c>
    </row>
    <row r="3754" spans="3:4">
      <c r="C3754" s="2003">
        <v>43430</v>
      </c>
      <c r="D3754" s="2002">
        <v>18.899999999999999</v>
      </c>
    </row>
    <row r="3755" spans="3:4">
      <c r="C3755" s="2003">
        <v>43431</v>
      </c>
      <c r="D3755" s="2002">
        <v>19.02</v>
      </c>
    </row>
    <row r="3756" spans="3:4">
      <c r="C3756" s="2003">
        <v>43432</v>
      </c>
      <c r="D3756" s="2002">
        <v>18.489999999999998</v>
      </c>
    </row>
    <row r="3757" spans="3:4">
      <c r="C3757" s="2003">
        <v>43433</v>
      </c>
      <c r="D3757" s="2002">
        <v>18.79</v>
      </c>
    </row>
    <row r="3758" spans="3:4">
      <c r="C3758" s="2003">
        <v>43434</v>
      </c>
      <c r="D3758" s="2002">
        <v>18.07</v>
      </c>
    </row>
    <row r="3759" spans="3:4">
      <c r="C3759" s="2003">
        <v>43437</v>
      </c>
      <c r="D3759" s="2002">
        <v>16.440000000000001</v>
      </c>
    </row>
    <row r="3760" spans="3:4">
      <c r="C3760" s="2003">
        <v>43438</v>
      </c>
      <c r="D3760" s="2002">
        <v>20.74</v>
      </c>
    </row>
    <row r="3761" spans="3:4">
      <c r="C3761" s="2003">
        <v>43440</v>
      </c>
      <c r="D3761" s="2002">
        <v>21.19</v>
      </c>
    </row>
    <row r="3762" spans="3:4">
      <c r="C3762" s="2003">
        <v>43441</v>
      </c>
      <c r="D3762" s="2002">
        <v>23.23</v>
      </c>
    </row>
    <row r="3763" spans="3:4">
      <c r="C3763" s="2003">
        <v>43444</v>
      </c>
      <c r="D3763" s="2002">
        <v>22.64</v>
      </c>
    </row>
    <row r="3764" spans="3:4">
      <c r="C3764" s="2003">
        <v>43445</v>
      </c>
      <c r="D3764" s="2002">
        <v>21.76</v>
      </c>
    </row>
    <row r="3765" spans="3:4">
      <c r="C3765" s="2003">
        <v>43446</v>
      </c>
      <c r="D3765" s="2002">
        <v>21.46</v>
      </c>
    </row>
    <row r="3766" spans="3:4">
      <c r="C3766" s="2003">
        <v>43447</v>
      </c>
      <c r="D3766" s="2002">
        <v>20.65</v>
      </c>
    </row>
    <row r="3767" spans="3:4">
      <c r="C3767" s="2003">
        <v>43448</v>
      </c>
      <c r="D3767" s="2002">
        <v>21.63</v>
      </c>
    </row>
    <row r="3768" spans="3:4">
      <c r="C3768" s="2003">
        <v>43451</v>
      </c>
      <c r="D3768" s="2002">
        <v>24.52</v>
      </c>
    </row>
    <row r="3769" spans="3:4">
      <c r="C3769" s="2003">
        <v>43452</v>
      </c>
      <c r="D3769" s="2002">
        <v>25.58</v>
      </c>
    </row>
    <row r="3770" spans="3:4">
      <c r="C3770" s="2026">
        <v>43453</v>
      </c>
      <c r="D3770" s="2112">
        <v>25.58</v>
      </c>
    </row>
    <row r="3771" spans="3:4">
      <c r="C3771" s="2026">
        <v>43454</v>
      </c>
      <c r="D3771" s="2112">
        <v>28.38</v>
      </c>
    </row>
    <row r="3772" spans="3:4">
      <c r="C3772" s="2026">
        <v>43455</v>
      </c>
      <c r="D3772" s="2112">
        <v>30.11</v>
      </c>
    </row>
    <row r="3773" spans="3:4">
      <c r="C3773" s="2026">
        <v>43458</v>
      </c>
      <c r="D3773" s="2112">
        <v>36.07</v>
      </c>
    </row>
    <row r="3774" spans="3:4">
      <c r="C3774" s="2026">
        <v>43460</v>
      </c>
      <c r="D3774" s="2112">
        <v>30.41</v>
      </c>
    </row>
    <row r="3775" spans="3:4">
      <c r="C3775" s="2026">
        <v>43461</v>
      </c>
      <c r="D3775" s="2112">
        <v>29.96</v>
      </c>
    </row>
    <row r="3776" spans="3:4">
      <c r="C3776" s="2026">
        <v>43462</v>
      </c>
      <c r="D3776" s="2112">
        <v>28.34</v>
      </c>
    </row>
    <row r="3777" spans="2:4">
      <c r="C3777" s="2026">
        <v>43465</v>
      </c>
      <c r="D3777" s="2112">
        <v>25.42</v>
      </c>
    </row>
    <row r="3778" spans="2:4">
      <c r="B3778" s="651">
        <v>19</v>
      </c>
      <c r="C3778" s="2026">
        <v>43467</v>
      </c>
      <c r="D3778" s="2112">
        <v>23.22</v>
      </c>
    </row>
    <row r="3779" spans="2:4">
      <c r="C3779" s="2026">
        <v>43468</v>
      </c>
      <c r="D3779" s="2112">
        <v>25.45</v>
      </c>
    </row>
    <row r="3780" spans="2:4">
      <c r="C3780" s="2026">
        <v>43469</v>
      </c>
      <c r="D3780" s="2112">
        <v>21.38</v>
      </c>
    </row>
    <row r="3781" spans="2:4">
      <c r="C3781" s="2026">
        <v>43472</v>
      </c>
      <c r="D3781" s="2112">
        <v>21.4</v>
      </c>
    </row>
    <row r="3782" spans="2:4">
      <c r="C3782" s="2026">
        <v>43473</v>
      </c>
      <c r="D3782" s="2112">
        <v>20.47</v>
      </c>
    </row>
    <row r="3783" spans="2:4">
      <c r="C3783" s="2026">
        <v>43474</v>
      </c>
      <c r="D3783" s="2112">
        <v>19.98</v>
      </c>
    </row>
    <row r="3784" spans="2:4">
      <c r="C3784" s="2026">
        <v>43475</v>
      </c>
      <c r="D3784" s="2112">
        <v>19.5</v>
      </c>
    </row>
    <row r="3785" spans="2:4">
      <c r="C3785" s="2026">
        <v>43476</v>
      </c>
      <c r="D3785" s="2112">
        <v>18.190000000000001</v>
      </c>
    </row>
    <row r="3786" spans="2:4">
      <c r="C3786" s="2026">
        <v>43479</v>
      </c>
      <c r="D3786" s="2112">
        <v>19.07</v>
      </c>
    </row>
    <row r="3787" spans="2:4">
      <c r="C3787" s="2026">
        <v>43480</v>
      </c>
      <c r="D3787" s="2112">
        <v>18.600000000000001</v>
      </c>
    </row>
    <row r="3788" spans="2:4">
      <c r="C3788" s="2026">
        <v>43481</v>
      </c>
      <c r="D3788" s="2112">
        <v>19.04</v>
      </c>
    </row>
    <row r="3789" spans="2:4">
      <c r="C3789" s="2026">
        <v>43482</v>
      </c>
      <c r="D3789" s="2112">
        <v>18.059999999999999</v>
      </c>
    </row>
    <row r="3790" spans="2:4">
      <c r="C3790" s="2026">
        <v>43483</v>
      </c>
      <c r="D3790" s="2112">
        <v>17.8</v>
      </c>
    </row>
    <row r="3791" spans="2:4">
      <c r="C3791" s="2026">
        <v>43487</v>
      </c>
      <c r="D3791" s="2112">
        <v>20.8</v>
      </c>
    </row>
    <row r="3792" spans="2:4">
      <c r="C3792" s="2026">
        <v>43488</v>
      </c>
      <c r="D3792" s="2112">
        <v>19.52</v>
      </c>
    </row>
    <row r="3793" spans="3:4">
      <c r="C3793" s="2026">
        <v>43489</v>
      </c>
      <c r="D3793" s="2112">
        <v>18.89</v>
      </c>
    </row>
    <row r="3794" spans="3:4">
      <c r="C3794" s="2026">
        <v>43490</v>
      </c>
      <c r="D3794" s="2112">
        <v>17.420000000000002</v>
      </c>
    </row>
    <row r="3795" spans="3:4">
      <c r="C3795" s="2026">
        <v>43493</v>
      </c>
      <c r="D3795" s="2112">
        <v>18.87</v>
      </c>
    </row>
    <row r="3796" spans="3:4">
      <c r="C3796" s="2026">
        <v>43494</v>
      </c>
      <c r="D3796" s="2112">
        <v>19.13</v>
      </c>
    </row>
    <row r="3797" spans="3:4">
      <c r="C3797" s="2026">
        <v>43495</v>
      </c>
      <c r="D3797" s="2112">
        <v>17.66</v>
      </c>
    </row>
    <row r="3798" spans="3:4">
      <c r="C3798" s="2026">
        <v>43496</v>
      </c>
      <c r="D3798" s="2112">
        <v>16.57</v>
      </c>
    </row>
    <row r="3799" spans="3:4">
      <c r="C3799" s="2026">
        <v>43497</v>
      </c>
      <c r="D3799" s="2112">
        <v>16.14</v>
      </c>
    </row>
    <row r="3800" spans="3:4">
      <c r="C3800" s="2026">
        <v>43500</v>
      </c>
      <c r="D3800" s="2112">
        <v>15.73</v>
      </c>
    </row>
    <row r="3801" spans="3:4">
      <c r="C3801" s="2026">
        <v>43501</v>
      </c>
      <c r="D3801" s="2112">
        <v>15.57</v>
      </c>
    </row>
    <row r="3802" spans="3:4">
      <c r="C3802" s="2026">
        <v>43502</v>
      </c>
      <c r="D3802" s="2112">
        <v>15.38</v>
      </c>
    </row>
    <row r="3803" spans="3:4">
      <c r="C3803" s="2026">
        <v>43503</v>
      </c>
      <c r="D3803" s="2112">
        <v>16.37</v>
      </c>
    </row>
    <row r="3804" spans="3:4">
      <c r="C3804" s="2026">
        <v>43504</v>
      </c>
      <c r="D3804" s="2112">
        <v>15.72</v>
      </c>
    </row>
    <row r="3805" spans="3:4">
      <c r="C3805" s="2026">
        <v>43507</v>
      </c>
      <c r="D3805" s="2112">
        <v>15.97</v>
      </c>
    </row>
    <row r="3806" spans="3:4">
      <c r="C3806" s="2026">
        <v>43508</v>
      </c>
      <c r="D3806" s="2112">
        <v>15.43</v>
      </c>
    </row>
    <row r="3807" spans="3:4">
      <c r="C3807" s="2026">
        <v>43509</v>
      </c>
      <c r="D3807" s="2112">
        <v>15.65</v>
      </c>
    </row>
    <row r="3808" spans="3:4">
      <c r="C3808" s="2026">
        <v>43510</v>
      </c>
      <c r="D3808" s="2112">
        <v>16.22</v>
      </c>
    </row>
    <row r="3809" spans="3:4">
      <c r="C3809" s="2026">
        <v>43511</v>
      </c>
      <c r="D3809" s="2112">
        <v>14.91</v>
      </c>
    </row>
    <row r="3810" spans="3:4">
      <c r="C3810" s="2026">
        <v>43515</v>
      </c>
      <c r="D3810" s="2112">
        <v>14.88</v>
      </c>
    </row>
    <row r="3811" spans="3:4">
      <c r="C3811" s="2026">
        <v>43516</v>
      </c>
      <c r="D3811" s="2112">
        <v>14.02</v>
      </c>
    </row>
    <row r="3812" spans="3:4">
      <c r="C3812" s="2026">
        <v>43517</v>
      </c>
      <c r="D3812" s="2112">
        <v>14.46</v>
      </c>
    </row>
    <row r="3813" spans="3:4">
      <c r="C3813" s="2026">
        <v>43518</v>
      </c>
      <c r="D3813" s="2112">
        <v>13.51</v>
      </c>
    </row>
    <row r="3814" spans="3:4">
      <c r="C3814" s="2026">
        <v>43521</v>
      </c>
      <c r="D3814" s="2112">
        <v>14.85</v>
      </c>
    </row>
    <row r="3815" spans="3:4">
      <c r="C3815" s="2026">
        <v>43522</v>
      </c>
      <c r="D3815" s="2112">
        <v>15.17</v>
      </c>
    </row>
    <row r="3816" spans="3:4">
      <c r="C3816" s="2026">
        <v>43523</v>
      </c>
      <c r="D3816" s="2112">
        <v>14.7</v>
      </c>
    </row>
    <row r="3817" spans="3:4">
      <c r="C3817" s="2026">
        <v>43524</v>
      </c>
      <c r="D3817" s="2112">
        <v>14.78</v>
      </c>
    </row>
    <row r="3818" spans="3:4">
      <c r="C3818" s="2026">
        <v>43525</v>
      </c>
      <c r="D3818" s="2112">
        <v>13.57</v>
      </c>
    </row>
    <row r="3819" spans="3:4">
      <c r="C3819" s="2026">
        <v>43528</v>
      </c>
      <c r="D3819" s="2112">
        <v>14.63</v>
      </c>
    </row>
    <row r="3820" spans="3:4">
      <c r="C3820" s="2026">
        <v>43529</v>
      </c>
      <c r="D3820" s="2112">
        <v>14.74</v>
      </c>
    </row>
    <row r="3821" spans="3:4">
      <c r="C3821" s="2026">
        <v>43530</v>
      </c>
      <c r="D3821" s="2112">
        <v>15.74</v>
      </c>
    </row>
    <row r="3822" spans="3:4">
      <c r="C3822" s="2026">
        <v>43531</v>
      </c>
      <c r="D3822" s="2112">
        <v>16.59</v>
      </c>
    </row>
    <row r="3823" spans="3:4">
      <c r="C3823" s="2026">
        <v>43532</v>
      </c>
      <c r="D3823" s="2112">
        <v>16.05</v>
      </c>
    </row>
    <row r="3824" spans="3:4">
      <c r="C3824" s="2026">
        <v>43535</v>
      </c>
      <c r="D3824" s="2112">
        <v>14.33</v>
      </c>
    </row>
    <row r="3825" spans="3:4">
      <c r="C3825" s="2026">
        <v>43536</v>
      </c>
      <c r="D3825" s="2112">
        <v>13.77</v>
      </c>
    </row>
    <row r="3826" spans="3:4">
      <c r="C3826" s="2026">
        <v>43537</v>
      </c>
      <c r="D3826" s="2112">
        <v>13.41</v>
      </c>
    </row>
    <row r="3827" spans="3:4">
      <c r="C3827" s="2026">
        <v>43538</v>
      </c>
      <c r="D3827" s="2112">
        <v>13.5</v>
      </c>
    </row>
    <row r="3828" spans="3:4">
      <c r="C3828" s="2026">
        <v>43539</v>
      </c>
      <c r="D3828" s="2112">
        <v>12.88</v>
      </c>
    </row>
    <row r="3829" spans="3:4">
      <c r="C3829" s="2026">
        <v>43542</v>
      </c>
      <c r="D3829" s="2112">
        <v>13.1</v>
      </c>
    </row>
    <row r="3830" spans="3:4">
      <c r="C3830" s="2026">
        <v>43543</v>
      </c>
      <c r="D3830" s="2112">
        <v>13.56</v>
      </c>
    </row>
    <row r="3831" spans="3:4">
      <c r="C3831" s="2026">
        <v>43544</v>
      </c>
      <c r="D3831" s="2112">
        <v>13.91</v>
      </c>
    </row>
    <row r="3832" spans="3:4">
      <c r="C3832" s="2026">
        <v>43545</v>
      </c>
      <c r="D3832" s="2112">
        <v>13.63</v>
      </c>
    </row>
    <row r="3833" spans="3:4">
      <c r="C3833" s="2026">
        <v>43546</v>
      </c>
      <c r="D3833" s="2112">
        <v>16.48</v>
      </c>
    </row>
    <row r="3834" spans="3:4">
      <c r="C3834" s="2026">
        <v>43549</v>
      </c>
      <c r="D3834" s="2112">
        <v>16.329999999999998</v>
      </c>
    </row>
    <row r="3835" spans="3:4">
      <c r="C3835" s="2026">
        <v>43550</v>
      </c>
      <c r="D3835" s="2112">
        <v>14.68</v>
      </c>
    </row>
    <row r="3836" spans="3:4">
      <c r="C3836" s="2026">
        <v>43551</v>
      </c>
      <c r="D3836" s="2112">
        <v>15.15</v>
      </c>
    </row>
    <row r="3837" spans="3:4">
      <c r="C3837" s="2026">
        <v>43552</v>
      </c>
      <c r="D3837" s="2112">
        <v>14.43</v>
      </c>
    </row>
    <row r="3838" spans="3:4">
      <c r="C3838" s="2026">
        <v>43553</v>
      </c>
      <c r="D3838" s="2112">
        <v>13.71</v>
      </c>
    </row>
    <row r="3839" spans="3:4">
      <c r="C3839" s="2026">
        <v>43556</v>
      </c>
      <c r="D3839" s="2112">
        <v>13.4</v>
      </c>
    </row>
    <row r="3840" spans="3:4">
      <c r="C3840" s="2026">
        <v>43557</v>
      </c>
      <c r="D3840" s="2112">
        <v>13.36</v>
      </c>
    </row>
    <row r="3841" spans="3:4">
      <c r="C3841" s="2026">
        <v>43558</v>
      </c>
      <c r="D3841" s="2112">
        <v>13.74</v>
      </c>
    </row>
    <row r="3842" spans="3:4">
      <c r="C3842" s="2026">
        <v>43559</v>
      </c>
      <c r="D3842" s="2112">
        <v>13.58</v>
      </c>
    </row>
    <row r="3843" spans="3:4">
      <c r="C3843" s="2026">
        <v>43560</v>
      </c>
      <c r="D3843" s="2112">
        <v>12.82</v>
      </c>
    </row>
    <row r="3844" spans="3:4">
      <c r="C3844" s="2026">
        <v>43563</v>
      </c>
      <c r="D3844" s="2112">
        <v>13.18</v>
      </c>
    </row>
    <row r="3845" spans="3:4">
      <c r="C3845" s="2026">
        <v>43564</v>
      </c>
      <c r="D3845" s="2112">
        <v>14.28</v>
      </c>
    </row>
    <row r="3846" spans="3:4">
      <c r="C3846" s="2026">
        <v>43565</v>
      </c>
      <c r="D3846" s="2112">
        <v>13.3</v>
      </c>
    </row>
    <row r="3847" spans="3:4">
      <c r="C3847" s="2026">
        <v>43566</v>
      </c>
      <c r="D3847" s="2112">
        <v>13.02</v>
      </c>
    </row>
    <row r="3848" spans="3:4">
      <c r="C3848" s="2026">
        <v>43567</v>
      </c>
      <c r="D3848" s="2112">
        <v>12.01</v>
      </c>
    </row>
    <row r="3849" spans="3:4">
      <c r="C3849" s="2026">
        <v>43570</v>
      </c>
      <c r="D3849" s="2112">
        <v>12.32</v>
      </c>
    </row>
    <row r="3850" spans="3:4">
      <c r="C3850" s="2026">
        <v>43571</v>
      </c>
      <c r="D3850" s="2112">
        <v>12.18</v>
      </c>
    </row>
    <row r="3851" spans="3:4">
      <c r="C3851" s="2026">
        <v>43572</v>
      </c>
      <c r="D3851" s="2112">
        <v>12.6</v>
      </c>
    </row>
    <row r="3852" spans="3:4">
      <c r="C3852" s="2026">
        <v>43573</v>
      </c>
      <c r="D3852" s="2112">
        <v>12.09</v>
      </c>
    </row>
    <row r="3853" spans="3:4">
      <c r="C3853" s="2026">
        <v>43577</v>
      </c>
      <c r="D3853" s="2112">
        <v>12.42</v>
      </c>
    </row>
    <row r="3854" spans="3:4">
      <c r="C3854" s="2026">
        <v>43578</v>
      </c>
      <c r="D3854" s="2112">
        <v>12.28</v>
      </c>
    </row>
    <row r="3855" spans="3:4">
      <c r="C3855" s="2026">
        <v>43579</v>
      </c>
      <c r="D3855" s="2112">
        <v>13.14</v>
      </c>
    </row>
    <row r="3856" spans="3:4">
      <c r="C3856" s="2026">
        <v>43580</v>
      </c>
      <c r="D3856" s="2112">
        <v>13.25</v>
      </c>
    </row>
    <row r="3857" spans="3:4">
      <c r="C3857" s="2026">
        <v>43581</v>
      </c>
      <c r="D3857" s="2112">
        <v>12.73</v>
      </c>
    </row>
    <row r="3858" spans="3:4">
      <c r="C3858" s="2026">
        <v>43584</v>
      </c>
      <c r="D3858" s="2112">
        <v>13.11</v>
      </c>
    </row>
    <row r="3859" spans="3:4">
      <c r="C3859" s="2026">
        <v>43585</v>
      </c>
      <c r="D3859" s="2112">
        <v>13.12</v>
      </c>
    </row>
    <row r="3860" spans="3:4">
      <c r="C3860" s="2026">
        <v>43586</v>
      </c>
      <c r="D3860" s="2112">
        <v>14.8</v>
      </c>
    </row>
    <row r="3861" spans="3:4">
      <c r="C3861" s="2026">
        <v>43587</v>
      </c>
      <c r="D3861" s="2112">
        <v>14.42</v>
      </c>
    </row>
    <row r="3862" spans="3:4">
      <c r="C3862" s="2026">
        <v>43588</v>
      </c>
      <c r="D3862" s="2112">
        <v>12.87</v>
      </c>
    </row>
    <row r="3863" spans="3:4">
      <c r="C3863" s="2026">
        <v>43591</v>
      </c>
      <c r="D3863" s="2112">
        <v>15.44</v>
      </c>
    </row>
    <row r="3864" spans="3:4">
      <c r="C3864" s="2026">
        <v>43592</v>
      </c>
      <c r="D3864" s="2112">
        <v>19.32</v>
      </c>
    </row>
    <row r="3865" spans="3:4">
      <c r="C3865" s="2026">
        <v>43593</v>
      </c>
      <c r="D3865" s="2112">
        <v>19.399999999999999</v>
      </c>
    </row>
    <row r="3866" spans="3:4">
      <c r="C3866" s="2026">
        <v>43594</v>
      </c>
      <c r="D3866" s="2112">
        <v>19.100000000000001</v>
      </c>
    </row>
    <row r="3867" spans="3:4">
      <c r="C3867" s="2026">
        <v>43595</v>
      </c>
      <c r="D3867" s="2112">
        <v>16.04</v>
      </c>
    </row>
    <row r="3868" spans="3:4">
      <c r="C3868" s="2026">
        <v>43598</v>
      </c>
      <c r="D3868" s="2112">
        <v>20.55</v>
      </c>
    </row>
    <row r="3869" spans="3:4">
      <c r="C3869" s="2026">
        <v>43599</v>
      </c>
      <c r="D3869" s="2112">
        <v>18.059999999999999</v>
      </c>
    </row>
    <row r="3870" spans="3:4">
      <c r="C3870" s="2026">
        <v>43600</v>
      </c>
      <c r="D3870" s="2112">
        <v>16.440000000000001</v>
      </c>
    </row>
    <row r="3871" spans="3:4">
      <c r="C3871" s="2026">
        <v>43601</v>
      </c>
      <c r="D3871" s="2112">
        <v>15.29</v>
      </c>
    </row>
    <row r="3872" spans="3:4">
      <c r="C3872" s="2026">
        <v>43602</v>
      </c>
      <c r="D3872" s="2112">
        <v>15.96</v>
      </c>
    </row>
    <row r="3873" spans="3:4">
      <c r="C3873" s="2026">
        <v>43605</v>
      </c>
      <c r="D3873" s="2112">
        <v>16.309999999999999</v>
      </c>
    </row>
    <row r="3874" spans="3:4">
      <c r="C3874" s="2026">
        <v>43606</v>
      </c>
      <c r="D3874" s="2112">
        <v>14.95</v>
      </c>
    </row>
    <row r="3875" spans="3:4">
      <c r="C3875" s="2026">
        <v>43607</v>
      </c>
      <c r="D3875" s="2112">
        <v>14.75</v>
      </c>
    </row>
    <row r="3876" spans="3:4">
      <c r="C3876" s="2026">
        <v>43608</v>
      </c>
      <c r="D3876" s="2112">
        <v>16.920000000000002</v>
      </c>
    </row>
    <row r="3877" spans="3:4">
      <c r="C3877" s="2026">
        <v>43609</v>
      </c>
      <c r="D3877" s="2112">
        <v>15.85</v>
      </c>
    </row>
    <row r="3878" spans="3:4">
      <c r="C3878" s="2026">
        <v>43613</v>
      </c>
      <c r="D3878" s="2112">
        <v>17.5</v>
      </c>
    </row>
    <row r="3879" spans="3:4">
      <c r="C3879" s="2026">
        <v>43614</v>
      </c>
      <c r="D3879" s="2112">
        <v>17.899999999999999</v>
      </c>
    </row>
    <row r="3880" spans="3:4">
      <c r="C3880" s="2026">
        <v>43615</v>
      </c>
      <c r="D3880" s="2112">
        <v>17.3</v>
      </c>
    </row>
    <row r="3881" spans="3:4">
      <c r="C3881" s="2026">
        <v>43616</v>
      </c>
      <c r="D3881" s="2112">
        <v>18.71</v>
      </c>
    </row>
    <row r="3882" spans="3:4">
      <c r="C3882" s="2026">
        <v>43619</v>
      </c>
      <c r="D3882" s="2112">
        <v>18.86</v>
      </c>
    </row>
    <row r="3883" spans="3:4">
      <c r="C3883" s="2026">
        <v>43620</v>
      </c>
      <c r="D3883" s="2112">
        <v>16.97</v>
      </c>
    </row>
    <row r="3884" spans="3:4">
      <c r="C3884" s="2026">
        <v>43621</v>
      </c>
      <c r="D3884" s="2112">
        <v>16.09</v>
      </c>
    </row>
    <row r="3885" spans="3:4">
      <c r="C3885" s="2026">
        <v>43622</v>
      </c>
      <c r="D3885" s="2112">
        <v>15.93</v>
      </c>
    </row>
    <row r="3886" spans="3:4">
      <c r="C3886" s="2026">
        <v>43623</v>
      </c>
      <c r="D3886" s="2112">
        <v>16.3</v>
      </c>
    </row>
    <row r="3887" spans="3:4">
      <c r="C3887" s="2026">
        <v>43626</v>
      </c>
      <c r="D3887" s="2112">
        <v>15.94</v>
      </c>
    </row>
    <row r="3888" spans="3:4">
      <c r="C3888" s="2026">
        <v>43627</v>
      </c>
      <c r="D3888" s="2112">
        <v>15.99</v>
      </c>
    </row>
    <row r="3889" spans="2:4">
      <c r="C3889" s="2026">
        <v>43628</v>
      </c>
      <c r="D3889" s="2112">
        <v>15.91</v>
      </c>
    </row>
    <row r="3890" spans="2:4">
      <c r="C3890" s="2026">
        <v>43629</v>
      </c>
      <c r="D3890" s="2112">
        <v>15.82</v>
      </c>
    </row>
    <row r="3891" spans="2:4">
      <c r="C3891" s="2026">
        <v>43630</v>
      </c>
      <c r="D3891" s="2112">
        <v>15.28</v>
      </c>
    </row>
    <row r="3892" spans="2:4">
      <c r="C3892" s="2026">
        <v>43633</v>
      </c>
      <c r="D3892" s="2112">
        <v>15.35</v>
      </c>
    </row>
    <row r="3893" spans="2:4">
      <c r="C3893" s="2026">
        <v>43634</v>
      </c>
      <c r="D3893" s="2112">
        <v>15.15</v>
      </c>
    </row>
    <row r="3894" spans="2:4">
      <c r="C3894" s="2026">
        <v>43635</v>
      </c>
      <c r="D3894" s="2112">
        <v>14.33</v>
      </c>
    </row>
    <row r="3895" spans="2:4">
      <c r="C3895" s="2026">
        <v>43636</v>
      </c>
      <c r="D3895" s="2112">
        <v>14.75</v>
      </c>
    </row>
    <row r="3896" spans="2:4">
      <c r="C3896" s="2026">
        <v>43637</v>
      </c>
      <c r="D3896" s="2112">
        <v>15.4</v>
      </c>
    </row>
    <row r="3897" spans="2:4">
      <c r="C3897" s="2026">
        <v>43640</v>
      </c>
      <c r="D3897" s="2112">
        <v>15.26</v>
      </c>
    </row>
    <row r="3898" spans="2:4">
      <c r="C3898" s="2026">
        <v>43641</v>
      </c>
      <c r="D3898" s="2112">
        <v>16.28</v>
      </c>
    </row>
    <row r="3899" spans="2:4">
      <c r="C3899" s="2026">
        <v>43642</v>
      </c>
      <c r="D3899" s="2112">
        <v>16.21</v>
      </c>
    </row>
    <row r="3900" spans="2:4">
      <c r="C3900" s="2026">
        <v>43643</v>
      </c>
      <c r="D3900" s="2112">
        <v>15.82</v>
      </c>
    </row>
    <row r="3901" spans="2:4">
      <c r="C3901" s="2026">
        <v>43644</v>
      </c>
      <c r="D3901" s="2112">
        <v>15.08</v>
      </c>
    </row>
    <row r="3902" spans="2:4">
      <c r="C3902" s="2026">
        <v>43647</v>
      </c>
      <c r="D3902" s="2112">
        <v>14.06</v>
      </c>
    </row>
    <row r="3903" spans="2:4" s="2" customFormat="1">
      <c r="B3903" s="44"/>
    </row>
    <row r="3904" spans="2:4" s="2" customFormat="1">
      <c r="B3904" s="44"/>
    </row>
    <row r="3905" spans="1:23" s="2" customFormat="1">
      <c r="B3905" s="44"/>
    </row>
    <row r="3906" spans="1:23" s="2" customFormat="1">
      <c r="B3906" s="44"/>
    </row>
    <row r="3907" spans="1:23">
      <c r="A3907" s="2"/>
      <c r="B3907" s="2004" t="s">
        <v>50</v>
      </c>
      <c r="C3907" s="2004" t="s">
        <v>1198</v>
      </c>
      <c r="D3907" s="2004" t="s">
        <v>1199</v>
      </c>
      <c r="E3907" s="2004" t="s">
        <v>570</v>
      </c>
      <c r="F3907" s="2"/>
      <c r="G3907" s="2"/>
      <c r="H3907" s="2"/>
      <c r="I3907" s="2"/>
      <c r="J3907" s="2"/>
      <c r="K3907" s="2"/>
      <c r="L3907" s="2"/>
      <c r="M3907" s="2"/>
      <c r="N3907" s="2"/>
      <c r="O3907" s="2"/>
      <c r="P3907" s="2"/>
      <c r="Q3907" s="2"/>
      <c r="R3907" s="2"/>
      <c r="S3907" s="2"/>
      <c r="T3907" s="2"/>
      <c r="U3907" s="2"/>
      <c r="V3907" s="2"/>
    </row>
    <row r="3908" spans="1:23" s="2" customFormat="1">
      <c r="B3908" s="44"/>
    </row>
    <row r="3909" spans="1:23">
      <c r="A3909" s="2"/>
      <c r="B3909" s="44"/>
      <c r="C3909" s="2"/>
      <c r="D3909" s="2"/>
      <c r="E3909" s="2"/>
      <c r="F3909" s="2"/>
      <c r="G3909" s="2"/>
      <c r="H3909" s="2"/>
      <c r="I3909" s="2"/>
      <c r="J3909" s="2"/>
      <c r="K3909" s="2"/>
      <c r="L3909" s="2"/>
      <c r="M3909" s="2"/>
      <c r="N3909" s="2"/>
      <c r="O3909" s="2"/>
      <c r="P3909" s="2"/>
      <c r="Q3909" s="2"/>
      <c r="R3909" s="2"/>
      <c r="S3909" s="2"/>
      <c r="T3909" s="2"/>
      <c r="U3909" s="2"/>
      <c r="V3909" s="2"/>
      <c r="W3909" s="2"/>
    </row>
    <row r="3910" spans="1:23">
      <c r="A3910" s="2"/>
      <c r="B3910" s="44"/>
      <c r="C3910" s="2"/>
      <c r="D3910" s="2"/>
      <c r="E3910" s="2"/>
      <c r="F3910" s="2"/>
      <c r="G3910" s="2"/>
      <c r="H3910" s="2"/>
      <c r="I3910" s="2"/>
      <c r="J3910" s="2"/>
      <c r="K3910" s="2"/>
      <c r="L3910" s="2"/>
      <c r="M3910" s="2"/>
      <c r="N3910" s="2"/>
      <c r="O3910" s="2"/>
      <c r="P3910" s="2"/>
      <c r="Q3910" s="2"/>
      <c r="R3910" s="2"/>
      <c r="S3910" s="2"/>
      <c r="T3910" s="2"/>
      <c r="U3910" s="2"/>
      <c r="V3910" s="2"/>
      <c r="W3910" s="2"/>
    </row>
    <row r="3911" spans="1:23">
      <c r="A3911" s="2"/>
      <c r="B3911" s="44"/>
      <c r="C3911" s="2"/>
      <c r="D3911" s="2"/>
      <c r="E3911" s="2"/>
      <c r="F3911" s="2"/>
      <c r="G3911" s="2"/>
      <c r="H3911" s="2"/>
      <c r="I3911" s="2"/>
      <c r="J3911" s="2"/>
      <c r="K3911" s="2"/>
      <c r="L3911" s="2"/>
      <c r="M3911" s="2"/>
      <c r="N3911" s="2"/>
      <c r="O3911" s="2"/>
      <c r="P3911" s="2"/>
      <c r="Q3911" s="2"/>
      <c r="R3911" s="2"/>
      <c r="S3911" s="2"/>
      <c r="T3911" s="2"/>
      <c r="U3911" s="2"/>
      <c r="V3911" s="2"/>
      <c r="W3911" s="2"/>
    </row>
    <row r="3912" spans="1:23">
      <c r="A3912" s="2"/>
      <c r="B3912" s="44"/>
      <c r="C3912" s="2"/>
      <c r="D3912" s="2"/>
      <c r="E3912" s="2"/>
      <c r="F3912" s="2"/>
      <c r="G3912" s="2"/>
      <c r="H3912" s="2"/>
      <c r="I3912" s="2"/>
      <c r="J3912" s="2"/>
      <c r="K3912" s="2"/>
      <c r="L3912" s="2"/>
      <c r="M3912" s="2"/>
      <c r="N3912" s="2"/>
      <c r="O3912" s="2"/>
      <c r="P3912" s="2"/>
      <c r="Q3912" s="2"/>
      <c r="R3912" s="2"/>
      <c r="S3912" s="2"/>
      <c r="T3912" s="2"/>
      <c r="U3912" s="2"/>
      <c r="V3912" s="2"/>
      <c r="W3912" s="2"/>
    </row>
    <row r="3913" spans="1:23">
      <c r="A3913" s="2"/>
      <c r="B3913" s="44"/>
      <c r="C3913" s="2"/>
      <c r="D3913" s="2"/>
      <c r="E3913" s="2"/>
      <c r="F3913" s="2"/>
      <c r="G3913" s="2"/>
      <c r="H3913" s="2"/>
      <c r="I3913" s="2"/>
      <c r="J3913" s="2"/>
      <c r="K3913" s="2"/>
      <c r="L3913" s="2"/>
      <c r="M3913" s="2"/>
      <c r="N3913" s="2"/>
      <c r="O3913" s="2"/>
      <c r="P3913" s="2"/>
      <c r="Q3913" s="2"/>
      <c r="R3913" s="2"/>
      <c r="S3913" s="2"/>
      <c r="T3913" s="2"/>
      <c r="U3913" s="2"/>
      <c r="V3913" s="2"/>
      <c r="W3913" s="2"/>
    </row>
    <row r="3914" spans="1:23">
      <c r="A3914" s="2"/>
      <c r="B3914" s="44"/>
      <c r="C3914" s="2"/>
      <c r="D3914" s="2"/>
      <c r="E3914" s="2"/>
      <c r="F3914" s="2"/>
      <c r="G3914" s="2"/>
      <c r="H3914" s="2"/>
      <c r="I3914" s="2"/>
      <c r="J3914" s="2"/>
      <c r="K3914" s="2"/>
      <c r="L3914" s="2"/>
      <c r="M3914" s="2"/>
      <c r="N3914" s="2"/>
      <c r="O3914" s="2"/>
      <c r="P3914" s="2"/>
      <c r="Q3914" s="2"/>
      <c r="R3914" s="2"/>
      <c r="S3914" s="2"/>
      <c r="T3914" s="2"/>
      <c r="U3914" s="2"/>
      <c r="V3914" s="2"/>
      <c r="W3914" s="2"/>
    </row>
    <row r="3915" spans="1:23">
      <c r="A3915" s="2"/>
      <c r="B3915" s="44"/>
      <c r="C3915" s="2"/>
      <c r="D3915" s="2"/>
      <c r="E3915" s="2"/>
      <c r="F3915" s="2"/>
      <c r="G3915" s="2"/>
      <c r="H3915" s="2"/>
      <c r="I3915" s="2"/>
      <c r="J3915" s="2"/>
      <c r="K3915" s="2"/>
      <c r="L3915" s="2"/>
      <c r="M3915" s="2"/>
      <c r="N3915" s="2"/>
      <c r="O3915" s="2"/>
      <c r="P3915" s="2"/>
      <c r="Q3915" s="2"/>
      <c r="R3915" s="2"/>
      <c r="S3915" s="2"/>
      <c r="T3915" s="2"/>
      <c r="U3915" s="2"/>
      <c r="V3915" s="2"/>
      <c r="W3915" s="2"/>
    </row>
    <row r="3916" spans="1:23">
      <c r="A3916" s="2"/>
      <c r="B3916" s="44"/>
      <c r="C3916" s="2"/>
      <c r="D3916" s="2"/>
      <c r="E3916" s="2"/>
      <c r="F3916" s="2"/>
      <c r="G3916" s="2"/>
      <c r="H3916" s="2"/>
      <c r="I3916" s="2"/>
      <c r="J3916" s="2"/>
      <c r="K3916" s="2"/>
      <c r="L3916" s="2"/>
      <c r="M3916" s="2"/>
      <c r="N3916" s="2"/>
      <c r="O3916" s="2"/>
      <c r="P3916" s="2"/>
      <c r="Q3916" s="2"/>
      <c r="R3916" s="2"/>
      <c r="S3916" s="2"/>
      <c r="T3916" s="2"/>
      <c r="U3916" s="2"/>
      <c r="V3916" s="2"/>
      <c r="W3916" s="2"/>
    </row>
    <row r="3917" spans="1:23">
      <c r="A3917" s="2"/>
      <c r="B3917" s="44"/>
      <c r="C3917" s="2"/>
      <c r="D3917" s="2"/>
      <c r="E3917" s="2"/>
      <c r="F3917" s="2"/>
      <c r="G3917" s="2"/>
      <c r="H3917" s="2"/>
      <c r="I3917" s="2"/>
      <c r="J3917" s="2"/>
      <c r="K3917" s="2"/>
      <c r="L3917" s="2"/>
      <c r="M3917" s="2"/>
      <c r="N3917" s="2"/>
      <c r="O3917" s="2"/>
      <c r="P3917" s="2"/>
      <c r="Q3917" s="2"/>
      <c r="R3917" s="2"/>
      <c r="S3917" s="2"/>
      <c r="T3917" s="2"/>
      <c r="U3917" s="2"/>
      <c r="V3917" s="2"/>
      <c r="W3917" s="2"/>
    </row>
    <row r="3918" spans="1:23">
      <c r="A3918" s="2"/>
      <c r="B3918" s="44"/>
      <c r="C3918" s="2"/>
      <c r="D3918" s="2"/>
      <c r="E3918" s="2"/>
      <c r="F3918" s="2"/>
      <c r="G3918" s="2"/>
      <c r="H3918" s="2"/>
      <c r="I3918" s="2"/>
      <c r="J3918" s="2"/>
      <c r="K3918" s="2"/>
      <c r="L3918" s="2"/>
      <c r="M3918" s="2"/>
      <c r="N3918" s="2"/>
      <c r="O3918" s="2"/>
      <c r="P3918" s="2"/>
      <c r="Q3918" s="2"/>
      <c r="R3918" s="2"/>
      <c r="S3918" s="2"/>
      <c r="T3918" s="2"/>
      <c r="U3918" s="2"/>
      <c r="V3918" s="2"/>
      <c r="W3918" s="2"/>
    </row>
    <row r="3919" spans="1:23">
      <c r="A3919" s="2"/>
      <c r="B3919" s="44"/>
      <c r="C3919" s="2"/>
      <c r="D3919" s="2"/>
      <c r="E3919" s="2"/>
      <c r="F3919" s="2"/>
      <c r="G3919" s="2"/>
      <c r="H3919" s="2"/>
      <c r="I3919" s="2"/>
      <c r="J3919" s="2"/>
      <c r="K3919" s="2"/>
      <c r="L3919" s="2"/>
      <c r="M3919" s="2"/>
      <c r="N3919" s="2"/>
      <c r="O3919" s="2"/>
      <c r="P3919" s="2"/>
      <c r="Q3919" s="2"/>
      <c r="R3919" s="2"/>
      <c r="S3919" s="2"/>
      <c r="T3919" s="2"/>
      <c r="U3919" s="2"/>
      <c r="V3919" s="2"/>
      <c r="W3919" s="2"/>
    </row>
    <row r="3920" spans="1:23">
      <c r="A3920" s="2"/>
      <c r="B3920" s="44"/>
      <c r="C3920" s="2"/>
      <c r="D3920" s="2"/>
      <c r="E3920" s="2"/>
      <c r="F3920" s="2"/>
      <c r="G3920" s="2"/>
      <c r="H3920" s="2"/>
      <c r="I3920" s="2"/>
      <c r="J3920" s="2"/>
      <c r="K3920" s="2"/>
      <c r="L3920" s="2"/>
      <c r="M3920" s="2"/>
      <c r="N3920" s="2"/>
      <c r="O3920" s="2"/>
      <c r="P3920" s="2"/>
      <c r="Q3920" s="2"/>
      <c r="R3920" s="2"/>
      <c r="S3920" s="2"/>
      <c r="T3920" s="2"/>
      <c r="U3920" s="2"/>
      <c r="V3920" s="2"/>
      <c r="W3920" s="2"/>
    </row>
    <row r="3921" spans="1:23">
      <c r="A3921" s="2"/>
      <c r="B3921" s="44"/>
      <c r="C3921" s="2"/>
      <c r="D3921" s="2"/>
      <c r="E3921" s="2"/>
      <c r="F3921" s="2"/>
      <c r="G3921" s="2"/>
      <c r="H3921" s="2"/>
      <c r="I3921" s="2"/>
      <c r="J3921" s="2"/>
      <c r="K3921" s="2"/>
      <c r="L3921" s="2"/>
      <c r="M3921" s="2"/>
      <c r="N3921" s="2"/>
      <c r="O3921" s="2"/>
      <c r="P3921" s="2"/>
      <c r="Q3921" s="2"/>
      <c r="R3921" s="2"/>
      <c r="S3921" s="2"/>
      <c r="T3921" s="2"/>
      <c r="U3921" s="2"/>
      <c r="V3921" s="2"/>
      <c r="W3921" s="2"/>
    </row>
    <row r="3922" spans="1:23">
      <c r="A3922" s="2"/>
      <c r="B3922" s="44"/>
      <c r="C3922" s="2"/>
      <c r="D3922" s="2"/>
      <c r="E3922" s="2"/>
      <c r="F3922" s="2"/>
      <c r="G3922" s="2"/>
      <c r="H3922" s="2"/>
      <c r="I3922" s="2"/>
      <c r="J3922" s="2"/>
      <c r="K3922" s="2"/>
      <c r="L3922" s="2"/>
      <c r="M3922" s="2"/>
      <c r="N3922" s="2"/>
      <c r="O3922" s="2"/>
      <c r="P3922" s="2"/>
      <c r="Q3922" s="2"/>
      <c r="R3922" s="2"/>
      <c r="S3922" s="2"/>
      <c r="T3922" s="2"/>
      <c r="U3922" s="2"/>
      <c r="V3922" s="2"/>
      <c r="W3922" s="2"/>
    </row>
    <row r="3923" spans="1:23">
      <c r="A3923" s="2"/>
      <c r="B3923" s="44"/>
      <c r="C3923" s="2"/>
      <c r="D3923" s="2"/>
      <c r="E3923" s="2"/>
      <c r="F3923" s="2"/>
      <c r="G3923" s="2"/>
      <c r="H3923" s="2"/>
      <c r="I3923" s="2"/>
      <c r="J3923" s="2"/>
      <c r="K3923" s="2"/>
      <c r="L3923" s="2"/>
      <c r="M3923" s="2"/>
      <c r="N3923" s="2"/>
      <c r="O3923" s="2"/>
      <c r="P3923" s="2"/>
      <c r="Q3923" s="2"/>
      <c r="R3923" s="2"/>
      <c r="S3923" s="2"/>
      <c r="T3923" s="2"/>
      <c r="U3923" s="2"/>
      <c r="V3923" s="2"/>
      <c r="W3923" s="2"/>
    </row>
    <row r="3924" spans="1:23">
      <c r="A3924" s="2"/>
      <c r="B3924" s="44"/>
      <c r="C3924" s="2"/>
      <c r="D3924" s="2"/>
      <c r="E3924" s="2"/>
      <c r="F3924" s="2"/>
      <c r="G3924" s="2"/>
      <c r="H3924" s="2"/>
      <c r="I3924" s="2"/>
      <c r="J3924" s="2"/>
      <c r="K3924" s="2"/>
      <c r="L3924" s="2"/>
      <c r="M3924" s="2"/>
      <c r="N3924" s="2"/>
      <c r="O3924" s="2"/>
      <c r="P3924" s="2"/>
      <c r="Q3924" s="2"/>
      <c r="R3924" s="2"/>
      <c r="S3924" s="2"/>
      <c r="T3924" s="2"/>
      <c r="U3924" s="2"/>
      <c r="V3924" s="2"/>
      <c r="W3924" s="2"/>
    </row>
    <row r="3925" spans="1:23">
      <c r="A3925" s="2"/>
      <c r="B3925" s="44"/>
      <c r="C3925" s="2"/>
      <c r="D3925" s="2"/>
      <c r="E3925" s="2"/>
      <c r="F3925" s="2"/>
      <c r="G3925" s="2"/>
      <c r="H3925" s="2"/>
      <c r="I3925" s="2"/>
      <c r="J3925" s="2"/>
      <c r="K3925" s="2"/>
      <c r="L3925" s="2"/>
      <c r="M3925" s="2"/>
      <c r="N3925" s="2"/>
      <c r="O3925" s="2"/>
      <c r="P3925" s="2"/>
      <c r="Q3925" s="2"/>
      <c r="R3925" s="2"/>
      <c r="S3925" s="2"/>
      <c r="T3925" s="2"/>
      <c r="U3925" s="2"/>
      <c r="V3925" s="2"/>
      <c r="W3925" s="2"/>
    </row>
    <row r="3926" spans="1:23">
      <c r="A3926" s="2"/>
      <c r="B3926" s="44"/>
      <c r="C3926" s="2"/>
      <c r="D3926" s="2"/>
      <c r="E3926" s="2"/>
      <c r="F3926" s="2"/>
      <c r="G3926" s="2"/>
      <c r="H3926" s="2"/>
      <c r="I3926" s="2"/>
      <c r="J3926" s="2"/>
      <c r="K3926" s="2"/>
      <c r="L3926" s="2"/>
      <c r="M3926" s="2"/>
      <c r="N3926" s="2"/>
      <c r="O3926" s="2"/>
      <c r="P3926" s="2"/>
      <c r="Q3926" s="2"/>
      <c r="R3926" s="2"/>
      <c r="S3926" s="2"/>
      <c r="T3926" s="2"/>
      <c r="U3926" s="2"/>
      <c r="V3926" s="2"/>
      <c r="W3926" s="2"/>
    </row>
    <row r="3927" spans="1:23">
      <c r="A3927" s="2"/>
      <c r="B3927" s="44"/>
      <c r="C3927" s="2"/>
      <c r="D3927" s="2"/>
      <c r="E3927" s="2"/>
      <c r="F3927" s="2"/>
      <c r="G3927" s="2"/>
      <c r="H3927" s="2"/>
      <c r="I3927" s="2"/>
      <c r="J3927" s="2"/>
      <c r="K3927" s="2"/>
      <c r="L3927" s="2"/>
      <c r="M3927" s="2"/>
      <c r="N3927" s="2"/>
      <c r="O3927" s="2"/>
      <c r="P3927" s="2"/>
      <c r="Q3927" s="2"/>
      <c r="R3927" s="2"/>
      <c r="S3927" s="2"/>
      <c r="T3927" s="2"/>
      <c r="U3927" s="2"/>
      <c r="V3927" s="2"/>
      <c r="W3927" s="2"/>
    </row>
    <row r="3928" spans="1:23">
      <c r="A3928" s="2"/>
      <c r="B3928" s="44"/>
      <c r="C3928" s="2"/>
      <c r="D3928" s="2"/>
      <c r="E3928" s="2"/>
      <c r="F3928" s="2"/>
      <c r="G3928" s="2"/>
      <c r="H3928" s="2"/>
      <c r="I3928" s="2"/>
      <c r="J3928" s="2"/>
      <c r="K3928" s="2"/>
      <c r="L3928" s="2"/>
      <c r="M3928" s="2"/>
      <c r="N3928" s="2"/>
      <c r="O3928" s="2"/>
      <c r="P3928" s="2"/>
      <c r="Q3928" s="2"/>
      <c r="R3928" s="2"/>
      <c r="S3928" s="2"/>
      <c r="T3928" s="2"/>
      <c r="U3928" s="2"/>
      <c r="V3928" s="2"/>
      <c r="W3928" s="2"/>
    </row>
    <row r="3929" spans="1:23">
      <c r="A3929" s="2"/>
      <c r="B3929" s="44"/>
      <c r="C3929" s="2"/>
      <c r="D3929" s="2"/>
      <c r="E3929" s="2"/>
      <c r="F3929" s="2"/>
      <c r="G3929" s="2"/>
      <c r="H3929" s="2"/>
      <c r="I3929" s="2"/>
      <c r="J3929" s="2"/>
      <c r="K3929" s="2"/>
      <c r="L3929" s="2"/>
      <c r="M3929" s="2"/>
      <c r="N3929" s="2"/>
      <c r="O3929" s="2"/>
      <c r="P3929" s="2"/>
      <c r="Q3929" s="2"/>
      <c r="R3929" s="2"/>
      <c r="S3929" s="2"/>
      <c r="T3929" s="2"/>
      <c r="U3929" s="2"/>
      <c r="V3929" s="2"/>
      <c r="W3929" s="2"/>
    </row>
    <row r="3930" spans="1:23">
      <c r="A3930" s="2"/>
      <c r="B3930" s="44"/>
      <c r="C3930" s="2"/>
      <c r="D3930" s="2"/>
      <c r="E3930" s="2"/>
      <c r="F3930" s="2"/>
      <c r="G3930" s="2"/>
      <c r="H3930" s="2"/>
      <c r="I3930" s="2"/>
      <c r="J3930" s="2"/>
      <c r="K3930" s="2"/>
      <c r="L3930" s="2"/>
      <c r="M3930" s="2"/>
      <c r="N3930" s="2"/>
      <c r="O3930" s="2"/>
      <c r="P3930" s="2"/>
      <c r="Q3930" s="2"/>
      <c r="R3930" s="2"/>
      <c r="S3930" s="2"/>
      <c r="T3930" s="2"/>
      <c r="U3930" s="2"/>
      <c r="V3930" s="2"/>
      <c r="W3930" s="2"/>
    </row>
    <row r="3931" spans="1:23">
      <c r="A3931" s="2"/>
      <c r="B3931" s="44"/>
      <c r="C3931" s="2"/>
      <c r="D3931" s="2"/>
      <c r="E3931" s="2"/>
      <c r="F3931" s="2"/>
      <c r="G3931" s="2"/>
      <c r="H3931" s="2"/>
      <c r="I3931" s="2"/>
      <c r="J3931" s="2"/>
      <c r="K3931" s="2"/>
      <c r="L3931" s="2"/>
      <c r="M3931" s="2"/>
      <c r="N3931" s="2"/>
      <c r="O3931" s="2"/>
      <c r="P3931" s="2"/>
      <c r="Q3931" s="2"/>
      <c r="R3931" s="2"/>
      <c r="S3931" s="2"/>
      <c r="T3931" s="2"/>
      <c r="U3931" s="2"/>
      <c r="V3931" s="2"/>
      <c r="W3931" s="2"/>
    </row>
    <row r="3932" spans="1:23">
      <c r="A3932" s="2"/>
      <c r="B3932" s="44"/>
      <c r="C3932" s="2"/>
      <c r="D3932" s="2"/>
      <c r="E3932" s="2"/>
      <c r="F3932" s="2"/>
      <c r="G3932" s="2"/>
      <c r="H3932" s="2"/>
      <c r="I3932" s="2"/>
      <c r="J3932" s="2"/>
      <c r="K3932" s="2"/>
      <c r="L3932" s="2"/>
      <c r="M3932" s="2"/>
      <c r="N3932" s="2"/>
      <c r="O3932" s="2"/>
      <c r="P3932" s="2"/>
      <c r="Q3932" s="2"/>
      <c r="R3932" s="2"/>
      <c r="S3932" s="2"/>
      <c r="T3932" s="2"/>
      <c r="U3932" s="2"/>
      <c r="V3932" s="2"/>
      <c r="W3932" s="2"/>
    </row>
    <row r="3933" spans="1:23">
      <c r="A3933" s="2"/>
      <c r="B3933" s="44"/>
      <c r="C3933" s="2"/>
      <c r="D3933" s="2"/>
      <c r="E3933" s="2"/>
      <c r="F3933" s="2"/>
      <c r="G3933" s="2"/>
      <c r="H3933" s="2"/>
      <c r="I3933" s="2"/>
      <c r="J3933" s="2"/>
      <c r="K3933" s="2"/>
      <c r="L3933" s="2"/>
      <c r="M3933" s="2"/>
      <c r="N3933" s="2"/>
      <c r="O3933" s="2"/>
      <c r="P3933" s="2"/>
      <c r="Q3933" s="2"/>
      <c r="R3933" s="2"/>
      <c r="S3933" s="2"/>
      <c r="T3933" s="2"/>
      <c r="U3933" s="2"/>
      <c r="V3933" s="2"/>
      <c r="W3933" s="2"/>
    </row>
    <row r="3934" spans="1:23">
      <c r="A3934" s="2"/>
      <c r="B3934" s="44"/>
      <c r="C3934" s="2"/>
      <c r="D3934" s="2"/>
      <c r="E3934" s="2"/>
      <c r="F3934" s="2"/>
      <c r="G3934" s="2"/>
      <c r="H3934" s="2"/>
      <c r="I3934" s="2"/>
      <c r="J3934" s="2"/>
      <c r="K3934" s="2"/>
      <c r="L3934" s="2"/>
      <c r="M3934" s="2"/>
      <c r="N3934" s="2"/>
      <c r="O3934" s="2"/>
      <c r="P3934" s="2"/>
      <c r="Q3934" s="2"/>
      <c r="R3934" s="2"/>
      <c r="S3934" s="2"/>
      <c r="T3934" s="2"/>
      <c r="U3934" s="2"/>
      <c r="V3934" s="2"/>
      <c r="W3934" s="2"/>
    </row>
    <row r="3935" spans="1:23">
      <c r="A3935" s="2"/>
      <c r="B3935" s="44"/>
      <c r="C3935" s="2"/>
      <c r="D3935" s="2"/>
      <c r="E3935" s="2"/>
      <c r="F3935" s="2"/>
      <c r="G3935" s="2"/>
      <c r="H3935" s="2"/>
      <c r="I3935" s="2"/>
      <c r="J3935" s="2"/>
      <c r="K3935" s="2"/>
      <c r="L3935" s="2"/>
      <c r="M3935" s="2"/>
      <c r="N3935" s="2"/>
      <c r="O3935" s="2"/>
      <c r="P3935" s="2"/>
      <c r="Q3935" s="2"/>
      <c r="R3935" s="2"/>
      <c r="S3935" s="2"/>
      <c r="T3935" s="2"/>
      <c r="U3935" s="2"/>
      <c r="V3935" s="2"/>
      <c r="W3935" s="2"/>
    </row>
    <row r="3936" spans="1:23">
      <c r="A3936" s="2"/>
      <c r="B3936" s="44"/>
      <c r="C3936" s="2"/>
      <c r="D3936" s="2"/>
      <c r="E3936" s="2"/>
      <c r="F3936" s="2"/>
      <c r="G3936" s="2"/>
      <c r="H3936" s="2"/>
      <c r="I3936" s="2"/>
      <c r="J3936" s="2"/>
      <c r="K3936" s="2"/>
      <c r="L3936" s="2"/>
      <c r="M3936" s="2"/>
      <c r="N3936" s="2"/>
      <c r="O3936" s="2"/>
      <c r="P3936" s="2"/>
      <c r="Q3936" s="2"/>
      <c r="R3936" s="2"/>
      <c r="S3936" s="2"/>
      <c r="T3936" s="2"/>
      <c r="U3936" s="2"/>
      <c r="V3936" s="2"/>
      <c r="W3936" s="2"/>
    </row>
    <row r="3937" spans="1:23">
      <c r="A3937" s="2"/>
      <c r="B3937" s="44"/>
      <c r="C3937" s="2"/>
      <c r="D3937" s="2"/>
      <c r="E3937" s="2"/>
      <c r="F3937" s="2"/>
      <c r="G3937" s="2"/>
      <c r="H3937" s="2"/>
      <c r="I3937" s="2"/>
      <c r="J3937" s="2"/>
      <c r="K3937" s="2"/>
      <c r="L3937" s="2"/>
      <c r="M3937" s="2"/>
      <c r="N3937" s="2"/>
      <c r="O3937" s="2"/>
      <c r="P3937" s="2"/>
      <c r="Q3937" s="2"/>
      <c r="R3937" s="2"/>
      <c r="S3937" s="2"/>
      <c r="T3937" s="2"/>
      <c r="U3937" s="2"/>
      <c r="V3937" s="2"/>
      <c r="W3937" s="2"/>
    </row>
    <row r="3938" spans="1:23">
      <c r="A3938" s="2"/>
      <c r="B3938" s="44"/>
      <c r="C3938" s="2"/>
      <c r="D3938" s="2"/>
      <c r="E3938" s="2"/>
      <c r="F3938" s="2"/>
      <c r="G3938" s="2"/>
      <c r="H3938" s="2"/>
      <c r="I3938" s="2"/>
      <c r="J3938" s="2"/>
      <c r="K3938" s="2"/>
      <c r="L3938" s="2"/>
      <c r="M3938" s="2"/>
      <c r="N3938" s="2"/>
      <c r="O3938" s="2"/>
      <c r="P3938" s="2"/>
      <c r="Q3938" s="2"/>
      <c r="R3938" s="2"/>
      <c r="S3938" s="2"/>
      <c r="T3938" s="2"/>
      <c r="U3938" s="2"/>
      <c r="V3938" s="2"/>
      <c r="W3938" s="2"/>
    </row>
    <row r="3939" spans="1:23">
      <c r="A3939" s="2"/>
      <c r="B3939" s="44"/>
      <c r="C3939" s="2"/>
      <c r="D3939" s="2"/>
      <c r="E3939" s="2"/>
      <c r="F3939" s="2"/>
      <c r="G3939" s="2"/>
      <c r="H3939" s="2"/>
      <c r="I3939" s="2"/>
      <c r="J3939" s="2"/>
      <c r="K3939" s="2"/>
      <c r="L3939" s="2"/>
      <c r="M3939" s="2"/>
      <c r="N3939" s="2"/>
      <c r="O3939" s="2"/>
      <c r="P3939" s="2"/>
      <c r="Q3939" s="2"/>
      <c r="R3939" s="2"/>
      <c r="S3939" s="2"/>
      <c r="T3939" s="2"/>
      <c r="U3939" s="2"/>
      <c r="V3939" s="2"/>
      <c r="W3939" s="2"/>
    </row>
    <row r="3940" spans="1:23">
      <c r="A3940" s="2"/>
    </row>
    <row r="3941" spans="1:23">
      <c r="A3941" s="2"/>
    </row>
    <row r="3942" spans="1:23">
      <c r="A3942" s="2"/>
    </row>
    <row r="3943" spans="1:23">
      <c r="A3943" s="2"/>
    </row>
    <row r="3944" spans="1:23">
      <c r="A3944" s="2"/>
    </row>
    <row r="3945" spans="1:23">
      <c r="A3945" s="2"/>
    </row>
    <row r="3946" spans="1:23">
      <c r="A3946" s="2"/>
    </row>
    <row r="3947" spans="1:23">
      <c r="A3947" s="2"/>
    </row>
    <row r="3948" spans="1:23">
      <c r="A3948" s="2"/>
    </row>
    <row r="3949" spans="1:23">
      <c r="A3949" s="2"/>
    </row>
    <row r="3950" spans="1:23">
      <c r="A3950" s="2"/>
    </row>
    <row r="3951" spans="1:23">
      <c r="A3951" s="2"/>
    </row>
    <row r="3952" spans="1:23">
      <c r="A3952" s="2"/>
    </row>
    <row r="3953" spans="1:1">
      <c r="A3953" s="2"/>
    </row>
    <row r="3954" spans="1:1">
      <c r="A3954" s="2"/>
    </row>
    <row r="3955" spans="1:1">
      <c r="A3955" s="2"/>
    </row>
    <row r="3956" spans="1:1">
      <c r="A3956" s="2"/>
    </row>
    <row r="3957" spans="1:1">
      <c r="A3957" s="2"/>
    </row>
    <row r="3958" spans="1:1">
      <c r="A3958" s="2"/>
    </row>
    <row r="3959" spans="1:1">
      <c r="A3959" s="2"/>
    </row>
    <row r="3960" spans="1:1">
      <c r="A3960" s="2"/>
    </row>
    <row r="3961" spans="1:1">
      <c r="A3961" s="2"/>
    </row>
    <row r="3962" spans="1:1">
      <c r="A3962" s="2"/>
    </row>
    <row r="3963" spans="1:1">
      <c r="A3963" s="2"/>
    </row>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G474"/>
  <sheetViews>
    <sheetView topLeftCell="B1" workbookViewId="0">
      <selection activeCell="Q19" sqref="Q19"/>
    </sheetView>
  </sheetViews>
  <sheetFormatPr baseColWidth="10" defaultRowHeight="15" x14ac:dyDescent="0"/>
  <cols>
    <col min="1" max="1" width="4.33203125" style="2" customWidth="1"/>
    <col min="2" max="2" width="2.33203125" style="2" customWidth="1"/>
    <col min="3" max="18" width="10.83203125" style="2"/>
    <col min="19" max="19" width="3" style="2" customWidth="1"/>
    <col min="20" max="20" width="10.83203125" style="2"/>
    <col min="21" max="21" width="8" customWidth="1"/>
    <col min="22" max="138" width="8.1640625" customWidth="1"/>
  </cols>
  <sheetData>
    <row r="1" spans="1:20">
      <c r="T1"/>
    </row>
    <row r="2" spans="1:20">
      <c r="B2" s="22"/>
      <c r="C2" s="155"/>
      <c r="D2" s="155"/>
      <c r="E2" s="155"/>
      <c r="F2" s="155"/>
      <c r="G2" s="155"/>
      <c r="H2" s="155"/>
      <c r="I2" s="155"/>
      <c r="J2" s="155"/>
      <c r="K2" s="155"/>
      <c r="L2" s="155"/>
      <c r="M2" s="155"/>
      <c r="N2" s="155"/>
      <c r="O2" s="155"/>
      <c r="P2" s="155"/>
      <c r="Q2" s="155"/>
      <c r="R2" s="155"/>
      <c r="S2" s="54"/>
      <c r="T2"/>
    </row>
    <row r="3" spans="1:20">
      <c r="B3" s="20"/>
      <c r="C3" s="5"/>
      <c r="D3" s="5"/>
      <c r="E3" s="5"/>
      <c r="F3" s="5"/>
      <c r="G3" s="5"/>
      <c r="H3" s="5"/>
      <c r="I3" s="5"/>
      <c r="J3" s="5"/>
      <c r="K3" s="5"/>
      <c r="L3" s="5"/>
      <c r="M3" s="5"/>
      <c r="N3" s="5"/>
      <c r="O3" s="5"/>
      <c r="P3" s="5"/>
      <c r="Q3" s="5"/>
      <c r="R3" s="5"/>
      <c r="S3" s="21"/>
      <c r="T3"/>
    </row>
    <row r="4" spans="1:20">
      <c r="B4" s="20"/>
      <c r="C4" s="5"/>
      <c r="D4" s="5"/>
      <c r="E4" s="5"/>
      <c r="F4" s="5"/>
      <c r="G4" s="5"/>
      <c r="H4" s="5"/>
      <c r="I4" s="5"/>
      <c r="J4" s="5"/>
      <c r="K4" s="5"/>
      <c r="L4" s="5"/>
      <c r="M4" s="5"/>
      <c r="N4" s="5"/>
      <c r="O4" s="5"/>
      <c r="P4" s="5"/>
      <c r="Q4" s="5"/>
      <c r="R4" s="5"/>
      <c r="S4" s="21"/>
      <c r="T4"/>
    </row>
    <row r="5" spans="1:20">
      <c r="B5" s="20"/>
      <c r="C5" s="5"/>
      <c r="D5" s="5"/>
      <c r="E5" s="5"/>
      <c r="F5" s="5"/>
      <c r="G5" s="5"/>
      <c r="H5" s="5"/>
      <c r="I5" s="5"/>
      <c r="J5" s="5"/>
      <c r="K5" s="5"/>
      <c r="L5" s="5"/>
      <c r="M5" s="5"/>
      <c r="N5" s="5"/>
      <c r="O5" s="5"/>
      <c r="P5" s="5"/>
      <c r="Q5" s="5"/>
      <c r="R5" s="5"/>
      <c r="S5" s="21"/>
      <c r="T5"/>
    </row>
    <row r="6" spans="1:20">
      <c r="B6" s="20"/>
      <c r="C6" s="5"/>
      <c r="D6" s="5"/>
      <c r="E6" s="5"/>
      <c r="F6" s="5"/>
      <c r="G6" s="5"/>
      <c r="H6" s="5"/>
      <c r="I6" s="5"/>
      <c r="J6" s="5"/>
      <c r="K6" s="5"/>
      <c r="L6" s="5"/>
      <c r="M6" s="5"/>
      <c r="N6" s="5"/>
      <c r="O6" s="5"/>
      <c r="P6" s="5"/>
      <c r="Q6" s="5"/>
      <c r="R6" s="5"/>
      <c r="S6" s="21"/>
      <c r="T6"/>
    </row>
    <row r="7" spans="1:20">
      <c r="B7" s="20"/>
      <c r="C7" s="5"/>
      <c r="D7" s="5"/>
      <c r="E7" s="5"/>
      <c r="F7" s="5"/>
      <c r="G7" s="5"/>
      <c r="H7" s="5"/>
      <c r="I7" s="5"/>
      <c r="J7" s="5"/>
      <c r="K7" s="5"/>
      <c r="L7" s="5"/>
      <c r="M7" s="5"/>
      <c r="N7" s="5"/>
      <c r="O7" s="5"/>
      <c r="P7" s="5"/>
      <c r="Q7" s="5"/>
      <c r="R7" s="5"/>
      <c r="S7" s="21"/>
      <c r="T7"/>
    </row>
    <row r="8" spans="1:20">
      <c r="B8" s="20"/>
      <c r="C8" s="5"/>
      <c r="D8" s="5"/>
      <c r="E8" s="5"/>
      <c r="F8" s="5"/>
      <c r="G8" s="5"/>
      <c r="H8" s="5"/>
      <c r="I8" s="5"/>
      <c r="J8" s="5"/>
      <c r="K8" s="5"/>
      <c r="L8" s="5"/>
      <c r="M8" s="5"/>
      <c r="N8" s="5"/>
      <c r="O8" s="5"/>
      <c r="P8" s="5"/>
      <c r="Q8" s="5"/>
      <c r="R8" s="5"/>
      <c r="S8" s="21"/>
      <c r="T8"/>
    </row>
    <row r="9" spans="1:20">
      <c r="B9" s="3"/>
      <c r="C9" s="4"/>
      <c r="D9" s="4"/>
      <c r="E9" s="4"/>
      <c r="F9" s="4"/>
      <c r="G9" s="4"/>
      <c r="H9" s="4"/>
      <c r="I9" s="4"/>
      <c r="J9" s="4"/>
      <c r="K9" s="4"/>
      <c r="L9" s="4"/>
      <c r="M9" s="4"/>
      <c r="N9" s="4"/>
      <c r="O9" s="4"/>
      <c r="P9" s="4"/>
      <c r="Q9" s="4"/>
      <c r="R9" s="4"/>
      <c r="S9" s="160"/>
      <c r="T9"/>
    </row>
    <row r="10" spans="1:20" ht="19" customHeight="1">
      <c r="B10" s="215"/>
      <c r="C10" s="215"/>
      <c r="D10" s="215"/>
      <c r="E10" s="215"/>
      <c r="F10" s="215"/>
      <c r="G10" s="215"/>
      <c r="H10" s="215"/>
      <c r="I10" s="215"/>
      <c r="J10" s="215"/>
      <c r="K10" s="215"/>
      <c r="L10" s="215"/>
      <c r="M10" s="215"/>
      <c r="N10" s="215"/>
      <c r="O10" s="215"/>
      <c r="P10" s="215"/>
      <c r="Q10" s="215"/>
      <c r="R10" s="215"/>
      <c r="S10" s="215"/>
      <c r="T10"/>
    </row>
    <row r="11" spans="1:20" ht="8" customHeight="1">
      <c r="B11" s="210"/>
      <c r="C11" s="210"/>
      <c r="D11" s="210"/>
      <c r="E11" s="210"/>
      <c r="F11" s="210"/>
      <c r="G11" s="210"/>
      <c r="H11" s="210"/>
      <c r="I11" s="210"/>
      <c r="J11" s="210"/>
      <c r="K11" s="210"/>
      <c r="L11" s="210"/>
      <c r="M11" s="210"/>
      <c r="N11" s="210"/>
      <c r="O11" s="210"/>
      <c r="P11" s="210"/>
      <c r="Q11" s="211"/>
      <c r="R11" s="210"/>
      <c r="S11" s="210"/>
      <c r="T11"/>
    </row>
    <row r="12" spans="1:20" ht="36" customHeight="1">
      <c r="B12" s="5"/>
      <c r="C12" s="5"/>
      <c r="D12" s="5"/>
      <c r="E12" s="5"/>
      <c r="F12" s="5"/>
      <c r="G12" s="5"/>
      <c r="H12" s="5"/>
      <c r="I12" s="5"/>
      <c r="J12" s="5"/>
      <c r="K12" s="5"/>
      <c r="L12" s="5"/>
      <c r="M12" s="5"/>
      <c r="N12" s="5"/>
      <c r="O12" s="5"/>
      <c r="P12" s="5"/>
      <c r="Q12" s="5"/>
      <c r="R12" s="5"/>
      <c r="S12" s="5"/>
      <c r="T12"/>
    </row>
    <row r="13" spans="1:20" ht="8" customHeight="1">
      <c r="B13" s="394"/>
      <c r="C13" s="395"/>
      <c r="D13" s="395"/>
      <c r="E13" s="395"/>
      <c r="F13" s="395"/>
      <c r="G13" s="395"/>
      <c r="H13" s="395"/>
      <c r="I13" s="395"/>
      <c r="J13" s="395"/>
      <c r="K13" s="395"/>
      <c r="L13" s="395"/>
      <c r="M13" s="395"/>
      <c r="N13" s="395"/>
      <c r="O13" s="395"/>
      <c r="P13" s="395"/>
      <c r="Q13" s="396"/>
      <c r="R13" s="395"/>
      <c r="S13" s="397"/>
      <c r="T13"/>
    </row>
    <row r="14" spans="1:20" ht="47" customHeight="1">
      <c r="B14" s="170"/>
      <c r="C14" s="171"/>
      <c r="D14" s="171"/>
      <c r="E14" s="171"/>
      <c r="F14" s="171"/>
      <c r="G14" s="171"/>
      <c r="H14" s="406" t="s">
        <v>460</v>
      </c>
      <c r="I14" s="407"/>
      <c r="J14" s="162"/>
      <c r="K14" s="162"/>
      <c r="L14" s="162"/>
      <c r="M14" s="162"/>
      <c r="N14" s="171"/>
      <c r="O14" s="171"/>
      <c r="P14" s="171"/>
      <c r="Q14" s="171"/>
      <c r="R14" s="171"/>
      <c r="S14" s="402"/>
      <c r="T14"/>
    </row>
    <row r="15" spans="1:20" s="206" customFormat="1" ht="39" customHeight="1">
      <c r="A15" s="401"/>
      <c r="B15" s="403"/>
      <c r="C15" s="404"/>
      <c r="D15" s="404"/>
      <c r="E15" s="404"/>
      <c r="F15" s="404"/>
      <c r="G15" s="404"/>
      <c r="H15" s="408"/>
      <c r="I15" s="409" t="s">
        <v>461</v>
      </c>
      <c r="J15" s="408"/>
      <c r="K15" s="410"/>
      <c r="L15" s="408"/>
      <c r="M15" s="408"/>
      <c r="N15" s="404"/>
      <c r="O15" s="404"/>
      <c r="P15" s="404"/>
      <c r="Q15" s="404"/>
      <c r="R15" s="404"/>
      <c r="S15" s="405"/>
    </row>
    <row r="16" spans="1:20" ht="8" customHeight="1">
      <c r="B16" s="398"/>
      <c r="C16" s="399"/>
      <c r="D16" s="399"/>
      <c r="E16" s="399"/>
      <c r="F16" s="399"/>
      <c r="G16" s="399"/>
      <c r="H16" s="399"/>
      <c r="I16" s="399"/>
      <c r="J16" s="399"/>
      <c r="K16" s="399"/>
      <c r="L16" s="399"/>
      <c r="M16" s="399"/>
      <c r="N16" s="399"/>
      <c r="O16" s="399"/>
      <c r="P16" s="399"/>
      <c r="Q16" s="399"/>
      <c r="R16" s="399"/>
      <c r="S16" s="400"/>
      <c r="T16"/>
    </row>
    <row r="17" spans="1:33">
      <c r="B17" s="20"/>
      <c r="C17" s="5"/>
      <c r="D17" s="5"/>
      <c r="E17" s="5"/>
      <c r="F17" s="5"/>
      <c r="G17" s="5"/>
      <c r="H17" s="5"/>
      <c r="I17" s="5"/>
      <c r="J17" s="5"/>
      <c r="K17" s="5"/>
      <c r="L17" s="5"/>
      <c r="M17" s="5"/>
      <c r="N17" s="5"/>
      <c r="O17" s="5"/>
      <c r="P17" s="5"/>
      <c r="Q17" s="5"/>
      <c r="R17" s="5"/>
      <c r="S17" s="21"/>
      <c r="T17"/>
    </row>
    <row r="18" spans="1:33">
      <c r="B18" s="20"/>
      <c r="C18" s="5"/>
      <c r="D18" s="5"/>
      <c r="E18" s="5"/>
      <c r="F18" s="5"/>
      <c r="G18" s="5"/>
      <c r="H18" s="5"/>
      <c r="I18" s="5"/>
      <c r="J18" s="5"/>
      <c r="K18" s="5"/>
      <c r="L18" s="5"/>
      <c r="M18" s="5"/>
      <c r="N18" s="5"/>
      <c r="O18" s="5"/>
      <c r="P18" s="5"/>
      <c r="Q18" s="5"/>
      <c r="R18" s="5"/>
      <c r="S18" s="21"/>
      <c r="T18"/>
    </row>
    <row r="19" spans="1:33" s="412" customFormat="1" ht="31" customHeight="1">
      <c r="A19" s="411"/>
      <c r="B19" s="416"/>
      <c r="C19" s="417" t="s">
        <v>462</v>
      </c>
      <c r="D19" s="417"/>
      <c r="E19" s="417"/>
      <c r="F19" s="417"/>
      <c r="G19" s="417"/>
      <c r="H19" s="417"/>
      <c r="I19" s="417"/>
      <c r="J19" s="417"/>
      <c r="K19" s="417"/>
      <c r="L19" s="417"/>
      <c r="M19" s="418"/>
      <c r="N19" s="418"/>
      <c r="O19" s="418"/>
      <c r="P19" s="418"/>
      <c r="Q19" s="418"/>
      <c r="R19" s="418"/>
      <c r="S19" s="419"/>
    </row>
    <row r="20" spans="1:33" ht="7" customHeight="1">
      <c r="B20" s="413"/>
      <c r="C20" s="414"/>
      <c r="D20" s="414"/>
      <c r="E20" s="414"/>
      <c r="F20" s="414"/>
      <c r="G20" s="414"/>
      <c r="H20" s="414"/>
      <c r="I20" s="414"/>
      <c r="J20" s="414"/>
      <c r="K20" s="414"/>
      <c r="L20" s="414"/>
      <c r="M20" s="414"/>
      <c r="N20" s="414"/>
      <c r="O20" s="414"/>
      <c r="P20" s="414"/>
      <c r="Q20" s="414"/>
      <c r="R20" s="414"/>
      <c r="S20" s="415"/>
      <c r="T20"/>
    </row>
    <row r="21" spans="1:33">
      <c r="B21" s="20"/>
      <c r="C21" s="5"/>
      <c r="D21" s="5"/>
      <c r="E21" s="5"/>
      <c r="F21" s="5"/>
      <c r="G21" s="5"/>
      <c r="H21" s="5"/>
      <c r="I21" s="5"/>
      <c r="J21" s="5"/>
      <c r="K21" s="5"/>
      <c r="L21" s="5"/>
      <c r="M21" s="5"/>
      <c r="N21" s="5"/>
      <c r="O21" s="5"/>
      <c r="P21" s="5"/>
      <c r="Q21" s="5"/>
      <c r="R21" s="5"/>
      <c r="S21" s="21"/>
      <c r="T21"/>
    </row>
    <row r="22" spans="1:33">
      <c r="B22" s="20"/>
      <c r="C22" s="5"/>
      <c r="D22" s="5"/>
      <c r="E22" s="5"/>
      <c r="F22" s="5"/>
      <c r="G22" s="5"/>
      <c r="H22" s="5"/>
      <c r="I22" s="5"/>
      <c r="J22" s="5"/>
      <c r="K22" s="5"/>
      <c r="L22" s="5"/>
      <c r="M22" s="5"/>
      <c r="N22" s="5"/>
      <c r="O22" s="5"/>
      <c r="P22" s="5"/>
      <c r="Q22" s="5"/>
      <c r="R22" s="5"/>
      <c r="S22" s="21"/>
      <c r="T22"/>
      <c r="U22" s="420" t="s">
        <v>69</v>
      </c>
      <c r="V22" s="420" t="s">
        <v>70</v>
      </c>
      <c r="W22" s="420" t="s">
        <v>71</v>
      </c>
      <c r="X22" s="420" t="s">
        <v>72</v>
      </c>
      <c r="Y22" s="420" t="s">
        <v>73</v>
      </c>
      <c r="Z22" s="420" t="s">
        <v>74</v>
      </c>
      <c r="AA22" s="420" t="s">
        <v>75</v>
      </c>
      <c r="AB22" s="420" t="s">
        <v>76</v>
      </c>
      <c r="AC22" s="420" t="s">
        <v>77</v>
      </c>
      <c r="AD22" s="420" t="s">
        <v>78</v>
      </c>
      <c r="AE22" s="420" t="s">
        <v>79</v>
      </c>
      <c r="AF22" s="420" t="s">
        <v>80</v>
      </c>
      <c r="AG22" s="420" t="s">
        <v>463</v>
      </c>
    </row>
    <row r="23" spans="1:33">
      <c r="B23" s="20"/>
      <c r="C23" s="5"/>
      <c r="D23" s="5"/>
      <c r="E23" s="5"/>
      <c r="F23" s="5"/>
      <c r="G23" s="5"/>
      <c r="H23" s="5"/>
      <c r="I23" s="5"/>
      <c r="J23" s="5"/>
      <c r="K23" s="5"/>
      <c r="L23" s="5"/>
      <c r="M23" s="5"/>
      <c r="N23" s="5"/>
      <c r="O23" s="5"/>
      <c r="P23" s="5"/>
      <c r="Q23" s="5"/>
      <c r="R23" s="5"/>
      <c r="S23" s="21"/>
      <c r="T23"/>
    </row>
    <row r="24" spans="1:33">
      <c r="B24" s="20"/>
      <c r="C24" s="5"/>
      <c r="D24" s="5"/>
      <c r="E24" s="5"/>
      <c r="F24" s="5"/>
      <c r="G24" s="5"/>
      <c r="H24" s="5"/>
      <c r="I24" s="5"/>
      <c r="J24" s="5"/>
      <c r="K24" s="5"/>
      <c r="L24" s="5"/>
      <c r="M24" s="5"/>
      <c r="N24" s="5"/>
      <c r="O24" s="5"/>
      <c r="P24" s="5"/>
      <c r="Q24" s="5"/>
      <c r="R24" s="5"/>
      <c r="S24" s="21"/>
      <c r="T24"/>
      <c r="U24" s="27">
        <v>7.4999999999999997E-2</v>
      </c>
      <c r="V24" s="27">
        <v>0.06</v>
      </c>
      <c r="W24" s="27">
        <v>0.08</v>
      </c>
      <c r="X24" s="27">
        <v>0.03</v>
      </c>
      <c r="Y24" s="27">
        <v>0.04</v>
      </c>
      <c r="Z24" s="27">
        <v>-0.02</v>
      </c>
      <c r="AA24" s="27">
        <v>5.5E-2</v>
      </c>
      <c r="AB24" s="27">
        <v>4.4999999999999998E-2</v>
      </c>
      <c r="AC24" s="27">
        <v>5.5E-2</v>
      </c>
      <c r="AD24" s="27">
        <v>3.5000000000000003E-2</v>
      </c>
      <c r="AE24" s="27">
        <v>5.7000000000000002E-2</v>
      </c>
      <c r="AF24" s="27">
        <v>5.0999999999999997E-2</v>
      </c>
      <c r="AG24" s="27">
        <v>4.4999999999999998E-2</v>
      </c>
    </row>
    <row r="25" spans="1:33">
      <c r="B25" s="20"/>
      <c r="C25" s="5"/>
      <c r="D25" s="5"/>
      <c r="E25" s="5"/>
      <c r="F25" s="5"/>
      <c r="G25" s="5"/>
      <c r="H25" s="5"/>
      <c r="I25" s="5"/>
      <c r="J25" s="5"/>
      <c r="K25" s="5"/>
      <c r="L25" s="5"/>
      <c r="M25" s="5"/>
      <c r="N25" s="5"/>
      <c r="O25" s="5"/>
      <c r="P25" s="5"/>
      <c r="Q25" s="5"/>
      <c r="R25" s="5"/>
      <c r="S25" s="21"/>
      <c r="T25"/>
    </row>
    <row r="26" spans="1:33">
      <c r="B26" s="20"/>
      <c r="C26" s="5"/>
      <c r="D26" s="5"/>
      <c r="E26" s="5"/>
      <c r="F26" s="5"/>
      <c r="G26" s="5"/>
      <c r="H26" s="5"/>
      <c r="I26" s="5"/>
      <c r="J26" s="5"/>
      <c r="K26" s="5"/>
      <c r="L26" s="5"/>
      <c r="M26" s="5"/>
      <c r="N26" s="5"/>
      <c r="O26" s="5"/>
      <c r="P26" s="5"/>
      <c r="Q26" s="5"/>
      <c r="R26" s="5"/>
      <c r="S26" s="21"/>
      <c r="T26"/>
    </row>
    <row r="27" spans="1:33">
      <c r="B27" s="20"/>
      <c r="C27" s="5"/>
      <c r="D27" s="5"/>
      <c r="E27" s="5"/>
      <c r="F27" s="5"/>
      <c r="G27" s="5"/>
      <c r="H27" s="5"/>
      <c r="I27" s="5"/>
      <c r="J27" s="5"/>
      <c r="K27" s="5"/>
      <c r="L27" s="5"/>
      <c r="M27" s="5"/>
      <c r="N27" s="5"/>
      <c r="O27" s="5"/>
      <c r="P27" s="5"/>
      <c r="Q27" s="5"/>
      <c r="R27" s="5"/>
      <c r="S27" s="21"/>
      <c r="T27"/>
    </row>
    <row r="28" spans="1:33">
      <c r="B28" s="20"/>
      <c r="C28" s="5"/>
      <c r="D28" s="5"/>
      <c r="E28" s="5"/>
      <c r="F28" s="5"/>
      <c r="G28" s="5"/>
      <c r="H28" s="5"/>
      <c r="I28" s="5"/>
      <c r="J28" s="5"/>
      <c r="K28" s="5"/>
      <c r="L28" s="5"/>
      <c r="M28" s="5"/>
      <c r="N28" s="5"/>
      <c r="O28" s="5"/>
      <c r="P28" s="5"/>
      <c r="Q28" s="5"/>
      <c r="R28" s="5"/>
      <c r="S28" s="21"/>
      <c r="T28"/>
    </row>
    <row r="29" spans="1:33">
      <c r="B29" s="20"/>
      <c r="C29" s="5"/>
      <c r="D29" s="5"/>
      <c r="E29" s="5"/>
      <c r="F29" s="5"/>
      <c r="G29" s="5"/>
      <c r="H29" s="5"/>
      <c r="I29" s="5"/>
      <c r="J29" s="5"/>
      <c r="K29" s="5"/>
      <c r="L29" s="5"/>
      <c r="M29" s="5"/>
      <c r="N29" s="5"/>
      <c r="O29" s="5"/>
      <c r="P29" s="5"/>
      <c r="Q29" s="5"/>
      <c r="R29" s="5"/>
      <c r="S29" s="21"/>
      <c r="T29"/>
    </row>
    <row r="30" spans="1:33">
      <c r="B30" s="20"/>
      <c r="C30" s="5"/>
      <c r="D30" s="5"/>
      <c r="E30" s="5"/>
      <c r="F30" s="5"/>
      <c r="G30" s="5"/>
      <c r="H30" s="5"/>
      <c r="I30" s="5"/>
      <c r="J30" s="5"/>
      <c r="K30" s="5"/>
      <c r="L30" s="5"/>
      <c r="M30" s="5"/>
      <c r="N30" s="5"/>
      <c r="O30" s="5"/>
      <c r="P30" s="5"/>
      <c r="Q30" s="5"/>
      <c r="R30" s="5"/>
      <c r="S30" s="21"/>
      <c r="T30"/>
    </row>
    <row r="31" spans="1:33">
      <c r="B31" s="20"/>
      <c r="C31" s="5"/>
      <c r="D31" s="5"/>
      <c r="E31" s="5"/>
      <c r="F31" s="5"/>
      <c r="G31" s="5"/>
      <c r="H31" s="5"/>
      <c r="I31" s="5"/>
      <c r="J31" s="5"/>
      <c r="K31" s="5"/>
      <c r="L31" s="5"/>
      <c r="M31" s="5"/>
      <c r="N31" s="5"/>
      <c r="O31" s="5"/>
      <c r="P31" s="5"/>
      <c r="Q31" s="5"/>
      <c r="R31" s="5"/>
      <c r="S31" s="21"/>
      <c r="T31"/>
    </row>
    <row r="32" spans="1:33">
      <c r="B32" s="20"/>
      <c r="C32" s="5"/>
      <c r="D32" s="5"/>
      <c r="E32" s="5"/>
      <c r="F32" s="5"/>
      <c r="G32" s="5"/>
      <c r="H32" s="5"/>
      <c r="I32" s="5"/>
      <c r="J32" s="5"/>
      <c r="K32" s="5"/>
      <c r="L32" s="5"/>
      <c r="M32" s="5"/>
      <c r="N32" s="5"/>
      <c r="O32" s="5"/>
      <c r="P32" s="5"/>
      <c r="Q32" s="5"/>
      <c r="R32" s="5"/>
      <c r="S32" s="21"/>
      <c r="T32"/>
    </row>
    <row r="33" spans="1:60">
      <c r="B33" s="20"/>
      <c r="C33" s="5"/>
      <c r="D33" s="5"/>
      <c r="E33" s="5"/>
      <c r="F33" s="5"/>
      <c r="G33" s="5"/>
      <c r="H33" s="5"/>
      <c r="I33" s="5"/>
      <c r="J33" s="5"/>
      <c r="K33" s="5"/>
      <c r="L33" s="5"/>
      <c r="M33" s="5"/>
      <c r="N33" s="5"/>
      <c r="O33" s="5"/>
      <c r="P33" s="5"/>
      <c r="Q33" s="5"/>
      <c r="R33" s="5"/>
      <c r="S33" s="21"/>
      <c r="T33"/>
    </row>
    <row r="34" spans="1:60">
      <c r="B34" s="20"/>
      <c r="C34" s="5"/>
      <c r="D34" s="5"/>
      <c r="E34" s="5"/>
      <c r="F34" s="5"/>
      <c r="G34" s="5"/>
      <c r="H34" s="5"/>
      <c r="I34" s="5"/>
      <c r="J34" s="5"/>
      <c r="K34" s="5"/>
      <c r="L34" s="5"/>
      <c r="M34" s="5"/>
      <c r="N34" s="5"/>
      <c r="O34" s="5"/>
      <c r="P34" s="5"/>
      <c r="Q34" s="5"/>
      <c r="R34" s="5"/>
      <c r="S34" s="21"/>
      <c r="T34"/>
    </row>
    <row r="35" spans="1:60">
      <c r="B35" s="20"/>
      <c r="C35" s="5"/>
      <c r="D35" s="5"/>
      <c r="E35" s="5"/>
      <c r="F35" s="5"/>
      <c r="G35" s="5"/>
      <c r="H35" s="5"/>
      <c r="I35" s="5"/>
      <c r="J35" s="5"/>
      <c r="K35" s="5"/>
      <c r="L35" s="5"/>
      <c r="M35" s="5"/>
      <c r="N35" s="5"/>
      <c r="O35" s="5"/>
      <c r="P35" s="5"/>
      <c r="Q35" s="5"/>
      <c r="R35" s="5"/>
      <c r="S35" s="21"/>
      <c r="T35"/>
    </row>
    <row r="36" spans="1:60">
      <c r="B36" s="20"/>
      <c r="C36" s="5"/>
      <c r="D36" s="5"/>
      <c r="E36" s="5"/>
      <c r="F36" s="5"/>
      <c r="G36" s="5"/>
      <c r="H36" s="5"/>
      <c r="I36" s="5"/>
      <c r="J36" s="5"/>
      <c r="K36" s="5"/>
      <c r="L36" s="5"/>
      <c r="M36" s="5"/>
      <c r="N36" s="5"/>
      <c r="O36" s="5"/>
      <c r="P36" s="5"/>
      <c r="Q36" s="5"/>
      <c r="R36" s="5"/>
      <c r="S36" s="21"/>
      <c r="T36"/>
    </row>
    <row r="37" spans="1:60">
      <c r="B37" s="20"/>
      <c r="C37" s="5"/>
      <c r="D37" s="5"/>
      <c r="E37" s="5"/>
      <c r="F37" s="5"/>
      <c r="G37" s="5"/>
      <c r="H37" s="5"/>
      <c r="I37" s="5"/>
      <c r="J37" s="5"/>
      <c r="K37" s="5"/>
      <c r="L37" s="5"/>
      <c r="M37" s="5"/>
      <c r="N37" s="5"/>
      <c r="O37" s="5"/>
      <c r="P37" s="5"/>
      <c r="Q37" s="5"/>
      <c r="R37" s="5"/>
      <c r="S37" s="21"/>
      <c r="T37"/>
    </row>
    <row r="38" spans="1:60">
      <c r="B38" s="20"/>
      <c r="C38" s="5"/>
      <c r="D38" s="5" t="s">
        <v>469</v>
      </c>
      <c r="E38" s="5"/>
      <c r="F38" s="5"/>
      <c r="G38" s="5"/>
      <c r="H38" s="5"/>
      <c r="I38" s="5"/>
      <c r="J38" s="5"/>
      <c r="K38" s="5"/>
      <c r="L38" s="5"/>
      <c r="M38" s="5"/>
      <c r="N38" s="5"/>
      <c r="O38" s="5"/>
      <c r="P38" s="5"/>
      <c r="Q38" s="5"/>
      <c r="R38" s="5"/>
      <c r="S38" s="21"/>
      <c r="T38"/>
    </row>
    <row r="39" spans="1:60">
      <c r="B39" s="20"/>
      <c r="C39" s="5"/>
      <c r="D39" s="5"/>
      <c r="E39" s="5"/>
      <c r="F39" s="5"/>
      <c r="G39" s="5"/>
      <c r="H39" s="5"/>
      <c r="I39" s="5"/>
      <c r="J39" s="5"/>
      <c r="K39" s="5"/>
      <c r="L39" s="5"/>
      <c r="M39" s="5"/>
      <c r="N39" s="5"/>
      <c r="O39" s="5"/>
      <c r="P39" s="5"/>
      <c r="Q39" s="5"/>
      <c r="R39" s="5"/>
      <c r="S39" s="21"/>
      <c r="T39"/>
    </row>
    <row r="40" spans="1:60">
      <c r="B40" s="20"/>
      <c r="C40" s="5"/>
      <c r="D40" s="5"/>
      <c r="E40" s="5"/>
      <c r="F40" s="5"/>
      <c r="G40" s="5"/>
      <c r="H40" s="5"/>
      <c r="I40" s="5"/>
      <c r="J40" s="5"/>
      <c r="K40" s="5"/>
      <c r="L40" s="5"/>
      <c r="M40" s="5"/>
      <c r="N40" s="5"/>
      <c r="O40" s="5"/>
      <c r="P40" s="5"/>
      <c r="Q40" s="5"/>
      <c r="R40" s="5"/>
      <c r="S40" s="21"/>
      <c r="T40"/>
    </row>
    <row r="41" spans="1:60">
      <c r="B41" s="20"/>
      <c r="C41" s="5"/>
      <c r="D41" s="5"/>
      <c r="E41" s="5"/>
      <c r="F41" s="5"/>
      <c r="G41" s="5"/>
      <c r="H41" s="5"/>
      <c r="I41" s="5"/>
      <c r="J41" s="5"/>
      <c r="K41" s="5"/>
      <c r="L41" s="5"/>
      <c r="M41" s="5"/>
      <c r="N41" s="5"/>
      <c r="O41" s="5"/>
      <c r="P41" s="5"/>
      <c r="Q41" s="5"/>
      <c r="R41" s="5"/>
      <c r="S41" s="21"/>
      <c r="T41"/>
    </row>
    <row r="42" spans="1:60" s="412" customFormat="1" ht="31" customHeight="1">
      <c r="A42" s="411"/>
      <c r="B42" s="416"/>
      <c r="C42" s="417" t="s">
        <v>464</v>
      </c>
      <c r="D42" s="417"/>
      <c r="E42" s="417"/>
      <c r="F42" s="417"/>
      <c r="G42" s="417"/>
      <c r="H42" s="417"/>
      <c r="I42" s="417"/>
      <c r="J42" s="417"/>
      <c r="K42" s="417"/>
      <c r="L42" s="417"/>
      <c r="M42" s="418"/>
      <c r="N42" s="418"/>
      <c r="O42" s="418"/>
      <c r="P42" s="418"/>
      <c r="Q42" s="418"/>
      <c r="R42" s="418"/>
      <c r="S42" s="419"/>
    </row>
    <row r="43" spans="1:60" ht="7" customHeight="1">
      <c r="B43" s="413"/>
      <c r="C43" s="414"/>
      <c r="D43" s="414"/>
      <c r="E43" s="414"/>
      <c r="F43" s="414"/>
      <c r="G43" s="414"/>
      <c r="H43" s="414"/>
      <c r="I43" s="414"/>
      <c r="J43" s="414"/>
      <c r="K43" s="414"/>
      <c r="L43" s="414"/>
      <c r="M43" s="414"/>
      <c r="N43" s="414"/>
      <c r="O43" s="414"/>
      <c r="P43" s="414"/>
      <c r="Q43" s="414"/>
      <c r="R43" s="414"/>
      <c r="S43" s="415"/>
      <c r="T43"/>
    </row>
    <row r="44" spans="1:60">
      <c r="B44" s="20"/>
      <c r="C44" s="5"/>
      <c r="D44" s="5"/>
      <c r="E44" s="5"/>
      <c r="F44" s="5"/>
      <c r="G44" s="5"/>
      <c r="H44" s="5"/>
      <c r="I44" s="5"/>
      <c r="J44" s="5"/>
      <c r="K44" s="5"/>
      <c r="L44" s="5"/>
      <c r="M44" s="5"/>
      <c r="N44" s="5"/>
      <c r="O44" s="5"/>
      <c r="P44" s="5"/>
      <c r="Q44" s="5"/>
      <c r="R44" s="5"/>
      <c r="S44" s="21"/>
      <c r="T44"/>
    </row>
    <row r="45" spans="1:60" ht="20">
      <c r="B45" s="20"/>
      <c r="C45" s="5"/>
      <c r="D45" s="246" t="s">
        <v>465</v>
      </c>
      <c r="E45" s="5"/>
      <c r="F45" s="5"/>
      <c r="G45" s="5"/>
      <c r="H45" s="5"/>
      <c r="I45" s="5"/>
      <c r="J45" s="5"/>
      <c r="K45" s="5"/>
      <c r="L45" s="5"/>
      <c r="M45" s="5"/>
      <c r="N45" s="5"/>
      <c r="O45" s="5"/>
      <c r="P45" s="5"/>
      <c r="Q45" s="5"/>
      <c r="R45" s="5"/>
      <c r="S45" s="21"/>
      <c r="T45"/>
      <c r="U45" s="421">
        <v>39097</v>
      </c>
      <c r="V45" s="421">
        <f>U45+90</f>
        <v>39187</v>
      </c>
      <c r="W45" s="421">
        <f t="shared" ref="W45:BH45" si="0">V45+90</f>
        <v>39277</v>
      </c>
      <c r="X45" s="421">
        <f t="shared" si="0"/>
        <v>39367</v>
      </c>
      <c r="Y45" s="421">
        <f t="shared" si="0"/>
        <v>39457</v>
      </c>
      <c r="Z45" s="421">
        <f t="shared" si="0"/>
        <v>39547</v>
      </c>
      <c r="AA45" s="421">
        <f t="shared" si="0"/>
        <v>39637</v>
      </c>
      <c r="AB45" s="421">
        <f t="shared" si="0"/>
        <v>39727</v>
      </c>
      <c r="AC45" s="421">
        <f t="shared" si="0"/>
        <v>39817</v>
      </c>
      <c r="AD45" s="421">
        <f t="shared" si="0"/>
        <v>39907</v>
      </c>
      <c r="AE45" s="421">
        <f t="shared" si="0"/>
        <v>39997</v>
      </c>
      <c r="AF45" s="421">
        <f t="shared" si="0"/>
        <v>40087</v>
      </c>
      <c r="AG45" s="421">
        <f t="shared" si="0"/>
        <v>40177</v>
      </c>
      <c r="AH45" s="421">
        <f t="shared" si="0"/>
        <v>40267</v>
      </c>
      <c r="AI45" s="421">
        <f t="shared" si="0"/>
        <v>40357</v>
      </c>
      <c r="AJ45" s="421">
        <f t="shared" si="0"/>
        <v>40447</v>
      </c>
      <c r="AK45" s="421">
        <f t="shared" si="0"/>
        <v>40537</v>
      </c>
      <c r="AL45" s="421">
        <f t="shared" si="0"/>
        <v>40627</v>
      </c>
      <c r="AM45" s="421">
        <f t="shared" si="0"/>
        <v>40717</v>
      </c>
      <c r="AN45" s="421">
        <f t="shared" si="0"/>
        <v>40807</v>
      </c>
      <c r="AO45" s="421">
        <f t="shared" si="0"/>
        <v>40897</v>
      </c>
      <c r="AP45" s="421">
        <f t="shared" si="0"/>
        <v>40987</v>
      </c>
      <c r="AQ45" s="421">
        <f t="shared" si="0"/>
        <v>41077</v>
      </c>
      <c r="AR45" s="421">
        <f t="shared" si="0"/>
        <v>41167</v>
      </c>
      <c r="AS45" s="421">
        <f t="shared" si="0"/>
        <v>41257</v>
      </c>
      <c r="AT45" s="421">
        <f t="shared" si="0"/>
        <v>41347</v>
      </c>
      <c r="AU45" s="421">
        <f t="shared" si="0"/>
        <v>41437</v>
      </c>
      <c r="AV45" s="421">
        <f t="shared" si="0"/>
        <v>41527</v>
      </c>
      <c r="AW45" s="421">
        <f t="shared" si="0"/>
        <v>41617</v>
      </c>
      <c r="AX45" s="421">
        <f>AW45+90</f>
        <v>41707</v>
      </c>
      <c r="AY45" s="421">
        <f t="shared" si="0"/>
        <v>41797</v>
      </c>
      <c r="AZ45" s="421">
        <f t="shared" si="0"/>
        <v>41887</v>
      </c>
      <c r="BA45" s="421">
        <f t="shared" si="0"/>
        <v>41977</v>
      </c>
      <c r="BB45" s="421">
        <f t="shared" si="0"/>
        <v>42067</v>
      </c>
      <c r="BC45" s="421">
        <f t="shared" si="0"/>
        <v>42157</v>
      </c>
      <c r="BD45" s="421">
        <f t="shared" si="0"/>
        <v>42247</v>
      </c>
      <c r="BE45" s="421">
        <f>BD45+90</f>
        <v>42337</v>
      </c>
      <c r="BF45" s="421">
        <f t="shared" si="0"/>
        <v>42427</v>
      </c>
      <c r="BG45" s="421">
        <f t="shared" si="0"/>
        <v>42517</v>
      </c>
      <c r="BH45" s="421">
        <f t="shared" si="0"/>
        <v>42607</v>
      </c>
    </row>
    <row r="46" spans="1:60" ht="8" customHeight="1">
      <c r="B46" s="20"/>
      <c r="C46" s="5"/>
      <c r="K46" s="5"/>
      <c r="L46" s="5"/>
      <c r="M46" s="5"/>
      <c r="N46" s="5"/>
      <c r="O46" s="5"/>
      <c r="P46" s="5"/>
      <c r="Q46" s="5"/>
      <c r="R46" s="5"/>
      <c r="S46" s="21"/>
      <c r="T46"/>
    </row>
    <row r="47" spans="1:60" ht="20">
      <c r="B47" s="20"/>
      <c r="C47" s="5"/>
      <c r="D47" s="423" t="s">
        <v>232</v>
      </c>
      <c r="E47" s="425" t="s">
        <v>467</v>
      </c>
      <c r="F47" s="424"/>
      <c r="G47" s="422" t="s">
        <v>468</v>
      </c>
      <c r="H47" s="246"/>
      <c r="I47" s="426" t="s">
        <v>466</v>
      </c>
      <c r="J47" s="5"/>
      <c r="K47" s="5"/>
      <c r="L47" s="5"/>
      <c r="M47" s="5"/>
      <c r="N47" s="5"/>
      <c r="O47" s="5"/>
      <c r="P47" s="5"/>
      <c r="Q47" s="5"/>
      <c r="R47" s="5"/>
      <c r="S47" s="21"/>
      <c r="T47"/>
      <c r="U47">
        <v>10.5</v>
      </c>
      <c r="V47">
        <v>11</v>
      </c>
      <c r="W47">
        <v>10</v>
      </c>
      <c r="X47">
        <v>9</v>
      </c>
      <c r="Y47">
        <v>8</v>
      </c>
      <c r="Z47">
        <v>5</v>
      </c>
      <c r="AA47">
        <v>3</v>
      </c>
      <c r="AB47">
        <v>0</v>
      </c>
      <c r="AC47">
        <v>-2</v>
      </c>
      <c r="AD47">
        <v>-3</v>
      </c>
      <c r="AE47">
        <v>-3.5</v>
      </c>
      <c r="AF47">
        <v>-3</v>
      </c>
      <c r="AG47">
        <v>-1.5</v>
      </c>
      <c r="AH47">
        <v>0</v>
      </c>
      <c r="AI47">
        <v>2</v>
      </c>
      <c r="AJ47">
        <v>4</v>
      </c>
      <c r="AK47">
        <v>6</v>
      </c>
      <c r="AL47">
        <v>7</v>
      </c>
      <c r="AM47">
        <v>7.25</v>
      </c>
      <c r="AN47">
        <v>7.5</v>
      </c>
      <c r="AO47">
        <v>7.75</v>
      </c>
      <c r="AP47">
        <v>8</v>
      </c>
      <c r="AQ47">
        <v>8.25</v>
      </c>
      <c r="AR47">
        <v>8.5</v>
      </c>
      <c r="AS47">
        <v>8.75</v>
      </c>
      <c r="AT47">
        <v>9</v>
      </c>
      <c r="AU47">
        <v>9.1999999999999993</v>
      </c>
      <c r="AV47">
        <v>9.4</v>
      </c>
      <c r="AW47">
        <v>9.5</v>
      </c>
      <c r="AX47">
        <v>9.6999999999999993</v>
      </c>
      <c r="AY47">
        <v>10</v>
      </c>
      <c r="AZ47">
        <v>9.9</v>
      </c>
      <c r="BA47">
        <v>9.8000000000000007</v>
      </c>
      <c r="BB47">
        <v>9.6999999999999993</v>
      </c>
      <c r="BC47">
        <v>9.6</v>
      </c>
      <c r="BD47">
        <v>9.5</v>
      </c>
      <c r="BE47">
        <v>9.8000000000000007</v>
      </c>
      <c r="BF47">
        <v>9</v>
      </c>
      <c r="BG47">
        <v>7</v>
      </c>
      <c r="BH47">
        <v>5.5</v>
      </c>
    </row>
    <row r="48" spans="1:60">
      <c r="B48" s="20"/>
      <c r="C48" s="5"/>
      <c r="D48" s="5"/>
      <c r="E48" s="5"/>
      <c r="F48" s="5"/>
      <c r="G48" s="5"/>
      <c r="H48" s="5"/>
      <c r="I48" s="5"/>
      <c r="J48" s="5"/>
      <c r="K48" s="5"/>
      <c r="L48" s="5"/>
      <c r="M48" s="5"/>
      <c r="N48" s="5"/>
      <c r="O48" s="5"/>
      <c r="P48" s="5"/>
      <c r="Q48" s="5"/>
      <c r="R48" s="5"/>
      <c r="S48" s="21"/>
      <c r="T48"/>
      <c r="U48">
        <v>6</v>
      </c>
      <c r="V48">
        <v>5.8</v>
      </c>
      <c r="W48">
        <v>5</v>
      </c>
      <c r="X48">
        <v>4</v>
      </c>
      <c r="Y48">
        <v>3</v>
      </c>
      <c r="Z48">
        <v>2.7</v>
      </c>
      <c r="AA48">
        <v>2.5</v>
      </c>
      <c r="AB48">
        <v>0</v>
      </c>
      <c r="AC48">
        <v>-2.1</v>
      </c>
      <c r="AD48">
        <v>-3.1</v>
      </c>
      <c r="AE48">
        <v>-3.6</v>
      </c>
      <c r="AF48">
        <v>-3</v>
      </c>
      <c r="AG48">
        <v>-1.5</v>
      </c>
      <c r="AH48">
        <v>0</v>
      </c>
      <c r="AI48">
        <v>1.9</v>
      </c>
      <c r="AJ48">
        <v>2.5</v>
      </c>
      <c r="AK48">
        <v>3.5</v>
      </c>
      <c r="AL48">
        <v>4</v>
      </c>
      <c r="AM48">
        <v>4.2</v>
      </c>
      <c r="AN48">
        <v>4.2</v>
      </c>
      <c r="AO48">
        <v>4.3</v>
      </c>
      <c r="AP48">
        <v>4.2</v>
      </c>
      <c r="AQ48">
        <v>4.3</v>
      </c>
      <c r="AR48">
        <v>4.2</v>
      </c>
      <c r="AS48">
        <v>4.3</v>
      </c>
      <c r="AT48">
        <v>4.5</v>
      </c>
      <c r="AU48">
        <v>5.5</v>
      </c>
      <c r="AV48">
        <v>6</v>
      </c>
      <c r="AW48">
        <v>6.2</v>
      </c>
      <c r="AX48">
        <v>6.4</v>
      </c>
      <c r="AY48">
        <v>6.6</v>
      </c>
      <c r="AZ48">
        <v>6.8</v>
      </c>
      <c r="BA48">
        <v>7</v>
      </c>
      <c r="BB48">
        <v>7.5</v>
      </c>
      <c r="BC48">
        <v>7.8</v>
      </c>
      <c r="BD48">
        <v>7.5</v>
      </c>
      <c r="BE48">
        <v>6.5</v>
      </c>
      <c r="BF48">
        <v>5</v>
      </c>
      <c r="BG48">
        <v>4.5</v>
      </c>
      <c r="BH48">
        <v>4</v>
      </c>
    </row>
    <row r="49" spans="2:60">
      <c r="B49" s="20"/>
      <c r="C49" s="5"/>
      <c r="D49" s="5"/>
      <c r="E49" s="5"/>
      <c r="F49" s="5"/>
      <c r="G49" s="5"/>
      <c r="H49" s="5"/>
      <c r="I49" s="5"/>
      <c r="J49" s="5"/>
      <c r="K49" s="5"/>
      <c r="L49" s="5"/>
      <c r="M49" s="5"/>
      <c r="N49" s="5"/>
      <c r="O49" s="5"/>
      <c r="P49" s="5"/>
      <c r="Q49" s="5"/>
      <c r="R49" s="5"/>
      <c r="S49" s="21"/>
      <c r="T49"/>
      <c r="U49">
        <v>7.9</v>
      </c>
      <c r="V49">
        <v>8</v>
      </c>
      <c r="W49">
        <v>8.1</v>
      </c>
      <c r="X49">
        <v>6</v>
      </c>
      <c r="Y49">
        <v>5</v>
      </c>
      <c r="Z49">
        <v>4</v>
      </c>
      <c r="AA49">
        <v>3</v>
      </c>
      <c r="AB49">
        <v>2</v>
      </c>
      <c r="AC49">
        <v>0</v>
      </c>
      <c r="AD49">
        <v>-4</v>
      </c>
      <c r="AE49">
        <v>-6.5</v>
      </c>
      <c r="AF49">
        <v>-6.6</v>
      </c>
      <c r="AG49">
        <v>-4</v>
      </c>
      <c r="AH49">
        <v>-2</v>
      </c>
      <c r="AI49">
        <v>0</v>
      </c>
      <c r="AJ49">
        <v>2</v>
      </c>
      <c r="AK49">
        <v>3</v>
      </c>
      <c r="AL49">
        <v>4</v>
      </c>
      <c r="AM49">
        <v>4.3</v>
      </c>
      <c r="AN49">
        <v>4.5999999999999996</v>
      </c>
      <c r="AO49">
        <v>5</v>
      </c>
      <c r="AP49">
        <v>5.3</v>
      </c>
      <c r="AQ49">
        <v>5.5</v>
      </c>
      <c r="AR49">
        <v>6</v>
      </c>
      <c r="AS49">
        <v>6.5</v>
      </c>
      <c r="AT49">
        <v>7.9</v>
      </c>
      <c r="AU49">
        <v>7.5</v>
      </c>
      <c r="AV49">
        <v>7.6</v>
      </c>
      <c r="AW49">
        <v>7.4</v>
      </c>
      <c r="AX49">
        <v>7</v>
      </c>
      <c r="AY49">
        <v>6.7</v>
      </c>
      <c r="AZ49">
        <v>6.8</v>
      </c>
      <c r="BA49">
        <v>6</v>
      </c>
      <c r="BB49">
        <v>6.2</v>
      </c>
      <c r="BC49">
        <v>5.5</v>
      </c>
      <c r="BD49">
        <v>5</v>
      </c>
      <c r="BE49">
        <v>3</v>
      </c>
      <c r="BF49">
        <v>2</v>
      </c>
      <c r="BG49">
        <v>-1.5</v>
      </c>
      <c r="BH49">
        <v>-2</v>
      </c>
    </row>
    <row r="50" spans="2:60">
      <c r="B50" s="20"/>
      <c r="C50" s="5"/>
      <c r="D50" s="5"/>
      <c r="E50" s="5"/>
      <c r="F50" s="5"/>
      <c r="G50" s="5"/>
      <c r="H50" s="5"/>
      <c r="I50" s="5"/>
      <c r="J50" s="5"/>
      <c r="K50" s="5"/>
      <c r="L50" s="5"/>
      <c r="M50" s="5"/>
      <c r="N50" s="5"/>
      <c r="O50" s="5"/>
      <c r="P50" s="5"/>
      <c r="Q50" s="5"/>
      <c r="R50" s="5"/>
      <c r="S50" s="21"/>
      <c r="T50"/>
      <c r="U50">
        <v>6.2</v>
      </c>
      <c r="V50">
        <v>6</v>
      </c>
      <c r="W50">
        <v>4.9000000000000004</v>
      </c>
      <c r="X50">
        <v>3.9</v>
      </c>
      <c r="Y50">
        <v>3.1</v>
      </c>
      <c r="Z50">
        <v>2.6</v>
      </c>
      <c r="AA50">
        <v>2.4</v>
      </c>
      <c r="AB50">
        <v>0</v>
      </c>
      <c r="AC50">
        <v>-2.2000000000000002</v>
      </c>
      <c r="AD50">
        <v>-3.2</v>
      </c>
      <c r="AE50">
        <v>-3.4</v>
      </c>
      <c r="AF50">
        <v>-2.6</v>
      </c>
      <c r="AG50">
        <v>-1.7</v>
      </c>
      <c r="AH50">
        <v>-1</v>
      </c>
      <c r="AI50">
        <v>-0.5</v>
      </c>
      <c r="AJ50">
        <v>0</v>
      </c>
      <c r="AK50">
        <v>0</v>
      </c>
      <c r="AL50">
        <v>3.5</v>
      </c>
      <c r="AM50">
        <v>4</v>
      </c>
      <c r="AN50">
        <v>4</v>
      </c>
      <c r="AO50">
        <v>3.6</v>
      </c>
      <c r="AP50">
        <v>3.7</v>
      </c>
      <c r="AQ50">
        <v>4</v>
      </c>
      <c r="AR50">
        <v>4.5</v>
      </c>
      <c r="AS50">
        <v>5</v>
      </c>
      <c r="AT50">
        <v>5.7</v>
      </c>
      <c r="AU50">
        <v>5.7</v>
      </c>
      <c r="AV50">
        <v>5.6</v>
      </c>
      <c r="AW50">
        <v>5.5</v>
      </c>
      <c r="AX50">
        <v>5.6</v>
      </c>
      <c r="AY50">
        <v>5.8</v>
      </c>
      <c r="AZ50">
        <v>6</v>
      </c>
      <c r="BA50">
        <v>6.3</v>
      </c>
      <c r="BB50">
        <v>6.5</v>
      </c>
      <c r="BC50">
        <v>6.3</v>
      </c>
      <c r="BD50">
        <v>6</v>
      </c>
      <c r="BE50">
        <v>5</v>
      </c>
      <c r="BF50">
        <v>4.8</v>
      </c>
      <c r="BG50">
        <v>4.5999999999999996</v>
      </c>
      <c r="BH50">
        <v>4.4000000000000004</v>
      </c>
    </row>
    <row r="51" spans="2:60">
      <c r="B51" s="20"/>
      <c r="C51" s="5"/>
      <c r="D51" s="5"/>
      <c r="E51" s="5"/>
      <c r="F51" s="5"/>
      <c r="G51" s="5"/>
      <c r="H51" s="5"/>
      <c r="I51" s="5"/>
      <c r="J51" s="5"/>
      <c r="K51" s="5"/>
      <c r="L51" s="5"/>
      <c r="M51" s="5"/>
      <c r="N51" s="5"/>
      <c r="O51" s="5"/>
      <c r="P51" s="5"/>
      <c r="Q51" s="5"/>
      <c r="R51" s="5"/>
      <c r="S51" s="21"/>
      <c r="T51"/>
    </row>
    <row r="52" spans="2:60">
      <c r="B52" s="20"/>
      <c r="C52" s="5"/>
      <c r="D52" s="5"/>
      <c r="E52" s="5"/>
      <c r="F52" s="5"/>
      <c r="G52" s="5"/>
      <c r="H52" s="5"/>
      <c r="I52" s="5"/>
      <c r="J52" s="5"/>
      <c r="K52" s="5"/>
      <c r="L52" s="5"/>
      <c r="M52" s="5"/>
      <c r="N52" s="5"/>
      <c r="O52" s="5"/>
      <c r="P52" s="5"/>
      <c r="Q52" s="5"/>
      <c r="R52" s="5"/>
      <c r="S52" s="21"/>
      <c r="T52"/>
    </row>
    <row r="53" spans="2:60">
      <c r="B53" s="20"/>
      <c r="C53" s="5"/>
      <c r="D53" s="5"/>
      <c r="E53" s="5"/>
      <c r="F53" s="5"/>
      <c r="G53" s="5"/>
      <c r="H53" s="5"/>
      <c r="I53" s="5"/>
      <c r="J53" s="5"/>
      <c r="K53" s="5"/>
      <c r="L53" s="5"/>
      <c r="M53" s="5"/>
      <c r="N53" s="5"/>
      <c r="O53" s="5"/>
      <c r="P53" s="5"/>
      <c r="Q53" s="5"/>
      <c r="R53" s="5"/>
      <c r="S53" s="21"/>
      <c r="T53"/>
    </row>
    <row r="54" spans="2:60">
      <c r="B54" s="20"/>
      <c r="C54" s="5"/>
      <c r="D54" s="5"/>
      <c r="E54" s="5"/>
      <c r="F54" s="5"/>
      <c r="G54" s="5"/>
      <c r="H54" s="5"/>
      <c r="I54" s="5"/>
      <c r="J54" s="5"/>
      <c r="K54" s="5"/>
      <c r="L54" s="5"/>
      <c r="M54" s="5"/>
      <c r="N54" s="5"/>
      <c r="O54" s="5"/>
      <c r="P54" s="5"/>
      <c r="Q54" s="5"/>
      <c r="R54" s="5"/>
      <c r="S54" s="21"/>
      <c r="T54"/>
    </row>
    <row r="55" spans="2:60">
      <c r="B55" s="20"/>
      <c r="C55" s="5"/>
      <c r="D55" s="5"/>
      <c r="E55" s="5"/>
      <c r="F55" s="5"/>
      <c r="G55" s="5"/>
      <c r="H55" s="5"/>
      <c r="I55" s="5"/>
      <c r="J55" s="5"/>
      <c r="K55" s="5"/>
      <c r="L55" s="5"/>
      <c r="M55" s="5"/>
      <c r="N55" s="5"/>
      <c r="O55" s="5"/>
      <c r="P55" s="5"/>
      <c r="Q55" s="5"/>
      <c r="R55" s="5"/>
      <c r="S55" s="21"/>
      <c r="T55"/>
    </row>
    <row r="56" spans="2:60">
      <c r="B56" s="20"/>
      <c r="C56" s="5"/>
      <c r="D56" s="5"/>
      <c r="E56" s="5"/>
      <c r="F56" s="5"/>
      <c r="G56" s="5"/>
      <c r="H56" s="5"/>
      <c r="I56" s="5"/>
      <c r="J56" s="5"/>
      <c r="K56" s="5"/>
      <c r="L56" s="5"/>
      <c r="M56" s="5"/>
      <c r="N56" s="5"/>
      <c r="O56" s="5"/>
      <c r="P56" s="5"/>
      <c r="Q56" s="5"/>
      <c r="R56" s="5"/>
      <c r="S56" s="21"/>
      <c r="T56"/>
    </row>
    <row r="57" spans="2:60">
      <c r="B57" s="20"/>
      <c r="C57" s="5"/>
      <c r="D57" s="5"/>
      <c r="E57" s="5"/>
      <c r="F57" s="5"/>
      <c r="G57" s="5"/>
      <c r="H57" s="5"/>
      <c r="I57" s="5"/>
      <c r="J57" s="5"/>
      <c r="K57" s="5"/>
      <c r="L57" s="5"/>
      <c r="M57" s="5"/>
      <c r="N57" s="5"/>
      <c r="O57" s="5"/>
      <c r="P57" s="5"/>
      <c r="Q57" s="5"/>
      <c r="R57" s="5"/>
      <c r="S57" s="21"/>
      <c r="T57"/>
    </row>
    <row r="58" spans="2:60">
      <c r="B58" s="20"/>
      <c r="C58" s="5"/>
      <c r="D58" s="5"/>
      <c r="E58" s="5"/>
      <c r="F58" s="5"/>
      <c r="G58" s="5"/>
      <c r="H58" s="5"/>
      <c r="I58" s="5"/>
      <c r="J58" s="5"/>
      <c r="K58" s="5"/>
      <c r="L58" s="5"/>
      <c r="M58" s="5"/>
      <c r="N58" s="5"/>
      <c r="O58" s="5"/>
      <c r="P58" s="5"/>
      <c r="Q58" s="5"/>
      <c r="R58" s="5"/>
      <c r="S58" s="21"/>
      <c r="T58"/>
    </row>
    <row r="59" spans="2:60">
      <c r="B59" s="20"/>
      <c r="C59" s="5"/>
      <c r="D59" s="5"/>
      <c r="E59" s="5"/>
      <c r="F59" s="5"/>
      <c r="G59" s="5"/>
      <c r="H59" s="5"/>
      <c r="I59" s="5"/>
      <c r="J59" s="5"/>
      <c r="K59" s="5"/>
      <c r="L59" s="5"/>
      <c r="M59" s="5"/>
      <c r="N59" s="5"/>
      <c r="O59" s="5"/>
      <c r="P59" s="5"/>
      <c r="Q59" s="5"/>
      <c r="R59" s="5"/>
      <c r="S59" s="21"/>
      <c r="T59"/>
    </row>
    <row r="60" spans="2:60">
      <c r="B60" s="20"/>
      <c r="C60" s="5"/>
      <c r="D60" s="5"/>
      <c r="E60" s="5"/>
      <c r="F60" s="5"/>
      <c r="G60" s="5"/>
      <c r="H60" s="5"/>
      <c r="I60" s="5"/>
      <c r="J60" s="5"/>
      <c r="K60" s="5"/>
      <c r="L60" s="5"/>
      <c r="M60" s="5"/>
      <c r="N60" s="5"/>
      <c r="O60" s="5"/>
      <c r="P60" s="5"/>
      <c r="Q60" s="5"/>
      <c r="R60" s="5"/>
      <c r="S60" s="21"/>
      <c r="T60"/>
    </row>
    <row r="61" spans="2:60">
      <c r="B61" s="20"/>
      <c r="C61" s="5"/>
      <c r="D61" s="5"/>
      <c r="E61" s="5"/>
      <c r="F61" s="5"/>
      <c r="G61" s="5"/>
      <c r="H61" s="5"/>
      <c r="I61" s="5"/>
      <c r="J61" s="5"/>
      <c r="K61" s="5"/>
      <c r="L61" s="5"/>
      <c r="M61" s="5"/>
      <c r="N61" s="5"/>
      <c r="O61" s="5"/>
      <c r="P61" s="5"/>
      <c r="Q61" s="5"/>
      <c r="R61" s="5"/>
      <c r="S61" s="21"/>
      <c r="T61"/>
    </row>
    <row r="62" spans="2:60">
      <c r="B62" s="20"/>
      <c r="C62" s="5"/>
      <c r="D62" s="5"/>
      <c r="E62" s="5"/>
      <c r="F62" s="5"/>
      <c r="G62" s="5"/>
      <c r="H62" s="5"/>
      <c r="I62" s="5"/>
      <c r="J62" s="5"/>
      <c r="K62" s="5"/>
      <c r="L62" s="5"/>
      <c r="M62" s="5"/>
      <c r="N62" s="5"/>
      <c r="O62" s="5"/>
      <c r="P62" s="5"/>
      <c r="Q62" s="5"/>
      <c r="R62" s="5"/>
      <c r="S62" s="21"/>
      <c r="T62"/>
    </row>
    <row r="63" spans="2:60">
      <c r="B63" s="20"/>
      <c r="C63" s="5"/>
      <c r="D63" s="5" t="s">
        <v>469</v>
      </c>
      <c r="E63" s="5"/>
      <c r="F63" s="5"/>
      <c r="G63" s="5"/>
      <c r="H63" s="5"/>
      <c r="I63" s="5"/>
      <c r="J63" s="5"/>
      <c r="K63" s="5"/>
      <c r="L63" s="5"/>
      <c r="M63" s="5"/>
      <c r="N63" s="5"/>
      <c r="O63" s="5"/>
      <c r="P63" s="5"/>
      <c r="Q63" s="5"/>
      <c r="R63" s="5"/>
      <c r="S63" s="21"/>
      <c r="T63"/>
    </row>
    <row r="64" spans="2:60">
      <c r="B64" s="20"/>
      <c r="C64" s="5"/>
      <c r="D64" s="5"/>
      <c r="E64" s="5"/>
      <c r="F64" s="5"/>
      <c r="G64" s="5"/>
      <c r="H64" s="5"/>
      <c r="I64" s="5"/>
      <c r="J64" s="5"/>
      <c r="K64" s="5"/>
      <c r="L64" s="5"/>
      <c r="M64" s="5"/>
      <c r="N64" s="5"/>
      <c r="O64" s="5"/>
      <c r="P64" s="5"/>
      <c r="Q64" s="5"/>
      <c r="R64" s="5"/>
      <c r="S64" s="21"/>
      <c r="T64"/>
    </row>
    <row r="65" spans="1:137">
      <c r="B65" s="20"/>
      <c r="C65" s="5"/>
      <c r="D65" s="5"/>
      <c r="E65" s="5"/>
      <c r="F65" s="5"/>
      <c r="G65" s="5"/>
      <c r="H65" s="5"/>
      <c r="I65" s="5"/>
      <c r="J65" s="5"/>
      <c r="K65" s="5"/>
      <c r="L65" s="5"/>
      <c r="M65" s="5"/>
      <c r="N65" s="5"/>
      <c r="O65" s="5"/>
      <c r="P65" s="5"/>
      <c r="Q65" s="5"/>
      <c r="R65" s="5"/>
      <c r="S65" s="21"/>
      <c r="T65"/>
    </row>
    <row r="66" spans="1:137">
      <c r="B66" s="20"/>
      <c r="C66" s="5"/>
      <c r="D66" s="5"/>
      <c r="E66" s="5"/>
      <c r="F66" s="5"/>
      <c r="G66" s="5"/>
      <c r="H66" s="5"/>
      <c r="I66" s="5"/>
      <c r="J66" s="5"/>
      <c r="K66" s="5"/>
      <c r="L66" s="5"/>
      <c r="M66" s="5"/>
      <c r="N66" s="5"/>
      <c r="O66" s="5"/>
      <c r="P66" s="5"/>
      <c r="Q66" s="5"/>
      <c r="R66" s="5"/>
      <c r="S66" s="21"/>
      <c r="T66"/>
    </row>
    <row r="67" spans="1:137" s="412" customFormat="1" ht="31" customHeight="1">
      <c r="A67" s="411"/>
      <c r="B67" s="416"/>
      <c r="C67" s="417" t="s">
        <v>473</v>
      </c>
      <c r="D67" s="417"/>
      <c r="E67" s="417"/>
      <c r="F67" s="417"/>
      <c r="G67" s="417"/>
      <c r="H67" s="417"/>
      <c r="I67" s="417"/>
      <c r="J67" s="417"/>
      <c r="K67" s="417"/>
      <c r="L67" s="417"/>
      <c r="M67" s="418"/>
      <c r="N67" s="418"/>
      <c r="O67" s="418"/>
      <c r="P67" s="418"/>
      <c r="Q67" s="418"/>
      <c r="R67" s="418"/>
      <c r="S67" s="419"/>
    </row>
    <row r="68" spans="1:137" ht="7" customHeight="1">
      <c r="B68" s="413"/>
      <c r="C68" s="414"/>
      <c r="D68" s="414"/>
      <c r="E68" s="414"/>
      <c r="F68" s="414"/>
      <c r="G68" s="414"/>
      <c r="H68" s="414"/>
      <c r="I68" s="414"/>
      <c r="J68" s="414"/>
      <c r="K68" s="414"/>
      <c r="L68" s="414"/>
      <c r="M68" s="414"/>
      <c r="N68" s="414"/>
      <c r="O68" s="414"/>
      <c r="P68" s="414"/>
      <c r="Q68" s="414"/>
      <c r="R68" s="414"/>
      <c r="S68" s="415"/>
      <c r="T68"/>
    </row>
    <row r="69" spans="1:137">
      <c r="B69" s="20"/>
      <c r="C69" s="5"/>
      <c r="D69" s="5"/>
      <c r="E69" s="5"/>
      <c r="F69" s="5"/>
      <c r="G69" s="5"/>
      <c r="H69" s="5"/>
      <c r="I69" s="5"/>
      <c r="J69" s="5"/>
      <c r="K69" s="5"/>
      <c r="L69" s="5"/>
      <c r="M69" s="5"/>
      <c r="N69" s="5"/>
      <c r="O69" s="5"/>
      <c r="P69" s="5"/>
      <c r="Q69" s="5"/>
      <c r="R69" s="5"/>
      <c r="S69" s="21"/>
      <c r="T69"/>
    </row>
    <row r="70" spans="1:137" ht="20">
      <c r="B70" s="20"/>
      <c r="C70" s="5"/>
      <c r="E70" s="5"/>
      <c r="F70" s="246" t="s">
        <v>472</v>
      </c>
      <c r="G70" s="5"/>
      <c r="H70" s="5"/>
      <c r="I70" s="5"/>
      <c r="J70" s="5"/>
      <c r="K70" s="5"/>
      <c r="L70" s="5"/>
      <c r="M70" s="5"/>
      <c r="N70" s="5"/>
      <c r="O70" s="5"/>
      <c r="P70" s="5"/>
      <c r="Q70" s="5"/>
      <c r="R70" s="5"/>
      <c r="S70" s="21"/>
      <c r="T70"/>
      <c r="U70" s="427">
        <v>39097</v>
      </c>
      <c r="V70" s="427">
        <f>U70+30.466667</f>
        <v>39127.466667000001</v>
      </c>
      <c r="W70" s="427">
        <f t="shared" ref="W70:CH70" si="1">V70+30.466667</f>
        <v>39157.933334000001</v>
      </c>
      <c r="X70" s="427">
        <f t="shared" si="1"/>
        <v>39188.400001000002</v>
      </c>
      <c r="Y70" s="427">
        <f t="shared" si="1"/>
        <v>39218.866668000002</v>
      </c>
      <c r="Z70" s="427">
        <f t="shared" si="1"/>
        <v>39249.333335000003</v>
      </c>
      <c r="AA70" s="427">
        <f t="shared" si="1"/>
        <v>39279.800002000004</v>
      </c>
      <c r="AB70" s="427">
        <f t="shared" si="1"/>
        <v>39310.266669000004</v>
      </c>
      <c r="AC70" s="427">
        <f t="shared" si="1"/>
        <v>39340.733336000005</v>
      </c>
      <c r="AD70" s="427">
        <f t="shared" si="1"/>
        <v>39371.200003000005</v>
      </c>
      <c r="AE70" s="427">
        <f t="shared" si="1"/>
        <v>39401.666670000006</v>
      </c>
      <c r="AF70" s="427">
        <f t="shared" si="1"/>
        <v>39432.133337000007</v>
      </c>
      <c r="AG70" s="427">
        <f t="shared" si="1"/>
        <v>39462.600004000007</v>
      </c>
      <c r="AH70" s="427">
        <f t="shared" si="1"/>
        <v>39493.066671000008</v>
      </c>
      <c r="AI70" s="427">
        <f t="shared" si="1"/>
        <v>39523.533338000008</v>
      </c>
      <c r="AJ70" s="427">
        <f t="shared" si="1"/>
        <v>39554.000005000009</v>
      </c>
      <c r="AK70" s="427">
        <f t="shared" si="1"/>
        <v>39584.46667200001</v>
      </c>
      <c r="AL70" s="427">
        <f t="shared" si="1"/>
        <v>39614.93333900001</v>
      </c>
      <c r="AM70" s="427">
        <f t="shared" si="1"/>
        <v>39645.400006000011</v>
      </c>
      <c r="AN70" s="427">
        <f t="shared" si="1"/>
        <v>39675.866673000011</v>
      </c>
      <c r="AO70" s="427">
        <f t="shared" si="1"/>
        <v>39706.333340000012</v>
      </c>
      <c r="AP70" s="427">
        <f t="shared" si="1"/>
        <v>39736.800007000013</v>
      </c>
      <c r="AQ70" s="427">
        <f t="shared" si="1"/>
        <v>39767.266674000013</v>
      </c>
      <c r="AR70" s="427">
        <f t="shared" si="1"/>
        <v>39797.733341000014</v>
      </c>
      <c r="AS70" s="427">
        <f t="shared" si="1"/>
        <v>39828.200008000014</v>
      </c>
      <c r="AT70" s="427">
        <f t="shared" si="1"/>
        <v>39858.666675000015</v>
      </c>
      <c r="AU70" s="427">
        <f t="shared" si="1"/>
        <v>39889.133342000016</v>
      </c>
      <c r="AV70" s="427">
        <f t="shared" si="1"/>
        <v>39919.600009000016</v>
      </c>
      <c r="AW70" s="427">
        <f t="shared" si="1"/>
        <v>39950.066676000017</v>
      </c>
      <c r="AX70" s="427">
        <f t="shared" si="1"/>
        <v>39980.533343000017</v>
      </c>
      <c r="AY70" s="427">
        <f t="shared" si="1"/>
        <v>40011.000010000018</v>
      </c>
      <c r="AZ70" s="427">
        <f t="shared" si="1"/>
        <v>40041.466677000019</v>
      </c>
      <c r="BA70" s="427">
        <f t="shared" si="1"/>
        <v>40071.933344000019</v>
      </c>
      <c r="BB70" s="427">
        <f t="shared" si="1"/>
        <v>40102.40001100002</v>
      </c>
      <c r="BC70" s="427">
        <f t="shared" si="1"/>
        <v>40132.86667800002</v>
      </c>
      <c r="BD70" s="427">
        <f t="shared" si="1"/>
        <v>40163.333345000021</v>
      </c>
      <c r="BE70" s="427">
        <f t="shared" si="1"/>
        <v>40193.800012000022</v>
      </c>
      <c r="BF70" s="427">
        <f t="shared" si="1"/>
        <v>40224.266679000022</v>
      </c>
      <c r="BG70" s="427">
        <f t="shared" si="1"/>
        <v>40254.733346000023</v>
      </c>
      <c r="BH70" s="427">
        <f t="shared" si="1"/>
        <v>40285.200013000023</v>
      </c>
      <c r="BI70" s="427">
        <f t="shared" si="1"/>
        <v>40315.666680000024</v>
      </c>
      <c r="BJ70" s="427">
        <f t="shared" si="1"/>
        <v>40346.133347000025</v>
      </c>
      <c r="BK70" s="427">
        <f t="shared" si="1"/>
        <v>40376.600014000025</v>
      </c>
      <c r="BL70" s="427">
        <f t="shared" si="1"/>
        <v>40407.066681000026</v>
      </c>
      <c r="BM70" s="427">
        <f t="shared" si="1"/>
        <v>40437.533348000026</v>
      </c>
      <c r="BN70" s="427">
        <f t="shared" si="1"/>
        <v>40468.000015000027</v>
      </c>
      <c r="BO70" s="427">
        <f t="shared" si="1"/>
        <v>40498.466682000028</v>
      </c>
      <c r="BP70" s="427">
        <f t="shared" si="1"/>
        <v>40528.933349000028</v>
      </c>
      <c r="BQ70" s="427">
        <f t="shared" si="1"/>
        <v>40559.400016000029</v>
      </c>
      <c r="BR70" s="427">
        <f t="shared" si="1"/>
        <v>40589.866683000029</v>
      </c>
      <c r="BS70" s="427">
        <f t="shared" si="1"/>
        <v>40620.33335000003</v>
      </c>
      <c r="BT70" s="427">
        <f t="shared" si="1"/>
        <v>40650.80001700003</v>
      </c>
      <c r="BU70" s="427">
        <f t="shared" si="1"/>
        <v>40681.266684000031</v>
      </c>
      <c r="BV70" s="427">
        <f t="shared" si="1"/>
        <v>40711.733351000032</v>
      </c>
      <c r="BW70" s="427">
        <f t="shared" si="1"/>
        <v>40742.200018000032</v>
      </c>
      <c r="BX70" s="427">
        <f t="shared" si="1"/>
        <v>40772.666685000033</v>
      </c>
      <c r="BY70" s="427">
        <f t="shared" si="1"/>
        <v>40803.133352000033</v>
      </c>
      <c r="BZ70" s="427">
        <f t="shared" si="1"/>
        <v>40833.600019000034</v>
      </c>
      <c r="CA70" s="427">
        <f t="shared" si="1"/>
        <v>40864.066686000035</v>
      </c>
      <c r="CB70" s="427">
        <f t="shared" si="1"/>
        <v>40894.533353000035</v>
      </c>
      <c r="CC70" s="427">
        <f t="shared" si="1"/>
        <v>40925.000020000036</v>
      </c>
      <c r="CD70" s="427">
        <f t="shared" si="1"/>
        <v>40955.466687000036</v>
      </c>
      <c r="CE70" s="427">
        <f t="shared" si="1"/>
        <v>40985.933354000037</v>
      </c>
      <c r="CF70" s="427">
        <f t="shared" si="1"/>
        <v>41016.400021000038</v>
      </c>
      <c r="CG70" s="427">
        <f t="shared" si="1"/>
        <v>41046.866688000038</v>
      </c>
      <c r="CH70" s="427">
        <f t="shared" si="1"/>
        <v>41077.333355000039</v>
      </c>
      <c r="CI70" s="427">
        <f t="shared" ref="CI70:EG70" si="2">CH70+30.466667</f>
        <v>41107.800022000039</v>
      </c>
      <c r="CJ70" s="427">
        <f t="shared" si="2"/>
        <v>41138.26668900004</v>
      </c>
      <c r="CK70" s="427">
        <f t="shared" si="2"/>
        <v>41168.733356000041</v>
      </c>
      <c r="CL70" s="427">
        <f t="shared" si="2"/>
        <v>41199.200023000041</v>
      </c>
      <c r="CM70" s="427">
        <f t="shared" si="2"/>
        <v>41229.666690000042</v>
      </c>
      <c r="CN70" s="427">
        <f t="shared" si="2"/>
        <v>41260.133357000042</v>
      </c>
      <c r="CO70" s="427">
        <f t="shared" si="2"/>
        <v>41290.600024000043</v>
      </c>
      <c r="CP70" s="427">
        <f t="shared" si="2"/>
        <v>41321.066691000044</v>
      </c>
      <c r="CQ70" s="427">
        <f t="shared" si="2"/>
        <v>41351.533358000044</v>
      </c>
      <c r="CR70" s="427">
        <f t="shared" si="2"/>
        <v>41382.000025000045</v>
      </c>
      <c r="CS70" s="427">
        <f t="shared" si="2"/>
        <v>41412.466692000045</v>
      </c>
      <c r="CT70" s="427">
        <f t="shared" si="2"/>
        <v>41442.933359000046</v>
      </c>
      <c r="CU70" s="427">
        <f t="shared" si="2"/>
        <v>41473.400026000047</v>
      </c>
      <c r="CV70" s="427">
        <f t="shared" si="2"/>
        <v>41503.866693000047</v>
      </c>
      <c r="CW70" s="427">
        <f t="shared" si="2"/>
        <v>41534.333360000048</v>
      </c>
      <c r="CX70" s="427">
        <f t="shared" si="2"/>
        <v>41564.800027000048</v>
      </c>
      <c r="CY70" s="427">
        <f t="shared" si="2"/>
        <v>41595.266694000049</v>
      </c>
      <c r="CZ70" s="427">
        <f t="shared" si="2"/>
        <v>41625.73336100005</v>
      </c>
      <c r="DA70" s="427">
        <f t="shared" si="2"/>
        <v>41656.20002800005</v>
      </c>
      <c r="DB70" s="427">
        <f t="shared" si="2"/>
        <v>41686.666695000051</v>
      </c>
      <c r="DC70" s="427">
        <f t="shared" si="2"/>
        <v>41717.133362000051</v>
      </c>
      <c r="DD70" s="427">
        <f t="shared" si="2"/>
        <v>41747.600029000052</v>
      </c>
      <c r="DE70" s="427">
        <f t="shared" si="2"/>
        <v>41778.066696000053</v>
      </c>
      <c r="DF70" s="427">
        <f t="shared" si="2"/>
        <v>41808.533363000053</v>
      </c>
      <c r="DG70" s="427">
        <f t="shared" si="2"/>
        <v>41839.000030000054</v>
      </c>
      <c r="DH70" s="427">
        <f t="shared" si="2"/>
        <v>41869.466697000054</v>
      </c>
      <c r="DI70" s="427">
        <f t="shared" si="2"/>
        <v>41899.933364000055</v>
      </c>
      <c r="DJ70" s="427">
        <f t="shared" si="2"/>
        <v>41930.400031000056</v>
      </c>
      <c r="DK70" s="427">
        <f t="shared" si="2"/>
        <v>41960.866698000056</v>
      </c>
      <c r="DL70" s="427">
        <f t="shared" si="2"/>
        <v>41991.333365000057</v>
      </c>
      <c r="DM70" s="427">
        <f t="shared" si="2"/>
        <v>42021.800032000057</v>
      </c>
      <c r="DN70" s="427">
        <f t="shared" si="2"/>
        <v>42052.266699000058</v>
      </c>
      <c r="DO70" s="427">
        <f t="shared" si="2"/>
        <v>42082.733366000059</v>
      </c>
      <c r="DP70" s="427">
        <f t="shared" si="2"/>
        <v>42113.200033000059</v>
      </c>
      <c r="DQ70" s="427">
        <f t="shared" si="2"/>
        <v>42143.66670000006</v>
      </c>
      <c r="DR70" s="427">
        <f t="shared" si="2"/>
        <v>42174.13336700006</v>
      </c>
      <c r="DS70" s="427">
        <f t="shared" si="2"/>
        <v>42204.600034000061</v>
      </c>
      <c r="DT70" s="427">
        <f t="shared" si="2"/>
        <v>42235.066701000062</v>
      </c>
      <c r="DU70" s="427">
        <f t="shared" si="2"/>
        <v>42265.533368000062</v>
      </c>
      <c r="DV70" s="427">
        <f t="shared" si="2"/>
        <v>42296.000035000063</v>
      </c>
      <c r="DW70" s="427">
        <f t="shared" si="2"/>
        <v>42326.466702000063</v>
      </c>
      <c r="DX70" s="427">
        <f t="shared" si="2"/>
        <v>42356.933369000064</v>
      </c>
      <c r="DY70" s="427">
        <f t="shared" si="2"/>
        <v>42387.400036000065</v>
      </c>
      <c r="DZ70" s="427">
        <f t="shared" si="2"/>
        <v>42417.866703000065</v>
      </c>
      <c r="EA70" s="427">
        <f t="shared" si="2"/>
        <v>42448.333370000066</v>
      </c>
      <c r="EB70" s="427">
        <f t="shared" si="2"/>
        <v>42478.800037000066</v>
      </c>
      <c r="EC70" s="427">
        <f t="shared" si="2"/>
        <v>42509.266704000067</v>
      </c>
      <c r="ED70" s="427">
        <f t="shared" si="2"/>
        <v>42539.733371000068</v>
      </c>
      <c r="EE70" s="427">
        <f t="shared" si="2"/>
        <v>42570.200038000068</v>
      </c>
      <c r="EF70" s="427">
        <f t="shared" si="2"/>
        <v>42600.666705000069</v>
      </c>
      <c r="EG70" s="427">
        <f t="shared" si="2"/>
        <v>42631.133372000069</v>
      </c>
    </row>
    <row r="71" spans="1:137" ht="20">
      <c r="B71" s="20"/>
      <c r="C71" s="5"/>
      <c r="D71" s="5"/>
      <c r="E71" s="246" t="s">
        <v>112</v>
      </c>
      <c r="F71" s="246"/>
      <c r="G71" s="429" t="s">
        <v>304</v>
      </c>
      <c r="H71" s="246"/>
      <c r="I71" s="423" t="s">
        <v>232</v>
      </c>
      <c r="J71" s="5"/>
      <c r="K71" s="5"/>
      <c r="L71" s="5"/>
      <c r="M71" s="5"/>
      <c r="N71" s="5"/>
      <c r="O71" s="5"/>
      <c r="P71" s="5"/>
      <c r="Q71" s="5"/>
      <c r="R71" s="5"/>
      <c r="S71" s="21"/>
      <c r="T71" s="428" t="s">
        <v>112</v>
      </c>
      <c r="U71" s="27">
        <v>4.5999999999999999E-2</v>
      </c>
      <c r="V71" s="27">
        <v>4.4999999999999998E-2</v>
      </c>
      <c r="W71" s="27">
        <v>4.3999999999999997E-2</v>
      </c>
      <c r="X71" s="27">
        <v>4.4999999999999998E-2</v>
      </c>
      <c r="Y71" s="27">
        <v>4.3999999999999997E-2</v>
      </c>
      <c r="Z71" s="27">
        <v>4.5999999999999999E-2</v>
      </c>
      <c r="AA71" s="27">
        <v>4.7E-2</v>
      </c>
      <c r="AB71" s="27">
        <v>4.5999999999999999E-2</v>
      </c>
      <c r="AC71" s="27">
        <v>4.7E-2</v>
      </c>
      <c r="AD71" s="27">
        <v>4.7E-2</v>
      </c>
      <c r="AE71" s="27">
        <v>4.7E-2</v>
      </c>
      <c r="AF71" s="27">
        <v>0.05</v>
      </c>
      <c r="AG71" s="27">
        <v>0.05</v>
      </c>
      <c r="AH71" s="27">
        <v>4.9000000000000002E-2</v>
      </c>
      <c r="AI71" s="27">
        <v>5.0999999999999997E-2</v>
      </c>
      <c r="AJ71" s="27">
        <v>0.05</v>
      </c>
      <c r="AK71" s="27">
        <v>5.3999999999999999E-2</v>
      </c>
      <c r="AL71" s="27">
        <v>5.6000000000000001E-2</v>
      </c>
      <c r="AM71" s="27">
        <v>5.8000000000000003E-2</v>
      </c>
      <c r="AN71" s="27">
        <v>6.0999999999999999E-2</v>
      </c>
      <c r="AO71" s="27">
        <v>6.0999999999999999E-2</v>
      </c>
      <c r="AP71" s="27">
        <v>6.5000000000000002E-2</v>
      </c>
      <c r="AQ71" s="27">
        <v>6.8000000000000005E-2</v>
      </c>
      <c r="AR71" s="27">
        <v>7.2999999999999995E-2</v>
      </c>
      <c r="AS71" s="27">
        <v>7.8E-2</v>
      </c>
      <c r="AT71" s="27">
        <v>8.3000000000000004E-2</v>
      </c>
      <c r="AU71" s="27">
        <v>8.6999999999999994E-2</v>
      </c>
      <c r="AV71" s="27">
        <v>0.09</v>
      </c>
      <c r="AW71" s="27">
        <v>9.4E-2</v>
      </c>
      <c r="AX71" s="27">
        <v>9.5000000000000001E-2</v>
      </c>
      <c r="AY71" s="27">
        <v>9.5000000000000001E-2</v>
      </c>
      <c r="AZ71" s="27">
        <v>9.6000000000000002E-2</v>
      </c>
      <c r="BA71" s="27">
        <v>9.8000000000000004E-2</v>
      </c>
      <c r="BB71" s="27">
        <v>0.1</v>
      </c>
      <c r="BC71" s="27">
        <v>9.9000000000000005E-2</v>
      </c>
      <c r="BD71" s="27">
        <v>9.9000000000000005E-2</v>
      </c>
      <c r="BE71" s="27">
        <v>9.8000000000000004E-2</v>
      </c>
      <c r="BF71" s="27">
        <v>9.8000000000000004E-2</v>
      </c>
      <c r="BG71" s="27">
        <v>9.9000000000000005E-2</v>
      </c>
      <c r="BH71" s="27">
        <v>9.9000000000000005E-2</v>
      </c>
      <c r="BI71" s="27">
        <v>9.6000000000000002E-2</v>
      </c>
      <c r="BJ71" s="27">
        <v>9.4E-2</v>
      </c>
      <c r="BK71" s="27">
        <v>9.4E-2</v>
      </c>
      <c r="BL71" s="27">
        <v>9.5000000000000001E-2</v>
      </c>
      <c r="BM71" s="27">
        <v>9.5000000000000001E-2</v>
      </c>
      <c r="BN71" s="27">
        <v>9.4E-2</v>
      </c>
      <c r="BO71" s="27">
        <v>9.8000000000000004E-2</v>
      </c>
      <c r="BP71" s="27">
        <v>9.2999999999999999E-2</v>
      </c>
      <c r="BQ71" s="27">
        <v>9.0999999999999998E-2</v>
      </c>
      <c r="BR71" s="27">
        <v>0.09</v>
      </c>
      <c r="BS71" s="27">
        <v>0.09</v>
      </c>
      <c r="BT71" s="27">
        <v>9.0999999999999998E-2</v>
      </c>
      <c r="BU71" s="27">
        <v>0.09</v>
      </c>
      <c r="BV71" s="27">
        <v>9.0999999999999998E-2</v>
      </c>
      <c r="BW71" s="27">
        <v>0.09</v>
      </c>
      <c r="BX71" s="27">
        <v>0.09</v>
      </c>
      <c r="BY71" s="27">
        <v>0.09</v>
      </c>
      <c r="BZ71" s="27">
        <v>8.7999999999999995E-2</v>
      </c>
      <c r="CA71" s="27">
        <v>8.5999999999999993E-2</v>
      </c>
      <c r="CB71" s="27">
        <v>8.5000000000000006E-2</v>
      </c>
      <c r="CC71" s="27">
        <v>8.3000000000000004E-2</v>
      </c>
      <c r="CD71" s="27">
        <v>8.3000000000000004E-2</v>
      </c>
      <c r="CE71" s="27">
        <v>8.2000000000000003E-2</v>
      </c>
      <c r="CF71" s="27">
        <v>8.2000000000000003E-2</v>
      </c>
      <c r="CG71" s="27">
        <v>8.2000000000000003E-2</v>
      </c>
      <c r="CH71" s="27">
        <v>8.2000000000000003E-2</v>
      </c>
      <c r="CI71" s="27">
        <v>8.2000000000000003E-2</v>
      </c>
      <c r="CJ71" s="27">
        <v>8.1000000000000003E-2</v>
      </c>
      <c r="CK71" s="27">
        <v>7.8E-2</v>
      </c>
      <c r="CL71" s="27">
        <v>7.8E-2</v>
      </c>
      <c r="CM71" s="27">
        <v>7.6999999999999999E-2</v>
      </c>
      <c r="CN71" s="27">
        <v>7.9000000000000001E-2</v>
      </c>
      <c r="CO71" s="27">
        <v>0.08</v>
      </c>
      <c r="CP71" s="27">
        <v>7.6999999999999999E-2</v>
      </c>
      <c r="CQ71" s="27">
        <v>7.4999999999999997E-2</v>
      </c>
      <c r="CR71" s="27">
        <v>7.5999999999999998E-2</v>
      </c>
      <c r="CS71" s="27">
        <v>7.4999999999999997E-2</v>
      </c>
      <c r="CT71" s="27">
        <v>7.4999999999999997E-2</v>
      </c>
      <c r="CU71" s="27">
        <v>7.2999999999999995E-2</v>
      </c>
      <c r="CV71" s="27">
        <v>7.2999999999999995E-2</v>
      </c>
      <c r="CW71" s="27">
        <v>7.2999999999999995E-2</v>
      </c>
      <c r="CX71" s="27">
        <v>7.1999999999999995E-2</v>
      </c>
      <c r="CY71" s="27">
        <v>6.9000000000000006E-2</v>
      </c>
      <c r="CZ71" s="27">
        <v>6.7000000000000004E-2</v>
      </c>
      <c r="DA71" s="27">
        <v>6.6000000000000003E-2</v>
      </c>
      <c r="DB71" s="27">
        <v>6.7000000000000004E-2</v>
      </c>
      <c r="DC71" s="27">
        <v>6.7000000000000004E-2</v>
      </c>
      <c r="DD71" s="27">
        <v>6.2E-2</v>
      </c>
      <c r="DE71" s="27">
        <v>6.2E-2</v>
      </c>
      <c r="DF71" s="27">
        <v>6.0999999999999999E-2</v>
      </c>
      <c r="DG71" s="27">
        <v>6.2E-2</v>
      </c>
      <c r="DH71" s="27">
        <v>6.2E-2</v>
      </c>
      <c r="DI71" s="27">
        <v>0.06</v>
      </c>
      <c r="DJ71" s="27">
        <v>5.7000000000000002E-2</v>
      </c>
      <c r="DK71" s="27">
        <v>5.8000000000000003E-2</v>
      </c>
      <c r="DL71" s="27">
        <v>5.6000000000000001E-2</v>
      </c>
      <c r="DM71" s="27">
        <v>5.7000000000000002E-2</v>
      </c>
      <c r="DN71" s="27">
        <v>5.5E-2</v>
      </c>
      <c r="DO71" s="27">
        <v>5.5E-2</v>
      </c>
      <c r="DP71" s="27">
        <v>5.3999999999999999E-2</v>
      </c>
      <c r="DQ71" s="27">
        <v>5.5E-2</v>
      </c>
      <c r="DR71" s="27">
        <v>5.2999999999999999E-2</v>
      </c>
      <c r="DS71" s="27">
        <v>5.2999999999999999E-2</v>
      </c>
      <c r="DT71" s="27">
        <v>5.0999999999999997E-2</v>
      </c>
      <c r="DU71" s="27">
        <v>5.0999999999999997E-2</v>
      </c>
      <c r="DV71" s="27">
        <v>0.05</v>
      </c>
      <c r="DW71" s="27">
        <v>0.05</v>
      </c>
      <c r="DX71" s="27">
        <v>0.05</v>
      </c>
      <c r="DY71" s="27">
        <v>4.9000000000000002E-2</v>
      </c>
      <c r="DZ71" s="27">
        <v>4.9000000000000002E-2</v>
      </c>
      <c r="EA71" s="27">
        <v>0.05</v>
      </c>
      <c r="EB71" s="27">
        <v>0.05</v>
      </c>
      <c r="EC71" s="27">
        <v>4.7E-2</v>
      </c>
      <c r="ED71" s="27">
        <v>4.9000000000000002E-2</v>
      </c>
      <c r="EE71" s="27">
        <v>4.9000000000000002E-2</v>
      </c>
      <c r="EF71" s="27">
        <v>4.9000000000000002E-2</v>
      </c>
      <c r="EG71" s="27">
        <v>0.05</v>
      </c>
    </row>
    <row r="72" spans="1:137">
      <c r="B72" s="20"/>
      <c r="C72" s="5"/>
      <c r="D72" s="5"/>
      <c r="E72" s="5"/>
      <c r="F72" s="5"/>
      <c r="G72" s="5"/>
      <c r="H72" s="5"/>
      <c r="I72" s="5"/>
      <c r="J72" s="5"/>
      <c r="K72" s="5"/>
      <c r="L72" s="5"/>
      <c r="M72" s="5"/>
      <c r="N72" s="5"/>
      <c r="O72" s="5"/>
      <c r="P72" s="5"/>
      <c r="Q72" s="5"/>
      <c r="R72" s="5"/>
      <c r="S72" s="21"/>
      <c r="T72" s="428" t="s">
        <v>470</v>
      </c>
      <c r="U72" s="27">
        <v>4.3999999999999997E-2</v>
      </c>
      <c r="V72" s="27">
        <v>4.2999999999999997E-2</v>
      </c>
      <c r="W72" s="27">
        <v>4.2999999999999997E-2</v>
      </c>
      <c r="X72" s="27">
        <v>4.2000000000000003E-2</v>
      </c>
      <c r="Y72" s="27">
        <v>4.2000000000000003E-2</v>
      </c>
      <c r="Z72" s="27">
        <v>4.2000000000000003E-2</v>
      </c>
      <c r="AA72" s="27">
        <v>4.2000000000000003E-2</v>
      </c>
      <c r="AB72" s="27">
        <v>4.2999999999999997E-2</v>
      </c>
      <c r="AC72" s="27">
        <v>4.2999999999999997E-2</v>
      </c>
      <c r="AD72" s="27">
        <v>4.2999999999999997E-2</v>
      </c>
      <c r="AE72" s="27">
        <v>4.2999999999999997E-2</v>
      </c>
      <c r="AF72" s="27">
        <v>4.2999999999999997E-2</v>
      </c>
      <c r="AG72" s="27">
        <v>4.2999999999999997E-2</v>
      </c>
      <c r="AH72" s="27">
        <v>4.2999999999999997E-2</v>
      </c>
      <c r="AI72" s="27">
        <v>4.3999999999999997E-2</v>
      </c>
      <c r="AJ72" s="27">
        <v>4.3999999999999997E-2</v>
      </c>
      <c r="AK72" s="27">
        <v>4.4999999999999998E-2</v>
      </c>
      <c r="AL72" s="27">
        <v>4.7E-2</v>
      </c>
      <c r="AM72" s="27">
        <v>4.8000000000000001E-2</v>
      </c>
      <c r="AN72" s="27">
        <v>0.05</v>
      </c>
      <c r="AO72" s="27">
        <v>5.0999999999999997E-2</v>
      </c>
      <c r="AP72" s="27">
        <v>5.2999999999999999E-2</v>
      </c>
      <c r="AQ72" s="27">
        <v>5.6000000000000001E-2</v>
      </c>
      <c r="AR72" s="27">
        <v>5.8000000000000003E-2</v>
      </c>
      <c r="AS72" s="27">
        <v>6.0999999999999999E-2</v>
      </c>
      <c r="AT72" s="27">
        <v>6.3E-2</v>
      </c>
      <c r="AU72" s="27">
        <v>6.5000000000000002E-2</v>
      </c>
      <c r="AV72" s="27">
        <v>6.7000000000000004E-2</v>
      </c>
      <c r="AW72" s="27">
        <v>7.5999999999999998E-2</v>
      </c>
      <c r="AX72" s="27">
        <v>8.1000000000000003E-2</v>
      </c>
      <c r="AY72" s="27">
        <v>8.3000000000000004E-2</v>
      </c>
      <c r="AZ72" s="27">
        <v>8.4000000000000005E-2</v>
      </c>
      <c r="BA72" s="27">
        <v>8.4000000000000005E-2</v>
      </c>
      <c r="BB72" s="27">
        <v>8.4000000000000005E-2</v>
      </c>
      <c r="BC72" s="27">
        <v>8.3000000000000004E-2</v>
      </c>
      <c r="BD72" s="27">
        <v>8.3000000000000004E-2</v>
      </c>
      <c r="BE72" s="27">
        <v>8.3000000000000004E-2</v>
      </c>
      <c r="BF72" s="27">
        <v>8.3000000000000004E-2</v>
      </c>
      <c r="BG72" s="27">
        <v>8.3000000000000004E-2</v>
      </c>
      <c r="BH72" s="27">
        <v>8.2000000000000003E-2</v>
      </c>
      <c r="BI72" s="27">
        <v>8.1000000000000003E-2</v>
      </c>
      <c r="BJ72" s="27">
        <v>0.08</v>
      </c>
      <c r="BK72" s="27">
        <v>0.08</v>
      </c>
      <c r="BL72" s="27">
        <v>0.08</v>
      </c>
      <c r="BM72" s="27">
        <v>0.08</v>
      </c>
      <c r="BN72" s="27">
        <v>0.08</v>
      </c>
      <c r="BO72" s="27">
        <v>0.08</v>
      </c>
      <c r="BP72" s="27">
        <v>0.08</v>
      </c>
      <c r="BQ72" s="27">
        <v>0.08</v>
      </c>
      <c r="BR72" s="27">
        <v>7.9000000000000001E-2</v>
      </c>
      <c r="BS72" s="27">
        <v>7.8E-2</v>
      </c>
      <c r="BT72" s="27">
        <v>7.8E-2</v>
      </c>
      <c r="BU72" s="27">
        <v>7.8E-2</v>
      </c>
      <c r="BV72" s="27">
        <v>7.8E-2</v>
      </c>
      <c r="BW72" s="27">
        <v>7.8E-2</v>
      </c>
      <c r="BX72" s="27">
        <v>7.6999999999999999E-2</v>
      </c>
      <c r="BY72" s="27">
        <v>7.5999999999999998E-2</v>
      </c>
      <c r="BZ72" s="27">
        <v>7.4999999999999997E-2</v>
      </c>
      <c r="CA72" s="27">
        <v>7.2999999999999995E-2</v>
      </c>
      <c r="CB72" s="27">
        <v>7.1999999999999995E-2</v>
      </c>
      <c r="CC72" s="27">
        <v>7.0999999999999994E-2</v>
      </c>
      <c r="CD72" s="27">
        <v>6.9000000000000006E-2</v>
      </c>
      <c r="CE72" s="27">
        <v>6.9000000000000006E-2</v>
      </c>
      <c r="CF72" s="27">
        <v>6.8000000000000005E-2</v>
      </c>
      <c r="CG72" s="27">
        <v>6.8000000000000005E-2</v>
      </c>
      <c r="CH72" s="27">
        <v>6.7000000000000004E-2</v>
      </c>
      <c r="CI72" s="27">
        <v>6.6000000000000003E-2</v>
      </c>
      <c r="CJ72" s="27">
        <v>6.5000000000000002E-2</v>
      </c>
      <c r="CK72" s="27">
        <v>6.5000000000000002E-2</v>
      </c>
      <c r="CL72" s="27">
        <v>6.4000000000000001E-2</v>
      </c>
      <c r="CM72" s="27">
        <v>6.4000000000000001E-2</v>
      </c>
      <c r="CN72" s="27">
        <v>6.4000000000000001E-2</v>
      </c>
      <c r="CO72" s="27">
        <v>6.4000000000000001E-2</v>
      </c>
      <c r="CP72" s="27">
        <v>6.4000000000000001E-2</v>
      </c>
      <c r="CQ72" s="27">
        <v>6.4000000000000001E-2</v>
      </c>
      <c r="CR72" s="27">
        <v>6.3E-2</v>
      </c>
      <c r="CS72" s="27">
        <v>6.2E-2</v>
      </c>
      <c r="CT72" s="27">
        <v>6.0999999999999999E-2</v>
      </c>
      <c r="CU72" s="27">
        <v>6.0999999999999999E-2</v>
      </c>
      <c r="CV72" s="27">
        <v>0.06</v>
      </c>
      <c r="CW72" s="27">
        <v>5.8999999999999997E-2</v>
      </c>
      <c r="CX72" s="27">
        <v>5.8999999999999997E-2</v>
      </c>
      <c r="CY72" s="27">
        <v>5.8000000000000003E-2</v>
      </c>
      <c r="CZ72" s="27">
        <v>5.7000000000000002E-2</v>
      </c>
      <c r="DA72" s="27">
        <v>5.6000000000000001E-2</v>
      </c>
      <c r="DB72" s="27">
        <v>5.5E-2</v>
      </c>
      <c r="DC72" s="27">
        <v>5.3999999999999999E-2</v>
      </c>
      <c r="DD72" s="27">
        <v>5.2999999999999999E-2</v>
      </c>
      <c r="DE72" s="27">
        <v>5.1999999999999998E-2</v>
      </c>
      <c r="DF72" s="27">
        <v>5.0999999999999997E-2</v>
      </c>
      <c r="DG72" s="27">
        <v>0.05</v>
      </c>
      <c r="DH72" s="27">
        <v>4.9000000000000002E-2</v>
      </c>
      <c r="DI72" s="27">
        <v>4.8000000000000001E-2</v>
      </c>
      <c r="DJ72" s="27">
        <v>4.7E-2</v>
      </c>
      <c r="DK72" s="27">
        <v>4.5999999999999999E-2</v>
      </c>
      <c r="DL72" s="27">
        <v>4.4999999999999998E-2</v>
      </c>
      <c r="DM72" s="27">
        <v>4.3999999999999997E-2</v>
      </c>
      <c r="DN72" s="27">
        <v>4.3999999999999997E-2</v>
      </c>
      <c r="DO72" s="27">
        <v>4.3999999999999997E-2</v>
      </c>
      <c r="DP72" s="27">
        <v>4.3999999999999997E-2</v>
      </c>
      <c r="DQ72" s="27">
        <v>4.3999999999999997E-2</v>
      </c>
      <c r="DR72" s="27">
        <v>4.3999999999999997E-2</v>
      </c>
      <c r="DS72" s="27">
        <v>4.3999999999999997E-2</v>
      </c>
      <c r="DT72" s="27">
        <v>4.3999999999999997E-2</v>
      </c>
      <c r="DU72" s="27">
        <v>4.4999999999999998E-2</v>
      </c>
      <c r="DV72" s="27">
        <v>4.5999999999999999E-2</v>
      </c>
      <c r="DW72" s="27">
        <v>4.5999999999999999E-2</v>
      </c>
      <c r="DX72" s="27">
        <v>4.4999999999999998E-2</v>
      </c>
      <c r="DY72" s="27">
        <v>4.2999999999999997E-2</v>
      </c>
      <c r="DZ72" s="27">
        <v>4.2999999999999997E-2</v>
      </c>
      <c r="EA72" s="27">
        <v>4.2999999999999997E-2</v>
      </c>
      <c r="EB72" s="27">
        <v>4.3999999999999997E-2</v>
      </c>
      <c r="EC72" s="27">
        <v>4.3999999999999997E-2</v>
      </c>
      <c r="ED72" s="27">
        <v>4.4999999999999998E-2</v>
      </c>
      <c r="EE72" s="27">
        <v>4.5999999999999999E-2</v>
      </c>
      <c r="EF72" s="27">
        <v>4.4999999999999998E-2</v>
      </c>
      <c r="EG72" s="27">
        <v>4.4999999999999998E-2</v>
      </c>
    </row>
    <row r="73" spans="1:137">
      <c r="B73" s="20"/>
      <c r="C73" s="5"/>
      <c r="D73" s="5"/>
      <c r="E73" s="5"/>
      <c r="F73" s="5"/>
      <c r="G73" s="5"/>
      <c r="H73" s="5"/>
      <c r="I73" s="5"/>
      <c r="J73" s="5"/>
      <c r="K73" s="5"/>
      <c r="L73" s="5"/>
      <c r="M73" s="5"/>
      <c r="N73" s="5"/>
      <c r="O73" s="5"/>
      <c r="P73" s="5"/>
      <c r="Q73" s="5"/>
      <c r="R73" s="5"/>
      <c r="S73" s="21"/>
      <c r="T73" s="428" t="s">
        <v>471</v>
      </c>
      <c r="U73" s="27">
        <v>3.9E-2</v>
      </c>
      <c r="V73" s="27">
        <v>3.6999999999999998E-2</v>
      </c>
      <c r="W73" s="27">
        <v>3.4000000000000002E-2</v>
      </c>
      <c r="X73" s="27">
        <v>3.3000000000000002E-2</v>
      </c>
      <c r="Y73" s="27">
        <v>3.3000000000000002E-2</v>
      </c>
      <c r="Z73" s="27">
        <v>3.9E-2</v>
      </c>
      <c r="AA73" s="27">
        <v>0.04</v>
      </c>
      <c r="AB73" s="27">
        <v>3.6999999999999998E-2</v>
      </c>
      <c r="AC73" s="27">
        <v>3.7999999999999999E-2</v>
      </c>
      <c r="AD73" s="27">
        <v>3.5000000000000003E-2</v>
      </c>
      <c r="AE73" s="27">
        <v>3.5999999999999997E-2</v>
      </c>
      <c r="AF73" s="27">
        <v>3.5999999999999997E-2</v>
      </c>
      <c r="AG73" s="27">
        <v>0.04</v>
      </c>
      <c r="AH73" s="27">
        <v>3.6999999999999998E-2</v>
      </c>
      <c r="AI73" s="27">
        <v>3.7999999999999999E-2</v>
      </c>
      <c r="AJ73" s="27">
        <v>3.4000000000000002E-2</v>
      </c>
      <c r="AK73" s="27">
        <v>3.9E-2</v>
      </c>
      <c r="AL73" s="27">
        <v>4.4999999999999998E-2</v>
      </c>
      <c r="AM73" s="27">
        <v>4.5999999999999999E-2</v>
      </c>
      <c r="AN73" s="27">
        <v>4.7E-2</v>
      </c>
      <c r="AO73" s="27">
        <v>4.5999999999999999E-2</v>
      </c>
      <c r="AP73" s="27">
        <v>4.5999999999999999E-2</v>
      </c>
      <c r="AQ73" s="27">
        <v>4.8000000000000001E-2</v>
      </c>
      <c r="AR73" s="27">
        <v>5.0999999999999997E-2</v>
      </c>
      <c r="AS73" s="27">
        <v>6.0999999999999999E-2</v>
      </c>
      <c r="AT73" s="27">
        <v>6.3E-2</v>
      </c>
      <c r="AU73" s="27">
        <v>6.0999999999999999E-2</v>
      </c>
      <c r="AV73" s="27">
        <v>5.7000000000000002E-2</v>
      </c>
      <c r="AW73" s="27">
        <v>6.7000000000000004E-2</v>
      </c>
      <c r="AX73" s="27">
        <v>7.6999999999999999E-2</v>
      </c>
      <c r="AY73" s="27">
        <v>7.8E-2</v>
      </c>
      <c r="AZ73" s="27">
        <v>7.5999999999999998E-2</v>
      </c>
      <c r="BA73" s="27">
        <v>7.3999999999999996E-2</v>
      </c>
      <c r="BB73" s="27">
        <v>7.2999999999999995E-2</v>
      </c>
      <c r="BC73" s="27">
        <v>7.0999999999999994E-2</v>
      </c>
      <c r="BD73" s="27">
        <v>7.0000000000000007E-2</v>
      </c>
      <c r="BE73" s="27">
        <v>7.4999999999999997E-2</v>
      </c>
      <c r="BF73" s="27">
        <v>7.2999999999999995E-2</v>
      </c>
      <c r="BG73" s="27">
        <v>7.0999999999999994E-2</v>
      </c>
      <c r="BH73" s="27">
        <v>6.8000000000000005E-2</v>
      </c>
      <c r="BI73" s="27">
        <v>6.8000000000000005E-2</v>
      </c>
      <c r="BJ73" s="27">
        <v>7.2999999999999995E-2</v>
      </c>
      <c r="BK73" s="27">
        <v>7.2999999999999995E-2</v>
      </c>
      <c r="BL73" s="27">
        <v>7.0999999999999994E-2</v>
      </c>
      <c r="BM73" s="27">
        <v>6.8000000000000005E-2</v>
      </c>
      <c r="BN73" s="27">
        <v>6.7000000000000004E-2</v>
      </c>
      <c r="BO73" s="27">
        <v>6.9000000000000006E-2</v>
      </c>
      <c r="BP73" s="27">
        <v>6.5000000000000002E-2</v>
      </c>
      <c r="BQ73" s="27">
        <v>6.9000000000000006E-2</v>
      </c>
      <c r="BR73" s="27">
        <v>6.6000000000000003E-2</v>
      </c>
      <c r="BS73" s="27">
        <v>6.5000000000000002E-2</v>
      </c>
      <c r="BT73" s="27">
        <v>6.2E-2</v>
      </c>
      <c r="BU73" s="27">
        <v>6.4000000000000001E-2</v>
      </c>
      <c r="BV73" s="27">
        <v>7.1999999999999995E-2</v>
      </c>
      <c r="BW73" s="27">
        <v>7.0999999999999994E-2</v>
      </c>
      <c r="BX73" s="27">
        <v>6.9000000000000006E-2</v>
      </c>
      <c r="BY73" s="27">
        <v>6.9000000000000006E-2</v>
      </c>
      <c r="BZ73" s="27">
        <v>6.4000000000000001E-2</v>
      </c>
      <c r="CA73" s="27">
        <v>6.0999999999999999E-2</v>
      </c>
      <c r="CB73" s="27">
        <v>5.8999999999999997E-2</v>
      </c>
      <c r="CC73" s="27">
        <v>6.2E-2</v>
      </c>
      <c r="CD73" s="27">
        <v>0.06</v>
      </c>
      <c r="CE73" s="27">
        <v>5.8000000000000003E-2</v>
      </c>
      <c r="CF73" s="27">
        <v>5.3999999999999999E-2</v>
      </c>
      <c r="CG73" s="27">
        <v>5.6000000000000001E-2</v>
      </c>
      <c r="CH73" s="27">
        <v>6.2E-2</v>
      </c>
      <c r="CI73" s="27">
        <v>6.2E-2</v>
      </c>
      <c r="CJ73" s="27">
        <v>5.8000000000000003E-2</v>
      </c>
      <c r="CK73" s="27">
        <v>5.3999999999999999E-2</v>
      </c>
      <c r="CL73" s="27">
        <v>5.2999999999999999E-2</v>
      </c>
      <c r="CM73" s="27">
        <v>0.05</v>
      </c>
      <c r="CN73" s="27">
        <v>5.0999999999999997E-2</v>
      </c>
      <c r="CO73" s="27">
        <v>5.8000000000000003E-2</v>
      </c>
      <c r="CP73" s="27">
        <v>5.3999999999999999E-2</v>
      </c>
      <c r="CQ73" s="27">
        <v>5.1999999999999998E-2</v>
      </c>
      <c r="CR73" s="27">
        <v>4.9000000000000002E-2</v>
      </c>
      <c r="CS73" s="27">
        <v>5.0999999999999997E-2</v>
      </c>
      <c r="CT73" s="27">
        <v>5.6000000000000001E-2</v>
      </c>
      <c r="CU73" s="27">
        <v>5.5E-2</v>
      </c>
      <c r="CV73" s="27">
        <v>5.1999999999999998E-2</v>
      </c>
      <c r="CW73" s="27">
        <v>5.0999999999999997E-2</v>
      </c>
      <c r="CX73" s="27">
        <v>0.05</v>
      </c>
      <c r="CY73" s="27">
        <v>4.5999999999999999E-2</v>
      </c>
      <c r="CZ73" s="27">
        <v>4.2999999999999997E-2</v>
      </c>
      <c r="DA73" s="27">
        <v>4.5999999999999999E-2</v>
      </c>
      <c r="DB73" s="27">
        <v>4.5999999999999999E-2</v>
      </c>
      <c r="DC73" s="27">
        <v>4.4999999999999998E-2</v>
      </c>
      <c r="DD73" s="27">
        <v>3.9E-2</v>
      </c>
      <c r="DE73" s="27">
        <v>4.1000000000000002E-2</v>
      </c>
      <c r="DF73" s="27">
        <v>4.4999999999999998E-2</v>
      </c>
      <c r="DG73" s="27">
        <v>4.5999999999999999E-2</v>
      </c>
      <c r="DH73" s="27">
        <v>4.4999999999999998E-2</v>
      </c>
      <c r="DI73" s="27">
        <v>4.2000000000000003E-2</v>
      </c>
      <c r="DJ73" s="27">
        <v>3.9E-2</v>
      </c>
      <c r="DK73" s="27">
        <v>3.7999999999999999E-2</v>
      </c>
      <c r="DL73" s="27">
        <v>3.4000000000000002E-2</v>
      </c>
      <c r="DM73" s="27">
        <v>3.7999999999999999E-2</v>
      </c>
      <c r="DN73" s="27">
        <v>3.5000000000000003E-2</v>
      </c>
      <c r="DO73" s="27">
        <v>3.3000000000000002E-2</v>
      </c>
      <c r="DP73" s="27">
        <v>0.03</v>
      </c>
      <c r="DQ73" s="27">
        <v>3.3000000000000002E-2</v>
      </c>
      <c r="DR73" s="27">
        <v>3.5999999999999997E-2</v>
      </c>
      <c r="DS73" s="27">
        <v>3.5999999999999997E-2</v>
      </c>
      <c r="DT73" s="27">
        <v>3.4000000000000002E-2</v>
      </c>
      <c r="DU73" s="27">
        <v>3.3000000000000002E-2</v>
      </c>
      <c r="DV73" s="27">
        <v>3.3000000000000002E-2</v>
      </c>
      <c r="DW73" s="27">
        <v>3.2000000000000001E-2</v>
      </c>
      <c r="DX73" s="27">
        <v>0.03</v>
      </c>
      <c r="DY73" s="27">
        <v>3.2000000000000001E-2</v>
      </c>
      <c r="DZ73" s="27">
        <v>3.1E-2</v>
      </c>
      <c r="EA73" s="27">
        <v>3.1E-2</v>
      </c>
      <c r="EB73" s="27">
        <v>2.9000000000000001E-2</v>
      </c>
      <c r="EC73" s="27">
        <v>2.9000000000000001E-2</v>
      </c>
      <c r="ED73" s="27">
        <v>3.4000000000000002E-2</v>
      </c>
      <c r="EE73" s="27">
        <v>3.5999999999999997E-2</v>
      </c>
      <c r="EF73" s="27">
        <v>3.5000000000000003E-2</v>
      </c>
      <c r="EG73" s="27">
        <v>3.6999999999999998E-2</v>
      </c>
    </row>
    <row r="74" spans="1:137">
      <c r="B74" s="20"/>
      <c r="C74" s="5"/>
      <c r="D74" s="5"/>
      <c r="E74" s="5"/>
      <c r="F74" s="5"/>
      <c r="G74" s="5"/>
      <c r="H74" s="5"/>
      <c r="I74" s="5"/>
      <c r="J74" s="5"/>
      <c r="K74" s="5"/>
      <c r="L74" s="5"/>
      <c r="M74" s="5"/>
      <c r="N74" s="5"/>
      <c r="O74" s="5"/>
      <c r="P74" s="5"/>
      <c r="Q74" s="5"/>
      <c r="R74" s="5"/>
      <c r="S74" s="21"/>
      <c r="T74" s="428"/>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c r="CI74" s="27"/>
      <c r="CJ74" s="27"/>
      <c r="CK74" s="27"/>
      <c r="CL74" s="27"/>
      <c r="CM74" s="27"/>
      <c r="CN74" s="27"/>
      <c r="CO74" s="27"/>
      <c r="CP74" s="27"/>
      <c r="CQ74" s="27"/>
      <c r="CR74" s="27"/>
      <c r="CS74" s="27"/>
      <c r="CT74" s="27"/>
      <c r="CU74" s="27"/>
      <c r="CV74" s="27"/>
      <c r="CW74" s="27"/>
      <c r="CX74" s="27"/>
      <c r="CY74" s="27"/>
      <c r="CZ74" s="27"/>
      <c r="DA74" s="27"/>
      <c r="DB74" s="27"/>
      <c r="DC74" s="27"/>
      <c r="DD74" s="27"/>
      <c r="DE74" s="27"/>
      <c r="DF74" s="27"/>
      <c r="DG74" s="27"/>
      <c r="DH74" s="27"/>
      <c r="DI74" s="27"/>
      <c r="DJ74" s="27"/>
      <c r="DK74" s="27"/>
      <c r="DL74" s="27"/>
      <c r="DM74" s="27"/>
      <c r="DN74" s="27"/>
      <c r="DO74" s="27"/>
      <c r="DP74" s="27"/>
      <c r="DQ74" s="27"/>
      <c r="DR74" s="27"/>
      <c r="DS74" s="27"/>
      <c r="DT74" s="27"/>
      <c r="DU74" s="27"/>
      <c r="DV74" s="27"/>
      <c r="DW74" s="27"/>
      <c r="DX74" s="27"/>
      <c r="DY74" s="27"/>
      <c r="DZ74" s="27"/>
      <c r="EA74" s="27"/>
      <c r="EB74" s="27"/>
      <c r="EC74" s="27"/>
      <c r="ED74" s="27"/>
      <c r="EE74" s="27"/>
      <c r="EF74" s="27"/>
      <c r="EG74" s="27"/>
    </row>
    <row r="75" spans="1:137">
      <c r="B75" s="20"/>
      <c r="C75" s="5"/>
      <c r="D75" s="5"/>
      <c r="E75" s="5"/>
      <c r="F75" s="5"/>
      <c r="G75" s="5"/>
      <c r="H75" s="5"/>
      <c r="I75" s="5"/>
      <c r="J75" s="5"/>
      <c r="K75" s="5"/>
      <c r="L75" s="5"/>
      <c r="M75" s="5"/>
      <c r="N75" s="5"/>
      <c r="O75" s="5"/>
      <c r="P75" s="5"/>
      <c r="Q75" s="5"/>
      <c r="R75" s="5"/>
      <c r="S75" s="21"/>
      <c r="T75"/>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c r="CB75" s="27"/>
      <c r="CC75" s="27"/>
      <c r="CD75" s="27"/>
      <c r="CE75" s="27"/>
      <c r="CF75" s="27"/>
      <c r="CG75" s="27"/>
      <c r="CH75" s="27"/>
      <c r="CI75" s="27"/>
      <c r="CJ75" s="27"/>
      <c r="CK75" s="27"/>
      <c r="CL75" s="27"/>
      <c r="CM75" s="27"/>
      <c r="CN75" s="27"/>
      <c r="CO75" s="27"/>
      <c r="CP75" s="27"/>
      <c r="CQ75" s="27"/>
      <c r="CR75" s="27"/>
      <c r="CS75" s="27"/>
      <c r="CT75" s="27"/>
      <c r="CU75" s="27"/>
      <c r="CV75" s="27"/>
      <c r="CW75" s="27"/>
      <c r="CX75" s="27"/>
      <c r="CY75" s="27"/>
      <c r="CZ75" s="27"/>
      <c r="DA75" s="27"/>
      <c r="DB75" s="27"/>
      <c r="DC75" s="27"/>
      <c r="DD75" s="27"/>
      <c r="DE75" s="27"/>
      <c r="DF75" s="27"/>
      <c r="DG75" s="27"/>
      <c r="DH75" s="27"/>
      <c r="DI75" s="27"/>
      <c r="DJ75" s="27"/>
      <c r="DK75" s="27"/>
      <c r="DL75" s="27"/>
      <c r="DM75" s="27"/>
      <c r="DN75" s="27"/>
      <c r="DO75" s="27"/>
      <c r="DP75" s="27"/>
      <c r="DQ75" s="27"/>
      <c r="DR75" s="27"/>
      <c r="DS75" s="27"/>
      <c r="DT75" s="27"/>
      <c r="DU75" s="27"/>
      <c r="DV75" s="27"/>
      <c r="DW75" s="27"/>
      <c r="DX75" s="27"/>
      <c r="DY75" s="27"/>
      <c r="DZ75" s="27"/>
      <c r="EA75" s="27"/>
      <c r="EB75" s="27"/>
      <c r="EC75" s="27"/>
      <c r="ED75" s="27"/>
      <c r="EE75" s="27"/>
      <c r="EF75" s="27"/>
      <c r="EG75" s="27"/>
    </row>
    <row r="76" spans="1:137">
      <c r="B76" s="20"/>
      <c r="C76" s="5"/>
      <c r="D76" s="5"/>
      <c r="E76" s="5"/>
      <c r="F76" s="5"/>
      <c r="G76" s="5"/>
      <c r="H76" s="5"/>
      <c r="I76" s="5"/>
      <c r="J76" s="5"/>
      <c r="K76" s="5"/>
      <c r="L76" s="5"/>
      <c r="M76" s="5"/>
      <c r="N76" s="5"/>
      <c r="O76" s="5"/>
      <c r="P76" s="5"/>
      <c r="Q76" s="5"/>
      <c r="R76" s="5"/>
      <c r="S76" s="21"/>
      <c r="T76"/>
    </row>
    <row r="77" spans="1:137">
      <c r="B77" s="20"/>
      <c r="C77" s="5"/>
      <c r="D77" s="5"/>
      <c r="E77" s="5"/>
      <c r="F77" s="5"/>
      <c r="G77" s="5"/>
      <c r="H77" s="5"/>
      <c r="I77" s="5"/>
      <c r="J77" s="5"/>
      <c r="K77" s="5"/>
      <c r="L77" s="5"/>
      <c r="M77" s="5"/>
      <c r="N77" s="5"/>
      <c r="O77" s="5"/>
      <c r="P77" s="5"/>
      <c r="Q77" s="5"/>
      <c r="R77" s="5"/>
      <c r="S77" s="21"/>
      <c r="T77"/>
    </row>
    <row r="78" spans="1:137">
      <c r="B78" s="20"/>
      <c r="C78" s="5"/>
      <c r="D78" s="5"/>
      <c r="E78" s="5"/>
      <c r="F78" s="5"/>
      <c r="G78" s="5"/>
      <c r="H78" s="5"/>
      <c r="I78" s="5"/>
      <c r="J78" s="5"/>
      <c r="K78" s="5"/>
      <c r="L78" s="5"/>
      <c r="M78" s="5"/>
      <c r="N78" s="5"/>
      <c r="O78" s="5"/>
      <c r="P78" s="5"/>
      <c r="Q78" s="5"/>
      <c r="R78" s="5"/>
      <c r="S78" s="21"/>
      <c r="T78"/>
    </row>
    <row r="79" spans="1:137">
      <c r="B79" s="20"/>
      <c r="C79" s="5"/>
      <c r="D79" s="5"/>
      <c r="E79" s="5"/>
      <c r="F79" s="5"/>
      <c r="G79" s="5"/>
      <c r="H79" s="5"/>
      <c r="I79" s="5"/>
      <c r="J79" s="5"/>
      <c r="K79" s="5"/>
      <c r="L79" s="5"/>
      <c r="M79" s="5"/>
      <c r="N79" s="5"/>
      <c r="O79" s="5"/>
      <c r="P79" s="5"/>
      <c r="Q79" s="5"/>
      <c r="R79" s="5"/>
      <c r="S79" s="21"/>
      <c r="T79"/>
    </row>
    <row r="80" spans="1:137">
      <c r="B80" s="20"/>
      <c r="C80" s="5"/>
      <c r="D80" s="5"/>
      <c r="E80" s="5"/>
      <c r="F80" s="5"/>
      <c r="G80" s="5"/>
      <c r="H80" s="5"/>
      <c r="I80" s="5"/>
      <c r="J80" s="5"/>
      <c r="K80" s="5"/>
      <c r="L80" s="5"/>
      <c r="M80" s="5"/>
      <c r="N80" s="5"/>
      <c r="O80" s="5"/>
      <c r="P80" s="5"/>
      <c r="Q80" s="5"/>
      <c r="R80" s="5"/>
      <c r="S80" s="21"/>
      <c r="T80"/>
    </row>
    <row r="81" spans="1:137">
      <c r="B81" s="20"/>
      <c r="C81" s="5"/>
      <c r="D81" s="5"/>
      <c r="E81" s="5"/>
      <c r="F81" s="5"/>
      <c r="G81" s="5"/>
      <c r="H81" s="5"/>
      <c r="I81" s="5"/>
      <c r="J81" s="5"/>
      <c r="K81" s="5"/>
      <c r="L81" s="5"/>
      <c r="M81" s="5"/>
      <c r="N81" s="5"/>
      <c r="O81" s="5"/>
      <c r="P81" s="5"/>
      <c r="Q81" s="5"/>
      <c r="R81" s="5"/>
      <c r="S81" s="21"/>
      <c r="T81"/>
    </row>
    <row r="82" spans="1:137">
      <c r="B82" s="20"/>
      <c r="C82" s="5"/>
      <c r="D82" s="5"/>
      <c r="E82" s="5"/>
      <c r="F82" s="5"/>
      <c r="G82" s="5"/>
      <c r="H82" s="5"/>
      <c r="I82" s="5"/>
      <c r="J82" s="5"/>
      <c r="K82" s="5"/>
      <c r="L82" s="5"/>
      <c r="M82" s="5"/>
      <c r="N82" s="5"/>
      <c r="O82" s="5"/>
      <c r="P82" s="5"/>
      <c r="Q82" s="5"/>
      <c r="R82" s="5"/>
      <c r="S82" s="21"/>
      <c r="T82"/>
    </row>
    <row r="83" spans="1:137">
      <c r="B83" s="20"/>
      <c r="C83" s="5"/>
      <c r="D83" s="5"/>
      <c r="E83" s="5"/>
      <c r="F83" s="5"/>
      <c r="G83" s="5"/>
      <c r="H83" s="5"/>
      <c r="I83" s="5"/>
      <c r="J83" s="5"/>
      <c r="K83" s="5"/>
      <c r="L83" s="5"/>
      <c r="M83" s="5"/>
      <c r="N83" s="5"/>
      <c r="O83" s="5"/>
      <c r="P83" s="5"/>
      <c r="Q83" s="5"/>
      <c r="R83" s="5"/>
      <c r="S83" s="21"/>
      <c r="T83"/>
    </row>
    <row r="84" spans="1:137">
      <c r="B84" s="20"/>
      <c r="C84" s="5"/>
      <c r="D84" s="5"/>
      <c r="E84" s="5"/>
      <c r="F84" s="5"/>
      <c r="G84" s="5"/>
      <c r="H84" s="5"/>
      <c r="I84" s="5"/>
      <c r="J84" s="5"/>
      <c r="K84" s="5"/>
      <c r="L84" s="5"/>
      <c r="M84" s="5"/>
      <c r="N84" s="5"/>
      <c r="O84" s="5"/>
      <c r="P84" s="5"/>
      <c r="Q84" s="5"/>
      <c r="R84" s="5"/>
      <c r="S84" s="21"/>
      <c r="T84"/>
    </row>
    <row r="85" spans="1:137">
      <c r="B85" s="20"/>
      <c r="C85" s="5"/>
      <c r="D85" s="5"/>
      <c r="E85" s="5"/>
      <c r="F85" s="5"/>
      <c r="G85" s="5"/>
      <c r="H85" s="5"/>
      <c r="I85" s="5"/>
      <c r="J85" s="5"/>
      <c r="K85" s="5"/>
      <c r="L85" s="5"/>
      <c r="M85" s="5"/>
      <c r="N85" s="5"/>
      <c r="O85" s="5"/>
      <c r="P85" s="5"/>
      <c r="Q85" s="5"/>
      <c r="R85" s="5"/>
      <c r="S85" s="21"/>
      <c r="T85"/>
    </row>
    <row r="86" spans="1:137">
      <c r="B86" s="20"/>
      <c r="C86" s="5"/>
      <c r="D86" s="5"/>
      <c r="E86" s="5"/>
      <c r="F86" s="5"/>
      <c r="G86" s="5"/>
      <c r="H86" s="5"/>
      <c r="I86" s="5"/>
      <c r="J86" s="5"/>
      <c r="K86" s="5"/>
      <c r="L86" s="5"/>
      <c r="M86" s="5"/>
      <c r="N86" s="5"/>
      <c r="O86" s="5"/>
      <c r="P86" s="5"/>
      <c r="Q86" s="5"/>
      <c r="R86" s="5"/>
      <c r="S86" s="21"/>
      <c r="T86"/>
    </row>
    <row r="87" spans="1:137">
      <c r="B87" s="20"/>
      <c r="C87" s="5"/>
      <c r="E87" s="5"/>
      <c r="F87" s="5"/>
      <c r="G87" s="5"/>
      <c r="H87" s="5"/>
      <c r="I87" s="5"/>
      <c r="J87" s="5"/>
      <c r="K87" s="5"/>
      <c r="L87" s="5"/>
      <c r="M87" s="5"/>
      <c r="N87" s="5"/>
      <c r="O87" s="5"/>
      <c r="P87" s="5"/>
      <c r="Q87" s="5"/>
      <c r="R87" s="5"/>
      <c r="S87" s="21"/>
      <c r="T87"/>
    </row>
    <row r="88" spans="1:137">
      <c r="B88" s="20"/>
      <c r="C88" s="5"/>
      <c r="D88" s="5" t="s">
        <v>500</v>
      </c>
      <c r="E88" s="5"/>
      <c r="F88" s="5"/>
      <c r="G88" s="5"/>
      <c r="H88" s="5"/>
      <c r="I88" s="5"/>
      <c r="J88" s="5"/>
      <c r="K88" s="5"/>
      <c r="L88" s="5"/>
      <c r="M88" s="5"/>
      <c r="N88" s="5"/>
      <c r="O88" s="5"/>
      <c r="P88" s="5"/>
      <c r="Q88" s="5"/>
      <c r="R88" s="5"/>
      <c r="S88" s="21"/>
      <c r="T88"/>
    </row>
    <row r="89" spans="1:137">
      <c r="B89" s="3"/>
      <c r="C89" s="4"/>
      <c r="D89" s="4"/>
      <c r="E89" s="4"/>
      <c r="F89" s="4"/>
      <c r="G89" s="4"/>
      <c r="H89" s="4"/>
      <c r="I89" s="4"/>
      <c r="J89" s="4"/>
      <c r="K89" s="4"/>
      <c r="L89" s="4"/>
      <c r="M89" s="4"/>
      <c r="N89" s="4"/>
      <c r="O89" s="4"/>
      <c r="P89" s="4"/>
      <c r="Q89" s="4"/>
      <c r="R89" s="4"/>
      <c r="S89" s="160"/>
      <c r="T89"/>
    </row>
    <row r="90" spans="1:137" ht="9" customHeight="1">
      <c r="B90" s="5"/>
      <c r="C90" s="5"/>
      <c r="D90" s="5"/>
      <c r="E90" s="5"/>
      <c r="F90" s="5"/>
      <c r="G90" s="5"/>
      <c r="H90" s="5"/>
      <c r="I90" s="5"/>
      <c r="J90" s="5"/>
      <c r="K90" s="5"/>
      <c r="L90" s="5"/>
      <c r="M90" s="5"/>
      <c r="N90" s="5"/>
      <c r="O90" s="5"/>
      <c r="P90" s="5"/>
      <c r="Q90" s="90"/>
      <c r="R90" s="5"/>
      <c r="S90" s="5"/>
      <c r="T90"/>
    </row>
    <row r="91" spans="1:137" ht="15" customHeight="1">
      <c r="B91" s="22"/>
      <c r="C91" s="155"/>
      <c r="D91" s="155"/>
      <c r="E91" s="155"/>
      <c r="F91" s="155"/>
      <c r="G91" s="155"/>
      <c r="H91" s="155"/>
      <c r="I91" s="155"/>
      <c r="J91" s="155"/>
      <c r="K91" s="155"/>
      <c r="L91" s="155"/>
      <c r="M91" s="155"/>
      <c r="N91" s="155"/>
      <c r="O91" s="226"/>
      <c r="P91" s="155"/>
      <c r="Q91" s="227"/>
      <c r="R91" s="155"/>
      <c r="S91" s="54"/>
      <c r="T91"/>
    </row>
    <row r="92" spans="1:137" s="412" customFormat="1" ht="31" customHeight="1">
      <c r="A92" s="411"/>
      <c r="B92" s="416"/>
      <c r="C92" s="417" t="s">
        <v>474</v>
      </c>
      <c r="D92" s="417"/>
      <c r="E92" s="417"/>
      <c r="F92" s="417"/>
      <c r="G92" s="417"/>
      <c r="H92" s="417"/>
      <c r="I92" s="417"/>
      <c r="J92" s="417"/>
      <c r="K92" s="417"/>
      <c r="L92" s="417"/>
      <c r="M92" s="418"/>
      <c r="N92" s="418"/>
      <c r="O92" s="418"/>
      <c r="P92" s="418"/>
      <c r="Q92" s="418"/>
      <c r="R92" s="418"/>
      <c r="S92" s="419"/>
    </row>
    <row r="93" spans="1:137" ht="7" customHeight="1">
      <c r="B93" s="413"/>
      <c r="C93" s="414"/>
      <c r="D93" s="414"/>
      <c r="E93" s="414"/>
      <c r="F93" s="414"/>
      <c r="G93" s="414"/>
      <c r="H93" s="414"/>
      <c r="I93" s="414"/>
      <c r="J93" s="414"/>
      <c r="K93" s="414"/>
      <c r="L93" s="414"/>
      <c r="M93" s="414"/>
      <c r="N93" s="414"/>
      <c r="O93" s="414"/>
      <c r="P93" s="414"/>
      <c r="Q93" s="414"/>
      <c r="R93" s="414"/>
      <c r="S93" s="415"/>
      <c r="T93"/>
    </row>
    <row r="94" spans="1:137" ht="15" customHeight="1">
      <c r="B94" s="20"/>
      <c r="C94" s="5"/>
      <c r="D94" s="5"/>
      <c r="E94" s="5"/>
      <c r="F94" s="5"/>
      <c r="G94" s="5"/>
      <c r="H94" s="5"/>
      <c r="I94" s="5"/>
      <c r="J94" s="5"/>
      <c r="K94" s="5"/>
      <c r="L94" s="5"/>
      <c r="M94" s="5"/>
      <c r="N94" s="5"/>
      <c r="O94" s="213"/>
      <c r="P94" s="5"/>
      <c r="Q94" s="91"/>
      <c r="R94" s="5"/>
      <c r="S94" s="21"/>
      <c r="T94"/>
    </row>
    <row r="95" spans="1:137" ht="23" customHeight="1">
      <c r="B95" s="20"/>
      <c r="C95" s="5"/>
      <c r="D95" s="5"/>
      <c r="E95" s="246" t="s">
        <v>475</v>
      </c>
      <c r="F95" s="5"/>
      <c r="G95" s="5"/>
      <c r="H95" s="5"/>
      <c r="I95" s="5"/>
      <c r="J95" s="5"/>
      <c r="K95" s="5"/>
      <c r="L95" s="5"/>
      <c r="M95" s="5"/>
      <c r="N95" s="5"/>
      <c r="O95" s="213"/>
      <c r="P95" s="5"/>
      <c r="Q95" s="91"/>
      <c r="R95" s="5"/>
      <c r="S95" s="21"/>
      <c r="T95"/>
      <c r="U95" s="427">
        <v>39097</v>
      </c>
      <c r="V95" s="427">
        <f>U95+30.466667</f>
        <v>39127.466667000001</v>
      </c>
      <c r="W95" s="427">
        <f t="shared" ref="W95" si="3">V95+30.466667</f>
        <v>39157.933334000001</v>
      </c>
      <c r="X95" s="427">
        <f t="shared" ref="X95" si="4">W95+30.466667</f>
        <v>39188.400001000002</v>
      </c>
      <c r="Y95" s="427">
        <f t="shared" ref="Y95" si="5">X95+30.466667</f>
        <v>39218.866668000002</v>
      </c>
      <c r="Z95" s="427">
        <f t="shared" ref="Z95" si="6">Y95+30.466667</f>
        <v>39249.333335000003</v>
      </c>
      <c r="AA95" s="427">
        <f t="shared" ref="AA95" si="7">Z95+30.466667</f>
        <v>39279.800002000004</v>
      </c>
      <c r="AB95" s="427">
        <f t="shared" ref="AB95" si="8">AA95+30.466667</f>
        <v>39310.266669000004</v>
      </c>
      <c r="AC95" s="427">
        <f t="shared" ref="AC95" si="9">AB95+30.466667</f>
        <v>39340.733336000005</v>
      </c>
      <c r="AD95" s="427">
        <f t="shared" ref="AD95" si="10">AC95+30.466667</f>
        <v>39371.200003000005</v>
      </c>
      <c r="AE95" s="427">
        <f t="shared" ref="AE95" si="11">AD95+30.466667</f>
        <v>39401.666670000006</v>
      </c>
      <c r="AF95" s="427">
        <f t="shared" ref="AF95" si="12">AE95+30.466667</f>
        <v>39432.133337000007</v>
      </c>
      <c r="AG95" s="427">
        <f t="shared" ref="AG95" si="13">AF95+30.466667</f>
        <v>39462.600004000007</v>
      </c>
      <c r="AH95" s="427">
        <f t="shared" ref="AH95" si="14">AG95+30.466667</f>
        <v>39493.066671000008</v>
      </c>
      <c r="AI95" s="427">
        <f t="shared" ref="AI95" si="15">AH95+30.466667</f>
        <v>39523.533338000008</v>
      </c>
      <c r="AJ95" s="427">
        <f t="shared" ref="AJ95" si="16">AI95+30.466667</f>
        <v>39554.000005000009</v>
      </c>
      <c r="AK95" s="427">
        <f t="shared" ref="AK95" si="17">AJ95+30.466667</f>
        <v>39584.46667200001</v>
      </c>
      <c r="AL95" s="427">
        <f t="shared" ref="AL95" si="18">AK95+30.466667</f>
        <v>39614.93333900001</v>
      </c>
      <c r="AM95" s="427">
        <f t="shared" ref="AM95" si="19">AL95+30.466667</f>
        <v>39645.400006000011</v>
      </c>
      <c r="AN95" s="427">
        <f t="shared" ref="AN95" si="20">AM95+30.466667</f>
        <v>39675.866673000011</v>
      </c>
      <c r="AO95" s="427">
        <f t="shared" ref="AO95" si="21">AN95+30.466667</f>
        <v>39706.333340000012</v>
      </c>
      <c r="AP95" s="427">
        <f t="shared" ref="AP95" si="22">AO95+30.466667</f>
        <v>39736.800007000013</v>
      </c>
      <c r="AQ95" s="427">
        <f t="shared" ref="AQ95" si="23">AP95+30.466667</f>
        <v>39767.266674000013</v>
      </c>
      <c r="AR95" s="427">
        <f t="shared" ref="AR95" si="24">AQ95+30.466667</f>
        <v>39797.733341000014</v>
      </c>
      <c r="AS95" s="427">
        <f t="shared" ref="AS95" si="25">AR95+30.466667</f>
        <v>39828.200008000014</v>
      </c>
      <c r="AT95" s="427">
        <f t="shared" ref="AT95" si="26">AS95+30.466667</f>
        <v>39858.666675000015</v>
      </c>
      <c r="AU95" s="427">
        <f t="shared" ref="AU95" si="27">AT95+30.466667</f>
        <v>39889.133342000016</v>
      </c>
      <c r="AV95" s="427">
        <f t="shared" ref="AV95" si="28">AU95+30.466667</f>
        <v>39919.600009000016</v>
      </c>
      <c r="AW95" s="427">
        <f t="shared" ref="AW95" si="29">AV95+30.466667</f>
        <v>39950.066676000017</v>
      </c>
      <c r="AX95" s="427">
        <f t="shared" ref="AX95" si="30">AW95+30.466667</f>
        <v>39980.533343000017</v>
      </c>
      <c r="AY95" s="427">
        <f t="shared" ref="AY95" si="31">AX95+30.466667</f>
        <v>40011.000010000018</v>
      </c>
      <c r="AZ95" s="427">
        <f t="shared" ref="AZ95" si="32">AY95+30.466667</f>
        <v>40041.466677000019</v>
      </c>
      <c r="BA95" s="427">
        <f t="shared" ref="BA95" si="33">AZ95+30.466667</f>
        <v>40071.933344000019</v>
      </c>
      <c r="BB95" s="427">
        <f t="shared" ref="BB95" si="34">BA95+30.466667</f>
        <v>40102.40001100002</v>
      </c>
      <c r="BC95" s="427">
        <f t="shared" ref="BC95" si="35">BB95+30.466667</f>
        <v>40132.86667800002</v>
      </c>
      <c r="BD95" s="427">
        <f t="shared" ref="BD95" si="36">BC95+30.466667</f>
        <v>40163.333345000021</v>
      </c>
      <c r="BE95" s="427">
        <f t="shared" ref="BE95" si="37">BD95+30.466667</f>
        <v>40193.800012000022</v>
      </c>
      <c r="BF95" s="427">
        <f t="shared" ref="BF95" si="38">BE95+30.466667</f>
        <v>40224.266679000022</v>
      </c>
      <c r="BG95" s="427">
        <f t="shared" ref="BG95" si="39">BF95+30.466667</f>
        <v>40254.733346000023</v>
      </c>
      <c r="BH95" s="427">
        <f t="shared" ref="BH95" si="40">BG95+30.466667</f>
        <v>40285.200013000023</v>
      </c>
      <c r="BI95" s="427">
        <f t="shared" ref="BI95" si="41">BH95+30.466667</f>
        <v>40315.666680000024</v>
      </c>
      <c r="BJ95" s="427">
        <f t="shared" ref="BJ95" si="42">BI95+30.466667</f>
        <v>40346.133347000025</v>
      </c>
      <c r="BK95" s="427">
        <f t="shared" ref="BK95" si="43">BJ95+30.466667</f>
        <v>40376.600014000025</v>
      </c>
      <c r="BL95" s="427">
        <f t="shared" ref="BL95" si="44">BK95+30.466667</f>
        <v>40407.066681000026</v>
      </c>
      <c r="BM95" s="427">
        <f t="shared" ref="BM95" si="45">BL95+30.466667</f>
        <v>40437.533348000026</v>
      </c>
      <c r="BN95" s="427">
        <f t="shared" ref="BN95" si="46">BM95+30.466667</f>
        <v>40468.000015000027</v>
      </c>
      <c r="BO95" s="427">
        <f t="shared" ref="BO95" si="47">BN95+30.466667</f>
        <v>40498.466682000028</v>
      </c>
      <c r="BP95" s="427">
        <f t="shared" ref="BP95" si="48">BO95+30.466667</f>
        <v>40528.933349000028</v>
      </c>
      <c r="BQ95" s="427">
        <f t="shared" ref="BQ95" si="49">BP95+30.466667</f>
        <v>40559.400016000029</v>
      </c>
      <c r="BR95" s="427">
        <f t="shared" ref="BR95" si="50">BQ95+30.466667</f>
        <v>40589.866683000029</v>
      </c>
      <c r="BS95" s="427">
        <f t="shared" ref="BS95" si="51">BR95+30.466667</f>
        <v>40620.33335000003</v>
      </c>
      <c r="BT95" s="427">
        <f t="shared" ref="BT95" si="52">BS95+30.466667</f>
        <v>40650.80001700003</v>
      </c>
      <c r="BU95" s="427">
        <f t="shared" ref="BU95" si="53">BT95+30.466667</f>
        <v>40681.266684000031</v>
      </c>
      <c r="BV95" s="427">
        <f t="shared" ref="BV95" si="54">BU95+30.466667</f>
        <v>40711.733351000032</v>
      </c>
      <c r="BW95" s="427">
        <f t="shared" ref="BW95" si="55">BV95+30.466667</f>
        <v>40742.200018000032</v>
      </c>
      <c r="BX95" s="427">
        <f t="shared" ref="BX95" si="56">BW95+30.466667</f>
        <v>40772.666685000033</v>
      </c>
      <c r="BY95" s="427">
        <f t="shared" ref="BY95" si="57">BX95+30.466667</f>
        <v>40803.133352000033</v>
      </c>
      <c r="BZ95" s="427">
        <f t="shared" ref="BZ95" si="58">BY95+30.466667</f>
        <v>40833.600019000034</v>
      </c>
      <c r="CA95" s="427">
        <f t="shared" ref="CA95" si="59">BZ95+30.466667</f>
        <v>40864.066686000035</v>
      </c>
      <c r="CB95" s="427">
        <f t="shared" ref="CB95" si="60">CA95+30.466667</f>
        <v>40894.533353000035</v>
      </c>
      <c r="CC95" s="427">
        <f t="shared" ref="CC95" si="61">CB95+30.466667</f>
        <v>40925.000020000036</v>
      </c>
      <c r="CD95" s="427">
        <f t="shared" ref="CD95" si="62">CC95+30.466667</f>
        <v>40955.466687000036</v>
      </c>
      <c r="CE95" s="427">
        <f t="shared" ref="CE95" si="63">CD95+30.466667</f>
        <v>40985.933354000037</v>
      </c>
      <c r="CF95" s="427">
        <f t="shared" ref="CF95" si="64">CE95+30.466667</f>
        <v>41016.400021000038</v>
      </c>
      <c r="CG95" s="427">
        <f t="shared" ref="CG95" si="65">CF95+30.466667</f>
        <v>41046.866688000038</v>
      </c>
      <c r="CH95" s="427">
        <f t="shared" ref="CH95" si="66">CG95+30.466667</f>
        <v>41077.333355000039</v>
      </c>
      <c r="CI95" s="427">
        <f t="shared" ref="CI95" si="67">CH95+30.466667</f>
        <v>41107.800022000039</v>
      </c>
      <c r="CJ95" s="427">
        <f t="shared" ref="CJ95" si="68">CI95+30.466667</f>
        <v>41138.26668900004</v>
      </c>
      <c r="CK95" s="427">
        <f t="shared" ref="CK95" si="69">CJ95+30.466667</f>
        <v>41168.733356000041</v>
      </c>
      <c r="CL95" s="427">
        <f t="shared" ref="CL95" si="70">CK95+30.466667</f>
        <v>41199.200023000041</v>
      </c>
      <c r="CM95" s="427">
        <f t="shared" ref="CM95" si="71">CL95+30.466667</f>
        <v>41229.666690000042</v>
      </c>
      <c r="CN95" s="427">
        <f t="shared" ref="CN95" si="72">CM95+30.466667</f>
        <v>41260.133357000042</v>
      </c>
      <c r="CO95" s="427">
        <f t="shared" ref="CO95" si="73">CN95+30.466667</f>
        <v>41290.600024000043</v>
      </c>
      <c r="CP95" s="427">
        <f t="shared" ref="CP95" si="74">CO95+30.466667</f>
        <v>41321.066691000044</v>
      </c>
      <c r="CQ95" s="427">
        <f t="shared" ref="CQ95" si="75">CP95+30.466667</f>
        <v>41351.533358000044</v>
      </c>
      <c r="CR95" s="427">
        <f t="shared" ref="CR95" si="76">CQ95+30.466667</f>
        <v>41382.000025000045</v>
      </c>
      <c r="CS95" s="427">
        <f t="shared" ref="CS95" si="77">CR95+30.466667</f>
        <v>41412.466692000045</v>
      </c>
      <c r="CT95" s="427">
        <f t="shared" ref="CT95" si="78">CS95+30.466667</f>
        <v>41442.933359000046</v>
      </c>
      <c r="CU95" s="427">
        <f t="shared" ref="CU95" si="79">CT95+30.466667</f>
        <v>41473.400026000047</v>
      </c>
      <c r="CV95" s="427">
        <f t="shared" ref="CV95" si="80">CU95+30.466667</f>
        <v>41503.866693000047</v>
      </c>
      <c r="CW95" s="427">
        <f t="shared" ref="CW95" si="81">CV95+30.466667</f>
        <v>41534.333360000048</v>
      </c>
      <c r="CX95" s="427">
        <f t="shared" ref="CX95" si="82">CW95+30.466667</f>
        <v>41564.800027000048</v>
      </c>
      <c r="CY95" s="427">
        <f t="shared" ref="CY95" si="83">CX95+30.466667</f>
        <v>41595.266694000049</v>
      </c>
      <c r="CZ95" s="427">
        <f t="shared" ref="CZ95" si="84">CY95+30.466667</f>
        <v>41625.73336100005</v>
      </c>
      <c r="DA95" s="427">
        <f t="shared" ref="DA95" si="85">CZ95+30.466667</f>
        <v>41656.20002800005</v>
      </c>
      <c r="DB95" s="427">
        <f t="shared" ref="DB95" si="86">DA95+30.466667</f>
        <v>41686.666695000051</v>
      </c>
      <c r="DC95" s="427">
        <f t="shared" ref="DC95" si="87">DB95+30.466667</f>
        <v>41717.133362000051</v>
      </c>
      <c r="DD95" s="427">
        <f t="shared" ref="DD95" si="88">DC95+30.466667</f>
        <v>41747.600029000052</v>
      </c>
      <c r="DE95" s="427">
        <f t="shared" ref="DE95" si="89">DD95+30.466667</f>
        <v>41778.066696000053</v>
      </c>
      <c r="DF95" s="427">
        <f t="shared" ref="DF95" si="90">DE95+30.466667</f>
        <v>41808.533363000053</v>
      </c>
      <c r="DG95" s="427">
        <f t="shared" ref="DG95" si="91">DF95+30.466667</f>
        <v>41839.000030000054</v>
      </c>
      <c r="DH95" s="427">
        <f t="shared" ref="DH95" si="92">DG95+30.466667</f>
        <v>41869.466697000054</v>
      </c>
      <c r="DI95" s="427">
        <f t="shared" ref="DI95" si="93">DH95+30.466667</f>
        <v>41899.933364000055</v>
      </c>
      <c r="DJ95" s="427">
        <f t="shared" ref="DJ95" si="94">DI95+30.466667</f>
        <v>41930.400031000056</v>
      </c>
      <c r="DK95" s="427">
        <f t="shared" ref="DK95" si="95">DJ95+30.466667</f>
        <v>41960.866698000056</v>
      </c>
      <c r="DL95" s="427">
        <f t="shared" ref="DL95" si="96">DK95+30.466667</f>
        <v>41991.333365000057</v>
      </c>
      <c r="DM95" s="427">
        <f t="shared" ref="DM95" si="97">DL95+30.466667</f>
        <v>42021.800032000057</v>
      </c>
      <c r="DN95" s="427">
        <f t="shared" ref="DN95" si="98">DM95+30.466667</f>
        <v>42052.266699000058</v>
      </c>
      <c r="DO95" s="427">
        <f t="shared" ref="DO95" si="99">DN95+30.466667</f>
        <v>42082.733366000059</v>
      </c>
      <c r="DP95" s="427">
        <f t="shared" ref="DP95" si="100">DO95+30.466667</f>
        <v>42113.200033000059</v>
      </c>
      <c r="DQ95" s="427">
        <f t="shared" ref="DQ95" si="101">DP95+30.466667</f>
        <v>42143.66670000006</v>
      </c>
      <c r="DR95" s="427">
        <f t="shared" ref="DR95" si="102">DQ95+30.466667</f>
        <v>42174.13336700006</v>
      </c>
      <c r="DS95" s="427">
        <f t="shared" ref="DS95" si="103">DR95+30.466667</f>
        <v>42204.600034000061</v>
      </c>
      <c r="DT95" s="427">
        <f t="shared" ref="DT95" si="104">DS95+30.466667</f>
        <v>42235.066701000062</v>
      </c>
      <c r="DU95" s="427">
        <f t="shared" ref="DU95" si="105">DT95+30.466667</f>
        <v>42265.533368000062</v>
      </c>
      <c r="DV95" s="427">
        <f t="shared" ref="DV95" si="106">DU95+30.466667</f>
        <v>42296.000035000063</v>
      </c>
      <c r="DW95" s="427">
        <f t="shared" ref="DW95" si="107">DV95+30.466667</f>
        <v>42326.466702000063</v>
      </c>
      <c r="DX95" s="427">
        <f t="shared" ref="DX95" si="108">DW95+30.466667</f>
        <v>42356.933369000064</v>
      </c>
      <c r="DY95" s="427">
        <f t="shared" ref="DY95" si="109">DX95+30.466667</f>
        <v>42387.400036000065</v>
      </c>
      <c r="DZ95" s="427">
        <f t="shared" ref="DZ95" si="110">DY95+30.466667</f>
        <v>42417.866703000065</v>
      </c>
      <c r="EA95" s="427">
        <f t="shared" ref="EA95" si="111">DZ95+30.466667</f>
        <v>42448.333370000066</v>
      </c>
      <c r="EB95" s="427">
        <f t="shared" ref="EB95" si="112">EA95+30.466667</f>
        <v>42478.800037000066</v>
      </c>
      <c r="EC95" s="427">
        <f t="shared" ref="EC95" si="113">EB95+30.466667</f>
        <v>42509.266704000067</v>
      </c>
      <c r="ED95" s="427">
        <f t="shared" ref="ED95" si="114">EC95+30.466667</f>
        <v>42539.733371000068</v>
      </c>
      <c r="EE95" s="427">
        <f t="shared" ref="EE95" si="115">ED95+30.466667</f>
        <v>42570.200038000068</v>
      </c>
      <c r="EF95" s="427">
        <f t="shared" ref="EF95" si="116">EE95+30.466667</f>
        <v>42600.666705000069</v>
      </c>
      <c r="EG95" s="427">
        <f t="shared" ref="EG95" si="117">EF95+30.466667</f>
        <v>42631.133372000069</v>
      </c>
    </row>
    <row r="96" spans="1:137" ht="20" customHeight="1">
      <c r="B96" s="20"/>
      <c r="C96" s="5"/>
      <c r="D96" s="5"/>
      <c r="E96" s="246"/>
      <c r="F96" s="429" t="s">
        <v>304</v>
      </c>
      <c r="G96" s="5"/>
      <c r="H96" s="423" t="s">
        <v>232</v>
      </c>
      <c r="I96" s="5"/>
      <c r="J96" s="5"/>
      <c r="K96" s="5"/>
      <c r="L96" s="5"/>
      <c r="M96" s="5"/>
      <c r="N96" s="5"/>
      <c r="O96" s="213"/>
      <c r="P96" s="5"/>
      <c r="Q96" s="91"/>
      <c r="R96" s="5"/>
      <c r="S96" s="21"/>
      <c r="T96"/>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7"/>
      <c r="CC96" s="27"/>
      <c r="CD96" s="27"/>
      <c r="CE96" s="27"/>
      <c r="CF96" s="27"/>
      <c r="CG96" s="27"/>
      <c r="CH96" s="27"/>
      <c r="CI96" s="27"/>
      <c r="CJ96" s="27"/>
      <c r="CK96" s="27"/>
      <c r="CL96" s="27"/>
      <c r="CM96" s="27"/>
      <c r="CN96" s="27"/>
      <c r="CO96" s="27"/>
      <c r="CP96" s="27"/>
      <c r="CQ96" s="27"/>
      <c r="CR96" s="27"/>
      <c r="CS96" s="27"/>
      <c r="CT96" s="27"/>
      <c r="CU96" s="27"/>
      <c r="CV96" s="27"/>
      <c r="CW96" s="27"/>
      <c r="CX96" s="27"/>
      <c r="CY96" s="27"/>
      <c r="CZ96" s="27"/>
      <c r="DA96" s="27"/>
      <c r="DB96" s="27"/>
      <c r="DC96" s="27"/>
      <c r="DD96" s="27"/>
      <c r="DE96" s="27"/>
      <c r="DF96" s="27"/>
      <c r="DG96" s="27"/>
      <c r="DH96" s="27"/>
      <c r="DI96" s="27"/>
      <c r="DJ96" s="27"/>
      <c r="DK96" s="27"/>
      <c r="DL96" s="27"/>
      <c r="DM96" s="27"/>
      <c r="DN96" s="27"/>
      <c r="DO96" s="27"/>
      <c r="DP96" s="27"/>
      <c r="DQ96" s="27"/>
      <c r="DR96" s="27"/>
      <c r="DS96" s="27"/>
      <c r="DT96" s="27"/>
      <c r="DU96" s="27"/>
      <c r="DV96" s="27"/>
      <c r="DW96" s="27"/>
      <c r="DX96" s="27"/>
      <c r="DY96" s="27"/>
      <c r="DZ96" s="27"/>
      <c r="EA96" s="27"/>
      <c r="EB96" s="27"/>
      <c r="EC96" s="27"/>
      <c r="ED96" s="27"/>
      <c r="EE96" s="27"/>
      <c r="EF96" s="27"/>
      <c r="EG96" s="27"/>
    </row>
    <row r="97" spans="2:137" ht="15" customHeight="1">
      <c r="B97" s="20"/>
      <c r="C97" s="5"/>
      <c r="D97" s="5"/>
      <c r="E97" s="5"/>
      <c r="F97" s="5"/>
      <c r="G97" s="5"/>
      <c r="H97" s="5"/>
      <c r="I97" s="5"/>
      <c r="J97" s="5"/>
      <c r="K97" s="5"/>
      <c r="L97" s="5"/>
      <c r="M97" s="5"/>
      <c r="N97" s="5"/>
      <c r="O97" s="213"/>
      <c r="P97" s="5"/>
      <c r="Q97" s="91"/>
      <c r="R97" s="5"/>
      <c r="S97" s="21"/>
      <c r="T97" s="428" t="s">
        <v>112</v>
      </c>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c r="CB97" s="27"/>
      <c r="CC97" s="27"/>
      <c r="CD97" s="27"/>
      <c r="CE97" s="27"/>
      <c r="CF97" s="27"/>
      <c r="CG97" s="27"/>
      <c r="CH97" s="27"/>
      <c r="CI97" s="27"/>
      <c r="CJ97" s="27"/>
      <c r="CK97" s="27"/>
      <c r="CL97" s="27"/>
      <c r="CM97" s="27"/>
      <c r="CN97" s="27"/>
      <c r="CO97" s="27"/>
      <c r="CP97" s="27"/>
      <c r="CQ97" s="27"/>
      <c r="CR97" s="27"/>
      <c r="CS97" s="27"/>
      <c r="CT97" s="27"/>
      <c r="CU97" s="27"/>
      <c r="CV97" s="27"/>
      <c r="CW97" s="27"/>
      <c r="CX97" s="27"/>
      <c r="CY97" s="27"/>
      <c r="CZ97" s="27"/>
      <c r="DA97" s="27"/>
      <c r="DB97" s="27"/>
      <c r="DC97" s="27"/>
      <c r="DD97" s="27"/>
      <c r="DE97" s="27"/>
      <c r="DF97" s="27"/>
      <c r="DG97" s="27"/>
      <c r="DH97" s="27"/>
      <c r="DI97" s="27"/>
      <c r="DJ97" s="27"/>
      <c r="DK97" s="27"/>
      <c r="DL97" s="27"/>
      <c r="DM97" s="27"/>
      <c r="DN97" s="27"/>
      <c r="DO97" s="27"/>
      <c r="DP97" s="27"/>
      <c r="DQ97" s="27"/>
      <c r="DR97" s="27"/>
      <c r="DS97" s="27"/>
      <c r="DT97" s="27"/>
      <c r="DU97" s="27"/>
      <c r="DV97" s="27"/>
      <c r="DW97" s="27"/>
      <c r="DX97" s="27"/>
      <c r="DY97" s="27"/>
      <c r="DZ97" s="27"/>
      <c r="EA97" s="27"/>
      <c r="EB97" s="27"/>
      <c r="EC97" s="27"/>
      <c r="ED97" s="27"/>
      <c r="EE97" s="27"/>
      <c r="EF97" s="27"/>
      <c r="EG97" s="27"/>
    </row>
    <row r="98" spans="2:137" ht="15" customHeight="1">
      <c r="B98" s="20"/>
      <c r="C98" s="5"/>
      <c r="D98" s="5"/>
      <c r="E98" s="5"/>
      <c r="F98" s="5"/>
      <c r="G98" s="5"/>
      <c r="H98" s="5"/>
      <c r="I98" s="5"/>
      <c r="J98" s="5"/>
      <c r="K98" s="5"/>
      <c r="L98" s="5"/>
      <c r="M98" s="5"/>
      <c r="N98" s="5"/>
      <c r="O98" s="213"/>
      <c r="P98" s="5"/>
      <c r="Q98" s="91"/>
      <c r="R98" s="5"/>
      <c r="S98" s="21"/>
      <c r="T98" s="428" t="s">
        <v>231</v>
      </c>
      <c r="U98" s="87">
        <v>3.0973540495334788E-2</v>
      </c>
      <c r="V98" s="87">
        <v>3.2588585448256296E-2</v>
      </c>
      <c r="W98" s="87">
        <v>3.2679345812176498E-2</v>
      </c>
      <c r="X98" s="87">
        <v>3.3822175983354047E-2</v>
      </c>
      <c r="Y98" s="87">
        <v>3.3583429780101405E-2</v>
      </c>
      <c r="Z98" s="87">
        <v>3.4536641684830754E-2</v>
      </c>
      <c r="AA98" s="87">
        <v>3.5649648972773014E-2</v>
      </c>
      <c r="AB98" s="87">
        <v>3.2791105214696664E-2</v>
      </c>
      <c r="AC98" s="87">
        <v>3.0959569052270281E-2</v>
      </c>
      <c r="AD98" s="87">
        <v>3.2779939898517241E-2</v>
      </c>
      <c r="AE98" s="87">
        <v>3.2228270481655434E-2</v>
      </c>
      <c r="AF98" s="87">
        <v>3.099294947121034E-2</v>
      </c>
      <c r="AG98" s="87">
        <v>3.2408131352619267E-2</v>
      </c>
      <c r="AH98" s="87">
        <v>3.1579562384972795E-2</v>
      </c>
      <c r="AI98" s="87">
        <v>2.6611839553107263E-2</v>
      </c>
      <c r="AJ98" s="87">
        <v>2.6242198461464097E-2</v>
      </c>
      <c r="AK98" s="87">
        <v>2.4547753730911163E-2</v>
      </c>
      <c r="AL98" s="87">
        <v>2.190623707224159E-2</v>
      </c>
      <c r="AM98" s="87">
        <v>2.1258413588485469E-2</v>
      </c>
      <c r="AN98" s="87">
        <v>1.9930019652015494E-2</v>
      </c>
      <c r="AO98" s="87">
        <v>1.5397718572959695E-2</v>
      </c>
      <c r="AP98" s="87">
        <v>1.327965503424843E-2</v>
      </c>
      <c r="AQ98" s="87">
        <v>9.9758219582311101E-3</v>
      </c>
      <c r="AR98" s="87">
        <v>4.8724889585410333E-3</v>
      </c>
      <c r="AS98" s="87">
        <v>-3.7203226172896637E-3</v>
      </c>
      <c r="AT98" s="87">
        <v>-1.2092206615314941E-2</v>
      </c>
      <c r="AU98" s="87">
        <v>-1.7495465538089547E-2</v>
      </c>
      <c r="AV98" s="87">
        <v>-2.6146317546225244E-2</v>
      </c>
      <c r="AW98" s="87">
        <v>-2.8406681929958447E-2</v>
      </c>
      <c r="AX98" s="87">
        <v>-3.183016381095842E-2</v>
      </c>
      <c r="AY98" s="87">
        <v>-3.6047047319976273E-2</v>
      </c>
      <c r="AZ98" s="87">
        <v>-3.8836776509953465E-2</v>
      </c>
      <c r="BA98" s="87">
        <v>-3.6492153998397885E-2</v>
      </c>
      <c r="BB98" s="87">
        <v>-3.817764136554503E-2</v>
      </c>
      <c r="BC98" s="87">
        <v>-3.7303726602703161E-2</v>
      </c>
      <c r="BD98" s="87">
        <v>-3.5170797179530672E-2</v>
      </c>
      <c r="BE98" s="87">
        <v>-2.7688302309892311E-2</v>
      </c>
      <c r="BF98" s="87">
        <v>-2.1403659643590846E-2</v>
      </c>
      <c r="BG98" s="87">
        <v>-1.2393754086381258E-2</v>
      </c>
      <c r="BH98" s="87">
        <v>-3.8534526160876104E-3</v>
      </c>
      <c r="BI98" s="87">
        <v>3.7431391943521792E-3</v>
      </c>
      <c r="BJ98" s="87">
        <v>6.6900689427163915E-3</v>
      </c>
      <c r="BK98" s="87">
        <v>8.8074360900054875E-3</v>
      </c>
      <c r="BL98" s="87">
        <v>1.2350628777062767E-2</v>
      </c>
      <c r="BM98" s="87">
        <v>1.2266098030968618E-2</v>
      </c>
      <c r="BN98" s="87">
        <v>1.8715923217729299E-2</v>
      </c>
      <c r="BO98" s="87">
        <v>1.9325657894736809E-2</v>
      </c>
      <c r="BP98" s="87">
        <v>2.2551603201504639E-2</v>
      </c>
      <c r="BQ98" s="87">
        <v>2.1362468117542471E-2</v>
      </c>
      <c r="BR98" s="87">
        <v>2.0934433432602612E-2</v>
      </c>
      <c r="BS98" s="87">
        <v>2.1652144282724006E-2</v>
      </c>
      <c r="BT98" s="87">
        <v>2.3861361118130746E-2</v>
      </c>
      <c r="BU98" s="87">
        <v>1.7988947714186413E-2</v>
      </c>
      <c r="BV98" s="87">
        <v>1.9946487389763054E-2</v>
      </c>
      <c r="BW98" s="87">
        <v>2.4122594991781883E-2</v>
      </c>
      <c r="BX98" s="87">
        <v>2.4747645496257013E-2</v>
      </c>
      <c r="BY98" s="87">
        <v>2.6670016523814583E-2</v>
      </c>
      <c r="BZ98" s="87">
        <v>2.1264329159900383E-2</v>
      </c>
      <c r="CA98" s="87">
        <v>2.2580149445821124E-2</v>
      </c>
      <c r="CB98" s="87">
        <v>2.2763199494151159E-2</v>
      </c>
      <c r="CC98" s="87">
        <v>2.5307372147538632E-2</v>
      </c>
      <c r="CD98" s="87">
        <v>2.6979982593559652E-2</v>
      </c>
      <c r="CE98" s="87">
        <v>2.7253928472731778E-2</v>
      </c>
      <c r="CF98" s="87">
        <v>2.5925328219781506E-2</v>
      </c>
      <c r="CG98" s="87">
        <v>2.8300275220651108E-2</v>
      </c>
      <c r="CH98" s="87">
        <v>2.8941586483824392E-2</v>
      </c>
      <c r="CI98" s="87">
        <v>2.7104083077649315E-2</v>
      </c>
      <c r="CJ98" s="87">
        <v>2.95606436226869E-2</v>
      </c>
      <c r="CK98" s="87">
        <v>3.1116172691934691E-2</v>
      </c>
      <c r="CL98" s="87">
        <v>3.3081178728689209E-2</v>
      </c>
      <c r="CM98" s="87">
        <v>3.4038076811090522E-2</v>
      </c>
      <c r="CN98" s="87">
        <v>3.3900051519835099E-2</v>
      </c>
      <c r="CO98" s="87">
        <v>3.0412467338559131E-2</v>
      </c>
      <c r="CP98" s="87">
        <v>3.3488545352952169E-2</v>
      </c>
      <c r="CQ98" s="87">
        <v>3.2198814460245494E-2</v>
      </c>
      <c r="CR98" s="87">
        <v>3.1173662003109004E-2</v>
      </c>
      <c r="CS98" s="87">
        <v>3.0142498523331229E-2</v>
      </c>
      <c r="CT98" s="87">
        <v>3.0087990575068245E-2</v>
      </c>
      <c r="CU98" s="87">
        <v>3.102136107945145E-2</v>
      </c>
      <c r="CV98" s="87">
        <v>2.9453503382987169E-2</v>
      </c>
      <c r="CW98" s="87">
        <v>2.9483446368424416E-2</v>
      </c>
      <c r="CX98" s="87">
        <v>2.8497267759562808E-2</v>
      </c>
      <c r="CY98" s="87">
        <v>2.8594006885088164E-2</v>
      </c>
      <c r="CZ98" s="87">
        <v>2.696287169079678E-2</v>
      </c>
      <c r="DA98" s="87">
        <v>2.9551073637689267E-2</v>
      </c>
      <c r="DB98" s="87">
        <v>2.7762759515570966E-2</v>
      </c>
      <c r="DC98" s="87">
        <v>2.7455738294239238E-2</v>
      </c>
      <c r="DD98" s="87">
        <v>3.0276110228730866E-2</v>
      </c>
      <c r="DE98" s="87">
        <v>3.1822824275654533E-2</v>
      </c>
      <c r="DF98" s="87">
        <v>3.138039797349812E-2</v>
      </c>
      <c r="DG98" s="87">
        <v>3.1443064606716434E-2</v>
      </c>
      <c r="DH98" s="87">
        <v>3.1696905016008504E-2</v>
      </c>
      <c r="DI98" s="87">
        <v>3.1724639351675438E-2</v>
      </c>
      <c r="DJ98" s="87">
        <v>3.4685510364919618E-2</v>
      </c>
      <c r="DK98" s="87">
        <v>3.5181603836066409E-2</v>
      </c>
      <c r="DL98" s="87">
        <v>3.7088663431848225E-2</v>
      </c>
      <c r="DM98" s="87">
        <v>3.5792825601238511E-2</v>
      </c>
      <c r="DN98" s="87">
        <v>3.4000543587855127E-2</v>
      </c>
      <c r="DO98" s="87">
        <v>2.9870981849989067E-2</v>
      </c>
      <c r="DP98" s="87">
        <v>2.6024474154073881E-2</v>
      </c>
      <c r="DQ98" s="87">
        <v>2.4737344794651353E-2</v>
      </c>
      <c r="DR98" s="87">
        <v>2.3676892288766349E-2</v>
      </c>
      <c r="DS98" s="87">
        <v>2.4088575429134534E-2</v>
      </c>
      <c r="DT98" s="87">
        <v>2.2619909658287616E-2</v>
      </c>
      <c r="DU98" s="87">
        <v>2.0788752245168022E-2</v>
      </c>
      <c r="DV98" s="87">
        <v>1.7903907707580824E-2</v>
      </c>
      <c r="DW98" s="87">
        <v>1.6464064832586906E-2</v>
      </c>
      <c r="DX98" s="87">
        <v>1.4946322541130097E-2</v>
      </c>
      <c r="DY98" s="87">
        <v>1.5897954157501754E-2</v>
      </c>
      <c r="DZ98" s="87">
        <v>1.5050663501081104E-2</v>
      </c>
      <c r="EA98" s="87">
        <v>1.5933412604042838E-2</v>
      </c>
      <c r="EB98" s="87">
        <v>1.6400261453443525E-2</v>
      </c>
      <c r="EC98" s="87">
        <v>1.5099263677882438E-2</v>
      </c>
      <c r="ED98" s="87">
        <v>1.5377194021766634E-2</v>
      </c>
      <c r="EE98" s="87">
        <v>1.548719247162088E-2</v>
      </c>
      <c r="EF98" s="87">
        <v>1.606703307819405E-2</v>
      </c>
      <c r="EG98" s="27">
        <v>1.4999999999999999E-2</v>
      </c>
    </row>
    <row r="99" spans="2:137" ht="15" customHeight="1">
      <c r="B99" s="20"/>
      <c r="C99" s="5"/>
      <c r="D99" s="5"/>
      <c r="E99" s="5"/>
      <c r="F99" s="5"/>
      <c r="G99" s="5"/>
      <c r="H99" s="5"/>
      <c r="I99" s="5"/>
      <c r="J99" s="5"/>
      <c r="K99" s="5"/>
      <c r="L99" s="5"/>
      <c r="M99" s="5"/>
      <c r="N99" s="5"/>
      <c r="O99" s="213"/>
      <c r="P99" s="5"/>
      <c r="Q99" s="91"/>
      <c r="R99" s="5"/>
      <c r="S99" s="21"/>
      <c r="T99" s="428" t="s">
        <v>471</v>
      </c>
      <c r="U99" s="87">
        <v>5.1981252662974042E-2</v>
      </c>
      <c r="V99" s="87">
        <v>5.7170950976260779E-2</v>
      </c>
      <c r="W99" s="87">
        <v>5.8586139716114698E-2</v>
      </c>
      <c r="X99" s="87">
        <v>5.4083885209713092E-2</v>
      </c>
      <c r="Y99" s="87">
        <v>5.4206120488541232E-2</v>
      </c>
      <c r="Z99" s="87">
        <v>5.3717878622197859E-2</v>
      </c>
      <c r="AA99" s="87">
        <v>5.4158607350096775E-2</v>
      </c>
      <c r="AB99" s="87">
        <v>4.7788093937738939E-2</v>
      </c>
      <c r="AC99" s="87">
        <v>3.9025703135513387E-2</v>
      </c>
      <c r="AD99" s="87">
        <v>4.1811846689895377E-2</v>
      </c>
      <c r="AE99" s="87">
        <v>3.8890363684629774E-2</v>
      </c>
      <c r="AF99" s="87">
        <v>3.419593345656189E-2</v>
      </c>
      <c r="AG99" s="87">
        <v>4.4012420683137446E-2</v>
      </c>
      <c r="AH99" s="87">
        <v>3.8400212596332681E-2</v>
      </c>
      <c r="AI99" s="87">
        <v>3.0366767451031822E-2</v>
      </c>
      <c r="AJ99" s="87">
        <v>2.905759162303671E-2</v>
      </c>
      <c r="AK99" s="87">
        <v>2.7076282218172289E-2</v>
      </c>
      <c r="AL99" s="87">
        <v>2.2700739395511739E-2</v>
      </c>
      <c r="AM99" s="87">
        <v>2.1887287024901763E-2</v>
      </c>
      <c r="AN99" s="87">
        <v>2.1631482929371934E-2</v>
      </c>
      <c r="AO99" s="87">
        <v>2.0852221214868568E-2</v>
      </c>
      <c r="AP99" s="87">
        <v>1.6979675842552156E-2</v>
      </c>
      <c r="AQ99" s="87">
        <v>1.3670627315701969E-2</v>
      </c>
      <c r="AR99" s="87">
        <v>7.5322354142730646E-3</v>
      </c>
      <c r="AS99" s="87">
        <v>-4.7846889952152232E-3</v>
      </c>
      <c r="AT99" s="87">
        <v>-1.4587332053742774E-2</v>
      </c>
      <c r="AU99" s="87">
        <v>-1.7351365144169316E-2</v>
      </c>
      <c r="AV99" s="87">
        <v>-1.8061561943525876E-2</v>
      </c>
      <c r="AW99" s="87">
        <v>-1.9771863117870752E-2</v>
      </c>
      <c r="AX99" s="87">
        <v>-2.2577371892440329E-2</v>
      </c>
      <c r="AY99" s="87">
        <v>-2.5009619084263177E-2</v>
      </c>
      <c r="AZ99" s="87">
        <v>-2.8061224489795918E-2</v>
      </c>
      <c r="BA99" s="87">
        <v>-3.1210352702359834E-2</v>
      </c>
      <c r="BB99" s="87">
        <v>-2.8332911712623296E-2</v>
      </c>
      <c r="BC99" s="87">
        <v>-2.6594403831610818E-2</v>
      </c>
      <c r="BD99" s="87">
        <v>-2.3314749113025963E-2</v>
      </c>
      <c r="BE99" s="87">
        <v>-1.2733887733887821E-2</v>
      </c>
      <c r="BF99" s="87">
        <v>-6.2329567588625739E-3</v>
      </c>
      <c r="BG99" s="87">
        <v>4.8039470267462105E-3</v>
      </c>
      <c r="BH99" s="87">
        <v>6.8652849740932055E-3</v>
      </c>
      <c r="BI99" s="87">
        <v>1.0861132660977473E-2</v>
      </c>
      <c r="BJ99" s="87">
        <v>1.6610433428497214E-2</v>
      </c>
      <c r="BK99" s="87">
        <v>1.9073927913706917E-2</v>
      </c>
      <c r="BL99" s="87">
        <v>2.1391076115485505E-2</v>
      </c>
      <c r="BM99" s="87">
        <v>2.1608171817705604E-2</v>
      </c>
      <c r="BN99" s="87">
        <v>3.0070294194220134E-2</v>
      </c>
      <c r="BO99" s="87">
        <v>3.1852906901463196E-2</v>
      </c>
      <c r="BP99" s="87">
        <v>3.2174364296834547E-2</v>
      </c>
      <c r="BQ99" s="87">
        <v>3.1060805475125065E-2</v>
      </c>
      <c r="BR99" s="87">
        <v>3.3973605122174309E-2</v>
      </c>
      <c r="BS99" s="87">
        <v>3.1528621268897765E-2</v>
      </c>
      <c r="BT99" s="87">
        <v>3.7951884729190789E-2</v>
      </c>
      <c r="BU99" s="87">
        <v>3.2744947556919958E-2</v>
      </c>
      <c r="BV99" s="87">
        <v>3.1912177687005362E-2</v>
      </c>
      <c r="BW99" s="87">
        <v>3.4335871950432306E-2</v>
      </c>
      <c r="BX99" s="87">
        <v>3.6618270589746885E-2</v>
      </c>
      <c r="BY99" s="87">
        <v>3.9866683758492526E-2</v>
      </c>
      <c r="BZ99" s="87">
        <v>3.0708959939340415E-2</v>
      </c>
      <c r="CA99" s="87">
        <v>3.1497051072907546E-2</v>
      </c>
      <c r="CB99" s="87">
        <v>3.3810960281548487E-2</v>
      </c>
      <c r="CC99" s="87">
        <v>3.8039315802910478E-2</v>
      </c>
      <c r="CD99" s="87">
        <v>3.5890307089599512E-2</v>
      </c>
      <c r="CE99" s="87">
        <v>3.5450331955405326E-2</v>
      </c>
      <c r="CF99" s="87">
        <v>3.061477441745172E-2</v>
      </c>
      <c r="CG99" s="87">
        <v>3.5174634629675475E-2</v>
      </c>
      <c r="CH99" s="87">
        <v>3.8594755071746714E-2</v>
      </c>
      <c r="CI99" s="87">
        <v>3.8687133408211657E-2</v>
      </c>
      <c r="CJ99" s="87">
        <v>3.966286564204264E-2</v>
      </c>
      <c r="CK99" s="87">
        <v>4.154339250493088E-2</v>
      </c>
      <c r="CL99" s="87">
        <v>4.6714075527219255E-2</v>
      </c>
      <c r="CM99" s="87">
        <v>5.1581508515815055E-2</v>
      </c>
      <c r="CN99" s="87">
        <v>4.8753799392097293E-2</v>
      </c>
      <c r="CO99" s="87">
        <v>4.4269552385636984E-2</v>
      </c>
      <c r="CP99" s="87">
        <v>4.7212394778577443E-2</v>
      </c>
      <c r="CQ99" s="87">
        <v>4.6576336801354944E-2</v>
      </c>
      <c r="CR99" s="87">
        <v>4.9188214070956075E-2</v>
      </c>
      <c r="CS99" s="87">
        <v>4.8935151950227442E-2</v>
      </c>
      <c r="CT99" s="87">
        <v>4.9309194854692685E-2</v>
      </c>
      <c r="CU99" s="87">
        <v>5.1063318514958551E-2</v>
      </c>
      <c r="CV99" s="87">
        <v>4.7806390081068226E-2</v>
      </c>
      <c r="CW99" s="87">
        <v>4.7106166410226143E-2</v>
      </c>
      <c r="CX99" s="87">
        <v>4.5449221037835247E-2</v>
      </c>
      <c r="CY99" s="87">
        <v>4.4192503470615513E-2</v>
      </c>
      <c r="CZ99" s="87">
        <v>4.4168792024113168E-2</v>
      </c>
      <c r="DA99" s="87">
        <v>4.7103155911446065E-2</v>
      </c>
      <c r="DB99" s="87">
        <v>4.7879776328052216E-2</v>
      </c>
      <c r="DC99" s="87">
        <v>4.831811351288863E-2</v>
      </c>
      <c r="DD99" s="87">
        <v>4.5735900962861051E-2</v>
      </c>
      <c r="DE99" s="87">
        <v>4.5169385194479189E-2</v>
      </c>
      <c r="DF99" s="87">
        <v>4.5175936435868279E-2</v>
      </c>
      <c r="DG99" s="87">
        <v>4.5267489711934186E-2</v>
      </c>
      <c r="DH99" s="87">
        <v>4.3690977358061191E-2</v>
      </c>
      <c r="DI99" s="87">
        <v>4.1482988583700607E-2</v>
      </c>
      <c r="DJ99" s="87">
        <v>4.392156862745103E-2</v>
      </c>
      <c r="DK99" s="87">
        <v>4.1103478838909843E-2</v>
      </c>
      <c r="DL99" s="87">
        <v>4.3743754857333159E-2</v>
      </c>
      <c r="DM99" s="87">
        <v>4.3859649122807015E-2</v>
      </c>
      <c r="DN99" s="87">
        <v>4.3023902167871088E-2</v>
      </c>
      <c r="DO99" s="87">
        <v>4.1570184143786576E-2</v>
      </c>
      <c r="DP99" s="87">
        <v>4.2420256494574204E-2</v>
      </c>
      <c r="DQ99" s="87">
        <v>4.4090363418094615E-2</v>
      </c>
      <c r="DR99" s="87">
        <v>4.5178105994787165E-2</v>
      </c>
      <c r="DS99" s="87">
        <v>4.790026246719168E-2</v>
      </c>
      <c r="DT99" s="87">
        <v>4.7421781314728011E-2</v>
      </c>
      <c r="DU99" s="87">
        <v>4.666811373996093E-2</v>
      </c>
      <c r="DV99" s="87">
        <v>4.8728131372759442E-2</v>
      </c>
      <c r="DW99" s="87">
        <v>4.8738959242311322E-2</v>
      </c>
      <c r="DX99" s="87">
        <v>4.7335389852143389E-2</v>
      </c>
      <c r="DY99" s="87">
        <v>4.6649429002370124E-2</v>
      </c>
      <c r="DZ99" s="87">
        <v>4.2848006821573151E-2</v>
      </c>
      <c r="EA99" s="87">
        <v>4.2240101630319687E-2</v>
      </c>
      <c r="EB99" s="87">
        <v>3.9642481598317611E-2</v>
      </c>
      <c r="EC99" s="87">
        <v>3.7942928817811174E-2</v>
      </c>
      <c r="ED99" s="87">
        <v>3.8549459684123051E-2</v>
      </c>
      <c r="EE99" s="87">
        <v>3.9866416197036035E-2</v>
      </c>
      <c r="EF99" s="87">
        <v>3.2160699417152466E-2</v>
      </c>
      <c r="EG99" s="27">
        <v>0.03</v>
      </c>
    </row>
    <row r="100" spans="2:137" ht="16" customHeight="1">
      <c r="B100" s="20"/>
      <c r="C100" s="5"/>
      <c r="D100" s="5"/>
      <c r="E100" s="5"/>
      <c r="F100" s="5"/>
      <c r="G100" s="5"/>
      <c r="H100" s="5"/>
      <c r="I100" s="5"/>
      <c r="J100" s="5"/>
      <c r="K100" s="5"/>
      <c r="L100" s="5"/>
      <c r="M100" s="5"/>
      <c r="N100" s="5"/>
      <c r="O100" s="213"/>
      <c r="P100" s="5"/>
      <c r="Q100" s="91"/>
      <c r="R100" s="5"/>
      <c r="S100" s="21"/>
      <c r="T100"/>
    </row>
    <row r="101" spans="2:137" ht="16" customHeight="1">
      <c r="B101" s="20"/>
      <c r="C101" s="5"/>
      <c r="D101" s="5"/>
      <c r="E101" s="5"/>
      <c r="F101" s="5"/>
      <c r="G101" s="5"/>
      <c r="H101" s="5"/>
      <c r="I101" s="5"/>
      <c r="J101" s="5"/>
      <c r="K101" s="5"/>
      <c r="L101" s="5"/>
      <c r="M101" s="5"/>
      <c r="N101" s="5"/>
      <c r="O101" s="213"/>
      <c r="P101" s="5"/>
      <c r="Q101" s="91"/>
      <c r="R101" s="5"/>
      <c r="S101" s="21"/>
      <c r="T101"/>
      <c r="U101" s="430"/>
      <c r="V101" s="430"/>
      <c r="W101" s="430"/>
      <c r="X101" s="430"/>
      <c r="Y101" s="430" t="s">
        <v>231</v>
      </c>
      <c r="Z101" s="430" t="s">
        <v>232</v>
      </c>
    </row>
    <row r="102" spans="2:137" ht="16" customHeight="1">
      <c r="B102" s="20"/>
      <c r="C102" s="5"/>
      <c r="D102" s="5"/>
      <c r="E102" s="5"/>
      <c r="F102" s="5"/>
      <c r="G102" s="5"/>
      <c r="H102" s="5"/>
      <c r="I102" s="5"/>
      <c r="J102" s="5"/>
      <c r="K102" s="5"/>
      <c r="L102" s="5"/>
      <c r="M102" s="5"/>
      <c r="N102" s="5"/>
      <c r="O102" s="213"/>
      <c r="P102" s="5"/>
      <c r="Q102" s="91"/>
      <c r="R102" s="5"/>
      <c r="S102" s="21"/>
      <c r="T102"/>
      <c r="U102" t="s">
        <v>476</v>
      </c>
      <c r="Y102" s="27">
        <v>1.6E-2</v>
      </c>
      <c r="Z102" s="27">
        <v>3.2000000000000001E-2</v>
      </c>
    </row>
    <row r="103" spans="2:137" ht="16" customHeight="1">
      <c r="B103" s="20"/>
      <c r="C103" s="5"/>
      <c r="D103" s="5"/>
      <c r="E103" s="5"/>
      <c r="F103" s="5"/>
      <c r="G103" s="5"/>
      <c r="H103" s="5"/>
      <c r="I103" s="5"/>
      <c r="J103" s="5"/>
      <c r="K103" s="5"/>
      <c r="L103" s="5"/>
      <c r="M103" s="5"/>
      <c r="N103" s="5"/>
      <c r="O103" s="213"/>
      <c r="P103" s="5"/>
      <c r="Q103" s="91"/>
      <c r="R103" s="5"/>
      <c r="S103" s="21"/>
      <c r="T103"/>
      <c r="U103" t="s">
        <v>477</v>
      </c>
      <c r="Y103" s="27">
        <v>1.2999999999999999E-2</v>
      </c>
      <c r="Z103" s="27">
        <v>0.123</v>
      </c>
    </row>
    <row r="104" spans="2:137" ht="16" customHeight="1">
      <c r="B104" s="20"/>
      <c r="C104" s="5"/>
      <c r="D104" s="5"/>
      <c r="E104" s="5"/>
      <c r="F104" s="5"/>
      <c r="G104" s="5"/>
      <c r="H104" s="5"/>
      <c r="I104" s="5"/>
      <c r="J104" s="5"/>
      <c r="K104" s="5"/>
      <c r="L104" s="5"/>
      <c r="M104" s="5"/>
      <c r="N104" s="5"/>
      <c r="O104" s="213"/>
      <c r="P104" s="5"/>
      <c r="Q104" s="91"/>
      <c r="R104" s="5"/>
      <c r="S104" s="21"/>
      <c r="T104"/>
      <c r="U104" t="s">
        <v>478</v>
      </c>
      <c r="Y104" s="27">
        <v>-3.3000000000000002E-2</v>
      </c>
      <c r="Z104" s="27">
        <v>-5.2999999999999999E-2</v>
      </c>
    </row>
    <row r="105" spans="2:137" ht="16" customHeight="1">
      <c r="B105" s="20"/>
      <c r="C105" s="5"/>
      <c r="D105" s="5"/>
      <c r="E105" s="5"/>
      <c r="F105" s="5"/>
      <c r="G105" s="5"/>
      <c r="H105" s="5"/>
      <c r="I105" s="5"/>
      <c r="J105" s="5"/>
      <c r="K105" s="5"/>
      <c r="L105" s="5"/>
      <c r="M105" s="5"/>
      <c r="N105" s="5"/>
      <c r="O105" s="213"/>
      <c r="P105" s="5"/>
      <c r="Q105" s="91"/>
      <c r="R105" s="5"/>
      <c r="S105" s="21"/>
      <c r="T105"/>
      <c r="U105" t="s">
        <v>479</v>
      </c>
      <c r="Y105" s="27">
        <v>1.6E-2</v>
      </c>
      <c r="Z105" s="27">
        <v>4.3999999999999997E-2</v>
      </c>
    </row>
    <row r="106" spans="2:137" ht="16" customHeight="1">
      <c r="B106" s="20"/>
      <c r="C106" s="5"/>
      <c r="D106" s="5"/>
      <c r="E106" s="5"/>
      <c r="F106" s="5"/>
      <c r="G106" s="5"/>
      <c r="H106" s="5"/>
      <c r="I106" s="5"/>
      <c r="J106" s="5"/>
      <c r="K106" s="5"/>
      <c r="L106" s="5"/>
      <c r="M106" s="5"/>
      <c r="N106" s="5"/>
      <c r="O106" s="213"/>
      <c r="P106" s="5"/>
      <c r="Q106" s="91"/>
      <c r="R106" s="5"/>
      <c r="S106" s="21"/>
      <c r="T106"/>
      <c r="U106" t="s">
        <v>480</v>
      </c>
      <c r="Y106" s="27">
        <v>0.01</v>
      </c>
      <c r="Z106" s="27">
        <v>1.2E-2</v>
      </c>
    </row>
    <row r="107" spans="2:137" ht="16" customHeight="1">
      <c r="B107" s="20"/>
      <c r="C107" s="5"/>
      <c r="D107" s="5"/>
      <c r="E107" s="5"/>
      <c r="F107" s="5"/>
      <c r="G107" s="5"/>
      <c r="H107" s="5"/>
      <c r="I107" s="5"/>
      <c r="J107" s="5"/>
      <c r="K107" s="5"/>
      <c r="L107" s="5"/>
      <c r="M107" s="5"/>
      <c r="N107" s="5"/>
      <c r="O107" s="213"/>
      <c r="P107" s="5"/>
      <c r="Q107" s="91"/>
      <c r="R107" s="5"/>
      <c r="S107" s="21"/>
      <c r="T107"/>
      <c r="U107" t="s">
        <v>481</v>
      </c>
      <c r="Y107" s="27">
        <v>3.4000000000000002E-2</v>
      </c>
      <c r="Z107" s="27">
        <v>2.4E-2</v>
      </c>
    </row>
    <row r="108" spans="2:137" ht="16" customHeight="1">
      <c r="B108" s="20"/>
      <c r="C108" s="5"/>
      <c r="D108" s="5"/>
      <c r="E108" s="5"/>
      <c r="F108" s="5"/>
      <c r="G108" s="5"/>
      <c r="H108" s="5"/>
      <c r="I108" s="5"/>
      <c r="J108" s="5"/>
      <c r="K108" s="5"/>
      <c r="L108" s="5"/>
      <c r="M108" s="5"/>
      <c r="N108" s="5"/>
      <c r="O108" s="213"/>
      <c r="P108" s="5"/>
      <c r="Q108" s="91"/>
      <c r="R108" s="5"/>
      <c r="S108" s="21"/>
      <c r="T108"/>
      <c r="U108" t="s">
        <v>482</v>
      </c>
      <c r="Y108" s="27">
        <v>1.6E-2</v>
      </c>
      <c r="Z108" s="27">
        <v>4.2000000000000003E-2</v>
      </c>
    </row>
    <row r="109" spans="2:137" ht="16" customHeight="1">
      <c r="B109" s="20"/>
      <c r="C109" s="5"/>
      <c r="D109" s="5"/>
      <c r="E109" s="5"/>
      <c r="F109" s="5"/>
      <c r="G109" s="5"/>
      <c r="H109" s="5"/>
      <c r="I109" s="5"/>
      <c r="J109" s="5"/>
      <c r="K109" s="5"/>
      <c r="L109" s="5"/>
      <c r="M109" s="5"/>
      <c r="N109" s="5"/>
      <c r="O109" s="213"/>
      <c r="P109" s="5"/>
      <c r="Q109" s="91"/>
      <c r="R109" s="5"/>
      <c r="S109" s="21"/>
      <c r="T109"/>
      <c r="U109" t="s">
        <v>483</v>
      </c>
      <c r="Y109" s="27">
        <v>3.9E-2</v>
      </c>
      <c r="Z109" s="27">
        <v>2.4E-2</v>
      </c>
    </row>
    <row r="110" spans="2:137" ht="16" customHeight="1">
      <c r="B110" s="20"/>
      <c r="C110" s="5"/>
      <c r="D110" s="5"/>
      <c r="E110" s="5"/>
      <c r="F110" s="5"/>
      <c r="G110" s="5"/>
      <c r="H110" s="5"/>
      <c r="I110" s="5"/>
      <c r="J110" s="5"/>
      <c r="K110" s="5"/>
      <c r="L110" s="5"/>
      <c r="M110" s="5"/>
      <c r="N110" s="5"/>
      <c r="O110" s="213"/>
      <c r="P110" s="5"/>
      <c r="Q110" s="91"/>
      <c r="R110" s="5"/>
      <c r="S110" s="21"/>
      <c r="T110"/>
      <c r="U110" t="s">
        <v>484</v>
      </c>
      <c r="Y110" s="27">
        <v>3.9E-2</v>
      </c>
      <c r="Z110" s="27">
        <v>3.7999999999999999E-2</v>
      </c>
    </row>
    <row r="111" spans="2:137" ht="16" customHeight="1">
      <c r="B111" s="20"/>
      <c r="C111" s="5"/>
      <c r="D111" s="5"/>
      <c r="E111" s="5"/>
      <c r="F111" s="5"/>
      <c r="G111" s="5"/>
      <c r="H111" s="5"/>
      <c r="I111" s="5"/>
      <c r="J111" s="5"/>
      <c r="K111" s="5"/>
      <c r="L111" s="5"/>
      <c r="M111" s="5"/>
      <c r="N111" s="5"/>
      <c r="O111" s="213"/>
      <c r="P111" s="5"/>
      <c r="Q111" s="91"/>
      <c r="R111" s="5"/>
      <c r="S111" s="21"/>
      <c r="T111"/>
      <c r="U111" t="s">
        <v>485</v>
      </c>
      <c r="Y111" s="27">
        <v>1.7000000000000001E-2</v>
      </c>
      <c r="Z111" s="27">
        <v>3.1E-2</v>
      </c>
    </row>
    <row r="112" spans="2:137" ht="16" customHeight="1">
      <c r="B112" s="20"/>
      <c r="C112" s="5"/>
      <c r="D112" s="5" t="s">
        <v>500</v>
      </c>
      <c r="E112" s="5"/>
      <c r="F112" s="5"/>
      <c r="G112" s="5"/>
      <c r="H112" s="5"/>
      <c r="I112" s="5"/>
      <c r="J112" s="5"/>
      <c r="K112" s="5"/>
      <c r="L112" s="5"/>
      <c r="M112" s="5"/>
      <c r="N112" s="5"/>
      <c r="O112" s="213"/>
      <c r="P112" s="5"/>
      <c r="Q112" s="91"/>
      <c r="R112" s="5"/>
      <c r="S112" s="21"/>
      <c r="T112"/>
      <c r="U112" t="s">
        <v>486</v>
      </c>
      <c r="Y112" s="27">
        <v>2.1000000000000001E-2</v>
      </c>
      <c r="Z112" s="27">
        <v>1.6E-2</v>
      </c>
    </row>
    <row r="113" spans="2:20" ht="11" customHeight="1">
      <c r="B113" s="20"/>
      <c r="C113" s="5"/>
      <c r="D113" s="5"/>
      <c r="E113" s="5"/>
      <c r="F113" s="5"/>
      <c r="G113" s="5"/>
      <c r="H113" s="5"/>
      <c r="I113" s="5"/>
      <c r="J113" s="5"/>
      <c r="K113" s="5"/>
      <c r="L113" s="5"/>
      <c r="M113" s="5"/>
      <c r="N113" s="5"/>
      <c r="O113" s="213"/>
      <c r="P113" s="5"/>
      <c r="Q113" s="91"/>
      <c r="R113" s="5"/>
      <c r="S113" s="21"/>
      <c r="T113"/>
    </row>
    <row r="114" spans="2:20" ht="11" customHeight="1">
      <c r="B114" s="20"/>
      <c r="C114" s="5"/>
      <c r="D114" s="5"/>
      <c r="E114" s="5"/>
      <c r="F114" s="5"/>
      <c r="G114" s="5"/>
      <c r="H114" s="5"/>
      <c r="I114" s="5"/>
      <c r="J114" s="5"/>
      <c r="K114" s="5"/>
      <c r="L114" s="5"/>
      <c r="M114" s="5"/>
      <c r="N114" s="5"/>
      <c r="O114" s="213"/>
      <c r="P114" s="5"/>
      <c r="Q114" s="91"/>
      <c r="R114" s="5"/>
      <c r="S114" s="21"/>
      <c r="T114"/>
    </row>
    <row r="115" spans="2:20" ht="18" customHeight="1">
      <c r="B115" s="20"/>
      <c r="C115" s="5"/>
      <c r="D115" s="5"/>
      <c r="E115" s="246" t="s">
        <v>498</v>
      </c>
      <c r="F115" s="5"/>
      <c r="G115" s="5"/>
      <c r="H115" s="5"/>
      <c r="I115" s="5"/>
      <c r="J115" s="5"/>
      <c r="K115" s="5"/>
      <c r="L115" s="5"/>
      <c r="M115" s="5"/>
      <c r="N115" s="5"/>
      <c r="O115" s="213"/>
      <c r="P115" s="5"/>
      <c r="Q115" s="91"/>
      <c r="R115" s="5"/>
      <c r="S115" s="21"/>
      <c r="T115"/>
    </row>
    <row r="116" spans="2:20" ht="16" customHeight="1">
      <c r="B116" s="20"/>
      <c r="C116" s="5"/>
      <c r="D116" s="5"/>
      <c r="E116" s="5"/>
      <c r="F116" s="5"/>
      <c r="G116" s="5"/>
      <c r="H116" s="5"/>
      <c r="I116" s="5"/>
      <c r="J116" s="5"/>
      <c r="K116" s="5"/>
      <c r="L116" s="5"/>
      <c r="M116" s="5"/>
      <c r="N116" s="5"/>
      <c r="O116" s="213"/>
      <c r="P116" s="5"/>
      <c r="Q116" s="91"/>
      <c r="R116" s="5"/>
      <c r="S116" s="21"/>
      <c r="T116"/>
    </row>
    <row r="117" spans="2:20" ht="19" customHeight="1">
      <c r="B117" s="20"/>
      <c r="C117" s="94" t="s">
        <v>487</v>
      </c>
      <c r="D117" s="5"/>
      <c r="E117" s="5"/>
      <c r="F117" s="5"/>
      <c r="G117" s="5"/>
      <c r="H117" s="5"/>
      <c r="I117" s="5"/>
      <c r="J117" s="5"/>
      <c r="K117" s="5"/>
      <c r="L117" s="5"/>
      <c r="M117" s="5"/>
      <c r="N117" s="5"/>
      <c r="O117" s="213"/>
      <c r="P117" s="5"/>
      <c r="Q117" s="91"/>
      <c r="R117" s="5"/>
      <c r="S117" s="21"/>
      <c r="T117"/>
    </row>
    <row r="118" spans="2:20" ht="20" customHeight="1">
      <c r="B118" s="20"/>
      <c r="C118" s="94" t="s">
        <v>488</v>
      </c>
      <c r="D118" s="5"/>
      <c r="E118" s="5"/>
      <c r="F118" s="5"/>
      <c r="G118" s="5"/>
      <c r="H118" s="5"/>
      <c r="I118" s="5"/>
      <c r="J118" s="5"/>
      <c r="K118" s="5"/>
      <c r="L118" s="5"/>
      <c r="M118" s="5"/>
      <c r="N118" s="5"/>
      <c r="O118" s="213"/>
      <c r="P118" s="5"/>
      <c r="Q118" s="91"/>
      <c r="R118" s="5"/>
      <c r="S118" s="21"/>
      <c r="T118"/>
    </row>
    <row r="119" spans="2:20" ht="20" customHeight="1">
      <c r="B119" s="20"/>
      <c r="C119" s="94" t="s">
        <v>489</v>
      </c>
      <c r="D119" s="5"/>
      <c r="E119" s="5"/>
      <c r="F119" s="5"/>
      <c r="G119" s="5"/>
      <c r="H119" s="5"/>
      <c r="I119" s="5"/>
      <c r="J119" s="5"/>
      <c r="K119" s="5"/>
      <c r="L119" s="5"/>
      <c r="M119" s="5"/>
      <c r="N119" s="5"/>
      <c r="O119" s="213"/>
      <c r="P119" s="5"/>
      <c r="Q119" s="91"/>
      <c r="R119" s="5"/>
      <c r="S119" s="21"/>
      <c r="T119"/>
    </row>
    <row r="120" spans="2:20" ht="20" customHeight="1">
      <c r="B120" s="20"/>
      <c r="C120" s="94" t="s">
        <v>490</v>
      </c>
      <c r="D120" s="5"/>
      <c r="E120" s="5"/>
      <c r="F120" s="5"/>
      <c r="G120" s="5"/>
      <c r="H120" s="5"/>
      <c r="I120" s="5"/>
      <c r="J120" s="5"/>
      <c r="K120" s="5"/>
      <c r="L120" s="5"/>
      <c r="M120" s="5"/>
      <c r="N120" s="5"/>
      <c r="O120" s="213"/>
      <c r="P120" s="5"/>
      <c r="Q120" s="91"/>
      <c r="R120" s="5"/>
      <c r="S120" s="21"/>
      <c r="T120"/>
    </row>
    <row r="121" spans="2:20" ht="20" customHeight="1">
      <c r="B121" s="20"/>
      <c r="C121" s="94" t="s">
        <v>491</v>
      </c>
      <c r="D121" s="5"/>
      <c r="E121" s="5"/>
      <c r="F121" s="5"/>
      <c r="G121" s="5"/>
      <c r="H121" s="5"/>
      <c r="I121" s="5"/>
      <c r="J121" s="5"/>
      <c r="K121" s="5"/>
      <c r="L121" s="5"/>
      <c r="M121" s="5"/>
      <c r="N121" s="5"/>
      <c r="O121" s="213"/>
      <c r="P121" s="5"/>
      <c r="Q121" s="91"/>
      <c r="R121" s="5"/>
      <c r="S121" s="21"/>
      <c r="T121"/>
    </row>
    <row r="122" spans="2:20" ht="20" customHeight="1">
      <c r="B122" s="20"/>
      <c r="C122" s="94" t="s">
        <v>492</v>
      </c>
      <c r="D122" s="5"/>
      <c r="E122" s="5"/>
      <c r="F122" s="5"/>
      <c r="G122" s="5"/>
      <c r="H122" s="5"/>
      <c r="I122" s="5"/>
      <c r="J122" s="5"/>
      <c r="K122" s="5"/>
      <c r="L122" s="5"/>
      <c r="M122" s="5"/>
      <c r="N122" s="5"/>
      <c r="O122" s="213"/>
      <c r="P122" s="5"/>
      <c r="Q122" s="91"/>
      <c r="R122" s="5"/>
      <c r="S122" s="21"/>
      <c r="T122"/>
    </row>
    <row r="123" spans="2:20" ht="20" customHeight="1">
      <c r="B123" s="20"/>
      <c r="C123" s="94" t="s">
        <v>493</v>
      </c>
      <c r="D123" s="5"/>
      <c r="E123" s="5"/>
      <c r="F123" s="5"/>
      <c r="G123" s="5"/>
      <c r="H123" s="5"/>
      <c r="I123" s="5"/>
      <c r="J123" s="5"/>
      <c r="K123" s="5"/>
      <c r="L123" s="5"/>
      <c r="M123" s="5"/>
      <c r="N123" s="5"/>
      <c r="O123" s="213"/>
      <c r="P123" s="5"/>
      <c r="Q123" s="91"/>
      <c r="R123" s="5"/>
      <c r="S123" s="21"/>
      <c r="T123"/>
    </row>
    <row r="124" spans="2:20" ht="20" customHeight="1">
      <c r="B124" s="20"/>
      <c r="C124" s="94" t="s">
        <v>494</v>
      </c>
      <c r="D124" s="5"/>
      <c r="E124" s="5"/>
      <c r="F124" s="5"/>
      <c r="G124" s="5"/>
      <c r="H124" s="5"/>
      <c r="I124" s="5"/>
      <c r="J124" s="5"/>
      <c r="K124" s="5"/>
      <c r="L124" s="5"/>
      <c r="M124" s="5"/>
      <c r="N124" s="5"/>
      <c r="O124" s="213"/>
      <c r="P124" s="5"/>
      <c r="Q124" s="91"/>
      <c r="R124" s="5"/>
      <c r="S124" s="21"/>
      <c r="T124"/>
    </row>
    <row r="125" spans="2:20" ht="20" customHeight="1">
      <c r="B125" s="20"/>
      <c r="C125" s="94" t="s">
        <v>495</v>
      </c>
      <c r="D125" s="5"/>
      <c r="E125" s="5"/>
      <c r="F125" s="5"/>
      <c r="G125" s="5"/>
      <c r="H125" s="5"/>
      <c r="I125" s="5"/>
      <c r="J125" s="5"/>
      <c r="K125" s="5"/>
      <c r="L125" s="5"/>
      <c r="M125" s="5"/>
      <c r="N125" s="5"/>
      <c r="O125" s="213"/>
      <c r="P125" s="5"/>
      <c r="Q125" s="91"/>
      <c r="R125" s="5"/>
      <c r="S125" s="21"/>
      <c r="T125"/>
    </row>
    <row r="126" spans="2:20" ht="20" customHeight="1">
      <c r="B126" s="20"/>
      <c r="C126" s="94" t="s">
        <v>496</v>
      </c>
      <c r="D126" s="5"/>
      <c r="E126" s="5"/>
      <c r="F126" s="5"/>
      <c r="G126" s="5"/>
      <c r="H126" s="5"/>
      <c r="I126" s="5"/>
      <c r="J126" s="5"/>
      <c r="K126" s="5"/>
      <c r="L126" s="5"/>
      <c r="M126" s="5"/>
      <c r="N126" s="5"/>
      <c r="O126" s="213"/>
      <c r="P126" s="5"/>
      <c r="Q126" s="91"/>
      <c r="R126" s="5"/>
      <c r="S126" s="21"/>
      <c r="T126"/>
    </row>
    <row r="127" spans="2:20" ht="20" customHeight="1">
      <c r="B127" s="20"/>
      <c r="C127" s="94" t="s">
        <v>497</v>
      </c>
      <c r="D127" s="5"/>
      <c r="E127" s="5"/>
      <c r="F127" s="5"/>
      <c r="G127" s="5"/>
      <c r="H127" s="5"/>
      <c r="I127" s="5"/>
      <c r="J127" s="5"/>
      <c r="K127" s="5"/>
      <c r="L127" s="5"/>
      <c r="M127" s="5"/>
      <c r="N127" s="5"/>
      <c r="O127" s="213"/>
      <c r="P127" s="5"/>
      <c r="Q127" s="91"/>
      <c r="R127" s="5"/>
      <c r="S127" s="21"/>
      <c r="T127"/>
    </row>
    <row r="128" spans="2:20" ht="19" customHeight="1">
      <c r="B128" s="20"/>
      <c r="C128" s="5"/>
      <c r="D128" s="5"/>
      <c r="E128" s="5"/>
      <c r="F128" s="5"/>
      <c r="G128" s="5"/>
      <c r="H128" s="5"/>
      <c r="I128" s="5"/>
      <c r="J128" s="5"/>
      <c r="K128" s="5"/>
      <c r="L128" s="5"/>
      <c r="M128" s="5"/>
      <c r="N128" s="5"/>
      <c r="O128" s="213"/>
      <c r="P128" s="5"/>
      <c r="Q128" s="91"/>
      <c r="R128" s="5"/>
      <c r="S128" s="21"/>
      <c r="T128"/>
    </row>
    <row r="129" spans="1:58" ht="16" customHeight="1">
      <c r="B129" s="20"/>
      <c r="C129" s="5" t="s">
        <v>499</v>
      </c>
      <c r="D129" s="5"/>
      <c r="E129" s="5"/>
      <c r="F129" s="5"/>
      <c r="G129" s="5"/>
      <c r="H129" s="5"/>
      <c r="I129" s="5"/>
      <c r="J129" s="5"/>
      <c r="K129" s="5"/>
      <c r="L129" s="5"/>
      <c r="M129" s="5"/>
      <c r="N129" s="5"/>
      <c r="O129" s="213"/>
      <c r="P129" s="5"/>
      <c r="Q129" s="91"/>
      <c r="R129" s="5"/>
      <c r="S129" s="21"/>
      <c r="T129"/>
    </row>
    <row r="130" spans="1:58" ht="11" customHeight="1">
      <c r="B130" s="20"/>
      <c r="C130" s="5"/>
      <c r="D130" s="5"/>
      <c r="E130" s="5"/>
      <c r="F130" s="5"/>
      <c r="G130" s="5"/>
      <c r="H130" s="5"/>
      <c r="I130" s="5"/>
      <c r="J130" s="5"/>
      <c r="K130" s="5"/>
      <c r="L130" s="5"/>
      <c r="M130" s="5"/>
      <c r="N130" s="5"/>
      <c r="O130" s="213"/>
      <c r="P130" s="5"/>
      <c r="Q130" s="91"/>
      <c r="R130" s="5"/>
      <c r="S130" s="21"/>
      <c r="T130"/>
    </row>
    <row r="131" spans="1:58" ht="11" customHeight="1">
      <c r="B131" s="20"/>
      <c r="C131" s="5"/>
      <c r="D131" s="5"/>
      <c r="E131" s="5"/>
      <c r="F131" s="5"/>
      <c r="G131" s="5"/>
      <c r="H131" s="5"/>
      <c r="I131" s="5"/>
      <c r="J131" s="5"/>
      <c r="K131" s="5"/>
      <c r="L131" s="5"/>
      <c r="M131" s="5"/>
      <c r="N131" s="5"/>
      <c r="O131" s="213"/>
      <c r="P131" s="5"/>
      <c r="Q131" s="91"/>
      <c r="R131" s="5"/>
      <c r="S131" s="21"/>
      <c r="T131"/>
    </row>
    <row r="132" spans="1:58" s="412" customFormat="1" ht="31" customHeight="1">
      <c r="A132" s="411"/>
      <c r="B132" s="416"/>
      <c r="C132" s="417" t="s">
        <v>501</v>
      </c>
      <c r="D132" s="417"/>
      <c r="E132" s="417"/>
      <c r="F132" s="417"/>
      <c r="G132" s="417"/>
      <c r="H132" s="417"/>
      <c r="I132" s="417"/>
      <c r="J132" s="417"/>
      <c r="K132" s="417"/>
      <c r="L132" s="417"/>
      <c r="M132" s="418"/>
      <c r="N132" s="418"/>
      <c r="O132" s="418"/>
      <c r="P132" s="418"/>
      <c r="Q132" s="418"/>
      <c r="R132" s="418"/>
      <c r="S132" s="419"/>
    </row>
    <row r="133" spans="1:58" ht="7" customHeight="1">
      <c r="B133" s="413"/>
      <c r="C133" s="414"/>
      <c r="D133" s="414"/>
      <c r="E133" s="414"/>
      <c r="F133" s="414"/>
      <c r="G133" s="414"/>
      <c r="H133" s="414"/>
      <c r="I133" s="414"/>
      <c r="J133" s="414"/>
      <c r="K133" s="414"/>
      <c r="L133" s="414"/>
      <c r="M133" s="414"/>
      <c r="N133" s="414"/>
      <c r="O133" s="414"/>
      <c r="P133" s="414"/>
      <c r="Q133" s="414"/>
      <c r="R133" s="414"/>
      <c r="S133" s="415"/>
      <c r="T133"/>
    </row>
    <row r="134" spans="1:58" ht="16" customHeight="1">
      <c r="B134" s="20"/>
      <c r="C134" s="5"/>
      <c r="D134" s="5"/>
      <c r="E134" s="5"/>
      <c r="F134" s="5"/>
      <c r="G134" s="5"/>
      <c r="H134" s="5"/>
      <c r="I134" s="5"/>
      <c r="J134" s="5"/>
      <c r="K134" s="5"/>
      <c r="L134" s="5"/>
      <c r="M134" s="5"/>
      <c r="N134" s="5"/>
      <c r="O134" s="213"/>
      <c r="P134" s="5"/>
      <c r="Q134" s="91"/>
      <c r="R134" s="5"/>
      <c r="S134" s="21"/>
      <c r="T134"/>
      <c r="U134" s="430">
        <v>2007</v>
      </c>
      <c r="V134" s="430" t="s">
        <v>134</v>
      </c>
      <c r="W134" s="430" t="s">
        <v>133</v>
      </c>
      <c r="X134" s="430" t="s">
        <v>136</v>
      </c>
      <c r="Y134" s="430">
        <f>U134+1</f>
        <v>2008</v>
      </c>
      <c r="Z134" s="430" t="s">
        <v>134</v>
      </c>
      <c r="AA134" s="430" t="s">
        <v>133</v>
      </c>
      <c r="AB134" s="430" t="s">
        <v>136</v>
      </c>
      <c r="AC134" s="430">
        <f>Y134+1</f>
        <v>2009</v>
      </c>
      <c r="AD134" s="430" t="s">
        <v>134</v>
      </c>
      <c r="AE134" s="430" t="s">
        <v>133</v>
      </c>
      <c r="AF134" s="430" t="s">
        <v>136</v>
      </c>
      <c r="AG134" s="430">
        <f>AC134+1</f>
        <v>2010</v>
      </c>
      <c r="AH134" s="430" t="s">
        <v>134</v>
      </c>
      <c r="AI134" s="430" t="s">
        <v>133</v>
      </c>
      <c r="AJ134" s="430" t="s">
        <v>136</v>
      </c>
      <c r="AK134" s="430">
        <f>AG134+1</f>
        <v>2011</v>
      </c>
      <c r="AL134" s="430" t="s">
        <v>134</v>
      </c>
      <c r="AM134" s="430" t="s">
        <v>133</v>
      </c>
      <c r="AN134" s="430" t="s">
        <v>136</v>
      </c>
      <c r="AO134" s="430">
        <f>AK134+1</f>
        <v>2012</v>
      </c>
      <c r="AP134" s="430" t="s">
        <v>134</v>
      </c>
      <c r="AQ134" s="430" t="s">
        <v>133</v>
      </c>
      <c r="AR134" s="430" t="s">
        <v>136</v>
      </c>
      <c r="AS134" s="430">
        <f>AO134+1</f>
        <v>2013</v>
      </c>
      <c r="AT134" s="430" t="s">
        <v>134</v>
      </c>
      <c r="AU134" s="430" t="s">
        <v>133</v>
      </c>
      <c r="AV134" s="430" t="s">
        <v>136</v>
      </c>
      <c r="AW134" s="430">
        <f>AS134+1</f>
        <v>2014</v>
      </c>
      <c r="AX134" s="430" t="s">
        <v>134</v>
      </c>
      <c r="AY134" s="430" t="s">
        <v>133</v>
      </c>
      <c r="AZ134" s="430" t="s">
        <v>136</v>
      </c>
      <c r="BA134" s="430">
        <f>AW134+1</f>
        <v>2015</v>
      </c>
      <c r="BB134" s="430" t="s">
        <v>134</v>
      </c>
      <c r="BC134" s="430" t="s">
        <v>133</v>
      </c>
      <c r="BD134" s="430" t="s">
        <v>136</v>
      </c>
      <c r="BE134" s="430">
        <f>BA134+1</f>
        <v>2016</v>
      </c>
      <c r="BF134" s="430" t="s">
        <v>134</v>
      </c>
    </row>
    <row r="135" spans="1:58" ht="18" customHeight="1">
      <c r="B135" s="20"/>
      <c r="C135" s="5"/>
      <c r="D135" s="5"/>
      <c r="E135" s="5"/>
      <c r="F135" s="246" t="s">
        <v>501</v>
      </c>
      <c r="G135" s="5"/>
      <c r="H135" s="5"/>
      <c r="I135" s="5"/>
      <c r="J135" s="5"/>
      <c r="K135" s="5"/>
      <c r="L135" s="5"/>
      <c r="M135" s="5"/>
      <c r="N135" s="5"/>
      <c r="O135" s="213"/>
      <c r="P135" s="5"/>
      <c r="Q135" s="91"/>
      <c r="R135" s="5"/>
      <c r="S135" s="21"/>
      <c r="T135" s="428" t="s">
        <v>112</v>
      </c>
      <c r="U135" s="27">
        <v>3.3000000000000002E-2</v>
      </c>
      <c r="V135" s="27">
        <v>3.3000000000000002E-2</v>
      </c>
      <c r="W135" s="27">
        <v>3.3000000000000002E-2</v>
      </c>
      <c r="X135" s="27">
        <v>0.02</v>
      </c>
      <c r="Y135" s="27">
        <v>1.7000000000000001E-2</v>
      </c>
      <c r="Z135" s="27">
        <v>2.7E-2</v>
      </c>
      <c r="AA135" s="27">
        <v>0</v>
      </c>
      <c r="AB135" s="27">
        <v>1E-3</v>
      </c>
      <c r="AC135" s="27">
        <v>-0.02</v>
      </c>
      <c r="AD135" s="27">
        <v>-0.02</v>
      </c>
      <c r="AE135" s="27">
        <v>-0.03</v>
      </c>
      <c r="AF135" s="27">
        <v>-3.5000000000000003E-2</v>
      </c>
      <c r="AG135" s="27">
        <v>-0.02</v>
      </c>
      <c r="AH135" s="27">
        <v>0</v>
      </c>
      <c r="AI135" s="27">
        <v>0.02</v>
      </c>
      <c r="AJ135" s="27">
        <v>3.7999999999999999E-2</v>
      </c>
      <c r="AK135" s="27">
        <v>5.5E-2</v>
      </c>
      <c r="AL135" s="27">
        <v>3.7999999999999999E-2</v>
      </c>
      <c r="AM135" s="27">
        <v>3.5999999999999997E-2</v>
      </c>
      <c r="AN135" s="27">
        <v>2.5000000000000001E-2</v>
      </c>
      <c r="AO135" s="27">
        <v>0.02</v>
      </c>
      <c r="AP135" s="27">
        <v>2.1999999999999999E-2</v>
      </c>
      <c r="AQ135" s="27">
        <v>0.03</v>
      </c>
      <c r="AR135" s="27">
        <v>0.05</v>
      </c>
      <c r="AS135" s="27">
        <v>1E-3</v>
      </c>
      <c r="AT135" s="27">
        <v>2E-3</v>
      </c>
      <c r="AU135" s="27">
        <v>5.0000000000000001E-3</v>
      </c>
      <c r="AV135" s="27">
        <v>-0.02</v>
      </c>
      <c r="AW135" s="27">
        <v>0.01</v>
      </c>
      <c r="AX135" s="27">
        <v>2.4E-2</v>
      </c>
      <c r="AY135" s="27">
        <v>2.5000000000000001E-2</v>
      </c>
      <c r="AZ135" s="27">
        <v>0.04</v>
      </c>
      <c r="BA135" s="27">
        <v>4.2999999999999997E-2</v>
      </c>
      <c r="BB135" s="27">
        <v>4.2999999999999997E-2</v>
      </c>
      <c r="BC135" s="27">
        <v>4.3999999999999997E-2</v>
      </c>
      <c r="BD135" s="27">
        <v>0.04</v>
      </c>
      <c r="BE135" s="27">
        <v>3.7999999999999999E-2</v>
      </c>
      <c r="BF135" s="27">
        <v>3.6999999999999998E-2</v>
      </c>
    </row>
    <row r="136" spans="1:58" ht="16" customHeight="1">
      <c r="B136" s="20"/>
      <c r="C136" s="5"/>
      <c r="D136" s="5"/>
      <c r="E136" s="246" t="s">
        <v>502</v>
      </c>
      <c r="F136" s="5"/>
      <c r="G136" s="5"/>
      <c r="H136" s="5"/>
      <c r="I136" s="5"/>
      <c r="J136" s="5"/>
      <c r="K136" s="5"/>
      <c r="L136" s="5"/>
      <c r="M136" s="5"/>
      <c r="N136" s="5"/>
      <c r="O136" s="213"/>
      <c r="P136" s="5"/>
      <c r="Q136" s="91"/>
      <c r="R136" s="5"/>
      <c r="S136" s="21"/>
      <c r="T136" s="428" t="s">
        <v>231</v>
      </c>
      <c r="U136" s="27">
        <v>2.9000000000000001E-2</v>
      </c>
      <c r="V136" s="27">
        <v>3.5000000000000003E-2</v>
      </c>
      <c r="W136" s="27">
        <v>4.2000000000000003E-2</v>
      </c>
      <c r="X136" s="27">
        <v>0.04</v>
      </c>
      <c r="Y136" s="27">
        <v>0.05</v>
      </c>
      <c r="Z136" s="27">
        <v>7.0000000000000007E-2</v>
      </c>
      <c r="AA136" s="27">
        <v>0.1</v>
      </c>
      <c r="AB136" s="27">
        <v>4.2999999999999997E-2</v>
      </c>
      <c r="AC136" s="27">
        <v>-0.02</v>
      </c>
      <c r="AD136" s="27">
        <v>-7.0000000000000007E-2</v>
      </c>
      <c r="AE136" s="27">
        <v>-5.5E-2</v>
      </c>
      <c r="AF136" s="27">
        <v>-5.5E-2</v>
      </c>
      <c r="AG136" s="27">
        <v>-0.02</v>
      </c>
      <c r="AH136" s="27">
        <v>0.01</v>
      </c>
      <c r="AI136" s="27">
        <v>0.04</v>
      </c>
      <c r="AJ136" s="27">
        <v>0.06</v>
      </c>
      <c r="AK136" s="27">
        <v>7.0000000000000007E-2</v>
      </c>
      <c r="AL136" s="27">
        <v>8.3000000000000004E-2</v>
      </c>
      <c r="AM136" s="27">
        <v>7.0000000000000007E-2</v>
      </c>
      <c r="AN136" s="27">
        <v>6.5000000000000002E-2</v>
      </c>
      <c r="AO136" s="27">
        <v>4.2999999999999997E-2</v>
      </c>
      <c r="AP136" s="27">
        <v>0.05</v>
      </c>
      <c r="AQ136" s="27">
        <v>0.04</v>
      </c>
      <c r="AR136" s="27">
        <v>7.0000000000000007E-2</v>
      </c>
      <c r="AS136" s="27">
        <v>1.6E-2</v>
      </c>
      <c r="AT136" s="27">
        <v>1.7999999999999999E-2</v>
      </c>
      <c r="AU136" s="27">
        <v>0.02</v>
      </c>
      <c r="AV136" s="27">
        <v>-0.01</v>
      </c>
      <c r="AW136" s="27">
        <v>0.04</v>
      </c>
      <c r="AX136" s="27">
        <v>0.04</v>
      </c>
      <c r="AY136" s="27">
        <v>4.2999999999999997E-2</v>
      </c>
      <c r="AZ136" s="27">
        <v>0.05</v>
      </c>
      <c r="BA136" s="27">
        <v>0.06</v>
      </c>
      <c r="BB136" s="27">
        <v>5.7000000000000002E-2</v>
      </c>
      <c r="BC136" s="27">
        <v>0.04</v>
      </c>
      <c r="BD136" s="27">
        <v>0.03</v>
      </c>
      <c r="BE136" s="27">
        <v>0.02</v>
      </c>
      <c r="BF136" s="27">
        <v>1.4999999999999999E-2</v>
      </c>
    </row>
    <row r="137" spans="1:58" ht="9" customHeight="1">
      <c r="B137" s="20"/>
      <c r="C137" s="5"/>
      <c r="D137" s="5"/>
      <c r="E137" s="5"/>
      <c r="F137" s="5"/>
      <c r="G137" s="5"/>
      <c r="H137" s="5"/>
      <c r="I137" s="5"/>
      <c r="J137" s="5"/>
      <c r="K137" s="5"/>
      <c r="L137" s="5"/>
      <c r="M137" s="5"/>
      <c r="N137" s="5"/>
      <c r="O137" s="213"/>
      <c r="P137" s="5"/>
      <c r="Q137" s="91"/>
      <c r="R137" s="5"/>
      <c r="S137" s="21"/>
      <c r="T13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row>
    <row r="138" spans="1:58" ht="16" customHeight="1">
      <c r="B138" s="20"/>
      <c r="C138" s="5"/>
      <c r="D138" s="5"/>
      <c r="E138" s="5"/>
      <c r="F138" s="246" t="s">
        <v>112</v>
      </c>
      <c r="G138" s="5"/>
      <c r="H138" s="429" t="s">
        <v>304</v>
      </c>
      <c r="I138" s="5"/>
      <c r="J138" s="5"/>
      <c r="K138" s="5"/>
      <c r="L138" s="5"/>
      <c r="M138" s="5"/>
      <c r="N138" s="5"/>
      <c r="O138" s="213"/>
      <c r="P138" s="5"/>
      <c r="Q138" s="91"/>
      <c r="R138" s="5"/>
      <c r="S138" s="21"/>
      <c r="T138"/>
    </row>
    <row r="139" spans="1:58" ht="16" customHeight="1">
      <c r="B139" s="20"/>
      <c r="C139" s="5"/>
      <c r="D139" s="5"/>
      <c r="E139" s="5"/>
      <c r="F139" s="5"/>
      <c r="G139" s="5"/>
      <c r="H139" s="5"/>
      <c r="I139" s="5"/>
      <c r="J139" s="5"/>
      <c r="K139" s="5"/>
      <c r="L139" s="5"/>
      <c r="M139" s="5"/>
      <c r="N139" s="5"/>
      <c r="O139" s="213"/>
      <c r="P139" s="5"/>
      <c r="Q139" s="91"/>
      <c r="R139" s="5"/>
      <c r="S139" s="21"/>
      <c r="T139"/>
    </row>
    <row r="140" spans="1:58" ht="16" customHeight="1">
      <c r="B140" s="20"/>
      <c r="C140" s="5"/>
      <c r="D140" s="5"/>
      <c r="E140" s="5"/>
      <c r="F140" s="5"/>
      <c r="G140" s="5"/>
      <c r="H140" s="5"/>
      <c r="I140" s="5"/>
      <c r="J140" s="5"/>
      <c r="K140" s="5"/>
      <c r="L140" s="5"/>
      <c r="M140" s="5"/>
      <c r="N140" s="5"/>
      <c r="O140" s="213"/>
      <c r="P140" s="5"/>
      <c r="Q140" s="91"/>
      <c r="R140" s="5"/>
      <c r="S140" s="21"/>
      <c r="T140"/>
    </row>
    <row r="141" spans="1:58" ht="16" customHeight="1">
      <c r="B141" s="20"/>
      <c r="C141" s="5"/>
      <c r="D141" s="5"/>
      <c r="E141" s="5"/>
      <c r="F141" s="5"/>
      <c r="G141" s="5"/>
      <c r="H141" s="5"/>
      <c r="I141" s="5"/>
      <c r="J141" s="5"/>
      <c r="K141" s="5"/>
      <c r="L141" s="5"/>
      <c r="M141" s="5"/>
      <c r="N141" s="5"/>
      <c r="O141" s="213"/>
      <c r="P141" s="5"/>
      <c r="Q141" s="91"/>
      <c r="R141" s="5"/>
      <c r="S141" s="21"/>
      <c r="T141"/>
    </row>
    <row r="142" spans="1:58" ht="16" customHeight="1">
      <c r="B142" s="20"/>
      <c r="C142" s="5"/>
      <c r="D142" s="5"/>
      <c r="E142" s="5"/>
      <c r="F142" s="5"/>
      <c r="G142" s="5"/>
      <c r="H142" s="5"/>
      <c r="I142" s="5"/>
      <c r="J142" s="5"/>
      <c r="K142" s="5"/>
      <c r="L142" s="5"/>
      <c r="M142" s="5"/>
      <c r="N142" s="5"/>
      <c r="O142" s="213"/>
      <c r="P142" s="5"/>
      <c r="Q142" s="91"/>
      <c r="R142" s="5"/>
      <c r="S142" s="21"/>
      <c r="T142"/>
    </row>
    <row r="143" spans="1:58" ht="16" customHeight="1">
      <c r="B143" s="20"/>
      <c r="C143" s="5"/>
      <c r="D143" s="5"/>
      <c r="E143" s="5"/>
      <c r="F143" s="5"/>
      <c r="G143" s="5"/>
      <c r="H143" s="5"/>
      <c r="I143" s="5"/>
      <c r="J143" s="5"/>
      <c r="K143" s="5"/>
      <c r="L143" s="5"/>
      <c r="M143" s="5"/>
      <c r="N143" s="5"/>
      <c r="O143" s="213"/>
      <c r="P143" s="5"/>
      <c r="Q143" s="91"/>
      <c r="R143" s="5"/>
      <c r="S143" s="21"/>
      <c r="T143"/>
    </row>
    <row r="144" spans="1:58" ht="16" customHeight="1">
      <c r="B144" s="20"/>
      <c r="C144" s="5"/>
      <c r="D144" s="5"/>
      <c r="E144" s="5"/>
      <c r="F144" s="5"/>
      <c r="G144" s="5"/>
      <c r="H144" s="5"/>
      <c r="I144" s="5"/>
      <c r="J144" s="5"/>
      <c r="K144" s="5"/>
      <c r="L144" s="5"/>
      <c r="M144" s="5"/>
      <c r="N144" s="5"/>
      <c r="O144" s="213"/>
      <c r="P144" s="5"/>
      <c r="Q144" s="91"/>
      <c r="R144" s="5"/>
      <c r="S144" s="21"/>
      <c r="T144"/>
    </row>
    <row r="145" spans="2:124" ht="16" customHeight="1">
      <c r="B145" s="20"/>
      <c r="C145" s="5"/>
      <c r="D145" s="5"/>
      <c r="E145" s="5"/>
      <c r="F145" s="5"/>
      <c r="G145" s="5"/>
      <c r="H145" s="5"/>
      <c r="I145" s="5"/>
      <c r="J145" s="5"/>
      <c r="K145" s="5"/>
      <c r="L145" s="5"/>
      <c r="M145" s="5"/>
      <c r="N145" s="5"/>
      <c r="O145" s="213"/>
      <c r="P145" s="5"/>
      <c r="Q145" s="91"/>
      <c r="R145" s="5"/>
      <c r="S145" s="21"/>
      <c r="T145"/>
    </row>
    <row r="146" spans="2:124" ht="16" customHeight="1">
      <c r="B146" s="20"/>
      <c r="C146" s="5"/>
      <c r="D146" s="5"/>
      <c r="E146" s="5"/>
      <c r="F146" s="5"/>
      <c r="G146" s="5"/>
      <c r="H146" s="5"/>
      <c r="I146" s="5"/>
      <c r="J146" s="5"/>
      <c r="K146" s="5"/>
      <c r="L146" s="5"/>
      <c r="M146" s="5"/>
      <c r="N146" s="5"/>
      <c r="O146" s="213"/>
      <c r="P146" s="5"/>
      <c r="Q146" s="91"/>
      <c r="R146" s="5"/>
      <c r="S146" s="21"/>
      <c r="T146"/>
    </row>
    <row r="147" spans="2:124" ht="16" customHeight="1">
      <c r="B147" s="20"/>
      <c r="C147" s="5"/>
      <c r="D147" s="5"/>
      <c r="E147" s="5"/>
      <c r="F147" s="5"/>
      <c r="G147" s="5"/>
      <c r="H147" s="5"/>
      <c r="I147" s="5"/>
      <c r="J147" s="5"/>
      <c r="K147" s="5"/>
      <c r="L147" s="5"/>
      <c r="M147" s="5"/>
      <c r="N147" s="5"/>
      <c r="O147" s="213"/>
      <c r="P147" s="5"/>
      <c r="Q147" s="91"/>
      <c r="R147" s="5"/>
      <c r="S147" s="21"/>
      <c r="T147"/>
    </row>
    <row r="148" spans="2:124" ht="16" customHeight="1">
      <c r="B148" s="20"/>
      <c r="C148" s="5"/>
      <c r="D148" s="5"/>
      <c r="E148" s="5"/>
      <c r="F148" s="5"/>
      <c r="G148" s="5"/>
      <c r="H148" s="5"/>
      <c r="I148" s="5"/>
      <c r="J148" s="5"/>
      <c r="K148" s="5"/>
      <c r="L148" s="5"/>
      <c r="M148" s="5"/>
      <c r="N148" s="5"/>
      <c r="O148" s="213"/>
      <c r="P148" s="5"/>
      <c r="Q148" s="91"/>
      <c r="R148" s="5"/>
      <c r="S148" s="21"/>
      <c r="T148"/>
    </row>
    <row r="149" spans="2:124" ht="16" customHeight="1">
      <c r="B149" s="20"/>
      <c r="C149" s="5"/>
      <c r="D149" s="5"/>
      <c r="E149" s="5"/>
      <c r="F149" s="5"/>
      <c r="G149" s="5"/>
      <c r="H149" s="5"/>
      <c r="I149" s="5"/>
      <c r="J149" s="5"/>
      <c r="K149" s="5"/>
      <c r="L149" s="5"/>
      <c r="M149" s="5"/>
      <c r="N149" s="5"/>
      <c r="O149" s="213"/>
      <c r="P149" s="5"/>
      <c r="Q149" s="91"/>
      <c r="R149" s="5"/>
      <c r="S149" s="21"/>
      <c r="T149"/>
    </row>
    <row r="150" spans="2:124" ht="16" customHeight="1">
      <c r="B150" s="20"/>
      <c r="C150" s="5"/>
      <c r="D150" s="5"/>
      <c r="E150" s="5"/>
      <c r="F150" s="5"/>
      <c r="G150" s="5"/>
      <c r="H150" s="5"/>
      <c r="I150" s="5"/>
      <c r="J150" s="5"/>
      <c r="K150" s="5"/>
      <c r="L150" s="5"/>
      <c r="M150" s="5"/>
      <c r="N150" s="5"/>
      <c r="O150" s="213"/>
      <c r="P150" s="5"/>
      <c r="Q150" s="91"/>
      <c r="R150" s="5"/>
      <c r="S150" s="21"/>
      <c r="T150"/>
    </row>
    <row r="151" spans="2:124" ht="16" customHeight="1">
      <c r="B151" s="20"/>
      <c r="C151" s="5"/>
      <c r="D151" s="5"/>
      <c r="E151" s="5"/>
      <c r="F151" s="5"/>
      <c r="G151" s="5"/>
      <c r="H151" s="5"/>
      <c r="I151" s="5"/>
      <c r="J151" s="5"/>
      <c r="K151" s="5"/>
      <c r="L151" s="5"/>
      <c r="M151" s="5"/>
      <c r="N151" s="5"/>
      <c r="O151" s="213"/>
      <c r="P151" s="5"/>
      <c r="Q151" s="91"/>
      <c r="R151" s="5"/>
      <c r="S151" s="21"/>
      <c r="T151"/>
    </row>
    <row r="152" spans="2:124" ht="16" customHeight="1">
      <c r="B152" s="20"/>
      <c r="C152" s="5"/>
      <c r="D152" s="5"/>
      <c r="E152" s="5"/>
      <c r="F152" s="5"/>
      <c r="G152" s="5"/>
      <c r="H152" s="5"/>
      <c r="I152" s="5"/>
      <c r="J152" s="5"/>
      <c r="K152" s="5"/>
      <c r="L152" s="5"/>
      <c r="M152" s="5"/>
      <c r="N152" s="5"/>
      <c r="O152" s="213"/>
      <c r="P152" s="5"/>
      <c r="Q152" s="91"/>
      <c r="R152" s="5"/>
      <c r="S152" s="21"/>
      <c r="T152"/>
    </row>
    <row r="153" spans="2:124" ht="16" customHeight="1">
      <c r="B153" s="20"/>
      <c r="C153" s="5"/>
      <c r="D153" s="5" t="s">
        <v>503</v>
      </c>
      <c r="E153" s="5"/>
      <c r="F153" s="5"/>
      <c r="G153" s="5"/>
      <c r="H153" s="5"/>
      <c r="I153" s="5"/>
      <c r="J153" s="5"/>
      <c r="K153" s="5"/>
      <c r="L153" s="5"/>
      <c r="M153" s="5"/>
      <c r="N153" s="5"/>
      <c r="O153" s="213"/>
      <c r="P153" s="5"/>
      <c r="Q153" s="91"/>
      <c r="R153" s="5"/>
      <c r="S153" s="21"/>
      <c r="T153"/>
    </row>
    <row r="154" spans="2:124" ht="16" customHeight="1">
      <c r="B154" s="20"/>
      <c r="C154" s="5"/>
      <c r="D154" s="5"/>
      <c r="E154" s="5"/>
      <c r="F154" s="5"/>
      <c r="G154" s="5"/>
      <c r="H154" s="5"/>
      <c r="I154" s="5"/>
      <c r="J154" s="5"/>
      <c r="K154" s="5"/>
      <c r="L154" s="5"/>
      <c r="M154" s="5"/>
      <c r="N154" s="5"/>
      <c r="O154" s="213"/>
      <c r="P154" s="5"/>
      <c r="Q154" s="91"/>
      <c r="R154" s="5"/>
      <c r="S154" s="21"/>
      <c r="T154"/>
    </row>
    <row r="155" spans="2:124" ht="19" customHeight="1">
      <c r="B155" s="20"/>
      <c r="C155" s="5"/>
      <c r="D155" s="5"/>
      <c r="E155" s="246" t="s">
        <v>504</v>
      </c>
      <c r="F155" s="5"/>
      <c r="G155" s="5"/>
      <c r="H155" s="5"/>
      <c r="I155" s="5"/>
      <c r="J155" s="5"/>
      <c r="K155" s="5"/>
      <c r="L155" s="5"/>
      <c r="M155" s="5"/>
      <c r="N155" s="5"/>
      <c r="O155" s="213"/>
      <c r="P155" s="5"/>
      <c r="Q155" s="91"/>
      <c r="R155" s="5"/>
      <c r="S155" s="21"/>
      <c r="T155"/>
    </row>
    <row r="156" spans="2:124" ht="18" customHeight="1">
      <c r="B156" s="20"/>
      <c r="C156" s="5"/>
      <c r="D156" s="5"/>
      <c r="E156" s="246" t="s">
        <v>505</v>
      </c>
      <c r="F156" s="5"/>
      <c r="G156" s="5"/>
      <c r="H156" s="5"/>
      <c r="I156" s="5"/>
      <c r="J156" s="5"/>
      <c r="K156" s="5"/>
      <c r="L156" s="5"/>
      <c r="M156" s="5"/>
      <c r="N156" s="5"/>
      <c r="O156" s="213"/>
      <c r="P156" s="5"/>
      <c r="Q156" s="91"/>
      <c r="R156" s="5"/>
      <c r="S156" s="21"/>
      <c r="T156"/>
      <c r="U156" s="427">
        <v>39462</v>
      </c>
      <c r="V156" s="427">
        <f>U156+30.466667</f>
        <v>39492.466667000001</v>
      </c>
      <c r="W156" s="427">
        <f t="shared" ref="W156:CH156" si="118">V156+30.466667</f>
        <v>39522.933334000001</v>
      </c>
      <c r="X156" s="427">
        <f t="shared" si="118"/>
        <v>39553.400001000002</v>
      </c>
      <c r="Y156" s="427">
        <f t="shared" si="118"/>
        <v>39583.866668000002</v>
      </c>
      <c r="Z156" s="427">
        <f t="shared" si="118"/>
        <v>39614.333335000003</v>
      </c>
      <c r="AA156" s="427">
        <f t="shared" si="118"/>
        <v>39644.800002000004</v>
      </c>
      <c r="AB156" s="427">
        <f t="shared" si="118"/>
        <v>39675.266669000004</v>
      </c>
      <c r="AC156" s="427">
        <f t="shared" si="118"/>
        <v>39705.733336000005</v>
      </c>
      <c r="AD156" s="427">
        <f t="shared" si="118"/>
        <v>39736.200003000005</v>
      </c>
      <c r="AE156" s="427">
        <f t="shared" si="118"/>
        <v>39766.666670000006</v>
      </c>
      <c r="AF156" s="427">
        <f t="shared" si="118"/>
        <v>39797.133337000007</v>
      </c>
      <c r="AG156" s="427">
        <f t="shared" si="118"/>
        <v>39827.600004000007</v>
      </c>
      <c r="AH156" s="427">
        <f t="shared" si="118"/>
        <v>39858.066671000008</v>
      </c>
      <c r="AI156" s="427">
        <f t="shared" si="118"/>
        <v>39888.533338000008</v>
      </c>
      <c r="AJ156" s="427">
        <f t="shared" si="118"/>
        <v>39919.000005000009</v>
      </c>
      <c r="AK156" s="427">
        <f t="shared" si="118"/>
        <v>39949.46667200001</v>
      </c>
      <c r="AL156" s="427">
        <f t="shared" si="118"/>
        <v>39979.93333900001</v>
      </c>
      <c r="AM156" s="427">
        <f t="shared" si="118"/>
        <v>40010.400006000011</v>
      </c>
      <c r="AN156" s="427">
        <f t="shared" si="118"/>
        <v>40040.866673000011</v>
      </c>
      <c r="AO156" s="427">
        <f t="shared" si="118"/>
        <v>40071.333340000012</v>
      </c>
      <c r="AP156" s="427">
        <f t="shared" si="118"/>
        <v>40101.800007000013</v>
      </c>
      <c r="AQ156" s="427">
        <f t="shared" si="118"/>
        <v>40132.266674000013</v>
      </c>
      <c r="AR156" s="427">
        <f t="shared" si="118"/>
        <v>40162.733341000014</v>
      </c>
      <c r="AS156" s="427">
        <f t="shared" si="118"/>
        <v>40193.200008000014</v>
      </c>
      <c r="AT156" s="427">
        <f t="shared" si="118"/>
        <v>40223.666675000015</v>
      </c>
      <c r="AU156" s="427">
        <f t="shared" si="118"/>
        <v>40254.133342000016</v>
      </c>
      <c r="AV156" s="427">
        <f t="shared" si="118"/>
        <v>40284.600009000016</v>
      </c>
      <c r="AW156" s="427">
        <f t="shared" si="118"/>
        <v>40315.066676000017</v>
      </c>
      <c r="AX156" s="427">
        <f t="shared" si="118"/>
        <v>40345.533343000017</v>
      </c>
      <c r="AY156" s="427">
        <f t="shared" si="118"/>
        <v>40376.000010000018</v>
      </c>
      <c r="AZ156" s="427">
        <f t="shared" si="118"/>
        <v>40406.466677000019</v>
      </c>
      <c r="BA156" s="427">
        <f t="shared" si="118"/>
        <v>40436.933344000019</v>
      </c>
      <c r="BB156" s="427">
        <f t="shared" si="118"/>
        <v>40467.40001100002</v>
      </c>
      <c r="BC156" s="427">
        <f t="shared" si="118"/>
        <v>40497.86667800002</v>
      </c>
      <c r="BD156" s="427">
        <f t="shared" si="118"/>
        <v>40528.333345000021</v>
      </c>
      <c r="BE156" s="427">
        <f t="shared" si="118"/>
        <v>40558.800012000022</v>
      </c>
      <c r="BF156" s="427">
        <f t="shared" si="118"/>
        <v>40589.266679000022</v>
      </c>
      <c r="BG156" s="427">
        <f t="shared" si="118"/>
        <v>40619.733346000023</v>
      </c>
      <c r="BH156" s="427">
        <f t="shared" si="118"/>
        <v>40650.200013000023</v>
      </c>
      <c r="BI156" s="427">
        <f t="shared" si="118"/>
        <v>40680.666680000024</v>
      </c>
      <c r="BJ156" s="427">
        <f t="shared" si="118"/>
        <v>40711.133347000025</v>
      </c>
      <c r="BK156" s="427">
        <f t="shared" si="118"/>
        <v>40741.600014000025</v>
      </c>
      <c r="BL156" s="427">
        <f t="shared" si="118"/>
        <v>40772.066681000026</v>
      </c>
      <c r="BM156" s="427">
        <f t="shared" si="118"/>
        <v>40802.533348000026</v>
      </c>
      <c r="BN156" s="427">
        <f t="shared" si="118"/>
        <v>40833.000015000027</v>
      </c>
      <c r="BO156" s="427">
        <f t="shared" si="118"/>
        <v>40863.466682000028</v>
      </c>
      <c r="BP156" s="427">
        <f t="shared" si="118"/>
        <v>40893.933349000028</v>
      </c>
      <c r="BQ156" s="427">
        <f t="shared" si="118"/>
        <v>40924.400016000029</v>
      </c>
      <c r="BR156" s="427">
        <f t="shared" si="118"/>
        <v>40954.866683000029</v>
      </c>
      <c r="BS156" s="427">
        <f t="shared" si="118"/>
        <v>40985.33335000003</v>
      </c>
      <c r="BT156" s="427">
        <f t="shared" si="118"/>
        <v>41015.80001700003</v>
      </c>
      <c r="BU156" s="427">
        <f t="shared" si="118"/>
        <v>41046.266684000031</v>
      </c>
      <c r="BV156" s="427">
        <f t="shared" si="118"/>
        <v>41076.733351000032</v>
      </c>
      <c r="BW156" s="427">
        <f t="shared" si="118"/>
        <v>41107.200018000032</v>
      </c>
      <c r="BX156" s="427">
        <f t="shared" si="118"/>
        <v>41137.666685000033</v>
      </c>
      <c r="BY156" s="427">
        <f t="shared" si="118"/>
        <v>41168.133352000033</v>
      </c>
      <c r="BZ156" s="427">
        <f t="shared" si="118"/>
        <v>41198.600019000034</v>
      </c>
      <c r="CA156" s="427">
        <f t="shared" si="118"/>
        <v>41229.066686000035</v>
      </c>
      <c r="CB156" s="427">
        <f t="shared" si="118"/>
        <v>41259.533353000035</v>
      </c>
      <c r="CC156" s="427">
        <f t="shared" si="118"/>
        <v>41290.000020000036</v>
      </c>
      <c r="CD156" s="427">
        <f t="shared" si="118"/>
        <v>41320.466687000036</v>
      </c>
      <c r="CE156" s="427">
        <f t="shared" si="118"/>
        <v>41350.933354000037</v>
      </c>
      <c r="CF156" s="427">
        <f t="shared" si="118"/>
        <v>41381.400021000038</v>
      </c>
      <c r="CG156" s="427">
        <f t="shared" si="118"/>
        <v>41411.866688000038</v>
      </c>
      <c r="CH156" s="427">
        <f t="shared" si="118"/>
        <v>41442.333355000039</v>
      </c>
      <c r="CI156" s="427">
        <f t="shared" ref="CI156:DT156" si="119">CH156+30.466667</f>
        <v>41472.800022000039</v>
      </c>
      <c r="CJ156" s="427">
        <f t="shared" si="119"/>
        <v>41503.26668900004</v>
      </c>
      <c r="CK156" s="427">
        <f t="shared" si="119"/>
        <v>41533.733356000041</v>
      </c>
      <c r="CL156" s="427">
        <f t="shared" si="119"/>
        <v>41564.200023000041</v>
      </c>
      <c r="CM156" s="427">
        <f t="shared" si="119"/>
        <v>41594.666690000042</v>
      </c>
      <c r="CN156" s="427">
        <f t="shared" si="119"/>
        <v>41625.133357000042</v>
      </c>
      <c r="CO156" s="427">
        <f t="shared" si="119"/>
        <v>41655.600024000043</v>
      </c>
      <c r="CP156" s="427">
        <f t="shared" si="119"/>
        <v>41686.066691000044</v>
      </c>
      <c r="CQ156" s="427">
        <f t="shared" si="119"/>
        <v>41716.533358000044</v>
      </c>
      <c r="CR156" s="427">
        <f t="shared" si="119"/>
        <v>41747.000025000045</v>
      </c>
      <c r="CS156" s="427">
        <f t="shared" si="119"/>
        <v>41777.466692000045</v>
      </c>
      <c r="CT156" s="427">
        <f t="shared" si="119"/>
        <v>41807.933359000046</v>
      </c>
      <c r="CU156" s="427">
        <f t="shared" si="119"/>
        <v>41838.400026000047</v>
      </c>
      <c r="CV156" s="427">
        <f t="shared" si="119"/>
        <v>41868.866693000047</v>
      </c>
      <c r="CW156" s="427">
        <f t="shared" si="119"/>
        <v>41899.333360000048</v>
      </c>
      <c r="CX156" s="427">
        <f t="shared" si="119"/>
        <v>41929.800027000048</v>
      </c>
      <c r="CY156" s="427">
        <f t="shared" si="119"/>
        <v>41960.266694000049</v>
      </c>
      <c r="CZ156" s="427">
        <f t="shared" si="119"/>
        <v>41990.73336100005</v>
      </c>
      <c r="DA156" s="427">
        <f t="shared" si="119"/>
        <v>42021.20002800005</v>
      </c>
      <c r="DB156" s="427">
        <f t="shared" si="119"/>
        <v>42051.666695000051</v>
      </c>
      <c r="DC156" s="427">
        <f t="shared" si="119"/>
        <v>42082.133362000051</v>
      </c>
      <c r="DD156" s="427">
        <f t="shared" si="119"/>
        <v>42112.600029000052</v>
      </c>
      <c r="DE156" s="427">
        <f t="shared" si="119"/>
        <v>42143.066696000053</v>
      </c>
      <c r="DF156" s="427">
        <f t="shared" si="119"/>
        <v>42173.533363000053</v>
      </c>
      <c r="DG156" s="427">
        <f t="shared" si="119"/>
        <v>42204.000030000054</v>
      </c>
      <c r="DH156" s="427">
        <f t="shared" si="119"/>
        <v>42234.466697000054</v>
      </c>
      <c r="DI156" s="427">
        <f t="shared" si="119"/>
        <v>42264.933364000055</v>
      </c>
      <c r="DJ156" s="427">
        <f t="shared" si="119"/>
        <v>42295.400031000056</v>
      </c>
      <c r="DK156" s="427">
        <f t="shared" si="119"/>
        <v>42325.866698000056</v>
      </c>
      <c r="DL156" s="427">
        <f t="shared" si="119"/>
        <v>42356.333365000057</v>
      </c>
      <c r="DM156" s="427">
        <f t="shared" si="119"/>
        <v>42386.800032000057</v>
      </c>
      <c r="DN156" s="427">
        <f t="shared" si="119"/>
        <v>42417.266699000058</v>
      </c>
      <c r="DO156" s="427">
        <f t="shared" si="119"/>
        <v>42447.733366000059</v>
      </c>
      <c r="DP156" s="427">
        <f t="shared" si="119"/>
        <v>42478.200033000059</v>
      </c>
      <c r="DQ156" s="427">
        <f t="shared" si="119"/>
        <v>42508.66670000006</v>
      </c>
      <c r="DR156" s="427">
        <f t="shared" si="119"/>
        <v>42539.13336700006</v>
      </c>
      <c r="DS156" s="427">
        <f t="shared" si="119"/>
        <v>42569.600034000061</v>
      </c>
      <c r="DT156" s="427">
        <f t="shared" si="119"/>
        <v>42600.066701000062</v>
      </c>
    </row>
    <row r="157" spans="2:124" ht="24" customHeight="1">
      <c r="B157" s="20"/>
      <c r="C157" s="5"/>
      <c r="D157" s="5"/>
      <c r="E157" s="433" t="s">
        <v>232</v>
      </c>
      <c r="F157" s="5"/>
      <c r="G157" s="429" t="s">
        <v>109</v>
      </c>
      <c r="H157" s="5"/>
      <c r="I157" s="246" t="s">
        <v>507</v>
      </c>
      <c r="J157" s="5"/>
      <c r="K157" s="5"/>
      <c r="L157" s="5"/>
      <c r="M157" s="5"/>
      <c r="N157" s="5"/>
      <c r="O157" s="213"/>
      <c r="P157" s="5"/>
      <c r="Q157" s="91"/>
      <c r="R157" s="5"/>
      <c r="S157" s="21"/>
      <c r="T15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c r="BX157" s="27"/>
      <c r="BY157" s="27"/>
      <c r="BZ157" s="27"/>
      <c r="CA157" s="27"/>
      <c r="CB157" s="27"/>
      <c r="CC157" s="27"/>
      <c r="CD157" s="27"/>
      <c r="CE157" s="27"/>
      <c r="CF157" s="27"/>
      <c r="CG157" s="27"/>
      <c r="CH157" s="27"/>
      <c r="CI157" s="27"/>
      <c r="CJ157" s="27"/>
      <c r="CK157" s="27"/>
      <c r="CL157" s="27"/>
      <c r="CM157" s="27"/>
      <c r="CN157" s="27"/>
      <c r="CO157" s="27"/>
      <c r="CP157" s="27"/>
      <c r="CQ157" s="27"/>
      <c r="CR157" s="27"/>
      <c r="CS157" s="27"/>
      <c r="CT157" s="27"/>
      <c r="CU157" s="27"/>
      <c r="CV157" s="27"/>
      <c r="CW157" s="27"/>
      <c r="CX157" s="27"/>
      <c r="CY157" s="27"/>
      <c r="CZ157" s="27"/>
      <c r="DA157" s="27"/>
      <c r="DB157" s="27"/>
      <c r="DC157" s="27"/>
      <c r="DD157" s="27"/>
      <c r="DE157" s="27"/>
      <c r="DF157" s="27"/>
      <c r="DG157" s="27"/>
      <c r="DH157" s="27"/>
      <c r="DI157" s="27"/>
      <c r="DJ157" s="27"/>
      <c r="DK157" s="27"/>
      <c r="DL157" s="27"/>
      <c r="DM157" s="27"/>
      <c r="DN157" s="27"/>
      <c r="DO157" s="27"/>
      <c r="DP157" s="27"/>
      <c r="DQ157" s="27"/>
      <c r="DR157" s="27"/>
      <c r="DS157" s="27"/>
      <c r="DT157" s="27"/>
    </row>
    <row r="158" spans="2:124" ht="16" customHeight="1">
      <c r="B158" s="20"/>
      <c r="C158" s="5"/>
      <c r="D158" s="5"/>
      <c r="E158" s="5"/>
      <c r="F158" s="5"/>
      <c r="G158" s="5"/>
      <c r="H158" s="5"/>
      <c r="I158" s="5"/>
      <c r="J158" s="5"/>
      <c r="K158" s="5"/>
      <c r="L158" s="5"/>
      <c r="M158" s="5"/>
      <c r="N158" s="5"/>
      <c r="O158" s="213"/>
      <c r="P158" s="5"/>
      <c r="Q158" s="91"/>
      <c r="R158" s="5"/>
      <c r="S158" s="21"/>
      <c r="T158" s="428" t="s">
        <v>232</v>
      </c>
      <c r="U158" s="27">
        <v>0.02</v>
      </c>
      <c r="V158" s="27">
        <v>2.1999999999999999E-2</v>
      </c>
      <c r="W158" s="27">
        <v>2.2499999999999999E-2</v>
      </c>
      <c r="X158" s="27">
        <v>2.3E-2</v>
      </c>
      <c r="Y158" s="27">
        <v>0.02</v>
      </c>
      <c r="Z158" s="27">
        <v>1.7000000000000001E-2</v>
      </c>
      <c r="AA158" s="27">
        <v>1.4E-2</v>
      </c>
      <c r="AB158" s="27">
        <v>1.0999999999999999E-2</v>
      </c>
      <c r="AC158" s="27">
        <v>5.0000000000000001E-3</v>
      </c>
      <c r="AD158" s="27">
        <v>0</v>
      </c>
      <c r="AE158" s="27">
        <v>4.0000000000000001E-3</v>
      </c>
      <c r="AF158" s="27">
        <v>8.0000000000000002E-3</v>
      </c>
      <c r="AG158" s="27">
        <v>1.2E-2</v>
      </c>
      <c r="AH158" s="27">
        <v>1.6E-2</v>
      </c>
      <c r="AI158" s="27">
        <v>0.02</v>
      </c>
      <c r="AJ158" s="27">
        <v>2.5000000000000001E-2</v>
      </c>
      <c r="AK158" s="27">
        <v>3.3000000000000002E-2</v>
      </c>
      <c r="AL158" s="27">
        <v>3.7999999999999999E-2</v>
      </c>
      <c r="AM158" s="27">
        <v>4.2000000000000003E-2</v>
      </c>
      <c r="AN158" s="27">
        <v>4.1000000000000002E-2</v>
      </c>
      <c r="AO158" s="27">
        <v>0.04</v>
      </c>
      <c r="AP158" s="27">
        <v>3.7999999999999999E-2</v>
      </c>
      <c r="AQ158" s="27">
        <v>3.3000000000000002E-2</v>
      </c>
      <c r="AR158" s="27">
        <v>2.7E-2</v>
      </c>
      <c r="AS158" s="27">
        <v>2.3E-2</v>
      </c>
      <c r="AT158" s="27">
        <v>1.9E-2</v>
      </c>
      <c r="AU158" s="27">
        <v>1.4999999999999999E-2</v>
      </c>
      <c r="AV158" s="27">
        <v>1.0999999999999999E-2</v>
      </c>
      <c r="AW158" s="27">
        <v>8.0000000000000002E-3</v>
      </c>
      <c r="AX158" s="27">
        <v>4.0000000000000001E-3</v>
      </c>
      <c r="AY158" s="27">
        <v>0</v>
      </c>
      <c r="AZ158" s="27">
        <v>2E-3</v>
      </c>
      <c r="BA158" s="27">
        <v>3.0000000000000001E-3</v>
      </c>
      <c r="BB158" s="27">
        <v>3.5000000000000001E-3</v>
      </c>
      <c r="BC158" s="27">
        <v>4.0000000000000001E-3</v>
      </c>
      <c r="BD158" s="27">
        <v>6.0000000000000001E-3</v>
      </c>
      <c r="BE158" s="27">
        <v>8.0000000000000002E-3</v>
      </c>
      <c r="BF158" s="27">
        <v>6.0000000000000001E-3</v>
      </c>
      <c r="BG158" s="27">
        <v>4.0000000000000001E-3</v>
      </c>
      <c r="BH158" s="27">
        <v>0</v>
      </c>
      <c r="BI158" s="27">
        <v>-0.01</v>
      </c>
      <c r="BJ158" s="27">
        <v>-0.02</v>
      </c>
      <c r="BK158" s="27">
        <v>-2.3E-2</v>
      </c>
      <c r="BL158" s="27">
        <v>-2.7E-2</v>
      </c>
      <c r="BM158" s="27">
        <v>-2.8500000000000001E-2</v>
      </c>
      <c r="BN158" s="27">
        <v>-3.2000000000000001E-2</v>
      </c>
      <c r="BO158" s="27">
        <v>-3.4000000000000002E-2</v>
      </c>
      <c r="BP158" s="27">
        <v>-3.6999999999999998E-2</v>
      </c>
      <c r="BQ158" s="27">
        <v>-4.1000000000000002E-2</v>
      </c>
      <c r="BR158" s="27">
        <v>-3.5000000000000003E-2</v>
      </c>
      <c r="BS158" s="27">
        <v>-2.7E-2</v>
      </c>
      <c r="BT158" s="27">
        <v>-0.02</v>
      </c>
      <c r="BU158" s="27">
        <v>-1.4999999999999999E-2</v>
      </c>
      <c r="BV158" s="27">
        <v>-0.01</v>
      </c>
      <c r="BW158" s="27">
        <v>0</v>
      </c>
      <c r="BX158" s="27">
        <v>0.01</v>
      </c>
      <c r="BY158" s="27">
        <v>0.02</v>
      </c>
      <c r="BZ158" s="27">
        <v>2.1999999999999999E-2</v>
      </c>
      <c r="CA158" s="27">
        <v>2.5999999999999999E-2</v>
      </c>
      <c r="CB158" s="27">
        <v>2.8000000000000001E-2</v>
      </c>
      <c r="CC158" s="27">
        <v>2.9000000000000001E-2</v>
      </c>
      <c r="CD158" s="27">
        <v>3.3000000000000002E-2</v>
      </c>
      <c r="CE158" s="27">
        <v>2.8000000000000001E-2</v>
      </c>
      <c r="CF158" s="27">
        <v>2.3E-2</v>
      </c>
      <c r="CG158" s="27">
        <v>1.9E-2</v>
      </c>
      <c r="CH158" s="27">
        <v>1.6E-2</v>
      </c>
      <c r="CI158" s="27">
        <v>0.01</v>
      </c>
      <c r="CJ158" s="27">
        <v>5.0000000000000001E-3</v>
      </c>
      <c r="CK158" s="27">
        <v>0</v>
      </c>
      <c r="CL158" s="27">
        <v>4.4999999999999997E-3</v>
      </c>
      <c r="CM158" s="27">
        <v>8.9999999999999993E-3</v>
      </c>
      <c r="CN158" s="27">
        <v>1.2999999999999999E-2</v>
      </c>
      <c r="CO158" s="27">
        <v>1.7999999999999999E-2</v>
      </c>
      <c r="CP158" s="27">
        <v>2.4E-2</v>
      </c>
      <c r="CQ158" s="27">
        <v>2.7E-2</v>
      </c>
      <c r="CR158" s="27">
        <v>0.03</v>
      </c>
      <c r="CS158" s="27">
        <v>3.5999999999999997E-2</v>
      </c>
      <c r="CT158" s="27">
        <v>3.2000000000000001E-2</v>
      </c>
      <c r="CU158" s="27">
        <v>0.03</v>
      </c>
      <c r="CV158" s="27">
        <v>0.02</v>
      </c>
      <c r="CW158" s="27">
        <v>1.4999999999999999E-2</v>
      </c>
      <c r="CX158" s="27">
        <v>0.01</v>
      </c>
      <c r="CY158" s="27">
        <v>8.0000000000000002E-3</v>
      </c>
      <c r="CZ158" s="27">
        <v>6.0000000000000001E-3</v>
      </c>
      <c r="DA158" s="27">
        <v>0</v>
      </c>
      <c r="DB158" s="27">
        <v>-3.0000000000000001E-3</v>
      </c>
      <c r="DC158" s="27">
        <v>-5.0000000000000001E-3</v>
      </c>
      <c r="DD158" s="27">
        <v>-7.0000000000000001E-3</v>
      </c>
      <c r="DE158" s="27">
        <v>-7.4999999999999997E-3</v>
      </c>
      <c r="DF158" s="27">
        <v>8.9999999999999993E-3</v>
      </c>
      <c r="DG158" s="27">
        <v>-5.0000000000000001E-3</v>
      </c>
      <c r="DH158" s="27">
        <v>0</v>
      </c>
      <c r="DI158" s="27">
        <v>5.0000000000000001E-3</v>
      </c>
      <c r="DJ158" s="27">
        <v>1.2E-2</v>
      </c>
      <c r="DK158" s="27">
        <v>1.0999999999999999E-2</v>
      </c>
      <c r="DL158" s="27">
        <v>0</v>
      </c>
      <c r="DM158" s="27">
        <v>-1E-3</v>
      </c>
      <c r="DN158" s="27">
        <v>0</v>
      </c>
      <c r="DO158" s="27">
        <v>3.3E-3</v>
      </c>
      <c r="DP158" s="27">
        <v>7.4999999999999997E-3</v>
      </c>
      <c r="DQ158" s="27">
        <v>1.2999999999999999E-2</v>
      </c>
      <c r="DR158" s="27">
        <v>1.7000000000000001E-2</v>
      </c>
      <c r="DS158" s="27">
        <v>2.1999999999999999E-2</v>
      </c>
      <c r="DT158" s="27">
        <v>2.5999999999999999E-2</v>
      </c>
    </row>
    <row r="159" spans="2:124" ht="16" customHeight="1">
      <c r="B159" s="20"/>
      <c r="C159" s="5"/>
      <c r="D159" s="5"/>
      <c r="E159" s="5"/>
      <c r="F159" s="5"/>
      <c r="G159" s="5"/>
      <c r="H159" s="5"/>
      <c r="I159" s="5"/>
      <c r="J159" s="5"/>
      <c r="K159" s="5"/>
      <c r="L159" s="5"/>
      <c r="M159" s="5"/>
      <c r="N159" s="5"/>
      <c r="O159" s="213"/>
      <c r="P159" s="5"/>
      <c r="Q159" s="91"/>
      <c r="R159" s="5"/>
      <c r="S159" s="21"/>
      <c r="T159" s="428" t="s">
        <v>109</v>
      </c>
      <c r="U159" s="27">
        <v>-0.01</v>
      </c>
      <c r="V159" s="27">
        <v>-0.11</v>
      </c>
      <c r="W159" s="27">
        <v>-0.12</v>
      </c>
      <c r="X159" s="27">
        <v>-0.121</v>
      </c>
      <c r="Y159" s="27">
        <v>-0.12</v>
      </c>
      <c r="Z159" s="27">
        <v>-0.11899999999999999</v>
      </c>
      <c r="AA159" s="27">
        <v>-0.11799999999999999</v>
      </c>
      <c r="AB159" s="27">
        <v>-9.5000000000000001E-2</v>
      </c>
      <c r="AC159" s="27">
        <v>-7.4999999999999997E-2</v>
      </c>
      <c r="AD159" s="27">
        <v>-5.8999999999999997E-2</v>
      </c>
      <c r="AE159" s="27">
        <v>-3.3000000000000002E-2</v>
      </c>
      <c r="AF159" s="27">
        <v>-0.02</v>
      </c>
      <c r="AG159" s="27">
        <v>0</v>
      </c>
      <c r="AH159" s="27">
        <v>1.9E-2</v>
      </c>
      <c r="AI159" s="27">
        <v>2.7E-2</v>
      </c>
      <c r="AJ159" s="27">
        <v>3.5000000000000003E-2</v>
      </c>
      <c r="AK159" s="27">
        <v>5.0999999999999997E-2</v>
      </c>
      <c r="AL159" s="27">
        <v>6.3E-2</v>
      </c>
      <c r="AM159" s="27">
        <v>6.3E-2</v>
      </c>
      <c r="AN159" s="27">
        <v>0.05</v>
      </c>
      <c r="AO159" s="27">
        <v>0.04</v>
      </c>
      <c r="AP159" s="27">
        <v>3.5000000000000003E-2</v>
      </c>
      <c r="AQ159" s="27">
        <v>2.5000000000000001E-2</v>
      </c>
      <c r="AR159" s="27">
        <v>1.4999999999999999E-2</v>
      </c>
      <c r="AS159" s="27">
        <v>0</v>
      </c>
      <c r="AT159" s="27">
        <v>-0.01</v>
      </c>
      <c r="AU159" s="27">
        <v>-1.4999999999999999E-2</v>
      </c>
      <c r="AV159" s="27">
        <v>-0.02</v>
      </c>
      <c r="AW159" s="27">
        <v>-1.7999999999999999E-2</v>
      </c>
      <c r="AX159" s="27">
        <v>-1.7000000000000001E-2</v>
      </c>
      <c r="AY159" s="27">
        <v>-1.4999999999999999E-2</v>
      </c>
      <c r="AZ159" s="27">
        <v>-1.2E-2</v>
      </c>
      <c r="BA159" s="27">
        <v>-6.0000000000000001E-3</v>
      </c>
      <c r="BB159" s="27">
        <v>0</v>
      </c>
      <c r="BC159" s="27">
        <v>3.0000000000000001E-3</v>
      </c>
      <c r="BD159" s="27">
        <v>6.0000000000000001E-3</v>
      </c>
      <c r="BE159" s="27">
        <v>8.9999999999999993E-3</v>
      </c>
      <c r="BF159" s="27">
        <v>1.2E-2</v>
      </c>
      <c r="BG159" s="27">
        <v>1.4999999999999999E-2</v>
      </c>
      <c r="BH159" s="27">
        <v>1.7999999999999999E-2</v>
      </c>
      <c r="BI159" s="27">
        <v>1.6E-2</v>
      </c>
      <c r="BJ159" s="27">
        <v>1.2999999999999999E-2</v>
      </c>
      <c r="BK159" s="27">
        <v>0</v>
      </c>
      <c r="BL159" s="27">
        <v>1E-3</v>
      </c>
      <c r="BM159" s="27">
        <v>3.0000000000000001E-3</v>
      </c>
      <c r="BN159" s="27">
        <v>5.0000000000000001E-3</v>
      </c>
      <c r="BO159" s="27">
        <v>5.4999999999999997E-3</v>
      </c>
      <c r="BP159" s="27">
        <v>6.0000000000000001E-3</v>
      </c>
      <c r="BQ159" s="27">
        <v>7.0000000000000001E-3</v>
      </c>
      <c r="BR159" s="27">
        <v>6.0000000000000001E-3</v>
      </c>
      <c r="BS159" s="27">
        <v>5.0000000000000001E-3</v>
      </c>
      <c r="BT159" s="27">
        <v>3.0000000000000001E-3</v>
      </c>
      <c r="BU159" s="27">
        <v>0</v>
      </c>
      <c r="BV159" s="27">
        <v>-0.01</v>
      </c>
      <c r="BW159" s="27">
        <v>-1.2999999999999999E-2</v>
      </c>
      <c r="BX159" s="27">
        <v>-1.4999999999999999E-2</v>
      </c>
      <c r="BY159" s="27">
        <v>-1.7000000000000001E-2</v>
      </c>
      <c r="BZ159" s="27">
        <v>-1.9E-2</v>
      </c>
      <c r="CA159" s="27">
        <v>-1.4999999999999999E-2</v>
      </c>
      <c r="CB159" s="27">
        <v>-1.2E-2</v>
      </c>
      <c r="CC159" s="27">
        <v>-0.01</v>
      </c>
      <c r="CD159" s="27">
        <v>-5.0000000000000001E-3</v>
      </c>
      <c r="CE159" s="27">
        <v>0</v>
      </c>
      <c r="CF159" s="27">
        <v>5.0000000000000001E-3</v>
      </c>
      <c r="CG159" s="27">
        <v>7.4999999999999997E-3</v>
      </c>
      <c r="CH159" s="27">
        <v>1.4999999999999999E-2</v>
      </c>
      <c r="CI159" s="27">
        <v>1.7999999999999999E-2</v>
      </c>
      <c r="CJ159" s="27">
        <v>1.9E-2</v>
      </c>
      <c r="CK159" s="27">
        <v>0.02</v>
      </c>
      <c r="CL159" s="27">
        <v>2.1000000000000001E-2</v>
      </c>
      <c r="CM159" s="27">
        <v>2.1999999999999999E-2</v>
      </c>
      <c r="CN159" s="27">
        <v>2.1999999999999999E-2</v>
      </c>
      <c r="CO159" s="27">
        <v>2.1000000000000001E-2</v>
      </c>
      <c r="CP159" s="27">
        <v>0.02</v>
      </c>
      <c r="CQ159" s="27">
        <v>2.1000000000000001E-2</v>
      </c>
      <c r="CR159" s="27">
        <v>2.1999999999999999E-2</v>
      </c>
      <c r="CS159" s="27">
        <v>2.3E-2</v>
      </c>
      <c r="CT159" s="27">
        <v>2.1999999999999999E-2</v>
      </c>
      <c r="CU159" s="27">
        <v>2.3E-2</v>
      </c>
      <c r="CV159" s="27">
        <v>2.5000000000000001E-2</v>
      </c>
      <c r="CW159" s="27">
        <v>2.7E-2</v>
      </c>
      <c r="CX159" s="27">
        <v>0.03</v>
      </c>
      <c r="CY159" s="27">
        <v>3.5000000000000003E-2</v>
      </c>
      <c r="CZ159" s="27">
        <v>0.04</v>
      </c>
      <c r="DA159" s="27">
        <v>5.6000000000000001E-2</v>
      </c>
      <c r="DB159" s="27">
        <v>5.8000000000000003E-2</v>
      </c>
      <c r="DC159" s="27">
        <v>0.06</v>
      </c>
      <c r="DD159" s="27">
        <v>0.06</v>
      </c>
      <c r="DE159" s="27">
        <v>5.8000000000000003E-2</v>
      </c>
      <c r="DF159" s="27">
        <v>5.6000000000000001E-2</v>
      </c>
      <c r="DG159" s="27">
        <v>3.5000000000000003E-2</v>
      </c>
      <c r="DH159" s="27">
        <v>2.5000000000000001E-2</v>
      </c>
      <c r="DI159" s="27">
        <v>1.4999999999999999E-2</v>
      </c>
      <c r="DJ159" s="27">
        <v>0</v>
      </c>
      <c r="DK159" s="27">
        <v>-0.01</v>
      </c>
      <c r="DL159" s="27">
        <v>-0.02</v>
      </c>
      <c r="DM159" s="27">
        <v>-2.5000000000000001E-2</v>
      </c>
      <c r="DN159" s="27">
        <v>-3.2000000000000001E-2</v>
      </c>
      <c r="DO159" s="27">
        <v>-3.3000000000000002E-2</v>
      </c>
      <c r="DP159" s="27">
        <v>-3.5000000000000003E-2</v>
      </c>
      <c r="DQ159" s="27">
        <v>-3.3000000000000002E-2</v>
      </c>
      <c r="DR159" s="27">
        <v>-0.03</v>
      </c>
      <c r="DS159" s="27">
        <v>-2.5000000000000001E-2</v>
      </c>
      <c r="DT159" s="27">
        <v>-0.02</v>
      </c>
    </row>
    <row r="160" spans="2:124" ht="16" customHeight="1">
      <c r="B160" s="20"/>
      <c r="C160" s="5"/>
      <c r="D160" s="5"/>
      <c r="E160" s="5"/>
      <c r="F160" s="5"/>
      <c r="G160" s="5"/>
      <c r="H160" s="5"/>
      <c r="I160" s="5"/>
      <c r="J160" s="5"/>
      <c r="K160" s="5"/>
      <c r="L160" s="5"/>
      <c r="M160" s="5"/>
      <c r="N160" s="5"/>
      <c r="O160" s="213"/>
      <c r="P160" s="5"/>
      <c r="Q160" s="91"/>
      <c r="R160" s="5"/>
      <c r="S160" s="21"/>
      <c r="T160" s="428" t="s">
        <v>507</v>
      </c>
      <c r="U160" s="27">
        <v>1E-3</v>
      </c>
      <c r="V160" s="27">
        <v>-7.4999999999999997E-3</v>
      </c>
      <c r="W160" s="27">
        <v>-0.01</v>
      </c>
      <c r="X160" s="27">
        <v>-1.4999999999999999E-2</v>
      </c>
      <c r="Y160" s="27">
        <v>-0.02</v>
      </c>
      <c r="Z160" s="27">
        <v>-2.8000000000000001E-2</v>
      </c>
      <c r="AA160" s="27">
        <v>-0.03</v>
      </c>
      <c r="AB160" s="27">
        <v>-2.8000000000000001E-2</v>
      </c>
      <c r="AC160" s="27">
        <v>-0.02</v>
      </c>
      <c r="AD160" s="27">
        <v>-1.4999999999999999E-2</v>
      </c>
      <c r="AE160" s="27">
        <v>0</v>
      </c>
      <c r="AF160" s="27">
        <v>5.0000000000000001E-3</v>
      </c>
      <c r="AG160" s="27">
        <v>1.7999999999999999E-2</v>
      </c>
      <c r="AH160" s="27">
        <v>2.1999999999999999E-2</v>
      </c>
      <c r="AI160" s="27">
        <v>2.4E-2</v>
      </c>
      <c r="AJ160" s="27">
        <v>2.5999999999999999E-2</v>
      </c>
      <c r="AK160" s="27">
        <v>0.03</v>
      </c>
      <c r="AL160" s="27">
        <v>3.7999999999999999E-2</v>
      </c>
      <c r="AM160" s="27">
        <v>0.04</v>
      </c>
      <c r="AN160" s="27">
        <v>3.7999999999999999E-2</v>
      </c>
      <c r="AO160" s="27">
        <v>1.9E-2</v>
      </c>
      <c r="AP160" s="27">
        <v>0</v>
      </c>
      <c r="AQ160" s="27">
        <v>-0.01</v>
      </c>
      <c r="AR160" s="27">
        <v>-1.7999999999999999E-2</v>
      </c>
      <c r="AS160" s="27">
        <v>-0.02</v>
      </c>
      <c r="AT160" s="27">
        <v>-1.7999999999999999E-2</v>
      </c>
      <c r="AU160" s="27">
        <v>-1.6E-2</v>
      </c>
      <c r="AV160" s="27">
        <v>-1.4999999999999999E-2</v>
      </c>
      <c r="AW160" s="27">
        <v>-1.2E-2</v>
      </c>
      <c r="AX160" s="27">
        <v>-0.01</v>
      </c>
      <c r="AY160" s="27">
        <v>-6.0000000000000001E-3</v>
      </c>
      <c r="AZ160" s="27">
        <v>-7.0000000000000001E-3</v>
      </c>
      <c r="BA160" s="27">
        <v>-8.0000000000000002E-3</v>
      </c>
      <c r="BB160" s="27">
        <v>0</v>
      </c>
      <c r="BC160" s="27">
        <v>1E-3</v>
      </c>
      <c r="BD160" s="27">
        <v>2E-3</v>
      </c>
      <c r="BE160" s="27">
        <v>0</v>
      </c>
      <c r="BF160" s="27">
        <v>-0.01</v>
      </c>
      <c r="BG160" s="27">
        <v>-1.6E-2</v>
      </c>
      <c r="BH160" s="27">
        <v>-2.4E-2</v>
      </c>
      <c r="BI160" s="27">
        <v>-3.5000000000000003E-2</v>
      </c>
      <c r="BJ160" s="27">
        <v>-4.2000000000000003E-2</v>
      </c>
      <c r="BK160" s="27">
        <v>-4.2999999999999997E-2</v>
      </c>
      <c r="BL160" s="27">
        <v>-4.2000000000000003E-2</v>
      </c>
      <c r="BM160" s="27">
        <v>-4.1000000000000002E-2</v>
      </c>
      <c r="BN160" s="27">
        <v>-0.04</v>
      </c>
      <c r="BO160" s="27">
        <v>-3.5999999999999997E-2</v>
      </c>
      <c r="BP160" s="27">
        <v>-3.3000000000000002E-2</v>
      </c>
      <c r="BQ160" s="27">
        <v>-0.03</v>
      </c>
      <c r="BR160" s="27">
        <v>-2.7E-2</v>
      </c>
      <c r="BS160" s="27">
        <v>-2.1999999999999999E-2</v>
      </c>
      <c r="BT160" s="27">
        <v>-1.7999999999999999E-2</v>
      </c>
      <c r="BU160" s="27">
        <v>-1.7000000000000001E-2</v>
      </c>
      <c r="BV160" s="27">
        <v>-1.6500000000000001E-2</v>
      </c>
      <c r="BW160" s="27">
        <v>-1.6E-2</v>
      </c>
      <c r="BX160" s="27">
        <v>-0.01</v>
      </c>
      <c r="BY160" s="27">
        <v>-1.4999999999999999E-2</v>
      </c>
      <c r="BZ160" s="27">
        <v>-1.2999999999999999E-2</v>
      </c>
      <c r="CA160" s="27">
        <v>-0.01</v>
      </c>
      <c r="CB160" s="27">
        <v>-8.9999999999999993E-3</v>
      </c>
      <c r="CC160" s="27">
        <v>-7.4999999999999997E-3</v>
      </c>
      <c r="CD160" s="27">
        <v>5.0000000000000001E-3</v>
      </c>
      <c r="CE160" s="27">
        <v>0.01</v>
      </c>
      <c r="CF160" s="27">
        <v>1.4999999999999999E-2</v>
      </c>
      <c r="CG160" s="27">
        <v>1.7999999999999999E-2</v>
      </c>
      <c r="CH160" s="27">
        <v>0.02</v>
      </c>
      <c r="CI160" s="27">
        <v>2.1999999999999999E-2</v>
      </c>
      <c r="CJ160" s="27">
        <v>2.3E-2</v>
      </c>
      <c r="CK160" s="27">
        <v>2.4E-2</v>
      </c>
      <c r="CL160" s="27">
        <v>2.3E-2</v>
      </c>
      <c r="CM160" s="27">
        <v>2.1999999999999999E-2</v>
      </c>
      <c r="CN160" s="27">
        <v>2.3E-2</v>
      </c>
      <c r="CO160" s="27">
        <v>2.4E-2</v>
      </c>
      <c r="CP160" s="27">
        <v>2.3E-2</v>
      </c>
      <c r="CQ160" s="27">
        <v>2.4E-2</v>
      </c>
      <c r="CR160" s="27">
        <v>2.5000000000000001E-2</v>
      </c>
      <c r="CS160" s="27">
        <v>2.4E-2</v>
      </c>
      <c r="CT160" s="27">
        <v>2.3E-2</v>
      </c>
      <c r="CU160" s="27">
        <v>2.1999999999999999E-2</v>
      </c>
      <c r="CV160" s="27">
        <v>2.5999999999999999E-2</v>
      </c>
      <c r="CW160" s="27">
        <v>0.03</v>
      </c>
      <c r="CX160" s="27">
        <v>3.4000000000000002E-2</v>
      </c>
      <c r="CY160" s="27">
        <v>3.6999999999999998E-2</v>
      </c>
      <c r="CZ160" s="27">
        <v>3.7999999999999999E-2</v>
      </c>
      <c r="DA160" s="27">
        <v>0.04</v>
      </c>
      <c r="DB160" s="27">
        <v>3.7999999999999999E-2</v>
      </c>
      <c r="DC160" s="27">
        <v>3.6999999999999998E-2</v>
      </c>
      <c r="DD160" s="27">
        <v>3.5999999999999997E-2</v>
      </c>
      <c r="DE160" s="27">
        <v>0.03</v>
      </c>
      <c r="DF160" s="27">
        <v>2.8000000000000001E-2</v>
      </c>
      <c r="DG160" s="27">
        <v>2.5999999999999999E-2</v>
      </c>
      <c r="DH160" s="27">
        <v>2.1999999999999999E-2</v>
      </c>
      <c r="DI160" s="27">
        <v>2.1000000000000001E-2</v>
      </c>
      <c r="DJ160" s="27">
        <v>0.02</v>
      </c>
      <c r="DK160" s="27">
        <v>1.4999999999999999E-2</v>
      </c>
      <c r="DL160" s="27">
        <v>0.01</v>
      </c>
      <c r="DM160" s="27">
        <v>0</v>
      </c>
      <c r="DN160" s="27">
        <v>-5.0000000000000001E-3</v>
      </c>
      <c r="DO160" s="27">
        <v>-0.01</v>
      </c>
      <c r="DP160" s="27">
        <v>-1.4999999999999999E-2</v>
      </c>
      <c r="DQ160" s="27">
        <v>-1.7999999999999999E-2</v>
      </c>
      <c r="DR160" s="27">
        <v>-0.02</v>
      </c>
      <c r="DS160" s="27">
        <v>-2.1000000000000001E-2</v>
      </c>
      <c r="DT160" s="27">
        <v>-2.3E-2</v>
      </c>
    </row>
    <row r="161" spans="2:124" ht="16" customHeight="1">
      <c r="B161" s="20"/>
      <c r="C161" s="5"/>
      <c r="D161" s="5"/>
      <c r="E161" s="5"/>
      <c r="F161" s="5"/>
      <c r="G161" s="5"/>
      <c r="H161" s="5"/>
      <c r="I161" s="5"/>
      <c r="J161" s="5"/>
      <c r="K161" s="5"/>
      <c r="L161" s="5"/>
      <c r="M161" s="5"/>
      <c r="N161" s="5"/>
      <c r="O161" s="213"/>
      <c r="P161" s="5"/>
      <c r="Q161" s="91"/>
      <c r="R161" s="5"/>
      <c r="S161" s="21"/>
      <c r="T161"/>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c r="BX161" s="27"/>
      <c r="BY161" s="27"/>
      <c r="BZ161" s="27"/>
      <c r="CA161" s="27"/>
      <c r="CB161" s="27"/>
      <c r="CC161" s="27"/>
      <c r="CD161" s="27"/>
      <c r="CE161" s="27"/>
      <c r="CF161" s="27"/>
      <c r="CG161" s="27"/>
      <c r="CH161" s="27"/>
      <c r="CI161" s="27"/>
      <c r="CJ161" s="27"/>
      <c r="CK161" s="27"/>
      <c r="CL161" s="27"/>
      <c r="CM161" s="27"/>
      <c r="CN161" s="27"/>
      <c r="CO161" s="27"/>
      <c r="CP161" s="27"/>
      <c r="CQ161" s="27"/>
      <c r="CR161" s="27"/>
      <c r="CS161" s="27"/>
      <c r="CT161" s="27"/>
      <c r="CU161" s="27"/>
      <c r="CV161" s="27"/>
      <c r="CW161" s="27"/>
      <c r="CX161" s="27"/>
      <c r="CY161" s="27"/>
      <c r="CZ161" s="27"/>
      <c r="DA161" s="27"/>
      <c r="DB161" s="27"/>
      <c r="DC161" s="27"/>
      <c r="DD161" s="27"/>
      <c r="DE161" s="27"/>
      <c r="DF161" s="27"/>
      <c r="DG161" s="27"/>
      <c r="DH161" s="27"/>
      <c r="DI161" s="27"/>
      <c r="DJ161" s="27"/>
      <c r="DK161" s="27"/>
      <c r="DL161" s="27"/>
      <c r="DM161" s="27"/>
      <c r="DN161" s="27"/>
      <c r="DO161" s="27"/>
      <c r="DP161" s="27"/>
      <c r="DQ161" s="27"/>
      <c r="DR161" s="27"/>
      <c r="DS161" s="27"/>
      <c r="DT161" s="27"/>
    </row>
    <row r="162" spans="2:124" ht="16" customHeight="1">
      <c r="B162" s="20"/>
      <c r="C162" s="5"/>
      <c r="D162" s="5"/>
      <c r="E162" s="5"/>
      <c r="F162" s="5"/>
      <c r="G162" s="5"/>
      <c r="H162" s="5"/>
      <c r="I162" s="5"/>
      <c r="J162" s="5"/>
      <c r="K162" s="5"/>
      <c r="L162" s="5"/>
      <c r="M162" s="5"/>
      <c r="N162" s="5"/>
      <c r="O162" s="213"/>
      <c r="P162" s="5"/>
      <c r="Q162" s="91"/>
      <c r="R162" s="5"/>
      <c r="S162" s="21"/>
      <c r="T162"/>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c r="BX162" s="27"/>
      <c r="BY162" s="27"/>
      <c r="BZ162" s="27"/>
      <c r="CA162" s="27"/>
      <c r="CB162" s="27"/>
      <c r="CC162" s="27"/>
      <c r="CD162" s="27"/>
      <c r="CE162" s="27"/>
      <c r="CF162" s="27"/>
      <c r="CG162" s="27"/>
      <c r="CH162" s="27"/>
      <c r="CI162" s="27"/>
      <c r="CJ162" s="27"/>
      <c r="CK162" s="27"/>
      <c r="CL162" s="27"/>
      <c r="CM162" s="27"/>
      <c r="CN162" s="27"/>
      <c r="CO162" s="27"/>
      <c r="CP162" s="27"/>
      <c r="CQ162" s="27"/>
      <c r="CR162" s="27"/>
      <c r="CS162" s="27"/>
      <c r="CT162" s="27"/>
      <c r="CU162" s="27"/>
      <c r="CV162" s="27"/>
      <c r="CW162" s="27"/>
      <c r="CX162" s="27"/>
      <c r="CY162" s="27"/>
      <c r="CZ162" s="27"/>
      <c r="DA162" s="27"/>
      <c r="DB162" s="27"/>
      <c r="DC162" s="27"/>
      <c r="DD162" s="27"/>
      <c r="DE162" s="27"/>
      <c r="DF162" s="27"/>
      <c r="DG162" s="27"/>
      <c r="DH162" s="27"/>
      <c r="DI162" s="27"/>
      <c r="DJ162" s="27"/>
      <c r="DK162" s="27"/>
      <c r="DL162" s="27"/>
      <c r="DM162" s="27"/>
      <c r="DN162" s="27"/>
      <c r="DO162" s="27"/>
      <c r="DP162" s="27"/>
      <c r="DQ162" s="27"/>
      <c r="DR162" s="27"/>
      <c r="DS162" s="27"/>
      <c r="DT162" s="27"/>
    </row>
    <row r="163" spans="2:124" ht="16" customHeight="1">
      <c r="B163" s="20"/>
      <c r="C163" s="5"/>
      <c r="D163" s="5"/>
      <c r="E163" s="5"/>
      <c r="F163" s="5"/>
      <c r="G163" s="5"/>
      <c r="H163" s="5"/>
      <c r="I163" s="5"/>
      <c r="J163" s="5"/>
      <c r="K163" s="5"/>
      <c r="L163" s="5"/>
      <c r="M163" s="5"/>
      <c r="N163" s="5"/>
      <c r="O163" s="213"/>
      <c r="P163" s="5"/>
      <c r="Q163" s="91"/>
      <c r="R163" s="5"/>
      <c r="S163" s="21"/>
      <c r="T163"/>
    </row>
    <row r="164" spans="2:124" ht="16" customHeight="1">
      <c r="B164" s="20"/>
      <c r="C164" s="5"/>
      <c r="D164" s="5"/>
      <c r="E164" s="5"/>
      <c r="F164" s="5"/>
      <c r="G164" s="5"/>
      <c r="H164" s="5"/>
      <c r="I164" s="5"/>
      <c r="J164" s="5"/>
      <c r="K164" s="5"/>
      <c r="L164" s="5"/>
      <c r="M164" s="5"/>
      <c r="N164" s="5"/>
      <c r="O164" s="213"/>
      <c r="P164" s="5"/>
      <c r="Q164" s="91"/>
      <c r="R164" s="5"/>
      <c r="S164" s="21"/>
      <c r="T164"/>
    </row>
    <row r="165" spans="2:124" ht="16" customHeight="1">
      <c r="B165" s="20"/>
      <c r="C165" s="5"/>
      <c r="D165" s="5"/>
      <c r="E165" s="5"/>
      <c r="F165" s="5"/>
      <c r="G165" s="5"/>
      <c r="H165" s="5"/>
      <c r="I165" s="5"/>
      <c r="J165" s="5"/>
      <c r="K165" s="5"/>
      <c r="L165" s="5"/>
      <c r="M165" s="5"/>
      <c r="N165" s="5"/>
      <c r="O165" s="213"/>
      <c r="P165" s="5"/>
      <c r="Q165" s="91"/>
      <c r="R165" s="5"/>
      <c r="S165" s="21"/>
      <c r="T165"/>
    </row>
    <row r="166" spans="2:124" ht="16" customHeight="1">
      <c r="B166" s="20"/>
      <c r="C166" s="5"/>
      <c r="D166" s="5"/>
      <c r="E166" s="5"/>
      <c r="F166" s="5"/>
      <c r="G166" s="5"/>
      <c r="H166" s="5"/>
      <c r="I166" s="5"/>
      <c r="J166" s="5"/>
      <c r="K166" s="5"/>
      <c r="L166" s="5"/>
      <c r="M166" s="5"/>
      <c r="N166" s="5"/>
      <c r="O166" s="213"/>
      <c r="P166" s="5"/>
      <c r="Q166" s="91"/>
      <c r="R166" s="5"/>
      <c r="S166" s="21"/>
      <c r="T166"/>
    </row>
    <row r="167" spans="2:124" ht="16" customHeight="1">
      <c r="B167" s="20"/>
      <c r="C167" s="5"/>
      <c r="D167" s="5"/>
      <c r="E167" s="5"/>
      <c r="F167" s="5"/>
      <c r="G167" s="5"/>
      <c r="H167" s="5"/>
      <c r="I167" s="5"/>
      <c r="J167" s="5"/>
      <c r="K167" s="5"/>
      <c r="L167" s="5"/>
      <c r="M167" s="5"/>
      <c r="N167" s="5"/>
      <c r="O167" s="213"/>
      <c r="P167" s="5"/>
      <c r="Q167" s="91"/>
      <c r="R167" s="5"/>
      <c r="S167" s="21"/>
      <c r="T167"/>
    </row>
    <row r="168" spans="2:124" ht="16" customHeight="1">
      <c r="B168" s="20"/>
      <c r="C168" s="5"/>
      <c r="D168" s="5"/>
      <c r="E168" s="5"/>
      <c r="F168" s="5"/>
      <c r="G168" s="5"/>
      <c r="H168" s="5"/>
      <c r="I168" s="5"/>
      <c r="J168" s="5"/>
      <c r="K168" s="5"/>
      <c r="L168" s="5"/>
      <c r="M168" s="5"/>
      <c r="N168" s="5"/>
      <c r="O168" s="213"/>
      <c r="P168" s="5"/>
      <c r="Q168" s="91"/>
      <c r="R168" s="5"/>
      <c r="S168" s="21"/>
      <c r="T168"/>
    </row>
    <row r="169" spans="2:124" ht="16" customHeight="1">
      <c r="B169" s="20"/>
      <c r="C169" s="5"/>
      <c r="D169" s="5"/>
      <c r="E169" s="5"/>
      <c r="F169" s="5"/>
      <c r="G169" s="5"/>
      <c r="H169" s="5"/>
      <c r="I169" s="5"/>
      <c r="J169" s="5"/>
      <c r="K169" s="5"/>
      <c r="L169" s="5"/>
      <c r="M169" s="5"/>
      <c r="N169" s="5"/>
      <c r="O169" s="213"/>
      <c r="P169" s="5"/>
      <c r="Q169" s="91"/>
      <c r="R169" s="5"/>
      <c r="S169" s="21"/>
      <c r="T169"/>
    </row>
    <row r="170" spans="2:124" ht="16" customHeight="1">
      <c r="B170" s="20"/>
      <c r="C170" s="5"/>
      <c r="D170" s="5"/>
      <c r="E170" s="5"/>
      <c r="F170" s="5"/>
      <c r="G170" s="5"/>
      <c r="H170" s="5"/>
      <c r="I170" s="5"/>
      <c r="J170" s="5"/>
      <c r="K170" s="5"/>
      <c r="L170" s="5"/>
      <c r="M170" s="5"/>
      <c r="N170" s="5"/>
      <c r="O170" s="213"/>
      <c r="P170" s="5"/>
      <c r="Q170" s="91"/>
      <c r="R170" s="5"/>
      <c r="S170" s="21"/>
      <c r="T170"/>
    </row>
    <row r="171" spans="2:124" ht="16" customHeight="1">
      <c r="B171" s="20"/>
      <c r="C171" s="5"/>
      <c r="D171" s="5"/>
      <c r="E171" s="5"/>
      <c r="F171" s="5"/>
      <c r="G171" s="5"/>
      <c r="H171" s="5"/>
      <c r="I171" s="5"/>
      <c r="J171" s="5"/>
      <c r="K171" s="5"/>
      <c r="L171" s="5"/>
      <c r="M171" s="5"/>
      <c r="N171" s="5"/>
      <c r="O171" s="213"/>
      <c r="P171" s="5"/>
      <c r="Q171" s="91"/>
      <c r="R171" s="5"/>
      <c r="S171" s="21"/>
      <c r="T171"/>
    </row>
    <row r="172" spans="2:124" ht="16" customHeight="1">
      <c r="B172" s="20"/>
      <c r="C172" s="5"/>
      <c r="D172" s="5"/>
      <c r="E172" s="5"/>
      <c r="F172" s="5"/>
      <c r="G172" s="5"/>
      <c r="H172" s="5"/>
      <c r="I172" s="5"/>
      <c r="J172" s="5"/>
      <c r="K172" s="5"/>
      <c r="L172" s="5"/>
      <c r="M172" s="5"/>
      <c r="N172" s="5"/>
      <c r="O172" s="213"/>
      <c r="P172" s="5"/>
      <c r="Q172" s="91"/>
      <c r="R172" s="5"/>
      <c r="S172" s="21"/>
      <c r="T172"/>
    </row>
    <row r="173" spans="2:124" ht="16" customHeight="1">
      <c r="B173" s="20"/>
      <c r="C173" s="5"/>
      <c r="E173" s="5"/>
      <c r="F173" s="5"/>
      <c r="G173" s="5"/>
      <c r="H173" s="5"/>
      <c r="I173" s="5"/>
      <c r="J173" s="5"/>
      <c r="K173" s="5"/>
      <c r="L173" s="5"/>
      <c r="M173" s="5"/>
      <c r="N173" s="5"/>
      <c r="O173" s="213"/>
      <c r="P173" s="5"/>
      <c r="Q173" s="91"/>
      <c r="R173" s="5"/>
      <c r="S173" s="21"/>
      <c r="T173"/>
    </row>
    <row r="174" spans="2:124" ht="16" customHeight="1">
      <c r="B174" s="20"/>
      <c r="C174" s="5"/>
      <c r="D174" s="5" t="s">
        <v>506</v>
      </c>
      <c r="E174" s="5"/>
      <c r="F174" s="5"/>
      <c r="G174" s="5"/>
      <c r="H174" s="5"/>
      <c r="I174" s="5"/>
      <c r="J174" s="5"/>
      <c r="K174" s="5"/>
      <c r="L174" s="5"/>
      <c r="M174" s="5"/>
      <c r="N174" s="5"/>
      <c r="O174" s="213"/>
      <c r="P174" s="5"/>
      <c r="Q174" s="91"/>
      <c r="R174" s="5"/>
      <c r="S174" s="21"/>
      <c r="T174"/>
    </row>
    <row r="175" spans="2:124" ht="16" customHeight="1">
      <c r="B175" s="3"/>
      <c r="C175" s="4"/>
      <c r="D175" s="4"/>
      <c r="E175" s="4"/>
      <c r="F175" s="4"/>
      <c r="G175" s="4"/>
      <c r="H175" s="4"/>
      <c r="I175" s="4"/>
      <c r="J175" s="4"/>
      <c r="K175" s="4"/>
      <c r="L175" s="4"/>
      <c r="M175" s="4"/>
      <c r="N175" s="4"/>
      <c r="O175" s="431"/>
      <c r="P175" s="4"/>
      <c r="Q175" s="432"/>
      <c r="R175" s="4"/>
      <c r="S175" s="160"/>
      <c r="T175"/>
    </row>
    <row r="176" spans="2:124" ht="10" customHeight="1">
      <c r="B176" s="5"/>
      <c r="C176" s="5"/>
      <c r="D176" s="5"/>
      <c r="E176" s="5"/>
      <c r="F176" s="5"/>
      <c r="G176" s="5"/>
      <c r="H176" s="5"/>
      <c r="I176" s="5"/>
      <c r="J176" s="5"/>
      <c r="K176" s="5"/>
      <c r="L176" s="5"/>
      <c r="M176" s="5"/>
      <c r="N176" s="5"/>
      <c r="O176" s="213"/>
      <c r="P176" s="5"/>
      <c r="Q176" s="91"/>
      <c r="R176" s="5"/>
      <c r="S176" s="5"/>
      <c r="T176"/>
    </row>
    <row r="177" spans="1:59" ht="16" customHeight="1">
      <c r="B177" s="22"/>
      <c r="C177" s="155"/>
      <c r="D177" s="155"/>
      <c r="E177" s="155"/>
      <c r="F177" s="155"/>
      <c r="G177" s="155"/>
      <c r="H177" s="155"/>
      <c r="I177" s="155"/>
      <c r="J177" s="155"/>
      <c r="K177" s="155"/>
      <c r="L177" s="155"/>
      <c r="M177" s="155"/>
      <c r="N177" s="155"/>
      <c r="O177" s="226"/>
      <c r="P177" s="155"/>
      <c r="Q177" s="227"/>
      <c r="R177" s="155"/>
      <c r="S177" s="54"/>
      <c r="T177"/>
    </row>
    <row r="178" spans="1:59" s="412" customFormat="1" ht="31" customHeight="1">
      <c r="A178" s="411"/>
      <c r="B178" s="416"/>
      <c r="C178" s="417" t="s">
        <v>88</v>
      </c>
      <c r="D178" s="417"/>
      <c r="E178" s="417"/>
      <c r="F178" s="417"/>
      <c r="G178" s="417"/>
      <c r="H178" s="417"/>
      <c r="I178" s="417"/>
      <c r="J178" s="417"/>
      <c r="K178" s="417"/>
      <c r="L178" s="417"/>
      <c r="M178" s="418"/>
      <c r="N178" s="418"/>
      <c r="O178" s="418"/>
      <c r="P178" s="418"/>
      <c r="Q178" s="418"/>
      <c r="R178" s="418"/>
      <c r="S178" s="419"/>
    </row>
    <row r="179" spans="1:59" ht="7" customHeight="1">
      <c r="B179" s="413"/>
      <c r="C179" s="414"/>
      <c r="D179" s="414"/>
      <c r="E179" s="414"/>
      <c r="F179" s="414"/>
      <c r="G179" s="414"/>
      <c r="H179" s="414"/>
      <c r="I179" s="414"/>
      <c r="J179" s="414"/>
      <c r="K179" s="414"/>
      <c r="L179" s="414"/>
      <c r="M179" s="414"/>
      <c r="N179" s="414"/>
      <c r="O179" s="414"/>
      <c r="P179" s="414"/>
      <c r="Q179" s="414"/>
      <c r="R179" s="414"/>
      <c r="S179" s="415"/>
      <c r="T179"/>
    </row>
    <row r="180" spans="1:59" ht="16" customHeight="1">
      <c r="B180" s="20"/>
      <c r="C180" s="5"/>
      <c r="D180" s="5"/>
      <c r="E180" s="5"/>
      <c r="F180" s="5"/>
      <c r="G180" s="5"/>
      <c r="H180" s="5"/>
      <c r="I180" s="5"/>
      <c r="J180" s="5"/>
      <c r="K180" s="5"/>
      <c r="L180" s="5"/>
      <c r="M180" s="5"/>
      <c r="N180" s="5"/>
      <c r="O180" s="213"/>
      <c r="P180" s="5"/>
      <c r="Q180" s="91"/>
      <c r="R180" s="5"/>
      <c r="S180" s="21"/>
      <c r="T180"/>
    </row>
    <row r="181" spans="1:59" ht="16" customHeight="1">
      <c r="B181" s="20"/>
      <c r="C181" s="5"/>
      <c r="D181" s="5"/>
      <c r="E181" s="5"/>
      <c r="F181" s="5"/>
      <c r="G181" s="5"/>
      <c r="H181" s="5"/>
      <c r="I181" s="5"/>
      <c r="J181" s="5"/>
      <c r="K181" s="5"/>
      <c r="L181" s="5"/>
      <c r="M181" s="5"/>
      <c r="N181" s="5"/>
      <c r="O181" s="213"/>
      <c r="P181" s="5"/>
      <c r="Q181" s="91"/>
      <c r="R181" s="5"/>
      <c r="S181" s="21"/>
      <c r="T181"/>
      <c r="U181" s="427">
        <v>41501</v>
      </c>
      <c r="V181" s="427">
        <f>U181+30.46667</f>
        <v>41531.466670000002</v>
      </c>
      <c r="W181" s="427">
        <f t="shared" ref="W181:AR181" si="120">V181+30.46667</f>
        <v>41561.933340000003</v>
      </c>
      <c r="X181" s="427">
        <f t="shared" si="120"/>
        <v>41592.400010000005</v>
      </c>
      <c r="Y181" s="427">
        <f t="shared" si="120"/>
        <v>41622.866680000006</v>
      </c>
      <c r="Z181" s="427">
        <f t="shared" si="120"/>
        <v>41653.333350000008</v>
      </c>
      <c r="AA181" s="427">
        <f t="shared" si="120"/>
        <v>41683.80002000001</v>
      </c>
      <c r="AB181" s="427">
        <f t="shared" si="120"/>
        <v>41714.266690000011</v>
      </c>
      <c r="AC181" s="427">
        <f t="shared" si="120"/>
        <v>41744.733360000013</v>
      </c>
      <c r="AD181" s="427">
        <f t="shared" si="120"/>
        <v>41775.200030000015</v>
      </c>
      <c r="AE181" s="427">
        <f t="shared" si="120"/>
        <v>41805.666700000016</v>
      </c>
      <c r="AF181" s="427">
        <f t="shared" si="120"/>
        <v>41836.133370000018</v>
      </c>
      <c r="AG181" s="427">
        <f t="shared" si="120"/>
        <v>41866.600040000019</v>
      </c>
      <c r="AH181" s="427">
        <f t="shared" si="120"/>
        <v>41897.066710000021</v>
      </c>
      <c r="AI181" s="427">
        <f t="shared" si="120"/>
        <v>41927.533380000023</v>
      </c>
      <c r="AJ181" s="427">
        <f t="shared" si="120"/>
        <v>41958.000050000024</v>
      </c>
      <c r="AK181" s="427">
        <f t="shared" si="120"/>
        <v>41988.466720000026</v>
      </c>
      <c r="AL181" s="427">
        <f t="shared" si="120"/>
        <v>42018.933390000027</v>
      </c>
      <c r="AM181" s="427">
        <f t="shared" si="120"/>
        <v>42049.400060000029</v>
      </c>
      <c r="AN181" s="427">
        <f t="shared" si="120"/>
        <v>42079.866730000031</v>
      </c>
      <c r="AO181" s="427">
        <f t="shared" si="120"/>
        <v>42110.333400000032</v>
      </c>
      <c r="AP181" s="427">
        <f t="shared" si="120"/>
        <v>42140.800070000034</v>
      </c>
      <c r="AQ181" s="427">
        <f t="shared" si="120"/>
        <v>42171.266740000035</v>
      </c>
      <c r="AR181" s="427">
        <f t="shared" si="120"/>
        <v>42201.733410000037</v>
      </c>
      <c r="AS181" s="427">
        <f t="shared" ref="AS181:BF181" si="121">AR181+30.46667</f>
        <v>42232.200080000039</v>
      </c>
      <c r="AT181" s="427">
        <f t="shared" si="121"/>
        <v>42262.66675000004</v>
      </c>
      <c r="AU181" s="427">
        <f t="shared" si="121"/>
        <v>42293.133420000042</v>
      </c>
      <c r="AV181" s="427">
        <f t="shared" si="121"/>
        <v>42323.600090000044</v>
      </c>
      <c r="AW181" s="427">
        <f t="shared" si="121"/>
        <v>42354.066760000045</v>
      </c>
      <c r="AX181" s="427">
        <f t="shared" si="121"/>
        <v>42384.533430000047</v>
      </c>
      <c r="AY181" s="427">
        <f t="shared" si="121"/>
        <v>42415.000100000048</v>
      </c>
      <c r="AZ181" s="427">
        <f t="shared" si="121"/>
        <v>42445.46677000005</v>
      </c>
      <c r="BA181" s="427">
        <f t="shared" si="121"/>
        <v>42475.933440000052</v>
      </c>
      <c r="BB181" s="427">
        <f t="shared" si="121"/>
        <v>42506.400110000053</v>
      </c>
      <c r="BC181" s="427">
        <f t="shared" si="121"/>
        <v>42536.866780000055</v>
      </c>
      <c r="BD181" s="427">
        <f t="shared" si="121"/>
        <v>42567.333450000056</v>
      </c>
      <c r="BE181" s="427">
        <f t="shared" si="121"/>
        <v>42597.800120000058</v>
      </c>
      <c r="BF181" s="427">
        <f t="shared" si="121"/>
        <v>42628.26679000006</v>
      </c>
      <c r="BG181" s="61"/>
    </row>
    <row r="182" spans="1:59" ht="19" customHeight="1">
      <c r="B182" s="20"/>
      <c r="C182" s="5"/>
      <c r="D182" s="5"/>
      <c r="F182" s="5"/>
      <c r="G182" s="422" t="s">
        <v>508</v>
      </c>
      <c r="H182" s="5"/>
      <c r="I182" s="5"/>
      <c r="J182" s="5"/>
      <c r="K182" s="5"/>
      <c r="L182" s="5"/>
      <c r="M182" s="5"/>
      <c r="N182" s="5"/>
      <c r="O182" s="213"/>
      <c r="P182" s="5"/>
      <c r="Q182" s="91"/>
      <c r="R182" s="5"/>
      <c r="S182" s="21"/>
      <c r="T182"/>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row>
    <row r="183" spans="1:59" ht="19" customHeight="1">
      <c r="B183" s="20"/>
      <c r="C183" s="5"/>
      <c r="D183" s="5"/>
      <c r="E183" s="5"/>
      <c r="F183" s="5"/>
      <c r="G183" s="422" t="s">
        <v>509</v>
      </c>
      <c r="H183" s="5"/>
      <c r="I183" s="5"/>
      <c r="J183" s="5"/>
      <c r="K183" s="5"/>
      <c r="L183" s="5"/>
      <c r="M183" s="5"/>
      <c r="N183" s="5"/>
      <c r="O183" s="213"/>
      <c r="P183" s="5"/>
      <c r="Q183" s="91"/>
      <c r="R183" s="5"/>
      <c r="S183" s="21"/>
      <c r="T183" s="428" t="s">
        <v>507</v>
      </c>
      <c r="U183" s="27">
        <v>2.1999999999999999E-2</v>
      </c>
      <c r="V183" s="27">
        <v>0.02</v>
      </c>
      <c r="W183" s="27">
        <v>1.9E-2</v>
      </c>
      <c r="X183" s="27">
        <v>2.5000000000000001E-2</v>
      </c>
      <c r="Y183" s="27">
        <v>3.5999999999999997E-2</v>
      </c>
      <c r="Z183" s="27">
        <v>3.3000000000000002E-2</v>
      </c>
      <c r="AA183" s="27">
        <v>0.03</v>
      </c>
      <c r="AB183" s="27">
        <v>2.9000000000000001E-2</v>
      </c>
      <c r="AC183" s="27">
        <v>2.8000000000000001E-2</v>
      </c>
      <c r="AD183" s="27">
        <v>0.03</v>
      </c>
      <c r="AE183" s="27">
        <v>3.2000000000000001E-2</v>
      </c>
      <c r="AF183" s="27">
        <v>2.9499999999999998E-2</v>
      </c>
      <c r="AG183" s="27">
        <v>2.7E-2</v>
      </c>
      <c r="AH183" s="27">
        <v>3.1E-2</v>
      </c>
      <c r="AI183" s="27">
        <v>3.4000000000000002E-2</v>
      </c>
      <c r="AJ183" s="27">
        <v>2.8000000000000001E-2</v>
      </c>
      <c r="AK183" s="27">
        <v>2.1000000000000001E-2</v>
      </c>
      <c r="AL183" s="27">
        <f>(AK183+AM183)/2</f>
        <v>6.000000000000001E-3</v>
      </c>
      <c r="AM183" s="27">
        <v>-8.9999999999999993E-3</v>
      </c>
      <c r="AN183" s="27">
        <v>-7.0000000000000001E-3</v>
      </c>
      <c r="AO183" s="27">
        <v>-5.0000000000000001E-3</v>
      </c>
      <c r="AP183" s="27">
        <v>-5.0000000000000001E-3</v>
      </c>
      <c r="AQ183" s="27">
        <v>-5.0000000000000001E-3</v>
      </c>
      <c r="AR183" s="27">
        <v>0</v>
      </c>
      <c r="AS183" s="27">
        <v>3.0000000000000001E-3</v>
      </c>
      <c r="AT183" s="27">
        <v>1.5E-3</v>
      </c>
      <c r="AU183" s="27">
        <v>0</v>
      </c>
      <c r="AV183" s="27">
        <v>2E-3</v>
      </c>
      <c r="AW183" s="27">
        <v>4.0000000000000001E-3</v>
      </c>
      <c r="AX183" s="27">
        <v>1.2E-2</v>
      </c>
      <c r="AY183" s="27">
        <v>0.02</v>
      </c>
      <c r="AZ183" s="27">
        <v>1.7000000000000001E-2</v>
      </c>
      <c r="BA183" s="27">
        <v>1.4E-2</v>
      </c>
      <c r="BB183" s="27">
        <v>1.4999999999999999E-2</v>
      </c>
      <c r="BC183" s="27">
        <v>1.6E-2</v>
      </c>
      <c r="BD183" s="27">
        <v>1.2500000000000001E-2</v>
      </c>
      <c r="BE183" s="27">
        <v>8.9999999999999993E-3</v>
      </c>
      <c r="BF183" s="27">
        <v>0.01</v>
      </c>
    </row>
    <row r="184" spans="1:59" ht="29" customHeight="1">
      <c r="B184" s="20"/>
      <c r="C184" s="5"/>
      <c r="D184" s="5"/>
      <c r="E184" s="246" t="s">
        <v>507</v>
      </c>
      <c r="F184" s="246"/>
      <c r="G184" s="429" t="s">
        <v>109</v>
      </c>
      <c r="H184" s="246"/>
      <c r="I184" s="423" t="s">
        <v>232</v>
      </c>
      <c r="J184" s="5"/>
      <c r="K184" s="5"/>
      <c r="L184" s="5"/>
      <c r="M184" s="5"/>
      <c r="N184" s="5"/>
      <c r="O184" s="213"/>
      <c r="P184" s="5"/>
      <c r="Q184" s="91"/>
      <c r="R184" s="5"/>
      <c r="S184" s="21"/>
      <c r="T184" s="428" t="s">
        <v>109</v>
      </c>
      <c r="U184" s="27">
        <v>2.8000000000000001E-2</v>
      </c>
      <c r="V184" s="27">
        <v>2.1000000000000001E-2</v>
      </c>
      <c r="W184" s="27">
        <v>1.2999999999999999E-2</v>
      </c>
      <c r="X184" s="27">
        <v>1.2E-2</v>
      </c>
      <c r="Y184" s="27">
        <v>1.2E-2</v>
      </c>
      <c r="Z184" s="27">
        <v>1.2999999999999999E-2</v>
      </c>
      <c r="AA184" s="27">
        <v>1.4E-2</v>
      </c>
      <c r="AB184" s="27">
        <v>0.01</v>
      </c>
      <c r="AC184" s="27">
        <v>1.4999999999999999E-2</v>
      </c>
      <c r="AD184" s="27">
        <v>0.02</v>
      </c>
      <c r="AE184" s="27">
        <v>1.6E-2</v>
      </c>
      <c r="AF184" s="27">
        <v>1.2999999999999999E-2</v>
      </c>
      <c r="AG184" s="27">
        <v>1.2E-2</v>
      </c>
      <c r="AH184" s="27">
        <v>1.0999999999999999E-2</v>
      </c>
      <c r="AI184" s="27">
        <v>0.01</v>
      </c>
      <c r="AJ184" s="27">
        <v>8.9999999999999993E-3</v>
      </c>
      <c r="AK184" s="27">
        <v>0</v>
      </c>
      <c r="AL184" s="27">
        <v>-7.4999999999999997E-3</v>
      </c>
      <c r="AM184" s="27">
        <v>-8.0000000000000002E-3</v>
      </c>
      <c r="AN184" s="27">
        <v>-8.0000000000000002E-3</v>
      </c>
      <c r="AO184" s="27">
        <v>7.4999999999999997E-3</v>
      </c>
      <c r="AP184" s="27">
        <v>-6.0000000000000001E-3</v>
      </c>
      <c r="AQ184" s="27">
        <v>5.0000000000000001E-3</v>
      </c>
      <c r="AR184" s="27">
        <v>-4.0000000000000001E-3</v>
      </c>
      <c r="AS184" s="27">
        <v>-7.0000000000000001E-3</v>
      </c>
      <c r="AT184" s="27">
        <v>-0.01</v>
      </c>
      <c r="AU184" s="27">
        <v>-5.0000000000000001E-3</v>
      </c>
      <c r="AV184" s="27">
        <v>0</v>
      </c>
      <c r="AW184" s="27">
        <v>6.0000000000000001E-3</v>
      </c>
      <c r="AX184" s="27">
        <v>1.0999999999999999E-2</v>
      </c>
      <c r="AY184" s="27">
        <v>8.9999999999999993E-3</v>
      </c>
      <c r="AZ184" s="27">
        <v>7.0000000000000001E-3</v>
      </c>
      <c r="BA184" s="27">
        <v>8.5000000000000006E-3</v>
      </c>
      <c r="BB184" s="27">
        <v>0.01</v>
      </c>
      <c r="BC184" s="27">
        <v>1.15E-2</v>
      </c>
      <c r="BD184" s="27">
        <v>1.2999999999999999E-2</v>
      </c>
      <c r="BE184" s="27">
        <v>1.2500000000000001E-2</v>
      </c>
      <c r="BF184" s="27">
        <v>1.2E-2</v>
      </c>
    </row>
    <row r="185" spans="1:59" ht="16" customHeight="1">
      <c r="B185" s="20"/>
      <c r="C185" s="5"/>
      <c r="D185" s="5"/>
      <c r="E185" s="5"/>
      <c r="F185" s="5"/>
      <c r="G185" s="5"/>
      <c r="H185" s="5"/>
      <c r="I185" s="5"/>
      <c r="J185" s="5"/>
      <c r="K185" s="5"/>
      <c r="L185" s="5"/>
      <c r="M185" s="5"/>
      <c r="N185" s="5"/>
      <c r="O185" s="213"/>
      <c r="P185" s="5"/>
      <c r="Q185" s="91"/>
      <c r="R185" s="5"/>
      <c r="S185" s="21"/>
      <c r="T185" s="428" t="s">
        <v>232</v>
      </c>
      <c r="U185" s="27">
        <v>0.03</v>
      </c>
      <c r="V185" s="27">
        <v>2.9000000000000001E-2</v>
      </c>
      <c r="W185" s="27">
        <v>2.5000000000000001E-2</v>
      </c>
      <c r="X185" s="27">
        <v>2.5999999999999999E-2</v>
      </c>
      <c r="Y185" s="27">
        <v>2.8000000000000001E-2</v>
      </c>
      <c r="Z185" s="27">
        <v>2.5000000000000001E-2</v>
      </c>
      <c r="AA185" s="27">
        <v>2.3E-2</v>
      </c>
      <c r="AB185" s="27">
        <v>2.5000000000000001E-2</v>
      </c>
      <c r="AC185" s="27">
        <v>2.7E-2</v>
      </c>
      <c r="AD185" s="27">
        <v>3.1E-2</v>
      </c>
      <c r="AE185" s="27">
        <v>3.3000000000000002E-2</v>
      </c>
      <c r="AF185" s="27">
        <v>3.4000000000000002E-2</v>
      </c>
      <c r="AG185" s="27">
        <v>3.2000000000000001E-2</v>
      </c>
      <c r="AH185" s="27">
        <v>0.03</v>
      </c>
      <c r="AI185" s="27">
        <v>2.7E-2</v>
      </c>
      <c r="AJ185" s="27">
        <v>2.5000000000000001E-2</v>
      </c>
      <c r="AK185" s="27">
        <v>2.1999999999999999E-2</v>
      </c>
      <c r="AL185" s="27">
        <v>0.01</v>
      </c>
      <c r="AM185" s="27">
        <v>0</v>
      </c>
      <c r="AN185" s="27">
        <v>-2E-3</v>
      </c>
      <c r="AO185" s="27">
        <v>-3.0000000000000001E-3</v>
      </c>
      <c r="AP185" s="27">
        <v>-6.0000000000000001E-3</v>
      </c>
      <c r="AQ185" s="27">
        <v>7.0000000000000001E-3</v>
      </c>
      <c r="AR185" s="27">
        <v>8.0000000000000002E-3</v>
      </c>
      <c r="AS185" s="27">
        <v>0.01</v>
      </c>
      <c r="AT185" s="27">
        <v>5.0000000000000001E-3</v>
      </c>
      <c r="AU185" s="27">
        <v>6.0000000000000001E-3</v>
      </c>
      <c r="AV185" s="27">
        <v>4.0000000000000001E-3</v>
      </c>
      <c r="AW185" s="27">
        <v>8.0000000000000002E-3</v>
      </c>
      <c r="AX185" s="27">
        <v>0.01</v>
      </c>
      <c r="AY185" s="27">
        <v>1.7999999999999999E-2</v>
      </c>
      <c r="AZ185" s="27">
        <v>1.9E-2</v>
      </c>
      <c r="BA185" s="27">
        <v>0.02</v>
      </c>
      <c r="BB185" s="27">
        <v>2.1000000000000001E-2</v>
      </c>
      <c r="BC185" s="27">
        <v>2.1999999999999999E-2</v>
      </c>
      <c r="BD185" s="27">
        <v>0.02</v>
      </c>
      <c r="BE185" s="27">
        <v>1.9E-2</v>
      </c>
      <c r="BF185" s="27">
        <v>1.4999999999999999E-2</v>
      </c>
    </row>
    <row r="186" spans="1:59" ht="16" customHeight="1">
      <c r="B186" s="20"/>
      <c r="C186" s="5"/>
      <c r="D186" s="5"/>
      <c r="E186" s="5"/>
      <c r="F186" s="5"/>
      <c r="G186" s="5"/>
      <c r="H186" s="5"/>
      <c r="I186" s="5"/>
      <c r="J186" s="5"/>
      <c r="K186" s="5"/>
      <c r="L186" s="5"/>
      <c r="M186" s="5"/>
      <c r="N186" s="5"/>
      <c r="O186" s="213"/>
      <c r="P186" s="5"/>
      <c r="Q186" s="91"/>
      <c r="R186" s="5"/>
      <c r="S186" s="21"/>
      <c r="T186"/>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c r="AU186" s="27"/>
      <c r="AV186" s="27"/>
      <c r="AW186" s="27"/>
      <c r="AX186" s="27"/>
      <c r="AY186" s="27"/>
      <c r="AZ186" s="27"/>
      <c r="BA186" s="27"/>
      <c r="BB186" s="27"/>
      <c r="BC186" s="27"/>
      <c r="BD186" s="27"/>
      <c r="BE186" s="27"/>
      <c r="BF186" s="27"/>
    </row>
    <row r="187" spans="1:59" ht="16" customHeight="1">
      <c r="B187" s="20"/>
      <c r="C187" s="5"/>
      <c r="D187" s="5"/>
      <c r="E187" s="5"/>
      <c r="F187" s="5"/>
      <c r="G187" s="5"/>
      <c r="H187" s="5"/>
      <c r="I187" s="5"/>
      <c r="J187" s="5"/>
      <c r="K187" s="5"/>
      <c r="L187" s="5"/>
      <c r="M187" s="5"/>
      <c r="N187" s="5"/>
      <c r="O187" s="213"/>
      <c r="P187" s="5"/>
      <c r="Q187" s="91"/>
      <c r="R187" s="5"/>
      <c r="S187" s="21"/>
      <c r="T18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7"/>
    </row>
    <row r="188" spans="1:59" ht="16" customHeight="1">
      <c r="B188" s="20"/>
      <c r="C188" s="5"/>
      <c r="D188" s="5"/>
      <c r="E188" s="5"/>
      <c r="F188" s="5"/>
      <c r="G188" s="5"/>
      <c r="H188" s="5"/>
      <c r="I188" s="5"/>
      <c r="J188" s="5"/>
      <c r="K188" s="5"/>
      <c r="L188" s="5"/>
      <c r="M188" s="5"/>
      <c r="N188" s="5"/>
      <c r="O188" s="213"/>
      <c r="P188" s="5"/>
      <c r="Q188" s="91"/>
      <c r="R188" s="5"/>
      <c r="S188" s="21"/>
      <c r="T188"/>
    </row>
    <row r="189" spans="1:59" ht="16" customHeight="1">
      <c r="B189" s="20"/>
      <c r="C189" s="5"/>
      <c r="D189" s="5"/>
      <c r="E189" s="5"/>
      <c r="F189" s="5"/>
      <c r="G189" s="5"/>
      <c r="H189" s="5"/>
      <c r="I189" s="5"/>
      <c r="J189" s="5"/>
      <c r="K189" s="5"/>
      <c r="L189" s="5"/>
      <c r="M189" s="5"/>
      <c r="N189" s="5"/>
      <c r="O189" s="213"/>
      <c r="P189" s="5"/>
      <c r="Q189" s="91"/>
      <c r="R189" s="5"/>
      <c r="S189" s="21"/>
      <c r="T189"/>
    </row>
    <row r="190" spans="1:59" ht="16" customHeight="1">
      <c r="B190" s="20"/>
      <c r="C190" s="5"/>
      <c r="D190" s="5"/>
      <c r="E190" s="5"/>
      <c r="F190" s="5"/>
      <c r="G190" s="5"/>
      <c r="H190" s="5"/>
      <c r="I190" s="5"/>
      <c r="J190" s="5"/>
      <c r="K190" s="5"/>
      <c r="L190" s="5"/>
      <c r="M190" s="5"/>
      <c r="N190" s="5"/>
      <c r="O190" s="213"/>
      <c r="P190" s="5"/>
      <c r="Q190" s="91"/>
      <c r="R190" s="5"/>
      <c r="S190" s="21"/>
      <c r="T190"/>
    </row>
    <row r="191" spans="1:59" ht="16" customHeight="1">
      <c r="B191" s="20"/>
      <c r="C191" s="5"/>
      <c r="D191" s="5"/>
      <c r="E191" s="5"/>
      <c r="F191" s="5"/>
      <c r="G191" s="5"/>
      <c r="H191" s="5"/>
      <c r="I191" s="5"/>
      <c r="J191" s="5"/>
      <c r="K191" s="5"/>
      <c r="L191" s="5"/>
      <c r="M191" s="5"/>
      <c r="N191" s="5"/>
      <c r="O191" s="213"/>
      <c r="P191" s="5"/>
      <c r="Q191" s="91"/>
      <c r="R191" s="5"/>
      <c r="S191" s="21"/>
      <c r="T191"/>
    </row>
    <row r="192" spans="1:59" ht="16" customHeight="1">
      <c r="B192" s="20"/>
      <c r="C192" s="5"/>
      <c r="D192" s="5"/>
      <c r="E192" s="5"/>
      <c r="F192" s="5"/>
      <c r="G192" s="5"/>
      <c r="H192" s="5"/>
      <c r="I192" s="5"/>
      <c r="J192" s="5"/>
      <c r="K192" s="5"/>
      <c r="L192" s="5"/>
      <c r="M192" s="5"/>
      <c r="N192" s="5"/>
      <c r="O192" s="213"/>
      <c r="P192" s="5"/>
      <c r="Q192" s="91"/>
      <c r="R192" s="5"/>
      <c r="S192" s="21"/>
      <c r="T192"/>
    </row>
    <row r="193" spans="1:137" ht="16" customHeight="1">
      <c r="B193" s="20"/>
      <c r="C193" s="5"/>
      <c r="D193" s="5"/>
      <c r="E193" s="5"/>
      <c r="F193" s="5"/>
      <c r="G193" s="5"/>
      <c r="H193" s="5"/>
      <c r="I193" s="5"/>
      <c r="J193" s="5"/>
      <c r="K193" s="5"/>
      <c r="L193" s="5"/>
      <c r="M193" s="5"/>
      <c r="N193" s="5"/>
      <c r="O193" s="213"/>
      <c r="P193" s="5"/>
      <c r="Q193" s="91"/>
      <c r="R193" s="5"/>
      <c r="S193" s="21"/>
      <c r="T193"/>
    </row>
    <row r="194" spans="1:137" ht="16" customHeight="1">
      <c r="B194" s="20"/>
      <c r="C194" s="5"/>
      <c r="D194" s="5"/>
      <c r="E194" s="5"/>
      <c r="F194" s="5"/>
      <c r="G194" s="5"/>
      <c r="H194" s="5"/>
      <c r="I194" s="5"/>
      <c r="J194" s="5"/>
      <c r="K194" s="5"/>
      <c r="L194" s="5"/>
      <c r="M194" s="5"/>
      <c r="N194" s="5"/>
      <c r="O194" s="213"/>
      <c r="P194" s="5"/>
      <c r="Q194" s="91"/>
      <c r="R194" s="5"/>
      <c r="S194" s="21"/>
      <c r="T194"/>
    </row>
    <row r="195" spans="1:137" ht="16" customHeight="1">
      <c r="B195" s="20"/>
      <c r="C195" s="5"/>
      <c r="D195" s="5"/>
      <c r="E195" s="5"/>
      <c r="F195" s="5"/>
      <c r="G195" s="5"/>
      <c r="H195" s="5"/>
      <c r="I195" s="5"/>
      <c r="J195" s="5"/>
      <c r="K195" s="5"/>
      <c r="L195" s="5"/>
      <c r="M195" s="5"/>
      <c r="N195" s="5"/>
      <c r="O195" s="213"/>
      <c r="P195" s="5"/>
      <c r="Q195" s="91"/>
      <c r="R195" s="5"/>
      <c r="S195" s="21"/>
      <c r="T195"/>
    </row>
    <row r="196" spans="1:137" ht="16" customHeight="1">
      <c r="B196" s="20"/>
      <c r="C196" s="5"/>
      <c r="D196" s="5"/>
      <c r="E196" s="5"/>
      <c r="F196" s="5"/>
      <c r="G196" s="5"/>
      <c r="H196" s="5"/>
      <c r="I196" s="5"/>
      <c r="J196" s="5"/>
      <c r="K196" s="5"/>
      <c r="L196" s="5"/>
      <c r="M196" s="5"/>
      <c r="N196" s="5"/>
      <c r="O196" s="213"/>
      <c r="P196" s="5"/>
      <c r="Q196" s="91"/>
      <c r="R196" s="5"/>
      <c r="S196" s="21"/>
      <c r="T196"/>
    </row>
    <row r="197" spans="1:137" ht="16" customHeight="1">
      <c r="B197" s="20"/>
      <c r="C197" s="5"/>
      <c r="D197" s="5"/>
      <c r="E197" s="5"/>
      <c r="F197" s="5"/>
      <c r="G197" s="5"/>
      <c r="H197" s="5"/>
      <c r="I197" s="5"/>
      <c r="J197" s="5"/>
      <c r="K197" s="5"/>
      <c r="L197" s="5"/>
      <c r="M197" s="5"/>
      <c r="N197" s="5"/>
      <c r="O197" s="213"/>
      <c r="P197" s="5"/>
      <c r="Q197" s="91"/>
      <c r="R197" s="5"/>
      <c r="S197" s="21"/>
      <c r="T197"/>
    </row>
    <row r="198" spans="1:137" ht="16" customHeight="1">
      <c r="B198" s="20"/>
      <c r="C198" s="5"/>
      <c r="D198" s="5"/>
      <c r="E198" s="5"/>
      <c r="F198" s="5"/>
      <c r="G198" s="5"/>
      <c r="H198" s="5"/>
      <c r="I198" s="5"/>
      <c r="J198" s="5"/>
      <c r="K198" s="5"/>
      <c r="L198" s="5"/>
      <c r="M198" s="5"/>
      <c r="N198" s="5"/>
      <c r="O198" s="213"/>
      <c r="P198" s="5"/>
      <c r="Q198" s="91"/>
      <c r="R198" s="5"/>
      <c r="S198" s="21"/>
      <c r="T198"/>
    </row>
    <row r="199" spans="1:137" ht="16" customHeight="1">
      <c r="B199" s="20"/>
      <c r="C199" s="5"/>
      <c r="D199" s="5"/>
      <c r="E199" s="5"/>
      <c r="F199" s="5"/>
      <c r="G199" s="5"/>
      <c r="H199" s="5"/>
      <c r="I199" s="5"/>
      <c r="J199" s="5"/>
      <c r="K199" s="5"/>
      <c r="L199" s="5"/>
      <c r="M199" s="5"/>
      <c r="N199" s="5"/>
      <c r="O199" s="213"/>
      <c r="P199" s="5"/>
      <c r="Q199" s="91"/>
      <c r="R199" s="5"/>
      <c r="S199" s="21"/>
      <c r="T199"/>
    </row>
    <row r="200" spans="1:137" ht="16" customHeight="1">
      <c r="B200" s="20"/>
      <c r="C200" s="5"/>
      <c r="D200" s="5"/>
      <c r="E200" s="5"/>
      <c r="F200" s="5"/>
      <c r="G200" s="5"/>
      <c r="H200" s="5"/>
      <c r="I200" s="5"/>
      <c r="J200" s="5"/>
      <c r="K200" s="5"/>
      <c r="L200" s="5"/>
      <c r="M200" s="5"/>
      <c r="N200" s="5"/>
      <c r="O200" s="213"/>
      <c r="P200" s="5"/>
      <c r="Q200" s="91"/>
      <c r="R200" s="5"/>
      <c r="S200" s="21"/>
      <c r="T200"/>
    </row>
    <row r="201" spans="1:137" ht="16" customHeight="1">
      <c r="B201" s="20"/>
      <c r="C201" s="5"/>
      <c r="D201" s="5"/>
      <c r="E201" s="5"/>
      <c r="F201" s="5"/>
      <c r="G201" s="5"/>
      <c r="H201" s="5"/>
      <c r="I201" s="5"/>
      <c r="J201" s="5"/>
      <c r="K201" s="5"/>
      <c r="L201" s="5"/>
      <c r="M201" s="5"/>
      <c r="N201" s="5"/>
      <c r="O201" s="213"/>
      <c r="P201" s="5"/>
      <c r="Q201" s="91"/>
      <c r="R201" s="5"/>
      <c r="S201" s="21"/>
      <c r="T201"/>
    </row>
    <row r="202" spans="1:137" ht="16" customHeight="1">
      <c r="B202" s="20"/>
      <c r="C202" s="5"/>
      <c r="D202" s="5" t="s">
        <v>506</v>
      </c>
      <c r="E202" s="5"/>
      <c r="F202" s="5"/>
      <c r="G202" s="5"/>
      <c r="H202" s="5"/>
      <c r="I202" s="5"/>
      <c r="J202" s="5"/>
      <c r="K202" s="5"/>
      <c r="L202" s="5"/>
      <c r="M202" s="5"/>
      <c r="N202" s="5"/>
      <c r="O202" s="213"/>
      <c r="P202" s="5"/>
      <c r="Q202" s="91"/>
      <c r="R202" s="5"/>
      <c r="S202" s="21"/>
      <c r="T202"/>
    </row>
    <row r="203" spans="1:137" ht="16" customHeight="1">
      <c r="B203" s="20"/>
      <c r="C203" s="5"/>
      <c r="D203" s="5"/>
      <c r="E203" s="5"/>
      <c r="F203" s="5"/>
      <c r="G203" s="5"/>
      <c r="H203" s="5"/>
      <c r="I203" s="5"/>
      <c r="J203" s="5"/>
      <c r="K203" s="5"/>
      <c r="L203" s="5"/>
      <c r="M203" s="5"/>
      <c r="N203" s="5"/>
      <c r="O203" s="213"/>
      <c r="P203" s="5"/>
      <c r="Q203" s="91"/>
      <c r="R203" s="5"/>
      <c r="S203" s="21"/>
      <c r="T203"/>
    </row>
    <row r="204" spans="1:137" ht="16" customHeight="1">
      <c r="B204" s="20"/>
      <c r="C204" s="5"/>
      <c r="D204" s="5"/>
      <c r="E204" s="5"/>
      <c r="F204" s="5"/>
      <c r="G204" s="5"/>
      <c r="H204" s="5"/>
      <c r="I204" s="5"/>
      <c r="J204" s="5"/>
      <c r="K204" s="5"/>
      <c r="L204" s="5"/>
      <c r="M204" s="5"/>
      <c r="N204" s="5"/>
      <c r="O204" s="213"/>
      <c r="P204" s="5"/>
      <c r="Q204" s="91"/>
      <c r="R204" s="5"/>
      <c r="S204" s="21"/>
      <c r="T204"/>
    </row>
    <row r="205" spans="1:137" s="412" customFormat="1" ht="31" customHeight="1">
      <c r="A205" s="411"/>
      <c r="B205" s="416"/>
      <c r="C205" s="417" t="s">
        <v>510</v>
      </c>
      <c r="D205" s="417"/>
      <c r="E205" s="417"/>
      <c r="F205" s="417"/>
      <c r="G205" s="417"/>
      <c r="H205" s="417"/>
      <c r="I205" s="417"/>
      <c r="J205" s="417"/>
      <c r="K205" s="417"/>
      <c r="L205" s="417"/>
      <c r="M205" s="418"/>
      <c r="N205" s="418"/>
      <c r="O205" s="418"/>
      <c r="P205" s="418"/>
      <c r="Q205" s="418"/>
      <c r="R205" s="418"/>
      <c r="S205" s="419"/>
    </row>
    <row r="206" spans="1:137" ht="7" customHeight="1">
      <c r="B206" s="413"/>
      <c r="C206" s="414"/>
      <c r="D206" s="414"/>
      <c r="E206" s="414"/>
      <c r="F206" s="414"/>
      <c r="G206" s="414"/>
      <c r="H206" s="414"/>
      <c r="I206" s="414"/>
      <c r="J206" s="414"/>
      <c r="K206" s="414"/>
      <c r="L206" s="414"/>
      <c r="M206" s="414"/>
      <c r="N206" s="414"/>
      <c r="O206" s="414"/>
      <c r="P206" s="414"/>
      <c r="Q206" s="414"/>
      <c r="R206" s="414"/>
      <c r="S206" s="415"/>
      <c r="T206"/>
    </row>
    <row r="207" spans="1:137" ht="16" customHeight="1">
      <c r="B207" s="20"/>
      <c r="C207" s="5"/>
      <c r="D207" s="5"/>
      <c r="E207" s="5"/>
      <c r="F207" s="5"/>
      <c r="G207" s="5"/>
      <c r="H207" s="5"/>
      <c r="I207" s="5"/>
      <c r="J207" s="5"/>
      <c r="K207" s="5"/>
      <c r="L207" s="5"/>
      <c r="M207" s="5"/>
      <c r="N207" s="5"/>
      <c r="O207" s="213"/>
      <c r="P207" s="5"/>
      <c r="Q207" s="91"/>
      <c r="R207" s="5"/>
      <c r="S207" s="21"/>
      <c r="T207"/>
    </row>
    <row r="208" spans="1:137" ht="16" customHeight="1">
      <c r="B208" s="20"/>
      <c r="C208" s="5"/>
      <c r="D208" s="5"/>
      <c r="E208" s="5"/>
      <c r="F208" s="5"/>
      <c r="G208" s="5"/>
      <c r="H208" s="5"/>
      <c r="I208" s="5"/>
      <c r="J208" s="5"/>
      <c r="K208" s="5"/>
      <c r="L208" s="5"/>
      <c r="M208" s="5"/>
      <c r="N208" s="5"/>
      <c r="O208" s="213"/>
      <c r="P208" s="5"/>
      <c r="Q208" s="91"/>
      <c r="R208" s="5"/>
      <c r="S208" s="21"/>
      <c r="T208"/>
      <c r="U208" s="427">
        <v>39097</v>
      </c>
      <c r="V208" s="427">
        <f>U208+30.466667</f>
        <v>39127.466667000001</v>
      </c>
      <c r="W208" s="427">
        <f t="shared" ref="W208" si="122">V208+30.466667</f>
        <v>39157.933334000001</v>
      </c>
      <c r="X208" s="427">
        <f t="shared" ref="X208" si="123">W208+30.466667</f>
        <v>39188.400001000002</v>
      </c>
      <c r="Y208" s="427">
        <f t="shared" ref="Y208" si="124">X208+30.466667</f>
        <v>39218.866668000002</v>
      </c>
      <c r="Z208" s="427">
        <f t="shared" ref="Z208" si="125">Y208+30.466667</f>
        <v>39249.333335000003</v>
      </c>
      <c r="AA208" s="427">
        <f t="shared" ref="AA208" si="126">Z208+30.466667</f>
        <v>39279.800002000004</v>
      </c>
      <c r="AB208" s="427">
        <f t="shared" ref="AB208" si="127">AA208+30.466667</f>
        <v>39310.266669000004</v>
      </c>
      <c r="AC208" s="427">
        <f t="shared" ref="AC208" si="128">AB208+30.466667</f>
        <v>39340.733336000005</v>
      </c>
      <c r="AD208" s="427">
        <f t="shared" ref="AD208" si="129">AC208+30.466667</f>
        <v>39371.200003000005</v>
      </c>
      <c r="AE208" s="427">
        <f t="shared" ref="AE208" si="130">AD208+30.466667</f>
        <v>39401.666670000006</v>
      </c>
      <c r="AF208" s="427">
        <f t="shared" ref="AF208" si="131">AE208+30.466667</f>
        <v>39432.133337000007</v>
      </c>
      <c r="AG208" s="427">
        <f t="shared" ref="AG208" si="132">AF208+30.466667</f>
        <v>39462.600004000007</v>
      </c>
      <c r="AH208" s="427">
        <f t="shared" ref="AH208" si="133">AG208+30.466667</f>
        <v>39493.066671000008</v>
      </c>
      <c r="AI208" s="427">
        <f t="shared" ref="AI208" si="134">AH208+30.466667</f>
        <v>39523.533338000008</v>
      </c>
      <c r="AJ208" s="427">
        <f t="shared" ref="AJ208" si="135">AI208+30.466667</f>
        <v>39554.000005000009</v>
      </c>
      <c r="AK208" s="427">
        <f t="shared" ref="AK208" si="136">AJ208+30.466667</f>
        <v>39584.46667200001</v>
      </c>
      <c r="AL208" s="427">
        <f t="shared" ref="AL208" si="137">AK208+30.466667</f>
        <v>39614.93333900001</v>
      </c>
      <c r="AM208" s="427">
        <f t="shared" ref="AM208" si="138">AL208+30.466667</f>
        <v>39645.400006000011</v>
      </c>
      <c r="AN208" s="427">
        <f t="shared" ref="AN208" si="139">AM208+30.466667</f>
        <v>39675.866673000011</v>
      </c>
      <c r="AO208" s="427">
        <f t="shared" ref="AO208" si="140">AN208+30.466667</f>
        <v>39706.333340000012</v>
      </c>
      <c r="AP208" s="427">
        <f t="shared" ref="AP208" si="141">AO208+30.466667</f>
        <v>39736.800007000013</v>
      </c>
      <c r="AQ208" s="427">
        <f t="shared" ref="AQ208" si="142">AP208+30.466667</f>
        <v>39767.266674000013</v>
      </c>
      <c r="AR208" s="427">
        <f t="shared" ref="AR208" si="143">AQ208+30.466667</f>
        <v>39797.733341000014</v>
      </c>
      <c r="AS208" s="427">
        <f t="shared" ref="AS208" si="144">AR208+30.466667</f>
        <v>39828.200008000014</v>
      </c>
      <c r="AT208" s="427">
        <f t="shared" ref="AT208" si="145">AS208+30.466667</f>
        <v>39858.666675000015</v>
      </c>
      <c r="AU208" s="427">
        <f t="shared" ref="AU208" si="146">AT208+30.466667</f>
        <v>39889.133342000016</v>
      </c>
      <c r="AV208" s="427">
        <f t="shared" ref="AV208" si="147">AU208+30.466667</f>
        <v>39919.600009000016</v>
      </c>
      <c r="AW208" s="427">
        <f t="shared" ref="AW208" si="148">AV208+30.466667</f>
        <v>39950.066676000017</v>
      </c>
      <c r="AX208" s="427">
        <f t="shared" ref="AX208" si="149">AW208+30.466667</f>
        <v>39980.533343000017</v>
      </c>
      <c r="AY208" s="427">
        <f t="shared" ref="AY208" si="150">AX208+30.466667</f>
        <v>40011.000010000018</v>
      </c>
      <c r="AZ208" s="427">
        <f t="shared" ref="AZ208" si="151">AY208+30.466667</f>
        <v>40041.466677000019</v>
      </c>
      <c r="BA208" s="427">
        <f t="shared" ref="BA208" si="152">AZ208+30.466667</f>
        <v>40071.933344000019</v>
      </c>
      <c r="BB208" s="427">
        <f t="shared" ref="BB208" si="153">BA208+30.466667</f>
        <v>40102.40001100002</v>
      </c>
      <c r="BC208" s="427">
        <f t="shared" ref="BC208" si="154">BB208+30.466667</f>
        <v>40132.86667800002</v>
      </c>
      <c r="BD208" s="427">
        <f t="shared" ref="BD208" si="155">BC208+30.466667</f>
        <v>40163.333345000021</v>
      </c>
      <c r="BE208" s="427">
        <f t="shared" ref="BE208" si="156">BD208+30.466667</f>
        <v>40193.800012000022</v>
      </c>
      <c r="BF208" s="427">
        <f t="shared" ref="BF208" si="157">BE208+30.466667</f>
        <v>40224.266679000022</v>
      </c>
      <c r="BG208" s="427">
        <f t="shared" ref="BG208" si="158">BF208+30.466667</f>
        <v>40254.733346000023</v>
      </c>
      <c r="BH208" s="427">
        <f t="shared" ref="BH208" si="159">BG208+30.466667</f>
        <v>40285.200013000023</v>
      </c>
      <c r="BI208" s="427">
        <f t="shared" ref="BI208" si="160">BH208+30.466667</f>
        <v>40315.666680000024</v>
      </c>
      <c r="BJ208" s="427">
        <f t="shared" ref="BJ208" si="161">BI208+30.466667</f>
        <v>40346.133347000025</v>
      </c>
      <c r="BK208" s="427">
        <f t="shared" ref="BK208" si="162">BJ208+30.466667</f>
        <v>40376.600014000025</v>
      </c>
      <c r="BL208" s="427">
        <f t="shared" ref="BL208" si="163">BK208+30.466667</f>
        <v>40407.066681000026</v>
      </c>
      <c r="BM208" s="427">
        <f t="shared" ref="BM208" si="164">BL208+30.466667</f>
        <v>40437.533348000026</v>
      </c>
      <c r="BN208" s="427">
        <f t="shared" ref="BN208" si="165">BM208+30.466667</f>
        <v>40468.000015000027</v>
      </c>
      <c r="BO208" s="427">
        <f t="shared" ref="BO208" si="166">BN208+30.466667</f>
        <v>40498.466682000028</v>
      </c>
      <c r="BP208" s="427">
        <f t="shared" ref="BP208" si="167">BO208+30.466667</f>
        <v>40528.933349000028</v>
      </c>
      <c r="BQ208" s="427">
        <f t="shared" ref="BQ208" si="168">BP208+30.466667</f>
        <v>40559.400016000029</v>
      </c>
      <c r="BR208" s="427">
        <f t="shared" ref="BR208" si="169">BQ208+30.466667</f>
        <v>40589.866683000029</v>
      </c>
      <c r="BS208" s="427">
        <f t="shared" ref="BS208" si="170">BR208+30.466667</f>
        <v>40620.33335000003</v>
      </c>
      <c r="BT208" s="427">
        <f t="shared" ref="BT208" si="171">BS208+30.466667</f>
        <v>40650.80001700003</v>
      </c>
      <c r="BU208" s="427">
        <f t="shared" ref="BU208" si="172">BT208+30.466667</f>
        <v>40681.266684000031</v>
      </c>
      <c r="BV208" s="427">
        <f t="shared" ref="BV208" si="173">BU208+30.466667</f>
        <v>40711.733351000032</v>
      </c>
      <c r="BW208" s="427">
        <f t="shared" ref="BW208" si="174">BV208+30.466667</f>
        <v>40742.200018000032</v>
      </c>
      <c r="BX208" s="427">
        <f t="shared" ref="BX208" si="175">BW208+30.466667</f>
        <v>40772.666685000033</v>
      </c>
      <c r="BY208" s="427">
        <f t="shared" ref="BY208" si="176">BX208+30.466667</f>
        <v>40803.133352000033</v>
      </c>
      <c r="BZ208" s="427">
        <f t="shared" ref="BZ208" si="177">BY208+30.466667</f>
        <v>40833.600019000034</v>
      </c>
      <c r="CA208" s="427">
        <f t="shared" ref="CA208" si="178">BZ208+30.466667</f>
        <v>40864.066686000035</v>
      </c>
      <c r="CB208" s="427">
        <f t="shared" ref="CB208" si="179">CA208+30.466667</f>
        <v>40894.533353000035</v>
      </c>
      <c r="CC208" s="427">
        <f t="shared" ref="CC208" si="180">CB208+30.466667</f>
        <v>40925.000020000036</v>
      </c>
      <c r="CD208" s="427">
        <f t="shared" ref="CD208" si="181">CC208+30.466667</f>
        <v>40955.466687000036</v>
      </c>
      <c r="CE208" s="427">
        <f t="shared" ref="CE208" si="182">CD208+30.466667</f>
        <v>40985.933354000037</v>
      </c>
      <c r="CF208" s="427">
        <f t="shared" ref="CF208" si="183">CE208+30.466667</f>
        <v>41016.400021000038</v>
      </c>
      <c r="CG208" s="427">
        <f t="shared" ref="CG208" si="184">CF208+30.466667</f>
        <v>41046.866688000038</v>
      </c>
      <c r="CH208" s="427">
        <f t="shared" ref="CH208" si="185">CG208+30.466667</f>
        <v>41077.333355000039</v>
      </c>
      <c r="CI208" s="427">
        <f t="shared" ref="CI208" si="186">CH208+30.466667</f>
        <v>41107.800022000039</v>
      </c>
      <c r="CJ208" s="427">
        <f t="shared" ref="CJ208" si="187">CI208+30.466667</f>
        <v>41138.26668900004</v>
      </c>
      <c r="CK208" s="427">
        <f t="shared" ref="CK208" si="188">CJ208+30.466667</f>
        <v>41168.733356000041</v>
      </c>
      <c r="CL208" s="427">
        <f t="shared" ref="CL208" si="189">CK208+30.466667</f>
        <v>41199.200023000041</v>
      </c>
      <c r="CM208" s="427">
        <f t="shared" ref="CM208" si="190">CL208+30.466667</f>
        <v>41229.666690000042</v>
      </c>
      <c r="CN208" s="427">
        <f t="shared" ref="CN208" si="191">CM208+30.466667</f>
        <v>41260.133357000042</v>
      </c>
      <c r="CO208" s="427">
        <f t="shared" ref="CO208" si="192">CN208+30.466667</f>
        <v>41290.600024000043</v>
      </c>
      <c r="CP208" s="427">
        <f t="shared" ref="CP208" si="193">CO208+30.466667</f>
        <v>41321.066691000044</v>
      </c>
      <c r="CQ208" s="427">
        <f t="shared" ref="CQ208" si="194">CP208+30.466667</f>
        <v>41351.533358000044</v>
      </c>
      <c r="CR208" s="427">
        <f t="shared" ref="CR208" si="195">CQ208+30.466667</f>
        <v>41382.000025000045</v>
      </c>
      <c r="CS208" s="427">
        <f t="shared" ref="CS208" si="196">CR208+30.466667</f>
        <v>41412.466692000045</v>
      </c>
      <c r="CT208" s="427">
        <f t="shared" ref="CT208" si="197">CS208+30.466667</f>
        <v>41442.933359000046</v>
      </c>
      <c r="CU208" s="427">
        <f t="shared" ref="CU208" si="198">CT208+30.466667</f>
        <v>41473.400026000047</v>
      </c>
      <c r="CV208" s="427">
        <f t="shared" ref="CV208" si="199">CU208+30.466667</f>
        <v>41503.866693000047</v>
      </c>
      <c r="CW208" s="427">
        <f t="shared" ref="CW208" si="200">CV208+30.466667</f>
        <v>41534.333360000048</v>
      </c>
      <c r="CX208" s="427">
        <f t="shared" ref="CX208" si="201">CW208+30.466667</f>
        <v>41564.800027000048</v>
      </c>
      <c r="CY208" s="427">
        <f t="shared" ref="CY208" si="202">CX208+30.466667</f>
        <v>41595.266694000049</v>
      </c>
      <c r="CZ208" s="427">
        <f t="shared" ref="CZ208" si="203">CY208+30.466667</f>
        <v>41625.73336100005</v>
      </c>
      <c r="DA208" s="427">
        <f t="shared" ref="DA208" si="204">CZ208+30.466667</f>
        <v>41656.20002800005</v>
      </c>
      <c r="DB208" s="427">
        <f t="shared" ref="DB208" si="205">DA208+30.466667</f>
        <v>41686.666695000051</v>
      </c>
      <c r="DC208" s="427">
        <f t="shared" ref="DC208" si="206">DB208+30.466667</f>
        <v>41717.133362000051</v>
      </c>
      <c r="DD208" s="427">
        <f t="shared" ref="DD208" si="207">DC208+30.466667</f>
        <v>41747.600029000052</v>
      </c>
      <c r="DE208" s="427">
        <f t="shared" ref="DE208" si="208">DD208+30.466667</f>
        <v>41778.066696000053</v>
      </c>
      <c r="DF208" s="427">
        <f t="shared" ref="DF208" si="209">DE208+30.466667</f>
        <v>41808.533363000053</v>
      </c>
      <c r="DG208" s="427">
        <f t="shared" ref="DG208" si="210">DF208+30.466667</f>
        <v>41839.000030000054</v>
      </c>
      <c r="DH208" s="427">
        <f t="shared" ref="DH208" si="211">DG208+30.466667</f>
        <v>41869.466697000054</v>
      </c>
      <c r="DI208" s="427">
        <f t="shared" ref="DI208" si="212">DH208+30.466667</f>
        <v>41899.933364000055</v>
      </c>
      <c r="DJ208" s="427">
        <f t="shared" ref="DJ208" si="213">DI208+30.466667</f>
        <v>41930.400031000056</v>
      </c>
      <c r="DK208" s="427">
        <f t="shared" ref="DK208" si="214">DJ208+30.466667</f>
        <v>41960.866698000056</v>
      </c>
      <c r="DL208" s="427">
        <f t="shared" ref="DL208" si="215">DK208+30.466667</f>
        <v>41991.333365000057</v>
      </c>
      <c r="DM208" s="427">
        <f t="shared" ref="DM208" si="216">DL208+30.466667</f>
        <v>42021.800032000057</v>
      </c>
      <c r="DN208" s="427">
        <f t="shared" ref="DN208" si="217">DM208+30.466667</f>
        <v>42052.266699000058</v>
      </c>
      <c r="DO208" s="427">
        <f t="shared" ref="DO208" si="218">DN208+30.466667</f>
        <v>42082.733366000059</v>
      </c>
      <c r="DP208" s="427">
        <f t="shared" ref="DP208" si="219">DO208+30.466667</f>
        <v>42113.200033000059</v>
      </c>
      <c r="DQ208" s="427">
        <f t="shared" ref="DQ208" si="220">DP208+30.466667</f>
        <v>42143.66670000006</v>
      </c>
      <c r="DR208" s="427">
        <f t="shared" ref="DR208" si="221">DQ208+30.466667</f>
        <v>42174.13336700006</v>
      </c>
      <c r="DS208" s="427">
        <f t="shared" ref="DS208" si="222">DR208+30.466667</f>
        <v>42204.600034000061</v>
      </c>
      <c r="DT208" s="427">
        <f t="shared" ref="DT208" si="223">DS208+30.466667</f>
        <v>42235.066701000062</v>
      </c>
      <c r="DU208" s="427">
        <f t="shared" ref="DU208" si="224">DT208+30.466667</f>
        <v>42265.533368000062</v>
      </c>
      <c r="DV208" s="427">
        <f t="shared" ref="DV208" si="225">DU208+30.466667</f>
        <v>42296.000035000063</v>
      </c>
      <c r="DW208" s="427">
        <f t="shared" ref="DW208" si="226">DV208+30.466667</f>
        <v>42326.466702000063</v>
      </c>
      <c r="DX208" s="427">
        <f t="shared" ref="DX208" si="227">DW208+30.466667</f>
        <v>42356.933369000064</v>
      </c>
      <c r="DY208" s="427">
        <f t="shared" ref="DY208" si="228">DX208+30.466667</f>
        <v>42387.400036000065</v>
      </c>
      <c r="DZ208" s="427">
        <f t="shared" ref="DZ208" si="229">DY208+30.466667</f>
        <v>42417.866703000065</v>
      </c>
      <c r="EA208" s="427">
        <f t="shared" ref="EA208" si="230">DZ208+30.466667</f>
        <v>42448.333370000066</v>
      </c>
      <c r="EB208" s="427">
        <f t="shared" ref="EB208" si="231">EA208+30.466667</f>
        <v>42478.800037000066</v>
      </c>
      <c r="EC208" s="427">
        <f t="shared" ref="EC208" si="232">EB208+30.466667</f>
        <v>42509.266704000067</v>
      </c>
      <c r="ED208" s="427">
        <f t="shared" ref="ED208" si="233">EC208+30.466667</f>
        <v>42539.733371000068</v>
      </c>
      <c r="EE208" s="427">
        <f t="shared" ref="EE208" si="234">ED208+30.466667</f>
        <v>42570.200038000068</v>
      </c>
      <c r="EF208" s="427">
        <f t="shared" ref="EF208" si="235">EE208+30.466667</f>
        <v>42600.666705000069</v>
      </c>
      <c r="EG208" s="427">
        <f t="shared" ref="EG208" si="236">EF208+30.466667</f>
        <v>42631.133372000069</v>
      </c>
    </row>
    <row r="209" spans="2:137" ht="20" customHeight="1">
      <c r="B209" s="20"/>
      <c r="C209" s="5"/>
      <c r="D209" s="5"/>
      <c r="E209" s="5"/>
      <c r="F209" s="5"/>
      <c r="G209" s="422" t="s">
        <v>510</v>
      </c>
      <c r="H209" s="5"/>
      <c r="I209" s="5"/>
      <c r="J209" s="5"/>
      <c r="K209" s="5"/>
      <c r="L209" s="5"/>
      <c r="M209" s="5"/>
      <c r="N209" s="5"/>
      <c r="O209" s="213"/>
      <c r="P209" s="5"/>
      <c r="Q209" s="91"/>
      <c r="R209" s="5"/>
      <c r="S209" s="21"/>
      <c r="T209"/>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c r="AU209" s="27"/>
      <c r="AV209" s="27"/>
      <c r="AW209" s="27"/>
      <c r="AX209" s="27"/>
      <c r="AY209" s="27"/>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c r="BX209" s="27"/>
      <c r="BY209" s="27"/>
      <c r="BZ209" s="27"/>
      <c r="CA209" s="27"/>
      <c r="CB209" s="27"/>
      <c r="CC209" s="27"/>
      <c r="CD209" s="27"/>
      <c r="CE209" s="27"/>
      <c r="CF209" s="27"/>
      <c r="CG209" s="27"/>
      <c r="CH209" s="27"/>
      <c r="CI209" s="27"/>
      <c r="CJ209" s="27"/>
      <c r="CK209" s="27"/>
      <c r="CL209" s="27"/>
      <c r="CM209" s="27"/>
      <c r="CN209" s="27"/>
      <c r="CO209" s="27"/>
      <c r="CP209" s="27"/>
      <c r="CQ209" s="27"/>
      <c r="CR209" s="27"/>
      <c r="CS209" s="27"/>
      <c r="CT209" s="27"/>
      <c r="CU209" s="27"/>
      <c r="CV209" s="27"/>
      <c r="CW209" s="27"/>
      <c r="CX209" s="27"/>
      <c r="CY209" s="27"/>
      <c r="CZ209" s="27"/>
      <c r="DA209" s="27"/>
      <c r="DB209" s="27"/>
      <c r="DC209" s="27"/>
      <c r="DD209" s="27"/>
      <c r="DE209" s="27"/>
      <c r="DF209" s="27"/>
      <c r="DG209" s="27"/>
      <c r="DH209" s="27"/>
      <c r="DI209" s="27"/>
      <c r="DJ209" s="27"/>
      <c r="DK209" s="27"/>
      <c r="DL209" s="27"/>
      <c r="DM209" s="27"/>
      <c r="DN209" s="27"/>
      <c r="DO209" s="27"/>
      <c r="DP209" s="27"/>
      <c r="DQ209" s="27"/>
      <c r="DR209" s="27"/>
      <c r="DS209" s="27"/>
      <c r="DT209" s="27"/>
      <c r="DU209" s="27"/>
      <c r="DV209" s="27"/>
      <c r="DW209" s="27"/>
      <c r="DX209" s="27"/>
      <c r="DY209" s="27"/>
      <c r="DZ209" s="27"/>
      <c r="EA209" s="27"/>
      <c r="EB209" s="27"/>
      <c r="EC209" s="27"/>
      <c r="ED209" s="27"/>
      <c r="EE209" s="27"/>
      <c r="EF209" s="27"/>
      <c r="EG209" s="27"/>
    </row>
    <row r="210" spans="2:137" ht="21" customHeight="1">
      <c r="B210" s="20"/>
      <c r="C210" s="5"/>
      <c r="D210" s="5"/>
      <c r="E210" s="5"/>
      <c r="F210" s="5"/>
      <c r="G210" s="422" t="s">
        <v>511</v>
      </c>
      <c r="H210" s="5"/>
      <c r="I210" s="5"/>
      <c r="J210" s="5"/>
      <c r="K210" s="5"/>
      <c r="L210" s="5"/>
      <c r="M210" s="5"/>
      <c r="N210" s="5"/>
      <c r="O210" s="213"/>
      <c r="P210" s="5"/>
      <c r="Q210" s="91"/>
      <c r="R210" s="5"/>
      <c r="S210" s="21"/>
      <c r="T210" s="428" t="s">
        <v>232</v>
      </c>
      <c r="U210" s="45">
        <v>100</v>
      </c>
      <c r="V210" s="45">
        <f>(U210+W210)/2</f>
        <v>99.0625</v>
      </c>
      <c r="W210" s="45">
        <f>(U210+X210)/2</f>
        <v>98.125</v>
      </c>
      <c r="X210" s="45">
        <f>(U210+AA210)/2</f>
        <v>96.25</v>
      </c>
      <c r="Y210" s="45">
        <v>95</v>
      </c>
      <c r="Z210" s="45">
        <f>(X210+AA210)/2</f>
        <v>94.375</v>
      </c>
      <c r="AA210" s="45">
        <f>(U210+AG210)/2</f>
        <v>92.5</v>
      </c>
      <c r="AB210" s="45">
        <f>(AC210+AA210)/2</f>
        <v>90.125</v>
      </c>
      <c r="AC210" s="45">
        <f>(AA210+AE210)/2</f>
        <v>87.75</v>
      </c>
      <c r="AD210" s="45">
        <f>(AC210+AE210)/2</f>
        <v>85.375</v>
      </c>
      <c r="AE210" s="45">
        <v>83</v>
      </c>
      <c r="AF210" s="45">
        <v>84</v>
      </c>
      <c r="AG210" s="45">
        <v>85</v>
      </c>
      <c r="AH210" s="45">
        <f>(AG210+AI210)/2</f>
        <v>83.5625</v>
      </c>
      <c r="AI210" s="45">
        <f>(AG210+AJ210)/2</f>
        <v>82.125</v>
      </c>
      <c r="AJ210" s="45">
        <f>(AG210+AM210)/2</f>
        <v>79.25</v>
      </c>
      <c r="AK210" s="45">
        <f>(AJ210+AL210)/2</f>
        <v>77.8125</v>
      </c>
      <c r="AL210" s="45">
        <f>(AJ210+AM210)/2</f>
        <v>76.375</v>
      </c>
      <c r="AM210" s="45">
        <f>(AG210+AR210)/2</f>
        <v>73.5</v>
      </c>
      <c r="AN210" s="45">
        <f>(AM210+AO210)/2</f>
        <v>72.0625</v>
      </c>
      <c r="AO210" s="45">
        <f>(AM210+AP210)/2</f>
        <v>70.625</v>
      </c>
      <c r="AP210" s="45">
        <f>(AM210+AR210)/2</f>
        <v>67.75</v>
      </c>
      <c r="AQ210" s="45">
        <f>(AP210+AR210)/2</f>
        <v>64.875</v>
      </c>
      <c r="AR210" s="45">
        <v>62</v>
      </c>
      <c r="AS210" s="45">
        <v>61</v>
      </c>
      <c r="AT210" s="45">
        <v>60</v>
      </c>
      <c r="AU210" s="45">
        <v>60</v>
      </c>
      <c r="AV210" s="45">
        <v>61</v>
      </c>
      <c r="AW210" s="45">
        <v>62</v>
      </c>
      <c r="AX210" s="45">
        <f>(AW210+AY210)/2</f>
        <v>65</v>
      </c>
      <c r="AY210" s="45">
        <f>(AW210+BA210)/2</f>
        <v>68</v>
      </c>
      <c r="AZ210" s="45">
        <f>(BA210+AY210)/2</f>
        <v>71</v>
      </c>
      <c r="BA210" s="45">
        <v>74</v>
      </c>
      <c r="BB210" s="45">
        <v>75</v>
      </c>
      <c r="BC210" s="45">
        <v>75</v>
      </c>
      <c r="BD210" s="45">
        <v>74</v>
      </c>
      <c r="BE210" s="45">
        <v>73</v>
      </c>
      <c r="BF210" s="45">
        <f>(BE210+BG210)/2</f>
        <v>71.625</v>
      </c>
      <c r="BG210" s="45">
        <f>(BE210+BI210)/2</f>
        <v>70.25</v>
      </c>
      <c r="BH210" s="45">
        <f>(BG210+BI210)/2</f>
        <v>68.875</v>
      </c>
      <c r="BI210" s="45">
        <f>(BE210+BL210)/2</f>
        <v>67.5</v>
      </c>
      <c r="BJ210" s="45">
        <f>(BI210+BL210)/2</f>
        <v>64.75</v>
      </c>
      <c r="BK210" s="45">
        <f>(BJ210+BL210)/2</f>
        <v>63.375</v>
      </c>
      <c r="BL210" s="45">
        <v>62</v>
      </c>
      <c r="BM210" s="45">
        <v>61</v>
      </c>
      <c r="BN210" s="45">
        <v>60</v>
      </c>
      <c r="BO210" s="45">
        <v>60</v>
      </c>
      <c r="BP210" s="45">
        <v>61</v>
      </c>
      <c r="BQ210" s="45">
        <v>62</v>
      </c>
      <c r="BR210" s="45">
        <v>62</v>
      </c>
      <c r="BS210" s="45">
        <v>63</v>
      </c>
      <c r="BT210" s="45">
        <v>64</v>
      </c>
      <c r="BU210" s="45">
        <v>66</v>
      </c>
      <c r="BV210" s="45">
        <v>68</v>
      </c>
      <c r="BW210" s="45">
        <v>70</v>
      </c>
      <c r="BX210" s="45">
        <v>72</v>
      </c>
      <c r="BY210" s="45">
        <v>73</v>
      </c>
      <c r="BZ210" s="45">
        <f>+(BW210+CC210)/2</f>
        <v>74.375</v>
      </c>
      <c r="CA210" s="45">
        <v>76</v>
      </c>
      <c r="CB210" s="45">
        <v>77</v>
      </c>
      <c r="CC210" s="45">
        <f>(BW210+CI210)/2</f>
        <v>78.75</v>
      </c>
      <c r="CD210" s="45">
        <v>80</v>
      </c>
      <c r="CE210" s="45">
        <v>82</v>
      </c>
      <c r="CF210" s="45">
        <f>(CC210+CI210)/2</f>
        <v>83.125</v>
      </c>
      <c r="CG210" s="45">
        <v>85</v>
      </c>
      <c r="CH210" s="45">
        <v>87</v>
      </c>
      <c r="CI210" s="45">
        <f>(BW210+CV210)/2</f>
        <v>87.5</v>
      </c>
      <c r="CJ210" s="45">
        <v>89</v>
      </c>
      <c r="CK210" s="45">
        <v>90</v>
      </c>
      <c r="CL210" s="45">
        <v>91</v>
      </c>
      <c r="CM210" s="45">
        <v>92</v>
      </c>
      <c r="CN210" s="45">
        <v>94</v>
      </c>
      <c r="CO210" s="45">
        <v>95</v>
      </c>
      <c r="CP210" s="45">
        <f>(CI210+CV210)/2</f>
        <v>96.25</v>
      </c>
      <c r="CQ210" s="45">
        <v>98</v>
      </c>
      <c r="CR210" s="45">
        <v>100</v>
      </c>
      <c r="CS210" s="45">
        <v>101</v>
      </c>
      <c r="CT210" s="45">
        <v>102</v>
      </c>
      <c r="CU210" s="45">
        <v>104</v>
      </c>
      <c r="CV210" s="45">
        <v>105</v>
      </c>
      <c r="CW210" s="45">
        <v>105</v>
      </c>
      <c r="CX210" s="45">
        <v>104</v>
      </c>
      <c r="CY210" s="45">
        <v>103</v>
      </c>
      <c r="CZ210" s="45">
        <v>103</v>
      </c>
      <c r="DA210" s="45">
        <v>102</v>
      </c>
      <c r="DB210" s="45">
        <v>101</v>
      </c>
      <c r="DC210" s="45">
        <v>100</v>
      </c>
      <c r="DD210" s="45">
        <v>99</v>
      </c>
      <c r="DE210" s="45">
        <v>99</v>
      </c>
      <c r="DF210" s="45">
        <v>100</v>
      </c>
      <c r="DG210" s="45">
        <v>101</v>
      </c>
      <c r="DH210" s="45">
        <v>102</v>
      </c>
      <c r="DI210" s="45">
        <v>102</v>
      </c>
      <c r="DJ210" s="45">
        <v>103</v>
      </c>
      <c r="DK210" s="45">
        <v>104</v>
      </c>
      <c r="DL210" s="45">
        <v>105</v>
      </c>
      <c r="DM210" s="45">
        <v>105</v>
      </c>
      <c r="DN210" s="45">
        <v>104</v>
      </c>
      <c r="DO210" s="45">
        <v>104</v>
      </c>
      <c r="DP210" s="45">
        <v>104.3</v>
      </c>
      <c r="DQ210" s="45">
        <v>104.5</v>
      </c>
      <c r="DR210" s="45">
        <v>105</v>
      </c>
      <c r="DS210" s="45">
        <v>105</v>
      </c>
      <c r="DT210" s="45">
        <v>105.5</v>
      </c>
      <c r="DU210" s="45">
        <v>106</v>
      </c>
      <c r="DV210" s="45">
        <v>106.5</v>
      </c>
      <c r="DW210" s="45">
        <v>107</v>
      </c>
      <c r="DX210" s="45">
        <v>107</v>
      </c>
      <c r="DY210" s="45">
        <v>108</v>
      </c>
      <c r="DZ210" s="45">
        <v>109</v>
      </c>
      <c r="EA210" s="45">
        <v>109</v>
      </c>
      <c r="EB210" s="45">
        <v>110</v>
      </c>
      <c r="EC210" s="45">
        <v>109</v>
      </c>
      <c r="ED210" s="45">
        <v>109</v>
      </c>
      <c r="EE210" s="45">
        <v>108.5</v>
      </c>
      <c r="EF210" s="45">
        <v>108</v>
      </c>
      <c r="EG210" s="45">
        <v>107</v>
      </c>
    </row>
    <row r="211" spans="2:137" ht="23" customHeight="1">
      <c r="B211" s="20"/>
      <c r="C211" s="5"/>
      <c r="D211" s="5"/>
      <c r="E211" s="434" t="s">
        <v>232</v>
      </c>
      <c r="F211" s="422"/>
      <c r="G211" s="435" t="s">
        <v>109</v>
      </c>
      <c r="H211" s="422"/>
      <c r="I211" s="422" t="s">
        <v>507</v>
      </c>
      <c r="J211" s="5"/>
      <c r="K211" s="5"/>
      <c r="L211" s="5"/>
      <c r="M211" s="5"/>
      <c r="N211" s="5"/>
      <c r="O211" s="213"/>
      <c r="P211" s="5"/>
      <c r="Q211" s="91"/>
      <c r="R211" s="5"/>
      <c r="S211" s="21"/>
      <c r="T211" s="428" t="s">
        <v>109</v>
      </c>
      <c r="U211" s="45">
        <v>100</v>
      </c>
      <c r="V211" s="45">
        <v>98</v>
      </c>
      <c r="W211" s="45">
        <v>96</v>
      </c>
      <c r="X211" s="45">
        <v>95</v>
      </c>
      <c r="Y211" s="45">
        <v>94</v>
      </c>
      <c r="Z211" s="45">
        <v>93</v>
      </c>
      <c r="AA211" s="45">
        <v>92</v>
      </c>
      <c r="AB211" s="45">
        <v>91</v>
      </c>
      <c r="AC211" s="45">
        <v>90</v>
      </c>
      <c r="AD211" s="45">
        <v>90</v>
      </c>
      <c r="AE211" s="45">
        <v>89</v>
      </c>
      <c r="AF211" s="45">
        <v>88</v>
      </c>
      <c r="AG211" s="45">
        <v>88</v>
      </c>
      <c r="AH211" s="45">
        <v>87</v>
      </c>
      <c r="AI211" s="45">
        <v>86</v>
      </c>
      <c r="AJ211" s="45">
        <v>85</v>
      </c>
      <c r="AK211" s="45">
        <v>84</v>
      </c>
      <c r="AL211" s="45">
        <v>82</v>
      </c>
      <c r="AM211" s="45">
        <v>81</v>
      </c>
      <c r="AN211" s="45">
        <v>79</v>
      </c>
      <c r="AO211" s="45">
        <v>78</v>
      </c>
      <c r="AP211" s="45">
        <v>77</v>
      </c>
      <c r="AQ211" s="45">
        <v>71</v>
      </c>
      <c r="AR211" s="45">
        <v>67</v>
      </c>
      <c r="AS211" s="45">
        <v>64</v>
      </c>
      <c r="AT211" s="45">
        <v>64</v>
      </c>
      <c r="AU211" s="45">
        <v>65</v>
      </c>
      <c r="AV211" s="45">
        <v>65</v>
      </c>
      <c r="AW211" s="45">
        <v>64</v>
      </c>
      <c r="AX211" s="45">
        <v>64</v>
      </c>
      <c r="AY211" s="45">
        <v>66</v>
      </c>
      <c r="AZ211" s="45">
        <v>69</v>
      </c>
      <c r="BA211" s="45">
        <v>74</v>
      </c>
      <c r="BB211" s="45">
        <v>75</v>
      </c>
      <c r="BC211" s="45">
        <v>75</v>
      </c>
      <c r="BD211" s="45">
        <v>74</v>
      </c>
      <c r="BE211" s="45">
        <v>74</v>
      </c>
      <c r="BF211" s="45">
        <v>73</v>
      </c>
      <c r="BG211" s="45">
        <v>72</v>
      </c>
      <c r="BH211" s="45">
        <v>70</v>
      </c>
      <c r="BI211" s="45">
        <v>68</v>
      </c>
      <c r="BJ211" s="45">
        <v>66</v>
      </c>
      <c r="BK211" s="45">
        <v>63</v>
      </c>
      <c r="BL211" s="45">
        <v>61</v>
      </c>
      <c r="BM211" s="45">
        <v>60</v>
      </c>
      <c r="BN211" s="45">
        <v>60</v>
      </c>
      <c r="BO211" s="45">
        <v>61</v>
      </c>
      <c r="BP211" s="45">
        <v>62</v>
      </c>
      <c r="BQ211" s="45">
        <v>63</v>
      </c>
      <c r="BR211" s="45">
        <v>63</v>
      </c>
      <c r="BS211" s="45">
        <v>64</v>
      </c>
      <c r="BT211" s="45">
        <v>64</v>
      </c>
      <c r="BU211" s="45">
        <v>65</v>
      </c>
      <c r="BV211" s="45">
        <v>65</v>
      </c>
      <c r="BW211" s="45">
        <v>66</v>
      </c>
      <c r="BX211" s="45">
        <v>66</v>
      </c>
      <c r="BY211" s="45">
        <v>67</v>
      </c>
      <c r="BZ211" s="45">
        <v>67</v>
      </c>
      <c r="CA211" s="45">
        <v>68</v>
      </c>
      <c r="CB211" s="45">
        <v>69</v>
      </c>
      <c r="CC211" s="45">
        <v>70</v>
      </c>
      <c r="CD211" s="45">
        <v>70</v>
      </c>
      <c r="CE211" s="45">
        <v>71</v>
      </c>
      <c r="CF211" s="45">
        <v>72</v>
      </c>
      <c r="CG211" s="45">
        <v>73</v>
      </c>
      <c r="CH211" s="45">
        <v>74</v>
      </c>
      <c r="CI211" s="45">
        <v>75</v>
      </c>
      <c r="CJ211" s="45">
        <v>75.5</v>
      </c>
      <c r="CK211" s="45">
        <v>76</v>
      </c>
      <c r="CL211" s="45">
        <v>78</v>
      </c>
      <c r="CM211" s="45">
        <v>80</v>
      </c>
      <c r="CN211" s="45">
        <v>82</v>
      </c>
      <c r="CO211" s="45">
        <v>85</v>
      </c>
      <c r="CP211" s="45">
        <v>88</v>
      </c>
      <c r="CQ211" s="45">
        <v>90</v>
      </c>
      <c r="CR211" s="45">
        <v>94</v>
      </c>
      <c r="CS211" s="45">
        <v>94</v>
      </c>
      <c r="CT211" s="45">
        <v>95</v>
      </c>
      <c r="CU211" s="45">
        <v>95</v>
      </c>
      <c r="CV211" s="45">
        <v>94</v>
      </c>
      <c r="CW211" s="45">
        <v>94</v>
      </c>
      <c r="CX211" s="45">
        <v>93</v>
      </c>
      <c r="CY211" s="45">
        <v>92</v>
      </c>
      <c r="CZ211" s="45">
        <v>92</v>
      </c>
      <c r="DA211" s="45">
        <v>91</v>
      </c>
      <c r="DB211" s="45">
        <v>91</v>
      </c>
      <c r="DC211" s="45">
        <v>90</v>
      </c>
      <c r="DD211" s="45">
        <v>90</v>
      </c>
      <c r="DE211" s="45">
        <v>90</v>
      </c>
      <c r="DF211" s="45">
        <v>92</v>
      </c>
      <c r="DG211" s="45">
        <v>93</v>
      </c>
      <c r="DH211" s="45">
        <v>94</v>
      </c>
      <c r="DI211" s="45">
        <v>95</v>
      </c>
      <c r="DJ211" s="45">
        <v>95</v>
      </c>
      <c r="DK211" s="45">
        <v>94</v>
      </c>
      <c r="DL211" s="45">
        <v>94</v>
      </c>
      <c r="DM211" s="45">
        <v>94</v>
      </c>
      <c r="DN211" s="45">
        <v>93</v>
      </c>
      <c r="DO211" s="45">
        <v>93</v>
      </c>
      <c r="DP211" s="45">
        <v>92</v>
      </c>
      <c r="DQ211" s="45">
        <v>92</v>
      </c>
      <c r="DR211" s="45">
        <v>95</v>
      </c>
      <c r="DS211" s="45">
        <v>98</v>
      </c>
      <c r="DT211" s="45">
        <v>100</v>
      </c>
      <c r="DU211" s="45">
        <v>100</v>
      </c>
      <c r="DV211" s="45">
        <v>102</v>
      </c>
      <c r="DW211" s="45">
        <v>103</v>
      </c>
      <c r="DX211" s="45">
        <v>104</v>
      </c>
      <c r="DY211" s="45">
        <v>105</v>
      </c>
      <c r="DZ211" s="45">
        <v>105</v>
      </c>
      <c r="EA211" s="45">
        <v>104</v>
      </c>
      <c r="EB211" s="45">
        <v>104</v>
      </c>
      <c r="EC211" s="45">
        <v>103</v>
      </c>
      <c r="ED211" s="45">
        <v>102</v>
      </c>
      <c r="EE211" s="45">
        <v>100</v>
      </c>
      <c r="EF211" s="45">
        <v>97</v>
      </c>
      <c r="EG211" s="45">
        <v>95</v>
      </c>
    </row>
    <row r="212" spans="2:137" ht="16" customHeight="1">
      <c r="B212" s="20"/>
      <c r="C212" s="5"/>
      <c r="D212" s="5"/>
      <c r="E212" s="5"/>
      <c r="F212" s="5"/>
      <c r="G212" s="5"/>
      <c r="H212" s="5"/>
      <c r="I212" s="5"/>
      <c r="J212" s="5"/>
      <c r="K212" s="5"/>
      <c r="L212" s="5"/>
      <c r="M212" s="5"/>
      <c r="N212" s="5"/>
      <c r="O212" s="213"/>
      <c r="P212" s="5"/>
      <c r="Q212" s="91"/>
      <c r="R212" s="5"/>
      <c r="S212" s="21"/>
      <c r="T212" s="428" t="s">
        <v>507</v>
      </c>
      <c r="U212" s="45">
        <v>100</v>
      </c>
      <c r="V212" s="45">
        <v>100</v>
      </c>
      <c r="W212" s="45">
        <v>99</v>
      </c>
      <c r="X212" s="45">
        <v>99</v>
      </c>
      <c r="Y212" s="45">
        <v>98</v>
      </c>
      <c r="Z212" s="45">
        <v>97</v>
      </c>
      <c r="AA212" s="45">
        <v>97</v>
      </c>
      <c r="AB212" s="45">
        <v>96</v>
      </c>
      <c r="AC212" s="45">
        <v>95</v>
      </c>
      <c r="AD212" s="45">
        <v>94</v>
      </c>
      <c r="AE212" s="45">
        <v>93</v>
      </c>
      <c r="AF212" s="45">
        <v>92</v>
      </c>
      <c r="AG212" s="45">
        <v>91</v>
      </c>
      <c r="AH212" s="45">
        <v>90</v>
      </c>
      <c r="AI212" s="45">
        <v>89</v>
      </c>
      <c r="AJ212" s="45">
        <v>88</v>
      </c>
      <c r="AK212" s="45">
        <v>87</v>
      </c>
      <c r="AL212" s="45">
        <v>86</v>
      </c>
      <c r="AM212" s="45">
        <v>83</v>
      </c>
      <c r="AN212" s="45">
        <v>79</v>
      </c>
      <c r="AO212" s="45">
        <v>76</v>
      </c>
      <c r="AP212" s="45">
        <v>73</v>
      </c>
      <c r="AQ212" s="45">
        <v>70</v>
      </c>
      <c r="AR212" s="45">
        <v>69</v>
      </c>
      <c r="AS212" s="45">
        <v>69</v>
      </c>
      <c r="AT212" s="45">
        <v>69</v>
      </c>
      <c r="AU212" s="45">
        <v>71</v>
      </c>
      <c r="AV212" s="45">
        <v>72</v>
      </c>
      <c r="AW212" s="45">
        <v>73</v>
      </c>
      <c r="AX212" s="45">
        <v>76</v>
      </c>
      <c r="AY212" s="45">
        <v>78</v>
      </c>
      <c r="AZ212" s="45">
        <v>78</v>
      </c>
      <c r="BA212" s="45">
        <v>79</v>
      </c>
      <c r="BB212" s="45">
        <v>79</v>
      </c>
      <c r="BC212" s="45">
        <v>78</v>
      </c>
      <c r="BD212" s="45">
        <v>78</v>
      </c>
      <c r="BE212" s="45">
        <v>76</v>
      </c>
      <c r="BF212" s="45">
        <v>76</v>
      </c>
      <c r="BG212" s="45">
        <v>75</v>
      </c>
      <c r="BH212" s="45">
        <v>74</v>
      </c>
      <c r="BI212" s="45">
        <v>73</v>
      </c>
      <c r="BJ212" s="45">
        <v>70</v>
      </c>
      <c r="BK212" s="45">
        <v>69</v>
      </c>
      <c r="BL212" s="45">
        <v>69</v>
      </c>
      <c r="BM212" s="45">
        <v>67</v>
      </c>
      <c r="BN212" s="45">
        <v>67</v>
      </c>
      <c r="BO212" s="45">
        <v>68</v>
      </c>
      <c r="BP212" s="45">
        <v>68</v>
      </c>
      <c r="BQ212" s="45">
        <v>69</v>
      </c>
      <c r="BR212" s="45">
        <v>69</v>
      </c>
      <c r="BS212" s="45">
        <v>70</v>
      </c>
      <c r="BT212" s="45">
        <v>70</v>
      </c>
      <c r="BU212" s="45">
        <v>70</v>
      </c>
      <c r="BV212" s="45">
        <v>71</v>
      </c>
      <c r="BW212" s="45">
        <v>71</v>
      </c>
      <c r="BX212" s="45">
        <v>72</v>
      </c>
      <c r="BY212" s="45">
        <v>72</v>
      </c>
      <c r="BZ212" s="45">
        <v>73</v>
      </c>
      <c r="CA212" s="45">
        <v>74</v>
      </c>
      <c r="CB212" s="45">
        <v>75</v>
      </c>
      <c r="CC212" s="45">
        <v>75</v>
      </c>
      <c r="CD212" s="45">
        <v>75</v>
      </c>
      <c r="CE212" s="45">
        <v>76</v>
      </c>
      <c r="CF212" s="45">
        <v>78</v>
      </c>
      <c r="CG212" s="45">
        <v>79</v>
      </c>
      <c r="CH212" s="45">
        <v>81</v>
      </c>
      <c r="CI212" s="45">
        <v>82</v>
      </c>
      <c r="CJ212" s="45">
        <v>83</v>
      </c>
      <c r="CK212" s="45">
        <v>85</v>
      </c>
      <c r="CL212" s="45">
        <v>87</v>
      </c>
      <c r="CM212" s="45">
        <v>89</v>
      </c>
      <c r="CN212" s="45">
        <v>91</v>
      </c>
      <c r="CO212" s="45">
        <v>93</v>
      </c>
      <c r="CP212" s="45">
        <v>95</v>
      </c>
      <c r="CQ212" s="45">
        <v>97</v>
      </c>
      <c r="CR212" s="45">
        <v>99</v>
      </c>
      <c r="CS212" s="45">
        <v>99</v>
      </c>
      <c r="CT212" s="45">
        <v>100</v>
      </c>
      <c r="CU212" s="45">
        <v>100</v>
      </c>
      <c r="CV212" s="45">
        <v>100</v>
      </c>
      <c r="CW212" s="45">
        <v>99</v>
      </c>
      <c r="CX212" s="45">
        <v>99</v>
      </c>
      <c r="CY212" s="45">
        <v>98</v>
      </c>
      <c r="CZ212" s="45">
        <v>98</v>
      </c>
      <c r="DA212" s="45">
        <v>98</v>
      </c>
      <c r="DB212" s="45">
        <v>98</v>
      </c>
      <c r="DC212" s="45">
        <v>99</v>
      </c>
      <c r="DD212" s="45">
        <v>99</v>
      </c>
      <c r="DE212" s="45">
        <v>100</v>
      </c>
      <c r="DF212" s="45">
        <v>100</v>
      </c>
      <c r="DG212" s="45">
        <v>101</v>
      </c>
      <c r="DH212" s="45">
        <v>102</v>
      </c>
      <c r="DI212" s="45">
        <v>103</v>
      </c>
      <c r="DJ212" s="45">
        <v>103</v>
      </c>
      <c r="DK212" s="45">
        <v>103</v>
      </c>
      <c r="DL212" s="45">
        <v>102</v>
      </c>
      <c r="DM212" s="45">
        <v>101</v>
      </c>
      <c r="DN212" s="45">
        <v>100.5</v>
      </c>
      <c r="DO212" s="45">
        <v>100.5</v>
      </c>
      <c r="DP212" s="45">
        <v>100</v>
      </c>
      <c r="DQ212" s="45">
        <v>100</v>
      </c>
      <c r="DR212" s="45">
        <v>99</v>
      </c>
      <c r="DS212" s="45">
        <v>99</v>
      </c>
      <c r="DT212" s="45">
        <v>99</v>
      </c>
      <c r="DU212" s="45">
        <v>100</v>
      </c>
      <c r="DV212" s="45">
        <v>100</v>
      </c>
      <c r="DW212" s="45">
        <v>99</v>
      </c>
      <c r="DX212" s="45">
        <v>100</v>
      </c>
      <c r="DY212" s="45">
        <v>100</v>
      </c>
      <c r="DZ212" s="45">
        <v>100</v>
      </c>
      <c r="EA212" s="45">
        <v>99</v>
      </c>
      <c r="EB212" s="45">
        <v>99</v>
      </c>
      <c r="EC212" s="45">
        <v>100</v>
      </c>
      <c r="ED212" s="45">
        <v>100</v>
      </c>
      <c r="EE212" s="45">
        <v>99</v>
      </c>
      <c r="EF212" s="45">
        <v>98</v>
      </c>
      <c r="EG212" s="45">
        <v>98</v>
      </c>
    </row>
    <row r="213" spans="2:137" ht="16" customHeight="1">
      <c r="B213" s="20"/>
      <c r="C213" s="5"/>
      <c r="D213" s="5"/>
      <c r="E213" s="5"/>
      <c r="F213" s="5"/>
      <c r="G213" s="5"/>
      <c r="H213" s="5"/>
      <c r="I213" s="5"/>
      <c r="J213" s="5"/>
      <c r="K213" s="5"/>
      <c r="L213" s="5"/>
      <c r="M213" s="5"/>
      <c r="N213" s="5"/>
      <c r="O213" s="213"/>
      <c r="P213" s="5"/>
      <c r="Q213" s="91"/>
      <c r="R213" s="5"/>
      <c r="S213" s="21"/>
      <c r="T213"/>
      <c r="U213" s="45"/>
      <c r="V213" s="45"/>
      <c r="W213" s="45"/>
      <c r="X213" s="45"/>
      <c r="Y213" s="45"/>
      <c r="Z213" s="45"/>
      <c r="AA213" s="45"/>
      <c r="AB213" s="45"/>
      <c r="AC213" s="45"/>
      <c r="AD213" s="45"/>
      <c r="AE213" s="45"/>
      <c r="AF213" s="45"/>
      <c r="AG213" s="45"/>
      <c r="AH213" s="45"/>
      <c r="AI213" s="45"/>
      <c r="AJ213" s="45"/>
      <c r="AK213" s="45"/>
      <c r="AL213" s="45"/>
      <c r="AM213" s="45"/>
      <c r="AN213" s="45"/>
      <c r="AO213" s="45"/>
      <c r="AP213" s="45"/>
      <c r="AQ213" s="45"/>
      <c r="AR213" s="45"/>
      <c r="AS213" s="45"/>
      <c r="AT213" s="45"/>
      <c r="AU213" s="45"/>
      <c r="AV213" s="45"/>
      <c r="AW213" s="45"/>
      <c r="AX213" s="45"/>
      <c r="AY213" s="45"/>
      <c r="AZ213" s="45"/>
      <c r="BA213" s="45"/>
      <c r="BB213" s="45"/>
      <c r="BC213" s="45"/>
      <c r="BD213" s="45"/>
      <c r="BE213" s="45"/>
      <c r="BF213" s="45"/>
      <c r="BG213" s="45"/>
      <c r="BH213" s="45"/>
      <c r="BI213" s="45"/>
      <c r="BJ213" s="45"/>
      <c r="BK213" s="45"/>
      <c r="BL213" s="45"/>
      <c r="BM213" s="45"/>
      <c r="BN213" s="45"/>
      <c r="BO213" s="45"/>
      <c r="BP213" s="45"/>
      <c r="BQ213" s="45"/>
      <c r="BR213" s="45"/>
      <c r="BS213" s="45"/>
      <c r="BT213" s="45"/>
      <c r="BU213" s="45"/>
      <c r="BV213" s="45"/>
      <c r="BW213" s="45"/>
      <c r="BX213" s="45"/>
      <c r="BY213" s="45"/>
      <c r="BZ213" s="45"/>
      <c r="CA213" s="45"/>
      <c r="CB213" s="45"/>
      <c r="CC213" s="45"/>
      <c r="CD213" s="45"/>
      <c r="CE213" s="45"/>
      <c r="CF213" s="45"/>
      <c r="CG213" s="45"/>
      <c r="CH213" s="45"/>
      <c r="CI213" s="45"/>
      <c r="CJ213" s="45"/>
      <c r="CK213" s="45"/>
      <c r="CL213" s="45"/>
      <c r="CM213" s="45"/>
      <c r="CN213" s="45"/>
      <c r="CO213" s="45"/>
      <c r="CP213" s="45"/>
      <c r="CQ213" s="45"/>
      <c r="CR213" s="45"/>
      <c r="CS213" s="45"/>
      <c r="CT213" s="45"/>
      <c r="CU213" s="45"/>
      <c r="CV213" s="45"/>
      <c r="CW213" s="45"/>
      <c r="CX213" s="45"/>
      <c r="CY213" s="45"/>
      <c r="CZ213" s="45"/>
      <c r="DA213" s="45"/>
      <c r="DB213" s="45"/>
      <c r="DC213" s="45"/>
      <c r="DD213" s="45"/>
      <c r="DE213" s="45"/>
      <c r="DF213" s="45"/>
      <c r="DG213" s="45"/>
      <c r="DH213" s="45"/>
      <c r="DI213" s="45"/>
      <c r="DJ213" s="45"/>
      <c r="DK213" s="45"/>
      <c r="DL213" s="45"/>
      <c r="DM213" s="45"/>
      <c r="DN213" s="45"/>
      <c r="DO213" s="45"/>
      <c r="DP213" s="45"/>
      <c r="DQ213" s="45"/>
      <c r="DR213" s="45"/>
      <c r="DS213" s="45"/>
      <c r="DT213" s="45"/>
      <c r="DU213" s="45"/>
      <c r="DV213" s="45"/>
      <c r="DW213" s="45"/>
      <c r="DX213" s="45"/>
      <c r="DY213" s="45"/>
      <c r="DZ213" s="45"/>
      <c r="EA213" s="45"/>
      <c r="EB213" s="45"/>
      <c r="EC213" s="45"/>
      <c r="ED213" s="45"/>
      <c r="EE213" s="45"/>
      <c r="EF213" s="45"/>
      <c r="EG213" s="45"/>
    </row>
    <row r="214" spans="2:137" ht="16" customHeight="1">
      <c r="B214" s="20"/>
      <c r="C214" s="5"/>
      <c r="D214" s="5"/>
      <c r="E214" s="5"/>
      <c r="F214" s="5"/>
      <c r="G214" s="5"/>
      <c r="H214" s="5"/>
      <c r="I214" s="5"/>
      <c r="J214" s="5"/>
      <c r="K214" s="5"/>
      <c r="L214" s="5"/>
      <c r="M214" s="5"/>
      <c r="N214" s="5"/>
      <c r="O214" s="213"/>
      <c r="P214" s="5"/>
      <c r="Q214" s="91"/>
      <c r="R214" s="5"/>
      <c r="S214" s="21"/>
      <c r="T214"/>
    </row>
    <row r="215" spans="2:137" ht="16" customHeight="1">
      <c r="B215" s="20"/>
      <c r="C215" s="5"/>
      <c r="D215" s="5"/>
      <c r="E215" s="5"/>
      <c r="F215" s="5"/>
      <c r="G215" s="5"/>
      <c r="H215" s="5"/>
      <c r="I215" s="5"/>
      <c r="J215" s="5"/>
      <c r="K215" s="5"/>
      <c r="L215" s="5"/>
      <c r="M215" s="5"/>
      <c r="N215" s="5"/>
      <c r="O215" s="213"/>
      <c r="P215" s="5"/>
      <c r="Q215" s="91"/>
      <c r="R215" s="5"/>
      <c r="S215" s="21"/>
      <c r="T215"/>
    </row>
    <row r="216" spans="2:137" ht="16" customHeight="1">
      <c r="B216" s="20"/>
      <c r="C216" s="5"/>
      <c r="D216" s="5"/>
      <c r="E216" s="5"/>
      <c r="F216" s="5"/>
      <c r="G216" s="5"/>
      <c r="H216" s="5"/>
      <c r="I216" s="5"/>
      <c r="J216" s="5"/>
      <c r="K216" s="5"/>
      <c r="L216" s="5"/>
      <c r="M216" s="5"/>
      <c r="N216" s="5"/>
      <c r="O216" s="213"/>
      <c r="P216" s="5"/>
      <c r="Q216" s="91"/>
      <c r="R216" s="5"/>
      <c r="S216" s="21"/>
      <c r="T216"/>
    </row>
    <row r="217" spans="2:137" ht="16" customHeight="1">
      <c r="B217" s="20"/>
      <c r="C217" s="5"/>
      <c r="D217" s="5"/>
      <c r="E217" s="5"/>
      <c r="F217" s="5"/>
      <c r="G217" s="5"/>
      <c r="H217" s="5"/>
      <c r="I217" s="5"/>
      <c r="J217" s="5"/>
      <c r="K217" s="5"/>
      <c r="L217" s="5"/>
      <c r="M217" s="5"/>
      <c r="N217" s="5"/>
      <c r="O217" s="213"/>
      <c r="P217" s="5"/>
      <c r="Q217" s="91"/>
      <c r="R217" s="5"/>
      <c r="S217" s="21"/>
      <c r="T217"/>
    </row>
    <row r="218" spans="2:137" ht="16" customHeight="1">
      <c r="B218" s="20"/>
      <c r="C218" s="5"/>
      <c r="D218" s="5"/>
      <c r="E218" s="5"/>
      <c r="F218" s="5"/>
      <c r="G218" s="5"/>
      <c r="H218" s="5"/>
      <c r="I218" s="5"/>
      <c r="J218" s="5"/>
      <c r="K218" s="5"/>
      <c r="L218" s="5"/>
      <c r="M218" s="5"/>
      <c r="N218" s="5"/>
      <c r="O218" s="213"/>
      <c r="P218" s="5"/>
      <c r="Q218" s="91"/>
      <c r="R218" s="5"/>
      <c r="S218" s="21"/>
      <c r="T218"/>
    </row>
    <row r="219" spans="2:137" ht="16" customHeight="1">
      <c r="B219" s="20"/>
      <c r="C219" s="5"/>
      <c r="D219" s="5"/>
      <c r="E219" s="5"/>
      <c r="F219" s="5"/>
      <c r="G219" s="5"/>
      <c r="H219" s="5"/>
      <c r="I219" s="5"/>
      <c r="J219" s="5"/>
      <c r="K219" s="5"/>
      <c r="L219" s="5"/>
      <c r="M219" s="5"/>
      <c r="N219" s="5"/>
      <c r="O219" s="213"/>
      <c r="P219" s="5"/>
      <c r="Q219" s="91"/>
      <c r="R219" s="5"/>
      <c r="S219" s="21"/>
      <c r="T219"/>
    </row>
    <row r="220" spans="2:137" ht="16" customHeight="1">
      <c r="B220" s="20"/>
      <c r="C220" s="5"/>
      <c r="D220" s="5"/>
      <c r="E220" s="5"/>
      <c r="F220" s="5"/>
      <c r="G220" s="5"/>
      <c r="H220" s="5"/>
      <c r="I220" s="5"/>
      <c r="J220" s="5"/>
      <c r="K220" s="5"/>
      <c r="L220" s="5"/>
      <c r="M220" s="5"/>
      <c r="N220" s="5"/>
      <c r="O220" s="213"/>
      <c r="P220" s="5"/>
      <c r="Q220" s="91"/>
      <c r="R220" s="5"/>
      <c r="S220" s="21"/>
      <c r="T220"/>
    </row>
    <row r="221" spans="2:137" ht="16" customHeight="1">
      <c r="B221" s="20"/>
      <c r="C221" s="5"/>
      <c r="D221" s="5"/>
      <c r="E221" s="5"/>
      <c r="F221" s="5"/>
      <c r="G221" s="5"/>
      <c r="H221" s="5"/>
      <c r="I221" s="5"/>
      <c r="J221" s="5"/>
      <c r="K221" s="5"/>
      <c r="L221" s="5"/>
      <c r="M221" s="5"/>
      <c r="N221" s="5"/>
      <c r="O221" s="213"/>
      <c r="P221" s="5"/>
      <c r="Q221" s="91"/>
      <c r="R221" s="5"/>
      <c r="S221" s="21"/>
      <c r="T221"/>
    </row>
    <row r="222" spans="2:137" ht="16" customHeight="1">
      <c r="B222" s="20"/>
      <c r="C222" s="5"/>
      <c r="D222" s="5"/>
      <c r="E222" s="5"/>
      <c r="F222" s="5"/>
      <c r="G222" s="5"/>
      <c r="H222" s="5"/>
      <c r="I222" s="5"/>
      <c r="J222" s="5"/>
      <c r="K222" s="5"/>
      <c r="L222" s="5"/>
      <c r="M222" s="5"/>
      <c r="N222" s="5"/>
      <c r="O222" s="213"/>
      <c r="P222" s="5"/>
      <c r="Q222" s="91"/>
      <c r="R222" s="5"/>
      <c r="S222" s="21"/>
      <c r="T222"/>
    </row>
    <row r="223" spans="2:137" ht="16" customHeight="1">
      <c r="B223" s="20"/>
      <c r="C223" s="5"/>
      <c r="D223" s="5"/>
      <c r="E223" s="5"/>
      <c r="F223" s="5"/>
      <c r="G223" s="5"/>
      <c r="H223" s="5"/>
      <c r="I223" s="5"/>
      <c r="J223" s="5"/>
      <c r="K223" s="5"/>
      <c r="L223" s="5"/>
      <c r="M223" s="5"/>
      <c r="N223" s="5"/>
      <c r="O223" s="213"/>
      <c r="P223" s="5"/>
      <c r="Q223" s="91"/>
      <c r="R223" s="5"/>
      <c r="S223" s="21"/>
      <c r="T223"/>
    </row>
    <row r="224" spans="2:137" ht="16" customHeight="1">
      <c r="B224" s="20"/>
      <c r="C224" s="5"/>
      <c r="D224" s="5"/>
      <c r="E224" s="5"/>
      <c r="F224" s="5"/>
      <c r="G224" s="5"/>
      <c r="H224" s="5"/>
      <c r="I224" s="5"/>
      <c r="J224" s="5"/>
      <c r="K224" s="5"/>
      <c r="L224" s="5"/>
      <c r="M224" s="5"/>
      <c r="N224" s="5"/>
      <c r="O224" s="213"/>
      <c r="P224" s="5"/>
      <c r="Q224" s="91"/>
      <c r="R224" s="5"/>
      <c r="S224" s="21"/>
      <c r="T224"/>
    </row>
    <row r="225" spans="2:58" ht="16" customHeight="1">
      <c r="B225" s="20"/>
      <c r="C225" s="5"/>
      <c r="D225" s="5"/>
      <c r="E225" s="5"/>
      <c r="F225" s="5"/>
      <c r="G225" s="5"/>
      <c r="H225" s="5"/>
      <c r="I225" s="5"/>
      <c r="J225" s="5"/>
      <c r="K225" s="5"/>
      <c r="L225" s="5"/>
      <c r="M225" s="5"/>
      <c r="N225" s="5"/>
      <c r="O225" s="213"/>
      <c r="P225" s="5"/>
      <c r="Q225" s="91"/>
      <c r="R225" s="5"/>
      <c r="S225" s="21"/>
      <c r="T225"/>
    </row>
    <row r="226" spans="2:58" ht="16" customHeight="1">
      <c r="B226" s="20"/>
      <c r="C226" s="5"/>
      <c r="D226" s="5"/>
      <c r="E226" s="5"/>
      <c r="F226" s="5"/>
      <c r="G226" s="5"/>
      <c r="H226" s="5"/>
      <c r="I226" s="5"/>
      <c r="J226" s="5"/>
      <c r="K226" s="5"/>
      <c r="L226" s="5"/>
      <c r="M226" s="5"/>
      <c r="N226" s="5"/>
      <c r="O226" s="213"/>
      <c r="P226" s="5"/>
      <c r="Q226" s="91"/>
      <c r="R226" s="5"/>
      <c r="S226" s="21"/>
      <c r="T226"/>
    </row>
    <row r="227" spans="2:58" ht="16" customHeight="1">
      <c r="B227" s="20"/>
      <c r="C227" s="5"/>
      <c r="D227" s="5"/>
      <c r="E227" s="5"/>
      <c r="F227" s="5"/>
      <c r="G227" s="5"/>
      <c r="H227" s="5"/>
      <c r="I227" s="5"/>
      <c r="J227" s="5"/>
      <c r="K227" s="5"/>
      <c r="L227" s="5"/>
      <c r="M227" s="5"/>
      <c r="N227" s="5"/>
      <c r="O227" s="213"/>
      <c r="P227" s="5"/>
      <c r="Q227" s="91"/>
      <c r="R227" s="5"/>
      <c r="S227" s="21"/>
      <c r="T227"/>
    </row>
    <row r="228" spans="2:58" ht="16" customHeight="1">
      <c r="B228" s="20"/>
      <c r="C228" s="5"/>
      <c r="D228" s="5"/>
      <c r="E228" s="5"/>
      <c r="F228" s="5"/>
      <c r="G228" s="5"/>
      <c r="H228" s="5"/>
      <c r="I228" s="5"/>
      <c r="J228" s="5"/>
      <c r="K228" s="5"/>
      <c r="L228" s="5"/>
      <c r="M228" s="5"/>
      <c r="N228" s="5"/>
      <c r="O228" s="213"/>
      <c r="P228" s="5"/>
      <c r="Q228" s="91"/>
      <c r="R228" s="5"/>
      <c r="S228" s="21"/>
      <c r="T228"/>
    </row>
    <row r="229" spans="2:58" ht="16" customHeight="1">
      <c r="B229" s="20"/>
      <c r="C229" s="5"/>
      <c r="E229" s="5"/>
      <c r="F229" s="5"/>
      <c r="G229" s="5"/>
      <c r="H229" s="5"/>
      <c r="I229" s="5"/>
      <c r="J229" s="5"/>
      <c r="K229" s="5"/>
      <c r="L229" s="5"/>
      <c r="M229" s="5"/>
      <c r="N229" s="5"/>
      <c r="O229" s="213"/>
      <c r="P229" s="5"/>
      <c r="Q229" s="91"/>
      <c r="R229" s="5"/>
      <c r="S229" s="21"/>
      <c r="T229"/>
    </row>
    <row r="230" spans="2:58" ht="16" customHeight="1">
      <c r="B230" s="20"/>
      <c r="C230" s="5"/>
      <c r="D230" s="5" t="s">
        <v>512</v>
      </c>
      <c r="E230" s="5"/>
      <c r="F230" s="5"/>
      <c r="G230" s="5"/>
      <c r="H230" s="5"/>
      <c r="I230" s="5"/>
      <c r="J230" s="5"/>
      <c r="K230" s="5"/>
      <c r="L230" s="5"/>
      <c r="M230" s="5"/>
      <c r="N230" s="5"/>
      <c r="O230" s="213"/>
      <c r="P230" s="5"/>
      <c r="Q230" s="91"/>
      <c r="R230" s="5"/>
      <c r="S230" s="21"/>
      <c r="T230"/>
    </row>
    <row r="231" spans="2:58" ht="16" customHeight="1">
      <c r="B231" s="20"/>
      <c r="C231" s="5"/>
      <c r="D231" s="5"/>
      <c r="E231" s="5"/>
      <c r="F231" s="5"/>
      <c r="G231" s="5"/>
      <c r="H231" s="5"/>
      <c r="I231" s="5"/>
      <c r="J231" s="5"/>
      <c r="K231" s="5"/>
      <c r="L231" s="5"/>
      <c r="M231" s="5"/>
      <c r="N231" s="5"/>
      <c r="O231" s="213"/>
      <c r="P231" s="5"/>
      <c r="Q231" s="91"/>
      <c r="R231" s="5"/>
      <c r="S231" s="21"/>
      <c r="T231"/>
    </row>
    <row r="232" spans="2:58" ht="16" customHeight="1">
      <c r="B232" s="20"/>
      <c r="C232" s="5"/>
      <c r="D232" s="5"/>
      <c r="E232" s="5"/>
      <c r="F232" s="5"/>
      <c r="G232" s="5"/>
      <c r="H232" s="5"/>
      <c r="I232" s="5"/>
      <c r="J232" s="5"/>
      <c r="K232" s="5"/>
      <c r="L232" s="5"/>
      <c r="M232" s="5"/>
      <c r="N232" s="5"/>
      <c r="O232" s="213"/>
      <c r="P232" s="5"/>
      <c r="Q232" s="91"/>
      <c r="R232" s="5"/>
      <c r="S232" s="21"/>
      <c r="T232"/>
    </row>
    <row r="233" spans="2:58" ht="16" customHeight="1">
      <c r="B233" s="20"/>
      <c r="C233" s="5"/>
      <c r="D233" s="5"/>
      <c r="E233" s="5"/>
      <c r="F233" s="5"/>
      <c r="G233" s="5"/>
      <c r="H233" s="5"/>
      <c r="I233" s="5"/>
      <c r="J233" s="5"/>
      <c r="K233" s="5"/>
      <c r="L233" s="5"/>
      <c r="M233" s="5"/>
      <c r="N233" s="5"/>
      <c r="O233" s="213"/>
      <c r="P233" s="5"/>
      <c r="Q233" s="91"/>
      <c r="R233" s="5"/>
      <c r="S233" s="21"/>
      <c r="T233"/>
      <c r="U233" s="430">
        <v>2007</v>
      </c>
      <c r="V233" s="430" t="s">
        <v>134</v>
      </c>
      <c r="W233" s="430" t="s">
        <v>133</v>
      </c>
      <c r="X233" s="430" t="s">
        <v>136</v>
      </c>
      <c r="Y233" s="430">
        <f>U233+1</f>
        <v>2008</v>
      </c>
      <c r="Z233" s="430" t="s">
        <v>134</v>
      </c>
      <c r="AA233" s="430" t="s">
        <v>133</v>
      </c>
      <c r="AB233" s="430" t="s">
        <v>136</v>
      </c>
      <c r="AC233" s="430">
        <f>Y233+1</f>
        <v>2009</v>
      </c>
      <c r="AD233" s="430" t="s">
        <v>134</v>
      </c>
      <c r="AE233" s="430" t="s">
        <v>133</v>
      </c>
      <c r="AF233" s="430" t="s">
        <v>136</v>
      </c>
      <c r="AG233" s="430">
        <f>AC233+1</f>
        <v>2010</v>
      </c>
      <c r="AH233" s="430" t="s">
        <v>134</v>
      </c>
      <c r="AI233" s="430" t="s">
        <v>133</v>
      </c>
      <c r="AJ233" s="430" t="s">
        <v>136</v>
      </c>
      <c r="AK233" s="430">
        <f>AG233+1</f>
        <v>2011</v>
      </c>
      <c r="AL233" s="430" t="s">
        <v>134</v>
      </c>
      <c r="AM233" s="430" t="s">
        <v>133</v>
      </c>
      <c r="AN233" s="430" t="s">
        <v>136</v>
      </c>
      <c r="AO233" s="430">
        <f>AK233+1</f>
        <v>2012</v>
      </c>
      <c r="AP233" s="430" t="s">
        <v>134</v>
      </c>
      <c r="AQ233" s="430" t="s">
        <v>133</v>
      </c>
      <c r="AR233" s="430" t="s">
        <v>136</v>
      </c>
      <c r="AS233" s="430">
        <f>AO233+1</f>
        <v>2013</v>
      </c>
      <c r="AT233" s="430" t="s">
        <v>134</v>
      </c>
      <c r="AU233" s="430" t="s">
        <v>133</v>
      </c>
      <c r="AV233" s="430" t="s">
        <v>136</v>
      </c>
      <c r="AW233" s="430">
        <f>AS233+1</f>
        <v>2014</v>
      </c>
      <c r="AX233" s="430" t="s">
        <v>134</v>
      </c>
      <c r="AY233" s="430" t="s">
        <v>133</v>
      </c>
      <c r="AZ233" s="430" t="s">
        <v>136</v>
      </c>
      <c r="BA233" s="430">
        <f>AW233+1</f>
        <v>2015</v>
      </c>
      <c r="BB233" s="430" t="s">
        <v>134</v>
      </c>
      <c r="BC233" s="430" t="s">
        <v>133</v>
      </c>
      <c r="BD233" s="430" t="s">
        <v>136</v>
      </c>
      <c r="BE233" s="430">
        <f>BA233+1</f>
        <v>2016</v>
      </c>
      <c r="BF233" s="430" t="s">
        <v>134</v>
      </c>
    </row>
    <row r="234" spans="2:58" ht="19" customHeight="1">
      <c r="B234" s="20"/>
      <c r="C234" s="5"/>
      <c r="D234" s="5"/>
      <c r="E234" s="5"/>
      <c r="F234" s="5"/>
      <c r="G234" s="422" t="s">
        <v>513</v>
      </c>
      <c r="H234" s="5"/>
      <c r="I234" s="5"/>
      <c r="J234" s="5"/>
      <c r="K234" s="5"/>
      <c r="L234" s="5"/>
      <c r="M234" s="5"/>
      <c r="N234" s="5"/>
      <c r="O234" s="213"/>
      <c r="P234" s="5"/>
      <c r="Q234" s="91"/>
      <c r="R234" s="5"/>
      <c r="S234" s="21"/>
      <c r="T234" s="428" t="s">
        <v>232</v>
      </c>
      <c r="U234" s="45">
        <v>100</v>
      </c>
      <c r="V234" s="45">
        <v>102</v>
      </c>
      <c r="W234" s="45">
        <v>104</v>
      </c>
      <c r="X234" s="45">
        <v>105</v>
      </c>
      <c r="Y234" s="45">
        <v>106</v>
      </c>
      <c r="Z234" s="45">
        <v>107</v>
      </c>
      <c r="AA234" s="45">
        <v>107</v>
      </c>
      <c r="AB234" s="45">
        <v>106</v>
      </c>
      <c r="AC234" s="45">
        <v>105</v>
      </c>
      <c r="AD234" s="45">
        <v>105</v>
      </c>
      <c r="AE234" s="45">
        <v>104.5</v>
      </c>
      <c r="AF234" s="45">
        <v>106</v>
      </c>
      <c r="AG234" s="45">
        <v>107</v>
      </c>
      <c r="AH234" s="45">
        <v>107</v>
      </c>
      <c r="AI234" s="45">
        <v>106</v>
      </c>
      <c r="AJ234" s="45">
        <v>103</v>
      </c>
      <c r="AK234" s="45">
        <v>103</v>
      </c>
      <c r="AL234" s="45">
        <v>102</v>
      </c>
      <c r="AM234" s="45">
        <v>103</v>
      </c>
      <c r="AN234" s="45">
        <v>104</v>
      </c>
      <c r="AO234" s="45">
        <v>106</v>
      </c>
      <c r="AP234" s="45">
        <v>110</v>
      </c>
      <c r="AQ234" s="45">
        <v>112</v>
      </c>
      <c r="AR234" s="45">
        <v>115</v>
      </c>
      <c r="AS234" s="45">
        <v>116</v>
      </c>
      <c r="AT234" s="45">
        <v>119</v>
      </c>
      <c r="AU234" s="45">
        <v>123</v>
      </c>
      <c r="AV234" s="45">
        <v>127</v>
      </c>
      <c r="AW234" s="45">
        <v>130</v>
      </c>
      <c r="AX234" s="45">
        <v>132</v>
      </c>
      <c r="AY234" s="45">
        <v>135</v>
      </c>
      <c r="AZ234" s="45">
        <v>138</v>
      </c>
      <c r="BA234" s="45">
        <v>141</v>
      </c>
      <c r="BB234" s="45">
        <v>144</v>
      </c>
      <c r="BC234" s="45">
        <v>148</v>
      </c>
      <c r="BD234" s="45">
        <v>151</v>
      </c>
      <c r="BE234" s="45">
        <v>155</v>
      </c>
      <c r="BF234" s="45">
        <v>159</v>
      </c>
    </row>
    <row r="235" spans="2:58" ht="20" customHeight="1">
      <c r="B235" s="20"/>
      <c r="C235" s="5"/>
      <c r="D235" s="5"/>
      <c r="E235" s="5"/>
      <c r="F235" s="5"/>
      <c r="G235" s="422" t="s">
        <v>511</v>
      </c>
      <c r="H235" s="5"/>
      <c r="I235" s="5"/>
      <c r="J235" s="5"/>
      <c r="K235" s="5"/>
      <c r="L235" s="5"/>
      <c r="M235" s="5"/>
      <c r="N235" s="5"/>
      <c r="O235" s="213"/>
      <c r="P235" s="5"/>
      <c r="Q235" s="91"/>
      <c r="R235" s="5"/>
      <c r="S235" s="21"/>
      <c r="T235" s="428" t="s">
        <v>109</v>
      </c>
      <c r="U235" s="45">
        <v>100</v>
      </c>
      <c r="V235" s="45">
        <v>100</v>
      </c>
      <c r="W235" s="45">
        <v>101</v>
      </c>
      <c r="X235" s="45">
        <v>101</v>
      </c>
      <c r="Y235" s="45">
        <v>102</v>
      </c>
      <c r="Z235" s="45">
        <v>102</v>
      </c>
      <c r="AA235" s="45">
        <v>103</v>
      </c>
      <c r="AB235" s="45">
        <v>102</v>
      </c>
      <c r="AC235" s="45">
        <v>100</v>
      </c>
      <c r="AD235" s="45">
        <v>100</v>
      </c>
      <c r="AE235" s="45">
        <v>102</v>
      </c>
      <c r="AF235" s="45">
        <v>103</v>
      </c>
      <c r="AG235" s="45">
        <v>101</v>
      </c>
      <c r="AH235" s="45">
        <v>101</v>
      </c>
      <c r="AI235" s="45">
        <v>100</v>
      </c>
      <c r="AJ235" s="45">
        <v>101</v>
      </c>
      <c r="AK235" s="45">
        <v>99</v>
      </c>
      <c r="AL235" s="45">
        <v>98</v>
      </c>
      <c r="AM235" s="45">
        <v>98</v>
      </c>
      <c r="AN235" s="45">
        <v>99</v>
      </c>
      <c r="AO235" s="45">
        <v>99</v>
      </c>
      <c r="AP235" s="45">
        <v>100</v>
      </c>
      <c r="AQ235" s="45">
        <v>103</v>
      </c>
      <c r="AR235" s="45">
        <v>105</v>
      </c>
      <c r="AS235" s="45">
        <v>108</v>
      </c>
      <c r="AT235" s="45">
        <v>110</v>
      </c>
      <c r="AU235" s="45">
        <v>112</v>
      </c>
      <c r="AV235" s="45">
        <v>116</v>
      </c>
      <c r="AW235" s="45">
        <v>119</v>
      </c>
      <c r="AX235" s="45">
        <v>122</v>
      </c>
      <c r="AY235" s="45">
        <v>124</v>
      </c>
      <c r="AZ235" s="45">
        <v>127</v>
      </c>
      <c r="BA235" s="45">
        <v>130</v>
      </c>
      <c r="BB235" s="45">
        <v>132</v>
      </c>
      <c r="BC235" s="45">
        <v>133</v>
      </c>
      <c r="BD235" s="45">
        <v>137</v>
      </c>
      <c r="BE235" s="45">
        <v>140</v>
      </c>
      <c r="BF235" s="45">
        <v>146</v>
      </c>
    </row>
    <row r="236" spans="2:58" ht="24" customHeight="1">
      <c r="B236" s="20"/>
      <c r="C236" s="5"/>
      <c r="D236" s="5"/>
      <c r="E236" s="434" t="s">
        <v>232</v>
      </c>
      <c r="F236" s="422"/>
      <c r="G236" s="435" t="s">
        <v>109</v>
      </c>
      <c r="H236" s="422"/>
      <c r="I236" s="422" t="s">
        <v>507</v>
      </c>
      <c r="J236" s="5"/>
      <c r="K236" s="5"/>
      <c r="L236" s="5"/>
      <c r="M236" s="5"/>
      <c r="N236" s="5"/>
      <c r="O236" s="213"/>
      <c r="P236" s="5"/>
      <c r="Q236" s="91"/>
      <c r="R236" s="5"/>
      <c r="S236" s="21"/>
      <c r="T236" s="428" t="s">
        <v>507</v>
      </c>
      <c r="U236" s="45">
        <v>100</v>
      </c>
      <c r="V236" s="45">
        <v>101</v>
      </c>
      <c r="W236" s="45">
        <v>102</v>
      </c>
      <c r="X236" s="45">
        <v>104</v>
      </c>
      <c r="Y236" s="45">
        <v>103</v>
      </c>
      <c r="Z236" s="45">
        <v>101</v>
      </c>
      <c r="AA236" s="45">
        <v>104</v>
      </c>
      <c r="AB236" s="45">
        <v>105</v>
      </c>
      <c r="AC236" s="45">
        <v>101</v>
      </c>
      <c r="AD236" s="45">
        <v>102</v>
      </c>
      <c r="AE236" s="45">
        <v>103</v>
      </c>
      <c r="AF236" s="45">
        <v>104</v>
      </c>
      <c r="AG236" s="45">
        <v>105</v>
      </c>
      <c r="AH236" s="45">
        <v>105</v>
      </c>
      <c r="AI236" s="45">
        <v>106</v>
      </c>
      <c r="AJ236" s="45">
        <v>105</v>
      </c>
      <c r="AK236" s="45">
        <v>101</v>
      </c>
      <c r="AL236" s="45">
        <v>105</v>
      </c>
      <c r="AM236" s="45">
        <v>104</v>
      </c>
      <c r="AN236" s="45">
        <v>105</v>
      </c>
      <c r="AO236" s="45">
        <v>109</v>
      </c>
      <c r="AP236" s="45">
        <v>111</v>
      </c>
      <c r="AQ236" s="45">
        <v>113</v>
      </c>
      <c r="AR236" s="45">
        <v>116</v>
      </c>
      <c r="AS236" s="45">
        <v>120</v>
      </c>
      <c r="AT236" s="45">
        <v>122</v>
      </c>
      <c r="AU236" s="45">
        <v>125</v>
      </c>
      <c r="AV236" s="45">
        <v>127</v>
      </c>
      <c r="AW236" s="45">
        <v>130</v>
      </c>
      <c r="AX236" s="45">
        <v>132</v>
      </c>
      <c r="AY236" s="45">
        <v>135</v>
      </c>
      <c r="AZ236" s="45">
        <v>137</v>
      </c>
      <c r="BA236" s="45">
        <v>141</v>
      </c>
      <c r="BB236" s="45">
        <v>143</v>
      </c>
      <c r="BC236" s="45">
        <v>145</v>
      </c>
      <c r="BD236" s="45">
        <v>147</v>
      </c>
      <c r="BE236" s="45">
        <v>150</v>
      </c>
      <c r="BF236" s="45">
        <v>149</v>
      </c>
    </row>
    <row r="237" spans="2:58" ht="16" customHeight="1">
      <c r="B237" s="20"/>
      <c r="C237" s="5"/>
      <c r="D237" s="5"/>
      <c r="E237" s="5"/>
      <c r="F237" s="5"/>
      <c r="G237" s="5"/>
      <c r="H237" s="5"/>
      <c r="I237" s="5"/>
      <c r="J237" s="5"/>
      <c r="K237" s="5"/>
      <c r="L237" s="5"/>
      <c r="M237" s="5"/>
      <c r="N237" s="5"/>
      <c r="O237" s="213"/>
      <c r="P237" s="5"/>
      <c r="Q237" s="91"/>
      <c r="R237" s="5"/>
      <c r="S237" s="21"/>
      <c r="T237"/>
    </row>
    <row r="238" spans="2:58" ht="16" customHeight="1">
      <c r="B238" s="20"/>
      <c r="C238" s="5"/>
      <c r="D238" s="5"/>
      <c r="E238" s="5"/>
      <c r="F238" s="5"/>
      <c r="G238" s="5"/>
      <c r="H238" s="5"/>
      <c r="I238" s="5"/>
      <c r="J238" s="5"/>
      <c r="K238" s="5"/>
      <c r="L238" s="5"/>
      <c r="M238" s="5"/>
      <c r="N238" s="5"/>
      <c r="O238" s="213"/>
      <c r="P238" s="5"/>
      <c r="Q238" s="91"/>
      <c r="R238" s="5"/>
      <c r="S238" s="21"/>
      <c r="T238"/>
    </row>
    <row r="239" spans="2:58" ht="16" customHeight="1">
      <c r="B239" s="20"/>
      <c r="C239" s="5"/>
      <c r="D239" s="5"/>
      <c r="E239" s="5"/>
      <c r="F239" s="5"/>
      <c r="G239" s="5"/>
      <c r="H239" s="5"/>
      <c r="I239" s="5"/>
      <c r="J239" s="5"/>
      <c r="K239" s="5"/>
      <c r="L239" s="5"/>
      <c r="M239" s="5"/>
      <c r="N239" s="5"/>
      <c r="O239" s="213"/>
      <c r="P239" s="5"/>
      <c r="Q239" s="91"/>
      <c r="R239" s="5"/>
      <c r="S239" s="21"/>
      <c r="T239"/>
    </row>
    <row r="240" spans="2:58" ht="16" customHeight="1">
      <c r="B240" s="20"/>
      <c r="C240" s="5"/>
      <c r="D240" s="5"/>
      <c r="E240" s="5"/>
      <c r="F240" s="5"/>
      <c r="G240" s="5"/>
      <c r="H240" s="5"/>
      <c r="I240" s="5"/>
      <c r="J240" s="5"/>
      <c r="K240" s="5"/>
      <c r="L240" s="5"/>
      <c r="M240" s="5"/>
      <c r="N240" s="5"/>
      <c r="O240" s="213"/>
      <c r="P240" s="5"/>
      <c r="Q240" s="91"/>
      <c r="R240" s="5"/>
      <c r="S240" s="21"/>
      <c r="T240"/>
    </row>
    <row r="241" spans="2:20" ht="16" customHeight="1">
      <c r="B241" s="20"/>
      <c r="C241" s="5"/>
      <c r="D241" s="5"/>
      <c r="E241" s="5"/>
      <c r="F241" s="5"/>
      <c r="G241" s="5"/>
      <c r="H241" s="5"/>
      <c r="I241" s="5"/>
      <c r="J241" s="5"/>
      <c r="K241" s="5"/>
      <c r="L241" s="5"/>
      <c r="M241" s="5"/>
      <c r="N241" s="5"/>
      <c r="O241" s="213"/>
      <c r="P241" s="5"/>
      <c r="Q241" s="91"/>
      <c r="R241" s="5"/>
      <c r="S241" s="21"/>
      <c r="T241"/>
    </row>
    <row r="242" spans="2:20" ht="16" customHeight="1">
      <c r="B242" s="20"/>
      <c r="C242" s="5"/>
      <c r="D242" s="5"/>
      <c r="E242" s="5"/>
      <c r="F242" s="5"/>
      <c r="G242" s="5"/>
      <c r="H242" s="5"/>
      <c r="I242" s="5"/>
      <c r="J242" s="5"/>
      <c r="K242" s="5"/>
      <c r="L242" s="5"/>
      <c r="M242" s="5"/>
      <c r="N242" s="5"/>
      <c r="O242" s="213"/>
      <c r="P242" s="5"/>
      <c r="Q242" s="91"/>
      <c r="R242" s="5"/>
      <c r="S242" s="21"/>
      <c r="T242"/>
    </row>
    <row r="243" spans="2:20" ht="16" customHeight="1">
      <c r="B243" s="20"/>
      <c r="C243" s="5"/>
      <c r="D243" s="5"/>
      <c r="E243" s="5"/>
      <c r="F243" s="5"/>
      <c r="G243" s="5"/>
      <c r="H243" s="5"/>
      <c r="I243" s="5"/>
      <c r="J243" s="5"/>
      <c r="K243" s="5"/>
      <c r="L243" s="5"/>
      <c r="M243" s="5"/>
      <c r="N243" s="5"/>
      <c r="O243" s="213"/>
      <c r="P243" s="5"/>
      <c r="Q243" s="91"/>
      <c r="R243" s="5"/>
      <c r="S243" s="21"/>
      <c r="T243"/>
    </row>
    <row r="244" spans="2:20" ht="16" customHeight="1">
      <c r="B244" s="20"/>
      <c r="C244" s="5"/>
      <c r="D244" s="5"/>
      <c r="E244" s="5"/>
      <c r="F244" s="5"/>
      <c r="G244" s="5"/>
      <c r="H244" s="5"/>
      <c r="I244" s="5"/>
      <c r="J244" s="5"/>
      <c r="K244" s="5"/>
      <c r="L244" s="5"/>
      <c r="M244" s="5"/>
      <c r="N244" s="5"/>
      <c r="O244" s="213"/>
      <c r="P244" s="5"/>
      <c r="Q244" s="91"/>
      <c r="R244" s="5"/>
      <c r="S244" s="21"/>
      <c r="T244"/>
    </row>
    <row r="245" spans="2:20" ht="16" customHeight="1">
      <c r="B245" s="20"/>
      <c r="C245" s="5"/>
      <c r="D245" s="5"/>
      <c r="E245" s="5"/>
      <c r="F245" s="5"/>
      <c r="G245" s="5"/>
      <c r="H245" s="5"/>
      <c r="I245" s="5"/>
      <c r="J245" s="5"/>
      <c r="K245" s="5"/>
      <c r="L245" s="5"/>
      <c r="M245" s="5"/>
      <c r="N245" s="5"/>
      <c r="O245" s="213"/>
      <c r="P245" s="5"/>
      <c r="Q245" s="91"/>
      <c r="R245" s="5"/>
      <c r="S245" s="21"/>
      <c r="T245"/>
    </row>
    <row r="246" spans="2:20" ht="16" customHeight="1">
      <c r="B246" s="20"/>
      <c r="C246" s="5"/>
      <c r="D246" s="5"/>
      <c r="E246" s="5"/>
      <c r="F246" s="5"/>
      <c r="G246" s="5"/>
      <c r="H246" s="5"/>
      <c r="I246" s="5"/>
      <c r="J246" s="5"/>
      <c r="K246" s="5"/>
      <c r="L246" s="5"/>
      <c r="M246" s="5"/>
      <c r="N246" s="5"/>
      <c r="O246" s="213"/>
      <c r="P246" s="5"/>
      <c r="Q246" s="91"/>
      <c r="R246" s="5"/>
      <c r="S246" s="21"/>
      <c r="T246"/>
    </row>
    <row r="247" spans="2:20" ht="16" customHeight="1">
      <c r="B247" s="20"/>
      <c r="C247" s="5"/>
      <c r="D247" s="5"/>
      <c r="E247" s="5"/>
      <c r="F247" s="5"/>
      <c r="G247" s="5"/>
      <c r="H247" s="5"/>
      <c r="I247" s="5"/>
      <c r="J247" s="5"/>
      <c r="K247" s="5"/>
      <c r="L247" s="5"/>
      <c r="M247" s="5"/>
      <c r="N247" s="5"/>
      <c r="O247" s="213"/>
      <c r="P247" s="5"/>
      <c r="Q247" s="91"/>
      <c r="R247" s="5"/>
      <c r="S247" s="21"/>
      <c r="T247"/>
    </row>
    <row r="248" spans="2:20" ht="16" customHeight="1">
      <c r="B248" s="20"/>
      <c r="C248" s="5"/>
      <c r="D248" s="5"/>
      <c r="E248" s="5"/>
      <c r="F248" s="5"/>
      <c r="G248" s="5"/>
      <c r="H248" s="5"/>
      <c r="I248" s="5"/>
      <c r="J248" s="5"/>
      <c r="K248" s="5"/>
      <c r="L248" s="5"/>
      <c r="M248" s="5"/>
      <c r="N248" s="5"/>
      <c r="O248" s="213"/>
      <c r="P248" s="5"/>
      <c r="Q248" s="91"/>
      <c r="R248" s="5"/>
      <c r="S248" s="21"/>
      <c r="T248"/>
    </row>
    <row r="249" spans="2:20" ht="16" customHeight="1">
      <c r="B249" s="20"/>
      <c r="C249" s="5"/>
      <c r="D249" s="5"/>
      <c r="E249" s="5"/>
      <c r="F249" s="5"/>
      <c r="G249" s="5"/>
      <c r="H249" s="5"/>
      <c r="I249" s="5"/>
      <c r="J249" s="5"/>
      <c r="K249" s="5"/>
      <c r="L249" s="5"/>
      <c r="M249" s="5"/>
      <c r="N249" s="5"/>
      <c r="O249" s="213"/>
      <c r="P249" s="5"/>
      <c r="Q249" s="91"/>
      <c r="R249" s="5"/>
      <c r="S249" s="21"/>
      <c r="T249"/>
    </row>
    <row r="250" spans="2:20" ht="16" customHeight="1">
      <c r="B250" s="20"/>
      <c r="C250" s="5"/>
      <c r="D250" s="5"/>
      <c r="E250" s="5"/>
      <c r="F250" s="5"/>
      <c r="G250" s="5"/>
      <c r="H250" s="5"/>
      <c r="I250" s="5"/>
      <c r="J250" s="5"/>
      <c r="K250" s="5"/>
      <c r="L250" s="5"/>
      <c r="M250" s="5"/>
      <c r="N250" s="5"/>
      <c r="O250" s="213"/>
      <c r="P250" s="5"/>
      <c r="Q250" s="91"/>
      <c r="R250" s="5"/>
      <c r="S250" s="21"/>
      <c r="T250"/>
    </row>
    <row r="251" spans="2:20" ht="16" customHeight="1">
      <c r="B251" s="20"/>
      <c r="C251" s="5"/>
      <c r="D251" s="5"/>
      <c r="E251" s="5"/>
      <c r="F251" s="5"/>
      <c r="G251" s="5"/>
      <c r="H251" s="5"/>
      <c r="I251" s="5"/>
      <c r="J251" s="5"/>
      <c r="K251" s="5"/>
      <c r="L251" s="5"/>
      <c r="M251" s="5"/>
      <c r="N251" s="5"/>
      <c r="O251" s="213"/>
      <c r="P251" s="5"/>
      <c r="Q251" s="91"/>
      <c r="R251" s="5"/>
      <c r="S251" s="21"/>
      <c r="T251"/>
    </row>
    <row r="252" spans="2:20" ht="16" customHeight="1">
      <c r="B252" s="20"/>
      <c r="C252" s="5"/>
      <c r="D252" s="5"/>
      <c r="E252" s="5"/>
      <c r="F252" s="5"/>
      <c r="G252" s="5"/>
      <c r="H252" s="5"/>
      <c r="I252" s="5"/>
      <c r="J252" s="5"/>
      <c r="K252" s="5"/>
      <c r="L252" s="5"/>
      <c r="M252" s="5"/>
      <c r="N252" s="5"/>
      <c r="O252" s="213"/>
      <c r="P252" s="5"/>
      <c r="Q252" s="91"/>
      <c r="R252" s="5"/>
      <c r="S252" s="21"/>
      <c r="T252"/>
    </row>
    <row r="253" spans="2:20" ht="16" customHeight="1">
      <c r="B253" s="20"/>
      <c r="C253" s="5"/>
      <c r="D253" s="5"/>
      <c r="E253" s="5"/>
      <c r="F253" s="5"/>
      <c r="G253" s="5"/>
      <c r="H253" s="5"/>
      <c r="I253" s="5"/>
      <c r="J253" s="5"/>
      <c r="K253" s="5"/>
      <c r="L253" s="5"/>
      <c r="M253" s="5"/>
      <c r="N253" s="5"/>
      <c r="O253" s="213"/>
      <c r="P253" s="5"/>
      <c r="Q253" s="91"/>
      <c r="R253" s="5"/>
      <c r="S253" s="21"/>
      <c r="T253"/>
    </row>
    <row r="254" spans="2:20" ht="16" customHeight="1">
      <c r="B254" s="20"/>
      <c r="C254" s="5"/>
      <c r="D254" s="5"/>
      <c r="E254" s="5"/>
      <c r="F254" s="5"/>
      <c r="G254" s="5"/>
      <c r="H254" s="5"/>
      <c r="I254" s="5"/>
      <c r="J254" s="5"/>
      <c r="K254" s="5"/>
      <c r="L254" s="5"/>
      <c r="M254" s="5"/>
      <c r="N254" s="5"/>
      <c r="O254" s="213"/>
      <c r="P254" s="5"/>
      <c r="Q254" s="91"/>
      <c r="R254" s="5"/>
      <c r="S254" s="21"/>
      <c r="T254"/>
    </row>
    <row r="255" spans="2:20" ht="16" customHeight="1">
      <c r="B255" s="20"/>
      <c r="C255" s="5"/>
      <c r="D255" s="5" t="s">
        <v>514</v>
      </c>
      <c r="E255" s="5"/>
      <c r="F255" s="5"/>
      <c r="G255" s="5"/>
      <c r="H255" s="5"/>
      <c r="I255" s="5"/>
      <c r="J255" s="5"/>
      <c r="K255" s="5"/>
      <c r="L255" s="5"/>
      <c r="M255" s="5"/>
      <c r="N255" s="5"/>
      <c r="O255" s="213"/>
      <c r="P255" s="5"/>
      <c r="Q255" s="91"/>
      <c r="R255" s="5"/>
      <c r="S255" s="21"/>
      <c r="T255"/>
    </row>
    <row r="256" spans="2:20" ht="16" customHeight="1">
      <c r="B256" s="20"/>
      <c r="C256" s="5"/>
      <c r="D256" s="5"/>
      <c r="E256" s="5"/>
      <c r="F256" s="5"/>
      <c r="G256" s="5"/>
      <c r="H256" s="5"/>
      <c r="I256" s="5"/>
      <c r="J256" s="5"/>
      <c r="K256" s="5"/>
      <c r="L256" s="5"/>
      <c r="M256" s="5"/>
      <c r="N256" s="5"/>
      <c r="O256" s="213"/>
      <c r="P256" s="5"/>
      <c r="Q256" s="91"/>
      <c r="R256" s="5"/>
      <c r="S256" s="21"/>
      <c r="T256"/>
    </row>
    <row r="257" spans="1:44" ht="16" customHeight="1">
      <c r="B257" s="20"/>
      <c r="C257" s="5"/>
      <c r="D257" s="5"/>
      <c r="E257" s="5"/>
      <c r="F257" s="5"/>
      <c r="G257" s="5"/>
      <c r="H257" s="5"/>
      <c r="I257" s="5"/>
      <c r="J257" s="5"/>
      <c r="K257" s="5"/>
      <c r="L257" s="5"/>
      <c r="M257" s="5"/>
      <c r="N257" s="5"/>
      <c r="O257" s="213"/>
      <c r="P257" s="5"/>
      <c r="Q257" s="91"/>
      <c r="R257" s="5"/>
      <c r="S257" s="21"/>
      <c r="T257"/>
    </row>
    <row r="258" spans="1:44" ht="16" customHeight="1">
      <c r="B258" s="20"/>
      <c r="C258" s="5"/>
      <c r="D258" s="5"/>
      <c r="E258" s="5"/>
      <c r="F258" s="5"/>
      <c r="G258" s="5"/>
      <c r="H258" s="5"/>
      <c r="I258" s="5"/>
      <c r="J258" s="5"/>
      <c r="K258" s="5"/>
      <c r="L258" s="5"/>
      <c r="M258" s="5"/>
      <c r="N258" s="5"/>
      <c r="O258" s="213"/>
      <c r="P258" s="5"/>
      <c r="Q258" s="91"/>
      <c r="R258" s="5"/>
      <c r="S258" s="21"/>
      <c r="T258"/>
    </row>
    <row r="259" spans="1:44" ht="16" customHeight="1">
      <c r="B259" s="20"/>
      <c r="C259" s="5"/>
      <c r="D259" s="5"/>
      <c r="E259" s="5"/>
      <c r="F259" s="5"/>
      <c r="G259" s="5"/>
      <c r="H259" s="5"/>
      <c r="I259" s="5"/>
      <c r="J259" s="5"/>
      <c r="K259" s="5"/>
      <c r="L259" s="5"/>
      <c r="M259" s="5"/>
      <c r="N259" s="5"/>
      <c r="O259" s="213"/>
      <c r="P259" s="5"/>
      <c r="Q259" s="91"/>
      <c r="R259" s="5"/>
      <c r="S259" s="21"/>
      <c r="T259"/>
    </row>
    <row r="260" spans="1:44" ht="16" customHeight="1">
      <c r="B260" s="3"/>
      <c r="C260" s="4"/>
      <c r="D260" s="4"/>
      <c r="E260" s="4"/>
      <c r="F260" s="4"/>
      <c r="G260" s="4"/>
      <c r="H260" s="4"/>
      <c r="I260" s="4"/>
      <c r="J260" s="4"/>
      <c r="K260" s="4"/>
      <c r="L260" s="4"/>
      <c r="M260" s="4"/>
      <c r="N260" s="4"/>
      <c r="O260" s="431"/>
      <c r="P260" s="4"/>
      <c r="Q260" s="432"/>
      <c r="R260" s="4"/>
      <c r="S260" s="160"/>
      <c r="T260"/>
    </row>
    <row r="261" spans="1:44" ht="16" customHeight="1">
      <c r="B261" s="5"/>
      <c r="C261" s="5"/>
      <c r="D261" s="5"/>
      <c r="E261" s="5"/>
      <c r="F261" s="5"/>
      <c r="G261" s="5"/>
      <c r="H261" s="5"/>
      <c r="I261" s="5"/>
      <c r="J261" s="5"/>
      <c r="K261" s="5"/>
      <c r="L261" s="5"/>
      <c r="M261" s="5"/>
      <c r="N261" s="5"/>
      <c r="O261" s="213"/>
      <c r="P261" s="5"/>
      <c r="Q261" s="91"/>
      <c r="R261" s="5"/>
      <c r="S261" s="5"/>
      <c r="T261"/>
    </row>
    <row r="262" spans="1:44" ht="16" customHeight="1">
      <c r="B262" s="22"/>
      <c r="C262" s="155"/>
      <c r="D262" s="155"/>
      <c r="E262" s="155"/>
      <c r="F262" s="155"/>
      <c r="G262" s="155"/>
      <c r="H262" s="155"/>
      <c r="I262" s="155"/>
      <c r="J262" s="155"/>
      <c r="K262" s="155"/>
      <c r="L262" s="155"/>
      <c r="M262" s="155"/>
      <c r="N262" s="155"/>
      <c r="O262" s="226"/>
      <c r="P262" s="155"/>
      <c r="Q262" s="227"/>
      <c r="R262" s="155"/>
      <c r="S262" s="54"/>
      <c r="T262"/>
    </row>
    <row r="263" spans="1:44" s="412" customFormat="1" ht="31" customHeight="1">
      <c r="A263" s="411"/>
      <c r="B263" s="416"/>
      <c r="C263" s="417" t="s">
        <v>518</v>
      </c>
      <c r="D263" s="417"/>
      <c r="E263" s="417"/>
      <c r="F263" s="417"/>
      <c r="G263" s="417"/>
      <c r="H263" s="417"/>
      <c r="I263" s="417"/>
      <c r="J263" s="417"/>
      <c r="K263" s="417"/>
      <c r="L263" s="417"/>
      <c r="M263" s="418"/>
      <c r="N263" s="418"/>
      <c r="O263" s="418"/>
      <c r="P263" s="418"/>
      <c r="Q263" s="418"/>
      <c r="R263" s="418"/>
      <c r="S263" s="419"/>
    </row>
    <row r="264" spans="1:44" ht="7" customHeight="1">
      <c r="B264" s="413"/>
      <c r="C264" s="414"/>
      <c r="D264" s="414"/>
      <c r="E264" s="414"/>
      <c r="F264" s="414"/>
      <c r="G264" s="414"/>
      <c r="H264" s="414"/>
      <c r="I264" s="414"/>
      <c r="J264" s="414"/>
      <c r="K264" s="414"/>
      <c r="L264" s="414"/>
      <c r="M264" s="414"/>
      <c r="N264" s="414"/>
      <c r="O264" s="414"/>
      <c r="P264" s="414"/>
      <c r="Q264" s="414"/>
      <c r="R264" s="414"/>
      <c r="S264" s="415"/>
      <c r="T264"/>
    </row>
    <row r="265" spans="1:44" ht="16" customHeight="1">
      <c r="B265" s="20"/>
      <c r="C265" s="5"/>
      <c r="D265" s="5"/>
      <c r="E265" s="5"/>
      <c r="F265" s="5"/>
      <c r="G265" s="5"/>
      <c r="H265" s="5"/>
      <c r="I265" s="5"/>
      <c r="J265" s="5"/>
      <c r="K265" s="5"/>
      <c r="L265" s="5"/>
      <c r="M265" s="5"/>
      <c r="N265" s="5"/>
      <c r="O265" s="213"/>
      <c r="P265" s="5"/>
      <c r="Q265" s="91"/>
      <c r="R265" s="5"/>
      <c r="S265" s="21"/>
      <c r="T265"/>
    </row>
    <row r="266" spans="1:44" ht="21" customHeight="1">
      <c r="B266" s="20"/>
      <c r="C266" s="5"/>
      <c r="D266" s="5"/>
      <c r="E266" s="5"/>
      <c r="F266" s="434" t="s">
        <v>232</v>
      </c>
      <c r="G266" s="422"/>
      <c r="H266" s="422" t="s">
        <v>304</v>
      </c>
      <c r="I266" s="5"/>
      <c r="J266" s="5"/>
      <c r="K266" s="5"/>
      <c r="L266" s="5"/>
      <c r="M266" s="5"/>
      <c r="N266" s="5"/>
      <c r="O266" s="213"/>
      <c r="P266" s="5"/>
      <c r="Q266" s="91"/>
      <c r="R266" s="5"/>
      <c r="S266" s="21"/>
      <c r="T266"/>
    </row>
    <row r="267" spans="1:44" ht="9" customHeight="1">
      <c r="B267" s="20"/>
      <c r="C267" s="5"/>
      <c r="D267" s="5"/>
      <c r="E267" s="5"/>
      <c r="F267" s="434"/>
      <c r="G267" s="422"/>
      <c r="H267" s="422"/>
      <c r="I267" s="5"/>
      <c r="J267" s="5"/>
      <c r="K267" s="5"/>
      <c r="L267" s="5"/>
      <c r="M267" s="5"/>
      <c r="N267" s="5"/>
      <c r="O267" s="213"/>
      <c r="P267" s="5"/>
      <c r="Q267" s="91"/>
      <c r="R267" s="5"/>
      <c r="S267" s="21"/>
      <c r="T267"/>
    </row>
    <row r="268" spans="1:44" ht="16" customHeight="1">
      <c r="B268" s="20"/>
      <c r="C268" s="5"/>
      <c r="D268" s="2" t="s">
        <v>520</v>
      </c>
      <c r="E268" s="5"/>
      <c r="F268" s="5"/>
      <c r="G268" s="5"/>
      <c r="H268" s="5"/>
      <c r="I268" s="5"/>
      <c r="J268" s="436" t="s">
        <v>519</v>
      </c>
      <c r="K268" s="5"/>
      <c r="L268" s="5"/>
      <c r="M268" s="5"/>
      <c r="N268" s="5"/>
      <c r="O268" s="213"/>
      <c r="P268" s="5"/>
      <c r="Q268" s="91"/>
      <c r="R268" s="5"/>
      <c r="S268" s="21"/>
      <c r="T268"/>
      <c r="U268" s="430">
        <v>2005</v>
      </c>
      <c r="V268" s="430"/>
      <c r="W268" s="430">
        <f>U268+1</f>
        <v>2006</v>
      </c>
      <c r="X268" s="430"/>
      <c r="Y268" s="430">
        <f>W268+1</f>
        <v>2007</v>
      </c>
      <c r="Z268" s="430"/>
      <c r="AA268" s="430">
        <f>Y268+1</f>
        <v>2008</v>
      </c>
      <c r="AB268" s="430"/>
      <c r="AC268" s="430">
        <f>AA268+1</f>
        <v>2009</v>
      </c>
      <c r="AD268" s="430"/>
      <c r="AE268" s="430">
        <f>AC268+1</f>
        <v>2010</v>
      </c>
      <c r="AF268" s="430"/>
      <c r="AG268" s="430">
        <f>AE268+1</f>
        <v>2011</v>
      </c>
      <c r="AH268" s="430"/>
      <c r="AI268" s="430">
        <f>AG268+1</f>
        <v>2012</v>
      </c>
      <c r="AJ268" s="430"/>
      <c r="AK268" s="430">
        <f>AI268+1</f>
        <v>2013</v>
      </c>
      <c r="AL268" s="430"/>
      <c r="AM268" s="430">
        <f>AK268+1</f>
        <v>2014</v>
      </c>
      <c r="AN268" s="430"/>
      <c r="AO268" s="430">
        <f>AM268+1</f>
        <v>2015</v>
      </c>
      <c r="AP268" s="430"/>
      <c r="AQ268" s="430">
        <f>AO268+1</f>
        <v>2016</v>
      </c>
      <c r="AR268" s="430"/>
    </row>
    <row r="269" spans="1:44" ht="16" customHeight="1">
      <c r="B269" s="20"/>
      <c r="C269" s="5"/>
      <c r="D269" s="5"/>
      <c r="E269" s="5"/>
      <c r="F269" s="5"/>
      <c r="G269" s="5"/>
      <c r="H269" s="5"/>
      <c r="I269" s="5"/>
      <c r="J269" s="5"/>
      <c r="K269" s="5"/>
      <c r="L269" s="5"/>
      <c r="M269" s="5"/>
      <c r="N269" s="5"/>
      <c r="O269" s="213"/>
      <c r="P269" s="5"/>
      <c r="Q269" s="91"/>
      <c r="R269" s="5"/>
      <c r="S269" s="21"/>
      <c r="T269"/>
    </row>
    <row r="270" spans="1:44" ht="16" customHeight="1">
      <c r="B270" s="20"/>
      <c r="C270" s="5"/>
      <c r="D270" s="5"/>
      <c r="E270" s="5"/>
      <c r="F270" s="5"/>
      <c r="G270" s="5"/>
      <c r="H270" s="5"/>
      <c r="I270" s="5"/>
      <c r="J270" s="5"/>
      <c r="K270" s="5"/>
      <c r="L270" s="5"/>
      <c r="M270" s="5"/>
      <c r="N270" s="5"/>
      <c r="O270" s="213"/>
      <c r="P270" s="5"/>
      <c r="Q270" s="91"/>
      <c r="R270" s="5"/>
      <c r="S270" s="21"/>
      <c r="T270" s="428" t="s">
        <v>232</v>
      </c>
      <c r="U270">
        <v>195</v>
      </c>
      <c r="V270">
        <v>200</v>
      </c>
      <c r="W270">
        <v>202</v>
      </c>
      <c r="X270">
        <v>210</v>
      </c>
      <c r="Y270">
        <v>219</v>
      </c>
      <c r="Z270">
        <v>215</v>
      </c>
      <c r="AA270">
        <v>210</v>
      </c>
      <c r="AB270">
        <v>208</v>
      </c>
      <c r="AC270">
        <v>205</v>
      </c>
      <c r="AD270">
        <v>207</v>
      </c>
      <c r="AE270">
        <v>235</v>
      </c>
      <c r="AF270">
        <v>214</v>
      </c>
      <c r="AG270">
        <v>202</v>
      </c>
      <c r="AH270">
        <v>200</v>
      </c>
      <c r="AI270">
        <v>215</v>
      </c>
      <c r="AJ270">
        <v>223</v>
      </c>
      <c r="AK270">
        <v>240</v>
      </c>
      <c r="AL270">
        <v>243</v>
      </c>
      <c r="AM270">
        <v>245</v>
      </c>
      <c r="AN270">
        <v>253</v>
      </c>
      <c r="AO270">
        <v>265</v>
      </c>
      <c r="AP270">
        <v>274</v>
      </c>
      <c r="AQ270">
        <v>280</v>
      </c>
      <c r="AR270">
        <v>287</v>
      </c>
    </row>
    <row r="271" spans="1:44" ht="16" customHeight="1">
      <c r="B271" s="20"/>
      <c r="C271" s="5"/>
      <c r="D271" s="5"/>
      <c r="E271" s="5"/>
      <c r="F271" s="5"/>
      <c r="G271" s="5"/>
      <c r="H271" s="5"/>
      <c r="I271" s="5"/>
      <c r="J271" s="5"/>
      <c r="K271" s="5"/>
      <c r="L271" s="5"/>
      <c r="M271" s="5"/>
      <c r="N271" s="5"/>
      <c r="O271" s="213"/>
      <c r="P271" s="5"/>
      <c r="Q271" s="91"/>
      <c r="R271" s="5"/>
      <c r="S271" s="21"/>
      <c r="T271" s="428" t="s">
        <v>231</v>
      </c>
      <c r="U271">
        <v>163</v>
      </c>
      <c r="V271">
        <v>164</v>
      </c>
      <c r="W271">
        <v>165</v>
      </c>
      <c r="X271">
        <v>166</v>
      </c>
      <c r="Y271">
        <v>166</v>
      </c>
      <c r="Z271">
        <v>162</v>
      </c>
      <c r="AA271">
        <v>157</v>
      </c>
      <c r="AB271">
        <v>158</v>
      </c>
      <c r="AC271">
        <v>161</v>
      </c>
      <c r="AD271">
        <v>162</v>
      </c>
      <c r="AE271">
        <v>160</v>
      </c>
      <c r="AF271">
        <v>161</v>
      </c>
      <c r="AG271">
        <v>159</v>
      </c>
      <c r="AH271">
        <v>163</v>
      </c>
      <c r="AI271">
        <v>167</v>
      </c>
      <c r="AJ271">
        <v>173</v>
      </c>
      <c r="AK271">
        <v>178</v>
      </c>
      <c r="AL271">
        <v>180</v>
      </c>
      <c r="AM271">
        <v>182</v>
      </c>
      <c r="AN271">
        <v>190</v>
      </c>
      <c r="AO271">
        <v>200</v>
      </c>
      <c r="AP271">
        <v>205</v>
      </c>
      <c r="AQ271">
        <v>210</v>
      </c>
      <c r="AR271">
        <v>218</v>
      </c>
    </row>
    <row r="272" spans="1:44" ht="16" customHeight="1">
      <c r="B272" s="20"/>
      <c r="C272" s="5"/>
      <c r="D272" s="5"/>
      <c r="E272" s="5"/>
      <c r="F272" s="5"/>
      <c r="G272" s="5"/>
      <c r="H272" s="5"/>
      <c r="I272" s="5"/>
      <c r="J272" s="5"/>
      <c r="K272" s="5"/>
      <c r="L272" s="5"/>
      <c r="M272" s="5"/>
      <c r="N272" s="5"/>
      <c r="O272" s="213"/>
      <c r="P272" s="5"/>
      <c r="Q272" s="91"/>
      <c r="R272" s="5"/>
      <c r="S272" s="21"/>
      <c r="T272"/>
    </row>
    <row r="273" spans="2:20" ht="16" customHeight="1">
      <c r="B273" s="20"/>
      <c r="C273" s="5"/>
      <c r="D273" s="5"/>
      <c r="E273" s="5"/>
      <c r="F273" s="5"/>
      <c r="G273" s="5"/>
      <c r="H273" s="5"/>
      <c r="I273" s="5"/>
      <c r="J273" s="5"/>
      <c r="K273" s="5"/>
      <c r="L273" s="5"/>
      <c r="M273" s="5"/>
      <c r="N273" s="5"/>
      <c r="O273" s="213"/>
      <c r="P273" s="5"/>
      <c r="Q273" s="91"/>
      <c r="R273" s="5"/>
      <c r="S273" s="21"/>
      <c r="T273"/>
    </row>
    <row r="274" spans="2:20" ht="16" customHeight="1">
      <c r="B274" s="20"/>
      <c r="C274" s="5"/>
      <c r="D274" s="5"/>
      <c r="E274" s="5"/>
      <c r="F274" s="5"/>
      <c r="G274" s="5"/>
      <c r="H274" s="5"/>
      <c r="I274" s="5"/>
      <c r="J274" s="5"/>
      <c r="K274" s="5"/>
      <c r="L274" s="5"/>
      <c r="M274" s="5"/>
      <c r="N274" s="5"/>
      <c r="O274" s="213"/>
      <c r="P274" s="5"/>
      <c r="Q274" s="91"/>
      <c r="R274" s="5"/>
      <c r="S274" s="21"/>
      <c r="T274"/>
    </row>
    <row r="275" spans="2:20" ht="16" customHeight="1">
      <c r="B275" s="20"/>
      <c r="C275" s="5"/>
      <c r="D275" s="5"/>
      <c r="E275" s="5"/>
      <c r="F275" s="5"/>
      <c r="G275" s="5"/>
      <c r="H275" s="5"/>
      <c r="I275" s="5"/>
      <c r="J275" s="5"/>
      <c r="K275" s="5"/>
      <c r="L275" s="5"/>
      <c r="M275" s="5"/>
      <c r="N275" s="5"/>
      <c r="O275" s="213"/>
      <c r="P275" s="5"/>
      <c r="Q275" s="91"/>
      <c r="R275" s="5"/>
      <c r="S275" s="21"/>
      <c r="T275"/>
    </row>
    <row r="276" spans="2:20" ht="16" customHeight="1">
      <c r="B276" s="20"/>
      <c r="C276" s="5"/>
      <c r="D276" s="5"/>
      <c r="E276" s="5"/>
      <c r="F276" s="5"/>
      <c r="G276" s="5"/>
      <c r="H276" s="5"/>
      <c r="I276" s="5"/>
      <c r="J276" s="5"/>
      <c r="K276" s="5"/>
      <c r="L276" s="5"/>
      <c r="M276" s="5"/>
      <c r="N276" s="5"/>
      <c r="O276" s="213"/>
      <c r="P276" s="5"/>
      <c r="Q276" s="91"/>
      <c r="R276" s="5"/>
      <c r="S276" s="21"/>
      <c r="T276"/>
    </row>
    <row r="277" spans="2:20" ht="16" customHeight="1">
      <c r="B277" s="20"/>
      <c r="C277" s="5"/>
      <c r="D277" s="5"/>
      <c r="E277" s="5"/>
      <c r="F277" s="5"/>
      <c r="G277" s="5"/>
      <c r="H277" s="5"/>
      <c r="I277" s="5"/>
      <c r="J277" s="5"/>
      <c r="K277" s="5"/>
      <c r="L277" s="5"/>
      <c r="M277" s="5"/>
      <c r="N277" s="5"/>
      <c r="O277" s="213"/>
      <c r="P277" s="5"/>
      <c r="Q277" s="91"/>
      <c r="R277" s="5"/>
      <c r="S277" s="21"/>
      <c r="T277"/>
    </row>
    <row r="278" spans="2:20" ht="16" customHeight="1">
      <c r="B278" s="20"/>
      <c r="C278" s="5"/>
      <c r="D278" s="5"/>
      <c r="E278" s="5"/>
      <c r="F278" s="5"/>
      <c r="G278" s="5"/>
      <c r="H278" s="5"/>
      <c r="I278" s="5"/>
      <c r="J278" s="5"/>
      <c r="K278" s="5"/>
      <c r="L278" s="5"/>
      <c r="M278" s="5"/>
      <c r="N278" s="5"/>
      <c r="O278" s="213"/>
      <c r="P278" s="5"/>
      <c r="Q278" s="91"/>
      <c r="R278" s="5"/>
      <c r="S278" s="21"/>
      <c r="T278"/>
    </row>
    <row r="279" spans="2:20" ht="16" customHeight="1">
      <c r="B279" s="20"/>
      <c r="C279" s="5"/>
      <c r="D279" s="5"/>
      <c r="E279" s="5"/>
      <c r="F279" s="5"/>
      <c r="G279" s="5"/>
      <c r="H279" s="5"/>
      <c r="I279" s="5"/>
      <c r="J279" s="5"/>
      <c r="K279" s="5"/>
      <c r="L279" s="5"/>
      <c r="M279" s="5"/>
      <c r="N279" s="5"/>
      <c r="O279" s="213"/>
      <c r="P279" s="5"/>
      <c r="Q279" s="91"/>
      <c r="R279" s="5"/>
      <c r="S279" s="21"/>
      <c r="T279"/>
    </row>
    <row r="280" spans="2:20" ht="16" customHeight="1">
      <c r="B280" s="20"/>
      <c r="C280" s="5"/>
      <c r="D280" s="5"/>
      <c r="E280" s="5"/>
      <c r="F280" s="5"/>
      <c r="G280" s="5"/>
      <c r="H280" s="5"/>
      <c r="I280" s="5"/>
      <c r="J280" s="5"/>
      <c r="K280" s="5"/>
      <c r="L280" s="5"/>
      <c r="M280" s="5"/>
      <c r="N280" s="5"/>
      <c r="O280" s="213"/>
      <c r="P280" s="5"/>
      <c r="Q280" s="91"/>
      <c r="R280" s="5"/>
      <c r="S280" s="21"/>
      <c r="T280"/>
    </row>
    <row r="281" spans="2:20" ht="16" customHeight="1">
      <c r="B281" s="20"/>
      <c r="C281" s="5"/>
      <c r="D281" s="5"/>
      <c r="E281" s="5"/>
      <c r="F281" s="5"/>
      <c r="G281" s="5"/>
      <c r="H281" s="5"/>
      <c r="I281" s="5"/>
      <c r="J281" s="5"/>
      <c r="K281" s="5"/>
      <c r="L281" s="5"/>
      <c r="M281" s="5"/>
      <c r="N281" s="5"/>
      <c r="O281" s="213"/>
      <c r="P281" s="5"/>
      <c r="Q281" s="91"/>
      <c r="R281" s="5"/>
      <c r="S281" s="21"/>
      <c r="T281"/>
    </row>
    <row r="282" spans="2:20" ht="16" customHeight="1">
      <c r="B282" s="20"/>
      <c r="C282" s="5"/>
      <c r="D282" s="5"/>
      <c r="E282" s="5"/>
      <c r="F282" s="5"/>
      <c r="G282" s="5"/>
      <c r="H282" s="5"/>
      <c r="I282" s="5"/>
      <c r="J282" s="5"/>
      <c r="K282" s="5"/>
      <c r="L282" s="5"/>
      <c r="M282" s="5"/>
      <c r="N282" s="5"/>
      <c r="O282" s="213"/>
      <c r="P282" s="5"/>
      <c r="Q282" s="91"/>
      <c r="R282" s="5"/>
      <c r="S282" s="21"/>
      <c r="T282"/>
    </row>
    <row r="283" spans="2:20" ht="16" customHeight="1">
      <c r="B283" s="20"/>
      <c r="C283" s="5"/>
      <c r="D283" s="5"/>
      <c r="E283" s="5"/>
      <c r="F283" s="5"/>
      <c r="G283" s="5"/>
      <c r="H283" s="5"/>
      <c r="I283" s="5"/>
      <c r="J283" s="5"/>
      <c r="K283" s="5"/>
      <c r="L283" s="5"/>
      <c r="M283" s="5"/>
      <c r="N283" s="5"/>
      <c r="O283" s="213"/>
      <c r="P283" s="5"/>
      <c r="Q283" s="91"/>
      <c r="R283" s="5"/>
      <c r="S283" s="21"/>
      <c r="T283"/>
    </row>
    <row r="284" spans="2:20" ht="16" customHeight="1">
      <c r="B284" s="20"/>
      <c r="C284" s="5"/>
      <c r="D284" s="5"/>
      <c r="E284" s="5"/>
      <c r="F284" s="5"/>
      <c r="G284" s="5"/>
      <c r="H284" s="5"/>
      <c r="I284" s="5"/>
      <c r="J284" s="5"/>
      <c r="K284" s="5"/>
      <c r="L284" s="5"/>
      <c r="M284" s="5"/>
      <c r="N284" s="5"/>
      <c r="O284" s="213"/>
      <c r="P284" s="5"/>
      <c r="Q284" s="91"/>
      <c r="R284" s="5"/>
      <c r="S284" s="21"/>
      <c r="T284"/>
    </row>
    <row r="285" spans="2:20" ht="16" customHeight="1">
      <c r="B285" s="20"/>
      <c r="C285" s="5"/>
      <c r="D285" s="5"/>
      <c r="E285" s="5"/>
      <c r="F285" s="5"/>
      <c r="G285" s="5"/>
      <c r="H285" s="5"/>
      <c r="I285" s="5"/>
      <c r="J285" s="5"/>
      <c r="K285" s="5"/>
      <c r="L285" s="5"/>
      <c r="M285" s="5"/>
      <c r="N285" s="5"/>
      <c r="O285" s="213"/>
      <c r="P285" s="5"/>
      <c r="Q285" s="91"/>
      <c r="R285" s="5"/>
      <c r="S285" s="21"/>
      <c r="T285"/>
    </row>
    <row r="286" spans="2:20" ht="16" customHeight="1">
      <c r="B286" s="20"/>
      <c r="C286" s="5"/>
      <c r="D286" s="5" t="s">
        <v>521</v>
      </c>
      <c r="E286" s="5"/>
      <c r="F286" s="5"/>
      <c r="G286" s="5"/>
      <c r="H286" s="5"/>
      <c r="I286" s="5"/>
      <c r="J286" s="5"/>
      <c r="K286" s="5"/>
      <c r="L286" s="5"/>
      <c r="M286" s="5"/>
      <c r="N286" s="5"/>
      <c r="O286" s="213"/>
      <c r="P286" s="5"/>
      <c r="Q286" s="91"/>
      <c r="R286" s="5"/>
      <c r="S286" s="21"/>
      <c r="T286"/>
    </row>
    <row r="287" spans="2:20" ht="16" customHeight="1">
      <c r="B287" s="20"/>
      <c r="C287" s="5"/>
      <c r="D287" s="5"/>
      <c r="E287" s="5"/>
      <c r="F287" s="5"/>
      <c r="G287" s="5"/>
      <c r="H287" s="5"/>
      <c r="I287" s="5"/>
      <c r="J287" s="5"/>
      <c r="K287" s="5"/>
      <c r="L287" s="5"/>
      <c r="M287" s="5"/>
      <c r="N287" s="5"/>
      <c r="O287" s="213"/>
      <c r="P287" s="5"/>
      <c r="Q287" s="91"/>
      <c r="R287" s="5"/>
      <c r="S287" s="21"/>
      <c r="T287"/>
    </row>
    <row r="288" spans="2:20" ht="16" customHeight="1">
      <c r="B288" s="20"/>
      <c r="C288" s="5"/>
      <c r="D288" s="5"/>
      <c r="E288" s="5"/>
      <c r="F288" s="5"/>
      <c r="G288" s="5"/>
      <c r="H288" s="5"/>
      <c r="I288" s="5"/>
      <c r="J288" s="5"/>
      <c r="K288" s="5"/>
      <c r="L288" s="5"/>
      <c r="M288" s="5"/>
      <c r="N288" s="5"/>
      <c r="O288" s="213"/>
      <c r="P288" s="5"/>
      <c r="Q288" s="91"/>
      <c r="R288" s="5"/>
      <c r="S288" s="21"/>
      <c r="T288"/>
    </row>
    <row r="289" spans="1:20" s="412" customFormat="1" ht="31" customHeight="1">
      <c r="A289" s="411"/>
      <c r="B289" s="416"/>
      <c r="C289" s="417" t="s">
        <v>515</v>
      </c>
      <c r="D289" s="417"/>
      <c r="E289" s="417"/>
      <c r="F289" s="417"/>
      <c r="G289" s="417"/>
      <c r="H289" s="417"/>
      <c r="I289" s="417"/>
      <c r="J289" s="417"/>
      <c r="K289" s="417"/>
      <c r="L289" s="417"/>
      <c r="M289" s="418"/>
      <c r="N289" s="418"/>
      <c r="O289" s="418"/>
      <c r="P289" s="418"/>
      <c r="Q289" s="418"/>
      <c r="R289" s="418"/>
      <c r="S289" s="419"/>
    </row>
    <row r="290" spans="1:20" ht="7" customHeight="1">
      <c r="B290" s="413"/>
      <c r="C290" s="414"/>
      <c r="D290" s="414"/>
      <c r="E290" s="414"/>
      <c r="F290" s="414"/>
      <c r="G290" s="414"/>
      <c r="H290" s="414"/>
      <c r="I290" s="414"/>
      <c r="J290" s="414"/>
      <c r="K290" s="414"/>
      <c r="L290" s="414"/>
      <c r="M290" s="414"/>
      <c r="N290" s="414"/>
      <c r="O290" s="414"/>
      <c r="P290" s="414"/>
      <c r="Q290" s="414"/>
      <c r="R290" s="414"/>
      <c r="S290" s="415"/>
      <c r="T290"/>
    </row>
    <row r="291" spans="1:20" ht="16" customHeight="1">
      <c r="B291" s="20"/>
      <c r="C291" s="5"/>
      <c r="D291" s="5"/>
      <c r="E291" s="5"/>
      <c r="F291" s="5"/>
      <c r="G291" s="5"/>
      <c r="H291" s="5"/>
      <c r="I291" s="5"/>
      <c r="J291" s="5"/>
      <c r="K291" s="5"/>
      <c r="L291" s="5"/>
      <c r="M291" s="5"/>
      <c r="N291" s="5"/>
      <c r="O291" s="213"/>
      <c r="P291" s="5"/>
      <c r="Q291" s="91"/>
      <c r="R291" s="5"/>
      <c r="S291" s="21"/>
      <c r="T291"/>
    </row>
    <row r="292" spans="1:20" ht="23" customHeight="1">
      <c r="B292" s="20"/>
      <c r="C292" s="5"/>
      <c r="D292" s="5"/>
      <c r="E292" s="5"/>
      <c r="F292" s="5"/>
      <c r="G292" s="422" t="s">
        <v>516</v>
      </c>
      <c r="H292" s="5"/>
      <c r="I292" s="5"/>
      <c r="J292" s="5"/>
      <c r="K292" s="5"/>
      <c r="L292" s="5"/>
      <c r="M292" s="5"/>
      <c r="N292" s="5"/>
      <c r="O292" s="213"/>
      <c r="P292" s="5"/>
      <c r="Q292" s="91"/>
      <c r="R292" s="5"/>
      <c r="S292" s="21"/>
      <c r="T292"/>
    </row>
    <row r="293" spans="1:20" ht="16" customHeight="1">
      <c r="B293" s="20"/>
      <c r="C293" s="5"/>
      <c r="D293" s="5"/>
      <c r="E293" s="5"/>
      <c r="F293" s="5"/>
      <c r="G293" s="5"/>
      <c r="H293" s="5"/>
      <c r="I293" s="5"/>
      <c r="J293" s="5"/>
      <c r="K293" s="5"/>
      <c r="L293" s="5"/>
      <c r="M293" s="5"/>
      <c r="N293" s="5"/>
      <c r="O293" s="213"/>
      <c r="P293" s="5"/>
      <c r="Q293" s="91"/>
      <c r="R293" s="5"/>
      <c r="S293" s="21"/>
      <c r="T293"/>
    </row>
    <row r="294" spans="1:20" ht="16" customHeight="1">
      <c r="B294" s="20"/>
      <c r="C294" s="5"/>
      <c r="D294" s="5"/>
      <c r="E294" s="5"/>
      <c r="F294" s="5"/>
      <c r="G294" s="5"/>
      <c r="H294" s="5"/>
      <c r="I294" s="5"/>
      <c r="J294" s="5"/>
      <c r="K294" s="5"/>
      <c r="L294" s="5"/>
      <c r="M294" s="5"/>
      <c r="N294" s="5"/>
      <c r="O294" s="213"/>
      <c r="P294" s="5"/>
      <c r="Q294" s="91"/>
      <c r="R294" s="5"/>
      <c r="S294" s="21"/>
      <c r="T294"/>
    </row>
    <row r="295" spans="1:20" ht="16" customHeight="1">
      <c r="B295" s="20"/>
      <c r="C295" s="5"/>
      <c r="D295" s="5"/>
      <c r="E295" s="5"/>
      <c r="F295" s="5"/>
      <c r="G295" s="5"/>
      <c r="H295" s="5"/>
      <c r="I295" s="5"/>
      <c r="J295" s="5"/>
      <c r="K295" s="5"/>
      <c r="L295" s="5"/>
      <c r="M295" s="5"/>
      <c r="N295" s="5"/>
      <c r="O295" s="213"/>
      <c r="P295" s="5"/>
      <c r="Q295" s="91"/>
      <c r="R295" s="5"/>
      <c r="S295" s="21"/>
      <c r="T295"/>
    </row>
    <row r="296" spans="1:20" ht="16" customHeight="1">
      <c r="B296" s="20"/>
      <c r="C296" s="5"/>
      <c r="D296" s="5"/>
      <c r="E296" s="5"/>
      <c r="F296" s="5"/>
      <c r="G296" s="5"/>
      <c r="H296" s="5"/>
      <c r="I296" s="5"/>
      <c r="J296" s="5"/>
      <c r="K296" s="5"/>
      <c r="L296" s="5"/>
      <c r="M296" s="5"/>
      <c r="N296" s="5"/>
      <c r="O296" s="213"/>
      <c r="P296" s="5"/>
      <c r="Q296" s="91"/>
      <c r="R296" s="5"/>
      <c r="S296" s="21"/>
      <c r="T296"/>
    </row>
    <row r="297" spans="1:20" ht="16" customHeight="1">
      <c r="B297" s="20"/>
      <c r="C297" s="5"/>
      <c r="D297" s="5"/>
      <c r="E297" s="5"/>
      <c r="F297" s="5"/>
      <c r="G297" s="5"/>
      <c r="H297" s="5"/>
      <c r="I297" s="5"/>
      <c r="J297" s="5"/>
      <c r="K297" s="5"/>
      <c r="L297" s="5"/>
      <c r="M297" s="5"/>
      <c r="N297" s="5"/>
      <c r="O297" s="213"/>
      <c r="P297" s="5"/>
      <c r="Q297" s="91"/>
      <c r="R297" s="5"/>
      <c r="S297" s="21"/>
      <c r="T297"/>
    </row>
    <row r="298" spans="1:20" ht="16" customHeight="1">
      <c r="B298" s="20"/>
      <c r="C298" s="5"/>
      <c r="D298" s="5"/>
      <c r="E298" s="5"/>
      <c r="F298" s="5"/>
      <c r="G298" s="5"/>
      <c r="H298" s="5"/>
      <c r="I298" s="5"/>
      <c r="J298" s="5"/>
      <c r="K298" s="5"/>
      <c r="L298" s="5"/>
      <c r="M298" s="5"/>
      <c r="N298" s="5"/>
      <c r="O298" s="213"/>
      <c r="P298" s="5"/>
      <c r="Q298" s="91"/>
      <c r="R298" s="5"/>
      <c r="S298" s="21"/>
      <c r="T298"/>
    </row>
    <row r="299" spans="1:20" ht="16" customHeight="1">
      <c r="B299" s="20"/>
      <c r="C299" s="5"/>
      <c r="D299" s="5"/>
      <c r="E299" s="5"/>
      <c r="F299" s="5"/>
      <c r="G299" s="5"/>
      <c r="H299" s="5"/>
      <c r="I299" s="5"/>
      <c r="J299" s="5"/>
      <c r="K299" s="5"/>
      <c r="L299" s="5"/>
      <c r="M299" s="5"/>
      <c r="N299" s="5"/>
      <c r="O299" s="213"/>
      <c r="P299" s="5"/>
      <c r="Q299" s="91"/>
      <c r="R299" s="5"/>
      <c r="S299" s="21"/>
      <c r="T299"/>
    </row>
    <row r="300" spans="1:20" ht="16" customHeight="1">
      <c r="B300" s="20"/>
      <c r="C300" s="5"/>
      <c r="D300" s="5"/>
      <c r="E300" s="5"/>
      <c r="F300" s="5"/>
      <c r="G300" s="5"/>
      <c r="H300" s="5"/>
      <c r="I300" s="5"/>
      <c r="J300" s="5"/>
      <c r="K300" s="5"/>
      <c r="L300" s="5"/>
      <c r="M300" s="5"/>
      <c r="N300" s="5"/>
      <c r="O300" s="213"/>
      <c r="P300" s="5"/>
      <c r="Q300" s="91"/>
      <c r="R300" s="5"/>
      <c r="S300" s="21"/>
      <c r="T300"/>
    </row>
    <row r="301" spans="1:20" ht="16" customHeight="1">
      <c r="B301" s="20"/>
      <c r="C301" s="5"/>
      <c r="D301" s="5"/>
      <c r="E301" s="5"/>
      <c r="F301" s="5"/>
      <c r="G301" s="5"/>
      <c r="H301" s="5"/>
      <c r="I301" s="5"/>
      <c r="J301" s="5"/>
      <c r="K301" s="5"/>
      <c r="L301" s="5"/>
      <c r="M301" s="5"/>
      <c r="N301" s="5"/>
      <c r="O301" s="213"/>
      <c r="P301" s="5"/>
      <c r="Q301" s="91"/>
      <c r="R301" s="5"/>
      <c r="S301" s="21"/>
      <c r="T301"/>
    </row>
    <row r="302" spans="1:20" ht="16" customHeight="1">
      <c r="B302" s="20"/>
      <c r="C302" s="5"/>
      <c r="D302" s="5"/>
      <c r="E302" s="5"/>
      <c r="F302" s="5"/>
      <c r="G302" s="5"/>
      <c r="H302" s="5"/>
      <c r="I302" s="5"/>
      <c r="J302" s="5"/>
      <c r="K302" s="5"/>
      <c r="L302" s="5"/>
      <c r="M302" s="5"/>
      <c r="N302" s="5"/>
      <c r="O302" s="213"/>
      <c r="P302" s="5"/>
      <c r="Q302" s="91"/>
      <c r="R302" s="5"/>
      <c r="S302" s="21"/>
      <c r="T302"/>
    </row>
    <row r="303" spans="1:20" ht="16" customHeight="1">
      <c r="B303" s="20"/>
      <c r="C303" s="5"/>
      <c r="D303" s="5"/>
      <c r="E303" s="5"/>
      <c r="F303" s="5"/>
      <c r="G303" s="5"/>
      <c r="H303" s="5"/>
      <c r="I303" s="5"/>
      <c r="J303" s="5"/>
      <c r="K303" s="5"/>
      <c r="L303" s="5"/>
      <c r="M303" s="5"/>
      <c r="N303" s="5"/>
      <c r="O303" s="213"/>
      <c r="P303" s="5"/>
      <c r="Q303" s="91"/>
      <c r="R303" s="5"/>
      <c r="S303" s="21"/>
      <c r="T303"/>
    </row>
    <row r="304" spans="1:20" ht="16" customHeight="1">
      <c r="B304" s="20"/>
      <c r="C304" s="5"/>
      <c r="D304" s="5"/>
      <c r="E304" s="5"/>
      <c r="F304" s="5"/>
      <c r="G304" s="5"/>
      <c r="H304" s="5"/>
      <c r="I304" s="5"/>
      <c r="J304" s="5"/>
      <c r="K304" s="5"/>
      <c r="L304" s="5"/>
      <c r="M304" s="5"/>
      <c r="N304" s="5"/>
      <c r="O304" s="213"/>
      <c r="P304" s="5"/>
      <c r="Q304" s="91"/>
      <c r="R304" s="5"/>
      <c r="S304" s="21"/>
      <c r="T304"/>
    </row>
    <row r="305" spans="1:20" ht="16" customHeight="1">
      <c r="B305" s="20"/>
      <c r="C305" s="5"/>
      <c r="D305" s="5"/>
      <c r="E305" s="5"/>
      <c r="F305" s="5"/>
      <c r="G305" s="5"/>
      <c r="H305" s="5"/>
      <c r="I305" s="5"/>
      <c r="J305" s="5"/>
      <c r="K305" s="5"/>
      <c r="L305" s="5"/>
      <c r="M305" s="5"/>
      <c r="N305" s="5"/>
      <c r="O305" s="213"/>
      <c r="P305" s="5"/>
      <c r="Q305" s="91"/>
      <c r="R305" s="5"/>
      <c r="S305" s="21"/>
      <c r="T305"/>
    </row>
    <row r="306" spans="1:20" ht="16" customHeight="1">
      <c r="B306" s="20"/>
      <c r="C306" s="5"/>
      <c r="D306" s="5"/>
      <c r="E306" s="5"/>
      <c r="F306" s="5"/>
      <c r="G306" s="5"/>
      <c r="H306" s="5"/>
      <c r="I306" s="5"/>
      <c r="J306" s="5"/>
      <c r="K306" s="5"/>
      <c r="L306" s="5"/>
      <c r="M306" s="5"/>
      <c r="N306" s="5"/>
      <c r="O306" s="213"/>
      <c r="P306" s="5"/>
      <c r="Q306" s="91"/>
      <c r="R306" s="5"/>
      <c r="S306" s="21"/>
      <c r="T306"/>
    </row>
    <row r="307" spans="1:20" ht="16" customHeight="1">
      <c r="B307" s="20"/>
      <c r="C307" s="5"/>
      <c r="D307" s="5"/>
      <c r="E307" s="5"/>
      <c r="F307" s="5"/>
      <c r="G307" s="5"/>
      <c r="H307" s="5"/>
      <c r="I307" s="5"/>
      <c r="J307" s="5"/>
      <c r="K307" s="5"/>
      <c r="L307" s="5"/>
      <c r="M307" s="5"/>
      <c r="N307" s="5"/>
      <c r="O307" s="213"/>
      <c r="P307" s="5"/>
      <c r="Q307" s="91"/>
      <c r="R307" s="5"/>
      <c r="S307" s="21"/>
      <c r="T307"/>
    </row>
    <row r="308" spans="1:20" ht="16" customHeight="1">
      <c r="B308" s="20"/>
      <c r="C308" s="5"/>
      <c r="D308" s="5"/>
      <c r="E308" s="5"/>
      <c r="F308" s="5"/>
      <c r="G308" s="5"/>
      <c r="H308" s="5"/>
      <c r="I308" s="5"/>
      <c r="J308" s="5"/>
      <c r="K308" s="5"/>
      <c r="L308" s="5"/>
      <c r="M308" s="5"/>
      <c r="N308" s="5"/>
      <c r="O308" s="213"/>
      <c r="P308" s="5"/>
      <c r="Q308" s="91"/>
      <c r="R308" s="5"/>
      <c r="S308" s="21"/>
      <c r="T308"/>
    </row>
    <row r="309" spans="1:20" ht="16" customHeight="1">
      <c r="B309" s="20"/>
      <c r="C309" s="5"/>
      <c r="D309" s="5"/>
      <c r="E309" s="5"/>
      <c r="F309" s="5"/>
      <c r="G309" s="5"/>
      <c r="H309" s="5"/>
      <c r="I309" s="5"/>
      <c r="J309" s="5"/>
      <c r="K309" s="5"/>
      <c r="L309" s="5"/>
      <c r="M309" s="5"/>
      <c r="N309" s="5"/>
      <c r="O309" s="213"/>
      <c r="P309" s="5"/>
      <c r="Q309" s="91"/>
      <c r="R309" s="5"/>
      <c r="S309" s="21"/>
      <c r="T309"/>
    </row>
    <row r="310" spans="1:20" ht="16" customHeight="1">
      <c r="B310" s="20"/>
      <c r="C310" s="5"/>
      <c r="D310" s="5"/>
      <c r="E310" s="5"/>
      <c r="F310" s="5"/>
      <c r="G310" s="5"/>
      <c r="H310" s="5"/>
      <c r="I310" s="5"/>
      <c r="J310" s="5"/>
      <c r="K310" s="5"/>
      <c r="L310" s="5"/>
      <c r="M310" s="5"/>
      <c r="N310" s="5"/>
      <c r="O310" s="213"/>
      <c r="P310" s="5"/>
      <c r="Q310" s="91"/>
      <c r="R310" s="5"/>
      <c r="S310" s="21"/>
      <c r="T310"/>
    </row>
    <row r="311" spans="1:20" ht="16" customHeight="1">
      <c r="B311" s="20"/>
      <c r="C311" s="5"/>
      <c r="D311" s="5"/>
      <c r="E311" s="5"/>
      <c r="F311" s="5"/>
      <c r="G311" s="5"/>
      <c r="H311" s="5"/>
      <c r="I311" s="5"/>
      <c r="J311" s="5"/>
      <c r="K311" s="5"/>
      <c r="L311" s="5"/>
      <c r="M311" s="5"/>
      <c r="N311" s="5"/>
      <c r="O311" s="213"/>
      <c r="P311" s="5"/>
      <c r="Q311" s="91"/>
      <c r="R311" s="5"/>
      <c r="S311" s="21"/>
      <c r="T311"/>
    </row>
    <row r="312" spans="1:20" ht="16" customHeight="1">
      <c r="B312" s="20"/>
      <c r="C312" s="5"/>
      <c r="D312" s="5" t="s">
        <v>517</v>
      </c>
      <c r="E312" s="5"/>
      <c r="F312" s="5"/>
      <c r="G312" s="5"/>
      <c r="H312" s="5"/>
      <c r="I312" s="5"/>
      <c r="J312" s="5"/>
      <c r="K312" s="5"/>
      <c r="L312" s="5"/>
      <c r="M312" s="5"/>
      <c r="N312" s="5"/>
      <c r="O312" s="213"/>
      <c r="P312" s="5"/>
      <c r="Q312" s="91"/>
      <c r="R312" s="5"/>
      <c r="S312" s="21"/>
      <c r="T312"/>
    </row>
    <row r="313" spans="1:20" ht="16" customHeight="1">
      <c r="B313" s="20"/>
      <c r="C313" s="5"/>
      <c r="D313" s="5"/>
      <c r="E313" s="5"/>
      <c r="F313" s="5"/>
      <c r="G313" s="5"/>
      <c r="H313" s="5"/>
      <c r="I313" s="5"/>
      <c r="J313" s="5"/>
      <c r="K313" s="5"/>
      <c r="L313" s="5"/>
      <c r="M313" s="5"/>
      <c r="N313" s="5"/>
      <c r="O313" s="213"/>
      <c r="P313" s="5"/>
      <c r="Q313" s="91"/>
      <c r="R313" s="5"/>
      <c r="S313" s="21"/>
      <c r="T313"/>
    </row>
    <row r="314" spans="1:20" ht="16" customHeight="1">
      <c r="B314" s="20"/>
      <c r="C314" s="5"/>
      <c r="D314" s="5"/>
      <c r="E314" s="5"/>
      <c r="F314" s="5"/>
      <c r="G314" s="5"/>
      <c r="H314" s="5"/>
      <c r="I314" s="5"/>
      <c r="J314" s="5"/>
      <c r="K314" s="5"/>
      <c r="L314" s="5"/>
      <c r="M314" s="5"/>
      <c r="N314" s="5"/>
      <c r="O314" s="213"/>
      <c r="P314" s="5"/>
      <c r="Q314" s="91"/>
      <c r="R314" s="5"/>
      <c r="S314" s="21"/>
      <c r="T314"/>
    </row>
    <row r="315" spans="1:20" s="412" customFormat="1" ht="31" customHeight="1">
      <c r="A315" s="411"/>
      <c r="B315" s="416"/>
      <c r="C315" s="417" t="s">
        <v>522</v>
      </c>
      <c r="D315" s="417"/>
      <c r="E315" s="417"/>
      <c r="F315" s="417"/>
      <c r="G315" s="417"/>
      <c r="H315" s="417"/>
      <c r="I315" s="417"/>
      <c r="J315" s="417"/>
      <c r="K315" s="417"/>
      <c r="L315" s="417"/>
      <c r="M315" s="418"/>
      <c r="N315" s="418"/>
      <c r="O315" s="418"/>
      <c r="P315" s="418"/>
      <c r="Q315" s="418"/>
      <c r="R315" s="418"/>
      <c r="S315" s="419"/>
    </row>
    <row r="316" spans="1:20" ht="7" customHeight="1">
      <c r="B316" s="413"/>
      <c r="C316" s="414"/>
      <c r="D316" s="414"/>
      <c r="E316" s="414"/>
      <c r="F316" s="414"/>
      <c r="G316" s="414"/>
      <c r="H316" s="414"/>
      <c r="I316" s="414"/>
      <c r="J316" s="414"/>
      <c r="K316" s="414"/>
      <c r="L316" s="414"/>
      <c r="M316" s="414"/>
      <c r="N316" s="414"/>
      <c r="O316" s="414"/>
      <c r="P316" s="414"/>
      <c r="Q316" s="414"/>
      <c r="R316" s="414"/>
      <c r="S316" s="415"/>
      <c r="T316"/>
    </row>
    <row r="317" spans="1:20" ht="16" customHeight="1">
      <c r="B317" s="20"/>
      <c r="C317" s="5"/>
      <c r="D317" s="5"/>
      <c r="E317" s="5"/>
      <c r="F317" s="5"/>
      <c r="G317" s="5"/>
      <c r="H317" s="5"/>
      <c r="I317" s="5"/>
      <c r="J317" s="5"/>
      <c r="K317" s="5"/>
      <c r="L317" s="5"/>
      <c r="M317" s="5"/>
      <c r="N317" s="5"/>
      <c r="O317" s="213"/>
      <c r="P317" s="5"/>
      <c r="Q317" s="91"/>
      <c r="R317" s="5"/>
      <c r="S317" s="21"/>
      <c r="T317"/>
    </row>
    <row r="318" spans="1:20" ht="16" customHeight="1">
      <c r="B318" s="20"/>
      <c r="C318" s="5"/>
      <c r="D318" s="5"/>
      <c r="E318" s="5"/>
      <c r="F318" s="5"/>
      <c r="G318" s="5"/>
      <c r="H318" s="5"/>
      <c r="I318" s="5"/>
      <c r="J318" s="5"/>
      <c r="K318" s="5"/>
      <c r="L318" s="5"/>
      <c r="M318" s="5"/>
      <c r="N318" s="5"/>
      <c r="O318" s="213"/>
      <c r="P318" s="5"/>
      <c r="Q318" s="91"/>
      <c r="R318" s="5"/>
      <c r="S318" s="21"/>
      <c r="T318"/>
    </row>
    <row r="319" spans="1:20" ht="16" customHeight="1">
      <c r="B319" s="20"/>
      <c r="C319" s="5"/>
      <c r="D319" s="5"/>
      <c r="E319" s="5"/>
      <c r="F319" s="5"/>
      <c r="G319" s="5"/>
      <c r="H319" s="5"/>
      <c r="I319" s="5"/>
      <c r="J319" s="5"/>
      <c r="K319" s="5"/>
      <c r="L319" s="5"/>
      <c r="M319" s="5"/>
      <c r="N319" s="5"/>
      <c r="O319" s="213"/>
      <c r="P319" s="5"/>
      <c r="Q319" s="91"/>
      <c r="R319" s="5"/>
      <c r="S319" s="21"/>
      <c r="T319"/>
    </row>
    <row r="320" spans="1:20" ht="16" customHeight="1">
      <c r="B320" s="20"/>
      <c r="C320" s="5"/>
      <c r="D320" s="5"/>
      <c r="E320" s="5"/>
      <c r="F320" s="5"/>
      <c r="G320" s="5"/>
      <c r="H320" s="5"/>
      <c r="I320" s="5"/>
      <c r="J320" s="5"/>
      <c r="K320" s="5"/>
      <c r="L320" s="5"/>
      <c r="M320" s="5"/>
      <c r="N320" s="5"/>
      <c r="O320" s="213"/>
      <c r="P320" s="5"/>
      <c r="Q320" s="91"/>
      <c r="R320" s="5"/>
      <c r="S320" s="21"/>
      <c r="T320"/>
    </row>
    <row r="321" spans="2:20" ht="16" customHeight="1">
      <c r="B321" s="20"/>
      <c r="C321" s="5"/>
      <c r="D321" s="5"/>
      <c r="E321" s="5"/>
      <c r="F321" s="5"/>
      <c r="G321" s="5"/>
      <c r="H321" s="5"/>
      <c r="I321" s="5"/>
      <c r="J321" s="5"/>
      <c r="K321" s="5"/>
      <c r="L321" s="5"/>
      <c r="M321" s="5"/>
      <c r="N321" s="5"/>
      <c r="O321" s="213"/>
      <c r="P321" s="5"/>
      <c r="Q321" s="91"/>
      <c r="R321" s="5"/>
      <c r="S321" s="21"/>
      <c r="T321"/>
    </row>
    <row r="322" spans="2:20" ht="16" customHeight="1">
      <c r="B322" s="20"/>
      <c r="C322" s="5"/>
      <c r="D322" s="5"/>
      <c r="E322" s="5"/>
      <c r="F322" s="5"/>
      <c r="G322" s="5"/>
      <c r="H322" s="5"/>
      <c r="I322" s="5"/>
      <c r="J322" s="5"/>
      <c r="K322" s="5"/>
      <c r="L322" s="5"/>
      <c r="M322" s="5"/>
      <c r="N322" s="5"/>
      <c r="O322" s="213"/>
      <c r="P322" s="5"/>
      <c r="Q322" s="91"/>
      <c r="R322" s="5"/>
      <c r="S322" s="21"/>
      <c r="T322"/>
    </row>
    <row r="323" spans="2:20" ht="16" customHeight="1">
      <c r="B323" s="20"/>
      <c r="C323" s="5"/>
      <c r="D323" s="5"/>
      <c r="E323" s="5"/>
      <c r="F323" s="5"/>
      <c r="G323" s="5"/>
      <c r="H323" s="5"/>
      <c r="I323" s="5"/>
      <c r="J323" s="5"/>
      <c r="K323" s="5"/>
      <c r="L323" s="5"/>
      <c r="M323" s="5"/>
      <c r="N323" s="5"/>
      <c r="O323" s="213"/>
      <c r="P323" s="5"/>
      <c r="Q323" s="91"/>
      <c r="R323" s="5"/>
      <c r="S323" s="21"/>
      <c r="T323"/>
    </row>
    <row r="324" spans="2:20" ht="16" customHeight="1">
      <c r="B324" s="20"/>
      <c r="C324" s="5"/>
      <c r="D324" s="5"/>
      <c r="E324" s="5"/>
      <c r="F324" s="5"/>
      <c r="G324" s="5"/>
      <c r="H324" s="5"/>
      <c r="I324" s="5"/>
      <c r="J324" s="5"/>
      <c r="K324" s="5"/>
      <c r="L324" s="5"/>
      <c r="M324" s="5"/>
      <c r="N324" s="5"/>
      <c r="O324" s="213"/>
      <c r="P324" s="5"/>
      <c r="Q324" s="91"/>
      <c r="R324" s="5"/>
      <c r="S324" s="21"/>
      <c r="T324"/>
    </row>
    <row r="325" spans="2:20" ht="16" customHeight="1">
      <c r="B325" s="20"/>
      <c r="C325" s="5"/>
      <c r="D325" s="5"/>
      <c r="E325" s="5"/>
      <c r="F325" s="5"/>
      <c r="G325" s="5"/>
      <c r="H325" s="5"/>
      <c r="I325" s="5"/>
      <c r="J325" s="5"/>
      <c r="K325" s="5"/>
      <c r="L325" s="5"/>
      <c r="M325" s="5"/>
      <c r="N325" s="5"/>
      <c r="O325" s="213"/>
      <c r="P325" s="5"/>
      <c r="Q325" s="91"/>
      <c r="R325" s="5"/>
      <c r="S325" s="21"/>
      <c r="T325"/>
    </row>
    <row r="326" spans="2:20" ht="16" customHeight="1">
      <c r="B326" s="20"/>
      <c r="C326" s="5"/>
      <c r="D326" s="5"/>
      <c r="E326" s="5"/>
      <c r="F326" s="5"/>
      <c r="G326" s="5"/>
      <c r="H326" s="5"/>
      <c r="I326" s="5"/>
      <c r="J326" s="5"/>
      <c r="K326" s="5"/>
      <c r="L326" s="5"/>
      <c r="M326" s="5"/>
      <c r="N326" s="5"/>
      <c r="O326" s="213"/>
      <c r="P326" s="5"/>
      <c r="Q326" s="91"/>
      <c r="R326" s="5"/>
      <c r="S326" s="21"/>
      <c r="T326"/>
    </row>
    <row r="327" spans="2:20" ht="16" customHeight="1">
      <c r="B327" s="20"/>
      <c r="C327" s="5"/>
      <c r="D327" s="5"/>
      <c r="E327" s="5"/>
      <c r="F327" s="5"/>
      <c r="G327" s="5"/>
      <c r="H327" s="5"/>
      <c r="I327" s="5"/>
      <c r="J327" s="5"/>
      <c r="K327" s="5"/>
      <c r="L327" s="5"/>
      <c r="M327" s="5"/>
      <c r="N327" s="5"/>
      <c r="O327" s="213"/>
      <c r="P327" s="5"/>
      <c r="Q327" s="91"/>
      <c r="R327" s="5"/>
      <c r="S327" s="21"/>
      <c r="T327"/>
    </row>
    <row r="328" spans="2:20" ht="16" customHeight="1">
      <c r="B328" s="20"/>
      <c r="C328" s="5"/>
      <c r="D328" s="5"/>
      <c r="E328" s="5"/>
      <c r="F328" s="5"/>
      <c r="G328" s="5"/>
      <c r="H328" s="5"/>
      <c r="I328" s="5"/>
      <c r="J328" s="5"/>
      <c r="K328" s="5"/>
      <c r="L328" s="5"/>
      <c r="M328" s="5"/>
      <c r="N328" s="5"/>
      <c r="O328" s="213"/>
      <c r="P328" s="5"/>
      <c r="Q328" s="91"/>
      <c r="R328" s="5"/>
      <c r="S328" s="21"/>
      <c r="T328"/>
    </row>
    <row r="329" spans="2:20" ht="16" customHeight="1">
      <c r="B329" s="20"/>
      <c r="C329" s="5"/>
      <c r="D329" s="5"/>
      <c r="E329" s="5"/>
      <c r="F329" s="5"/>
      <c r="G329" s="5"/>
      <c r="H329" s="5"/>
      <c r="I329" s="5"/>
      <c r="J329" s="5"/>
      <c r="K329" s="5"/>
      <c r="L329" s="5"/>
      <c r="M329" s="5"/>
      <c r="N329" s="5"/>
      <c r="O329" s="213"/>
      <c r="P329" s="5"/>
      <c r="Q329" s="91"/>
      <c r="R329" s="5"/>
      <c r="S329" s="21"/>
      <c r="T329"/>
    </row>
    <row r="330" spans="2:20" ht="16" customHeight="1">
      <c r="B330" s="20"/>
      <c r="C330" s="5"/>
      <c r="D330" s="5"/>
      <c r="E330" s="5"/>
      <c r="F330" s="5"/>
      <c r="G330" s="5"/>
      <c r="H330" s="5"/>
      <c r="I330" s="5"/>
      <c r="J330" s="5"/>
      <c r="K330" s="5"/>
      <c r="L330" s="5"/>
      <c r="M330" s="5"/>
      <c r="N330" s="5"/>
      <c r="O330" s="213"/>
      <c r="P330" s="5"/>
      <c r="Q330" s="91"/>
      <c r="R330" s="5"/>
      <c r="S330" s="21"/>
      <c r="T330"/>
    </row>
    <row r="331" spans="2:20" ht="16" customHeight="1">
      <c r="B331" s="20"/>
      <c r="C331" s="5"/>
      <c r="D331" s="5"/>
      <c r="E331" s="5"/>
      <c r="F331" s="5"/>
      <c r="G331" s="5"/>
      <c r="H331" s="5"/>
      <c r="I331" s="5"/>
      <c r="J331" s="5"/>
      <c r="K331" s="5"/>
      <c r="L331" s="5"/>
      <c r="M331" s="5"/>
      <c r="N331" s="5"/>
      <c r="O331" s="213"/>
      <c r="P331" s="5"/>
      <c r="Q331" s="91"/>
      <c r="R331" s="5"/>
      <c r="S331" s="21"/>
      <c r="T331"/>
    </row>
    <row r="332" spans="2:20" ht="16" customHeight="1">
      <c r="B332" s="20"/>
      <c r="C332" s="5"/>
      <c r="D332" s="5"/>
      <c r="E332" s="5"/>
      <c r="F332" s="5"/>
      <c r="G332" s="5"/>
      <c r="H332" s="5"/>
      <c r="I332" s="5"/>
      <c r="J332" s="5"/>
      <c r="K332" s="5"/>
      <c r="L332" s="5"/>
      <c r="M332" s="5"/>
      <c r="N332" s="5"/>
      <c r="O332" s="213"/>
      <c r="P332" s="5"/>
      <c r="Q332" s="91"/>
      <c r="R332" s="5"/>
      <c r="S332" s="21"/>
      <c r="T332"/>
    </row>
    <row r="333" spans="2:20" ht="16" customHeight="1">
      <c r="B333" s="20"/>
      <c r="C333" s="5"/>
      <c r="D333" s="5"/>
      <c r="E333" s="5"/>
      <c r="F333" s="5"/>
      <c r="G333" s="5"/>
      <c r="H333" s="5"/>
      <c r="I333" s="5"/>
      <c r="J333" s="5"/>
      <c r="K333" s="5"/>
      <c r="L333" s="5"/>
      <c r="M333" s="5"/>
      <c r="N333" s="5"/>
      <c r="O333" s="213"/>
      <c r="P333" s="5"/>
      <c r="Q333" s="91"/>
      <c r="R333" s="5"/>
      <c r="S333" s="21"/>
      <c r="T333"/>
    </row>
    <row r="334" spans="2:20" ht="16" customHeight="1">
      <c r="B334" s="20"/>
      <c r="C334" s="5"/>
      <c r="D334" s="5"/>
      <c r="E334" s="5"/>
      <c r="F334" s="5"/>
      <c r="G334" s="5"/>
      <c r="H334" s="5"/>
      <c r="I334" s="5"/>
      <c r="J334" s="5"/>
      <c r="K334" s="5"/>
      <c r="L334" s="5"/>
      <c r="M334" s="5"/>
      <c r="N334" s="5"/>
      <c r="O334" s="213"/>
      <c r="P334" s="5"/>
      <c r="Q334" s="91"/>
      <c r="R334" s="5"/>
      <c r="S334" s="21"/>
      <c r="T334"/>
    </row>
    <row r="335" spans="2:20" ht="16" customHeight="1">
      <c r="B335" s="20"/>
      <c r="C335" s="5"/>
      <c r="D335" s="5"/>
      <c r="E335" s="5"/>
      <c r="F335" s="5"/>
      <c r="G335" s="5"/>
      <c r="H335" s="5"/>
      <c r="I335" s="5"/>
      <c r="J335" s="5"/>
      <c r="K335" s="5"/>
      <c r="L335" s="5"/>
      <c r="M335" s="5"/>
      <c r="N335" s="5"/>
      <c r="O335" s="213"/>
      <c r="P335" s="5"/>
      <c r="Q335" s="91"/>
      <c r="R335" s="5"/>
      <c r="S335" s="21"/>
      <c r="T335"/>
    </row>
    <row r="336" spans="2:20" ht="16" customHeight="1">
      <c r="B336" s="20"/>
      <c r="C336" s="5"/>
      <c r="D336" s="5"/>
      <c r="E336" s="5"/>
      <c r="F336" s="5"/>
      <c r="G336" s="5"/>
      <c r="H336" s="5"/>
      <c r="I336" s="5"/>
      <c r="J336" s="5"/>
      <c r="K336" s="5"/>
      <c r="L336" s="5"/>
      <c r="M336" s="5"/>
      <c r="N336" s="5"/>
      <c r="O336" s="213"/>
      <c r="P336" s="5"/>
      <c r="Q336" s="91"/>
      <c r="R336" s="5"/>
      <c r="S336" s="21"/>
      <c r="T336"/>
    </row>
    <row r="337" spans="2:20" ht="16" customHeight="1">
      <c r="B337" s="20"/>
      <c r="C337" s="5"/>
      <c r="D337" s="5"/>
      <c r="E337" s="5"/>
      <c r="F337" s="5"/>
      <c r="G337" s="5"/>
      <c r="H337" s="5"/>
      <c r="I337" s="5"/>
      <c r="J337" s="5"/>
      <c r="K337" s="5"/>
      <c r="L337" s="5"/>
      <c r="M337" s="5"/>
      <c r="N337" s="5"/>
      <c r="O337" s="213"/>
      <c r="P337" s="5"/>
      <c r="Q337" s="91"/>
      <c r="R337" s="5"/>
      <c r="S337" s="21"/>
      <c r="T337"/>
    </row>
    <row r="338" spans="2:20" ht="16" customHeight="1">
      <c r="B338" s="20"/>
      <c r="C338" s="5"/>
      <c r="D338" s="5"/>
      <c r="E338" s="5"/>
      <c r="F338" s="5"/>
      <c r="G338" s="5"/>
      <c r="H338" s="5"/>
      <c r="I338" s="5"/>
      <c r="J338" s="5"/>
      <c r="K338" s="5"/>
      <c r="L338" s="5"/>
      <c r="M338" s="5"/>
      <c r="N338" s="5"/>
      <c r="O338" s="213"/>
      <c r="P338" s="5"/>
      <c r="Q338" s="91"/>
      <c r="R338" s="5"/>
      <c r="S338" s="21"/>
      <c r="T338"/>
    </row>
    <row r="339" spans="2:20" ht="15" customHeight="1">
      <c r="B339" s="20"/>
      <c r="C339" s="5"/>
      <c r="D339" s="5"/>
      <c r="E339" s="5"/>
      <c r="F339" s="5"/>
      <c r="G339" s="5"/>
      <c r="H339" s="5"/>
      <c r="I339" s="5"/>
      <c r="J339" s="5"/>
      <c r="K339" s="5"/>
      <c r="L339" s="5"/>
      <c r="M339" s="5"/>
      <c r="N339" s="5"/>
      <c r="O339" s="213"/>
      <c r="P339" s="5"/>
      <c r="Q339" s="91"/>
      <c r="R339" s="5"/>
      <c r="S339" s="21"/>
      <c r="T339"/>
    </row>
    <row r="340" spans="2:20" ht="15" customHeight="1">
      <c r="B340" s="20"/>
      <c r="C340" s="5"/>
      <c r="D340" s="5"/>
      <c r="E340" s="5"/>
      <c r="F340" s="5"/>
      <c r="G340" s="5"/>
      <c r="H340" s="5"/>
      <c r="I340" s="5"/>
      <c r="J340" s="5"/>
      <c r="K340" s="5"/>
      <c r="L340" s="5"/>
      <c r="M340" s="5"/>
      <c r="N340" s="5"/>
      <c r="O340" s="213"/>
      <c r="P340" s="5"/>
      <c r="Q340" s="91"/>
      <c r="R340" s="5"/>
      <c r="S340" s="21"/>
      <c r="T340"/>
    </row>
    <row r="341" spans="2:20" ht="15" customHeight="1">
      <c r="B341" s="20"/>
      <c r="C341" s="5"/>
      <c r="D341" s="5"/>
      <c r="E341" s="5"/>
      <c r="F341" s="5"/>
      <c r="G341" s="5"/>
      <c r="H341" s="5"/>
      <c r="I341" s="5"/>
      <c r="J341" s="5"/>
      <c r="K341" s="5"/>
      <c r="L341" s="5"/>
      <c r="M341" s="5"/>
      <c r="N341" s="5"/>
      <c r="O341" s="213"/>
      <c r="P341" s="5"/>
      <c r="Q341" s="91"/>
      <c r="R341" s="5"/>
      <c r="S341" s="21"/>
      <c r="T341"/>
    </row>
    <row r="342" spans="2:20" ht="15" customHeight="1">
      <c r="B342" s="20"/>
      <c r="C342" s="5"/>
      <c r="D342" s="5"/>
      <c r="E342" s="5"/>
      <c r="F342" s="5"/>
      <c r="G342" s="5"/>
      <c r="H342" s="5"/>
      <c r="I342" s="5"/>
      <c r="J342" s="5"/>
      <c r="K342" s="5"/>
      <c r="L342" s="5"/>
      <c r="M342" s="5"/>
      <c r="N342" s="5"/>
      <c r="O342" s="213"/>
      <c r="P342" s="5"/>
      <c r="Q342" s="91"/>
      <c r="R342" s="5"/>
      <c r="S342" s="21"/>
      <c r="T342"/>
    </row>
    <row r="343" spans="2:20" ht="15" customHeight="1">
      <c r="B343" s="20"/>
      <c r="C343" s="5"/>
      <c r="D343" s="5"/>
      <c r="E343" s="5"/>
      <c r="F343" s="5"/>
      <c r="G343" s="5"/>
      <c r="H343" s="5"/>
      <c r="I343" s="5"/>
      <c r="J343" s="5"/>
      <c r="K343" s="5"/>
      <c r="L343" s="5"/>
      <c r="M343" s="5"/>
      <c r="N343" s="5"/>
      <c r="O343" s="213"/>
      <c r="P343" s="5"/>
      <c r="Q343" s="91"/>
      <c r="R343" s="5"/>
      <c r="S343" s="21"/>
      <c r="T343"/>
    </row>
    <row r="344" spans="2:20" ht="15" customHeight="1">
      <c r="B344" s="20"/>
      <c r="C344" s="5"/>
      <c r="D344" s="5"/>
      <c r="E344" s="5"/>
      <c r="F344" s="5"/>
      <c r="G344" s="5"/>
      <c r="H344" s="5"/>
      <c r="I344" s="5"/>
      <c r="J344" s="5"/>
      <c r="K344" s="5"/>
      <c r="L344" s="5"/>
      <c r="M344" s="5"/>
      <c r="N344" s="5"/>
      <c r="O344" s="213"/>
      <c r="P344" s="5"/>
      <c r="Q344" s="91"/>
      <c r="R344" s="5"/>
      <c r="S344" s="21"/>
      <c r="T344"/>
    </row>
    <row r="345" spans="2:20" ht="15" customHeight="1">
      <c r="B345" s="20"/>
      <c r="C345" s="5"/>
      <c r="D345" s="5"/>
      <c r="E345" s="5"/>
      <c r="F345" s="5"/>
      <c r="G345" s="5"/>
      <c r="I345" s="5"/>
      <c r="J345" s="5"/>
      <c r="K345" s="5"/>
      <c r="L345" s="5"/>
      <c r="M345" s="5"/>
      <c r="O345" s="214"/>
      <c r="P345" s="5"/>
      <c r="Q345" s="5"/>
      <c r="R345" s="5"/>
      <c r="S345" s="21"/>
      <c r="T345"/>
    </row>
    <row r="346" spans="2:20" ht="15" customHeight="1">
      <c r="B346" s="20"/>
      <c r="C346" s="5"/>
      <c r="D346" s="5"/>
      <c r="E346" s="5"/>
      <c r="F346" s="5"/>
      <c r="G346" s="5"/>
      <c r="I346" s="5"/>
      <c r="J346" s="5"/>
      <c r="K346" s="5"/>
      <c r="L346" s="5"/>
      <c r="M346" s="5"/>
      <c r="O346" s="214"/>
      <c r="P346" s="5"/>
      <c r="Q346" s="5"/>
      <c r="R346" s="5"/>
      <c r="S346" s="21"/>
      <c r="T346"/>
    </row>
    <row r="347" spans="2:20" ht="12" customHeight="1">
      <c r="B347" s="20"/>
      <c r="C347" s="5"/>
      <c r="D347" s="5"/>
      <c r="E347" s="5"/>
      <c r="F347" s="5"/>
      <c r="G347" s="5"/>
      <c r="H347" s="5"/>
      <c r="I347" s="5"/>
      <c r="J347" s="5"/>
      <c r="K347" s="5"/>
      <c r="L347" s="5"/>
      <c r="M347" s="5"/>
      <c r="N347" s="5"/>
      <c r="O347" s="89"/>
      <c r="P347" s="5"/>
      <c r="Q347" s="5"/>
      <c r="R347" s="5"/>
      <c r="S347" s="21"/>
      <c r="T347"/>
    </row>
    <row r="348" spans="2:20">
      <c r="B348" s="3"/>
      <c r="C348" s="4"/>
      <c r="D348" s="4"/>
      <c r="E348" s="4"/>
      <c r="F348" s="4"/>
      <c r="G348" s="4"/>
      <c r="H348" s="4"/>
      <c r="I348" s="4"/>
      <c r="J348" s="4"/>
      <c r="K348" s="4"/>
      <c r="L348" s="4"/>
      <c r="M348" s="4"/>
      <c r="N348" s="4"/>
      <c r="O348" s="4"/>
      <c r="P348" s="4"/>
      <c r="Q348" s="4"/>
      <c r="R348" s="4"/>
      <c r="S348" s="160"/>
      <c r="T348"/>
    </row>
    <row r="349" spans="2:20" ht="20" customHeight="1">
      <c r="T349"/>
    </row>
    <row r="350" spans="2:20" ht="20" customHeight="1">
      <c r="T350"/>
    </row>
    <row r="351" spans="2:20" ht="20" customHeight="1">
      <c r="T351"/>
    </row>
    <row r="352" spans="2:20" ht="19" customHeight="1">
      <c r="T352"/>
    </row>
    <row r="353" spans="1:20" ht="25" customHeight="1">
      <c r="T353"/>
    </row>
    <row r="354" spans="1:20">
      <c r="A354"/>
      <c r="B354"/>
      <c r="C354"/>
      <c r="D354"/>
      <c r="E354"/>
      <c r="F354"/>
      <c r="G354"/>
      <c r="H354"/>
      <c r="I354"/>
      <c r="J354"/>
      <c r="K354"/>
      <c r="L354"/>
      <c r="M354"/>
      <c r="N354"/>
      <c r="O354"/>
      <c r="P354"/>
      <c r="Q354"/>
      <c r="R354"/>
      <c r="S354"/>
      <c r="T354"/>
    </row>
    <row r="355" spans="1:20">
      <c r="A355"/>
      <c r="B355"/>
      <c r="C355"/>
      <c r="D355"/>
      <c r="E355"/>
      <c r="F355"/>
      <c r="G355"/>
      <c r="H355"/>
      <c r="I355"/>
      <c r="J355"/>
      <c r="K355"/>
      <c r="L355"/>
      <c r="M355"/>
      <c r="N355"/>
      <c r="O355"/>
      <c r="P355"/>
      <c r="Q355"/>
      <c r="R355"/>
      <c r="S355"/>
      <c r="T355"/>
    </row>
    <row r="356" spans="1:20">
      <c r="A356"/>
      <c r="B356"/>
      <c r="C356"/>
      <c r="D356"/>
      <c r="E356"/>
      <c r="F356"/>
      <c r="G356"/>
      <c r="H356"/>
      <c r="I356"/>
      <c r="J356"/>
      <c r="K356"/>
      <c r="L356"/>
      <c r="M356"/>
      <c r="N356"/>
      <c r="O356"/>
      <c r="P356"/>
      <c r="Q356"/>
      <c r="R356"/>
      <c r="S356"/>
      <c r="T356"/>
    </row>
    <row r="357" spans="1:20">
      <c r="A357"/>
      <c r="B357"/>
      <c r="C357"/>
      <c r="D357"/>
      <c r="E357"/>
      <c r="F357"/>
      <c r="G357"/>
      <c r="H357"/>
      <c r="I357"/>
      <c r="J357"/>
      <c r="K357"/>
      <c r="L357"/>
      <c r="M357"/>
      <c r="N357"/>
      <c r="O357"/>
      <c r="P357"/>
      <c r="Q357"/>
      <c r="R357"/>
      <c r="S357"/>
      <c r="T357"/>
    </row>
    <row r="358" spans="1:20">
      <c r="A358"/>
      <c r="B358"/>
      <c r="C358"/>
      <c r="D358"/>
      <c r="E358"/>
      <c r="F358"/>
      <c r="G358"/>
      <c r="H358"/>
      <c r="I358"/>
      <c r="J358"/>
      <c r="K358"/>
      <c r="L358"/>
      <c r="M358"/>
      <c r="N358"/>
      <c r="O358"/>
      <c r="P358"/>
      <c r="Q358"/>
      <c r="R358"/>
      <c r="S358"/>
      <c r="T358"/>
    </row>
    <row r="359" spans="1:20">
      <c r="A359"/>
      <c r="B359"/>
      <c r="C359"/>
      <c r="D359"/>
      <c r="E359"/>
      <c r="F359"/>
      <c r="G359"/>
      <c r="H359"/>
      <c r="I359"/>
      <c r="J359"/>
      <c r="K359"/>
      <c r="L359"/>
      <c r="M359"/>
      <c r="N359"/>
      <c r="O359"/>
      <c r="P359"/>
      <c r="Q359"/>
      <c r="R359"/>
      <c r="S359"/>
      <c r="T359"/>
    </row>
    <row r="360" spans="1:20">
      <c r="A360"/>
      <c r="B360"/>
      <c r="C360"/>
      <c r="D360"/>
      <c r="E360"/>
      <c r="F360"/>
      <c r="G360"/>
      <c r="H360"/>
      <c r="I360"/>
      <c r="J360"/>
      <c r="K360"/>
      <c r="L360"/>
      <c r="M360"/>
      <c r="N360"/>
      <c r="O360"/>
      <c r="P360"/>
      <c r="Q360"/>
      <c r="R360"/>
      <c r="S360"/>
      <c r="T360"/>
    </row>
    <row r="361" spans="1:20">
      <c r="A361"/>
      <c r="B361"/>
      <c r="C361"/>
      <c r="D361"/>
      <c r="E361"/>
      <c r="F361"/>
      <c r="G361"/>
      <c r="H361"/>
      <c r="I361"/>
      <c r="J361"/>
      <c r="K361"/>
      <c r="L361"/>
      <c r="M361"/>
      <c r="N361"/>
      <c r="O361"/>
      <c r="P361"/>
      <c r="Q361"/>
      <c r="R361"/>
      <c r="S361"/>
      <c r="T361"/>
    </row>
    <row r="362" spans="1:20">
      <c r="A362"/>
      <c r="B362"/>
      <c r="C362"/>
      <c r="D362"/>
      <c r="E362"/>
      <c r="F362"/>
      <c r="G362"/>
      <c r="H362"/>
      <c r="I362"/>
      <c r="J362"/>
      <c r="K362"/>
      <c r="L362"/>
      <c r="M362"/>
      <c r="N362"/>
      <c r="O362"/>
      <c r="P362"/>
      <c r="Q362"/>
      <c r="R362"/>
      <c r="S362"/>
      <c r="T362"/>
    </row>
    <row r="363" spans="1:20">
      <c r="A363"/>
      <c r="B363"/>
      <c r="C363"/>
      <c r="D363"/>
      <c r="E363"/>
      <c r="F363"/>
      <c r="G363"/>
      <c r="H363"/>
      <c r="I363"/>
      <c r="J363"/>
      <c r="K363"/>
      <c r="L363"/>
      <c r="M363"/>
      <c r="N363"/>
      <c r="O363"/>
      <c r="P363"/>
      <c r="Q363"/>
      <c r="R363"/>
      <c r="S363"/>
      <c r="T363"/>
    </row>
    <row r="364" spans="1:20">
      <c r="A364"/>
      <c r="B364"/>
      <c r="C364"/>
      <c r="D364"/>
      <c r="E364"/>
      <c r="F364"/>
      <c r="G364"/>
      <c r="H364"/>
      <c r="I364"/>
      <c r="J364"/>
      <c r="K364"/>
      <c r="L364"/>
      <c r="M364"/>
      <c r="N364"/>
      <c r="O364"/>
      <c r="P364"/>
      <c r="Q364"/>
      <c r="R364"/>
      <c r="S364"/>
      <c r="T364"/>
    </row>
    <row r="365" spans="1:20">
      <c r="A365"/>
      <c r="B365"/>
      <c r="C365"/>
      <c r="D365"/>
      <c r="E365"/>
      <c r="F365"/>
      <c r="G365"/>
      <c r="H365"/>
      <c r="I365"/>
      <c r="J365"/>
      <c r="K365"/>
      <c r="L365"/>
      <c r="M365"/>
      <c r="N365"/>
      <c r="O365"/>
      <c r="P365"/>
      <c r="Q365"/>
      <c r="R365"/>
      <c r="S365"/>
      <c r="T365"/>
    </row>
    <row r="366" spans="1:20">
      <c r="A366"/>
      <c r="B366"/>
      <c r="C366"/>
      <c r="D366"/>
      <c r="E366"/>
      <c r="F366"/>
      <c r="G366"/>
      <c r="H366"/>
      <c r="I366"/>
      <c r="J366"/>
      <c r="K366"/>
      <c r="L366"/>
      <c r="M366"/>
      <c r="N366"/>
      <c r="O366"/>
      <c r="P366"/>
      <c r="Q366"/>
      <c r="R366"/>
      <c r="S366"/>
      <c r="T366"/>
    </row>
    <row r="367" spans="1:20">
      <c r="A367"/>
      <c r="B367"/>
      <c r="C367"/>
      <c r="D367"/>
      <c r="E367"/>
      <c r="F367"/>
      <c r="G367"/>
      <c r="H367"/>
      <c r="I367"/>
      <c r="J367"/>
      <c r="K367"/>
      <c r="L367"/>
      <c r="M367"/>
      <c r="N367"/>
      <c r="O367"/>
      <c r="P367"/>
      <c r="Q367"/>
      <c r="R367"/>
      <c r="S367"/>
      <c r="T367"/>
    </row>
    <row r="368" spans="1:20">
      <c r="A368"/>
      <c r="B368"/>
      <c r="C368"/>
      <c r="D368"/>
      <c r="E368"/>
      <c r="F368"/>
      <c r="G368"/>
      <c r="H368"/>
      <c r="I368"/>
      <c r="J368"/>
      <c r="K368"/>
      <c r="L368"/>
      <c r="M368"/>
      <c r="N368"/>
      <c r="O368"/>
      <c r="P368"/>
      <c r="Q368"/>
      <c r="R368"/>
      <c r="S368"/>
      <c r="T368"/>
    </row>
    <row r="369" spans="1:20">
      <c r="A369"/>
      <c r="B369"/>
      <c r="C369"/>
      <c r="D369"/>
      <c r="E369"/>
      <c r="F369"/>
      <c r="G369"/>
      <c r="H369"/>
      <c r="I369"/>
      <c r="J369"/>
      <c r="K369"/>
      <c r="L369"/>
      <c r="M369"/>
      <c r="N369"/>
      <c r="O369"/>
      <c r="P369"/>
      <c r="Q369"/>
      <c r="R369"/>
      <c r="S369"/>
      <c r="T369"/>
    </row>
    <row r="370" spans="1:20">
      <c r="A370"/>
      <c r="B370"/>
      <c r="C370"/>
      <c r="D370"/>
      <c r="E370"/>
      <c r="F370"/>
      <c r="G370"/>
      <c r="H370"/>
      <c r="I370"/>
      <c r="J370"/>
      <c r="K370"/>
      <c r="L370"/>
      <c r="M370"/>
      <c r="N370"/>
      <c r="O370"/>
      <c r="P370"/>
      <c r="Q370"/>
      <c r="R370"/>
      <c r="S370"/>
      <c r="T370"/>
    </row>
    <row r="371" spans="1:20">
      <c r="A371"/>
      <c r="B371"/>
      <c r="C371"/>
      <c r="D371"/>
      <c r="E371"/>
      <c r="F371"/>
      <c r="G371"/>
      <c r="H371"/>
      <c r="I371"/>
      <c r="J371"/>
      <c r="K371"/>
      <c r="L371"/>
      <c r="M371"/>
      <c r="N371"/>
      <c r="O371"/>
      <c r="P371"/>
      <c r="Q371"/>
      <c r="R371"/>
      <c r="S371"/>
      <c r="T371"/>
    </row>
    <row r="372" spans="1:20">
      <c r="A372"/>
      <c r="B372"/>
      <c r="C372"/>
      <c r="D372"/>
      <c r="E372"/>
      <c r="F372"/>
      <c r="G372"/>
      <c r="H372"/>
      <c r="I372"/>
      <c r="J372"/>
      <c r="K372"/>
      <c r="L372"/>
      <c r="M372"/>
      <c r="N372"/>
      <c r="O372"/>
      <c r="P372"/>
      <c r="Q372"/>
      <c r="R372"/>
      <c r="S372"/>
      <c r="T372"/>
    </row>
    <row r="373" spans="1:20">
      <c r="A373"/>
      <c r="B373"/>
      <c r="C373"/>
      <c r="D373"/>
      <c r="E373"/>
      <c r="F373"/>
      <c r="G373"/>
      <c r="H373"/>
      <c r="I373"/>
      <c r="J373"/>
      <c r="K373"/>
      <c r="L373"/>
      <c r="M373"/>
      <c r="N373"/>
      <c r="O373"/>
      <c r="P373"/>
      <c r="Q373"/>
      <c r="R373"/>
      <c r="S373"/>
      <c r="T373"/>
    </row>
    <row r="374" spans="1:20">
      <c r="A374"/>
      <c r="B374"/>
      <c r="C374"/>
      <c r="D374"/>
      <c r="E374"/>
      <c r="F374"/>
      <c r="G374"/>
      <c r="H374"/>
      <c r="I374"/>
      <c r="J374"/>
      <c r="K374"/>
      <c r="L374"/>
      <c r="M374"/>
      <c r="N374"/>
      <c r="O374"/>
      <c r="P374"/>
      <c r="Q374"/>
      <c r="R374"/>
      <c r="S374"/>
      <c r="T374"/>
    </row>
    <row r="375" spans="1:20">
      <c r="A375"/>
      <c r="B375"/>
      <c r="C375"/>
      <c r="D375"/>
      <c r="E375"/>
      <c r="F375"/>
      <c r="G375"/>
      <c r="H375"/>
      <c r="I375"/>
      <c r="J375"/>
      <c r="K375"/>
      <c r="L375"/>
      <c r="M375"/>
      <c r="N375"/>
      <c r="O375"/>
      <c r="P375"/>
      <c r="Q375"/>
      <c r="R375"/>
      <c r="S375"/>
      <c r="T375"/>
    </row>
    <row r="376" spans="1:20">
      <c r="A376"/>
      <c r="B376"/>
      <c r="C376"/>
      <c r="D376"/>
      <c r="E376"/>
      <c r="F376"/>
      <c r="G376"/>
      <c r="H376"/>
      <c r="I376"/>
      <c r="J376"/>
      <c r="K376"/>
      <c r="L376"/>
      <c r="M376"/>
      <c r="N376"/>
      <c r="O376"/>
      <c r="P376"/>
      <c r="Q376"/>
      <c r="R376"/>
      <c r="S376"/>
      <c r="T376"/>
    </row>
    <row r="377" spans="1:20">
      <c r="A377"/>
      <c r="B377"/>
      <c r="C377"/>
      <c r="D377"/>
      <c r="E377"/>
      <c r="F377"/>
      <c r="G377"/>
      <c r="H377"/>
      <c r="I377"/>
      <c r="J377"/>
      <c r="K377"/>
      <c r="L377"/>
      <c r="M377"/>
      <c r="N377"/>
      <c r="O377"/>
      <c r="P377"/>
      <c r="Q377"/>
      <c r="R377"/>
      <c r="S377"/>
      <c r="T377"/>
    </row>
    <row r="378" spans="1:20">
      <c r="A378"/>
      <c r="B378"/>
      <c r="C378"/>
      <c r="D378"/>
      <c r="E378"/>
      <c r="F378"/>
      <c r="G378"/>
      <c r="H378"/>
      <c r="I378"/>
      <c r="J378"/>
      <c r="K378"/>
      <c r="L378"/>
      <c r="M378"/>
      <c r="N378"/>
      <c r="O378"/>
      <c r="P378"/>
      <c r="Q378"/>
      <c r="R378"/>
      <c r="S378"/>
      <c r="T378"/>
    </row>
    <row r="379" spans="1:20">
      <c r="A379"/>
      <c r="B379"/>
      <c r="C379"/>
      <c r="D379"/>
      <c r="E379"/>
      <c r="F379"/>
      <c r="G379"/>
      <c r="H379"/>
      <c r="I379"/>
      <c r="J379"/>
      <c r="K379"/>
      <c r="L379"/>
      <c r="M379"/>
      <c r="N379"/>
      <c r="O379"/>
      <c r="P379"/>
      <c r="Q379"/>
      <c r="R379"/>
      <c r="S379"/>
      <c r="T379"/>
    </row>
    <row r="380" spans="1:20">
      <c r="A380"/>
      <c r="B380"/>
      <c r="C380"/>
      <c r="D380"/>
      <c r="E380"/>
      <c r="F380"/>
      <c r="G380"/>
      <c r="H380"/>
      <c r="I380"/>
      <c r="J380"/>
      <c r="K380"/>
      <c r="L380"/>
      <c r="M380"/>
      <c r="N380"/>
      <c r="O380"/>
      <c r="P380"/>
      <c r="Q380"/>
      <c r="R380"/>
      <c r="S380"/>
      <c r="T380"/>
    </row>
    <row r="381" spans="1:20">
      <c r="A381"/>
      <c r="B381"/>
      <c r="C381"/>
      <c r="D381"/>
      <c r="E381"/>
      <c r="F381"/>
      <c r="G381"/>
      <c r="H381"/>
      <c r="I381"/>
      <c r="J381"/>
      <c r="K381"/>
      <c r="L381"/>
      <c r="M381"/>
      <c r="N381"/>
      <c r="O381"/>
      <c r="P381"/>
      <c r="Q381"/>
      <c r="R381"/>
      <c r="S381"/>
      <c r="T381"/>
    </row>
    <row r="382" spans="1:20">
      <c r="A382"/>
      <c r="B382"/>
      <c r="C382"/>
      <c r="D382"/>
      <c r="E382"/>
      <c r="F382"/>
      <c r="G382"/>
      <c r="H382"/>
      <c r="I382"/>
      <c r="J382"/>
      <c r="K382"/>
      <c r="L382"/>
      <c r="M382"/>
      <c r="N382"/>
      <c r="O382"/>
      <c r="P382"/>
      <c r="Q382"/>
      <c r="R382"/>
      <c r="S382"/>
      <c r="T382"/>
    </row>
    <row r="383" spans="1:20">
      <c r="A383"/>
      <c r="B383"/>
      <c r="C383"/>
      <c r="D383"/>
      <c r="E383"/>
      <c r="F383"/>
      <c r="G383"/>
      <c r="H383"/>
      <c r="I383"/>
      <c r="J383"/>
      <c r="K383"/>
      <c r="L383"/>
      <c r="M383"/>
      <c r="N383"/>
      <c r="O383"/>
      <c r="P383"/>
      <c r="Q383"/>
      <c r="R383"/>
      <c r="S383"/>
      <c r="T383"/>
    </row>
    <row r="384" spans="1:20">
      <c r="A384"/>
      <c r="B384"/>
      <c r="C384"/>
      <c r="D384"/>
      <c r="E384"/>
      <c r="F384"/>
      <c r="G384"/>
      <c r="H384"/>
      <c r="I384"/>
      <c r="J384"/>
      <c r="K384"/>
      <c r="L384"/>
      <c r="M384"/>
      <c r="N384"/>
      <c r="O384"/>
      <c r="P384"/>
      <c r="Q384"/>
      <c r="R384"/>
      <c r="S384"/>
      <c r="T384"/>
    </row>
    <row r="385" spans="1:20">
      <c r="A385"/>
      <c r="B385"/>
      <c r="C385"/>
      <c r="D385"/>
      <c r="E385"/>
      <c r="F385"/>
      <c r="G385"/>
      <c r="H385"/>
      <c r="I385"/>
      <c r="J385"/>
      <c r="K385"/>
      <c r="L385"/>
      <c r="M385"/>
      <c r="N385"/>
      <c r="O385"/>
      <c r="P385"/>
      <c r="Q385"/>
      <c r="R385"/>
      <c r="S385"/>
      <c r="T385"/>
    </row>
    <row r="386" spans="1:20">
      <c r="A386"/>
      <c r="B386"/>
      <c r="C386"/>
      <c r="D386"/>
      <c r="E386"/>
      <c r="F386"/>
      <c r="G386"/>
      <c r="H386"/>
      <c r="I386"/>
      <c r="J386"/>
      <c r="K386"/>
      <c r="L386"/>
      <c r="M386"/>
      <c r="N386"/>
      <c r="O386"/>
      <c r="P386"/>
      <c r="Q386"/>
      <c r="R386"/>
      <c r="S386"/>
      <c r="T386"/>
    </row>
    <row r="387" spans="1:20">
      <c r="A387"/>
      <c r="B387"/>
      <c r="C387"/>
      <c r="D387"/>
      <c r="E387"/>
      <c r="F387"/>
      <c r="G387"/>
      <c r="H387"/>
      <c r="I387"/>
      <c r="J387"/>
      <c r="K387"/>
      <c r="L387"/>
      <c r="M387"/>
      <c r="N387"/>
      <c r="O387"/>
      <c r="P387"/>
      <c r="Q387"/>
      <c r="R387"/>
      <c r="S387"/>
      <c r="T387"/>
    </row>
    <row r="388" spans="1:20">
      <c r="A388"/>
      <c r="B388"/>
      <c r="C388"/>
      <c r="D388"/>
      <c r="E388"/>
      <c r="F388"/>
      <c r="G388"/>
      <c r="H388"/>
      <c r="I388"/>
      <c r="J388"/>
      <c r="K388"/>
      <c r="L388"/>
      <c r="M388"/>
      <c r="N388"/>
      <c r="O388"/>
      <c r="P388"/>
      <c r="Q388"/>
      <c r="R388"/>
      <c r="S388"/>
      <c r="T388"/>
    </row>
    <row r="389" spans="1:20">
      <c r="A389"/>
      <c r="B389"/>
      <c r="C389"/>
      <c r="D389"/>
      <c r="E389"/>
      <c r="F389"/>
      <c r="G389"/>
      <c r="H389"/>
      <c r="I389"/>
      <c r="J389"/>
      <c r="K389"/>
      <c r="L389"/>
      <c r="M389"/>
      <c r="N389"/>
      <c r="O389"/>
      <c r="P389"/>
      <c r="Q389"/>
      <c r="R389"/>
      <c r="S389"/>
      <c r="T389"/>
    </row>
    <row r="390" spans="1:20">
      <c r="A390"/>
      <c r="B390"/>
      <c r="C390"/>
      <c r="D390"/>
      <c r="E390"/>
      <c r="F390"/>
      <c r="G390"/>
      <c r="H390"/>
      <c r="I390"/>
      <c r="J390"/>
      <c r="K390"/>
      <c r="L390"/>
      <c r="M390"/>
      <c r="N390"/>
      <c r="O390"/>
      <c r="P390"/>
      <c r="Q390"/>
      <c r="R390"/>
      <c r="S390"/>
      <c r="T390"/>
    </row>
    <row r="391" spans="1:20">
      <c r="A391"/>
      <c r="B391"/>
      <c r="C391"/>
      <c r="D391"/>
      <c r="E391"/>
      <c r="F391"/>
      <c r="G391"/>
      <c r="H391"/>
      <c r="I391"/>
      <c r="J391"/>
      <c r="K391"/>
      <c r="L391"/>
      <c r="M391"/>
      <c r="N391"/>
      <c r="O391"/>
      <c r="P391"/>
      <c r="Q391"/>
      <c r="R391"/>
      <c r="S391"/>
      <c r="T391"/>
    </row>
    <row r="392" spans="1:20">
      <c r="A392"/>
      <c r="B392"/>
      <c r="C392"/>
      <c r="D392"/>
      <c r="E392"/>
      <c r="F392"/>
      <c r="G392"/>
      <c r="H392"/>
      <c r="I392"/>
      <c r="J392"/>
      <c r="K392"/>
      <c r="L392"/>
      <c r="M392"/>
      <c r="N392"/>
      <c r="O392"/>
      <c r="P392"/>
      <c r="Q392"/>
      <c r="R392"/>
      <c r="S392"/>
      <c r="T392"/>
    </row>
    <row r="393" spans="1:20">
      <c r="A393"/>
      <c r="B393"/>
      <c r="C393"/>
      <c r="D393"/>
      <c r="E393"/>
      <c r="F393"/>
      <c r="G393"/>
      <c r="H393"/>
      <c r="I393"/>
      <c r="J393"/>
      <c r="K393"/>
      <c r="L393"/>
      <c r="M393"/>
      <c r="N393"/>
      <c r="O393"/>
      <c r="P393"/>
      <c r="Q393"/>
      <c r="R393"/>
      <c r="S393"/>
      <c r="T393"/>
    </row>
    <row r="394" spans="1:20">
      <c r="A394"/>
      <c r="B394"/>
      <c r="C394"/>
      <c r="D394"/>
      <c r="E394"/>
      <c r="F394"/>
      <c r="G394"/>
      <c r="H394"/>
      <c r="I394"/>
      <c r="J394"/>
      <c r="K394"/>
      <c r="L394"/>
      <c r="M394"/>
      <c r="N394"/>
      <c r="O394"/>
      <c r="P394"/>
      <c r="Q394"/>
      <c r="R394"/>
      <c r="S394"/>
      <c r="T394"/>
    </row>
    <row r="395" spans="1:20">
      <c r="A395"/>
      <c r="B395"/>
      <c r="C395"/>
      <c r="D395"/>
      <c r="E395"/>
      <c r="F395"/>
      <c r="G395"/>
      <c r="H395"/>
      <c r="I395"/>
      <c r="J395"/>
      <c r="K395"/>
      <c r="L395"/>
      <c r="M395"/>
      <c r="N395"/>
      <c r="O395"/>
      <c r="P395"/>
      <c r="Q395"/>
      <c r="R395"/>
      <c r="S395"/>
      <c r="T395"/>
    </row>
    <row r="396" spans="1:20">
      <c r="A396"/>
      <c r="B396"/>
      <c r="C396"/>
      <c r="D396"/>
      <c r="E396"/>
      <c r="F396"/>
      <c r="G396"/>
      <c r="H396"/>
      <c r="I396"/>
      <c r="J396"/>
      <c r="K396"/>
      <c r="L396"/>
      <c r="M396"/>
      <c r="N396"/>
      <c r="O396"/>
      <c r="P396"/>
      <c r="Q396"/>
      <c r="R396"/>
      <c r="S396"/>
      <c r="T396"/>
    </row>
    <row r="397" spans="1:20">
      <c r="A397"/>
      <c r="B397"/>
      <c r="C397"/>
      <c r="D397"/>
      <c r="E397"/>
      <c r="F397"/>
      <c r="G397"/>
      <c r="H397"/>
      <c r="I397"/>
      <c r="J397"/>
      <c r="K397"/>
      <c r="L397"/>
      <c r="M397"/>
      <c r="N397"/>
      <c r="O397"/>
      <c r="P397"/>
      <c r="Q397"/>
      <c r="R397"/>
      <c r="S397"/>
      <c r="T397"/>
    </row>
    <row r="398" spans="1:20">
      <c r="A398"/>
      <c r="B398"/>
      <c r="C398"/>
      <c r="D398"/>
      <c r="E398"/>
      <c r="F398"/>
      <c r="G398"/>
      <c r="H398"/>
      <c r="I398"/>
      <c r="J398"/>
      <c r="K398"/>
      <c r="L398"/>
      <c r="M398"/>
      <c r="N398"/>
      <c r="O398"/>
      <c r="P398"/>
      <c r="Q398"/>
      <c r="R398"/>
      <c r="S398"/>
      <c r="T398"/>
    </row>
    <row r="399" spans="1:20">
      <c r="A399"/>
      <c r="B399"/>
      <c r="C399"/>
      <c r="D399"/>
      <c r="E399"/>
      <c r="F399"/>
      <c r="G399"/>
      <c r="H399"/>
      <c r="I399"/>
      <c r="J399"/>
      <c r="K399"/>
      <c r="L399"/>
      <c r="M399"/>
      <c r="N399"/>
      <c r="O399"/>
      <c r="P399"/>
      <c r="Q399"/>
      <c r="R399"/>
      <c r="S399"/>
      <c r="T399"/>
    </row>
    <row r="400" spans="1:20">
      <c r="A400"/>
      <c r="B400"/>
      <c r="C400"/>
      <c r="D400"/>
      <c r="E400"/>
      <c r="F400"/>
      <c r="G400"/>
      <c r="H400"/>
      <c r="I400"/>
      <c r="J400"/>
      <c r="K400"/>
      <c r="L400"/>
      <c r="M400"/>
      <c r="N400"/>
      <c r="O400"/>
      <c r="P400"/>
      <c r="Q400"/>
      <c r="R400"/>
      <c r="S400"/>
      <c r="T400"/>
    </row>
    <row r="401" spans="1:20">
      <c r="A401"/>
      <c r="B401"/>
      <c r="C401"/>
      <c r="D401"/>
      <c r="E401"/>
      <c r="F401"/>
      <c r="G401"/>
      <c r="H401"/>
      <c r="I401"/>
      <c r="J401"/>
      <c r="K401"/>
      <c r="L401"/>
      <c r="M401"/>
      <c r="N401"/>
      <c r="O401"/>
      <c r="P401"/>
      <c r="Q401"/>
      <c r="R401"/>
      <c r="S401"/>
      <c r="T401"/>
    </row>
    <row r="402" spans="1:20">
      <c r="A402"/>
      <c r="B402"/>
      <c r="C402"/>
      <c r="D402"/>
      <c r="E402"/>
      <c r="F402"/>
      <c r="G402"/>
      <c r="H402"/>
      <c r="I402"/>
      <c r="J402"/>
      <c r="K402"/>
      <c r="L402"/>
      <c r="M402"/>
      <c r="N402"/>
      <c r="O402"/>
      <c r="P402"/>
      <c r="Q402"/>
      <c r="R402"/>
      <c r="S402"/>
      <c r="T402"/>
    </row>
    <row r="403" spans="1:20">
      <c r="A403"/>
      <c r="B403"/>
      <c r="C403"/>
      <c r="D403"/>
      <c r="E403"/>
      <c r="F403"/>
      <c r="G403"/>
      <c r="H403"/>
      <c r="I403"/>
      <c r="J403"/>
      <c r="K403"/>
      <c r="L403"/>
      <c r="M403"/>
      <c r="N403"/>
      <c r="O403"/>
      <c r="P403"/>
      <c r="Q403"/>
      <c r="R403"/>
      <c r="S403"/>
      <c r="T403"/>
    </row>
    <row r="404" spans="1:20">
      <c r="A404"/>
      <c r="B404"/>
      <c r="C404"/>
      <c r="D404"/>
      <c r="E404"/>
      <c r="F404"/>
      <c r="G404"/>
      <c r="H404"/>
      <c r="I404"/>
      <c r="J404"/>
      <c r="K404"/>
      <c r="L404"/>
      <c r="M404"/>
      <c r="N404"/>
      <c r="O404"/>
      <c r="P404"/>
      <c r="Q404"/>
      <c r="R404"/>
      <c r="S404"/>
      <c r="T404"/>
    </row>
    <row r="405" spans="1:20">
      <c r="A405"/>
      <c r="B405"/>
      <c r="C405"/>
      <c r="D405"/>
      <c r="E405"/>
      <c r="F405"/>
      <c r="G405"/>
      <c r="H405"/>
      <c r="I405"/>
      <c r="J405"/>
      <c r="K405"/>
      <c r="L405"/>
      <c r="M405"/>
      <c r="N405"/>
      <c r="O405"/>
      <c r="P405"/>
      <c r="Q405"/>
      <c r="R405"/>
      <c r="S405"/>
      <c r="T405"/>
    </row>
    <row r="406" spans="1:20">
      <c r="A406"/>
      <c r="B406"/>
      <c r="C406"/>
      <c r="D406"/>
      <c r="E406"/>
      <c r="F406"/>
      <c r="G406"/>
      <c r="H406"/>
      <c r="I406"/>
      <c r="J406"/>
      <c r="K406"/>
      <c r="L406"/>
      <c r="M406"/>
      <c r="N406"/>
      <c r="O406"/>
      <c r="P406"/>
      <c r="Q406"/>
      <c r="R406"/>
      <c r="S406"/>
      <c r="T406"/>
    </row>
    <row r="407" spans="1:20">
      <c r="A407"/>
      <c r="B407"/>
      <c r="C407"/>
      <c r="D407"/>
      <c r="E407"/>
      <c r="F407"/>
      <c r="G407"/>
      <c r="H407"/>
      <c r="I407"/>
      <c r="J407"/>
      <c r="K407"/>
      <c r="L407"/>
      <c r="M407"/>
      <c r="N407"/>
      <c r="O407"/>
      <c r="P407"/>
      <c r="Q407"/>
      <c r="R407"/>
      <c r="S407"/>
      <c r="T407"/>
    </row>
    <row r="408" spans="1:20">
      <c r="A408"/>
      <c r="B408"/>
      <c r="C408"/>
      <c r="D408"/>
      <c r="E408"/>
      <c r="F408"/>
      <c r="G408"/>
      <c r="H408"/>
      <c r="I408"/>
      <c r="J408"/>
      <c r="K408"/>
      <c r="L408"/>
      <c r="M408"/>
      <c r="N408"/>
      <c r="O408"/>
      <c r="P408"/>
      <c r="Q408"/>
      <c r="R408"/>
      <c r="S408"/>
      <c r="T408"/>
    </row>
    <row r="409" spans="1:20">
      <c r="A409"/>
      <c r="B409"/>
      <c r="C409"/>
      <c r="D409"/>
      <c r="E409"/>
      <c r="F409"/>
      <c r="G409"/>
      <c r="H409"/>
      <c r="I409"/>
      <c r="J409"/>
      <c r="K409"/>
      <c r="L409"/>
      <c r="M409"/>
      <c r="N409"/>
      <c r="O409"/>
      <c r="P409"/>
      <c r="Q409"/>
      <c r="R409"/>
      <c r="S409"/>
      <c r="T409"/>
    </row>
    <row r="410" spans="1:20">
      <c r="A410"/>
      <c r="B410"/>
      <c r="C410"/>
      <c r="D410"/>
      <c r="E410"/>
      <c r="F410"/>
      <c r="G410"/>
      <c r="H410"/>
      <c r="I410"/>
      <c r="J410"/>
      <c r="K410"/>
      <c r="L410"/>
      <c r="M410"/>
      <c r="N410"/>
      <c r="O410"/>
      <c r="P410"/>
      <c r="Q410"/>
      <c r="R410"/>
      <c r="S410"/>
      <c r="T410"/>
    </row>
    <row r="411" spans="1:20">
      <c r="A411"/>
      <c r="B411"/>
      <c r="C411"/>
      <c r="D411"/>
      <c r="E411"/>
      <c r="F411"/>
      <c r="G411"/>
      <c r="H411"/>
      <c r="I411"/>
      <c r="J411"/>
      <c r="K411"/>
      <c r="L411"/>
      <c r="M411"/>
      <c r="N411"/>
      <c r="O411"/>
      <c r="P411"/>
      <c r="Q411"/>
      <c r="R411"/>
      <c r="S411"/>
      <c r="T411"/>
    </row>
    <row r="412" spans="1:20">
      <c r="A412"/>
      <c r="B412"/>
      <c r="C412"/>
      <c r="D412"/>
      <c r="E412"/>
      <c r="F412"/>
      <c r="G412"/>
      <c r="H412"/>
      <c r="I412"/>
      <c r="J412"/>
      <c r="K412"/>
      <c r="L412"/>
      <c r="M412"/>
      <c r="N412"/>
      <c r="O412"/>
      <c r="P412"/>
      <c r="Q412"/>
      <c r="R412"/>
      <c r="S412"/>
      <c r="T412"/>
    </row>
    <row r="413" spans="1:20">
      <c r="A413"/>
      <c r="B413"/>
      <c r="C413"/>
      <c r="D413"/>
      <c r="E413"/>
      <c r="F413"/>
      <c r="G413"/>
      <c r="H413"/>
      <c r="I413"/>
      <c r="J413"/>
      <c r="K413"/>
      <c r="L413"/>
      <c r="M413"/>
      <c r="N413"/>
      <c r="O413"/>
      <c r="P413"/>
      <c r="Q413"/>
      <c r="R413"/>
      <c r="S413"/>
      <c r="T413"/>
    </row>
    <row r="414" spans="1:20">
      <c r="A414"/>
      <c r="B414"/>
      <c r="C414"/>
      <c r="D414"/>
      <c r="E414"/>
      <c r="F414"/>
      <c r="G414"/>
      <c r="H414"/>
      <c r="I414"/>
      <c r="J414"/>
      <c r="K414"/>
      <c r="L414"/>
      <c r="M414"/>
      <c r="N414"/>
      <c r="O414"/>
      <c r="P414"/>
      <c r="Q414"/>
      <c r="R414"/>
      <c r="S414"/>
      <c r="T414"/>
    </row>
    <row r="415" spans="1:20">
      <c r="A415"/>
      <c r="B415"/>
      <c r="C415"/>
      <c r="D415"/>
      <c r="E415"/>
      <c r="F415"/>
      <c r="G415"/>
      <c r="H415"/>
      <c r="I415"/>
      <c r="J415"/>
      <c r="K415"/>
      <c r="L415"/>
      <c r="M415"/>
      <c r="N415"/>
      <c r="O415"/>
      <c r="P415"/>
      <c r="Q415"/>
      <c r="R415"/>
      <c r="S415"/>
      <c r="T415"/>
    </row>
    <row r="416" spans="1:20">
      <c r="A416"/>
      <c r="B416"/>
      <c r="C416"/>
      <c r="D416"/>
      <c r="E416"/>
      <c r="F416"/>
      <c r="G416"/>
      <c r="H416"/>
      <c r="I416"/>
      <c r="J416"/>
      <c r="K416"/>
      <c r="L416"/>
      <c r="M416"/>
      <c r="N416"/>
      <c r="O416"/>
      <c r="P416"/>
      <c r="Q416"/>
      <c r="R416"/>
      <c r="S416"/>
      <c r="T416"/>
    </row>
    <row r="417" spans="1:20">
      <c r="A417"/>
      <c r="B417"/>
      <c r="C417"/>
      <c r="D417"/>
      <c r="E417"/>
      <c r="F417"/>
      <c r="G417"/>
      <c r="H417"/>
      <c r="I417"/>
      <c r="J417"/>
      <c r="K417"/>
      <c r="L417"/>
      <c r="M417"/>
      <c r="N417"/>
      <c r="O417"/>
      <c r="P417"/>
      <c r="Q417"/>
      <c r="R417"/>
      <c r="S417"/>
      <c r="T417"/>
    </row>
    <row r="418" spans="1:20">
      <c r="A418"/>
      <c r="B418"/>
      <c r="C418"/>
      <c r="D418"/>
      <c r="E418"/>
      <c r="F418"/>
      <c r="G418"/>
      <c r="H418"/>
      <c r="I418"/>
      <c r="J418"/>
      <c r="K418"/>
      <c r="L418"/>
      <c r="M418"/>
      <c r="N418"/>
      <c r="O418"/>
      <c r="P418"/>
      <c r="Q418"/>
      <c r="R418"/>
      <c r="S418"/>
      <c r="T418"/>
    </row>
    <row r="419" spans="1:20">
      <c r="A419"/>
      <c r="B419"/>
      <c r="C419"/>
      <c r="D419"/>
      <c r="E419"/>
      <c r="F419"/>
      <c r="G419"/>
      <c r="H419"/>
      <c r="I419"/>
      <c r="J419"/>
      <c r="K419"/>
      <c r="L419"/>
      <c r="M419"/>
      <c r="N419"/>
      <c r="O419"/>
      <c r="P419"/>
      <c r="Q419"/>
      <c r="R419"/>
      <c r="S419"/>
      <c r="T419"/>
    </row>
    <row r="420" spans="1:20">
      <c r="A420"/>
      <c r="B420"/>
      <c r="C420"/>
      <c r="D420"/>
      <c r="E420"/>
      <c r="F420"/>
      <c r="G420"/>
      <c r="H420"/>
      <c r="I420"/>
      <c r="J420"/>
      <c r="K420"/>
      <c r="L420"/>
      <c r="M420"/>
      <c r="N420"/>
      <c r="O420"/>
      <c r="P420"/>
      <c r="Q420"/>
      <c r="R420"/>
      <c r="S420"/>
      <c r="T420"/>
    </row>
    <row r="421" spans="1:20">
      <c r="A421"/>
      <c r="B421"/>
      <c r="C421"/>
      <c r="D421"/>
      <c r="E421"/>
      <c r="F421"/>
      <c r="G421"/>
      <c r="H421"/>
      <c r="I421"/>
      <c r="J421"/>
      <c r="K421"/>
      <c r="L421"/>
      <c r="M421"/>
      <c r="N421"/>
      <c r="O421"/>
      <c r="P421"/>
      <c r="Q421"/>
      <c r="R421"/>
      <c r="S421"/>
      <c r="T421"/>
    </row>
    <row r="422" spans="1:20">
      <c r="A422"/>
      <c r="B422"/>
      <c r="C422"/>
      <c r="D422"/>
      <c r="E422"/>
      <c r="F422"/>
      <c r="G422"/>
      <c r="H422"/>
      <c r="I422"/>
      <c r="J422"/>
      <c r="K422"/>
      <c r="L422"/>
      <c r="M422"/>
      <c r="N422"/>
      <c r="O422"/>
      <c r="P422"/>
      <c r="Q422"/>
      <c r="R422"/>
      <c r="S422"/>
      <c r="T422"/>
    </row>
    <row r="423" spans="1:20">
      <c r="A423"/>
      <c r="B423"/>
      <c r="C423"/>
      <c r="D423"/>
      <c r="E423"/>
      <c r="F423"/>
      <c r="G423"/>
      <c r="H423"/>
      <c r="I423"/>
      <c r="J423"/>
      <c r="K423"/>
      <c r="L423"/>
      <c r="M423"/>
      <c r="N423"/>
      <c r="O423"/>
      <c r="P423"/>
      <c r="Q423"/>
      <c r="R423"/>
      <c r="S423"/>
      <c r="T423"/>
    </row>
    <row r="424" spans="1:20">
      <c r="A424"/>
      <c r="B424"/>
      <c r="C424"/>
      <c r="D424"/>
      <c r="E424"/>
      <c r="F424"/>
      <c r="G424"/>
      <c r="H424"/>
      <c r="I424"/>
      <c r="J424"/>
      <c r="K424"/>
      <c r="L424"/>
      <c r="M424"/>
      <c r="N424"/>
      <c r="O424"/>
      <c r="P424"/>
      <c r="Q424"/>
      <c r="R424"/>
      <c r="S424"/>
      <c r="T424"/>
    </row>
    <row r="425" spans="1:20">
      <c r="A425"/>
      <c r="B425"/>
      <c r="C425"/>
      <c r="D425"/>
      <c r="E425"/>
      <c r="F425"/>
      <c r="G425"/>
      <c r="H425"/>
      <c r="I425"/>
      <c r="J425"/>
      <c r="K425"/>
      <c r="L425"/>
      <c r="M425"/>
      <c r="N425"/>
      <c r="O425"/>
      <c r="P425"/>
      <c r="Q425"/>
      <c r="R425"/>
      <c r="S425"/>
      <c r="T425"/>
    </row>
    <row r="426" spans="1:20">
      <c r="A426"/>
      <c r="B426"/>
      <c r="C426"/>
      <c r="D426"/>
      <c r="E426"/>
      <c r="F426"/>
      <c r="G426"/>
      <c r="H426"/>
      <c r="I426"/>
      <c r="J426"/>
      <c r="K426"/>
      <c r="L426"/>
      <c r="M426"/>
      <c r="N426"/>
      <c r="O426"/>
      <c r="P426"/>
      <c r="Q426"/>
      <c r="R426"/>
      <c r="S426"/>
      <c r="T426"/>
    </row>
    <row r="427" spans="1:20">
      <c r="A427"/>
      <c r="B427"/>
      <c r="C427"/>
      <c r="D427"/>
      <c r="E427"/>
      <c r="F427"/>
      <c r="G427"/>
      <c r="H427"/>
      <c r="I427"/>
      <c r="J427"/>
      <c r="K427"/>
      <c r="L427"/>
      <c r="M427"/>
      <c r="N427"/>
      <c r="O427"/>
      <c r="P427"/>
      <c r="Q427"/>
      <c r="R427"/>
      <c r="S427"/>
      <c r="T427"/>
    </row>
    <row r="428" spans="1:20">
      <c r="A428"/>
      <c r="B428"/>
      <c r="C428"/>
      <c r="D428"/>
      <c r="E428"/>
      <c r="F428"/>
      <c r="G428"/>
      <c r="H428"/>
      <c r="I428"/>
      <c r="J428"/>
      <c r="K428"/>
      <c r="L428"/>
      <c r="M428"/>
      <c r="N428"/>
      <c r="O428"/>
      <c r="P428"/>
      <c r="Q428"/>
      <c r="R428"/>
      <c r="S428"/>
      <c r="T428"/>
    </row>
    <row r="429" spans="1:20">
      <c r="A429"/>
      <c r="B429"/>
      <c r="C429"/>
      <c r="D429"/>
      <c r="E429"/>
      <c r="F429"/>
      <c r="G429"/>
      <c r="H429"/>
      <c r="I429"/>
      <c r="J429"/>
      <c r="K429"/>
      <c r="L429"/>
      <c r="M429"/>
      <c r="N429"/>
      <c r="O429"/>
      <c r="P429"/>
      <c r="Q429"/>
      <c r="R429"/>
      <c r="S429"/>
      <c r="T429"/>
    </row>
    <row r="430" spans="1:20">
      <c r="A430"/>
      <c r="B430"/>
      <c r="C430"/>
      <c r="D430"/>
      <c r="E430"/>
      <c r="F430"/>
      <c r="G430"/>
      <c r="H430"/>
      <c r="I430"/>
      <c r="J430"/>
      <c r="K430"/>
      <c r="L430"/>
      <c r="M430"/>
      <c r="N430"/>
      <c r="O430"/>
      <c r="P430"/>
      <c r="Q430"/>
      <c r="R430"/>
      <c r="S430"/>
      <c r="T430"/>
    </row>
    <row r="431" spans="1:20">
      <c r="A431"/>
      <c r="B431"/>
      <c r="C431"/>
      <c r="D431"/>
      <c r="E431"/>
      <c r="F431"/>
      <c r="G431"/>
      <c r="H431"/>
      <c r="I431"/>
      <c r="J431"/>
      <c r="K431"/>
      <c r="L431"/>
      <c r="M431"/>
      <c r="N431"/>
      <c r="O431"/>
      <c r="P431"/>
      <c r="Q431"/>
      <c r="R431"/>
      <c r="S431"/>
      <c r="T431"/>
    </row>
    <row r="432" spans="1:20">
      <c r="A432"/>
      <c r="B432"/>
      <c r="C432"/>
      <c r="D432"/>
      <c r="E432"/>
      <c r="F432"/>
      <c r="G432"/>
      <c r="H432"/>
      <c r="I432"/>
      <c r="J432"/>
      <c r="K432"/>
      <c r="L432"/>
      <c r="M432"/>
      <c r="N432"/>
      <c r="O432"/>
      <c r="P432"/>
      <c r="Q432"/>
      <c r="R432"/>
      <c r="S432"/>
      <c r="T432"/>
    </row>
    <row r="433" spans="1:20">
      <c r="A433"/>
      <c r="B433"/>
      <c r="C433"/>
      <c r="D433"/>
      <c r="E433"/>
      <c r="F433"/>
      <c r="G433"/>
      <c r="H433"/>
      <c r="I433"/>
      <c r="J433"/>
      <c r="K433"/>
      <c r="L433"/>
      <c r="M433"/>
      <c r="N433"/>
      <c r="O433"/>
      <c r="P433"/>
      <c r="Q433"/>
      <c r="R433"/>
      <c r="S433"/>
      <c r="T433"/>
    </row>
    <row r="434" spans="1:20">
      <c r="A434"/>
      <c r="B434"/>
      <c r="C434"/>
      <c r="D434"/>
      <c r="E434"/>
      <c r="F434"/>
      <c r="G434"/>
      <c r="H434"/>
      <c r="I434"/>
      <c r="J434"/>
      <c r="K434"/>
      <c r="L434"/>
      <c r="M434"/>
      <c r="N434"/>
      <c r="O434"/>
      <c r="P434"/>
      <c r="Q434"/>
      <c r="R434"/>
      <c r="S434"/>
      <c r="T434"/>
    </row>
    <row r="435" spans="1:20">
      <c r="A435"/>
      <c r="B435"/>
      <c r="C435"/>
      <c r="D435"/>
      <c r="E435"/>
      <c r="F435"/>
      <c r="G435"/>
      <c r="H435"/>
      <c r="I435"/>
      <c r="J435"/>
      <c r="K435"/>
      <c r="L435"/>
      <c r="M435"/>
      <c r="N435"/>
      <c r="O435"/>
      <c r="P435"/>
      <c r="Q435"/>
      <c r="R435"/>
      <c r="S435"/>
      <c r="T435"/>
    </row>
    <row r="436" spans="1:20">
      <c r="A436"/>
      <c r="B436"/>
      <c r="C436"/>
      <c r="D436"/>
      <c r="E436"/>
      <c r="F436"/>
      <c r="G436"/>
      <c r="H436"/>
      <c r="I436"/>
      <c r="J436"/>
      <c r="K436"/>
      <c r="L436"/>
      <c r="M436"/>
      <c r="N436"/>
      <c r="O436"/>
      <c r="P436"/>
      <c r="Q436"/>
      <c r="R436"/>
      <c r="S436"/>
      <c r="T436"/>
    </row>
    <row r="437" spans="1:20">
      <c r="A437"/>
      <c r="B437"/>
      <c r="C437"/>
      <c r="D437"/>
      <c r="E437"/>
      <c r="F437"/>
      <c r="G437"/>
      <c r="H437"/>
      <c r="I437"/>
      <c r="J437"/>
      <c r="K437"/>
      <c r="L437"/>
      <c r="M437"/>
      <c r="N437"/>
      <c r="O437"/>
      <c r="P437"/>
      <c r="Q437"/>
      <c r="R437"/>
      <c r="S437"/>
      <c r="T437"/>
    </row>
    <row r="438" spans="1:20">
      <c r="A438"/>
      <c r="B438"/>
      <c r="C438"/>
      <c r="D438"/>
      <c r="E438"/>
      <c r="F438"/>
      <c r="G438"/>
      <c r="H438"/>
      <c r="I438"/>
      <c r="J438"/>
      <c r="K438"/>
      <c r="L438"/>
      <c r="M438"/>
      <c r="N438"/>
      <c r="O438"/>
      <c r="P438"/>
      <c r="Q438"/>
      <c r="R438"/>
      <c r="S438"/>
      <c r="T438"/>
    </row>
    <row r="439" spans="1:20">
      <c r="A439"/>
      <c r="B439"/>
      <c r="C439"/>
      <c r="D439"/>
      <c r="E439"/>
      <c r="F439"/>
      <c r="G439"/>
      <c r="H439"/>
      <c r="I439"/>
      <c r="J439"/>
      <c r="K439"/>
      <c r="L439"/>
      <c r="M439"/>
      <c r="N439"/>
      <c r="O439"/>
      <c r="P439"/>
      <c r="Q439"/>
      <c r="R439"/>
      <c r="S439"/>
      <c r="T439"/>
    </row>
    <row r="440" spans="1:20">
      <c r="A440"/>
      <c r="B440"/>
      <c r="C440"/>
      <c r="D440"/>
      <c r="E440"/>
      <c r="F440"/>
      <c r="G440"/>
      <c r="H440"/>
      <c r="I440"/>
      <c r="J440"/>
      <c r="K440"/>
      <c r="L440"/>
      <c r="M440"/>
      <c r="N440"/>
      <c r="O440"/>
      <c r="P440"/>
      <c r="Q440"/>
      <c r="R440"/>
      <c r="S440"/>
      <c r="T440"/>
    </row>
    <row r="441" spans="1:20">
      <c r="A441"/>
      <c r="B441"/>
      <c r="C441"/>
      <c r="D441"/>
      <c r="E441"/>
      <c r="F441"/>
      <c r="G441"/>
      <c r="H441"/>
      <c r="I441"/>
      <c r="J441"/>
      <c r="K441"/>
      <c r="L441"/>
      <c r="M441"/>
      <c r="N441"/>
      <c r="O441"/>
      <c r="P441"/>
      <c r="Q441"/>
      <c r="R441"/>
      <c r="S441"/>
      <c r="T441"/>
    </row>
    <row r="442" spans="1:20">
      <c r="A442"/>
      <c r="B442"/>
      <c r="C442"/>
      <c r="D442"/>
      <c r="E442"/>
      <c r="F442"/>
      <c r="G442"/>
      <c r="H442"/>
      <c r="I442"/>
      <c r="J442"/>
      <c r="K442"/>
      <c r="L442"/>
      <c r="M442"/>
      <c r="N442"/>
      <c r="O442"/>
      <c r="P442"/>
      <c r="Q442"/>
      <c r="R442"/>
      <c r="S442"/>
      <c r="T442"/>
    </row>
    <row r="443" spans="1:20">
      <c r="A443"/>
      <c r="B443"/>
      <c r="C443"/>
      <c r="D443"/>
      <c r="E443"/>
      <c r="F443"/>
      <c r="G443"/>
      <c r="H443"/>
      <c r="I443"/>
      <c r="J443"/>
      <c r="K443"/>
      <c r="L443"/>
      <c r="M443"/>
      <c r="N443"/>
      <c r="O443"/>
      <c r="P443"/>
      <c r="Q443"/>
      <c r="R443"/>
      <c r="S443"/>
      <c r="T443"/>
    </row>
    <row r="444" spans="1:20">
      <c r="A444"/>
      <c r="B444"/>
      <c r="C444"/>
      <c r="D444"/>
      <c r="E444"/>
      <c r="F444"/>
      <c r="G444"/>
      <c r="H444"/>
      <c r="I444"/>
      <c r="J444"/>
      <c r="K444"/>
      <c r="L444"/>
      <c r="M444"/>
      <c r="N444"/>
      <c r="O444"/>
      <c r="P444"/>
      <c r="Q444"/>
      <c r="R444"/>
      <c r="S444"/>
      <c r="T444"/>
    </row>
    <row r="445" spans="1:20">
      <c r="A445"/>
      <c r="B445"/>
      <c r="C445"/>
      <c r="D445"/>
      <c r="E445"/>
      <c r="F445"/>
      <c r="G445"/>
      <c r="H445"/>
      <c r="I445"/>
      <c r="J445"/>
      <c r="K445"/>
      <c r="L445"/>
      <c r="M445"/>
      <c r="N445"/>
      <c r="O445"/>
      <c r="P445"/>
      <c r="Q445"/>
      <c r="R445"/>
      <c r="S445"/>
      <c r="T445"/>
    </row>
    <row r="446" spans="1:20">
      <c r="A446"/>
      <c r="B446"/>
      <c r="C446"/>
      <c r="D446"/>
      <c r="E446"/>
      <c r="F446"/>
      <c r="G446"/>
      <c r="H446"/>
      <c r="I446"/>
      <c r="J446"/>
      <c r="K446"/>
      <c r="L446"/>
      <c r="M446"/>
      <c r="N446"/>
      <c r="O446"/>
      <c r="P446"/>
      <c r="Q446"/>
      <c r="R446"/>
      <c r="S446"/>
      <c r="T446"/>
    </row>
    <row r="447" spans="1:20">
      <c r="A447"/>
      <c r="B447"/>
      <c r="C447"/>
      <c r="D447"/>
      <c r="E447"/>
      <c r="F447"/>
      <c r="G447"/>
      <c r="H447"/>
      <c r="I447"/>
      <c r="J447"/>
      <c r="K447"/>
      <c r="L447"/>
      <c r="M447"/>
      <c r="N447"/>
      <c r="O447"/>
      <c r="P447"/>
      <c r="Q447"/>
      <c r="R447"/>
      <c r="S447"/>
      <c r="T447"/>
    </row>
    <row r="448" spans="1:20">
      <c r="A448"/>
      <c r="B448"/>
      <c r="C448"/>
      <c r="D448"/>
      <c r="E448"/>
      <c r="F448"/>
      <c r="G448"/>
      <c r="H448"/>
      <c r="I448"/>
      <c r="J448"/>
      <c r="K448"/>
      <c r="L448"/>
      <c r="M448"/>
      <c r="N448"/>
      <c r="O448"/>
      <c r="P448"/>
      <c r="Q448"/>
      <c r="R448"/>
      <c r="S448"/>
      <c r="T448"/>
    </row>
    <row r="449" spans="1:20">
      <c r="A449"/>
      <c r="B449"/>
      <c r="C449"/>
      <c r="D449"/>
      <c r="E449"/>
      <c r="F449"/>
      <c r="G449"/>
      <c r="H449"/>
      <c r="I449"/>
      <c r="J449"/>
      <c r="K449"/>
      <c r="L449"/>
      <c r="M449"/>
      <c r="N449"/>
      <c r="O449"/>
      <c r="P449"/>
      <c r="Q449"/>
      <c r="R449"/>
      <c r="S449"/>
      <c r="T449"/>
    </row>
    <row r="450" spans="1:20">
      <c r="A450"/>
      <c r="B450"/>
      <c r="C450"/>
      <c r="D450"/>
      <c r="E450"/>
      <c r="F450"/>
      <c r="G450"/>
      <c r="H450"/>
      <c r="I450"/>
      <c r="J450"/>
      <c r="K450"/>
      <c r="L450"/>
      <c r="M450"/>
      <c r="N450"/>
      <c r="O450"/>
      <c r="P450"/>
      <c r="Q450"/>
      <c r="R450"/>
      <c r="S450"/>
      <c r="T450"/>
    </row>
    <row r="451" spans="1:20">
      <c r="A451"/>
      <c r="B451"/>
      <c r="C451"/>
      <c r="D451"/>
      <c r="E451"/>
      <c r="F451"/>
      <c r="G451"/>
      <c r="H451"/>
      <c r="I451"/>
      <c r="J451"/>
      <c r="K451"/>
      <c r="L451"/>
      <c r="M451"/>
      <c r="N451"/>
      <c r="O451"/>
      <c r="P451"/>
      <c r="Q451"/>
      <c r="R451"/>
      <c r="S451"/>
      <c r="T451"/>
    </row>
    <row r="452" spans="1:20">
      <c r="A452"/>
      <c r="B452"/>
      <c r="C452"/>
      <c r="D452"/>
      <c r="E452"/>
      <c r="F452"/>
      <c r="G452"/>
      <c r="H452"/>
      <c r="I452"/>
      <c r="J452"/>
      <c r="K452"/>
      <c r="L452"/>
      <c r="M452"/>
      <c r="N452"/>
      <c r="O452"/>
      <c r="P452"/>
      <c r="Q452"/>
      <c r="R452"/>
      <c r="S452"/>
      <c r="T452"/>
    </row>
    <row r="453" spans="1:20">
      <c r="A453"/>
      <c r="B453"/>
      <c r="C453"/>
      <c r="D453"/>
      <c r="E453"/>
      <c r="F453"/>
      <c r="G453"/>
      <c r="H453"/>
      <c r="I453"/>
      <c r="J453"/>
      <c r="K453"/>
      <c r="L453"/>
      <c r="M453"/>
      <c r="N453"/>
      <c r="O453"/>
      <c r="P453"/>
      <c r="Q453"/>
      <c r="R453"/>
      <c r="S453"/>
      <c r="T453"/>
    </row>
    <row r="454" spans="1:20">
      <c r="A454"/>
      <c r="B454"/>
      <c r="C454"/>
      <c r="D454"/>
      <c r="E454"/>
      <c r="F454"/>
      <c r="G454"/>
      <c r="H454"/>
      <c r="I454"/>
      <c r="J454"/>
      <c r="K454"/>
      <c r="L454"/>
      <c r="M454"/>
      <c r="N454"/>
      <c r="O454"/>
      <c r="P454"/>
      <c r="Q454"/>
      <c r="R454"/>
      <c r="S454"/>
      <c r="T454"/>
    </row>
    <row r="455" spans="1:20">
      <c r="A455"/>
      <c r="B455"/>
      <c r="C455"/>
      <c r="D455"/>
      <c r="E455"/>
      <c r="F455"/>
      <c r="G455"/>
      <c r="H455"/>
      <c r="I455"/>
      <c r="J455"/>
      <c r="K455"/>
      <c r="L455"/>
      <c r="M455"/>
      <c r="N455"/>
      <c r="O455"/>
      <c r="P455"/>
      <c r="Q455"/>
      <c r="R455"/>
      <c r="S455"/>
      <c r="T455"/>
    </row>
    <row r="456" spans="1:20">
      <c r="A456"/>
      <c r="B456"/>
      <c r="C456"/>
      <c r="D456"/>
      <c r="E456"/>
      <c r="F456"/>
      <c r="G456"/>
      <c r="H456"/>
      <c r="I456"/>
      <c r="J456"/>
      <c r="K456"/>
      <c r="L456"/>
      <c r="M456"/>
      <c r="N456"/>
      <c r="O456"/>
      <c r="P456"/>
      <c r="Q456"/>
      <c r="R456"/>
      <c r="S456"/>
      <c r="T456"/>
    </row>
    <row r="457" spans="1:20">
      <c r="A457"/>
      <c r="B457"/>
      <c r="C457"/>
      <c r="D457"/>
      <c r="E457"/>
      <c r="F457"/>
      <c r="G457"/>
      <c r="H457"/>
      <c r="I457"/>
      <c r="J457"/>
      <c r="K457"/>
      <c r="L457"/>
      <c r="M457"/>
      <c r="N457"/>
      <c r="O457"/>
      <c r="P457"/>
      <c r="Q457"/>
      <c r="R457"/>
      <c r="S457"/>
      <c r="T457"/>
    </row>
    <row r="458" spans="1:20">
      <c r="A458"/>
      <c r="B458"/>
      <c r="C458"/>
      <c r="D458"/>
      <c r="E458"/>
      <c r="F458"/>
      <c r="G458"/>
      <c r="H458"/>
      <c r="I458"/>
      <c r="J458"/>
      <c r="K458"/>
      <c r="L458"/>
      <c r="M458"/>
      <c r="N458"/>
      <c r="O458"/>
      <c r="P458"/>
      <c r="Q458"/>
      <c r="R458"/>
      <c r="S458"/>
      <c r="T458"/>
    </row>
    <row r="459" spans="1:20">
      <c r="A459"/>
      <c r="B459"/>
      <c r="C459"/>
      <c r="D459"/>
      <c r="E459"/>
      <c r="F459"/>
      <c r="G459"/>
      <c r="H459"/>
      <c r="I459"/>
      <c r="J459"/>
      <c r="K459"/>
      <c r="L459"/>
      <c r="M459"/>
      <c r="N459"/>
      <c r="O459"/>
      <c r="P459"/>
      <c r="Q459"/>
      <c r="R459"/>
      <c r="S459"/>
      <c r="T459"/>
    </row>
    <row r="460" spans="1:20">
      <c r="A460"/>
      <c r="B460"/>
      <c r="C460"/>
      <c r="D460"/>
      <c r="E460"/>
      <c r="F460"/>
      <c r="G460"/>
      <c r="H460"/>
      <c r="I460"/>
      <c r="J460"/>
      <c r="K460"/>
      <c r="L460"/>
      <c r="M460"/>
      <c r="N460"/>
      <c r="O460"/>
      <c r="P460"/>
      <c r="Q460"/>
      <c r="R460"/>
      <c r="S460"/>
      <c r="T460"/>
    </row>
    <row r="461" spans="1:20">
      <c r="A461"/>
      <c r="B461"/>
      <c r="C461"/>
      <c r="D461"/>
      <c r="E461"/>
      <c r="F461"/>
      <c r="G461"/>
      <c r="H461"/>
      <c r="I461"/>
      <c r="J461"/>
      <c r="K461"/>
      <c r="L461"/>
      <c r="M461"/>
      <c r="N461"/>
      <c r="O461"/>
      <c r="P461"/>
      <c r="Q461"/>
      <c r="R461"/>
      <c r="S461"/>
      <c r="T461"/>
    </row>
    <row r="462" spans="1:20">
      <c r="A462"/>
      <c r="B462"/>
      <c r="C462"/>
      <c r="D462"/>
      <c r="E462"/>
      <c r="F462"/>
      <c r="G462"/>
      <c r="H462"/>
      <c r="I462"/>
      <c r="J462"/>
      <c r="K462"/>
      <c r="L462"/>
      <c r="M462"/>
      <c r="N462"/>
      <c r="O462"/>
      <c r="P462"/>
      <c r="Q462"/>
      <c r="R462"/>
      <c r="S462"/>
      <c r="T462"/>
    </row>
    <row r="463" spans="1:20">
      <c r="A463"/>
      <c r="B463"/>
      <c r="C463"/>
      <c r="D463"/>
      <c r="E463"/>
      <c r="F463"/>
      <c r="G463"/>
      <c r="H463"/>
      <c r="I463"/>
      <c r="J463"/>
      <c r="K463"/>
      <c r="L463"/>
      <c r="M463"/>
      <c r="N463"/>
      <c r="O463"/>
      <c r="P463"/>
      <c r="Q463"/>
      <c r="R463"/>
      <c r="S463"/>
      <c r="T463"/>
    </row>
    <row r="464" spans="1:20">
      <c r="A464"/>
      <c r="B464"/>
      <c r="C464"/>
      <c r="D464"/>
      <c r="E464"/>
      <c r="F464"/>
      <c r="G464"/>
      <c r="H464"/>
      <c r="I464"/>
      <c r="J464"/>
      <c r="K464"/>
      <c r="L464"/>
      <c r="M464"/>
      <c r="N464"/>
      <c r="O464"/>
      <c r="P464"/>
      <c r="Q464"/>
      <c r="R464"/>
      <c r="S464"/>
      <c r="T464"/>
    </row>
    <row r="465" spans="1:20">
      <c r="A465"/>
      <c r="B465"/>
      <c r="C465"/>
      <c r="D465"/>
      <c r="E465"/>
      <c r="F465"/>
      <c r="G465"/>
      <c r="H465"/>
      <c r="I465"/>
      <c r="J465"/>
      <c r="K465"/>
      <c r="L465"/>
      <c r="M465"/>
      <c r="N465"/>
      <c r="O465"/>
      <c r="P465"/>
      <c r="Q465"/>
      <c r="R465"/>
      <c r="S465"/>
      <c r="T465"/>
    </row>
    <row r="466" spans="1:20">
      <c r="A466"/>
      <c r="B466"/>
      <c r="C466"/>
      <c r="D466"/>
      <c r="E466"/>
      <c r="F466"/>
      <c r="G466"/>
      <c r="H466"/>
      <c r="I466"/>
      <c r="J466"/>
      <c r="K466"/>
      <c r="L466"/>
      <c r="M466"/>
      <c r="N466"/>
      <c r="O466"/>
      <c r="P466"/>
      <c r="Q466"/>
      <c r="R466"/>
      <c r="S466"/>
      <c r="T466"/>
    </row>
    <row r="467" spans="1:20">
      <c r="A467"/>
      <c r="B467"/>
      <c r="C467"/>
      <c r="D467"/>
      <c r="E467"/>
      <c r="F467"/>
      <c r="G467"/>
      <c r="H467"/>
      <c r="I467"/>
      <c r="J467"/>
      <c r="K467"/>
      <c r="L467"/>
      <c r="M467"/>
      <c r="N467"/>
      <c r="O467"/>
      <c r="P467"/>
      <c r="Q467"/>
      <c r="R467"/>
      <c r="S467"/>
      <c r="T467"/>
    </row>
    <row r="468" spans="1:20">
      <c r="A468"/>
      <c r="B468"/>
      <c r="C468"/>
      <c r="D468"/>
      <c r="E468"/>
      <c r="F468"/>
      <c r="G468"/>
      <c r="H468"/>
      <c r="I468"/>
      <c r="J468"/>
      <c r="K468"/>
      <c r="L468"/>
      <c r="M468"/>
      <c r="N468"/>
      <c r="O468"/>
      <c r="P468"/>
      <c r="Q468"/>
      <c r="R468"/>
      <c r="S468"/>
      <c r="T468"/>
    </row>
    <row r="469" spans="1:20">
      <c r="A469"/>
      <c r="B469"/>
      <c r="C469"/>
      <c r="D469"/>
      <c r="E469"/>
      <c r="F469"/>
      <c r="G469"/>
      <c r="H469"/>
      <c r="I469"/>
      <c r="J469"/>
      <c r="K469"/>
      <c r="L469"/>
      <c r="M469"/>
      <c r="N469"/>
      <c r="O469"/>
      <c r="P469"/>
      <c r="Q469"/>
      <c r="R469"/>
      <c r="S469"/>
      <c r="T469"/>
    </row>
    <row r="470" spans="1:20">
      <c r="A470"/>
      <c r="B470"/>
      <c r="C470"/>
      <c r="D470"/>
      <c r="E470"/>
      <c r="F470"/>
      <c r="G470"/>
      <c r="H470"/>
      <c r="I470"/>
      <c r="J470"/>
      <c r="K470"/>
      <c r="L470"/>
      <c r="M470"/>
      <c r="N470"/>
      <c r="O470"/>
      <c r="P470"/>
      <c r="Q470"/>
      <c r="R470"/>
      <c r="S470"/>
      <c r="T470"/>
    </row>
    <row r="471" spans="1:20">
      <c r="A471"/>
      <c r="B471"/>
      <c r="C471"/>
      <c r="D471"/>
      <c r="E471"/>
      <c r="F471"/>
      <c r="G471"/>
      <c r="H471"/>
      <c r="I471"/>
      <c r="J471"/>
      <c r="K471"/>
      <c r="L471"/>
      <c r="M471"/>
      <c r="N471"/>
      <c r="O471"/>
      <c r="P471"/>
      <c r="Q471"/>
      <c r="R471"/>
      <c r="S471"/>
      <c r="T471"/>
    </row>
    <row r="472" spans="1:20">
      <c r="A472"/>
      <c r="B472"/>
      <c r="C472"/>
      <c r="D472"/>
      <c r="E472"/>
      <c r="F472"/>
      <c r="G472"/>
      <c r="H472"/>
      <c r="I472"/>
      <c r="J472"/>
      <c r="K472"/>
      <c r="L472"/>
      <c r="M472"/>
      <c r="N472"/>
      <c r="O472"/>
      <c r="P472"/>
      <c r="Q472"/>
      <c r="R472"/>
      <c r="S472"/>
      <c r="T472"/>
    </row>
    <row r="473" spans="1:20">
      <c r="A473"/>
      <c r="B473"/>
      <c r="C473"/>
      <c r="D473"/>
      <c r="E473"/>
      <c r="F473"/>
      <c r="G473"/>
      <c r="H473"/>
      <c r="I473"/>
      <c r="J473"/>
      <c r="K473"/>
      <c r="L473"/>
      <c r="M473"/>
      <c r="N473"/>
      <c r="O473"/>
      <c r="P473"/>
      <c r="Q473"/>
      <c r="R473"/>
      <c r="S473"/>
      <c r="T473"/>
    </row>
    <row r="474" spans="1:20">
      <c r="A474"/>
      <c r="B474"/>
      <c r="C474"/>
      <c r="D474"/>
      <c r="E474"/>
      <c r="F474"/>
      <c r="G474"/>
      <c r="H474"/>
      <c r="I474"/>
      <c r="J474"/>
      <c r="K474"/>
      <c r="L474"/>
      <c r="M474"/>
      <c r="N474"/>
      <c r="O474"/>
      <c r="P474"/>
      <c r="Q474"/>
      <c r="R474"/>
      <c r="S474"/>
      <c r="T474"/>
    </row>
  </sheetData>
  <phoneticPr fontId="11" type="noConversion"/>
  <pageMargins left="0.75" right="0.25" top="0.5" bottom="0.25" header="0.5" footer="0.5"/>
  <rowBreaks count="1" manualBreakCount="1">
    <brk id="89" max="16383" man="1"/>
  </rowBreaks>
  <drawing r:id="rId1"/>
  <extLst>
    <ext xmlns:mx="http://schemas.microsoft.com/office/mac/excel/2008/main" uri="{64002731-A6B0-56B0-2670-7721B7C09600}">
      <mx:PLV Mode="0" OnePage="0" WScale="10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T122"/>
  <sheetViews>
    <sheetView workbookViewId="0">
      <selection activeCell="I2" sqref="I2"/>
    </sheetView>
  </sheetViews>
  <sheetFormatPr baseColWidth="10" defaultRowHeight="15" x14ac:dyDescent="0"/>
  <cols>
    <col min="1" max="1" width="10.83203125" style="44"/>
    <col min="2" max="2" width="10.83203125" style="651"/>
    <col min="3" max="7" width="10.83203125" style="36"/>
    <col min="8" max="8" width="10.83203125" style="2"/>
    <col min="9" max="10" width="13.5" customWidth="1"/>
    <col min="11" max="20" width="10.83203125" style="2"/>
  </cols>
  <sheetData>
    <row r="1" spans="2:10">
      <c r="B1" s="649"/>
      <c r="C1" s="37" t="s">
        <v>47</v>
      </c>
      <c r="D1" s="37" t="s">
        <v>2</v>
      </c>
      <c r="E1" s="37" t="s">
        <v>3</v>
      </c>
      <c r="F1" s="37" t="s">
        <v>1253</v>
      </c>
      <c r="G1" s="37" t="s">
        <v>1254</v>
      </c>
      <c r="I1" s="37" t="s">
        <v>1255</v>
      </c>
      <c r="J1" s="37" t="s">
        <v>1256</v>
      </c>
    </row>
    <row r="2" spans="2:10">
      <c r="B2" s="650" t="s">
        <v>526</v>
      </c>
      <c r="C2" s="647">
        <f>REPORT!F12</f>
        <v>1.5800000000000002E-2</v>
      </c>
      <c r="D2" s="647">
        <f>REPORT!H12</f>
        <v>2.4E-2</v>
      </c>
      <c r="E2" s="647">
        <f>REPORT!I12</f>
        <v>2.1999999999999999E-2</v>
      </c>
      <c r="F2" s="647">
        <v>3.0000000000000001E-3</v>
      </c>
      <c r="G2" s="647">
        <v>2.4500000000000001E-2</v>
      </c>
      <c r="H2" s="652"/>
      <c r="I2" s="648">
        <f>G2-F2</f>
        <v>2.1500000000000002E-2</v>
      </c>
      <c r="J2" s="648">
        <f>C2-G2</f>
        <v>-8.6999999999999994E-3</v>
      </c>
    </row>
    <row r="3" spans="2:10">
      <c r="B3" s="650">
        <v>3</v>
      </c>
      <c r="C3" s="647">
        <f>REPORT!F13</f>
        <v>1.54E-2</v>
      </c>
      <c r="D3" s="647">
        <f>REPORT!H13</f>
        <v>2.4500000000000001E-2</v>
      </c>
      <c r="E3" s="647">
        <f>REPORT!I13</f>
        <v>2.3400000000000001E-2</v>
      </c>
      <c r="F3" s="647">
        <v>3.0999999999999999E-3</v>
      </c>
      <c r="G3" s="647">
        <v>2.35E-2</v>
      </c>
      <c r="H3" s="652"/>
      <c r="I3" s="648">
        <f t="shared" ref="I3:I66" si="0">G3-F3</f>
        <v>2.0400000000000001E-2</v>
      </c>
      <c r="J3" s="648">
        <f t="shared" ref="J3:J66" si="1">C3-G3</f>
        <v>-8.0999999999999996E-3</v>
      </c>
    </row>
    <row r="4" spans="2:10">
      <c r="B4" s="650">
        <v>6</v>
      </c>
      <c r="C4" s="647">
        <f>REPORT!F14</f>
        <v>1.5699999999999999E-2</v>
      </c>
      <c r="D4" s="647">
        <f>REPORT!H14</f>
        <v>2.5600000000000001E-2</v>
      </c>
      <c r="E4" s="647">
        <f>REPORT!I14</f>
        <v>2.4899999999999999E-2</v>
      </c>
      <c r="F4" s="647">
        <v>4.0000000000000001E-3</v>
      </c>
      <c r="G4" s="647">
        <v>2.52E-2</v>
      </c>
      <c r="H4" s="652"/>
      <c r="I4" s="648">
        <f t="shared" si="0"/>
        <v>2.12E-2</v>
      </c>
      <c r="J4" s="648">
        <f t="shared" si="1"/>
        <v>-9.5000000000000015E-3</v>
      </c>
    </row>
    <row r="5" spans="2:10">
      <c r="C5" s="36">
        <f>(C4+C6)/2</f>
        <v>1.55E-2</v>
      </c>
      <c r="D5" s="36">
        <f>(D4+D6)/2</f>
        <v>2.5950000000000001E-2</v>
      </c>
      <c r="E5" s="36">
        <f>(E4+E6)/2</f>
        <v>2.5899999999999999E-2</v>
      </c>
      <c r="F5" s="36">
        <f>(F4+F6)/2</f>
        <v>4.5000000000000005E-3</v>
      </c>
      <c r="G5" s="36">
        <f>(G4+G6)/2</f>
        <v>2.63E-2</v>
      </c>
      <c r="I5" s="70">
        <f t="shared" si="0"/>
        <v>2.18E-2</v>
      </c>
      <c r="J5" s="70">
        <f t="shared" si="1"/>
        <v>-1.0800000000000001E-2</v>
      </c>
    </row>
    <row r="6" spans="2:10">
      <c r="B6" s="650">
        <v>1</v>
      </c>
      <c r="C6" s="647">
        <f>REPORT!F15</f>
        <v>1.5299999999999999E-2</v>
      </c>
      <c r="D6" s="647">
        <f>REPORT!H15</f>
        <v>2.63E-2</v>
      </c>
      <c r="E6" s="647">
        <f>REPORT!I15</f>
        <v>2.69E-2</v>
      </c>
      <c r="F6" s="647">
        <v>5.0000000000000001E-3</v>
      </c>
      <c r="G6" s="647">
        <v>2.7400000000000001E-2</v>
      </c>
      <c r="H6" s="652"/>
      <c r="I6" s="648">
        <f t="shared" si="0"/>
        <v>2.24E-2</v>
      </c>
      <c r="J6" s="648">
        <f t="shared" si="1"/>
        <v>-1.2100000000000001E-2</v>
      </c>
    </row>
    <row r="7" spans="2:10">
      <c r="C7" s="36">
        <f>(C8+C6)/2</f>
        <v>1.5275E-2</v>
      </c>
      <c r="D7" s="36">
        <f t="shared" ref="D7:F7" si="2">(D8+D6)/2</f>
        <v>2.5925E-2</v>
      </c>
      <c r="E7" s="36">
        <f t="shared" si="2"/>
        <v>2.7349999999999999E-2</v>
      </c>
      <c r="F7" s="36">
        <f t="shared" si="2"/>
        <v>5.4000000000000003E-3</v>
      </c>
      <c r="G7" s="36">
        <f t="shared" ref="G7" si="3">(G8+G6)/2</f>
        <v>2.8000000000000001E-2</v>
      </c>
      <c r="I7" s="70">
        <f t="shared" si="0"/>
        <v>2.2600000000000002E-2</v>
      </c>
      <c r="J7" s="70">
        <f t="shared" si="1"/>
        <v>-1.2725E-2</v>
      </c>
    </row>
    <row r="8" spans="2:10">
      <c r="C8" s="36">
        <f>(C10+C6)/2</f>
        <v>1.525E-2</v>
      </c>
      <c r="D8" s="36">
        <f t="shared" ref="D8:F8" si="4">(D10+D6)/2</f>
        <v>2.555E-2</v>
      </c>
      <c r="E8" s="36">
        <f t="shared" si="4"/>
        <v>2.7799999999999998E-2</v>
      </c>
      <c r="F8" s="36">
        <f t="shared" si="4"/>
        <v>5.7999999999999996E-3</v>
      </c>
      <c r="G8" s="36">
        <f t="shared" ref="G8" si="5">(G10+G6)/2</f>
        <v>2.86E-2</v>
      </c>
      <c r="I8" s="70">
        <f t="shared" si="0"/>
        <v>2.2800000000000001E-2</v>
      </c>
      <c r="J8" s="70">
        <f t="shared" si="1"/>
        <v>-1.3350000000000001E-2</v>
      </c>
    </row>
    <row r="9" spans="2:10">
      <c r="C9" s="36">
        <f>(C10+C8)/2</f>
        <v>1.5224999999999999E-2</v>
      </c>
      <c r="D9" s="36">
        <f t="shared" ref="D9" si="6">(D10+D8)/2</f>
        <v>2.5174999999999999E-2</v>
      </c>
      <c r="E9" s="36">
        <f t="shared" ref="E9" si="7">(E10+E8)/2</f>
        <v>2.8249999999999997E-2</v>
      </c>
      <c r="F9" s="36">
        <f t="shared" ref="F9:G9" si="8">(F10+F8)/2</f>
        <v>6.1999999999999998E-3</v>
      </c>
      <c r="G9" s="36">
        <f t="shared" si="8"/>
        <v>2.92E-2</v>
      </c>
      <c r="I9" s="70">
        <f t="shared" si="0"/>
        <v>2.3E-2</v>
      </c>
      <c r="J9" s="70">
        <f t="shared" si="1"/>
        <v>-1.3975000000000001E-2</v>
      </c>
    </row>
    <row r="10" spans="2:10">
      <c r="B10" s="650">
        <v>2</v>
      </c>
      <c r="C10" s="647">
        <f>REPORT!F16</f>
        <v>1.52E-2</v>
      </c>
      <c r="D10" s="647">
        <f>REPORT!H16</f>
        <v>2.4799999999999999E-2</v>
      </c>
      <c r="E10" s="647">
        <f>REPORT!I16</f>
        <v>2.87E-2</v>
      </c>
      <c r="F10" s="647">
        <v>6.6E-3</v>
      </c>
      <c r="G10" s="647">
        <v>2.98E-2</v>
      </c>
      <c r="H10" s="652"/>
      <c r="I10" s="648">
        <f t="shared" si="0"/>
        <v>2.3199999999999998E-2</v>
      </c>
      <c r="J10" s="648">
        <f t="shared" si="1"/>
        <v>-1.46E-2</v>
      </c>
    </row>
    <row r="11" spans="2:10">
      <c r="C11" s="36">
        <f>(C12+C10)/2</f>
        <v>1.52E-2</v>
      </c>
      <c r="D11" s="36">
        <f t="shared" ref="D11" si="9">(D12+D10)/2</f>
        <v>2.4750000000000001E-2</v>
      </c>
      <c r="E11" s="36">
        <f t="shared" ref="E11" si="10">(E12+E10)/2</f>
        <v>2.8850000000000001E-2</v>
      </c>
      <c r="F11" s="36">
        <f t="shared" ref="F11:G11" si="11">(F12+F10)/2</f>
        <v>6.875E-3</v>
      </c>
      <c r="G11" s="36">
        <f t="shared" si="11"/>
        <v>2.9975000000000002E-2</v>
      </c>
      <c r="I11" s="70">
        <f t="shared" si="0"/>
        <v>2.3100000000000002E-2</v>
      </c>
      <c r="J11" s="70">
        <f t="shared" si="1"/>
        <v>-1.4775000000000002E-2</v>
      </c>
    </row>
    <row r="12" spans="2:10">
      <c r="C12" s="36">
        <f>(C14+C10)/2</f>
        <v>1.52E-2</v>
      </c>
      <c r="D12" s="36">
        <f t="shared" ref="D12:F12" si="12">(D14+D10)/2</f>
        <v>2.47E-2</v>
      </c>
      <c r="E12" s="36">
        <f t="shared" si="12"/>
        <v>2.8999999999999998E-2</v>
      </c>
      <c r="F12" s="36">
        <f t="shared" si="12"/>
        <v>7.1500000000000001E-3</v>
      </c>
      <c r="G12" s="36">
        <f t="shared" ref="G12" si="13">(G14+G10)/2</f>
        <v>3.015E-2</v>
      </c>
      <c r="I12" s="70">
        <f t="shared" si="0"/>
        <v>2.3E-2</v>
      </c>
      <c r="J12" s="70">
        <f t="shared" si="1"/>
        <v>-1.495E-2</v>
      </c>
    </row>
    <row r="13" spans="2:10">
      <c r="C13" s="36">
        <f>(C14+C12)/2</f>
        <v>1.52E-2</v>
      </c>
      <c r="D13" s="36">
        <f t="shared" ref="D13" si="14">(D14+D12)/2</f>
        <v>2.4649999999999998E-2</v>
      </c>
      <c r="E13" s="36">
        <f t="shared" ref="E13" si="15">(E14+E12)/2</f>
        <v>2.9149999999999999E-2</v>
      </c>
      <c r="F13" s="36">
        <f t="shared" ref="F13:G13" si="16">(F14+F12)/2</f>
        <v>7.4250000000000002E-3</v>
      </c>
      <c r="G13" s="36">
        <f t="shared" si="16"/>
        <v>3.0324999999999998E-2</v>
      </c>
      <c r="I13" s="70">
        <f t="shared" si="0"/>
        <v>2.2899999999999997E-2</v>
      </c>
      <c r="J13" s="70">
        <f t="shared" si="1"/>
        <v>-1.5124999999999998E-2</v>
      </c>
    </row>
    <row r="14" spans="2:10">
      <c r="B14" s="650">
        <v>3</v>
      </c>
      <c r="C14" s="647">
        <f>REPORT!F17</f>
        <v>1.52E-2</v>
      </c>
      <c r="D14" s="647">
        <f>REPORT!H17</f>
        <v>2.46E-2</v>
      </c>
      <c r="E14" s="647">
        <f>REPORT!I17</f>
        <v>2.93E-2</v>
      </c>
      <c r="F14" s="647">
        <v>7.7000000000000002E-3</v>
      </c>
      <c r="G14" s="647">
        <v>3.0499999999999999E-2</v>
      </c>
      <c r="H14" s="652"/>
      <c r="I14" s="648">
        <f t="shared" si="0"/>
        <v>2.2800000000000001E-2</v>
      </c>
      <c r="J14" s="648">
        <f t="shared" si="1"/>
        <v>-1.5299999999999999E-2</v>
      </c>
    </row>
    <row r="15" spans="2:10">
      <c r="C15" s="36">
        <f>(C14+C16)/2</f>
        <v>1.51875E-2</v>
      </c>
      <c r="D15" s="36">
        <f t="shared" ref="D15:F15" si="17">(D14+D16)/2</f>
        <v>2.46625E-2</v>
      </c>
      <c r="E15" s="36">
        <f t="shared" si="17"/>
        <v>2.93625E-2</v>
      </c>
      <c r="F15" s="36">
        <f t="shared" si="17"/>
        <v>8.0250000000000009E-3</v>
      </c>
      <c r="G15" s="36">
        <f t="shared" ref="G15" si="18">(G14+G16)/2</f>
        <v>3.0550000000000001E-2</v>
      </c>
      <c r="I15" s="70">
        <f t="shared" si="0"/>
        <v>2.2525E-2</v>
      </c>
      <c r="J15" s="70">
        <f t="shared" si="1"/>
        <v>-1.5362500000000001E-2</v>
      </c>
    </row>
    <row r="16" spans="2:10">
      <c r="C16" s="36">
        <f>(C14+C18)/2</f>
        <v>1.5175000000000001E-2</v>
      </c>
      <c r="D16" s="36">
        <f t="shared" ref="D16:F16" si="19">(D14+D18)/2</f>
        <v>2.4725E-2</v>
      </c>
      <c r="E16" s="36">
        <f t="shared" si="19"/>
        <v>2.9425E-2</v>
      </c>
      <c r="F16" s="36">
        <f t="shared" si="19"/>
        <v>8.3499999999999998E-3</v>
      </c>
      <c r="G16" s="36">
        <f t="shared" ref="G16" si="20">(G14+G18)/2</f>
        <v>3.0599999999999999E-2</v>
      </c>
      <c r="I16" s="70">
        <f t="shared" si="0"/>
        <v>2.2249999999999999E-2</v>
      </c>
      <c r="J16" s="70">
        <f t="shared" si="1"/>
        <v>-1.5424999999999998E-2</v>
      </c>
    </row>
    <row r="17" spans="1:10">
      <c r="C17" s="36">
        <f>(C16+C18)/2</f>
        <v>1.5162500000000001E-2</v>
      </c>
      <c r="D17" s="36">
        <f t="shared" ref="D17" si="21">(D16+D18)/2</f>
        <v>2.4787500000000001E-2</v>
      </c>
      <c r="E17" s="36">
        <f t="shared" ref="E17" si="22">(E16+E18)/2</f>
        <v>2.94875E-2</v>
      </c>
      <c r="F17" s="36">
        <f t="shared" ref="F17:G17" si="23">(F16+F18)/2</f>
        <v>8.6750000000000004E-3</v>
      </c>
      <c r="G17" s="36">
        <f t="shared" si="23"/>
        <v>3.0649999999999997E-2</v>
      </c>
      <c r="I17" s="70">
        <f t="shared" si="0"/>
        <v>2.1974999999999995E-2</v>
      </c>
      <c r="J17" s="70">
        <f t="shared" si="1"/>
        <v>-1.5487499999999996E-2</v>
      </c>
    </row>
    <row r="18" spans="1:10">
      <c r="A18" s="44">
        <v>4</v>
      </c>
      <c r="C18" s="36">
        <f>(C22+C14)/2</f>
        <v>1.515E-2</v>
      </c>
      <c r="D18" s="36">
        <f t="shared" ref="D18:F18" si="24">(D22+D14)/2</f>
        <v>2.4850000000000001E-2</v>
      </c>
      <c r="E18" s="36">
        <f t="shared" si="24"/>
        <v>2.955E-2</v>
      </c>
      <c r="F18" s="36">
        <f t="shared" si="24"/>
        <v>9.0000000000000011E-3</v>
      </c>
      <c r="G18" s="36">
        <f t="shared" ref="G18" si="25">(G22+G14)/2</f>
        <v>3.0699999999999998E-2</v>
      </c>
      <c r="I18" s="70">
        <f t="shared" si="0"/>
        <v>2.1699999999999997E-2</v>
      </c>
      <c r="J18" s="70">
        <f t="shared" si="1"/>
        <v>-1.5549999999999998E-2</v>
      </c>
    </row>
    <row r="19" spans="1:10">
      <c r="C19" s="36">
        <f>(C18+C20)/2</f>
        <v>1.51375E-2</v>
      </c>
      <c r="D19" s="36">
        <f t="shared" ref="D19" si="26">(D18+D20)/2</f>
        <v>2.4912500000000001E-2</v>
      </c>
      <c r="E19" s="36">
        <f t="shared" ref="E19" si="27">(E18+E20)/2</f>
        <v>2.96125E-2</v>
      </c>
      <c r="F19" s="36">
        <f t="shared" ref="F19:G19" si="28">(F18+F20)/2</f>
        <v>9.325E-3</v>
      </c>
      <c r="G19" s="36">
        <f t="shared" si="28"/>
        <v>3.075E-2</v>
      </c>
      <c r="I19" s="70">
        <f t="shared" si="0"/>
        <v>2.1425E-2</v>
      </c>
      <c r="J19" s="70">
        <f t="shared" si="1"/>
        <v>-1.56125E-2</v>
      </c>
    </row>
    <row r="20" spans="1:10">
      <c r="C20" s="36">
        <f>(C18+C22)/2</f>
        <v>1.5125E-2</v>
      </c>
      <c r="D20" s="36">
        <f t="shared" ref="D20:F20" si="29">(D18+D22)/2</f>
        <v>2.4975000000000001E-2</v>
      </c>
      <c r="E20" s="36">
        <f t="shared" si="29"/>
        <v>2.9675E-2</v>
      </c>
      <c r="F20" s="36">
        <f t="shared" si="29"/>
        <v>9.6500000000000006E-3</v>
      </c>
      <c r="G20" s="36">
        <f t="shared" ref="G20" si="30">(G18+G22)/2</f>
        <v>3.0800000000000001E-2</v>
      </c>
      <c r="I20" s="70">
        <f t="shared" si="0"/>
        <v>2.1150000000000002E-2</v>
      </c>
      <c r="J20" s="70">
        <f t="shared" si="1"/>
        <v>-1.5675000000000001E-2</v>
      </c>
    </row>
    <row r="21" spans="1:10">
      <c r="C21" s="36">
        <f>(C20+C22)/2</f>
        <v>1.5112500000000001E-2</v>
      </c>
      <c r="D21" s="36">
        <f t="shared" ref="D21" si="31">(D20+D22)/2</f>
        <v>2.5037500000000001E-2</v>
      </c>
      <c r="E21" s="36">
        <f t="shared" ref="E21" si="32">(E20+E22)/2</f>
        <v>2.97375E-2</v>
      </c>
      <c r="F21" s="36">
        <f t="shared" ref="F21:G21" si="33">(F20+F22)/2</f>
        <v>9.9750000000000012E-3</v>
      </c>
      <c r="G21" s="36">
        <f t="shared" si="33"/>
        <v>3.0850000000000002E-2</v>
      </c>
      <c r="I21" s="70">
        <f t="shared" si="0"/>
        <v>2.0875000000000001E-2</v>
      </c>
      <c r="J21" s="70">
        <f t="shared" si="1"/>
        <v>-1.5737500000000001E-2</v>
      </c>
    </row>
    <row r="22" spans="1:10">
      <c r="B22" s="650">
        <v>5</v>
      </c>
      <c r="C22" s="647">
        <f>REPORT!F18</f>
        <v>1.5100000000000001E-2</v>
      </c>
      <c r="D22" s="647">
        <f>REPORT!H18</f>
        <v>2.5100000000000001E-2</v>
      </c>
      <c r="E22" s="647">
        <f>REPORT!I18</f>
        <v>2.98E-2</v>
      </c>
      <c r="F22" s="647">
        <v>1.03E-2</v>
      </c>
      <c r="G22" s="647">
        <v>3.09E-2</v>
      </c>
      <c r="H22" s="652"/>
      <c r="I22" s="648">
        <f t="shared" si="0"/>
        <v>2.06E-2</v>
      </c>
      <c r="J22" s="648">
        <f t="shared" si="1"/>
        <v>-1.5800000000000002E-2</v>
      </c>
    </row>
    <row r="23" spans="1:10">
      <c r="C23" s="36">
        <f>(C22+C24)/2</f>
        <v>1.52125E-2</v>
      </c>
      <c r="D23" s="36">
        <f t="shared" ref="D23" si="34">(D22+D24)/2</f>
        <v>2.52E-2</v>
      </c>
      <c r="E23" s="36">
        <f t="shared" ref="E23" si="35">(E22+E24)/2</f>
        <v>2.9912500000000002E-2</v>
      </c>
      <c r="F23" s="36">
        <f t="shared" ref="F23:G23" si="36">(F22+F24)/2</f>
        <v>1.0624999999999999E-2</v>
      </c>
      <c r="G23" s="36">
        <f t="shared" si="36"/>
        <v>3.1E-2</v>
      </c>
      <c r="I23" s="70">
        <f t="shared" si="0"/>
        <v>2.0375000000000001E-2</v>
      </c>
      <c r="J23" s="70">
        <f t="shared" si="1"/>
        <v>-1.5787499999999999E-2</v>
      </c>
    </row>
    <row r="24" spans="1:10">
      <c r="C24" s="36">
        <f>(C22+C26)/2</f>
        <v>1.5325000000000002E-2</v>
      </c>
      <c r="D24" s="36">
        <f t="shared" ref="D24:F24" si="37">(D22+D26)/2</f>
        <v>2.5300000000000003E-2</v>
      </c>
      <c r="E24" s="36">
        <f t="shared" si="37"/>
        <v>3.0025E-2</v>
      </c>
      <c r="F24" s="36">
        <f t="shared" si="37"/>
        <v>1.095E-2</v>
      </c>
      <c r="G24" s="36">
        <f t="shared" ref="G24" si="38">(G22+G26)/2</f>
        <v>3.1100000000000003E-2</v>
      </c>
      <c r="I24" s="70">
        <f t="shared" si="0"/>
        <v>2.0150000000000001E-2</v>
      </c>
      <c r="J24" s="70">
        <f t="shared" si="1"/>
        <v>-1.5775000000000001E-2</v>
      </c>
    </row>
    <row r="25" spans="1:10">
      <c r="C25" s="36">
        <f>(C24+C26)/2</f>
        <v>1.5437500000000002E-2</v>
      </c>
      <c r="D25" s="36">
        <f t="shared" ref="D25" si="39">(D24+D26)/2</f>
        <v>2.5400000000000002E-2</v>
      </c>
      <c r="E25" s="36">
        <f t="shared" ref="E25" si="40">(E24+E26)/2</f>
        <v>3.0137499999999998E-2</v>
      </c>
      <c r="F25" s="36">
        <f t="shared" ref="F25:G25" si="41">(F24+F26)/2</f>
        <v>1.1275E-2</v>
      </c>
      <c r="G25" s="36">
        <f t="shared" si="41"/>
        <v>3.1200000000000002E-2</v>
      </c>
      <c r="I25" s="70">
        <f t="shared" si="0"/>
        <v>1.9925000000000002E-2</v>
      </c>
      <c r="J25" s="70">
        <f t="shared" si="1"/>
        <v>-1.5762499999999999E-2</v>
      </c>
    </row>
    <row r="26" spans="1:10">
      <c r="A26" s="44">
        <v>6</v>
      </c>
      <c r="C26" s="36">
        <f>(C30+C22)/2</f>
        <v>1.5550000000000001E-2</v>
      </c>
      <c r="D26" s="36">
        <f t="shared" ref="D26:F26" si="42">(D30+D22)/2</f>
        <v>2.5500000000000002E-2</v>
      </c>
      <c r="E26" s="36">
        <f t="shared" si="42"/>
        <v>3.0249999999999999E-2</v>
      </c>
      <c r="F26" s="36">
        <f t="shared" si="42"/>
        <v>1.1599999999999999E-2</v>
      </c>
      <c r="G26" s="36">
        <f t="shared" ref="G26" si="43">(G30+G22)/2</f>
        <v>3.1300000000000001E-2</v>
      </c>
      <c r="I26" s="70">
        <f t="shared" si="0"/>
        <v>1.9700000000000002E-2</v>
      </c>
      <c r="J26" s="70">
        <f t="shared" si="1"/>
        <v>-1.575E-2</v>
      </c>
    </row>
    <row r="27" spans="1:10">
      <c r="C27" s="36">
        <f>(C26+C28)/2</f>
        <v>1.5662500000000003E-2</v>
      </c>
      <c r="D27" s="36">
        <f t="shared" ref="D27" si="44">(D26+D28)/2</f>
        <v>2.5600000000000001E-2</v>
      </c>
      <c r="E27" s="36">
        <f t="shared" ref="E27" si="45">(E26+E28)/2</f>
        <v>3.0362500000000001E-2</v>
      </c>
      <c r="F27" s="36">
        <f t="shared" ref="F27:G27" si="46">(F26+F28)/2</f>
        <v>1.1925E-2</v>
      </c>
      <c r="G27" s="36">
        <f t="shared" si="46"/>
        <v>3.1399999999999997E-2</v>
      </c>
      <c r="I27" s="70">
        <f t="shared" si="0"/>
        <v>1.9474999999999999E-2</v>
      </c>
      <c r="J27" s="70">
        <f t="shared" si="1"/>
        <v>-1.5737499999999995E-2</v>
      </c>
    </row>
    <row r="28" spans="1:10">
      <c r="C28" s="36">
        <f>(C26+C30)/2</f>
        <v>1.5775000000000001E-2</v>
      </c>
      <c r="D28" s="36">
        <f t="shared" ref="D28:F28" si="47">(D26+D30)/2</f>
        <v>2.5700000000000001E-2</v>
      </c>
      <c r="E28" s="36">
        <f t="shared" si="47"/>
        <v>3.0475000000000002E-2</v>
      </c>
      <c r="F28" s="36">
        <f t="shared" si="47"/>
        <v>1.225E-2</v>
      </c>
      <c r="G28" s="36">
        <f t="shared" ref="G28" si="48">(G26+G30)/2</f>
        <v>3.15E-2</v>
      </c>
      <c r="I28" s="70">
        <f t="shared" si="0"/>
        <v>1.925E-2</v>
      </c>
      <c r="J28" s="70">
        <f t="shared" si="1"/>
        <v>-1.5724999999999999E-2</v>
      </c>
    </row>
    <row r="29" spans="1:10">
      <c r="C29" s="36">
        <f>(C28+C30)/2</f>
        <v>1.5887499999999999E-2</v>
      </c>
      <c r="D29" s="36">
        <f t="shared" ref="D29" si="49">(D28+D30)/2</f>
        <v>2.58E-2</v>
      </c>
      <c r="E29" s="36">
        <f t="shared" ref="E29" si="50">(E28+E30)/2</f>
        <v>3.0587500000000004E-2</v>
      </c>
      <c r="F29" s="36">
        <f t="shared" ref="F29:G29" si="51">(F28+F30)/2</f>
        <v>1.2574999999999999E-2</v>
      </c>
      <c r="G29" s="36">
        <f t="shared" si="51"/>
        <v>3.1600000000000003E-2</v>
      </c>
      <c r="I29" s="70">
        <f t="shared" si="0"/>
        <v>1.9025000000000004E-2</v>
      </c>
      <c r="J29" s="70">
        <f t="shared" si="1"/>
        <v>-1.5712500000000004E-2</v>
      </c>
    </row>
    <row r="30" spans="1:10">
      <c r="B30" s="650">
        <v>7</v>
      </c>
      <c r="C30" s="647">
        <f>REPORT!F19</f>
        <v>1.6E-2</v>
      </c>
      <c r="D30" s="647">
        <f>REPORT!H19</f>
        <v>2.5899999999999999E-2</v>
      </c>
      <c r="E30" s="647">
        <f>REPORT!I19</f>
        <v>3.0700000000000002E-2</v>
      </c>
      <c r="F30" s="647">
        <v>1.29E-2</v>
      </c>
      <c r="G30" s="647">
        <v>3.1699999999999999E-2</v>
      </c>
      <c r="H30" s="652"/>
      <c r="I30" s="648">
        <f t="shared" si="0"/>
        <v>1.8799999999999997E-2</v>
      </c>
      <c r="J30" s="648">
        <f t="shared" si="1"/>
        <v>-1.5699999999999999E-2</v>
      </c>
    </row>
    <row r="31" spans="1:10">
      <c r="C31" s="36">
        <f>(C30+C32)/2</f>
        <v>1.6056250000000001E-2</v>
      </c>
      <c r="D31" s="36">
        <f t="shared" ref="D31" si="52">(D30+D32)/2</f>
        <v>2.5962499999999999E-2</v>
      </c>
      <c r="E31" s="36">
        <f t="shared" ref="E31" si="53">(E30+E32)/2</f>
        <v>3.075E-2</v>
      </c>
      <c r="F31" s="36">
        <f t="shared" ref="F31:G31" si="54">(F30+F32)/2</f>
        <v>1.2987499999999999E-2</v>
      </c>
      <c r="G31" s="36">
        <f t="shared" si="54"/>
        <v>3.1743750000000001E-2</v>
      </c>
      <c r="I31" s="70">
        <f t="shared" si="0"/>
        <v>1.8756250000000002E-2</v>
      </c>
      <c r="J31" s="70">
        <f t="shared" si="1"/>
        <v>-1.56875E-2</v>
      </c>
    </row>
    <row r="32" spans="1:10">
      <c r="C32" s="36">
        <f>(C33+C30)/2</f>
        <v>1.6112500000000002E-2</v>
      </c>
      <c r="D32" s="36">
        <f t="shared" ref="D32:F32" si="55">(D33+D30)/2</f>
        <v>2.6025E-2</v>
      </c>
      <c r="E32" s="36">
        <f t="shared" si="55"/>
        <v>3.0800000000000001E-2</v>
      </c>
      <c r="F32" s="36">
        <f t="shared" si="55"/>
        <v>1.3075E-2</v>
      </c>
      <c r="G32" s="36">
        <f t="shared" ref="G32" si="56">(G33+G30)/2</f>
        <v>3.1787499999999996E-2</v>
      </c>
      <c r="I32" s="70">
        <f t="shared" si="0"/>
        <v>1.8712499999999996E-2</v>
      </c>
      <c r="J32" s="70">
        <f t="shared" si="1"/>
        <v>-1.5674999999999994E-2</v>
      </c>
    </row>
    <row r="33" spans="1:10">
      <c r="C33" s="36">
        <f>(C30+C36)/2</f>
        <v>1.6225E-2</v>
      </c>
      <c r="D33" s="36">
        <f t="shared" ref="D33:F33" si="57">(D30+D36)/2</f>
        <v>2.615E-2</v>
      </c>
      <c r="E33" s="36">
        <f t="shared" si="57"/>
        <v>3.0900000000000004E-2</v>
      </c>
      <c r="F33" s="36">
        <f t="shared" si="57"/>
        <v>1.3250000000000001E-2</v>
      </c>
      <c r="G33" s="36">
        <f t="shared" ref="G33" si="58">(G30+G36)/2</f>
        <v>3.1875000000000001E-2</v>
      </c>
      <c r="I33" s="70">
        <f t="shared" si="0"/>
        <v>1.8624999999999999E-2</v>
      </c>
      <c r="J33" s="70">
        <f t="shared" si="1"/>
        <v>-1.5650000000000001E-2</v>
      </c>
    </row>
    <row r="34" spans="1:10">
      <c r="A34" s="44">
        <v>8</v>
      </c>
      <c r="C34" s="36">
        <f>(C33+C35)/2</f>
        <v>1.6281249999999997E-2</v>
      </c>
      <c r="D34" s="36">
        <f t="shared" ref="D34" si="59">(D33+D35)/2</f>
        <v>2.62125E-2</v>
      </c>
      <c r="E34" s="36">
        <f t="shared" ref="E34" si="60">(E33+E35)/2</f>
        <v>3.0950000000000005E-2</v>
      </c>
      <c r="F34" s="36">
        <f t="shared" ref="F34:G34" si="61">(F33+F35)/2</f>
        <v>1.3337500000000002E-2</v>
      </c>
      <c r="G34" s="36">
        <f t="shared" si="61"/>
        <v>3.1918749999999996E-2</v>
      </c>
      <c r="I34" s="70">
        <f t="shared" si="0"/>
        <v>1.8581249999999994E-2</v>
      </c>
      <c r="J34" s="70">
        <f t="shared" si="1"/>
        <v>-1.5637499999999999E-2</v>
      </c>
    </row>
    <row r="35" spans="1:10">
      <c r="C35" s="36">
        <f>(C36+C33)/2</f>
        <v>1.6337499999999998E-2</v>
      </c>
      <c r="D35" s="36">
        <f t="shared" ref="D35:F35" si="62">(D36+D33)/2</f>
        <v>2.6275E-2</v>
      </c>
      <c r="E35" s="36">
        <f t="shared" si="62"/>
        <v>3.1000000000000003E-2</v>
      </c>
      <c r="F35" s="36">
        <f t="shared" si="62"/>
        <v>1.3425000000000001E-2</v>
      </c>
      <c r="G35" s="36">
        <f t="shared" ref="G35" si="63">(G36+G33)/2</f>
        <v>3.1962499999999998E-2</v>
      </c>
      <c r="I35" s="70">
        <f t="shared" si="0"/>
        <v>1.8537499999999998E-2</v>
      </c>
      <c r="J35" s="70">
        <f t="shared" si="1"/>
        <v>-1.5625E-2</v>
      </c>
    </row>
    <row r="36" spans="1:10">
      <c r="C36" s="36">
        <f>(C30+C42)/2</f>
        <v>1.6449999999999999E-2</v>
      </c>
      <c r="D36" s="36">
        <f t="shared" ref="D36:F36" si="64">(D30+D42)/2</f>
        <v>2.64E-2</v>
      </c>
      <c r="E36" s="36">
        <f t="shared" si="64"/>
        <v>3.1100000000000003E-2</v>
      </c>
      <c r="F36" s="36">
        <f t="shared" si="64"/>
        <v>1.3600000000000001E-2</v>
      </c>
      <c r="G36" s="36">
        <f t="shared" ref="G36" si="65">(G30+G42)/2</f>
        <v>3.2049999999999995E-2</v>
      </c>
      <c r="I36" s="70">
        <f t="shared" si="0"/>
        <v>1.8449999999999994E-2</v>
      </c>
      <c r="J36" s="70">
        <f t="shared" si="1"/>
        <v>-1.5599999999999996E-2</v>
      </c>
    </row>
    <row r="37" spans="1:10">
      <c r="C37" s="36">
        <f>(C36+C38)/2</f>
        <v>1.650625E-2</v>
      </c>
      <c r="D37" s="36">
        <f t="shared" ref="D37" si="66">(D36+D38)/2</f>
        <v>2.64625E-2</v>
      </c>
      <c r="E37" s="36">
        <f t="shared" ref="E37" si="67">(E36+E38)/2</f>
        <v>3.1150000000000004E-2</v>
      </c>
      <c r="F37" s="36">
        <f t="shared" ref="F37:G37" si="68">(F36+F38)/2</f>
        <v>1.3687500000000002E-2</v>
      </c>
      <c r="G37" s="36">
        <f t="shared" si="68"/>
        <v>3.2093749999999997E-2</v>
      </c>
      <c r="I37" s="70">
        <f t="shared" si="0"/>
        <v>1.8406249999999996E-2</v>
      </c>
      <c r="J37" s="70">
        <f t="shared" si="1"/>
        <v>-1.5587499999999997E-2</v>
      </c>
    </row>
    <row r="38" spans="1:10">
      <c r="A38" s="44">
        <v>9</v>
      </c>
      <c r="C38" s="36">
        <f>(C39+C36)/2</f>
        <v>1.6562500000000001E-2</v>
      </c>
      <c r="D38" s="36">
        <f t="shared" ref="D38:F38" si="69">(D39+D36)/2</f>
        <v>2.6525E-2</v>
      </c>
      <c r="E38" s="36">
        <f t="shared" si="69"/>
        <v>3.1200000000000002E-2</v>
      </c>
      <c r="F38" s="36">
        <f t="shared" si="69"/>
        <v>1.3775000000000001E-2</v>
      </c>
      <c r="G38" s="36">
        <f t="shared" ref="G38" si="70">(G39+G36)/2</f>
        <v>3.2137499999999999E-2</v>
      </c>
      <c r="I38" s="70">
        <f t="shared" si="0"/>
        <v>1.8362499999999997E-2</v>
      </c>
      <c r="J38" s="70">
        <f t="shared" si="1"/>
        <v>-1.5574999999999999E-2</v>
      </c>
    </row>
    <row r="39" spans="1:10">
      <c r="C39" s="36">
        <f>(C36+C42)/2</f>
        <v>1.6674999999999999E-2</v>
      </c>
      <c r="D39" s="36">
        <f t="shared" ref="D39:F39" si="71">(D36+D42)/2</f>
        <v>2.665E-2</v>
      </c>
      <c r="E39" s="36">
        <f t="shared" si="71"/>
        <v>3.1300000000000001E-2</v>
      </c>
      <c r="F39" s="36">
        <f t="shared" si="71"/>
        <v>1.3950000000000001E-2</v>
      </c>
      <c r="G39" s="36">
        <f t="shared" ref="G39" si="72">(G36+G42)/2</f>
        <v>3.2224999999999997E-2</v>
      </c>
      <c r="I39" s="70">
        <f t="shared" si="0"/>
        <v>1.8274999999999996E-2</v>
      </c>
      <c r="J39" s="70">
        <f t="shared" si="1"/>
        <v>-1.5549999999999998E-2</v>
      </c>
    </row>
    <row r="40" spans="1:10">
      <c r="C40" s="36">
        <f>(C41+C39)/2</f>
        <v>1.6731249999999996E-2</v>
      </c>
      <c r="D40" s="36">
        <f t="shared" ref="D40:F40" si="73">(D41+D39)/2</f>
        <v>2.67125E-2</v>
      </c>
      <c r="E40" s="36">
        <f t="shared" si="73"/>
        <v>3.1350000000000003E-2</v>
      </c>
      <c r="F40" s="36">
        <f t="shared" si="73"/>
        <v>1.4037500000000001E-2</v>
      </c>
      <c r="G40" s="36">
        <f t="shared" ref="G40" si="74">(G41+G39)/2</f>
        <v>3.2268749999999999E-2</v>
      </c>
      <c r="I40" s="70">
        <f t="shared" si="0"/>
        <v>1.8231249999999997E-2</v>
      </c>
      <c r="J40" s="70">
        <f t="shared" si="1"/>
        <v>-1.5537500000000003E-2</v>
      </c>
    </row>
    <row r="41" spans="1:10">
      <c r="C41" s="36">
        <f>(C39+C42)/2</f>
        <v>1.6787499999999997E-2</v>
      </c>
      <c r="D41" s="36">
        <f t="shared" ref="D41:F41" si="75">(D39+D42)/2</f>
        <v>2.6775E-2</v>
      </c>
      <c r="E41" s="36">
        <f t="shared" si="75"/>
        <v>3.1399999999999997E-2</v>
      </c>
      <c r="F41" s="36">
        <f t="shared" si="75"/>
        <v>1.4125E-2</v>
      </c>
      <c r="G41" s="36">
        <f t="shared" ref="G41" si="76">(G39+G42)/2</f>
        <v>3.2312499999999994E-2</v>
      </c>
      <c r="I41" s="70">
        <f t="shared" si="0"/>
        <v>1.8187499999999995E-2</v>
      </c>
      <c r="J41" s="70">
        <f t="shared" si="1"/>
        <v>-1.5524999999999997E-2</v>
      </c>
    </row>
    <row r="42" spans="1:10">
      <c r="B42" s="650">
        <v>10</v>
      </c>
      <c r="C42" s="647">
        <f>REPORT!F20</f>
        <v>1.6899999999999998E-2</v>
      </c>
      <c r="D42" s="647">
        <f>REPORT!H20</f>
        <v>2.69E-2</v>
      </c>
      <c r="E42" s="647">
        <f>REPORT!I20</f>
        <v>3.15E-2</v>
      </c>
      <c r="F42" s="647">
        <v>1.43E-2</v>
      </c>
      <c r="G42" s="647">
        <v>3.2399999999999998E-2</v>
      </c>
      <c r="H42" s="652"/>
      <c r="I42" s="648">
        <f t="shared" si="0"/>
        <v>1.8099999999999998E-2</v>
      </c>
      <c r="J42" s="648">
        <f t="shared" si="1"/>
        <v>-1.55E-2</v>
      </c>
    </row>
    <row r="43" spans="1:10">
      <c r="C43" s="36">
        <f>(C42+C44)/2</f>
        <v>1.6937499999999998E-2</v>
      </c>
      <c r="D43" s="36">
        <f>(D42+D44)/2</f>
        <v>2.6925781249999999E-2</v>
      </c>
      <c r="E43" s="36">
        <f>(E42+E44)/2</f>
        <v>3.1518749999999998E-2</v>
      </c>
      <c r="F43" s="36">
        <f>(F42+F44)/2</f>
        <v>1.4358593750000001E-2</v>
      </c>
      <c r="G43" s="36">
        <f>(G42+G44)/2</f>
        <v>3.2414843749999998E-2</v>
      </c>
      <c r="I43" s="70">
        <f t="shared" si="0"/>
        <v>1.8056249999999996E-2</v>
      </c>
      <c r="J43" s="70">
        <f t="shared" si="1"/>
        <v>-1.5477343750000001E-2</v>
      </c>
    </row>
    <row r="44" spans="1:10">
      <c r="C44" s="36">
        <f>(C42+C45)/2</f>
        <v>1.6974999999999997E-2</v>
      </c>
      <c r="D44" s="36">
        <f>(D42+D45)/2</f>
        <v>2.6951562499999998E-2</v>
      </c>
      <c r="E44" s="36">
        <f>(E42+E45)/2</f>
        <v>3.1537499999999996E-2</v>
      </c>
      <c r="F44" s="36">
        <f>(F42+F45)/2</f>
        <v>1.4417187500000001E-2</v>
      </c>
      <c r="G44" s="36">
        <f>(G42+G45)/2</f>
        <v>3.2429687499999998E-2</v>
      </c>
      <c r="I44" s="70">
        <f t="shared" si="0"/>
        <v>1.8012499999999997E-2</v>
      </c>
      <c r="J44" s="70">
        <f t="shared" si="1"/>
        <v>-1.5454687500000001E-2</v>
      </c>
    </row>
    <row r="45" spans="1:10">
      <c r="C45" s="36">
        <f>(C42+C47)/2</f>
        <v>1.7049999999999999E-2</v>
      </c>
      <c r="D45" s="36">
        <f>(D42+D47)/2</f>
        <v>2.7003124999999999E-2</v>
      </c>
      <c r="E45" s="36">
        <f>(E42+E47)/2</f>
        <v>3.1574999999999999E-2</v>
      </c>
      <c r="F45" s="36">
        <f>(F42+F47)/2</f>
        <v>1.4534375E-2</v>
      </c>
      <c r="G45" s="36">
        <f>(G42+G47)/2</f>
        <v>3.2459374999999999E-2</v>
      </c>
      <c r="I45" s="70">
        <f t="shared" si="0"/>
        <v>1.7924999999999996E-2</v>
      </c>
      <c r="J45" s="70">
        <f t="shared" si="1"/>
        <v>-1.5409374999999999E-2</v>
      </c>
    </row>
    <row r="46" spans="1:10">
      <c r="A46" s="44">
        <v>11</v>
      </c>
      <c r="C46" s="36">
        <f>(C47+C45)/2</f>
        <v>1.7125000000000001E-2</v>
      </c>
      <c r="D46" s="36">
        <f>(D47+D45)/2</f>
        <v>2.7054687500000001E-2</v>
      </c>
      <c r="E46" s="36">
        <f>(E47+E45)/2</f>
        <v>3.1612500000000002E-2</v>
      </c>
      <c r="F46" s="36">
        <f>(F47+F45)/2</f>
        <v>1.46515625E-2</v>
      </c>
      <c r="G46" s="36">
        <f>(G47+G45)/2</f>
        <v>3.2489062499999999E-2</v>
      </c>
      <c r="I46" s="70">
        <f t="shared" si="0"/>
        <v>1.7837499999999999E-2</v>
      </c>
      <c r="J46" s="70">
        <f t="shared" si="1"/>
        <v>-1.5364062499999998E-2</v>
      </c>
    </row>
    <row r="47" spans="1:10">
      <c r="C47" s="36">
        <f>(C42+C52)/2</f>
        <v>1.72E-2</v>
      </c>
      <c r="D47" s="36">
        <f>(D42+D52)/2</f>
        <v>2.7106249999999998E-2</v>
      </c>
      <c r="E47" s="36">
        <f>(E42+E52)/2</f>
        <v>3.1649999999999998E-2</v>
      </c>
      <c r="F47" s="36">
        <f>(F42+F52)/2</f>
        <v>1.4768750000000001E-2</v>
      </c>
      <c r="G47" s="36">
        <f>(G42+G52)/2</f>
        <v>3.2518749999999999E-2</v>
      </c>
      <c r="I47" s="70">
        <f t="shared" si="0"/>
        <v>1.7749999999999998E-2</v>
      </c>
      <c r="J47" s="70">
        <f t="shared" si="1"/>
        <v>-1.5318749999999999E-2</v>
      </c>
    </row>
    <row r="48" spans="1:10">
      <c r="C48" s="36">
        <f>(C49+C47)/2</f>
        <v>1.7237499999999999E-2</v>
      </c>
      <c r="D48" s="36">
        <f>(D49+D47)/2</f>
        <v>2.7132031250000001E-2</v>
      </c>
      <c r="E48" s="36">
        <f>(E49+E47)/2</f>
        <v>3.1668749999999996E-2</v>
      </c>
      <c r="F48" s="36">
        <f>(F49+F47)/2</f>
        <v>1.4827343750000001E-2</v>
      </c>
      <c r="G48" s="36">
        <f>(G49+G47)/2</f>
        <v>3.2533593749999999E-2</v>
      </c>
      <c r="I48" s="70">
        <f t="shared" si="0"/>
        <v>1.770625E-2</v>
      </c>
      <c r="J48" s="70">
        <f t="shared" si="1"/>
        <v>-1.529609375E-2</v>
      </c>
    </row>
    <row r="49" spans="1:10">
      <c r="C49" s="36">
        <f>(C50+C47)/2</f>
        <v>1.7274999999999999E-2</v>
      </c>
      <c r="D49" s="36">
        <f>(D50+D47)/2</f>
        <v>2.71578125E-2</v>
      </c>
      <c r="E49" s="36">
        <f>(E50+E47)/2</f>
        <v>3.16875E-2</v>
      </c>
      <c r="F49" s="36">
        <f>(F50+F47)/2</f>
        <v>1.4885937500000002E-2</v>
      </c>
      <c r="G49" s="36">
        <f>(G50+G47)/2</f>
        <v>3.2548437499999999E-2</v>
      </c>
      <c r="I49" s="70">
        <f t="shared" si="0"/>
        <v>1.7662499999999998E-2</v>
      </c>
      <c r="J49" s="70">
        <f t="shared" si="1"/>
        <v>-1.5273437500000001E-2</v>
      </c>
    </row>
    <row r="50" spans="1:10">
      <c r="A50" s="44">
        <v>12</v>
      </c>
      <c r="C50" s="36">
        <f>(C47+C52)/2</f>
        <v>1.7349999999999997E-2</v>
      </c>
      <c r="D50" s="36">
        <f>(D47+D52)/2</f>
        <v>2.7209375000000001E-2</v>
      </c>
      <c r="E50" s="36">
        <f>(E47+E52)/2</f>
        <v>3.1725000000000003E-2</v>
      </c>
      <c r="F50" s="36">
        <f>(F47+F52)/2</f>
        <v>1.5003125000000001E-2</v>
      </c>
      <c r="G50" s="36">
        <f>(G47+G52)/2</f>
        <v>3.2578124999999999E-2</v>
      </c>
      <c r="I50" s="70">
        <f t="shared" si="0"/>
        <v>1.7575E-2</v>
      </c>
      <c r="J50" s="70">
        <f t="shared" si="1"/>
        <v>-1.5228125000000002E-2</v>
      </c>
    </row>
    <row r="51" spans="1:10">
      <c r="C51" s="36">
        <f>(C52+C50)/2</f>
        <v>1.7424999999999996E-2</v>
      </c>
      <c r="D51" s="36">
        <f>(D52+D50)/2</f>
        <v>2.7260937499999999E-2</v>
      </c>
      <c r="E51" s="36">
        <f>(E52+E50)/2</f>
        <v>3.1762499999999999E-2</v>
      </c>
      <c r="F51" s="36">
        <f>(F52+F50)/2</f>
        <v>1.51203125E-2</v>
      </c>
      <c r="G51" s="36">
        <f>(G52+G50)/2</f>
        <v>3.26078125E-2</v>
      </c>
      <c r="I51" s="70">
        <f t="shared" si="0"/>
        <v>1.74875E-2</v>
      </c>
      <c r="J51" s="70">
        <f t="shared" si="1"/>
        <v>-1.5182812500000004E-2</v>
      </c>
    </row>
    <row r="52" spans="1:10">
      <c r="C52" s="36">
        <f>(C42+C62)/2</f>
        <v>1.7499999999999998E-2</v>
      </c>
      <c r="D52" s="36">
        <f>(D42+D62)/2</f>
        <v>2.73125E-2</v>
      </c>
      <c r="E52" s="36">
        <f>(E42+E62)/2</f>
        <v>3.1800000000000002E-2</v>
      </c>
      <c r="F52" s="36">
        <f>(F42+F62)/2</f>
        <v>1.5237500000000001E-2</v>
      </c>
      <c r="G52" s="36">
        <f>(G42+G62)/2</f>
        <v>3.26375E-2</v>
      </c>
      <c r="I52" s="70">
        <f t="shared" si="0"/>
        <v>1.7399999999999999E-2</v>
      </c>
      <c r="J52" s="70">
        <f t="shared" si="1"/>
        <v>-1.5137500000000002E-2</v>
      </c>
    </row>
    <row r="53" spans="1:10">
      <c r="C53" s="36">
        <f>(C52+C54)/2</f>
        <v>1.7537499999999998E-2</v>
      </c>
      <c r="D53" s="36">
        <f>(D52+D54)/2</f>
        <v>2.7338281249999999E-2</v>
      </c>
      <c r="E53" s="36">
        <f>(E52+E54)/2</f>
        <v>3.1818750000000007E-2</v>
      </c>
      <c r="F53" s="36">
        <f>(F52+F54)/2</f>
        <v>1.5296093750000002E-2</v>
      </c>
      <c r="G53" s="36">
        <f>(G52+G54)/2</f>
        <v>3.265234375E-2</v>
      </c>
      <c r="I53" s="70">
        <f t="shared" si="0"/>
        <v>1.7356249999999997E-2</v>
      </c>
      <c r="J53" s="70">
        <f t="shared" si="1"/>
        <v>-1.5114843750000002E-2</v>
      </c>
    </row>
    <row r="54" spans="1:10">
      <c r="A54" s="44">
        <v>13</v>
      </c>
      <c r="C54" s="36">
        <f>(C52+C55)/2</f>
        <v>1.7575E-2</v>
      </c>
      <c r="D54" s="36">
        <f>(D52+D55)/2</f>
        <v>2.7364062500000001E-2</v>
      </c>
      <c r="E54" s="36">
        <f>(E52+E55)/2</f>
        <v>3.1837500000000005E-2</v>
      </c>
      <c r="F54" s="36">
        <f>(F52+F55)/2</f>
        <v>1.5354687500000002E-2</v>
      </c>
      <c r="G54" s="36">
        <f>(G52+G55)/2</f>
        <v>3.26671875E-2</v>
      </c>
      <c r="I54" s="70">
        <f t="shared" si="0"/>
        <v>1.7312499999999998E-2</v>
      </c>
      <c r="J54" s="70">
        <f t="shared" si="1"/>
        <v>-1.50921875E-2</v>
      </c>
    </row>
    <row r="55" spans="1:10">
      <c r="C55" s="36">
        <f>(C52+C57)/2</f>
        <v>1.7649999999999999E-2</v>
      </c>
      <c r="D55" s="36">
        <f>(D52+D57)/2</f>
        <v>2.7415624999999999E-2</v>
      </c>
      <c r="E55" s="36">
        <f>(E52+E57)/2</f>
        <v>3.1875000000000001E-2</v>
      </c>
      <c r="F55" s="36">
        <f>(F52+F57)/2</f>
        <v>1.5471875000000001E-2</v>
      </c>
      <c r="G55" s="36">
        <f>(G52+G57)/2</f>
        <v>3.2696875E-2</v>
      </c>
      <c r="I55" s="70">
        <f t="shared" si="0"/>
        <v>1.7224999999999997E-2</v>
      </c>
      <c r="J55" s="70">
        <f t="shared" si="1"/>
        <v>-1.5046875000000001E-2</v>
      </c>
    </row>
    <row r="56" spans="1:10">
      <c r="C56" s="36">
        <f>(C57+C55)/2</f>
        <v>1.7724999999999998E-2</v>
      </c>
      <c r="D56" s="36">
        <f>(D57+D55)/2</f>
        <v>2.74671875E-2</v>
      </c>
      <c r="E56" s="36">
        <f>(E57+E55)/2</f>
        <v>3.1912500000000003E-2</v>
      </c>
      <c r="F56" s="36">
        <f>(F57+F55)/2</f>
        <v>1.55890625E-2</v>
      </c>
      <c r="G56" s="36">
        <f>(G57+G55)/2</f>
        <v>3.27265625E-2</v>
      </c>
      <c r="I56" s="70">
        <f t="shared" si="0"/>
        <v>1.71375E-2</v>
      </c>
      <c r="J56" s="70">
        <f t="shared" si="1"/>
        <v>-1.5001562500000003E-2</v>
      </c>
    </row>
    <row r="57" spans="1:10">
      <c r="C57" s="36">
        <f>(C52+C62)/2</f>
        <v>1.7799999999999996E-2</v>
      </c>
      <c r="D57" s="36">
        <f>(D52+D62)/2</f>
        <v>2.7518750000000002E-2</v>
      </c>
      <c r="E57" s="36">
        <f>(E52+E62)/2</f>
        <v>3.1950000000000006E-2</v>
      </c>
      <c r="F57" s="36">
        <f>(F52+F62)/2</f>
        <v>1.5706250000000001E-2</v>
      </c>
      <c r="G57" s="36">
        <f>(G52+G62)/2</f>
        <v>3.2756250000000001E-2</v>
      </c>
      <c r="I57" s="70">
        <f t="shared" si="0"/>
        <v>1.7049999999999999E-2</v>
      </c>
      <c r="J57" s="70">
        <f t="shared" si="1"/>
        <v>-1.4956250000000004E-2</v>
      </c>
    </row>
    <row r="58" spans="1:10">
      <c r="A58" s="44">
        <v>14</v>
      </c>
      <c r="C58" s="36">
        <f>(C59+C57)/2</f>
        <v>1.7837499999999996E-2</v>
      </c>
      <c r="D58" s="36">
        <f>(D59+D57)/2</f>
        <v>2.754453125E-2</v>
      </c>
      <c r="E58" s="36">
        <f>(E59+E57)/2</f>
        <v>3.1968750000000004E-2</v>
      </c>
      <c r="F58" s="36">
        <f>(F59+F57)/2</f>
        <v>1.576484375E-2</v>
      </c>
      <c r="G58" s="36">
        <f>(G59+G57)/2</f>
        <v>3.2771093750000001E-2</v>
      </c>
      <c r="I58" s="70">
        <f t="shared" si="0"/>
        <v>1.7006250000000001E-2</v>
      </c>
      <c r="J58" s="70">
        <f t="shared" si="1"/>
        <v>-1.4933593750000005E-2</v>
      </c>
    </row>
    <row r="59" spans="1:10">
      <c r="C59" s="36">
        <f>(C60+C57)/2</f>
        <v>1.7874999999999995E-2</v>
      </c>
      <c r="D59" s="36">
        <f>(D60+D57)/2</f>
        <v>2.7570312499999999E-2</v>
      </c>
      <c r="E59" s="36">
        <f>(E60+E57)/2</f>
        <v>3.1987500000000002E-2</v>
      </c>
      <c r="F59" s="36">
        <f>(F60+F57)/2</f>
        <v>1.5823437500000002E-2</v>
      </c>
      <c r="G59" s="36">
        <f>(G60+G57)/2</f>
        <v>3.2785937500000001E-2</v>
      </c>
      <c r="I59" s="70">
        <f t="shared" si="0"/>
        <v>1.6962499999999998E-2</v>
      </c>
      <c r="J59" s="70">
        <f t="shared" si="1"/>
        <v>-1.4910937500000006E-2</v>
      </c>
    </row>
    <row r="60" spans="1:10">
      <c r="C60" s="36">
        <f>(C62+C57)/2</f>
        <v>1.7949999999999997E-2</v>
      </c>
      <c r="D60" s="36">
        <f>(D62+D57)/2</f>
        <v>2.7621875000000001E-2</v>
      </c>
      <c r="E60" s="36">
        <f>(E62+E57)/2</f>
        <v>3.2025000000000005E-2</v>
      </c>
      <c r="F60" s="36">
        <f>(F62+F57)/2</f>
        <v>1.5940625E-2</v>
      </c>
      <c r="G60" s="36">
        <f>(G62+G57)/2</f>
        <v>3.2815625000000001E-2</v>
      </c>
      <c r="I60" s="70">
        <f t="shared" si="0"/>
        <v>1.6875000000000001E-2</v>
      </c>
      <c r="J60" s="70">
        <f t="shared" si="1"/>
        <v>-1.4865625000000004E-2</v>
      </c>
    </row>
    <row r="61" spans="1:10">
      <c r="C61" s="36">
        <f>(C62+C60)/2</f>
        <v>1.8024999999999999E-2</v>
      </c>
      <c r="D61" s="36">
        <f>(D62+D60)/2</f>
        <v>2.7673437500000002E-2</v>
      </c>
      <c r="E61" s="36">
        <f>(E62+E60)/2</f>
        <v>3.2062500000000008E-2</v>
      </c>
      <c r="F61" s="36">
        <f>(F62+F60)/2</f>
        <v>1.6057812500000001E-2</v>
      </c>
      <c r="G61" s="36">
        <f>(G62+G60)/2</f>
        <v>3.2845312500000001E-2</v>
      </c>
      <c r="I61" s="70">
        <f t="shared" si="0"/>
        <v>1.67875E-2</v>
      </c>
      <c r="J61" s="70">
        <f t="shared" si="1"/>
        <v>-1.4820312500000002E-2</v>
      </c>
    </row>
    <row r="62" spans="1:10">
      <c r="A62" s="44">
        <v>15</v>
      </c>
      <c r="C62" s="36">
        <f>(C82+C42)/2</f>
        <v>1.8099999999999998E-2</v>
      </c>
      <c r="D62" s="36">
        <f>(D82+D42)/2</f>
        <v>2.7725E-2</v>
      </c>
      <c r="E62" s="36">
        <f>(E82+E42)/2</f>
        <v>3.2100000000000004E-2</v>
      </c>
      <c r="F62" s="36">
        <f>(F82+F42)/2</f>
        <v>1.6175000000000002E-2</v>
      </c>
      <c r="G62" s="36">
        <f>(G82+G42)/2</f>
        <v>3.2875000000000001E-2</v>
      </c>
      <c r="I62" s="70">
        <f t="shared" si="0"/>
        <v>1.67E-2</v>
      </c>
      <c r="J62" s="70">
        <f t="shared" si="1"/>
        <v>-1.4775000000000003E-2</v>
      </c>
    </row>
    <row r="63" spans="1:10">
      <c r="C63" s="36">
        <f>(C64+C62)/2</f>
        <v>1.8137499999999997E-2</v>
      </c>
      <c r="D63" s="36">
        <f>(D64+D62)/2</f>
        <v>2.7750781249999999E-2</v>
      </c>
      <c r="E63" s="36">
        <f>(E64+E62)/2</f>
        <v>3.2118750000000001E-2</v>
      </c>
      <c r="F63" s="36">
        <f>(F64+F62)/2</f>
        <v>1.6233593750000004E-2</v>
      </c>
      <c r="G63" s="36">
        <f>(G64+G62)/2</f>
        <v>3.2889843750000002E-2</v>
      </c>
      <c r="I63" s="70">
        <f t="shared" si="0"/>
        <v>1.6656249999999997E-2</v>
      </c>
      <c r="J63" s="70">
        <f t="shared" si="1"/>
        <v>-1.4752343750000004E-2</v>
      </c>
    </row>
    <row r="64" spans="1:10">
      <c r="C64" s="36">
        <f>(C65+C62)/2</f>
        <v>1.8174999999999997E-2</v>
      </c>
      <c r="D64" s="36">
        <f>(D65+D62)/2</f>
        <v>2.7776562499999997E-2</v>
      </c>
      <c r="E64" s="36">
        <f>(E65+E62)/2</f>
        <v>3.2137499999999999E-2</v>
      </c>
      <c r="F64" s="36">
        <f>(F65+F62)/2</f>
        <v>1.6292187500000003E-2</v>
      </c>
      <c r="G64" s="36">
        <f>(G65+G62)/2</f>
        <v>3.2904687500000002E-2</v>
      </c>
      <c r="I64" s="70">
        <f t="shared" si="0"/>
        <v>1.6612499999999999E-2</v>
      </c>
      <c r="J64" s="70">
        <f t="shared" si="1"/>
        <v>-1.4729687500000005E-2</v>
      </c>
    </row>
    <row r="65" spans="1:10">
      <c r="C65" s="36">
        <f>(C67+C62)/2</f>
        <v>1.8249999999999999E-2</v>
      </c>
      <c r="D65" s="36">
        <f>(D67+D62)/2</f>
        <v>2.7828124999999999E-2</v>
      </c>
      <c r="E65" s="36">
        <f>(E67+E62)/2</f>
        <v>3.2175000000000002E-2</v>
      </c>
      <c r="F65" s="36">
        <f>(F67+F62)/2</f>
        <v>1.6409375000000004E-2</v>
      </c>
      <c r="G65" s="36">
        <f>(G67+G62)/2</f>
        <v>3.2934375000000002E-2</v>
      </c>
      <c r="I65" s="70">
        <f t="shared" si="0"/>
        <v>1.6524999999999998E-2</v>
      </c>
      <c r="J65" s="70">
        <f t="shared" si="1"/>
        <v>-1.4684375000000003E-2</v>
      </c>
    </row>
    <row r="66" spans="1:10">
      <c r="A66" s="44">
        <v>16</v>
      </c>
      <c r="C66" s="36">
        <f>(C67+C65)/2</f>
        <v>1.8325000000000001E-2</v>
      </c>
      <c r="D66" s="36">
        <f>(D67+D65)/2</f>
        <v>2.78796875E-2</v>
      </c>
      <c r="E66" s="36">
        <f>(E67+E65)/2</f>
        <v>3.2212500000000005E-2</v>
      </c>
      <c r="F66" s="36">
        <f>(F67+F65)/2</f>
        <v>1.6526562500000001E-2</v>
      </c>
      <c r="G66" s="36">
        <f>(G67+G65)/2</f>
        <v>3.2964062500000002E-2</v>
      </c>
      <c r="I66" s="70">
        <f t="shared" si="0"/>
        <v>1.6437500000000001E-2</v>
      </c>
      <c r="J66" s="70">
        <f t="shared" si="1"/>
        <v>-1.4639062500000001E-2</v>
      </c>
    </row>
    <row r="67" spans="1:10">
      <c r="C67" s="36">
        <f>(C62+C72)/2</f>
        <v>1.84E-2</v>
      </c>
      <c r="D67" s="36">
        <f>(D62+D72)/2</f>
        <v>2.7931249999999998E-2</v>
      </c>
      <c r="E67" s="36">
        <f>(E62+E72)/2</f>
        <v>3.2250000000000001E-2</v>
      </c>
      <c r="F67" s="36">
        <f>(F62+F72)/2</f>
        <v>1.6643750000000002E-2</v>
      </c>
      <c r="G67" s="36">
        <f>(G62+G72)/2</f>
        <v>3.2993750000000002E-2</v>
      </c>
      <c r="I67" s="70">
        <f t="shared" ref="I67:I122" si="77">G67-F67</f>
        <v>1.635E-2</v>
      </c>
      <c r="J67" s="70">
        <f t="shared" ref="J67:J122" si="78">C67-G67</f>
        <v>-1.4593750000000003E-2</v>
      </c>
    </row>
    <row r="68" spans="1:10">
      <c r="C68" s="36">
        <f>(C69+C67)/2</f>
        <v>1.8437499999999999E-2</v>
      </c>
      <c r="D68" s="36">
        <f>(D69+D67)/2</f>
        <v>2.795703125E-2</v>
      </c>
      <c r="E68" s="36">
        <f>(E69+E67)/2</f>
        <v>3.2268749999999999E-2</v>
      </c>
      <c r="F68" s="36">
        <f>(F69+F67)/2</f>
        <v>1.6702343750000001E-2</v>
      </c>
      <c r="G68" s="36">
        <f>(G69+G67)/2</f>
        <v>3.3008593750000002E-2</v>
      </c>
      <c r="I68" s="70">
        <f t="shared" si="77"/>
        <v>1.6306250000000001E-2</v>
      </c>
      <c r="J68" s="70">
        <f t="shared" si="78"/>
        <v>-1.4571093750000003E-2</v>
      </c>
    </row>
    <row r="69" spans="1:10">
      <c r="C69" s="36">
        <f>(C70+C67)/2</f>
        <v>1.8474999999999998E-2</v>
      </c>
      <c r="D69" s="36">
        <f>(D70+D67)/2</f>
        <v>2.7982812499999999E-2</v>
      </c>
      <c r="E69" s="36">
        <f>(E70+E67)/2</f>
        <v>3.2287499999999997E-2</v>
      </c>
      <c r="F69" s="36">
        <f>(F70+F67)/2</f>
        <v>1.6760937500000003E-2</v>
      </c>
      <c r="G69" s="36">
        <f>(G70+G67)/2</f>
        <v>3.3023437500000002E-2</v>
      </c>
      <c r="I69" s="70">
        <f t="shared" si="77"/>
        <v>1.6262499999999999E-2</v>
      </c>
      <c r="J69" s="70">
        <f t="shared" si="78"/>
        <v>-1.4548437500000004E-2</v>
      </c>
    </row>
    <row r="70" spans="1:10">
      <c r="A70" s="44">
        <v>17</v>
      </c>
      <c r="C70" s="36">
        <f>(C72+C67)/2</f>
        <v>1.8549999999999997E-2</v>
      </c>
      <c r="D70" s="36">
        <f>(D72+D67)/2</f>
        <v>2.8034375E-2</v>
      </c>
      <c r="E70" s="36">
        <f>(E72+E67)/2</f>
        <v>3.2325E-2</v>
      </c>
      <c r="F70" s="36">
        <f>(F72+F67)/2</f>
        <v>1.6878125000000001E-2</v>
      </c>
      <c r="G70" s="36">
        <f>(G72+G67)/2</f>
        <v>3.3053125000000003E-2</v>
      </c>
      <c r="I70" s="70">
        <f t="shared" si="77"/>
        <v>1.6175000000000002E-2</v>
      </c>
      <c r="J70" s="70">
        <f t="shared" si="78"/>
        <v>-1.4503125000000006E-2</v>
      </c>
    </row>
    <row r="71" spans="1:10">
      <c r="C71" s="36">
        <f>(C72+C70)/2</f>
        <v>1.8624999999999996E-2</v>
      </c>
      <c r="D71" s="36">
        <f>(D72+D70)/2</f>
        <v>2.8085937499999998E-2</v>
      </c>
      <c r="E71" s="36">
        <f>(E72+E70)/2</f>
        <v>3.2362500000000002E-2</v>
      </c>
      <c r="F71" s="36">
        <f>(F72+F70)/2</f>
        <v>1.6995312500000002E-2</v>
      </c>
      <c r="G71" s="36">
        <f>(G72+G70)/2</f>
        <v>3.3082812500000003E-2</v>
      </c>
      <c r="I71" s="70">
        <f t="shared" si="77"/>
        <v>1.6087500000000001E-2</v>
      </c>
      <c r="J71" s="70">
        <f t="shared" si="78"/>
        <v>-1.4457812500000007E-2</v>
      </c>
    </row>
    <row r="72" spans="1:10">
      <c r="C72" s="36">
        <f>(C62+C82)/2</f>
        <v>1.8699999999999998E-2</v>
      </c>
      <c r="D72" s="36">
        <f>(D62+D82)/2</f>
        <v>2.8137499999999999E-2</v>
      </c>
      <c r="E72" s="36">
        <f>(E62+E82)/2</f>
        <v>3.2399999999999998E-2</v>
      </c>
      <c r="F72" s="36">
        <f>(F62+F82)/2</f>
        <v>1.7112500000000003E-2</v>
      </c>
      <c r="G72" s="36">
        <f>(G62+G82)/2</f>
        <v>3.3112500000000003E-2</v>
      </c>
      <c r="I72" s="70">
        <f t="shared" si="77"/>
        <v>1.6E-2</v>
      </c>
      <c r="J72" s="70">
        <f t="shared" si="78"/>
        <v>-1.4412500000000005E-2</v>
      </c>
    </row>
    <row r="73" spans="1:10">
      <c r="C73" s="36">
        <f>(C74+C72)/2</f>
        <v>1.8737499999999997E-2</v>
      </c>
      <c r="D73" s="36">
        <f>(D74+D72)/2</f>
        <v>2.8163281249999998E-2</v>
      </c>
      <c r="E73" s="36">
        <f>(E74+E72)/2</f>
        <v>3.2418749999999996E-2</v>
      </c>
      <c r="F73" s="36">
        <f>(F74+F72)/2</f>
        <v>1.7171093750000001E-2</v>
      </c>
      <c r="G73" s="36">
        <f>(G74+G72)/2</f>
        <v>3.3127343750000003E-2</v>
      </c>
      <c r="I73" s="70">
        <f t="shared" si="77"/>
        <v>1.5956250000000002E-2</v>
      </c>
      <c r="J73" s="70">
        <f t="shared" si="78"/>
        <v>-1.4389843750000006E-2</v>
      </c>
    </row>
    <row r="74" spans="1:10">
      <c r="A74" s="44">
        <v>18</v>
      </c>
      <c r="C74" s="36">
        <f>(C75+C72)/2</f>
        <v>1.8775E-2</v>
      </c>
      <c r="D74" s="36">
        <f>(D75+D72)/2</f>
        <v>2.8189062500000001E-2</v>
      </c>
      <c r="E74" s="36">
        <f>(E75+E72)/2</f>
        <v>3.2437499999999994E-2</v>
      </c>
      <c r="F74" s="36">
        <f>(F75+F72)/2</f>
        <v>1.72296875E-2</v>
      </c>
      <c r="G74" s="36">
        <f>(G75+G72)/2</f>
        <v>3.3142187500000003E-2</v>
      </c>
      <c r="I74" s="70">
        <f t="shared" si="77"/>
        <v>1.5912500000000003E-2</v>
      </c>
      <c r="J74" s="70">
        <f t="shared" si="78"/>
        <v>-1.4367187500000003E-2</v>
      </c>
    </row>
    <row r="75" spans="1:10">
      <c r="C75" s="36">
        <f>(C77+C72)/2</f>
        <v>1.8849999999999999E-2</v>
      </c>
      <c r="D75" s="36">
        <f>(D77+D72)/2</f>
        <v>2.8240624999999998E-2</v>
      </c>
      <c r="E75" s="36">
        <f>(E77+E72)/2</f>
        <v>3.2474999999999997E-2</v>
      </c>
      <c r="F75" s="36">
        <f>(F77+F72)/2</f>
        <v>1.7346875000000001E-2</v>
      </c>
      <c r="G75" s="36">
        <f>(G77+G72)/2</f>
        <v>3.3171875000000003E-2</v>
      </c>
      <c r="I75" s="70">
        <f t="shared" si="77"/>
        <v>1.5825000000000002E-2</v>
      </c>
      <c r="J75" s="70">
        <f t="shared" si="78"/>
        <v>-1.4321875000000005E-2</v>
      </c>
    </row>
    <row r="76" spans="1:10">
      <c r="C76" s="36">
        <f>(C75+C77)/2</f>
        <v>1.8924999999999997E-2</v>
      </c>
      <c r="D76" s="36">
        <f>(D75+D77)/2</f>
        <v>2.82921875E-2</v>
      </c>
      <c r="E76" s="36">
        <f>(E75+E77)/2</f>
        <v>3.25125E-2</v>
      </c>
      <c r="F76" s="36">
        <f>(F75+F77)/2</f>
        <v>1.7464062500000002E-2</v>
      </c>
      <c r="G76" s="36">
        <f>(G75+G77)/2</f>
        <v>3.3201562500000004E-2</v>
      </c>
      <c r="I76" s="70">
        <f t="shared" si="77"/>
        <v>1.5737500000000001E-2</v>
      </c>
      <c r="J76" s="70">
        <f t="shared" si="78"/>
        <v>-1.4276562500000006E-2</v>
      </c>
    </row>
    <row r="77" spans="1:10">
      <c r="C77" s="36">
        <f>(C82+C72)/2</f>
        <v>1.8999999999999996E-2</v>
      </c>
      <c r="D77" s="36">
        <f>(D82+D72)/2</f>
        <v>2.8343750000000001E-2</v>
      </c>
      <c r="E77" s="36">
        <f>(E82+E72)/2</f>
        <v>3.2549999999999996E-2</v>
      </c>
      <c r="F77" s="36">
        <f>(F82+F72)/2</f>
        <v>1.758125E-2</v>
      </c>
      <c r="G77" s="36">
        <f>(G82+G72)/2</f>
        <v>3.3231250000000004E-2</v>
      </c>
      <c r="I77" s="70">
        <f t="shared" si="77"/>
        <v>1.5650000000000004E-2</v>
      </c>
      <c r="J77" s="70">
        <f t="shared" si="78"/>
        <v>-1.4231250000000008E-2</v>
      </c>
    </row>
    <row r="78" spans="1:10">
      <c r="A78" s="44">
        <v>19</v>
      </c>
      <c r="C78" s="36">
        <f>(C77+C79)/2</f>
        <v>1.9037499999999995E-2</v>
      </c>
      <c r="D78" s="36">
        <f>(D77+D79)/2</f>
        <v>2.836953125E-2</v>
      </c>
      <c r="E78" s="36">
        <f>(E77+E79)/2</f>
        <v>3.2568749999999994E-2</v>
      </c>
      <c r="F78" s="36">
        <f>(F77+F79)/2</f>
        <v>1.7639843750000002E-2</v>
      </c>
      <c r="G78" s="36">
        <f>(G77+G79)/2</f>
        <v>3.3246093750000004E-2</v>
      </c>
      <c r="I78" s="70">
        <f t="shared" si="77"/>
        <v>1.5606250000000002E-2</v>
      </c>
      <c r="J78" s="70">
        <f t="shared" si="78"/>
        <v>-1.4208593750000009E-2</v>
      </c>
    </row>
    <row r="79" spans="1:10">
      <c r="C79" s="36">
        <f>(C80+C77)/2</f>
        <v>1.9074999999999995E-2</v>
      </c>
      <c r="D79" s="36">
        <f>(D80+D77)/2</f>
        <v>2.8395312499999999E-2</v>
      </c>
      <c r="E79" s="36">
        <f>(E80+E77)/2</f>
        <v>3.2587499999999998E-2</v>
      </c>
      <c r="F79" s="36">
        <f>(F80+F77)/2</f>
        <v>1.7698437500000001E-2</v>
      </c>
      <c r="G79" s="36">
        <f>(G80+G77)/2</f>
        <v>3.3260937500000004E-2</v>
      </c>
      <c r="I79" s="70">
        <f t="shared" si="77"/>
        <v>1.5562500000000003E-2</v>
      </c>
      <c r="J79" s="70">
        <f t="shared" si="78"/>
        <v>-1.4185937500000009E-2</v>
      </c>
    </row>
    <row r="80" spans="1:10">
      <c r="C80" s="36">
        <f>(C82+C77)/2</f>
        <v>1.9149999999999997E-2</v>
      </c>
      <c r="D80" s="36">
        <f>(D82+D77)/2</f>
        <v>2.8446875E-2</v>
      </c>
      <c r="E80" s="36">
        <f>(E82+E77)/2</f>
        <v>3.2625000000000001E-2</v>
      </c>
      <c r="F80" s="36">
        <f>(F82+F77)/2</f>
        <v>1.7815625000000002E-2</v>
      </c>
      <c r="G80" s="36">
        <f>(G82+G77)/2</f>
        <v>3.3290625000000004E-2</v>
      </c>
      <c r="I80" s="70">
        <f t="shared" si="77"/>
        <v>1.5475000000000003E-2</v>
      </c>
      <c r="J80" s="70">
        <f t="shared" si="78"/>
        <v>-1.4140625000000007E-2</v>
      </c>
    </row>
    <row r="81" spans="1:10">
      <c r="C81" s="36">
        <f>(C82+C80)/2</f>
        <v>1.9224999999999999E-2</v>
      </c>
      <c r="D81" s="36">
        <f>(D82+D80)/2</f>
        <v>2.8498437500000001E-2</v>
      </c>
      <c r="E81" s="36">
        <f>(E82+E80)/2</f>
        <v>3.2662499999999997E-2</v>
      </c>
      <c r="F81" s="36">
        <f>(F82+F80)/2</f>
        <v>1.7932812499999999E-2</v>
      </c>
      <c r="G81" s="36">
        <f>(G82+G80)/2</f>
        <v>3.3320312500000004E-2</v>
      </c>
      <c r="I81" s="70">
        <f t="shared" si="77"/>
        <v>1.5387500000000005E-2</v>
      </c>
      <c r="J81" s="70">
        <f t="shared" si="78"/>
        <v>-1.4095312500000005E-2</v>
      </c>
    </row>
    <row r="82" spans="1:10">
      <c r="A82" s="44">
        <v>20</v>
      </c>
      <c r="C82" s="36">
        <f>(C42+C122)/2</f>
        <v>1.9299999999999998E-2</v>
      </c>
      <c r="D82" s="36">
        <f>(D42+D122)/2</f>
        <v>2.8549999999999999E-2</v>
      </c>
      <c r="E82" s="36">
        <f>(E42+E122)/2</f>
        <v>3.27E-2</v>
      </c>
      <c r="F82" s="36">
        <f>(F42+F122)/2</f>
        <v>1.805E-2</v>
      </c>
      <c r="G82" s="36">
        <f>(G42+G122)/2</f>
        <v>3.3349999999999998E-2</v>
      </c>
      <c r="I82" s="70">
        <f t="shared" si="77"/>
        <v>1.5299999999999998E-2</v>
      </c>
      <c r="J82" s="70">
        <f t="shared" si="78"/>
        <v>-1.405E-2</v>
      </c>
    </row>
    <row r="83" spans="1:10">
      <c r="C83" s="36">
        <f>(C84+C82)/2</f>
        <v>1.9337499999999997E-2</v>
      </c>
      <c r="D83" s="36">
        <f>(D84+D82)/2</f>
        <v>2.8575781249999998E-2</v>
      </c>
      <c r="E83" s="36">
        <f>(E84+E82)/2</f>
        <v>3.2718750000000005E-2</v>
      </c>
      <c r="F83" s="36">
        <f>(F84+F82)/2</f>
        <v>1.8108593749999999E-2</v>
      </c>
      <c r="G83" s="36">
        <f>(G84+G82)/2</f>
        <v>3.3364843749999998E-2</v>
      </c>
      <c r="I83" s="70">
        <f t="shared" si="77"/>
        <v>1.5256249999999999E-2</v>
      </c>
      <c r="J83" s="70">
        <f t="shared" si="78"/>
        <v>-1.4027343750000001E-2</v>
      </c>
    </row>
    <row r="84" spans="1:10">
      <c r="C84" s="36">
        <f>(C85+C82)/2</f>
        <v>1.9374999999999996E-2</v>
      </c>
      <c r="D84" s="36">
        <f>(D85+D82)/2</f>
        <v>2.8601562499999997E-2</v>
      </c>
      <c r="E84" s="36">
        <f>(E85+E82)/2</f>
        <v>3.2737500000000003E-2</v>
      </c>
      <c r="F84" s="36">
        <f>(F85+F82)/2</f>
        <v>1.8167187500000001E-2</v>
      </c>
      <c r="G84" s="36">
        <f>(G85+G82)/2</f>
        <v>3.3379687499999991E-2</v>
      </c>
      <c r="I84" s="70">
        <f t="shared" si="77"/>
        <v>1.521249999999999E-2</v>
      </c>
      <c r="J84" s="70">
        <f t="shared" si="78"/>
        <v>-1.4004687499999995E-2</v>
      </c>
    </row>
    <row r="85" spans="1:10">
      <c r="C85" s="36">
        <f>(C87+C82)/2</f>
        <v>1.9449999999999999E-2</v>
      </c>
      <c r="D85" s="36">
        <f>(D87+D82)/2</f>
        <v>2.8653124999999998E-2</v>
      </c>
      <c r="E85" s="36">
        <f>(E87+E82)/2</f>
        <v>3.2774999999999999E-2</v>
      </c>
      <c r="F85" s="36">
        <f>(F87+F82)/2</f>
        <v>1.8284374999999999E-2</v>
      </c>
      <c r="G85" s="36">
        <f>(G87+G82)/2</f>
        <v>3.3409374999999991E-2</v>
      </c>
      <c r="I85" s="70">
        <f t="shared" si="77"/>
        <v>1.5124999999999993E-2</v>
      </c>
      <c r="J85" s="70">
        <f t="shared" si="78"/>
        <v>-1.3959374999999993E-2</v>
      </c>
    </row>
    <row r="86" spans="1:10">
      <c r="A86" s="651">
        <v>21</v>
      </c>
      <c r="C86" s="36">
        <f>(C87+C85)/2</f>
        <v>1.9525000000000001E-2</v>
      </c>
      <c r="D86" s="36">
        <f>(D87+D85)/2</f>
        <v>2.8704687499999999E-2</v>
      </c>
      <c r="E86" s="36">
        <f>(E87+E85)/2</f>
        <v>3.2812500000000001E-2</v>
      </c>
      <c r="F86" s="36">
        <f>(F87+F85)/2</f>
        <v>1.84015625E-2</v>
      </c>
      <c r="G86" s="36">
        <f>(G87+G85)/2</f>
        <v>3.3439062499999991E-2</v>
      </c>
      <c r="I86" s="70">
        <f t="shared" si="77"/>
        <v>1.5037499999999992E-2</v>
      </c>
      <c r="J86" s="70">
        <f t="shared" si="78"/>
        <v>-1.3914062499999991E-2</v>
      </c>
    </row>
    <row r="87" spans="1:10">
      <c r="A87" s="651"/>
      <c r="C87" s="36">
        <f>(C82+C91)/2</f>
        <v>1.9599999999999999E-2</v>
      </c>
      <c r="D87" s="36">
        <f>(D82+D91)/2</f>
        <v>2.8756249999999997E-2</v>
      </c>
      <c r="E87" s="36">
        <f>(E82+E91)/2</f>
        <v>3.2850000000000004E-2</v>
      </c>
      <c r="F87" s="36">
        <f>(F82+F91)/2</f>
        <v>1.851875E-2</v>
      </c>
      <c r="G87" s="36">
        <f>(G82+G91)/2</f>
        <v>3.3468749999999992E-2</v>
      </c>
      <c r="I87" s="70">
        <f t="shared" si="77"/>
        <v>1.4949999999999991E-2</v>
      </c>
      <c r="J87" s="70">
        <f t="shared" si="78"/>
        <v>-1.3868749999999992E-2</v>
      </c>
    </row>
    <row r="88" spans="1:10">
      <c r="A88" s="651"/>
      <c r="C88" s="36">
        <f>(C87+C89)/2</f>
        <v>1.9674999999999998E-2</v>
      </c>
      <c r="D88" s="36">
        <f>(D87+D89)/2</f>
        <v>2.8807812499999998E-2</v>
      </c>
      <c r="E88" s="36">
        <f>(E87+E89)/2</f>
        <v>3.28875E-2</v>
      </c>
      <c r="F88" s="36">
        <f>(F87+F89)/2</f>
        <v>1.8635937499999998E-2</v>
      </c>
      <c r="G88" s="36">
        <f>(G87+G89)/2</f>
        <v>3.3498437499999992E-2</v>
      </c>
      <c r="I88" s="70">
        <f t="shared" si="77"/>
        <v>1.4862499999999994E-2</v>
      </c>
      <c r="J88" s="70">
        <f t="shared" si="78"/>
        <v>-1.3823437499999994E-2</v>
      </c>
    </row>
    <row r="89" spans="1:10">
      <c r="A89" s="651"/>
      <c r="C89" s="36">
        <f>(C91+C87)/2</f>
        <v>1.9749999999999997E-2</v>
      </c>
      <c r="D89" s="36">
        <f>(D91+D87)/2</f>
        <v>2.8859375E-2</v>
      </c>
      <c r="E89" s="36">
        <f>(E91+E87)/2</f>
        <v>3.2925000000000003E-2</v>
      </c>
      <c r="F89" s="36">
        <f>(F91+F87)/2</f>
        <v>1.8753124999999999E-2</v>
      </c>
      <c r="G89" s="36">
        <f>(G91+G87)/2</f>
        <v>3.3528124999999992E-2</v>
      </c>
      <c r="I89" s="70">
        <f t="shared" si="77"/>
        <v>1.4774999999999993E-2</v>
      </c>
      <c r="J89" s="70">
        <f t="shared" si="78"/>
        <v>-1.3778124999999995E-2</v>
      </c>
    </row>
    <row r="90" spans="1:10">
      <c r="A90" s="651">
        <v>22</v>
      </c>
      <c r="C90" s="36">
        <f>(C91+C89)/2</f>
        <v>1.9824999999999995E-2</v>
      </c>
      <c r="D90" s="36">
        <f>(D91+D89)/2</f>
        <v>2.8910937499999997E-2</v>
      </c>
      <c r="E90" s="36">
        <f>(E91+E89)/2</f>
        <v>3.2962500000000006E-2</v>
      </c>
      <c r="F90" s="36">
        <f>(F91+F89)/2</f>
        <v>1.88703125E-2</v>
      </c>
      <c r="G90" s="36">
        <f>(G91+G89)/2</f>
        <v>3.3557812499999992E-2</v>
      </c>
      <c r="I90" s="70">
        <f t="shared" si="77"/>
        <v>1.4687499999999992E-2</v>
      </c>
      <c r="J90" s="70">
        <f t="shared" si="78"/>
        <v>-1.3732812499999997E-2</v>
      </c>
    </row>
    <row r="91" spans="1:10">
      <c r="A91" s="651"/>
      <c r="C91" s="36">
        <f>(C82+C102)/2</f>
        <v>1.9899999999999998E-2</v>
      </c>
      <c r="D91" s="36">
        <f>(D82+D102)/2</f>
        <v>2.8962499999999999E-2</v>
      </c>
      <c r="E91" s="36">
        <f>(E82+E102)/2</f>
        <v>3.3000000000000002E-2</v>
      </c>
      <c r="F91" s="36">
        <f>(F82+F102)/2</f>
        <v>1.8987499999999997E-2</v>
      </c>
      <c r="G91" s="36">
        <f>(G82+G102)/2</f>
        <v>3.3587499999999992E-2</v>
      </c>
      <c r="I91" s="70">
        <f t="shared" si="77"/>
        <v>1.4599999999999995E-2</v>
      </c>
      <c r="J91" s="70">
        <f t="shared" si="78"/>
        <v>-1.3687499999999995E-2</v>
      </c>
    </row>
    <row r="92" spans="1:10">
      <c r="A92" s="651"/>
      <c r="C92" s="36">
        <f>(C93+C91)/2</f>
        <v>1.9937499999999997E-2</v>
      </c>
      <c r="D92" s="36">
        <f>(D93+D91)/2</f>
        <v>2.8988281249999998E-2</v>
      </c>
      <c r="E92" s="36">
        <f>(E93+E91)/2</f>
        <v>3.3018749999999999E-2</v>
      </c>
      <c r="F92" s="36">
        <f>(F93+F91)/2</f>
        <v>1.904609375E-2</v>
      </c>
      <c r="G92" s="36">
        <f>(G93+G91)/2</f>
        <v>3.3602343749999992E-2</v>
      </c>
      <c r="I92" s="70">
        <f t="shared" si="77"/>
        <v>1.4556249999999993E-2</v>
      </c>
      <c r="J92" s="70">
        <f t="shared" si="78"/>
        <v>-1.3664843749999996E-2</v>
      </c>
    </row>
    <row r="93" spans="1:10">
      <c r="A93" s="651"/>
      <c r="C93" s="36">
        <f>(C94+C91)/2</f>
        <v>1.9975E-2</v>
      </c>
      <c r="D93" s="36">
        <f>(D94+D91)/2</f>
        <v>2.90140625E-2</v>
      </c>
      <c r="E93" s="36">
        <f>(E94+E91)/2</f>
        <v>3.3037499999999997E-2</v>
      </c>
      <c r="F93" s="36">
        <f>(F94+F91)/2</f>
        <v>1.9104687499999998E-2</v>
      </c>
      <c r="G93" s="36">
        <f>(G94+G91)/2</f>
        <v>3.3617187499999993E-2</v>
      </c>
      <c r="I93" s="70">
        <f t="shared" si="77"/>
        <v>1.4512499999999994E-2</v>
      </c>
      <c r="J93" s="70">
        <f t="shared" si="78"/>
        <v>-1.3642187499999993E-2</v>
      </c>
    </row>
    <row r="94" spans="1:10">
      <c r="A94" s="651">
        <v>23</v>
      </c>
      <c r="C94" s="36">
        <f>(C97+C91)/2</f>
        <v>2.0049999999999998E-2</v>
      </c>
      <c r="D94" s="36">
        <f>(D97+D91)/2</f>
        <v>2.9065624999999998E-2</v>
      </c>
      <c r="E94" s="36">
        <f>(E97+E91)/2</f>
        <v>3.3075E-2</v>
      </c>
      <c r="F94" s="36">
        <f>(F97+F91)/2</f>
        <v>1.9221874999999999E-2</v>
      </c>
      <c r="G94" s="36">
        <f>(G97+G91)/2</f>
        <v>3.3646874999999993E-2</v>
      </c>
      <c r="I94" s="70">
        <f t="shared" si="77"/>
        <v>1.4424999999999993E-2</v>
      </c>
      <c r="J94" s="70">
        <f t="shared" si="78"/>
        <v>-1.3596874999999994E-2</v>
      </c>
    </row>
    <row r="95" spans="1:10">
      <c r="A95" s="651"/>
      <c r="C95" s="36">
        <f>(C96+C94)/2</f>
        <v>2.0087499999999998E-2</v>
      </c>
      <c r="D95" s="36">
        <f>(D96+D94)/2</f>
        <v>2.909140625E-2</v>
      </c>
      <c r="E95" s="36">
        <f>(E96+E94)/2</f>
        <v>3.3093750000000005E-2</v>
      </c>
      <c r="F95" s="36">
        <f>(F96+F94)/2</f>
        <v>1.9280468749999998E-2</v>
      </c>
      <c r="G95" s="36">
        <f>(G96+G94)/2</f>
        <v>3.3661718749999993E-2</v>
      </c>
      <c r="I95" s="70">
        <f t="shared" si="77"/>
        <v>1.4381249999999995E-2</v>
      </c>
      <c r="J95" s="70">
        <f t="shared" si="78"/>
        <v>-1.3574218749999995E-2</v>
      </c>
    </row>
    <row r="96" spans="1:10">
      <c r="A96" s="651"/>
      <c r="C96" s="36">
        <f>(C97+C94)/2</f>
        <v>2.0124999999999997E-2</v>
      </c>
      <c r="D96" s="36">
        <f>(D97+D94)/2</f>
        <v>2.9117187499999999E-2</v>
      </c>
      <c r="E96" s="36">
        <f>(E97+E94)/2</f>
        <v>3.3112500000000003E-2</v>
      </c>
      <c r="F96" s="36">
        <f>(F97+F94)/2</f>
        <v>1.9339062499999997E-2</v>
      </c>
      <c r="G96" s="36">
        <f>(G97+G94)/2</f>
        <v>3.3676562499999993E-2</v>
      </c>
      <c r="I96" s="70">
        <f t="shared" si="77"/>
        <v>1.4337499999999996E-2</v>
      </c>
      <c r="J96" s="70">
        <f t="shared" si="78"/>
        <v>-1.3551562499999996E-2</v>
      </c>
    </row>
    <row r="97" spans="1:10">
      <c r="A97" s="651"/>
      <c r="C97" s="36">
        <f>(C102+C91)/2</f>
        <v>2.0199999999999996E-2</v>
      </c>
      <c r="D97" s="36">
        <f>(D102+D91)/2</f>
        <v>2.916875E-2</v>
      </c>
      <c r="E97" s="36">
        <f>(E102+E91)/2</f>
        <v>3.3149999999999999E-2</v>
      </c>
      <c r="F97" s="36">
        <f>(F102+F91)/2</f>
        <v>1.9456249999999998E-2</v>
      </c>
      <c r="G97" s="36">
        <f>(G102+G91)/2</f>
        <v>3.3706249999999993E-2</v>
      </c>
      <c r="I97" s="70">
        <f t="shared" si="77"/>
        <v>1.4249999999999995E-2</v>
      </c>
      <c r="J97" s="70">
        <f t="shared" si="78"/>
        <v>-1.3506249999999997E-2</v>
      </c>
    </row>
    <row r="98" spans="1:10">
      <c r="A98" s="651">
        <v>24</v>
      </c>
      <c r="C98" s="36">
        <f>(C97+C99)/2</f>
        <v>2.0237499999999995E-2</v>
      </c>
      <c r="D98" s="36">
        <f>(D97+D99)/2</f>
        <v>2.9194531249999999E-2</v>
      </c>
      <c r="E98" s="36">
        <f>(E97+E99)/2</f>
        <v>3.3168749999999997E-2</v>
      </c>
      <c r="F98" s="36">
        <f>(F97+F99)/2</f>
        <v>1.9514843749999997E-2</v>
      </c>
      <c r="G98" s="36">
        <f>(G97+G99)/2</f>
        <v>3.3721093749999993E-2</v>
      </c>
      <c r="I98" s="70">
        <f t="shared" si="77"/>
        <v>1.4206249999999997E-2</v>
      </c>
      <c r="J98" s="70">
        <f t="shared" si="78"/>
        <v>-1.3483593749999998E-2</v>
      </c>
    </row>
    <row r="99" spans="1:10">
      <c r="A99" s="651"/>
      <c r="C99" s="36">
        <f>(C97+C100)/2</f>
        <v>2.0274999999999994E-2</v>
      </c>
      <c r="D99" s="36">
        <f>(D97+D100)/2</f>
        <v>2.9220312499999998E-2</v>
      </c>
      <c r="E99" s="36">
        <f>(E97+E100)/2</f>
        <v>3.3187499999999995E-2</v>
      </c>
      <c r="F99" s="36">
        <f>(F97+F100)/2</f>
        <v>1.9573437499999999E-2</v>
      </c>
      <c r="G99" s="36">
        <f>(G97+G100)/2</f>
        <v>3.3735937499999993E-2</v>
      </c>
      <c r="I99" s="70">
        <f t="shared" si="77"/>
        <v>1.4162499999999995E-2</v>
      </c>
      <c r="J99" s="70">
        <f t="shared" si="78"/>
        <v>-1.3460937499999999E-2</v>
      </c>
    </row>
    <row r="100" spans="1:10">
      <c r="A100" s="651"/>
      <c r="C100" s="36">
        <f>(C97+C102)/2</f>
        <v>2.0349999999999997E-2</v>
      </c>
      <c r="D100" s="36">
        <f>(D97+D102)/2</f>
        <v>2.9271874999999999E-2</v>
      </c>
      <c r="E100" s="36">
        <f>(E97+E102)/2</f>
        <v>3.3224999999999998E-2</v>
      </c>
      <c r="F100" s="36">
        <f>(F97+F102)/2</f>
        <v>1.9690624999999996E-2</v>
      </c>
      <c r="G100" s="36">
        <f>(G97+G102)/2</f>
        <v>3.3765624999999994E-2</v>
      </c>
      <c r="I100" s="70">
        <f t="shared" si="77"/>
        <v>1.4074999999999997E-2</v>
      </c>
      <c r="J100" s="70">
        <f t="shared" si="78"/>
        <v>-1.3415624999999997E-2</v>
      </c>
    </row>
    <row r="101" spans="1:10">
      <c r="A101" s="651"/>
      <c r="C101" s="36">
        <f>(C100+C102)/2</f>
        <v>2.0424999999999999E-2</v>
      </c>
      <c r="D101" s="36">
        <f>(D100+D102)/2</f>
        <v>2.9323437500000001E-2</v>
      </c>
      <c r="E101" s="36">
        <f>(E100+E102)/2</f>
        <v>3.32625E-2</v>
      </c>
      <c r="F101" s="36">
        <f>(F100+F102)/2</f>
        <v>1.9807812499999997E-2</v>
      </c>
      <c r="G101" s="36">
        <f>(G100+G102)/2</f>
        <v>3.3795312499999994E-2</v>
      </c>
      <c r="I101" s="70">
        <f t="shared" si="77"/>
        <v>1.3987499999999996E-2</v>
      </c>
      <c r="J101" s="70">
        <f t="shared" si="78"/>
        <v>-1.3370312499999995E-2</v>
      </c>
    </row>
    <row r="102" spans="1:10">
      <c r="A102" s="651">
        <v>25</v>
      </c>
      <c r="C102" s="36">
        <f>(C82+C122)/2</f>
        <v>2.0499999999999997E-2</v>
      </c>
      <c r="D102" s="36">
        <f>(D82+D122)/2</f>
        <v>2.9374999999999998E-2</v>
      </c>
      <c r="E102" s="36">
        <f>(E82+E122)/2</f>
        <v>3.3299999999999996E-2</v>
      </c>
      <c r="F102" s="36">
        <f>(F82+F122)/2</f>
        <v>1.9924999999999998E-2</v>
      </c>
      <c r="G102" s="36">
        <f>(G82+G122)/2</f>
        <v>3.3824999999999994E-2</v>
      </c>
      <c r="I102" s="70">
        <f t="shared" si="77"/>
        <v>1.3899999999999996E-2</v>
      </c>
      <c r="J102" s="70">
        <f t="shared" si="78"/>
        <v>-1.3324999999999997E-2</v>
      </c>
    </row>
    <row r="103" spans="1:10">
      <c r="A103" s="651"/>
      <c r="C103" s="36">
        <f>(C102+C104)/2</f>
        <v>2.0537499999999997E-2</v>
      </c>
      <c r="D103" s="36">
        <f>(D102+D104)/2</f>
        <v>2.9400781250000001E-2</v>
      </c>
      <c r="E103" s="36">
        <f>(E102+E104)/2</f>
        <v>3.3318749999999994E-2</v>
      </c>
      <c r="F103" s="36">
        <f>(F102+F104)/2</f>
        <v>1.998359375E-2</v>
      </c>
      <c r="G103" s="36">
        <f>(G102+G104)/2</f>
        <v>3.3839843749999994E-2</v>
      </c>
      <c r="I103" s="70">
        <f t="shared" si="77"/>
        <v>1.3856249999999994E-2</v>
      </c>
      <c r="J103" s="70">
        <f t="shared" si="78"/>
        <v>-1.3302343749999997E-2</v>
      </c>
    </row>
    <row r="104" spans="1:10">
      <c r="A104" s="651"/>
      <c r="C104" s="36">
        <f>(C105+C102)/2</f>
        <v>2.0574999999999996E-2</v>
      </c>
      <c r="D104" s="36">
        <f>(D105+D102)/2</f>
        <v>2.94265625E-2</v>
      </c>
      <c r="E104" s="36">
        <f>(E105+E102)/2</f>
        <v>3.3337499999999992E-2</v>
      </c>
      <c r="F104" s="36">
        <f>(F105+F102)/2</f>
        <v>2.0042187499999999E-2</v>
      </c>
      <c r="G104" s="36">
        <f>(G105+G102)/2</f>
        <v>3.3854687499999994E-2</v>
      </c>
      <c r="I104" s="70">
        <f t="shared" si="77"/>
        <v>1.3812499999999995E-2</v>
      </c>
      <c r="J104" s="70">
        <f t="shared" si="78"/>
        <v>-1.3279687499999998E-2</v>
      </c>
    </row>
    <row r="105" spans="1:10">
      <c r="A105" s="651"/>
      <c r="C105" s="36">
        <f>(C107+C102)/2</f>
        <v>2.0649999999999998E-2</v>
      </c>
      <c r="D105" s="36">
        <f>(D107+D102)/2</f>
        <v>2.9478125000000001E-2</v>
      </c>
      <c r="E105" s="36">
        <f>(E107+E102)/2</f>
        <v>3.3374999999999995E-2</v>
      </c>
      <c r="F105" s="36">
        <f>(F107+F102)/2</f>
        <v>2.0159375E-2</v>
      </c>
      <c r="G105" s="36">
        <f>(G107+G102)/2</f>
        <v>3.3884374999999994E-2</v>
      </c>
      <c r="I105" s="70">
        <f t="shared" si="77"/>
        <v>1.3724999999999994E-2</v>
      </c>
      <c r="J105" s="70">
        <f t="shared" si="78"/>
        <v>-1.3234374999999996E-2</v>
      </c>
    </row>
    <row r="106" spans="1:10">
      <c r="A106" s="651">
        <v>26</v>
      </c>
      <c r="C106" s="36">
        <f>(C107+C105)/2</f>
        <v>2.0725E-2</v>
      </c>
      <c r="D106" s="36">
        <f>(D107+D105)/2</f>
        <v>2.9529687499999999E-2</v>
      </c>
      <c r="E106" s="36">
        <f>(E107+E105)/2</f>
        <v>3.3412499999999998E-2</v>
      </c>
      <c r="F106" s="36">
        <f>(F107+F105)/2</f>
        <v>2.0276562499999998E-2</v>
      </c>
      <c r="G106" s="36">
        <f>(G107+G105)/2</f>
        <v>3.3914062499999995E-2</v>
      </c>
      <c r="I106" s="70">
        <f t="shared" si="77"/>
        <v>1.3637499999999997E-2</v>
      </c>
      <c r="J106" s="70">
        <f t="shared" si="78"/>
        <v>-1.3189062499999994E-2</v>
      </c>
    </row>
    <row r="107" spans="1:10">
      <c r="A107" s="651"/>
      <c r="C107" s="36">
        <f>(C102+C112)/2</f>
        <v>2.0799999999999999E-2</v>
      </c>
      <c r="D107" s="36">
        <f>(D102+D112)/2</f>
        <v>2.958125E-2</v>
      </c>
      <c r="E107" s="36">
        <f>(E102+E112)/2</f>
        <v>3.3449999999999994E-2</v>
      </c>
      <c r="F107" s="36">
        <f>(F102+F112)/2</f>
        <v>2.0393749999999999E-2</v>
      </c>
      <c r="G107" s="36">
        <f>(G102+G112)/2</f>
        <v>3.3943749999999995E-2</v>
      </c>
      <c r="I107" s="70">
        <f t="shared" si="77"/>
        <v>1.3549999999999996E-2</v>
      </c>
      <c r="J107" s="70">
        <f t="shared" si="78"/>
        <v>-1.3143749999999996E-2</v>
      </c>
    </row>
    <row r="108" spans="1:10">
      <c r="A108" s="651"/>
      <c r="C108" s="36">
        <f>(C109+C107)/2</f>
        <v>2.0837499999999998E-2</v>
      </c>
      <c r="D108" s="36">
        <f>(D109+D107)/2</f>
        <v>2.9607031249999999E-2</v>
      </c>
      <c r="E108" s="36">
        <f>(E109+E107)/2</f>
        <v>3.3468749999999992E-2</v>
      </c>
      <c r="F108" s="36">
        <f>(F109+F107)/2</f>
        <v>2.0452343749999997E-2</v>
      </c>
      <c r="G108" s="36">
        <f>(G109+G107)/2</f>
        <v>3.3958593749999995E-2</v>
      </c>
      <c r="I108" s="70">
        <f t="shared" si="77"/>
        <v>1.3506249999999997E-2</v>
      </c>
      <c r="J108" s="70">
        <f t="shared" si="78"/>
        <v>-1.3121093749999996E-2</v>
      </c>
    </row>
    <row r="109" spans="1:10">
      <c r="A109" s="651"/>
      <c r="C109" s="36">
        <f>(C110+C107)/2</f>
        <v>2.0874999999999998E-2</v>
      </c>
      <c r="D109" s="36">
        <f>(D110+D107)/2</f>
        <v>2.9632812500000001E-2</v>
      </c>
      <c r="E109" s="36">
        <f>(E110+E107)/2</f>
        <v>3.3487499999999996E-2</v>
      </c>
      <c r="F109" s="36">
        <f>(F110+F107)/2</f>
        <v>2.05109375E-2</v>
      </c>
      <c r="G109" s="36">
        <f>(G110+G107)/2</f>
        <v>3.3973437499999995E-2</v>
      </c>
      <c r="I109" s="70">
        <f t="shared" si="77"/>
        <v>1.3462499999999995E-2</v>
      </c>
      <c r="J109" s="70">
        <f t="shared" si="78"/>
        <v>-1.3098437499999997E-2</v>
      </c>
    </row>
    <row r="110" spans="1:10">
      <c r="A110" s="651">
        <v>27</v>
      </c>
      <c r="C110" s="36">
        <f>(C107+C112)/2</f>
        <v>2.095E-2</v>
      </c>
      <c r="D110" s="36">
        <f>(D107+D112)/2</f>
        <v>2.9684374999999999E-2</v>
      </c>
      <c r="E110" s="36">
        <f>(E107+E112)/2</f>
        <v>3.3524999999999999E-2</v>
      </c>
      <c r="F110" s="36">
        <f>(F107+F112)/2</f>
        <v>2.0628124999999997E-2</v>
      </c>
      <c r="G110" s="36">
        <f>(G107+G112)/2</f>
        <v>3.4003124999999995E-2</v>
      </c>
      <c r="I110" s="70">
        <f t="shared" si="77"/>
        <v>1.3374999999999998E-2</v>
      </c>
      <c r="J110" s="70">
        <f t="shared" si="78"/>
        <v>-1.3053124999999995E-2</v>
      </c>
    </row>
    <row r="111" spans="1:10">
      <c r="A111" s="651"/>
      <c r="C111" s="36">
        <f>(C112+C110)/2</f>
        <v>2.1025000000000002E-2</v>
      </c>
      <c r="D111" s="36">
        <f>(D112+D110)/2</f>
        <v>2.97359375E-2</v>
      </c>
      <c r="E111" s="36">
        <f>(E112+E110)/2</f>
        <v>3.3562499999999995E-2</v>
      </c>
      <c r="F111" s="36">
        <f>(F112+F110)/2</f>
        <v>2.0745312499999998E-2</v>
      </c>
      <c r="G111" s="36">
        <f>(G112+G110)/2</f>
        <v>3.4032812499999995E-2</v>
      </c>
      <c r="I111" s="70">
        <f t="shared" si="77"/>
        <v>1.3287499999999997E-2</v>
      </c>
      <c r="J111" s="70">
        <f t="shared" si="78"/>
        <v>-1.3007812499999993E-2</v>
      </c>
    </row>
    <row r="112" spans="1:10">
      <c r="A112" s="651"/>
      <c r="C112" s="36">
        <f>(C102+C122)/2</f>
        <v>2.1100000000000001E-2</v>
      </c>
      <c r="D112" s="36">
        <f>(D102+D122)/2</f>
        <v>2.9787500000000001E-2</v>
      </c>
      <c r="E112" s="36">
        <f>(E102+E122)/2</f>
        <v>3.3599999999999998E-2</v>
      </c>
      <c r="F112" s="36">
        <f>(F102+F122)/2</f>
        <v>2.0862499999999999E-2</v>
      </c>
      <c r="G112" s="36">
        <f>(G102+G122)/2</f>
        <v>3.4062499999999996E-2</v>
      </c>
      <c r="I112" s="70">
        <f t="shared" si="77"/>
        <v>1.3199999999999996E-2</v>
      </c>
      <c r="J112" s="70">
        <f t="shared" si="78"/>
        <v>-1.2962499999999995E-2</v>
      </c>
    </row>
    <row r="113" spans="1:10">
      <c r="A113" s="651"/>
      <c r="C113" s="36">
        <f>(C114+C112)/2</f>
        <v>2.11375E-2</v>
      </c>
      <c r="D113" s="36">
        <f>(D114+D112)/2</f>
        <v>2.981328125E-2</v>
      </c>
      <c r="E113" s="36">
        <f>(E114+E112)/2</f>
        <v>3.3618750000000003E-2</v>
      </c>
      <c r="F113" s="36">
        <f>(F114+F112)/2</f>
        <v>2.0921093750000001E-2</v>
      </c>
      <c r="G113" s="36">
        <f>(G114+G112)/2</f>
        <v>3.4077343749999996E-2</v>
      </c>
      <c r="I113" s="70">
        <f t="shared" si="77"/>
        <v>1.3156249999999994E-2</v>
      </c>
      <c r="J113" s="70">
        <f t="shared" si="78"/>
        <v>-1.2939843749999996E-2</v>
      </c>
    </row>
    <row r="114" spans="1:10">
      <c r="A114" s="651">
        <v>28</v>
      </c>
      <c r="C114" s="36">
        <f>(C115+C112)/2</f>
        <v>2.1174999999999999E-2</v>
      </c>
      <c r="D114" s="36">
        <f>(D115+D112)/2</f>
        <v>2.9839062499999999E-2</v>
      </c>
      <c r="E114" s="36">
        <f>(E115+E112)/2</f>
        <v>3.3637500000000001E-2</v>
      </c>
      <c r="F114" s="36">
        <f>(F115+F112)/2</f>
        <v>2.09796875E-2</v>
      </c>
      <c r="G114" s="36">
        <f>(G115+G112)/2</f>
        <v>3.4092187499999996E-2</v>
      </c>
      <c r="I114" s="70">
        <f t="shared" si="77"/>
        <v>1.3112499999999996E-2</v>
      </c>
      <c r="J114" s="70">
        <f t="shared" si="78"/>
        <v>-1.2917187499999996E-2</v>
      </c>
    </row>
    <row r="115" spans="1:10">
      <c r="A115" s="651"/>
      <c r="C115" s="36">
        <f>(C117+C112)/2</f>
        <v>2.1250000000000002E-2</v>
      </c>
      <c r="D115" s="36">
        <f>(D117+D112)/2</f>
        <v>2.9890625000000001E-2</v>
      </c>
      <c r="E115" s="36">
        <f>(E117+E112)/2</f>
        <v>3.3674999999999997E-2</v>
      </c>
      <c r="F115" s="36">
        <f>(F117+F112)/2</f>
        <v>2.1096875000000001E-2</v>
      </c>
      <c r="G115" s="36">
        <f>(G117+G112)/2</f>
        <v>3.4121874999999996E-2</v>
      </c>
      <c r="I115" s="70">
        <f t="shared" si="77"/>
        <v>1.3024999999999995E-2</v>
      </c>
      <c r="J115" s="70">
        <f t="shared" si="78"/>
        <v>-1.2871874999999994E-2</v>
      </c>
    </row>
    <row r="116" spans="1:10">
      <c r="A116" s="651"/>
      <c r="C116" s="36">
        <f>(C115+C117)/2</f>
        <v>2.1325000000000004E-2</v>
      </c>
      <c r="D116" s="36">
        <f>(D115+D117)/2</f>
        <v>2.9942187500000002E-2</v>
      </c>
      <c r="E116" s="36">
        <f>(E115+E117)/2</f>
        <v>3.3712499999999999E-2</v>
      </c>
      <c r="F116" s="36">
        <f>(F115+F117)/2</f>
        <v>2.1214062499999999E-2</v>
      </c>
      <c r="G116" s="36">
        <f>(G115+G117)/2</f>
        <v>3.4151562499999996E-2</v>
      </c>
      <c r="I116" s="70">
        <f t="shared" si="77"/>
        <v>1.2937499999999998E-2</v>
      </c>
      <c r="J116" s="70">
        <f t="shared" si="78"/>
        <v>-1.2826562499999992E-2</v>
      </c>
    </row>
    <row r="117" spans="1:10">
      <c r="A117" s="651"/>
      <c r="C117" s="36">
        <f>(C112+C122)/2</f>
        <v>2.1400000000000002E-2</v>
      </c>
      <c r="D117" s="36">
        <f>(D112+D122)/2</f>
        <v>2.999375E-2</v>
      </c>
      <c r="E117" s="36">
        <f>(E112+E122)/2</f>
        <v>3.3750000000000002E-2</v>
      </c>
      <c r="F117" s="36">
        <f>(F112+F122)/2</f>
        <v>2.133125E-2</v>
      </c>
      <c r="G117" s="36">
        <f>(G112+G122)/2</f>
        <v>3.4181249999999996E-2</v>
      </c>
      <c r="I117" s="70">
        <f t="shared" si="77"/>
        <v>1.2849999999999997E-2</v>
      </c>
      <c r="J117" s="70">
        <f t="shared" si="78"/>
        <v>-1.2781249999999994E-2</v>
      </c>
    </row>
    <row r="118" spans="1:10">
      <c r="A118" s="651">
        <v>29</v>
      </c>
      <c r="C118" s="36">
        <f>(C119+C117)/2</f>
        <v>2.1437500000000002E-2</v>
      </c>
      <c r="D118" s="36">
        <f>(D119+D117)/2</f>
        <v>3.0019531250000002E-2</v>
      </c>
      <c r="E118" s="36">
        <f>(E119+E117)/2</f>
        <v>3.376875E-2</v>
      </c>
      <c r="F118" s="36">
        <f>(F119+F117)/2</f>
        <v>2.1389843749999998E-2</v>
      </c>
      <c r="G118" s="36">
        <f>(G119+G117)/2</f>
        <v>3.4196093749999996E-2</v>
      </c>
      <c r="I118" s="70">
        <f t="shared" si="77"/>
        <v>1.2806249999999998E-2</v>
      </c>
      <c r="J118" s="70">
        <f t="shared" si="78"/>
        <v>-1.2758593749999995E-2</v>
      </c>
    </row>
    <row r="119" spans="1:10">
      <c r="C119" s="36">
        <f>(C120+C117)/2</f>
        <v>2.1475000000000001E-2</v>
      </c>
      <c r="D119" s="36">
        <f>(D120+D117)/2</f>
        <v>3.0045312500000001E-2</v>
      </c>
      <c r="E119" s="36">
        <f>(E120+E117)/2</f>
        <v>3.3787499999999998E-2</v>
      </c>
      <c r="F119" s="36">
        <f>(F120+F117)/2</f>
        <v>2.14484375E-2</v>
      </c>
      <c r="G119" s="36">
        <f>(G120+G117)/2</f>
        <v>3.4210937499999997E-2</v>
      </c>
      <c r="I119" s="70">
        <f t="shared" si="77"/>
        <v>1.2762499999999996E-2</v>
      </c>
      <c r="J119" s="70">
        <f t="shared" si="78"/>
        <v>-1.2735937499999996E-2</v>
      </c>
    </row>
    <row r="120" spans="1:10">
      <c r="C120" s="36">
        <f>(C122+C117)/2</f>
        <v>2.155E-2</v>
      </c>
      <c r="D120" s="36">
        <f>(D122+D117)/2</f>
        <v>3.0096875000000002E-2</v>
      </c>
      <c r="E120" s="36">
        <f>(E122+E117)/2</f>
        <v>3.3825000000000001E-2</v>
      </c>
      <c r="F120" s="36">
        <f>(F122+F117)/2</f>
        <v>2.1565624999999998E-2</v>
      </c>
      <c r="G120" s="36">
        <f>(G122+G117)/2</f>
        <v>3.4240624999999997E-2</v>
      </c>
      <c r="I120" s="70">
        <f t="shared" si="77"/>
        <v>1.2674999999999999E-2</v>
      </c>
      <c r="J120" s="70">
        <f t="shared" si="78"/>
        <v>-1.2690624999999997E-2</v>
      </c>
    </row>
    <row r="121" spans="1:10">
      <c r="C121" s="36">
        <f>(C122+C120)/2</f>
        <v>2.1624999999999998E-2</v>
      </c>
      <c r="D121" s="36">
        <f>(D122+D120)/2</f>
        <v>3.01484375E-2</v>
      </c>
      <c r="E121" s="36">
        <f>(E122+E120)/2</f>
        <v>3.3862500000000004E-2</v>
      </c>
      <c r="F121" s="36">
        <f>(F122+F120)/2</f>
        <v>2.1682812499999999E-2</v>
      </c>
      <c r="G121" s="36">
        <f>(G122+G120)/2</f>
        <v>3.4270312499999997E-2</v>
      </c>
      <c r="I121" s="70">
        <f t="shared" si="77"/>
        <v>1.2587499999999998E-2</v>
      </c>
      <c r="J121" s="70">
        <f t="shared" si="78"/>
        <v>-1.2645312499999999E-2</v>
      </c>
    </row>
    <row r="122" spans="1:10">
      <c r="B122" s="650">
        <v>30</v>
      </c>
      <c r="C122" s="647">
        <f>REPORT!F21</f>
        <v>2.1700000000000001E-2</v>
      </c>
      <c r="D122" s="647">
        <f>REPORT!H21</f>
        <v>3.0200000000000001E-2</v>
      </c>
      <c r="E122" s="647">
        <f>REPORT!I21</f>
        <v>3.39E-2</v>
      </c>
      <c r="F122" s="647">
        <v>2.18E-2</v>
      </c>
      <c r="G122" s="647">
        <v>3.4299999999999997E-2</v>
      </c>
      <c r="H122" s="652"/>
      <c r="I122" s="648">
        <f t="shared" si="77"/>
        <v>1.2499999999999997E-2</v>
      </c>
      <c r="J122" s="648">
        <f t="shared" si="78"/>
        <v>-1.2599999999999997E-2</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W1389"/>
  <sheetViews>
    <sheetView topLeftCell="A1346" zoomScale="125" zoomScaleNormal="125" zoomScalePageLayoutView="125" workbookViewId="0">
      <selection activeCell="G1318" sqref="G1318:G1343"/>
    </sheetView>
  </sheetViews>
  <sheetFormatPr baseColWidth="10" defaultRowHeight="15" x14ac:dyDescent="0"/>
  <cols>
    <col min="1" max="1" width="10.83203125" style="546"/>
    <col min="2" max="2" width="10.83203125" style="1611"/>
    <col min="3" max="3" width="10.83203125" style="1633"/>
    <col min="4" max="4" width="10.83203125" style="1030"/>
    <col min="5" max="6" width="10.83203125" style="1631"/>
    <col min="7" max="7" width="10.83203125" style="1600"/>
    <col min="8" max="23" width="10.83203125" style="546"/>
    <col min="24" max="16384" width="10.83203125" style="1030"/>
  </cols>
  <sheetData>
    <row r="1" spans="1:23" s="546" customFormat="1">
      <c r="B1" s="1617"/>
      <c r="C1" s="1625"/>
      <c r="E1" s="1626"/>
      <c r="F1" s="1626"/>
      <c r="G1" s="1627"/>
    </row>
    <row r="2" spans="1:23" s="1611" customFormat="1">
      <c r="A2" s="1617"/>
      <c r="B2" s="1608" t="s">
        <v>50</v>
      </c>
      <c r="C2" s="1628" t="s">
        <v>435</v>
      </c>
      <c r="D2" s="1608" t="s">
        <v>1114</v>
      </c>
      <c r="E2" s="1629" t="s">
        <v>570</v>
      </c>
      <c r="F2" s="1629" t="s">
        <v>570</v>
      </c>
      <c r="G2" s="1630" t="s">
        <v>1115</v>
      </c>
      <c r="H2" s="1617"/>
      <c r="I2" s="1617"/>
      <c r="J2" s="1617"/>
      <c r="K2" s="1617"/>
      <c r="L2" s="1617"/>
      <c r="M2" s="1617"/>
      <c r="N2" s="1617"/>
      <c r="O2" s="1617"/>
      <c r="P2" s="1617"/>
      <c r="Q2" s="1617"/>
      <c r="R2" s="1617"/>
      <c r="S2" s="1617"/>
      <c r="T2" s="1617"/>
      <c r="U2" s="1617"/>
      <c r="V2" s="1617"/>
      <c r="W2" s="1617"/>
    </row>
    <row r="4" spans="1:23">
      <c r="B4" s="1611">
        <v>1994</v>
      </c>
      <c r="C4" s="502">
        <v>34341</v>
      </c>
      <c r="D4">
        <v>0.26500000000000001</v>
      </c>
      <c r="G4" s="1600">
        <v>0</v>
      </c>
    </row>
    <row r="5" spans="1:23">
      <c r="C5" s="502">
        <v>34348</v>
      </c>
      <c r="D5">
        <v>0.20799999999999999</v>
      </c>
      <c r="G5" s="1600">
        <v>0</v>
      </c>
    </row>
    <row r="6" spans="1:23">
      <c r="C6" s="502">
        <v>34355</v>
      </c>
      <c r="D6">
        <v>0.22700000000000001</v>
      </c>
      <c r="G6" s="1600">
        <v>0</v>
      </c>
    </row>
    <row r="7" spans="1:23">
      <c r="C7" s="502">
        <v>34362</v>
      </c>
      <c r="D7">
        <v>0.20300000000000001</v>
      </c>
      <c r="G7" s="1600">
        <v>0</v>
      </c>
    </row>
    <row r="8" spans="1:23">
      <c r="C8" s="502">
        <v>34369</v>
      </c>
      <c r="D8">
        <v>0.185</v>
      </c>
      <c r="G8" s="1600">
        <v>0</v>
      </c>
    </row>
    <row r="9" spans="1:23">
      <c r="C9" s="502">
        <v>34376</v>
      </c>
      <c r="D9">
        <v>0.29199999999999998</v>
      </c>
      <c r="G9" s="1600">
        <v>0</v>
      </c>
    </row>
    <row r="10" spans="1:23">
      <c r="C10" s="502">
        <v>34383</v>
      </c>
      <c r="D10">
        <v>0.29499999999999998</v>
      </c>
      <c r="G10" s="1600">
        <v>0</v>
      </c>
    </row>
    <row r="11" spans="1:23">
      <c r="C11" s="502">
        <v>34390</v>
      </c>
      <c r="D11">
        <v>0.38700000000000001</v>
      </c>
      <c r="G11" s="1600">
        <v>0</v>
      </c>
    </row>
    <row r="12" spans="1:23">
      <c r="C12" s="502">
        <v>34397</v>
      </c>
      <c r="D12">
        <v>0.46400000000000002</v>
      </c>
      <c r="G12" s="1600">
        <v>0</v>
      </c>
    </row>
    <row r="13" spans="1:23">
      <c r="C13" s="502">
        <v>34404</v>
      </c>
      <c r="D13">
        <v>0.498</v>
      </c>
      <c r="G13" s="1600">
        <v>0</v>
      </c>
    </row>
    <row r="14" spans="1:23">
      <c r="C14" s="502">
        <v>34411</v>
      </c>
      <c r="D14">
        <v>0.49199999999999999</v>
      </c>
      <c r="G14" s="1600">
        <v>0</v>
      </c>
    </row>
    <row r="15" spans="1:23">
      <c r="C15" s="502">
        <v>34418</v>
      </c>
      <c r="D15">
        <v>0.53200000000000003</v>
      </c>
      <c r="G15" s="1600">
        <v>0</v>
      </c>
    </row>
    <row r="16" spans="1:23">
      <c r="C16" s="502">
        <v>34425</v>
      </c>
      <c r="D16">
        <v>0.64400000000000002</v>
      </c>
      <c r="G16" s="1600">
        <v>0</v>
      </c>
    </row>
    <row r="17" spans="3:7">
      <c r="C17" s="502">
        <v>34432</v>
      </c>
      <c r="D17">
        <v>0.77600000000000002</v>
      </c>
      <c r="G17" s="1600">
        <v>0</v>
      </c>
    </row>
    <row r="18" spans="3:7">
      <c r="C18" s="502">
        <v>34439</v>
      </c>
      <c r="D18">
        <v>0.71499999999999997</v>
      </c>
      <c r="G18" s="1600">
        <v>0</v>
      </c>
    </row>
    <row r="19" spans="3:7">
      <c r="C19" s="502">
        <v>34446</v>
      </c>
      <c r="D19">
        <v>0.746</v>
      </c>
      <c r="G19" s="1600">
        <v>0</v>
      </c>
    </row>
    <row r="20" spans="3:7">
      <c r="C20" s="502">
        <v>34453</v>
      </c>
      <c r="D20">
        <v>0.66400000000000003</v>
      </c>
      <c r="G20" s="1600">
        <v>0</v>
      </c>
    </row>
    <row r="21" spans="3:7">
      <c r="C21" s="502">
        <v>34460</v>
      </c>
      <c r="D21">
        <v>0.73899999999999999</v>
      </c>
      <c r="G21" s="1600">
        <v>0</v>
      </c>
    </row>
    <row r="22" spans="3:7">
      <c r="C22" s="502">
        <v>34467</v>
      </c>
      <c r="D22">
        <v>0.91200000000000003</v>
      </c>
      <c r="G22" s="1600">
        <v>0</v>
      </c>
    </row>
    <row r="23" spans="3:7">
      <c r="C23" s="502">
        <v>34474</v>
      </c>
      <c r="D23">
        <v>0.745</v>
      </c>
      <c r="G23" s="1600">
        <v>0</v>
      </c>
    </row>
    <row r="24" spans="3:7">
      <c r="C24" s="502">
        <v>34481</v>
      </c>
      <c r="D24">
        <v>0.76400000000000001</v>
      </c>
      <c r="G24" s="1600">
        <v>0</v>
      </c>
    </row>
    <row r="25" spans="3:7">
      <c r="C25" s="502">
        <v>34488</v>
      </c>
      <c r="D25">
        <v>0.79800000000000004</v>
      </c>
      <c r="G25" s="1600">
        <v>0</v>
      </c>
    </row>
    <row r="26" spans="3:7">
      <c r="C26" s="502">
        <v>34495</v>
      </c>
      <c r="D26">
        <v>0.72</v>
      </c>
      <c r="G26" s="1600">
        <v>0</v>
      </c>
    </row>
    <row r="27" spans="3:7">
      <c r="C27" s="502">
        <v>34502</v>
      </c>
      <c r="D27">
        <v>0.73399999999999999</v>
      </c>
      <c r="G27" s="1600">
        <v>0</v>
      </c>
    </row>
    <row r="28" spans="3:7">
      <c r="C28" s="502">
        <v>34509</v>
      </c>
      <c r="D28">
        <v>0.80100000000000005</v>
      </c>
      <c r="G28" s="1600">
        <v>0</v>
      </c>
    </row>
    <row r="29" spans="3:7">
      <c r="C29" s="502">
        <v>34516</v>
      </c>
      <c r="D29">
        <v>0.92800000000000005</v>
      </c>
      <c r="G29" s="1600">
        <v>0</v>
      </c>
    </row>
    <row r="30" spans="3:7">
      <c r="C30" s="502">
        <v>34523</v>
      </c>
      <c r="D30">
        <v>0.92200000000000004</v>
      </c>
      <c r="G30" s="1600">
        <v>0</v>
      </c>
    </row>
    <row r="31" spans="3:7">
      <c r="C31" s="502">
        <v>34530</v>
      </c>
      <c r="D31">
        <v>0.84199999999999997</v>
      </c>
      <c r="G31" s="1600">
        <v>0</v>
      </c>
    </row>
    <row r="32" spans="3:7">
      <c r="C32" s="502">
        <v>34537</v>
      </c>
      <c r="D32">
        <v>0.74399999999999999</v>
      </c>
      <c r="G32" s="1600">
        <v>0</v>
      </c>
    </row>
    <row r="33" spans="3:7">
      <c r="C33" s="502">
        <v>34544</v>
      </c>
      <c r="D33">
        <v>0.72299999999999998</v>
      </c>
      <c r="G33" s="1600">
        <v>0</v>
      </c>
    </row>
    <row r="34" spans="3:7">
      <c r="C34" s="502">
        <v>34551</v>
      </c>
      <c r="D34">
        <v>0.7</v>
      </c>
      <c r="G34" s="1600">
        <v>0</v>
      </c>
    </row>
    <row r="35" spans="3:7">
      <c r="C35" s="502">
        <v>34558</v>
      </c>
      <c r="D35">
        <v>0.77300000000000002</v>
      </c>
      <c r="G35" s="1600">
        <v>0</v>
      </c>
    </row>
    <row r="36" spans="3:7">
      <c r="C36" s="502">
        <v>34565</v>
      </c>
      <c r="D36">
        <v>0.68200000000000005</v>
      </c>
      <c r="G36" s="1600">
        <v>0</v>
      </c>
    </row>
    <row r="37" spans="3:7">
      <c r="C37" s="502">
        <v>34572</v>
      </c>
      <c r="D37">
        <v>0.69</v>
      </c>
      <c r="G37" s="1600">
        <v>0</v>
      </c>
    </row>
    <row r="38" spans="3:7">
      <c r="C38" s="502">
        <v>34579</v>
      </c>
      <c r="D38">
        <v>0.67800000000000005</v>
      </c>
      <c r="G38" s="1600">
        <v>0</v>
      </c>
    </row>
    <row r="39" spans="3:7">
      <c r="C39" s="502">
        <v>34586</v>
      </c>
      <c r="D39">
        <v>0.73</v>
      </c>
      <c r="G39" s="1600">
        <v>0</v>
      </c>
    </row>
    <row r="40" spans="3:7">
      <c r="C40" s="502">
        <v>34593</v>
      </c>
      <c r="D40">
        <v>0.76500000000000001</v>
      </c>
      <c r="G40" s="1600">
        <v>0</v>
      </c>
    </row>
    <row r="41" spans="3:7">
      <c r="C41" s="502">
        <v>34600</v>
      </c>
      <c r="D41">
        <v>0.77100000000000002</v>
      </c>
      <c r="G41" s="1600">
        <v>0</v>
      </c>
    </row>
    <row r="42" spans="3:7">
      <c r="C42" s="502">
        <v>34607</v>
      </c>
      <c r="D42">
        <v>0.89200000000000002</v>
      </c>
      <c r="G42" s="1600">
        <v>0</v>
      </c>
    </row>
    <row r="43" spans="3:7">
      <c r="C43" s="502">
        <v>34614</v>
      </c>
      <c r="D43">
        <v>0.92</v>
      </c>
      <c r="G43" s="1600">
        <v>0</v>
      </c>
    </row>
    <row r="44" spans="3:7">
      <c r="C44" s="502">
        <v>34621</v>
      </c>
      <c r="D44">
        <v>0.93200000000000005</v>
      </c>
      <c r="G44" s="1600">
        <v>0</v>
      </c>
    </row>
    <row r="45" spans="3:7">
      <c r="C45" s="502">
        <v>34628</v>
      </c>
      <c r="D45">
        <v>0.90900000000000003</v>
      </c>
      <c r="G45" s="1600">
        <v>0</v>
      </c>
    </row>
    <row r="46" spans="3:7">
      <c r="C46" s="502">
        <v>34635</v>
      </c>
      <c r="D46">
        <v>0.94199999999999995</v>
      </c>
      <c r="G46" s="1600">
        <v>0</v>
      </c>
    </row>
    <row r="47" spans="3:7">
      <c r="C47" s="502">
        <v>34642</v>
      </c>
      <c r="D47">
        <v>0.91900000000000004</v>
      </c>
      <c r="G47" s="1600">
        <v>0</v>
      </c>
    </row>
    <row r="48" spans="3:7">
      <c r="C48" s="502">
        <v>34649</v>
      </c>
      <c r="D48">
        <v>0.93799999999999994</v>
      </c>
      <c r="G48" s="1600">
        <v>0</v>
      </c>
    </row>
    <row r="49" spans="2:7">
      <c r="C49" s="502">
        <v>34656</v>
      </c>
      <c r="D49">
        <v>0.91900000000000004</v>
      </c>
      <c r="G49" s="1600">
        <v>0</v>
      </c>
    </row>
    <row r="50" spans="2:7">
      <c r="C50" s="502">
        <v>34663</v>
      </c>
      <c r="D50">
        <v>0.96799999999999997</v>
      </c>
      <c r="G50" s="1600">
        <v>0</v>
      </c>
    </row>
    <row r="51" spans="2:7">
      <c r="C51" s="502">
        <v>34670</v>
      </c>
      <c r="D51">
        <v>0.94299999999999995</v>
      </c>
      <c r="G51" s="1600">
        <v>0</v>
      </c>
    </row>
    <row r="52" spans="2:7">
      <c r="C52" s="502">
        <v>34677</v>
      </c>
      <c r="D52">
        <v>0.93200000000000005</v>
      </c>
      <c r="G52" s="1600">
        <v>0</v>
      </c>
    </row>
    <row r="53" spans="2:7">
      <c r="C53" s="502">
        <v>34684</v>
      </c>
      <c r="D53">
        <v>0.96</v>
      </c>
      <c r="G53" s="1600">
        <v>0</v>
      </c>
    </row>
    <row r="54" spans="2:7">
      <c r="C54" s="502">
        <v>34691</v>
      </c>
      <c r="D54">
        <v>0.98099999999999998</v>
      </c>
      <c r="G54" s="1600">
        <v>0</v>
      </c>
    </row>
    <row r="55" spans="2:7">
      <c r="C55" s="502">
        <v>34698</v>
      </c>
      <c r="D55">
        <v>0.996</v>
      </c>
      <c r="G55" s="1600">
        <v>0</v>
      </c>
    </row>
    <row r="56" spans="2:7">
      <c r="B56" s="1611">
        <v>1995</v>
      </c>
      <c r="C56" s="502">
        <v>34705</v>
      </c>
      <c r="D56">
        <v>1.0740000000000001</v>
      </c>
      <c r="G56" s="1600">
        <v>0</v>
      </c>
    </row>
    <row r="57" spans="2:7">
      <c r="C57" s="502">
        <v>34712</v>
      </c>
      <c r="D57">
        <v>0.97299999999999998</v>
      </c>
      <c r="G57" s="1600">
        <v>0</v>
      </c>
    </row>
    <row r="58" spans="2:7">
      <c r="C58" s="502">
        <v>34719</v>
      </c>
      <c r="D58">
        <v>0.91500000000000004</v>
      </c>
      <c r="G58" s="1600">
        <v>0</v>
      </c>
    </row>
    <row r="59" spans="2:7">
      <c r="C59" s="502">
        <v>34726</v>
      </c>
      <c r="D59">
        <v>0.92</v>
      </c>
      <c r="G59" s="1600">
        <v>0</v>
      </c>
    </row>
    <row r="60" spans="2:7">
      <c r="C60" s="502">
        <v>34733</v>
      </c>
      <c r="D60">
        <v>0.85</v>
      </c>
      <c r="G60" s="1600">
        <v>0</v>
      </c>
    </row>
    <row r="61" spans="2:7">
      <c r="C61" s="502">
        <v>34740</v>
      </c>
      <c r="D61">
        <v>0.82599999999999996</v>
      </c>
      <c r="G61" s="1600">
        <v>0</v>
      </c>
    </row>
    <row r="62" spans="2:7">
      <c r="C62" s="502">
        <v>34747</v>
      </c>
      <c r="D62">
        <v>0.83499999999999996</v>
      </c>
      <c r="G62" s="1600">
        <v>0</v>
      </c>
    </row>
    <row r="63" spans="2:7">
      <c r="C63" s="502">
        <v>34754</v>
      </c>
      <c r="D63">
        <v>0.81599999999999995</v>
      </c>
      <c r="G63" s="1600">
        <v>0</v>
      </c>
    </row>
    <row r="64" spans="2:7">
      <c r="C64" s="502">
        <v>34761</v>
      </c>
      <c r="D64">
        <v>0.81899999999999995</v>
      </c>
      <c r="G64" s="1600">
        <v>0</v>
      </c>
    </row>
    <row r="65" spans="3:7">
      <c r="C65" s="502">
        <v>34768</v>
      </c>
      <c r="D65">
        <v>0.92500000000000004</v>
      </c>
      <c r="G65" s="1600">
        <v>0</v>
      </c>
    </row>
    <row r="66" spans="3:7">
      <c r="C66" s="502">
        <v>34775</v>
      </c>
      <c r="D66">
        <v>0.82</v>
      </c>
      <c r="G66" s="1600">
        <v>0</v>
      </c>
    </row>
    <row r="67" spans="3:7">
      <c r="C67" s="502">
        <v>34782</v>
      </c>
      <c r="D67">
        <v>0.80200000000000005</v>
      </c>
      <c r="G67" s="1600">
        <v>0</v>
      </c>
    </row>
    <row r="68" spans="3:7">
      <c r="C68" s="502">
        <v>34789</v>
      </c>
      <c r="D68">
        <v>0.82299999999999995</v>
      </c>
      <c r="G68" s="1600">
        <v>0</v>
      </c>
    </row>
    <row r="69" spans="3:7">
      <c r="C69" s="502">
        <v>34796</v>
      </c>
      <c r="D69">
        <v>0.82899999999999996</v>
      </c>
      <c r="G69" s="1600">
        <v>0</v>
      </c>
    </row>
    <row r="70" spans="3:7">
      <c r="C70" s="502">
        <v>34803</v>
      </c>
      <c r="D70">
        <v>0.82</v>
      </c>
      <c r="G70" s="1600">
        <v>0</v>
      </c>
    </row>
    <row r="71" spans="3:7">
      <c r="C71" s="502">
        <v>34810</v>
      </c>
      <c r="D71">
        <v>0.81200000000000006</v>
      </c>
      <c r="G71" s="1600">
        <v>0</v>
      </c>
    </row>
    <row r="72" spans="3:7">
      <c r="C72" s="502">
        <v>34817</v>
      </c>
      <c r="D72">
        <v>0.75800000000000001</v>
      </c>
      <c r="G72" s="1600">
        <v>0</v>
      </c>
    </row>
    <row r="73" spans="3:7">
      <c r="C73" s="502">
        <v>34824</v>
      </c>
      <c r="D73">
        <v>0.73199999999999998</v>
      </c>
      <c r="G73" s="1600">
        <v>0</v>
      </c>
    </row>
    <row r="74" spans="3:7">
      <c r="C74" s="502">
        <v>34831</v>
      </c>
      <c r="D74">
        <v>0.70699999999999996</v>
      </c>
      <c r="G74" s="1600">
        <v>0</v>
      </c>
    </row>
    <row r="75" spans="3:7">
      <c r="C75" s="502">
        <v>34838</v>
      </c>
      <c r="D75">
        <v>0.68500000000000005</v>
      </c>
      <c r="G75" s="1600">
        <v>0</v>
      </c>
    </row>
    <row r="76" spans="3:7">
      <c r="C76" s="502">
        <v>34845</v>
      </c>
      <c r="D76">
        <v>0.61</v>
      </c>
      <c r="G76" s="1600">
        <v>0</v>
      </c>
    </row>
    <row r="77" spans="3:7">
      <c r="C77" s="502">
        <v>34852</v>
      </c>
      <c r="D77">
        <v>0.64</v>
      </c>
      <c r="G77" s="1600">
        <v>0</v>
      </c>
    </row>
    <row r="78" spans="3:7">
      <c r="C78" s="502">
        <v>34859</v>
      </c>
      <c r="D78">
        <v>0.66200000000000003</v>
      </c>
      <c r="G78" s="1600">
        <v>0</v>
      </c>
    </row>
    <row r="79" spans="3:7">
      <c r="C79" s="502">
        <v>34866</v>
      </c>
      <c r="D79">
        <v>0.73399999999999999</v>
      </c>
      <c r="G79" s="1600">
        <v>0</v>
      </c>
    </row>
    <row r="80" spans="3:7">
      <c r="C80" s="502">
        <v>34873</v>
      </c>
      <c r="D80">
        <v>0.70899999999999996</v>
      </c>
      <c r="G80" s="1600">
        <v>0</v>
      </c>
    </row>
    <row r="81" spans="3:7">
      <c r="C81" s="502">
        <v>34880</v>
      </c>
      <c r="D81">
        <v>0.755</v>
      </c>
      <c r="G81" s="1600">
        <v>0</v>
      </c>
    </row>
    <row r="82" spans="3:7">
      <c r="C82" s="502">
        <v>34887</v>
      </c>
      <c r="D82">
        <v>0.73099999999999998</v>
      </c>
      <c r="G82" s="1600">
        <v>0</v>
      </c>
    </row>
    <row r="83" spans="3:7">
      <c r="C83" s="502">
        <v>34894</v>
      </c>
      <c r="D83">
        <v>0.63100000000000001</v>
      </c>
      <c r="G83" s="1600">
        <v>0</v>
      </c>
    </row>
    <row r="84" spans="3:7">
      <c r="C84" s="502">
        <v>34901</v>
      </c>
      <c r="D84">
        <v>0.66900000000000004</v>
      </c>
      <c r="G84" s="1600">
        <v>0</v>
      </c>
    </row>
    <row r="85" spans="3:7">
      <c r="C85" s="502">
        <v>34908</v>
      </c>
      <c r="D85">
        <v>0.75700000000000001</v>
      </c>
      <c r="G85" s="1600">
        <v>0</v>
      </c>
    </row>
    <row r="86" spans="3:7">
      <c r="C86" s="502">
        <v>34915</v>
      </c>
      <c r="D86">
        <v>0.748</v>
      </c>
      <c r="G86" s="1600">
        <v>0</v>
      </c>
    </row>
    <row r="87" spans="3:7">
      <c r="C87" s="502">
        <v>34922</v>
      </c>
      <c r="D87">
        <v>0.70499999999999996</v>
      </c>
      <c r="G87" s="1600">
        <v>0</v>
      </c>
    </row>
    <row r="88" spans="3:7">
      <c r="C88" s="502">
        <v>34929</v>
      </c>
      <c r="D88">
        <v>0.71499999999999997</v>
      </c>
      <c r="G88" s="1600">
        <v>0</v>
      </c>
    </row>
    <row r="89" spans="3:7">
      <c r="C89" s="502">
        <v>34936</v>
      </c>
      <c r="D89">
        <v>0.67700000000000005</v>
      </c>
      <c r="G89" s="1600">
        <v>0</v>
      </c>
    </row>
    <row r="90" spans="3:7">
      <c r="C90" s="502">
        <v>34943</v>
      </c>
      <c r="D90">
        <v>0.70199999999999996</v>
      </c>
      <c r="G90" s="1600">
        <v>0</v>
      </c>
    </row>
    <row r="91" spans="3:7">
      <c r="C91" s="502">
        <v>34950</v>
      </c>
      <c r="D91">
        <v>0.64100000000000001</v>
      </c>
      <c r="G91" s="1600">
        <v>0</v>
      </c>
    </row>
    <row r="92" spans="3:7">
      <c r="C92" s="502">
        <v>34957</v>
      </c>
      <c r="D92">
        <v>0.60899999999999999</v>
      </c>
      <c r="G92" s="1600">
        <v>0</v>
      </c>
    </row>
    <row r="93" spans="3:7">
      <c r="C93" s="502">
        <v>34964</v>
      </c>
      <c r="D93">
        <v>0.63500000000000001</v>
      </c>
      <c r="G93" s="1600">
        <v>0</v>
      </c>
    </row>
    <row r="94" spans="3:7">
      <c r="C94" s="502">
        <v>34971</v>
      </c>
      <c r="D94">
        <v>0.68200000000000005</v>
      </c>
      <c r="G94" s="1600">
        <v>0</v>
      </c>
    </row>
    <row r="95" spans="3:7">
      <c r="C95" s="502">
        <v>34978</v>
      </c>
      <c r="D95">
        <v>0.64300000000000002</v>
      </c>
      <c r="G95" s="1600">
        <v>0</v>
      </c>
    </row>
    <row r="96" spans="3:7">
      <c r="C96" s="502">
        <v>34985</v>
      </c>
      <c r="D96">
        <v>0.625</v>
      </c>
      <c r="G96" s="1600">
        <v>0</v>
      </c>
    </row>
    <row r="97" spans="2:7">
      <c r="C97" s="502">
        <v>34992</v>
      </c>
      <c r="D97">
        <v>0.61399999999999999</v>
      </c>
      <c r="G97" s="1600">
        <v>0</v>
      </c>
    </row>
    <row r="98" spans="2:7">
      <c r="C98" s="502">
        <v>34999</v>
      </c>
      <c r="D98">
        <v>0.65400000000000003</v>
      </c>
      <c r="G98" s="1600">
        <v>0</v>
      </c>
    </row>
    <row r="99" spans="2:7">
      <c r="C99" s="502">
        <v>35006</v>
      </c>
      <c r="D99">
        <v>0.56499999999999995</v>
      </c>
      <c r="G99" s="1600">
        <v>0</v>
      </c>
    </row>
    <row r="100" spans="2:7">
      <c r="C100" s="502">
        <v>35013</v>
      </c>
      <c r="D100">
        <v>0.503</v>
      </c>
      <c r="G100" s="1600">
        <v>0</v>
      </c>
    </row>
    <row r="101" spans="2:7">
      <c r="C101" s="502">
        <v>35020</v>
      </c>
      <c r="D101">
        <v>0.51100000000000001</v>
      </c>
      <c r="G101" s="1600">
        <v>0</v>
      </c>
    </row>
    <row r="102" spans="2:7">
      <c r="C102" s="502">
        <v>35027</v>
      </c>
      <c r="D102">
        <v>0.48199999999999998</v>
      </c>
      <c r="G102" s="1600">
        <v>0</v>
      </c>
    </row>
    <row r="103" spans="2:7">
      <c r="C103" s="502">
        <v>35034</v>
      </c>
      <c r="D103">
        <v>0.442</v>
      </c>
      <c r="G103" s="1600">
        <v>0</v>
      </c>
    </row>
    <row r="104" spans="2:7">
      <c r="C104" s="502">
        <v>35041</v>
      </c>
      <c r="D104">
        <v>0.41499999999999998</v>
      </c>
      <c r="G104" s="1600">
        <v>0</v>
      </c>
    </row>
    <row r="105" spans="2:7">
      <c r="C105" s="502">
        <v>35048</v>
      </c>
      <c r="D105">
        <v>0.41899999999999998</v>
      </c>
      <c r="G105" s="1600">
        <v>0</v>
      </c>
    </row>
    <row r="106" spans="2:7">
      <c r="C106" s="502">
        <v>35055</v>
      </c>
      <c r="D106">
        <v>0.54</v>
      </c>
      <c r="G106" s="1600">
        <v>0</v>
      </c>
    </row>
    <row r="107" spans="2:7">
      <c r="C107" s="502">
        <v>35062</v>
      </c>
      <c r="D107">
        <v>0.50800000000000001</v>
      </c>
      <c r="G107" s="1600">
        <v>0</v>
      </c>
    </row>
    <row r="108" spans="2:7">
      <c r="B108" s="1611">
        <v>1996</v>
      </c>
      <c r="C108" s="502">
        <v>35069</v>
      </c>
      <c r="D108">
        <v>0.45500000000000002</v>
      </c>
      <c r="G108" s="1600">
        <v>0</v>
      </c>
    </row>
    <row r="109" spans="2:7">
      <c r="C109" s="502">
        <v>35076</v>
      </c>
      <c r="D109">
        <v>0.505</v>
      </c>
      <c r="G109" s="1600">
        <v>0</v>
      </c>
    </row>
    <row r="110" spans="2:7">
      <c r="C110" s="502">
        <v>35083</v>
      </c>
      <c r="D110">
        <v>0.47899999999999998</v>
      </c>
      <c r="G110" s="1600">
        <v>0</v>
      </c>
    </row>
    <row r="111" spans="2:7">
      <c r="C111" s="502">
        <v>35090</v>
      </c>
      <c r="D111">
        <v>0.44500000000000001</v>
      </c>
      <c r="G111" s="1600">
        <v>0</v>
      </c>
    </row>
    <row r="112" spans="2:7">
      <c r="C112" s="502">
        <v>35097</v>
      </c>
      <c r="D112">
        <v>0.39400000000000002</v>
      </c>
      <c r="G112" s="1600">
        <v>0</v>
      </c>
    </row>
    <row r="113" spans="3:7">
      <c r="C113" s="502">
        <v>35104</v>
      </c>
      <c r="D113">
        <v>0.42099999999999999</v>
      </c>
      <c r="G113" s="1600">
        <v>0</v>
      </c>
    </row>
    <row r="114" spans="3:7">
      <c r="C114" s="502">
        <v>35111</v>
      </c>
      <c r="D114">
        <v>0.42699999999999999</v>
      </c>
      <c r="G114" s="1600">
        <v>0</v>
      </c>
    </row>
    <row r="115" spans="3:7">
      <c r="C115" s="502">
        <v>35118</v>
      </c>
      <c r="D115">
        <v>0.51600000000000001</v>
      </c>
      <c r="G115" s="1600">
        <v>0</v>
      </c>
    </row>
    <row r="116" spans="3:7">
      <c r="C116" s="502">
        <v>35125</v>
      </c>
      <c r="D116">
        <v>0.59599999999999997</v>
      </c>
      <c r="G116" s="1600">
        <v>0</v>
      </c>
    </row>
    <row r="117" spans="3:7">
      <c r="C117" s="502">
        <v>35132</v>
      </c>
      <c r="D117">
        <v>0.625</v>
      </c>
      <c r="G117" s="1600">
        <v>0</v>
      </c>
    </row>
    <row r="118" spans="3:7">
      <c r="C118" s="502">
        <v>35139</v>
      </c>
      <c r="D118">
        <v>0.75900000000000001</v>
      </c>
      <c r="G118" s="1600">
        <v>0</v>
      </c>
    </row>
    <row r="119" spans="3:7">
      <c r="C119" s="502">
        <v>35146</v>
      </c>
      <c r="D119">
        <v>0.72899999999999998</v>
      </c>
      <c r="G119" s="1600">
        <v>0</v>
      </c>
    </row>
    <row r="120" spans="3:7">
      <c r="C120" s="502">
        <v>35153</v>
      </c>
      <c r="D120">
        <v>0.73099999999999998</v>
      </c>
      <c r="G120" s="1600">
        <v>0</v>
      </c>
    </row>
    <row r="121" spans="3:7">
      <c r="C121" s="502">
        <v>35160</v>
      </c>
      <c r="D121">
        <v>0.752</v>
      </c>
      <c r="G121" s="1600">
        <v>0</v>
      </c>
    </row>
    <row r="122" spans="3:7">
      <c r="C122" s="502">
        <v>35167</v>
      </c>
      <c r="D122">
        <v>0.86599999999999999</v>
      </c>
      <c r="G122" s="1600">
        <v>0</v>
      </c>
    </row>
    <row r="123" spans="3:7">
      <c r="C123" s="502">
        <v>35174</v>
      </c>
      <c r="D123">
        <v>0.84</v>
      </c>
      <c r="G123" s="1600">
        <v>0</v>
      </c>
    </row>
    <row r="124" spans="3:7">
      <c r="C124" s="502">
        <v>35181</v>
      </c>
      <c r="D124">
        <v>0.75</v>
      </c>
      <c r="G124" s="1600">
        <v>0</v>
      </c>
    </row>
    <row r="125" spans="3:7">
      <c r="C125" s="502">
        <v>35188</v>
      </c>
      <c r="D125">
        <v>0.81</v>
      </c>
      <c r="G125" s="1600">
        <v>0</v>
      </c>
    </row>
    <row r="126" spans="3:7">
      <c r="C126" s="502">
        <v>35195</v>
      </c>
      <c r="D126">
        <v>0.82</v>
      </c>
      <c r="G126" s="1600">
        <v>0</v>
      </c>
    </row>
    <row r="127" spans="3:7">
      <c r="C127" s="502">
        <v>35202</v>
      </c>
      <c r="D127">
        <v>0.71099999999999997</v>
      </c>
      <c r="G127" s="1600">
        <v>0</v>
      </c>
    </row>
    <row r="128" spans="3:7">
      <c r="C128" s="502">
        <v>35209</v>
      </c>
      <c r="D128">
        <v>0.66300000000000003</v>
      </c>
      <c r="G128" s="1600">
        <v>0</v>
      </c>
    </row>
    <row r="129" spans="3:7">
      <c r="C129" s="502">
        <v>35216</v>
      </c>
      <c r="D129">
        <v>0.71799999999999997</v>
      </c>
      <c r="G129" s="1600">
        <v>0</v>
      </c>
    </row>
    <row r="130" spans="3:7">
      <c r="C130" s="502">
        <v>35223</v>
      </c>
      <c r="D130">
        <v>0.77900000000000003</v>
      </c>
      <c r="G130" s="1600">
        <v>0</v>
      </c>
    </row>
    <row r="131" spans="3:7">
      <c r="C131" s="502">
        <v>35230</v>
      </c>
      <c r="D131">
        <v>0.80400000000000005</v>
      </c>
      <c r="G131" s="1600">
        <v>0</v>
      </c>
    </row>
    <row r="132" spans="3:7">
      <c r="C132" s="502">
        <v>35237</v>
      </c>
      <c r="D132">
        <v>0.78700000000000003</v>
      </c>
      <c r="G132" s="1600">
        <v>0</v>
      </c>
    </row>
    <row r="133" spans="3:7">
      <c r="C133" s="502">
        <v>35244</v>
      </c>
      <c r="D133">
        <v>0.76900000000000002</v>
      </c>
      <c r="G133" s="1600">
        <v>0</v>
      </c>
    </row>
    <row r="134" spans="3:7">
      <c r="C134" s="502">
        <v>35251</v>
      </c>
      <c r="D134">
        <v>0.75600000000000001</v>
      </c>
      <c r="G134" s="1600">
        <v>0</v>
      </c>
    </row>
    <row r="135" spans="3:7">
      <c r="C135" s="502">
        <v>35258</v>
      </c>
      <c r="D135">
        <v>0.80600000000000005</v>
      </c>
      <c r="G135" s="1600">
        <v>0</v>
      </c>
    </row>
    <row r="136" spans="3:7">
      <c r="C136" s="502">
        <v>35265</v>
      </c>
      <c r="D136">
        <v>0.82599999999999996</v>
      </c>
      <c r="G136" s="1600">
        <v>0</v>
      </c>
    </row>
    <row r="137" spans="3:7">
      <c r="C137" s="502">
        <v>35272</v>
      </c>
      <c r="D137">
        <v>0.84699999999999998</v>
      </c>
      <c r="G137" s="1600">
        <v>0</v>
      </c>
    </row>
    <row r="138" spans="3:7">
      <c r="C138" s="502">
        <v>35279</v>
      </c>
      <c r="D138">
        <v>0.84599999999999997</v>
      </c>
      <c r="G138" s="1600">
        <v>0</v>
      </c>
    </row>
    <row r="139" spans="3:7">
      <c r="C139" s="502">
        <v>35286</v>
      </c>
      <c r="D139">
        <v>0.68</v>
      </c>
      <c r="G139" s="1600">
        <v>0</v>
      </c>
    </row>
    <row r="140" spans="3:7">
      <c r="C140" s="502">
        <v>35293</v>
      </c>
      <c r="D140">
        <v>0.65900000000000003</v>
      </c>
      <c r="G140" s="1600">
        <v>0</v>
      </c>
    </row>
    <row r="141" spans="3:7">
      <c r="C141" s="502">
        <v>35300</v>
      </c>
      <c r="D141">
        <v>0.65900000000000003</v>
      </c>
      <c r="G141" s="1600">
        <v>0</v>
      </c>
    </row>
    <row r="142" spans="3:7">
      <c r="C142" s="502">
        <v>35307</v>
      </c>
      <c r="D142">
        <v>0.76200000000000001</v>
      </c>
      <c r="G142" s="1600">
        <v>0</v>
      </c>
    </row>
    <row r="143" spans="3:7">
      <c r="C143" s="502">
        <v>35314</v>
      </c>
      <c r="D143">
        <v>0.87</v>
      </c>
      <c r="G143" s="1600">
        <v>0</v>
      </c>
    </row>
    <row r="144" spans="3:7">
      <c r="C144" s="502">
        <v>35321</v>
      </c>
      <c r="D144">
        <v>0.76400000000000001</v>
      </c>
      <c r="G144" s="1600">
        <v>0</v>
      </c>
    </row>
    <row r="145" spans="2:7">
      <c r="C145" s="502">
        <v>35328</v>
      </c>
      <c r="D145">
        <v>0.746</v>
      </c>
      <c r="G145" s="1600">
        <v>0</v>
      </c>
    </row>
    <row r="146" spans="2:7">
      <c r="C146" s="502">
        <v>35335</v>
      </c>
      <c r="D146">
        <v>0.80400000000000005</v>
      </c>
      <c r="G146" s="1600">
        <v>0</v>
      </c>
    </row>
    <row r="147" spans="2:7">
      <c r="C147" s="502">
        <v>35342</v>
      </c>
      <c r="D147">
        <v>0.80500000000000005</v>
      </c>
      <c r="G147" s="1600">
        <v>0</v>
      </c>
    </row>
    <row r="148" spans="2:7">
      <c r="C148" s="502">
        <v>35349</v>
      </c>
      <c r="D148">
        <v>0.747</v>
      </c>
      <c r="G148" s="1600">
        <v>0</v>
      </c>
    </row>
    <row r="149" spans="2:7">
      <c r="C149" s="502">
        <v>35356</v>
      </c>
      <c r="D149">
        <v>0.68700000000000006</v>
      </c>
      <c r="G149" s="1600">
        <v>0</v>
      </c>
    </row>
    <row r="150" spans="2:7">
      <c r="C150" s="502">
        <v>35363</v>
      </c>
      <c r="D150">
        <v>0.7</v>
      </c>
      <c r="G150" s="1600">
        <v>0</v>
      </c>
    </row>
    <row r="151" spans="2:7">
      <c r="C151" s="502">
        <v>35370</v>
      </c>
      <c r="D151">
        <v>0.66900000000000004</v>
      </c>
      <c r="G151" s="1600">
        <v>0</v>
      </c>
    </row>
    <row r="152" spans="2:7">
      <c r="C152" s="502">
        <v>35377</v>
      </c>
      <c r="D152">
        <v>0.56399999999999995</v>
      </c>
      <c r="G152" s="1600">
        <v>0</v>
      </c>
    </row>
    <row r="153" spans="2:7">
      <c r="C153" s="502">
        <v>35384</v>
      </c>
      <c r="D153">
        <v>0.52400000000000002</v>
      </c>
      <c r="G153" s="1600">
        <v>0</v>
      </c>
    </row>
    <row r="154" spans="2:7">
      <c r="C154" s="502">
        <v>35391</v>
      </c>
      <c r="D154">
        <v>0.5</v>
      </c>
      <c r="G154" s="1600">
        <v>0</v>
      </c>
    </row>
    <row r="155" spans="2:7">
      <c r="C155" s="502">
        <v>35398</v>
      </c>
      <c r="D155">
        <v>0.53300000000000003</v>
      </c>
      <c r="G155" s="1600">
        <v>0</v>
      </c>
    </row>
    <row r="156" spans="2:7">
      <c r="C156" s="502">
        <v>35405</v>
      </c>
      <c r="D156">
        <v>0.61499999999999999</v>
      </c>
      <c r="G156" s="1600">
        <v>0</v>
      </c>
    </row>
    <row r="157" spans="2:7">
      <c r="C157" s="502">
        <v>35412</v>
      </c>
      <c r="D157">
        <v>0.71099999999999997</v>
      </c>
      <c r="G157" s="1600">
        <v>0</v>
      </c>
    </row>
    <row r="158" spans="2:7">
      <c r="C158" s="502">
        <v>35419</v>
      </c>
      <c r="D158">
        <v>0.745</v>
      </c>
      <c r="G158" s="1600">
        <v>0</v>
      </c>
    </row>
    <row r="159" spans="2:7">
      <c r="C159" s="502">
        <v>35426</v>
      </c>
      <c r="D159">
        <v>0.66</v>
      </c>
      <c r="G159" s="1600">
        <v>0</v>
      </c>
    </row>
    <row r="160" spans="2:7">
      <c r="B160" s="1611">
        <v>1997</v>
      </c>
      <c r="C160" s="502">
        <v>35433</v>
      </c>
      <c r="D160">
        <v>0.69199999999999995</v>
      </c>
      <c r="G160" s="1600">
        <v>0</v>
      </c>
    </row>
    <row r="161" spans="3:7">
      <c r="C161" s="502">
        <v>35440</v>
      </c>
      <c r="D161">
        <v>0.72899999999999998</v>
      </c>
      <c r="G161" s="1600">
        <v>0</v>
      </c>
    </row>
    <row r="162" spans="3:7">
      <c r="C162" s="502">
        <v>35447</v>
      </c>
      <c r="D162">
        <v>0.68600000000000005</v>
      </c>
      <c r="G162" s="1600">
        <v>0</v>
      </c>
    </row>
    <row r="163" spans="3:7">
      <c r="C163" s="502">
        <v>35454</v>
      </c>
      <c r="D163">
        <v>0.66900000000000004</v>
      </c>
      <c r="G163" s="1600">
        <v>0</v>
      </c>
    </row>
    <row r="164" spans="3:7">
      <c r="C164" s="502">
        <v>35461</v>
      </c>
      <c r="D164">
        <v>0.70099999999999996</v>
      </c>
      <c r="G164" s="1600">
        <v>0</v>
      </c>
    </row>
    <row r="165" spans="3:7">
      <c r="C165" s="502">
        <v>35468</v>
      </c>
      <c r="D165">
        <v>0.65500000000000003</v>
      </c>
      <c r="G165" s="1600">
        <v>0</v>
      </c>
    </row>
    <row r="166" spans="3:7">
      <c r="C166" s="502">
        <v>35475</v>
      </c>
      <c r="D166">
        <v>0.55100000000000005</v>
      </c>
      <c r="G166" s="1600">
        <v>0</v>
      </c>
    </row>
    <row r="167" spans="3:7">
      <c r="C167" s="502">
        <v>35482</v>
      </c>
      <c r="D167">
        <v>0.54800000000000004</v>
      </c>
      <c r="G167" s="1600">
        <v>0</v>
      </c>
    </row>
    <row r="168" spans="3:7">
      <c r="C168" s="502">
        <v>35489</v>
      </c>
      <c r="D168">
        <v>0.57599999999999996</v>
      </c>
      <c r="G168" s="1600">
        <v>0</v>
      </c>
    </row>
    <row r="169" spans="3:7">
      <c r="C169" s="502">
        <v>35496</v>
      </c>
      <c r="D169">
        <v>0.627</v>
      </c>
      <c r="G169" s="1600">
        <v>0</v>
      </c>
    </row>
    <row r="170" spans="3:7">
      <c r="C170" s="502">
        <v>35503</v>
      </c>
      <c r="D170">
        <v>0.623</v>
      </c>
      <c r="G170" s="1600">
        <v>0</v>
      </c>
    </row>
    <row r="171" spans="3:7">
      <c r="C171" s="502">
        <v>35510</v>
      </c>
      <c r="D171">
        <v>0.66600000000000004</v>
      </c>
      <c r="G171" s="1600">
        <v>0</v>
      </c>
    </row>
    <row r="172" spans="3:7">
      <c r="C172" s="502">
        <v>35517</v>
      </c>
      <c r="D172">
        <v>0.67700000000000005</v>
      </c>
      <c r="G172" s="1600">
        <v>0</v>
      </c>
    </row>
    <row r="173" spans="3:7">
      <c r="C173" s="502">
        <v>35524</v>
      </c>
      <c r="D173">
        <v>0.84</v>
      </c>
      <c r="G173" s="1600">
        <v>0</v>
      </c>
    </row>
    <row r="174" spans="3:7">
      <c r="C174" s="502">
        <v>35531</v>
      </c>
      <c r="D174">
        <v>0.79200000000000004</v>
      </c>
      <c r="G174" s="1600">
        <v>0</v>
      </c>
    </row>
    <row r="175" spans="3:7">
      <c r="C175" s="502">
        <v>35538</v>
      </c>
      <c r="D175">
        <v>0.78700000000000003</v>
      </c>
      <c r="G175" s="1600">
        <v>0</v>
      </c>
    </row>
    <row r="176" spans="3:7">
      <c r="C176" s="502">
        <v>35545</v>
      </c>
      <c r="D176">
        <v>0.82399999999999995</v>
      </c>
      <c r="G176" s="1600">
        <v>0</v>
      </c>
    </row>
    <row r="177" spans="3:7">
      <c r="C177" s="502">
        <v>35552</v>
      </c>
      <c r="D177">
        <v>0.77600000000000002</v>
      </c>
      <c r="G177" s="1600">
        <v>0</v>
      </c>
    </row>
    <row r="178" spans="3:7">
      <c r="C178" s="502">
        <v>35559</v>
      </c>
      <c r="D178">
        <v>0.78300000000000003</v>
      </c>
      <c r="G178" s="1600">
        <v>0</v>
      </c>
    </row>
    <row r="179" spans="3:7">
      <c r="C179" s="502">
        <v>35566</v>
      </c>
      <c r="D179">
        <v>0.75600000000000001</v>
      </c>
      <c r="G179" s="1600">
        <v>0</v>
      </c>
    </row>
    <row r="180" spans="3:7">
      <c r="C180" s="502">
        <v>35573</v>
      </c>
      <c r="D180">
        <v>0.71299999999999997</v>
      </c>
      <c r="G180" s="1600">
        <v>0</v>
      </c>
    </row>
    <row r="181" spans="3:7">
      <c r="C181" s="502">
        <v>35580</v>
      </c>
      <c r="D181">
        <v>0.77300000000000002</v>
      </c>
      <c r="G181" s="1600">
        <v>0</v>
      </c>
    </row>
    <row r="182" spans="3:7">
      <c r="C182" s="502">
        <v>35587</v>
      </c>
      <c r="D182">
        <v>0.78900000000000003</v>
      </c>
      <c r="G182" s="1600">
        <v>0</v>
      </c>
    </row>
    <row r="183" spans="3:7">
      <c r="C183" s="502">
        <v>35594</v>
      </c>
      <c r="D183">
        <v>0.72899999999999998</v>
      </c>
      <c r="G183" s="1600">
        <v>0</v>
      </c>
    </row>
    <row r="184" spans="3:7">
      <c r="C184" s="502">
        <v>35601</v>
      </c>
      <c r="D184">
        <v>0.67200000000000004</v>
      </c>
      <c r="G184" s="1600">
        <v>0</v>
      </c>
    </row>
    <row r="185" spans="3:7">
      <c r="C185" s="502">
        <v>35608</v>
      </c>
      <c r="D185">
        <v>0.67400000000000004</v>
      </c>
      <c r="G185" s="1600">
        <v>0</v>
      </c>
    </row>
    <row r="186" spans="3:7">
      <c r="C186" s="502">
        <v>35615</v>
      </c>
      <c r="D186">
        <v>0.624</v>
      </c>
      <c r="G186" s="1600">
        <v>0</v>
      </c>
    </row>
    <row r="187" spans="3:7">
      <c r="C187" s="502">
        <v>35622</v>
      </c>
      <c r="D187">
        <v>0.56399999999999995</v>
      </c>
      <c r="G187" s="1600">
        <v>0</v>
      </c>
    </row>
    <row r="188" spans="3:7">
      <c r="C188" s="502">
        <v>35629</v>
      </c>
      <c r="D188">
        <v>0.52</v>
      </c>
      <c r="G188" s="1600">
        <v>0</v>
      </c>
    </row>
    <row r="189" spans="3:7">
      <c r="C189" s="502">
        <v>35636</v>
      </c>
      <c r="D189">
        <v>0.505</v>
      </c>
      <c r="G189" s="1600">
        <v>0</v>
      </c>
    </row>
    <row r="190" spans="3:7">
      <c r="C190" s="502">
        <v>35643</v>
      </c>
      <c r="D190">
        <v>0.46200000000000002</v>
      </c>
      <c r="G190" s="1600">
        <v>0</v>
      </c>
    </row>
    <row r="191" spans="3:7">
      <c r="C191" s="502">
        <v>35650</v>
      </c>
      <c r="D191">
        <v>0.46800000000000003</v>
      </c>
      <c r="G191" s="1600">
        <v>0</v>
      </c>
    </row>
    <row r="192" spans="3:7">
      <c r="C192" s="502">
        <v>35657</v>
      </c>
      <c r="D192">
        <v>0.54100000000000004</v>
      </c>
      <c r="G192" s="1600">
        <v>0</v>
      </c>
    </row>
    <row r="193" spans="3:7">
      <c r="C193" s="502">
        <v>35664</v>
      </c>
      <c r="D193">
        <v>0.54200000000000004</v>
      </c>
      <c r="G193" s="1600">
        <v>0</v>
      </c>
    </row>
    <row r="194" spans="3:7">
      <c r="C194" s="502">
        <v>35671</v>
      </c>
      <c r="D194">
        <v>0.57099999999999995</v>
      </c>
      <c r="G194" s="1600">
        <v>0</v>
      </c>
    </row>
    <row r="195" spans="3:7">
      <c r="C195" s="502">
        <v>35678</v>
      </c>
      <c r="D195">
        <v>0.63300000000000001</v>
      </c>
      <c r="G195" s="1600">
        <v>0</v>
      </c>
    </row>
    <row r="196" spans="3:7">
      <c r="C196" s="502">
        <v>35685</v>
      </c>
      <c r="D196">
        <v>0.626</v>
      </c>
      <c r="G196" s="1600">
        <v>0</v>
      </c>
    </row>
    <row r="197" spans="3:7">
      <c r="C197" s="502">
        <v>35692</v>
      </c>
      <c r="D197">
        <v>0.57199999999999995</v>
      </c>
      <c r="G197" s="1600">
        <v>0</v>
      </c>
    </row>
    <row r="198" spans="3:7">
      <c r="C198" s="502">
        <v>35699</v>
      </c>
      <c r="D198">
        <v>0.58599999999999997</v>
      </c>
      <c r="G198" s="1600">
        <v>0</v>
      </c>
    </row>
    <row r="199" spans="3:7">
      <c r="C199" s="502">
        <v>35706</v>
      </c>
      <c r="D199">
        <v>0.56799999999999995</v>
      </c>
      <c r="G199" s="1600">
        <v>0</v>
      </c>
    </row>
    <row r="200" spans="3:7">
      <c r="C200" s="502">
        <v>35713</v>
      </c>
      <c r="D200">
        <v>0.53800000000000003</v>
      </c>
      <c r="G200" s="1600">
        <v>0</v>
      </c>
    </row>
    <row r="201" spans="3:7">
      <c r="C201" s="502">
        <v>35720</v>
      </c>
      <c r="D201">
        <v>0.58399999999999996</v>
      </c>
      <c r="G201" s="1600">
        <v>0</v>
      </c>
    </row>
    <row r="202" spans="3:7">
      <c r="C202" s="502">
        <v>35727</v>
      </c>
      <c r="D202">
        <v>0.61599999999999999</v>
      </c>
      <c r="G202" s="1600">
        <v>0</v>
      </c>
    </row>
    <row r="203" spans="3:7">
      <c r="C203" s="502">
        <v>35734</v>
      </c>
      <c r="D203">
        <v>0.77800000000000002</v>
      </c>
      <c r="G203" s="1600">
        <v>0</v>
      </c>
    </row>
    <row r="204" spans="3:7">
      <c r="C204" s="502">
        <v>35741</v>
      </c>
      <c r="D204">
        <v>0.69</v>
      </c>
      <c r="G204" s="1600">
        <v>0</v>
      </c>
    </row>
    <row r="205" spans="3:7">
      <c r="C205" s="502">
        <v>35748</v>
      </c>
      <c r="D205">
        <v>0.746</v>
      </c>
      <c r="G205" s="1600">
        <v>0</v>
      </c>
    </row>
    <row r="206" spans="3:7">
      <c r="C206" s="502">
        <v>35755</v>
      </c>
      <c r="D206">
        <v>0.61299999999999999</v>
      </c>
      <c r="G206" s="1600">
        <v>0</v>
      </c>
    </row>
    <row r="207" spans="3:7">
      <c r="C207" s="502">
        <v>35762</v>
      </c>
      <c r="D207">
        <v>0.58199999999999996</v>
      </c>
      <c r="G207" s="1600">
        <v>0</v>
      </c>
    </row>
    <row r="208" spans="3:7">
      <c r="C208" s="502">
        <v>35769</v>
      </c>
      <c r="D208">
        <v>0.52400000000000002</v>
      </c>
      <c r="G208" s="1600">
        <v>0</v>
      </c>
    </row>
    <row r="209" spans="2:7">
      <c r="C209" s="502">
        <v>35776</v>
      </c>
      <c r="D209">
        <v>0.57199999999999995</v>
      </c>
      <c r="G209" s="1600">
        <v>0</v>
      </c>
    </row>
    <row r="210" spans="2:7">
      <c r="C210" s="502">
        <v>35783</v>
      </c>
      <c r="D210">
        <v>0.57799999999999996</v>
      </c>
      <c r="G210" s="1600">
        <v>0</v>
      </c>
    </row>
    <row r="211" spans="2:7">
      <c r="C211" s="502">
        <v>35790</v>
      </c>
      <c r="D211">
        <v>0.52300000000000002</v>
      </c>
      <c r="G211" s="1600">
        <v>0</v>
      </c>
    </row>
    <row r="212" spans="2:7">
      <c r="B212" s="1611">
        <v>1998</v>
      </c>
      <c r="C212" s="502">
        <v>35797</v>
      </c>
      <c r="D212">
        <v>0.45100000000000001</v>
      </c>
      <c r="G212" s="1600">
        <v>0</v>
      </c>
    </row>
    <row r="213" spans="2:7">
      <c r="C213" s="502">
        <v>35804</v>
      </c>
      <c r="D213">
        <v>0.496</v>
      </c>
      <c r="G213" s="1600">
        <v>0</v>
      </c>
    </row>
    <row r="214" spans="2:7">
      <c r="C214" s="502">
        <v>35811</v>
      </c>
      <c r="D214">
        <v>0.45200000000000001</v>
      </c>
      <c r="G214" s="1600">
        <v>0</v>
      </c>
    </row>
    <row r="215" spans="2:7">
      <c r="C215" s="502">
        <v>35818</v>
      </c>
      <c r="D215">
        <v>0.47699999999999998</v>
      </c>
      <c r="G215" s="1600">
        <v>0</v>
      </c>
    </row>
    <row r="216" spans="2:7">
      <c r="C216" s="502">
        <v>35825</v>
      </c>
      <c r="D216">
        <v>0.44500000000000001</v>
      </c>
      <c r="G216" s="1600">
        <v>0</v>
      </c>
    </row>
    <row r="217" spans="2:7">
      <c r="C217" s="502">
        <v>35832</v>
      </c>
      <c r="D217">
        <v>0.39600000000000002</v>
      </c>
      <c r="G217" s="1600">
        <v>0</v>
      </c>
    </row>
    <row r="218" spans="2:7">
      <c r="C218" s="502">
        <v>35839</v>
      </c>
      <c r="D218">
        <v>0.34399999999999997</v>
      </c>
      <c r="G218" s="1600">
        <v>0</v>
      </c>
    </row>
    <row r="219" spans="2:7">
      <c r="C219" s="502">
        <v>35846</v>
      </c>
      <c r="D219">
        <v>0.32500000000000001</v>
      </c>
      <c r="G219" s="1600">
        <v>0</v>
      </c>
    </row>
    <row r="220" spans="2:7">
      <c r="C220" s="502">
        <v>35853</v>
      </c>
      <c r="D220">
        <v>0.29599999999999999</v>
      </c>
      <c r="G220" s="1600">
        <v>0</v>
      </c>
    </row>
    <row r="221" spans="2:7">
      <c r="C221" s="502">
        <v>35860</v>
      </c>
      <c r="D221">
        <v>0.41299999999999998</v>
      </c>
      <c r="G221" s="1600">
        <v>0</v>
      </c>
    </row>
    <row r="222" spans="2:7">
      <c r="C222" s="502">
        <v>35867</v>
      </c>
      <c r="D222">
        <v>0.38700000000000001</v>
      </c>
      <c r="G222" s="1600">
        <v>0</v>
      </c>
    </row>
    <row r="223" spans="2:7">
      <c r="C223" s="502">
        <v>35874</v>
      </c>
      <c r="D223">
        <v>0.30299999999999999</v>
      </c>
      <c r="G223" s="1600">
        <v>0</v>
      </c>
    </row>
    <row r="224" spans="2:7">
      <c r="C224" s="502">
        <v>35881</v>
      </c>
      <c r="D224">
        <v>0.35499999999999998</v>
      </c>
      <c r="G224" s="1600">
        <v>0</v>
      </c>
    </row>
    <row r="225" spans="3:7">
      <c r="C225" s="502">
        <v>35888</v>
      </c>
      <c r="D225">
        <v>0.41699999999999998</v>
      </c>
      <c r="G225" s="1600">
        <v>0</v>
      </c>
    </row>
    <row r="226" spans="3:7">
      <c r="C226" s="502">
        <v>35895</v>
      </c>
      <c r="D226">
        <v>0.378</v>
      </c>
      <c r="G226" s="1600">
        <v>0</v>
      </c>
    </row>
    <row r="227" spans="3:7">
      <c r="C227" s="502">
        <v>35902</v>
      </c>
      <c r="D227">
        <v>0.378</v>
      </c>
      <c r="G227" s="1600">
        <v>0</v>
      </c>
    </row>
    <row r="228" spans="3:7">
      <c r="C228" s="502">
        <v>35909</v>
      </c>
      <c r="D228">
        <v>0.39700000000000002</v>
      </c>
      <c r="G228" s="1600">
        <v>0</v>
      </c>
    </row>
    <row r="229" spans="3:7">
      <c r="C229" s="502">
        <v>35916</v>
      </c>
      <c r="D229">
        <v>0.497</v>
      </c>
      <c r="G229" s="1600">
        <v>0</v>
      </c>
    </row>
    <row r="230" spans="3:7">
      <c r="C230" s="502">
        <v>35923</v>
      </c>
      <c r="D230">
        <v>0.41299999999999998</v>
      </c>
      <c r="G230" s="1600">
        <v>0</v>
      </c>
    </row>
    <row r="231" spans="3:7">
      <c r="C231" s="502">
        <v>35930</v>
      </c>
      <c r="D231">
        <v>0.38200000000000001</v>
      </c>
      <c r="G231" s="1600">
        <v>0</v>
      </c>
    </row>
    <row r="232" spans="3:7">
      <c r="C232" s="502">
        <v>35937</v>
      </c>
      <c r="D232">
        <v>0.314</v>
      </c>
      <c r="G232" s="1600">
        <v>0</v>
      </c>
    </row>
    <row r="233" spans="3:7">
      <c r="C233" s="502">
        <v>35944</v>
      </c>
      <c r="D233">
        <v>0.39200000000000002</v>
      </c>
      <c r="G233" s="1600">
        <v>0</v>
      </c>
    </row>
    <row r="234" spans="3:7">
      <c r="C234" s="502">
        <v>35951</v>
      </c>
      <c r="D234">
        <v>0.40699999999999997</v>
      </c>
      <c r="G234" s="1600">
        <v>0</v>
      </c>
    </row>
    <row r="235" spans="3:7">
      <c r="C235" s="502">
        <v>35958</v>
      </c>
      <c r="D235">
        <v>0.35299999999999998</v>
      </c>
      <c r="G235" s="1600">
        <v>0</v>
      </c>
    </row>
    <row r="236" spans="3:7">
      <c r="C236" s="502">
        <v>35965</v>
      </c>
      <c r="D236">
        <v>0.38200000000000001</v>
      </c>
      <c r="G236" s="1600">
        <v>0</v>
      </c>
    </row>
    <row r="237" spans="3:7">
      <c r="C237" s="502">
        <v>35972</v>
      </c>
      <c r="D237">
        <v>0.39500000000000002</v>
      </c>
      <c r="G237" s="1600">
        <v>0</v>
      </c>
    </row>
    <row r="238" spans="3:7">
      <c r="C238" s="502">
        <v>35979</v>
      </c>
      <c r="D238">
        <v>0.35</v>
      </c>
      <c r="G238" s="1600">
        <v>0</v>
      </c>
    </row>
    <row r="239" spans="3:7">
      <c r="C239" s="502">
        <v>35986</v>
      </c>
      <c r="D239">
        <v>0.318</v>
      </c>
      <c r="G239" s="1600">
        <v>0</v>
      </c>
    </row>
    <row r="240" spans="3:7">
      <c r="C240" s="502">
        <v>35993</v>
      </c>
      <c r="D240">
        <v>0.29299999999999998</v>
      </c>
      <c r="G240" s="1600">
        <v>0</v>
      </c>
    </row>
    <row r="241" spans="3:7">
      <c r="C241" s="502">
        <v>36000</v>
      </c>
      <c r="D241">
        <v>0.34599999999999997</v>
      </c>
      <c r="G241" s="1600">
        <v>0</v>
      </c>
    </row>
    <row r="242" spans="3:7">
      <c r="C242" s="502">
        <v>36007</v>
      </c>
      <c r="D242">
        <v>0.38900000000000001</v>
      </c>
      <c r="G242" s="1600">
        <v>0</v>
      </c>
    </row>
    <row r="243" spans="3:7">
      <c r="C243" s="502">
        <v>36014</v>
      </c>
      <c r="D243">
        <v>0.45</v>
      </c>
      <c r="G243" s="1600">
        <v>0</v>
      </c>
    </row>
    <row r="244" spans="3:7">
      <c r="C244" s="502">
        <v>36021</v>
      </c>
      <c r="D244">
        <v>0.53100000000000003</v>
      </c>
      <c r="G244" s="1600">
        <v>0</v>
      </c>
    </row>
    <row r="245" spans="3:7">
      <c r="C245" s="502">
        <v>36028</v>
      </c>
      <c r="D245">
        <v>0.56000000000000005</v>
      </c>
      <c r="G245" s="1600">
        <v>0</v>
      </c>
    </row>
    <row r="246" spans="3:7">
      <c r="C246" s="502">
        <v>36035</v>
      </c>
      <c r="D246">
        <v>0.753</v>
      </c>
      <c r="G246" s="1600">
        <v>0</v>
      </c>
    </row>
    <row r="247" spans="3:7">
      <c r="C247" s="502">
        <v>36042</v>
      </c>
      <c r="D247">
        <v>0.98599999999999999</v>
      </c>
      <c r="G247" s="1600">
        <v>0</v>
      </c>
    </row>
    <row r="248" spans="3:7">
      <c r="C248" s="502">
        <v>36049</v>
      </c>
      <c r="D248">
        <v>0.98199999999999998</v>
      </c>
      <c r="G248" s="1600">
        <v>0</v>
      </c>
    </row>
    <row r="249" spans="3:7">
      <c r="C249" s="502">
        <v>36056</v>
      </c>
      <c r="D249">
        <v>1.0189999999999999</v>
      </c>
      <c r="G249" s="1600">
        <v>0</v>
      </c>
    </row>
    <row r="250" spans="3:7">
      <c r="C250" s="502">
        <v>36063</v>
      </c>
      <c r="D250">
        <v>0.98499999999999999</v>
      </c>
      <c r="G250" s="1600">
        <v>0</v>
      </c>
    </row>
    <row r="251" spans="3:7">
      <c r="C251" s="502">
        <v>36070</v>
      </c>
      <c r="D251">
        <v>1.107</v>
      </c>
      <c r="G251" s="1600">
        <v>0</v>
      </c>
    </row>
    <row r="252" spans="3:7">
      <c r="C252" s="502">
        <v>36077</v>
      </c>
      <c r="D252">
        <v>1.4970000000000001</v>
      </c>
      <c r="G252" s="1600">
        <v>0</v>
      </c>
    </row>
    <row r="253" spans="3:7">
      <c r="C253" s="502">
        <v>36084</v>
      </c>
      <c r="D253">
        <v>1.55</v>
      </c>
      <c r="G253" s="1600">
        <v>0</v>
      </c>
    </row>
    <row r="254" spans="3:7">
      <c r="C254" s="502">
        <v>36091</v>
      </c>
      <c r="D254">
        <v>1.3120000000000001</v>
      </c>
      <c r="G254" s="1600">
        <v>0</v>
      </c>
    </row>
    <row r="255" spans="3:7">
      <c r="C255" s="502">
        <v>36098</v>
      </c>
      <c r="D255">
        <v>1.1259999999999999</v>
      </c>
      <c r="G255" s="1600">
        <v>0</v>
      </c>
    </row>
    <row r="256" spans="3:7">
      <c r="C256" s="502">
        <v>36105</v>
      </c>
      <c r="D256">
        <v>0.99299999999999999</v>
      </c>
      <c r="G256" s="1600">
        <v>0</v>
      </c>
    </row>
    <row r="257" spans="2:7">
      <c r="C257" s="502">
        <v>36112</v>
      </c>
      <c r="D257">
        <v>1.075</v>
      </c>
      <c r="G257" s="1600">
        <v>0</v>
      </c>
    </row>
    <row r="258" spans="2:7">
      <c r="C258" s="502">
        <v>36119</v>
      </c>
      <c r="D258">
        <v>0.88100000000000001</v>
      </c>
      <c r="G258" s="1600">
        <v>0</v>
      </c>
    </row>
    <row r="259" spans="2:7">
      <c r="C259" s="502">
        <v>36126</v>
      </c>
      <c r="D259">
        <v>0.622</v>
      </c>
      <c r="G259" s="1600">
        <v>0</v>
      </c>
    </row>
    <row r="260" spans="2:7">
      <c r="C260" s="502">
        <v>36133</v>
      </c>
      <c r="D260">
        <v>0.7</v>
      </c>
      <c r="G260" s="1600">
        <v>0</v>
      </c>
    </row>
    <row r="261" spans="2:7">
      <c r="C261" s="502">
        <v>36140</v>
      </c>
      <c r="D261">
        <v>0.74299999999999999</v>
      </c>
      <c r="G261" s="1600">
        <v>0</v>
      </c>
    </row>
    <row r="262" spans="2:7">
      <c r="C262" s="502">
        <v>36147</v>
      </c>
      <c r="D262">
        <v>0.81299999999999994</v>
      </c>
      <c r="G262" s="1600">
        <v>0</v>
      </c>
    </row>
    <row r="263" spans="2:7">
      <c r="C263" s="502">
        <v>36154</v>
      </c>
      <c r="D263">
        <v>0.71599999999999997</v>
      </c>
      <c r="G263" s="1600">
        <v>0</v>
      </c>
    </row>
    <row r="264" spans="2:7">
      <c r="B264" s="1611">
        <v>1999</v>
      </c>
      <c r="C264" s="502">
        <v>36161</v>
      </c>
      <c r="D264">
        <v>0.71399999999999997</v>
      </c>
      <c r="G264" s="1600">
        <v>0</v>
      </c>
    </row>
    <row r="265" spans="2:7">
      <c r="C265" s="502">
        <v>36168</v>
      </c>
      <c r="D265">
        <v>0.68899999999999995</v>
      </c>
      <c r="G265" s="1600">
        <v>0</v>
      </c>
    </row>
    <row r="266" spans="2:7">
      <c r="C266" s="502">
        <v>36175</v>
      </c>
      <c r="D266">
        <v>0.746</v>
      </c>
      <c r="G266" s="1600">
        <v>0</v>
      </c>
    </row>
    <row r="267" spans="2:7">
      <c r="C267" s="502">
        <v>36182</v>
      </c>
      <c r="D267">
        <v>0.73199999999999998</v>
      </c>
      <c r="G267" s="1600">
        <v>0</v>
      </c>
    </row>
    <row r="268" spans="2:7">
      <c r="C268" s="502">
        <v>36189</v>
      </c>
      <c r="D268">
        <v>0.63</v>
      </c>
      <c r="G268" s="1600">
        <v>0</v>
      </c>
    </row>
    <row r="269" spans="2:7">
      <c r="C269" s="502">
        <v>36196</v>
      </c>
      <c r="D269">
        <v>0.63</v>
      </c>
      <c r="G269" s="1600">
        <v>0</v>
      </c>
    </row>
    <row r="270" spans="2:7">
      <c r="C270" s="502">
        <v>36203</v>
      </c>
      <c r="D270">
        <v>0.65100000000000002</v>
      </c>
      <c r="G270" s="1600">
        <v>0</v>
      </c>
    </row>
    <row r="271" spans="2:7">
      <c r="C271" s="502">
        <v>36210</v>
      </c>
      <c r="D271">
        <v>0.66</v>
      </c>
      <c r="G271" s="1600">
        <v>0</v>
      </c>
    </row>
    <row r="272" spans="2:7">
      <c r="C272" s="502">
        <v>36217</v>
      </c>
      <c r="D272">
        <v>0.61599999999999999</v>
      </c>
      <c r="G272" s="1600">
        <v>0</v>
      </c>
    </row>
    <row r="273" spans="3:7">
      <c r="C273" s="502">
        <v>36224</v>
      </c>
      <c r="D273">
        <v>0.71699999999999997</v>
      </c>
      <c r="G273" s="1600">
        <v>0</v>
      </c>
    </row>
    <row r="274" spans="3:7">
      <c r="C274" s="502">
        <v>36231</v>
      </c>
      <c r="D274">
        <v>0.59399999999999997</v>
      </c>
      <c r="G274" s="1600">
        <v>0</v>
      </c>
    </row>
    <row r="275" spans="3:7">
      <c r="C275" s="502">
        <v>36238</v>
      </c>
      <c r="D275">
        <v>0.56899999999999995</v>
      </c>
      <c r="G275" s="1600">
        <v>0</v>
      </c>
    </row>
    <row r="276" spans="3:7">
      <c r="C276" s="502">
        <v>36245</v>
      </c>
      <c r="D276">
        <v>0.61199999999999999</v>
      </c>
      <c r="G276" s="1600">
        <v>0</v>
      </c>
    </row>
    <row r="277" spans="3:7">
      <c r="C277" s="502">
        <v>36252</v>
      </c>
      <c r="D277">
        <v>0.61299999999999999</v>
      </c>
      <c r="G277" s="1600">
        <v>0</v>
      </c>
    </row>
    <row r="278" spans="3:7">
      <c r="C278" s="502">
        <v>36259</v>
      </c>
      <c r="D278">
        <v>0.56000000000000005</v>
      </c>
      <c r="G278" s="1600">
        <v>0</v>
      </c>
    </row>
    <row r="279" spans="3:7">
      <c r="C279" s="502">
        <v>36266</v>
      </c>
      <c r="D279">
        <v>0.59</v>
      </c>
      <c r="G279" s="1600">
        <v>0</v>
      </c>
    </row>
    <row r="280" spans="3:7">
      <c r="C280" s="502">
        <v>36273</v>
      </c>
      <c r="D280">
        <v>0.57499999999999996</v>
      </c>
      <c r="G280" s="1600">
        <v>0</v>
      </c>
    </row>
    <row r="281" spans="3:7">
      <c r="C281" s="502">
        <v>36280</v>
      </c>
      <c r="D281">
        <v>0.53</v>
      </c>
      <c r="G281" s="1600">
        <v>0</v>
      </c>
    </row>
    <row r="282" spans="3:7">
      <c r="C282" s="502">
        <v>36287</v>
      </c>
      <c r="D282">
        <v>0.55300000000000005</v>
      </c>
      <c r="G282" s="1600">
        <v>0</v>
      </c>
    </row>
    <row r="283" spans="3:7">
      <c r="C283" s="502">
        <v>36294</v>
      </c>
      <c r="D283">
        <v>0.59299999999999997</v>
      </c>
      <c r="G283" s="1600">
        <v>0</v>
      </c>
    </row>
    <row r="284" spans="3:7">
      <c r="C284" s="502">
        <v>36301</v>
      </c>
      <c r="D284">
        <v>0.63900000000000001</v>
      </c>
      <c r="G284" s="1600">
        <v>0</v>
      </c>
    </row>
    <row r="285" spans="3:7">
      <c r="C285" s="502">
        <v>36308</v>
      </c>
      <c r="D285">
        <v>0.70499999999999996</v>
      </c>
      <c r="G285" s="1600">
        <v>0</v>
      </c>
    </row>
    <row r="286" spans="3:7">
      <c r="C286" s="502">
        <v>36315</v>
      </c>
      <c r="D286">
        <v>0.79100000000000004</v>
      </c>
      <c r="G286" s="1600">
        <v>0</v>
      </c>
    </row>
    <row r="287" spans="3:7">
      <c r="C287" s="502">
        <v>36322</v>
      </c>
      <c r="D287">
        <v>0.82599999999999996</v>
      </c>
      <c r="G287" s="1600">
        <v>0</v>
      </c>
    </row>
    <row r="288" spans="3:7">
      <c r="C288" s="502">
        <v>36329</v>
      </c>
      <c r="D288">
        <v>0.80300000000000005</v>
      </c>
      <c r="G288" s="1600">
        <v>0</v>
      </c>
    </row>
    <row r="289" spans="3:7">
      <c r="C289" s="502">
        <v>36336</v>
      </c>
      <c r="D289">
        <v>0.78800000000000003</v>
      </c>
      <c r="G289" s="1600">
        <v>0</v>
      </c>
    </row>
    <row r="290" spans="3:7">
      <c r="C290" s="502">
        <v>36343</v>
      </c>
      <c r="D290">
        <v>0.79800000000000004</v>
      </c>
      <c r="G290" s="1600">
        <v>0</v>
      </c>
    </row>
    <row r="291" spans="3:7">
      <c r="C291" s="502">
        <v>36350</v>
      </c>
      <c r="D291">
        <v>0.80100000000000005</v>
      </c>
      <c r="G291" s="1600">
        <v>0</v>
      </c>
    </row>
    <row r="292" spans="3:7">
      <c r="C292" s="502">
        <v>36357</v>
      </c>
      <c r="D292">
        <v>0.76300000000000001</v>
      </c>
      <c r="G292" s="1600">
        <v>0</v>
      </c>
    </row>
    <row r="293" spans="3:7">
      <c r="C293" s="502">
        <v>36364</v>
      </c>
      <c r="D293">
        <v>0.82299999999999995</v>
      </c>
      <c r="G293" s="1600">
        <v>0</v>
      </c>
    </row>
    <row r="294" spans="3:7">
      <c r="C294" s="502">
        <v>36371</v>
      </c>
      <c r="D294">
        <v>0.89400000000000002</v>
      </c>
      <c r="G294" s="1600">
        <v>0</v>
      </c>
    </row>
    <row r="295" spans="3:7">
      <c r="C295" s="502">
        <v>36378</v>
      </c>
      <c r="D295">
        <v>0.95799999999999996</v>
      </c>
      <c r="G295" s="1600">
        <v>0</v>
      </c>
    </row>
    <row r="296" spans="3:7">
      <c r="C296" s="502">
        <v>36385</v>
      </c>
      <c r="D296">
        <v>0.99299999999999999</v>
      </c>
      <c r="G296" s="1600">
        <v>0</v>
      </c>
    </row>
    <row r="297" spans="3:7">
      <c r="C297" s="502">
        <v>36392</v>
      </c>
      <c r="D297">
        <v>0.94299999999999995</v>
      </c>
      <c r="G297" s="1600">
        <v>0</v>
      </c>
    </row>
    <row r="298" spans="3:7">
      <c r="C298" s="502">
        <v>36399</v>
      </c>
      <c r="D298">
        <v>0.81799999999999995</v>
      </c>
      <c r="G298" s="1600">
        <v>0</v>
      </c>
    </row>
    <row r="299" spans="3:7">
      <c r="C299" s="502">
        <v>36406</v>
      </c>
      <c r="D299">
        <v>0.93500000000000005</v>
      </c>
      <c r="G299" s="1600">
        <v>0</v>
      </c>
    </row>
    <row r="300" spans="3:7">
      <c r="C300" s="502">
        <v>36413</v>
      </c>
      <c r="D300">
        <v>0.99099999999999999</v>
      </c>
      <c r="G300" s="1600">
        <v>0</v>
      </c>
    </row>
    <row r="301" spans="3:7">
      <c r="C301" s="502">
        <v>36420</v>
      </c>
      <c r="D301">
        <v>1.0109999999999999</v>
      </c>
      <c r="G301" s="1600">
        <v>0</v>
      </c>
    </row>
    <row r="302" spans="3:7">
      <c r="C302" s="502">
        <v>36427</v>
      </c>
      <c r="D302">
        <v>1</v>
      </c>
      <c r="G302" s="1600">
        <v>0</v>
      </c>
    </row>
    <row r="303" spans="3:7">
      <c r="C303" s="502">
        <v>36434</v>
      </c>
      <c r="D303">
        <v>1.097</v>
      </c>
      <c r="G303" s="1600">
        <v>0</v>
      </c>
    </row>
    <row r="304" spans="3:7">
      <c r="C304" s="502">
        <v>36441</v>
      </c>
      <c r="D304">
        <v>1.331</v>
      </c>
      <c r="G304" s="1600">
        <v>0</v>
      </c>
    </row>
    <row r="305" spans="2:7">
      <c r="C305" s="502">
        <v>36448</v>
      </c>
      <c r="D305">
        <v>1.3169999999999999</v>
      </c>
      <c r="G305" s="1600">
        <v>0</v>
      </c>
    </row>
    <row r="306" spans="2:7">
      <c r="C306" s="502">
        <v>36455</v>
      </c>
      <c r="D306">
        <v>1.2669999999999999</v>
      </c>
      <c r="G306" s="1600">
        <v>0</v>
      </c>
    </row>
    <row r="307" spans="2:7">
      <c r="C307" s="502">
        <v>36462</v>
      </c>
      <c r="D307">
        <v>1.2190000000000001</v>
      </c>
      <c r="G307" s="1600">
        <v>0</v>
      </c>
    </row>
    <row r="308" spans="2:7">
      <c r="C308" s="502">
        <v>36469</v>
      </c>
      <c r="D308">
        <v>1.1319999999999999</v>
      </c>
      <c r="G308" s="1600">
        <v>0</v>
      </c>
    </row>
    <row r="309" spans="2:7">
      <c r="C309" s="502">
        <v>36476</v>
      </c>
      <c r="D309">
        <v>0.998</v>
      </c>
      <c r="G309" s="1600">
        <v>0</v>
      </c>
    </row>
    <row r="310" spans="2:7">
      <c r="C310" s="502">
        <v>36483</v>
      </c>
      <c r="D310">
        <v>0.93200000000000005</v>
      </c>
      <c r="G310" s="1600">
        <v>0</v>
      </c>
    </row>
    <row r="311" spans="2:7">
      <c r="C311" s="502">
        <v>36490</v>
      </c>
      <c r="D311">
        <v>0.94199999999999995</v>
      </c>
      <c r="G311" s="1600">
        <v>0</v>
      </c>
    </row>
    <row r="312" spans="2:7">
      <c r="C312" s="502">
        <v>36497</v>
      </c>
      <c r="D312">
        <v>1.0009999999999999</v>
      </c>
      <c r="G312" s="1600">
        <v>0</v>
      </c>
    </row>
    <row r="313" spans="2:7">
      <c r="C313" s="502">
        <v>36504</v>
      </c>
      <c r="D313">
        <v>0.97899999999999998</v>
      </c>
      <c r="G313" s="1600">
        <v>0</v>
      </c>
    </row>
    <row r="314" spans="2:7">
      <c r="C314" s="502">
        <v>36511</v>
      </c>
      <c r="D314">
        <v>0.98399999999999999</v>
      </c>
      <c r="G314" s="1600">
        <v>0</v>
      </c>
    </row>
    <row r="315" spans="2:7">
      <c r="C315" s="502">
        <v>36518</v>
      </c>
      <c r="D315">
        <v>0.97499999999999998</v>
      </c>
      <c r="G315" s="1600">
        <v>0</v>
      </c>
    </row>
    <row r="316" spans="2:7">
      <c r="C316" s="502">
        <v>36525</v>
      </c>
      <c r="D316">
        <v>1.0209999999999999</v>
      </c>
      <c r="G316" s="1600">
        <v>0</v>
      </c>
    </row>
    <row r="317" spans="2:7">
      <c r="B317" s="1611">
        <v>2000</v>
      </c>
      <c r="C317" s="502">
        <v>36532</v>
      </c>
      <c r="D317">
        <v>1.0609999999999999</v>
      </c>
      <c r="G317" s="1600">
        <v>0</v>
      </c>
    </row>
    <row r="318" spans="2:7">
      <c r="C318" s="502">
        <v>36539</v>
      </c>
      <c r="D318">
        <v>1.04</v>
      </c>
      <c r="G318" s="1600">
        <v>0</v>
      </c>
    </row>
    <row r="319" spans="2:7">
      <c r="C319" s="502">
        <v>36546</v>
      </c>
      <c r="D319">
        <v>0.998</v>
      </c>
      <c r="G319" s="1600">
        <v>0</v>
      </c>
    </row>
    <row r="320" spans="2:7">
      <c r="C320" s="502">
        <v>36553</v>
      </c>
      <c r="D320">
        <v>0.97199999999999998</v>
      </c>
      <c r="G320" s="1600">
        <v>0</v>
      </c>
    </row>
    <row r="321" spans="3:7">
      <c r="C321" s="502">
        <v>36560</v>
      </c>
      <c r="D321">
        <v>0.98399999999999999</v>
      </c>
      <c r="G321" s="1600">
        <v>0</v>
      </c>
    </row>
    <row r="322" spans="3:7">
      <c r="C322" s="502">
        <v>36567</v>
      </c>
      <c r="D322">
        <v>1.0029999999999999</v>
      </c>
      <c r="G322" s="1600">
        <v>0</v>
      </c>
    </row>
    <row r="323" spans="3:7">
      <c r="C323" s="502">
        <v>36574</v>
      </c>
      <c r="D323">
        <v>0.96399999999999997</v>
      </c>
      <c r="G323" s="1600">
        <v>0</v>
      </c>
    </row>
    <row r="324" spans="3:7">
      <c r="C324" s="502">
        <v>36581</v>
      </c>
      <c r="D324">
        <v>0.96699999999999997</v>
      </c>
      <c r="G324" s="1600">
        <v>0</v>
      </c>
    </row>
    <row r="325" spans="3:7">
      <c r="C325" s="502">
        <v>36588</v>
      </c>
      <c r="D325">
        <v>0.93</v>
      </c>
      <c r="G325" s="1600">
        <v>0</v>
      </c>
    </row>
    <row r="326" spans="3:7">
      <c r="C326" s="502">
        <v>36595</v>
      </c>
      <c r="D326">
        <v>0.91600000000000004</v>
      </c>
      <c r="G326" s="1600">
        <v>0</v>
      </c>
    </row>
    <row r="327" spans="3:7">
      <c r="C327" s="502">
        <v>36602</v>
      </c>
      <c r="D327">
        <v>0.94499999999999995</v>
      </c>
      <c r="G327" s="1600">
        <v>0</v>
      </c>
    </row>
    <row r="328" spans="3:7">
      <c r="C328" s="502">
        <v>36609</v>
      </c>
      <c r="D328">
        <v>0.89900000000000002</v>
      </c>
      <c r="G328" s="1600">
        <v>0</v>
      </c>
    </row>
    <row r="329" spans="3:7">
      <c r="C329" s="502">
        <v>36616</v>
      </c>
      <c r="D329">
        <v>1.022</v>
      </c>
      <c r="G329" s="1600">
        <v>0</v>
      </c>
    </row>
    <row r="330" spans="3:7">
      <c r="C330" s="502">
        <v>36623</v>
      </c>
      <c r="D330">
        <v>1.036</v>
      </c>
      <c r="G330" s="1600">
        <v>0</v>
      </c>
    </row>
    <row r="331" spans="3:7">
      <c r="C331" s="502">
        <v>36630</v>
      </c>
      <c r="D331">
        <v>1.1100000000000001</v>
      </c>
      <c r="G331" s="1600">
        <v>0</v>
      </c>
    </row>
    <row r="332" spans="3:7">
      <c r="C332" s="502">
        <v>36637</v>
      </c>
      <c r="D332">
        <v>1.1319999999999999</v>
      </c>
      <c r="G332" s="1600">
        <v>0</v>
      </c>
    </row>
    <row r="333" spans="3:7">
      <c r="C333" s="502">
        <v>36644</v>
      </c>
      <c r="D333">
        <v>1.1910000000000001</v>
      </c>
      <c r="G333" s="1600">
        <v>0</v>
      </c>
    </row>
    <row r="334" spans="3:7">
      <c r="C334" s="502">
        <v>36651</v>
      </c>
      <c r="D334">
        <v>1.3260000000000001</v>
      </c>
      <c r="G334" s="1600">
        <v>0</v>
      </c>
    </row>
    <row r="335" spans="3:7">
      <c r="C335" s="502">
        <v>36658</v>
      </c>
      <c r="D335">
        <v>1.3460000000000001</v>
      </c>
      <c r="G335" s="1600">
        <v>0</v>
      </c>
    </row>
    <row r="336" spans="3:7">
      <c r="C336" s="502">
        <v>36665</v>
      </c>
      <c r="D336">
        <v>1.36</v>
      </c>
      <c r="G336" s="1600">
        <v>0</v>
      </c>
    </row>
    <row r="337" spans="3:7">
      <c r="C337" s="502">
        <v>36672</v>
      </c>
      <c r="D337">
        <v>1.4410000000000001</v>
      </c>
      <c r="G337" s="1600">
        <v>0</v>
      </c>
    </row>
    <row r="338" spans="3:7">
      <c r="C338" s="502">
        <v>36679</v>
      </c>
      <c r="D338">
        <v>1.448</v>
      </c>
      <c r="G338" s="1600">
        <v>0</v>
      </c>
    </row>
    <row r="339" spans="3:7">
      <c r="C339" s="502">
        <v>36686</v>
      </c>
      <c r="D339">
        <v>1.2849999999999999</v>
      </c>
      <c r="G339" s="1600">
        <v>0</v>
      </c>
    </row>
    <row r="340" spans="3:7">
      <c r="C340" s="502">
        <v>36693</v>
      </c>
      <c r="D340">
        <v>1.2669999999999999</v>
      </c>
      <c r="G340" s="1600">
        <v>0</v>
      </c>
    </row>
    <row r="341" spans="3:7">
      <c r="C341" s="502">
        <v>36700</v>
      </c>
      <c r="D341">
        <v>1.272</v>
      </c>
      <c r="G341" s="1600">
        <v>0</v>
      </c>
    </row>
    <row r="342" spans="3:7">
      <c r="C342" s="502">
        <v>36707</v>
      </c>
      <c r="D342">
        <v>1.2849999999999999</v>
      </c>
      <c r="G342" s="1600">
        <v>0</v>
      </c>
    </row>
    <row r="343" spans="3:7">
      <c r="C343" s="502">
        <v>36714</v>
      </c>
      <c r="D343">
        <v>1.169</v>
      </c>
      <c r="G343" s="1600">
        <v>0</v>
      </c>
    </row>
    <row r="344" spans="3:7">
      <c r="C344" s="502">
        <v>36721</v>
      </c>
      <c r="D344">
        <v>1.0569999999999999</v>
      </c>
      <c r="G344" s="1600">
        <v>0</v>
      </c>
    </row>
    <row r="345" spans="3:7">
      <c r="C345" s="502">
        <v>36728</v>
      </c>
      <c r="D345">
        <v>1.024</v>
      </c>
      <c r="G345" s="1600">
        <v>0</v>
      </c>
    </row>
    <row r="346" spans="3:7">
      <c r="C346" s="502">
        <v>36735</v>
      </c>
      <c r="D346">
        <v>0.96299999999999997</v>
      </c>
      <c r="G346" s="1600">
        <v>0</v>
      </c>
    </row>
    <row r="347" spans="3:7">
      <c r="C347" s="502">
        <v>36742</v>
      </c>
      <c r="D347">
        <v>0.94899999999999995</v>
      </c>
      <c r="G347" s="1600">
        <v>0</v>
      </c>
    </row>
    <row r="348" spans="3:7">
      <c r="C348" s="502">
        <v>36749</v>
      </c>
      <c r="D348">
        <v>0.85299999999999998</v>
      </c>
      <c r="G348" s="1600">
        <v>0</v>
      </c>
    </row>
    <row r="349" spans="3:7">
      <c r="C349" s="502">
        <v>36756</v>
      </c>
      <c r="D349">
        <v>0.83799999999999997</v>
      </c>
      <c r="G349" s="1600">
        <v>0</v>
      </c>
    </row>
    <row r="350" spans="3:7">
      <c r="C350" s="502">
        <v>36763</v>
      </c>
      <c r="D350">
        <v>0.80100000000000005</v>
      </c>
      <c r="G350" s="1600">
        <v>0</v>
      </c>
    </row>
    <row r="351" spans="3:7">
      <c r="C351" s="502">
        <v>36770</v>
      </c>
      <c r="D351">
        <v>0.79100000000000004</v>
      </c>
      <c r="G351" s="1600">
        <v>0</v>
      </c>
    </row>
    <row r="352" spans="3:7">
      <c r="C352" s="502">
        <v>36777</v>
      </c>
      <c r="D352">
        <v>0.86699999999999999</v>
      </c>
      <c r="G352" s="1600">
        <v>0</v>
      </c>
    </row>
    <row r="353" spans="3:7">
      <c r="C353" s="502">
        <v>36784</v>
      </c>
      <c r="D353">
        <v>0.91100000000000003</v>
      </c>
      <c r="G353" s="1600">
        <v>0</v>
      </c>
    </row>
    <row r="354" spans="3:7">
      <c r="C354" s="502">
        <v>36791</v>
      </c>
      <c r="D354">
        <v>0.95399999999999996</v>
      </c>
      <c r="G354" s="1600">
        <v>0</v>
      </c>
    </row>
    <row r="355" spans="3:7">
      <c r="C355" s="502">
        <v>36798</v>
      </c>
      <c r="D355">
        <v>0.94199999999999995</v>
      </c>
      <c r="G355" s="1600">
        <v>0</v>
      </c>
    </row>
    <row r="356" spans="3:7">
      <c r="C356" s="502">
        <v>36805</v>
      </c>
      <c r="D356">
        <v>0.98799999999999999</v>
      </c>
      <c r="G356" s="1600">
        <v>0</v>
      </c>
    </row>
    <row r="357" spans="3:7">
      <c r="C357" s="502">
        <v>36812</v>
      </c>
      <c r="D357">
        <v>1.107</v>
      </c>
      <c r="G357" s="1600">
        <v>0</v>
      </c>
    </row>
    <row r="358" spans="3:7">
      <c r="C358" s="502">
        <v>36819</v>
      </c>
      <c r="D358">
        <v>1.0860000000000001</v>
      </c>
      <c r="G358" s="1600">
        <v>0</v>
      </c>
    </row>
    <row r="359" spans="3:7">
      <c r="C359" s="502">
        <v>36826</v>
      </c>
      <c r="D359">
        <v>1.0369999999999999</v>
      </c>
      <c r="G359" s="1600">
        <v>0</v>
      </c>
    </row>
    <row r="360" spans="3:7">
      <c r="C360" s="502">
        <v>36833</v>
      </c>
      <c r="D360">
        <v>1.0189999999999999</v>
      </c>
      <c r="G360" s="1600">
        <v>0</v>
      </c>
    </row>
    <row r="361" spans="3:7">
      <c r="C361" s="502">
        <v>36840</v>
      </c>
      <c r="D361">
        <v>1.054</v>
      </c>
      <c r="G361" s="1600">
        <v>0</v>
      </c>
    </row>
    <row r="362" spans="3:7">
      <c r="C362" s="502">
        <v>36847</v>
      </c>
      <c r="D362">
        <v>1.052</v>
      </c>
      <c r="G362" s="1600">
        <v>0</v>
      </c>
    </row>
    <row r="363" spans="3:7">
      <c r="C363" s="502">
        <v>36854</v>
      </c>
      <c r="D363">
        <v>1.0740000000000001</v>
      </c>
      <c r="G363" s="1600">
        <v>0</v>
      </c>
    </row>
    <row r="364" spans="3:7">
      <c r="C364" s="502">
        <v>36861</v>
      </c>
      <c r="D364">
        <v>1.165</v>
      </c>
      <c r="G364" s="1600">
        <v>0</v>
      </c>
    </row>
    <row r="365" spans="3:7">
      <c r="C365" s="502">
        <v>36868</v>
      </c>
      <c r="D365">
        <v>1.208</v>
      </c>
      <c r="G365" s="1600">
        <v>0</v>
      </c>
    </row>
    <row r="366" spans="3:7">
      <c r="C366" s="502">
        <v>36875</v>
      </c>
      <c r="D366">
        <v>1.1759999999999999</v>
      </c>
      <c r="G366" s="1600">
        <v>0</v>
      </c>
    </row>
    <row r="367" spans="3:7">
      <c r="C367" s="502">
        <v>36882</v>
      </c>
      <c r="D367">
        <v>1.4039999999999999</v>
      </c>
      <c r="G367" s="1600">
        <v>0</v>
      </c>
    </row>
    <row r="368" spans="3:7">
      <c r="C368" s="502">
        <v>36889</v>
      </c>
      <c r="D368">
        <v>1.2190000000000001</v>
      </c>
      <c r="G368" s="1600">
        <v>0</v>
      </c>
    </row>
    <row r="369" spans="2:7">
      <c r="B369" s="1611">
        <v>2001</v>
      </c>
      <c r="C369" s="502">
        <v>36896</v>
      </c>
      <c r="D369">
        <v>1.2250000000000001</v>
      </c>
      <c r="G369" s="1600">
        <v>0</v>
      </c>
    </row>
    <row r="370" spans="2:7">
      <c r="C370" s="502">
        <v>36903</v>
      </c>
      <c r="D370">
        <v>1.077</v>
      </c>
      <c r="G370" s="1600">
        <v>0</v>
      </c>
    </row>
    <row r="371" spans="2:7">
      <c r="C371" s="502">
        <v>36910</v>
      </c>
      <c r="D371">
        <v>0.97499999999999998</v>
      </c>
      <c r="G371" s="1600">
        <v>0</v>
      </c>
    </row>
    <row r="372" spans="2:7">
      <c r="C372" s="502">
        <v>36917</v>
      </c>
      <c r="D372">
        <v>0.94299999999999995</v>
      </c>
      <c r="G372" s="1600">
        <v>0</v>
      </c>
    </row>
    <row r="373" spans="2:7">
      <c r="C373" s="502">
        <v>36924</v>
      </c>
      <c r="D373">
        <v>0.88100000000000001</v>
      </c>
      <c r="G373" s="1600">
        <v>0</v>
      </c>
    </row>
    <row r="374" spans="2:7">
      <c r="C374" s="502">
        <v>36931</v>
      </c>
      <c r="D374">
        <v>0.79200000000000004</v>
      </c>
      <c r="G374" s="1600">
        <v>0</v>
      </c>
    </row>
    <row r="375" spans="2:7">
      <c r="C375" s="502">
        <v>36938</v>
      </c>
      <c r="D375">
        <v>0.80600000000000005</v>
      </c>
      <c r="G375" s="1600">
        <v>0</v>
      </c>
    </row>
    <row r="376" spans="2:7">
      <c r="C376" s="502">
        <v>36945</v>
      </c>
      <c r="D376">
        <v>0.91500000000000004</v>
      </c>
      <c r="G376" s="1600">
        <v>0</v>
      </c>
    </row>
    <row r="377" spans="2:7">
      <c r="C377" s="502">
        <v>36952</v>
      </c>
      <c r="D377">
        <v>0.86699999999999999</v>
      </c>
      <c r="E377" s="1632">
        <v>6</v>
      </c>
      <c r="F377" s="1632">
        <v>-2</v>
      </c>
      <c r="G377" s="1600">
        <v>0</v>
      </c>
    </row>
    <row r="378" spans="2:7">
      <c r="C378" s="502">
        <v>36959</v>
      </c>
      <c r="D378">
        <v>0.82199999999999995</v>
      </c>
      <c r="E378" s="1632">
        <v>6</v>
      </c>
      <c r="F378" s="1632">
        <v>-2</v>
      </c>
      <c r="G378" s="1600">
        <v>0</v>
      </c>
    </row>
    <row r="379" spans="2:7">
      <c r="C379" s="502">
        <v>36966</v>
      </c>
      <c r="D379">
        <v>0.94</v>
      </c>
      <c r="E379" s="1632">
        <v>6</v>
      </c>
      <c r="F379" s="1632">
        <v>-2</v>
      </c>
      <c r="G379" s="1600">
        <v>0</v>
      </c>
    </row>
    <row r="380" spans="2:7">
      <c r="C380" s="502">
        <v>36973</v>
      </c>
      <c r="D380">
        <v>1.0349999999999999</v>
      </c>
      <c r="E380" s="1632">
        <v>6</v>
      </c>
      <c r="F380" s="1632">
        <v>-2</v>
      </c>
      <c r="G380" s="1600">
        <v>0</v>
      </c>
    </row>
    <row r="381" spans="2:7">
      <c r="C381" s="502">
        <v>36980</v>
      </c>
      <c r="D381">
        <v>1.0509999999999999</v>
      </c>
      <c r="E381" s="1632">
        <v>6</v>
      </c>
      <c r="F381" s="1632">
        <v>-2</v>
      </c>
      <c r="G381" s="1600">
        <v>0</v>
      </c>
    </row>
    <row r="382" spans="2:7">
      <c r="C382" s="502">
        <v>36987</v>
      </c>
      <c r="D382">
        <v>1.2110000000000001</v>
      </c>
      <c r="E382" s="1632">
        <v>6</v>
      </c>
      <c r="F382" s="1632">
        <v>-2</v>
      </c>
      <c r="G382" s="1600">
        <v>0</v>
      </c>
    </row>
    <row r="383" spans="2:7">
      <c r="C383" s="502">
        <v>36994</v>
      </c>
      <c r="D383">
        <v>1.1819999999999999</v>
      </c>
      <c r="E383" s="1632">
        <v>6</v>
      </c>
      <c r="F383" s="1632">
        <v>-2</v>
      </c>
      <c r="G383" s="1600">
        <v>0</v>
      </c>
    </row>
    <row r="384" spans="2:7">
      <c r="C384" s="502">
        <v>37001</v>
      </c>
      <c r="D384">
        <v>1.1100000000000001</v>
      </c>
      <c r="E384" s="1632">
        <v>6</v>
      </c>
      <c r="F384" s="1632">
        <v>-2</v>
      </c>
      <c r="G384" s="1600">
        <v>0</v>
      </c>
    </row>
    <row r="385" spans="3:7">
      <c r="C385" s="502">
        <v>37008</v>
      </c>
      <c r="D385">
        <v>1.054</v>
      </c>
      <c r="E385" s="1632">
        <v>6</v>
      </c>
      <c r="F385" s="1632">
        <v>-2</v>
      </c>
      <c r="G385" s="1600">
        <v>0</v>
      </c>
    </row>
    <row r="386" spans="3:7">
      <c r="C386" s="502">
        <v>37015</v>
      </c>
      <c r="D386">
        <v>0.92</v>
      </c>
      <c r="E386" s="1632">
        <v>6</v>
      </c>
      <c r="F386" s="1632">
        <v>-2</v>
      </c>
      <c r="G386" s="1600">
        <v>0</v>
      </c>
    </row>
    <row r="387" spans="3:7">
      <c r="C387" s="502">
        <v>37022</v>
      </c>
      <c r="D387">
        <v>0.84099999999999997</v>
      </c>
      <c r="E387" s="1632">
        <v>6</v>
      </c>
      <c r="F387" s="1632">
        <v>-2</v>
      </c>
      <c r="G387" s="1600">
        <v>0</v>
      </c>
    </row>
    <row r="388" spans="3:7">
      <c r="C388" s="502">
        <v>37029</v>
      </c>
      <c r="D388">
        <v>0.88100000000000001</v>
      </c>
      <c r="E388" s="1632">
        <v>6</v>
      </c>
      <c r="F388" s="1632">
        <v>-2</v>
      </c>
      <c r="G388" s="1600">
        <v>0</v>
      </c>
    </row>
    <row r="389" spans="3:7">
      <c r="C389" s="502">
        <v>37036</v>
      </c>
      <c r="D389">
        <v>0.84199999999999997</v>
      </c>
      <c r="E389" s="1632">
        <v>6</v>
      </c>
      <c r="F389" s="1632">
        <v>-2</v>
      </c>
      <c r="G389" s="1600">
        <v>0</v>
      </c>
    </row>
    <row r="390" spans="3:7">
      <c r="C390" s="502">
        <v>37043</v>
      </c>
      <c r="D390">
        <v>0.80300000000000005</v>
      </c>
      <c r="E390" s="1632">
        <v>6</v>
      </c>
      <c r="F390" s="1632">
        <v>-2</v>
      </c>
      <c r="G390" s="1600">
        <v>0</v>
      </c>
    </row>
    <row r="391" spans="3:7">
      <c r="C391" s="502">
        <v>37050</v>
      </c>
      <c r="D391">
        <v>0.70499999999999996</v>
      </c>
      <c r="E391" s="1632">
        <v>6</v>
      </c>
      <c r="F391" s="1632">
        <v>-2</v>
      </c>
      <c r="G391" s="1600">
        <v>0</v>
      </c>
    </row>
    <row r="392" spans="3:7">
      <c r="C392" s="502">
        <v>37057</v>
      </c>
      <c r="D392">
        <v>0.755</v>
      </c>
      <c r="E392" s="1632">
        <v>6</v>
      </c>
      <c r="F392" s="1632">
        <v>-2</v>
      </c>
      <c r="G392" s="1600">
        <v>0</v>
      </c>
    </row>
    <row r="393" spans="3:7">
      <c r="C393" s="502">
        <v>37064</v>
      </c>
      <c r="D393">
        <v>0.73299999999999998</v>
      </c>
      <c r="E393" s="1632">
        <v>6</v>
      </c>
      <c r="F393" s="1632">
        <v>-2</v>
      </c>
      <c r="G393" s="1600">
        <v>0</v>
      </c>
    </row>
    <row r="394" spans="3:7">
      <c r="C394" s="502">
        <v>37071</v>
      </c>
      <c r="D394">
        <v>0.70499999999999996</v>
      </c>
      <c r="E394" s="1632">
        <v>6</v>
      </c>
      <c r="F394" s="1632">
        <v>-2</v>
      </c>
      <c r="G394" s="1600">
        <v>0</v>
      </c>
    </row>
    <row r="395" spans="3:7">
      <c r="C395" s="502">
        <v>37078</v>
      </c>
      <c r="D395">
        <v>0.69399999999999995</v>
      </c>
      <c r="E395" s="1632">
        <v>6</v>
      </c>
      <c r="F395" s="1632">
        <v>-2</v>
      </c>
      <c r="G395" s="1600">
        <v>0</v>
      </c>
    </row>
    <row r="396" spans="3:7">
      <c r="C396" s="502">
        <v>37085</v>
      </c>
      <c r="D396">
        <v>0.72399999999999998</v>
      </c>
      <c r="E396" s="1632">
        <v>6</v>
      </c>
      <c r="F396" s="1632">
        <v>-2</v>
      </c>
      <c r="G396" s="1600">
        <v>0</v>
      </c>
    </row>
    <row r="397" spans="3:7">
      <c r="C397" s="502">
        <v>37092</v>
      </c>
      <c r="D397">
        <v>0.71099999999999997</v>
      </c>
      <c r="E397" s="1632">
        <v>6</v>
      </c>
      <c r="F397" s="1632">
        <v>-2</v>
      </c>
      <c r="G397" s="1600">
        <v>0</v>
      </c>
    </row>
    <row r="398" spans="3:7">
      <c r="C398" s="502">
        <v>37099</v>
      </c>
      <c r="D398">
        <v>0.68100000000000005</v>
      </c>
      <c r="E398" s="1632">
        <v>6</v>
      </c>
      <c r="F398" s="1632">
        <v>-2</v>
      </c>
      <c r="G398" s="1600">
        <v>0</v>
      </c>
    </row>
    <row r="399" spans="3:7">
      <c r="C399" s="502">
        <v>37106</v>
      </c>
      <c r="D399">
        <v>0.59799999999999998</v>
      </c>
      <c r="E399" s="1632">
        <v>6</v>
      </c>
      <c r="F399" s="1632">
        <v>-2</v>
      </c>
      <c r="G399" s="1600">
        <v>0</v>
      </c>
    </row>
    <row r="400" spans="3:7">
      <c r="C400" s="502">
        <v>37113</v>
      </c>
      <c r="D400">
        <v>0.59599999999999997</v>
      </c>
      <c r="E400" s="1632">
        <v>6</v>
      </c>
      <c r="F400" s="1632">
        <v>-2</v>
      </c>
      <c r="G400" s="1600">
        <v>0</v>
      </c>
    </row>
    <row r="401" spans="3:7">
      <c r="C401" s="502">
        <v>37120</v>
      </c>
      <c r="D401">
        <v>0.61</v>
      </c>
      <c r="E401" s="1632">
        <v>6</v>
      </c>
      <c r="F401" s="1632">
        <v>-2</v>
      </c>
      <c r="G401" s="1600">
        <v>0</v>
      </c>
    </row>
    <row r="402" spans="3:7">
      <c r="C402" s="502">
        <v>37127</v>
      </c>
      <c r="D402">
        <v>0.60899999999999999</v>
      </c>
      <c r="E402" s="1632">
        <v>6</v>
      </c>
      <c r="F402" s="1632">
        <v>-2</v>
      </c>
      <c r="G402" s="1600">
        <v>0</v>
      </c>
    </row>
    <row r="403" spans="3:7">
      <c r="C403" s="502">
        <v>37134</v>
      </c>
      <c r="D403">
        <v>0.59099999999999997</v>
      </c>
      <c r="E403" s="1632">
        <v>6</v>
      </c>
      <c r="F403" s="1632">
        <v>-2</v>
      </c>
      <c r="G403" s="1600">
        <v>0</v>
      </c>
    </row>
    <row r="404" spans="3:7">
      <c r="C404" s="502">
        <v>37141</v>
      </c>
      <c r="D404">
        <v>0.70499999999999996</v>
      </c>
      <c r="E404" s="1632">
        <v>6</v>
      </c>
      <c r="F404" s="1632">
        <v>-2</v>
      </c>
      <c r="G404" s="1600">
        <v>0</v>
      </c>
    </row>
    <row r="405" spans="3:7">
      <c r="C405" s="502">
        <v>37148</v>
      </c>
      <c r="D405">
        <v>1.0309999999999999</v>
      </c>
      <c r="E405" s="1632">
        <v>6</v>
      </c>
      <c r="F405" s="1632">
        <v>-2</v>
      </c>
      <c r="G405" s="1600">
        <v>0</v>
      </c>
    </row>
    <row r="406" spans="3:7">
      <c r="C406" s="502">
        <v>37155</v>
      </c>
      <c r="D406">
        <v>1.2350000000000001</v>
      </c>
      <c r="E406" s="1632">
        <v>6</v>
      </c>
      <c r="F406" s="1632">
        <v>-2</v>
      </c>
      <c r="G406" s="1600">
        <v>0</v>
      </c>
    </row>
    <row r="407" spans="3:7">
      <c r="C407" s="502">
        <v>37162</v>
      </c>
      <c r="D407">
        <v>1.0409999999999999</v>
      </c>
      <c r="E407" s="1632">
        <v>6</v>
      </c>
      <c r="F407" s="1632">
        <v>-2</v>
      </c>
      <c r="G407" s="1600">
        <v>0</v>
      </c>
    </row>
    <row r="408" spans="3:7">
      <c r="C408" s="502">
        <v>37169</v>
      </c>
      <c r="D408">
        <v>0.98099999999999998</v>
      </c>
      <c r="E408" s="1632">
        <v>6</v>
      </c>
      <c r="F408" s="1632">
        <v>-2</v>
      </c>
      <c r="G408" s="1600">
        <v>0</v>
      </c>
    </row>
    <row r="409" spans="3:7">
      <c r="C409" s="502">
        <v>37176</v>
      </c>
      <c r="D409">
        <v>0.93200000000000005</v>
      </c>
      <c r="E409" s="1632">
        <v>6</v>
      </c>
      <c r="F409" s="1632">
        <v>-2</v>
      </c>
      <c r="G409" s="1600">
        <v>0</v>
      </c>
    </row>
    <row r="410" spans="3:7">
      <c r="C410" s="502">
        <v>37183</v>
      </c>
      <c r="D410">
        <v>0.91300000000000003</v>
      </c>
      <c r="E410" s="1632">
        <v>6</v>
      </c>
      <c r="F410" s="1632">
        <v>-2</v>
      </c>
      <c r="G410" s="1600">
        <v>0</v>
      </c>
    </row>
    <row r="411" spans="3:7">
      <c r="C411" s="502">
        <v>37190</v>
      </c>
      <c r="D411">
        <v>0.80800000000000005</v>
      </c>
      <c r="E411" s="1632">
        <v>6</v>
      </c>
      <c r="F411" s="1632">
        <v>-2</v>
      </c>
      <c r="G411" s="1600">
        <v>0</v>
      </c>
    </row>
    <row r="412" spans="3:7">
      <c r="C412" s="502">
        <v>37197</v>
      </c>
      <c r="D412">
        <v>0.80200000000000005</v>
      </c>
      <c r="E412" s="1632">
        <v>6</v>
      </c>
      <c r="F412" s="1632">
        <v>-2</v>
      </c>
      <c r="G412" s="1600">
        <v>0</v>
      </c>
    </row>
    <row r="413" spans="3:7">
      <c r="C413" s="502">
        <v>37204</v>
      </c>
      <c r="D413">
        <v>0.72499999999999998</v>
      </c>
      <c r="E413" s="1632">
        <v>6</v>
      </c>
      <c r="F413" s="1632">
        <v>-2</v>
      </c>
      <c r="G413" s="1600">
        <v>0</v>
      </c>
    </row>
    <row r="414" spans="3:7">
      <c r="C414" s="502">
        <v>37211</v>
      </c>
      <c r="D414">
        <v>0.748</v>
      </c>
      <c r="E414" s="1632">
        <v>6</v>
      </c>
      <c r="F414" s="1632">
        <v>-2</v>
      </c>
      <c r="G414" s="1600">
        <v>0</v>
      </c>
    </row>
    <row r="415" spans="3:7">
      <c r="C415" s="502">
        <v>37218</v>
      </c>
      <c r="D415">
        <v>0.78900000000000003</v>
      </c>
      <c r="E415" s="1632">
        <v>6</v>
      </c>
      <c r="F415" s="1632">
        <v>-2</v>
      </c>
      <c r="G415" s="1600">
        <v>0</v>
      </c>
    </row>
    <row r="416" spans="3:7">
      <c r="C416" s="502">
        <v>37225</v>
      </c>
      <c r="D416">
        <v>0.84399999999999997</v>
      </c>
      <c r="E416" s="1632">
        <v>6</v>
      </c>
      <c r="F416" s="1632">
        <v>-2</v>
      </c>
      <c r="G416" s="1600">
        <v>0</v>
      </c>
    </row>
    <row r="417" spans="2:7">
      <c r="C417" s="502">
        <v>37232</v>
      </c>
      <c r="D417">
        <v>0.81899999999999995</v>
      </c>
      <c r="G417" s="1600">
        <v>0</v>
      </c>
    </row>
    <row r="418" spans="2:7">
      <c r="C418" s="502">
        <v>37239</v>
      </c>
      <c r="D418">
        <v>0.91900000000000004</v>
      </c>
      <c r="G418" s="1600">
        <v>0</v>
      </c>
    </row>
    <row r="419" spans="2:7">
      <c r="C419" s="502">
        <v>37246</v>
      </c>
      <c r="D419">
        <v>0.91800000000000004</v>
      </c>
      <c r="G419" s="1600">
        <v>0</v>
      </c>
    </row>
    <row r="420" spans="2:7">
      <c r="C420" s="502">
        <v>37253</v>
      </c>
      <c r="D420">
        <v>0.80600000000000005</v>
      </c>
      <c r="G420" s="1600">
        <v>0</v>
      </c>
    </row>
    <row r="421" spans="2:7">
      <c r="B421" s="1611">
        <v>2002</v>
      </c>
      <c r="C421" s="502">
        <v>37260</v>
      </c>
      <c r="D421">
        <v>0.78</v>
      </c>
      <c r="G421" s="1600">
        <v>0</v>
      </c>
    </row>
    <row r="422" spans="2:7">
      <c r="C422" s="502">
        <v>37267</v>
      </c>
      <c r="D422">
        <v>0.65800000000000003</v>
      </c>
      <c r="G422" s="1600">
        <v>0</v>
      </c>
    </row>
    <row r="423" spans="2:7">
      <c r="C423" s="502">
        <v>37274</v>
      </c>
      <c r="D423">
        <v>0.625</v>
      </c>
      <c r="G423" s="1600">
        <v>0</v>
      </c>
    </row>
    <row r="424" spans="2:7">
      <c r="C424" s="502">
        <v>37281</v>
      </c>
      <c r="D424">
        <v>0.63900000000000001</v>
      </c>
      <c r="G424" s="1600">
        <v>0</v>
      </c>
    </row>
    <row r="425" spans="2:7">
      <c r="C425" s="502">
        <v>37288</v>
      </c>
      <c r="D425">
        <v>0.63600000000000001</v>
      </c>
      <c r="G425" s="1600">
        <v>0</v>
      </c>
    </row>
    <row r="426" spans="2:7">
      <c r="C426" s="502">
        <v>37295</v>
      </c>
      <c r="D426">
        <v>0.66100000000000003</v>
      </c>
      <c r="G426" s="1600">
        <v>0</v>
      </c>
    </row>
    <row r="427" spans="2:7">
      <c r="C427" s="502">
        <v>37302</v>
      </c>
      <c r="D427">
        <v>0.60299999999999998</v>
      </c>
      <c r="G427" s="1600">
        <v>0</v>
      </c>
    </row>
    <row r="428" spans="2:7">
      <c r="C428" s="502">
        <v>37309</v>
      </c>
      <c r="D428">
        <v>0.621</v>
      </c>
      <c r="G428" s="1600">
        <v>0</v>
      </c>
    </row>
    <row r="429" spans="2:7">
      <c r="C429" s="502">
        <v>37316</v>
      </c>
      <c r="D429">
        <v>0.59399999999999997</v>
      </c>
      <c r="G429" s="1600">
        <v>0</v>
      </c>
    </row>
    <row r="430" spans="2:7">
      <c r="C430" s="502">
        <v>37323</v>
      </c>
      <c r="D430">
        <v>0.623</v>
      </c>
      <c r="G430" s="1600">
        <v>0</v>
      </c>
    </row>
    <row r="431" spans="2:7">
      <c r="C431" s="502">
        <v>37330</v>
      </c>
      <c r="D431">
        <v>0.65500000000000003</v>
      </c>
      <c r="G431" s="1600">
        <v>0</v>
      </c>
    </row>
    <row r="432" spans="2:7">
      <c r="C432" s="502">
        <v>37337</v>
      </c>
      <c r="D432">
        <v>0.64100000000000001</v>
      </c>
      <c r="G432" s="1600">
        <v>0</v>
      </c>
    </row>
    <row r="433" spans="3:7">
      <c r="C433" s="502">
        <v>37344</v>
      </c>
      <c r="D433">
        <v>0.65300000000000002</v>
      </c>
      <c r="G433" s="1600">
        <v>0</v>
      </c>
    </row>
    <row r="434" spans="3:7">
      <c r="C434" s="502">
        <v>37351</v>
      </c>
      <c r="D434">
        <v>0.67800000000000005</v>
      </c>
      <c r="G434" s="1600">
        <v>0</v>
      </c>
    </row>
    <row r="435" spans="3:7">
      <c r="C435" s="502">
        <v>37358</v>
      </c>
      <c r="D435">
        <v>0.64200000000000002</v>
      </c>
      <c r="G435" s="1600">
        <v>0</v>
      </c>
    </row>
    <row r="436" spans="3:7">
      <c r="C436" s="502">
        <v>37365</v>
      </c>
      <c r="D436">
        <v>0.55400000000000005</v>
      </c>
      <c r="G436" s="1600">
        <v>0</v>
      </c>
    </row>
    <row r="437" spans="3:7">
      <c r="C437" s="502">
        <v>37372</v>
      </c>
      <c r="D437">
        <v>0.51600000000000001</v>
      </c>
      <c r="G437" s="1600">
        <v>0</v>
      </c>
    </row>
    <row r="438" spans="3:7">
      <c r="C438" s="502">
        <v>37379</v>
      </c>
      <c r="D438">
        <v>0.47199999999999998</v>
      </c>
      <c r="G438" s="1600">
        <v>0</v>
      </c>
    </row>
    <row r="439" spans="3:7">
      <c r="C439" s="502">
        <v>37386</v>
      </c>
      <c r="D439">
        <v>0.49</v>
      </c>
      <c r="G439" s="1600">
        <v>0</v>
      </c>
    </row>
    <row r="440" spans="3:7">
      <c r="C440" s="502">
        <v>37393</v>
      </c>
      <c r="D440">
        <v>0.495</v>
      </c>
      <c r="G440" s="1600">
        <v>0</v>
      </c>
    </row>
    <row r="441" spans="3:7">
      <c r="C441" s="502">
        <v>37400</v>
      </c>
      <c r="D441">
        <v>0.501</v>
      </c>
      <c r="G441" s="1600">
        <v>0</v>
      </c>
    </row>
    <row r="442" spans="3:7">
      <c r="C442" s="502">
        <v>37407</v>
      </c>
      <c r="D442">
        <v>0.50900000000000001</v>
      </c>
      <c r="G442" s="1600">
        <v>0</v>
      </c>
    </row>
    <row r="443" spans="3:7">
      <c r="C443" s="502">
        <v>37414</v>
      </c>
      <c r="D443">
        <v>0.58299999999999996</v>
      </c>
      <c r="G443" s="1600">
        <v>0</v>
      </c>
    </row>
    <row r="444" spans="3:7">
      <c r="C444" s="502">
        <v>37421</v>
      </c>
      <c r="D444">
        <v>0.57499999999999996</v>
      </c>
      <c r="G444" s="1600">
        <v>0</v>
      </c>
    </row>
    <row r="445" spans="3:7">
      <c r="C445" s="502">
        <v>37428</v>
      </c>
      <c r="D445">
        <v>0.626</v>
      </c>
      <c r="G445" s="1600">
        <v>0</v>
      </c>
    </row>
    <row r="446" spans="3:7">
      <c r="C446" s="502">
        <v>37435</v>
      </c>
      <c r="D446">
        <v>0.77300000000000002</v>
      </c>
      <c r="G446" s="1600">
        <v>0</v>
      </c>
    </row>
    <row r="447" spans="3:7">
      <c r="C447" s="502">
        <v>37442</v>
      </c>
      <c r="D447">
        <v>0.76400000000000001</v>
      </c>
      <c r="G447" s="1600">
        <v>0</v>
      </c>
    </row>
    <row r="448" spans="3:7">
      <c r="C448" s="502">
        <v>37449</v>
      </c>
      <c r="D448">
        <v>0.79</v>
      </c>
      <c r="G448" s="1600">
        <v>0</v>
      </c>
    </row>
    <row r="449" spans="3:7">
      <c r="C449" s="502">
        <v>37456</v>
      </c>
      <c r="D449">
        <v>0.88400000000000001</v>
      </c>
      <c r="G449" s="1600">
        <v>0</v>
      </c>
    </row>
    <row r="450" spans="3:7">
      <c r="C450" s="502">
        <v>37463</v>
      </c>
      <c r="D450">
        <v>1.0129999999999999</v>
      </c>
      <c r="G450" s="1600">
        <v>0</v>
      </c>
    </row>
    <row r="451" spans="3:7">
      <c r="C451" s="502">
        <v>37470</v>
      </c>
      <c r="D451">
        <v>0.94</v>
      </c>
      <c r="G451" s="1600">
        <v>0</v>
      </c>
    </row>
    <row r="452" spans="3:7">
      <c r="C452" s="502">
        <v>37477</v>
      </c>
      <c r="D452">
        <v>1.0389999999999999</v>
      </c>
      <c r="G452" s="1600">
        <v>0</v>
      </c>
    </row>
    <row r="453" spans="3:7">
      <c r="C453" s="502">
        <v>37484</v>
      </c>
      <c r="D453">
        <v>0.93700000000000006</v>
      </c>
      <c r="G453" s="1600">
        <v>0</v>
      </c>
    </row>
    <row r="454" spans="3:7">
      <c r="C454" s="502">
        <v>37491</v>
      </c>
      <c r="D454">
        <v>0.89600000000000002</v>
      </c>
      <c r="G454" s="1600">
        <v>0</v>
      </c>
    </row>
    <row r="455" spans="3:7">
      <c r="C455" s="502">
        <v>37498</v>
      </c>
      <c r="D455">
        <v>0.84699999999999998</v>
      </c>
      <c r="G455" s="1600">
        <v>0</v>
      </c>
    </row>
    <row r="456" spans="3:7">
      <c r="C456" s="502">
        <v>37505</v>
      </c>
      <c r="D456">
        <v>0.89700000000000002</v>
      </c>
      <c r="G456" s="1600">
        <v>0</v>
      </c>
    </row>
    <row r="457" spans="3:7">
      <c r="C457" s="502">
        <v>37512</v>
      </c>
      <c r="D457">
        <v>0.84299999999999997</v>
      </c>
      <c r="G457" s="1600">
        <v>0</v>
      </c>
    </row>
    <row r="458" spans="3:7">
      <c r="C458" s="502">
        <v>37519</v>
      </c>
      <c r="D458">
        <v>0.85899999999999999</v>
      </c>
      <c r="G458" s="1600">
        <v>0</v>
      </c>
    </row>
    <row r="459" spans="3:7">
      <c r="C459" s="502">
        <v>37526</v>
      </c>
      <c r="D459">
        <v>0.92700000000000005</v>
      </c>
      <c r="G459" s="1600">
        <v>0</v>
      </c>
    </row>
    <row r="460" spans="3:7">
      <c r="C460" s="502">
        <v>37533</v>
      </c>
      <c r="D460">
        <v>0.95099999999999996</v>
      </c>
      <c r="G460" s="1600">
        <v>0</v>
      </c>
    </row>
    <row r="461" spans="3:7">
      <c r="C461" s="502">
        <v>37540</v>
      </c>
      <c r="D461">
        <v>1.0089999999999999</v>
      </c>
      <c r="G461" s="1600">
        <v>0</v>
      </c>
    </row>
    <row r="462" spans="3:7">
      <c r="C462" s="502">
        <v>37547</v>
      </c>
      <c r="D462">
        <v>1.0289999999999999</v>
      </c>
      <c r="G462" s="1600">
        <v>0</v>
      </c>
    </row>
    <row r="463" spans="3:7">
      <c r="C463" s="502">
        <v>37554</v>
      </c>
      <c r="D463">
        <v>0.995</v>
      </c>
      <c r="G463" s="1600">
        <v>0</v>
      </c>
    </row>
    <row r="464" spans="3:7">
      <c r="C464" s="502">
        <v>37561</v>
      </c>
      <c r="D464">
        <v>0.91800000000000004</v>
      </c>
      <c r="G464" s="1600">
        <v>0</v>
      </c>
    </row>
    <row r="465" spans="2:7">
      <c r="C465" s="502">
        <v>37568</v>
      </c>
      <c r="D465">
        <v>0.84799999999999998</v>
      </c>
      <c r="G465" s="1600">
        <v>0</v>
      </c>
    </row>
    <row r="466" spans="2:7">
      <c r="C466" s="502">
        <v>37575</v>
      </c>
      <c r="D466">
        <v>0.751</v>
      </c>
      <c r="G466" s="1600">
        <v>0</v>
      </c>
    </row>
    <row r="467" spans="2:7">
      <c r="C467" s="502">
        <v>37582</v>
      </c>
      <c r="D467">
        <v>0.66400000000000003</v>
      </c>
      <c r="G467" s="1600">
        <v>0</v>
      </c>
    </row>
    <row r="468" spans="2:7">
      <c r="C468" s="502">
        <v>37589</v>
      </c>
      <c r="D468">
        <v>0.65600000000000003</v>
      </c>
      <c r="G468" s="1600">
        <v>0</v>
      </c>
    </row>
    <row r="469" spans="2:7">
      <c r="C469" s="502">
        <v>37596</v>
      </c>
      <c r="D469">
        <v>0.69399999999999995</v>
      </c>
      <c r="G469" s="1600">
        <v>0</v>
      </c>
    </row>
    <row r="470" spans="2:7">
      <c r="C470" s="502">
        <v>37603</v>
      </c>
      <c r="D470">
        <v>0.623</v>
      </c>
      <c r="G470" s="1600">
        <v>0</v>
      </c>
    </row>
    <row r="471" spans="2:7">
      <c r="C471" s="502">
        <v>37610</v>
      </c>
      <c r="D471">
        <v>0.60499999999999998</v>
      </c>
      <c r="G471" s="1600">
        <v>0</v>
      </c>
    </row>
    <row r="472" spans="2:7">
      <c r="C472" s="502">
        <v>37617</v>
      </c>
      <c r="D472">
        <v>0.60099999999999998</v>
      </c>
      <c r="G472" s="1600">
        <v>0</v>
      </c>
    </row>
    <row r="473" spans="2:7">
      <c r="B473" s="1611">
        <v>2003</v>
      </c>
      <c r="C473" s="502">
        <v>37624</v>
      </c>
      <c r="D473">
        <v>0.621</v>
      </c>
      <c r="G473" s="1600">
        <v>0</v>
      </c>
    </row>
    <row r="474" spans="2:7">
      <c r="C474" s="502">
        <v>37631</v>
      </c>
      <c r="D474">
        <v>0.52900000000000003</v>
      </c>
      <c r="G474" s="1600">
        <v>0</v>
      </c>
    </row>
    <row r="475" spans="2:7">
      <c r="C475" s="502">
        <v>37638</v>
      </c>
      <c r="D475">
        <v>0.47399999999999998</v>
      </c>
      <c r="G475" s="1600">
        <v>0</v>
      </c>
    </row>
    <row r="476" spans="2:7">
      <c r="C476" s="502">
        <v>37645</v>
      </c>
      <c r="D476">
        <v>0.49399999999999999</v>
      </c>
      <c r="G476" s="1600">
        <v>0</v>
      </c>
    </row>
    <row r="477" spans="2:7">
      <c r="C477" s="502">
        <v>37652</v>
      </c>
      <c r="D477">
        <v>0.55600000000000005</v>
      </c>
      <c r="G477" s="1600">
        <v>0</v>
      </c>
    </row>
    <row r="478" spans="2:7">
      <c r="C478" s="502">
        <v>37659</v>
      </c>
      <c r="D478">
        <v>0.56399999999999995</v>
      </c>
      <c r="G478" s="1600">
        <v>0</v>
      </c>
    </row>
    <row r="479" spans="2:7">
      <c r="C479" s="502">
        <v>37666</v>
      </c>
      <c r="D479">
        <v>0.57399999999999995</v>
      </c>
      <c r="G479" s="1600">
        <v>0</v>
      </c>
    </row>
    <row r="480" spans="2:7">
      <c r="C480" s="502">
        <v>37673</v>
      </c>
      <c r="D480">
        <v>0.499</v>
      </c>
      <c r="G480" s="1600">
        <v>0</v>
      </c>
    </row>
    <row r="481" spans="3:7">
      <c r="C481" s="502">
        <v>37680</v>
      </c>
      <c r="D481">
        <v>0.433</v>
      </c>
      <c r="G481" s="1600">
        <v>0</v>
      </c>
    </row>
    <row r="482" spans="3:7">
      <c r="C482" s="502">
        <v>37687</v>
      </c>
      <c r="D482">
        <v>0.39600000000000002</v>
      </c>
      <c r="G482" s="1600">
        <v>0</v>
      </c>
    </row>
    <row r="483" spans="3:7">
      <c r="C483" s="502">
        <v>37694</v>
      </c>
      <c r="D483">
        <v>0.42699999999999999</v>
      </c>
      <c r="G483" s="1600">
        <v>0</v>
      </c>
    </row>
    <row r="484" spans="3:7">
      <c r="C484" s="502">
        <v>37701</v>
      </c>
      <c r="D484">
        <v>0.49199999999999999</v>
      </c>
      <c r="G484" s="1600">
        <v>0</v>
      </c>
    </row>
    <row r="485" spans="3:7">
      <c r="C485" s="502">
        <v>37708</v>
      </c>
      <c r="D485">
        <v>0.42099999999999999</v>
      </c>
      <c r="G485" s="1600">
        <v>0</v>
      </c>
    </row>
    <row r="486" spans="3:7">
      <c r="C486" s="502">
        <v>37715</v>
      </c>
      <c r="D486">
        <v>0.36799999999999999</v>
      </c>
      <c r="G486" s="1600">
        <v>0</v>
      </c>
    </row>
    <row r="487" spans="3:7">
      <c r="C487" s="502">
        <v>37722</v>
      </c>
      <c r="D487">
        <v>0.29699999999999999</v>
      </c>
      <c r="G487" s="1600">
        <v>0</v>
      </c>
    </row>
    <row r="488" spans="3:7">
      <c r="C488" s="502">
        <v>37729</v>
      </c>
      <c r="D488">
        <v>0.186</v>
      </c>
      <c r="G488" s="1600">
        <v>0</v>
      </c>
    </row>
    <row r="489" spans="3:7">
      <c r="C489" s="502">
        <v>37736</v>
      </c>
      <c r="D489">
        <v>0.113</v>
      </c>
      <c r="G489" s="1600">
        <v>0</v>
      </c>
    </row>
    <row r="490" spans="3:7">
      <c r="C490" s="502">
        <v>37743</v>
      </c>
      <c r="D490">
        <v>4.1000000000000002E-2</v>
      </c>
      <c r="G490" s="1600">
        <v>0</v>
      </c>
    </row>
    <row r="491" spans="3:7">
      <c r="C491" s="502">
        <v>37750</v>
      </c>
      <c r="D491">
        <v>-2.4E-2</v>
      </c>
      <c r="G491" s="1600">
        <v>0</v>
      </c>
    </row>
    <row r="492" spans="3:7">
      <c r="C492" s="502">
        <v>37757</v>
      </c>
      <c r="D492">
        <v>-3.5999999999999997E-2</v>
      </c>
      <c r="G492" s="1600">
        <v>0</v>
      </c>
    </row>
    <row r="493" spans="3:7">
      <c r="C493" s="502">
        <v>37764</v>
      </c>
      <c r="D493">
        <v>7.0000000000000001E-3</v>
      </c>
      <c r="G493" s="1600">
        <v>0</v>
      </c>
    </row>
    <row r="494" spans="3:7">
      <c r="C494" s="502">
        <v>37771</v>
      </c>
      <c r="D494">
        <v>-1.4999999999999999E-2</v>
      </c>
      <c r="G494" s="1600">
        <v>0</v>
      </c>
    </row>
    <row r="495" spans="3:7">
      <c r="C495" s="502">
        <v>37778</v>
      </c>
      <c r="D495">
        <v>-1.4E-2</v>
      </c>
      <c r="G495" s="1600">
        <v>0</v>
      </c>
    </row>
    <row r="496" spans="3:7">
      <c r="C496" s="502">
        <v>37785</v>
      </c>
      <c r="D496">
        <v>-7.1999999999999995E-2</v>
      </c>
      <c r="G496" s="1600">
        <v>0</v>
      </c>
    </row>
    <row r="497" spans="3:7">
      <c r="C497" s="502">
        <v>37792</v>
      </c>
      <c r="D497">
        <v>-8.1000000000000003E-2</v>
      </c>
      <c r="G497" s="1600">
        <v>0</v>
      </c>
    </row>
    <row r="498" spans="3:7">
      <c r="C498" s="502">
        <v>37799</v>
      </c>
      <c r="D498">
        <v>-6.2E-2</v>
      </c>
      <c r="G498" s="1600">
        <v>0</v>
      </c>
    </row>
    <row r="499" spans="3:7">
      <c r="C499" s="502">
        <v>37806</v>
      </c>
      <c r="D499">
        <v>-5.0000000000000001E-3</v>
      </c>
      <c r="G499" s="1600">
        <v>0</v>
      </c>
    </row>
    <row r="500" spans="3:7">
      <c r="C500" s="502">
        <v>37813</v>
      </c>
      <c r="D500">
        <v>-3.5999999999999997E-2</v>
      </c>
      <c r="G500" s="1600">
        <v>0</v>
      </c>
    </row>
    <row r="501" spans="3:7">
      <c r="C501" s="502">
        <v>37820</v>
      </c>
      <c r="D501">
        <v>-1.2999999999999999E-2</v>
      </c>
      <c r="G501" s="1600">
        <v>0</v>
      </c>
    </row>
    <row r="502" spans="3:7">
      <c r="C502" s="502">
        <v>37827</v>
      </c>
      <c r="D502">
        <v>4.7E-2</v>
      </c>
      <c r="G502" s="1600">
        <v>0</v>
      </c>
    </row>
    <row r="503" spans="3:7">
      <c r="C503" s="502">
        <v>37834</v>
      </c>
      <c r="D503">
        <v>0.22800000000000001</v>
      </c>
      <c r="G503" s="1600">
        <v>0</v>
      </c>
    </row>
    <row r="504" spans="3:7">
      <c r="C504" s="502">
        <v>37841</v>
      </c>
      <c r="D504">
        <v>0.26600000000000001</v>
      </c>
      <c r="G504" s="1600">
        <v>0</v>
      </c>
    </row>
    <row r="505" spans="3:7">
      <c r="C505" s="502">
        <v>37848</v>
      </c>
      <c r="D505">
        <v>0.26200000000000001</v>
      </c>
      <c r="G505" s="1600">
        <v>0</v>
      </c>
    </row>
    <row r="506" spans="3:7">
      <c r="C506" s="502">
        <v>37855</v>
      </c>
      <c r="D506">
        <v>0.16300000000000001</v>
      </c>
      <c r="G506" s="1600">
        <v>0</v>
      </c>
    </row>
    <row r="507" spans="3:7">
      <c r="C507" s="502">
        <v>37862</v>
      </c>
      <c r="D507">
        <v>0.13200000000000001</v>
      </c>
      <c r="G507" s="1600">
        <v>0</v>
      </c>
    </row>
    <row r="508" spans="3:7">
      <c r="C508" s="502">
        <v>37869</v>
      </c>
      <c r="D508">
        <v>0.128</v>
      </c>
      <c r="G508" s="1600">
        <v>0</v>
      </c>
    </row>
    <row r="509" spans="3:7">
      <c r="C509" s="502">
        <v>37876</v>
      </c>
      <c r="D509">
        <v>5.6000000000000001E-2</v>
      </c>
      <c r="G509" s="1600">
        <v>0</v>
      </c>
    </row>
    <row r="510" spans="3:7">
      <c r="C510" s="502">
        <v>37883</v>
      </c>
      <c r="D510">
        <v>-3.7999999999999999E-2</v>
      </c>
      <c r="G510" s="1600">
        <v>0</v>
      </c>
    </row>
    <row r="511" spans="3:7">
      <c r="C511" s="502">
        <v>37890</v>
      </c>
      <c r="D511">
        <v>-2.5999999999999999E-2</v>
      </c>
      <c r="G511" s="1600">
        <v>0</v>
      </c>
    </row>
    <row r="512" spans="3:7">
      <c r="C512" s="502">
        <v>37897</v>
      </c>
      <c r="D512">
        <v>-2.1000000000000001E-2</v>
      </c>
      <c r="G512" s="1600">
        <v>0</v>
      </c>
    </row>
    <row r="513" spans="2:7">
      <c r="C513" s="502">
        <v>37904</v>
      </c>
      <c r="D513">
        <v>-2.1000000000000001E-2</v>
      </c>
      <c r="G513" s="1600">
        <v>0</v>
      </c>
    </row>
    <row r="514" spans="2:7">
      <c r="C514" s="502">
        <v>37911</v>
      </c>
      <c r="D514">
        <v>-4.2000000000000003E-2</v>
      </c>
      <c r="G514" s="1600">
        <v>0</v>
      </c>
    </row>
    <row r="515" spans="2:7">
      <c r="C515" s="502">
        <v>37918</v>
      </c>
      <c r="D515">
        <v>-8.4000000000000005E-2</v>
      </c>
      <c r="G515" s="1600">
        <v>0</v>
      </c>
    </row>
    <row r="516" spans="2:7">
      <c r="C516" s="502">
        <v>37925</v>
      </c>
      <c r="D516">
        <v>-0.128</v>
      </c>
      <c r="G516" s="1600">
        <v>0</v>
      </c>
    </row>
    <row r="517" spans="2:7">
      <c r="C517" s="502">
        <v>37932</v>
      </c>
      <c r="D517">
        <v>-0.1</v>
      </c>
      <c r="G517" s="1600">
        <v>0</v>
      </c>
    </row>
    <row r="518" spans="2:7">
      <c r="C518" s="502">
        <v>37939</v>
      </c>
      <c r="D518">
        <v>-0.112</v>
      </c>
      <c r="G518" s="1600">
        <v>0</v>
      </c>
    </row>
    <row r="519" spans="2:7">
      <c r="C519" s="502">
        <v>37946</v>
      </c>
      <c r="D519">
        <v>-0.127</v>
      </c>
      <c r="G519" s="1600">
        <v>0</v>
      </c>
    </row>
    <row r="520" spans="2:7">
      <c r="C520" s="502">
        <v>37953</v>
      </c>
      <c r="D520">
        <v>-0.182</v>
      </c>
      <c r="G520" s="1600">
        <v>0</v>
      </c>
    </row>
    <row r="521" spans="2:7">
      <c r="C521" s="502">
        <v>37960</v>
      </c>
      <c r="D521">
        <v>-0.125</v>
      </c>
      <c r="G521" s="1600">
        <v>0</v>
      </c>
    </row>
    <row r="522" spans="2:7">
      <c r="C522" s="502">
        <v>37967</v>
      </c>
      <c r="D522">
        <v>-0.16</v>
      </c>
      <c r="G522" s="1600">
        <v>0</v>
      </c>
    </row>
    <row r="523" spans="2:7">
      <c r="C523" s="502">
        <v>37974</v>
      </c>
      <c r="D523">
        <v>-0.19400000000000001</v>
      </c>
      <c r="G523" s="1600">
        <v>0</v>
      </c>
    </row>
    <row r="524" spans="2:7">
      <c r="C524" s="502">
        <v>37981</v>
      </c>
      <c r="D524">
        <v>-0.16200000000000001</v>
      </c>
      <c r="G524" s="1600">
        <v>0</v>
      </c>
    </row>
    <row r="525" spans="2:7">
      <c r="B525" s="1611">
        <v>2004</v>
      </c>
      <c r="C525" s="502">
        <v>37988</v>
      </c>
      <c r="D525">
        <v>-0.16900000000000001</v>
      </c>
      <c r="G525" s="1600">
        <v>0</v>
      </c>
    </row>
    <row r="526" spans="2:7">
      <c r="C526" s="502">
        <v>37995</v>
      </c>
      <c r="D526">
        <v>-0.245</v>
      </c>
      <c r="G526" s="1600">
        <v>0</v>
      </c>
    </row>
    <row r="527" spans="2:7">
      <c r="C527" s="502">
        <v>38002</v>
      </c>
      <c r="D527">
        <v>-0.33900000000000002</v>
      </c>
      <c r="G527" s="1600">
        <v>0</v>
      </c>
    </row>
    <row r="528" spans="2:7">
      <c r="C528" s="502">
        <v>38009</v>
      </c>
      <c r="D528">
        <v>-0.35899999999999999</v>
      </c>
      <c r="G528" s="1600">
        <v>0</v>
      </c>
    </row>
    <row r="529" spans="3:7">
      <c r="C529" s="502">
        <v>38016</v>
      </c>
      <c r="D529">
        <v>-0.28499999999999998</v>
      </c>
      <c r="G529" s="1600">
        <v>0</v>
      </c>
    </row>
    <row r="530" spans="3:7">
      <c r="C530" s="502">
        <v>38023</v>
      </c>
      <c r="D530">
        <v>-0.27400000000000002</v>
      </c>
      <c r="G530" s="1600">
        <v>0</v>
      </c>
    </row>
    <row r="531" spans="3:7">
      <c r="C531" s="502">
        <v>38030</v>
      </c>
      <c r="D531">
        <v>-0.38400000000000001</v>
      </c>
      <c r="G531" s="1600">
        <v>0</v>
      </c>
    </row>
    <row r="532" spans="3:7">
      <c r="C532" s="502">
        <v>38037</v>
      </c>
      <c r="D532">
        <v>-0.438</v>
      </c>
      <c r="G532" s="1600">
        <v>0</v>
      </c>
    </row>
    <row r="533" spans="3:7">
      <c r="C533" s="502">
        <v>38044</v>
      </c>
      <c r="D533">
        <v>-0.46700000000000003</v>
      </c>
      <c r="G533" s="1600">
        <v>0</v>
      </c>
    </row>
    <row r="534" spans="3:7">
      <c r="C534" s="502">
        <v>38051</v>
      </c>
      <c r="D534">
        <v>-0.499</v>
      </c>
      <c r="G534" s="1600">
        <v>0</v>
      </c>
    </row>
    <row r="535" spans="3:7">
      <c r="C535" s="502">
        <v>38058</v>
      </c>
      <c r="D535">
        <v>-0.48799999999999999</v>
      </c>
      <c r="G535" s="1600">
        <v>0</v>
      </c>
    </row>
    <row r="536" spans="3:7">
      <c r="C536" s="502">
        <v>38065</v>
      </c>
      <c r="D536">
        <v>-0.45200000000000001</v>
      </c>
      <c r="G536" s="1600">
        <v>0</v>
      </c>
    </row>
    <row r="537" spans="3:7">
      <c r="C537" s="502">
        <v>38072</v>
      </c>
      <c r="D537">
        <v>-0.433</v>
      </c>
      <c r="G537" s="1600">
        <v>0</v>
      </c>
    </row>
    <row r="538" spans="3:7">
      <c r="C538" s="502">
        <v>38079</v>
      </c>
      <c r="D538">
        <v>-0.439</v>
      </c>
      <c r="G538" s="1600">
        <v>0</v>
      </c>
    </row>
    <row r="539" spans="3:7">
      <c r="C539" s="502">
        <v>38086</v>
      </c>
      <c r="D539">
        <v>-0.36899999999999999</v>
      </c>
      <c r="G539" s="1600">
        <v>0</v>
      </c>
    </row>
    <row r="540" spans="3:7">
      <c r="C540" s="502">
        <v>38093</v>
      </c>
      <c r="D540">
        <v>-0.33</v>
      </c>
      <c r="G540" s="1600">
        <v>0</v>
      </c>
    </row>
    <row r="541" spans="3:7">
      <c r="C541" s="502">
        <v>38100</v>
      </c>
      <c r="D541">
        <v>-0.313</v>
      </c>
      <c r="G541" s="1600">
        <v>0</v>
      </c>
    </row>
    <row r="542" spans="3:7">
      <c r="C542" s="502">
        <v>38107</v>
      </c>
      <c r="D542">
        <v>-0.26100000000000001</v>
      </c>
      <c r="G542" s="1600">
        <v>0</v>
      </c>
    </row>
    <row r="543" spans="3:7">
      <c r="C543" s="502">
        <v>38114</v>
      </c>
      <c r="D543">
        <v>-0.19900000000000001</v>
      </c>
      <c r="G543" s="1600">
        <v>0</v>
      </c>
    </row>
    <row r="544" spans="3:7">
      <c r="C544" s="502">
        <v>38121</v>
      </c>
      <c r="D544">
        <v>-0.14499999999999999</v>
      </c>
      <c r="G544" s="1600">
        <v>0</v>
      </c>
    </row>
    <row r="545" spans="3:7">
      <c r="C545" s="502">
        <v>38128</v>
      </c>
      <c r="D545">
        <v>-0.16300000000000001</v>
      </c>
      <c r="G545" s="1600">
        <v>0</v>
      </c>
    </row>
    <row r="546" spans="3:7">
      <c r="C546" s="502">
        <v>38135</v>
      </c>
      <c r="D546">
        <v>-0.246</v>
      </c>
      <c r="G546" s="1600">
        <v>0</v>
      </c>
    </row>
    <row r="547" spans="3:7">
      <c r="C547" s="502">
        <v>38142</v>
      </c>
      <c r="D547">
        <v>-0.22800000000000001</v>
      </c>
      <c r="G547" s="1600">
        <v>0</v>
      </c>
    </row>
    <row r="548" spans="3:7">
      <c r="C548" s="502">
        <v>38149</v>
      </c>
      <c r="D548">
        <v>-0.313</v>
      </c>
      <c r="G548" s="1600">
        <v>0</v>
      </c>
    </row>
    <row r="549" spans="3:7">
      <c r="C549" s="502">
        <v>38156</v>
      </c>
      <c r="D549">
        <v>-0.25</v>
      </c>
      <c r="G549" s="1600">
        <v>0</v>
      </c>
    </row>
    <row r="550" spans="3:7">
      <c r="C550" s="502">
        <v>38163</v>
      </c>
      <c r="D550">
        <v>-0.27100000000000002</v>
      </c>
      <c r="G550" s="1600">
        <v>0</v>
      </c>
    </row>
    <row r="551" spans="3:7">
      <c r="C551" s="502">
        <v>38170</v>
      </c>
      <c r="D551">
        <v>-0.26600000000000001</v>
      </c>
      <c r="G551" s="1600">
        <v>0</v>
      </c>
    </row>
    <row r="552" spans="3:7">
      <c r="C552" s="502">
        <v>38177</v>
      </c>
      <c r="D552">
        <v>-0.29199999999999998</v>
      </c>
      <c r="G552" s="1600">
        <v>0</v>
      </c>
    </row>
    <row r="553" spans="3:7">
      <c r="C553" s="502">
        <v>38184</v>
      </c>
      <c r="D553">
        <v>-0.32200000000000001</v>
      </c>
      <c r="G553" s="1600">
        <v>0</v>
      </c>
    </row>
    <row r="554" spans="3:7">
      <c r="C554" s="502">
        <v>38191</v>
      </c>
      <c r="D554">
        <v>-0.32700000000000001</v>
      </c>
      <c r="G554" s="1600">
        <v>0</v>
      </c>
    </row>
    <row r="555" spans="3:7">
      <c r="C555" s="502">
        <v>38198</v>
      </c>
      <c r="D555">
        <v>-0.30199999999999999</v>
      </c>
      <c r="G555" s="1600">
        <v>0</v>
      </c>
    </row>
    <row r="556" spans="3:7">
      <c r="C556" s="502">
        <v>38205</v>
      </c>
      <c r="D556">
        <v>-0.28100000000000003</v>
      </c>
      <c r="G556" s="1600">
        <v>0</v>
      </c>
    </row>
    <row r="557" spans="3:7">
      <c r="C557" s="502">
        <v>38212</v>
      </c>
      <c r="D557">
        <v>-0.32500000000000001</v>
      </c>
      <c r="G557" s="1600">
        <v>0</v>
      </c>
    </row>
    <row r="558" spans="3:7">
      <c r="C558" s="502">
        <v>38219</v>
      </c>
      <c r="D558">
        <v>-0.33900000000000002</v>
      </c>
      <c r="G558" s="1600">
        <v>0</v>
      </c>
    </row>
    <row r="559" spans="3:7">
      <c r="C559" s="502">
        <v>38226</v>
      </c>
      <c r="D559">
        <v>-0.371</v>
      </c>
      <c r="G559" s="1600">
        <v>0</v>
      </c>
    </row>
    <row r="560" spans="3:7">
      <c r="C560" s="502">
        <v>38233</v>
      </c>
      <c r="D560">
        <v>-0.41</v>
      </c>
      <c r="G560" s="1600">
        <v>0</v>
      </c>
    </row>
    <row r="561" spans="3:7">
      <c r="C561" s="502">
        <v>38240</v>
      </c>
      <c r="D561">
        <v>-0.44900000000000001</v>
      </c>
      <c r="G561" s="1600">
        <v>0</v>
      </c>
    </row>
    <row r="562" spans="3:7">
      <c r="C562" s="502">
        <v>38247</v>
      </c>
      <c r="D562">
        <v>-0.47899999999999998</v>
      </c>
      <c r="G562" s="1600">
        <v>0</v>
      </c>
    </row>
    <row r="563" spans="3:7">
      <c r="C563" s="502">
        <v>38254</v>
      </c>
      <c r="D563">
        <v>-0.48699999999999999</v>
      </c>
      <c r="G563" s="1600">
        <v>0</v>
      </c>
    </row>
    <row r="564" spans="3:7">
      <c r="C564" s="502">
        <v>38261</v>
      </c>
      <c r="D564">
        <v>-0.46400000000000002</v>
      </c>
      <c r="G564" s="1600">
        <v>0</v>
      </c>
    </row>
    <row r="565" spans="3:7">
      <c r="C565" s="502">
        <v>38268</v>
      </c>
      <c r="D565">
        <v>-0.41099999999999998</v>
      </c>
      <c r="G565" s="1600">
        <v>0</v>
      </c>
    </row>
    <row r="566" spans="3:7">
      <c r="C566" s="502">
        <v>38275</v>
      </c>
      <c r="D566">
        <v>-0.433</v>
      </c>
      <c r="G566" s="1600">
        <v>0</v>
      </c>
    </row>
    <row r="567" spans="3:7">
      <c r="C567" s="502">
        <v>38282</v>
      </c>
      <c r="D567">
        <v>-0.49099999999999999</v>
      </c>
      <c r="G567" s="1600">
        <v>0</v>
      </c>
    </row>
    <row r="568" spans="3:7">
      <c r="C568" s="502">
        <v>38289</v>
      </c>
      <c r="D568">
        <v>-0.48199999999999998</v>
      </c>
      <c r="G568" s="1600">
        <v>0</v>
      </c>
    </row>
    <row r="569" spans="3:7">
      <c r="C569" s="502">
        <v>38296</v>
      </c>
      <c r="D569">
        <v>-0.51200000000000001</v>
      </c>
      <c r="G569" s="1600">
        <v>0</v>
      </c>
    </row>
    <row r="570" spans="3:7">
      <c r="C570" s="502">
        <v>38303</v>
      </c>
      <c r="D570">
        <v>-0.56399999999999995</v>
      </c>
      <c r="G570" s="1600">
        <v>0</v>
      </c>
    </row>
    <row r="571" spans="3:7">
      <c r="C571" s="502">
        <v>38310</v>
      </c>
      <c r="D571">
        <v>-0.58099999999999996</v>
      </c>
      <c r="G571" s="1600">
        <v>0</v>
      </c>
    </row>
    <row r="572" spans="3:7">
      <c r="C572" s="502">
        <v>38317</v>
      </c>
      <c r="D572">
        <v>-0.623</v>
      </c>
      <c r="G572" s="1600">
        <v>0</v>
      </c>
    </row>
    <row r="573" spans="3:7">
      <c r="C573" s="502">
        <v>38324</v>
      </c>
      <c r="D573">
        <v>-0.54100000000000004</v>
      </c>
      <c r="G573" s="1600">
        <v>0</v>
      </c>
    </row>
    <row r="574" spans="3:7">
      <c r="C574" s="502">
        <v>38331</v>
      </c>
      <c r="D574">
        <v>-0.623</v>
      </c>
      <c r="G574" s="1600">
        <v>0</v>
      </c>
    </row>
    <row r="575" spans="3:7">
      <c r="C575" s="502">
        <v>38338</v>
      </c>
      <c r="D575">
        <v>-0.59799999999999998</v>
      </c>
      <c r="G575" s="1600">
        <v>0</v>
      </c>
    </row>
    <row r="576" spans="3:7">
      <c r="C576" s="502">
        <v>38345</v>
      </c>
      <c r="D576">
        <v>-0.60099999999999998</v>
      </c>
      <c r="G576" s="1600">
        <v>0</v>
      </c>
    </row>
    <row r="577" spans="2:7">
      <c r="C577" s="502">
        <v>38352</v>
      </c>
      <c r="D577">
        <v>-0.59</v>
      </c>
      <c r="G577" s="1600">
        <v>0</v>
      </c>
    </row>
    <row r="578" spans="2:7">
      <c r="B578" s="1611">
        <v>2005</v>
      </c>
      <c r="C578" s="502">
        <v>38359</v>
      </c>
      <c r="D578">
        <v>-0.55300000000000005</v>
      </c>
      <c r="G578" s="1600">
        <v>0</v>
      </c>
    </row>
    <row r="579" spans="2:7">
      <c r="C579" s="502">
        <v>38366</v>
      </c>
      <c r="D579">
        <v>-0.58399999999999996</v>
      </c>
      <c r="G579" s="1600">
        <v>0</v>
      </c>
    </row>
    <row r="580" spans="2:7">
      <c r="C580" s="502">
        <v>38373</v>
      </c>
      <c r="D580">
        <v>-0.58099999999999996</v>
      </c>
      <c r="G580" s="1600">
        <v>0</v>
      </c>
    </row>
    <row r="581" spans="2:7">
      <c r="C581" s="502">
        <v>38380</v>
      </c>
      <c r="D581">
        <v>-0.57299999999999995</v>
      </c>
      <c r="G581" s="1600">
        <v>0</v>
      </c>
    </row>
    <row r="582" spans="2:7">
      <c r="C582" s="502">
        <v>38387</v>
      </c>
      <c r="D582">
        <v>-0.63300000000000001</v>
      </c>
      <c r="G582" s="1600">
        <v>0</v>
      </c>
    </row>
    <row r="583" spans="2:7">
      <c r="C583" s="502">
        <v>38394</v>
      </c>
      <c r="D583">
        <v>-0.67200000000000004</v>
      </c>
      <c r="G583" s="1600">
        <v>0</v>
      </c>
    </row>
    <row r="584" spans="2:7">
      <c r="C584" s="502">
        <v>38401</v>
      </c>
      <c r="D584">
        <v>-0.67800000000000005</v>
      </c>
      <c r="G584" s="1600">
        <v>0</v>
      </c>
    </row>
    <row r="585" spans="2:7">
      <c r="C585" s="502">
        <v>38408</v>
      </c>
      <c r="D585">
        <v>-0.66900000000000004</v>
      </c>
      <c r="G585" s="1600">
        <v>0</v>
      </c>
    </row>
    <row r="586" spans="2:7">
      <c r="C586" s="502">
        <v>38415</v>
      </c>
      <c r="D586">
        <v>-0.61499999999999999</v>
      </c>
      <c r="G586" s="1600">
        <v>0</v>
      </c>
    </row>
    <row r="587" spans="2:7">
      <c r="C587" s="502">
        <v>38422</v>
      </c>
      <c r="D587">
        <v>-0.60099999999999998</v>
      </c>
      <c r="G587" s="1600">
        <v>0</v>
      </c>
    </row>
    <row r="588" spans="2:7">
      <c r="C588" s="502">
        <v>38429</v>
      </c>
      <c r="D588">
        <v>-0.52100000000000002</v>
      </c>
      <c r="G588" s="1600">
        <v>0</v>
      </c>
    </row>
    <row r="589" spans="2:7">
      <c r="C589" s="502">
        <v>38436</v>
      </c>
      <c r="D589">
        <v>-0.46200000000000002</v>
      </c>
      <c r="G589" s="1600">
        <v>0</v>
      </c>
    </row>
    <row r="590" spans="2:7">
      <c r="C590" s="502">
        <v>38443</v>
      </c>
      <c r="D590">
        <v>-0.42299999999999999</v>
      </c>
      <c r="G590" s="1600">
        <v>0</v>
      </c>
    </row>
    <row r="591" spans="2:7">
      <c r="C591" s="502">
        <v>38450</v>
      </c>
      <c r="D591">
        <v>-0.45100000000000001</v>
      </c>
      <c r="G591" s="1600">
        <v>0</v>
      </c>
    </row>
    <row r="592" spans="2:7">
      <c r="C592" s="502">
        <v>38457</v>
      </c>
      <c r="D592">
        <v>-0.437</v>
      </c>
      <c r="G592" s="1600">
        <v>0</v>
      </c>
    </row>
    <row r="593" spans="3:7">
      <c r="C593" s="502">
        <v>38464</v>
      </c>
      <c r="D593">
        <v>-0.45</v>
      </c>
      <c r="G593" s="1600">
        <v>0</v>
      </c>
    </row>
    <row r="594" spans="3:7">
      <c r="C594" s="502">
        <v>38471</v>
      </c>
      <c r="D594">
        <v>-0.442</v>
      </c>
      <c r="G594" s="1600">
        <v>0</v>
      </c>
    </row>
    <row r="595" spans="3:7">
      <c r="C595" s="502">
        <v>38478</v>
      </c>
      <c r="D595">
        <v>-0.40300000000000002</v>
      </c>
      <c r="G595" s="1600">
        <v>0</v>
      </c>
    </row>
    <row r="596" spans="3:7">
      <c r="C596" s="502">
        <v>38485</v>
      </c>
      <c r="D596">
        <v>-0.36199999999999999</v>
      </c>
      <c r="G596" s="1600">
        <v>0</v>
      </c>
    </row>
    <row r="597" spans="3:7">
      <c r="C597" s="502">
        <v>38492</v>
      </c>
      <c r="D597">
        <v>-0.35199999999999998</v>
      </c>
      <c r="G597" s="1600">
        <v>0</v>
      </c>
    </row>
    <row r="598" spans="3:7">
      <c r="C598" s="502">
        <v>38499</v>
      </c>
      <c r="D598">
        <v>-0.46700000000000003</v>
      </c>
      <c r="G598" s="1600">
        <v>0</v>
      </c>
    </row>
    <row r="599" spans="3:7">
      <c r="C599" s="502">
        <v>38506</v>
      </c>
      <c r="D599">
        <v>-0.496</v>
      </c>
      <c r="G599" s="1600">
        <v>0</v>
      </c>
    </row>
    <row r="600" spans="3:7">
      <c r="C600" s="502">
        <v>38513</v>
      </c>
      <c r="D600">
        <v>-0.48899999999999999</v>
      </c>
      <c r="G600" s="1600">
        <v>0</v>
      </c>
    </row>
    <row r="601" spans="3:7">
      <c r="C601" s="502">
        <v>38520</v>
      </c>
      <c r="D601">
        <v>-0.46300000000000002</v>
      </c>
      <c r="G601" s="1600">
        <v>0</v>
      </c>
    </row>
    <row r="602" spans="3:7">
      <c r="C602" s="502">
        <v>38527</v>
      </c>
      <c r="D602">
        <v>-0.498</v>
      </c>
      <c r="G602" s="1600">
        <v>0</v>
      </c>
    </row>
    <row r="603" spans="3:7">
      <c r="C603" s="502">
        <v>38534</v>
      </c>
      <c r="D603">
        <v>-0.51700000000000002</v>
      </c>
      <c r="G603" s="1600">
        <v>0</v>
      </c>
    </row>
    <row r="604" spans="3:7">
      <c r="C604" s="502">
        <v>38541</v>
      </c>
      <c r="D604">
        <v>-0.45900000000000002</v>
      </c>
      <c r="G604" s="1600">
        <v>0</v>
      </c>
    </row>
    <row r="605" spans="3:7">
      <c r="C605" s="502">
        <v>38548</v>
      </c>
      <c r="D605">
        <v>-0.5</v>
      </c>
      <c r="G605" s="1600">
        <v>0</v>
      </c>
    </row>
    <row r="606" spans="3:7">
      <c r="C606" s="502">
        <v>38555</v>
      </c>
      <c r="D606">
        <v>-0.54300000000000004</v>
      </c>
      <c r="G606" s="1600">
        <v>0</v>
      </c>
    </row>
    <row r="607" spans="3:7">
      <c r="C607" s="502">
        <v>38562</v>
      </c>
      <c r="D607">
        <v>-0.58199999999999996</v>
      </c>
      <c r="G607" s="1600">
        <v>0</v>
      </c>
    </row>
    <row r="608" spans="3:7">
      <c r="C608" s="502">
        <v>38569</v>
      </c>
      <c r="D608">
        <v>-0.53300000000000003</v>
      </c>
      <c r="G608" s="1600">
        <v>0</v>
      </c>
    </row>
    <row r="609" spans="3:7">
      <c r="C609" s="502">
        <v>38576</v>
      </c>
      <c r="D609">
        <v>-0.51700000000000002</v>
      </c>
      <c r="G609" s="1600">
        <v>0</v>
      </c>
    </row>
    <row r="610" spans="3:7">
      <c r="C610" s="502">
        <v>38583</v>
      </c>
      <c r="D610">
        <v>-0.51900000000000002</v>
      </c>
      <c r="G610" s="1600">
        <v>0</v>
      </c>
    </row>
    <row r="611" spans="3:7">
      <c r="C611" s="502">
        <v>38590</v>
      </c>
      <c r="D611">
        <v>-0.52900000000000003</v>
      </c>
      <c r="G611" s="1600">
        <v>0</v>
      </c>
    </row>
    <row r="612" spans="3:7">
      <c r="C612" s="502">
        <v>38597</v>
      </c>
      <c r="D612">
        <v>-0.49199999999999999</v>
      </c>
      <c r="G612" s="1600">
        <v>0</v>
      </c>
    </row>
    <row r="613" spans="3:7">
      <c r="C613" s="502">
        <v>38604</v>
      </c>
      <c r="D613">
        <v>-0.50700000000000001</v>
      </c>
      <c r="G613" s="1600">
        <v>0</v>
      </c>
    </row>
    <row r="614" spans="3:7">
      <c r="C614" s="502">
        <v>38611</v>
      </c>
      <c r="D614">
        <v>-0.45400000000000001</v>
      </c>
      <c r="G614" s="1600">
        <v>0</v>
      </c>
    </row>
    <row r="615" spans="3:7">
      <c r="C615" s="502">
        <v>38618</v>
      </c>
      <c r="D615">
        <v>-0.40500000000000003</v>
      </c>
      <c r="G615" s="1600">
        <v>0</v>
      </c>
    </row>
    <row r="616" spans="3:7">
      <c r="C616" s="502">
        <v>38625</v>
      </c>
      <c r="D616">
        <v>-0.36299999999999999</v>
      </c>
      <c r="G616" s="1600">
        <v>0</v>
      </c>
    </row>
    <row r="617" spans="3:7">
      <c r="C617" s="502">
        <v>38632</v>
      </c>
      <c r="D617">
        <v>-0.32</v>
      </c>
      <c r="G617" s="1600">
        <v>0</v>
      </c>
    </row>
    <row r="618" spans="3:7">
      <c r="C618" s="502">
        <v>38639</v>
      </c>
      <c r="D618">
        <v>-0.29599999999999999</v>
      </c>
      <c r="G618" s="1600">
        <v>0</v>
      </c>
    </row>
    <row r="619" spans="3:7">
      <c r="C619" s="502">
        <v>38646</v>
      </c>
      <c r="D619">
        <v>-0.34899999999999998</v>
      </c>
      <c r="G619" s="1600">
        <v>0</v>
      </c>
    </row>
    <row r="620" spans="3:7">
      <c r="C620" s="502">
        <v>38653</v>
      </c>
      <c r="D620">
        <v>-0.33700000000000002</v>
      </c>
      <c r="G620" s="1600">
        <v>0</v>
      </c>
    </row>
    <row r="621" spans="3:7">
      <c r="C621" s="502">
        <v>38660</v>
      </c>
      <c r="D621">
        <v>-0.32800000000000001</v>
      </c>
      <c r="G621" s="1600">
        <v>0</v>
      </c>
    </row>
    <row r="622" spans="3:7">
      <c r="C622" s="502">
        <v>38667</v>
      </c>
      <c r="D622">
        <v>-0.33600000000000002</v>
      </c>
      <c r="G622" s="1600">
        <v>0</v>
      </c>
    </row>
    <row r="623" spans="3:7">
      <c r="C623" s="502">
        <v>38674</v>
      </c>
      <c r="D623">
        <v>-0.34200000000000003</v>
      </c>
      <c r="G623" s="1600">
        <v>0</v>
      </c>
    </row>
    <row r="624" spans="3:7">
      <c r="C624" s="502">
        <v>38681</v>
      </c>
      <c r="D624">
        <v>-0.35</v>
      </c>
      <c r="G624" s="1600">
        <v>0</v>
      </c>
    </row>
    <row r="625" spans="2:7">
      <c r="C625" s="502">
        <v>38688</v>
      </c>
      <c r="D625">
        <v>-0.32500000000000001</v>
      </c>
      <c r="G625" s="1600">
        <v>0</v>
      </c>
    </row>
    <row r="626" spans="2:7">
      <c r="C626" s="502">
        <v>38695</v>
      </c>
      <c r="D626">
        <v>-0.317</v>
      </c>
      <c r="G626" s="1600">
        <v>0</v>
      </c>
    </row>
    <row r="627" spans="2:7">
      <c r="C627" s="502">
        <v>38702</v>
      </c>
      <c r="D627">
        <v>-0.26700000000000002</v>
      </c>
      <c r="G627" s="1600">
        <v>0</v>
      </c>
    </row>
    <row r="628" spans="2:7">
      <c r="C628" s="502">
        <v>38709</v>
      </c>
      <c r="D628">
        <v>-0.32200000000000001</v>
      </c>
      <c r="G628" s="1600">
        <v>0</v>
      </c>
    </row>
    <row r="629" spans="2:7">
      <c r="C629" s="502">
        <v>38716</v>
      </c>
      <c r="D629">
        <v>-0.32700000000000001</v>
      </c>
      <c r="G629" s="1600">
        <v>0</v>
      </c>
    </row>
    <row r="630" spans="2:7">
      <c r="B630" s="1611">
        <v>2006</v>
      </c>
      <c r="C630" s="502">
        <v>38723</v>
      </c>
      <c r="D630">
        <v>-0.42099999999999999</v>
      </c>
      <c r="G630" s="1600">
        <v>0</v>
      </c>
    </row>
    <row r="631" spans="2:7">
      <c r="C631" s="502">
        <v>38730</v>
      </c>
      <c r="D631">
        <v>-0.496</v>
      </c>
      <c r="G631" s="1600">
        <v>0</v>
      </c>
    </row>
    <row r="632" spans="2:7">
      <c r="C632" s="502">
        <v>38737</v>
      </c>
      <c r="D632">
        <v>-0.49299999999999999</v>
      </c>
      <c r="G632" s="1600">
        <v>0</v>
      </c>
    </row>
    <row r="633" spans="2:7">
      <c r="C633" s="502">
        <v>38744</v>
      </c>
      <c r="D633">
        <v>-0.47399999999999998</v>
      </c>
      <c r="G633" s="1600">
        <v>0</v>
      </c>
    </row>
    <row r="634" spans="2:7">
      <c r="C634" s="502">
        <v>38751</v>
      </c>
      <c r="D634">
        <v>-0.46500000000000002</v>
      </c>
      <c r="G634" s="1600">
        <v>0</v>
      </c>
    </row>
    <row r="635" spans="2:7">
      <c r="C635" s="502">
        <v>38758</v>
      </c>
      <c r="D635">
        <v>-0.45800000000000002</v>
      </c>
      <c r="G635" s="1600">
        <v>0</v>
      </c>
    </row>
    <row r="636" spans="2:7">
      <c r="C636" s="502">
        <v>38765</v>
      </c>
      <c r="D636">
        <v>-0.49299999999999999</v>
      </c>
      <c r="G636" s="1600">
        <v>0</v>
      </c>
    </row>
    <row r="637" spans="2:7">
      <c r="C637" s="502">
        <v>38772</v>
      </c>
      <c r="D637">
        <v>-0.55800000000000005</v>
      </c>
      <c r="G637" s="1600">
        <v>0</v>
      </c>
    </row>
    <row r="638" spans="2:7">
      <c r="C638" s="502">
        <v>38779</v>
      </c>
      <c r="D638">
        <v>-0.53900000000000003</v>
      </c>
      <c r="G638" s="1600">
        <v>0</v>
      </c>
    </row>
    <row r="639" spans="2:7">
      <c r="C639" s="502">
        <v>38786</v>
      </c>
      <c r="D639">
        <v>-0.43</v>
      </c>
      <c r="G639" s="1600">
        <v>0</v>
      </c>
    </row>
    <row r="640" spans="2:7">
      <c r="C640" s="502">
        <v>38793</v>
      </c>
      <c r="D640">
        <v>-0.44700000000000001</v>
      </c>
      <c r="G640" s="1600">
        <v>0</v>
      </c>
    </row>
    <row r="641" spans="3:7">
      <c r="C641" s="502">
        <v>38800</v>
      </c>
      <c r="D641">
        <v>-0.46400000000000002</v>
      </c>
      <c r="G641" s="1600">
        <v>0</v>
      </c>
    </row>
    <row r="642" spans="3:7">
      <c r="C642" s="502">
        <v>38807</v>
      </c>
      <c r="D642">
        <v>-0.39300000000000002</v>
      </c>
      <c r="G642" s="1600">
        <v>0</v>
      </c>
    </row>
    <row r="643" spans="3:7">
      <c r="C643" s="502">
        <v>38814</v>
      </c>
      <c r="D643">
        <v>-0.372</v>
      </c>
      <c r="G643" s="1600">
        <v>0</v>
      </c>
    </row>
    <row r="644" spans="3:7">
      <c r="C644" s="502">
        <v>38821</v>
      </c>
      <c r="D644">
        <v>-0.313</v>
      </c>
      <c r="G644" s="1600">
        <v>0</v>
      </c>
    </row>
    <row r="645" spans="3:7">
      <c r="C645" s="502">
        <v>38828</v>
      </c>
      <c r="D645">
        <v>-0.34499999999999997</v>
      </c>
      <c r="G645" s="1600">
        <v>0</v>
      </c>
    </row>
    <row r="646" spans="3:7">
      <c r="C646" s="502">
        <v>38835</v>
      </c>
      <c r="D646">
        <v>-0.35699999999999998</v>
      </c>
      <c r="G646" s="1600">
        <v>0</v>
      </c>
    </row>
    <row r="647" spans="3:7">
      <c r="C647" s="502">
        <v>38842</v>
      </c>
      <c r="D647">
        <v>-0.35199999999999998</v>
      </c>
      <c r="G647" s="1600">
        <v>0</v>
      </c>
    </row>
    <row r="648" spans="3:7">
      <c r="C648" s="502">
        <v>38849</v>
      </c>
      <c r="D648">
        <v>-0.36799999999999999</v>
      </c>
      <c r="G648" s="1600">
        <v>0</v>
      </c>
    </row>
    <row r="649" spans="3:7">
      <c r="C649" s="502">
        <v>38856</v>
      </c>
      <c r="D649">
        <v>-0.28499999999999998</v>
      </c>
      <c r="G649" s="1600">
        <v>0</v>
      </c>
    </row>
    <row r="650" spans="3:7">
      <c r="C650" s="502">
        <v>38863</v>
      </c>
      <c r="D650">
        <v>-0.22600000000000001</v>
      </c>
      <c r="G650" s="1600">
        <v>0</v>
      </c>
    </row>
    <row r="651" spans="3:7">
      <c r="C651" s="502">
        <v>38870</v>
      </c>
      <c r="D651">
        <v>-0.22500000000000001</v>
      </c>
      <c r="G651" s="1600">
        <v>0</v>
      </c>
    </row>
    <row r="652" spans="3:7">
      <c r="C652" s="502">
        <v>38877</v>
      </c>
      <c r="D652">
        <v>-0.21199999999999999</v>
      </c>
      <c r="G652" s="1600">
        <v>0</v>
      </c>
    </row>
    <row r="653" spans="3:7">
      <c r="C653" s="502">
        <v>38884</v>
      </c>
      <c r="D653">
        <v>-0.13700000000000001</v>
      </c>
      <c r="G653" s="1600">
        <v>0</v>
      </c>
    </row>
    <row r="654" spans="3:7">
      <c r="C654" s="502">
        <v>38891</v>
      </c>
      <c r="D654">
        <v>-9.7000000000000003E-2</v>
      </c>
      <c r="G654" s="1600">
        <v>0</v>
      </c>
    </row>
    <row r="655" spans="3:7">
      <c r="C655" s="502">
        <v>38898</v>
      </c>
      <c r="D655">
        <v>-0.121</v>
      </c>
      <c r="G655" s="1600">
        <v>0</v>
      </c>
    </row>
    <row r="656" spans="3:7">
      <c r="C656" s="502">
        <v>38905</v>
      </c>
      <c r="D656">
        <v>-0.16200000000000001</v>
      </c>
      <c r="G656" s="1600">
        <v>0</v>
      </c>
    </row>
    <row r="657" spans="3:7">
      <c r="C657" s="502">
        <v>38912</v>
      </c>
      <c r="D657">
        <v>-0.161</v>
      </c>
      <c r="G657" s="1600">
        <v>0</v>
      </c>
    </row>
    <row r="658" spans="3:7">
      <c r="C658" s="502">
        <v>38919</v>
      </c>
      <c r="D658">
        <v>-0.161</v>
      </c>
      <c r="G658" s="1600">
        <v>0</v>
      </c>
    </row>
    <row r="659" spans="3:7">
      <c r="C659" s="502">
        <v>38926</v>
      </c>
      <c r="D659">
        <v>-0.22900000000000001</v>
      </c>
      <c r="G659" s="1600">
        <v>0</v>
      </c>
    </row>
    <row r="660" spans="3:7">
      <c r="C660" s="502">
        <v>38933</v>
      </c>
      <c r="D660">
        <v>-0.26600000000000001</v>
      </c>
      <c r="G660" s="1600">
        <v>0</v>
      </c>
    </row>
    <row r="661" spans="3:7">
      <c r="C661" s="502">
        <v>38940</v>
      </c>
      <c r="D661">
        <v>-0.308</v>
      </c>
      <c r="G661" s="1600">
        <v>0</v>
      </c>
    </row>
    <row r="662" spans="3:7">
      <c r="C662" s="502">
        <v>38947</v>
      </c>
      <c r="D662">
        <v>-0.36599999999999999</v>
      </c>
      <c r="G662" s="1600">
        <v>0</v>
      </c>
    </row>
    <row r="663" spans="3:7">
      <c r="C663" s="502">
        <v>38954</v>
      </c>
      <c r="D663">
        <v>-0.39400000000000002</v>
      </c>
      <c r="G663" s="1600">
        <v>0</v>
      </c>
    </row>
    <row r="664" spans="3:7">
      <c r="C664" s="502">
        <v>38961</v>
      </c>
      <c r="D664">
        <v>-0.38400000000000001</v>
      </c>
      <c r="G664" s="1600">
        <v>0</v>
      </c>
    </row>
    <row r="665" spans="3:7">
      <c r="C665" s="502">
        <v>38968</v>
      </c>
      <c r="D665">
        <v>-0.33400000000000002</v>
      </c>
      <c r="G665" s="1600">
        <v>0</v>
      </c>
    </row>
    <row r="666" spans="3:7">
      <c r="C666" s="502">
        <v>38975</v>
      </c>
      <c r="D666">
        <v>-0.34</v>
      </c>
      <c r="G666" s="1600">
        <v>0</v>
      </c>
    </row>
    <row r="667" spans="3:7">
      <c r="C667" s="502">
        <v>38982</v>
      </c>
      <c r="D667">
        <v>-0.34399999999999997</v>
      </c>
      <c r="G667" s="1600">
        <v>0</v>
      </c>
    </row>
    <row r="668" spans="3:7">
      <c r="C668" s="502">
        <v>38989</v>
      </c>
      <c r="D668">
        <v>-0.33100000000000002</v>
      </c>
      <c r="G668" s="1600">
        <v>0</v>
      </c>
    </row>
    <row r="669" spans="3:7">
      <c r="C669" s="502">
        <v>38996</v>
      </c>
      <c r="D669">
        <v>-0.35299999999999998</v>
      </c>
      <c r="G669" s="1600">
        <v>0</v>
      </c>
    </row>
    <row r="670" spans="3:7">
      <c r="C670" s="502">
        <v>39003</v>
      </c>
      <c r="D670">
        <v>-0.39900000000000002</v>
      </c>
      <c r="G670" s="1600">
        <v>0</v>
      </c>
    </row>
    <row r="671" spans="3:7">
      <c r="C671" s="502">
        <v>39010</v>
      </c>
      <c r="D671">
        <v>-0.44500000000000001</v>
      </c>
      <c r="G671" s="1600">
        <v>0</v>
      </c>
    </row>
    <row r="672" spans="3:7">
      <c r="C672" s="502">
        <v>39017</v>
      </c>
      <c r="D672">
        <v>-0.47699999999999998</v>
      </c>
      <c r="G672" s="1600">
        <v>0</v>
      </c>
    </row>
    <row r="673" spans="2:7">
      <c r="C673" s="502">
        <v>39024</v>
      </c>
      <c r="D673">
        <v>-0.47699999999999998</v>
      </c>
      <c r="G673" s="1600">
        <v>0</v>
      </c>
    </row>
    <row r="674" spans="2:7">
      <c r="C674" s="502">
        <v>39031</v>
      </c>
      <c r="D674">
        <v>-0.498</v>
      </c>
      <c r="G674" s="1600">
        <v>0</v>
      </c>
    </row>
    <row r="675" spans="2:7">
      <c r="C675" s="502">
        <v>39038</v>
      </c>
      <c r="D675">
        <v>-0.5</v>
      </c>
      <c r="G675" s="1600">
        <v>0</v>
      </c>
    </row>
    <row r="676" spans="2:7">
      <c r="C676" s="502">
        <v>39045</v>
      </c>
      <c r="D676">
        <v>-0.503</v>
      </c>
      <c r="G676" s="1600">
        <v>0</v>
      </c>
    </row>
    <row r="677" spans="2:7">
      <c r="C677" s="502">
        <v>39052</v>
      </c>
      <c r="D677">
        <v>-0.47499999999999998</v>
      </c>
      <c r="G677" s="1600">
        <v>0</v>
      </c>
    </row>
    <row r="678" spans="2:7">
      <c r="C678" s="502">
        <v>39059</v>
      </c>
      <c r="D678">
        <v>-0.46300000000000002</v>
      </c>
      <c r="G678" s="1600">
        <v>0</v>
      </c>
    </row>
    <row r="679" spans="2:7">
      <c r="C679" s="502">
        <v>39066</v>
      </c>
      <c r="D679">
        <v>-0.46200000000000002</v>
      </c>
      <c r="G679" s="1600">
        <v>0</v>
      </c>
    </row>
    <row r="680" spans="2:7">
      <c r="C680" s="502">
        <v>39073</v>
      </c>
      <c r="D680">
        <v>-0.47099999999999997</v>
      </c>
      <c r="G680" s="1600">
        <v>0</v>
      </c>
    </row>
    <row r="681" spans="2:7">
      <c r="C681" s="502">
        <v>39080</v>
      </c>
      <c r="D681">
        <v>-0.46500000000000002</v>
      </c>
      <c r="G681" s="1600">
        <v>0</v>
      </c>
    </row>
    <row r="682" spans="2:7">
      <c r="B682" s="1611">
        <v>2007</v>
      </c>
      <c r="C682" s="502">
        <v>39087</v>
      </c>
      <c r="D682">
        <v>-0.46600000000000003</v>
      </c>
      <c r="G682" s="1600">
        <v>0</v>
      </c>
    </row>
    <row r="683" spans="2:7">
      <c r="C683" s="502">
        <v>39094</v>
      </c>
      <c r="D683">
        <v>-0.51400000000000001</v>
      </c>
      <c r="G683" s="1600">
        <v>0</v>
      </c>
    </row>
    <row r="684" spans="2:7">
      <c r="C684" s="502">
        <v>39101</v>
      </c>
      <c r="D684">
        <v>-0.54600000000000004</v>
      </c>
      <c r="G684" s="1600">
        <v>0</v>
      </c>
    </row>
    <row r="685" spans="2:7">
      <c r="C685" s="502">
        <v>39108</v>
      </c>
      <c r="D685">
        <v>-0.55700000000000005</v>
      </c>
      <c r="G685" s="1600">
        <v>0</v>
      </c>
    </row>
    <row r="686" spans="2:7">
      <c r="C686" s="502">
        <v>39115</v>
      </c>
      <c r="D686">
        <v>-0.54600000000000004</v>
      </c>
      <c r="G686" s="1600">
        <v>0</v>
      </c>
    </row>
    <row r="687" spans="2:7">
      <c r="C687" s="502">
        <v>39122</v>
      </c>
      <c r="D687">
        <v>-0.59099999999999997</v>
      </c>
      <c r="G687" s="1600">
        <v>0</v>
      </c>
    </row>
    <row r="688" spans="2:7">
      <c r="C688" s="502">
        <v>39129</v>
      </c>
      <c r="D688">
        <v>-0.60299999999999998</v>
      </c>
      <c r="G688" s="1600">
        <v>0</v>
      </c>
    </row>
    <row r="689" spans="3:7">
      <c r="C689" s="502">
        <v>39136</v>
      </c>
      <c r="D689">
        <v>-0.64600000000000002</v>
      </c>
      <c r="G689" s="1600">
        <v>0</v>
      </c>
    </row>
    <row r="690" spans="3:7">
      <c r="C690" s="502">
        <v>39143</v>
      </c>
      <c r="D690">
        <v>-0.51100000000000001</v>
      </c>
      <c r="G690" s="1600">
        <v>0</v>
      </c>
    </row>
    <row r="691" spans="3:7">
      <c r="C691" s="502">
        <v>39150</v>
      </c>
      <c r="D691">
        <v>-0.49399999999999999</v>
      </c>
      <c r="G691" s="1600">
        <v>0</v>
      </c>
    </row>
    <row r="692" spans="3:7">
      <c r="C692" s="502">
        <v>39157</v>
      </c>
      <c r="D692">
        <v>-0.45400000000000001</v>
      </c>
      <c r="G692" s="1600">
        <v>0</v>
      </c>
    </row>
    <row r="693" spans="3:7">
      <c r="C693" s="502">
        <v>39164</v>
      </c>
      <c r="D693">
        <v>-0.504</v>
      </c>
      <c r="G693" s="1600">
        <v>0</v>
      </c>
    </row>
    <row r="694" spans="3:7">
      <c r="C694" s="502">
        <v>39171</v>
      </c>
      <c r="D694">
        <v>-0.47499999999999998</v>
      </c>
      <c r="G694" s="1600">
        <v>0</v>
      </c>
    </row>
    <row r="695" spans="3:7">
      <c r="C695" s="502">
        <v>39178</v>
      </c>
      <c r="D695">
        <v>-0.46899999999999997</v>
      </c>
      <c r="G695" s="1600">
        <v>0</v>
      </c>
    </row>
    <row r="696" spans="3:7">
      <c r="C696" s="502">
        <v>39185</v>
      </c>
      <c r="D696">
        <v>-0.48199999999999998</v>
      </c>
      <c r="G696" s="1600">
        <v>0</v>
      </c>
    </row>
    <row r="697" spans="3:7">
      <c r="C697" s="502">
        <v>39192</v>
      </c>
      <c r="D697">
        <v>-0.502</v>
      </c>
      <c r="G697" s="1600">
        <v>0</v>
      </c>
    </row>
    <row r="698" spans="3:7">
      <c r="C698" s="502">
        <v>39199</v>
      </c>
      <c r="D698">
        <v>-0.504</v>
      </c>
      <c r="G698" s="1600">
        <v>0</v>
      </c>
    </row>
    <row r="699" spans="3:7">
      <c r="C699" s="502">
        <v>39206</v>
      </c>
      <c r="D699">
        <v>-0.45500000000000002</v>
      </c>
      <c r="G699" s="1600">
        <v>0</v>
      </c>
    </row>
    <row r="700" spans="3:7">
      <c r="C700" s="502">
        <v>39213</v>
      </c>
      <c r="D700">
        <v>-0.47099999999999997</v>
      </c>
      <c r="G700" s="1600">
        <v>0</v>
      </c>
    </row>
    <row r="701" spans="3:7">
      <c r="C701" s="502">
        <v>39220</v>
      </c>
      <c r="D701">
        <v>-0.41899999999999998</v>
      </c>
      <c r="G701" s="1600">
        <v>0</v>
      </c>
    </row>
    <row r="702" spans="3:7">
      <c r="C702" s="502">
        <v>39227</v>
      </c>
      <c r="D702">
        <v>-0.43</v>
      </c>
      <c r="G702" s="1600">
        <v>0</v>
      </c>
    </row>
    <row r="703" spans="3:7">
      <c r="C703" s="502">
        <v>39234</v>
      </c>
      <c r="D703">
        <v>-0.372</v>
      </c>
      <c r="G703" s="1600">
        <v>0</v>
      </c>
    </row>
    <row r="704" spans="3:7">
      <c r="C704" s="502">
        <v>39241</v>
      </c>
      <c r="D704">
        <v>-0.27900000000000003</v>
      </c>
      <c r="G704" s="1600">
        <v>0</v>
      </c>
    </row>
    <row r="705" spans="3:7">
      <c r="C705" s="502">
        <v>39248</v>
      </c>
      <c r="D705">
        <v>-0.10299999999999999</v>
      </c>
      <c r="G705" s="1600">
        <v>0</v>
      </c>
    </row>
    <row r="706" spans="3:7">
      <c r="C706" s="502">
        <v>39255</v>
      </c>
      <c r="D706">
        <v>-0.155</v>
      </c>
      <c r="G706" s="1600">
        <v>0</v>
      </c>
    </row>
    <row r="707" spans="3:7">
      <c r="C707" s="502">
        <v>39262</v>
      </c>
      <c r="D707">
        <v>-0.13500000000000001</v>
      </c>
      <c r="G707" s="1600">
        <v>0</v>
      </c>
    </row>
    <row r="708" spans="3:7">
      <c r="C708" s="502">
        <v>39269</v>
      </c>
      <c r="D708">
        <v>-0.22800000000000001</v>
      </c>
      <c r="G708" s="1600">
        <v>0</v>
      </c>
    </row>
    <row r="709" spans="3:7">
      <c r="C709" s="502">
        <v>39276</v>
      </c>
      <c r="D709">
        <v>-0.20200000000000001</v>
      </c>
      <c r="G709" s="1600">
        <v>0</v>
      </c>
    </row>
    <row r="710" spans="3:7">
      <c r="C710" s="502">
        <v>39283</v>
      </c>
      <c r="D710">
        <v>-0.22800000000000001</v>
      </c>
      <c r="G710" s="1600">
        <v>0</v>
      </c>
    </row>
    <row r="711" spans="3:7">
      <c r="C711" s="502">
        <v>39290</v>
      </c>
      <c r="D711">
        <v>-6.0999999999999999E-2</v>
      </c>
      <c r="G711" s="1600">
        <v>0</v>
      </c>
    </row>
    <row r="712" spans="3:7">
      <c r="C712" s="502">
        <v>39297</v>
      </c>
      <c r="D712">
        <v>0.1</v>
      </c>
      <c r="G712" s="1600">
        <v>0</v>
      </c>
    </row>
    <row r="713" spans="3:7">
      <c r="C713" s="502">
        <v>39304</v>
      </c>
      <c r="D713">
        <v>0.27100000000000002</v>
      </c>
      <c r="G713" s="1600">
        <v>0</v>
      </c>
    </row>
    <row r="714" spans="3:7">
      <c r="C714" s="502">
        <v>39311</v>
      </c>
      <c r="D714">
        <v>0.77900000000000003</v>
      </c>
      <c r="G714" s="1600">
        <v>0</v>
      </c>
    </row>
    <row r="715" spans="3:7">
      <c r="C715" s="502">
        <v>39318</v>
      </c>
      <c r="D715">
        <v>1.014</v>
      </c>
      <c r="G715" s="1600">
        <v>0</v>
      </c>
    </row>
    <row r="716" spans="3:7">
      <c r="C716" s="502">
        <v>39325</v>
      </c>
      <c r="D716">
        <v>0.81100000000000005</v>
      </c>
      <c r="G716" s="1600">
        <v>0</v>
      </c>
    </row>
    <row r="717" spans="3:7">
      <c r="C717" s="502">
        <v>39332</v>
      </c>
      <c r="D717">
        <v>0.89500000000000002</v>
      </c>
      <c r="G717" s="1600">
        <v>0</v>
      </c>
    </row>
    <row r="718" spans="3:7">
      <c r="C718" s="502">
        <v>39339</v>
      </c>
      <c r="D718">
        <v>1.0660000000000001</v>
      </c>
      <c r="G718" s="1600">
        <v>0</v>
      </c>
    </row>
    <row r="719" spans="3:7">
      <c r="C719" s="502">
        <v>39346</v>
      </c>
      <c r="D719">
        <v>0.747</v>
      </c>
      <c r="G719" s="1600">
        <v>0</v>
      </c>
    </row>
    <row r="720" spans="3:7">
      <c r="C720" s="502">
        <v>39353</v>
      </c>
      <c r="D720">
        <v>0.63800000000000001</v>
      </c>
      <c r="G720" s="1600">
        <v>0</v>
      </c>
    </row>
    <row r="721" spans="2:7">
      <c r="C721" s="502">
        <v>39360</v>
      </c>
      <c r="D721">
        <v>0.54800000000000004</v>
      </c>
      <c r="G721" s="1600">
        <v>0</v>
      </c>
    </row>
    <row r="722" spans="2:7">
      <c r="C722" s="502">
        <v>39367</v>
      </c>
      <c r="D722">
        <v>0.38800000000000001</v>
      </c>
      <c r="G722" s="1600">
        <v>0</v>
      </c>
    </row>
    <row r="723" spans="2:7">
      <c r="C723" s="502">
        <v>39374</v>
      </c>
      <c r="D723">
        <v>0.436</v>
      </c>
      <c r="G723" s="1600">
        <v>0</v>
      </c>
    </row>
    <row r="724" spans="2:7">
      <c r="C724" s="502">
        <v>39381</v>
      </c>
      <c r="D724">
        <v>0.438</v>
      </c>
      <c r="G724" s="1600">
        <v>0</v>
      </c>
    </row>
    <row r="725" spans="2:7">
      <c r="C725" s="502">
        <v>39388</v>
      </c>
      <c r="D725">
        <v>0.37</v>
      </c>
      <c r="G725" s="1600">
        <v>0</v>
      </c>
    </row>
    <row r="726" spans="2:7">
      <c r="C726" s="502">
        <v>39395</v>
      </c>
      <c r="D726">
        <v>0.67100000000000004</v>
      </c>
      <c r="G726" s="1600">
        <v>0</v>
      </c>
    </row>
    <row r="727" spans="2:7">
      <c r="C727" s="502">
        <v>39402</v>
      </c>
      <c r="D727">
        <v>0.80100000000000005</v>
      </c>
      <c r="G727" s="1600">
        <v>0</v>
      </c>
    </row>
    <row r="728" spans="2:7">
      <c r="C728" s="502">
        <v>39409</v>
      </c>
      <c r="D728">
        <v>1.0089999999999999</v>
      </c>
      <c r="G728" s="1600">
        <v>0</v>
      </c>
    </row>
    <row r="729" spans="2:7">
      <c r="C729" s="502">
        <v>39416</v>
      </c>
      <c r="D729">
        <v>1.2649999999999999</v>
      </c>
      <c r="G729" s="1600">
        <v>0</v>
      </c>
    </row>
    <row r="730" spans="2:7">
      <c r="C730" s="502">
        <v>39423</v>
      </c>
      <c r="D730">
        <v>1.3320000000000001</v>
      </c>
      <c r="E730" s="1632">
        <v>6</v>
      </c>
      <c r="F730" s="1632">
        <v>-2</v>
      </c>
      <c r="G730" s="1600">
        <v>0</v>
      </c>
    </row>
    <row r="731" spans="2:7">
      <c r="C731" s="502">
        <v>39430</v>
      </c>
      <c r="D731">
        <v>1.39</v>
      </c>
      <c r="E731" s="1632">
        <v>6</v>
      </c>
      <c r="F731" s="1632">
        <v>-2</v>
      </c>
      <c r="G731" s="1600">
        <v>0</v>
      </c>
    </row>
    <row r="732" spans="2:7">
      <c r="C732" s="502">
        <v>39437</v>
      </c>
      <c r="D732">
        <v>1.276</v>
      </c>
      <c r="E732" s="1632">
        <v>6</v>
      </c>
      <c r="F732" s="1632">
        <v>-2</v>
      </c>
      <c r="G732" s="1600">
        <v>0</v>
      </c>
    </row>
    <row r="733" spans="2:7">
      <c r="C733" s="502">
        <v>39444</v>
      </c>
      <c r="D733">
        <v>1.0489999999999999</v>
      </c>
      <c r="E733" s="1632">
        <v>6</v>
      </c>
      <c r="F733" s="1632">
        <v>-2</v>
      </c>
      <c r="G733" s="1600">
        <v>0</v>
      </c>
    </row>
    <row r="734" spans="2:7">
      <c r="B734" s="1611">
        <v>2008</v>
      </c>
      <c r="C734" s="502">
        <v>39451</v>
      </c>
      <c r="D734">
        <v>0.90900000000000003</v>
      </c>
      <c r="E734" s="1632">
        <v>6</v>
      </c>
      <c r="F734" s="1632">
        <v>-2</v>
      </c>
      <c r="G734" s="1600">
        <v>0</v>
      </c>
    </row>
    <row r="735" spans="2:7">
      <c r="C735" s="502">
        <v>39458</v>
      </c>
      <c r="D735">
        <v>0.84099999999999997</v>
      </c>
      <c r="E735" s="1632">
        <v>6</v>
      </c>
      <c r="F735" s="1632">
        <v>-2</v>
      </c>
      <c r="G735" s="1600">
        <v>0</v>
      </c>
    </row>
    <row r="736" spans="2:7">
      <c r="C736" s="502">
        <v>39465</v>
      </c>
      <c r="D736">
        <v>0.63700000000000001</v>
      </c>
      <c r="E736" s="1632">
        <v>6</v>
      </c>
      <c r="F736" s="1632">
        <v>-2</v>
      </c>
      <c r="G736" s="1600">
        <v>0</v>
      </c>
    </row>
    <row r="737" spans="3:7">
      <c r="C737" s="502">
        <v>39472</v>
      </c>
      <c r="D737">
        <v>0.95299999999999996</v>
      </c>
      <c r="E737" s="1632">
        <v>6</v>
      </c>
      <c r="F737" s="1632">
        <v>-2</v>
      </c>
      <c r="G737" s="1600">
        <v>0</v>
      </c>
    </row>
    <row r="738" spans="3:7">
      <c r="C738" s="502">
        <v>39479</v>
      </c>
      <c r="D738">
        <v>0.76800000000000002</v>
      </c>
      <c r="E738" s="1632">
        <v>6</v>
      </c>
      <c r="F738" s="1632">
        <v>-2</v>
      </c>
      <c r="G738" s="1600">
        <v>0</v>
      </c>
    </row>
    <row r="739" spans="3:7">
      <c r="C739" s="502">
        <v>39486</v>
      </c>
      <c r="D739">
        <v>0.78100000000000003</v>
      </c>
      <c r="E739" s="1632">
        <v>6</v>
      </c>
      <c r="F739" s="1632">
        <v>-2</v>
      </c>
      <c r="G739" s="1600">
        <v>0</v>
      </c>
    </row>
    <row r="740" spans="3:7">
      <c r="C740" s="502">
        <v>39493</v>
      </c>
      <c r="D740">
        <v>0.749</v>
      </c>
      <c r="E740" s="1632">
        <v>6</v>
      </c>
      <c r="F740" s="1632">
        <v>-2</v>
      </c>
      <c r="G740" s="1600">
        <v>0</v>
      </c>
    </row>
    <row r="741" spans="3:7">
      <c r="C741" s="502">
        <v>39500</v>
      </c>
      <c r="D741">
        <v>0.83499999999999996</v>
      </c>
      <c r="E741" s="1632">
        <v>6</v>
      </c>
      <c r="F741" s="1632">
        <v>-2</v>
      </c>
      <c r="G741" s="1600">
        <v>0</v>
      </c>
    </row>
    <row r="742" spans="3:7">
      <c r="C742" s="502">
        <v>39507</v>
      </c>
      <c r="D742">
        <v>0.92700000000000005</v>
      </c>
      <c r="E742" s="1632">
        <v>6</v>
      </c>
      <c r="F742" s="1632">
        <v>-2</v>
      </c>
      <c r="G742" s="1600">
        <v>0</v>
      </c>
    </row>
    <row r="743" spans="3:7">
      <c r="C743" s="502">
        <v>39514</v>
      </c>
      <c r="D743">
        <v>1.278</v>
      </c>
      <c r="E743" s="1632">
        <v>6</v>
      </c>
      <c r="F743" s="1632">
        <v>-2</v>
      </c>
      <c r="G743" s="1600">
        <v>0</v>
      </c>
    </row>
    <row r="744" spans="3:7">
      <c r="C744" s="502">
        <v>39521</v>
      </c>
      <c r="D744">
        <v>1.3260000000000001</v>
      </c>
      <c r="E744" s="1632">
        <v>6</v>
      </c>
      <c r="F744" s="1632">
        <v>-2</v>
      </c>
      <c r="G744" s="1600">
        <v>0</v>
      </c>
    </row>
    <row r="745" spans="3:7">
      <c r="C745" s="502">
        <v>39528</v>
      </c>
      <c r="D745">
        <v>1.4630000000000001</v>
      </c>
      <c r="E745" s="1632">
        <v>6</v>
      </c>
      <c r="F745" s="1632">
        <v>-2</v>
      </c>
      <c r="G745" s="1600">
        <v>0</v>
      </c>
    </row>
    <row r="746" spans="3:7">
      <c r="C746" s="502">
        <v>39535</v>
      </c>
      <c r="D746">
        <v>1.2210000000000001</v>
      </c>
      <c r="E746" s="1632">
        <v>6</v>
      </c>
      <c r="F746" s="1632">
        <v>-2</v>
      </c>
      <c r="G746" s="1600">
        <v>0</v>
      </c>
    </row>
    <row r="747" spans="3:7">
      <c r="C747" s="502">
        <v>39542</v>
      </c>
      <c r="D747">
        <v>1.1359999999999999</v>
      </c>
      <c r="E747" s="1632">
        <v>6</v>
      </c>
      <c r="F747" s="1632">
        <v>-2</v>
      </c>
      <c r="G747" s="1600">
        <v>0</v>
      </c>
    </row>
    <row r="748" spans="3:7">
      <c r="C748" s="502">
        <v>39549</v>
      </c>
      <c r="D748">
        <v>1.1279999999999999</v>
      </c>
      <c r="E748" s="1632">
        <v>6</v>
      </c>
      <c r="F748" s="1632">
        <v>-2</v>
      </c>
      <c r="G748" s="1600">
        <v>0</v>
      </c>
    </row>
    <row r="749" spans="3:7">
      <c r="C749" s="502">
        <v>39556</v>
      </c>
      <c r="D749">
        <v>1.3180000000000001</v>
      </c>
      <c r="E749" s="1632">
        <v>6</v>
      </c>
      <c r="F749" s="1632">
        <v>-2</v>
      </c>
      <c r="G749" s="1600">
        <v>0</v>
      </c>
    </row>
    <row r="750" spans="3:7">
      <c r="C750" s="502">
        <v>39563</v>
      </c>
      <c r="D750">
        <v>1.2769999999999999</v>
      </c>
      <c r="E750" s="1632">
        <v>6</v>
      </c>
      <c r="F750" s="1632">
        <v>-2</v>
      </c>
      <c r="G750" s="1600">
        <v>0</v>
      </c>
    </row>
    <row r="751" spans="3:7">
      <c r="C751" s="502">
        <v>39570</v>
      </c>
      <c r="D751">
        <v>1.0509999999999999</v>
      </c>
      <c r="E751" s="1632">
        <v>6</v>
      </c>
      <c r="F751" s="1632">
        <v>-2</v>
      </c>
      <c r="G751" s="1600">
        <v>0</v>
      </c>
    </row>
    <row r="752" spans="3:7">
      <c r="C752" s="502">
        <v>39577</v>
      </c>
      <c r="D752">
        <v>0.81699999999999995</v>
      </c>
      <c r="E752" s="1632">
        <v>6</v>
      </c>
      <c r="F752" s="1632">
        <v>-2</v>
      </c>
      <c r="G752" s="1600">
        <v>0</v>
      </c>
    </row>
    <row r="753" spans="3:7">
      <c r="C753" s="502">
        <v>39584</v>
      </c>
      <c r="D753">
        <v>0.71</v>
      </c>
      <c r="E753" s="1632">
        <v>6</v>
      </c>
      <c r="F753" s="1632">
        <v>-2</v>
      </c>
      <c r="G753" s="1600">
        <v>0</v>
      </c>
    </row>
    <row r="754" spans="3:7">
      <c r="C754" s="502">
        <v>39591</v>
      </c>
      <c r="D754">
        <v>0.64300000000000002</v>
      </c>
      <c r="E754" s="1632">
        <v>6</v>
      </c>
      <c r="F754" s="1632">
        <v>-2</v>
      </c>
      <c r="G754" s="1600">
        <v>0</v>
      </c>
    </row>
    <row r="755" spans="3:7">
      <c r="C755" s="502">
        <v>39598</v>
      </c>
      <c r="D755">
        <v>0.72599999999999998</v>
      </c>
      <c r="E755" s="1632">
        <v>6</v>
      </c>
      <c r="F755" s="1632">
        <v>-2</v>
      </c>
      <c r="G755" s="1600">
        <v>0</v>
      </c>
    </row>
    <row r="756" spans="3:7">
      <c r="C756" s="502">
        <v>39605</v>
      </c>
      <c r="D756">
        <v>0.80200000000000005</v>
      </c>
      <c r="E756" s="1632">
        <v>6</v>
      </c>
      <c r="F756" s="1632">
        <v>-2</v>
      </c>
      <c r="G756" s="1600">
        <v>0</v>
      </c>
    </row>
    <row r="757" spans="3:7">
      <c r="C757" s="502">
        <v>39612</v>
      </c>
      <c r="D757">
        <v>0.94699999999999995</v>
      </c>
      <c r="E757" s="1632">
        <v>6</v>
      </c>
      <c r="F757" s="1632">
        <v>-2</v>
      </c>
      <c r="G757" s="1600">
        <v>0</v>
      </c>
    </row>
    <row r="758" spans="3:7">
      <c r="C758" s="502">
        <v>39619</v>
      </c>
      <c r="D758">
        <v>0.94599999999999995</v>
      </c>
      <c r="E758" s="1632">
        <v>6</v>
      </c>
      <c r="F758" s="1632">
        <v>-2</v>
      </c>
      <c r="G758" s="1600">
        <v>0</v>
      </c>
    </row>
    <row r="759" spans="3:7">
      <c r="C759" s="502">
        <v>39626</v>
      </c>
      <c r="D759">
        <v>1.0580000000000001</v>
      </c>
      <c r="E759" s="1632">
        <v>6</v>
      </c>
      <c r="F759" s="1632">
        <v>-2</v>
      </c>
      <c r="G759" s="1600">
        <v>0</v>
      </c>
    </row>
    <row r="760" spans="3:7">
      <c r="C760" s="502">
        <v>39633</v>
      </c>
      <c r="D760">
        <v>1.0649999999999999</v>
      </c>
      <c r="E760" s="1632">
        <v>6</v>
      </c>
      <c r="F760" s="1632">
        <v>-2</v>
      </c>
      <c r="G760" s="1600">
        <v>0</v>
      </c>
    </row>
    <row r="761" spans="3:7">
      <c r="C761" s="502">
        <v>39640</v>
      </c>
      <c r="D761">
        <v>1.1299999999999999</v>
      </c>
      <c r="E761" s="1632">
        <v>6</v>
      </c>
      <c r="F761" s="1632">
        <v>-2</v>
      </c>
      <c r="G761" s="1600">
        <v>0</v>
      </c>
    </row>
    <row r="762" spans="3:7">
      <c r="C762" s="502">
        <v>39647</v>
      </c>
      <c r="D762">
        <v>1.363</v>
      </c>
      <c r="E762" s="1632">
        <v>6</v>
      </c>
      <c r="F762" s="1632">
        <v>-2</v>
      </c>
      <c r="G762" s="1600">
        <v>0</v>
      </c>
    </row>
    <row r="763" spans="3:7">
      <c r="C763" s="502">
        <v>39654</v>
      </c>
      <c r="D763">
        <v>1.242</v>
      </c>
      <c r="E763" s="1632">
        <v>6</v>
      </c>
      <c r="F763" s="1632">
        <v>-2</v>
      </c>
      <c r="G763" s="1600">
        <v>0</v>
      </c>
    </row>
    <row r="764" spans="3:7">
      <c r="C764" s="502">
        <v>39661</v>
      </c>
      <c r="D764">
        <v>1.2050000000000001</v>
      </c>
      <c r="E764" s="1632">
        <v>6</v>
      </c>
      <c r="F764" s="1632">
        <v>-2</v>
      </c>
      <c r="G764" s="1600">
        <v>0</v>
      </c>
    </row>
    <row r="765" spans="3:7">
      <c r="C765" s="502">
        <v>39668</v>
      </c>
      <c r="D765">
        <v>1.151</v>
      </c>
      <c r="E765" s="1632">
        <v>6</v>
      </c>
      <c r="F765" s="1632">
        <v>-2</v>
      </c>
      <c r="G765" s="1600">
        <v>0</v>
      </c>
    </row>
    <row r="766" spans="3:7">
      <c r="C766" s="502">
        <v>39675</v>
      </c>
      <c r="D766">
        <v>1.071</v>
      </c>
      <c r="E766" s="1632">
        <v>6</v>
      </c>
      <c r="F766" s="1632">
        <v>-2</v>
      </c>
      <c r="G766" s="1600">
        <v>0</v>
      </c>
    </row>
    <row r="767" spans="3:7">
      <c r="C767" s="502">
        <v>39682</v>
      </c>
      <c r="D767">
        <v>1.119</v>
      </c>
      <c r="E767" s="1632">
        <v>6</v>
      </c>
      <c r="F767" s="1632">
        <v>-2</v>
      </c>
      <c r="G767" s="1600">
        <v>0</v>
      </c>
    </row>
    <row r="768" spans="3:7">
      <c r="C768" s="502">
        <v>39689</v>
      </c>
      <c r="D768">
        <v>1.115</v>
      </c>
      <c r="E768" s="1632">
        <v>6</v>
      </c>
      <c r="F768" s="1632">
        <v>-2</v>
      </c>
      <c r="G768" s="1600">
        <v>0</v>
      </c>
    </row>
    <row r="769" spans="3:7">
      <c r="C769" s="502">
        <v>39696</v>
      </c>
      <c r="D769">
        <v>1.1779999999999999</v>
      </c>
      <c r="E769" s="1632">
        <v>6</v>
      </c>
      <c r="F769" s="1632">
        <v>-2</v>
      </c>
      <c r="G769" s="1600">
        <v>0</v>
      </c>
    </row>
    <row r="770" spans="3:7">
      <c r="C770" s="502">
        <v>39703</v>
      </c>
      <c r="D770">
        <v>1.323</v>
      </c>
      <c r="E770" s="1632">
        <v>6</v>
      </c>
      <c r="F770" s="1632">
        <v>-2</v>
      </c>
      <c r="G770" s="1600">
        <v>0</v>
      </c>
    </row>
    <row r="771" spans="3:7">
      <c r="C771" s="502">
        <v>39710</v>
      </c>
      <c r="D771">
        <v>2.4220000000000002</v>
      </c>
      <c r="E771" s="1632">
        <v>6</v>
      </c>
      <c r="F771" s="1632">
        <v>-2</v>
      </c>
      <c r="G771" s="1600">
        <v>0</v>
      </c>
    </row>
    <row r="772" spans="3:7">
      <c r="C772" s="502">
        <v>39717</v>
      </c>
      <c r="D772">
        <v>2.7730000000000001</v>
      </c>
      <c r="E772" s="1632">
        <v>6</v>
      </c>
      <c r="F772" s="1632">
        <v>-2</v>
      </c>
      <c r="G772" s="1600">
        <v>0</v>
      </c>
    </row>
    <row r="773" spans="3:7">
      <c r="C773" s="502">
        <v>39724</v>
      </c>
      <c r="D773">
        <v>3.8239999999999998</v>
      </c>
      <c r="E773" s="1632">
        <v>6</v>
      </c>
      <c r="F773" s="1632">
        <v>-2</v>
      </c>
      <c r="G773" s="1600">
        <v>0</v>
      </c>
    </row>
    <row r="774" spans="3:7">
      <c r="C774" s="502">
        <v>39731</v>
      </c>
      <c r="D774">
        <v>5.0270000000000001</v>
      </c>
      <c r="E774" s="1632">
        <v>6</v>
      </c>
      <c r="F774" s="1632">
        <v>-2</v>
      </c>
      <c r="G774" s="1600">
        <v>0</v>
      </c>
    </row>
    <row r="775" spans="3:7">
      <c r="C775" s="502">
        <v>39738</v>
      </c>
      <c r="D775">
        <v>5.31</v>
      </c>
      <c r="E775" s="1632">
        <v>6</v>
      </c>
      <c r="F775" s="1632">
        <v>-2</v>
      </c>
      <c r="G775" s="1600">
        <v>0</v>
      </c>
    </row>
    <row r="776" spans="3:7">
      <c r="C776" s="502">
        <v>39745</v>
      </c>
      <c r="D776">
        <v>4.5199999999999996</v>
      </c>
      <c r="E776" s="1632">
        <v>6</v>
      </c>
      <c r="F776" s="1632">
        <v>-2</v>
      </c>
      <c r="G776" s="1600">
        <v>0</v>
      </c>
    </row>
    <row r="777" spans="3:7">
      <c r="C777" s="502">
        <v>39752</v>
      </c>
      <c r="D777">
        <v>4.7270000000000003</v>
      </c>
      <c r="E777" s="1632">
        <v>6</v>
      </c>
      <c r="F777" s="1632">
        <v>-2</v>
      </c>
      <c r="G777" s="1600">
        <v>0</v>
      </c>
    </row>
    <row r="778" spans="3:7">
      <c r="C778" s="502">
        <v>39759</v>
      </c>
      <c r="D778">
        <v>3.9910000000000001</v>
      </c>
      <c r="E778" s="1632">
        <v>6</v>
      </c>
      <c r="F778" s="1632">
        <v>-2</v>
      </c>
      <c r="G778" s="1600">
        <v>0</v>
      </c>
    </row>
    <row r="779" spans="3:7">
      <c r="C779" s="502">
        <v>39766</v>
      </c>
      <c r="D779">
        <v>3.8149999999999999</v>
      </c>
      <c r="E779" s="1632">
        <v>6</v>
      </c>
      <c r="F779" s="1632">
        <v>-2</v>
      </c>
      <c r="G779" s="1600">
        <v>0</v>
      </c>
    </row>
    <row r="780" spans="3:7">
      <c r="C780" s="502">
        <v>39773</v>
      </c>
      <c r="D780">
        <v>4.3719999999999999</v>
      </c>
      <c r="E780" s="1632">
        <v>6</v>
      </c>
      <c r="F780" s="1632">
        <v>-2</v>
      </c>
      <c r="G780" s="1600">
        <v>0</v>
      </c>
    </row>
    <row r="781" spans="3:7">
      <c r="C781" s="502">
        <v>39780</v>
      </c>
      <c r="D781">
        <v>4.407</v>
      </c>
      <c r="E781" s="1632">
        <v>6</v>
      </c>
      <c r="F781" s="1632">
        <v>-2</v>
      </c>
      <c r="G781" s="1600">
        <v>0</v>
      </c>
    </row>
    <row r="782" spans="3:7">
      <c r="C782" s="502">
        <v>39787</v>
      </c>
      <c r="D782">
        <v>4.4000000000000004</v>
      </c>
      <c r="E782" s="1632">
        <v>6</v>
      </c>
      <c r="F782" s="1632">
        <v>-2</v>
      </c>
      <c r="G782" s="1600">
        <v>0</v>
      </c>
    </row>
    <row r="783" spans="3:7">
      <c r="C783" s="502">
        <v>39794</v>
      </c>
      <c r="D783">
        <v>4.2709999999999999</v>
      </c>
      <c r="E783" s="1632">
        <v>6</v>
      </c>
      <c r="F783" s="1632">
        <v>-2</v>
      </c>
      <c r="G783" s="1600">
        <v>0</v>
      </c>
    </row>
    <row r="784" spans="3:7">
      <c r="C784" s="502">
        <v>39801</v>
      </c>
      <c r="D784">
        <v>3.7559999999999998</v>
      </c>
      <c r="E784" s="1632">
        <v>6</v>
      </c>
      <c r="F784" s="1632">
        <v>-2</v>
      </c>
      <c r="G784" s="1600">
        <v>0</v>
      </c>
    </row>
    <row r="785" spans="2:7">
      <c r="C785" s="502">
        <v>39808</v>
      </c>
      <c r="D785">
        <v>3.375</v>
      </c>
      <c r="E785" s="1632">
        <v>6</v>
      </c>
      <c r="F785" s="1632">
        <v>-2</v>
      </c>
      <c r="G785" s="1600">
        <v>0</v>
      </c>
    </row>
    <row r="786" spans="2:7">
      <c r="B786" s="1611">
        <v>2009</v>
      </c>
      <c r="C786" s="502">
        <v>39815</v>
      </c>
      <c r="D786">
        <v>3.3119999999999998</v>
      </c>
      <c r="E786" s="1632">
        <v>6</v>
      </c>
      <c r="F786" s="1632">
        <v>-2</v>
      </c>
      <c r="G786" s="1600">
        <v>0</v>
      </c>
    </row>
    <row r="787" spans="2:7">
      <c r="C787" s="502">
        <v>39822</v>
      </c>
      <c r="D787">
        <v>2.907</v>
      </c>
      <c r="E787" s="1632">
        <v>6</v>
      </c>
      <c r="F787" s="1632">
        <v>-2</v>
      </c>
      <c r="G787" s="1600">
        <v>0</v>
      </c>
    </row>
    <row r="788" spans="2:7">
      <c r="C788" s="502">
        <v>39829</v>
      </c>
      <c r="D788">
        <v>2.593</v>
      </c>
      <c r="E788" s="1632">
        <v>6</v>
      </c>
      <c r="F788" s="1632">
        <v>-2</v>
      </c>
      <c r="G788" s="1600">
        <v>0</v>
      </c>
    </row>
    <row r="789" spans="2:7">
      <c r="C789" s="502">
        <v>39836</v>
      </c>
      <c r="D789">
        <v>2.8460000000000001</v>
      </c>
      <c r="E789" s="1632">
        <v>6</v>
      </c>
      <c r="F789" s="1632">
        <v>-2</v>
      </c>
      <c r="G789" s="1600">
        <v>0</v>
      </c>
    </row>
    <row r="790" spans="2:7">
      <c r="C790" s="502">
        <v>39843</v>
      </c>
      <c r="D790">
        <v>3.0350000000000001</v>
      </c>
      <c r="E790" s="1632">
        <v>6</v>
      </c>
      <c r="F790" s="1632">
        <v>-2</v>
      </c>
      <c r="G790" s="1600">
        <v>0</v>
      </c>
    </row>
    <row r="791" spans="2:7">
      <c r="C791" s="502">
        <v>39850</v>
      </c>
      <c r="D791">
        <v>2.73</v>
      </c>
      <c r="E791" s="1632">
        <v>6</v>
      </c>
      <c r="F791" s="1632">
        <v>-2</v>
      </c>
      <c r="G791" s="1600">
        <v>0</v>
      </c>
    </row>
    <row r="792" spans="2:7">
      <c r="C792" s="502">
        <v>39857</v>
      </c>
      <c r="D792">
        <v>2.677</v>
      </c>
      <c r="E792" s="1632">
        <v>6</v>
      </c>
      <c r="F792" s="1632">
        <v>-2</v>
      </c>
      <c r="G792" s="1600">
        <v>0</v>
      </c>
    </row>
    <row r="793" spans="2:7">
      <c r="C793" s="502">
        <v>39864</v>
      </c>
      <c r="D793">
        <v>2.79</v>
      </c>
      <c r="E793" s="1632">
        <v>6</v>
      </c>
      <c r="F793" s="1632">
        <v>-2</v>
      </c>
      <c r="G793" s="1600">
        <v>0</v>
      </c>
    </row>
    <row r="794" spans="2:7">
      <c r="C794" s="502">
        <v>39871</v>
      </c>
      <c r="D794">
        <v>2.9260000000000002</v>
      </c>
      <c r="E794" s="1632">
        <v>6</v>
      </c>
      <c r="F794" s="1632">
        <v>-2</v>
      </c>
      <c r="G794" s="1600">
        <v>0</v>
      </c>
    </row>
    <row r="795" spans="2:7">
      <c r="C795" s="502">
        <v>39878</v>
      </c>
      <c r="D795">
        <v>3.1339999999999999</v>
      </c>
      <c r="E795" s="1632">
        <v>6</v>
      </c>
      <c r="F795" s="1632">
        <v>-2</v>
      </c>
      <c r="G795" s="1600">
        <v>0</v>
      </c>
    </row>
    <row r="796" spans="2:7">
      <c r="C796" s="502">
        <v>39885</v>
      </c>
      <c r="D796">
        <v>3.08</v>
      </c>
      <c r="E796" s="1632">
        <v>6</v>
      </c>
      <c r="F796" s="1632">
        <v>-2</v>
      </c>
      <c r="G796" s="1600">
        <v>0</v>
      </c>
    </row>
    <row r="797" spans="2:7">
      <c r="C797" s="502">
        <v>39892</v>
      </c>
      <c r="D797">
        <v>2.8450000000000002</v>
      </c>
      <c r="E797" s="1632">
        <v>6</v>
      </c>
      <c r="F797" s="1632">
        <v>-2</v>
      </c>
      <c r="G797" s="1600">
        <v>0</v>
      </c>
    </row>
    <row r="798" spans="2:7">
      <c r="C798" s="502">
        <v>39899</v>
      </c>
      <c r="D798">
        <v>2.67</v>
      </c>
      <c r="E798" s="1632">
        <v>6</v>
      </c>
      <c r="F798" s="1632">
        <v>-2</v>
      </c>
      <c r="G798" s="1600">
        <v>0</v>
      </c>
    </row>
    <row r="799" spans="2:7">
      <c r="C799" s="502">
        <v>39906</v>
      </c>
      <c r="D799">
        <v>2.516</v>
      </c>
      <c r="E799" s="1632">
        <v>6</v>
      </c>
      <c r="F799" s="1632">
        <v>-2</v>
      </c>
      <c r="G799" s="1600">
        <v>0</v>
      </c>
    </row>
    <row r="800" spans="2:7">
      <c r="C800" s="502">
        <v>39913</v>
      </c>
      <c r="D800">
        <v>2.427</v>
      </c>
      <c r="E800" s="1632">
        <v>6</v>
      </c>
      <c r="F800" s="1632">
        <v>-2</v>
      </c>
      <c r="G800" s="1600">
        <v>0</v>
      </c>
    </row>
    <row r="801" spans="3:7">
      <c r="C801" s="502">
        <v>39920</v>
      </c>
      <c r="D801">
        <v>2.2400000000000002</v>
      </c>
      <c r="E801" s="1632">
        <v>6</v>
      </c>
      <c r="F801" s="1632">
        <v>-2</v>
      </c>
      <c r="G801" s="1600">
        <v>0</v>
      </c>
    </row>
    <row r="802" spans="3:7">
      <c r="C802" s="502">
        <v>39927</v>
      </c>
      <c r="D802">
        <v>2.2320000000000002</v>
      </c>
      <c r="E802" s="1632">
        <v>6</v>
      </c>
      <c r="F802" s="1632">
        <v>-2</v>
      </c>
      <c r="G802" s="1600">
        <v>0</v>
      </c>
    </row>
    <row r="803" spans="3:7">
      <c r="C803" s="502">
        <v>39934</v>
      </c>
      <c r="D803">
        <v>2.105</v>
      </c>
      <c r="E803" s="1632">
        <v>6</v>
      </c>
      <c r="F803" s="1632">
        <v>-2</v>
      </c>
      <c r="G803" s="1600">
        <v>0</v>
      </c>
    </row>
    <row r="804" spans="3:7">
      <c r="C804" s="502">
        <v>39941</v>
      </c>
      <c r="D804">
        <v>1.8220000000000001</v>
      </c>
      <c r="E804" s="1632">
        <v>6</v>
      </c>
      <c r="F804" s="1632">
        <v>-2</v>
      </c>
      <c r="G804" s="1600">
        <v>0</v>
      </c>
    </row>
    <row r="805" spans="3:7">
      <c r="C805" s="502">
        <v>39948</v>
      </c>
      <c r="D805">
        <v>1.6659999999999999</v>
      </c>
      <c r="E805" s="1632">
        <v>6</v>
      </c>
      <c r="F805" s="1632">
        <v>-2</v>
      </c>
      <c r="G805" s="1600">
        <v>0</v>
      </c>
    </row>
    <row r="806" spans="3:7">
      <c r="C806" s="502">
        <v>39955</v>
      </c>
      <c r="D806">
        <v>1.4990000000000001</v>
      </c>
      <c r="E806" s="1632">
        <v>6</v>
      </c>
      <c r="F806" s="1632">
        <v>-2</v>
      </c>
      <c r="G806" s="1600">
        <v>0</v>
      </c>
    </row>
    <row r="807" spans="3:7">
      <c r="C807" s="502">
        <v>39962</v>
      </c>
      <c r="D807">
        <v>1.556</v>
      </c>
      <c r="E807" s="1632">
        <v>6</v>
      </c>
      <c r="F807" s="1632">
        <v>-2</v>
      </c>
      <c r="G807" s="1600">
        <v>0</v>
      </c>
    </row>
    <row r="808" spans="3:7">
      <c r="C808" s="502">
        <v>39969</v>
      </c>
      <c r="D808">
        <v>1.4870000000000001</v>
      </c>
      <c r="E808" s="1632">
        <v>6</v>
      </c>
      <c r="F808" s="1632">
        <v>-2</v>
      </c>
      <c r="G808" s="1600">
        <v>0</v>
      </c>
    </row>
    <row r="809" spans="3:7">
      <c r="C809" s="502">
        <v>39976</v>
      </c>
      <c r="D809">
        <v>1.3779999999999999</v>
      </c>
      <c r="E809" s="1632">
        <v>6</v>
      </c>
      <c r="F809" s="1632">
        <v>-2</v>
      </c>
      <c r="G809" s="1600">
        <v>0</v>
      </c>
    </row>
    <row r="810" spans="3:7">
      <c r="C810" s="502">
        <v>39983</v>
      </c>
      <c r="D810">
        <v>1.369</v>
      </c>
      <c r="E810" s="1632">
        <v>6</v>
      </c>
      <c r="F810" s="1632">
        <v>-2</v>
      </c>
      <c r="G810" s="1600">
        <v>0</v>
      </c>
    </row>
    <row r="811" spans="3:7">
      <c r="C811" s="502">
        <v>39990</v>
      </c>
      <c r="D811">
        <v>1.3</v>
      </c>
      <c r="E811" s="1632">
        <v>6</v>
      </c>
      <c r="F811" s="1632">
        <v>-2</v>
      </c>
      <c r="G811" s="1600">
        <v>0</v>
      </c>
    </row>
    <row r="812" spans="3:7">
      <c r="C812" s="502">
        <v>39997</v>
      </c>
      <c r="D812">
        <v>1.149</v>
      </c>
      <c r="G812" s="1600">
        <v>0</v>
      </c>
    </row>
    <row r="813" spans="3:7">
      <c r="C813" s="502">
        <v>40004</v>
      </c>
      <c r="D813">
        <v>1.07</v>
      </c>
      <c r="G813" s="1600">
        <v>0</v>
      </c>
    </row>
    <row r="814" spans="3:7">
      <c r="C814" s="502">
        <v>40011</v>
      </c>
      <c r="D814">
        <v>1.026</v>
      </c>
      <c r="G814" s="1600">
        <v>0</v>
      </c>
    </row>
    <row r="815" spans="3:7">
      <c r="C815" s="502">
        <v>40018</v>
      </c>
      <c r="D815">
        <v>0.90700000000000003</v>
      </c>
      <c r="G815" s="1600">
        <v>0</v>
      </c>
    </row>
    <row r="816" spans="3:7">
      <c r="C816" s="502">
        <v>40025</v>
      </c>
      <c r="D816">
        <v>0.79700000000000004</v>
      </c>
      <c r="G816" s="1600">
        <v>0</v>
      </c>
    </row>
    <row r="817" spans="3:7">
      <c r="C817" s="502">
        <v>40032</v>
      </c>
      <c r="D817">
        <v>0.68600000000000005</v>
      </c>
      <c r="G817" s="1600">
        <v>0</v>
      </c>
    </row>
    <row r="818" spans="3:7">
      <c r="C818" s="502">
        <v>40039</v>
      </c>
      <c r="D818">
        <v>0.65</v>
      </c>
      <c r="G818" s="1600">
        <v>0</v>
      </c>
    </row>
    <row r="819" spans="3:7">
      <c r="C819" s="502">
        <v>40046</v>
      </c>
      <c r="D819">
        <v>0.59099999999999997</v>
      </c>
      <c r="G819" s="1600">
        <v>0</v>
      </c>
    </row>
    <row r="820" spans="3:7">
      <c r="C820" s="502">
        <v>40053</v>
      </c>
      <c r="D820">
        <v>0.49199999999999999</v>
      </c>
      <c r="G820" s="1600">
        <v>0</v>
      </c>
    </row>
    <row r="821" spans="3:7">
      <c r="C821" s="502">
        <v>40060</v>
      </c>
      <c r="D821">
        <v>0.48799999999999999</v>
      </c>
      <c r="G821" s="1600">
        <v>0</v>
      </c>
    </row>
    <row r="822" spans="3:7">
      <c r="C822" s="502">
        <v>40067</v>
      </c>
      <c r="D822">
        <v>0.33100000000000002</v>
      </c>
      <c r="G822" s="1600">
        <v>0</v>
      </c>
    </row>
    <row r="823" spans="3:7">
      <c r="C823" s="502">
        <v>40074</v>
      </c>
      <c r="D823">
        <v>0.23300000000000001</v>
      </c>
      <c r="G823" s="1600">
        <v>0</v>
      </c>
    </row>
    <row r="824" spans="3:7">
      <c r="C824" s="502">
        <v>40081</v>
      </c>
      <c r="D824">
        <v>0.13900000000000001</v>
      </c>
      <c r="G824" s="1600">
        <v>0</v>
      </c>
    </row>
    <row r="825" spans="3:7">
      <c r="C825" s="502">
        <v>40088</v>
      </c>
      <c r="D825">
        <v>0.115</v>
      </c>
      <c r="G825" s="1600">
        <v>0</v>
      </c>
    </row>
    <row r="826" spans="3:7">
      <c r="C826" s="502">
        <v>40095</v>
      </c>
      <c r="D826">
        <v>7.8E-2</v>
      </c>
      <c r="G826" s="1600">
        <v>0</v>
      </c>
    </row>
    <row r="827" spans="3:7">
      <c r="C827" s="502">
        <v>40102</v>
      </c>
      <c r="D827">
        <v>6.6000000000000003E-2</v>
      </c>
      <c r="G827" s="1600">
        <v>0</v>
      </c>
    </row>
    <row r="828" spans="3:7">
      <c r="C828" s="502">
        <v>40109</v>
      </c>
      <c r="D828">
        <v>3.0000000000000001E-3</v>
      </c>
      <c r="G828" s="1600">
        <v>0</v>
      </c>
    </row>
    <row r="829" spans="3:7">
      <c r="C829" s="502">
        <v>40116</v>
      </c>
      <c r="D829">
        <v>9.1999999999999998E-2</v>
      </c>
      <c r="G829" s="1600">
        <v>0</v>
      </c>
    </row>
    <row r="830" spans="3:7">
      <c r="C830" s="502">
        <v>40123</v>
      </c>
      <c r="D830">
        <v>9.2999999999999999E-2</v>
      </c>
      <c r="G830" s="1600">
        <v>0</v>
      </c>
    </row>
    <row r="831" spans="3:7">
      <c r="C831" s="502">
        <v>40130</v>
      </c>
      <c r="D831">
        <v>-0.06</v>
      </c>
      <c r="G831" s="1600">
        <v>0</v>
      </c>
    </row>
    <row r="832" spans="3:7">
      <c r="C832" s="502">
        <v>40137</v>
      </c>
      <c r="D832">
        <v>-0.128</v>
      </c>
      <c r="G832" s="1600">
        <v>0</v>
      </c>
    </row>
    <row r="833" spans="2:7">
      <c r="C833" s="502">
        <v>40144</v>
      </c>
      <c r="D833">
        <v>-0.16800000000000001</v>
      </c>
      <c r="G833" s="1600">
        <v>0</v>
      </c>
    </row>
    <row r="834" spans="2:7">
      <c r="C834" s="502">
        <v>40151</v>
      </c>
      <c r="D834">
        <v>-0.154</v>
      </c>
      <c r="G834" s="1600">
        <v>0</v>
      </c>
    </row>
    <row r="835" spans="2:7">
      <c r="C835" s="502">
        <v>40158</v>
      </c>
      <c r="D835">
        <v>-0.13600000000000001</v>
      </c>
      <c r="G835" s="1600">
        <v>0</v>
      </c>
    </row>
    <row r="836" spans="2:7">
      <c r="C836" s="502">
        <v>40165</v>
      </c>
      <c r="D836">
        <v>-0.18099999999999999</v>
      </c>
      <c r="G836" s="1600">
        <v>0</v>
      </c>
    </row>
    <row r="837" spans="2:7">
      <c r="C837" s="502">
        <v>40172</v>
      </c>
      <c r="D837">
        <v>-0.17599999999999999</v>
      </c>
      <c r="G837" s="1600">
        <v>0</v>
      </c>
    </row>
    <row r="838" spans="2:7">
      <c r="B838" s="1611">
        <v>2010</v>
      </c>
      <c r="C838" s="502">
        <v>40179</v>
      </c>
      <c r="D838">
        <v>-0.17599999999999999</v>
      </c>
      <c r="G838" s="1600">
        <v>0</v>
      </c>
    </row>
    <row r="839" spans="2:7">
      <c r="C839" s="502">
        <v>40186</v>
      </c>
      <c r="D839">
        <v>-0.248</v>
      </c>
      <c r="G839" s="1600">
        <v>0</v>
      </c>
    </row>
    <row r="840" spans="2:7">
      <c r="C840" s="502">
        <v>40193</v>
      </c>
      <c r="D840">
        <v>-0.35299999999999998</v>
      </c>
      <c r="G840" s="1600">
        <v>0</v>
      </c>
    </row>
    <row r="841" spans="2:7">
      <c r="C841" s="502">
        <v>40200</v>
      </c>
      <c r="D841">
        <v>-0.34</v>
      </c>
      <c r="G841" s="1600">
        <v>0</v>
      </c>
    </row>
    <row r="842" spans="2:7">
      <c r="C842" s="502">
        <v>40207</v>
      </c>
      <c r="D842">
        <v>-0.27400000000000002</v>
      </c>
      <c r="G842" s="1600">
        <v>0</v>
      </c>
    </row>
    <row r="843" spans="2:7">
      <c r="C843" s="502">
        <v>40214</v>
      </c>
      <c r="D843">
        <v>-0.28100000000000003</v>
      </c>
      <c r="G843" s="1600">
        <v>0</v>
      </c>
    </row>
    <row r="844" spans="2:7">
      <c r="C844" s="502">
        <v>40221</v>
      </c>
      <c r="D844">
        <v>-0.20499999999999999</v>
      </c>
      <c r="G844" s="1600">
        <v>0</v>
      </c>
    </row>
    <row r="845" spans="2:7">
      <c r="C845" s="502">
        <v>40228</v>
      </c>
      <c r="D845">
        <v>-0.255</v>
      </c>
      <c r="G845" s="1600">
        <v>0</v>
      </c>
    </row>
    <row r="846" spans="2:7">
      <c r="C846" s="502">
        <v>40235</v>
      </c>
      <c r="D846">
        <v>-0.33300000000000002</v>
      </c>
      <c r="G846" s="1600">
        <v>0</v>
      </c>
    </row>
    <row r="847" spans="2:7">
      <c r="C847" s="502">
        <v>40242</v>
      </c>
      <c r="D847">
        <v>-0.39400000000000002</v>
      </c>
      <c r="G847" s="1600">
        <v>0</v>
      </c>
    </row>
    <row r="848" spans="2:7">
      <c r="C848" s="502">
        <v>40249</v>
      </c>
      <c r="D848">
        <v>-0.46300000000000002</v>
      </c>
      <c r="G848" s="1600">
        <v>0</v>
      </c>
    </row>
    <row r="849" spans="3:7">
      <c r="C849" s="502">
        <v>40256</v>
      </c>
      <c r="D849">
        <v>-0.48799999999999999</v>
      </c>
      <c r="G849" s="1600">
        <v>0</v>
      </c>
    </row>
    <row r="850" spans="3:7">
      <c r="C850" s="502">
        <v>40263</v>
      </c>
      <c r="D850">
        <v>-0.41699999999999998</v>
      </c>
      <c r="G850" s="1600">
        <v>0</v>
      </c>
    </row>
    <row r="851" spans="3:7">
      <c r="C851" s="502">
        <v>40270</v>
      </c>
      <c r="D851">
        <v>-0.40899999999999997</v>
      </c>
      <c r="G851" s="1600">
        <v>0</v>
      </c>
    </row>
    <row r="852" spans="3:7">
      <c r="C852" s="502">
        <v>40277</v>
      </c>
      <c r="D852">
        <v>-0.437</v>
      </c>
      <c r="G852" s="1600">
        <v>0</v>
      </c>
    </row>
    <row r="853" spans="3:7">
      <c r="C853" s="502">
        <v>40284</v>
      </c>
      <c r="D853">
        <v>-0.49299999999999999</v>
      </c>
      <c r="G853" s="1600">
        <v>0</v>
      </c>
    </row>
    <row r="854" spans="3:7">
      <c r="C854" s="502">
        <v>40291</v>
      </c>
      <c r="D854">
        <v>-0.52800000000000002</v>
      </c>
      <c r="G854" s="1600">
        <v>0</v>
      </c>
    </row>
    <row r="855" spans="3:7">
      <c r="C855" s="502">
        <v>40298</v>
      </c>
      <c r="D855">
        <v>-0.44900000000000001</v>
      </c>
      <c r="G855" s="1600">
        <v>0</v>
      </c>
    </row>
    <row r="856" spans="3:7">
      <c r="C856" s="502">
        <v>40305</v>
      </c>
      <c r="D856">
        <v>-0.247</v>
      </c>
      <c r="G856" s="1600">
        <v>0</v>
      </c>
    </row>
    <row r="857" spans="3:7">
      <c r="C857" s="502">
        <v>40312</v>
      </c>
      <c r="D857">
        <v>-0.16300000000000001</v>
      </c>
      <c r="G857" s="1600">
        <v>0</v>
      </c>
    </row>
    <row r="858" spans="3:7">
      <c r="C858" s="502">
        <v>40319</v>
      </c>
      <c r="D858">
        <v>0.02</v>
      </c>
      <c r="G858" s="1600">
        <v>0</v>
      </c>
    </row>
    <row r="859" spans="3:7">
      <c r="C859" s="502">
        <v>40326</v>
      </c>
      <c r="D859">
        <v>0.124</v>
      </c>
      <c r="G859" s="1600">
        <v>0</v>
      </c>
    </row>
    <row r="860" spans="3:7">
      <c r="C860" s="502">
        <v>40333</v>
      </c>
      <c r="D860">
        <v>0.113</v>
      </c>
      <c r="G860" s="1600">
        <v>0</v>
      </c>
    </row>
    <row r="861" spans="3:7">
      <c r="C861" s="502">
        <v>40340</v>
      </c>
      <c r="D861">
        <v>0.14799999999999999</v>
      </c>
      <c r="G861" s="1600">
        <v>0</v>
      </c>
    </row>
    <row r="862" spans="3:7">
      <c r="C862" s="502">
        <v>40347</v>
      </c>
      <c r="D862">
        <v>1E-3</v>
      </c>
      <c r="G862" s="1600">
        <v>0</v>
      </c>
    </row>
    <row r="863" spans="3:7">
      <c r="C863" s="502">
        <v>40354</v>
      </c>
      <c r="D863">
        <v>-9.2999999999999999E-2</v>
      </c>
      <c r="G863" s="1600">
        <v>0</v>
      </c>
    </row>
    <row r="864" spans="3:7">
      <c r="C864" s="502">
        <v>40361</v>
      </c>
      <c r="D864">
        <v>-4.5999999999999999E-2</v>
      </c>
      <c r="G864" s="1600">
        <v>0</v>
      </c>
    </row>
    <row r="865" spans="3:7">
      <c r="C865" s="502">
        <v>40368</v>
      </c>
      <c r="D865">
        <v>-0.121</v>
      </c>
      <c r="G865" s="1600">
        <v>0</v>
      </c>
    </row>
    <row r="866" spans="3:7">
      <c r="C866" s="502">
        <v>40375</v>
      </c>
      <c r="D866">
        <v>-0.21199999999999999</v>
      </c>
      <c r="G866" s="1600">
        <v>0</v>
      </c>
    </row>
    <row r="867" spans="3:7">
      <c r="C867" s="502">
        <v>40382</v>
      </c>
      <c r="D867">
        <v>-0.26</v>
      </c>
      <c r="G867" s="1600">
        <v>0</v>
      </c>
    </row>
    <row r="868" spans="3:7">
      <c r="C868" s="502">
        <v>40389</v>
      </c>
      <c r="D868">
        <v>-0.34899999999999998</v>
      </c>
      <c r="G868" s="1600">
        <v>0</v>
      </c>
    </row>
    <row r="869" spans="3:7">
      <c r="C869" s="502">
        <v>40396</v>
      </c>
      <c r="D869">
        <v>-0.41099999999999998</v>
      </c>
      <c r="G869" s="1600">
        <v>0</v>
      </c>
    </row>
    <row r="870" spans="3:7">
      <c r="C870" s="502">
        <v>40403</v>
      </c>
      <c r="D870">
        <v>-0.40600000000000003</v>
      </c>
      <c r="G870" s="1600">
        <v>0</v>
      </c>
    </row>
    <row r="871" spans="3:7">
      <c r="C871" s="502">
        <v>40410</v>
      </c>
      <c r="D871">
        <v>-0.39600000000000002</v>
      </c>
      <c r="G871" s="1600">
        <v>0</v>
      </c>
    </row>
    <row r="872" spans="3:7">
      <c r="C872" s="502">
        <v>40417</v>
      </c>
      <c r="D872">
        <v>-0.36699999999999999</v>
      </c>
      <c r="G872" s="1600">
        <v>0</v>
      </c>
    </row>
    <row r="873" spans="3:7">
      <c r="C873" s="502">
        <v>40424</v>
      </c>
      <c r="D873">
        <v>-0.375</v>
      </c>
      <c r="G873" s="1600">
        <v>0</v>
      </c>
    </row>
    <row r="874" spans="3:7">
      <c r="C874" s="502">
        <v>40431</v>
      </c>
      <c r="D874">
        <v>-0.41899999999999998</v>
      </c>
      <c r="G874" s="1600">
        <v>0</v>
      </c>
    </row>
    <row r="875" spans="3:7">
      <c r="C875" s="502">
        <v>40438</v>
      </c>
      <c r="D875">
        <v>-0.46800000000000003</v>
      </c>
      <c r="G875" s="1600">
        <v>0</v>
      </c>
    </row>
    <row r="876" spans="3:7">
      <c r="C876" s="502">
        <v>40445</v>
      </c>
      <c r="D876">
        <v>-0.54400000000000004</v>
      </c>
      <c r="G876" s="1600">
        <v>0</v>
      </c>
    </row>
    <row r="877" spans="3:7">
      <c r="C877" s="502">
        <v>40452</v>
      </c>
      <c r="D877">
        <v>-0.59199999999999997</v>
      </c>
      <c r="G877" s="1600">
        <v>0</v>
      </c>
    </row>
    <row r="878" spans="3:7">
      <c r="C878" s="502">
        <v>40459</v>
      </c>
      <c r="D878">
        <v>-0.59799999999999998</v>
      </c>
      <c r="G878" s="1600">
        <v>0</v>
      </c>
    </row>
    <row r="879" spans="3:7">
      <c r="C879" s="502">
        <v>40466</v>
      </c>
      <c r="D879">
        <v>-0.67600000000000005</v>
      </c>
      <c r="G879" s="1600">
        <v>0</v>
      </c>
    </row>
    <row r="880" spans="3:7">
      <c r="C880" s="502">
        <v>40473</v>
      </c>
      <c r="D880">
        <v>-0.64400000000000002</v>
      </c>
      <c r="G880" s="1600">
        <v>0</v>
      </c>
    </row>
    <row r="881" spans="2:7">
      <c r="C881" s="502">
        <v>40480</v>
      </c>
      <c r="D881">
        <v>-0.61899999999999999</v>
      </c>
      <c r="G881" s="1600">
        <v>0</v>
      </c>
    </row>
    <row r="882" spans="2:7">
      <c r="C882" s="502">
        <v>40487</v>
      </c>
      <c r="D882">
        <v>-0.65</v>
      </c>
      <c r="G882" s="1600">
        <v>0</v>
      </c>
    </row>
    <row r="883" spans="2:7">
      <c r="C883" s="502">
        <v>40494</v>
      </c>
      <c r="D883">
        <v>-0.65</v>
      </c>
      <c r="G883" s="1600">
        <v>0</v>
      </c>
    </row>
    <row r="884" spans="2:7">
      <c r="C884" s="502">
        <v>40501</v>
      </c>
      <c r="D884">
        <v>-0.54600000000000004</v>
      </c>
      <c r="G884" s="1600">
        <v>0</v>
      </c>
    </row>
    <row r="885" spans="2:7">
      <c r="C885" s="502">
        <v>40508</v>
      </c>
      <c r="D885">
        <v>-0.56899999999999995</v>
      </c>
      <c r="G885" s="1600">
        <v>0</v>
      </c>
    </row>
    <row r="886" spans="2:7">
      <c r="C886" s="502">
        <v>40515</v>
      </c>
      <c r="D886">
        <v>-0.503</v>
      </c>
      <c r="G886" s="1600">
        <v>0</v>
      </c>
    </row>
    <row r="887" spans="2:7">
      <c r="C887" s="502">
        <v>40522</v>
      </c>
      <c r="D887">
        <v>-0.505</v>
      </c>
      <c r="G887" s="1600">
        <v>0</v>
      </c>
    </row>
    <row r="888" spans="2:7">
      <c r="C888" s="502">
        <v>40529</v>
      </c>
      <c r="D888">
        <v>-0.45700000000000002</v>
      </c>
      <c r="G888" s="1600">
        <v>0</v>
      </c>
    </row>
    <row r="889" spans="2:7">
      <c r="C889" s="502">
        <v>40536</v>
      </c>
      <c r="D889">
        <v>-0.54300000000000004</v>
      </c>
      <c r="G889" s="1600">
        <v>0</v>
      </c>
    </row>
    <row r="890" spans="2:7">
      <c r="C890" s="502">
        <v>40543</v>
      </c>
      <c r="D890">
        <v>-0.53100000000000003</v>
      </c>
      <c r="G890" s="1600">
        <v>0</v>
      </c>
    </row>
    <row r="891" spans="2:7">
      <c r="B891" s="1611">
        <v>2011</v>
      </c>
      <c r="C891" s="502">
        <v>40550</v>
      </c>
      <c r="D891">
        <v>-0.55500000000000005</v>
      </c>
      <c r="G891" s="1600">
        <v>0</v>
      </c>
    </row>
    <row r="892" spans="2:7">
      <c r="C892" s="502">
        <v>40557</v>
      </c>
      <c r="D892">
        <v>-0.629</v>
      </c>
      <c r="G892" s="1600">
        <v>0</v>
      </c>
    </row>
    <row r="893" spans="2:7">
      <c r="C893" s="502">
        <v>40564</v>
      </c>
      <c r="D893">
        <v>-0.623</v>
      </c>
      <c r="G893" s="1600">
        <v>0</v>
      </c>
    </row>
    <row r="894" spans="2:7">
      <c r="C894" s="502">
        <v>40571</v>
      </c>
      <c r="D894">
        <v>-0.64500000000000002</v>
      </c>
      <c r="G894" s="1600">
        <v>0</v>
      </c>
    </row>
    <row r="895" spans="2:7">
      <c r="C895" s="502">
        <v>40578</v>
      </c>
      <c r="D895">
        <v>-0.60299999999999998</v>
      </c>
      <c r="G895" s="1600">
        <v>0</v>
      </c>
    </row>
    <row r="896" spans="2:7">
      <c r="C896" s="502">
        <v>40585</v>
      </c>
      <c r="D896">
        <v>-0.60899999999999999</v>
      </c>
      <c r="G896" s="1600">
        <v>0</v>
      </c>
    </row>
    <row r="897" spans="3:7">
      <c r="C897" s="502">
        <v>40592</v>
      </c>
      <c r="D897">
        <v>-0.628</v>
      </c>
      <c r="G897" s="1600">
        <v>0</v>
      </c>
    </row>
    <row r="898" spans="3:7">
      <c r="C898" s="502">
        <v>40599</v>
      </c>
      <c r="D898">
        <v>-0.60299999999999998</v>
      </c>
      <c r="G898" s="1600">
        <v>0</v>
      </c>
    </row>
    <row r="899" spans="3:7">
      <c r="C899" s="502">
        <v>40606</v>
      </c>
      <c r="D899">
        <v>-0.624</v>
      </c>
      <c r="G899" s="1600">
        <v>0</v>
      </c>
    </row>
    <row r="900" spans="3:7">
      <c r="C900" s="502">
        <v>40613</v>
      </c>
      <c r="D900">
        <v>-0.61199999999999999</v>
      </c>
      <c r="G900" s="1600">
        <v>0</v>
      </c>
    </row>
    <row r="901" spans="3:7">
      <c r="C901" s="502">
        <v>40620</v>
      </c>
      <c r="D901">
        <v>-0.52600000000000002</v>
      </c>
      <c r="G901" s="1600">
        <v>0</v>
      </c>
    </row>
    <row r="902" spans="3:7">
      <c r="C902" s="502">
        <v>40627</v>
      </c>
      <c r="D902">
        <v>-0.627</v>
      </c>
      <c r="G902" s="1600">
        <v>0</v>
      </c>
    </row>
    <row r="903" spans="3:7">
      <c r="C903" s="502">
        <v>40634</v>
      </c>
      <c r="D903">
        <v>-0.63800000000000001</v>
      </c>
      <c r="G903" s="1600">
        <v>0</v>
      </c>
    </row>
    <row r="904" spans="3:7">
      <c r="C904" s="502">
        <v>40641</v>
      </c>
      <c r="D904">
        <v>-0.65800000000000003</v>
      </c>
      <c r="G904" s="1600">
        <v>0</v>
      </c>
    </row>
    <row r="905" spans="3:7">
      <c r="C905" s="502">
        <v>40648</v>
      </c>
      <c r="D905">
        <v>-0.71599999999999997</v>
      </c>
      <c r="G905" s="1600">
        <v>0</v>
      </c>
    </row>
    <row r="906" spans="3:7">
      <c r="C906" s="502">
        <v>40655</v>
      </c>
      <c r="D906">
        <v>-0.77100000000000002</v>
      </c>
      <c r="G906" s="1600">
        <v>0</v>
      </c>
    </row>
    <row r="907" spans="3:7">
      <c r="C907" s="502">
        <v>40662</v>
      </c>
      <c r="D907">
        <v>-0.80300000000000005</v>
      </c>
      <c r="G907" s="1600">
        <v>0</v>
      </c>
    </row>
    <row r="908" spans="3:7">
      <c r="C908" s="502">
        <v>40669</v>
      </c>
      <c r="D908">
        <v>-0.76400000000000001</v>
      </c>
      <c r="G908" s="1600">
        <v>0</v>
      </c>
    </row>
    <row r="909" spans="3:7">
      <c r="C909" s="502">
        <v>40676</v>
      </c>
      <c r="D909">
        <v>-0.77</v>
      </c>
      <c r="G909" s="1600">
        <v>0</v>
      </c>
    </row>
    <row r="910" spans="3:7">
      <c r="C910" s="502">
        <v>40683</v>
      </c>
      <c r="D910">
        <v>-0.78800000000000003</v>
      </c>
      <c r="G910" s="1600">
        <v>0</v>
      </c>
    </row>
    <row r="911" spans="3:7">
      <c r="C911" s="502">
        <v>40690</v>
      </c>
      <c r="D911">
        <v>-0.80600000000000005</v>
      </c>
      <c r="G911" s="1600">
        <v>0</v>
      </c>
    </row>
    <row r="912" spans="3:7">
      <c r="C912" s="502">
        <v>40697</v>
      </c>
      <c r="D912">
        <v>-0.79100000000000004</v>
      </c>
      <c r="G912" s="1600">
        <v>0</v>
      </c>
    </row>
    <row r="913" spans="3:7">
      <c r="C913" s="502">
        <v>40704</v>
      </c>
      <c r="D913">
        <v>-0.75</v>
      </c>
      <c r="G913" s="1600">
        <v>0</v>
      </c>
    </row>
    <row r="914" spans="3:7">
      <c r="C914" s="502">
        <v>40711</v>
      </c>
      <c r="D914">
        <v>-0.68</v>
      </c>
      <c r="G914" s="1600">
        <v>0</v>
      </c>
    </row>
    <row r="915" spans="3:7">
      <c r="C915" s="502">
        <v>40718</v>
      </c>
      <c r="D915">
        <v>-0.67300000000000004</v>
      </c>
      <c r="G915" s="1600">
        <v>0</v>
      </c>
    </row>
    <row r="916" spans="3:7">
      <c r="C916" s="502">
        <v>40725</v>
      </c>
      <c r="D916">
        <v>-0.66900000000000004</v>
      </c>
      <c r="G916" s="1600">
        <v>0</v>
      </c>
    </row>
    <row r="917" spans="3:7">
      <c r="C917" s="502">
        <v>40732</v>
      </c>
      <c r="D917">
        <v>-0.69799999999999995</v>
      </c>
      <c r="G917" s="1600">
        <v>0</v>
      </c>
    </row>
    <row r="918" spans="3:7">
      <c r="C918" s="502">
        <v>40739</v>
      </c>
      <c r="D918">
        <v>-0.66</v>
      </c>
      <c r="G918" s="1600">
        <v>0</v>
      </c>
    </row>
    <row r="919" spans="3:7">
      <c r="C919" s="502">
        <v>40746</v>
      </c>
      <c r="D919">
        <v>-0.69399999999999995</v>
      </c>
      <c r="G919" s="1600">
        <v>0</v>
      </c>
    </row>
    <row r="920" spans="3:7">
      <c r="C920" s="502">
        <v>40753</v>
      </c>
      <c r="D920">
        <v>-0.69299999999999995</v>
      </c>
      <c r="G920" s="1600">
        <v>0</v>
      </c>
    </row>
    <row r="921" spans="3:7">
      <c r="C921" s="502">
        <v>40760</v>
      </c>
      <c r="D921">
        <v>-0.6</v>
      </c>
      <c r="G921" s="1600">
        <v>0</v>
      </c>
    </row>
    <row r="922" spans="3:7">
      <c r="C922" s="502">
        <v>40767</v>
      </c>
      <c r="D922">
        <v>-0.22800000000000001</v>
      </c>
      <c r="G922" s="1600">
        <v>0</v>
      </c>
    </row>
    <row r="923" spans="3:7">
      <c r="C923" s="502">
        <v>40774</v>
      </c>
      <c r="D923">
        <v>-0.33300000000000002</v>
      </c>
      <c r="G923" s="1600">
        <v>0</v>
      </c>
    </row>
    <row r="924" spans="3:7">
      <c r="C924" s="502">
        <v>40781</v>
      </c>
      <c r="D924">
        <v>-0.19800000000000001</v>
      </c>
      <c r="G924" s="1600">
        <v>0</v>
      </c>
    </row>
    <row r="925" spans="3:7">
      <c r="C925" s="502">
        <v>40788</v>
      </c>
      <c r="D925">
        <v>-0.30299999999999999</v>
      </c>
      <c r="G925" s="1600">
        <v>0</v>
      </c>
    </row>
    <row r="926" spans="3:7">
      <c r="C926" s="502">
        <v>40795</v>
      </c>
      <c r="D926">
        <v>-0.25900000000000001</v>
      </c>
      <c r="G926" s="1600">
        <v>0</v>
      </c>
    </row>
    <row r="927" spans="3:7">
      <c r="C927" s="502">
        <v>40802</v>
      </c>
      <c r="D927">
        <v>-0.25700000000000001</v>
      </c>
      <c r="G927" s="1600">
        <v>0</v>
      </c>
    </row>
    <row r="928" spans="3:7">
      <c r="C928" s="502">
        <v>40809</v>
      </c>
      <c r="D928">
        <v>-0.21099999999999999</v>
      </c>
      <c r="G928" s="1600">
        <v>0</v>
      </c>
    </row>
    <row r="929" spans="2:7">
      <c r="C929" s="502">
        <v>40816</v>
      </c>
      <c r="D929">
        <v>-7.3999999999999996E-2</v>
      </c>
      <c r="G929" s="1600">
        <v>0</v>
      </c>
    </row>
    <row r="930" spans="2:7">
      <c r="C930" s="502">
        <v>40823</v>
      </c>
      <c r="D930">
        <v>6.0000000000000001E-3</v>
      </c>
      <c r="G930" s="1600">
        <v>0</v>
      </c>
    </row>
    <row r="931" spans="2:7">
      <c r="C931" s="502">
        <v>40830</v>
      </c>
      <c r="D931">
        <v>-0.124</v>
      </c>
      <c r="G931" s="1600">
        <v>0</v>
      </c>
    </row>
    <row r="932" spans="2:7">
      <c r="C932" s="502">
        <v>40837</v>
      </c>
      <c r="D932">
        <v>-0.17100000000000001</v>
      </c>
      <c r="G932" s="1600">
        <v>0</v>
      </c>
    </row>
    <row r="933" spans="2:7">
      <c r="C933" s="502">
        <v>40844</v>
      </c>
      <c r="D933">
        <v>-0.29899999999999999</v>
      </c>
      <c r="G933" s="1600">
        <v>0</v>
      </c>
    </row>
    <row r="934" spans="2:7">
      <c r="C934" s="502">
        <v>40851</v>
      </c>
      <c r="D934">
        <v>-0.27300000000000002</v>
      </c>
      <c r="G934" s="1600">
        <v>0</v>
      </c>
    </row>
    <row r="935" spans="2:7">
      <c r="C935" s="502">
        <v>40858</v>
      </c>
      <c r="D935">
        <v>-0.26300000000000001</v>
      </c>
      <c r="G935" s="1600">
        <v>0</v>
      </c>
    </row>
    <row r="936" spans="2:7">
      <c r="C936" s="502">
        <v>40865</v>
      </c>
      <c r="D936">
        <v>-0.19500000000000001</v>
      </c>
      <c r="G936" s="1600">
        <v>0</v>
      </c>
    </row>
    <row r="937" spans="2:7">
      <c r="C937" s="502">
        <v>40872</v>
      </c>
      <c r="D937">
        <v>-0.16</v>
      </c>
      <c r="G937" s="1600">
        <v>0</v>
      </c>
    </row>
    <row r="938" spans="2:7">
      <c r="C938" s="502">
        <v>40879</v>
      </c>
      <c r="D938">
        <v>-0.219</v>
      </c>
      <c r="G938" s="1600">
        <v>0</v>
      </c>
    </row>
    <row r="939" spans="2:7">
      <c r="C939" s="502">
        <v>40886</v>
      </c>
      <c r="D939">
        <v>-0.27200000000000002</v>
      </c>
      <c r="G939" s="1600">
        <v>0</v>
      </c>
    </row>
    <row r="940" spans="2:7">
      <c r="C940" s="502">
        <v>40893</v>
      </c>
      <c r="D940">
        <v>-0.32300000000000001</v>
      </c>
      <c r="G940" s="1600">
        <v>0</v>
      </c>
    </row>
    <row r="941" spans="2:7">
      <c r="C941" s="502">
        <v>40900</v>
      </c>
      <c r="D941">
        <v>-0.36099999999999999</v>
      </c>
      <c r="G941" s="1600">
        <v>0</v>
      </c>
    </row>
    <row r="942" spans="2:7">
      <c r="C942" s="502">
        <v>40907</v>
      </c>
      <c r="D942">
        <v>-0.371</v>
      </c>
      <c r="G942" s="1600">
        <v>0</v>
      </c>
    </row>
    <row r="943" spans="2:7">
      <c r="B943" s="1611">
        <v>2012</v>
      </c>
      <c r="C943" s="502">
        <v>40914</v>
      </c>
      <c r="D943">
        <v>-0.41199999999999998</v>
      </c>
      <c r="G943" s="1600">
        <v>0</v>
      </c>
    </row>
    <row r="944" spans="2:7">
      <c r="C944" s="502">
        <v>40921</v>
      </c>
      <c r="D944">
        <v>-0.46500000000000002</v>
      </c>
      <c r="G944" s="1600">
        <v>0</v>
      </c>
    </row>
    <row r="945" spans="3:7">
      <c r="C945" s="502">
        <v>40928</v>
      </c>
      <c r="D945">
        <v>-0.54200000000000004</v>
      </c>
      <c r="G945" s="1600">
        <v>0</v>
      </c>
    </row>
    <row r="946" spans="3:7">
      <c r="C946" s="502">
        <v>40935</v>
      </c>
      <c r="D946">
        <v>-0.57399999999999995</v>
      </c>
      <c r="G946" s="1600">
        <v>0</v>
      </c>
    </row>
    <row r="947" spans="3:7">
      <c r="C947" s="502">
        <v>40942</v>
      </c>
      <c r="D947">
        <v>-0.68</v>
      </c>
      <c r="G947" s="1600">
        <v>0</v>
      </c>
    </row>
    <row r="948" spans="3:7">
      <c r="C948" s="502">
        <v>40949</v>
      </c>
      <c r="D948">
        <v>-0.69299999999999995</v>
      </c>
      <c r="G948" s="1600">
        <v>0</v>
      </c>
    </row>
    <row r="949" spans="3:7">
      <c r="C949" s="502">
        <v>40956</v>
      </c>
      <c r="D949">
        <v>-0.71399999999999997</v>
      </c>
      <c r="G949" s="1600">
        <v>0</v>
      </c>
    </row>
    <row r="950" spans="3:7">
      <c r="C950" s="502">
        <v>40963</v>
      </c>
      <c r="D950">
        <v>-0.75700000000000001</v>
      </c>
      <c r="G950" s="1600">
        <v>0</v>
      </c>
    </row>
    <row r="951" spans="3:7">
      <c r="C951" s="502">
        <v>40970</v>
      </c>
      <c r="D951">
        <v>-0.79400000000000004</v>
      </c>
      <c r="G951" s="1600">
        <v>0</v>
      </c>
    </row>
    <row r="952" spans="3:7">
      <c r="C952" s="502">
        <v>40977</v>
      </c>
      <c r="D952">
        <v>-0.76800000000000002</v>
      </c>
      <c r="G952" s="1600">
        <v>0</v>
      </c>
    </row>
    <row r="953" spans="3:7">
      <c r="C953" s="502">
        <v>40984</v>
      </c>
      <c r="D953">
        <v>-0.78500000000000003</v>
      </c>
      <c r="G953" s="1600">
        <v>0</v>
      </c>
    </row>
    <row r="954" spans="3:7">
      <c r="C954" s="502">
        <v>40991</v>
      </c>
      <c r="D954">
        <v>-0.74099999999999999</v>
      </c>
      <c r="G954" s="1600">
        <v>0</v>
      </c>
    </row>
    <row r="955" spans="3:7">
      <c r="C955" s="502">
        <v>40998</v>
      </c>
      <c r="D955">
        <v>-0.80300000000000005</v>
      </c>
      <c r="G955" s="1600">
        <v>0</v>
      </c>
    </row>
    <row r="956" spans="3:7">
      <c r="C956" s="502">
        <v>41005</v>
      </c>
      <c r="D956">
        <v>-0.76600000000000001</v>
      </c>
      <c r="G956" s="1600">
        <v>0</v>
      </c>
    </row>
    <row r="957" spans="3:7">
      <c r="C957" s="502">
        <v>41012</v>
      </c>
      <c r="D957">
        <v>-0.754</v>
      </c>
      <c r="G957" s="1600">
        <v>0</v>
      </c>
    </row>
    <row r="958" spans="3:7">
      <c r="C958" s="502">
        <v>41019</v>
      </c>
      <c r="D958">
        <v>-0.80600000000000005</v>
      </c>
      <c r="G958" s="1600">
        <v>0</v>
      </c>
    </row>
    <row r="959" spans="3:7">
      <c r="C959" s="502">
        <v>41026</v>
      </c>
      <c r="D959">
        <v>-0.85499999999999998</v>
      </c>
      <c r="G959" s="1600">
        <v>0</v>
      </c>
    </row>
    <row r="960" spans="3:7">
      <c r="C960" s="502">
        <v>41033</v>
      </c>
      <c r="D960">
        <v>-0.88800000000000001</v>
      </c>
      <c r="G960" s="1600">
        <v>0</v>
      </c>
    </row>
    <row r="961" spans="3:7">
      <c r="C961" s="502">
        <v>41040</v>
      </c>
      <c r="D961">
        <v>-0.89500000000000002</v>
      </c>
      <c r="G961" s="1600">
        <v>0</v>
      </c>
    </row>
    <row r="962" spans="3:7">
      <c r="C962" s="502">
        <v>41047</v>
      </c>
      <c r="D962">
        <v>-0.77500000000000002</v>
      </c>
      <c r="G962" s="1600">
        <v>0</v>
      </c>
    </row>
    <row r="963" spans="3:7">
      <c r="C963" s="502">
        <v>41054</v>
      </c>
      <c r="D963">
        <v>-0.73599999999999999</v>
      </c>
      <c r="G963" s="1600">
        <v>0</v>
      </c>
    </row>
    <row r="964" spans="3:7">
      <c r="C964" s="502">
        <v>41061</v>
      </c>
      <c r="D964">
        <v>-0.69099999999999995</v>
      </c>
      <c r="G964" s="1600">
        <v>0</v>
      </c>
    </row>
    <row r="965" spans="3:7">
      <c r="C965" s="502">
        <v>41068</v>
      </c>
      <c r="D965">
        <v>-0.63600000000000001</v>
      </c>
      <c r="G965" s="1600">
        <v>0</v>
      </c>
    </row>
    <row r="966" spans="3:7">
      <c r="C966" s="502">
        <v>41075</v>
      </c>
      <c r="D966">
        <v>-0.64200000000000002</v>
      </c>
      <c r="G966" s="1600">
        <v>0</v>
      </c>
    </row>
    <row r="967" spans="3:7">
      <c r="C967" s="502">
        <v>41082</v>
      </c>
      <c r="D967">
        <v>-0.76900000000000002</v>
      </c>
      <c r="G967" s="1600">
        <v>0</v>
      </c>
    </row>
    <row r="968" spans="3:7">
      <c r="C968" s="502">
        <v>41089</v>
      </c>
      <c r="D968">
        <v>-0.82099999999999995</v>
      </c>
      <c r="G968" s="1600">
        <v>0</v>
      </c>
    </row>
    <row r="969" spans="3:7">
      <c r="C969" s="502">
        <v>41096</v>
      </c>
      <c r="D969">
        <v>-0.85099999999999998</v>
      </c>
      <c r="G969" s="1600">
        <v>0</v>
      </c>
    </row>
    <row r="970" spans="3:7">
      <c r="C970" s="502">
        <v>41103</v>
      </c>
      <c r="D970">
        <v>-0.89900000000000002</v>
      </c>
      <c r="G970" s="1600">
        <v>0</v>
      </c>
    </row>
    <row r="971" spans="3:7">
      <c r="C971" s="502">
        <v>41110</v>
      </c>
      <c r="D971">
        <v>-0.95799999999999996</v>
      </c>
      <c r="G971" s="1600">
        <v>0</v>
      </c>
    </row>
    <row r="972" spans="3:7">
      <c r="C972" s="502">
        <v>41117</v>
      </c>
      <c r="D972">
        <v>-0.95299999999999996</v>
      </c>
      <c r="G972" s="1600">
        <v>0</v>
      </c>
    </row>
    <row r="973" spans="3:7">
      <c r="C973" s="502">
        <v>41124</v>
      </c>
      <c r="D973">
        <v>-0.96299999999999997</v>
      </c>
      <c r="G973" s="1600">
        <v>0</v>
      </c>
    </row>
    <row r="974" spans="3:7">
      <c r="C974" s="502">
        <v>41131</v>
      </c>
      <c r="D974">
        <v>-0.98799999999999999</v>
      </c>
      <c r="G974" s="1600">
        <v>0</v>
      </c>
    </row>
    <row r="975" spans="3:7">
      <c r="C975" s="502">
        <v>41138</v>
      </c>
      <c r="D975">
        <v>-0.97699999999999998</v>
      </c>
      <c r="G975" s="1600">
        <v>0</v>
      </c>
    </row>
    <row r="976" spans="3:7">
      <c r="C976" s="502">
        <v>41145</v>
      </c>
      <c r="D976">
        <v>-1.014</v>
      </c>
      <c r="G976" s="1600">
        <v>0</v>
      </c>
    </row>
    <row r="977" spans="3:7">
      <c r="C977" s="502">
        <v>41152</v>
      </c>
      <c r="D977">
        <v>-1.0229999999999999</v>
      </c>
      <c r="G977" s="1600">
        <v>0</v>
      </c>
    </row>
    <row r="978" spans="3:7">
      <c r="C978" s="502">
        <v>41159</v>
      </c>
      <c r="D978">
        <v>-1.0469999999999999</v>
      </c>
      <c r="G978" s="1600">
        <v>0</v>
      </c>
    </row>
    <row r="979" spans="3:7">
      <c r="C979" s="502">
        <v>41166</v>
      </c>
      <c r="D979">
        <v>-1.101</v>
      </c>
      <c r="G979" s="1600">
        <v>0</v>
      </c>
    </row>
    <row r="980" spans="3:7">
      <c r="C980" s="502">
        <v>41173</v>
      </c>
      <c r="D980">
        <v>-1.196</v>
      </c>
      <c r="G980" s="1600">
        <v>0</v>
      </c>
    </row>
    <row r="981" spans="3:7">
      <c r="C981" s="502">
        <v>41180</v>
      </c>
      <c r="D981">
        <v>-1.1759999999999999</v>
      </c>
      <c r="G981" s="1600">
        <v>0</v>
      </c>
    </row>
    <row r="982" spans="3:7">
      <c r="C982" s="502">
        <v>41187</v>
      </c>
      <c r="D982">
        <v>-1.1910000000000001</v>
      </c>
      <c r="G982" s="1600">
        <v>0</v>
      </c>
    </row>
    <row r="983" spans="3:7">
      <c r="C983" s="502">
        <v>41194</v>
      </c>
      <c r="D983">
        <v>-1.194</v>
      </c>
      <c r="G983" s="1600">
        <v>0</v>
      </c>
    </row>
    <row r="984" spans="3:7">
      <c r="C984" s="502">
        <v>41201</v>
      </c>
      <c r="D984">
        <v>-1.2190000000000001</v>
      </c>
      <c r="G984" s="1600">
        <v>0</v>
      </c>
    </row>
    <row r="985" spans="3:7">
      <c r="C985" s="502">
        <v>41208</v>
      </c>
      <c r="D985">
        <v>-1.1679999999999999</v>
      </c>
      <c r="G985" s="1600">
        <v>0</v>
      </c>
    </row>
    <row r="986" spans="3:7">
      <c r="C986" s="502">
        <v>41215</v>
      </c>
      <c r="D986">
        <v>-1.161</v>
      </c>
      <c r="G986" s="1600">
        <v>0</v>
      </c>
    </row>
    <row r="987" spans="3:7">
      <c r="C987" s="502">
        <v>41222</v>
      </c>
      <c r="D987">
        <v>-1.179</v>
      </c>
      <c r="G987" s="1600">
        <v>0</v>
      </c>
    </row>
    <row r="988" spans="3:7">
      <c r="C988" s="502">
        <v>41229</v>
      </c>
      <c r="D988">
        <v>-1.1950000000000001</v>
      </c>
      <c r="G988" s="1600">
        <v>0</v>
      </c>
    </row>
    <row r="989" spans="3:7">
      <c r="C989" s="502">
        <v>41236</v>
      </c>
      <c r="D989">
        <v>-1.236</v>
      </c>
      <c r="G989" s="1600">
        <v>0</v>
      </c>
    </row>
    <row r="990" spans="3:7">
      <c r="C990" s="502">
        <v>41243</v>
      </c>
      <c r="D990">
        <v>-1.256</v>
      </c>
      <c r="G990" s="1600">
        <v>0</v>
      </c>
    </row>
    <row r="991" spans="3:7">
      <c r="C991" s="502">
        <v>41250</v>
      </c>
      <c r="D991">
        <v>-1.2789999999999999</v>
      </c>
      <c r="G991" s="1600">
        <v>0</v>
      </c>
    </row>
    <row r="992" spans="3:7">
      <c r="C992" s="502">
        <v>41257</v>
      </c>
      <c r="D992">
        <v>-1.28</v>
      </c>
      <c r="G992" s="1600">
        <v>0</v>
      </c>
    </row>
    <row r="993" spans="2:7">
      <c r="C993" s="502">
        <v>41264</v>
      </c>
      <c r="D993">
        <v>-1.236</v>
      </c>
      <c r="G993" s="1600">
        <v>0</v>
      </c>
    </row>
    <row r="994" spans="2:7">
      <c r="C994" s="502">
        <v>41271</v>
      </c>
      <c r="D994">
        <v>-1.2090000000000001</v>
      </c>
      <c r="G994" s="1600">
        <v>0</v>
      </c>
    </row>
    <row r="995" spans="2:7">
      <c r="B995" s="1611">
        <v>2013</v>
      </c>
      <c r="C995" s="502">
        <v>41278</v>
      </c>
      <c r="D995">
        <v>-1.2509999999999999</v>
      </c>
      <c r="G995" s="1600">
        <v>0</v>
      </c>
    </row>
    <row r="996" spans="2:7">
      <c r="C996" s="502">
        <v>41285</v>
      </c>
      <c r="D996">
        <v>-1.2949999999999999</v>
      </c>
      <c r="G996" s="1600">
        <v>0</v>
      </c>
    </row>
    <row r="997" spans="2:7">
      <c r="C997" s="502">
        <v>41292</v>
      </c>
      <c r="D997">
        <v>-1.347</v>
      </c>
      <c r="G997" s="1600">
        <v>0</v>
      </c>
    </row>
    <row r="998" spans="2:7">
      <c r="C998" s="502">
        <v>41299</v>
      </c>
      <c r="D998">
        <v>-1.3460000000000001</v>
      </c>
      <c r="G998" s="1600">
        <v>0</v>
      </c>
    </row>
    <row r="999" spans="2:7">
      <c r="C999" s="502">
        <v>41306</v>
      </c>
      <c r="D999">
        <v>-1.2669999999999999</v>
      </c>
      <c r="G999" s="1600">
        <v>0</v>
      </c>
    </row>
    <row r="1000" spans="2:7">
      <c r="C1000" s="502">
        <v>41313</v>
      </c>
      <c r="D1000">
        <v>-1.2769999999999999</v>
      </c>
      <c r="G1000" s="1600">
        <v>0</v>
      </c>
    </row>
    <row r="1001" spans="2:7">
      <c r="C1001" s="502">
        <v>41320</v>
      </c>
      <c r="D1001">
        <v>-1.3109999999999999</v>
      </c>
      <c r="G1001" s="1600">
        <v>0</v>
      </c>
    </row>
    <row r="1002" spans="2:7">
      <c r="C1002" s="502">
        <v>41327</v>
      </c>
      <c r="D1002">
        <v>-1.3260000000000001</v>
      </c>
      <c r="G1002" s="1600">
        <v>0</v>
      </c>
    </row>
    <row r="1003" spans="2:7">
      <c r="C1003" s="502">
        <v>41334</v>
      </c>
      <c r="D1003">
        <v>-1.3149999999999999</v>
      </c>
      <c r="G1003" s="1600">
        <v>0</v>
      </c>
    </row>
    <row r="1004" spans="2:7">
      <c r="C1004" s="502">
        <v>41341</v>
      </c>
      <c r="D1004">
        <v>-1.3460000000000001</v>
      </c>
      <c r="G1004" s="1600">
        <v>0</v>
      </c>
    </row>
    <row r="1005" spans="2:7">
      <c r="C1005" s="502">
        <v>41348</v>
      </c>
      <c r="D1005">
        <v>-1.377</v>
      </c>
      <c r="G1005" s="1600">
        <v>0</v>
      </c>
    </row>
    <row r="1006" spans="2:7">
      <c r="C1006" s="502">
        <v>41355</v>
      </c>
      <c r="D1006">
        <v>-1.3340000000000001</v>
      </c>
      <c r="G1006" s="1600">
        <v>0</v>
      </c>
    </row>
    <row r="1007" spans="2:7">
      <c r="C1007" s="502">
        <v>41362</v>
      </c>
      <c r="D1007">
        <v>-1.365</v>
      </c>
      <c r="G1007" s="1600">
        <v>0</v>
      </c>
    </row>
    <row r="1008" spans="2:7">
      <c r="C1008" s="502">
        <v>41369</v>
      </c>
      <c r="D1008">
        <v>-1.349</v>
      </c>
      <c r="G1008" s="1600">
        <v>0</v>
      </c>
    </row>
    <row r="1009" spans="3:7">
      <c r="C1009" s="502">
        <v>41376</v>
      </c>
      <c r="D1009">
        <v>-1.4119999999999999</v>
      </c>
      <c r="G1009" s="1600">
        <v>0</v>
      </c>
    </row>
    <row r="1010" spans="3:7">
      <c r="C1010" s="502">
        <v>41383</v>
      </c>
      <c r="D1010">
        <v>-1.373</v>
      </c>
      <c r="G1010" s="1600">
        <v>0</v>
      </c>
    </row>
    <row r="1011" spans="3:7">
      <c r="C1011" s="502">
        <v>41390</v>
      </c>
      <c r="D1011">
        <v>-1.4279999999999999</v>
      </c>
      <c r="G1011" s="1600">
        <v>0</v>
      </c>
    </row>
    <row r="1012" spans="3:7">
      <c r="C1012" s="502">
        <v>41397</v>
      </c>
      <c r="D1012">
        <v>-1.452</v>
      </c>
      <c r="G1012" s="1600">
        <v>0</v>
      </c>
    </row>
    <row r="1013" spans="3:7">
      <c r="C1013" s="502">
        <v>41404</v>
      </c>
      <c r="D1013">
        <v>-1.446</v>
      </c>
      <c r="G1013" s="1600">
        <v>0</v>
      </c>
    </row>
    <row r="1014" spans="3:7">
      <c r="C1014" s="502">
        <v>41411</v>
      </c>
      <c r="D1014">
        <v>-1.379</v>
      </c>
      <c r="G1014" s="1600">
        <v>0</v>
      </c>
    </row>
    <row r="1015" spans="3:7">
      <c r="C1015" s="502">
        <v>41418</v>
      </c>
      <c r="D1015">
        <v>-1.3280000000000001</v>
      </c>
      <c r="G1015" s="1600">
        <v>0</v>
      </c>
    </row>
    <row r="1016" spans="3:7">
      <c r="C1016" s="502">
        <v>41425</v>
      </c>
      <c r="D1016">
        <v>-1.2</v>
      </c>
      <c r="G1016" s="1600">
        <v>0</v>
      </c>
    </row>
    <row r="1017" spans="3:7">
      <c r="C1017" s="502">
        <v>41432</v>
      </c>
      <c r="D1017">
        <v>-1.0940000000000001</v>
      </c>
      <c r="G1017" s="1600">
        <v>0</v>
      </c>
    </row>
    <row r="1018" spans="3:7">
      <c r="C1018" s="502">
        <v>41439</v>
      </c>
      <c r="D1018">
        <v>-1.036</v>
      </c>
      <c r="G1018" s="1600">
        <v>0</v>
      </c>
    </row>
    <row r="1019" spans="3:7">
      <c r="C1019" s="502">
        <v>41446</v>
      </c>
      <c r="D1019">
        <v>-0.95899999999999996</v>
      </c>
      <c r="G1019" s="1600">
        <v>0</v>
      </c>
    </row>
    <row r="1020" spans="3:7">
      <c r="C1020" s="502">
        <v>41453</v>
      </c>
      <c r="D1020">
        <v>-0.81</v>
      </c>
      <c r="G1020" s="1600">
        <v>0</v>
      </c>
    </row>
    <row r="1021" spans="3:7">
      <c r="C1021" s="502">
        <v>41460</v>
      </c>
      <c r="D1021">
        <v>-0.82599999999999996</v>
      </c>
      <c r="G1021" s="1600">
        <v>0</v>
      </c>
    </row>
    <row r="1022" spans="3:7">
      <c r="C1022" s="502">
        <v>41467</v>
      </c>
      <c r="D1022">
        <v>-0.89900000000000002</v>
      </c>
      <c r="G1022" s="1600">
        <v>0</v>
      </c>
    </row>
    <row r="1023" spans="3:7">
      <c r="C1023" s="502">
        <v>41474</v>
      </c>
      <c r="D1023">
        <v>-1.056</v>
      </c>
      <c r="G1023" s="1600">
        <v>0</v>
      </c>
    </row>
    <row r="1024" spans="3:7">
      <c r="C1024" s="502">
        <v>41481</v>
      </c>
      <c r="D1024">
        <v>-1.101</v>
      </c>
      <c r="G1024" s="1600">
        <v>0</v>
      </c>
    </row>
    <row r="1025" spans="3:7">
      <c r="C1025" s="502">
        <v>41488</v>
      </c>
      <c r="D1025">
        <v>-1.056</v>
      </c>
      <c r="G1025" s="1600">
        <v>0</v>
      </c>
    </row>
    <row r="1026" spans="3:7">
      <c r="C1026" s="502">
        <v>41495</v>
      </c>
      <c r="D1026">
        <v>-1.087</v>
      </c>
      <c r="G1026" s="1600">
        <v>0</v>
      </c>
    </row>
    <row r="1027" spans="3:7">
      <c r="C1027" s="502">
        <v>41502</v>
      </c>
      <c r="D1027">
        <v>-1.0149999999999999</v>
      </c>
      <c r="G1027" s="1600">
        <v>0</v>
      </c>
    </row>
    <row r="1028" spans="3:7">
      <c r="C1028" s="502">
        <v>41509</v>
      </c>
      <c r="D1028">
        <v>-0.879</v>
      </c>
      <c r="G1028" s="1600">
        <v>0</v>
      </c>
    </row>
    <row r="1029" spans="3:7">
      <c r="C1029" s="502">
        <v>41516</v>
      </c>
      <c r="D1029">
        <v>-0.89200000000000002</v>
      </c>
      <c r="G1029" s="1600">
        <v>0</v>
      </c>
    </row>
    <row r="1030" spans="3:7">
      <c r="C1030" s="502">
        <v>41523</v>
      </c>
      <c r="D1030">
        <v>-0.81200000000000006</v>
      </c>
      <c r="G1030" s="1600">
        <v>0</v>
      </c>
    </row>
    <row r="1031" spans="3:7">
      <c r="C1031" s="502">
        <v>41530</v>
      </c>
      <c r="D1031">
        <v>-0.88800000000000001</v>
      </c>
      <c r="G1031" s="1600">
        <v>0</v>
      </c>
    </row>
    <row r="1032" spans="3:7">
      <c r="C1032" s="502">
        <v>41537</v>
      </c>
      <c r="D1032">
        <v>-1.0049999999999999</v>
      </c>
      <c r="G1032" s="1600">
        <v>0</v>
      </c>
    </row>
    <row r="1033" spans="3:7">
      <c r="C1033" s="502">
        <v>41544</v>
      </c>
      <c r="D1033">
        <v>-1.0620000000000001</v>
      </c>
      <c r="G1033" s="1600">
        <v>0</v>
      </c>
    </row>
    <row r="1034" spans="3:7">
      <c r="C1034" s="502">
        <v>41551</v>
      </c>
      <c r="D1034">
        <v>-0.995</v>
      </c>
      <c r="G1034" s="1600">
        <v>0</v>
      </c>
    </row>
    <row r="1035" spans="3:7">
      <c r="C1035" s="502">
        <v>41558</v>
      </c>
      <c r="D1035">
        <v>-1.002</v>
      </c>
      <c r="G1035" s="1600">
        <v>0</v>
      </c>
    </row>
    <row r="1036" spans="3:7">
      <c r="C1036" s="502">
        <v>41565</v>
      </c>
      <c r="D1036">
        <v>-1.1140000000000001</v>
      </c>
      <c r="G1036" s="1600">
        <v>0</v>
      </c>
    </row>
    <row r="1037" spans="3:7">
      <c r="C1037" s="502">
        <v>41572</v>
      </c>
      <c r="D1037">
        <v>-1.208</v>
      </c>
      <c r="G1037" s="1600">
        <v>0</v>
      </c>
    </row>
    <row r="1038" spans="3:7">
      <c r="C1038" s="502">
        <v>41579</v>
      </c>
      <c r="D1038">
        <v>-1.212</v>
      </c>
      <c r="G1038" s="1600">
        <v>0</v>
      </c>
    </row>
    <row r="1039" spans="3:7">
      <c r="C1039" s="502">
        <v>41586</v>
      </c>
      <c r="D1039">
        <v>-1.1719999999999999</v>
      </c>
      <c r="G1039" s="1600">
        <v>0</v>
      </c>
    </row>
    <row r="1040" spans="3:7">
      <c r="C1040" s="502">
        <v>41593</v>
      </c>
      <c r="D1040">
        <v>-1.1859999999999999</v>
      </c>
      <c r="G1040" s="1600">
        <v>0</v>
      </c>
    </row>
    <row r="1041" spans="2:7">
      <c r="C1041" s="502">
        <v>41600</v>
      </c>
      <c r="D1041">
        <v>-1.2030000000000001</v>
      </c>
      <c r="G1041" s="1600">
        <v>0</v>
      </c>
    </row>
    <row r="1042" spans="2:7">
      <c r="C1042" s="502">
        <v>41607</v>
      </c>
      <c r="D1042">
        <v>-1.1990000000000001</v>
      </c>
      <c r="G1042" s="1600">
        <v>0</v>
      </c>
    </row>
    <row r="1043" spans="2:7">
      <c r="C1043" s="502">
        <v>41614</v>
      </c>
      <c r="D1043">
        <v>-1.123</v>
      </c>
      <c r="G1043" s="1600">
        <v>0</v>
      </c>
    </row>
    <row r="1044" spans="2:7">
      <c r="C1044" s="502">
        <v>41621</v>
      </c>
      <c r="D1044">
        <v>-1.1399999999999999</v>
      </c>
      <c r="G1044" s="1600">
        <v>0</v>
      </c>
    </row>
    <row r="1045" spans="2:7">
      <c r="C1045" s="502">
        <v>41628</v>
      </c>
      <c r="D1045">
        <v>-1.1639999999999999</v>
      </c>
      <c r="G1045" s="1600">
        <v>0</v>
      </c>
    </row>
    <row r="1046" spans="2:7">
      <c r="C1046" s="502">
        <v>41635</v>
      </c>
      <c r="D1046">
        <v>-1.202</v>
      </c>
      <c r="G1046" s="1600">
        <v>0</v>
      </c>
    </row>
    <row r="1047" spans="2:7">
      <c r="B1047" s="1611">
        <v>2014</v>
      </c>
      <c r="C1047" s="502">
        <v>41642</v>
      </c>
      <c r="D1047">
        <v>-1.1619999999999999</v>
      </c>
      <c r="G1047" s="1600">
        <v>0</v>
      </c>
    </row>
    <row r="1048" spans="2:7">
      <c r="C1048" s="502">
        <v>41649</v>
      </c>
      <c r="D1048">
        <v>-1.196</v>
      </c>
      <c r="G1048" s="1600">
        <v>0</v>
      </c>
    </row>
    <row r="1049" spans="2:7">
      <c r="C1049" s="502">
        <v>41656</v>
      </c>
      <c r="D1049">
        <v>-1.2649999999999999</v>
      </c>
      <c r="G1049" s="1600">
        <v>0</v>
      </c>
    </row>
    <row r="1050" spans="2:7">
      <c r="C1050" s="502">
        <v>41663</v>
      </c>
      <c r="D1050">
        <v>-1.2350000000000001</v>
      </c>
      <c r="G1050" s="1600">
        <v>0</v>
      </c>
    </row>
    <row r="1051" spans="2:7">
      <c r="C1051" s="502">
        <v>41670</v>
      </c>
      <c r="D1051">
        <v>-1.171</v>
      </c>
      <c r="G1051" s="1600">
        <v>0</v>
      </c>
    </row>
    <row r="1052" spans="2:7">
      <c r="C1052" s="502">
        <v>41677</v>
      </c>
      <c r="D1052">
        <v>-1.153</v>
      </c>
      <c r="G1052" s="1600">
        <v>0</v>
      </c>
    </row>
    <row r="1053" spans="2:7">
      <c r="C1053" s="502">
        <v>41684</v>
      </c>
      <c r="D1053">
        <v>-1.2350000000000001</v>
      </c>
      <c r="G1053" s="1600">
        <v>0</v>
      </c>
    </row>
    <row r="1054" spans="2:7">
      <c r="C1054" s="502">
        <v>41691</v>
      </c>
      <c r="D1054">
        <v>-1.2529999999999999</v>
      </c>
      <c r="G1054" s="1600">
        <v>0</v>
      </c>
    </row>
    <row r="1055" spans="2:7">
      <c r="C1055" s="502">
        <v>41698</v>
      </c>
      <c r="D1055">
        <v>-1.298</v>
      </c>
      <c r="G1055" s="1600">
        <v>0</v>
      </c>
    </row>
    <row r="1056" spans="2:7">
      <c r="C1056" s="502">
        <v>41705</v>
      </c>
      <c r="D1056">
        <v>-1.282</v>
      </c>
      <c r="G1056" s="1600">
        <v>0</v>
      </c>
    </row>
    <row r="1057" spans="3:7">
      <c r="C1057" s="502">
        <v>41712</v>
      </c>
      <c r="D1057">
        <v>-1.272</v>
      </c>
      <c r="G1057" s="1600">
        <v>0</v>
      </c>
    </row>
    <row r="1058" spans="3:7">
      <c r="C1058" s="502">
        <v>41719</v>
      </c>
      <c r="D1058">
        <v>-1.2649999999999999</v>
      </c>
      <c r="G1058" s="1600">
        <v>0</v>
      </c>
    </row>
    <row r="1059" spans="3:7">
      <c r="C1059" s="502">
        <v>41726</v>
      </c>
      <c r="D1059">
        <v>-1.294</v>
      </c>
      <c r="G1059" s="1600">
        <v>0</v>
      </c>
    </row>
    <row r="1060" spans="3:7">
      <c r="C1060" s="502">
        <v>41733</v>
      </c>
      <c r="D1060">
        <v>-1.2789999999999999</v>
      </c>
      <c r="G1060" s="1600">
        <v>0</v>
      </c>
    </row>
    <row r="1061" spans="3:7">
      <c r="C1061" s="502">
        <v>41740</v>
      </c>
      <c r="D1061">
        <v>-1.3129999999999999</v>
      </c>
      <c r="G1061" s="1600">
        <v>0</v>
      </c>
    </row>
    <row r="1062" spans="3:7">
      <c r="C1062" s="502">
        <v>41747</v>
      </c>
      <c r="D1062">
        <v>-1.321</v>
      </c>
      <c r="G1062" s="1600">
        <v>0</v>
      </c>
    </row>
    <row r="1063" spans="3:7">
      <c r="C1063" s="502">
        <v>41754</v>
      </c>
      <c r="D1063">
        <v>-1.353</v>
      </c>
      <c r="G1063" s="1600">
        <v>0</v>
      </c>
    </row>
    <row r="1064" spans="3:7">
      <c r="C1064" s="502">
        <v>41761</v>
      </c>
      <c r="D1064">
        <v>-1.359</v>
      </c>
      <c r="G1064" s="1600">
        <v>0</v>
      </c>
    </row>
    <row r="1065" spans="3:7">
      <c r="C1065" s="502">
        <v>41768</v>
      </c>
      <c r="D1065">
        <v>-1.371</v>
      </c>
      <c r="G1065" s="1600">
        <v>0</v>
      </c>
    </row>
    <row r="1066" spans="3:7">
      <c r="C1066" s="502">
        <v>41775</v>
      </c>
      <c r="D1066">
        <v>-1.395</v>
      </c>
      <c r="G1066" s="1600">
        <v>0</v>
      </c>
    </row>
    <row r="1067" spans="3:7">
      <c r="C1067" s="502">
        <v>41782</v>
      </c>
      <c r="D1067">
        <v>-1.4019999999999999</v>
      </c>
      <c r="G1067" s="1600">
        <v>0</v>
      </c>
    </row>
    <row r="1068" spans="3:7">
      <c r="C1068" s="502">
        <v>41789</v>
      </c>
      <c r="D1068">
        <v>-1.444</v>
      </c>
      <c r="G1068" s="1600">
        <v>0</v>
      </c>
    </row>
    <row r="1069" spans="3:7">
      <c r="C1069" s="502">
        <v>41796</v>
      </c>
      <c r="D1069">
        <v>-1.407</v>
      </c>
      <c r="G1069" s="1600">
        <v>0</v>
      </c>
    </row>
    <row r="1070" spans="3:7">
      <c r="C1070" s="502">
        <v>41803</v>
      </c>
      <c r="D1070">
        <v>-1.4330000000000001</v>
      </c>
      <c r="G1070" s="1600">
        <v>0</v>
      </c>
    </row>
    <row r="1071" spans="3:7">
      <c r="C1071" s="502">
        <v>41810</v>
      </c>
      <c r="D1071">
        <v>-1.4419999999999999</v>
      </c>
      <c r="G1071" s="1600">
        <v>0</v>
      </c>
    </row>
    <row r="1072" spans="3:7">
      <c r="C1072" s="502">
        <v>41817</v>
      </c>
      <c r="D1072">
        <v>-1.4710000000000001</v>
      </c>
      <c r="G1072" s="1600">
        <v>0</v>
      </c>
    </row>
    <row r="1073" spans="3:7">
      <c r="C1073" s="502">
        <v>41824</v>
      </c>
      <c r="D1073">
        <v>-1.446</v>
      </c>
      <c r="G1073" s="1600">
        <v>0</v>
      </c>
    </row>
    <row r="1074" spans="3:7">
      <c r="C1074" s="502">
        <v>41831</v>
      </c>
      <c r="D1074">
        <v>-1.4390000000000001</v>
      </c>
      <c r="G1074" s="1600">
        <v>0</v>
      </c>
    </row>
    <row r="1075" spans="3:7">
      <c r="C1075" s="502">
        <v>41838</v>
      </c>
      <c r="D1075">
        <v>-1.4259999999999999</v>
      </c>
      <c r="G1075" s="1600">
        <v>0</v>
      </c>
    </row>
    <row r="1076" spans="3:7">
      <c r="C1076" s="502">
        <v>41845</v>
      </c>
      <c r="D1076">
        <v>-1.4339999999999999</v>
      </c>
      <c r="G1076" s="1600">
        <v>0</v>
      </c>
    </row>
    <row r="1077" spans="3:7">
      <c r="C1077" s="502">
        <v>41852</v>
      </c>
      <c r="D1077">
        <v>-1.369</v>
      </c>
      <c r="G1077" s="1600">
        <v>0</v>
      </c>
    </row>
    <row r="1078" spans="3:7">
      <c r="C1078" s="502">
        <v>41859</v>
      </c>
      <c r="D1078">
        <v>-1.3069999999999999</v>
      </c>
      <c r="G1078" s="1600">
        <v>0</v>
      </c>
    </row>
    <row r="1079" spans="3:7">
      <c r="C1079" s="502">
        <v>41866</v>
      </c>
      <c r="D1079">
        <v>-1.367</v>
      </c>
      <c r="G1079" s="1600">
        <v>0</v>
      </c>
    </row>
    <row r="1080" spans="3:7">
      <c r="C1080" s="502">
        <v>41873</v>
      </c>
      <c r="D1080">
        <v>-1.3919999999999999</v>
      </c>
      <c r="G1080" s="1600">
        <v>0</v>
      </c>
    </row>
    <row r="1081" spans="3:7">
      <c r="C1081" s="502">
        <v>41880</v>
      </c>
      <c r="D1081">
        <v>-1.4219999999999999</v>
      </c>
      <c r="G1081" s="1600">
        <v>0</v>
      </c>
    </row>
    <row r="1082" spans="3:7">
      <c r="C1082" s="502">
        <v>41887</v>
      </c>
      <c r="D1082">
        <v>-1.373</v>
      </c>
      <c r="G1082" s="1600">
        <v>0</v>
      </c>
    </row>
    <row r="1083" spans="3:7">
      <c r="C1083" s="502">
        <v>41894</v>
      </c>
      <c r="D1083">
        <v>-1.31</v>
      </c>
      <c r="G1083" s="1600">
        <v>0</v>
      </c>
    </row>
    <row r="1084" spans="3:7">
      <c r="C1084" s="502">
        <v>41901</v>
      </c>
      <c r="D1084">
        <v>-1.2769999999999999</v>
      </c>
      <c r="G1084" s="1600">
        <v>0</v>
      </c>
    </row>
    <row r="1085" spans="3:7">
      <c r="C1085" s="502">
        <v>41908</v>
      </c>
      <c r="D1085">
        <v>-1.246</v>
      </c>
      <c r="G1085" s="1600">
        <v>0</v>
      </c>
    </row>
    <row r="1086" spans="3:7">
      <c r="C1086" s="502">
        <v>41915</v>
      </c>
      <c r="D1086">
        <v>-1.2150000000000001</v>
      </c>
      <c r="G1086" s="1600">
        <v>0</v>
      </c>
    </row>
    <row r="1087" spans="3:7">
      <c r="C1087" s="502">
        <v>41922</v>
      </c>
      <c r="D1087">
        <v>-1.2070000000000001</v>
      </c>
      <c r="G1087" s="1600">
        <v>0</v>
      </c>
    </row>
    <row r="1088" spans="3:7">
      <c r="C1088" s="502">
        <v>41929</v>
      </c>
      <c r="D1088">
        <v>-1.0249999999999999</v>
      </c>
      <c r="G1088" s="1600">
        <v>0</v>
      </c>
    </row>
    <row r="1089" spans="2:7">
      <c r="C1089" s="502">
        <v>41936</v>
      </c>
      <c r="D1089">
        <v>-1.179</v>
      </c>
      <c r="G1089" s="1600">
        <v>0</v>
      </c>
    </row>
    <row r="1090" spans="2:7">
      <c r="C1090" s="502">
        <v>41943</v>
      </c>
      <c r="D1090">
        <v>-1.238</v>
      </c>
      <c r="G1090" s="1600">
        <v>0</v>
      </c>
    </row>
    <row r="1091" spans="2:7">
      <c r="C1091" s="502">
        <v>41950</v>
      </c>
      <c r="D1091">
        <v>-1.2569999999999999</v>
      </c>
      <c r="G1091" s="1600">
        <v>0</v>
      </c>
    </row>
    <row r="1092" spans="2:7">
      <c r="C1092" s="502">
        <v>41957</v>
      </c>
      <c r="D1092">
        <v>-1.262</v>
      </c>
      <c r="G1092" s="1600">
        <v>0</v>
      </c>
    </row>
    <row r="1093" spans="2:7">
      <c r="C1093" s="502">
        <v>41964</v>
      </c>
      <c r="D1093">
        <v>-1.224</v>
      </c>
      <c r="G1093" s="1600">
        <v>0</v>
      </c>
    </row>
    <row r="1094" spans="2:7">
      <c r="C1094" s="502">
        <v>41971</v>
      </c>
      <c r="D1094">
        <v>-1.272</v>
      </c>
      <c r="G1094" s="1600">
        <v>0</v>
      </c>
    </row>
    <row r="1095" spans="2:7">
      <c r="C1095" s="502">
        <v>41978</v>
      </c>
      <c r="D1095">
        <v>-1.2190000000000001</v>
      </c>
      <c r="G1095" s="1600">
        <v>0</v>
      </c>
    </row>
    <row r="1096" spans="2:7">
      <c r="C1096" s="502">
        <v>41985</v>
      </c>
      <c r="D1096">
        <v>-1.103</v>
      </c>
      <c r="G1096" s="1600">
        <v>0</v>
      </c>
    </row>
    <row r="1097" spans="2:7">
      <c r="C1097" s="502">
        <v>41992</v>
      </c>
      <c r="D1097">
        <v>-1.03</v>
      </c>
      <c r="G1097" s="1600">
        <v>0</v>
      </c>
    </row>
    <row r="1098" spans="2:7">
      <c r="C1098" s="502">
        <v>41999</v>
      </c>
      <c r="D1098">
        <v>-1.145</v>
      </c>
      <c r="G1098" s="1600">
        <v>0</v>
      </c>
    </row>
    <row r="1099" spans="2:7">
      <c r="B1099" s="1611">
        <v>2015</v>
      </c>
      <c r="C1099" s="502">
        <v>42006</v>
      </c>
      <c r="D1099">
        <v>-1.121</v>
      </c>
      <c r="G1099" s="1600">
        <v>0</v>
      </c>
    </row>
    <row r="1100" spans="2:7">
      <c r="C1100" s="502">
        <v>42013</v>
      </c>
      <c r="D1100">
        <v>-1.0509999999999999</v>
      </c>
      <c r="G1100" s="1600">
        <v>0</v>
      </c>
    </row>
    <row r="1101" spans="2:7">
      <c r="C1101" s="502">
        <v>42020</v>
      </c>
      <c r="D1101">
        <v>-1.0289999999999999</v>
      </c>
      <c r="G1101" s="1600">
        <v>0</v>
      </c>
    </row>
    <row r="1102" spans="2:7">
      <c r="C1102" s="502">
        <v>42027</v>
      </c>
      <c r="D1102">
        <v>-1.0629999999999999</v>
      </c>
      <c r="G1102" s="1600">
        <v>0</v>
      </c>
    </row>
    <row r="1103" spans="2:7">
      <c r="C1103" s="502">
        <v>42034</v>
      </c>
      <c r="D1103">
        <v>-1.087</v>
      </c>
      <c r="G1103" s="1600">
        <v>0</v>
      </c>
    </row>
    <row r="1104" spans="2:7">
      <c r="C1104" s="502">
        <v>42041</v>
      </c>
      <c r="D1104">
        <v>-1.0940000000000001</v>
      </c>
      <c r="G1104" s="1600">
        <v>0</v>
      </c>
    </row>
    <row r="1105" spans="3:7">
      <c r="C1105" s="502">
        <v>42048</v>
      </c>
      <c r="D1105">
        <v>-1.0840000000000001</v>
      </c>
      <c r="G1105" s="1600">
        <v>0</v>
      </c>
    </row>
    <row r="1106" spans="3:7">
      <c r="C1106" s="502">
        <v>42055</v>
      </c>
      <c r="D1106">
        <v>-1.091</v>
      </c>
      <c r="G1106" s="1600">
        <v>0</v>
      </c>
    </row>
    <row r="1107" spans="3:7">
      <c r="C1107" s="502">
        <v>42062</v>
      </c>
      <c r="D1107">
        <v>-1.167</v>
      </c>
      <c r="G1107" s="1600">
        <v>0</v>
      </c>
    </row>
    <row r="1108" spans="3:7">
      <c r="C1108" s="502">
        <v>42069</v>
      </c>
      <c r="D1108">
        <v>-1.1539999999999999</v>
      </c>
      <c r="G1108" s="1600">
        <v>0</v>
      </c>
    </row>
    <row r="1109" spans="3:7">
      <c r="C1109" s="502">
        <v>42076</v>
      </c>
      <c r="D1109">
        <v>-1.117</v>
      </c>
      <c r="G1109" s="1600">
        <v>0</v>
      </c>
    </row>
    <row r="1110" spans="3:7">
      <c r="C1110" s="502">
        <v>42083</v>
      </c>
      <c r="D1110">
        <v>-1.1479999999999999</v>
      </c>
      <c r="G1110" s="1600">
        <v>0</v>
      </c>
    </row>
    <row r="1111" spans="3:7">
      <c r="C1111" s="502">
        <v>42090</v>
      </c>
      <c r="D1111">
        <v>-1.1719999999999999</v>
      </c>
      <c r="G1111" s="1600">
        <v>0</v>
      </c>
    </row>
    <row r="1112" spans="3:7">
      <c r="C1112" s="502">
        <v>42097</v>
      </c>
      <c r="D1112">
        <v>-1.1779999999999999</v>
      </c>
      <c r="G1112" s="1600">
        <v>0</v>
      </c>
    </row>
    <row r="1113" spans="3:7">
      <c r="C1113" s="502">
        <v>42104</v>
      </c>
      <c r="D1113">
        <v>-1.238</v>
      </c>
      <c r="G1113" s="1600">
        <v>0</v>
      </c>
    </row>
    <row r="1114" spans="3:7">
      <c r="C1114" s="502">
        <v>42111</v>
      </c>
      <c r="D1114">
        <v>-1.2769999999999999</v>
      </c>
      <c r="G1114" s="1600">
        <v>0</v>
      </c>
    </row>
    <row r="1115" spans="3:7">
      <c r="C1115" s="502">
        <v>42118</v>
      </c>
      <c r="D1115">
        <v>-1.292</v>
      </c>
      <c r="G1115" s="1600">
        <v>0</v>
      </c>
    </row>
    <row r="1116" spans="3:7">
      <c r="C1116" s="502">
        <v>42125</v>
      </c>
      <c r="D1116">
        <v>-1.2549999999999999</v>
      </c>
      <c r="G1116" s="1600">
        <v>0</v>
      </c>
    </row>
    <row r="1117" spans="3:7">
      <c r="C1117" s="502">
        <v>42132</v>
      </c>
      <c r="D1117">
        <v>-1.1419999999999999</v>
      </c>
      <c r="G1117" s="1600">
        <v>0</v>
      </c>
    </row>
    <row r="1118" spans="3:7">
      <c r="C1118" s="502">
        <v>42139</v>
      </c>
      <c r="D1118">
        <v>-1.137</v>
      </c>
      <c r="G1118" s="1600">
        <v>0</v>
      </c>
    </row>
    <row r="1119" spans="3:7">
      <c r="C1119" s="502">
        <v>42146</v>
      </c>
      <c r="D1119">
        <v>-1.133</v>
      </c>
      <c r="G1119" s="1600">
        <v>0</v>
      </c>
    </row>
    <row r="1120" spans="3:7">
      <c r="C1120" s="502">
        <v>42153</v>
      </c>
      <c r="D1120">
        <v>-1.145</v>
      </c>
      <c r="G1120" s="1600">
        <v>0</v>
      </c>
    </row>
    <row r="1121" spans="3:7">
      <c r="C1121" s="502">
        <v>42160</v>
      </c>
      <c r="D1121">
        <v>-1.0720000000000001</v>
      </c>
      <c r="G1121" s="1600">
        <v>0</v>
      </c>
    </row>
    <row r="1122" spans="3:7">
      <c r="C1122" s="502">
        <v>42167</v>
      </c>
      <c r="D1122">
        <v>-1.036</v>
      </c>
      <c r="G1122" s="1600">
        <v>0</v>
      </c>
    </row>
    <row r="1123" spans="3:7">
      <c r="C1123" s="502">
        <v>42174</v>
      </c>
      <c r="D1123">
        <v>-1.0489999999999999</v>
      </c>
      <c r="G1123" s="1600">
        <v>0</v>
      </c>
    </row>
    <row r="1124" spans="3:7">
      <c r="C1124" s="502">
        <v>42181</v>
      </c>
      <c r="D1124">
        <v>-1.0640000000000001</v>
      </c>
      <c r="G1124" s="1600">
        <v>0</v>
      </c>
    </row>
    <row r="1125" spans="3:7">
      <c r="C1125" s="502">
        <v>42188</v>
      </c>
      <c r="D1125">
        <v>-0.94799999999999995</v>
      </c>
      <c r="G1125" s="1600">
        <v>0</v>
      </c>
    </row>
    <row r="1126" spans="3:7">
      <c r="C1126" s="502">
        <v>42195</v>
      </c>
      <c r="D1126">
        <v>-0.95399999999999996</v>
      </c>
      <c r="G1126" s="1600">
        <v>0</v>
      </c>
    </row>
    <row r="1127" spans="3:7">
      <c r="C1127" s="502">
        <v>42202</v>
      </c>
      <c r="D1127">
        <v>-1.048</v>
      </c>
      <c r="G1127" s="1600">
        <v>0</v>
      </c>
    </row>
    <row r="1128" spans="3:7">
      <c r="C1128" s="502">
        <v>42209</v>
      </c>
      <c r="D1128">
        <v>-1.073</v>
      </c>
      <c r="G1128" s="1600">
        <v>0</v>
      </c>
    </row>
    <row r="1129" spans="3:7">
      <c r="C1129" s="502">
        <v>42216</v>
      </c>
      <c r="D1129">
        <v>-1.0629999999999999</v>
      </c>
      <c r="G1129" s="1600">
        <v>0</v>
      </c>
    </row>
    <row r="1130" spans="3:7">
      <c r="C1130" s="502">
        <v>42223</v>
      </c>
      <c r="D1130">
        <v>-1.032</v>
      </c>
      <c r="G1130" s="1600">
        <v>0</v>
      </c>
    </row>
    <row r="1131" spans="3:7">
      <c r="C1131" s="502">
        <v>42230</v>
      </c>
      <c r="D1131">
        <v>-1.018</v>
      </c>
      <c r="G1131" s="1600">
        <v>0</v>
      </c>
    </row>
    <row r="1132" spans="3:7">
      <c r="C1132" s="502">
        <v>42237</v>
      </c>
      <c r="D1132">
        <v>-0.88500000000000001</v>
      </c>
      <c r="G1132" s="1600">
        <v>0</v>
      </c>
    </row>
    <row r="1133" spans="3:7">
      <c r="C1133" s="502">
        <v>42244</v>
      </c>
      <c r="D1133">
        <v>-0.61799999999999999</v>
      </c>
      <c r="G1133" s="1600">
        <v>0</v>
      </c>
    </row>
    <row r="1134" spans="3:7">
      <c r="C1134" s="502">
        <v>42251</v>
      </c>
      <c r="D1134">
        <v>-0.67900000000000005</v>
      </c>
      <c r="G1134" s="1600">
        <v>0</v>
      </c>
    </row>
    <row r="1135" spans="3:7">
      <c r="C1135" s="502">
        <v>42258</v>
      </c>
      <c r="D1135">
        <v>-0.751</v>
      </c>
      <c r="G1135" s="1600">
        <v>0</v>
      </c>
    </row>
    <row r="1136" spans="3:7">
      <c r="C1136" s="502">
        <v>42265</v>
      </c>
      <c r="D1136">
        <v>-0.78</v>
      </c>
      <c r="G1136" s="1600">
        <v>0</v>
      </c>
    </row>
    <row r="1137" spans="2:7">
      <c r="C1137" s="502">
        <v>42272</v>
      </c>
      <c r="D1137">
        <v>-0.75900000000000001</v>
      </c>
      <c r="G1137" s="1600">
        <v>0</v>
      </c>
    </row>
    <row r="1138" spans="2:7">
      <c r="C1138" s="502">
        <v>42279</v>
      </c>
      <c r="D1138">
        <v>-0.65100000000000002</v>
      </c>
      <c r="G1138" s="1600">
        <v>0</v>
      </c>
    </row>
    <row r="1139" spans="2:7">
      <c r="C1139" s="502">
        <v>42286</v>
      </c>
      <c r="D1139">
        <v>-0.77200000000000002</v>
      </c>
      <c r="G1139" s="1600">
        <v>0</v>
      </c>
    </row>
    <row r="1140" spans="2:7">
      <c r="C1140" s="502">
        <v>42293</v>
      </c>
      <c r="D1140">
        <v>-0.84499999999999997</v>
      </c>
      <c r="G1140" s="1600">
        <v>0</v>
      </c>
    </row>
    <row r="1141" spans="2:7">
      <c r="C1141" s="502">
        <v>42300</v>
      </c>
      <c r="D1141">
        <v>-0.89600000000000002</v>
      </c>
      <c r="G1141" s="1600">
        <v>0</v>
      </c>
    </row>
    <row r="1142" spans="2:7">
      <c r="C1142" s="502">
        <v>42307</v>
      </c>
      <c r="D1142">
        <v>-0.92</v>
      </c>
      <c r="G1142" s="1600">
        <v>0</v>
      </c>
    </row>
    <row r="1143" spans="2:7">
      <c r="C1143" s="502">
        <v>42314</v>
      </c>
      <c r="D1143">
        <v>-0.89900000000000002</v>
      </c>
      <c r="G1143" s="1600">
        <v>0</v>
      </c>
    </row>
    <row r="1144" spans="2:7">
      <c r="C1144" s="502">
        <v>42321</v>
      </c>
      <c r="D1144">
        <v>-0.86199999999999999</v>
      </c>
      <c r="G1144" s="1600">
        <v>0</v>
      </c>
    </row>
    <row r="1145" spans="2:7">
      <c r="C1145" s="502">
        <v>42328</v>
      </c>
      <c r="D1145">
        <v>-0.83899999999999997</v>
      </c>
      <c r="G1145" s="1600">
        <v>0</v>
      </c>
    </row>
    <row r="1146" spans="2:7">
      <c r="C1146" s="502">
        <v>42335</v>
      </c>
      <c r="D1146">
        <v>-0.86499999999999999</v>
      </c>
      <c r="G1146" s="1600">
        <v>0</v>
      </c>
    </row>
    <row r="1147" spans="2:7">
      <c r="C1147" s="502">
        <v>42342</v>
      </c>
      <c r="D1147">
        <v>-0.83799999999999997</v>
      </c>
      <c r="G1147" s="1600">
        <v>0</v>
      </c>
    </row>
    <row r="1148" spans="2:7">
      <c r="C1148" s="502">
        <v>42349</v>
      </c>
      <c r="D1148">
        <v>-0.71399999999999997</v>
      </c>
      <c r="G1148" s="1600">
        <v>0</v>
      </c>
    </row>
    <row r="1149" spans="2:7">
      <c r="C1149" s="502">
        <v>42356</v>
      </c>
      <c r="D1149">
        <v>-0.59</v>
      </c>
      <c r="G1149" s="1600">
        <v>0</v>
      </c>
    </row>
    <row r="1150" spans="2:7">
      <c r="C1150" s="502">
        <v>42363</v>
      </c>
      <c r="D1150">
        <v>-0.61899999999999999</v>
      </c>
      <c r="G1150" s="1600">
        <v>0</v>
      </c>
    </row>
    <row r="1151" spans="2:7">
      <c r="B1151" s="1611">
        <v>2016</v>
      </c>
      <c r="C1151" s="502">
        <v>42370</v>
      </c>
      <c r="D1151">
        <v>-0.62</v>
      </c>
      <c r="G1151" s="1600">
        <v>0</v>
      </c>
    </row>
    <row r="1152" spans="2:7">
      <c r="C1152" s="502">
        <v>42377</v>
      </c>
      <c r="D1152">
        <v>-0.51800000000000002</v>
      </c>
      <c r="G1152" s="1600">
        <v>0</v>
      </c>
    </row>
    <row r="1153" spans="3:7">
      <c r="C1153" s="502">
        <v>42384</v>
      </c>
      <c r="D1153">
        <v>-0.45800000000000002</v>
      </c>
      <c r="G1153" s="1600">
        <v>0</v>
      </c>
    </row>
    <row r="1154" spans="3:7">
      <c r="C1154" s="502">
        <v>42391</v>
      </c>
      <c r="D1154">
        <v>-0.39800000000000002</v>
      </c>
      <c r="G1154" s="1600">
        <v>0</v>
      </c>
    </row>
    <row r="1155" spans="3:7">
      <c r="C1155" s="502">
        <v>42398</v>
      </c>
      <c r="D1155">
        <v>-0.52400000000000002</v>
      </c>
      <c r="G1155" s="1600">
        <v>0</v>
      </c>
    </row>
    <row r="1156" spans="3:7">
      <c r="C1156" s="502">
        <v>42405</v>
      </c>
      <c r="D1156">
        <v>-0.51700000000000002</v>
      </c>
      <c r="G1156" s="1600">
        <v>0</v>
      </c>
    </row>
    <row r="1157" spans="3:7">
      <c r="C1157" s="502">
        <v>42412</v>
      </c>
      <c r="D1157">
        <v>-0.32800000000000001</v>
      </c>
      <c r="G1157" s="1600">
        <v>0</v>
      </c>
    </row>
    <row r="1158" spans="3:7">
      <c r="C1158" s="502">
        <v>42419</v>
      </c>
      <c r="D1158">
        <v>-0.432</v>
      </c>
      <c r="G1158" s="1600">
        <v>0</v>
      </c>
    </row>
    <row r="1159" spans="3:7">
      <c r="C1159" s="502">
        <v>42426</v>
      </c>
      <c r="D1159">
        <v>-0.52500000000000002</v>
      </c>
      <c r="G1159" s="1600">
        <v>0</v>
      </c>
    </row>
    <row r="1160" spans="3:7">
      <c r="C1160" s="502">
        <v>42433</v>
      </c>
      <c r="D1160">
        <v>-0.625</v>
      </c>
      <c r="G1160" s="1600">
        <v>0</v>
      </c>
    </row>
    <row r="1161" spans="3:7">
      <c r="C1161" s="502">
        <v>42440</v>
      </c>
      <c r="D1161">
        <v>-0.65600000000000003</v>
      </c>
      <c r="G1161" s="1600">
        <v>0</v>
      </c>
    </row>
    <row r="1162" spans="3:7">
      <c r="C1162" s="502">
        <v>42447</v>
      </c>
      <c r="D1162">
        <v>-0.75600000000000001</v>
      </c>
      <c r="G1162" s="1600">
        <v>0</v>
      </c>
    </row>
    <row r="1163" spans="3:7">
      <c r="C1163" s="502">
        <v>42454</v>
      </c>
      <c r="D1163">
        <v>-0.81599999999999995</v>
      </c>
      <c r="G1163" s="1600">
        <v>0</v>
      </c>
    </row>
    <row r="1164" spans="3:7">
      <c r="C1164" s="502">
        <v>42461</v>
      </c>
      <c r="D1164">
        <v>-0.78600000000000003</v>
      </c>
      <c r="G1164" s="1600">
        <v>0</v>
      </c>
    </row>
    <row r="1165" spans="3:7">
      <c r="C1165" s="502">
        <v>42468</v>
      </c>
      <c r="D1165">
        <v>-0.79400000000000004</v>
      </c>
      <c r="G1165" s="1600">
        <v>0</v>
      </c>
    </row>
    <row r="1166" spans="3:7">
      <c r="C1166" s="502">
        <v>42475</v>
      </c>
      <c r="D1166">
        <v>-0.83799999999999997</v>
      </c>
      <c r="G1166" s="1600">
        <v>0</v>
      </c>
    </row>
    <row r="1167" spans="3:7">
      <c r="C1167" s="502">
        <v>42482</v>
      </c>
      <c r="D1167">
        <v>-0.88600000000000001</v>
      </c>
      <c r="G1167" s="1600">
        <v>0</v>
      </c>
    </row>
    <row r="1168" spans="3:7">
      <c r="C1168" s="502">
        <v>42489</v>
      </c>
      <c r="D1168">
        <v>-0.90200000000000002</v>
      </c>
      <c r="G1168" s="1600">
        <v>0</v>
      </c>
    </row>
    <row r="1169" spans="3:7">
      <c r="C1169" s="502">
        <v>42496</v>
      </c>
      <c r="D1169">
        <v>-0.876</v>
      </c>
      <c r="G1169" s="1600">
        <v>0</v>
      </c>
    </row>
    <row r="1170" spans="3:7">
      <c r="C1170" s="502">
        <v>42503</v>
      </c>
      <c r="D1170">
        <v>-0.94</v>
      </c>
      <c r="G1170" s="1600">
        <v>0</v>
      </c>
    </row>
    <row r="1171" spans="3:7">
      <c r="C1171" s="502">
        <v>42510</v>
      </c>
      <c r="D1171">
        <v>-0.92600000000000005</v>
      </c>
      <c r="G1171" s="1600">
        <v>0</v>
      </c>
    </row>
    <row r="1172" spans="3:7">
      <c r="C1172" s="502">
        <v>42517</v>
      </c>
      <c r="D1172">
        <v>-0.95199999999999996</v>
      </c>
      <c r="G1172" s="1600">
        <v>0</v>
      </c>
    </row>
    <row r="1173" spans="3:7">
      <c r="C1173" s="502">
        <v>42524</v>
      </c>
      <c r="D1173">
        <v>-0.95699999999999996</v>
      </c>
      <c r="G1173" s="1600">
        <v>0</v>
      </c>
    </row>
    <row r="1174" spans="3:7">
      <c r="C1174" s="502">
        <v>42531</v>
      </c>
      <c r="D1174">
        <v>-0.97699999999999998</v>
      </c>
      <c r="G1174" s="1600">
        <v>0</v>
      </c>
    </row>
    <row r="1175" spans="3:7">
      <c r="C1175" s="502">
        <v>42538</v>
      </c>
      <c r="D1175">
        <v>-0.83799999999999997</v>
      </c>
      <c r="G1175" s="1600">
        <v>0</v>
      </c>
    </row>
    <row r="1176" spans="3:7">
      <c r="C1176" s="502">
        <v>42545</v>
      </c>
      <c r="D1176">
        <v>-0.872</v>
      </c>
      <c r="G1176" s="1600">
        <v>0</v>
      </c>
    </row>
    <row r="1177" spans="3:7">
      <c r="C1177" s="502">
        <v>42552</v>
      </c>
      <c r="D1177">
        <v>-0.89800000000000002</v>
      </c>
      <c r="G1177" s="1600">
        <v>0</v>
      </c>
    </row>
    <row r="1178" spans="3:7">
      <c r="C1178" s="502">
        <v>42559</v>
      </c>
      <c r="D1178">
        <v>-1.0009999999999999</v>
      </c>
      <c r="G1178" s="1600">
        <v>0</v>
      </c>
    </row>
    <row r="1179" spans="3:7">
      <c r="C1179" s="502">
        <v>42566</v>
      </c>
      <c r="D1179">
        <v>-1.0860000000000001</v>
      </c>
      <c r="G1179" s="1600">
        <v>0</v>
      </c>
    </row>
    <row r="1180" spans="3:7">
      <c r="C1180" s="502">
        <v>42573</v>
      </c>
      <c r="D1180">
        <v>-1.0920000000000001</v>
      </c>
      <c r="G1180" s="1600">
        <v>0</v>
      </c>
    </row>
    <row r="1181" spans="3:7">
      <c r="C1181" s="502">
        <v>42580</v>
      </c>
      <c r="D1181">
        <v>-1.0669999999999999</v>
      </c>
      <c r="G1181" s="1600">
        <v>0</v>
      </c>
    </row>
    <row r="1182" spans="3:7">
      <c r="C1182" s="502">
        <v>42587</v>
      </c>
      <c r="D1182">
        <v>-1.0089999999999999</v>
      </c>
      <c r="G1182" s="1600">
        <v>0</v>
      </c>
    </row>
    <row r="1183" spans="3:7">
      <c r="C1183" s="502">
        <v>42594</v>
      </c>
      <c r="D1183">
        <v>-1.0309999999999999</v>
      </c>
      <c r="G1183" s="1600">
        <v>0</v>
      </c>
    </row>
    <row r="1184" spans="3:7">
      <c r="C1184" s="502">
        <v>42601</v>
      </c>
      <c r="D1184">
        <v>-1.075</v>
      </c>
      <c r="G1184" s="1600">
        <v>0</v>
      </c>
    </row>
    <row r="1185" spans="3:7">
      <c r="C1185" s="502">
        <v>42608</v>
      </c>
      <c r="D1185">
        <v>-1.046</v>
      </c>
      <c r="G1185" s="1600">
        <v>0</v>
      </c>
    </row>
    <row r="1186" spans="3:7">
      <c r="C1186" s="502">
        <v>42615</v>
      </c>
      <c r="D1186">
        <v>-1.05</v>
      </c>
      <c r="G1186" s="1600">
        <v>0</v>
      </c>
    </row>
    <row r="1187" spans="3:7">
      <c r="C1187" s="502">
        <v>42622</v>
      </c>
      <c r="D1187">
        <v>-1.0549999999999999</v>
      </c>
      <c r="G1187" s="1600">
        <v>0</v>
      </c>
    </row>
    <row r="1188" spans="3:7">
      <c r="C1188" s="502">
        <v>42629</v>
      </c>
      <c r="D1188">
        <v>-0.92900000000000005</v>
      </c>
      <c r="G1188" s="1600">
        <v>0</v>
      </c>
    </row>
    <row r="1189" spans="3:7">
      <c r="C1189" s="502">
        <v>42636</v>
      </c>
      <c r="D1189">
        <v>-0.96199999999999997</v>
      </c>
      <c r="G1189" s="1600">
        <v>0</v>
      </c>
    </row>
    <row r="1190" spans="3:7">
      <c r="C1190" s="502">
        <v>42643</v>
      </c>
      <c r="D1190">
        <v>-1.0629999999999999</v>
      </c>
      <c r="G1190" s="1600">
        <v>0</v>
      </c>
    </row>
    <row r="1191" spans="3:7">
      <c r="C1191" s="502">
        <v>42650</v>
      </c>
      <c r="D1191">
        <v>-1.077</v>
      </c>
      <c r="G1191" s="1600">
        <v>0</v>
      </c>
    </row>
    <row r="1192" spans="3:7">
      <c r="C1192" s="502">
        <v>42657</v>
      </c>
      <c r="D1192">
        <v>-1.032</v>
      </c>
      <c r="G1192" s="1600">
        <v>0</v>
      </c>
    </row>
    <row r="1193" spans="3:7">
      <c r="C1193" s="502">
        <v>42664</v>
      </c>
      <c r="D1193">
        <v>-1.08</v>
      </c>
      <c r="G1193" s="1600">
        <v>0</v>
      </c>
    </row>
    <row r="1194" spans="3:7">
      <c r="C1194" s="502">
        <v>42671</v>
      </c>
      <c r="D1194">
        <v>-1.08</v>
      </c>
      <c r="G1194" s="1600">
        <v>0</v>
      </c>
    </row>
    <row r="1195" spans="3:7">
      <c r="C1195" s="502">
        <v>42678</v>
      </c>
      <c r="D1195">
        <v>-0.93600000000000005</v>
      </c>
      <c r="G1195" s="1600">
        <v>0</v>
      </c>
    </row>
    <row r="1196" spans="3:7">
      <c r="C1196" s="502">
        <v>42685</v>
      </c>
      <c r="D1196">
        <v>-0.998</v>
      </c>
      <c r="G1196" s="1600">
        <v>0</v>
      </c>
    </row>
    <row r="1197" spans="3:7">
      <c r="C1197" s="502">
        <v>42692</v>
      </c>
      <c r="D1197">
        <v>-0.94699999999999995</v>
      </c>
      <c r="G1197" s="1600">
        <v>0</v>
      </c>
    </row>
    <row r="1198" spans="3:7">
      <c r="C1198" s="502">
        <v>42699</v>
      </c>
      <c r="D1198">
        <v>-1.002</v>
      </c>
      <c r="G1198" s="1600">
        <v>0</v>
      </c>
    </row>
    <row r="1199" spans="3:7">
      <c r="C1199" s="502">
        <v>42706</v>
      </c>
      <c r="D1199">
        <v>-0.97599999999999998</v>
      </c>
      <c r="G1199" s="1600">
        <v>0</v>
      </c>
    </row>
    <row r="1200" spans="3:7">
      <c r="C1200" s="502">
        <v>42713</v>
      </c>
      <c r="D1200">
        <v>-1.052</v>
      </c>
      <c r="G1200" s="1600">
        <v>0</v>
      </c>
    </row>
    <row r="1201" spans="2:7">
      <c r="C1201" s="502">
        <v>42720</v>
      </c>
      <c r="D1201">
        <v>-0.97899999999999998</v>
      </c>
      <c r="G1201" s="1600">
        <v>0</v>
      </c>
    </row>
    <row r="1202" spans="2:7">
      <c r="C1202" s="502">
        <v>42727</v>
      </c>
      <c r="D1202">
        <v>-1.006</v>
      </c>
      <c r="G1202" s="1600">
        <v>0</v>
      </c>
    </row>
    <row r="1203" spans="2:7">
      <c r="C1203" s="502">
        <v>42734</v>
      </c>
      <c r="D1203">
        <v>-1.018</v>
      </c>
      <c r="G1203" s="1600">
        <v>0</v>
      </c>
    </row>
    <row r="1204" spans="2:7">
      <c r="B1204" s="1611">
        <v>2017</v>
      </c>
      <c r="C1204" s="502">
        <v>42741</v>
      </c>
      <c r="D1204">
        <v>-1.05</v>
      </c>
      <c r="G1204" s="1600">
        <v>0</v>
      </c>
    </row>
    <row r="1205" spans="2:7">
      <c r="C1205" s="502">
        <v>42748</v>
      </c>
      <c r="D1205">
        <v>-1.0820000000000001</v>
      </c>
      <c r="G1205" s="1600">
        <v>0</v>
      </c>
    </row>
    <row r="1206" spans="2:7">
      <c r="C1206" s="502">
        <v>42755</v>
      </c>
      <c r="D1206">
        <v>-1.06</v>
      </c>
      <c r="G1206" s="1600">
        <v>0</v>
      </c>
    </row>
    <row r="1207" spans="2:7">
      <c r="C1207" s="502">
        <v>42762</v>
      </c>
      <c r="D1207">
        <v>-1.075</v>
      </c>
      <c r="G1207" s="1600">
        <v>0</v>
      </c>
    </row>
    <row r="1208" spans="2:7">
      <c r="C1208" s="502">
        <v>42769</v>
      </c>
      <c r="D1208">
        <v>-1.0780000000000001</v>
      </c>
      <c r="G1208" s="1600">
        <v>0</v>
      </c>
    </row>
    <row r="1209" spans="2:7">
      <c r="C1209" s="502">
        <v>42776</v>
      </c>
      <c r="D1209">
        <v>-1.137</v>
      </c>
      <c r="G1209" s="1600">
        <v>0</v>
      </c>
    </row>
    <row r="1210" spans="2:7">
      <c r="C1210" s="502">
        <v>42783</v>
      </c>
      <c r="D1210">
        <v>-1.1379999999999999</v>
      </c>
      <c r="G1210" s="1600">
        <v>0</v>
      </c>
    </row>
    <row r="1211" spans="2:7">
      <c r="C1211" s="502">
        <v>42790</v>
      </c>
      <c r="D1211">
        <v>-1.155</v>
      </c>
      <c r="G1211" s="1600">
        <v>0</v>
      </c>
    </row>
    <row r="1212" spans="2:7">
      <c r="C1212" s="502">
        <v>42797</v>
      </c>
      <c r="D1212">
        <v>-1.2070000000000001</v>
      </c>
      <c r="G1212" s="1600">
        <v>0</v>
      </c>
    </row>
    <row r="1213" spans="2:7">
      <c r="C1213" s="502">
        <v>42804</v>
      </c>
      <c r="D1213">
        <v>-1.2310000000000001</v>
      </c>
      <c r="G1213" s="1600">
        <v>0</v>
      </c>
    </row>
    <row r="1214" spans="2:7">
      <c r="C1214" s="502">
        <v>42811</v>
      </c>
      <c r="D1214">
        <v>-1.194</v>
      </c>
      <c r="G1214" s="1600">
        <v>0</v>
      </c>
    </row>
    <row r="1215" spans="2:7">
      <c r="C1215" s="502">
        <v>42818</v>
      </c>
      <c r="D1215">
        <v>-1.1879999999999999</v>
      </c>
      <c r="G1215" s="1600">
        <v>0</v>
      </c>
    </row>
    <row r="1216" spans="2:7">
      <c r="C1216" s="502">
        <v>42825</v>
      </c>
      <c r="D1216">
        <v>-1.234</v>
      </c>
      <c r="G1216" s="1600">
        <v>0</v>
      </c>
    </row>
    <row r="1217" spans="3:7">
      <c r="C1217" s="502">
        <v>42832</v>
      </c>
      <c r="D1217">
        <v>-1.2410000000000001</v>
      </c>
      <c r="G1217" s="1600">
        <v>0</v>
      </c>
    </row>
    <row r="1218" spans="3:7">
      <c r="C1218" s="502">
        <v>42839</v>
      </c>
      <c r="D1218">
        <v>-1.1859999999999999</v>
      </c>
      <c r="G1218" s="1600">
        <v>0</v>
      </c>
    </row>
    <row r="1219" spans="3:7">
      <c r="C1219" s="502">
        <v>42846</v>
      </c>
      <c r="D1219">
        <v>-1.1990000000000001</v>
      </c>
      <c r="G1219" s="1600">
        <v>0</v>
      </c>
    </row>
    <row r="1220" spans="3:7">
      <c r="C1220" s="502">
        <v>42853</v>
      </c>
      <c r="D1220">
        <v>-1.3009999999999999</v>
      </c>
      <c r="G1220" s="1600">
        <v>0</v>
      </c>
    </row>
    <row r="1221" spans="3:7">
      <c r="C1221" s="502">
        <v>42860</v>
      </c>
      <c r="D1221">
        <v>-1.327</v>
      </c>
      <c r="G1221" s="1600">
        <v>0</v>
      </c>
    </row>
    <row r="1222" spans="3:7">
      <c r="C1222" s="502">
        <v>42867</v>
      </c>
      <c r="D1222">
        <v>-1.37</v>
      </c>
      <c r="G1222" s="1600">
        <v>0</v>
      </c>
    </row>
    <row r="1223" spans="3:7">
      <c r="C1223" s="502">
        <v>42874</v>
      </c>
      <c r="D1223">
        <v>-1.355</v>
      </c>
      <c r="G1223" s="1600">
        <v>0</v>
      </c>
    </row>
    <row r="1224" spans="3:7">
      <c r="C1224" s="502">
        <v>42881</v>
      </c>
      <c r="D1224">
        <v>-1.4239999999999999</v>
      </c>
      <c r="G1224" s="1600">
        <v>0</v>
      </c>
    </row>
    <row r="1225" spans="3:7">
      <c r="C1225" s="502">
        <v>42888</v>
      </c>
      <c r="D1225">
        <v>-1.46</v>
      </c>
      <c r="G1225" s="1600">
        <v>0</v>
      </c>
    </row>
    <row r="1226" spans="3:7">
      <c r="C1226" s="502">
        <v>42895</v>
      </c>
      <c r="D1226">
        <v>-1.4710000000000001</v>
      </c>
      <c r="G1226" s="1600">
        <v>0</v>
      </c>
    </row>
    <row r="1227" spans="3:7">
      <c r="C1227" s="502">
        <v>42902</v>
      </c>
      <c r="D1227">
        <v>-1.4510000000000001</v>
      </c>
      <c r="G1227" s="1600">
        <v>0</v>
      </c>
    </row>
    <row r="1228" spans="3:7">
      <c r="C1228" s="502">
        <v>42909</v>
      </c>
      <c r="D1228">
        <v>-1.395</v>
      </c>
      <c r="G1228" s="1600">
        <v>0</v>
      </c>
    </row>
    <row r="1229" spans="3:7">
      <c r="C1229" s="502">
        <v>42916</v>
      </c>
      <c r="D1229">
        <v>-1.395</v>
      </c>
      <c r="G1229" s="1600">
        <v>0</v>
      </c>
    </row>
    <row r="1230" spans="3:7">
      <c r="C1230" s="502">
        <v>42923</v>
      </c>
      <c r="D1230">
        <v>-1.3660000000000001</v>
      </c>
      <c r="G1230" s="1600">
        <v>0</v>
      </c>
    </row>
    <row r="1231" spans="3:7">
      <c r="C1231" s="502">
        <v>42930</v>
      </c>
      <c r="D1231">
        <v>-1.3959999999999999</v>
      </c>
      <c r="G1231" s="1600">
        <v>0</v>
      </c>
    </row>
    <row r="1232" spans="3:7">
      <c r="C1232" s="502">
        <v>42937</v>
      </c>
      <c r="D1232">
        <v>-1.486</v>
      </c>
      <c r="G1232" s="1600">
        <v>0</v>
      </c>
    </row>
    <row r="1233" spans="3:7">
      <c r="C1233" s="502">
        <v>42944</v>
      </c>
      <c r="D1233">
        <v>-1.4990000000000001</v>
      </c>
      <c r="G1233" s="1600">
        <v>0</v>
      </c>
    </row>
    <row r="1234" spans="3:7">
      <c r="C1234" s="502">
        <v>42951</v>
      </c>
      <c r="D1234">
        <v>-1.476</v>
      </c>
      <c r="G1234" s="1600">
        <v>0</v>
      </c>
    </row>
    <row r="1235" spans="3:7">
      <c r="C1235" s="502">
        <v>42958</v>
      </c>
      <c r="D1235">
        <v>-1.4039999999999999</v>
      </c>
      <c r="G1235" s="1600">
        <v>0</v>
      </c>
    </row>
    <row r="1236" spans="3:7">
      <c r="C1236" s="502">
        <v>42965</v>
      </c>
      <c r="D1236">
        <v>-1.3779999999999999</v>
      </c>
      <c r="G1236" s="1600">
        <v>0</v>
      </c>
    </row>
    <row r="1237" spans="3:7">
      <c r="C1237" s="502">
        <v>42972</v>
      </c>
      <c r="D1237">
        <v>-1.375</v>
      </c>
      <c r="G1237" s="1600">
        <v>0</v>
      </c>
    </row>
    <row r="1238" spans="3:7">
      <c r="C1238" s="502">
        <v>42979</v>
      </c>
      <c r="D1238">
        <v>-1.4059999999999999</v>
      </c>
      <c r="G1238" s="1600">
        <v>0</v>
      </c>
    </row>
    <row r="1239" spans="3:7">
      <c r="C1239" s="502">
        <v>42986</v>
      </c>
      <c r="D1239">
        <v>-1.413</v>
      </c>
      <c r="G1239" s="1600">
        <v>0</v>
      </c>
    </row>
    <row r="1240" spans="3:7">
      <c r="C1240" s="502">
        <v>42993</v>
      </c>
      <c r="D1240">
        <v>-1.4379999999999999</v>
      </c>
      <c r="G1240" s="1600">
        <v>0</v>
      </c>
    </row>
    <row r="1241" spans="3:7">
      <c r="C1241" s="502">
        <v>43000</v>
      </c>
      <c r="D1241">
        <v>-1.45</v>
      </c>
      <c r="G1241" s="1600">
        <v>0</v>
      </c>
    </row>
    <row r="1242" spans="3:7">
      <c r="C1242" s="502">
        <v>43007</v>
      </c>
      <c r="D1242">
        <v>-1.4530000000000001</v>
      </c>
      <c r="G1242" s="1600">
        <v>0</v>
      </c>
    </row>
    <row r="1243" spans="3:7">
      <c r="C1243" s="502">
        <v>43014</v>
      </c>
      <c r="D1243">
        <v>-1.446</v>
      </c>
      <c r="G1243" s="1600">
        <v>0</v>
      </c>
    </row>
    <row r="1244" spans="3:7">
      <c r="C1244" s="502">
        <v>43021</v>
      </c>
      <c r="D1244">
        <v>-1.4630000000000001</v>
      </c>
      <c r="G1244" s="1600">
        <v>0</v>
      </c>
    </row>
    <row r="1245" spans="3:7">
      <c r="C1245" s="502">
        <v>43028</v>
      </c>
      <c r="D1245">
        <v>-1.486</v>
      </c>
      <c r="G1245" s="1600">
        <v>0</v>
      </c>
    </row>
    <row r="1246" spans="3:7">
      <c r="C1246" s="502">
        <v>43035</v>
      </c>
      <c r="D1246">
        <v>-1.444</v>
      </c>
      <c r="G1246" s="1600">
        <v>0</v>
      </c>
    </row>
    <row r="1247" spans="3:7">
      <c r="C1247" s="502">
        <v>43042</v>
      </c>
      <c r="D1247">
        <v>-1.5109999999999999</v>
      </c>
      <c r="G1247" s="1600">
        <v>0</v>
      </c>
    </row>
    <row r="1248" spans="3:7">
      <c r="C1248" s="502">
        <v>43049</v>
      </c>
      <c r="D1248">
        <v>-1.5229999999999999</v>
      </c>
      <c r="G1248" s="1600">
        <v>0</v>
      </c>
    </row>
    <row r="1249" spans="2:7">
      <c r="C1249" s="502">
        <v>43056</v>
      </c>
      <c r="D1249">
        <v>-1.4750000000000001</v>
      </c>
      <c r="G1249" s="1600">
        <v>0</v>
      </c>
    </row>
    <row r="1250" spans="2:7">
      <c r="C1250" s="502">
        <v>43063</v>
      </c>
      <c r="D1250">
        <v>-1.5229999999999999</v>
      </c>
      <c r="G1250" s="1600">
        <v>0</v>
      </c>
    </row>
    <row r="1251" spans="2:7">
      <c r="C1251" s="502">
        <v>43070</v>
      </c>
      <c r="D1251">
        <v>-1.498</v>
      </c>
      <c r="G1251" s="1600">
        <v>0</v>
      </c>
    </row>
    <row r="1252" spans="2:7">
      <c r="C1252" s="502">
        <v>43077</v>
      </c>
      <c r="D1252">
        <v>-1.472</v>
      </c>
      <c r="G1252" s="1600">
        <v>0</v>
      </c>
    </row>
    <row r="1253" spans="2:7">
      <c r="C1253" s="502">
        <v>43084</v>
      </c>
      <c r="D1253">
        <v>-1.4550000000000001</v>
      </c>
      <c r="G1253" s="1600">
        <v>0</v>
      </c>
    </row>
    <row r="1254" spans="2:7">
      <c r="C1254" s="502">
        <v>43091</v>
      </c>
      <c r="D1254">
        <v>-1.391</v>
      </c>
      <c r="G1254" s="1600">
        <v>0</v>
      </c>
    </row>
    <row r="1255" spans="2:7">
      <c r="C1255" s="502">
        <v>43098</v>
      </c>
      <c r="D1255">
        <v>-1.415</v>
      </c>
      <c r="G1255" s="1600">
        <v>0</v>
      </c>
    </row>
    <row r="1256" spans="2:7">
      <c r="B1256" s="1611">
        <v>2018</v>
      </c>
      <c r="C1256" s="502">
        <v>43105</v>
      </c>
      <c r="D1256">
        <v>-1.4330000000000001</v>
      </c>
      <c r="G1256" s="1600">
        <v>0</v>
      </c>
    </row>
    <row r="1257" spans="2:7">
      <c r="C1257" s="502">
        <v>43112</v>
      </c>
      <c r="D1257">
        <v>-1.44</v>
      </c>
      <c r="G1257" s="1600">
        <v>0</v>
      </c>
    </row>
    <row r="1258" spans="2:7">
      <c r="C1258" s="502">
        <v>43119</v>
      </c>
      <c r="D1258">
        <v>-1.415</v>
      </c>
      <c r="G1258" s="1600">
        <v>0</v>
      </c>
    </row>
    <row r="1259" spans="2:7">
      <c r="C1259" s="502">
        <v>43126</v>
      </c>
      <c r="D1259">
        <v>-1.385</v>
      </c>
      <c r="G1259" s="1600">
        <v>0</v>
      </c>
    </row>
    <row r="1260" spans="2:7">
      <c r="C1260" s="502">
        <v>43133</v>
      </c>
      <c r="D1260">
        <v>-1.3029999999999999</v>
      </c>
      <c r="G1260" s="1600">
        <v>0</v>
      </c>
    </row>
    <row r="1261" spans="2:7">
      <c r="C1261" s="502">
        <v>43140</v>
      </c>
      <c r="D1261">
        <v>-1.0069999999999999</v>
      </c>
      <c r="G1261" s="1600">
        <v>0</v>
      </c>
    </row>
    <row r="1262" spans="2:7">
      <c r="C1262" s="502">
        <v>43147</v>
      </c>
      <c r="D1262">
        <v>-1.0900000000000001</v>
      </c>
      <c r="G1262" s="1600">
        <v>0</v>
      </c>
    </row>
    <row r="1263" spans="2:7">
      <c r="C1263" s="502">
        <v>43154</v>
      </c>
      <c r="D1263">
        <v>-1.119</v>
      </c>
      <c r="G1263" s="1600">
        <v>0</v>
      </c>
    </row>
    <row r="1264" spans="2:7">
      <c r="C1264" s="502">
        <v>43161</v>
      </c>
      <c r="D1264">
        <v>-1.0589999999999999</v>
      </c>
      <c r="G1264" s="1600">
        <v>0</v>
      </c>
    </row>
    <row r="1265" spans="3:7">
      <c r="C1265" s="502">
        <v>43168</v>
      </c>
      <c r="D1265">
        <v>-1.056</v>
      </c>
      <c r="G1265" s="1600">
        <v>0</v>
      </c>
    </row>
    <row r="1266" spans="3:7">
      <c r="C1266" s="502">
        <v>43175</v>
      </c>
      <c r="D1266">
        <v>-1.0660000000000001</v>
      </c>
      <c r="G1266" s="1600">
        <v>0</v>
      </c>
    </row>
    <row r="1267" spans="3:7">
      <c r="C1267" s="502">
        <v>43182</v>
      </c>
      <c r="D1267">
        <v>-0.90400000000000003</v>
      </c>
      <c r="G1267" s="1600">
        <v>0</v>
      </c>
    </row>
    <row r="1268" spans="3:7">
      <c r="C1268" s="502">
        <v>43189</v>
      </c>
      <c r="D1268">
        <v>-0.86799999999999999</v>
      </c>
      <c r="G1268" s="1600">
        <v>0</v>
      </c>
    </row>
    <row r="1269" spans="3:7">
      <c r="C1269" s="502">
        <v>43196</v>
      </c>
      <c r="D1269">
        <v>-0.84299999999999997</v>
      </c>
      <c r="G1269" s="1600">
        <v>0</v>
      </c>
    </row>
    <row r="1270" spans="3:7">
      <c r="C1270" s="502">
        <v>43203</v>
      </c>
      <c r="D1270">
        <v>-0.91800000000000004</v>
      </c>
      <c r="G1270" s="1600">
        <v>0</v>
      </c>
    </row>
    <row r="1271" spans="3:7">
      <c r="C1271" s="502">
        <v>43210</v>
      </c>
      <c r="D1271">
        <v>-1.016</v>
      </c>
      <c r="G1271" s="1600">
        <v>0</v>
      </c>
    </row>
    <row r="1272" spans="3:7">
      <c r="C1272" s="502">
        <v>43217</v>
      </c>
      <c r="D1272">
        <v>-0.99099999999999999</v>
      </c>
      <c r="G1272" s="1600">
        <v>0</v>
      </c>
    </row>
    <row r="1273" spans="3:7">
      <c r="C1273" s="502">
        <v>43224</v>
      </c>
      <c r="D1273">
        <v>-1.004</v>
      </c>
      <c r="G1273" s="1600">
        <v>0</v>
      </c>
    </row>
    <row r="1274" spans="3:7">
      <c r="C1274" s="502">
        <v>43231</v>
      </c>
      <c r="D1274">
        <v>-1.0720000000000001</v>
      </c>
      <c r="G1274" s="1600">
        <v>0</v>
      </c>
    </row>
    <row r="1275" spans="3:7">
      <c r="C1275" s="502">
        <v>43238</v>
      </c>
      <c r="D1275">
        <v>-1.069</v>
      </c>
      <c r="G1275" s="1600">
        <v>0</v>
      </c>
    </row>
    <row r="1276" spans="3:7">
      <c r="C1276" s="502">
        <v>43245</v>
      </c>
      <c r="D1276">
        <v>-1.101</v>
      </c>
      <c r="G1276" s="1600">
        <v>0</v>
      </c>
    </row>
    <row r="1277" spans="3:7">
      <c r="C1277" s="502">
        <v>43252</v>
      </c>
      <c r="D1277">
        <v>-1.04</v>
      </c>
      <c r="G1277" s="1600">
        <v>0</v>
      </c>
    </row>
    <row r="1278" spans="3:7">
      <c r="C1278" s="502">
        <v>43259</v>
      </c>
      <c r="D1278">
        <v>-1.1060000000000001</v>
      </c>
      <c r="G1278" s="1600">
        <v>0</v>
      </c>
    </row>
    <row r="1279" spans="3:7">
      <c r="C1279" s="502">
        <v>43266</v>
      </c>
      <c r="D1279">
        <v>-1.105</v>
      </c>
      <c r="G1279" s="1600">
        <v>0</v>
      </c>
    </row>
    <row r="1280" spans="3:7">
      <c r="C1280" s="502">
        <v>43273</v>
      </c>
      <c r="D1280">
        <v>-1.099</v>
      </c>
      <c r="G1280" s="1600">
        <v>0</v>
      </c>
    </row>
    <row r="1281" spans="2:7">
      <c r="C1281" s="502">
        <v>43280</v>
      </c>
      <c r="D1281">
        <v>-1.034</v>
      </c>
      <c r="G1281" s="1600">
        <v>0</v>
      </c>
    </row>
    <row r="1282" spans="2:7">
      <c r="C1282" s="502">
        <v>43287</v>
      </c>
      <c r="D1282">
        <v>-1.0760000000000001</v>
      </c>
      <c r="G1282" s="1600">
        <v>0</v>
      </c>
    </row>
    <row r="1283" spans="2:7">
      <c r="C1283" s="502">
        <v>43294</v>
      </c>
      <c r="D1283">
        <v>-1.1399999999999999</v>
      </c>
      <c r="G1283" s="1600">
        <v>0</v>
      </c>
    </row>
    <row r="1284" spans="2:7">
      <c r="C1284" s="502">
        <v>43301</v>
      </c>
      <c r="D1284">
        <v>-1.179</v>
      </c>
      <c r="G1284" s="1600">
        <v>0</v>
      </c>
    </row>
    <row r="1285" spans="2:7">
      <c r="C1285" s="502">
        <v>43308</v>
      </c>
      <c r="D1285">
        <v>-1.169</v>
      </c>
      <c r="G1285" s="1600">
        <v>0</v>
      </c>
    </row>
    <row r="1286" spans="2:7">
      <c r="C1286" s="502">
        <v>43315</v>
      </c>
      <c r="D1286">
        <v>-1.1759999999999999</v>
      </c>
      <c r="G1286" s="1600">
        <v>0</v>
      </c>
    </row>
    <row r="1287" spans="2:7">
      <c r="C1287" s="502">
        <v>43322</v>
      </c>
      <c r="D1287">
        <v>-1.2290000000000001</v>
      </c>
      <c r="G1287" s="1600">
        <v>0</v>
      </c>
    </row>
    <row r="1288" spans="2:7">
      <c r="C1288" s="502">
        <v>43329</v>
      </c>
      <c r="D1288">
        <v>-1.206</v>
      </c>
      <c r="G1288" s="1600">
        <v>0</v>
      </c>
    </row>
    <row r="1289" spans="2:7">
      <c r="C1289" s="502">
        <v>43336</v>
      </c>
      <c r="D1289">
        <v>-1.27</v>
      </c>
      <c r="G1289" s="1600">
        <v>0</v>
      </c>
    </row>
    <row r="1290" spans="2:7">
      <c r="C1290" s="502">
        <v>43343</v>
      </c>
      <c r="D1290">
        <v>-1.2769999999999999</v>
      </c>
      <c r="G1290" s="1600">
        <v>0</v>
      </c>
    </row>
    <row r="1291" spans="2:7">
      <c r="C1291" s="502">
        <v>43350</v>
      </c>
      <c r="D1291">
        <v>-1.238</v>
      </c>
      <c r="G1291" s="1600">
        <v>0</v>
      </c>
    </row>
    <row r="1292" spans="2:7">
      <c r="C1292" s="502">
        <v>43357</v>
      </c>
      <c r="D1292">
        <v>-1.266</v>
      </c>
      <c r="G1292" s="1600">
        <v>0</v>
      </c>
    </row>
    <row r="1293" spans="2:7" s="546" customFormat="1">
      <c r="B1293" s="1617"/>
      <c r="C1293" s="502">
        <f>C1292+7</f>
        <v>43364</v>
      </c>
      <c r="D1293">
        <v>-1.276</v>
      </c>
      <c r="E1293" s="1631"/>
      <c r="F1293" s="1631"/>
      <c r="G1293" s="1600">
        <v>0</v>
      </c>
    </row>
    <row r="1294" spans="2:7" s="546" customFormat="1">
      <c r="B1294" s="1617"/>
      <c r="C1294" s="502">
        <f>C1293+7</f>
        <v>43371</v>
      </c>
      <c r="D1294">
        <v>-1.268</v>
      </c>
      <c r="E1294" s="1626"/>
      <c r="F1294" s="1626"/>
      <c r="G1294" s="1600">
        <v>0</v>
      </c>
    </row>
    <row r="1295" spans="2:7" s="546" customFormat="1">
      <c r="B1295" s="1617"/>
      <c r="C1295" s="502">
        <f t="shared" ref="C1295:C1346" si="0">C1294+7</f>
        <v>43378</v>
      </c>
      <c r="D1295">
        <v>-1.236</v>
      </c>
      <c r="E1295" s="1626"/>
      <c r="F1295" s="1626"/>
      <c r="G1295" s="1600">
        <v>0</v>
      </c>
    </row>
    <row r="1296" spans="2:7" s="546" customFormat="1">
      <c r="B1296" s="1617"/>
      <c r="C1296" s="502">
        <f t="shared" si="0"/>
        <v>43385</v>
      </c>
      <c r="D1296">
        <v>-1.0820000000000001</v>
      </c>
      <c r="E1296" s="1626"/>
      <c r="F1296" s="1626"/>
      <c r="G1296" s="1600">
        <v>0</v>
      </c>
    </row>
    <row r="1297" spans="2:7" s="546" customFormat="1">
      <c r="B1297" s="1617"/>
      <c r="C1297" s="502">
        <f t="shared" si="0"/>
        <v>43392</v>
      </c>
      <c r="D1297">
        <v>-1.1000000000000001</v>
      </c>
      <c r="E1297" s="1626"/>
      <c r="F1297" s="1626"/>
      <c r="G1297" s="1600">
        <v>0</v>
      </c>
    </row>
    <row r="1298" spans="2:7" s="546" customFormat="1">
      <c r="B1298" s="1617"/>
      <c r="C1298" s="502">
        <f t="shared" si="0"/>
        <v>43399</v>
      </c>
      <c r="D1298">
        <v>-0.97199999999999998</v>
      </c>
      <c r="E1298" s="1626"/>
      <c r="F1298" s="1626"/>
      <c r="G1298" s="1600">
        <v>0</v>
      </c>
    </row>
    <row r="1299" spans="2:7" s="546" customFormat="1">
      <c r="B1299" s="1617"/>
      <c r="C1299" s="502">
        <f t="shared" si="0"/>
        <v>43406</v>
      </c>
      <c r="D1299">
        <v>-0.90300000000000002</v>
      </c>
      <c r="E1299" s="1626"/>
      <c r="F1299" s="1626"/>
      <c r="G1299" s="1600">
        <v>0</v>
      </c>
    </row>
    <row r="1300" spans="2:7" s="546" customFormat="1">
      <c r="B1300" s="1617"/>
      <c r="C1300" s="502">
        <f t="shared" si="0"/>
        <v>43413</v>
      </c>
      <c r="D1300">
        <v>-0.97499999999999998</v>
      </c>
      <c r="E1300" s="1626"/>
      <c r="F1300" s="1626"/>
      <c r="G1300" s="1600">
        <v>0</v>
      </c>
    </row>
    <row r="1301" spans="2:7" s="546" customFormat="1">
      <c r="B1301" s="1617"/>
      <c r="C1301" s="502">
        <f t="shared" si="0"/>
        <v>43420</v>
      </c>
      <c r="D1301">
        <v>-0.89700000000000002</v>
      </c>
      <c r="E1301" s="1626"/>
      <c r="F1301" s="1626"/>
      <c r="G1301" s="1600">
        <v>0</v>
      </c>
    </row>
    <row r="1302" spans="2:7" s="546" customFormat="1">
      <c r="B1302" s="1617"/>
      <c r="C1302" s="502">
        <f t="shared" si="0"/>
        <v>43427</v>
      </c>
      <c r="D1302">
        <v>-0.82799999999999996</v>
      </c>
      <c r="E1302" s="1626"/>
      <c r="F1302" s="1626"/>
      <c r="G1302" s="1600">
        <v>0</v>
      </c>
    </row>
    <row r="1303" spans="2:7" s="546" customFormat="1">
      <c r="B1303" s="1617"/>
      <c r="C1303" s="502">
        <f t="shared" si="0"/>
        <v>43434</v>
      </c>
      <c r="D1303">
        <v>-0.86899999999999999</v>
      </c>
      <c r="E1303" s="1626"/>
      <c r="F1303" s="1626"/>
      <c r="G1303" s="1600">
        <v>0</v>
      </c>
    </row>
    <row r="1304" spans="2:7" s="546" customFormat="1">
      <c r="B1304" s="1617"/>
      <c r="C1304" s="502">
        <f t="shared" si="0"/>
        <v>43441</v>
      </c>
      <c r="D1304">
        <v>-0.79600000000000004</v>
      </c>
      <c r="E1304" s="1626"/>
      <c r="F1304" s="1626"/>
      <c r="G1304" s="1600">
        <v>0</v>
      </c>
    </row>
    <row r="1305" spans="2:7" s="546" customFormat="1">
      <c r="B1305" s="1617"/>
      <c r="C1305" s="502">
        <f t="shared" si="0"/>
        <v>43448</v>
      </c>
      <c r="D1305">
        <v>-0.76100000000000001</v>
      </c>
      <c r="E1305" s="1626"/>
      <c r="F1305" s="1626"/>
      <c r="G1305" s="1600">
        <v>0</v>
      </c>
    </row>
    <row r="1306" spans="2:7" s="546" customFormat="1">
      <c r="B1306" s="1617"/>
      <c r="C1306" s="502">
        <f t="shared" si="0"/>
        <v>43455</v>
      </c>
      <c r="D1306">
        <v>-0.62</v>
      </c>
      <c r="E1306" s="1626"/>
      <c r="F1306" s="1626"/>
      <c r="G1306" s="1600">
        <v>0</v>
      </c>
    </row>
    <row r="1307" spans="2:7" s="546" customFormat="1">
      <c r="B1307" s="1617"/>
      <c r="C1307" s="502">
        <f t="shared" si="0"/>
        <v>43462</v>
      </c>
      <c r="D1307">
        <v>-0.49</v>
      </c>
      <c r="E1307" s="1626"/>
      <c r="F1307" s="1626"/>
      <c r="G1307" s="1600">
        <v>0</v>
      </c>
    </row>
    <row r="1308" spans="2:7" s="546" customFormat="1">
      <c r="B1308" s="1611">
        <v>2019</v>
      </c>
      <c r="C1308" s="502">
        <f t="shared" si="0"/>
        <v>43469</v>
      </c>
      <c r="D1308">
        <v>-0.65</v>
      </c>
      <c r="E1308" s="1626"/>
      <c r="F1308" s="1626"/>
      <c r="G1308" s="1600">
        <v>0</v>
      </c>
    </row>
    <row r="1309" spans="2:7" s="546" customFormat="1">
      <c r="B1309" s="1617"/>
      <c r="C1309" s="502">
        <f t="shared" si="0"/>
        <v>43476</v>
      </c>
      <c r="D1309">
        <v>-0.82399999999999995</v>
      </c>
      <c r="E1309" s="1626"/>
      <c r="F1309" s="1626"/>
      <c r="G1309" s="1600">
        <v>0</v>
      </c>
    </row>
    <row r="1310" spans="2:7" s="546" customFormat="1">
      <c r="B1310" s="1617"/>
      <c r="C1310" s="502">
        <f t="shared" si="0"/>
        <v>43483</v>
      </c>
      <c r="D1310">
        <v>-0.89100000000000001</v>
      </c>
      <c r="E1310" s="1626"/>
      <c r="F1310" s="1626"/>
      <c r="G1310" s="1600">
        <v>0</v>
      </c>
    </row>
    <row r="1311" spans="2:7" s="546" customFormat="1">
      <c r="B1311" s="1617"/>
      <c r="C1311" s="502">
        <f t="shared" si="0"/>
        <v>43490</v>
      </c>
      <c r="D1311">
        <v>-0.90100000000000002</v>
      </c>
      <c r="E1311" s="1626"/>
      <c r="F1311" s="1626"/>
      <c r="G1311" s="1600">
        <v>0</v>
      </c>
    </row>
    <row r="1312" spans="2:7" s="546" customFormat="1">
      <c r="B1312" s="1617"/>
      <c r="C1312" s="502">
        <f t="shared" si="0"/>
        <v>43497</v>
      </c>
      <c r="D1312">
        <v>-0.97499999999999998</v>
      </c>
      <c r="E1312" s="1626"/>
      <c r="F1312" s="1626"/>
      <c r="G1312" s="1600">
        <v>0</v>
      </c>
    </row>
    <row r="1313" spans="2:7" s="546" customFormat="1">
      <c r="B1313" s="1617"/>
      <c r="C1313" s="502">
        <f t="shared" si="0"/>
        <v>43504</v>
      </c>
      <c r="D1313">
        <v>-1.0580000000000001</v>
      </c>
      <c r="E1313" s="1626"/>
      <c r="F1313" s="1626"/>
      <c r="G1313" s="1600">
        <v>0</v>
      </c>
    </row>
    <row r="1314" spans="2:7" s="546" customFormat="1">
      <c r="B1314" s="1617"/>
      <c r="C1314" s="502">
        <f t="shared" si="0"/>
        <v>43511</v>
      </c>
      <c r="D1314">
        <v>-1.1120000000000001</v>
      </c>
      <c r="E1314" s="1626"/>
      <c r="F1314" s="1626"/>
      <c r="G1314" s="1600">
        <v>0</v>
      </c>
    </row>
    <row r="1315" spans="2:7" s="546" customFormat="1">
      <c r="B1315" s="1617"/>
      <c r="C1315" s="502">
        <f t="shared" si="0"/>
        <v>43518</v>
      </c>
      <c r="D1315">
        <v>-1.1839999999999999</v>
      </c>
      <c r="E1315" s="1626"/>
      <c r="F1315" s="1626"/>
      <c r="G1315" s="1600">
        <v>0</v>
      </c>
    </row>
    <row r="1316" spans="2:7" s="546" customFormat="1">
      <c r="B1316" s="1617"/>
      <c r="C1316" s="502">
        <f t="shared" si="0"/>
        <v>43525</v>
      </c>
      <c r="D1316">
        <v>-1.2030000000000001</v>
      </c>
      <c r="E1316" s="1626"/>
      <c r="F1316" s="1626"/>
      <c r="G1316" s="1600">
        <v>0</v>
      </c>
    </row>
    <row r="1317" spans="2:7" s="546" customFormat="1">
      <c r="B1317" s="1617"/>
      <c r="C1317" s="502">
        <f t="shared" si="0"/>
        <v>43532</v>
      </c>
      <c r="D1317">
        <v>-1.204</v>
      </c>
      <c r="E1317" s="1626"/>
      <c r="F1317" s="1626"/>
      <c r="G1317" s="1600">
        <v>0</v>
      </c>
    </row>
    <row r="1318" spans="2:7" s="546" customFormat="1">
      <c r="B1318" s="1617"/>
      <c r="C1318" s="502">
        <f t="shared" si="0"/>
        <v>43539</v>
      </c>
      <c r="D1318">
        <v>-1.2450000000000001</v>
      </c>
      <c r="E1318" s="1626"/>
      <c r="F1318" s="1626"/>
      <c r="G1318" s="1600">
        <v>0</v>
      </c>
    </row>
    <row r="1319" spans="2:7" s="546" customFormat="1">
      <c r="B1319" s="1617"/>
      <c r="C1319" s="502">
        <f t="shared" si="0"/>
        <v>43546</v>
      </c>
      <c r="D1319">
        <v>-1.2729999999999999</v>
      </c>
      <c r="E1319" s="1626"/>
      <c r="F1319" s="1626"/>
      <c r="G1319" s="1600">
        <v>0</v>
      </c>
    </row>
    <row r="1320" spans="2:7" s="546" customFormat="1">
      <c r="B1320" s="1617"/>
      <c r="C1320" s="502">
        <f t="shared" si="0"/>
        <v>43553</v>
      </c>
      <c r="D1320">
        <v>-1.2170000000000001</v>
      </c>
      <c r="E1320" s="1626"/>
      <c r="F1320" s="1626"/>
      <c r="G1320" s="1600">
        <v>0</v>
      </c>
    </row>
    <row r="1321" spans="2:7" s="546" customFormat="1">
      <c r="B1321" s="1617"/>
      <c r="C1321" s="502">
        <f t="shared" si="0"/>
        <v>43560</v>
      </c>
      <c r="D1321">
        <v>-1.264</v>
      </c>
      <c r="E1321" s="1626"/>
      <c r="F1321" s="1626"/>
      <c r="G1321" s="1600">
        <v>0</v>
      </c>
    </row>
    <row r="1322" spans="2:7" s="546" customFormat="1">
      <c r="B1322" s="1617"/>
      <c r="C1322" s="502">
        <f t="shared" si="0"/>
        <v>43567</v>
      </c>
      <c r="D1322">
        <v>-1.3029999999999999</v>
      </c>
      <c r="E1322" s="1626"/>
      <c r="F1322" s="1626"/>
      <c r="G1322" s="1600">
        <v>0</v>
      </c>
    </row>
    <row r="1323" spans="2:7" s="546" customFormat="1">
      <c r="B1323" s="1617"/>
      <c r="C1323" s="502">
        <f t="shared" si="0"/>
        <v>43574</v>
      </c>
      <c r="D1323">
        <v>-1.33</v>
      </c>
      <c r="E1323" s="1626"/>
      <c r="F1323" s="1626"/>
      <c r="G1323" s="1600">
        <v>0</v>
      </c>
    </row>
    <row r="1324" spans="2:7" s="546" customFormat="1">
      <c r="B1324" s="1617"/>
      <c r="C1324" s="502">
        <f t="shared" si="0"/>
        <v>43581</v>
      </c>
      <c r="D1324">
        <v>-1.33</v>
      </c>
      <c r="E1324" s="1626"/>
      <c r="F1324" s="1626"/>
      <c r="G1324" s="1600">
        <v>0</v>
      </c>
    </row>
    <row r="1325" spans="2:7" s="546" customFormat="1">
      <c r="B1325" s="1617"/>
      <c r="C1325" s="502">
        <f t="shared" si="0"/>
        <v>43588</v>
      </c>
      <c r="D1325">
        <v>-1.3480000000000001</v>
      </c>
      <c r="E1325" s="1626"/>
      <c r="F1325" s="1626"/>
      <c r="G1325" s="1600">
        <v>0</v>
      </c>
    </row>
    <row r="1326" spans="2:7" s="546" customFormat="1">
      <c r="B1326" s="1617"/>
      <c r="C1326" s="502">
        <f t="shared" si="0"/>
        <v>43595</v>
      </c>
      <c r="D1326">
        <v>-1.26</v>
      </c>
      <c r="E1326" s="1626"/>
      <c r="F1326" s="1626"/>
      <c r="G1326" s="1600">
        <v>0</v>
      </c>
    </row>
    <row r="1327" spans="2:7" s="546" customFormat="1">
      <c r="B1327" s="1617"/>
      <c r="C1327" s="502">
        <f t="shared" si="0"/>
        <v>43602</v>
      </c>
      <c r="D1327">
        <v>-1.2470000000000001</v>
      </c>
      <c r="E1327" s="1626"/>
      <c r="F1327" s="1626"/>
      <c r="G1327" s="1600">
        <v>0</v>
      </c>
    </row>
    <row r="1328" spans="2:7" s="546" customFormat="1">
      <c r="B1328" s="1617"/>
      <c r="C1328" s="502">
        <f t="shared" si="0"/>
        <v>43609</v>
      </c>
      <c r="D1328">
        <v>-1.2410000000000001</v>
      </c>
      <c r="E1328" s="1626"/>
      <c r="F1328" s="1626"/>
      <c r="G1328" s="1600">
        <v>0</v>
      </c>
    </row>
    <row r="1329" spans="2:7" s="546" customFormat="1">
      <c r="B1329" s="1617"/>
      <c r="C1329" s="502">
        <f t="shared" si="0"/>
        <v>43616</v>
      </c>
      <c r="D1329">
        <v>-1.1890000000000001</v>
      </c>
      <c r="E1329" s="1626"/>
      <c r="F1329" s="1626"/>
      <c r="G1329" s="1600">
        <v>0</v>
      </c>
    </row>
    <row r="1330" spans="2:7" s="546" customFormat="1">
      <c r="B1330" s="1617"/>
      <c r="C1330" s="502">
        <f t="shared" si="0"/>
        <v>43623</v>
      </c>
      <c r="D1330">
        <v>-1.1879999999999999</v>
      </c>
      <c r="E1330" s="1626"/>
      <c r="F1330" s="1626"/>
      <c r="G1330" s="1600">
        <v>0</v>
      </c>
    </row>
    <row r="1331" spans="2:7" s="546" customFormat="1">
      <c r="B1331" s="1617"/>
      <c r="C1331" s="502">
        <f t="shared" si="0"/>
        <v>43630</v>
      </c>
      <c r="D1331">
        <v>-1.2170000000000001</v>
      </c>
      <c r="E1331" s="1626"/>
      <c r="F1331" s="1626"/>
      <c r="G1331" s="1600">
        <v>0</v>
      </c>
    </row>
    <row r="1332" spans="2:7" s="546" customFormat="1">
      <c r="B1332" s="1617"/>
      <c r="C1332" s="502">
        <f t="shared" si="0"/>
        <v>43637</v>
      </c>
      <c r="D1332">
        <v>-1.242</v>
      </c>
      <c r="E1332" s="1626"/>
      <c r="F1332" s="1626"/>
      <c r="G1332" s="1600">
        <v>0</v>
      </c>
    </row>
    <row r="1333" spans="2:7" s="546" customFormat="1">
      <c r="B1333" s="1617"/>
      <c r="C1333" s="502">
        <f t="shared" si="0"/>
        <v>43644</v>
      </c>
      <c r="D1333" s="546">
        <v>-1.264</v>
      </c>
      <c r="E1333" s="1626"/>
      <c r="F1333" s="1626"/>
      <c r="G1333" s="1600">
        <v>0</v>
      </c>
    </row>
    <row r="1334" spans="2:7" s="546" customFormat="1">
      <c r="B1334" s="1617"/>
      <c r="C1334" s="502">
        <f t="shared" si="0"/>
        <v>43651</v>
      </c>
      <c r="D1334" s="546">
        <v>-1.3740000000000001</v>
      </c>
      <c r="E1334" s="1626"/>
      <c r="F1334" s="1626"/>
      <c r="G1334" s="1600">
        <v>0</v>
      </c>
    </row>
    <row r="1335" spans="2:7" s="546" customFormat="1">
      <c r="B1335" s="1617"/>
      <c r="C1335" s="502">
        <f t="shared" si="0"/>
        <v>43658</v>
      </c>
      <c r="D1335" s="546">
        <v>-1.357</v>
      </c>
      <c r="E1335" s="1626"/>
      <c r="F1335" s="1626"/>
      <c r="G1335" s="1600">
        <v>0</v>
      </c>
    </row>
    <row r="1336" spans="2:7" s="546" customFormat="1">
      <c r="B1336" s="1617"/>
      <c r="C1336" s="502">
        <f t="shared" si="0"/>
        <v>43665</v>
      </c>
      <c r="D1336" s="546">
        <v>-1.333</v>
      </c>
      <c r="E1336" s="1626"/>
      <c r="F1336" s="1626"/>
      <c r="G1336" s="1600">
        <v>0</v>
      </c>
    </row>
    <row r="1337" spans="2:7" s="546" customFormat="1">
      <c r="B1337" s="1617"/>
      <c r="C1337" s="502">
        <f t="shared" si="0"/>
        <v>43672</v>
      </c>
      <c r="D1337" s="546">
        <v>-1.367</v>
      </c>
      <c r="E1337" s="1626"/>
      <c r="F1337" s="1626"/>
      <c r="G1337" s="1600">
        <v>0</v>
      </c>
    </row>
    <row r="1338" spans="2:7" s="546" customFormat="1">
      <c r="B1338" s="1617"/>
      <c r="C1338" s="502">
        <f t="shared" si="0"/>
        <v>43679</v>
      </c>
      <c r="D1338" s="546">
        <v>-1.355</v>
      </c>
      <c r="E1338" s="1626"/>
      <c r="F1338" s="1626"/>
      <c r="G1338" s="1600">
        <v>0</v>
      </c>
    </row>
    <row r="1339" spans="2:7" s="546" customFormat="1">
      <c r="B1339" s="1617"/>
      <c r="C1339" s="502">
        <f t="shared" si="0"/>
        <v>43686</v>
      </c>
      <c r="D1339" s="546">
        <v>-1.232</v>
      </c>
      <c r="E1339" s="1626"/>
      <c r="F1339" s="1626"/>
      <c r="G1339" s="1600">
        <v>0</v>
      </c>
    </row>
    <row r="1340" spans="2:7" s="546" customFormat="1">
      <c r="B1340" s="1617"/>
      <c r="C1340" s="502">
        <f t="shared" si="0"/>
        <v>43693</v>
      </c>
      <c r="D1340" s="546">
        <v>-1.179</v>
      </c>
      <c r="E1340" s="1626"/>
      <c r="F1340" s="1626"/>
      <c r="G1340" s="1600">
        <v>0</v>
      </c>
    </row>
    <row r="1341" spans="2:7" s="546" customFormat="1">
      <c r="B1341" s="1617"/>
      <c r="C1341" s="502">
        <f t="shared" si="0"/>
        <v>43700</v>
      </c>
      <c r="D1341" s="546">
        <v>-1.242</v>
      </c>
      <c r="E1341" s="1626"/>
      <c r="F1341" s="1626"/>
      <c r="G1341" s="1600">
        <v>0</v>
      </c>
    </row>
    <row r="1342" spans="2:7" s="546" customFormat="1">
      <c r="B1342" s="1617"/>
      <c r="C1342" s="502">
        <f t="shared" si="0"/>
        <v>43707</v>
      </c>
      <c r="D1342" s="546">
        <v>-1.266</v>
      </c>
      <c r="E1342" s="1626"/>
      <c r="F1342" s="1626"/>
      <c r="G1342" s="1600">
        <v>0</v>
      </c>
    </row>
    <row r="1343" spans="2:7" s="546" customFormat="1">
      <c r="B1343" s="1617"/>
      <c r="C1343" s="502">
        <f t="shared" si="0"/>
        <v>43714</v>
      </c>
      <c r="D1343" s="546">
        <v>-1.3029999999999999</v>
      </c>
      <c r="E1343" s="1626"/>
      <c r="F1343" s="1626"/>
      <c r="G1343" s="1600">
        <v>0</v>
      </c>
    </row>
    <row r="1344" spans="2:7" s="546" customFormat="1">
      <c r="B1344" s="1617"/>
      <c r="C1344" s="502">
        <f t="shared" si="0"/>
        <v>43721</v>
      </c>
      <c r="E1344" s="1626"/>
      <c r="F1344" s="1626"/>
      <c r="G1344" s="1600"/>
    </row>
    <row r="1345" spans="1:23" s="546" customFormat="1">
      <c r="B1345" s="1617"/>
      <c r="C1345" s="502">
        <f t="shared" si="0"/>
        <v>43728</v>
      </c>
      <c r="E1345" s="1626"/>
      <c r="F1345" s="1626"/>
      <c r="G1345" s="1600"/>
    </row>
    <row r="1346" spans="1:23" s="546" customFormat="1">
      <c r="B1346" s="1617"/>
      <c r="C1346" s="502">
        <f t="shared" si="0"/>
        <v>43735</v>
      </c>
      <c r="E1346" s="1626"/>
      <c r="F1346" s="1626"/>
      <c r="G1346" s="1600"/>
    </row>
    <row r="1347" spans="1:23" s="546" customFormat="1">
      <c r="B1347" s="1617"/>
      <c r="C1347" s="502"/>
      <c r="E1347" s="1626"/>
      <c r="F1347" s="1626"/>
      <c r="G1347" s="1600"/>
    </row>
    <row r="1348" spans="1:23" s="1611" customFormat="1">
      <c r="A1348" s="1617"/>
      <c r="B1348" s="1608" t="s">
        <v>50</v>
      </c>
      <c r="C1348" s="1628" t="s">
        <v>435</v>
      </c>
      <c r="D1348" s="1608" t="s">
        <v>1114</v>
      </c>
      <c r="E1348" s="1629" t="s">
        <v>570</v>
      </c>
      <c r="F1348" s="1629" t="s">
        <v>570</v>
      </c>
      <c r="G1348" s="1630" t="s">
        <v>1115</v>
      </c>
      <c r="H1348" s="1617"/>
      <c r="I1348" s="1617"/>
      <c r="J1348" s="1617"/>
      <c r="K1348" s="1617"/>
      <c r="L1348" s="1617"/>
      <c r="M1348" s="1617"/>
      <c r="N1348" s="1617"/>
      <c r="O1348" s="1617"/>
      <c r="P1348" s="1617"/>
      <c r="Q1348" s="1617"/>
      <c r="R1348" s="1617"/>
      <c r="S1348" s="1617"/>
      <c r="T1348" s="1617"/>
      <c r="U1348" s="1617"/>
      <c r="V1348" s="1617"/>
      <c r="W1348" s="1617"/>
    </row>
    <row r="1349" spans="1:23" s="546" customFormat="1">
      <c r="B1349" s="1617"/>
      <c r="C1349" s="1625"/>
      <c r="E1349" s="1626"/>
      <c r="F1349" s="1626"/>
      <c r="G1349" s="1627"/>
    </row>
    <row r="1350" spans="1:23" s="546" customFormat="1">
      <c r="B1350" s="1617"/>
      <c r="C1350" s="1625"/>
      <c r="E1350" s="1626"/>
      <c r="F1350" s="1626"/>
      <c r="G1350" s="1627"/>
    </row>
    <row r="1351" spans="1:23" s="546" customFormat="1">
      <c r="B1351" s="1617"/>
      <c r="C1351" s="1625"/>
      <c r="E1351" s="1626"/>
      <c r="F1351" s="1626"/>
      <c r="G1351" s="1627"/>
    </row>
    <row r="1352" spans="1:23" s="546" customFormat="1">
      <c r="B1352" s="1617"/>
      <c r="C1352" s="1625"/>
      <c r="E1352" s="1626"/>
      <c r="F1352" s="1626"/>
      <c r="G1352" s="1627"/>
    </row>
    <row r="1353" spans="1:23" s="546" customFormat="1">
      <c r="B1353" s="1617"/>
      <c r="C1353" s="1625"/>
      <c r="E1353" s="1626"/>
      <c r="F1353" s="1626"/>
      <c r="G1353" s="1627"/>
    </row>
    <row r="1354" spans="1:23" s="546" customFormat="1">
      <c r="B1354" s="1617"/>
      <c r="C1354" s="1625"/>
      <c r="E1354" s="1626"/>
      <c r="F1354" s="1626"/>
      <c r="G1354" s="1627"/>
    </row>
    <row r="1355" spans="1:23" s="546" customFormat="1">
      <c r="B1355" s="1617"/>
      <c r="C1355" s="1625"/>
      <c r="E1355" s="1626"/>
      <c r="F1355" s="1626"/>
      <c r="G1355" s="1627"/>
    </row>
    <row r="1356" spans="1:23" s="546" customFormat="1">
      <c r="B1356" s="1617"/>
      <c r="C1356" s="1625"/>
      <c r="E1356" s="1626"/>
      <c r="F1356" s="1626"/>
      <c r="G1356" s="1627"/>
    </row>
    <row r="1357" spans="1:23" s="546" customFormat="1">
      <c r="B1357" s="1617"/>
      <c r="C1357" s="1625"/>
      <c r="E1357" s="1626"/>
      <c r="F1357" s="1626"/>
      <c r="G1357" s="1627"/>
    </row>
    <row r="1358" spans="1:23" s="546" customFormat="1">
      <c r="B1358" s="1617"/>
      <c r="C1358" s="1625"/>
      <c r="E1358" s="1626"/>
      <c r="F1358" s="1626"/>
      <c r="G1358" s="1627"/>
    </row>
    <row r="1359" spans="1:23" s="546" customFormat="1">
      <c r="B1359" s="1617"/>
      <c r="C1359" s="1625"/>
      <c r="E1359" s="1626"/>
      <c r="F1359" s="1626"/>
      <c r="G1359" s="1627"/>
    </row>
    <row r="1360" spans="1:23" s="546" customFormat="1">
      <c r="B1360" s="1617"/>
      <c r="C1360" s="1625"/>
      <c r="E1360" s="1626"/>
      <c r="F1360" s="1626"/>
      <c r="G1360" s="1627"/>
    </row>
    <row r="1361" spans="2:7" s="546" customFormat="1">
      <c r="B1361" s="1617"/>
      <c r="C1361" s="1625"/>
      <c r="E1361" s="1626"/>
      <c r="F1361" s="1626"/>
      <c r="G1361" s="1627"/>
    </row>
    <row r="1362" spans="2:7" s="546" customFormat="1">
      <c r="B1362" s="1617"/>
      <c r="C1362" s="1625"/>
      <c r="E1362" s="1626"/>
      <c r="F1362" s="1626"/>
      <c r="G1362" s="1627"/>
    </row>
    <row r="1363" spans="2:7" s="546" customFormat="1">
      <c r="B1363" s="1617"/>
      <c r="C1363" s="1625"/>
      <c r="E1363" s="1626"/>
      <c r="F1363" s="1626"/>
      <c r="G1363" s="1627"/>
    </row>
    <row r="1364" spans="2:7" s="546" customFormat="1">
      <c r="B1364" s="1617"/>
      <c r="C1364" s="1625"/>
      <c r="E1364" s="1626"/>
      <c r="F1364" s="1626"/>
      <c r="G1364" s="1627"/>
    </row>
    <row r="1365" spans="2:7" s="546" customFormat="1">
      <c r="B1365" s="1617"/>
      <c r="C1365" s="1625"/>
      <c r="E1365" s="1626"/>
      <c r="F1365" s="1626"/>
      <c r="G1365" s="1627"/>
    </row>
    <row r="1366" spans="2:7" s="546" customFormat="1">
      <c r="B1366" s="1617"/>
      <c r="C1366" s="1625"/>
      <c r="E1366" s="1626"/>
      <c r="F1366" s="1626"/>
      <c r="G1366" s="1627"/>
    </row>
    <row r="1367" spans="2:7" s="546" customFormat="1">
      <c r="B1367" s="1617"/>
      <c r="C1367" s="1625"/>
      <c r="E1367" s="1626"/>
      <c r="F1367" s="1626"/>
      <c r="G1367" s="1627"/>
    </row>
    <row r="1368" spans="2:7" s="546" customFormat="1">
      <c r="B1368" s="1617"/>
      <c r="C1368" s="1625"/>
      <c r="E1368" s="1626"/>
      <c r="F1368" s="1626"/>
      <c r="G1368" s="1627"/>
    </row>
    <row r="1369" spans="2:7" s="546" customFormat="1">
      <c r="B1369" s="1617"/>
      <c r="C1369" s="1625"/>
      <c r="E1369" s="1626"/>
      <c r="F1369" s="1626"/>
      <c r="G1369" s="1627"/>
    </row>
    <row r="1370" spans="2:7" s="546" customFormat="1">
      <c r="B1370" s="1617"/>
      <c r="C1370" s="1625"/>
      <c r="E1370" s="1626"/>
      <c r="F1370" s="1626"/>
      <c r="G1370" s="1627"/>
    </row>
    <row r="1371" spans="2:7" s="546" customFormat="1">
      <c r="B1371" s="1617"/>
      <c r="C1371" s="1625"/>
      <c r="E1371" s="1626"/>
      <c r="F1371" s="1626"/>
      <c r="G1371" s="1627"/>
    </row>
    <row r="1372" spans="2:7" s="546" customFormat="1">
      <c r="B1372" s="1617"/>
      <c r="C1372" s="1625"/>
      <c r="E1372" s="1626"/>
      <c r="F1372" s="1626"/>
      <c r="G1372" s="1627"/>
    </row>
    <row r="1373" spans="2:7" s="546" customFormat="1">
      <c r="B1373" s="1617"/>
      <c r="C1373" s="1625"/>
      <c r="E1373" s="1626"/>
      <c r="F1373" s="1626"/>
      <c r="G1373" s="1627"/>
    </row>
    <row r="1374" spans="2:7" s="546" customFormat="1">
      <c r="B1374" s="1617"/>
      <c r="C1374" s="1625"/>
      <c r="E1374" s="1626"/>
      <c r="F1374" s="1626"/>
      <c r="G1374" s="1627"/>
    </row>
    <row r="1375" spans="2:7" s="546" customFormat="1">
      <c r="B1375" s="1617"/>
      <c r="C1375" s="1625"/>
      <c r="E1375" s="1626"/>
      <c r="F1375" s="1626"/>
      <c r="G1375" s="1627"/>
    </row>
    <row r="1376" spans="2:7" s="546" customFormat="1">
      <c r="B1376" s="1617"/>
      <c r="C1376" s="1625"/>
      <c r="E1376" s="1626"/>
      <c r="F1376" s="1626"/>
      <c r="G1376" s="1627"/>
    </row>
    <row r="1377" spans="2:7" s="546" customFormat="1">
      <c r="B1377" s="1617"/>
      <c r="C1377" s="1625"/>
      <c r="E1377" s="1626"/>
      <c r="F1377" s="1626"/>
      <c r="G1377" s="1627"/>
    </row>
    <row r="1378" spans="2:7" s="546" customFormat="1">
      <c r="B1378" s="1617"/>
      <c r="C1378" s="1625"/>
      <c r="E1378" s="1626"/>
      <c r="F1378" s="1626"/>
      <c r="G1378" s="1627"/>
    </row>
    <row r="1379" spans="2:7" s="546" customFormat="1">
      <c r="B1379" s="1617"/>
      <c r="C1379" s="1625"/>
      <c r="E1379" s="1626"/>
      <c r="F1379" s="1626"/>
      <c r="G1379" s="1627"/>
    </row>
    <row r="1380" spans="2:7" s="546" customFormat="1">
      <c r="B1380" s="1617"/>
      <c r="C1380" s="1625"/>
      <c r="E1380" s="1626"/>
      <c r="F1380" s="1626"/>
      <c r="G1380" s="1627"/>
    </row>
    <row r="1381" spans="2:7" s="546" customFormat="1">
      <c r="B1381" s="1617"/>
      <c r="C1381" s="1625"/>
      <c r="E1381" s="1626"/>
      <c r="F1381" s="1626"/>
      <c r="G1381" s="1627"/>
    </row>
    <row r="1382" spans="2:7" s="546" customFormat="1">
      <c r="B1382" s="1617"/>
      <c r="C1382" s="1625"/>
      <c r="E1382" s="1626"/>
      <c r="F1382" s="1626"/>
      <c r="G1382" s="1627"/>
    </row>
    <row r="1383" spans="2:7" s="546" customFormat="1">
      <c r="B1383" s="1617"/>
      <c r="C1383" s="1625"/>
      <c r="E1383" s="1626"/>
      <c r="F1383" s="1626"/>
      <c r="G1383" s="1627"/>
    </row>
    <row r="1384" spans="2:7" s="546" customFormat="1">
      <c r="B1384" s="1617"/>
      <c r="C1384" s="1625"/>
      <c r="E1384" s="1626"/>
      <c r="F1384" s="1626"/>
      <c r="G1384" s="1627"/>
    </row>
    <row r="1385" spans="2:7" s="546" customFormat="1">
      <c r="B1385" s="1617"/>
      <c r="C1385" s="1625"/>
      <c r="E1385" s="1626"/>
      <c r="F1385" s="1626"/>
      <c r="G1385" s="1627"/>
    </row>
    <row r="1386" spans="2:7" s="546" customFormat="1">
      <c r="B1386" s="1617"/>
      <c r="C1386" s="1625"/>
      <c r="E1386" s="1626"/>
      <c r="F1386" s="1626"/>
      <c r="G1386" s="1627"/>
    </row>
    <row r="1387" spans="2:7" s="546" customFormat="1">
      <c r="B1387" s="1617"/>
      <c r="C1387" s="1625"/>
      <c r="E1387" s="1626"/>
      <c r="F1387" s="1626"/>
      <c r="G1387" s="1627"/>
    </row>
    <row r="1388" spans="2:7" s="546" customFormat="1">
      <c r="B1388" s="1617"/>
      <c r="C1388" s="1625"/>
      <c r="E1388" s="1626"/>
      <c r="F1388" s="1626"/>
      <c r="G1388" s="1627"/>
    </row>
    <row r="1389" spans="2:7" s="546" customFormat="1">
      <c r="B1389" s="1617"/>
      <c r="C1389" s="1625"/>
      <c r="E1389" s="1626"/>
      <c r="F1389" s="1626"/>
      <c r="G1389" s="1627"/>
    </row>
  </sheetData>
  <pageMargins left="0.75" right="0.75" top="1" bottom="1" header="0.5" footer="0.5"/>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Y2261"/>
  <sheetViews>
    <sheetView workbookViewId="0">
      <pane xSplit="1" ySplit="2" topLeftCell="B3" activePane="bottomRight" state="frozen"/>
      <selection pane="topRight" activeCell="B1" sqref="B1"/>
      <selection pane="bottomLeft" activeCell="A3" sqref="A3"/>
      <selection pane="bottomRight" activeCell="I2235" sqref="I2235"/>
    </sheetView>
  </sheetViews>
  <sheetFormatPr baseColWidth="10" defaultRowHeight="15" x14ac:dyDescent="0"/>
  <cols>
    <col min="1" max="1" width="10.83203125" style="2"/>
    <col min="2" max="2" width="10.83203125" style="651"/>
    <col min="5" max="5" width="10.83203125" style="1600"/>
    <col min="6" max="7" width="10.83203125" style="1601"/>
    <col min="8" max="25" width="10.83203125" style="2"/>
  </cols>
  <sheetData>
    <row r="1" spans="1:25" s="2" customFormat="1">
      <c r="B1" s="44"/>
      <c r="E1" s="1627"/>
      <c r="F1" s="1634"/>
      <c r="G1" s="1634"/>
    </row>
    <row r="2" spans="1:25" s="651" customFormat="1">
      <c r="A2" s="44"/>
      <c r="B2" s="1635" t="s">
        <v>50</v>
      </c>
      <c r="C2" s="1635" t="s">
        <v>435</v>
      </c>
      <c r="D2" s="1635" t="s">
        <v>1114</v>
      </c>
      <c r="E2" s="1635" t="s">
        <v>1116</v>
      </c>
      <c r="F2" s="1636" t="s">
        <v>1116</v>
      </c>
      <c r="G2" s="1636" t="s">
        <v>1116</v>
      </c>
      <c r="H2" s="44"/>
      <c r="I2" s="44"/>
      <c r="J2" s="44"/>
      <c r="K2" s="44"/>
      <c r="L2" s="44"/>
      <c r="M2" s="44"/>
      <c r="N2" s="44"/>
      <c r="O2" s="44"/>
      <c r="P2" s="44"/>
      <c r="Q2" s="44"/>
      <c r="R2" s="44"/>
      <c r="S2" s="44"/>
      <c r="T2" s="44"/>
      <c r="U2" s="44"/>
      <c r="V2" s="44"/>
      <c r="W2" s="44"/>
      <c r="X2" s="44"/>
      <c r="Y2" s="44"/>
    </row>
    <row r="3" spans="1:25">
      <c r="B3" s="651">
        <v>1976</v>
      </c>
      <c r="C3" s="502">
        <v>27761</v>
      </c>
      <c r="D3" s="921">
        <v>-1.24</v>
      </c>
      <c r="E3" s="1600">
        <v>0</v>
      </c>
    </row>
    <row r="4" spans="1:25">
      <c r="C4" s="502">
        <v>27768</v>
      </c>
      <c r="D4" s="921">
        <v>-1.24</v>
      </c>
      <c r="E4" s="1600">
        <v>0</v>
      </c>
    </row>
    <row r="5" spans="1:25">
      <c r="C5" s="502">
        <v>27775</v>
      </c>
      <c r="D5" s="921">
        <v>-1.25</v>
      </c>
      <c r="E5" s="1600">
        <v>0</v>
      </c>
    </row>
    <row r="6" spans="1:25">
      <c r="C6" s="502">
        <v>27782</v>
      </c>
      <c r="D6" s="921">
        <v>-1.25</v>
      </c>
      <c r="E6" s="1600">
        <v>0</v>
      </c>
    </row>
    <row r="7" spans="1:25">
      <c r="C7" s="502">
        <v>27789</v>
      </c>
      <c r="D7" s="921">
        <v>-1.26</v>
      </c>
      <c r="E7" s="1600">
        <v>0</v>
      </c>
    </row>
    <row r="8" spans="1:25">
      <c r="C8" s="502">
        <v>27796</v>
      </c>
      <c r="D8" s="921">
        <v>-1.27</v>
      </c>
      <c r="E8" s="1600">
        <v>0</v>
      </c>
    </row>
    <row r="9" spans="1:25">
      <c r="C9" s="502">
        <v>27803</v>
      </c>
      <c r="D9" s="921">
        <v>-1.28</v>
      </c>
      <c r="E9" s="1600">
        <v>0</v>
      </c>
    </row>
    <row r="10" spans="1:25">
      <c r="C10" s="502">
        <v>27810</v>
      </c>
      <c r="D10" s="921">
        <v>-1.28</v>
      </c>
      <c r="E10" s="1600">
        <v>0</v>
      </c>
    </row>
    <row r="11" spans="1:25">
      <c r="C11" s="502">
        <v>27817</v>
      </c>
      <c r="D11" s="921">
        <v>-1.29</v>
      </c>
      <c r="E11" s="1600">
        <v>0</v>
      </c>
    </row>
    <row r="12" spans="1:25">
      <c r="C12" s="502">
        <v>27824</v>
      </c>
      <c r="D12" s="921">
        <v>-1.3</v>
      </c>
      <c r="E12" s="1600">
        <v>0</v>
      </c>
    </row>
    <row r="13" spans="1:25">
      <c r="C13" s="502">
        <v>27831</v>
      </c>
      <c r="D13" s="921">
        <v>-1.31</v>
      </c>
      <c r="E13" s="1600">
        <v>0</v>
      </c>
    </row>
    <row r="14" spans="1:25">
      <c r="C14" s="502">
        <v>27838</v>
      </c>
      <c r="D14" s="921">
        <v>-1.31</v>
      </c>
      <c r="E14" s="1600">
        <v>0</v>
      </c>
    </row>
    <row r="15" spans="1:25">
      <c r="C15" s="502">
        <v>27845</v>
      </c>
      <c r="D15" s="921">
        <v>-1.32</v>
      </c>
      <c r="E15" s="1600">
        <v>0</v>
      </c>
    </row>
    <row r="16" spans="1:25">
      <c r="C16" s="502">
        <v>27852</v>
      </c>
      <c r="D16" s="921">
        <v>-1.32</v>
      </c>
      <c r="E16" s="1600">
        <v>0</v>
      </c>
    </row>
    <row r="17" spans="3:5">
      <c r="C17" s="502">
        <v>27859</v>
      </c>
      <c r="D17" s="921">
        <v>-1.31</v>
      </c>
      <c r="E17" s="1600">
        <v>0</v>
      </c>
    </row>
    <row r="18" spans="3:5">
      <c r="C18" s="502">
        <v>27866</v>
      </c>
      <c r="D18" s="921">
        <v>-1.31</v>
      </c>
      <c r="E18" s="1600">
        <v>0</v>
      </c>
    </row>
    <row r="19" spans="3:5">
      <c r="C19" s="502">
        <v>27873</v>
      </c>
      <c r="D19" s="921">
        <v>-1.3</v>
      </c>
      <c r="E19" s="1600">
        <v>0</v>
      </c>
    </row>
    <row r="20" spans="3:5">
      <c r="C20" s="502">
        <v>27880</v>
      </c>
      <c r="D20" s="921">
        <v>-1.3</v>
      </c>
      <c r="E20" s="1600">
        <v>0</v>
      </c>
    </row>
    <row r="21" spans="3:5">
      <c r="C21" s="502">
        <v>27887</v>
      </c>
      <c r="D21" s="921">
        <v>-1.29</v>
      </c>
      <c r="E21" s="1600">
        <v>0</v>
      </c>
    </row>
    <row r="22" spans="3:5">
      <c r="C22" s="502">
        <v>27894</v>
      </c>
      <c r="D22" s="921">
        <v>-1.28</v>
      </c>
      <c r="E22" s="1600">
        <v>0</v>
      </c>
    </row>
    <row r="23" spans="3:5">
      <c r="C23" s="502">
        <v>27901</v>
      </c>
      <c r="D23" s="921">
        <v>-1.26</v>
      </c>
      <c r="E23" s="1600">
        <v>0</v>
      </c>
    </row>
    <row r="24" spans="3:5">
      <c r="C24" s="502">
        <v>27908</v>
      </c>
      <c r="D24" s="921">
        <v>-1.25</v>
      </c>
      <c r="E24" s="1600">
        <v>0</v>
      </c>
    </row>
    <row r="25" spans="3:5">
      <c r="C25" s="502">
        <v>27915</v>
      </c>
      <c r="D25" s="921">
        <v>-1.23</v>
      </c>
      <c r="E25" s="1600">
        <v>0</v>
      </c>
    </row>
    <row r="26" spans="3:5">
      <c r="C26" s="502">
        <v>27922</v>
      </c>
      <c r="D26" s="921">
        <v>-1.21</v>
      </c>
      <c r="E26" s="1600">
        <v>0</v>
      </c>
    </row>
    <row r="27" spans="3:5">
      <c r="C27" s="502">
        <v>27929</v>
      </c>
      <c r="D27" s="921">
        <v>-1.18</v>
      </c>
      <c r="E27" s="1600">
        <v>0</v>
      </c>
    </row>
    <row r="28" spans="3:5">
      <c r="C28" s="502">
        <v>27936</v>
      </c>
      <c r="D28" s="921">
        <v>-1.1599999999999999</v>
      </c>
      <c r="E28" s="1600">
        <v>0</v>
      </c>
    </row>
    <row r="29" spans="3:5">
      <c r="C29" s="502">
        <v>27943</v>
      </c>
      <c r="D29" s="921">
        <v>-1.1200000000000001</v>
      </c>
      <c r="E29" s="1600">
        <v>0</v>
      </c>
    </row>
    <row r="30" spans="3:5">
      <c r="C30" s="502">
        <v>27950</v>
      </c>
      <c r="D30" s="921">
        <v>-1.0900000000000001</v>
      </c>
      <c r="E30" s="1600">
        <v>0</v>
      </c>
    </row>
    <row r="31" spans="3:5">
      <c r="C31" s="502">
        <v>27957</v>
      </c>
      <c r="D31" s="921">
        <v>-1.04</v>
      </c>
      <c r="E31" s="1600">
        <v>0</v>
      </c>
    </row>
    <row r="32" spans="3:5">
      <c r="C32" s="502">
        <v>27964</v>
      </c>
      <c r="D32" s="921">
        <v>-1</v>
      </c>
      <c r="E32" s="1600">
        <v>0</v>
      </c>
    </row>
    <row r="33" spans="3:5">
      <c r="C33" s="502">
        <v>27971</v>
      </c>
      <c r="D33" s="921">
        <v>-0.95</v>
      </c>
      <c r="E33" s="1600">
        <v>0</v>
      </c>
    </row>
    <row r="34" spans="3:5">
      <c r="C34" s="502">
        <v>27978</v>
      </c>
      <c r="D34" s="921">
        <v>-0.9</v>
      </c>
      <c r="E34" s="1600">
        <v>0</v>
      </c>
    </row>
    <row r="35" spans="3:5">
      <c r="C35" s="502">
        <v>27985</v>
      </c>
      <c r="D35" s="921">
        <v>-0.85</v>
      </c>
      <c r="E35" s="1600">
        <v>0</v>
      </c>
    </row>
    <row r="36" spans="3:5">
      <c r="C36" s="502">
        <v>27992</v>
      </c>
      <c r="D36" s="921">
        <v>-0.8</v>
      </c>
      <c r="E36" s="1600">
        <v>0</v>
      </c>
    </row>
    <row r="37" spans="3:5">
      <c r="C37" s="502">
        <v>27999</v>
      </c>
      <c r="D37" s="921">
        <v>-0.75</v>
      </c>
      <c r="E37" s="1600">
        <v>0</v>
      </c>
    </row>
    <row r="38" spans="3:5">
      <c r="C38" s="502">
        <v>28006</v>
      </c>
      <c r="D38" s="921">
        <v>-0.7</v>
      </c>
      <c r="E38" s="1600">
        <v>0</v>
      </c>
    </row>
    <row r="39" spans="3:5">
      <c r="C39" s="502">
        <v>28013</v>
      </c>
      <c r="D39" s="921">
        <v>-0.65</v>
      </c>
      <c r="E39" s="1600">
        <v>0</v>
      </c>
    </row>
    <row r="40" spans="3:5">
      <c r="C40" s="502">
        <v>28020</v>
      </c>
      <c r="D40" s="921">
        <v>-0.6</v>
      </c>
      <c r="E40" s="1600">
        <v>0</v>
      </c>
    </row>
    <row r="41" spans="3:5">
      <c r="C41" s="502">
        <v>28027</v>
      </c>
      <c r="D41" s="921">
        <v>-0.56000000000000005</v>
      </c>
      <c r="E41" s="1600">
        <v>0</v>
      </c>
    </row>
    <row r="42" spans="3:5">
      <c r="C42" s="502">
        <v>28034</v>
      </c>
      <c r="D42" s="921">
        <v>-0.51</v>
      </c>
      <c r="E42" s="1600">
        <v>0</v>
      </c>
    </row>
    <row r="43" spans="3:5">
      <c r="C43" s="502">
        <v>28041</v>
      </c>
      <c r="D43" s="921">
        <v>-0.47</v>
      </c>
      <c r="E43" s="1600">
        <v>0</v>
      </c>
    </row>
    <row r="44" spans="3:5">
      <c r="C44" s="502">
        <v>28048</v>
      </c>
      <c r="D44" s="921">
        <v>-0.43</v>
      </c>
      <c r="E44" s="1600">
        <v>0</v>
      </c>
    </row>
    <row r="45" spans="3:5">
      <c r="C45" s="502">
        <v>28055</v>
      </c>
      <c r="D45" s="921">
        <v>-0.39</v>
      </c>
      <c r="E45" s="1600">
        <v>0</v>
      </c>
    </row>
    <row r="46" spans="3:5">
      <c r="C46" s="502">
        <v>28062</v>
      </c>
      <c r="D46" s="921">
        <v>-0.35</v>
      </c>
      <c r="E46" s="1600">
        <v>0</v>
      </c>
    </row>
    <row r="47" spans="3:5">
      <c r="C47" s="502">
        <v>28069</v>
      </c>
      <c r="D47" s="921">
        <v>-0.32</v>
      </c>
      <c r="E47" s="1600">
        <v>0</v>
      </c>
    </row>
    <row r="48" spans="3:5">
      <c r="C48" s="502">
        <v>28076</v>
      </c>
      <c r="D48" s="921">
        <v>-0.28999999999999998</v>
      </c>
      <c r="E48" s="1600">
        <v>0</v>
      </c>
    </row>
    <row r="49" spans="2:5">
      <c r="C49" s="502">
        <v>28083</v>
      </c>
      <c r="D49" s="921">
        <v>-0.27</v>
      </c>
      <c r="E49" s="1600">
        <v>0</v>
      </c>
    </row>
    <row r="50" spans="2:5">
      <c r="C50" s="502">
        <v>28090</v>
      </c>
      <c r="D50" s="921">
        <v>-0.25</v>
      </c>
      <c r="E50" s="1600">
        <v>0</v>
      </c>
    </row>
    <row r="51" spans="2:5">
      <c r="C51" s="502">
        <v>28097</v>
      </c>
      <c r="D51" s="921">
        <v>-0.23</v>
      </c>
      <c r="E51" s="1600">
        <v>0</v>
      </c>
    </row>
    <row r="52" spans="2:5">
      <c r="C52" s="502">
        <v>28104</v>
      </c>
      <c r="D52" s="921">
        <v>-0.23</v>
      </c>
      <c r="E52" s="1600">
        <v>0</v>
      </c>
    </row>
    <row r="53" spans="2:5">
      <c r="C53" s="502">
        <v>28111</v>
      </c>
      <c r="D53" s="921">
        <v>-0.23</v>
      </c>
      <c r="E53" s="1600">
        <v>0</v>
      </c>
    </row>
    <row r="54" spans="2:5">
      <c r="C54" s="502">
        <v>28118</v>
      </c>
      <c r="D54" s="921">
        <v>-0.23</v>
      </c>
      <c r="E54" s="1600">
        <v>0</v>
      </c>
    </row>
    <row r="55" spans="2:5">
      <c r="C55" s="502">
        <v>28125</v>
      </c>
      <c r="D55" s="921">
        <v>-0.24</v>
      </c>
      <c r="E55" s="1600">
        <v>0</v>
      </c>
    </row>
    <row r="56" spans="2:5">
      <c r="B56" s="651">
        <v>1977</v>
      </c>
      <c r="C56" s="502">
        <v>28132</v>
      </c>
      <c r="D56" s="921">
        <v>-0.25</v>
      </c>
      <c r="E56" s="1600">
        <v>0</v>
      </c>
    </row>
    <row r="57" spans="2:5">
      <c r="C57" s="502">
        <v>28139</v>
      </c>
      <c r="D57" s="921">
        <v>-0.27</v>
      </c>
      <c r="E57" s="1600">
        <v>0</v>
      </c>
    </row>
    <row r="58" spans="2:5">
      <c r="C58" s="502">
        <v>28146</v>
      </c>
      <c r="D58" s="921">
        <v>-0.28000000000000003</v>
      </c>
      <c r="E58" s="1600">
        <v>0</v>
      </c>
    </row>
    <row r="59" spans="2:5">
      <c r="C59" s="502">
        <v>28153</v>
      </c>
      <c r="D59" s="921">
        <v>-0.28999999999999998</v>
      </c>
      <c r="E59" s="1600">
        <v>0</v>
      </c>
    </row>
    <row r="60" spans="2:5">
      <c r="C60" s="502">
        <v>28160</v>
      </c>
      <c r="D60" s="921">
        <v>-0.3</v>
      </c>
      <c r="E60" s="1600">
        <v>0</v>
      </c>
    </row>
    <row r="61" spans="2:5">
      <c r="C61" s="502">
        <v>28167</v>
      </c>
      <c r="D61" s="921">
        <v>-0.31</v>
      </c>
      <c r="E61" s="1600">
        <v>0</v>
      </c>
    </row>
    <row r="62" spans="2:5">
      <c r="C62" s="502">
        <v>28174</v>
      </c>
      <c r="D62" s="921">
        <v>-0.31</v>
      </c>
      <c r="E62" s="1600">
        <v>0</v>
      </c>
    </row>
    <row r="63" spans="2:5">
      <c r="C63" s="502">
        <v>28181</v>
      </c>
      <c r="D63" s="921">
        <v>-0.31</v>
      </c>
      <c r="E63" s="1600">
        <v>0</v>
      </c>
    </row>
    <row r="64" spans="2:5">
      <c r="C64" s="502">
        <v>28188</v>
      </c>
      <c r="D64" s="921">
        <v>-0.31</v>
      </c>
      <c r="E64" s="1600">
        <v>0</v>
      </c>
    </row>
    <row r="65" spans="3:5">
      <c r="C65" s="502">
        <v>28195</v>
      </c>
      <c r="D65" s="921">
        <v>-0.3</v>
      </c>
      <c r="E65" s="1600">
        <v>0</v>
      </c>
    </row>
    <row r="66" spans="3:5">
      <c r="C66" s="502">
        <v>28202</v>
      </c>
      <c r="D66" s="921">
        <v>-0.28999999999999998</v>
      </c>
      <c r="E66" s="1600">
        <v>0</v>
      </c>
    </row>
    <row r="67" spans="3:5">
      <c r="C67" s="502">
        <v>28209</v>
      </c>
      <c r="D67" s="921">
        <v>-0.28000000000000003</v>
      </c>
      <c r="E67" s="1600">
        <v>0</v>
      </c>
    </row>
    <row r="68" spans="3:5">
      <c r="C68" s="502">
        <v>28216</v>
      </c>
      <c r="D68" s="921">
        <v>-0.26</v>
      </c>
      <c r="E68" s="1600">
        <v>0</v>
      </c>
    </row>
    <row r="69" spans="3:5">
      <c r="C69" s="502">
        <v>28223</v>
      </c>
      <c r="D69" s="921">
        <v>-0.24</v>
      </c>
      <c r="E69" s="1600">
        <v>0</v>
      </c>
    </row>
    <row r="70" spans="3:5">
      <c r="C70" s="502">
        <v>28230</v>
      </c>
      <c r="D70" s="921">
        <v>-0.21</v>
      </c>
      <c r="E70" s="1600">
        <v>0</v>
      </c>
    </row>
    <row r="71" spans="3:5">
      <c r="C71" s="502">
        <v>28237</v>
      </c>
      <c r="D71" s="921">
        <v>-0.17</v>
      </c>
      <c r="E71" s="1600">
        <v>0</v>
      </c>
    </row>
    <row r="72" spans="3:5">
      <c r="C72" s="502">
        <v>28244</v>
      </c>
      <c r="D72" s="921">
        <v>-0.13</v>
      </c>
      <c r="E72" s="1600">
        <v>0</v>
      </c>
    </row>
    <row r="73" spans="3:5">
      <c r="C73" s="502">
        <v>28251</v>
      </c>
      <c r="D73" s="921">
        <v>-0.09</v>
      </c>
      <c r="E73" s="1600">
        <v>0</v>
      </c>
    </row>
    <row r="74" spans="3:5">
      <c r="C74" s="502">
        <v>28258</v>
      </c>
      <c r="D74" s="921">
        <v>-0.04</v>
      </c>
      <c r="E74" s="1600">
        <v>0</v>
      </c>
    </row>
    <row r="75" spans="3:5">
      <c r="C75" s="502">
        <v>28265</v>
      </c>
      <c r="D75" s="921">
        <v>0.01</v>
      </c>
      <c r="E75" s="1600">
        <v>0</v>
      </c>
    </row>
    <row r="76" spans="3:5">
      <c r="C76" s="502">
        <v>28272</v>
      </c>
      <c r="D76" s="921">
        <v>0.05</v>
      </c>
      <c r="E76" s="1600">
        <v>0</v>
      </c>
    </row>
    <row r="77" spans="3:5">
      <c r="C77" s="502">
        <v>28279</v>
      </c>
      <c r="D77" s="921">
        <v>0.1</v>
      </c>
      <c r="E77" s="1600">
        <v>0</v>
      </c>
    </row>
    <row r="78" spans="3:5">
      <c r="C78" s="502">
        <v>28286</v>
      </c>
      <c r="D78" s="921">
        <v>0.14000000000000001</v>
      </c>
      <c r="E78" s="1600">
        <v>0</v>
      </c>
    </row>
    <row r="79" spans="3:5">
      <c r="C79" s="502">
        <v>28293</v>
      </c>
      <c r="D79" s="921">
        <v>0.18</v>
      </c>
      <c r="E79" s="1600">
        <v>0</v>
      </c>
    </row>
    <row r="80" spans="3:5">
      <c r="C80" s="502">
        <v>28300</v>
      </c>
      <c r="D80" s="921">
        <v>0.22</v>
      </c>
      <c r="E80" s="1600">
        <v>0</v>
      </c>
    </row>
    <row r="81" spans="3:5">
      <c r="C81" s="502">
        <v>28307</v>
      </c>
      <c r="D81" s="921">
        <v>0.26</v>
      </c>
      <c r="E81" s="1600">
        <v>0</v>
      </c>
    </row>
    <row r="82" spans="3:5">
      <c r="C82" s="502">
        <v>28314</v>
      </c>
      <c r="D82" s="921">
        <v>0.28999999999999998</v>
      </c>
      <c r="E82" s="1600">
        <v>0</v>
      </c>
    </row>
    <row r="83" spans="3:5">
      <c r="C83" s="502">
        <v>28321</v>
      </c>
      <c r="D83" s="921">
        <v>0.31</v>
      </c>
      <c r="E83" s="1600">
        <v>0</v>
      </c>
    </row>
    <row r="84" spans="3:5">
      <c r="C84" s="502">
        <v>28328</v>
      </c>
      <c r="D84" s="921">
        <v>0.34</v>
      </c>
      <c r="E84" s="1600">
        <v>0</v>
      </c>
    </row>
    <row r="85" spans="3:5">
      <c r="C85" s="502">
        <v>28335</v>
      </c>
      <c r="D85" s="921">
        <v>0.36</v>
      </c>
      <c r="E85" s="1600">
        <v>0</v>
      </c>
    </row>
    <row r="86" spans="3:5">
      <c r="C86" s="502">
        <v>28342</v>
      </c>
      <c r="D86" s="921">
        <v>0.37</v>
      </c>
      <c r="E86" s="1600">
        <v>0</v>
      </c>
    </row>
    <row r="87" spans="3:5">
      <c r="C87" s="502">
        <v>28349</v>
      </c>
      <c r="D87" s="921">
        <v>0.39</v>
      </c>
      <c r="E87" s="1600">
        <v>0</v>
      </c>
    </row>
    <row r="88" spans="3:5">
      <c r="C88" s="502">
        <v>28356</v>
      </c>
      <c r="D88" s="921">
        <v>0.4</v>
      </c>
      <c r="E88" s="1600">
        <v>0</v>
      </c>
    </row>
    <row r="89" spans="3:5">
      <c r="C89" s="502">
        <v>28363</v>
      </c>
      <c r="D89" s="921">
        <v>0.4</v>
      </c>
      <c r="E89" s="1600">
        <v>0</v>
      </c>
    </row>
    <row r="90" spans="3:5">
      <c r="C90" s="502">
        <v>28370</v>
      </c>
      <c r="D90" s="921">
        <v>0.41</v>
      </c>
      <c r="E90" s="1600">
        <v>0</v>
      </c>
    </row>
    <row r="91" spans="3:5">
      <c r="C91" s="502">
        <v>28377</v>
      </c>
      <c r="D91" s="921">
        <v>0.41</v>
      </c>
      <c r="E91" s="1600">
        <v>0</v>
      </c>
    </row>
    <row r="92" spans="3:5">
      <c r="C92" s="502">
        <v>28384</v>
      </c>
      <c r="D92" s="921">
        <v>0.4</v>
      </c>
      <c r="E92" s="1600">
        <v>0</v>
      </c>
    </row>
    <row r="93" spans="3:5">
      <c r="C93" s="502">
        <v>28391</v>
      </c>
      <c r="D93" s="921">
        <v>0.4</v>
      </c>
      <c r="E93" s="1600">
        <v>0</v>
      </c>
    </row>
    <row r="94" spans="3:5">
      <c r="C94" s="502">
        <v>28398</v>
      </c>
      <c r="D94" s="921">
        <v>0.39</v>
      </c>
      <c r="E94" s="1600">
        <v>0</v>
      </c>
    </row>
    <row r="95" spans="3:5">
      <c r="C95" s="502">
        <v>28405</v>
      </c>
      <c r="D95" s="921">
        <v>0.39</v>
      </c>
      <c r="E95" s="1600">
        <v>0</v>
      </c>
    </row>
    <row r="96" spans="3:5">
      <c r="C96" s="502">
        <v>28412</v>
      </c>
      <c r="D96" s="921">
        <v>0.38</v>
      </c>
      <c r="E96" s="1600">
        <v>0</v>
      </c>
    </row>
    <row r="97" spans="2:5">
      <c r="C97" s="502">
        <v>28419</v>
      </c>
      <c r="D97" s="921">
        <v>0.38</v>
      </c>
      <c r="E97" s="1600">
        <v>0</v>
      </c>
    </row>
    <row r="98" spans="2:5">
      <c r="C98" s="502">
        <v>28426</v>
      </c>
      <c r="D98" s="921">
        <v>0.38</v>
      </c>
      <c r="E98" s="1600">
        <v>0</v>
      </c>
    </row>
    <row r="99" spans="2:5">
      <c r="C99" s="502">
        <v>28433</v>
      </c>
      <c r="D99" s="921">
        <v>0.38</v>
      </c>
      <c r="E99" s="1600">
        <v>0</v>
      </c>
    </row>
    <row r="100" spans="2:5">
      <c r="C100" s="502">
        <v>28440</v>
      </c>
      <c r="D100" s="921">
        <v>0.38</v>
      </c>
      <c r="E100" s="1600">
        <v>0</v>
      </c>
    </row>
    <row r="101" spans="2:5">
      <c r="C101" s="502">
        <v>28447</v>
      </c>
      <c r="D101" s="921">
        <v>0.39</v>
      </c>
      <c r="E101" s="1600">
        <v>0</v>
      </c>
    </row>
    <row r="102" spans="2:5">
      <c r="C102" s="502">
        <v>28454</v>
      </c>
      <c r="D102" s="921">
        <v>0.39</v>
      </c>
      <c r="E102" s="1600">
        <v>0</v>
      </c>
    </row>
    <row r="103" spans="2:5">
      <c r="C103" s="502">
        <v>28461</v>
      </c>
      <c r="D103" s="921">
        <v>0.4</v>
      </c>
      <c r="E103" s="1600">
        <v>0</v>
      </c>
    </row>
    <row r="104" spans="2:5">
      <c r="C104" s="502">
        <v>28468</v>
      </c>
      <c r="D104" s="921">
        <v>0.41</v>
      </c>
      <c r="E104" s="1600">
        <v>0</v>
      </c>
    </row>
    <row r="105" spans="2:5">
      <c r="C105" s="502">
        <v>28475</v>
      </c>
      <c r="D105" s="921">
        <v>0.42</v>
      </c>
      <c r="E105" s="1600">
        <v>0</v>
      </c>
    </row>
    <row r="106" spans="2:5">
      <c r="C106" s="502">
        <v>28482</v>
      </c>
      <c r="D106" s="921">
        <v>0.43</v>
      </c>
      <c r="E106" s="1600">
        <v>0</v>
      </c>
    </row>
    <row r="107" spans="2:5">
      <c r="C107" s="502">
        <v>28489</v>
      </c>
      <c r="D107" s="921">
        <v>0.45</v>
      </c>
      <c r="E107" s="1600">
        <v>0</v>
      </c>
    </row>
    <row r="108" spans="2:5">
      <c r="B108" s="651">
        <v>1978</v>
      </c>
      <c r="C108" s="502">
        <v>28496</v>
      </c>
      <c r="D108" s="921">
        <v>0.46</v>
      </c>
      <c r="E108" s="1600">
        <v>0</v>
      </c>
    </row>
    <row r="109" spans="2:5">
      <c r="C109" s="502">
        <v>28503</v>
      </c>
      <c r="D109" s="921">
        <v>0.48</v>
      </c>
      <c r="E109" s="1600">
        <v>0</v>
      </c>
    </row>
    <row r="110" spans="2:5">
      <c r="C110" s="502">
        <v>28510</v>
      </c>
      <c r="D110" s="921">
        <v>0.5</v>
      </c>
      <c r="E110" s="1600">
        <v>0</v>
      </c>
    </row>
    <row r="111" spans="2:5">
      <c r="C111" s="502">
        <v>28517</v>
      </c>
      <c r="D111" s="921">
        <v>0.52</v>
      </c>
      <c r="E111" s="1600">
        <v>0</v>
      </c>
    </row>
    <row r="112" spans="2:5">
      <c r="C112" s="502">
        <v>28524</v>
      </c>
      <c r="D112" s="921">
        <v>0.54</v>
      </c>
      <c r="E112" s="1600">
        <v>0</v>
      </c>
    </row>
    <row r="113" spans="3:5">
      <c r="C113" s="502">
        <v>28531</v>
      </c>
      <c r="D113" s="921">
        <v>0.56000000000000005</v>
      </c>
      <c r="E113" s="1600">
        <v>0</v>
      </c>
    </row>
    <row r="114" spans="3:5">
      <c r="C114" s="502">
        <v>28538</v>
      </c>
      <c r="D114" s="921">
        <v>0.57999999999999996</v>
      </c>
      <c r="E114" s="1600">
        <v>0</v>
      </c>
    </row>
    <row r="115" spans="3:5">
      <c r="C115" s="502">
        <v>28545</v>
      </c>
      <c r="D115" s="921">
        <v>0.6</v>
      </c>
      <c r="E115" s="1600">
        <v>0</v>
      </c>
    </row>
    <row r="116" spans="3:5">
      <c r="C116" s="502">
        <v>28552</v>
      </c>
      <c r="D116" s="921">
        <v>0.62</v>
      </c>
      <c r="E116" s="1600">
        <v>0</v>
      </c>
    </row>
    <row r="117" spans="3:5">
      <c r="C117" s="502">
        <v>28559</v>
      </c>
      <c r="D117" s="921">
        <v>0.63</v>
      </c>
      <c r="E117" s="1600">
        <v>0</v>
      </c>
    </row>
    <row r="118" spans="3:5">
      <c r="C118" s="502">
        <v>28566</v>
      </c>
      <c r="D118" s="921">
        <v>0.65</v>
      </c>
      <c r="E118" s="1600">
        <v>0</v>
      </c>
    </row>
    <row r="119" spans="3:5">
      <c r="C119" s="502">
        <v>28573</v>
      </c>
      <c r="D119" s="921">
        <v>0.66</v>
      </c>
      <c r="E119" s="1600">
        <v>0</v>
      </c>
    </row>
    <row r="120" spans="3:5">
      <c r="C120" s="502">
        <v>28580</v>
      </c>
      <c r="D120" s="921">
        <v>0.67</v>
      </c>
      <c r="E120" s="1600">
        <v>0</v>
      </c>
    </row>
    <row r="121" spans="3:5">
      <c r="C121" s="502">
        <v>28587</v>
      </c>
      <c r="D121" s="921">
        <v>0.68</v>
      </c>
      <c r="E121" s="1600">
        <v>0</v>
      </c>
    </row>
    <row r="122" spans="3:5">
      <c r="C122" s="502">
        <v>28594</v>
      </c>
      <c r="D122" s="921">
        <v>0.69</v>
      </c>
      <c r="E122" s="1600">
        <v>0</v>
      </c>
    </row>
    <row r="123" spans="3:5">
      <c r="C123" s="502">
        <v>28601</v>
      </c>
      <c r="D123" s="921">
        <v>0.7</v>
      </c>
      <c r="E123" s="1600">
        <v>0</v>
      </c>
    </row>
    <row r="124" spans="3:5">
      <c r="C124" s="502">
        <v>28608</v>
      </c>
      <c r="D124" s="921">
        <v>0.71</v>
      </c>
      <c r="E124" s="1600">
        <v>0</v>
      </c>
    </row>
    <row r="125" spans="3:5">
      <c r="C125" s="502">
        <v>28615</v>
      </c>
      <c r="D125" s="921">
        <v>0.72</v>
      </c>
      <c r="E125" s="1600">
        <v>0</v>
      </c>
    </row>
    <row r="126" spans="3:5">
      <c r="C126" s="502">
        <v>28622</v>
      </c>
      <c r="D126" s="921">
        <v>0.72</v>
      </c>
      <c r="E126" s="1600">
        <v>0</v>
      </c>
    </row>
    <row r="127" spans="3:5">
      <c r="C127" s="502">
        <v>28629</v>
      </c>
      <c r="D127" s="921">
        <v>0.73</v>
      </c>
      <c r="E127" s="1600">
        <v>0</v>
      </c>
    </row>
    <row r="128" spans="3:5">
      <c r="C128" s="502">
        <v>28636</v>
      </c>
      <c r="D128" s="921">
        <v>0.74</v>
      </c>
      <c r="E128" s="1600">
        <v>0</v>
      </c>
    </row>
    <row r="129" spans="3:5">
      <c r="C129" s="502">
        <v>28643</v>
      </c>
      <c r="D129" s="921">
        <v>0.75</v>
      </c>
      <c r="E129" s="1600">
        <v>0</v>
      </c>
    </row>
    <row r="130" spans="3:5">
      <c r="C130" s="502">
        <v>28650</v>
      </c>
      <c r="D130" s="921">
        <v>0.75</v>
      </c>
      <c r="E130" s="1600">
        <v>0</v>
      </c>
    </row>
    <row r="131" spans="3:5">
      <c r="C131" s="502">
        <v>28657</v>
      </c>
      <c r="D131" s="921">
        <v>0.76</v>
      </c>
      <c r="E131" s="1600">
        <v>0</v>
      </c>
    </row>
    <row r="132" spans="3:5">
      <c r="C132" s="502">
        <v>28664</v>
      </c>
      <c r="D132" s="921">
        <v>0.78</v>
      </c>
      <c r="E132" s="1600">
        <v>0</v>
      </c>
    </row>
    <row r="133" spans="3:5">
      <c r="C133" s="502">
        <v>28671</v>
      </c>
      <c r="D133" s="921">
        <v>0.79</v>
      </c>
      <c r="E133" s="1600">
        <v>0</v>
      </c>
    </row>
    <row r="134" spans="3:5">
      <c r="C134" s="502">
        <v>28678</v>
      </c>
      <c r="D134" s="921">
        <v>0.8</v>
      </c>
      <c r="E134" s="1600">
        <v>0</v>
      </c>
    </row>
    <row r="135" spans="3:5">
      <c r="C135" s="502">
        <v>28685</v>
      </c>
      <c r="D135" s="921">
        <v>0.82</v>
      </c>
      <c r="E135" s="1600">
        <v>0</v>
      </c>
    </row>
    <row r="136" spans="3:5">
      <c r="C136" s="502">
        <v>28692</v>
      </c>
      <c r="D136" s="921">
        <v>0.83</v>
      </c>
      <c r="E136" s="1600">
        <v>0</v>
      </c>
    </row>
    <row r="137" spans="3:5">
      <c r="C137" s="502">
        <v>28699</v>
      </c>
      <c r="D137" s="921">
        <v>0.85</v>
      </c>
      <c r="E137" s="1600">
        <v>0</v>
      </c>
    </row>
    <row r="138" spans="3:5">
      <c r="C138" s="502">
        <v>28706</v>
      </c>
      <c r="D138" s="921">
        <v>0.86</v>
      </c>
      <c r="E138" s="1600">
        <v>0</v>
      </c>
    </row>
    <row r="139" spans="3:5">
      <c r="C139" s="502">
        <v>28713</v>
      </c>
      <c r="D139" s="921">
        <v>0.88</v>
      </c>
      <c r="E139" s="1600">
        <v>0</v>
      </c>
    </row>
    <row r="140" spans="3:5">
      <c r="C140" s="502">
        <v>28720</v>
      </c>
      <c r="D140" s="921">
        <v>0.9</v>
      </c>
      <c r="E140" s="1600">
        <v>0</v>
      </c>
    </row>
    <row r="141" spans="3:5">
      <c r="C141" s="502">
        <v>28727</v>
      </c>
      <c r="D141" s="921">
        <v>0.91</v>
      </c>
      <c r="E141" s="1600">
        <v>0</v>
      </c>
    </row>
    <row r="142" spans="3:5">
      <c r="C142" s="502">
        <v>28734</v>
      </c>
      <c r="D142" s="921">
        <v>0.93</v>
      </c>
      <c r="E142" s="1600">
        <v>0</v>
      </c>
    </row>
    <row r="143" spans="3:5">
      <c r="C143" s="502">
        <v>28741</v>
      </c>
      <c r="D143" s="921">
        <v>0.95</v>
      </c>
      <c r="E143" s="1600">
        <v>0</v>
      </c>
    </row>
    <row r="144" spans="3:5">
      <c r="C144" s="502">
        <v>28748</v>
      </c>
      <c r="D144" s="921">
        <v>0.97</v>
      </c>
      <c r="E144" s="1600">
        <v>0</v>
      </c>
    </row>
    <row r="145" spans="2:5">
      <c r="C145" s="502">
        <v>28755</v>
      </c>
      <c r="D145" s="921">
        <v>0.99</v>
      </c>
      <c r="E145" s="1600">
        <v>0</v>
      </c>
    </row>
    <row r="146" spans="2:5">
      <c r="C146" s="502">
        <v>28762</v>
      </c>
      <c r="D146" s="921">
        <v>1.01</v>
      </c>
      <c r="E146" s="1600">
        <v>0</v>
      </c>
    </row>
    <row r="147" spans="2:5">
      <c r="C147" s="502">
        <v>28769</v>
      </c>
      <c r="D147" s="921">
        <v>1.03</v>
      </c>
      <c r="E147" s="1600">
        <v>0</v>
      </c>
    </row>
    <row r="148" spans="2:5">
      <c r="C148" s="502">
        <v>28776</v>
      </c>
      <c r="D148" s="921">
        <v>1.05</v>
      </c>
      <c r="E148" s="1600">
        <v>0</v>
      </c>
    </row>
    <row r="149" spans="2:5">
      <c r="C149" s="502">
        <v>28783</v>
      </c>
      <c r="D149" s="921">
        <v>1.07</v>
      </c>
      <c r="E149" s="1600">
        <v>0</v>
      </c>
    </row>
    <row r="150" spans="2:5">
      <c r="C150" s="502">
        <v>28790</v>
      </c>
      <c r="D150" s="921">
        <v>1.0900000000000001</v>
      </c>
      <c r="E150" s="1600">
        <v>0</v>
      </c>
    </row>
    <row r="151" spans="2:5">
      <c r="C151" s="502">
        <v>28797</v>
      </c>
      <c r="D151" s="921">
        <v>1.1100000000000001</v>
      </c>
      <c r="E151" s="1600">
        <v>0</v>
      </c>
    </row>
    <row r="152" spans="2:5">
      <c r="C152" s="502">
        <v>28804</v>
      </c>
      <c r="D152" s="921">
        <v>1.1299999999999999</v>
      </c>
      <c r="E152" s="1600">
        <v>0</v>
      </c>
    </row>
    <row r="153" spans="2:5">
      <c r="C153" s="502">
        <v>28811</v>
      </c>
      <c r="D153" s="921">
        <v>1.1399999999999999</v>
      </c>
      <c r="E153" s="1600">
        <v>0</v>
      </c>
    </row>
    <row r="154" spans="2:5">
      <c r="C154" s="502">
        <v>28818</v>
      </c>
      <c r="D154" s="921">
        <v>1.1599999999999999</v>
      </c>
      <c r="E154" s="1600">
        <v>0</v>
      </c>
    </row>
    <row r="155" spans="2:5">
      <c r="C155" s="502">
        <v>28825</v>
      </c>
      <c r="D155" s="921">
        <v>1.18</v>
      </c>
      <c r="E155" s="1600">
        <v>0</v>
      </c>
    </row>
    <row r="156" spans="2:5">
      <c r="C156" s="502">
        <v>28832</v>
      </c>
      <c r="D156" s="921">
        <v>1.2</v>
      </c>
      <c r="E156" s="1600">
        <v>0</v>
      </c>
    </row>
    <row r="157" spans="2:5">
      <c r="C157" s="502">
        <v>28839</v>
      </c>
      <c r="D157" s="921">
        <v>1.21</v>
      </c>
      <c r="E157" s="1600">
        <v>0</v>
      </c>
    </row>
    <row r="158" spans="2:5">
      <c r="C158" s="502">
        <v>28846</v>
      </c>
      <c r="D158" s="921">
        <v>1.23</v>
      </c>
      <c r="E158" s="1600">
        <v>0</v>
      </c>
    </row>
    <row r="159" spans="2:5">
      <c r="C159" s="502">
        <v>28853</v>
      </c>
      <c r="D159" s="921">
        <v>1.24</v>
      </c>
      <c r="E159" s="1600">
        <v>0</v>
      </c>
    </row>
    <row r="160" spans="2:5">
      <c r="B160" s="651">
        <v>1979</v>
      </c>
      <c r="C160" s="502">
        <v>28860</v>
      </c>
      <c r="D160" s="921">
        <v>1.26</v>
      </c>
      <c r="E160" s="1600">
        <v>0</v>
      </c>
    </row>
    <row r="161" spans="3:5">
      <c r="C161" s="502">
        <v>28867</v>
      </c>
      <c r="D161" s="921">
        <v>1.27</v>
      </c>
      <c r="E161" s="1600">
        <v>0</v>
      </c>
    </row>
    <row r="162" spans="3:5">
      <c r="C162" s="502">
        <v>28874</v>
      </c>
      <c r="D162" s="921">
        <v>1.29</v>
      </c>
      <c r="E162" s="1600">
        <v>0</v>
      </c>
    </row>
    <row r="163" spans="3:5">
      <c r="C163" s="502">
        <v>28881</v>
      </c>
      <c r="D163" s="921">
        <v>1.3</v>
      </c>
      <c r="E163" s="1600">
        <v>0</v>
      </c>
    </row>
    <row r="164" spans="3:5">
      <c r="C164" s="502">
        <v>28888</v>
      </c>
      <c r="D164" s="921">
        <v>1.31</v>
      </c>
      <c r="E164" s="1600">
        <v>0</v>
      </c>
    </row>
    <row r="165" spans="3:5">
      <c r="C165" s="502">
        <v>28895</v>
      </c>
      <c r="D165" s="921">
        <v>1.32</v>
      </c>
      <c r="E165" s="1600">
        <v>0</v>
      </c>
    </row>
    <row r="166" spans="3:5">
      <c r="C166" s="502">
        <v>28902</v>
      </c>
      <c r="D166" s="921">
        <v>1.33</v>
      </c>
      <c r="E166" s="1600">
        <v>0</v>
      </c>
    </row>
    <row r="167" spans="3:5">
      <c r="C167" s="502">
        <v>28909</v>
      </c>
      <c r="D167" s="921">
        <v>1.34</v>
      </c>
      <c r="E167" s="1600">
        <v>0</v>
      </c>
    </row>
    <row r="168" spans="3:5">
      <c r="C168" s="502">
        <v>28916</v>
      </c>
      <c r="D168" s="921">
        <v>1.35</v>
      </c>
      <c r="E168" s="1600">
        <v>0</v>
      </c>
    </row>
    <row r="169" spans="3:5">
      <c r="C169" s="502">
        <v>28923</v>
      </c>
      <c r="D169" s="921">
        <v>1.36</v>
      </c>
      <c r="E169" s="1600">
        <v>0</v>
      </c>
    </row>
    <row r="170" spans="3:5">
      <c r="C170" s="502">
        <v>28930</v>
      </c>
      <c r="D170" s="921">
        <v>1.37</v>
      </c>
      <c r="E170" s="1600">
        <v>0</v>
      </c>
    </row>
    <row r="171" spans="3:5">
      <c r="C171" s="502">
        <v>28937</v>
      </c>
      <c r="D171" s="921">
        <v>1.39</v>
      </c>
      <c r="E171" s="1600">
        <v>0</v>
      </c>
    </row>
    <row r="172" spans="3:5">
      <c r="C172" s="502">
        <v>28944</v>
      </c>
      <c r="D172" s="921">
        <v>1.4</v>
      </c>
      <c r="E172" s="1600">
        <v>0</v>
      </c>
    </row>
    <row r="173" spans="3:5">
      <c r="C173" s="502">
        <v>28951</v>
      </c>
      <c r="D173" s="921">
        <v>1.42</v>
      </c>
      <c r="E173" s="1600">
        <v>0</v>
      </c>
    </row>
    <row r="174" spans="3:5">
      <c r="C174" s="502">
        <v>28958</v>
      </c>
      <c r="D174" s="921">
        <v>1.44</v>
      </c>
      <c r="E174" s="1600">
        <v>0</v>
      </c>
    </row>
    <row r="175" spans="3:5">
      <c r="C175" s="502">
        <v>28965</v>
      </c>
      <c r="D175" s="921">
        <v>1.47</v>
      </c>
      <c r="E175" s="1600">
        <v>0</v>
      </c>
    </row>
    <row r="176" spans="3:5">
      <c r="C176" s="502">
        <v>28972</v>
      </c>
      <c r="D176" s="921">
        <v>1.49</v>
      </c>
      <c r="E176" s="1600">
        <v>0</v>
      </c>
    </row>
    <row r="177" spans="3:5">
      <c r="C177" s="502">
        <v>28979</v>
      </c>
      <c r="D177" s="921">
        <v>1.52</v>
      </c>
      <c r="E177" s="1600">
        <v>0</v>
      </c>
    </row>
    <row r="178" spans="3:5">
      <c r="C178" s="502">
        <v>28986</v>
      </c>
      <c r="D178" s="921">
        <v>1.55</v>
      </c>
      <c r="E178" s="1600">
        <v>0</v>
      </c>
    </row>
    <row r="179" spans="3:5">
      <c r="C179" s="502">
        <v>28993</v>
      </c>
      <c r="D179" s="921">
        <v>1.59</v>
      </c>
      <c r="E179" s="1600">
        <v>0</v>
      </c>
    </row>
    <row r="180" spans="3:5">
      <c r="C180" s="502">
        <v>29000</v>
      </c>
      <c r="D180" s="921">
        <v>1.63</v>
      </c>
      <c r="E180" s="1600">
        <v>0</v>
      </c>
    </row>
    <row r="181" spans="3:5">
      <c r="C181" s="502">
        <v>29007</v>
      </c>
      <c r="D181" s="921">
        <v>1.67</v>
      </c>
      <c r="E181" s="1600">
        <v>0</v>
      </c>
    </row>
    <row r="182" spans="3:5">
      <c r="C182" s="502">
        <v>29014</v>
      </c>
      <c r="D182" s="921">
        <v>1.71</v>
      </c>
      <c r="E182" s="1600">
        <v>0</v>
      </c>
    </row>
    <row r="183" spans="3:5">
      <c r="C183" s="502">
        <v>29021</v>
      </c>
      <c r="D183" s="921">
        <v>1.74</v>
      </c>
      <c r="E183" s="1600">
        <v>0</v>
      </c>
    </row>
    <row r="184" spans="3:5">
      <c r="C184" s="502">
        <v>29028</v>
      </c>
      <c r="D184" s="921">
        <v>1.78</v>
      </c>
      <c r="E184" s="1600">
        <v>0</v>
      </c>
    </row>
    <row r="185" spans="3:5">
      <c r="C185" s="502">
        <v>29035</v>
      </c>
      <c r="D185" s="921">
        <v>1.82</v>
      </c>
      <c r="E185" s="1600">
        <v>0</v>
      </c>
    </row>
    <row r="186" spans="3:5">
      <c r="C186" s="502">
        <v>29042</v>
      </c>
      <c r="D186" s="921">
        <v>1.85</v>
      </c>
      <c r="E186" s="1600">
        <v>0</v>
      </c>
    </row>
    <row r="187" spans="3:5">
      <c r="C187" s="502">
        <v>29049</v>
      </c>
      <c r="D187" s="921">
        <v>1.87</v>
      </c>
      <c r="E187" s="1600">
        <v>0</v>
      </c>
    </row>
    <row r="188" spans="3:5">
      <c r="C188" s="502">
        <v>29056</v>
      </c>
      <c r="D188" s="921">
        <v>1.9</v>
      </c>
      <c r="E188" s="1600">
        <v>0</v>
      </c>
    </row>
    <row r="189" spans="3:5">
      <c r="C189" s="502">
        <v>29063</v>
      </c>
      <c r="D189" s="921">
        <v>1.92</v>
      </c>
      <c r="E189" s="1600">
        <v>0</v>
      </c>
    </row>
    <row r="190" spans="3:5">
      <c r="C190" s="502">
        <v>29070</v>
      </c>
      <c r="D190" s="921">
        <v>1.94</v>
      </c>
      <c r="E190" s="1600">
        <v>0</v>
      </c>
    </row>
    <row r="191" spans="3:5">
      <c r="C191" s="502">
        <v>29077</v>
      </c>
      <c r="D191" s="921">
        <v>1.96</v>
      </c>
      <c r="E191" s="1600">
        <v>0</v>
      </c>
    </row>
    <row r="192" spans="3:5">
      <c r="C192" s="502">
        <v>29084</v>
      </c>
      <c r="D192" s="921">
        <v>1.98</v>
      </c>
      <c r="E192" s="1600">
        <v>0</v>
      </c>
    </row>
    <row r="193" spans="3:5">
      <c r="C193" s="502">
        <v>29091</v>
      </c>
      <c r="D193" s="921">
        <v>2.0099999999999998</v>
      </c>
      <c r="E193" s="1600">
        <v>0</v>
      </c>
    </row>
    <row r="194" spans="3:5">
      <c r="C194" s="502">
        <v>29098</v>
      </c>
      <c r="D194" s="921">
        <v>2.0299999999999998</v>
      </c>
      <c r="E194" s="1600">
        <v>0</v>
      </c>
    </row>
    <row r="195" spans="3:5">
      <c r="C195" s="502">
        <v>29105</v>
      </c>
      <c r="D195" s="921">
        <v>2.0699999999999998</v>
      </c>
      <c r="E195" s="1600">
        <v>0</v>
      </c>
    </row>
    <row r="196" spans="3:5">
      <c r="C196" s="502">
        <v>29112</v>
      </c>
      <c r="D196" s="921">
        <v>2.1</v>
      </c>
      <c r="E196" s="1600">
        <v>0</v>
      </c>
    </row>
    <row r="197" spans="3:5">
      <c r="C197" s="502">
        <v>29119</v>
      </c>
      <c r="D197" s="921">
        <v>2.14</v>
      </c>
      <c r="E197" s="1600">
        <v>0</v>
      </c>
    </row>
    <row r="198" spans="3:5">
      <c r="C198" s="502">
        <v>29126</v>
      </c>
      <c r="D198" s="921">
        <v>2.1800000000000002</v>
      </c>
      <c r="E198" s="1600">
        <v>0</v>
      </c>
    </row>
    <row r="199" spans="3:5">
      <c r="C199" s="502">
        <v>29133</v>
      </c>
      <c r="D199" s="921">
        <v>2.2200000000000002</v>
      </c>
      <c r="E199" s="1600">
        <v>0</v>
      </c>
    </row>
    <row r="200" spans="3:5">
      <c r="C200" s="502">
        <v>29140</v>
      </c>
      <c r="D200" s="921">
        <v>2.2599999999999998</v>
      </c>
      <c r="E200" s="1600">
        <v>0</v>
      </c>
    </row>
    <row r="201" spans="3:5">
      <c r="C201" s="502">
        <v>29147</v>
      </c>
      <c r="D201" s="921">
        <v>2.2999999999999998</v>
      </c>
      <c r="E201" s="1600">
        <v>0</v>
      </c>
    </row>
    <row r="202" spans="3:5">
      <c r="C202" s="502">
        <v>29154</v>
      </c>
      <c r="D202" s="921">
        <v>2.34</v>
      </c>
      <c r="E202" s="1600">
        <v>0</v>
      </c>
    </row>
    <row r="203" spans="3:5">
      <c r="C203" s="502">
        <v>29161</v>
      </c>
      <c r="D203" s="921">
        <v>2.37</v>
      </c>
      <c r="E203" s="1600">
        <v>0</v>
      </c>
    </row>
    <row r="204" spans="3:5">
      <c r="C204" s="502">
        <v>29168</v>
      </c>
      <c r="D204" s="921">
        <v>2.41</v>
      </c>
      <c r="E204" s="1600">
        <v>0</v>
      </c>
    </row>
    <row r="205" spans="3:5">
      <c r="C205" s="502">
        <v>29175</v>
      </c>
      <c r="D205" s="921">
        <v>2.44</v>
      </c>
      <c r="E205" s="1600">
        <v>0</v>
      </c>
    </row>
    <row r="206" spans="3:5">
      <c r="C206" s="502">
        <v>29182</v>
      </c>
      <c r="D206" s="921">
        <v>2.48</v>
      </c>
      <c r="E206" s="1600">
        <v>0</v>
      </c>
    </row>
    <row r="207" spans="3:5">
      <c r="C207" s="502">
        <v>29189</v>
      </c>
      <c r="D207" s="921">
        <v>2.5</v>
      </c>
      <c r="E207" s="1600">
        <v>0</v>
      </c>
    </row>
    <row r="208" spans="3:5">
      <c r="C208" s="502">
        <v>29196</v>
      </c>
      <c r="D208" s="921">
        <v>2.5299999999999998</v>
      </c>
      <c r="E208" s="1600">
        <v>0</v>
      </c>
    </row>
    <row r="209" spans="2:7">
      <c r="C209" s="502">
        <v>29203</v>
      </c>
      <c r="D209" s="921">
        <v>2.5499999999999998</v>
      </c>
      <c r="E209" s="1600">
        <v>0</v>
      </c>
    </row>
    <row r="210" spans="2:7">
      <c r="C210" s="502">
        <v>29210</v>
      </c>
      <c r="D210" s="921">
        <v>2.58</v>
      </c>
      <c r="E210" s="1600">
        <v>0</v>
      </c>
    </row>
    <row r="211" spans="2:7">
      <c r="C211" s="502">
        <v>29217</v>
      </c>
      <c r="D211" s="921">
        <v>2.6</v>
      </c>
      <c r="E211" s="1600">
        <v>0</v>
      </c>
    </row>
    <row r="212" spans="2:7">
      <c r="B212" s="651">
        <v>1980</v>
      </c>
      <c r="C212" s="502">
        <v>29224</v>
      </c>
      <c r="D212" s="921">
        <v>2.63</v>
      </c>
      <c r="E212" s="1600">
        <v>0</v>
      </c>
      <c r="F212" s="1602">
        <v>5</v>
      </c>
      <c r="G212" s="1602">
        <v>-2</v>
      </c>
    </row>
    <row r="213" spans="2:7">
      <c r="C213" s="502">
        <v>29231</v>
      </c>
      <c r="D213" s="921">
        <v>2.67</v>
      </c>
      <c r="E213" s="1600">
        <v>0</v>
      </c>
      <c r="F213" s="1602">
        <v>5</v>
      </c>
      <c r="G213" s="1602">
        <v>-2</v>
      </c>
    </row>
    <row r="214" spans="2:7">
      <c r="C214" s="502">
        <v>29238</v>
      </c>
      <c r="D214" s="921">
        <v>2.71</v>
      </c>
      <c r="E214" s="1600">
        <v>0</v>
      </c>
      <c r="F214" s="1602">
        <v>5</v>
      </c>
      <c r="G214" s="1602">
        <v>-2</v>
      </c>
    </row>
    <row r="215" spans="2:7">
      <c r="C215" s="502">
        <v>29245</v>
      </c>
      <c r="D215" s="921">
        <v>2.76</v>
      </c>
      <c r="E215" s="1600">
        <v>0</v>
      </c>
      <c r="F215" s="1602">
        <v>5</v>
      </c>
      <c r="G215" s="1602">
        <v>-2</v>
      </c>
    </row>
    <row r="216" spans="2:7">
      <c r="C216" s="502">
        <v>29252</v>
      </c>
      <c r="D216" s="921">
        <v>2.83</v>
      </c>
      <c r="E216" s="1600">
        <v>0</v>
      </c>
      <c r="F216" s="1602">
        <v>5</v>
      </c>
      <c r="G216" s="1602">
        <v>-2</v>
      </c>
    </row>
    <row r="217" spans="2:7">
      <c r="C217" s="502">
        <v>29259</v>
      </c>
      <c r="D217" s="921">
        <v>2.91</v>
      </c>
      <c r="E217" s="1600">
        <v>0</v>
      </c>
      <c r="F217" s="1602">
        <v>5</v>
      </c>
      <c r="G217" s="1602">
        <v>-2</v>
      </c>
    </row>
    <row r="218" spans="2:7">
      <c r="C218" s="502">
        <v>29266</v>
      </c>
      <c r="D218" s="921">
        <v>3</v>
      </c>
      <c r="E218" s="1600">
        <v>0</v>
      </c>
      <c r="F218" s="1602">
        <v>5</v>
      </c>
      <c r="G218" s="1602">
        <v>-2</v>
      </c>
    </row>
    <row r="219" spans="2:7">
      <c r="C219" s="502">
        <v>29273</v>
      </c>
      <c r="D219" s="921">
        <v>3.11</v>
      </c>
      <c r="E219" s="1600">
        <v>0</v>
      </c>
      <c r="F219" s="1602">
        <v>5</v>
      </c>
      <c r="G219" s="1602">
        <v>-2</v>
      </c>
    </row>
    <row r="220" spans="2:7">
      <c r="C220" s="502">
        <v>29280</v>
      </c>
      <c r="D220" s="921">
        <v>3.24</v>
      </c>
      <c r="E220" s="1600">
        <v>0</v>
      </c>
      <c r="F220" s="1602">
        <v>5</v>
      </c>
      <c r="G220" s="1602">
        <v>-2</v>
      </c>
    </row>
    <row r="221" spans="2:7">
      <c r="C221" s="502">
        <v>29287</v>
      </c>
      <c r="D221" s="921">
        <v>3.36</v>
      </c>
      <c r="E221" s="1600">
        <v>0</v>
      </c>
      <c r="F221" s="1602">
        <v>5</v>
      </c>
      <c r="G221" s="1602">
        <v>-2</v>
      </c>
    </row>
    <row r="222" spans="2:7">
      <c r="C222" s="502">
        <v>29294</v>
      </c>
      <c r="D222" s="921">
        <v>3.5</v>
      </c>
      <c r="E222" s="1600">
        <v>0</v>
      </c>
      <c r="F222" s="1602">
        <v>5</v>
      </c>
      <c r="G222" s="1602">
        <v>-2</v>
      </c>
    </row>
    <row r="223" spans="2:7">
      <c r="C223" s="502">
        <v>29301</v>
      </c>
      <c r="D223" s="921">
        <v>3.62</v>
      </c>
      <c r="E223" s="1600">
        <v>0</v>
      </c>
      <c r="F223" s="1602">
        <v>5</v>
      </c>
      <c r="G223" s="1602">
        <v>-2</v>
      </c>
    </row>
    <row r="224" spans="2:7">
      <c r="C224" s="502">
        <v>29308</v>
      </c>
      <c r="D224" s="921">
        <v>3.74</v>
      </c>
      <c r="E224" s="1600">
        <v>0</v>
      </c>
      <c r="F224" s="1602">
        <v>5</v>
      </c>
      <c r="G224" s="1602">
        <v>-2</v>
      </c>
    </row>
    <row r="225" spans="3:7">
      <c r="C225" s="502">
        <v>29315</v>
      </c>
      <c r="D225" s="921">
        <v>3.84</v>
      </c>
      <c r="E225" s="1600">
        <v>0</v>
      </c>
      <c r="F225" s="1602">
        <v>5</v>
      </c>
      <c r="G225" s="1602">
        <v>-2</v>
      </c>
    </row>
    <row r="226" spans="3:7">
      <c r="C226" s="502">
        <v>29322</v>
      </c>
      <c r="D226" s="921">
        <v>3.91</v>
      </c>
      <c r="E226" s="1600">
        <v>0</v>
      </c>
      <c r="F226" s="1602">
        <v>5</v>
      </c>
      <c r="G226" s="1602">
        <v>-2</v>
      </c>
    </row>
    <row r="227" spans="3:7">
      <c r="C227" s="502">
        <v>29329</v>
      </c>
      <c r="D227" s="921">
        <v>3.96</v>
      </c>
      <c r="E227" s="1600">
        <v>0</v>
      </c>
      <c r="F227" s="1602">
        <v>5</v>
      </c>
      <c r="G227" s="1602">
        <v>-2</v>
      </c>
    </row>
    <row r="228" spans="3:7">
      <c r="C228" s="502">
        <v>29336</v>
      </c>
      <c r="D228" s="921">
        <v>3.97</v>
      </c>
      <c r="E228" s="1600">
        <v>0</v>
      </c>
      <c r="F228" s="1602">
        <v>5</v>
      </c>
      <c r="G228" s="1602">
        <v>-2</v>
      </c>
    </row>
    <row r="229" spans="3:7">
      <c r="C229" s="502">
        <v>29343</v>
      </c>
      <c r="D229" s="921">
        <v>3.95</v>
      </c>
      <c r="E229" s="1600">
        <v>0</v>
      </c>
      <c r="F229" s="1602">
        <v>5</v>
      </c>
      <c r="G229" s="1602">
        <v>-2</v>
      </c>
    </row>
    <row r="230" spans="3:7">
      <c r="C230" s="502">
        <v>29350</v>
      </c>
      <c r="D230" s="921">
        <v>3.89</v>
      </c>
      <c r="E230" s="1600">
        <v>0</v>
      </c>
      <c r="F230" s="1602">
        <v>5</v>
      </c>
      <c r="G230" s="1602">
        <v>-2</v>
      </c>
    </row>
    <row r="231" spans="3:7">
      <c r="C231" s="502">
        <v>29357</v>
      </c>
      <c r="D231" s="921">
        <v>3.8</v>
      </c>
      <c r="E231" s="1600">
        <v>0</v>
      </c>
      <c r="F231" s="1602">
        <v>5</v>
      </c>
      <c r="G231" s="1602">
        <v>-2</v>
      </c>
    </row>
    <row r="232" spans="3:7">
      <c r="C232" s="502">
        <v>29364</v>
      </c>
      <c r="D232" s="921">
        <v>3.68</v>
      </c>
      <c r="E232" s="1600">
        <v>0</v>
      </c>
      <c r="F232" s="1602">
        <v>5</v>
      </c>
      <c r="G232" s="1602">
        <v>-2</v>
      </c>
    </row>
    <row r="233" spans="3:7">
      <c r="C233" s="502">
        <v>29371</v>
      </c>
      <c r="D233" s="921">
        <v>3.53</v>
      </c>
      <c r="E233" s="1600">
        <v>0</v>
      </c>
      <c r="F233" s="1602">
        <v>5</v>
      </c>
      <c r="G233" s="1602">
        <v>-2</v>
      </c>
    </row>
    <row r="234" spans="3:7">
      <c r="C234" s="502">
        <v>29378</v>
      </c>
      <c r="D234" s="921">
        <v>3.35</v>
      </c>
      <c r="E234" s="1600">
        <v>0</v>
      </c>
      <c r="F234" s="1602">
        <v>5</v>
      </c>
      <c r="G234" s="1602">
        <v>-2</v>
      </c>
    </row>
    <row r="235" spans="3:7">
      <c r="C235" s="502">
        <v>29385</v>
      </c>
      <c r="D235" s="921">
        <v>3.17</v>
      </c>
      <c r="E235" s="1600">
        <v>0</v>
      </c>
      <c r="F235" s="1602">
        <v>5</v>
      </c>
      <c r="G235" s="1602">
        <v>-2</v>
      </c>
    </row>
    <row r="236" spans="3:7">
      <c r="C236" s="502">
        <v>29392</v>
      </c>
      <c r="D236" s="921">
        <v>2.97</v>
      </c>
      <c r="E236" s="1600">
        <v>0</v>
      </c>
      <c r="F236" s="1602">
        <v>5</v>
      </c>
      <c r="G236" s="1602">
        <v>-2</v>
      </c>
    </row>
    <row r="237" spans="3:7">
      <c r="C237" s="502">
        <v>29399</v>
      </c>
      <c r="D237" s="921">
        <v>2.77</v>
      </c>
      <c r="E237" s="1600">
        <v>0</v>
      </c>
      <c r="F237" s="1602">
        <v>5</v>
      </c>
      <c r="G237" s="1602">
        <v>-2</v>
      </c>
    </row>
    <row r="238" spans="3:7">
      <c r="C238" s="502">
        <v>29406</v>
      </c>
      <c r="D238" s="921">
        <v>2.58</v>
      </c>
      <c r="E238" s="1600">
        <v>0</v>
      </c>
      <c r="F238" s="1602">
        <v>5</v>
      </c>
      <c r="G238" s="1602">
        <v>-2</v>
      </c>
    </row>
    <row r="239" spans="3:7">
      <c r="C239" s="502">
        <v>29413</v>
      </c>
      <c r="D239" s="921">
        <v>2.4</v>
      </c>
      <c r="E239" s="1600">
        <v>0</v>
      </c>
      <c r="F239" s="1602">
        <v>5</v>
      </c>
      <c r="G239" s="1602">
        <v>-2</v>
      </c>
    </row>
    <row r="240" spans="3:7">
      <c r="C240" s="502">
        <v>29420</v>
      </c>
      <c r="D240" s="921">
        <v>2.2400000000000002</v>
      </c>
      <c r="E240" s="1600">
        <v>0</v>
      </c>
      <c r="F240" s="1602">
        <v>5</v>
      </c>
      <c r="G240" s="1602">
        <v>-2</v>
      </c>
    </row>
    <row r="241" spans="3:7">
      <c r="C241" s="502">
        <v>29427</v>
      </c>
      <c r="D241" s="921">
        <v>2.1</v>
      </c>
      <c r="E241" s="1600">
        <v>0</v>
      </c>
      <c r="F241" s="1602">
        <v>5</v>
      </c>
      <c r="G241" s="1602">
        <v>-2</v>
      </c>
    </row>
    <row r="242" spans="3:7">
      <c r="C242" s="502">
        <v>29434</v>
      </c>
      <c r="D242" s="921">
        <v>1.99</v>
      </c>
      <c r="E242" s="1600">
        <v>0</v>
      </c>
    </row>
    <row r="243" spans="3:7">
      <c r="C243" s="502">
        <v>29441</v>
      </c>
      <c r="D243" s="921">
        <v>1.9</v>
      </c>
      <c r="E243" s="1600">
        <v>0</v>
      </c>
    </row>
    <row r="244" spans="3:7">
      <c r="C244" s="502">
        <v>29448</v>
      </c>
      <c r="D244" s="921">
        <v>1.84</v>
      </c>
      <c r="E244" s="1600">
        <v>0</v>
      </c>
    </row>
    <row r="245" spans="3:7">
      <c r="C245" s="502">
        <v>29455</v>
      </c>
      <c r="D245" s="921">
        <v>1.8</v>
      </c>
      <c r="E245" s="1600">
        <v>0</v>
      </c>
    </row>
    <row r="246" spans="3:7">
      <c r="C246" s="502">
        <v>29462</v>
      </c>
      <c r="D246" s="921">
        <v>1.78</v>
      </c>
      <c r="E246" s="1600">
        <v>0</v>
      </c>
    </row>
    <row r="247" spans="3:7">
      <c r="C247" s="502">
        <v>29469</v>
      </c>
      <c r="D247" s="921">
        <v>1.78</v>
      </c>
      <c r="E247" s="1600">
        <v>0</v>
      </c>
    </row>
    <row r="248" spans="3:7">
      <c r="C248" s="502">
        <v>29476</v>
      </c>
      <c r="D248" s="921">
        <v>1.8</v>
      </c>
      <c r="E248" s="1600">
        <v>0</v>
      </c>
    </row>
    <row r="249" spans="3:7">
      <c r="C249" s="502">
        <v>29483</v>
      </c>
      <c r="D249" s="921">
        <v>1.84</v>
      </c>
      <c r="E249" s="1600">
        <v>0</v>
      </c>
    </row>
    <row r="250" spans="3:7">
      <c r="C250" s="502">
        <v>29490</v>
      </c>
      <c r="D250" s="921">
        <v>1.89</v>
      </c>
      <c r="E250" s="1600">
        <v>0</v>
      </c>
    </row>
    <row r="251" spans="3:7">
      <c r="C251" s="502">
        <v>29497</v>
      </c>
      <c r="D251" s="921">
        <v>1.96</v>
      </c>
      <c r="E251" s="1600">
        <v>0</v>
      </c>
    </row>
    <row r="252" spans="3:7">
      <c r="C252" s="502">
        <v>29504</v>
      </c>
      <c r="D252" s="921">
        <v>2.0299999999999998</v>
      </c>
      <c r="E252" s="1600">
        <v>0</v>
      </c>
    </row>
    <row r="253" spans="3:7">
      <c r="C253" s="502">
        <v>29511</v>
      </c>
      <c r="D253" s="921">
        <v>2.11</v>
      </c>
      <c r="E253" s="1600">
        <v>0</v>
      </c>
    </row>
    <row r="254" spans="3:7">
      <c r="C254" s="502">
        <v>29518</v>
      </c>
      <c r="D254" s="921">
        <v>2.2000000000000002</v>
      </c>
      <c r="E254" s="1600">
        <v>0</v>
      </c>
    </row>
    <row r="255" spans="3:7">
      <c r="C255" s="502">
        <v>29525</v>
      </c>
      <c r="D255" s="921">
        <v>2.29</v>
      </c>
      <c r="E255" s="1600">
        <v>0</v>
      </c>
    </row>
    <row r="256" spans="3:7">
      <c r="C256" s="502">
        <v>29532</v>
      </c>
      <c r="D256" s="921">
        <v>2.38</v>
      </c>
      <c r="E256" s="1600">
        <v>0</v>
      </c>
    </row>
    <row r="257" spans="2:5">
      <c r="C257" s="502">
        <v>29539</v>
      </c>
      <c r="D257" s="921">
        <v>2.4700000000000002</v>
      </c>
      <c r="E257" s="1600">
        <v>0</v>
      </c>
    </row>
    <row r="258" spans="2:5">
      <c r="C258" s="502">
        <v>29546</v>
      </c>
      <c r="D258" s="921">
        <v>2.56</v>
      </c>
      <c r="E258" s="1600">
        <v>0</v>
      </c>
    </row>
    <row r="259" spans="2:5">
      <c r="C259" s="502">
        <v>29553</v>
      </c>
      <c r="D259" s="921">
        <v>2.65</v>
      </c>
      <c r="E259" s="1600">
        <v>0</v>
      </c>
    </row>
    <row r="260" spans="2:5">
      <c r="C260" s="502">
        <v>29560</v>
      </c>
      <c r="D260" s="921">
        <v>2.73</v>
      </c>
      <c r="E260" s="1600">
        <v>0</v>
      </c>
    </row>
    <row r="261" spans="2:5">
      <c r="C261" s="502">
        <v>29567</v>
      </c>
      <c r="D261" s="921">
        <v>2.8</v>
      </c>
      <c r="E261" s="1600">
        <v>0</v>
      </c>
    </row>
    <row r="262" spans="2:5">
      <c r="C262" s="502">
        <v>29574</v>
      </c>
      <c r="D262" s="921">
        <v>2.88</v>
      </c>
      <c r="E262" s="1600">
        <v>0</v>
      </c>
    </row>
    <row r="263" spans="2:5">
      <c r="C263" s="502">
        <v>29581</v>
      </c>
      <c r="D263" s="921">
        <v>2.94</v>
      </c>
      <c r="E263" s="1600">
        <v>0</v>
      </c>
    </row>
    <row r="264" spans="2:5">
      <c r="B264" s="651">
        <v>1981</v>
      </c>
      <c r="C264" s="502">
        <v>29588</v>
      </c>
      <c r="D264" s="921">
        <v>3</v>
      </c>
      <c r="E264" s="1600">
        <v>0</v>
      </c>
    </row>
    <row r="265" spans="2:5">
      <c r="C265" s="502">
        <v>29595</v>
      </c>
      <c r="D265" s="921">
        <v>3.04</v>
      </c>
      <c r="E265" s="1600">
        <v>0</v>
      </c>
    </row>
    <row r="266" spans="2:5">
      <c r="C266" s="502">
        <v>29602</v>
      </c>
      <c r="D266" s="921">
        <v>3.08</v>
      </c>
      <c r="E266" s="1600">
        <v>0</v>
      </c>
    </row>
    <row r="267" spans="2:5">
      <c r="C267" s="502">
        <v>29609</v>
      </c>
      <c r="D267" s="921">
        <v>3.11</v>
      </c>
      <c r="E267" s="1600">
        <v>0</v>
      </c>
    </row>
    <row r="268" spans="2:5">
      <c r="C268" s="502">
        <v>29616</v>
      </c>
      <c r="D268" s="921">
        <v>3.12</v>
      </c>
      <c r="E268" s="1600">
        <v>0</v>
      </c>
    </row>
    <row r="269" spans="2:5">
      <c r="C269" s="502">
        <v>29623</v>
      </c>
      <c r="D269" s="921">
        <v>3.12</v>
      </c>
      <c r="E269" s="1600">
        <v>0</v>
      </c>
    </row>
    <row r="270" spans="2:5">
      <c r="C270" s="502">
        <v>29630</v>
      </c>
      <c r="D270" s="921">
        <v>3.12</v>
      </c>
      <c r="E270" s="1600">
        <v>0</v>
      </c>
    </row>
    <row r="271" spans="2:5">
      <c r="C271" s="502">
        <v>29637</v>
      </c>
      <c r="D271" s="921">
        <v>3.1</v>
      </c>
      <c r="E271" s="1600">
        <v>0</v>
      </c>
    </row>
    <row r="272" spans="2:5">
      <c r="C272" s="502">
        <v>29644</v>
      </c>
      <c r="D272" s="921">
        <v>3.08</v>
      </c>
      <c r="E272" s="1600">
        <v>0</v>
      </c>
    </row>
    <row r="273" spans="3:5">
      <c r="C273" s="502">
        <v>29651</v>
      </c>
      <c r="D273" s="921">
        <v>3.05</v>
      </c>
      <c r="E273" s="1600">
        <v>0</v>
      </c>
    </row>
    <row r="274" spans="3:5">
      <c r="C274" s="502">
        <v>29658</v>
      </c>
      <c r="D274" s="921">
        <v>3.01</v>
      </c>
      <c r="E274" s="1600">
        <v>0</v>
      </c>
    </row>
    <row r="275" spans="3:5">
      <c r="C275" s="502">
        <v>29665</v>
      </c>
      <c r="D275" s="921">
        <v>2.98</v>
      </c>
      <c r="E275" s="1600">
        <v>0</v>
      </c>
    </row>
    <row r="276" spans="3:5">
      <c r="C276" s="502">
        <v>29672</v>
      </c>
      <c r="D276" s="921">
        <v>2.94</v>
      </c>
      <c r="E276" s="1600">
        <v>0</v>
      </c>
    </row>
    <row r="277" spans="3:5">
      <c r="C277" s="502">
        <v>29679</v>
      </c>
      <c r="D277" s="921">
        <v>2.91</v>
      </c>
      <c r="E277" s="1600">
        <v>0</v>
      </c>
    </row>
    <row r="278" spans="3:5">
      <c r="C278" s="502">
        <v>29686</v>
      </c>
      <c r="D278" s="921">
        <v>2.89</v>
      </c>
      <c r="E278" s="1600">
        <v>0</v>
      </c>
    </row>
    <row r="279" spans="3:5">
      <c r="C279" s="502">
        <v>29693</v>
      </c>
      <c r="D279" s="921">
        <v>2.88</v>
      </c>
      <c r="E279" s="1600">
        <v>0</v>
      </c>
    </row>
    <row r="280" spans="3:5">
      <c r="C280" s="502">
        <v>29700</v>
      </c>
      <c r="D280" s="921">
        <v>2.88</v>
      </c>
      <c r="E280" s="1600">
        <v>0</v>
      </c>
    </row>
    <row r="281" spans="3:5">
      <c r="C281" s="502">
        <v>29707</v>
      </c>
      <c r="D281" s="921">
        <v>2.89</v>
      </c>
      <c r="E281" s="1600">
        <v>0</v>
      </c>
    </row>
    <row r="282" spans="3:5">
      <c r="C282" s="502">
        <v>29714</v>
      </c>
      <c r="D282" s="921">
        <v>2.91</v>
      </c>
      <c r="E282" s="1600">
        <v>0</v>
      </c>
    </row>
    <row r="283" spans="3:5">
      <c r="C283" s="502">
        <v>29721</v>
      </c>
      <c r="D283" s="921">
        <v>2.93</v>
      </c>
      <c r="E283" s="1600">
        <v>0</v>
      </c>
    </row>
    <row r="284" spans="3:5">
      <c r="C284" s="502">
        <v>29728</v>
      </c>
      <c r="D284" s="921">
        <v>2.95</v>
      </c>
      <c r="E284" s="1600">
        <v>0</v>
      </c>
    </row>
    <row r="285" spans="3:5">
      <c r="C285" s="502">
        <v>29735</v>
      </c>
      <c r="D285" s="921">
        <v>2.97</v>
      </c>
      <c r="E285" s="1600">
        <v>0</v>
      </c>
    </row>
    <row r="286" spans="3:5">
      <c r="C286" s="502">
        <v>29742</v>
      </c>
      <c r="D286" s="921">
        <v>2.99</v>
      </c>
      <c r="E286" s="1600">
        <v>0</v>
      </c>
    </row>
    <row r="287" spans="3:5">
      <c r="C287" s="502">
        <v>29749</v>
      </c>
      <c r="D287" s="921">
        <v>3</v>
      </c>
      <c r="E287" s="1600">
        <v>0</v>
      </c>
    </row>
    <row r="288" spans="3:5">
      <c r="C288" s="502">
        <v>29756</v>
      </c>
      <c r="D288" s="921">
        <v>3.01</v>
      </c>
      <c r="E288" s="1600">
        <v>0</v>
      </c>
    </row>
    <row r="289" spans="3:7">
      <c r="C289" s="502">
        <v>29763</v>
      </c>
      <c r="D289" s="921">
        <v>3.01</v>
      </c>
      <c r="E289" s="1600">
        <v>0</v>
      </c>
    </row>
    <row r="290" spans="3:7">
      <c r="C290" s="502">
        <v>29770</v>
      </c>
      <c r="D290" s="921">
        <v>3.01</v>
      </c>
      <c r="E290" s="1600">
        <v>0</v>
      </c>
    </row>
    <row r="291" spans="3:7">
      <c r="C291" s="502">
        <v>29777</v>
      </c>
      <c r="D291" s="921">
        <v>3.01</v>
      </c>
      <c r="E291" s="1600">
        <v>0</v>
      </c>
      <c r="F291" s="1602">
        <v>5</v>
      </c>
      <c r="G291" s="1602">
        <v>-2</v>
      </c>
    </row>
    <row r="292" spans="3:7">
      <c r="C292" s="502">
        <v>29784</v>
      </c>
      <c r="D292" s="921">
        <v>3.02</v>
      </c>
      <c r="E292" s="1600">
        <v>0</v>
      </c>
      <c r="F292" s="1602">
        <v>5</v>
      </c>
      <c r="G292" s="1602">
        <v>-2</v>
      </c>
    </row>
    <row r="293" spans="3:7">
      <c r="C293" s="502">
        <v>29791</v>
      </c>
      <c r="D293" s="921">
        <v>3.02</v>
      </c>
      <c r="E293" s="1600">
        <v>0</v>
      </c>
      <c r="F293" s="1602">
        <v>5</v>
      </c>
      <c r="G293" s="1602">
        <v>-2</v>
      </c>
    </row>
    <row r="294" spans="3:7">
      <c r="C294" s="502">
        <v>29798</v>
      </c>
      <c r="D294" s="921">
        <v>3.04</v>
      </c>
      <c r="E294" s="1600">
        <v>0</v>
      </c>
      <c r="F294" s="1602">
        <v>5</v>
      </c>
      <c r="G294" s="1602">
        <v>-2</v>
      </c>
    </row>
    <row r="295" spans="3:7">
      <c r="C295" s="502">
        <v>29805</v>
      </c>
      <c r="D295" s="921">
        <v>3.05</v>
      </c>
      <c r="E295" s="1600">
        <v>0</v>
      </c>
      <c r="F295" s="1602">
        <v>5</v>
      </c>
      <c r="G295" s="1602">
        <v>-2</v>
      </c>
    </row>
    <row r="296" spans="3:7">
      <c r="C296" s="502">
        <v>29812</v>
      </c>
      <c r="D296" s="921">
        <v>3.07</v>
      </c>
      <c r="E296" s="1600">
        <v>0</v>
      </c>
      <c r="F296" s="1602">
        <v>5</v>
      </c>
      <c r="G296" s="1602">
        <v>-2</v>
      </c>
    </row>
    <row r="297" spans="3:7">
      <c r="C297" s="502">
        <v>29819</v>
      </c>
      <c r="D297" s="921">
        <v>3.1</v>
      </c>
      <c r="E297" s="1600">
        <v>0</v>
      </c>
      <c r="F297" s="1602">
        <v>5</v>
      </c>
      <c r="G297" s="1602">
        <v>-2</v>
      </c>
    </row>
    <row r="298" spans="3:7">
      <c r="C298" s="502">
        <v>29826</v>
      </c>
      <c r="D298" s="921">
        <v>3.12</v>
      </c>
      <c r="E298" s="1600">
        <v>0</v>
      </c>
      <c r="F298" s="1602">
        <v>5</v>
      </c>
      <c r="G298" s="1602">
        <v>-2</v>
      </c>
    </row>
    <row r="299" spans="3:7">
      <c r="C299" s="502">
        <v>29833</v>
      </c>
      <c r="D299" s="921">
        <v>3.15</v>
      </c>
      <c r="E299" s="1600">
        <v>0</v>
      </c>
      <c r="F299" s="1602">
        <v>5</v>
      </c>
      <c r="G299" s="1602">
        <v>-2</v>
      </c>
    </row>
    <row r="300" spans="3:7">
      <c r="C300" s="502">
        <v>29840</v>
      </c>
      <c r="D300" s="921">
        <v>3.19</v>
      </c>
      <c r="E300" s="1600">
        <v>0</v>
      </c>
      <c r="F300" s="1602">
        <v>5</v>
      </c>
      <c r="G300" s="1602">
        <v>-2</v>
      </c>
    </row>
    <row r="301" spans="3:7">
      <c r="C301" s="502">
        <v>29847</v>
      </c>
      <c r="D301" s="921">
        <v>3.22</v>
      </c>
      <c r="E301" s="1600">
        <v>0</v>
      </c>
      <c r="F301" s="1602">
        <v>5</v>
      </c>
      <c r="G301" s="1602">
        <v>-2</v>
      </c>
    </row>
    <row r="302" spans="3:7">
      <c r="C302" s="502">
        <v>29854</v>
      </c>
      <c r="D302" s="921">
        <v>3.25</v>
      </c>
      <c r="E302" s="1600">
        <v>0</v>
      </c>
      <c r="F302" s="1602">
        <v>5</v>
      </c>
      <c r="G302" s="1602">
        <v>-2</v>
      </c>
    </row>
    <row r="303" spans="3:7">
      <c r="C303" s="502">
        <v>29861</v>
      </c>
      <c r="D303" s="921">
        <v>3.29</v>
      </c>
      <c r="E303" s="1600">
        <v>0</v>
      </c>
      <c r="F303" s="1602">
        <v>5</v>
      </c>
      <c r="G303" s="1602">
        <v>-2</v>
      </c>
    </row>
    <row r="304" spans="3:7">
      <c r="C304" s="502">
        <v>29868</v>
      </c>
      <c r="D304" s="921">
        <v>3.32</v>
      </c>
      <c r="E304" s="1600">
        <v>0</v>
      </c>
      <c r="F304" s="1602">
        <v>5</v>
      </c>
      <c r="G304" s="1602">
        <v>-2</v>
      </c>
    </row>
    <row r="305" spans="2:7">
      <c r="C305" s="502">
        <v>29875</v>
      </c>
      <c r="D305" s="921">
        <v>3.35</v>
      </c>
      <c r="E305" s="1600">
        <v>0</v>
      </c>
      <c r="F305" s="1602">
        <v>5</v>
      </c>
      <c r="G305" s="1602">
        <v>-2</v>
      </c>
    </row>
    <row r="306" spans="2:7">
      <c r="C306" s="502">
        <v>29882</v>
      </c>
      <c r="D306" s="921">
        <v>3.37</v>
      </c>
      <c r="E306" s="1600">
        <v>0</v>
      </c>
      <c r="F306" s="1602">
        <v>5</v>
      </c>
      <c r="G306" s="1602">
        <v>-2</v>
      </c>
    </row>
    <row r="307" spans="2:7">
      <c r="C307" s="502">
        <v>29889</v>
      </c>
      <c r="D307" s="921">
        <v>3.38</v>
      </c>
      <c r="E307" s="1600">
        <v>0</v>
      </c>
      <c r="F307" s="1602">
        <v>5</v>
      </c>
      <c r="G307" s="1602">
        <v>-2</v>
      </c>
    </row>
    <row r="308" spans="2:7">
      <c r="C308" s="502">
        <v>29896</v>
      </c>
      <c r="D308" s="921">
        <v>3.38</v>
      </c>
      <c r="E308" s="1600">
        <v>0</v>
      </c>
      <c r="F308" s="1602">
        <v>5</v>
      </c>
      <c r="G308" s="1602">
        <v>-2</v>
      </c>
    </row>
    <row r="309" spans="2:7">
      <c r="C309" s="502">
        <v>29903</v>
      </c>
      <c r="D309" s="921">
        <v>3.38</v>
      </c>
      <c r="E309" s="1600">
        <v>0</v>
      </c>
      <c r="F309" s="1602">
        <v>5</v>
      </c>
      <c r="G309" s="1602">
        <v>-2</v>
      </c>
    </row>
    <row r="310" spans="2:7">
      <c r="C310" s="502">
        <v>29910</v>
      </c>
      <c r="D310" s="921">
        <v>3.36</v>
      </c>
      <c r="E310" s="1600">
        <v>0</v>
      </c>
      <c r="F310" s="1602">
        <v>5</v>
      </c>
      <c r="G310" s="1602">
        <v>-2</v>
      </c>
    </row>
    <row r="311" spans="2:7">
      <c r="C311" s="502">
        <v>29917</v>
      </c>
      <c r="D311" s="921">
        <v>3.33</v>
      </c>
      <c r="E311" s="1600">
        <v>0</v>
      </c>
      <c r="F311" s="1602">
        <v>5</v>
      </c>
      <c r="G311" s="1602">
        <v>-2</v>
      </c>
    </row>
    <row r="312" spans="2:7">
      <c r="C312" s="502">
        <v>29924</v>
      </c>
      <c r="D312" s="921">
        <v>3.3</v>
      </c>
      <c r="E312" s="1600">
        <v>0</v>
      </c>
      <c r="F312" s="1602">
        <v>5</v>
      </c>
      <c r="G312" s="1602">
        <v>-2</v>
      </c>
    </row>
    <row r="313" spans="2:7">
      <c r="C313" s="502">
        <v>29931</v>
      </c>
      <c r="D313" s="921">
        <v>3.26</v>
      </c>
      <c r="E313" s="1600">
        <v>0</v>
      </c>
      <c r="F313" s="1602">
        <v>5</v>
      </c>
      <c r="G313" s="1602">
        <v>-2</v>
      </c>
    </row>
    <row r="314" spans="2:7">
      <c r="C314" s="502">
        <v>29938</v>
      </c>
      <c r="D314" s="921">
        <v>3.22</v>
      </c>
      <c r="E314" s="1600">
        <v>0</v>
      </c>
      <c r="F314" s="1602">
        <v>5</v>
      </c>
      <c r="G314" s="1602">
        <v>-2</v>
      </c>
    </row>
    <row r="315" spans="2:7">
      <c r="C315" s="502">
        <v>29945</v>
      </c>
      <c r="D315" s="921">
        <v>3.18</v>
      </c>
      <c r="E315" s="1600">
        <v>0</v>
      </c>
      <c r="F315" s="1602">
        <v>5</v>
      </c>
      <c r="G315" s="1602">
        <v>-2</v>
      </c>
    </row>
    <row r="316" spans="2:7">
      <c r="B316" s="651">
        <v>1982</v>
      </c>
      <c r="C316" s="502">
        <v>29952</v>
      </c>
      <c r="D316" s="921">
        <v>3.14</v>
      </c>
      <c r="E316" s="1600">
        <v>0</v>
      </c>
      <c r="F316" s="1602">
        <v>5</v>
      </c>
      <c r="G316" s="1602">
        <v>-2</v>
      </c>
    </row>
    <row r="317" spans="2:7">
      <c r="C317" s="502">
        <v>29959</v>
      </c>
      <c r="D317" s="921">
        <v>3.12</v>
      </c>
      <c r="E317" s="1600">
        <v>0</v>
      </c>
      <c r="F317" s="1602">
        <v>5</v>
      </c>
      <c r="G317" s="1602">
        <v>-2</v>
      </c>
    </row>
    <row r="318" spans="2:7">
      <c r="C318" s="502">
        <v>29966</v>
      </c>
      <c r="D318" s="921">
        <v>3.1</v>
      </c>
      <c r="E318" s="1600">
        <v>0</v>
      </c>
      <c r="F318" s="1602">
        <v>5</v>
      </c>
      <c r="G318" s="1602">
        <v>-2</v>
      </c>
    </row>
    <row r="319" spans="2:7">
      <c r="C319" s="502">
        <v>29973</v>
      </c>
      <c r="D319" s="921">
        <v>3.08</v>
      </c>
      <c r="E319" s="1600">
        <v>0</v>
      </c>
      <c r="F319" s="1602">
        <v>5</v>
      </c>
      <c r="G319" s="1602">
        <v>-2</v>
      </c>
    </row>
    <row r="320" spans="2:7">
      <c r="C320" s="502">
        <v>29980</v>
      </c>
      <c r="D320" s="921">
        <v>3.07</v>
      </c>
      <c r="E320" s="1600">
        <v>0</v>
      </c>
      <c r="F320" s="1602">
        <v>5</v>
      </c>
      <c r="G320" s="1602">
        <v>-2</v>
      </c>
    </row>
    <row r="321" spans="3:7">
      <c r="C321" s="502">
        <v>29987</v>
      </c>
      <c r="D321" s="921">
        <v>3.07</v>
      </c>
      <c r="E321" s="1600">
        <v>0</v>
      </c>
      <c r="F321" s="1602">
        <v>5</v>
      </c>
      <c r="G321" s="1602">
        <v>-2</v>
      </c>
    </row>
    <row r="322" spans="3:7">
      <c r="C322" s="502">
        <v>29994</v>
      </c>
      <c r="D322" s="921">
        <v>3.06</v>
      </c>
      <c r="E322" s="1600">
        <v>0</v>
      </c>
      <c r="F322" s="1602">
        <v>5</v>
      </c>
      <c r="G322" s="1602">
        <v>-2</v>
      </c>
    </row>
    <row r="323" spans="3:7">
      <c r="C323" s="502">
        <v>30001</v>
      </c>
      <c r="D323" s="921">
        <v>3.06</v>
      </c>
      <c r="E323" s="1600">
        <v>0</v>
      </c>
      <c r="F323" s="1602">
        <v>5</v>
      </c>
      <c r="G323" s="1602">
        <v>-2</v>
      </c>
    </row>
    <row r="324" spans="3:7">
      <c r="C324" s="502">
        <v>30008</v>
      </c>
      <c r="D324" s="921">
        <v>3.06</v>
      </c>
      <c r="E324" s="1600">
        <v>0</v>
      </c>
      <c r="F324" s="1602">
        <v>5</v>
      </c>
      <c r="G324" s="1602">
        <v>-2</v>
      </c>
    </row>
    <row r="325" spans="3:7">
      <c r="C325" s="502">
        <v>30015</v>
      </c>
      <c r="D325" s="921">
        <v>3.05</v>
      </c>
      <c r="E325" s="1600">
        <v>0</v>
      </c>
      <c r="F325" s="1602">
        <v>5</v>
      </c>
      <c r="G325" s="1602">
        <v>-2</v>
      </c>
    </row>
    <row r="326" spans="3:7">
      <c r="C326" s="502">
        <v>30022</v>
      </c>
      <c r="D326" s="921">
        <v>3.04</v>
      </c>
      <c r="E326" s="1600">
        <v>0</v>
      </c>
      <c r="F326" s="1602">
        <v>5</v>
      </c>
      <c r="G326" s="1602">
        <v>-2</v>
      </c>
    </row>
    <row r="327" spans="3:7">
      <c r="C327" s="502">
        <v>30029</v>
      </c>
      <c r="D327" s="921">
        <v>3.04</v>
      </c>
      <c r="E327" s="1600">
        <v>0</v>
      </c>
      <c r="F327" s="1602">
        <v>5</v>
      </c>
      <c r="G327" s="1602">
        <v>-2</v>
      </c>
    </row>
    <row r="328" spans="3:7">
      <c r="C328" s="502">
        <v>30036</v>
      </c>
      <c r="D328" s="921">
        <v>3.03</v>
      </c>
      <c r="E328" s="1600">
        <v>0</v>
      </c>
      <c r="F328" s="1602">
        <v>5</v>
      </c>
      <c r="G328" s="1602">
        <v>-2</v>
      </c>
    </row>
    <row r="329" spans="3:7">
      <c r="C329" s="502">
        <v>30043</v>
      </c>
      <c r="D329" s="921">
        <v>3.03</v>
      </c>
      <c r="E329" s="1600">
        <v>0</v>
      </c>
      <c r="F329" s="1602">
        <v>5</v>
      </c>
      <c r="G329" s="1602">
        <v>-2</v>
      </c>
    </row>
    <row r="330" spans="3:7">
      <c r="C330" s="502">
        <v>30050</v>
      </c>
      <c r="D330" s="921">
        <v>3.02</v>
      </c>
      <c r="E330" s="1600">
        <v>0</v>
      </c>
      <c r="F330" s="1602">
        <v>5</v>
      </c>
      <c r="G330" s="1602">
        <v>-2</v>
      </c>
    </row>
    <row r="331" spans="3:7">
      <c r="C331" s="502">
        <v>30057</v>
      </c>
      <c r="D331" s="921">
        <v>3.02</v>
      </c>
      <c r="E331" s="1600">
        <v>0</v>
      </c>
      <c r="F331" s="1602">
        <v>5</v>
      </c>
      <c r="G331" s="1602">
        <v>-2</v>
      </c>
    </row>
    <row r="332" spans="3:7">
      <c r="C332" s="502">
        <v>30064</v>
      </c>
      <c r="D332" s="921">
        <v>3.02</v>
      </c>
      <c r="E332" s="1600">
        <v>0</v>
      </c>
      <c r="F332" s="1602">
        <v>5</v>
      </c>
      <c r="G332" s="1602">
        <v>-2</v>
      </c>
    </row>
    <row r="333" spans="3:7">
      <c r="C333" s="502">
        <v>30071</v>
      </c>
      <c r="D333" s="921">
        <v>3.02</v>
      </c>
      <c r="E333" s="1600">
        <v>0</v>
      </c>
      <c r="F333" s="1602">
        <v>5</v>
      </c>
      <c r="G333" s="1602">
        <v>-2</v>
      </c>
    </row>
    <row r="334" spans="3:7">
      <c r="C334" s="502">
        <v>30078</v>
      </c>
      <c r="D334" s="921">
        <v>3.01</v>
      </c>
      <c r="E334" s="1600">
        <v>0</v>
      </c>
      <c r="F334" s="1602">
        <v>5</v>
      </c>
      <c r="G334" s="1602">
        <v>-2</v>
      </c>
    </row>
    <row r="335" spans="3:7">
      <c r="C335" s="502">
        <v>30085</v>
      </c>
      <c r="D335" s="921">
        <v>3.01</v>
      </c>
      <c r="E335" s="1600">
        <v>0</v>
      </c>
      <c r="F335" s="1602">
        <v>5</v>
      </c>
      <c r="G335" s="1602">
        <v>-2</v>
      </c>
    </row>
    <row r="336" spans="3:7">
      <c r="C336" s="502">
        <v>30092</v>
      </c>
      <c r="D336" s="921">
        <v>3</v>
      </c>
      <c r="E336" s="1600">
        <v>0</v>
      </c>
      <c r="F336" s="1602">
        <v>5</v>
      </c>
      <c r="G336" s="1602">
        <v>-2</v>
      </c>
    </row>
    <row r="337" spans="3:7">
      <c r="C337" s="502">
        <v>30099</v>
      </c>
      <c r="D337" s="921">
        <v>3</v>
      </c>
      <c r="E337" s="1600">
        <v>0</v>
      </c>
      <c r="F337" s="1602">
        <v>5</v>
      </c>
      <c r="G337" s="1602">
        <v>-2</v>
      </c>
    </row>
    <row r="338" spans="3:7">
      <c r="C338" s="502">
        <v>30106</v>
      </c>
      <c r="D338" s="921">
        <v>2.99</v>
      </c>
      <c r="E338" s="1600">
        <v>0</v>
      </c>
      <c r="F338" s="1602">
        <v>5</v>
      </c>
      <c r="G338" s="1602">
        <v>-2</v>
      </c>
    </row>
    <row r="339" spans="3:7">
      <c r="C339" s="502">
        <v>30113</v>
      </c>
      <c r="D339" s="921">
        <v>2.98</v>
      </c>
      <c r="E339" s="1600">
        <v>0</v>
      </c>
      <c r="F339" s="1602">
        <v>5</v>
      </c>
      <c r="G339" s="1602">
        <v>-2</v>
      </c>
    </row>
    <row r="340" spans="3:7">
      <c r="C340" s="502">
        <v>30120</v>
      </c>
      <c r="D340" s="921">
        <v>2.97</v>
      </c>
      <c r="E340" s="1600">
        <v>0</v>
      </c>
      <c r="F340" s="1602">
        <v>5</v>
      </c>
      <c r="G340" s="1602">
        <v>-2</v>
      </c>
    </row>
    <row r="341" spans="3:7">
      <c r="C341" s="502">
        <v>30127</v>
      </c>
      <c r="D341" s="921">
        <v>2.96</v>
      </c>
      <c r="E341" s="1600">
        <v>0</v>
      </c>
      <c r="F341" s="1602">
        <v>5</v>
      </c>
      <c r="G341" s="1602">
        <v>-2</v>
      </c>
    </row>
    <row r="342" spans="3:7">
      <c r="C342" s="502">
        <v>30134</v>
      </c>
      <c r="D342" s="921">
        <v>2.96</v>
      </c>
      <c r="E342" s="1600">
        <v>0</v>
      </c>
      <c r="F342" s="1602">
        <v>5</v>
      </c>
      <c r="G342" s="1602">
        <v>-2</v>
      </c>
    </row>
    <row r="343" spans="3:7">
      <c r="C343" s="502">
        <v>30141</v>
      </c>
      <c r="D343" s="921">
        <v>2.95</v>
      </c>
      <c r="E343" s="1600">
        <v>0</v>
      </c>
      <c r="F343" s="1602">
        <v>5</v>
      </c>
      <c r="G343" s="1602">
        <v>-2</v>
      </c>
    </row>
    <row r="344" spans="3:7">
      <c r="C344" s="502">
        <v>30148</v>
      </c>
      <c r="D344" s="921">
        <v>2.94</v>
      </c>
      <c r="E344" s="1600">
        <v>0</v>
      </c>
      <c r="F344" s="1602">
        <v>5</v>
      </c>
      <c r="G344" s="1602">
        <v>-2</v>
      </c>
    </row>
    <row r="345" spans="3:7">
      <c r="C345" s="502">
        <v>30155</v>
      </c>
      <c r="D345" s="921">
        <v>2.93</v>
      </c>
      <c r="E345" s="1600">
        <v>0</v>
      </c>
      <c r="F345" s="1602">
        <v>5</v>
      </c>
      <c r="G345" s="1602">
        <v>-2</v>
      </c>
    </row>
    <row r="346" spans="3:7">
      <c r="C346" s="502">
        <v>30162</v>
      </c>
      <c r="D346" s="921">
        <v>2.92</v>
      </c>
      <c r="E346" s="1600">
        <v>0</v>
      </c>
      <c r="F346" s="1602">
        <v>5</v>
      </c>
      <c r="G346" s="1602">
        <v>-2</v>
      </c>
    </row>
    <row r="347" spans="3:7">
      <c r="C347" s="502">
        <v>30169</v>
      </c>
      <c r="D347" s="921">
        <v>2.89</v>
      </c>
      <c r="E347" s="1600">
        <v>0</v>
      </c>
    </row>
    <row r="348" spans="3:7">
      <c r="C348" s="502">
        <v>30176</v>
      </c>
      <c r="D348" s="921">
        <v>2.86</v>
      </c>
      <c r="E348" s="1600">
        <v>0</v>
      </c>
    </row>
    <row r="349" spans="3:7">
      <c r="C349" s="502">
        <v>30183</v>
      </c>
      <c r="D349" s="921">
        <v>2.82</v>
      </c>
      <c r="E349" s="1600">
        <v>0</v>
      </c>
    </row>
    <row r="350" spans="3:7">
      <c r="C350" s="502">
        <v>30190</v>
      </c>
      <c r="D350" s="921">
        <v>2.77</v>
      </c>
      <c r="E350" s="1600">
        <v>0</v>
      </c>
    </row>
    <row r="351" spans="3:7">
      <c r="C351" s="502">
        <v>30197</v>
      </c>
      <c r="D351" s="921">
        <v>2.71</v>
      </c>
      <c r="E351" s="1600">
        <v>0</v>
      </c>
    </row>
    <row r="352" spans="3:7">
      <c r="C352" s="502">
        <v>30204</v>
      </c>
      <c r="D352" s="921">
        <v>2.64</v>
      </c>
      <c r="E352" s="1600">
        <v>0</v>
      </c>
    </row>
    <row r="353" spans="3:5">
      <c r="C353" s="502">
        <v>30211</v>
      </c>
      <c r="D353" s="921">
        <v>2.56</v>
      </c>
      <c r="E353" s="1600">
        <v>0</v>
      </c>
    </row>
    <row r="354" spans="3:5">
      <c r="C354" s="502">
        <v>30218</v>
      </c>
      <c r="D354" s="921">
        <v>2.48</v>
      </c>
      <c r="E354" s="1600">
        <v>0</v>
      </c>
    </row>
    <row r="355" spans="3:5">
      <c r="C355" s="502">
        <v>30225</v>
      </c>
      <c r="D355" s="921">
        <v>2.4</v>
      </c>
      <c r="E355" s="1600">
        <v>0</v>
      </c>
    </row>
    <row r="356" spans="3:5">
      <c r="C356" s="502">
        <v>30232</v>
      </c>
      <c r="D356" s="921">
        <v>2.31</v>
      </c>
      <c r="E356" s="1600">
        <v>0</v>
      </c>
    </row>
    <row r="357" spans="3:5">
      <c r="C357" s="502">
        <v>30239</v>
      </c>
      <c r="D357" s="921">
        <v>2.2200000000000002</v>
      </c>
      <c r="E357" s="1600">
        <v>0</v>
      </c>
    </row>
    <row r="358" spans="3:5">
      <c r="C358" s="502">
        <v>30246</v>
      </c>
      <c r="D358" s="921">
        <v>2.13</v>
      </c>
      <c r="E358" s="1600">
        <v>0</v>
      </c>
    </row>
    <row r="359" spans="3:5">
      <c r="C359" s="502">
        <v>30253</v>
      </c>
      <c r="D359" s="921">
        <v>2.04</v>
      </c>
      <c r="E359" s="1600">
        <v>0</v>
      </c>
    </row>
    <row r="360" spans="3:5">
      <c r="C360" s="502">
        <v>30260</v>
      </c>
      <c r="D360" s="921">
        <v>1.95</v>
      </c>
      <c r="E360" s="1600">
        <v>0</v>
      </c>
    </row>
    <row r="361" spans="3:5">
      <c r="C361" s="502">
        <v>30267</v>
      </c>
      <c r="D361" s="921">
        <v>1.86</v>
      </c>
      <c r="E361" s="1600">
        <v>0</v>
      </c>
    </row>
    <row r="362" spans="3:5">
      <c r="C362" s="502">
        <v>30274</v>
      </c>
      <c r="D362" s="921">
        <v>1.76</v>
      </c>
      <c r="E362" s="1600">
        <v>0</v>
      </c>
    </row>
    <row r="363" spans="3:5">
      <c r="C363" s="502">
        <v>30281</v>
      </c>
      <c r="D363" s="921">
        <v>1.67</v>
      </c>
      <c r="E363" s="1600">
        <v>0</v>
      </c>
    </row>
    <row r="364" spans="3:5">
      <c r="C364" s="502">
        <v>30288</v>
      </c>
      <c r="D364" s="921">
        <v>1.58</v>
      </c>
      <c r="E364" s="1600">
        <v>0</v>
      </c>
    </row>
    <row r="365" spans="3:5">
      <c r="C365" s="502">
        <v>30295</v>
      </c>
      <c r="D365" s="921">
        <v>1.49</v>
      </c>
      <c r="E365" s="1600">
        <v>0</v>
      </c>
    </row>
    <row r="366" spans="3:5">
      <c r="C366" s="502">
        <v>30302</v>
      </c>
      <c r="D366" s="921">
        <v>1.4</v>
      </c>
      <c r="E366" s="1600">
        <v>0</v>
      </c>
    </row>
    <row r="367" spans="3:5">
      <c r="C367" s="502">
        <v>30309</v>
      </c>
      <c r="D367" s="921">
        <v>1.32</v>
      </c>
      <c r="E367" s="1600">
        <v>0</v>
      </c>
    </row>
    <row r="368" spans="3:5">
      <c r="C368" s="502">
        <v>30316</v>
      </c>
      <c r="D368" s="921">
        <v>1.24</v>
      </c>
      <c r="E368" s="1600">
        <v>0</v>
      </c>
    </row>
    <row r="369" spans="2:5">
      <c r="B369" s="651">
        <v>1983</v>
      </c>
      <c r="C369" s="502">
        <v>30323</v>
      </c>
      <c r="D369" s="921">
        <v>1.1599999999999999</v>
      </c>
      <c r="E369" s="1600">
        <v>0</v>
      </c>
    </row>
    <row r="370" spans="2:5">
      <c r="C370" s="502">
        <v>30330</v>
      </c>
      <c r="D370" s="921">
        <v>1.0900000000000001</v>
      </c>
      <c r="E370" s="1600">
        <v>0</v>
      </c>
    </row>
    <row r="371" spans="2:5">
      <c r="C371" s="502">
        <v>30337</v>
      </c>
      <c r="D371" s="921">
        <v>1.03</v>
      </c>
      <c r="E371" s="1600">
        <v>0</v>
      </c>
    </row>
    <row r="372" spans="2:5">
      <c r="C372" s="502">
        <v>30344</v>
      </c>
      <c r="D372" s="921">
        <v>0.97</v>
      </c>
      <c r="E372" s="1600">
        <v>0</v>
      </c>
    </row>
    <row r="373" spans="2:5">
      <c r="C373" s="502">
        <v>30351</v>
      </c>
      <c r="D373" s="921">
        <v>0.91</v>
      </c>
      <c r="E373" s="1600">
        <v>0</v>
      </c>
    </row>
    <row r="374" spans="2:5">
      <c r="C374" s="502">
        <v>30358</v>
      </c>
      <c r="D374" s="921">
        <v>0.86</v>
      </c>
      <c r="E374" s="1600">
        <v>0</v>
      </c>
    </row>
    <row r="375" spans="2:5">
      <c r="C375" s="502">
        <v>30365</v>
      </c>
      <c r="D375" s="921">
        <v>0.8</v>
      </c>
      <c r="E375" s="1600">
        <v>0</v>
      </c>
    </row>
    <row r="376" spans="2:5">
      <c r="C376" s="502">
        <v>30372</v>
      </c>
      <c r="D376" s="921">
        <v>0.75</v>
      </c>
      <c r="E376" s="1600">
        <v>0</v>
      </c>
    </row>
    <row r="377" spans="2:5">
      <c r="C377" s="502">
        <v>30379</v>
      </c>
      <c r="D377" s="921">
        <v>0.7</v>
      </c>
      <c r="E377" s="1600">
        <v>0</v>
      </c>
    </row>
    <row r="378" spans="2:5">
      <c r="C378" s="502">
        <v>30386</v>
      </c>
      <c r="D378" s="921">
        <v>0.64</v>
      </c>
      <c r="E378" s="1600">
        <v>0</v>
      </c>
    </row>
    <row r="379" spans="2:5">
      <c r="C379" s="502">
        <v>30393</v>
      </c>
      <c r="D379" s="921">
        <v>0.59</v>
      </c>
      <c r="E379" s="1600">
        <v>0</v>
      </c>
    </row>
    <row r="380" spans="2:5">
      <c r="C380" s="502">
        <v>30400</v>
      </c>
      <c r="D380" s="921">
        <v>0.54</v>
      </c>
      <c r="E380" s="1600">
        <v>0</v>
      </c>
    </row>
    <row r="381" spans="2:5">
      <c r="C381" s="502">
        <v>30407</v>
      </c>
      <c r="D381" s="921">
        <v>0.48</v>
      </c>
      <c r="E381" s="1600">
        <v>0</v>
      </c>
    </row>
    <row r="382" spans="2:5">
      <c r="C382" s="502">
        <v>30414</v>
      </c>
      <c r="D382" s="921">
        <v>0.43</v>
      </c>
      <c r="E382" s="1600">
        <v>0</v>
      </c>
    </row>
    <row r="383" spans="2:5">
      <c r="C383" s="502">
        <v>30421</v>
      </c>
      <c r="D383" s="921">
        <v>0.38</v>
      </c>
      <c r="E383" s="1600">
        <v>0</v>
      </c>
    </row>
    <row r="384" spans="2:5">
      <c r="C384" s="502">
        <v>30428</v>
      </c>
      <c r="D384" s="921">
        <v>0.34</v>
      </c>
      <c r="E384" s="1600">
        <v>0</v>
      </c>
    </row>
    <row r="385" spans="3:5">
      <c r="C385" s="502">
        <v>30435</v>
      </c>
      <c r="D385" s="921">
        <v>0.3</v>
      </c>
      <c r="E385" s="1600">
        <v>0</v>
      </c>
    </row>
    <row r="386" spans="3:5">
      <c r="C386" s="502">
        <v>30442</v>
      </c>
      <c r="D386" s="921">
        <v>0.26</v>
      </c>
      <c r="E386" s="1600">
        <v>0</v>
      </c>
    </row>
    <row r="387" spans="3:5">
      <c r="C387" s="502">
        <v>30449</v>
      </c>
      <c r="D387" s="921">
        <v>0.23</v>
      </c>
      <c r="E387" s="1600">
        <v>0</v>
      </c>
    </row>
    <row r="388" spans="3:5">
      <c r="C388" s="502">
        <v>30456</v>
      </c>
      <c r="D388" s="921">
        <v>0.21</v>
      </c>
      <c r="E388" s="1600">
        <v>0</v>
      </c>
    </row>
    <row r="389" spans="3:5">
      <c r="C389" s="502">
        <v>30463</v>
      </c>
      <c r="D389" s="921">
        <v>0.19</v>
      </c>
      <c r="E389" s="1600">
        <v>0</v>
      </c>
    </row>
    <row r="390" spans="3:5">
      <c r="C390" s="502">
        <v>30470</v>
      </c>
      <c r="D390" s="921">
        <v>0.18</v>
      </c>
      <c r="E390" s="1600">
        <v>0</v>
      </c>
    </row>
    <row r="391" spans="3:5">
      <c r="C391" s="502">
        <v>30477</v>
      </c>
      <c r="D391" s="921">
        <v>0.18</v>
      </c>
      <c r="E391" s="1600">
        <v>0</v>
      </c>
    </row>
    <row r="392" spans="3:5">
      <c r="C392" s="502">
        <v>30484</v>
      </c>
      <c r="D392" s="921">
        <v>0.18</v>
      </c>
      <c r="E392" s="1600">
        <v>0</v>
      </c>
    </row>
    <row r="393" spans="3:5">
      <c r="C393" s="502">
        <v>30491</v>
      </c>
      <c r="D393" s="921">
        <v>0.19</v>
      </c>
      <c r="E393" s="1600">
        <v>0</v>
      </c>
    </row>
    <row r="394" spans="3:5">
      <c r="C394" s="502">
        <v>30498</v>
      </c>
      <c r="D394" s="921">
        <v>0.21</v>
      </c>
      <c r="E394" s="1600">
        <v>0</v>
      </c>
    </row>
    <row r="395" spans="3:5">
      <c r="C395" s="502">
        <v>30505</v>
      </c>
      <c r="D395" s="921">
        <v>0.23</v>
      </c>
      <c r="E395" s="1600">
        <v>0</v>
      </c>
    </row>
    <row r="396" spans="3:5">
      <c r="C396" s="502">
        <v>30512</v>
      </c>
      <c r="D396" s="921">
        <v>0.26</v>
      </c>
      <c r="E396" s="1600">
        <v>0</v>
      </c>
    </row>
    <row r="397" spans="3:5">
      <c r="C397" s="502">
        <v>30519</v>
      </c>
      <c r="D397" s="921">
        <v>0.3</v>
      </c>
      <c r="E397" s="1600">
        <v>0</v>
      </c>
    </row>
    <row r="398" spans="3:5">
      <c r="C398" s="502">
        <v>30526</v>
      </c>
      <c r="D398" s="921">
        <v>0.34</v>
      </c>
      <c r="E398" s="1600">
        <v>0</v>
      </c>
    </row>
    <row r="399" spans="3:5">
      <c r="C399" s="502">
        <v>30533</v>
      </c>
      <c r="D399" s="921">
        <v>0.39</v>
      </c>
      <c r="E399" s="1600">
        <v>0</v>
      </c>
    </row>
    <row r="400" spans="3:5">
      <c r="C400" s="502">
        <v>30540</v>
      </c>
      <c r="D400" s="921">
        <v>0.43</v>
      </c>
      <c r="E400" s="1600">
        <v>0</v>
      </c>
    </row>
    <row r="401" spans="3:5">
      <c r="C401" s="502">
        <v>30547</v>
      </c>
      <c r="D401" s="921">
        <v>0.47</v>
      </c>
      <c r="E401" s="1600">
        <v>0</v>
      </c>
    </row>
    <row r="402" spans="3:5">
      <c r="C402" s="502">
        <v>30554</v>
      </c>
      <c r="D402" s="921">
        <v>0.52</v>
      </c>
      <c r="E402" s="1600">
        <v>0</v>
      </c>
    </row>
    <row r="403" spans="3:5">
      <c r="C403" s="502">
        <v>30561</v>
      </c>
      <c r="D403" s="921">
        <v>0.55000000000000004</v>
      </c>
      <c r="E403" s="1600">
        <v>0</v>
      </c>
    </row>
    <row r="404" spans="3:5">
      <c r="C404" s="502">
        <v>30568</v>
      </c>
      <c r="D404" s="921">
        <v>0.59</v>
      </c>
      <c r="E404" s="1600">
        <v>0</v>
      </c>
    </row>
    <row r="405" spans="3:5">
      <c r="C405" s="502">
        <v>30575</v>
      </c>
      <c r="D405" s="921">
        <v>0.62</v>
      </c>
      <c r="E405" s="1600">
        <v>0</v>
      </c>
    </row>
    <row r="406" spans="3:5">
      <c r="C406" s="502">
        <v>30582</v>
      </c>
      <c r="D406" s="921">
        <v>0.65</v>
      </c>
      <c r="E406" s="1600">
        <v>0</v>
      </c>
    </row>
    <row r="407" spans="3:5">
      <c r="C407" s="502">
        <v>30589</v>
      </c>
      <c r="D407" s="921">
        <v>0.67</v>
      </c>
      <c r="E407" s="1600">
        <v>0</v>
      </c>
    </row>
    <row r="408" spans="3:5">
      <c r="C408" s="502">
        <v>30596</v>
      </c>
      <c r="D408" s="921">
        <v>0.69</v>
      </c>
      <c r="E408" s="1600">
        <v>0</v>
      </c>
    </row>
    <row r="409" spans="3:5">
      <c r="C409" s="502">
        <v>30603</v>
      </c>
      <c r="D409" s="921">
        <v>0.7</v>
      </c>
      <c r="E409" s="1600">
        <v>0</v>
      </c>
    </row>
    <row r="410" spans="3:5">
      <c r="C410" s="502">
        <v>30610</v>
      </c>
      <c r="D410" s="921">
        <v>0.71</v>
      </c>
      <c r="E410" s="1600">
        <v>0</v>
      </c>
    </row>
    <row r="411" spans="3:5">
      <c r="C411" s="502">
        <v>30617</v>
      </c>
      <c r="D411" s="921">
        <v>0.71</v>
      </c>
      <c r="E411" s="1600">
        <v>0</v>
      </c>
    </row>
    <row r="412" spans="3:5">
      <c r="C412" s="502">
        <v>30624</v>
      </c>
      <c r="D412" s="921">
        <v>0.7</v>
      </c>
      <c r="E412" s="1600">
        <v>0</v>
      </c>
    </row>
    <row r="413" spans="3:5">
      <c r="C413" s="502">
        <v>30631</v>
      </c>
      <c r="D413" s="921">
        <v>0.69</v>
      </c>
      <c r="E413" s="1600">
        <v>0</v>
      </c>
    </row>
    <row r="414" spans="3:5">
      <c r="C414" s="502">
        <v>30638</v>
      </c>
      <c r="D414" s="921">
        <v>0.68</v>
      </c>
      <c r="E414" s="1600">
        <v>0</v>
      </c>
    </row>
    <row r="415" spans="3:5">
      <c r="C415" s="502">
        <v>30645</v>
      </c>
      <c r="D415" s="921">
        <v>0.66</v>
      </c>
      <c r="E415" s="1600">
        <v>0</v>
      </c>
    </row>
    <row r="416" spans="3:5">
      <c r="C416" s="502">
        <v>30652</v>
      </c>
      <c r="D416" s="921">
        <v>0.64</v>
      </c>
      <c r="E416" s="1600">
        <v>0</v>
      </c>
    </row>
    <row r="417" spans="2:5">
      <c r="C417" s="502">
        <v>30659</v>
      </c>
      <c r="D417" s="921">
        <v>0.61</v>
      </c>
      <c r="E417" s="1600">
        <v>0</v>
      </c>
    </row>
    <row r="418" spans="2:5">
      <c r="C418" s="502">
        <v>30666</v>
      </c>
      <c r="D418" s="921">
        <v>0.59</v>
      </c>
      <c r="E418" s="1600">
        <v>0</v>
      </c>
    </row>
    <row r="419" spans="2:5">
      <c r="C419" s="502">
        <v>30673</v>
      </c>
      <c r="D419" s="921">
        <v>0.56000000000000005</v>
      </c>
      <c r="E419" s="1600">
        <v>0</v>
      </c>
    </row>
    <row r="420" spans="2:5">
      <c r="C420" s="502">
        <v>30680</v>
      </c>
      <c r="D420" s="921">
        <v>0.52</v>
      </c>
      <c r="E420" s="1600">
        <v>0</v>
      </c>
    </row>
    <row r="421" spans="2:5">
      <c r="B421" s="651">
        <v>1984</v>
      </c>
      <c r="C421" s="502">
        <v>30687</v>
      </c>
      <c r="D421" s="921">
        <v>0.49</v>
      </c>
      <c r="E421" s="1600">
        <v>0</v>
      </c>
    </row>
    <row r="422" spans="2:5">
      <c r="C422" s="502">
        <v>30694</v>
      </c>
      <c r="D422" s="921">
        <v>0.46</v>
      </c>
      <c r="E422" s="1600">
        <v>0</v>
      </c>
    </row>
    <row r="423" spans="2:5">
      <c r="C423" s="502">
        <v>30701</v>
      </c>
      <c r="D423" s="921">
        <v>0.42</v>
      </c>
      <c r="E423" s="1600">
        <v>0</v>
      </c>
    </row>
    <row r="424" spans="2:5">
      <c r="C424" s="502">
        <v>30708</v>
      </c>
      <c r="D424" s="921">
        <v>0.39</v>
      </c>
      <c r="E424" s="1600">
        <v>0</v>
      </c>
    </row>
    <row r="425" spans="2:5">
      <c r="C425" s="502">
        <v>30715</v>
      </c>
      <c r="D425" s="921">
        <v>0.35</v>
      </c>
      <c r="E425" s="1600">
        <v>0</v>
      </c>
    </row>
    <row r="426" spans="2:5">
      <c r="C426" s="502">
        <v>30722</v>
      </c>
      <c r="D426" s="921">
        <v>0.32</v>
      </c>
      <c r="E426" s="1600">
        <v>0</v>
      </c>
    </row>
    <row r="427" spans="2:5">
      <c r="C427" s="502">
        <v>30729</v>
      </c>
      <c r="D427" s="921">
        <v>0.28999999999999998</v>
      </c>
      <c r="E427" s="1600">
        <v>0</v>
      </c>
    </row>
    <row r="428" spans="2:5">
      <c r="C428" s="502">
        <v>30736</v>
      </c>
      <c r="D428" s="921">
        <v>0.26</v>
      </c>
      <c r="E428" s="1600">
        <v>0</v>
      </c>
    </row>
    <row r="429" spans="2:5">
      <c r="C429" s="502">
        <v>30743</v>
      </c>
      <c r="D429" s="921">
        <v>0.23</v>
      </c>
      <c r="E429" s="1600">
        <v>0</v>
      </c>
    </row>
    <row r="430" spans="2:5">
      <c r="C430" s="502">
        <v>30750</v>
      </c>
      <c r="D430" s="921">
        <v>0.21</v>
      </c>
      <c r="E430" s="1600">
        <v>0</v>
      </c>
    </row>
    <row r="431" spans="2:5">
      <c r="C431" s="502">
        <v>30757</v>
      </c>
      <c r="D431" s="921">
        <v>0.2</v>
      </c>
      <c r="E431" s="1600">
        <v>0</v>
      </c>
    </row>
    <row r="432" spans="2:5">
      <c r="C432" s="502">
        <v>30764</v>
      </c>
      <c r="D432" s="921">
        <v>0.19</v>
      </c>
      <c r="E432" s="1600">
        <v>0</v>
      </c>
    </row>
    <row r="433" spans="3:5">
      <c r="C433" s="502">
        <v>30771</v>
      </c>
      <c r="D433" s="921">
        <v>0.19</v>
      </c>
      <c r="E433" s="1600">
        <v>0</v>
      </c>
    </row>
    <row r="434" spans="3:5">
      <c r="C434" s="502">
        <v>30778</v>
      </c>
      <c r="D434" s="921">
        <v>0.2</v>
      </c>
      <c r="E434" s="1600">
        <v>0</v>
      </c>
    </row>
    <row r="435" spans="3:5">
      <c r="C435" s="502">
        <v>30785</v>
      </c>
      <c r="D435" s="921">
        <v>0.21</v>
      </c>
      <c r="E435" s="1600">
        <v>0</v>
      </c>
    </row>
    <row r="436" spans="3:5">
      <c r="C436" s="502">
        <v>30792</v>
      </c>
      <c r="D436" s="921">
        <v>0.23</v>
      </c>
      <c r="E436" s="1600">
        <v>0</v>
      </c>
    </row>
    <row r="437" spans="3:5">
      <c r="C437" s="502">
        <v>30799</v>
      </c>
      <c r="D437" s="921">
        <v>0.26</v>
      </c>
      <c r="E437" s="1600">
        <v>0</v>
      </c>
    </row>
    <row r="438" spans="3:5">
      <c r="C438" s="502">
        <v>30806</v>
      </c>
      <c r="D438" s="921">
        <v>0.28999999999999998</v>
      </c>
      <c r="E438" s="1600">
        <v>0</v>
      </c>
    </row>
    <row r="439" spans="3:5">
      <c r="C439" s="502">
        <v>30813</v>
      </c>
      <c r="D439" s="921">
        <v>0.33</v>
      </c>
      <c r="E439" s="1600">
        <v>0</v>
      </c>
    </row>
    <row r="440" spans="3:5">
      <c r="C440" s="502">
        <v>30820</v>
      </c>
      <c r="D440" s="921">
        <v>0.37</v>
      </c>
      <c r="E440" s="1600">
        <v>0</v>
      </c>
    </row>
    <row r="441" spans="3:5">
      <c r="C441" s="502">
        <v>30827</v>
      </c>
      <c r="D441" s="921">
        <v>0.42</v>
      </c>
      <c r="E441" s="1600">
        <v>0</v>
      </c>
    </row>
    <row r="442" spans="3:5">
      <c r="C442" s="502">
        <v>30834</v>
      </c>
      <c r="D442" s="921">
        <v>0.46</v>
      </c>
      <c r="E442" s="1600">
        <v>0</v>
      </c>
    </row>
    <row r="443" spans="3:5">
      <c r="C443" s="502">
        <v>30841</v>
      </c>
      <c r="D443" s="921">
        <v>0.52</v>
      </c>
      <c r="E443" s="1600">
        <v>0</v>
      </c>
    </row>
    <row r="444" spans="3:5">
      <c r="C444" s="502">
        <v>30848</v>
      </c>
      <c r="D444" s="921">
        <v>0.56999999999999995</v>
      </c>
      <c r="E444" s="1600">
        <v>0</v>
      </c>
    </row>
    <row r="445" spans="3:5">
      <c r="C445" s="502">
        <v>30855</v>
      </c>
      <c r="D445" s="921">
        <v>0.62</v>
      </c>
      <c r="E445" s="1600">
        <v>0</v>
      </c>
    </row>
    <row r="446" spans="3:5">
      <c r="C446" s="502">
        <v>30862</v>
      </c>
      <c r="D446" s="921">
        <v>0.68</v>
      </c>
      <c r="E446" s="1600">
        <v>0</v>
      </c>
    </row>
    <row r="447" spans="3:5">
      <c r="C447" s="502">
        <v>30869</v>
      </c>
      <c r="D447" s="921">
        <v>0.74</v>
      </c>
      <c r="E447" s="1600">
        <v>0</v>
      </c>
    </row>
    <row r="448" spans="3:5">
      <c r="C448" s="502">
        <v>30876</v>
      </c>
      <c r="D448" s="921">
        <v>0.79</v>
      </c>
      <c r="E448" s="1600">
        <v>0</v>
      </c>
    </row>
    <row r="449" spans="3:5">
      <c r="C449" s="502">
        <v>30883</v>
      </c>
      <c r="D449" s="921">
        <v>0.84</v>
      </c>
      <c r="E449" s="1600">
        <v>0</v>
      </c>
    </row>
    <row r="450" spans="3:5">
      <c r="C450" s="502">
        <v>30890</v>
      </c>
      <c r="D450" s="921">
        <v>0.88</v>
      </c>
      <c r="E450" s="1600">
        <v>0</v>
      </c>
    </row>
    <row r="451" spans="3:5">
      <c r="C451" s="502">
        <v>30897</v>
      </c>
      <c r="D451" s="921">
        <v>0.92</v>
      </c>
      <c r="E451" s="1600">
        <v>0</v>
      </c>
    </row>
    <row r="452" spans="3:5">
      <c r="C452" s="502">
        <v>30904</v>
      </c>
      <c r="D452" s="921">
        <v>0.94</v>
      </c>
      <c r="E452" s="1600">
        <v>0</v>
      </c>
    </row>
    <row r="453" spans="3:5">
      <c r="C453" s="502">
        <v>30911</v>
      </c>
      <c r="D453" s="921">
        <v>0.96</v>
      </c>
      <c r="E453" s="1600">
        <v>0</v>
      </c>
    </row>
    <row r="454" spans="3:5">
      <c r="C454" s="502">
        <v>30918</v>
      </c>
      <c r="D454" s="921">
        <v>0.97</v>
      </c>
      <c r="E454" s="1600">
        <v>0</v>
      </c>
    </row>
    <row r="455" spans="3:5">
      <c r="C455" s="502">
        <v>30925</v>
      </c>
      <c r="D455" s="921">
        <v>0.97</v>
      </c>
      <c r="E455" s="1600">
        <v>0</v>
      </c>
    </row>
    <row r="456" spans="3:5">
      <c r="C456" s="502">
        <v>30932</v>
      </c>
      <c r="D456" s="921">
        <v>0.96</v>
      </c>
      <c r="E456" s="1600">
        <v>0</v>
      </c>
    </row>
    <row r="457" spans="3:5">
      <c r="C457" s="502">
        <v>30939</v>
      </c>
      <c r="D457" s="921">
        <v>0.94</v>
      </c>
      <c r="E457" s="1600">
        <v>0</v>
      </c>
    </row>
    <row r="458" spans="3:5">
      <c r="C458" s="502">
        <v>30946</v>
      </c>
      <c r="D458" s="921">
        <v>0.92</v>
      </c>
      <c r="E458" s="1600">
        <v>0</v>
      </c>
    </row>
    <row r="459" spans="3:5">
      <c r="C459" s="502">
        <v>30953</v>
      </c>
      <c r="D459" s="921">
        <v>0.89</v>
      </c>
      <c r="E459" s="1600">
        <v>0</v>
      </c>
    </row>
    <row r="460" spans="3:5">
      <c r="C460" s="502">
        <v>30960</v>
      </c>
      <c r="D460" s="921">
        <v>0.86</v>
      </c>
      <c r="E460" s="1600">
        <v>0</v>
      </c>
    </row>
    <row r="461" spans="3:5">
      <c r="C461" s="502">
        <v>30967</v>
      </c>
      <c r="D461" s="921">
        <v>0.82</v>
      </c>
      <c r="E461" s="1600">
        <v>0</v>
      </c>
    </row>
    <row r="462" spans="3:5">
      <c r="C462" s="502">
        <v>30974</v>
      </c>
      <c r="D462" s="921">
        <v>0.79</v>
      </c>
      <c r="E462" s="1600">
        <v>0</v>
      </c>
    </row>
    <row r="463" spans="3:5">
      <c r="C463" s="502">
        <v>30981</v>
      </c>
      <c r="D463" s="921">
        <v>0.75</v>
      </c>
      <c r="E463" s="1600">
        <v>0</v>
      </c>
    </row>
    <row r="464" spans="3:5">
      <c r="C464" s="502">
        <v>30988</v>
      </c>
      <c r="D464" s="921">
        <v>0.7</v>
      </c>
      <c r="E464" s="1600">
        <v>0</v>
      </c>
    </row>
    <row r="465" spans="2:5">
      <c r="C465" s="502">
        <v>30995</v>
      </c>
      <c r="D465" s="921">
        <v>0.66</v>
      </c>
      <c r="E465" s="1600">
        <v>0</v>
      </c>
    </row>
    <row r="466" spans="2:5">
      <c r="C466" s="502">
        <v>31002</v>
      </c>
      <c r="D466" s="921">
        <v>0.62</v>
      </c>
      <c r="E466" s="1600">
        <v>0</v>
      </c>
    </row>
    <row r="467" spans="2:5">
      <c r="C467" s="502">
        <v>31009</v>
      </c>
      <c r="D467" s="921">
        <v>0.56999999999999995</v>
      </c>
      <c r="E467" s="1600">
        <v>0</v>
      </c>
    </row>
    <row r="468" spans="2:5">
      <c r="C468" s="502">
        <v>31016</v>
      </c>
      <c r="D468" s="921">
        <v>0.52</v>
      </c>
      <c r="E468" s="1600">
        <v>0</v>
      </c>
    </row>
    <row r="469" spans="2:5">
      <c r="C469" s="502">
        <v>31023</v>
      </c>
      <c r="D469" s="921">
        <v>0.47</v>
      </c>
      <c r="E469" s="1600">
        <v>0</v>
      </c>
    </row>
    <row r="470" spans="2:5">
      <c r="C470" s="502">
        <v>31030</v>
      </c>
      <c r="D470" s="921">
        <v>0.42</v>
      </c>
      <c r="E470" s="1600">
        <v>0</v>
      </c>
    </row>
    <row r="471" spans="2:5">
      <c r="C471" s="502">
        <v>31037</v>
      </c>
      <c r="D471" s="921">
        <v>0.37</v>
      </c>
      <c r="E471" s="1600">
        <v>0</v>
      </c>
    </row>
    <row r="472" spans="2:5">
      <c r="C472" s="502">
        <v>31044</v>
      </c>
      <c r="D472" s="921">
        <v>0.33</v>
      </c>
      <c r="E472" s="1600">
        <v>0</v>
      </c>
    </row>
    <row r="473" spans="2:5">
      <c r="B473" s="651">
        <v>1985</v>
      </c>
      <c r="C473" s="502">
        <v>31051</v>
      </c>
      <c r="D473" s="921">
        <v>0.28999999999999998</v>
      </c>
      <c r="E473" s="1600">
        <v>0</v>
      </c>
    </row>
    <row r="474" spans="2:5">
      <c r="C474" s="502">
        <v>31058</v>
      </c>
      <c r="D474" s="921">
        <v>0.25</v>
      </c>
      <c r="E474" s="1600">
        <v>0</v>
      </c>
    </row>
    <row r="475" spans="2:5">
      <c r="C475" s="502">
        <v>31065</v>
      </c>
      <c r="D475" s="921">
        <v>0.23</v>
      </c>
      <c r="E475" s="1600">
        <v>0</v>
      </c>
    </row>
    <row r="476" spans="2:5">
      <c r="C476" s="502">
        <v>31072</v>
      </c>
      <c r="D476" s="921">
        <v>0.21</v>
      </c>
      <c r="E476" s="1600">
        <v>0</v>
      </c>
    </row>
    <row r="477" spans="2:5">
      <c r="C477" s="502">
        <v>31079</v>
      </c>
      <c r="D477" s="921">
        <v>0.19</v>
      </c>
      <c r="E477" s="1600">
        <v>0</v>
      </c>
    </row>
    <row r="478" spans="2:5">
      <c r="C478" s="502">
        <v>31086</v>
      </c>
      <c r="D478" s="921">
        <v>0.19</v>
      </c>
      <c r="E478" s="1600">
        <v>0</v>
      </c>
    </row>
    <row r="479" spans="2:5">
      <c r="C479" s="502">
        <v>31093</v>
      </c>
      <c r="D479" s="921">
        <v>0.19</v>
      </c>
      <c r="E479" s="1600">
        <v>0</v>
      </c>
    </row>
    <row r="480" spans="2:5">
      <c r="C480" s="502">
        <v>31100</v>
      </c>
      <c r="D480" s="921">
        <v>0.19</v>
      </c>
      <c r="E480" s="1600">
        <v>0</v>
      </c>
    </row>
    <row r="481" spans="3:5">
      <c r="C481" s="502">
        <v>31107</v>
      </c>
      <c r="D481" s="921">
        <v>0.2</v>
      </c>
      <c r="E481" s="1600">
        <v>0</v>
      </c>
    </row>
    <row r="482" spans="3:5">
      <c r="C482" s="502">
        <v>31114</v>
      </c>
      <c r="D482" s="921">
        <v>0.21</v>
      </c>
      <c r="E482" s="1600">
        <v>0</v>
      </c>
    </row>
    <row r="483" spans="3:5">
      <c r="C483" s="502">
        <v>31121</v>
      </c>
      <c r="D483" s="921">
        <v>0.23</v>
      </c>
      <c r="E483" s="1600">
        <v>0</v>
      </c>
    </row>
    <row r="484" spans="3:5">
      <c r="C484" s="502">
        <v>31128</v>
      </c>
      <c r="D484" s="921">
        <v>0.24</v>
      </c>
      <c r="E484" s="1600">
        <v>0</v>
      </c>
    </row>
    <row r="485" spans="3:5">
      <c r="C485" s="502">
        <v>31135</v>
      </c>
      <c r="D485" s="921">
        <v>0.26</v>
      </c>
      <c r="E485" s="1600">
        <v>0</v>
      </c>
    </row>
    <row r="486" spans="3:5">
      <c r="C486" s="502">
        <v>31142</v>
      </c>
      <c r="D486" s="921">
        <v>0.27</v>
      </c>
      <c r="E486" s="1600">
        <v>0</v>
      </c>
    </row>
    <row r="487" spans="3:5">
      <c r="C487" s="502">
        <v>31149</v>
      </c>
      <c r="D487" s="921">
        <v>0.28999999999999998</v>
      </c>
      <c r="E487" s="1600">
        <v>0</v>
      </c>
    </row>
    <row r="488" spans="3:5">
      <c r="C488" s="502">
        <v>31156</v>
      </c>
      <c r="D488" s="921">
        <v>0.28999999999999998</v>
      </c>
      <c r="E488" s="1600">
        <v>0</v>
      </c>
    </row>
    <row r="489" spans="3:5">
      <c r="C489" s="502">
        <v>31163</v>
      </c>
      <c r="D489" s="921">
        <v>0.3</v>
      </c>
      <c r="E489" s="1600">
        <v>0</v>
      </c>
    </row>
    <row r="490" spans="3:5">
      <c r="C490" s="502">
        <v>31170</v>
      </c>
      <c r="D490" s="921">
        <v>0.28999999999999998</v>
      </c>
      <c r="E490" s="1600">
        <v>0</v>
      </c>
    </row>
    <row r="491" spans="3:5">
      <c r="C491" s="502">
        <v>31177</v>
      </c>
      <c r="D491" s="921">
        <v>0.28000000000000003</v>
      </c>
      <c r="E491" s="1600">
        <v>0</v>
      </c>
    </row>
    <row r="492" spans="3:5">
      <c r="C492" s="502">
        <v>31184</v>
      </c>
      <c r="D492" s="921">
        <v>0.26</v>
      </c>
      <c r="E492" s="1600">
        <v>0</v>
      </c>
    </row>
    <row r="493" spans="3:5">
      <c r="C493" s="502">
        <v>31191</v>
      </c>
      <c r="D493" s="921">
        <v>0.23</v>
      </c>
      <c r="E493" s="1600">
        <v>0</v>
      </c>
    </row>
    <row r="494" spans="3:5">
      <c r="C494" s="502">
        <v>31198</v>
      </c>
      <c r="D494" s="921">
        <v>0.19</v>
      </c>
      <c r="E494" s="1600">
        <v>0</v>
      </c>
    </row>
    <row r="495" spans="3:5">
      <c r="C495" s="502">
        <v>31205</v>
      </c>
      <c r="D495" s="921">
        <v>0.15</v>
      </c>
      <c r="E495" s="1600">
        <v>0</v>
      </c>
    </row>
    <row r="496" spans="3:5">
      <c r="C496" s="502">
        <v>31212</v>
      </c>
      <c r="D496" s="921">
        <v>0.09</v>
      </c>
      <c r="E496" s="1600">
        <v>0</v>
      </c>
    </row>
    <row r="497" spans="3:5">
      <c r="C497" s="502">
        <v>31219</v>
      </c>
      <c r="D497" s="921">
        <v>0.04</v>
      </c>
      <c r="E497" s="1600">
        <v>0</v>
      </c>
    </row>
    <row r="498" spans="3:5">
      <c r="C498" s="502">
        <v>31226</v>
      </c>
      <c r="D498" s="921">
        <v>-0.02</v>
      </c>
      <c r="E498" s="1600">
        <v>0</v>
      </c>
    </row>
    <row r="499" spans="3:5">
      <c r="C499" s="502">
        <v>31233</v>
      </c>
      <c r="D499" s="921">
        <v>-0.08</v>
      </c>
      <c r="E499" s="1600">
        <v>0</v>
      </c>
    </row>
    <row r="500" spans="3:5">
      <c r="C500" s="502">
        <v>31240</v>
      </c>
      <c r="D500" s="921">
        <v>-0.13</v>
      </c>
      <c r="E500" s="1600">
        <v>0</v>
      </c>
    </row>
    <row r="501" spans="3:5">
      <c r="C501" s="502">
        <v>31247</v>
      </c>
      <c r="D501" s="921">
        <v>-0.19</v>
      </c>
      <c r="E501" s="1600">
        <v>0</v>
      </c>
    </row>
    <row r="502" spans="3:5">
      <c r="C502" s="502">
        <v>31254</v>
      </c>
      <c r="D502" s="921">
        <v>-0.23</v>
      </c>
      <c r="E502" s="1600">
        <v>0</v>
      </c>
    </row>
    <row r="503" spans="3:5">
      <c r="C503" s="502">
        <v>31261</v>
      </c>
      <c r="D503" s="921">
        <v>-0.28000000000000003</v>
      </c>
      <c r="E503" s="1600">
        <v>0</v>
      </c>
    </row>
    <row r="504" spans="3:5">
      <c r="C504" s="502">
        <v>31268</v>
      </c>
      <c r="D504" s="921">
        <v>-0.31</v>
      </c>
      <c r="E504" s="1600">
        <v>0</v>
      </c>
    </row>
    <row r="505" spans="3:5">
      <c r="C505" s="502">
        <v>31275</v>
      </c>
      <c r="D505" s="921">
        <v>-0.35</v>
      </c>
      <c r="E505" s="1600">
        <v>0</v>
      </c>
    </row>
    <row r="506" spans="3:5">
      <c r="C506" s="502">
        <v>31282</v>
      </c>
      <c r="D506" s="921">
        <v>-0.37</v>
      </c>
      <c r="E506" s="1600">
        <v>0</v>
      </c>
    </row>
    <row r="507" spans="3:5">
      <c r="C507" s="502">
        <v>31289</v>
      </c>
      <c r="D507" s="921">
        <v>-0.4</v>
      </c>
      <c r="E507" s="1600">
        <v>0</v>
      </c>
    </row>
    <row r="508" spans="3:5">
      <c r="C508" s="502">
        <v>31296</v>
      </c>
      <c r="D508" s="921">
        <v>-0.42</v>
      </c>
      <c r="E508" s="1600">
        <v>0</v>
      </c>
    </row>
    <row r="509" spans="3:5">
      <c r="C509" s="502">
        <v>31303</v>
      </c>
      <c r="D509" s="921">
        <v>-0.43</v>
      </c>
      <c r="E509" s="1600">
        <v>0</v>
      </c>
    </row>
    <row r="510" spans="3:5">
      <c r="C510" s="502">
        <v>31310</v>
      </c>
      <c r="D510" s="921">
        <v>-0.44</v>
      </c>
      <c r="E510" s="1600">
        <v>0</v>
      </c>
    </row>
    <row r="511" spans="3:5">
      <c r="C511" s="502">
        <v>31317</v>
      </c>
      <c r="D511" s="921">
        <v>-0.45</v>
      </c>
      <c r="E511" s="1600">
        <v>0</v>
      </c>
    </row>
    <row r="512" spans="3:5">
      <c r="C512" s="502">
        <v>31324</v>
      </c>
      <c r="D512" s="921">
        <v>-0.45</v>
      </c>
      <c r="E512" s="1600">
        <v>0</v>
      </c>
    </row>
    <row r="513" spans="2:5">
      <c r="C513" s="502">
        <v>31331</v>
      </c>
      <c r="D513" s="921">
        <v>-0.45</v>
      </c>
      <c r="E513" s="1600">
        <v>0</v>
      </c>
    </row>
    <row r="514" spans="2:5">
      <c r="C514" s="502">
        <v>31338</v>
      </c>
      <c r="D514" s="921">
        <v>-0.44</v>
      </c>
      <c r="E514" s="1600">
        <v>0</v>
      </c>
    </row>
    <row r="515" spans="2:5">
      <c r="C515" s="502">
        <v>31345</v>
      </c>
      <c r="D515" s="921">
        <v>-0.43</v>
      </c>
      <c r="E515" s="1600">
        <v>0</v>
      </c>
    </row>
    <row r="516" spans="2:5">
      <c r="C516" s="502">
        <v>31352</v>
      </c>
      <c r="D516" s="921">
        <v>-0.42</v>
      </c>
      <c r="E516" s="1600">
        <v>0</v>
      </c>
    </row>
    <row r="517" spans="2:5">
      <c r="C517" s="502">
        <v>31359</v>
      </c>
      <c r="D517" s="921">
        <v>-0.41</v>
      </c>
      <c r="E517" s="1600">
        <v>0</v>
      </c>
    </row>
    <row r="518" spans="2:5">
      <c r="C518" s="502">
        <v>31366</v>
      </c>
      <c r="D518" s="921">
        <v>-0.4</v>
      </c>
      <c r="E518" s="1600">
        <v>0</v>
      </c>
    </row>
    <row r="519" spans="2:5">
      <c r="C519" s="502">
        <v>31373</v>
      </c>
      <c r="D519" s="921">
        <v>-0.39</v>
      </c>
      <c r="E519" s="1600">
        <v>0</v>
      </c>
    </row>
    <row r="520" spans="2:5">
      <c r="C520" s="502">
        <v>31380</v>
      </c>
      <c r="D520" s="921">
        <v>-0.39</v>
      </c>
      <c r="E520" s="1600">
        <v>0</v>
      </c>
    </row>
    <row r="521" spans="2:5">
      <c r="C521" s="502">
        <v>31387</v>
      </c>
      <c r="D521" s="921">
        <v>-0.39</v>
      </c>
      <c r="E521" s="1600">
        <v>0</v>
      </c>
    </row>
    <row r="522" spans="2:5">
      <c r="C522" s="502">
        <v>31394</v>
      </c>
      <c r="D522" s="921">
        <v>-0.38</v>
      </c>
      <c r="E522" s="1600">
        <v>0</v>
      </c>
    </row>
    <row r="523" spans="2:5">
      <c r="C523" s="502">
        <v>31401</v>
      </c>
      <c r="D523" s="921">
        <v>-0.38</v>
      </c>
      <c r="E523" s="1600">
        <v>0</v>
      </c>
    </row>
    <row r="524" spans="2:5">
      <c r="C524" s="502">
        <v>31408</v>
      </c>
      <c r="D524" s="921">
        <v>-0.38</v>
      </c>
      <c r="E524" s="1600">
        <v>0</v>
      </c>
    </row>
    <row r="525" spans="2:5">
      <c r="B525" s="651">
        <v>1986</v>
      </c>
      <c r="C525" s="502">
        <v>31415</v>
      </c>
      <c r="D525" s="921">
        <v>-0.38</v>
      </c>
      <c r="E525" s="1600">
        <v>0</v>
      </c>
    </row>
    <row r="526" spans="2:5">
      <c r="C526" s="502">
        <v>31422</v>
      </c>
      <c r="D526" s="921">
        <v>-0.38</v>
      </c>
      <c r="E526" s="1600">
        <v>0</v>
      </c>
    </row>
    <row r="527" spans="2:5">
      <c r="C527" s="502">
        <v>31429</v>
      </c>
      <c r="D527" s="921">
        <v>-0.37</v>
      </c>
      <c r="E527" s="1600">
        <v>0</v>
      </c>
    </row>
    <row r="528" spans="2:5">
      <c r="C528" s="502">
        <v>31436</v>
      </c>
      <c r="D528" s="921">
        <v>-0.36</v>
      </c>
      <c r="E528" s="1600">
        <v>0</v>
      </c>
    </row>
    <row r="529" spans="3:5">
      <c r="C529" s="502">
        <v>31443</v>
      </c>
      <c r="D529" s="921">
        <v>-0.35</v>
      </c>
      <c r="E529" s="1600">
        <v>0</v>
      </c>
    </row>
    <row r="530" spans="3:5">
      <c r="C530" s="502">
        <v>31450</v>
      </c>
      <c r="D530" s="921">
        <v>-0.34</v>
      </c>
      <c r="E530" s="1600">
        <v>0</v>
      </c>
    </row>
    <row r="531" spans="3:5">
      <c r="C531" s="502">
        <v>31457</v>
      </c>
      <c r="D531" s="921">
        <v>-0.32</v>
      </c>
      <c r="E531" s="1600">
        <v>0</v>
      </c>
    </row>
    <row r="532" spans="3:5">
      <c r="C532" s="502">
        <v>31464</v>
      </c>
      <c r="D532" s="921">
        <v>-0.31</v>
      </c>
      <c r="E532" s="1600">
        <v>0</v>
      </c>
    </row>
    <row r="533" spans="3:5">
      <c r="C533" s="502">
        <v>31471</v>
      </c>
      <c r="D533" s="921">
        <v>-0.28999999999999998</v>
      </c>
      <c r="E533" s="1600">
        <v>0</v>
      </c>
    </row>
    <row r="534" spans="3:5">
      <c r="C534" s="502">
        <v>31478</v>
      </c>
      <c r="D534" s="921">
        <v>-0.28000000000000003</v>
      </c>
      <c r="E534" s="1600">
        <v>0</v>
      </c>
    </row>
    <row r="535" spans="3:5">
      <c r="C535" s="502">
        <v>31485</v>
      </c>
      <c r="D535" s="921">
        <v>-0.28000000000000003</v>
      </c>
      <c r="E535" s="1600">
        <v>0</v>
      </c>
    </row>
    <row r="536" spans="3:5">
      <c r="C536" s="502">
        <v>31492</v>
      </c>
      <c r="D536" s="921">
        <v>-0.27</v>
      </c>
      <c r="E536" s="1600">
        <v>0</v>
      </c>
    </row>
    <row r="537" spans="3:5">
      <c r="C537" s="502">
        <v>31499</v>
      </c>
      <c r="D537" s="921">
        <v>-0.28000000000000003</v>
      </c>
      <c r="E537" s="1600">
        <v>0</v>
      </c>
    </row>
    <row r="538" spans="3:5">
      <c r="C538" s="502">
        <v>31506</v>
      </c>
      <c r="D538" s="921">
        <v>-0.28999999999999998</v>
      </c>
      <c r="E538" s="1600">
        <v>0</v>
      </c>
    </row>
    <row r="539" spans="3:5">
      <c r="C539" s="502">
        <v>31513</v>
      </c>
      <c r="D539" s="921">
        <v>-0.3</v>
      </c>
      <c r="E539" s="1600">
        <v>0</v>
      </c>
    </row>
    <row r="540" spans="3:5">
      <c r="C540" s="502">
        <v>31520</v>
      </c>
      <c r="D540" s="921">
        <v>-0.31</v>
      </c>
      <c r="E540" s="1600">
        <v>0</v>
      </c>
    </row>
    <row r="541" spans="3:5">
      <c r="C541" s="502">
        <v>31527</v>
      </c>
      <c r="D541" s="921">
        <v>-0.33</v>
      </c>
      <c r="E541" s="1600">
        <v>0</v>
      </c>
    </row>
    <row r="542" spans="3:5">
      <c r="C542" s="502">
        <v>31534</v>
      </c>
      <c r="D542" s="921">
        <v>-0.35</v>
      </c>
      <c r="E542" s="1600">
        <v>0</v>
      </c>
    </row>
    <row r="543" spans="3:5">
      <c r="C543" s="502">
        <v>31541</v>
      </c>
      <c r="D543" s="921">
        <v>-0.37</v>
      </c>
      <c r="E543" s="1600">
        <v>0</v>
      </c>
    </row>
    <row r="544" spans="3:5">
      <c r="C544" s="502">
        <v>31548</v>
      </c>
      <c r="D544" s="921">
        <v>-0.38</v>
      </c>
      <c r="E544" s="1600">
        <v>0</v>
      </c>
    </row>
    <row r="545" spans="3:5">
      <c r="C545" s="502">
        <v>31555</v>
      </c>
      <c r="D545" s="921">
        <v>-0.38</v>
      </c>
      <c r="E545" s="1600">
        <v>0</v>
      </c>
    </row>
    <row r="546" spans="3:5">
      <c r="C546" s="502">
        <v>31562</v>
      </c>
      <c r="D546" s="921">
        <v>-0.38</v>
      </c>
      <c r="E546" s="1600">
        <v>0</v>
      </c>
    </row>
    <row r="547" spans="3:5">
      <c r="C547" s="502">
        <v>31569</v>
      </c>
      <c r="D547" s="921">
        <v>-0.37</v>
      </c>
      <c r="E547" s="1600">
        <v>0</v>
      </c>
    </row>
    <row r="548" spans="3:5">
      <c r="C548" s="502">
        <v>31576</v>
      </c>
      <c r="D548" s="921">
        <v>-0.35</v>
      </c>
      <c r="E548" s="1600">
        <v>0</v>
      </c>
    </row>
    <row r="549" spans="3:5">
      <c r="C549" s="502">
        <v>31583</v>
      </c>
      <c r="D549" s="921">
        <v>-0.33</v>
      </c>
      <c r="E549" s="1600">
        <v>0</v>
      </c>
    </row>
    <row r="550" spans="3:5">
      <c r="C550" s="502">
        <v>31590</v>
      </c>
      <c r="D550" s="921">
        <v>-0.3</v>
      </c>
      <c r="E550" s="1600">
        <v>0</v>
      </c>
    </row>
    <row r="551" spans="3:5">
      <c r="C551" s="502">
        <v>31597</v>
      </c>
      <c r="D551" s="921">
        <v>-0.27</v>
      </c>
      <c r="E551" s="1600">
        <v>0</v>
      </c>
    </row>
    <row r="552" spans="3:5">
      <c r="C552" s="502">
        <v>31604</v>
      </c>
      <c r="D552" s="921">
        <v>-0.24</v>
      </c>
      <c r="E552" s="1600">
        <v>0</v>
      </c>
    </row>
    <row r="553" spans="3:5">
      <c r="C553" s="502">
        <v>31611</v>
      </c>
      <c r="D553" s="921">
        <v>-0.21</v>
      </c>
      <c r="E553" s="1600">
        <v>0</v>
      </c>
    </row>
    <row r="554" spans="3:5">
      <c r="C554" s="502">
        <v>31618</v>
      </c>
      <c r="D554" s="921">
        <v>-0.18</v>
      </c>
      <c r="E554" s="1600">
        <v>0</v>
      </c>
    </row>
    <row r="555" spans="3:5">
      <c r="C555" s="502">
        <v>31625</v>
      </c>
      <c r="D555" s="921">
        <v>-0.17</v>
      </c>
      <c r="E555" s="1600">
        <v>0</v>
      </c>
    </row>
    <row r="556" spans="3:5">
      <c r="C556" s="502">
        <v>31632</v>
      </c>
      <c r="D556" s="921">
        <v>-0.16</v>
      </c>
      <c r="E556" s="1600">
        <v>0</v>
      </c>
    </row>
    <row r="557" spans="3:5">
      <c r="C557" s="502">
        <v>31639</v>
      </c>
      <c r="D557" s="921">
        <v>-0.16</v>
      </c>
      <c r="E557" s="1600">
        <v>0</v>
      </c>
    </row>
    <row r="558" spans="3:5">
      <c r="C558" s="502">
        <v>31646</v>
      </c>
      <c r="D558" s="921">
        <v>-0.16</v>
      </c>
      <c r="E558" s="1600">
        <v>0</v>
      </c>
    </row>
    <row r="559" spans="3:5">
      <c r="C559" s="502">
        <v>31653</v>
      </c>
      <c r="D559" s="921">
        <v>-0.17</v>
      </c>
      <c r="E559" s="1600">
        <v>0</v>
      </c>
    </row>
    <row r="560" spans="3:5">
      <c r="C560" s="502">
        <v>31660</v>
      </c>
      <c r="D560" s="921">
        <v>-0.19</v>
      </c>
      <c r="E560" s="1600">
        <v>0</v>
      </c>
    </row>
    <row r="561" spans="3:5">
      <c r="C561" s="502">
        <v>31667</v>
      </c>
      <c r="D561" s="921">
        <v>-0.2</v>
      </c>
      <c r="E561" s="1600">
        <v>0</v>
      </c>
    </row>
    <row r="562" spans="3:5">
      <c r="C562" s="502">
        <v>31674</v>
      </c>
      <c r="D562" s="921">
        <v>-0.22</v>
      </c>
      <c r="E562" s="1600">
        <v>0</v>
      </c>
    </row>
    <row r="563" spans="3:5">
      <c r="C563" s="502">
        <v>31681</v>
      </c>
      <c r="D563" s="921">
        <v>-0.24</v>
      </c>
      <c r="E563" s="1600">
        <v>0</v>
      </c>
    </row>
    <row r="564" spans="3:5">
      <c r="C564" s="502">
        <v>31688</v>
      </c>
      <c r="D564" s="921">
        <v>-0.26</v>
      </c>
      <c r="E564" s="1600">
        <v>0</v>
      </c>
    </row>
    <row r="565" spans="3:5">
      <c r="C565" s="502">
        <v>31695</v>
      </c>
      <c r="D565" s="921">
        <v>-0.27</v>
      </c>
      <c r="E565" s="1600">
        <v>0</v>
      </c>
    </row>
    <row r="566" spans="3:5">
      <c r="C566" s="502">
        <v>31702</v>
      </c>
      <c r="D566" s="921">
        <v>-0.28999999999999998</v>
      </c>
      <c r="E566" s="1600">
        <v>0</v>
      </c>
    </row>
    <row r="567" spans="3:5">
      <c r="C567" s="502">
        <v>31709</v>
      </c>
      <c r="D567" s="921">
        <v>-0.3</v>
      </c>
      <c r="E567" s="1600">
        <v>0</v>
      </c>
    </row>
    <row r="568" spans="3:5">
      <c r="C568" s="502">
        <v>31716</v>
      </c>
      <c r="D568" s="921">
        <v>-0.31</v>
      </c>
      <c r="E568" s="1600">
        <v>0</v>
      </c>
    </row>
    <row r="569" spans="3:5">
      <c r="C569" s="502">
        <v>31723</v>
      </c>
      <c r="D569" s="921">
        <v>-0.31</v>
      </c>
      <c r="E569" s="1600">
        <v>0</v>
      </c>
    </row>
    <row r="570" spans="3:5">
      <c r="C570" s="502">
        <v>31730</v>
      </c>
      <c r="D570" s="921">
        <v>-0.32</v>
      </c>
      <c r="E570" s="1600">
        <v>0</v>
      </c>
    </row>
    <row r="571" spans="3:5">
      <c r="C571" s="502">
        <v>31737</v>
      </c>
      <c r="D571" s="921">
        <v>-0.32</v>
      </c>
      <c r="E571" s="1600">
        <v>0</v>
      </c>
    </row>
    <row r="572" spans="3:5">
      <c r="C572" s="502">
        <v>31744</v>
      </c>
      <c r="D572" s="921">
        <v>-0.32</v>
      </c>
      <c r="E572" s="1600">
        <v>0</v>
      </c>
    </row>
    <row r="573" spans="3:5">
      <c r="C573" s="502">
        <v>31751</v>
      </c>
      <c r="D573" s="921">
        <v>-0.31</v>
      </c>
      <c r="E573" s="1600">
        <v>0</v>
      </c>
    </row>
    <row r="574" spans="3:5">
      <c r="C574" s="502">
        <v>31758</v>
      </c>
      <c r="D574" s="921">
        <v>-0.31</v>
      </c>
      <c r="E574" s="1600">
        <v>0</v>
      </c>
    </row>
    <row r="575" spans="3:5">
      <c r="C575" s="502">
        <v>31765</v>
      </c>
      <c r="D575" s="921">
        <v>-0.3</v>
      </c>
      <c r="E575" s="1600">
        <v>0</v>
      </c>
    </row>
    <row r="576" spans="3:5">
      <c r="C576" s="502">
        <v>31772</v>
      </c>
      <c r="D576" s="921">
        <v>-0.3</v>
      </c>
      <c r="E576" s="1600">
        <v>0</v>
      </c>
    </row>
    <row r="577" spans="2:5">
      <c r="B577" s="651">
        <v>1987</v>
      </c>
      <c r="C577" s="502">
        <v>31779</v>
      </c>
      <c r="D577" s="921">
        <v>-0.3</v>
      </c>
      <c r="E577" s="1600">
        <v>0</v>
      </c>
    </row>
    <row r="578" spans="2:5">
      <c r="C578" s="502">
        <v>31786</v>
      </c>
      <c r="D578" s="921">
        <v>-0.3</v>
      </c>
      <c r="E578" s="1600">
        <v>0</v>
      </c>
    </row>
    <row r="579" spans="2:5">
      <c r="C579" s="502">
        <v>31793</v>
      </c>
      <c r="D579" s="921">
        <v>-0.3</v>
      </c>
      <c r="E579" s="1600">
        <v>0</v>
      </c>
    </row>
    <row r="580" spans="2:5">
      <c r="C580" s="502">
        <v>31800</v>
      </c>
      <c r="D580" s="921">
        <v>-0.31</v>
      </c>
      <c r="E580" s="1600">
        <v>0</v>
      </c>
    </row>
    <row r="581" spans="2:5">
      <c r="C581" s="502">
        <v>31807</v>
      </c>
      <c r="D581" s="921">
        <v>-0.32</v>
      </c>
      <c r="E581" s="1600">
        <v>0</v>
      </c>
    </row>
    <row r="582" spans="2:5">
      <c r="C582" s="502">
        <v>31814</v>
      </c>
      <c r="D582" s="921">
        <v>-0.33</v>
      </c>
      <c r="E582" s="1600">
        <v>0</v>
      </c>
    </row>
    <row r="583" spans="2:5">
      <c r="C583" s="502">
        <v>31821</v>
      </c>
      <c r="D583" s="921">
        <v>-0.35</v>
      </c>
      <c r="E583" s="1600">
        <v>0</v>
      </c>
    </row>
    <row r="584" spans="2:5">
      <c r="C584" s="502">
        <v>31828</v>
      </c>
      <c r="D584" s="921">
        <v>-0.37</v>
      </c>
      <c r="E584" s="1600">
        <v>0</v>
      </c>
    </row>
    <row r="585" spans="2:5">
      <c r="C585" s="502">
        <v>31835</v>
      </c>
      <c r="D585" s="921">
        <v>-0.39</v>
      </c>
      <c r="E585" s="1600">
        <v>0</v>
      </c>
    </row>
    <row r="586" spans="2:5">
      <c r="C586" s="502">
        <v>31842</v>
      </c>
      <c r="D586" s="921">
        <v>-0.41</v>
      </c>
      <c r="E586" s="1600">
        <v>0</v>
      </c>
    </row>
    <row r="587" spans="2:5">
      <c r="C587" s="502">
        <v>31849</v>
      </c>
      <c r="D587" s="921">
        <v>-0.43</v>
      </c>
      <c r="E587" s="1600">
        <v>0</v>
      </c>
    </row>
    <row r="588" spans="2:5">
      <c r="C588" s="502">
        <v>31856</v>
      </c>
      <c r="D588" s="921">
        <v>-0.46</v>
      </c>
      <c r="E588" s="1600">
        <v>0</v>
      </c>
    </row>
    <row r="589" spans="2:5">
      <c r="C589" s="502">
        <v>31863</v>
      </c>
      <c r="D589" s="921">
        <v>-0.48</v>
      </c>
      <c r="E589" s="1600">
        <v>0</v>
      </c>
    </row>
    <row r="590" spans="2:5">
      <c r="C590" s="502">
        <v>31870</v>
      </c>
      <c r="D590" s="921">
        <v>-0.5</v>
      </c>
      <c r="E590" s="1600">
        <v>0</v>
      </c>
    </row>
    <row r="591" spans="2:5">
      <c r="C591" s="502">
        <v>31877</v>
      </c>
      <c r="D591" s="921">
        <v>-0.52</v>
      </c>
      <c r="E591" s="1600">
        <v>0</v>
      </c>
    </row>
    <row r="592" spans="2:5">
      <c r="C592" s="502">
        <v>31884</v>
      </c>
      <c r="D592" s="921">
        <v>-0.54</v>
      </c>
      <c r="E592" s="1600">
        <v>0</v>
      </c>
    </row>
    <row r="593" spans="3:5">
      <c r="C593" s="502">
        <v>31891</v>
      </c>
      <c r="D593" s="921">
        <v>-0.55000000000000004</v>
      </c>
      <c r="E593" s="1600">
        <v>0</v>
      </c>
    </row>
    <row r="594" spans="3:5">
      <c r="C594" s="502">
        <v>31898</v>
      </c>
      <c r="D594" s="921">
        <v>-0.56000000000000005</v>
      </c>
      <c r="E594" s="1600">
        <v>0</v>
      </c>
    </row>
    <row r="595" spans="3:5">
      <c r="C595" s="502">
        <v>31905</v>
      </c>
      <c r="D595" s="921">
        <v>-0.56000000000000005</v>
      </c>
      <c r="E595" s="1600">
        <v>0</v>
      </c>
    </row>
    <row r="596" spans="3:5">
      <c r="C596" s="502">
        <v>31912</v>
      </c>
      <c r="D596" s="921">
        <v>-0.56000000000000005</v>
      </c>
      <c r="E596" s="1600">
        <v>0</v>
      </c>
    </row>
    <row r="597" spans="3:5">
      <c r="C597" s="502">
        <v>31919</v>
      </c>
      <c r="D597" s="921">
        <v>-0.55000000000000004</v>
      </c>
      <c r="E597" s="1600">
        <v>0</v>
      </c>
    </row>
    <row r="598" spans="3:5">
      <c r="C598" s="502">
        <v>31926</v>
      </c>
      <c r="D598" s="921">
        <v>-0.54</v>
      </c>
      <c r="E598" s="1600">
        <v>0</v>
      </c>
    </row>
    <row r="599" spans="3:5">
      <c r="C599" s="502">
        <v>31933</v>
      </c>
      <c r="D599" s="921">
        <v>-0.53</v>
      </c>
      <c r="E599" s="1600">
        <v>0</v>
      </c>
    </row>
    <row r="600" spans="3:5">
      <c r="C600" s="502">
        <v>31940</v>
      </c>
      <c r="D600" s="921">
        <v>-0.52</v>
      </c>
      <c r="E600" s="1600">
        <v>0</v>
      </c>
    </row>
    <row r="601" spans="3:5">
      <c r="C601" s="502">
        <v>31947</v>
      </c>
      <c r="D601" s="921">
        <v>-0.51</v>
      </c>
      <c r="E601" s="1600">
        <v>0</v>
      </c>
    </row>
    <row r="602" spans="3:5">
      <c r="C602" s="502">
        <v>31954</v>
      </c>
      <c r="D602" s="921">
        <v>-0.5</v>
      </c>
      <c r="E602" s="1600">
        <v>0</v>
      </c>
    </row>
    <row r="603" spans="3:5">
      <c r="C603" s="502">
        <v>31961</v>
      </c>
      <c r="D603" s="921">
        <v>-0.5</v>
      </c>
      <c r="E603" s="1600">
        <v>0</v>
      </c>
    </row>
    <row r="604" spans="3:5">
      <c r="C604" s="502">
        <v>31968</v>
      </c>
      <c r="D604" s="921">
        <v>-0.5</v>
      </c>
      <c r="E604" s="1600">
        <v>0</v>
      </c>
    </row>
    <row r="605" spans="3:5">
      <c r="C605" s="502">
        <v>31975</v>
      </c>
      <c r="D605" s="921">
        <v>-0.5</v>
      </c>
      <c r="E605" s="1600">
        <v>0</v>
      </c>
    </row>
    <row r="606" spans="3:5">
      <c r="C606" s="502">
        <v>31982</v>
      </c>
      <c r="D606" s="921">
        <v>-0.51</v>
      </c>
      <c r="E606" s="1600">
        <v>0</v>
      </c>
    </row>
    <row r="607" spans="3:5">
      <c r="C607" s="502">
        <v>31989</v>
      </c>
      <c r="D607" s="921">
        <v>-0.53</v>
      </c>
      <c r="E607" s="1600">
        <v>0</v>
      </c>
    </row>
    <row r="608" spans="3:5">
      <c r="C608" s="502">
        <v>31996</v>
      </c>
      <c r="D608" s="921">
        <v>-0.54</v>
      </c>
      <c r="E608" s="1600">
        <v>0</v>
      </c>
    </row>
    <row r="609" spans="3:5">
      <c r="C609" s="502">
        <v>32003</v>
      </c>
      <c r="D609" s="921">
        <v>-0.56000000000000005</v>
      </c>
      <c r="E609" s="1600">
        <v>0</v>
      </c>
    </row>
    <row r="610" spans="3:5">
      <c r="C610" s="502">
        <v>32010</v>
      </c>
      <c r="D610" s="921">
        <v>-0.57999999999999996</v>
      </c>
      <c r="E610" s="1600">
        <v>0</v>
      </c>
    </row>
    <row r="611" spans="3:5">
      <c r="C611" s="502">
        <v>32017</v>
      </c>
      <c r="D611" s="921">
        <v>-0.59</v>
      </c>
      <c r="E611" s="1600">
        <v>0</v>
      </c>
    </row>
    <row r="612" spans="3:5">
      <c r="C612" s="502">
        <v>32024</v>
      </c>
      <c r="D612" s="921">
        <v>-0.59</v>
      </c>
      <c r="E612" s="1600">
        <v>0</v>
      </c>
    </row>
    <row r="613" spans="3:5">
      <c r="C613" s="502">
        <v>32031</v>
      </c>
      <c r="D613" s="921">
        <v>-0.59</v>
      </c>
      <c r="E613" s="1600">
        <v>0</v>
      </c>
    </row>
    <row r="614" spans="3:5">
      <c r="C614" s="502">
        <v>32038</v>
      </c>
      <c r="D614" s="921">
        <v>-0.57999999999999996</v>
      </c>
      <c r="E614" s="1600">
        <v>0</v>
      </c>
    </row>
    <row r="615" spans="3:5">
      <c r="C615" s="502">
        <v>32045</v>
      </c>
      <c r="D615" s="921">
        <v>-0.56000000000000005</v>
      </c>
      <c r="E615" s="1600">
        <v>0</v>
      </c>
    </row>
    <row r="616" spans="3:5">
      <c r="C616" s="502">
        <v>32052</v>
      </c>
      <c r="D616" s="921">
        <v>-0.54</v>
      </c>
      <c r="E616" s="1600">
        <v>0</v>
      </c>
    </row>
    <row r="617" spans="3:5">
      <c r="C617" s="502">
        <v>32059</v>
      </c>
      <c r="D617" s="921">
        <v>-0.5</v>
      </c>
      <c r="E617" s="1600">
        <v>0</v>
      </c>
    </row>
    <row r="618" spans="3:5">
      <c r="C618" s="502">
        <v>32066</v>
      </c>
      <c r="D618" s="921">
        <v>-0.47</v>
      </c>
      <c r="E618" s="1600">
        <v>0</v>
      </c>
    </row>
    <row r="619" spans="3:5">
      <c r="C619" s="502">
        <v>32073</v>
      </c>
      <c r="D619" s="921">
        <v>-0.43</v>
      </c>
      <c r="E619" s="1600">
        <v>0</v>
      </c>
    </row>
    <row r="620" spans="3:5">
      <c r="C620" s="502">
        <v>32080</v>
      </c>
      <c r="D620" s="921">
        <v>-0.39</v>
      </c>
      <c r="E620" s="1600">
        <v>0</v>
      </c>
    </row>
    <row r="621" spans="3:5">
      <c r="C621" s="502">
        <v>32087</v>
      </c>
      <c r="D621" s="921">
        <v>-0.36</v>
      </c>
      <c r="E621" s="1600">
        <v>0</v>
      </c>
    </row>
    <row r="622" spans="3:5">
      <c r="C622" s="502">
        <v>32094</v>
      </c>
      <c r="D622" s="921">
        <v>-0.33</v>
      </c>
      <c r="E622" s="1600">
        <v>0</v>
      </c>
    </row>
    <row r="623" spans="3:5">
      <c r="C623" s="502">
        <v>32101</v>
      </c>
      <c r="D623" s="921">
        <v>-0.31</v>
      </c>
      <c r="E623" s="1600">
        <v>0</v>
      </c>
    </row>
    <row r="624" spans="3:5">
      <c r="C624" s="502">
        <v>32108</v>
      </c>
      <c r="D624" s="921">
        <v>-0.3</v>
      </c>
      <c r="E624" s="1600">
        <v>0</v>
      </c>
    </row>
    <row r="625" spans="2:5">
      <c r="C625" s="502">
        <v>32115</v>
      </c>
      <c r="D625" s="921">
        <v>-0.28999999999999998</v>
      </c>
      <c r="E625" s="1600">
        <v>0</v>
      </c>
    </row>
    <row r="626" spans="2:5">
      <c r="C626" s="502">
        <v>32122</v>
      </c>
      <c r="D626" s="921">
        <v>-0.28000000000000003</v>
      </c>
      <c r="E626" s="1600">
        <v>0</v>
      </c>
    </row>
    <row r="627" spans="2:5">
      <c r="C627" s="502">
        <v>32129</v>
      </c>
      <c r="D627" s="921">
        <v>-0.28000000000000003</v>
      </c>
      <c r="E627" s="1600">
        <v>0</v>
      </c>
    </row>
    <row r="628" spans="2:5">
      <c r="C628" s="502">
        <v>32136</v>
      </c>
      <c r="D628" s="921">
        <v>-0.28000000000000003</v>
      </c>
      <c r="E628" s="1600">
        <v>0</v>
      </c>
    </row>
    <row r="629" spans="2:5">
      <c r="B629" s="651">
        <v>1988</v>
      </c>
      <c r="C629" s="502">
        <v>32143</v>
      </c>
      <c r="D629" s="921">
        <v>-0.27</v>
      </c>
      <c r="E629" s="1600">
        <v>0</v>
      </c>
    </row>
    <row r="630" spans="2:5">
      <c r="C630" s="502">
        <v>32150</v>
      </c>
      <c r="D630" s="921">
        <v>-0.27</v>
      </c>
      <c r="E630" s="1600">
        <v>0</v>
      </c>
    </row>
    <row r="631" spans="2:5">
      <c r="C631" s="502">
        <v>32157</v>
      </c>
      <c r="D631" s="921">
        <v>-0.27</v>
      </c>
      <c r="E631" s="1600">
        <v>0</v>
      </c>
    </row>
    <row r="632" spans="2:5">
      <c r="C632" s="502">
        <v>32164</v>
      </c>
      <c r="D632" s="921">
        <v>-0.27</v>
      </c>
      <c r="E632" s="1600">
        <v>0</v>
      </c>
    </row>
    <row r="633" spans="2:5">
      <c r="C633" s="502">
        <v>32171</v>
      </c>
      <c r="D633" s="921">
        <v>-0.28000000000000003</v>
      </c>
      <c r="E633" s="1600">
        <v>0</v>
      </c>
    </row>
    <row r="634" spans="2:5">
      <c r="C634" s="502">
        <v>32178</v>
      </c>
      <c r="D634" s="921">
        <v>-0.28000000000000003</v>
      </c>
      <c r="E634" s="1600">
        <v>0</v>
      </c>
    </row>
    <row r="635" spans="2:5">
      <c r="C635" s="502">
        <v>32185</v>
      </c>
      <c r="D635" s="921">
        <v>-0.28999999999999998</v>
      </c>
      <c r="E635" s="1600">
        <v>0</v>
      </c>
    </row>
    <row r="636" spans="2:5">
      <c r="C636" s="502">
        <v>32192</v>
      </c>
      <c r="D636" s="921">
        <v>-0.3</v>
      </c>
      <c r="E636" s="1600">
        <v>0</v>
      </c>
    </row>
    <row r="637" spans="2:5">
      <c r="C637" s="502">
        <v>32199</v>
      </c>
      <c r="D637" s="921">
        <v>-0.32</v>
      </c>
      <c r="E637" s="1600">
        <v>0</v>
      </c>
    </row>
    <row r="638" spans="2:5">
      <c r="C638" s="502">
        <v>32206</v>
      </c>
      <c r="D638" s="921">
        <v>-0.33</v>
      </c>
      <c r="E638" s="1600">
        <v>0</v>
      </c>
    </row>
    <row r="639" spans="2:5">
      <c r="C639" s="502">
        <v>32213</v>
      </c>
      <c r="D639" s="921">
        <v>-0.35</v>
      </c>
      <c r="E639" s="1600">
        <v>0</v>
      </c>
    </row>
    <row r="640" spans="2:5">
      <c r="C640" s="502">
        <v>32220</v>
      </c>
      <c r="D640" s="921">
        <v>-0.37</v>
      </c>
      <c r="E640" s="1600">
        <v>0</v>
      </c>
    </row>
    <row r="641" spans="3:5">
      <c r="C641" s="502">
        <v>32227</v>
      </c>
      <c r="D641" s="921">
        <v>-0.38</v>
      </c>
      <c r="E641" s="1600">
        <v>0</v>
      </c>
    </row>
    <row r="642" spans="3:5">
      <c r="C642" s="502">
        <v>32234</v>
      </c>
      <c r="D642" s="921">
        <v>-0.39</v>
      </c>
      <c r="E642" s="1600">
        <v>0</v>
      </c>
    </row>
    <row r="643" spans="3:5">
      <c r="C643" s="502">
        <v>32241</v>
      </c>
      <c r="D643" s="921">
        <v>-0.4</v>
      </c>
      <c r="E643" s="1600">
        <v>0</v>
      </c>
    </row>
    <row r="644" spans="3:5">
      <c r="C644" s="502">
        <v>32248</v>
      </c>
      <c r="D644" s="921">
        <v>-0.41</v>
      </c>
      <c r="E644" s="1600">
        <v>0</v>
      </c>
    </row>
    <row r="645" spans="3:5">
      <c r="C645" s="502">
        <v>32255</v>
      </c>
      <c r="D645" s="921">
        <v>-0.41</v>
      </c>
      <c r="E645" s="1600">
        <v>0</v>
      </c>
    </row>
    <row r="646" spans="3:5">
      <c r="C646" s="502">
        <v>32262</v>
      </c>
      <c r="D646" s="921">
        <v>-0.42</v>
      </c>
      <c r="E646" s="1600">
        <v>0</v>
      </c>
    </row>
    <row r="647" spans="3:5">
      <c r="C647" s="502">
        <v>32269</v>
      </c>
      <c r="D647" s="921">
        <v>-0.42</v>
      </c>
      <c r="E647" s="1600">
        <v>0</v>
      </c>
    </row>
    <row r="648" spans="3:5">
      <c r="C648" s="502">
        <v>32276</v>
      </c>
      <c r="D648" s="921">
        <v>-0.43</v>
      </c>
      <c r="E648" s="1600">
        <v>0</v>
      </c>
    </row>
    <row r="649" spans="3:5">
      <c r="C649" s="502">
        <v>32283</v>
      </c>
      <c r="D649" s="921">
        <v>-0.43</v>
      </c>
      <c r="E649" s="1600">
        <v>0</v>
      </c>
    </row>
    <row r="650" spans="3:5">
      <c r="C650" s="502">
        <v>32290</v>
      </c>
      <c r="D650" s="921">
        <v>-0.43</v>
      </c>
      <c r="E650" s="1600">
        <v>0</v>
      </c>
    </row>
    <row r="651" spans="3:5">
      <c r="C651" s="502">
        <v>32297</v>
      </c>
      <c r="D651" s="921">
        <v>-0.44</v>
      </c>
      <c r="E651" s="1600">
        <v>0</v>
      </c>
    </row>
    <row r="652" spans="3:5">
      <c r="C652" s="502">
        <v>32304</v>
      </c>
      <c r="D652" s="921">
        <v>-0.44</v>
      </c>
      <c r="E652" s="1600">
        <v>0</v>
      </c>
    </row>
    <row r="653" spans="3:5">
      <c r="C653" s="502">
        <v>32311</v>
      </c>
      <c r="D653" s="921">
        <v>-0.44</v>
      </c>
      <c r="E653" s="1600">
        <v>0</v>
      </c>
    </row>
    <row r="654" spans="3:5">
      <c r="C654" s="502">
        <v>32318</v>
      </c>
      <c r="D654" s="921">
        <v>-0.44</v>
      </c>
      <c r="E654" s="1600">
        <v>0</v>
      </c>
    </row>
    <row r="655" spans="3:5">
      <c r="C655" s="502">
        <v>32325</v>
      </c>
      <c r="D655" s="921">
        <v>-0.44</v>
      </c>
      <c r="E655" s="1600">
        <v>0</v>
      </c>
    </row>
    <row r="656" spans="3:5">
      <c r="C656" s="502">
        <v>32332</v>
      </c>
      <c r="D656" s="921">
        <v>-0.45</v>
      </c>
      <c r="E656" s="1600">
        <v>0</v>
      </c>
    </row>
    <row r="657" spans="3:5">
      <c r="C657" s="502">
        <v>32339</v>
      </c>
      <c r="D657" s="921">
        <v>-0.45</v>
      </c>
      <c r="E657" s="1600">
        <v>0</v>
      </c>
    </row>
    <row r="658" spans="3:5">
      <c r="C658" s="502">
        <v>32346</v>
      </c>
      <c r="D658" s="921">
        <v>-0.45</v>
      </c>
      <c r="E658" s="1600">
        <v>0</v>
      </c>
    </row>
    <row r="659" spans="3:5">
      <c r="C659" s="502">
        <v>32353</v>
      </c>
      <c r="D659" s="921">
        <v>-0.45</v>
      </c>
      <c r="E659" s="1600">
        <v>0</v>
      </c>
    </row>
    <row r="660" spans="3:5">
      <c r="C660" s="502">
        <v>32360</v>
      </c>
      <c r="D660" s="921">
        <v>-0.45</v>
      </c>
      <c r="E660" s="1600">
        <v>0</v>
      </c>
    </row>
    <row r="661" spans="3:5">
      <c r="C661" s="502">
        <v>32367</v>
      </c>
      <c r="D661" s="921">
        <v>-0.45</v>
      </c>
      <c r="E661" s="1600">
        <v>0</v>
      </c>
    </row>
    <row r="662" spans="3:5">
      <c r="C662" s="502">
        <v>32374</v>
      </c>
      <c r="D662" s="921">
        <v>-0.44</v>
      </c>
      <c r="E662" s="1600">
        <v>0</v>
      </c>
    </row>
    <row r="663" spans="3:5">
      <c r="C663" s="502">
        <v>32381</v>
      </c>
      <c r="D663" s="921">
        <v>-0.44</v>
      </c>
      <c r="E663" s="1600">
        <v>0</v>
      </c>
    </row>
    <row r="664" spans="3:5">
      <c r="C664" s="502">
        <v>32388</v>
      </c>
      <c r="D664" s="921">
        <v>-0.43</v>
      </c>
      <c r="E664" s="1600">
        <v>0</v>
      </c>
    </row>
    <row r="665" spans="3:5">
      <c r="C665" s="502">
        <v>32395</v>
      </c>
      <c r="D665" s="921">
        <v>-0.43</v>
      </c>
      <c r="E665" s="1600">
        <v>0</v>
      </c>
    </row>
    <row r="666" spans="3:5">
      <c r="C666" s="502">
        <v>32402</v>
      </c>
      <c r="D666" s="921">
        <v>-0.42</v>
      </c>
      <c r="E666" s="1600">
        <v>0</v>
      </c>
    </row>
    <row r="667" spans="3:5">
      <c r="C667" s="502">
        <v>32409</v>
      </c>
      <c r="D667" s="921">
        <v>-0.42</v>
      </c>
      <c r="E667" s="1600">
        <v>0</v>
      </c>
    </row>
    <row r="668" spans="3:5">
      <c r="C668" s="502">
        <v>32416</v>
      </c>
      <c r="D668" s="921">
        <v>-0.41</v>
      </c>
      <c r="E668" s="1600">
        <v>0</v>
      </c>
    </row>
    <row r="669" spans="3:5">
      <c r="C669" s="502">
        <v>32423</v>
      </c>
      <c r="D669" s="921">
        <v>-0.41</v>
      </c>
      <c r="E669" s="1600">
        <v>0</v>
      </c>
    </row>
    <row r="670" spans="3:5">
      <c r="C670" s="502">
        <v>32430</v>
      </c>
      <c r="D670" s="921">
        <v>-0.41</v>
      </c>
      <c r="E670" s="1600">
        <v>0</v>
      </c>
    </row>
    <row r="671" spans="3:5">
      <c r="C671" s="502">
        <v>32437</v>
      </c>
      <c r="D671" s="921">
        <v>-0.42</v>
      </c>
      <c r="E671" s="1600">
        <v>0</v>
      </c>
    </row>
    <row r="672" spans="3:5">
      <c r="C672" s="502">
        <v>32444</v>
      </c>
      <c r="D672" s="921">
        <v>-0.42</v>
      </c>
      <c r="E672" s="1600">
        <v>0</v>
      </c>
    </row>
    <row r="673" spans="2:5">
      <c r="C673" s="502">
        <v>32451</v>
      </c>
      <c r="D673" s="921">
        <v>-0.43</v>
      </c>
      <c r="E673" s="1600">
        <v>0</v>
      </c>
    </row>
    <row r="674" spans="2:5">
      <c r="C674" s="502">
        <v>32458</v>
      </c>
      <c r="D674" s="921">
        <v>-0.43</v>
      </c>
      <c r="E674" s="1600">
        <v>0</v>
      </c>
    </row>
    <row r="675" spans="2:5">
      <c r="C675" s="502">
        <v>32465</v>
      </c>
      <c r="D675" s="921">
        <v>-0.43</v>
      </c>
      <c r="E675" s="1600">
        <v>0</v>
      </c>
    </row>
    <row r="676" spans="2:5">
      <c r="C676" s="502">
        <v>32472</v>
      </c>
      <c r="D676" s="921">
        <v>-0.43</v>
      </c>
      <c r="E676" s="1600">
        <v>0</v>
      </c>
    </row>
    <row r="677" spans="2:5">
      <c r="C677" s="502">
        <v>32479</v>
      </c>
      <c r="D677" s="921">
        <v>-0.43</v>
      </c>
      <c r="E677" s="1600">
        <v>0</v>
      </c>
    </row>
    <row r="678" spans="2:5">
      <c r="C678" s="502">
        <v>32486</v>
      </c>
      <c r="D678" s="921">
        <v>-0.43</v>
      </c>
      <c r="E678" s="1600">
        <v>0</v>
      </c>
    </row>
    <row r="679" spans="2:5">
      <c r="C679" s="502">
        <v>32493</v>
      </c>
      <c r="D679" s="921">
        <v>-0.42</v>
      </c>
      <c r="E679" s="1600">
        <v>0</v>
      </c>
    </row>
    <row r="680" spans="2:5">
      <c r="C680" s="502">
        <v>32500</v>
      </c>
      <c r="D680" s="921">
        <v>-0.41</v>
      </c>
      <c r="E680" s="1600">
        <v>0</v>
      </c>
    </row>
    <row r="681" spans="2:5">
      <c r="C681" s="502">
        <v>32507</v>
      </c>
      <c r="D681" s="921">
        <v>-0.4</v>
      </c>
      <c r="E681" s="1600">
        <v>0</v>
      </c>
    </row>
    <row r="682" spans="2:5">
      <c r="B682" s="651">
        <v>1989</v>
      </c>
      <c r="C682" s="502">
        <v>32514</v>
      </c>
      <c r="D682" s="921">
        <v>-0.4</v>
      </c>
      <c r="E682" s="1600">
        <v>0</v>
      </c>
    </row>
    <row r="683" spans="2:5">
      <c r="C683" s="502">
        <v>32521</v>
      </c>
      <c r="D683" s="921">
        <v>-0.39</v>
      </c>
      <c r="E683" s="1600">
        <v>0</v>
      </c>
    </row>
    <row r="684" spans="2:5">
      <c r="C684" s="502">
        <v>32528</v>
      </c>
      <c r="D684" s="921">
        <v>-0.38</v>
      </c>
      <c r="E684" s="1600">
        <v>0</v>
      </c>
    </row>
    <row r="685" spans="2:5">
      <c r="C685" s="502">
        <v>32535</v>
      </c>
      <c r="D685" s="921">
        <v>-0.38</v>
      </c>
      <c r="E685" s="1600">
        <v>0</v>
      </c>
    </row>
    <row r="686" spans="2:5">
      <c r="C686" s="502">
        <v>32542</v>
      </c>
      <c r="D686" s="921">
        <v>-0.37</v>
      </c>
      <c r="E686" s="1600">
        <v>0</v>
      </c>
    </row>
    <row r="687" spans="2:5">
      <c r="C687" s="502">
        <v>32549</v>
      </c>
      <c r="D687" s="921">
        <v>-0.37</v>
      </c>
      <c r="E687" s="1600">
        <v>0</v>
      </c>
    </row>
    <row r="688" spans="2:5">
      <c r="C688" s="502">
        <v>32556</v>
      </c>
      <c r="D688" s="921">
        <v>-0.36</v>
      </c>
      <c r="E688" s="1600">
        <v>0</v>
      </c>
    </row>
    <row r="689" spans="3:5">
      <c r="C689" s="502">
        <v>32563</v>
      </c>
      <c r="D689" s="921">
        <v>-0.36</v>
      </c>
      <c r="E689" s="1600">
        <v>0</v>
      </c>
    </row>
    <row r="690" spans="3:5">
      <c r="C690" s="502">
        <v>32570</v>
      </c>
      <c r="D690" s="921">
        <v>-0.35</v>
      </c>
      <c r="E690" s="1600">
        <v>0</v>
      </c>
    </row>
    <row r="691" spans="3:5">
      <c r="C691" s="502">
        <v>32577</v>
      </c>
      <c r="D691" s="921">
        <v>-0.35</v>
      </c>
      <c r="E691" s="1600">
        <v>0</v>
      </c>
    </row>
    <row r="692" spans="3:5">
      <c r="C692" s="502">
        <v>32584</v>
      </c>
      <c r="D692" s="921">
        <v>-0.34</v>
      </c>
      <c r="E692" s="1600">
        <v>0</v>
      </c>
    </row>
    <row r="693" spans="3:5">
      <c r="C693" s="502">
        <v>32591</v>
      </c>
      <c r="D693" s="921">
        <v>-0.32</v>
      </c>
      <c r="E693" s="1600">
        <v>0</v>
      </c>
    </row>
    <row r="694" spans="3:5">
      <c r="C694" s="502">
        <v>32598</v>
      </c>
      <c r="D694" s="921">
        <v>-0.31</v>
      </c>
      <c r="E694" s="1600">
        <v>0</v>
      </c>
    </row>
    <row r="695" spans="3:5">
      <c r="C695" s="502">
        <v>32605</v>
      </c>
      <c r="D695" s="921">
        <v>-0.28999999999999998</v>
      </c>
      <c r="E695" s="1600">
        <v>0</v>
      </c>
    </row>
    <row r="696" spans="3:5">
      <c r="C696" s="502">
        <v>32612</v>
      </c>
      <c r="D696" s="921">
        <v>-0.27</v>
      </c>
      <c r="E696" s="1600">
        <v>0</v>
      </c>
    </row>
    <row r="697" spans="3:5">
      <c r="C697" s="502">
        <v>32619</v>
      </c>
      <c r="D697" s="921">
        <v>-0.26</v>
      </c>
      <c r="E697" s="1600">
        <v>0</v>
      </c>
    </row>
    <row r="698" spans="3:5">
      <c r="C698" s="502">
        <v>32626</v>
      </c>
      <c r="D698" s="921">
        <v>-0.24</v>
      </c>
      <c r="E698" s="1600">
        <v>0</v>
      </c>
    </row>
    <row r="699" spans="3:5">
      <c r="C699" s="502">
        <v>32633</v>
      </c>
      <c r="D699" s="921">
        <v>-0.22</v>
      </c>
      <c r="E699" s="1600">
        <v>0</v>
      </c>
    </row>
    <row r="700" spans="3:5">
      <c r="C700" s="502">
        <v>32640</v>
      </c>
      <c r="D700" s="921">
        <v>-0.21</v>
      </c>
      <c r="E700" s="1600">
        <v>0</v>
      </c>
    </row>
    <row r="701" spans="3:5">
      <c r="C701" s="502">
        <v>32647</v>
      </c>
      <c r="D701" s="921">
        <v>-0.19</v>
      </c>
      <c r="E701" s="1600">
        <v>0</v>
      </c>
    </row>
    <row r="702" spans="3:5">
      <c r="C702" s="502">
        <v>32654</v>
      </c>
      <c r="D702" s="921">
        <v>-0.18</v>
      </c>
      <c r="E702" s="1600">
        <v>0</v>
      </c>
    </row>
    <row r="703" spans="3:5">
      <c r="C703" s="502">
        <v>32661</v>
      </c>
      <c r="D703" s="921">
        <v>-0.17</v>
      </c>
      <c r="E703" s="1600">
        <v>0</v>
      </c>
    </row>
    <row r="704" spans="3:5">
      <c r="C704" s="502">
        <v>32668</v>
      </c>
      <c r="D704" s="921">
        <v>-0.16</v>
      </c>
      <c r="E704" s="1600">
        <v>0</v>
      </c>
    </row>
    <row r="705" spans="3:5">
      <c r="C705" s="502">
        <v>32675</v>
      </c>
      <c r="D705" s="921">
        <v>-0.15</v>
      </c>
      <c r="E705" s="1600">
        <v>0</v>
      </c>
    </row>
    <row r="706" spans="3:5">
      <c r="C706" s="502">
        <v>32682</v>
      </c>
      <c r="D706" s="921">
        <v>-0.14000000000000001</v>
      </c>
      <c r="E706" s="1600">
        <v>0</v>
      </c>
    </row>
    <row r="707" spans="3:5">
      <c r="C707" s="502">
        <v>32689</v>
      </c>
      <c r="D707" s="921">
        <v>-0.13</v>
      </c>
      <c r="E707" s="1600">
        <v>0</v>
      </c>
    </row>
    <row r="708" spans="3:5">
      <c r="C708" s="502">
        <v>32696</v>
      </c>
      <c r="D708" s="921">
        <v>-0.12</v>
      </c>
      <c r="E708" s="1600">
        <v>0</v>
      </c>
    </row>
    <row r="709" spans="3:5">
      <c r="C709" s="502">
        <v>32703</v>
      </c>
      <c r="D709" s="921">
        <v>-0.11</v>
      </c>
      <c r="E709" s="1600">
        <v>0</v>
      </c>
    </row>
    <row r="710" spans="3:5">
      <c r="C710" s="502">
        <v>32710</v>
      </c>
      <c r="D710" s="921">
        <v>-0.1</v>
      </c>
      <c r="E710" s="1600">
        <v>0</v>
      </c>
    </row>
    <row r="711" spans="3:5">
      <c r="C711" s="502">
        <v>32717</v>
      </c>
      <c r="D711" s="921">
        <v>-0.1</v>
      </c>
      <c r="E711" s="1600">
        <v>0</v>
      </c>
    </row>
    <row r="712" spans="3:5">
      <c r="C712" s="502">
        <v>32724</v>
      </c>
      <c r="D712" s="921">
        <v>-0.1</v>
      </c>
      <c r="E712" s="1600">
        <v>0</v>
      </c>
    </row>
    <row r="713" spans="3:5">
      <c r="C713" s="502">
        <v>32731</v>
      </c>
      <c r="D713" s="921">
        <v>-0.1</v>
      </c>
      <c r="E713" s="1600">
        <v>0</v>
      </c>
    </row>
    <row r="714" spans="3:5">
      <c r="C714" s="502">
        <v>32738</v>
      </c>
      <c r="D714" s="921">
        <v>-0.09</v>
      </c>
      <c r="E714" s="1600">
        <v>0</v>
      </c>
    </row>
    <row r="715" spans="3:5">
      <c r="C715" s="502">
        <v>32745</v>
      </c>
      <c r="D715" s="921">
        <v>-0.09</v>
      </c>
      <c r="E715" s="1600">
        <v>0</v>
      </c>
    </row>
    <row r="716" spans="3:5">
      <c r="C716" s="502">
        <v>32752</v>
      </c>
      <c r="D716" s="921">
        <v>-0.09</v>
      </c>
      <c r="E716" s="1600">
        <v>0</v>
      </c>
    </row>
    <row r="717" spans="3:5">
      <c r="C717" s="502">
        <v>32759</v>
      </c>
      <c r="D717" s="921">
        <v>-0.08</v>
      </c>
      <c r="E717" s="1600">
        <v>0</v>
      </c>
    </row>
    <row r="718" spans="3:5">
      <c r="C718" s="502">
        <v>32766</v>
      </c>
      <c r="D718" s="921">
        <v>-7.0000000000000007E-2</v>
      </c>
      <c r="E718" s="1600">
        <v>0</v>
      </c>
    </row>
    <row r="719" spans="3:5">
      <c r="C719" s="502">
        <v>32773</v>
      </c>
      <c r="D719" s="921">
        <v>-0.06</v>
      </c>
      <c r="E719" s="1600">
        <v>0</v>
      </c>
    </row>
    <row r="720" spans="3:5">
      <c r="C720" s="502">
        <v>32780</v>
      </c>
      <c r="D720" s="921">
        <v>-0.05</v>
      </c>
      <c r="E720" s="1600">
        <v>0</v>
      </c>
    </row>
    <row r="721" spans="2:5">
      <c r="C721" s="502">
        <v>32787</v>
      </c>
      <c r="D721" s="921">
        <v>-0.03</v>
      </c>
      <c r="E721" s="1600">
        <v>0</v>
      </c>
    </row>
    <row r="722" spans="2:5">
      <c r="C722" s="502">
        <v>32794</v>
      </c>
      <c r="D722" s="921">
        <v>-0.01</v>
      </c>
      <c r="E722" s="1600">
        <v>0</v>
      </c>
    </row>
    <row r="723" spans="2:5">
      <c r="C723" s="502">
        <v>32801</v>
      </c>
      <c r="D723" s="921">
        <v>0.01</v>
      </c>
      <c r="E723" s="1600">
        <v>0</v>
      </c>
    </row>
    <row r="724" spans="2:5">
      <c r="C724" s="502">
        <v>32808</v>
      </c>
      <c r="D724" s="921">
        <v>0.03</v>
      </c>
      <c r="E724" s="1600">
        <v>0</v>
      </c>
    </row>
    <row r="725" spans="2:5">
      <c r="C725" s="502">
        <v>32815</v>
      </c>
      <c r="D725" s="921">
        <v>0.05</v>
      </c>
      <c r="E725" s="1600">
        <v>0</v>
      </c>
    </row>
    <row r="726" spans="2:5">
      <c r="C726" s="502">
        <v>32822</v>
      </c>
      <c r="D726" s="921">
        <v>0.06</v>
      </c>
      <c r="E726" s="1600">
        <v>0</v>
      </c>
    </row>
    <row r="727" spans="2:5">
      <c r="C727" s="502">
        <v>32829</v>
      </c>
      <c r="D727" s="921">
        <v>7.0000000000000007E-2</v>
      </c>
      <c r="E727" s="1600">
        <v>0</v>
      </c>
    </row>
    <row r="728" spans="2:5">
      <c r="C728" s="502">
        <v>32836</v>
      </c>
      <c r="D728" s="921">
        <v>0.08</v>
      </c>
      <c r="E728" s="1600">
        <v>0</v>
      </c>
    </row>
    <row r="729" spans="2:5">
      <c r="C729" s="502">
        <v>32843</v>
      </c>
      <c r="D729" s="921">
        <v>0.09</v>
      </c>
      <c r="E729" s="1600">
        <v>0</v>
      </c>
    </row>
    <row r="730" spans="2:5">
      <c r="C730" s="502">
        <v>32850</v>
      </c>
      <c r="D730" s="921">
        <v>0.09</v>
      </c>
      <c r="E730" s="1600">
        <v>0</v>
      </c>
    </row>
    <row r="731" spans="2:5">
      <c r="C731" s="502">
        <v>32857</v>
      </c>
      <c r="D731" s="921">
        <v>0.1</v>
      </c>
      <c r="E731" s="1600">
        <v>0</v>
      </c>
    </row>
    <row r="732" spans="2:5">
      <c r="C732" s="502">
        <v>32864</v>
      </c>
      <c r="D732" s="921">
        <v>0.09</v>
      </c>
      <c r="E732" s="1600">
        <v>0</v>
      </c>
    </row>
    <row r="733" spans="2:5">
      <c r="C733" s="502">
        <v>32871</v>
      </c>
      <c r="D733" s="921">
        <v>0.09</v>
      </c>
      <c r="E733" s="1600">
        <v>0</v>
      </c>
    </row>
    <row r="734" spans="2:5">
      <c r="C734" s="502">
        <v>32878</v>
      </c>
      <c r="D734" s="921">
        <v>0.09</v>
      </c>
      <c r="E734" s="1600">
        <v>0</v>
      </c>
    </row>
    <row r="735" spans="2:5">
      <c r="B735" s="651">
        <v>1990</v>
      </c>
      <c r="C735" s="502">
        <v>32885</v>
      </c>
      <c r="D735" s="921">
        <v>0.09</v>
      </c>
      <c r="E735" s="1600">
        <v>0</v>
      </c>
    </row>
    <row r="736" spans="2:5">
      <c r="C736" s="502">
        <v>32892</v>
      </c>
      <c r="D736" s="921">
        <v>0.09</v>
      </c>
      <c r="E736" s="1600">
        <v>0</v>
      </c>
    </row>
    <row r="737" spans="3:5">
      <c r="C737" s="502">
        <v>32899</v>
      </c>
      <c r="D737" s="921">
        <v>0.09</v>
      </c>
      <c r="E737" s="1600">
        <v>0</v>
      </c>
    </row>
    <row r="738" spans="3:5">
      <c r="C738" s="502">
        <v>32906</v>
      </c>
      <c r="D738" s="921">
        <v>0.09</v>
      </c>
      <c r="E738" s="1600">
        <v>0</v>
      </c>
    </row>
    <row r="739" spans="3:5">
      <c r="C739" s="502">
        <v>32913</v>
      </c>
      <c r="D739" s="921">
        <v>0.1</v>
      </c>
      <c r="E739" s="1600">
        <v>0</v>
      </c>
    </row>
    <row r="740" spans="3:5">
      <c r="C740" s="502">
        <v>32920</v>
      </c>
      <c r="D740" s="921">
        <v>0.1</v>
      </c>
      <c r="E740" s="1600">
        <v>0</v>
      </c>
    </row>
    <row r="741" spans="3:5">
      <c r="C741" s="502">
        <v>32927</v>
      </c>
      <c r="D741" s="921">
        <v>0.11</v>
      </c>
      <c r="E741" s="1600">
        <v>0</v>
      </c>
    </row>
    <row r="742" spans="3:5">
      <c r="C742" s="502">
        <v>32934</v>
      </c>
      <c r="D742" s="921">
        <v>0.12</v>
      </c>
      <c r="E742" s="1600">
        <v>0</v>
      </c>
    </row>
    <row r="743" spans="3:5">
      <c r="C743" s="502">
        <v>32941</v>
      </c>
      <c r="D743" s="921">
        <v>0.12</v>
      </c>
      <c r="E743" s="1600">
        <v>0</v>
      </c>
    </row>
    <row r="744" spans="3:5">
      <c r="C744" s="502">
        <v>32948</v>
      </c>
      <c r="D744" s="921">
        <v>0.13</v>
      </c>
      <c r="E744" s="1600">
        <v>0</v>
      </c>
    </row>
    <row r="745" spans="3:5">
      <c r="C745" s="502">
        <v>32955</v>
      </c>
      <c r="D745" s="921">
        <v>0.13</v>
      </c>
      <c r="E745" s="1600">
        <v>0</v>
      </c>
    </row>
    <row r="746" spans="3:5">
      <c r="C746" s="502">
        <v>32962</v>
      </c>
      <c r="D746" s="921">
        <v>0.13</v>
      </c>
      <c r="E746" s="1600">
        <v>0</v>
      </c>
    </row>
    <row r="747" spans="3:5">
      <c r="C747" s="502">
        <v>32969</v>
      </c>
      <c r="D747" s="921">
        <v>0.13</v>
      </c>
      <c r="E747" s="1600">
        <v>0</v>
      </c>
    </row>
    <row r="748" spans="3:5">
      <c r="C748" s="502">
        <v>32976</v>
      </c>
      <c r="D748" s="921">
        <v>0.13</v>
      </c>
      <c r="E748" s="1600">
        <v>0</v>
      </c>
    </row>
    <row r="749" spans="3:5">
      <c r="C749" s="502">
        <v>32983</v>
      </c>
      <c r="D749" s="921">
        <v>0.13</v>
      </c>
      <c r="E749" s="1600">
        <v>0</v>
      </c>
    </row>
    <row r="750" spans="3:5">
      <c r="C750" s="502">
        <v>32990</v>
      </c>
      <c r="D750" s="921">
        <v>0.13</v>
      </c>
      <c r="E750" s="1600">
        <v>0</v>
      </c>
    </row>
    <row r="751" spans="3:5">
      <c r="C751" s="502">
        <v>32997</v>
      </c>
      <c r="D751" s="921">
        <v>0.13</v>
      </c>
      <c r="E751" s="1600">
        <v>0</v>
      </c>
    </row>
    <row r="752" spans="3:5">
      <c r="C752" s="502">
        <v>33004</v>
      </c>
      <c r="D752" s="921">
        <v>0.13</v>
      </c>
      <c r="E752" s="1600">
        <v>0</v>
      </c>
    </row>
    <row r="753" spans="3:7">
      <c r="C753" s="502">
        <v>33011</v>
      </c>
      <c r="D753" s="921">
        <v>0.14000000000000001</v>
      </c>
      <c r="E753" s="1600">
        <v>0</v>
      </c>
    </row>
    <row r="754" spans="3:7">
      <c r="C754" s="502">
        <v>33018</v>
      </c>
      <c r="D754" s="921">
        <v>0.14000000000000001</v>
      </c>
      <c r="E754" s="1600">
        <v>0</v>
      </c>
    </row>
    <row r="755" spans="3:7">
      <c r="C755" s="502">
        <v>33025</v>
      </c>
      <c r="D755" s="921">
        <v>0.15</v>
      </c>
      <c r="E755" s="1600">
        <v>0</v>
      </c>
    </row>
    <row r="756" spans="3:7">
      <c r="C756" s="502">
        <v>33032</v>
      </c>
      <c r="D756" s="921">
        <v>0.15</v>
      </c>
      <c r="E756" s="1600">
        <v>0</v>
      </c>
    </row>
    <row r="757" spans="3:7">
      <c r="C757" s="502">
        <v>33039</v>
      </c>
      <c r="D757" s="921">
        <v>0.16</v>
      </c>
      <c r="E757" s="1600">
        <v>0</v>
      </c>
    </row>
    <row r="758" spans="3:7">
      <c r="C758" s="502">
        <v>33046</v>
      </c>
      <c r="D758" s="921">
        <v>0.17</v>
      </c>
      <c r="E758" s="1600">
        <v>0</v>
      </c>
    </row>
    <row r="759" spans="3:7">
      <c r="C759" s="502">
        <v>33053</v>
      </c>
      <c r="D759" s="921">
        <v>0.17</v>
      </c>
      <c r="E759" s="1600">
        <v>0</v>
      </c>
    </row>
    <row r="760" spans="3:7">
      <c r="C760" s="502">
        <v>33060</v>
      </c>
      <c r="D760" s="921">
        <v>0.18</v>
      </c>
      <c r="E760" s="1600">
        <v>0</v>
      </c>
      <c r="F760" s="1602">
        <v>5</v>
      </c>
      <c r="G760" s="1602">
        <v>-2</v>
      </c>
    </row>
    <row r="761" spans="3:7">
      <c r="C761" s="502">
        <v>33067</v>
      </c>
      <c r="D761" s="921">
        <v>0.18</v>
      </c>
      <c r="E761" s="1600">
        <v>0</v>
      </c>
      <c r="F761" s="1602">
        <v>5</v>
      </c>
      <c r="G761" s="1602">
        <v>-2</v>
      </c>
    </row>
    <row r="762" spans="3:7">
      <c r="C762" s="502">
        <v>33074</v>
      </c>
      <c r="D762" s="921">
        <v>0.18</v>
      </c>
      <c r="E762" s="1600">
        <v>0</v>
      </c>
      <c r="F762" s="1602">
        <v>5</v>
      </c>
      <c r="G762" s="1602">
        <v>-2</v>
      </c>
    </row>
    <row r="763" spans="3:7">
      <c r="C763" s="502">
        <v>33081</v>
      </c>
      <c r="D763" s="921">
        <v>0.18</v>
      </c>
      <c r="E763" s="1600">
        <v>0</v>
      </c>
      <c r="F763" s="1602">
        <v>5</v>
      </c>
      <c r="G763" s="1602">
        <v>-2</v>
      </c>
    </row>
    <row r="764" spans="3:7">
      <c r="C764" s="502">
        <v>33088</v>
      </c>
      <c r="D764" s="921">
        <v>0.19</v>
      </c>
      <c r="E764" s="1600">
        <v>0</v>
      </c>
      <c r="F764" s="1602">
        <v>5</v>
      </c>
      <c r="G764" s="1602">
        <v>-2</v>
      </c>
    </row>
    <row r="765" spans="3:7">
      <c r="C765" s="502">
        <v>33095</v>
      </c>
      <c r="D765" s="921">
        <v>0.2</v>
      </c>
      <c r="E765" s="1600">
        <v>0</v>
      </c>
      <c r="F765" s="1602">
        <v>5</v>
      </c>
      <c r="G765" s="1602">
        <v>-2</v>
      </c>
    </row>
    <row r="766" spans="3:7">
      <c r="C766" s="502">
        <v>33102</v>
      </c>
      <c r="D766" s="921">
        <v>0.22</v>
      </c>
      <c r="E766" s="1600">
        <v>0</v>
      </c>
      <c r="F766" s="1602">
        <v>5</v>
      </c>
      <c r="G766" s="1602">
        <v>-2</v>
      </c>
    </row>
    <row r="767" spans="3:7">
      <c r="C767" s="502">
        <v>33109</v>
      </c>
      <c r="D767" s="921">
        <v>0.25</v>
      </c>
      <c r="E767" s="1600">
        <v>0</v>
      </c>
      <c r="F767" s="1602">
        <v>5</v>
      </c>
      <c r="G767" s="1602">
        <v>-2</v>
      </c>
    </row>
    <row r="768" spans="3:7">
      <c r="C768" s="502">
        <v>33116</v>
      </c>
      <c r="D768" s="921">
        <v>0.28000000000000003</v>
      </c>
      <c r="E768" s="1600">
        <v>0</v>
      </c>
      <c r="F768" s="1602">
        <v>5</v>
      </c>
      <c r="G768" s="1602">
        <v>-2</v>
      </c>
    </row>
    <row r="769" spans="3:7">
      <c r="C769" s="502">
        <v>33123</v>
      </c>
      <c r="D769" s="921">
        <v>0.33</v>
      </c>
      <c r="E769" s="1600">
        <v>0</v>
      </c>
      <c r="F769" s="1602">
        <v>5</v>
      </c>
      <c r="G769" s="1602">
        <v>-2</v>
      </c>
    </row>
    <row r="770" spans="3:7">
      <c r="C770" s="502">
        <v>33130</v>
      </c>
      <c r="D770" s="921">
        <v>0.38</v>
      </c>
      <c r="E770" s="1600">
        <v>0</v>
      </c>
      <c r="F770" s="1602">
        <v>5</v>
      </c>
      <c r="G770" s="1602">
        <v>-2</v>
      </c>
    </row>
    <row r="771" spans="3:7">
      <c r="C771" s="502">
        <v>33137</v>
      </c>
      <c r="D771" s="921">
        <v>0.44</v>
      </c>
      <c r="E771" s="1600">
        <v>0</v>
      </c>
      <c r="F771" s="1602">
        <v>5</v>
      </c>
      <c r="G771" s="1602">
        <v>-2</v>
      </c>
    </row>
    <row r="772" spans="3:7">
      <c r="C772" s="502">
        <v>33144</v>
      </c>
      <c r="D772" s="921">
        <v>0.5</v>
      </c>
      <c r="E772" s="1600">
        <v>0</v>
      </c>
      <c r="F772" s="1602">
        <v>5</v>
      </c>
      <c r="G772" s="1602">
        <v>-2</v>
      </c>
    </row>
    <row r="773" spans="3:7">
      <c r="C773" s="502">
        <v>33151</v>
      </c>
      <c r="D773" s="921">
        <v>0.56000000000000005</v>
      </c>
      <c r="E773" s="1600">
        <v>0</v>
      </c>
      <c r="F773" s="1602">
        <v>5</v>
      </c>
      <c r="G773" s="1602">
        <v>-2</v>
      </c>
    </row>
    <row r="774" spans="3:7">
      <c r="C774" s="502">
        <v>33158</v>
      </c>
      <c r="D774" s="921">
        <v>0.62</v>
      </c>
      <c r="E774" s="1600">
        <v>0</v>
      </c>
      <c r="F774" s="1602">
        <v>5</v>
      </c>
      <c r="G774" s="1602">
        <v>-2</v>
      </c>
    </row>
    <row r="775" spans="3:7">
      <c r="C775" s="502">
        <v>33165</v>
      </c>
      <c r="D775" s="921">
        <v>0.67</v>
      </c>
      <c r="E775" s="1600">
        <v>0</v>
      </c>
      <c r="F775" s="1602">
        <v>5</v>
      </c>
      <c r="G775" s="1602">
        <v>-2</v>
      </c>
    </row>
    <row r="776" spans="3:7">
      <c r="C776" s="502">
        <v>33172</v>
      </c>
      <c r="D776" s="921">
        <v>0.71</v>
      </c>
      <c r="E776" s="1600">
        <v>0</v>
      </c>
      <c r="F776" s="1602">
        <v>5</v>
      </c>
      <c r="G776" s="1602">
        <v>-2</v>
      </c>
    </row>
    <row r="777" spans="3:7">
      <c r="C777" s="502">
        <v>33179</v>
      </c>
      <c r="D777" s="921">
        <v>0.75</v>
      </c>
      <c r="E777" s="1600">
        <v>0</v>
      </c>
      <c r="F777" s="1602">
        <v>5</v>
      </c>
      <c r="G777" s="1602">
        <v>-2</v>
      </c>
    </row>
    <row r="778" spans="3:7">
      <c r="C778" s="502">
        <v>33186</v>
      </c>
      <c r="D778" s="921">
        <v>0.77</v>
      </c>
      <c r="E778" s="1600">
        <v>0</v>
      </c>
      <c r="F778" s="1602">
        <v>5</v>
      </c>
      <c r="G778" s="1602">
        <v>-2</v>
      </c>
    </row>
    <row r="779" spans="3:7">
      <c r="C779" s="502">
        <v>33193</v>
      </c>
      <c r="D779" s="921">
        <v>0.8</v>
      </c>
      <c r="E779" s="1600">
        <v>0</v>
      </c>
      <c r="F779" s="1602">
        <v>5</v>
      </c>
      <c r="G779" s="1602">
        <v>-2</v>
      </c>
    </row>
    <row r="780" spans="3:7">
      <c r="C780" s="502">
        <v>33200</v>
      </c>
      <c r="D780" s="921">
        <v>0.81</v>
      </c>
      <c r="E780" s="1600">
        <v>0</v>
      </c>
      <c r="F780" s="1602">
        <v>5</v>
      </c>
      <c r="G780" s="1602">
        <v>-2</v>
      </c>
    </row>
    <row r="781" spans="3:7">
      <c r="C781" s="502">
        <v>33207</v>
      </c>
      <c r="D781" s="921">
        <v>0.82</v>
      </c>
      <c r="E781" s="1600">
        <v>0</v>
      </c>
      <c r="F781" s="1602">
        <v>5</v>
      </c>
      <c r="G781" s="1602">
        <v>-2</v>
      </c>
    </row>
    <row r="782" spans="3:7">
      <c r="C782" s="502">
        <v>33214</v>
      </c>
      <c r="D782" s="921">
        <v>0.83</v>
      </c>
      <c r="E782" s="1600">
        <v>0</v>
      </c>
      <c r="F782" s="1602">
        <v>5</v>
      </c>
      <c r="G782" s="1602">
        <v>-2</v>
      </c>
    </row>
    <row r="783" spans="3:7">
      <c r="C783" s="502">
        <v>33221</v>
      </c>
      <c r="D783" s="921">
        <v>0.83</v>
      </c>
      <c r="E783" s="1600">
        <v>0</v>
      </c>
      <c r="F783" s="1602">
        <v>5</v>
      </c>
      <c r="G783" s="1602">
        <v>-2</v>
      </c>
    </row>
    <row r="784" spans="3:7">
      <c r="C784" s="502">
        <v>33228</v>
      </c>
      <c r="D784" s="921">
        <v>0.83</v>
      </c>
      <c r="E784" s="1600">
        <v>0</v>
      </c>
      <c r="F784" s="1602">
        <v>5</v>
      </c>
      <c r="G784" s="1602">
        <v>-2</v>
      </c>
    </row>
    <row r="785" spans="2:7">
      <c r="C785" s="502">
        <v>33235</v>
      </c>
      <c r="D785" s="921">
        <v>0.83</v>
      </c>
      <c r="E785" s="1600">
        <v>0</v>
      </c>
      <c r="F785" s="1602">
        <v>5</v>
      </c>
      <c r="G785" s="1602">
        <v>-2</v>
      </c>
    </row>
    <row r="786" spans="2:7">
      <c r="B786" s="651">
        <v>1991</v>
      </c>
      <c r="C786" s="502">
        <v>33242</v>
      </c>
      <c r="D786" s="921">
        <v>0.82</v>
      </c>
      <c r="E786" s="1600">
        <v>0</v>
      </c>
      <c r="F786" s="1602">
        <v>5</v>
      </c>
      <c r="G786" s="1602">
        <v>-2</v>
      </c>
    </row>
    <row r="787" spans="2:7">
      <c r="C787" s="502">
        <v>33249</v>
      </c>
      <c r="D787" s="921">
        <v>0.81</v>
      </c>
      <c r="E787" s="1600">
        <v>0</v>
      </c>
      <c r="F787" s="1602">
        <v>5</v>
      </c>
      <c r="G787" s="1602">
        <v>-2</v>
      </c>
    </row>
    <row r="788" spans="2:7">
      <c r="C788" s="502">
        <v>33256</v>
      </c>
      <c r="D788" s="921">
        <v>0.79</v>
      </c>
      <c r="E788" s="1600">
        <v>0</v>
      </c>
      <c r="F788" s="1602">
        <v>5</v>
      </c>
      <c r="G788" s="1602">
        <v>-2</v>
      </c>
    </row>
    <row r="789" spans="2:7">
      <c r="C789" s="502">
        <v>33263</v>
      </c>
      <c r="D789" s="921">
        <v>0.76</v>
      </c>
      <c r="E789" s="1600">
        <v>0</v>
      </c>
      <c r="F789" s="1602">
        <v>5</v>
      </c>
      <c r="G789" s="1602">
        <v>-2</v>
      </c>
    </row>
    <row r="790" spans="2:7">
      <c r="C790" s="502">
        <v>33270</v>
      </c>
      <c r="D790" s="921">
        <v>0.73</v>
      </c>
      <c r="E790" s="1600">
        <v>0</v>
      </c>
      <c r="F790" s="1602">
        <v>5</v>
      </c>
      <c r="G790" s="1602">
        <v>-2</v>
      </c>
    </row>
    <row r="791" spans="2:7">
      <c r="C791" s="502">
        <v>33277</v>
      </c>
      <c r="D791" s="921">
        <v>0.68</v>
      </c>
      <c r="E791" s="1600">
        <v>0</v>
      </c>
      <c r="F791" s="1602">
        <v>5</v>
      </c>
      <c r="G791" s="1602">
        <v>-2</v>
      </c>
    </row>
    <row r="792" spans="2:7">
      <c r="C792" s="502">
        <v>33284</v>
      </c>
      <c r="D792" s="921">
        <v>0.64</v>
      </c>
      <c r="E792" s="1600">
        <v>0</v>
      </c>
      <c r="F792" s="1602">
        <v>5</v>
      </c>
      <c r="G792" s="1602">
        <v>-2</v>
      </c>
    </row>
    <row r="793" spans="2:7">
      <c r="C793" s="502">
        <v>33291</v>
      </c>
      <c r="D793" s="921">
        <v>0.57999999999999996</v>
      </c>
      <c r="E793" s="1600">
        <v>0</v>
      </c>
      <c r="F793" s="1602">
        <v>5</v>
      </c>
      <c r="G793" s="1602">
        <v>-2</v>
      </c>
    </row>
    <row r="794" spans="2:7">
      <c r="C794" s="502">
        <v>33298</v>
      </c>
      <c r="D794" s="921">
        <v>0.53</v>
      </c>
      <c r="E794" s="1600">
        <v>0</v>
      </c>
      <c r="F794" s="1602">
        <v>5</v>
      </c>
      <c r="G794" s="1602">
        <v>-2</v>
      </c>
    </row>
    <row r="795" spans="2:7">
      <c r="C795" s="502">
        <v>33305</v>
      </c>
      <c r="D795" s="921">
        <v>0.47</v>
      </c>
      <c r="E795" s="1600">
        <v>0</v>
      </c>
      <c r="F795" s="1602">
        <v>5</v>
      </c>
      <c r="G795" s="1602">
        <v>-2</v>
      </c>
    </row>
    <row r="796" spans="2:7">
      <c r="C796" s="502">
        <v>33312</v>
      </c>
      <c r="D796" s="921">
        <v>0.41</v>
      </c>
      <c r="E796" s="1600">
        <v>0</v>
      </c>
      <c r="F796" s="1602">
        <v>5</v>
      </c>
      <c r="G796" s="1602">
        <v>-2</v>
      </c>
    </row>
    <row r="797" spans="2:7">
      <c r="C797" s="502">
        <v>33319</v>
      </c>
      <c r="D797" s="921">
        <v>0.35</v>
      </c>
      <c r="E797" s="1600">
        <v>0</v>
      </c>
      <c r="F797" s="1602">
        <v>5</v>
      </c>
      <c r="G797" s="1602">
        <v>-2</v>
      </c>
    </row>
    <row r="798" spans="2:7">
      <c r="C798" s="502">
        <v>33326</v>
      </c>
      <c r="D798" s="921">
        <v>0.3</v>
      </c>
      <c r="E798" s="1600">
        <v>0</v>
      </c>
      <c r="F798" s="1602">
        <v>5</v>
      </c>
      <c r="G798" s="1602">
        <v>-2</v>
      </c>
    </row>
    <row r="799" spans="2:7">
      <c r="C799" s="502">
        <v>33333</v>
      </c>
      <c r="D799" s="921">
        <v>0.25</v>
      </c>
      <c r="E799" s="1600">
        <v>0</v>
      </c>
    </row>
    <row r="800" spans="2:7">
      <c r="C800" s="502">
        <v>33340</v>
      </c>
      <c r="D800" s="921">
        <v>0.21</v>
      </c>
      <c r="E800" s="1600">
        <v>0</v>
      </c>
    </row>
    <row r="801" spans="3:5">
      <c r="C801" s="502">
        <v>33347</v>
      </c>
      <c r="D801" s="921">
        <v>0.17</v>
      </c>
      <c r="E801" s="1600">
        <v>0</v>
      </c>
    </row>
    <row r="802" spans="3:5">
      <c r="C802" s="502">
        <v>33354</v>
      </c>
      <c r="D802" s="921">
        <v>0.13</v>
      </c>
      <c r="E802" s="1600">
        <v>0</v>
      </c>
    </row>
    <row r="803" spans="3:5">
      <c r="C803" s="502">
        <v>33361</v>
      </c>
      <c r="D803" s="921">
        <v>0.1</v>
      </c>
      <c r="E803" s="1600">
        <v>0</v>
      </c>
    </row>
    <row r="804" spans="3:5">
      <c r="C804" s="502">
        <v>33368</v>
      </c>
      <c r="D804" s="921">
        <v>7.0000000000000007E-2</v>
      </c>
      <c r="E804" s="1600">
        <v>0</v>
      </c>
    </row>
    <row r="805" spans="3:5">
      <c r="C805" s="502">
        <v>33375</v>
      </c>
      <c r="D805" s="921">
        <v>0.05</v>
      </c>
      <c r="E805" s="1600">
        <v>0</v>
      </c>
    </row>
    <row r="806" spans="3:5">
      <c r="C806" s="502">
        <v>33382</v>
      </c>
      <c r="D806" s="921">
        <v>0.03</v>
      </c>
      <c r="E806" s="1600">
        <v>0</v>
      </c>
    </row>
    <row r="807" spans="3:5">
      <c r="C807" s="502">
        <v>33389</v>
      </c>
      <c r="D807" s="921">
        <v>0.02</v>
      </c>
      <c r="E807" s="1600">
        <v>0</v>
      </c>
    </row>
    <row r="808" spans="3:5">
      <c r="C808" s="502">
        <v>33396</v>
      </c>
      <c r="D808" s="921">
        <v>0.01</v>
      </c>
      <c r="E808" s="1600">
        <v>0</v>
      </c>
    </row>
    <row r="809" spans="3:5">
      <c r="C809" s="502">
        <v>33403</v>
      </c>
      <c r="D809" s="921">
        <v>0</v>
      </c>
      <c r="E809" s="1600">
        <v>0</v>
      </c>
    </row>
    <row r="810" spans="3:5">
      <c r="C810" s="502">
        <v>33410</v>
      </c>
      <c r="D810" s="921">
        <v>-0.01</v>
      </c>
      <c r="E810" s="1600">
        <v>0</v>
      </c>
    </row>
    <row r="811" spans="3:5">
      <c r="C811" s="502">
        <v>33417</v>
      </c>
      <c r="D811" s="921">
        <v>-0.01</v>
      </c>
      <c r="E811" s="1600">
        <v>0</v>
      </c>
    </row>
    <row r="812" spans="3:5">
      <c r="C812" s="502">
        <v>33424</v>
      </c>
      <c r="D812" s="921">
        <v>-0.02</v>
      </c>
      <c r="E812" s="1600">
        <v>0</v>
      </c>
    </row>
    <row r="813" spans="3:5">
      <c r="C813" s="502">
        <v>33431</v>
      </c>
      <c r="D813" s="921">
        <v>-0.03</v>
      </c>
      <c r="E813" s="1600">
        <v>0</v>
      </c>
    </row>
    <row r="814" spans="3:5">
      <c r="C814" s="502">
        <v>33438</v>
      </c>
      <c r="D814" s="921">
        <v>-0.04</v>
      </c>
      <c r="E814" s="1600">
        <v>0</v>
      </c>
    </row>
    <row r="815" spans="3:5">
      <c r="C815" s="502">
        <v>33445</v>
      </c>
      <c r="D815" s="921">
        <v>-0.05</v>
      </c>
      <c r="E815" s="1600">
        <v>0</v>
      </c>
    </row>
    <row r="816" spans="3:5">
      <c r="C816" s="502">
        <v>33452</v>
      </c>
      <c r="D816" s="921">
        <v>-0.05</v>
      </c>
      <c r="E816" s="1600">
        <v>0</v>
      </c>
    </row>
    <row r="817" spans="3:5">
      <c r="C817" s="502">
        <v>33459</v>
      </c>
      <c r="D817" s="921">
        <v>-0.06</v>
      </c>
      <c r="E817" s="1600">
        <v>0</v>
      </c>
    </row>
    <row r="818" spans="3:5">
      <c r="C818" s="502">
        <v>33466</v>
      </c>
      <c r="D818" s="921">
        <v>-0.06</v>
      </c>
      <c r="E818" s="1600">
        <v>0</v>
      </c>
    </row>
    <row r="819" spans="3:5">
      <c r="C819" s="502">
        <v>33473</v>
      </c>
      <c r="D819" s="921">
        <v>-0.06</v>
      </c>
      <c r="E819" s="1600">
        <v>0</v>
      </c>
    </row>
    <row r="820" spans="3:5">
      <c r="C820" s="502">
        <v>33480</v>
      </c>
      <c r="D820" s="921">
        <v>-0.06</v>
      </c>
      <c r="E820" s="1600">
        <v>0</v>
      </c>
    </row>
    <row r="821" spans="3:5">
      <c r="C821" s="502">
        <v>33487</v>
      </c>
      <c r="D821" s="921">
        <v>-0.06</v>
      </c>
      <c r="E821" s="1600">
        <v>0</v>
      </c>
    </row>
    <row r="822" spans="3:5">
      <c r="C822" s="502">
        <v>33494</v>
      </c>
      <c r="D822" s="921">
        <v>-0.06</v>
      </c>
      <c r="E822" s="1600">
        <v>0</v>
      </c>
    </row>
    <row r="823" spans="3:5">
      <c r="C823" s="502">
        <v>33501</v>
      </c>
      <c r="D823" s="921">
        <v>-0.06</v>
      </c>
      <c r="E823" s="1600">
        <v>0</v>
      </c>
    </row>
    <row r="824" spans="3:5">
      <c r="C824" s="502">
        <v>33508</v>
      </c>
      <c r="D824" s="921">
        <v>-0.06</v>
      </c>
      <c r="E824" s="1600">
        <v>0</v>
      </c>
    </row>
    <row r="825" spans="3:5">
      <c r="C825" s="502">
        <v>33515</v>
      </c>
      <c r="D825" s="921">
        <v>-0.06</v>
      </c>
      <c r="E825" s="1600">
        <v>0</v>
      </c>
    </row>
    <row r="826" spans="3:5">
      <c r="C826" s="502">
        <v>33522</v>
      </c>
      <c r="D826" s="921">
        <v>-7.0000000000000007E-2</v>
      </c>
      <c r="E826" s="1600">
        <v>0</v>
      </c>
    </row>
    <row r="827" spans="3:5">
      <c r="C827" s="502">
        <v>33529</v>
      </c>
      <c r="D827" s="921">
        <v>-0.08</v>
      </c>
      <c r="E827" s="1600">
        <v>0</v>
      </c>
    </row>
    <row r="828" spans="3:5">
      <c r="C828" s="502">
        <v>33536</v>
      </c>
      <c r="D828" s="921">
        <v>-0.08</v>
      </c>
      <c r="E828" s="1600">
        <v>0</v>
      </c>
    </row>
    <row r="829" spans="3:5">
      <c r="C829" s="502">
        <v>33543</v>
      </c>
      <c r="D829" s="921">
        <v>-0.09</v>
      </c>
      <c r="E829" s="1600">
        <v>0</v>
      </c>
    </row>
    <row r="830" spans="3:5">
      <c r="C830" s="502">
        <v>33550</v>
      </c>
      <c r="D830" s="921">
        <v>-0.1</v>
      </c>
      <c r="E830" s="1600">
        <v>0</v>
      </c>
    </row>
    <row r="831" spans="3:5">
      <c r="C831" s="502">
        <v>33557</v>
      </c>
      <c r="D831" s="921">
        <v>-0.1</v>
      </c>
      <c r="E831" s="1600">
        <v>0</v>
      </c>
    </row>
    <row r="832" spans="3:5">
      <c r="C832" s="502">
        <v>33564</v>
      </c>
      <c r="D832" s="921">
        <v>-0.1</v>
      </c>
      <c r="E832" s="1600">
        <v>0</v>
      </c>
    </row>
    <row r="833" spans="2:5">
      <c r="C833" s="502">
        <v>33571</v>
      </c>
      <c r="D833" s="921">
        <v>-0.1</v>
      </c>
      <c r="E833" s="1600">
        <v>0</v>
      </c>
    </row>
    <row r="834" spans="2:5">
      <c r="C834" s="502">
        <v>33578</v>
      </c>
      <c r="D834" s="921">
        <v>-0.1</v>
      </c>
      <c r="E834" s="1600">
        <v>0</v>
      </c>
    </row>
    <row r="835" spans="2:5">
      <c r="C835" s="502">
        <v>33585</v>
      </c>
      <c r="D835" s="921">
        <v>-0.1</v>
      </c>
      <c r="E835" s="1600">
        <v>0</v>
      </c>
    </row>
    <row r="836" spans="2:5">
      <c r="C836" s="502">
        <v>33592</v>
      </c>
      <c r="D836" s="921">
        <v>-0.11</v>
      </c>
      <c r="E836" s="1600">
        <v>0</v>
      </c>
    </row>
    <row r="837" spans="2:5">
      <c r="C837" s="502">
        <v>33599</v>
      </c>
      <c r="D837" s="921">
        <v>-0.13</v>
      </c>
      <c r="E837" s="1600">
        <v>0</v>
      </c>
    </row>
    <row r="838" spans="2:5">
      <c r="B838" s="651">
        <v>1992</v>
      </c>
      <c r="C838" s="502">
        <v>33606</v>
      </c>
      <c r="D838" s="921">
        <v>-0.15</v>
      </c>
      <c r="E838" s="1600">
        <v>0</v>
      </c>
    </row>
    <row r="839" spans="2:5">
      <c r="C839" s="502">
        <v>33613</v>
      </c>
      <c r="D839" s="921">
        <v>-0.17</v>
      </c>
      <c r="E839" s="1600">
        <v>0</v>
      </c>
    </row>
    <row r="840" spans="2:5">
      <c r="C840" s="502">
        <v>33620</v>
      </c>
      <c r="D840" s="921">
        <v>-0.21</v>
      </c>
      <c r="E840" s="1600">
        <v>0</v>
      </c>
    </row>
    <row r="841" spans="2:5">
      <c r="C841" s="502">
        <v>33627</v>
      </c>
      <c r="D841" s="921">
        <v>-0.24</v>
      </c>
      <c r="E841" s="1600">
        <v>0</v>
      </c>
    </row>
    <row r="842" spans="2:5">
      <c r="C842" s="502">
        <v>33634</v>
      </c>
      <c r="D842" s="921">
        <v>-0.28000000000000003</v>
      </c>
      <c r="E842" s="1600">
        <v>0</v>
      </c>
    </row>
    <row r="843" spans="2:5">
      <c r="C843" s="502">
        <v>33641</v>
      </c>
      <c r="D843" s="921">
        <v>-0.32</v>
      </c>
      <c r="E843" s="1600">
        <v>0</v>
      </c>
    </row>
    <row r="844" spans="2:5">
      <c r="C844" s="502">
        <v>33648</v>
      </c>
      <c r="D844" s="921">
        <v>-0.35</v>
      </c>
      <c r="E844" s="1600">
        <v>0</v>
      </c>
    </row>
    <row r="845" spans="2:5">
      <c r="C845" s="502">
        <v>33655</v>
      </c>
      <c r="D845" s="921">
        <v>-0.37</v>
      </c>
      <c r="E845" s="1600">
        <v>0</v>
      </c>
    </row>
    <row r="846" spans="2:5">
      <c r="C846" s="502">
        <v>33662</v>
      </c>
      <c r="D846" s="921">
        <v>-0.39</v>
      </c>
      <c r="E846" s="1600">
        <v>0</v>
      </c>
    </row>
    <row r="847" spans="2:5">
      <c r="C847" s="502">
        <v>33669</v>
      </c>
      <c r="D847" s="921">
        <v>-0.41</v>
      </c>
      <c r="E847" s="1600">
        <v>0</v>
      </c>
    </row>
    <row r="848" spans="2:5">
      <c r="C848" s="502">
        <v>33676</v>
      </c>
      <c r="D848" s="921">
        <v>-0.41</v>
      </c>
      <c r="E848" s="1600">
        <v>0</v>
      </c>
    </row>
    <row r="849" spans="3:5">
      <c r="C849" s="502">
        <v>33683</v>
      </c>
      <c r="D849" s="921">
        <v>-0.42</v>
      </c>
      <c r="E849" s="1600">
        <v>0</v>
      </c>
    </row>
    <row r="850" spans="3:5">
      <c r="C850" s="502">
        <v>33690</v>
      </c>
      <c r="D850" s="921">
        <v>-0.42</v>
      </c>
      <c r="E850" s="1600">
        <v>0</v>
      </c>
    </row>
    <row r="851" spans="3:5">
      <c r="C851" s="502">
        <v>33697</v>
      </c>
      <c r="D851" s="921">
        <v>-0.43</v>
      </c>
      <c r="E851" s="1600">
        <v>0</v>
      </c>
    </row>
    <row r="852" spans="3:5">
      <c r="C852" s="502">
        <v>33704</v>
      </c>
      <c r="D852" s="921">
        <v>-0.44</v>
      </c>
      <c r="E852" s="1600">
        <v>0</v>
      </c>
    </row>
    <row r="853" spans="3:5">
      <c r="C853" s="502">
        <v>33711</v>
      </c>
      <c r="D853" s="921">
        <v>-0.45</v>
      </c>
      <c r="E853" s="1600">
        <v>0</v>
      </c>
    </row>
    <row r="854" spans="3:5">
      <c r="C854" s="502">
        <v>33718</v>
      </c>
      <c r="D854" s="921">
        <v>-0.46</v>
      </c>
      <c r="E854" s="1600">
        <v>0</v>
      </c>
    </row>
    <row r="855" spans="3:5">
      <c r="C855" s="502">
        <v>33725</v>
      </c>
      <c r="D855" s="921">
        <v>-0.48</v>
      </c>
      <c r="E855" s="1600">
        <v>0</v>
      </c>
    </row>
    <row r="856" spans="3:5">
      <c r="C856" s="502">
        <v>33732</v>
      </c>
      <c r="D856" s="921">
        <v>-0.49</v>
      </c>
      <c r="E856" s="1600">
        <v>0</v>
      </c>
    </row>
    <row r="857" spans="3:5">
      <c r="C857" s="502">
        <v>33739</v>
      </c>
      <c r="D857" s="921">
        <v>-0.5</v>
      </c>
      <c r="E857" s="1600">
        <v>0</v>
      </c>
    </row>
    <row r="858" spans="3:5">
      <c r="C858" s="502">
        <v>33746</v>
      </c>
      <c r="D858" s="921">
        <v>-0.51</v>
      </c>
      <c r="E858" s="1600">
        <v>0</v>
      </c>
    </row>
    <row r="859" spans="3:5">
      <c r="C859" s="502">
        <v>33753</v>
      </c>
      <c r="D859" s="921">
        <v>-0.51</v>
      </c>
      <c r="E859" s="1600">
        <v>0</v>
      </c>
    </row>
    <row r="860" spans="3:5">
      <c r="C860" s="502">
        <v>33760</v>
      </c>
      <c r="D860" s="921">
        <v>-0.51</v>
      </c>
      <c r="E860" s="1600">
        <v>0</v>
      </c>
    </row>
    <row r="861" spans="3:5">
      <c r="C861" s="502">
        <v>33767</v>
      </c>
      <c r="D861" s="921">
        <v>-0.5</v>
      </c>
      <c r="E861" s="1600">
        <v>0</v>
      </c>
    </row>
    <row r="862" spans="3:5">
      <c r="C862" s="502">
        <v>33774</v>
      </c>
      <c r="D862" s="921">
        <v>-0.49</v>
      </c>
      <c r="E862" s="1600">
        <v>0</v>
      </c>
    </row>
    <row r="863" spans="3:5">
      <c r="C863" s="502">
        <v>33781</v>
      </c>
      <c r="D863" s="921">
        <v>-0.48</v>
      </c>
      <c r="E863" s="1600">
        <v>0</v>
      </c>
    </row>
    <row r="864" spans="3:5">
      <c r="C864" s="502">
        <v>33788</v>
      </c>
      <c r="D864" s="921">
        <v>-0.47</v>
      </c>
      <c r="E864" s="1600">
        <v>0</v>
      </c>
    </row>
    <row r="865" spans="3:5">
      <c r="C865" s="502">
        <v>33795</v>
      </c>
      <c r="D865" s="921">
        <v>-0.46</v>
      </c>
      <c r="E865" s="1600">
        <v>0</v>
      </c>
    </row>
    <row r="866" spans="3:5">
      <c r="C866" s="502">
        <v>33802</v>
      </c>
      <c r="D866" s="921">
        <v>-0.45</v>
      </c>
      <c r="E866" s="1600">
        <v>0</v>
      </c>
    </row>
    <row r="867" spans="3:5">
      <c r="C867" s="502">
        <v>33809</v>
      </c>
      <c r="D867" s="921">
        <v>-0.45</v>
      </c>
      <c r="E867" s="1600">
        <v>0</v>
      </c>
    </row>
    <row r="868" spans="3:5">
      <c r="C868" s="502">
        <v>33816</v>
      </c>
      <c r="D868" s="921">
        <v>-0.44</v>
      </c>
      <c r="E868" s="1600">
        <v>0</v>
      </c>
    </row>
    <row r="869" spans="3:5">
      <c r="C869" s="502">
        <v>33823</v>
      </c>
      <c r="D869" s="921">
        <v>-0.44</v>
      </c>
      <c r="E869" s="1600">
        <v>0</v>
      </c>
    </row>
    <row r="870" spans="3:5">
      <c r="C870" s="502">
        <v>33830</v>
      </c>
      <c r="D870" s="921">
        <v>-0.43</v>
      </c>
      <c r="E870" s="1600">
        <v>0</v>
      </c>
    </row>
    <row r="871" spans="3:5">
      <c r="C871" s="502">
        <v>33837</v>
      </c>
      <c r="D871" s="921">
        <v>-0.43</v>
      </c>
      <c r="E871" s="1600">
        <v>0</v>
      </c>
    </row>
    <row r="872" spans="3:5">
      <c r="C872" s="502">
        <v>33844</v>
      </c>
      <c r="D872" s="921">
        <v>-0.42</v>
      </c>
      <c r="E872" s="1600">
        <v>0</v>
      </c>
    </row>
    <row r="873" spans="3:5">
      <c r="C873" s="502">
        <v>33851</v>
      </c>
      <c r="D873" s="921">
        <v>-0.41</v>
      </c>
      <c r="E873" s="1600">
        <v>0</v>
      </c>
    </row>
    <row r="874" spans="3:5">
      <c r="C874" s="502">
        <v>33858</v>
      </c>
      <c r="D874" s="921">
        <v>-0.4</v>
      </c>
      <c r="E874" s="1600">
        <v>0</v>
      </c>
    </row>
    <row r="875" spans="3:5">
      <c r="C875" s="502">
        <v>33865</v>
      </c>
      <c r="D875" s="921">
        <v>-0.39</v>
      </c>
      <c r="E875" s="1600">
        <v>0</v>
      </c>
    </row>
    <row r="876" spans="3:5">
      <c r="C876" s="502">
        <v>33872</v>
      </c>
      <c r="D876" s="921">
        <v>-0.38</v>
      </c>
      <c r="E876" s="1600">
        <v>0</v>
      </c>
    </row>
    <row r="877" spans="3:5">
      <c r="C877" s="502">
        <v>33879</v>
      </c>
      <c r="D877" s="921">
        <v>-0.38</v>
      </c>
      <c r="E877" s="1600">
        <v>0</v>
      </c>
    </row>
    <row r="878" spans="3:5">
      <c r="C878" s="502">
        <v>33886</v>
      </c>
      <c r="D878" s="921">
        <v>-0.38</v>
      </c>
      <c r="E878" s="1600">
        <v>0</v>
      </c>
    </row>
    <row r="879" spans="3:5">
      <c r="C879" s="502">
        <v>33893</v>
      </c>
      <c r="D879" s="921">
        <v>-0.39</v>
      </c>
      <c r="E879" s="1600">
        <v>0</v>
      </c>
    </row>
    <row r="880" spans="3:5">
      <c r="C880" s="502">
        <v>33900</v>
      </c>
      <c r="D880" s="921">
        <v>-0.4</v>
      </c>
      <c r="E880" s="1600">
        <v>0</v>
      </c>
    </row>
    <row r="881" spans="2:5">
      <c r="C881" s="502">
        <v>33907</v>
      </c>
      <c r="D881" s="921">
        <v>-0.41</v>
      </c>
      <c r="E881" s="1600">
        <v>0</v>
      </c>
    </row>
    <row r="882" spans="2:5">
      <c r="C882" s="502">
        <v>33914</v>
      </c>
      <c r="D882" s="921">
        <v>-0.42</v>
      </c>
      <c r="E882" s="1600">
        <v>0</v>
      </c>
    </row>
    <row r="883" spans="2:5">
      <c r="C883" s="502">
        <v>33921</v>
      </c>
      <c r="D883" s="921">
        <v>-0.43</v>
      </c>
      <c r="E883" s="1600">
        <v>0</v>
      </c>
    </row>
    <row r="884" spans="2:5">
      <c r="C884" s="502">
        <v>33928</v>
      </c>
      <c r="D884" s="921">
        <v>-0.44</v>
      </c>
      <c r="E884" s="1600">
        <v>0</v>
      </c>
    </row>
    <row r="885" spans="2:5">
      <c r="C885" s="502">
        <v>33935</v>
      </c>
      <c r="D885" s="921">
        <v>-0.45</v>
      </c>
      <c r="E885" s="1600">
        <v>0</v>
      </c>
    </row>
    <row r="886" spans="2:5">
      <c r="C886" s="502">
        <v>33942</v>
      </c>
      <c r="D886" s="921">
        <v>-0.45</v>
      </c>
      <c r="E886" s="1600">
        <v>0</v>
      </c>
    </row>
    <row r="887" spans="2:5">
      <c r="C887" s="502">
        <v>33949</v>
      </c>
      <c r="D887" s="921">
        <v>-0.45</v>
      </c>
      <c r="E887" s="1600">
        <v>0</v>
      </c>
    </row>
    <row r="888" spans="2:5">
      <c r="C888" s="502">
        <v>33956</v>
      </c>
      <c r="D888" s="921">
        <v>-0.44</v>
      </c>
      <c r="E888" s="1600">
        <v>0</v>
      </c>
    </row>
    <row r="889" spans="2:5">
      <c r="C889" s="502">
        <v>33963</v>
      </c>
      <c r="D889" s="921">
        <v>-0.44</v>
      </c>
      <c r="E889" s="1600">
        <v>0</v>
      </c>
    </row>
    <row r="890" spans="2:5">
      <c r="B890" s="651">
        <v>1993</v>
      </c>
      <c r="C890" s="502">
        <v>33970</v>
      </c>
      <c r="D890" s="921">
        <v>-0.43</v>
      </c>
      <c r="E890" s="1600">
        <v>0</v>
      </c>
    </row>
    <row r="891" spans="2:5">
      <c r="C891" s="502">
        <v>33977</v>
      </c>
      <c r="D891" s="921">
        <v>-0.43</v>
      </c>
      <c r="E891" s="1600">
        <v>0</v>
      </c>
    </row>
    <row r="892" spans="2:5">
      <c r="C892" s="502">
        <v>33984</v>
      </c>
      <c r="D892" s="921">
        <v>-0.43</v>
      </c>
      <c r="E892" s="1600">
        <v>0</v>
      </c>
    </row>
    <row r="893" spans="2:5">
      <c r="C893" s="502">
        <v>33991</v>
      </c>
      <c r="D893" s="921">
        <v>-0.43</v>
      </c>
      <c r="E893" s="1600">
        <v>0</v>
      </c>
    </row>
    <row r="894" spans="2:5">
      <c r="C894" s="502">
        <v>33998</v>
      </c>
      <c r="D894" s="921">
        <v>-0.43</v>
      </c>
      <c r="E894" s="1600">
        <v>0</v>
      </c>
    </row>
    <row r="895" spans="2:5">
      <c r="C895" s="502">
        <v>34005</v>
      </c>
      <c r="D895" s="921">
        <v>-0.43</v>
      </c>
      <c r="E895" s="1600">
        <v>0</v>
      </c>
    </row>
    <row r="896" spans="2:5">
      <c r="C896" s="502">
        <v>34012</v>
      </c>
      <c r="D896" s="921">
        <v>-0.43</v>
      </c>
      <c r="E896" s="1600">
        <v>0</v>
      </c>
    </row>
    <row r="897" spans="3:5">
      <c r="C897" s="502">
        <v>34019</v>
      </c>
      <c r="D897" s="921">
        <v>-0.44</v>
      </c>
      <c r="E897" s="1600">
        <v>0</v>
      </c>
    </row>
    <row r="898" spans="3:5">
      <c r="C898" s="502">
        <v>34026</v>
      </c>
      <c r="D898" s="921">
        <v>-0.44</v>
      </c>
      <c r="E898" s="1600">
        <v>0</v>
      </c>
    </row>
    <row r="899" spans="3:5">
      <c r="C899" s="502">
        <v>34033</v>
      </c>
      <c r="D899" s="921">
        <v>-0.44</v>
      </c>
      <c r="E899" s="1600">
        <v>0</v>
      </c>
    </row>
    <row r="900" spans="3:5">
      <c r="C900" s="502">
        <v>34040</v>
      </c>
      <c r="D900" s="921">
        <v>-0.44</v>
      </c>
      <c r="E900" s="1600">
        <v>0</v>
      </c>
    </row>
    <row r="901" spans="3:5">
      <c r="C901" s="502">
        <v>34047</v>
      </c>
      <c r="D901" s="921">
        <v>-0.45</v>
      </c>
      <c r="E901" s="1600">
        <v>0</v>
      </c>
    </row>
    <row r="902" spans="3:5">
      <c r="C902" s="502">
        <v>34054</v>
      </c>
      <c r="D902" s="921">
        <v>-0.45</v>
      </c>
      <c r="E902" s="1600">
        <v>0</v>
      </c>
    </row>
    <row r="903" spans="3:5">
      <c r="C903" s="502">
        <v>34061</v>
      </c>
      <c r="D903" s="921">
        <v>-0.45</v>
      </c>
      <c r="E903" s="1600">
        <v>0</v>
      </c>
    </row>
    <row r="904" spans="3:5">
      <c r="C904" s="502">
        <v>34068</v>
      </c>
      <c r="D904" s="921">
        <v>-0.46</v>
      </c>
      <c r="E904" s="1600">
        <v>0</v>
      </c>
    </row>
    <row r="905" spans="3:5">
      <c r="C905" s="502">
        <v>34075</v>
      </c>
      <c r="D905" s="921">
        <v>-0.46</v>
      </c>
      <c r="E905" s="1600">
        <v>0</v>
      </c>
    </row>
    <row r="906" spans="3:5">
      <c r="C906" s="502">
        <v>34082</v>
      </c>
      <c r="D906" s="921">
        <v>-0.47</v>
      </c>
      <c r="E906" s="1600">
        <v>0</v>
      </c>
    </row>
    <row r="907" spans="3:5">
      <c r="C907" s="502">
        <v>34089</v>
      </c>
      <c r="D907" s="921">
        <v>-0.48</v>
      </c>
      <c r="E907" s="1600">
        <v>0</v>
      </c>
    </row>
    <row r="908" spans="3:5">
      <c r="C908" s="502">
        <v>34096</v>
      </c>
      <c r="D908" s="921">
        <v>-0.49</v>
      </c>
      <c r="E908" s="1600">
        <v>0</v>
      </c>
    </row>
    <row r="909" spans="3:5">
      <c r="C909" s="502">
        <v>34103</v>
      </c>
      <c r="D909" s="921">
        <v>-0.5</v>
      </c>
      <c r="E909" s="1600">
        <v>0</v>
      </c>
    </row>
    <row r="910" spans="3:5">
      <c r="C910" s="502">
        <v>34110</v>
      </c>
      <c r="D910" s="921">
        <v>-0.52</v>
      </c>
      <c r="E910" s="1600">
        <v>0</v>
      </c>
    </row>
    <row r="911" spans="3:5">
      <c r="C911" s="502">
        <v>34117</v>
      </c>
      <c r="D911" s="921">
        <v>-0.53</v>
      </c>
      <c r="E911" s="1600">
        <v>0</v>
      </c>
    </row>
    <row r="912" spans="3:5">
      <c r="C912" s="502">
        <v>34124</v>
      </c>
      <c r="D912" s="921">
        <v>-0.54</v>
      </c>
      <c r="E912" s="1600">
        <v>0</v>
      </c>
    </row>
    <row r="913" spans="3:5">
      <c r="C913" s="502">
        <v>34131</v>
      </c>
      <c r="D913" s="921">
        <v>-0.56000000000000005</v>
      </c>
      <c r="E913" s="1600">
        <v>0</v>
      </c>
    </row>
    <row r="914" spans="3:5">
      <c r="C914" s="502">
        <v>34138</v>
      </c>
      <c r="D914" s="921">
        <v>-0.56999999999999995</v>
      </c>
      <c r="E914" s="1600">
        <v>0</v>
      </c>
    </row>
    <row r="915" spans="3:5">
      <c r="C915" s="502">
        <v>34145</v>
      </c>
      <c r="D915" s="921">
        <v>-0.57999999999999996</v>
      </c>
      <c r="E915" s="1600">
        <v>0</v>
      </c>
    </row>
    <row r="916" spans="3:5">
      <c r="C916" s="502">
        <v>34152</v>
      </c>
      <c r="D916" s="921">
        <v>-0.59</v>
      </c>
      <c r="E916" s="1600">
        <v>0</v>
      </c>
    </row>
    <row r="917" spans="3:5">
      <c r="C917" s="502">
        <v>34159</v>
      </c>
      <c r="D917" s="921">
        <v>-0.6</v>
      </c>
      <c r="E917" s="1600">
        <v>0</v>
      </c>
    </row>
    <row r="918" spans="3:5">
      <c r="C918" s="502">
        <v>34166</v>
      </c>
      <c r="D918" s="921">
        <v>-0.61</v>
      </c>
      <c r="E918" s="1600">
        <v>0</v>
      </c>
    </row>
    <row r="919" spans="3:5">
      <c r="C919" s="502">
        <v>34173</v>
      </c>
      <c r="D919" s="921">
        <v>-0.61</v>
      </c>
      <c r="E919" s="1600">
        <v>0</v>
      </c>
    </row>
    <row r="920" spans="3:5">
      <c r="C920" s="502">
        <v>34180</v>
      </c>
      <c r="D920" s="921">
        <v>-0.61</v>
      </c>
      <c r="E920" s="1600">
        <v>0</v>
      </c>
    </row>
    <row r="921" spans="3:5">
      <c r="C921" s="502">
        <v>34187</v>
      </c>
      <c r="D921" s="921">
        <v>-0.6</v>
      </c>
      <c r="E921" s="1600">
        <v>0</v>
      </c>
    </row>
    <row r="922" spans="3:5">
      <c r="C922" s="502">
        <v>34194</v>
      </c>
      <c r="D922" s="921">
        <v>-0.59</v>
      </c>
      <c r="E922" s="1600">
        <v>0</v>
      </c>
    </row>
    <row r="923" spans="3:5">
      <c r="C923" s="502">
        <v>34201</v>
      </c>
      <c r="D923" s="921">
        <v>-0.57999999999999996</v>
      </c>
      <c r="E923" s="1600">
        <v>0</v>
      </c>
    </row>
    <row r="924" spans="3:5">
      <c r="C924" s="502">
        <v>34208</v>
      </c>
      <c r="D924" s="921">
        <v>-0.56999999999999995</v>
      </c>
      <c r="E924" s="1600">
        <v>0</v>
      </c>
    </row>
    <row r="925" spans="3:5">
      <c r="C925" s="502">
        <v>34215</v>
      </c>
      <c r="D925" s="921">
        <v>-0.56999999999999995</v>
      </c>
      <c r="E925" s="1600">
        <v>0</v>
      </c>
    </row>
    <row r="926" spans="3:5">
      <c r="C926" s="502">
        <v>34222</v>
      </c>
      <c r="D926" s="921">
        <v>-0.56999999999999995</v>
      </c>
      <c r="E926" s="1600">
        <v>0</v>
      </c>
    </row>
    <row r="927" spans="3:5">
      <c r="C927" s="502">
        <v>34229</v>
      </c>
      <c r="D927" s="921">
        <v>-0.56999999999999995</v>
      </c>
      <c r="E927" s="1600">
        <v>0</v>
      </c>
    </row>
    <row r="928" spans="3:5">
      <c r="C928" s="502">
        <v>34236</v>
      </c>
      <c r="D928" s="921">
        <v>-0.56999999999999995</v>
      </c>
      <c r="E928" s="1600">
        <v>0</v>
      </c>
    </row>
    <row r="929" spans="2:5">
      <c r="C929" s="502">
        <v>34243</v>
      </c>
      <c r="D929" s="921">
        <v>-0.57999999999999996</v>
      </c>
      <c r="E929" s="1600">
        <v>0</v>
      </c>
    </row>
    <row r="930" spans="2:5">
      <c r="C930" s="502">
        <v>34250</v>
      </c>
      <c r="D930" s="921">
        <v>-0.59</v>
      </c>
      <c r="E930" s="1600">
        <v>0</v>
      </c>
    </row>
    <row r="931" spans="2:5">
      <c r="C931" s="502">
        <v>34257</v>
      </c>
      <c r="D931" s="921">
        <v>-0.6</v>
      </c>
      <c r="E931" s="1600">
        <v>0</v>
      </c>
    </row>
    <row r="932" spans="2:5">
      <c r="C932" s="502">
        <v>34264</v>
      </c>
      <c r="D932" s="921">
        <v>-0.61</v>
      </c>
      <c r="E932" s="1600">
        <v>0</v>
      </c>
    </row>
    <row r="933" spans="2:5">
      <c r="C933" s="502">
        <v>34271</v>
      </c>
      <c r="D933" s="921">
        <v>-0.62</v>
      </c>
      <c r="E933" s="1600">
        <v>0</v>
      </c>
    </row>
    <row r="934" spans="2:5">
      <c r="C934" s="502">
        <v>34278</v>
      </c>
      <c r="D934" s="921">
        <v>-0.63</v>
      </c>
      <c r="E934" s="1600">
        <v>0</v>
      </c>
    </row>
    <row r="935" spans="2:5">
      <c r="C935" s="502">
        <v>34285</v>
      </c>
      <c r="D935" s="921">
        <v>-0.63</v>
      </c>
      <c r="E935" s="1600">
        <v>0</v>
      </c>
    </row>
    <row r="936" spans="2:5">
      <c r="C936" s="502">
        <v>34292</v>
      </c>
      <c r="D936" s="921">
        <v>-0.64</v>
      </c>
      <c r="E936" s="1600">
        <v>0</v>
      </c>
    </row>
    <row r="937" spans="2:5">
      <c r="C937" s="502">
        <v>34299</v>
      </c>
      <c r="D937" s="921">
        <v>-0.65</v>
      </c>
      <c r="E937" s="1600">
        <v>0</v>
      </c>
    </row>
    <row r="938" spans="2:5">
      <c r="C938" s="502">
        <v>34306</v>
      </c>
      <c r="D938" s="921">
        <v>-0.65</v>
      </c>
      <c r="E938" s="1600">
        <v>0</v>
      </c>
    </row>
    <row r="939" spans="2:5">
      <c r="C939" s="502">
        <v>34313</v>
      </c>
      <c r="D939" s="921">
        <v>-0.66</v>
      </c>
      <c r="E939" s="1600">
        <v>0</v>
      </c>
    </row>
    <row r="940" spans="2:5">
      <c r="C940" s="502">
        <v>34320</v>
      </c>
      <c r="D940" s="921">
        <v>-0.67</v>
      </c>
      <c r="E940" s="1600">
        <v>0</v>
      </c>
    </row>
    <row r="941" spans="2:5">
      <c r="C941" s="502">
        <v>34327</v>
      </c>
      <c r="D941" s="921">
        <v>-0.69</v>
      </c>
      <c r="E941" s="1600">
        <v>0</v>
      </c>
    </row>
    <row r="942" spans="2:5">
      <c r="C942" s="502">
        <v>34334</v>
      </c>
      <c r="D942" s="921">
        <v>-0.71</v>
      </c>
      <c r="E942" s="1600">
        <v>0</v>
      </c>
    </row>
    <row r="943" spans="2:5">
      <c r="B943" s="651">
        <v>1994</v>
      </c>
      <c r="C943" s="502">
        <v>34341</v>
      </c>
      <c r="D943" s="921">
        <v>-0.73</v>
      </c>
      <c r="E943" s="1600">
        <v>0</v>
      </c>
    </row>
    <row r="944" spans="2:5">
      <c r="C944" s="502">
        <v>34348</v>
      </c>
      <c r="D944" s="921">
        <v>-0.75</v>
      </c>
      <c r="E944" s="1600">
        <v>0</v>
      </c>
    </row>
    <row r="945" spans="3:5">
      <c r="C945" s="502">
        <v>34355</v>
      </c>
      <c r="D945" s="921">
        <v>-0.77</v>
      </c>
      <c r="E945" s="1600">
        <v>0</v>
      </c>
    </row>
    <row r="946" spans="3:5">
      <c r="C946" s="502">
        <v>34362</v>
      </c>
      <c r="D946" s="921">
        <v>-0.79</v>
      </c>
      <c r="E946" s="1600">
        <v>0</v>
      </c>
    </row>
    <row r="947" spans="3:5">
      <c r="C947" s="502">
        <v>34369</v>
      </c>
      <c r="D947" s="921">
        <v>-0.81</v>
      </c>
      <c r="E947" s="1600">
        <v>0</v>
      </c>
    </row>
    <row r="948" spans="3:5">
      <c r="C948" s="502">
        <v>34376</v>
      </c>
      <c r="D948" s="921">
        <v>-0.83</v>
      </c>
      <c r="E948" s="1600">
        <v>0</v>
      </c>
    </row>
    <row r="949" spans="3:5">
      <c r="C949" s="502">
        <v>34383</v>
      </c>
      <c r="D949" s="921">
        <v>-0.84</v>
      </c>
      <c r="E949" s="1600">
        <v>0</v>
      </c>
    </row>
    <row r="950" spans="3:5">
      <c r="C950" s="502">
        <v>34390</v>
      </c>
      <c r="D950" s="921">
        <v>-0.85</v>
      </c>
      <c r="E950" s="1600">
        <v>0</v>
      </c>
    </row>
    <row r="951" spans="3:5">
      <c r="C951" s="502">
        <v>34397</v>
      </c>
      <c r="D951" s="921">
        <v>-0.85</v>
      </c>
      <c r="E951" s="1600">
        <v>0</v>
      </c>
    </row>
    <row r="952" spans="3:5">
      <c r="C952" s="502">
        <v>34404</v>
      </c>
      <c r="D952" s="921">
        <v>-0.85</v>
      </c>
      <c r="E952" s="1600">
        <v>0</v>
      </c>
    </row>
    <row r="953" spans="3:5">
      <c r="C953" s="502">
        <v>34411</v>
      </c>
      <c r="D953" s="921">
        <v>-0.85</v>
      </c>
      <c r="E953" s="1600">
        <v>0</v>
      </c>
    </row>
    <row r="954" spans="3:5">
      <c r="C954" s="502">
        <v>34418</v>
      </c>
      <c r="D954" s="921">
        <v>-0.84</v>
      </c>
      <c r="E954" s="1600">
        <v>0</v>
      </c>
    </row>
    <row r="955" spans="3:5">
      <c r="C955" s="502">
        <v>34425</v>
      </c>
      <c r="D955" s="921">
        <v>-0.83</v>
      </c>
      <c r="E955" s="1600">
        <v>0</v>
      </c>
    </row>
    <row r="956" spans="3:5">
      <c r="C956" s="502">
        <v>34432</v>
      </c>
      <c r="D956" s="921">
        <v>-0.82</v>
      </c>
      <c r="E956" s="1600">
        <v>0</v>
      </c>
    </row>
    <row r="957" spans="3:5">
      <c r="C957" s="502">
        <v>34439</v>
      </c>
      <c r="D957" s="921">
        <v>-0.81</v>
      </c>
      <c r="E957" s="1600">
        <v>0</v>
      </c>
    </row>
    <row r="958" spans="3:5">
      <c r="C958" s="502">
        <v>34446</v>
      </c>
      <c r="D958" s="921">
        <v>-0.8</v>
      </c>
      <c r="E958" s="1600">
        <v>0</v>
      </c>
    </row>
    <row r="959" spans="3:5">
      <c r="C959" s="502">
        <v>34453</v>
      </c>
      <c r="D959" s="921">
        <v>-0.78</v>
      </c>
      <c r="E959" s="1600">
        <v>0</v>
      </c>
    </row>
    <row r="960" spans="3:5">
      <c r="C960" s="502">
        <v>34460</v>
      </c>
      <c r="D960" s="921">
        <v>-0.77</v>
      </c>
      <c r="E960" s="1600">
        <v>0</v>
      </c>
    </row>
    <row r="961" spans="3:5">
      <c r="C961" s="502">
        <v>34467</v>
      </c>
      <c r="D961" s="921">
        <v>-0.76</v>
      </c>
      <c r="E961" s="1600">
        <v>0</v>
      </c>
    </row>
    <row r="962" spans="3:5">
      <c r="C962" s="502">
        <v>34474</v>
      </c>
      <c r="D962" s="921">
        <v>-0.75</v>
      </c>
      <c r="E962" s="1600">
        <v>0</v>
      </c>
    </row>
    <row r="963" spans="3:5">
      <c r="C963" s="502">
        <v>34481</v>
      </c>
      <c r="D963" s="921">
        <v>-0.74</v>
      </c>
      <c r="E963" s="1600">
        <v>0</v>
      </c>
    </row>
    <row r="964" spans="3:5">
      <c r="C964" s="502">
        <v>34488</v>
      </c>
      <c r="D964" s="921">
        <v>-0.72</v>
      </c>
      <c r="E964" s="1600">
        <v>0</v>
      </c>
    </row>
    <row r="965" spans="3:5">
      <c r="C965" s="502">
        <v>34495</v>
      </c>
      <c r="D965" s="921">
        <v>-0.71</v>
      </c>
      <c r="E965" s="1600">
        <v>0</v>
      </c>
    </row>
    <row r="966" spans="3:5">
      <c r="C966" s="502">
        <v>34502</v>
      </c>
      <c r="D966" s="921">
        <v>-0.7</v>
      </c>
      <c r="E966" s="1600">
        <v>0</v>
      </c>
    </row>
    <row r="967" spans="3:5">
      <c r="C967" s="502">
        <v>34509</v>
      </c>
      <c r="D967" s="921">
        <v>-0.69</v>
      </c>
      <c r="E967" s="1600">
        <v>0</v>
      </c>
    </row>
    <row r="968" spans="3:5">
      <c r="C968" s="502">
        <v>34516</v>
      </c>
      <c r="D968" s="921">
        <v>-0.68</v>
      </c>
      <c r="E968" s="1600">
        <v>0</v>
      </c>
    </row>
    <row r="969" spans="3:5">
      <c r="C969" s="502">
        <v>34523</v>
      </c>
      <c r="D969" s="921">
        <v>-0.68</v>
      </c>
      <c r="E969" s="1600">
        <v>0</v>
      </c>
    </row>
    <row r="970" spans="3:5">
      <c r="C970" s="502">
        <v>34530</v>
      </c>
      <c r="D970" s="921">
        <v>-0.67</v>
      </c>
      <c r="E970" s="1600">
        <v>0</v>
      </c>
    </row>
    <row r="971" spans="3:5">
      <c r="C971" s="502">
        <v>34537</v>
      </c>
      <c r="D971" s="921">
        <v>-0.67</v>
      </c>
      <c r="E971" s="1600">
        <v>0</v>
      </c>
    </row>
    <row r="972" spans="3:5">
      <c r="C972" s="502">
        <v>34544</v>
      </c>
      <c r="D972" s="921">
        <v>-0.68</v>
      </c>
      <c r="E972" s="1600">
        <v>0</v>
      </c>
    </row>
    <row r="973" spans="3:5">
      <c r="C973" s="502">
        <v>34551</v>
      </c>
      <c r="D973" s="921">
        <v>-0.68</v>
      </c>
      <c r="E973" s="1600">
        <v>0</v>
      </c>
    </row>
    <row r="974" spans="3:5">
      <c r="C974" s="502">
        <v>34558</v>
      </c>
      <c r="D974" s="921">
        <v>-0.69</v>
      </c>
      <c r="E974" s="1600">
        <v>0</v>
      </c>
    </row>
    <row r="975" spans="3:5">
      <c r="C975" s="502">
        <v>34565</v>
      </c>
      <c r="D975" s="921">
        <v>-0.69</v>
      </c>
      <c r="E975" s="1600">
        <v>0</v>
      </c>
    </row>
    <row r="976" spans="3:5">
      <c r="C976" s="502">
        <v>34572</v>
      </c>
      <c r="D976" s="921">
        <v>-0.7</v>
      </c>
      <c r="E976" s="1600">
        <v>0</v>
      </c>
    </row>
    <row r="977" spans="3:5">
      <c r="C977" s="502">
        <v>34579</v>
      </c>
      <c r="D977" s="921">
        <v>-0.71</v>
      </c>
      <c r="E977" s="1600">
        <v>0</v>
      </c>
    </row>
    <row r="978" spans="3:5">
      <c r="C978" s="502">
        <v>34586</v>
      </c>
      <c r="D978" s="921">
        <v>-0.71</v>
      </c>
      <c r="E978" s="1600">
        <v>0</v>
      </c>
    </row>
    <row r="979" spans="3:5">
      <c r="C979" s="502">
        <v>34593</v>
      </c>
      <c r="D979" s="921">
        <v>-0.72</v>
      </c>
      <c r="E979" s="1600">
        <v>0</v>
      </c>
    </row>
    <row r="980" spans="3:5">
      <c r="C980" s="502">
        <v>34600</v>
      </c>
      <c r="D980" s="921">
        <v>-0.73</v>
      </c>
      <c r="E980" s="1600">
        <v>0</v>
      </c>
    </row>
    <row r="981" spans="3:5">
      <c r="C981" s="502">
        <v>34607</v>
      </c>
      <c r="D981" s="921">
        <v>-0.73</v>
      </c>
      <c r="E981" s="1600">
        <v>0</v>
      </c>
    </row>
    <row r="982" spans="3:5">
      <c r="C982" s="502">
        <v>34614</v>
      </c>
      <c r="D982" s="921">
        <v>-0.73</v>
      </c>
      <c r="E982" s="1600">
        <v>0</v>
      </c>
    </row>
    <row r="983" spans="3:5">
      <c r="C983" s="502">
        <v>34621</v>
      </c>
      <c r="D983" s="921">
        <v>-0.73</v>
      </c>
      <c r="E983" s="1600">
        <v>0</v>
      </c>
    </row>
    <row r="984" spans="3:5">
      <c r="C984" s="502">
        <v>34628</v>
      </c>
      <c r="D984" s="921">
        <v>-0.73</v>
      </c>
      <c r="E984" s="1600">
        <v>0</v>
      </c>
    </row>
    <row r="985" spans="3:5">
      <c r="C985" s="502">
        <v>34635</v>
      </c>
      <c r="D985" s="921">
        <v>-0.73</v>
      </c>
      <c r="E985" s="1600">
        <v>0</v>
      </c>
    </row>
    <row r="986" spans="3:5">
      <c r="C986" s="502">
        <v>34642</v>
      </c>
      <c r="D986" s="921">
        <v>-0.72</v>
      </c>
      <c r="E986" s="1600">
        <v>0</v>
      </c>
    </row>
    <row r="987" spans="3:5">
      <c r="C987" s="502">
        <v>34649</v>
      </c>
      <c r="D987" s="921">
        <v>-0.71</v>
      </c>
      <c r="E987" s="1600">
        <v>0</v>
      </c>
    </row>
    <row r="988" spans="3:5">
      <c r="C988" s="502">
        <v>34656</v>
      </c>
      <c r="D988" s="921">
        <v>-0.7</v>
      </c>
      <c r="E988" s="1600">
        <v>0</v>
      </c>
    </row>
    <row r="989" spans="3:5">
      <c r="C989" s="502">
        <v>34663</v>
      </c>
      <c r="D989" s="921">
        <v>-0.69</v>
      </c>
      <c r="E989" s="1600">
        <v>0</v>
      </c>
    </row>
    <row r="990" spans="3:5">
      <c r="C990" s="502">
        <v>34670</v>
      </c>
      <c r="D990" s="921">
        <v>-0.67</v>
      </c>
      <c r="E990" s="1600">
        <v>0</v>
      </c>
    </row>
    <row r="991" spans="3:5">
      <c r="C991" s="502">
        <v>34677</v>
      </c>
      <c r="D991" s="921">
        <v>-0.65</v>
      </c>
      <c r="E991" s="1600">
        <v>0</v>
      </c>
    </row>
    <row r="992" spans="3:5">
      <c r="C992" s="502">
        <v>34684</v>
      </c>
      <c r="D992" s="921">
        <v>-0.63</v>
      </c>
      <c r="E992" s="1600">
        <v>0</v>
      </c>
    </row>
    <row r="993" spans="2:5">
      <c r="C993" s="502">
        <v>34691</v>
      </c>
      <c r="D993" s="921">
        <v>-0.62</v>
      </c>
      <c r="E993" s="1600">
        <v>0</v>
      </c>
    </row>
    <row r="994" spans="2:5">
      <c r="C994" s="502">
        <v>34698</v>
      </c>
      <c r="D994" s="921">
        <v>-0.6</v>
      </c>
      <c r="E994" s="1600">
        <v>0</v>
      </c>
    </row>
    <row r="995" spans="2:5">
      <c r="B995" s="651">
        <v>1995</v>
      </c>
      <c r="C995" s="502">
        <v>34705</v>
      </c>
      <c r="D995" s="921">
        <v>-0.59</v>
      </c>
      <c r="E995" s="1600">
        <v>0</v>
      </c>
    </row>
    <row r="996" spans="2:5">
      <c r="C996" s="502">
        <v>34712</v>
      </c>
      <c r="D996" s="921">
        <v>-0.57999999999999996</v>
      </c>
      <c r="E996" s="1600">
        <v>0</v>
      </c>
    </row>
    <row r="997" spans="2:5">
      <c r="C997" s="502">
        <v>34719</v>
      </c>
      <c r="D997" s="921">
        <v>-0.56999999999999995</v>
      </c>
      <c r="E997" s="1600">
        <v>0</v>
      </c>
    </row>
    <row r="998" spans="2:5">
      <c r="C998" s="502">
        <v>34726</v>
      </c>
      <c r="D998" s="921">
        <v>-0.56999999999999995</v>
      </c>
      <c r="E998" s="1600">
        <v>0</v>
      </c>
    </row>
    <row r="999" spans="2:5">
      <c r="C999" s="502">
        <v>34733</v>
      </c>
      <c r="D999" s="921">
        <v>-0.56000000000000005</v>
      </c>
      <c r="E999" s="1600">
        <v>0</v>
      </c>
    </row>
    <row r="1000" spans="2:5">
      <c r="C1000" s="502">
        <v>34740</v>
      </c>
      <c r="D1000" s="921">
        <v>-0.56000000000000005</v>
      </c>
      <c r="E1000" s="1600">
        <v>0</v>
      </c>
    </row>
    <row r="1001" spans="2:5">
      <c r="C1001" s="502">
        <v>34747</v>
      </c>
      <c r="D1001" s="921">
        <v>-0.55000000000000004</v>
      </c>
      <c r="E1001" s="1600">
        <v>0</v>
      </c>
    </row>
    <row r="1002" spans="2:5">
      <c r="C1002" s="502">
        <v>34754</v>
      </c>
      <c r="D1002" s="921">
        <v>-0.55000000000000004</v>
      </c>
      <c r="E1002" s="1600">
        <v>0</v>
      </c>
    </row>
    <row r="1003" spans="2:5">
      <c r="C1003" s="502">
        <v>34761</v>
      </c>
      <c r="D1003" s="921">
        <v>-0.55000000000000004</v>
      </c>
      <c r="E1003" s="1600">
        <v>0</v>
      </c>
    </row>
    <row r="1004" spans="2:5">
      <c r="C1004" s="502">
        <v>34768</v>
      </c>
      <c r="D1004" s="921">
        <v>-0.55000000000000004</v>
      </c>
      <c r="E1004" s="1600">
        <v>0</v>
      </c>
    </row>
    <row r="1005" spans="2:5">
      <c r="C1005" s="502">
        <v>34775</v>
      </c>
      <c r="D1005" s="921">
        <v>-0.56000000000000005</v>
      </c>
      <c r="E1005" s="1600">
        <v>0</v>
      </c>
    </row>
    <row r="1006" spans="2:5">
      <c r="C1006" s="502">
        <v>34782</v>
      </c>
      <c r="D1006" s="921">
        <v>-0.56000000000000005</v>
      </c>
      <c r="E1006" s="1600">
        <v>0</v>
      </c>
    </row>
    <row r="1007" spans="2:5">
      <c r="C1007" s="502">
        <v>34789</v>
      </c>
      <c r="D1007" s="921">
        <v>-0.56000000000000005</v>
      </c>
      <c r="E1007" s="1600">
        <v>0</v>
      </c>
    </row>
    <row r="1008" spans="2:5">
      <c r="C1008" s="502">
        <v>34796</v>
      </c>
      <c r="D1008" s="921">
        <v>-0.56999999999999995</v>
      </c>
      <c r="E1008" s="1600">
        <v>0</v>
      </c>
    </row>
    <row r="1009" spans="3:5">
      <c r="C1009" s="502">
        <v>34803</v>
      </c>
      <c r="D1009" s="921">
        <v>-0.56999999999999995</v>
      </c>
      <c r="E1009" s="1600">
        <v>0</v>
      </c>
    </row>
    <row r="1010" spans="3:5">
      <c r="C1010" s="502">
        <v>34810</v>
      </c>
      <c r="D1010" s="921">
        <v>-0.57999999999999996</v>
      </c>
      <c r="E1010" s="1600">
        <v>0</v>
      </c>
    </row>
    <row r="1011" spans="3:5">
      <c r="C1011" s="502">
        <v>34817</v>
      </c>
      <c r="D1011" s="921">
        <v>-0.57999999999999996</v>
      </c>
      <c r="E1011" s="1600">
        <v>0</v>
      </c>
    </row>
    <row r="1012" spans="3:5">
      <c r="C1012" s="502">
        <v>34824</v>
      </c>
      <c r="D1012" s="921">
        <v>-0.57999999999999996</v>
      </c>
      <c r="E1012" s="1600">
        <v>0</v>
      </c>
    </row>
    <row r="1013" spans="3:5">
      <c r="C1013" s="502">
        <v>34831</v>
      </c>
      <c r="D1013" s="921">
        <v>-0.57999999999999996</v>
      </c>
      <c r="E1013" s="1600">
        <v>0</v>
      </c>
    </row>
    <row r="1014" spans="3:5">
      <c r="C1014" s="502">
        <v>34838</v>
      </c>
      <c r="D1014" s="921">
        <v>-0.57999999999999996</v>
      </c>
      <c r="E1014" s="1600">
        <v>0</v>
      </c>
    </row>
    <row r="1015" spans="3:5">
      <c r="C1015" s="502">
        <v>34845</v>
      </c>
      <c r="D1015" s="921">
        <v>-0.56999999999999995</v>
      </c>
      <c r="E1015" s="1600">
        <v>0</v>
      </c>
    </row>
    <row r="1016" spans="3:5">
      <c r="C1016" s="502">
        <v>34852</v>
      </c>
      <c r="D1016" s="921">
        <v>-0.56999999999999995</v>
      </c>
      <c r="E1016" s="1600">
        <v>0</v>
      </c>
    </row>
    <row r="1017" spans="3:5">
      <c r="C1017" s="502">
        <v>34859</v>
      </c>
      <c r="D1017" s="921">
        <v>-0.56000000000000005</v>
      </c>
      <c r="E1017" s="1600">
        <v>0</v>
      </c>
    </row>
    <row r="1018" spans="3:5">
      <c r="C1018" s="502">
        <v>34866</v>
      </c>
      <c r="D1018" s="921">
        <v>-0.56000000000000005</v>
      </c>
      <c r="E1018" s="1600">
        <v>0</v>
      </c>
    </row>
    <row r="1019" spans="3:5">
      <c r="C1019" s="502">
        <v>34873</v>
      </c>
      <c r="D1019" s="921">
        <v>-0.56000000000000005</v>
      </c>
      <c r="E1019" s="1600">
        <v>0</v>
      </c>
    </row>
    <row r="1020" spans="3:5">
      <c r="C1020" s="502">
        <v>34880</v>
      </c>
      <c r="D1020" s="921">
        <v>-0.56000000000000005</v>
      </c>
      <c r="E1020" s="1600">
        <v>0</v>
      </c>
    </row>
    <row r="1021" spans="3:5">
      <c r="C1021" s="502">
        <v>34887</v>
      </c>
      <c r="D1021" s="921">
        <v>-0.56999999999999995</v>
      </c>
      <c r="E1021" s="1600">
        <v>0</v>
      </c>
    </row>
    <row r="1022" spans="3:5">
      <c r="C1022" s="502">
        <v>34894</v>
      </c>
      <c r="D1022" s="921">
        <v>-0.56999999999999995</v>
      </c>
      <c r="E1022" s="1600">
        <v>0</v>
      </c>
    </row>
    <row r="1023" spans="3:5">
      <c r="C1023" s="502">
        <v>34901</v>
      </c>
      <c r="D1023" s="921">
        <v>-0.57999999999999996</v>
      </c>
      <c r="E1023" s="1600">
        <v>0</v>
      </c>
    </row>
    <row r="1024" spans="3:5">
      <c r="C1024" s="502">
        <v>34908</v>
      </c>
      <c r="D1024" s="921">
        <v>-0.59</v>
      </c>
      <c r="E1024" s="1600">
        <v>0</v>
      </c>
    </row>
    <row r="1025" spans="3:5">
      <c r="C1025" s="502">
        <v>34915</v>
      </c>
      <c r="D1025" s="921">
        <v>-0.59</v>
      </c>
      <c r="E1025" s="1600">
        <v>0</v>
      </c>
    </row>
    <row r="1026" spans="3:5">
      <c r="C1026" s="502">
        <v>34922</v>
      </c>
      <c r="D1026" s="921">
        <v>-0.6</v>
      </c>
      <c r="E1026" s="1600">
        <v>0</v>
      </c>
    </row>
    <row r="1027" spans="3:5">
      <c r="C1027" s="502">
        <v>34929</v>
      </c>
      <c r="D1027" s="921">
        <v>-0.6</v>
      </c>
      <c r="E1027" s="1600">
        <v>0</v>
      </c>
    </row>
    <row r="1028" spans="3:5">
      <c r="C1028" s="502">
        <v>34936</v>
      </c>
      <c r="D1028" s="921">
        <v>-0.59</v>
      </c>
      <c r="E1028" s="1600">
        <v>0</v>
      </c>
    </row>
    <row r="1029" spans="3:5">
      <c r="C1029" s="502">
        <v>34943</v>
      </c>
      <c r="D1029" s="921">
        <v>-0.59</v>
      </c>
      <c r="E1029" s="1600">
        <v>0</v>
      </c>
    </row>
    <row r="1030" spans="3:5">
      <c r="C1030" s="502">
        <v>34950</v>
      </c>
      <c r="D1030" s="921">
        <v>-0.57999999999999996</v>
      </c>
      <c r="E1030" s="1600">
        <v>0</v>
      </c>
    </row>
    <row r="1031" spans="3:5">
      <c r="C1031" s="502">
        <v>34957</v>
      </c>
      <c r="D1031" s="921">
        <v>-0.56999999999999995</v>
      </c>
      <c r="E1031" s="1600">
        <v>0</v>
      </c>
    </row>
    <row r="1032" spans="3:5">
      <c r="C1032" s="502">
        <v>34964</v>
      </c>
      <c r="D1032" s="921">
        <v>-0.56000000000000005</v>
      </c>
      <c r="E1032" s="1600">
        <v>0</v>
      </c>
    </row>
    <row r="1033" spans="3:5">
      <c r="C1033" s="502">
        <v>34971</v>
      </c>
      <c r="D1033" s="921">
        <v>-0.55000000000000004</v>
      </c>
      <c r="E1033" s="1600">
        <v>0</v>
      </c>
    </row>
    <row r="1034" spans="3:5">
      <c r="C1034" s="502">
        <v>34978</v>
      </c>
      <c r="D1034" s="921">
        <v>-0.54</v>
      </c>
      <c r="E1034" s="1600">
        <v>0</v>
      </c>
    </row>
    <row r="1035" spans="3:5">
      <c r="C1035" s="502">
        <v>34985</v>
      </c>
      <c r="D1035" s="921">
        <v>-0.54</v>
      </c>
      <c r="E1035" s="1600">
        <v>0</v>
      </c>
    </row>
    <row r="1036" spans="3:5">
      <c r="C1036" s="502">
        <v>34992</v>
      </c>
      <c r="D1036" s="921">
        <v>-0.54</v>
      </c>
      <c r="E1036" s="1600">
        <v>0</v>
      </c>
    </row>
    <row r="1037" spans="3:5">
      <c r="C1037" s="502">
        <v>34999</v>
      </c>
      <c r="D1037" s="921">
        <v>-0.54</v>
      </c>
      <c r="E1037" s="1600">
        <v>0</v>
      </c>
    </row>
    <row r="1038" spans="3:5">
      <c r="C1038" s="502">
        <v>35006</v>
      </c>
      <c r="D1038" s="921">
        <v>-0.54</v>
      </c>
      <c r="E1038" s="1600">
        <v>0</v>
      </c>
    </row>
    <row r="1039" spans="3:5">
      <c r="C1039" s="502">
        <v>35013</v>
      </c>
      <c r="D1039" s="921">
        <v>-0.54</v>
      </c>
      <c r="E1039" s="1600">
        <v>0</v>
      </c>
    </row>
    <row r="1040" spans="3:5">
      <c r="C1040" s="502">
        <v>35020</v>
      </c>
      <c r="D1040" s="921">
        <v>-0.54</v>
      </c>
      <c r="E1040" s="1600">
        <v>0</v>
      </c>
    </row>
    <row r="1041" spans="2:5">
      <c r="C1041" s="502">
        <v>35027</v>
      </c>
      <c r="D1041" s="921">
        <v>-0.53</v>
      </c>
      <c r="E1041" s="1600">
        <v>0</v>
      </c>
    </row>
    <row r="1042" spans="2:5">
      <c r="C1042" s="502">
        <v>35034</v>
      </c>
      <c r="D1042" s="921">
        <v>-0.53</v>
      </c>
      <c r="E1042" s="1600">
        <v>0</v>
      </c>
    </row>
    <row r="1043" spans="2:5">
      <c r="C1043" s="502">
        <v>35041</v>
      </c>
      <c r="D1043" s="921">
        <v>-0.51</v>
      </c>
      <c r="E1043" s="1600">
        <v>0</v>
      </c>
    </row>
    <row r="1044" spans="2:5">
      <c r="C1044" s="502">
        <v>35048</v>
      </c>
      <c r="D1044" s="921">
        <v>-0.5</v>
      </c>
      <c r="E1044" s="1600">
        <v>0</v>
      </c>
    </row>
    <row r="1045" spans="2:5">
      <c r="C1045" s="502">
        <v>35055</v>
      </c>
      <c r="D1045" s="921">
        <v>-0.49</v>
      </c>
      <c r="E1045" s="1600">
        <v>0</v>
      </c>
    </row>
    <row r="1046" spans="2:5">
      <c r="C1046" s="502">
        <v>35062</v>
      </c>
      <c r="D1046" s="921">
        <v>-0.48</v>
      </c>
      <c r="E1046" s="1600">
        <v>0</v>
      </c>
    </row>
    <row r="1047" spans="2:5">
      <c r="B1047" s="651">
        <v>1996</v>
      </c>
      <c r="C1047" s="502">
        <v>35069</v>
      </c>
      <c r="D1047" s="921">
        <v>-0.48</v>
      </c>
      <c r="E1047" s="1600">
        <v>0</v>
      </c>
    </row>
    <row r="1048" spans="2:5">
      <c r="C1048" s="502">
        <v>35076</v>
      </c>
      <c r="D1048" s="921">
        <v>-0.48</v>
      </c>
      <c r="E1048" s="1600">
        <v>0</v>
      </c>
    </row>
    <row r="1049" spans="2:5">
      <c r="C1049" s="502">
        <v>35083</v>
      </c>
      <c r="D1049" s="921">
        <v>-0.49</v>
      </c>
      <c r="E1049" s="1600">
        <v>0</v>
      </c>
    </row>
    <row r="1050" spans="2:5">
      <c r="C1050" s="502">
        <v>35090</v>
      </c>
      <c r="D1050" s="921">
        <v>-0.51</v>
      </c>
      <c r="E1050" s="1600">
        <v>0</v>
      </c>
    </row>
    <row r="1051" spans="2:5">
      <c r="C1051" s="502">
        <v>35097</v>
      </c>
      <c r="D1051" s="921">
        <v>-0.53</v>
      </c>
      <c r="E1051" s="1600">
        <v>0</v>
      </c>
    </row>
    <row r="1052" spans="2:5">
      <c r="C1052" s="502">
        <v>35104</v>
      </c>
      <c r="D1052" s="921">
        <v>-0.55000000000000004</v>
      </c>
      <c r="E1052" s="1600">
        <v>0</v>
      </c>
    </row>
    <row r="1053" spans="2:5">
      <c r="C1053" s="502">
        <v>35111</v>
      </c>
      <c r="D1053" s="921">
        <v>-0.56999999999999995</v>
      </c>
      <c r="E1053" s="1600">
        <v>0</v>
      </c>
    </row>
    <row r="1054" spans="2:5">
      <c r="C1054" s="502">
        <v>35118</v>
      </c>
      <c r="D1054" s="921">
        <v>-0.59</v>
      </c>
      <c r="E1054" s="1600">
        <v>0</v>
      </c>
    </row>
    <row r="1055" spans="2:5">
      <c r="C1055" s="502">
        <v>35125</v>
      </c>
      <c r="D1055" s="921">
        <v>-0.6</v>
      </c>
      <c r="E1055" s="1600">
        <v>0</v>
      </c>
    </row>
    <row r="1056" spans="2:5">
      <c r="C1056" s="502">
        <v>35132</v>
      </c>
      <c r="D1056" s="921">
        <v>-0.6</v>
      </c>
      <c r="E1056" s="1600">
        <v>0</v>
      </c>
    </row>
    <row r="1057" spans="3:5">
      <c r="C1057" s="502">
        <v>35139</v>
      </c>
      <c r="D1057" s="921">
        <v>-0.6</v>
      </c>
      <c r="E1057" s="1600">
        <v>0</v>
      </c>
    </row>
    <row r="1058" spans="3:5">
      <c r="C1058" s="502">
        <v>35146</v>
      </c>
      <c r="D1058" s="921">
        <v>-0.6</v>
      </c>
      <c r="E1058" s="1600">
        <v>0</v>
      </c>
    </row>
    <row r="1059" spans="3:5">
      <c r="C1059" s="502">
        <v>35153</v>
      </c>
      <c r="D1059" s="921">
        <v>-0.6</v>
      </c>
      <c r="E1059" s="1600">
        <v>0</v>
      </c>
    </row>
    <row r="1060" spans="3:5">
      <c r="C1060" s="502">
        <v>35160</v>
      </c>
      <c r="D1060" s="921">
        <v>-0.6</v>
      </c>
      <c r="E1060" s="1600">
        <v>0</v>
      </c>
    </row>
    <row r="1061" spans="3:5">
      <c r="C1061" s="502">
        <v>35167</v>
      </c>
      <c r="D1061" s="921">
        <v>-0.6</v>
      </c>
      <c r="E1061" s="1600">
        <v>0</v>
      </c>
    </row>
    <row r="1062" spans="3:5">
      <c r="C1062" s="502">
        <v>35174</v>
      </c>
      <c r="D1062" s="921">
        <v>-0.61</v>
      </c>
      <c r="E1062" s="1600">
        <v>0</v>
      </c>
    </row>
    <row r="1063" spans="3:5">
      <c r="C1063" s="502">
        <v>35181</v>
      </c>
      <c r="D1063" s="921">
        <v>-0.62</v>
      </c>
      <c r="E1063" s="1600">
        <v>0</v>
      </c>
    </row>
    <row r="1064" spans="3:5">
      <c r="C1064" s="502">
        <v>35188</v>
      </c>
      <c r="D1064" s="921">
        <v>-0.64</v>
      </c>
      <c r="E1064" s="1600">
        <v>0</v>
      </c>
    </row>
    <row r="1065" spans="3:5">
      <c r="C1065" s="502">
        <v>35195</v>
      </c>
      <c r="D1065" s="921">
        <v>-0.65</v>
      </c>
      <c r="E1065" s="1600">
        <v>0</v>
      </c>
    </row>
    <row r="1066" spans="3:5">
      <c r="C1066" s="502">
        <v>35202</v>
      </c>
      <c r="D1066" s="921">
        <v>-0.67</v>
      </c>
      <c r="E1066" s="1600">
        <v>0</v>
      </c>
    </row>
    <row r="1067" spans="3:5">
      <c r="C1067" s="502">
        <v>35209</v>
      </c>
      <c r="D1067" s="921">
        <v>-0.68</v>
      </c>
      <c r="E1067" s="1600">
        <v>0</v>
      </c>
    </row>
    <row r="1068" spans="3:5">
      <c r="C1068" s="502">
        <v>35216</v>
      </c>
      <c r="D1068" s="921">
        <v>-0.68</v>
      </c>
      <c r="E1068" s="1600">
        <v>0</v>
      </c>
    </row>
    <row r="1069" spans="3:5">
      <c r="C1069" s="502">
        <v>35223</v>
      </c>
      <c r="D1069" s="921">
        <v>-0.68</v>
      </c>
      <c r="E1069" s="1600">
        <v>0</v>
      </c>
    </row>
    <row r="1070" spans="3:5">
      <c r="C1070" s="502">
        <v>35230</v>
      </c>
      <c r="D1070" s="921">
        <v>-0.67</v>
      </c>
      <c r="E1070" s="1600">
        <v>0</v>
      </c>
    </row>
    <row r="1071" spans="3:5">
      <c r="C1071" s="502">
        <v>35237</v>
      </c>
      <c r="D1071" s="921">
        <v>-0.66</v>
      </c>
      <c r="E1071" s="1600">
        <v>0</v>
      </c>
    </row>
    <row r="1072" spans="3:5">
      <c r="C1072" s="502">
        <v>35244</v>
      </c>
      <c r="D1072" s="921">
        <v>-0.65</v>
      </c>
      <c r="E1072" s="1600">
        <v>0</v>
      </c>
    </row>
    <row r="1073" spans="3:5">
      <c r="C1073" s="502">
        <v>35251</v>
      </c>
      <c r="D1073" s="921">
        <v>-0.64</v>
      </c>
      <c r="E1073" s="1600">
        <v>0</v>
      </c>
    </row>
    <row r="1074" spans="3:5">
      <c r="C1074" s="502">
        <v>35258</v>
      </c>
      <c r="D1074" s="921">
        <v>-0.63</v>
      </c>
      <c r="E1074" s="1600">
        <v>0</v>
      </c>
    </row>
    <row r="1075" spans="3:5">
      <c r="C1075" s="502">
        <v>35265</v>
      </c>
      <c r="D1075" s="921">
        <v>-0.63</v>
      </c>
      <c r="E1075" s="1600">
        <v>0</v>
      </c>
    </row>
    <row r="1076" spans="3:5">
      <c r="C1076" s="502">
        <v>35272</v>
      </c>
      <c r="D1076" s="921">
        <v>-0.64</v>
      </c>
      <c r="E1076" s="1600">
        <v>0</v>
      </c>
    </row>
    <row r="1077" spans="3:5">
      <c r="C1077" s="502">
        <v>35279</v>
      </c>
      <c r="D1077" s="921">
        <v>-0.65</v>
      </c>
      <c r="E1077" s="1600">
        <v>0</v>
      </c>
    </row>
    <row r="1078" spans="3:5">
      <c r="C1078" s="502">
        <v>35286</v>
      </c>
      <c r="D1078" s="921">
        <v>-0.66</v>
      </c>
      <c r="E1078" s="1600">
        <v>0</v>
      </c>
    </row>
    <row r="1079" spans="3:5">
      <c r="C1079" s="502">
        <v>35293</v>
      </c>
      <c r="D1079" s="921">
        <v>-0.68</v>
      </c>
      <c r="E1079" s="1600">
        <v>0</v>
      </c>
    </row>
    <row r="1080" spans="3:5">
      <c r="C1080" s="502">
        <v>35300</v>
      </c>
      <c r="D1080" s="921">
        <v>-0.69</v>
      </c>
      <c r="E1080" s="1600">
        <v>0</v>
      </c>
    </row>
    <row r="1081" spans="3:5">
      <c r="C1081" s="502">
        <v>35307</v>
      </c>
      <c r="D1081" s="921">
        <v>-0.69</v>
      </c>
      <c r="E1081" s="1600">
        <v>0</v>
      </c>
    </row>
    <row r="1082" spans="3:5">
      <c r="C1082" s="502">
        <v>35314</v>
      </c>
      <c r="D1082" s="921">
        <v>-0.7</v>
      </c>
      <c r="E1082" s="1600">
        <v>0</v>
      </c>
    </row>
    <row r="1083" spans="3:5">
      <c r="C1083" s="502">
        <v>35321</v>
      </c>
      <c r="D1083" s="921">
        <v>-0.69</v>
      </c>
      <c r="E1083" s="1600">
        <v>0</v>
      </c>
    </row>
    <row r="1084" spans="3:5">
      <c r="C1084" s="502">
        <v>35328</v>
      </c>
      <c r="D1084" s="921">
        <v>-0.69</v>
      </c>
      <c r="E1084" s="1600">
        <v>0</v>
      </c>
    </row>
    <row r="1085" spans="3:5">
      <c r="C1085" s="502">
        <v>35335</v>
      </c>
      <c r="D1085" s="921">
        <v>-0.68</v>
      </c>
      <c r="E1085" s="1600">
        <v>0</v>
      </c>
    </row>
    <row r="1086" spans="3:5">
      <c r="C1086" s="502">
        <v>35342</v>
      </c>
      <c r="D1086" s="921">
        <v>-0.67</v>
      </c>
      <c r="E1086" s="1600">
        <v>0</v>
      </c>
    </row>
    <row r="1087" spans="3:5">
      <c r="C1087" s="502">
        <v>35349</v>
      </c>
      <c r="D1087" s="921">
        <v>-0.67</v>
      </c>
      <c r="E1087" s="1600">
        <v>0</v>
      </c>
    </row>
    <row r="1088" spans="3:5">
      <c r="C1088" s="502">
        <v>35356</v>
      </c>
      <c r="D1088" s="921">
        <v>-0.66</v>
      </c>
      <c r="E1088" s="1600">
        <v>0</v>
      </c>
    </row>
    <row r="1089" spans="2:5">
      <c r="C1089" s="502">
        <v>35363</v>
      </c>
      <c r="D1089" s="921">
        <v>-0.66</v>
      </c>
      <c r="E1089" s="1600">
        <v>0</v>
      </c>
    </row>
    <row r="1090" spans="2:5">
      <c r="C1090" s="502">
        <v>35370</v>
      </c>
      <c r="D1090" s="921">
        <v>-0.67</v>
      </c>
      <c r="E1090" s="1600">
        <v>0</v>
      </c>
    </row>
    <row r="1091" spans="2:5">
      <c r="C1091" s="502">
        <v>35377</v>
      </c>
      <c r="D1091" s="921">
        <v>-0.67</v>
      </c>
      <c r="E1091" s="1600">
        <v>0</v>
      </c>
    </row>
    <row r="1092" spans="2:5">
      <c r="C1092" s="502">
        <v>35384</v>
      </c>
      <c r="D1092" s="921">
        <v>-0.68</v>
      </c>
      <c r="E1092" s="1600">
        <v>0</v>
      </c>
    </row>
    <row r="1093" spans="2:5">
      <c r="C1093" s="502">
        <v>35391</v>
      </c>
      <c r="D1093" s="921">
        <v>-0.68</v>
      </c>
      <c r="E1093" s="1600">
        <v>0</v>
      </c>
    </row>
    <row r="1094" spans="2:5">
      <c r="C1094" s="502">
        <v>35398</v>
      </c>
      <c r="D1094" s="921">
        <v>-0.68</v>
      </c>
      <c r="E1094" s="1600">
        <v>0</v>
      </c>
    </row>
    <row r="1095" spans="2:5">
      <c r="C1095" s="502">
        <v>35405</v>
      </c>
      <c r="D1095" s="921">
        <v>-0.67</v>
      </c>
      <c r="E1095" s="1600">
        <v>0</v>
      </c>
    </row>
    <row r="1096" spans="2:5">
      <c r="C1096" s="502">
        <v>35412</v>
      </c>
      <c r="D1096" s="921">
        <v>-0.66</v>
      </c>
      <c r="E1096" s="1600">
        <v>0</v>
      </c>
    </row>
    <row r="1097" spans="2:5">
      <c r="C1097" s="502">
        <v>35419</v>
      </c>
      <c r="D1097" s="921">
        <v>-0.65</v>
      </c>
      <c r="E1097" s="1600">
        <v>0</v>
      </c>
    </row>
    <row r="1098" spans="2:5">
      <c r="C1098" s="502">
        <v>35426</v>
      </c>
      <c r="D1098" s="921">
        <v>-0.64</v>
      </c>
      <c r="E1098" s="1600">
        <v>0</v>
      </c>
    </row>
    <row r="1099" spans="2:5">
      <c r="B1099" s="651">
        <v>1997</v>
      </c>
      <c r="C1099" s="502">
        <v>35433</v>
      </c>
      <c r="D1099" s="921">
        <v>-0.64</v>
      </c>
      <c r="E1099" s="1600">
        <v>0</v>
      </c>
    </row>
    <row r="1100" spans="2:5">
      <c r="C1100" s="502">
        <v>35440</v>
      </c>
      <c r="D1100" s="921">
        <v>-0.63</v>
      </c>
      <c r="E1100" s="1600">
        <v>0</v>
      </c>
    </row>
    <row r="1101" spans="2:5">
      <c r="C1101" s="502">
        <v>35447</v>
      </c>
      <c r="D1101" s="921">
        <v>-0.63</v>
      </c>
      <c r="E1101" s="1600">
        <v>0</v>
      </c>
    </row>
    <row r="1102" spans="2:5">
      <c r="C1102" s="502">
        <v>35454</v>
      </c>
      <c r="D1102" s="921">
        <v>-0.64</v>
      </c>
      <c r="E1102" s="1600">
        <v>0</v>
      </c>
    </row>
    <row r="1103" spans="2:5">
      <c r="C1103" s="502">
        <v>35461</v>
      </c>
      <c r="D1103" s="921">
        <v>-0.64</v>
      </c>
      <c r="E1103" s="1600">
        <v>0</v>
      </c>
    </row>
    <row r="1104" spans="2:5">
      <c r="C1104" s="502">
        <v>35468</v>
      </c>
      <c r="D1104" s="921">
        <v>-0.65</v>
      </c>
      <c r="E1104" s="1600">
        <v>0</v>
      </c>
    </row>
    <row r="1105" spans="3:5">
      <c r="C1105" s="502">
        <v>35475</v>
      </c>
      <c r="D1105" s="921">
        <v>-0.66</v>
      </c>
      <c r="E1105" s="1600">
        <v>0</v>
      </c>
    </row>
    <row r="1106" spans="3:5">
      <c r="C1106" s="502">
        <v>35482</v>
      </c>
      <c r="D1106" s="921">
        <v>-0.67</v>
      </c>
      <c r="E1106" s="1600">
        <v>0</v>
      </c>
    </row>
    <row r="1107" spans="3:5">
      <c r="C1107" s="502">
        <v>35489</v>
      </c>
      <c r="D1107" s="921">
        <v>-0.67</v>
      </c>
      <c r="E1107" s="1600">
        <v>0</v>
      </c>
    </row>
    <row r="1108" spans="3:5">
      <c r="C1108" s="502">
        <v>35496</v>
      </c>
      <c r="D1108" s="921">
        <v>-0.67</v>
      </c>
      <c r="E1108" s="1600">
        <v>0</v>
      </c>
    </row>
    <row r="1109" spans="3:5">
      <c r="C1109" s="502">
        <v>35503</v>
      </c>
      <c r="D1109" s="921">
        <v>-0.66</v>
      </c>
      <c r="E1109" s="1600">
        <v>0</v>
      </c>
    </row>
    <row r="1110" spans="3:5">
      <c r="C1110" s="502">
        <v>35510</v>
      </c>
      <c r="D1110" s="921">
        <v>-0.65</v>
      </c>
      <c r="E1110" s="1600">
        <v>0</v>
      </c>
    </row>
    <row r="1111" spans="3:5">
      <c r="C1111" s="502">
        <v>35517</v>
      </c>
      <c r="D1111" s="921">
        <v>-0.64</v>
      </c>
      <c r="E1111" s="1600">
        <v>0</v>
      </c>
    </row>
    <row r="1112" spans="3:5">
      <c r="C1112" s="502">
        <v>35524</v>
      </c>
      <c r="D1112" s="921">
        <v>-0.63</v>
      </c>
      <c r="E1112" s="1600">
        <v>0</v>
      </c>
    </row>
    <row r="1113" spans="3:5">
      <c r="C1113" s="502">
        <v>35531</v>
      </c>
      <c r="D1113" s="921">
        <v>-0.62</v>
      </c>
      <c r="E1113" s="1600">
        <v>0</v>
      </c>
    </row>
    <row r="1114" spans="3:5">
      <c r="C1114" s="502">
        <v>35538</v>
      </c>
      <c r="D1114" s="921">
        <v>-0.62</v>
      </c>
      <c r="E1114" s="1600">
        <v>0</v>
      </c>
    </row>
    <row r="1115" spans="3:5">
      <c r="C1115" s="502">
        <v>35545</v>
      </c>
      <c r="D1115" s="921">
        <v>-0.62</v>
      </c>
      <c r="E1115" s="1600">
        <v>0</v>
      </c>
    </row>
    <row r="1116" spans="3:5">
      <c r="C1116" s="502">
        <v>35552</v>
      </c>
      <c r="D1116" s="921">
        <v>-0.63</v>
      </c>
      <c r="E1116" s="1600">
        <v>0</v>
      </c>
    </row>
    <row r="1117" spans="3:5">
      <c r="C1117" s="502">
        <v>35559</v>
      </c>
      <c r="D1117" s="921">
        <v>-0.64</v>
      </c>
      <c r="E1117" s="1600">
        <v>0</v>
      </c>
    </row>
    <row r="1118" spans="3:5">
      <c r="C1118" s="502">
        <v>35566</v>
      </c>
      <c r="D1118" s="921">
        <v>-0.64</v>
      </c>
      <c r="E1118" s="1600">
        <v>0</v>
      </c>
    </row>
    <row r="1119" spans="3:5">
      <c r="C1119" s="502">
        <v>35573</v>
      </c>
      <c r="D1119" s="921">
        <v>-0.65</v>
      </c>
      <c r="E1119" s="1600">
        <v>0</v>
      </c>
    </row>
    <row r="1120" spans="3:5">
      <c r="C1120" s="502">
        <v>35580</v>
      </c>
      <c r="D1120" s="921">
        <v>-0.65</v>
      </c>
      <c r="E1120" s="1600">
        <v>0</v>
      </c>
    </row>
    <row r="1121" spans="3:5">
      <c r="C1121" s="502">
        <v>35587</v>
      </c>
      <c r="D1121" s="921">
        <v>-0.65</v>
      </c>
      <c r="E1121" s="1600">
        <v>0</v>
      </c>
    </row>
    <row r="1122" spans="3:5">
      <c r="C1122" s="502">
        <v>35594</v>
      </c>
      <c r="D1122" s="921">
        <v>-0.65</v>
      </c>
      <c r="E1122" s="1600">
        <v>0</v>
      </c>
    </row>
    <row r="1123" spans="3:5">
      <c r="C1123" s="502">
        <v>35601</v>
      </c>
      <c r="D1123" s="921">
        <v>-0.64</v>
      </c>
      <c r="E1123" s="1600">
        <v>0</v>
      </c>
    </row>
    <row r="1124" spans="3:5">
      <c r="C1124" s="502">
        <v>35608</v>
      </c>
      <c r="D1124" s="921">
        <v>-0.64</v>
      </c>
      <c r="E1124" s="1600">
        <v>0</v>
      </c>
    </row>
    <row r="1125" spans="3:5">
      <c r="C1125" s="502">
        <v>35615</v>
      </c>
      <c r="D1125" s="921">
        <v>-0.64</v>
      </c>
      <c r="E1125" s="1600">
        <v>0</v>
      </c>
    </row>
    <row r="1126" spans="3:5">
      <c r="C1126" s="502">
        <v>35622</v>
      </c>
      <c r="D1126" s="921">
        <v>-0.64</v>
      </c>
      <c r="E1126" s="1600">
        <v>0</v>
      </c>
    </row>
    <row r="1127" spans="3:5">
      <c r="C1127" s="502">
        <v>35629</v>
      </c>
      <c r="D1127" s="921">
        <v>-0.64</v>
      </c>
      <c r="E1127" s="1600">
        <v>0</v>
      </c>
    </row>
    <row r="1128" spans="3:5">
      <c r="C1128" s="502">
        <v>35636</v>
      </c>
      <c r="D1128" s="921">
        <v>-0.65</v>
      </c>
      <c r="E1128" s="1600">
        <v>0</v>
      </c>
    </row>
    <row r="1129" spans="3:5">
      <c r="C1129" s="502">
        <v>35643</v>
      </c>
      <c r="D1129" s="921">
        <v>-0.66</v>
      </c>
      <c r="E1129" s="1600">
        <v>0</v>
      </c>
    </row>
    <row r="1130" spans="3:5">
      <c r="C1130" s="502">
        <v>35650</v>
      </c>
      <c r="D1130" s="921">
        <v>-0.67</v>
      </c>
      <c r="E1130" s="1600">
        <v>0</v>
      </c>
    </row>
    <row r="1131" spans="3:5">
      <c r="C1131" s="502">
        <v>35657</v>
      </c>
      <c r="D1131" s="921">
        <v>-0.68</v>
      </c>
      <c r="E1131" s="1600">
        <v>0</v>
      </c>
    </row>
    <row r="1132" spans="3:5">
      <c r="C1132" s="502">
        <v>35664</v>
      </c>
      <c r="D1132" s="921">
        <v>-0.69</v>
      </c>
      <c r="E1132" s="1600">
        <v>0</v>
      </c>
    </row>
    <row r="1133" spans="3:5">
      <c r="C1133" s="502">
        <v>35671</v>
      </c>
      <c r="D1133" s="921">
        <v>-0.7</v>
      </c>
      <c r="E1133" s="1600">
        <v>0</v>
      </c>
    </row>
    <row r="1134" spans="3:5">
      <c r="C1134" s="502">
        <v>35678</v>
      </c>
      <c r="D1134" s="921">
        <v>-0.7</v>
      </c>
      <c r="E1134" s="1600">
        <v>0</v>
      </c>
    </row>
    <row r="1135" spans="3:5">
      <c r="C1135" s="502">
        <v>35685</v>
      </c>
      <c r="D1135" s="921">
        <v>-0.7</v>
      </c>
      <c r="E1135" s="1600">
        <v>0</v>
      </c>
    </row>
    <row r="1136" spans="3:5">
      <c r="C1136" s="502">
        <v>35692</v>
      </c>
      <c r="D1136" s="921">
        <v>-0.69</v>
      </c>
      <c r="E1136" s="1600">
        <v>0</v>
      </c>
    </row>
    <row r="1137" spans="2:5">
      <c r="C1137" s="502">
        <v>35699</v>
      </c>
      <c r="D1137" s="921">
        <v>-0.69</v>
      </c>
      <c r="E1137" s="1600">
        <v>0</v>
      </c>
    </row>
    <row r="1138" spans="2:5">
      <c r="C1138" s="502">
        <v>35706</v>
      </c>
      <c r="D1138" s="921">
        <v>-0.68</v>
      </c>
      <c r="E1138" s="1600">
        <v>0</v>
      </c>
    </row>
    <row r="1139" spans="2:5">
      <c r="C1139" s="502">
        <v>35713</v>
      </c>
      <c r="D1139" s="921">
        <v>-0.67</v>
      </c>
      <c r="E1139" s="1600">
        <v>0</v>
      </c>
    </row>
    <row r="1140" spans="2:5">
      <c r="C1140" s="502">
        <v>35720</v>
      </c>
      <c r="D1140" s="921">
        <v>-0.66</v>
      </c>
      <c r="E1140" s="1600">
        <v>0</v>
      </c>
    </row>
    <row r="1141" spans="2:5">
      <c r="C1141" s="502">
        <v>35727</v>
      </c>
      <c r="D1141" s="921">
        <v>-0.65</v>
      </c>
      <c r="E1141" s="1600">
        <v>0</v>
      </c>
    </row>
    <row r="1142" spans="2:5">
      <c r="C1142" s="502">
        <v>35734</v>
      </c>
      <c r="D1142" s="921">
        <v>-0.64</v>
      </c>
      <c r="E1142" s="1600">
        <v>0</v>
      </c>
    </row>
    <row r="1143" spans="2:5">
      <c r="C1143" s="502">
        <v>35741</v>
      </c>
      <c r="D1143" s="921">
        <v>-0.63</v>
      </c>
      <c r="E1143" s="1600">
        <v>0</v>
      </c>
    </row>
    <row r="1144" spans="2:5">
      <c r="C1144" s="502">
        <v>35748</v>
      </c>
      <c r="D1144" s="921">
        <v>-0.62</v>
      </c>
      <c r="E1144" s="1600">
        <v>0</v>
      </c>
    </row>
    <row r="1145" spans="2:5">
      <c r="C1145" s="502">
        <v>35755</v>
      </c>
      <c r="D1145" s="921">
        <v>-0.61</v>
      </c>
      <c r="E1145" s="1600">
        <v>0</v>
      </c>
    </row>
    <row r="1146" spans="2:5">
      <c r="C1146" s="502">
        <v>35762</v>
      </c>
      <c r="D1146" s="921">
        <v>-0.59</v>
      </c>
      <c r="E1146" s="1600">
        <v>0</v>
      </c>
    </row>
    <row r="1147" spans="2:5">
      <c r="C1147" s="502">
        <v>35769</v>
      </c>
      <c r="D1147" s="921">
        <v>-0.57999999999999996</v>
      </c>
      <c r="E1147" s="1600">
        <v>0</v>
      </c>
    </row>
    <row r="1148" spans="2:5">
      <c r="C1148" s="502">
        <v>35776</v>
      </c>
      <c r="D1148" s="921">
        <v>-0.56999999999999995</v>
      </c>
      <c r="E1148" s="1600">
        <v>0</v>
      </c>
    </row>
    <row r="1149" spans="2:5">
      <c r="C1149" s="502">
        <v>35783</v>
      </c>
      <c r="D1149" s="921">
        <v>-0.56000000000000005</v>
      </c>
      <c r="E1149" s="1600">
        <v>0</v>
      </c>
    </row>
    <row r="1150" spans="2:5">
      <c r="C1150" s="502">
        <v>35790</v>
      </c>
      <c r="D1150" s="921">
        <v>-0.56000000000000005</v>
      </c>
      <c r="E1150" s="1600">
        <v>0</v>
      </c>
    </row>
    <row r="1151" spans="2:5">
      <c r="B1151" s="651">
        <v>1998</v>
      </c>
      <c r="C1151" s="502">
        <v>35797</v>
      </c>
      <c r="D1151" s="921">
        <v>-0.56000000000000005</v>
      </c>
      <c r="E1151" s="1600">
        <v>0</v>
      </c>
    </row>
    <row r="1152" spans="2:5">
      <c r="C1152" s="502">
        <v>35804</v>
      </c>
      <c r="D1152" s="921">
        <v>-0.56999999999999995</v>
      </c>
      <c r="E1152" s="1600">
        <v>0</v>
      </c>
    </row>
    <row r="1153" spans="3:5">
      <c r="C1153" s="502">
        <v>35811</v>
      </c>
      <c r="D1153" s="921">
        <v>-0.57999999999999996</v>
      </c>
      <c r="E1153" s="1600">
        <v>0</v>
      </c>
    </row>
    <row r="1154" spans="3:5">
      <c r="C1154" s="502">
        <v>35818</v>
      </c>
      <c r="D1154" s="921">
        <v>-0.6</v>
      </c>
      <c r="E1154" s="1600">
        <v>0</v>
      </c>
    </row>
    <row r="1155" spans="3:5">
      <c r="C1155" s="502">
        <v>35825</v>
      </c>
      <c r="D1155" s="921">
        <v>-0.61</v>
      </c>
      <c r="E1155" s="1600">
        <v>0</v>
      </c>
    </row>
    <row r="1156" spans="3:5">
      <c r="C1156" s="502">
        <v>35832</v>
      </c>
      <c r="D1156" s="921">
        <v>-0.63</v>
      </c>
      <c r="E1156" s="1600">
        <v>0</v>
      </c>
    </row>
    <row r="1157" spans="3:5">
      <c r="C1157" s="502">
        <v>35839</v>
      </c>
      <c r="D1157" s="921">
        <v>-0.64</v>
      </c>
      <c r="E1157" s="1600">
        <v>0</v>
      </c>
    </row>
    <row r="1158" spans="3:5">
      <c r="C1158" s="502">
        <v>35846</v>
      </c>
      <c r="D1158" s="921">
        <v>-0.65</v>
      </c>
      <c r="E1158" s="1600">
        <v>0</v>
      </c>
    </row>
    <row r="1159" spans="3:5">
      <c r="C1159" s="502">
        <v>35853</v>
      </c>
      <c r="D1159" s="921">
        <v>-0.65</v>
      </c>
      <c r="E1159" s="1600">
        <v>0</v>
      </c>
    </row>
    <row r="1160" spans="3:5">
      <c r="C1160" s="502">
        <v>35860</v>
      </c>
      <c r="D1160" s="921">
        <v>-0.65</v>
      </c>
      <c r="E1160" s="1600">
        <v>0</v>
      </c>
    </row>
    <row r="1161" spans="3:5">
      <c r="C1161" s="502">
        <v>35867</v>
      </c>
      <c r="D1161" s="921">
        <v>-0.65</v>
      </c>
      <c r="E1161" s="1600">
        <v>0</v>
      </c>
    </row>
    <row r="1162" spans="3:5">
      <c r="C1162" s="502">
        <v>35874</v>
      </c>
      <c r="D1162" s="921">
        <v>-0.64</v>
      </c>
      <c r="E1162" s="1600">
        <v>0</v>
      </c>
    </row>
    <row r="1163" spans="3:5">
      <c r="C1163" s="502">
        <v>35881</v>
      </c>
      <c r="D1163" s="921">
        <v>-0.64</v>
      </c>
      <c r="E1163" s="1600">
        <v>0</v>
      </c>
    </row>
    <row r="1164" spans="3:5">
      <c r="C1164" s="502">
        <v>35888</v>
      </c>
      <c r="D1164" s="921">
        <v>-0.63</v>
      </c>
      <c r="E1164" s="1600">
        <v>0</v>
      </c>
    </row>
    <row r="1165" spans="3:5">
      <c r="C1165" s="502">
        <v>35895</v>
      </c>
      <c r="D1165" s="921">
        <v>-0.63</v>
      </c>
      <c r="E1165" s="1600">
        <v>0</v>
      </c>
    </row>
    <row r="1166" spans="3:5">
      <c r="C1166" s="502">
        <v>35902</v>
      </c>
      <c r="D1166" s="921">
        <v>-0.63</v>
      </c>
      <c r="E1166" s="1600">
        <v>0</v>
      </c>
    </row>
    <row r="1167" spans="3:5">
      <c r="C1167" s="502">
        <v>35909</v>
      </c>
      <c r="D1167" s="921">
        <v>-0.63</v>
      </c>
      <c r="E1167" s="1600">
        <v>0</v>
      </c>
    </row>
    <row r="1168" spans="3:5">
      <c r="C1168" s="502">
        <v>35916</v>
      </c>
      <c r="D1168" s="921">
        <v>-0.63</v>
      </c>
      <c r="E1168" s="1600">
        <v>0</v>
      </c>
    </row>
    <row r="1169" spans="3:5">
      <c r="C1169" s="502">
        <v>35923</v>
      </c>
      <c r="D1169" s="921">
        <v>-0.63</v>
      </c>
      <c r="E1169" s="1600">
        <v>0</v>
      </c>
    </row>
    <row r="1170" spans="3:5">
      <c r="C1170" s="502">
        <v>35930</v>
      </c>
      <c r="D1170" s="921">
        <v>-0.61</v>
      </c>
      <c r="E1170" s="1600">
        <v>0</v>
      </c>
    </row>
    <row r="1171" spans="3:5">
      <c r="C1171" s="502">
        <v>35937</v>
      </c>
      <c r="D1171" s="921">
        <v>-0.6</v>
      </c>
      <c r="E1171" s="1600">
        <v>0</v>
      </c>
    </row>
    <row r="1172" spans="3:5">
      <c r="C1172" s="502">
        <v>35944</v>
      </c>
      <c r="D1172" s="921">
        <v>-0.57999999999999996</v>
      </c>
      <c r="E1172" s="1600">
        <v>0</v>
      </c>
    </row>
    <row r="1173" spans="3:5">
      <c r="C1173" s="502">
        <v>35951</v>
      </c>
      <c r="D1173" s="921">
        <v>-0.56000000000000005</v>
      </c>
      <c r="E1173" s="1600">
        <v>0</v>
      </c>
    </row>
    <row r="1174" spans="3:5">
      <c r="C1174" s="502">
        <v>35958</v>
      </c>
      <c r="D1174" s="921">
        <v>-0.54</v>
      </c>
      <c r="E1174" s="1600">
        <v>0</v>
      </c>
    </row>
    <row r="1175" spans="3:5">
      <c r="C1175" s="502">
        <v>35965</v>
      </c>
      <c r="D1175" s="921">
        <v>-0.53</v>
      </c>
      <c r="E1175" s="1600">
        <v>0</v>
      </c>
    </row>
    <row r="1176" spans="3:5">
      <c r="C1176" s="502">
        <v>35972</v>
      </c>
      <c r="D1176" s="921">
        <v>-0.52</v>
      </c>
      <c r="E1176" s="1600">
        <v>0</v>
      </c>
    </row>
    <row r="1177" spans="3:5">
      <c r="C1177" s="502">
        <v>35979</v>
      </c>
      <c r="D1177" s="921">
        <v>-0.51</v>
      </c>
      <c r="E1177" s="1600">
        <v>0</v>
      </c>
    </row>
    <row r="1178" spans="3:5">
      <c r="C1178" s="502">
        <v>35986</v>
      </c>
      <c r="D1178" s="921">
        <v>-0.51</v>
      </c>
      <c r="E1178" s="1600">
        <v>0</v>
      </c>
    </row>
    <row r="1179" spans="3:5">
      <c r="C1179" s="502">
        <v>35993</v>
      </c>
      <c r="D1179" s="921">
        <v>-0.52</v>
      </c>
      <c r="E1179" s="1600">
        <v>0</v>
      </c>
    </row>
    <row r="1180" spans="3:5">
      <c r="C1180" s="502">
        <v>36000</v>
      </c>
      <c r="D1180" s="921">
        <v>-0.52</v>
      </c>
      <c r="E1180" s="1600">
        <v>0</v>
      </c>
    </row>
    <row r="1181" spans="3:5">
      <c r="C1181" s="502">
        <v>36007</v>
      </c>
      <c r="D1181" s="921">
        <v>-0.52</v>
      </c>
      <c r="E1181" s="1600">
        <v>0</v>
      </c>
    </row>
    <row r="1182" spans="3:5">
      <c r="C1182" s="502">
        <v>36014</v>
      </c>
      <c r="D1182" s="921">
        <v>-0.51</v>
      </c>
      <c r="E1182" s="1600">
        <v>0</v>
      </c>
    </row>
    <row r="1183" spans="3:5">
      <c r="C1183" s="502">
        <v>36021</v>
      </c>
      <c r="D1183" s="921">
        <v>-0.5</v>
      </c>
      <c r="E1183" s="1600">
        <v>0</v>
      </c>
    </row>
    <row r="1184" spans="3:5">
      <c r="C1184" s="502">
        <v>36028</v>
      </c>
      <c r="D1184" s="921">
        <v>-0.47</v>
      </c>
      <c r="E1184" s="1600">
        <v>0</v>
      </c>
    </row>
    <row r="1185" spans="3:5">
      <c r="C1185" s="502">
        <v>36035</v>
      </c>
      <c r="D1185" s="921">
        <v>-0.43</v>
      </c>
      <c r="E1185" s="1600">
        <v>0</v>
      </c>
    </row>
    <row r="1186" spans="3:5">
      <c r="C1186" s="502">
        <v>36042</v>
      </c>
      <c r="D1186" s="921">
        <v>-0.38</v>
      </c>
      <c r="E1186" s="1600">
        <v>0</v>
      </c>
    </row>
    <row r="1187" spans="3:5">
      <c r="C1187" s="502">
        <v>36049</v>
      </c>
      <c r="D1187" s="921">
        <v>-0.32</v>
      </c>
      <c r="E1187" s="1600">
        <v>0</v>
      </c>
    </row>
    <row r="1188" spans="3:5">
      <c r="C1188" s="502">
        <v>36056</v>
      </c>
      <c r="D1188" s="921">
        <v>-0.26</v>
      </c>
      <c r="E1188" s="1600">
        <v>0</v>
      </c>
    </row>
    <row r="1189" spans="3:5">
      <c r="C1189" s="502">
        <v>36063</v>
      </c>
      <c r="D1189" s="921">
        <v>-0.2</v>
      </c>
      <c r="E1189" s="1600">
        <v>0</v>
      </c>
    </row>
    <row r="1190" spans="3:5">
      <c r="C1190" s="502">
        <v>36070</v>
      </c>
      <c r="D1190" s="921">
        <v>-0.16</v>
      </c>
      <c r="E1190" s="1600">
        <v>0</v>
      </c>
    </row>
    <row r="1191" spans="3:5">
      <c r="C1191" s="502">
        <v>36077</v>
      </c>
      <c r="D1191" s="921">
        <v>-0.12</v>
      </c>
      <c r="E1191" s="1600">
        <v>0</v>
      </c>
    </row>
    <row r="1192" spans="3:5">
      <c r="C1192" s="502">
        <v>36084</v>
      </c>
      <c r="D1192" s="921">
        <v>-0.09</v>
      </c>
      <c r="E1192" s="1600">
        <v>0</v>
      </c>
    </row>
    <row r="1193" spans="3:5">
      <c r="C1193" s="502">
        <v>36091</v>
      </c>
      <c r="D1193" s="921">
        <v>-0.08</v>
      </c>
      <c r="E1193" s="1600">
        <v>0</v>
      </c>
    </row>
    <row r="1194" spans="3:5">
      <c r="C1194" s="502">
        <v>36098</v>
      </c>
      <c r="D1194" s="921">
        <v>-7.0000000000000007E-2</v>
      </c>
      <c r="E1194" s="1600">
        <v>0</v>
      </c>
    </row>
    <row r="1195" spans="3:5">
      <c r="C1195" s="502">
        <v>36105</v>
      </c>
      <c r="D1195" s="921">
        <v>-0.08</v>
      </c>
      <c r="E1195" s="1600">
        <v>0</v>
      </c>
    </row>
    <row r="1196" spans="3:5">
      <c r="C1196" s="502">
        <v>36112</v>
      </c>
      <c r="D1196" s="921">
        <v>-0.09</v>
      </c>
      <c r="E1196" s="1600">
        <v>0</v>
      </c>
    </row>
    <row r="1197" spans="3:5">
      <c r="C1197" s="502">
        <v>36119</v>
      </c>
      <c r="D1197" s="921">
        <v>-0.11</v>
      </c>
      <c r="E1197" s="1600">
        <v>0</v>
      </c>
    </row>
    <row r="1198" spans="3:5">
      <c r="C1198" s="502">
        <v>36126</v>
      </c>
      <c r="D1198" s="921">
        <v>-0.13</v>
      </c>
      <c r="E1198" s="1600">
        <v>0</v>
      </c>
    </row>
    <row r="1199" spans="3:5">
      <c r="C1199" s="502">
        <v>36133</v>
      </c>
      <c r="D1199" s="921">
        <v>-0.15</v>
      </c>
      <c r="E1199" s="1600">
        <v>0</v>
      </c>
    </row>
    <row r="1200" spans="3:5">
      <c r="C1200" s="502">
        <v>36140</v>
      </c>
      <c r="D1200" s="921">
        <v>-0.17</v>
      </c>
      <c r="E1200" s="1600">
        <v>0</v>
      </c>
    </row>
    <row r="1201" spans="2:5">
      <c r="C1201" s="502">
        <v>36147</v>
      </c>
      <c r="D1201" s="921">
        <v>-0.19</v>
      </c>
      <c r="E1201" s="1600">
        <v>0</v>
      </c>
    </row>
    <row r="1202" spans="2:5">
      <c r="C1202" s="502">
        <v>36154</v>
      </c>
      <c r="D1202" s="921">
        <v>-0.21</v>
      </c>
      <c r="E1202" s="1600">
        <v>0</v>
      </c>
    </row>
    <row r="1203" spans="2:5">
      <c r="B1203" s="651">
        <v>1999</v>
      </c>
      <c r="C1203" s="502">
        <v>36161</v>
      </c>
      <c r="D1203" s="921">
        <v>-0.23</v>
      </c>
      <c r="E1203" s="1600">
        <v>0</v>
      </c>
    </row>
    <row r="1204" spans="2:5">
      <c r="C1204" s="502">
        <v>36168</v>
      </c>
      <c r="D1204" s="921">
        <v>-0.25</v>
      </c>
      <c r="E1204" s="1600">
        <v>0</v>
      </c>
    </row>
    <row r="1205" spans="2:5">
      <c r="C1205" s="502">
        <v>36175</v>
      </c>
      <c r="D1205" s="921">
        <v>-0.28000000000000003</v>
      </c>
      <c r="E1205" s="1600">
        <v>0</v>
      </c>
    </row>
    <row r="1206" spans="2:5">
      <c r="C1206" s="502">
        <v>36182</v>
      </c>
      <c r="D1206" s="921">
        <v>-0.31</v>
      </c>
      <c r="E1206" s="1600">
        <v>0</v>
      </c>
    </row>
    <row r="1207" spans="2:5">
      <c r="C1207" s="502">
        <v>36189</v>
      </c>
      <c r="D1207" s="921">
        <v>-0.34</v>
      </c>
      <c r="E1207" s="1600">
        <v>0</v>
      </c>
    </row>
    <row r="1208" spans="2:5">
      <c r="C1208" s="502">
        <v>36196</v>
      </c>
      <c r="D1208" s="921">
        <v>-0.37</v>
      </c>
      <c r="E1208" s="1600">
        <v>0</v>
      </c>
    </row>
    <row r="1209" spans="2:5">
      <c r="C1209" s="502">
        <v>36203</v>
      </c>
      <c r="D1209" s="921">
        <v>-0.4</v>
      </c>
      <c r="E1209" s="1600">
        <v>0</v>
      </c>
    </row>
    <row r="1210" spans="2:5">
      <c r="C1210" s="502">
        <v>36210</v>
      </c>
      <c r="D1210" s="921">
        <v>-0.43</v>
      </c>
      <c r="E1210" s="1600">
        <v>0</v>
      </c>
    </row>
    <row r="1211" spans="2:5">
      <c r="C1211" s="502">
        <v>36217</v>
      </c>
      <c r="D1211" s="921">
        <v>-0.44</v>
      </c>
      <c r="E1211" s="1600">
        <v>0</v>
      </c>
    </row>
    <row r="1212" spans="2:5">
      <c r="C1212" s="502">
        <v>36224</v>
      </c>
      <c r="D1212" s="921">
        <v>-0.46</v>
      </c>
      <c r="E1212" s="1600">
        <v>0</v>
      </c>
    </row>
    <row r="1213" spans="2:5">
      <c r="C1213" s="502">
        <v>36231</v>
      </c>
      <c r="D1213" s="921">
        <v>-0.46</v>
      </c>
      <c r="E1213" s="1600">
        <v>0</v>
      </c>
    </row>
    <row r="1214" spans="2:5">
      <c r="C1214" s="502">
        <v>36238</v>
      </c>
      <c r="D1214" s="921">
        <v>-0.46</v>
      </c>
      <c r="E1214" s="1600">
        <v>0</v>
      </c>
    </row>
    <row r="1215" spans="2:5">
      <c r="C1215" s="502">
        <v>36245</v>
      </c>
      <c r="D1215" s="921">
        <v>-0.46</v>
      </c>
      <c r="E1215" s="1600">
        <v>0</v>
      </c>
    </row>
    <row r="1216" spans="2:5">
      <c r="C1216" s="502">
        <v>36252</v>
      </c>
      <c r="D1216" s="921">
        <v>-0.45</v>
      </c>
      <c r="E1216" s="1600">
        <v>0</v>
      </c>
    </row>
    <row r="1217" spans="3:5">
      <c r="C1217" s="502">
        <v>36259</v>
      </c>
      <c r="D1217" s="921">
        <v>-0.45</v>
      </c>
      <c r="E1217" s="1600">
        <v>0</v>
      </c>
    </row>
    <row r="1218" spans="3:5">
      <c r="C1218" s="502">
        <v>36266</v>
      </c>
      <c r="D1218" s="921">
        <v>-0.45</v>
      </c>
      <c r="E1218" s="1600">
        <v>0</v>
      </c>
    </row>
    <row r="1219" spans="3:5">
      <c r="C1219" s="502">
        <v>36273</v>
      </c>
      <c r="D1219" s="921">
        <v>-0.46</v>
      </c>
      <c r="E1219" s="1600">
        <v>0</v>
      </c>
    </row>
    <row r="1220" spans="3:5">
      <c r="C1220" s="502">
        <v>36280</v>
      </c>
      <c r="D1220" s="921">
        <v>-0.47</v>
      </c>
      <c r="E1220" s="1600">
        <v>0</v>
      </c>
    </row>
    <row r="1221" spans="3:5">
      <c r="C1221" s="502">
        <v>36287</v>
      </c>
      <c r="D1221" s="921">
        <v>-0.48</v>
      </c>
      <c r="E1221" s="1600">
        <v>0</v>
      </c>
    </row>
    <row r="1222" spans="3:5">
      <c r="C1222" s="502">
        <v>36294</v>
      </c>
      <c r="D1222" s="921">
        <v>-0.49</v>
      </c>
      <c r="E1222" s="1600">
        <v>0</v>
      </c>
    </row>
    <row r="1223" spans="3:5">
      <c r="C1223" s="502">
        <v>36301</v>
      </c>
      <c r="D1223" s="921">
        <v>-0.5</v>
      </c>
      <c r="E1223" s="1600">
        <v>0</v>
      </c>
    </row>
    <row r="1224" spans="3:5">
      <c r="C1224" s="502">
        <v>36308</v>
      </c>
      <c r="D1224" s="921">
        <v>-0.5</v>
      </c>
      <c r="E1224" s="1600">
        <v>0</v>
      </c>
    </row>
    <row r="1225" spans="3:5">
      <c r="C1225" s="502">
        <v>36315</v>
      </c>
      <c r="D1225" s="921">
        <v>-0.49</v>
      </c>
      <c r="E1225" s="1600">
        <v>0</v>
      </c>
    </row>
    <row r="1226" spans="3:5">
      <c r="C1226" s="502">
        <v>36322</v>
      </c>
      <c r="D1226" s="921">
        <v>-0.48</v>
      </c>
      <c r="E1226" s="1600">
        <v>0</v>
      </c>
    </row>
    <row r="1227" spans="3:5">
      <c r="C1227" s="502">
        <v>36329</v>
      </c>
      <c r="D1227" s="921">
        <v>-0.46</v>
      </c>
      <c r="E1227" s="1600">
        <v>0</v>
      </c>
    </row>
    <row r="1228" spans="3:5">
      <c r="C1228" s="502">
        <v>36336</v>
      </c>
      <c r="D1228" s="921">
        <v>-0.44</v>
      </c>
      <c r="E1228" s="1600">
        <v>0</v>
      </c>
    </row>
    <row r="1229" spans="3:5">
      <c r="C1229" s="502">
        <v>36343</v>
      </c>
      <c r="D1229" s="921">
        <v>-0.42</v>
      </c>
      <c r="E1229" s="1600">
        <v>0</v>
      </c>
    </row>
    <row r="1230" spans="3:5">
      <c r="C1230" s="502">
        <v>36350</v>
      </c>
      <c r="D1230" s="921">
        <v>-0.41</v>
      </c>
      <c r="E1230" s="1600">
        <v>0</v>
      </c>
    </row>
    <row r="1231" spans="3:5">
      <c r="C1231" s="502">
        <v>36357</v>
      </c>
      <c r="D1231" s="921">
        <v>-0.39</v>
      </c>
      <c r="E1231" s="1600">
        <v>0</v>
      </c>
    </row>
    <row r="1232" spans="3:5">
      <c r="C1232" s="502">
        <v>36364</v>
      </c>
      <c r="D1232" s="921">
        <v>-0.38</v>
      </c>
      <c r="E1232" s="1600">
        <v>0</v>
      </c>
    </row>
    <row r="1233" spans="3:5">
      <c r="C1233" s="502">
        <v>36371</v>
      </c>
      <c r="D1233" s="921">
        <v>-0.38</v>
      </c>
      <c r="E1233" s="1600">
        <v>0</v>
      </c>
    </row>
    <row r="1234" spans="3:5">
      <c r="C1234" s="502">
        <v>36378</v>
      </c>
      <c r="D1234" s="921">
        <v>-0.38</v>
      </c>
      <c r="E1234" s="1600">
        <v>0</v>
      </c>
    </row>
    <row r="1235" spans="3:5">
      <c r="C1235" s="502">
        <v>36385</v>
      </c>
      <c r="D1235" s="921">
        <v>-0.38</v>
      </c>
      <c r="E1235" s="1600">
        <v>0</v>
      </c>
    </row>
    <row r="1236" spans="3:5">
      <c r="C1236" s="502">
        <v>36392</v>
      </c>
      <c r="D1236" s="921">
        <v>-0.38</v>
      </c>
      <c r="E1236" s="1600">
        <v>0</v>
      </c>
    </row>
    <row r="1237" spans="3:5">
      <c r="C1237" s="502">
        <v>36399</v>
      </c>
      <c r="D1237" s="921">
        <v>-0.38</v>
      </c>
      <c r="E1237" s="1600">
        <v>0</v>
      </c>
    </row>
    <row r="1238" spans="3:5">
      <c r="C1238" s="502">
        <v>36406</v>
      </c>
      <c r="D1238" s="921">
        <v>-0.37</v>
      </c>
      <c r="E1238" s="1600">
        <v>0</v>
      </c>
    </row>
    <row r="1239" spans="3:5">
      <c r="C1239" s="502">
        <v>36413</v>
      </c>
      <c r="D1239" s="921">
        <v>-0.37</v>
      </c>
      <c r="E1239" s="1600">
        <v>0</v>
      </c>
    </row>
    <row r="1240" spans="3:5">
      <c r="C1240" s="502">
        <v>36420</v>
      </c>
      <c r="D1240" s="921">
        <v>-0.36</v>
      </c>
      <c r="E1240" s="1600">
        <v>0</v>
      </c>
    </row>
    <row r="1241" spans="3:5">
      <c r="C1241" s="502">
        <v>36427</v>
      </c>
      <c r="D1241" s="921">
        <v>-0.35</v>
      </c>
      <c r="E1241" s="1600">
        <v>0</v>
      </c>
    </row>
    <row r="1242" spans="3:5">
      <c r="C1242" s="502">
        <v>36434</v>
      </c>
      <c r="D1242" s="921">
        <v>-0.35</v>
      </c>
      <c r="E1242" s="1600">
        <v>0</v>
      </c>
    </row>
    <row r="1243" spans="3:5">
      <c r="C1243" s="502">
        <v>36441</v>
      </c>
      <c r="D1243" s="921">
        <v>-0.35</v>
      </c>
      <c r="E1243" s="1600">
        <v>0</v>
      </c>
    </row>
    <row r="1244" spans="3:5">
      <c r="C1244" s="502">
        <v>36448</v>
      </c>
      <c r="D1244" s="921">
        <v>-0.35</v>
      </c>
      <c r="E1244" s="1600">
        <v>0</v>
      </c>
    </row>
    <row r="1245" spans="3:5">
      <c r="C1245" s="502">
        <v>36455</v>
      </c>
      <c r="D1245" s="921">
        <v>-0.36</v>
      </c>
      <c r="E1245" s="1600">
        <v>0</v>
      </c>
    </row>
    <row r="1246" spans="3:5">
      <c r="C1246" s="502">
        <v>36462</v>
      </c>
      <c r="D1246" s="921">
        <v>-0.36</v>
      </c>
      <c r="E1246" s="1600">
        <v>0</v>
      </c>
    </row>
    <row r="1247" spans="3:5">
      <c r="C1247" s="502">
        <v>36469</v>
      </c>
      <c r="D1247" s="921">
        <v>-0.37</v>
      </c>
      <c r="E1247" s="1600">
        <v>0</v>
      </c>
    </row>
    <row r="1248" spans="3:5">
      <c r="C1248" s="502">
        <v>36476</v>
      </c>
      <c r="D1248" s="921">
        <v>-0.38</v>
      </c>
      <c r="E1248" s="1600">
        <v>0</v>
      </c>
    </row>
    <row r="1249" spans="2:5">
      <c r="C1249" s="502">
        <v>36483</v>
      </c>
      <c r="D1249" s="921">
        <v>-0.39</v>
      </c>
      <c r="E1249" s="1600">
        <v>0</v>
      </c>
    </row>
    <row r="1250" spans="2:5">
      <c r="C1250" s="502">
        <v>36490</v>
      </c>
      <c r="D1250" s="921">
        <v>-0.39</v>
      </c>
      <c r="E1250" s="1600">
        <v>0</v>
      </c>
    </row>
    <row r="1251" spans="2:5">
      <c r="C1251" s="502">
        <v>36497</v>
      </c>
      <c r="D1251" s="921">
        <v>-0.38</v>
      </c>
      <c r="E1251" s="1600">
        <v>0</v>
      </c>
    </row>
    <row r="1252" spans="2:5">
      <c r="C1252" s="502">
        <v>36504</v>
      </c>
      <c r="D1252" s="921">
        <v>-0.38</v>
      </c>
      <c r="E1252" s="1600">
        <v>0</v>
      </c>
    </row>
    <row r="1253" spans="2:5">
      <c r="C1253" s="502">
        <v>36511</v>
      </c>
      <c r="D1253" s="921">
        <v>-0.38</v>
      </c>
      <c r="E1253" s="1600">
        <v>0</v>
      </c>
    </row>
    <row r="1254" spans="2:5">
      <c r="C1254" s="502">
        <v>36518</v>
      </c>
      <c r="D1254" s="921">
        <v>-0.37</v>
      </c>
      <c r="E1254" s="1600">
        <v>0</v>
      </c>
    </row>
    <row r="1255" spans="2:5">
      <c r="C1255" s="502">
        <v>36525</v>
      </c>
      <c r="D1255" s="921">
        <v>-0.37</v>
      </c>
      <c r="E1255" s="1600">
        <v>0</v>
      </c>
    </row>
    <row r="1256" spans="2:5">
      <c r="B1256" s="651">
        <v>2000</v>
      </c>
      <c r="C1256" s="502">
        <v>36532</v>
      </c>
      <c r="D1256" s="921">
        <v>-0.38</v>
      </c>
      <c r="E1256" s="1600">
        <v>0</v>
      </c>
    </row>
    <row r="1257" spans="2:5">
      <c r="C1257" s="502">
        <v>36539</v>
      </c>
      <c r="D1257" s="921">
        <v>-0.39</v>
      </c>
      <c r="E1257" s="1600">
        <v>0</v>
      </c>
    </row>
    <row r="1258" spans="2:5">
      <c r="C1258" s="502">
        <v>36546</v>
      </c>
      <c r="D1258" s="921">
        <v>-0.41</v>
      </c>
      <c r="E1258" s="1600">
        <v>0</v>
      </c>
    </row>
    <row r="1259" spans="2:5">
      <c r="C1259" s="502">
        <v>36553</v>
      </c>
      <c r="D1259" s="921">
        <v>-0.42</v>
      </c>
      <c r="E1259" s="1600">
        <v>0</v>
      </c>
    </row>
    <row r="1260" spans="2:5">
      <c r="C1260" s="502">
        <v>36560</v>
      </c>
      <c r="D1260" s="921">
        <v>-0.43</v>
      </c>
      <c r="E1260" s="1600">
        <v>0</v>
      </c>
    </row>
    <row r="1261" spans="2:5">
      <c r="C1261" s="502">
        <v>36567</v>
      </c>
      <c r="D1261" s="921">
        <v>-0.44</v>
      </c>
      <c r="E1261" s="1600">
        <v>0</v>
      </c>
    </row>
    <row r="1262" spans="2:5">
      <c r="C1262" s="502">
        <v>36574</v>
      </c>
      <c r="D1262" s="921">
        <v>-0.43</v>
      </c>
      <c r="E1262" s="1600">
        <v>0</v>
      </c>
    </row>
    <row r="1263" spans="2:5">
      <c r="C1263" s="502">
        <v>36581</v>
      </c>
      <c r="D1263" s="921">
        <v>-0.42</v>
      </c>
      <c r="E1263" s="1600">
        <v>0</v>
      </c>
    </row>
    <row r="1264" spans="2:5">
      <c r="C1264" s="502">
        <v>36588</v>
      </c>
      <c r="D1264" s="921">
        <v>-0.39</v>
      </c>
      <c r="E1264" s="1600">
        <v>0</v>
      </c>
    </row>
    <row r="1265" spans="3:5">
      <c r="C1265" s="502">
        <v>36595</v>
      </c>
      <c r="D1265" s="921">
        <v>-0.36</v>
      </c>
      <c r="E1265" s="1600">
        <v>0</v>
      </c>
    </row>
    <row r="1266" spans="3:5">
      <c r="C1266" s="502">
        <v>36602</v>
      </c>
      <c r="D1266" s="921">
        <v>-0.32</v>
      </c>
      <c r="E1266" s="1600">
        <v>0</v>
      </c>
    </row>
    <row r="1267" spans="3:5">
      <c r="C1267" s="502">
        <v>36609</v>
      </c>
      <c r="D1267" s="921">
        <v>-0.28999999999999998</v>
      </c>
      <c r="E1267" s="1600">
        <v>0</v>
      </c>
    </row>
    <row r="1268" spans="3:5">
      <c r="C1268" s="502">
        <v>36616</v>
      </c>
      <c r="D1268" s="921">
        <v>-0.25</v>
      </c>
      <c r="E1268" s="1600">
        <v>0</v>
      </c>
    </row>
    <row r="1269" spans="3:5">
      <c r="C1269" s="502">
        <v>36623</v>
      </c>
      <c r="D1269" s="921">
        <v>-0.22</v>
      </c>
      <c r="E1269" s="1600">
        <v>0</v>
      </c>
    </row>
    <row r="1270" spans="3:5">
      <c r="C1270" s="502">
        <v>36630</v>
      </c>
      <c r="D1270" s="921">
        <v>-0.2</v>
      </c>
      <c r="E1270" s="1600">
        <v>0</v>
      </c>
    </row>
    <row r="1271" spans="3:5">
      <c r="C1271" s="502">
        <v>36637</v>
      </c>
      <c r="D1271" s="921">
        <v>-0.2</v>
      </c>
      <c r="E1271" s="1600">
        <v>0</v>
      </c>
    </row>
    <row r="1272" spans="3:5">
      <c r="C1272" s="502">
        <v>36644</v>
      </c>
      <c r="D1272" s="921">
        <v>-0.2</v>
      </c>
      <c r="E1272" s="1600">
        <v>0</v>
      </c>
    </row>
    <row r="1273" spans="3:5">
      <c r="C1273" s="502">
        <v>36651</v>
      </c>
      <c r="D1273" s="921">
        <v>-0.2</v>
      </c>
      <c r="E1273" s="1600">
        <v>0</v>
      </c>
    </row>
    <row r="1274" spans="3:5">
      <c r="C1274" s="502">
        <v>36658</v>
      </c>
      <c r="D1274" s="921">
        <v>-0.21</v>
      </c>
      <c r="E1274" s="1600">
        <v>0</v>
      </c>
    </row>
    <row r="1275" spans="3:5">
      <c r="C1275" s="502">
        <v>36665</v>
      </c>
      <c r="D1275" s="921">
        <v>-0.21</v>
      </c>
      <c r="E1275" s="1600">
        <v>0</v>
      </c>
    </row>
    <row r="1276" spans="3:5">
      <c r="C1276" s="502">
        <v>36672</v>
      </c>
      <c r="D1276" s="921">
        <v>-0.21</v>
      </c>
      <c r="E1276" s="1600">
        <v>0</v>
      </c>
    </row>
    <row r="1277" spans="3:5">
      <c r="C1277" s="502">
        <v>36679</v>
      </c>
      <c r="D1277" s="921">
        <v>-0.2</v>
      </c>
      <c r="E1277" s="1600">
        <v>0</v>
      </c>
    </row>
    <row r="1278" spans="3:5">
      <c r="C1278" s="502">
        <v>36686</v>
      </c>
      <c r="D1278" s="921">
        <v>-0.18</v>
      </c>
      <c r="E1278" s="1600">
        <v>0</v>
      </c>
    </row>
    <row r="1279" spans="3:5">
      <c r="C1279" s="502">
        <v>36693</v>
      </c>
      <c r="D1279" s="921">
        <v>-0.16</v>
      </c>
      <c r="E1279" s="1600">
        <v>0</v>
      </c>
    </row>
    <row r="1280" spans="3:5">
      <c r="C1280" s="502">
        <v>36700</v>
      </c>
      <c r="D1280" s="921">
        <v>-0.14000000000000001</v>
      </c>
      <c r="E1280" s="1600">
        <v>0</v>
      </c>
    </row>
    <row r="1281" spans="3:5">
      <c r="C1281" s="502">
        <v>36707</v>
      </c>
      <c r="D1281" s="921">
        <v>-0.12</v>
      </c>
      <c r="E1281" s="1600">
        <v>0</v>
      </c>
    </row>
    <row r="1282" spans="3:5">
      <c r="C1282" s="502">
        <v>36714</v>
      </c>
      <c r="D1282" s="921">
        <v>-0.11</v>
      </c>
      <c r="E1282" s="1600">
        <v>0</v>
      </c>
    </row>
    <row r="1283" spans="3:5">
      <c r="C1283" s="502">
        <v>36721</v>
      </c>
      <c r="D1283" s="921">
        <v>-0.1</v>
      </c>
      <c r="E1283" s="1600">
        <v>0</v>
      </c>
    </row>
    <row r="1284" spans="3:5">
      <c r="C1284" s="502">
        <v>36728</v>
      </c>
      <c r="D1284" s="921">
        <v>-0.11</v>
      </c>
      <c r="E1284" s="1600">
        <v>0</v>
      </c>
    </row>
    <row r="1285" spans="3:5">
      <c r="C1285" s="502">
        <v>36735</v>
      </c>
      <c r="D1285" s="921">
        <v>-0.11</v>
      </c>
      <c r="E1285" s="1600">
        <v>0</v>
      </c>
    </row>
    <row r="1286" spans="3:5">
      <c r="C1286" s="502">
        <v>36742</v>
      </c>
      <c r="D1286" s="921">
        <v>-0.12</v>
      </c>
      <c r="E1286" s="1600">
        <v>0</v>
      </c>
    </row>
    <row r="1287" spans="3:5">
      <c r="C1287" s="502">
        <v>36749</v>
      </c>
      <c r="D1287" s="921">
        <v>-0.14000000000000001</v>
      </c>
      <c r="E1287" s="1600">
        <v>0</v>
      </c>
    </row>
    <row r="1288" spans="3:5">
      <c r="C1288" s="502">
        <v>36756</v>
      </c>
      <c r="D1288" s="921">
        <v>-0.14000000000000001</v>
      </c>
      <c r="E1288" s="1600">
        <v>0</v>
      </c>
    </row>
    <row r="1289" spans="3:5">
      <c r="C1289" s="502">
        <v>36763</v>
      </c>
      <c r="D1289" s="921">
        <v>-0.15</v>
      </c>
      <c r="E1289" s="1600">
        <v>0</v>
      </c>
    </row>
    <row r="1290" spans="3:5">
      <c r="C1290" s="502">
        <v>36770</v>
      </c>
      <c r="D1290" s="921">
        <v>-0.14000000000000001</v>
      </c>
      <c r="E1290" s="1600">
        <v>0</v>
      </c>
    </row>
    <row r="1291" spans="3:5">
      <c r="C1291" s="502">
        <v>36777</v>
      </c>
      <c r="D1291" s="921">
        <v>-0.13</v>
      </c>
      <c r="E1291" s="1600">
        <v>0</v>
      </c>
    </row>
    <row r="1292" spans="3:5">
      <c r="C1292" s="502">
        <v>36784</v>
      </c>
      <c r="D1292" s="921">
        <v>-0.12</v>
      </c>
      <c r="E1292" s="1600">
        <v>0</v>
      </c>
    </row>
    <row r="1293" spans="3:5">
      <c r="C1293" s="502">
        <v>36791</v>
      </c>
      <c r="D1293" s="921">
        <v>-0.1</v>
      </c>
      <c r="E1293" s="1600">
        <v>0</v>
      </c>
    </row>
    <row r="1294" spans="3:5">
      <c r="C1294" s="502">
        <v>36798</v>
      </c>
      <c r="D1294" s="921">
        <v>-0.08</v>
      </c>
      <c r="E1294" s="1600">
        <v>0</v>
      </c>
    </row>
    <row r="1295" spans="3:5">
      <c r="C1295" s="502">
        <v>36805</v>
      </c>
      <c r="D1295" s="921">
        <v>-0.06</v>
      </c>
      <c r="E1295" s="1600">
        <v>0</v>
      </c>
    </row>
    <row r="1296" spans="3:5">
      <c r="C1296" s="502">
        <v>36812</v>
      </c>
      <c r="D1296" s="921">
        <v>-0.04</v>
      </c>
      <c r="E1296" s="1600">
        <v>0</v>
      </c>
    </row>
    <row r="1297" spans="2:5">
      <c r="C1297" s="502">
        <v>36819</v>
      </c>
      <c r="D1297" s="921">
        <v>-0.03</v>
      </c>
      <c r="E1297" s="1600">
        <v>0</v>
      </c>
    </row>
    <row r="1298" spans="2:5">
      <c r="C1298" s="502">
        <v>36826</v>
      </c>
      <c r="D1298" s="921">
        <v>-0.01</v>
      </c>
      <c r="E1298" s="1600">
        <v>0</v>
      </c>
    </row>
    <row r="1299" spans="2:5">
      <c r="C1299" s="502">
        <v>36833</v>
      </c>
      <c r="D1299" s="921">
        <v>0.01</v>
      </c>
      <c r="E1299" s="1600">
        <v>0</v>
      </c>
    </row>
    <row r="1300" spans="2:5">
      <c r="C1300" s="502">
        <v>36840</v>
      </c>
      <c r="D1300" s="921">
        <v>0.04</v>
      </c>
      <c r="E1300" s="1600">
        <v>0</v>
      </c>
    </row>
    <row r="1301" spans="2:5">
      <c r="C1301" s="502">
        <v>36847</v>
      </c>
      <c r="D1301" s="921">
        <v>0.08</v>
      </c>
      <c r="E1301" s="1600">
        <v>0</v>
      </c>
    </row>
    <row r="1302" spans="2:5">
      <c r="C1302" s="502">
        <v>36854</v>
      </c>
      <c r="D1302" s="921">
        <v>0.12</v>
      </c>
      <c r="E1302" s="1600">
        <v>0</v>
      </c>
    </row>
    <row r="1303" spans="2:5">
      <c r="C1303" s="502">
        <v>36861</v>
      </c>
      <c r="D1303" s="921">
        <v>0.17</v>
      </c>
      <c r="E1303" s="1600">
        <v>0</v>
      </c>
    </row>
    <row r="1304" spans="2:5">
      <c r="C1304" s="502">
        <v>36868</v>
      </c>
      <c r="D1304" s="921">
        <v>0.22</v>
      </c>
      <c r="E1304" s="1600">
        <v>0</v>
      </c>
    </row>
    <row r="1305" spans="2:5">
      <c r="C1305" s="502">
        <v>36875</v>
      </c>
      <c r="D1305" s="921">
        <v>0.26</v>
      </c>
      <c r="E1305" s="1600">
        <v>0</v>
      </c>
    </row>
    <row r="1306" spans="2:5">
      <c r="C1306" s="502">
        <v>36882</v>
      </c>
      <c r="D1306" s="921">
        <v>0.3</v>
      </c>
      <c r="E1306" s="1600">
        <v>0</v>
      </c>
    </row>
    <row r="1307" spans="2:5">
      <c r="C1307" s="502">
        <v>36889</v>
      </c>
      <c r="D1307" s="921">
        <v>0.31</v>
      </c>
      <c r="E1307" s="1600">
        <v>0</v>
      </c>
    </row>
    <row r="1308" spans="2:5">
      <c r="B1308" s="651">
        <v>2001</v>
      </c>
      <c r="C1308" s="502">
        <v>36896</v>
      </c>
      <c r="D1308" s="921">
        <v>0.31</v>
      </c>
      <c r="E1308" s="1600">
        <v>0</v>
      </c>
    </row>
    <row r="1309" spans="2:5">
      <c r="C1309" s="502">
        <v>36903</v>
      </c>
      <c r="D1309" s="921">
        <v>0.3</v>
      </c>
      <c r="E1309" s="1600">
        <v>0</v>
      </c>
    </row>
    <row r="1310" spans="2:5">
      <c r="C1310" s="502">
        <v>36910</v>
      </c>
      <c r="D1310" s="921">
        <v>0.26</v>
      </c>
      <c r="E1310" s="1600">
        <v>0</v>
      </c>
    </row>
    <row r="1311" spans="2:5">
      <c r="C1311" s="502">
        <v>36917</v>
      </c>
      <c r="D1311" s="921">
        <v>0.22</v>
      </c>
      <c r="E1311" s="1600">
        <v>0</v>
      </c>
    </row>
    <row r="1312" spans="2:5">
      <c r="C1312" s="502">
        <v>36924</v>
      </c>
      <c r="D1312" s="921">
        <v>0.18</v>
      </c>
      <c r="E1312" s="1600">
        <v>0</v>
      </c>
    </row>
    <row r="1313" spans="3:7">
      <c r="C1313" s="502">
        <v>36931</v>
      </c>
      <c r="D1313" s="921">
        <v>0.14000000000000001</v>
      </c>
      <c r="E1313" s="1600">
        <v>0</v>
      </c>
    </row>
    <row r="1314" spans="3:7">
      <c r="C1314" s="502">
        <v>36938</v>
      </c>
      <c r="D1314" s="921">
        <v>0.11</v>
      </c>
      <c r="E1314" s="1600">
        <v>0</v>
      </c>
    </row>
    <row r="1315" spans="3:7">
      <c r="C1315" s="502">
        <v>36945</v>
      </c>
      <c r="D1315" s="921">
        <v>0.09</v>
      </c>
      <c r="E1315" s="1600">
        <v>0</v>
      </c>
    </row>
    <row r="1316" spans="3:7">
      <c r="C1316" s="502">
        <v>36952</v>
      </c>
      <c r="D1316" s="921">
        <v>0.08</v>
      </c>
      <c r="E1316" s="1600">
        <v>0</v>
      </c>
      <c r="F1316" s="1602">
        <v>5</v>
      </c>
      <c r="G1316" s="1602">
        <v>-2</v>
      </c>
    </row>
    <row r="1317" spans="3:7">
      <c r="C1317" s="502">
        <v>36959</v>
      </c>
      <c r="D1317" s="921">
        <v>0.09</v>
      </c>
      <c r="E1317" s="1600">
        <v>0</v>
      </c>
      <c r="F1317" s="1602">
        <v>5</v>
      </c>
      <c r="G1317" s="1602">
        <v>-2</v>
      </c>
    </row>
    <row r="1318" spans="3:7">
      <c r="C1318" s="502">
        <v>36966</v>
      </c>
      <c r="D1318" s="921">
        <v>0.1</v>
      </c>
      <c r="E1318" s="1600">
        <v>0</v>
      </c>
      <c r="F1318" s="1602">
        <v>5</v>
      </c>
      <c r="G1318" s="1602">
        <v>-2</v>
      </c>
    </row>
    <row r="1319" spans="3:7">
      <c r="C1319" s="502">
        <v>36973</v>
      </c>
      <c r="D1319" s="921">
        <v>0.1</v>
      </c>
      <c r="E1319" s="1600">
        <v>0</v>
      </c>
      <c r="F1319" s="1602">
        <v>5</v>
      </c>
      <c r="G1319" s="1602">
        <v>-2</v>
      </c>
    </row>
    <row r="1320" spans="3:7">
      <c r="C1320" s="502">
        <v>36980</v>
      </c>
      <c r="D1320" s="921">
        <v>0.11</v>
      </c>
      <c r="E1320" s="1600">
        <v>0</v>
      </c>
      <c r="F1320" s="1602">
        <v>5</v>
      </c>
      <c r="G1320" s="1602">
        <v>-2</v>
      </c>
    </row>
    <row r="1321" spans="3:7">
      <c r="C1321" s="502">
        <v>36987</v>
      </c>
      <c r="D1321" s="921">
        <v>0.1</v>
      </c>
      <c r="E1321" s="1600">
        <v>0</v>
      </c>
      <c r="F1321" s="1602">
        <v>5</v>
      </c>
      <c r="G1321" s="1602">
        <v>-2</v>
      </c>
    </row>
    <row r="1322" spans="3:7">
      <c r="C1322" s="502">
        <v>36994</v>
      </c>
      <c r="D1322" s="921">
        <v>0.09</v>
      </c>
      <c r="E1322" s="1600">
        <v>0</v>
      </c>
      <c r="F1322" s="1602">
        <v>5</v>
      </c>
      <c r="G1322" s="1602">
        <v>-2</v>
      </c>
    </row>
    <row r="1323" spans="3:7">
      <c r="C1323" s="502">
        <v>37001</v>
      </c>
      <c r="D1323" s="921">
        <v>0.05</v>
      </c>
      <c r="E1323" s="1600">
        <v>0</v>
      </c>
      <c r="F1323" s="1602">
        <v>5</v>
      </c>
      <c r="G1323" s="1602">
        <v>-2</v>
      </c>
    </row>
    <row r="1324" spans="3:7">
      <c r="C1324" s="502">
        <v>37008</v>
      </c>
      <c r="D1324" s="921">
        <v>0.01</v>
      </c>
      <c r="E1324" s="1600">
        <v>0</v>
      </c>
      <c r="F1324" s="1602">
        <v>5</v>
      </c>
      <c r="G1324" s="1602">
        <v>-2</v>
      </c>
    </row>
    <row r="1325" spans="3:7">
      <c r="C1325" s="502">
        <v>37015</v>
      </c>
      <c r="D1325" s="921">
        <v>-0.03</v>
      </c>
      <c r="E1325" s="1600">
        <v>0</v>
      </c>
      <c r="F1325" s="1602">
        <v>5</v>
      </c>
      <c r="G1325" s="1602">
        <v>-2</v>
      </c>
    </row>
    <row r="1326" spans="3:7">
      <c r="C1326" s="502">
        <v>37022</v>
      </c>
      <c r="D1326" s="921">
        <v>-7.0000000000000007E-2</v>
      </c>
      <c r="E1326" s="1600">
        <v>0</v>
      </c>
      <c r="F1326" s="1602">
        <v>5</v>
      </c>
      <c r="G1326" s="1602">
        <v>-2</v>
      </c>
    </row>
    <row r="1327" spans="3:7">
      <c r="C1327" s="502">
        <v>37029</v>
      </c>
      <c r="D1327" s="921">
        <v>-0.1</v>
      </c>
      <c r="E1327" s="1600">
        <v>0</v>
      </c>
      <c r="F1327" s="1602">
        <v>5</v>
      </c>
      <c r="G1327" s="1602">
        <v>-2</v>
      </c>
    </row>
    <row r="1328" spans="3:7">
      <c r="C1328" s="502">
        <v>37036</v>
      </c>
      <c r="D1328" s="921">
        <v>-0.12</v>
      </c>
      <c r="E1328" s="1600">
        <v>0</v>
      </c>
      <c r="F1328" s="1602">
        <v>5</v>
      </c>
      <c r="G1328" s="1602">
        <v>-2</v>
      </c>
    </row>
    <row r="1329" spans="3:7">
      <c r="C1329" s="502">
        <v>37043</v>
      </c>
      <c r="D1329" s="921">
        <v>-0.12</v>
      </c>
      <c r="E1329" s="1600">
        <v>0</v>
      </c>
      <c r="F1329" s="1602">
        <v>5</v>
      </c>
      <c r="G1329" s="1602">
        <v>-2</v>
      </c>
    </row>
    <row r="1330" spans="3:7">
      <c r="C1330" s="502">
        <v>37050</v>
      </c>
      <c r="D1330" s="921">
        <v>-0.11</v>
      </c>
      <c r="E1330" s="1600">
        <v>0</v>
      </c>
      <c r="F1330" s="1602">
        <v>5</v>
      </c>
      <c r="G1330" s="1602">
        <v>-2</v>
      </c>
    </row>
    <row r="1331" spans="3:7">
      <c r="C1331" s="502">
        <v>37057</v>
      </c>
      <c r="D1331" s="921">
        <v>-0.1</v>
      </c>
      <c r="E1331" s="1600">
        <v>0</v>
      </c>
      <c r="F1331" s="1602">
        <v>5</v>
      </c>
      <c r="G1331" s="1602">
        <v>-2</v>
      </c>
    </row>
    <row r="1332" spans="3:7">
      <c r="C1332" s="502">
        <v>37064</v>
      </c>
      <c r="D1332" s="921">
        <v>-0.08</v>
      </c>
      <c r="E1332" s="1600">
        <v>0</v>
      </c>
      <c r="F1332" s="1602">
        <v>5</v>
      </c>
      <c r="G1332" s="1602">
        <v>-2</v>
      </c>
    </row>
    <row r="1333" spans="3:7">
      <c r="C1333" s="502">
        <v>37071</v>
      </c>
      <c r="D1333" s="921">
        <v>-0.06</v>
      </c>
      <c r="E1333" s="1600">
        <v>0</v>
      </c>
      <c r="F1333" s="1602">
        <v>5</v>
      </c>
      <c r="G1333" s="1602">
        <v>-2</v>
      </c>
    </row>
    <row r="1334" spans="3:7">
      <c r="C1334" s="502">
        <v>37078</v>
      </c>
      <c r="D1334" s="921">
        <v>-0.05</v>
      </c>
      <c r="E1334" s="1600">
        <v>0</v>
      </c>
      <c r="F1334" s="1602">
        <v>5</v>
      </c>
      <c r="G1334" s="1602">
        <v>-2</v>
      </c>
    </row>
    <row r="1335" spans="3:7">
      <c r="C1335" s="502">
        <v>37085</v>
      </c>
      <c r="D1335" s="921">
        <v>-0.04</v>
      </c>
      <c r="E1335" s="1600">
        <v>0</v>
      </c>
      <c r="F1335" s="1602">
        <v>5</v>
      </c>
      <c r="G1335" s="1602">
        <v>-2</v>
      </c>
    </row>
    <row r="1336" spans="3:7">
      <c r="C1336" s="502">
        <v>37092</v>
      </c>
      <c r="D1336" s="921">
        <v>-0.06</v>
      </c>
      <c r="E1336" s="1600">
        <v>0</v>
      </c>
      <c r="F1336" s="1602">
        <v>5</v>
      </c>
      <c r="G1336" s="1602">
        <v>-2</v>
      </c>
    </row>
    <row r="1337" spans="3:7">
      <c r="C1337" s="502">
        <v>37099</v>
      </c>
      <c r="D1337" s="921">
        <v>-0.08</v>
      </c>
      <c r="E1337" s="1600">
        <v>0</v>
      </c>
      <c r="F1337" s="1602">
        <v>5</v>
      </c>
      <c r="G1337" s="1602">
        <v>-2</v>
      </c>
    </row>
    <row r="1338" spans="3:7">
      <c r="C1338" s="502">
        <v>37106</v>
      </c>
      <c r="D1338" s="921">
        <v>-0.09</v>
      </c>
      <c r="E1338" s="1600">
        <v>0</v>
      </c>
      <c r="F1338" s="1602">
        <v>5</v>
      </c>
      <c r="G1338" s="1602">
        <v>-2</v>
      </c>
    </row>
    <row r="1339" spans="3:7">
      <c r="C1339" s="502">
        <v>37113</v>
      </c>
      <c r="D1339" s="921">
        <v>-0.11</v>
      </c>
      <c r="E1339" s="1600">
        <v>0</v>
      </c>
      <c r="F1339" s="1602">
        <v>5</v>
      </c>
      <c r="G1339" s="1602">
        <v>-2</v>
      </c>
    </row>
    <row r="1340" spans="3:7">
      <c r="C1340" s="502">
        <v>37120</v>
      </c>
      <c r="D1340" s="921">
        <v>-0.11</v>
      </c>
      <c r="E1340" s="1600">
        <v>0</v>
      </c>
      <c r="F1340" s="1602">
        <v>5</v>
      </c>
      <c r="G1340" s="1602">
        <v>-2</v>
      </c>
    </row>
    <row r="1341" spans="3:7">
      <c r="C1341" s="502">
        <v>37127</v>
      </c>
      <c r="D1341" s="921">
        <v>-0.09</v>
      </c>
      <c r="E1341" s="1600">
        <v>0</v>
      </c>
      <c r="F1341" s="1602">
        <v>5</v>
      </c>
      <c r="G1341" s="1602">
        <v>-2</v>
      </c>
    </row>
    <row r="1342" spans="3:7">
      <c r="C1342" s="502">
        <v>37134</v>
      </c>
      <c r="D1342" s="921">
        <v>-7.0000000000000007E-2</v>
      </c>
      <c r="E1342" s="1600">
        <v>0</v>
      </c>
      <c r="F1342" s="1602">
        <v>5</v>
      </c>
      <c r="G1342" s="1602">
        <v>-2</v>
      </c>
    </row>
    <row r="1343" spans="3:7">
      <c r="C1343" s="502">
        <v>37141</v>
      </c>
      <c r="D1343" s="921">
        <v>-0.03</v>
      </c>
      <c r="E1343" s="1600">
        <v>0</v>
      </c>
      <c r="F1343" s="1602">
        <v>5</v>
      </c>
      <c r="G1343" s="1602">
        <v>-2</v>
      </c>
    </row>
    <row r="1344" spans="3:7">
      <c r="C1344" s="502">
        <v>37148</v>
      </c>
      <c r="D1344" s="921">
        <v>0.02</v>
      </c>
      <c r="E1344" s="1600">
        <v>0</v>
      </c>
      <c r="F1344" s="1602">
        <v>5</v>
      </c>
      <c r="G1344" s="1602">
        <v>-2</v>
      </c>
    </row>
    <row r="1345" spans="2:7">
      <c r="C1345" s="502">
        <v>37155</v>
      </c>
      <c r="D1345" s="921">
        <v>7.0000000000000007E-2</v>
      </c>
      <c r="E1345" s="1600">
        <v>0</v>
      </c>
      <c r="F1345" s="1602">
        <v>5</v>
      </c>
      <c r="G1345" s="1602">
        <v>-2</v>
      </c>
    </row>
    <row r="1346" spans="2:7">
      <c r="C1346" s="502">
        <v>37162</v>
      </c>
      <c r="D1346" s="921">
        <v>0.11</v>
      </c>
      <c r="E1346" s="1600">
        <v>0</v>
      </c>
      <c r="F1346" s="1602">
        <v>5</v>
      </c>
      <c r="G1346" s="1602">
        <v>-2</v>
      </c>
    </row>
    <row r="1347" spans="2:7">
      <c r="C1347" s="502">
        <v>37169</v>
      </c>
      <c r="D1347" s="921">
        <v>0.13</v>
      </c>
      <c r="E1347" s="1600">
        <v>0</v>
      </c>
      <c r="F1347" s="1602">
        <v>5</v>
      </c>
      <c r="G1347" s="1602">
        <v>-2</v>
      </c>
    </row>
    <row r="1348" spans="2:7">
      <c r="C1348" s="502">
        <v>37176</v>
      </c>
      <c r="D1348" s="921">
        <v>0.15</v>
      </c>
      <c r="E1348" s="1600">
        <v>0</v>
      </c>
      <c r="F1348" s="1602">
        <v>5</v>
      </c>
      <c r="G1348" s="1602">
        <v>-2</v>
      </c>
    </row>
    <row r="1349" spans="2:7">
      <c r="C1349" s="502">
        <v>37183</v>
      </c>
      <c r="D1349" s="921">
        <v>0.14000000000000001</v>
      </c>
      <c r="E1349" s="1600">
        <v>0</v>
      </c>
      <c r="F1349" s="1602">
        <v>5</v>
      </c>
      <c r="G1349" s="1602">
        <v>-2</v>
      </c>
    </row>
    <row r="1350" spans="2:7">
      <c r="C1350" s="502">
        <v>37190</v>
      </c>
      <c r="D1350" s="921">
        <v>0.12</v>
      </c>
      <c r="E1350" s="1600">
        <v>0</v>
      </c>
      <c r="F1350" s="1602">
        <v>5</v>
      </c>
      <c r="G1350" s="1602">
        <v>-2</v>
      </c>
    </row>
    <row r="1351" spans="2:7">
      <c r="C1351" s="502">
        <v>37197</v>
      </c>
      <c r="D1351" s="921">
        <v>0.09</v>
      </c>
      <c r="E1351" s="1600">
        <v>0</v>
      </c>
      <c r="F1351" s="1602">
        <v>5</v>
      </c>
      <c r="G1351" s="1602">
        <v>-2</v>
      </c>
    </row>
    <row r="1352" spans="2:7">
      <c r="C1352" s="502">
        <v>37204</v>
      </c>
      <c r="D1352" s="921">
        <v>0.06</v>
      </c>
      <c r="E1352" s="1600">
        <v>0</v>
      </c>
      <c r="F1352" s="1602">
        <v>5</v>
      </c>
      <c r="G1352" s="1602">
        <v>-2</v>
      </c>
    </row>
    <row r="1353" spans="2:7">
      <c r="C1353" s="502">
        <v>37211</v>
      </c>
      <c r="D1353" s="921">
        <v>0.03</v>
      </c>
      <c r="E1353" s="1600">
        <v>0</v>
      </c>
      <c r="F1353" s="1602">
        <v>5</v>
      </c>
      <c r="G1353" s="1602">
        <v>-2</v>
      </c>
    </row>
    <row r="1354" spans="2:7">
      <c r="C1354" s="502">
        <v>37218</v>
      </c>
      <c r="D1354" s="921">
        <v>0.01</v>
      </c>
      <c r="E1354" s="1600">
        <v>0</v>
      </c>
      <c r="F1354" s="1602">
        <v>5</v>
      </c>
      <c r="G1354" s="1602">
        <v>-2</v>
      </c>
    </row>
    <row r="1355" spans="2:7">
      <c r="C1355" s="502">
        <v>37225</v>
      </c>
      <c r="D1355" s="921">
        <v>0</v>
      </c>
      <c r="E1355" s="1600">
        <v>0</v>
      </c>
      <c r="F1355" s="1602">
        <v>5</v>
      </c>
      <c r="G1355" s="1602">
        <v>-2</v>
      </c>
    </row>
    <row r="1356" spans="2:7">
      <c r="C1356" s="502">
        <v>37232</v>
      </c>
      <c r="D1356" s="921">
        <v>0</v>
      </c>
      <c r="E1356" s="1600">
        <v>0</v>
      </c>
    </row>
    <row r="1357" spans="2:7">
      <c r="C1357" s="502">
        <v>37239</v>
      </c>
      <c r="D1357" s="921">
        <v>0</v>
      </c>
      <c r="E1357" s="1600">
        <v>0</v>
      </c>
    </row>
    <row r="1358" spans="2:7">
      <c r="C1358" s="502">
        <v>37246</v>
      </c>
      <c r="D1358" s="921">
        <v>0.01</v>
      </c>
      <c r="E1358" s="1600">
        <v>0</v>
      </c>
    </row>
    <row r="1359" spans="2:7">
      <c r="C1359" s="502">
        <v>37253</v>
      </c>
      <c r="D1359" s="921">
        <v>0.01</v>
      </c>
      <c r="E1359" s="1600">
        <v>0</v>
      </c>
    </row>
    <row r="1360" spans="2:7">
      <c r="B1360" s="651">
        <v>2002</v>
      </c>
      <c r="C1360" s="502">
        <v>37260</v>
      </c>
      <c r="D1360" s="921">
        <v>0</v>
      </c>
      <c r="E1360" s="1600">
        <v>0</v>
      </c>
    </row>
    <row r="1361" spans="3:5">
      <c r="C1361" s="502">
        <v>37267</v>
      </c>
      <c r="D1361" s="921">
        <v>-0.01</v>
      </c>
      <c r="E1361" s="1600">
        <v>0</v>
      </c>
    </row>
    <row r="1362" spans="3:5">
      <c r="C1362" s="502">
        <v>37274</v>
      </c>
      <c r="D1362" s="921">
        <v>-0.04</v>
      </c>
      <c r="E1362" s="1600">
        <v>0</v>
      </c>
    </row>
    <row r="1363" spans="3:5">
      <c r="C1363" s="502">
        <v>37281</v>
      </c>
      <c r="D1363" s="921">
        <v>-7.0000000000000007E-2</v>
      </c>
      <c r="E1363" s="1600">
        <v>0</v>
      </c>
    </row>
    <row r="1364" spans="3:5">
      <c r="C1364" s="502">
        <v>37288</v>
      </c>
      <c r="D1364" s="921">
        <v>-0.11</v>
      </c>
      <c r="E1364" s="1600">
        <v>0</v>
      </c>
    </row>
    <row r="1365" spans="3:5">
      <c r="C1365" s="502">
        <v>37295</v>
      </c>
      <c r="D1365" s="921">
        <v>-0.15</v>
      </c>
      <c r="E1365" s="1600">
        <v>0</v>
      </c>
    </row>
    <row r="1366" spans="3:5">
      <c r="C1366" s="502">
        <v>37302</v>
      </c>
      <c r="D1366" s="921">
        <v>-0.18</v>
      </c>
      <c r="E1366" s="1600">
        <v>0</v>
      </c>
    </row>
    <row r="1367" spans="3:5">
      <c r="C1367" s="502">
        <v>37309</v>
      </c>
      <c r="D1367" s="921">
        <v>-0.2</v>
      </c>
      <c r="E1367" s="1600">
        <v>0</v>
      </c>
    </row>
    <row r="1368" spans="3:5">
      <c r="C1368" s="502">
        <v>37316</v>
      </c>
      <c r="D1368" s="921">
        <v>-0.21</v>
      </c>
      <c r="E1368" s="1600">
        <v>0</v>
      </c>
    </row>
    <row r="1369" spans="3:5">
      <c r="C1369" s="502">
        <v>37323</v>
      </c>
      <c r="D1369" s="921">
        <v>-0.22</v>
      </c>
      <c r="E1369" s="1600">
        <v>0</v>
      </c>
    </row>
    <row r="1370" spans="3:5">
      <c r="C1370" s="502">
        <v>37330</v>
      </c>
      <c r="D1370" s="921">
        <v>-0.22</v>
      </c>
      <c r="E1370" s="1600">
        <v>0</v>
      </c>
    </row>
    <row r="1371" spans="3:5">
      <c r="C1371" s="502">
        <v>37337</v>
      </c>
      <c r="D1371" s="921">
        <v>-0.23</v>
      </c>
      <c r="E1371" s="1600">
        <v>0</v>
      </c>
    </row>
    <row r="1372" spans="3:5">
      <c r="C1372" s="502">
        <v>37344</v>
      </c>
      <c r="D1372" s="921">
        <v>-0.23</v>
      </c>
      <c r="E1372" s="1600">
        <v>0</v>
      </c>
    </row>
    <row r="1373" spans="3:5">
      <c r="C1373" s="502">
        <v>37351</v>
      </c>
      <c r="D1373" s="921">
        <v>-0.24</v>
      </c>
      <c r="E1373" s="1600">
        <v>0</v>
      </c>
    </row>
    <row r="1374" spans="3:5">
      <c r="C1374" s="502">
        <v>37358</v>
      </c>
      <c r="D1374" s="921">
        <v>-0.26</v>
      </c>
      <c r="E1374" s="1600">
        <v>0</v>
      </c>
    </row>
    <row r="1375" spans="3:5">
      <c r="C1375" s="502">
        <v>37365</v>
      </c>
      <c r="D1375" s="921">
        <v>-0.28999999999999998</v>
      </c>
      <c r="E1375" s="1600">
        <v>0</v>
      </c>
    </row>
    <row r="1376" spans="3:5">
      <c r="C1376" s="502">
        <v>37372</v>
      </c>
      <c r="D1376" s="921">
        <v>-0.32</v>
      </c>
      <c r="E1376" s="1600">
        <v>0</v>
      </c>
    </row>
    <row r="1377" spans="3:5">
      <c r="C1377" s="502">
        <v>37379</v>
      </c>
      <c r="D1377" s="921">
        <v>-0.35</v>
      </c>
      <c r="E1377" s="1600">
        <v>0</v>
      </c>
    </row>
    <row r="1378" spans="3:5">
      <c r="C1378" s="502">
        <v>37386</v>
      </c>
      <c r="D1378" s="921">
        <v>-0.37</v>
      </c>
      <c r="E1378" s="1600">
        <v>0</v>
      </c>
    </row>
    <row r="1379" spans="3:5">
      <c r="C1379" s="502">
        <v>37393</v>
      </c>
      <c r="D1379" s="921">
        <v>-0.39</v>
      </c>
      <c r="E1379" s="1600">
        <v>0</v>
      </c>
    </row>
    <row r="1380" spans="3:5">
      <c r="C1380" s="502">
        <v>37400</v>
      </c>
      <c r="D1380" s="921">
        <v>-0.39</v>
      </c>
      <c r="E1380" s="1600">
        <v>0</v>
      </c>
    </row>
    <row r="1381" spans="3:5">
      <c r="C1381" s="502">
        <v>37407</v>
      </c>
      <c r="D1381" s="921">
        <v>-0.37</v>
      </c>
      <c r="E1381" s="1600">
        <v>0</v>
      </c>
    </row>
    <row r="1382" spans="3:5">
      <c r="C1382" s="502">
        <v>37414</v>
      </c>
      <c r="D1382" s="921">
        <v>-0.35</v>
      </c>
      <c r="E1382" s="1600">
        <v>0</v>
      </c>
    </row>
    <row r="1383" spans="3:5">
      <c r="C1383" s="502">
        <v>37421</v>
      </c>
      <c r="D1383" s="921">
        <v>-0.31</v>
      </c>
      <c r="E1383" s="1600">
        <v>0</v>
      </c>
    </row>
    <row r="1384" spans="3:5">
      <c r="C1384" s="502">
        <v>37428</v>
      </c>
      <c r="D1384" s="921">
        <v>-0.26</v>
      </c>
      <c r="E1384" s="1600">
        <v>0</v>
      </c>
    </row>
    <row r="1385" spans="3:5">
      <c r="C1385" s="502">
        <v>37435</v>
      </c>
      <c r="D1385" s="921">
        <v>-0.21</v>
      </c>
      <c r="E1385" s="1600">
        <v>0</v>
      </c>
    </row>
    <row r="1386" spans="3:5">
      <c r="C1386" s="502">
        <v>37442</v>
      </c>
      <c r="D1386" s="921">
        <v>-0.17</v>
      </c>
      <c r="E1386" s="1600">
        <v>0</v>
      </c>
    </row>
    <row r="1387" spans="3:5">
      <c r="C1387" s="502">
        <v>37449</v>
      </c>
      <c r="D1387" s="921">
        <v>-0.12</v>
      </c>
      <c r="E1387" s="1600">
        <v>0</v>
      </c>
    </row>
    <row r="1388" spans="3:5">
      <c r="C1388" s="502">
        <v>37456</v>
      </c>
      <c r="D1388" s="921">
        <v>-0.1</v>
      </c>
      <c r="E1388" s="1600">
        <v>0</v>
      </c>
    </row>
    <row r="1389" spans="3:5">
      <c r="C1389" s="502">
        <v>37463</v>
      </c>
      <c r="D1389" s="921">
        <v>-0.08</v>
      </c>
      <c r="E1389" s="1600">
        <v>0</v>
      </c>
    </row>
    <row r="1390" spans="3:5">
      <c r="C1390" s="502">
        <v>37470</v>
      </c>
      <c r="D1390" s="921">
        <v>-7.0000000000000007E-2</v>
      </c>
      <c r="E1390" s="1600">
        <v>0</v>
      </c>
    </row>
    <row r="1391" spans="3:5">
      <c r="C1391" s="502">
        <v>37477</v>
      </c>
      <c r="D1391" s="921">
        <v>-7.0000000000000007E-2</v>
      </c>
      <c r="E1391" s="1600">
        <v>0</v>
      </c>
    </row>
    <row r="1392" spans="3:5">
      <c r="C1392" s="502">
        <v>37484</v>
      </c>
      <c r="D1392" s="921">
        <v>-7.0000000000000007E-2</v>
      </c>
      <c r="E1392" s="1600">
        <v>0</v>
      </c>
    </row>
    <row r="1393" spans="3:5">
      <c r="C1393" s="502">
        <v>37491</v>
      </c>
      <c r="D1393" s="921">
        <v>-0.06</v>
      </c>
      <c r="E1393" s="1600">
        <v>0</v>
      </c>
    </row>
    <row r="1394" spans="3:5">
      <c r="C1394" s="502">
        <v>37498</v>
      </c>
      <c r="D1394" s="921">
        <v>-0.06</v>
      </c>
      <c r="E1394" s="1600">
        <v>0</v>
      </c>
    </row>
    <row r="1395" spans="3:5">
      <c r="C1395" s="502">
        <v>37505</v>
      </c>
      <c r="D1395" s="921">
        <v>-0.05</v>
      </c>
      <c r="E1395" s="1600">
        <v>0</v>
      </c>
    </row>
    <row r="1396" spans="3:5">
      <c r="C1396" s="502">
        <v>37512</v>
      </c>
      <c r="D1396" s="921">
        <v>-0.03</v>
      </c>
      <c r="E1396" s="1600">
        <v>0</v>
      </c>
    </row>
    <row r="1397" spans="3:5">
      <c r="C1397" s="502">
        <v>37519</v>
      </c>
      <c r="D1397" s="921">
        <v>-0.02</v>
      </c>
      <c r="E1397" s="1600">
        <v>0</v>
      </c>
    </row>
    <row r="1398" spans="3:5">
      <c r="C1398" s="502">
        <v>37526</v>
      </c>
      <c r="D1398" s="921">
        <v>0</v>
      </c>
      <c r="E1398" s="1600">
        <v>0</v>
      </c>
    </row>
    <row r="1399" spans="3:5">
      <c r="C1399" s="502">
        <v>37533</v>
      </c>
      <c r="D1399" s="921">
        <v>0.01</v>
      </c>
      <c r="E1399" s="1600">
        <v>0</v>
      </c>
    </row>
    <row r="1400" spans="3:5">
      <c r="C1400" s="502">
        <v>37540</v>
      </c>
      <c r="D1400" s="921">
        <v>0.02</v>
      </c>
      <c r="E1400" s="1600">
        <v>0</v>
      </c>
    </row>
    <row r="1401" spans="3:5">
      <c r="C1401" s="502">
        <v>37547</v>
      </c>
      <c r="D1401" s="921">
        <v>0.02</v>
      </c>
      <c r="E1401" s="1600">
        <v>0</v>
      </c>
    </row>
    <row r="1402" spans="3:5">
      <c r="C1402" s="502">
        <v>37554</v>
      </c>
      <c r="D1402" s="921">
        <v>0.01</v>
      </c>
      <c r="E1402" s="1600">
        <v>0</v>
      </c>
    </row>
    <row r="1403" spans="3:5">
      <c r="C1403" s="502">
        <v>37561</v>
      </c>
      <c r="D1403" s="921">
        <v>-0.01</v>
      </c>
      <c r="E1403" s="1600">
        <v>0</v>
      </c>
    </row>
    <row r="1404" spans="3:5">
      <c r="C1404" s="502">
        <v>37568</v>
      </c>
      <c r="D1404" s="921">
        <v>-0.03</v>
      </c>
      <c r="E1404" s="1600">
        <v>0</v>
      </c>
    </row>
    <row r="1405" spans="3:5">
      <c r="C1405" s="502">
        <v>37575</v>
      </c>
      <c r="D1405" s="921">
        <v>-0.05</v>
      </c>
      <c r="E1405" s="1600">
        <v>0</v>
      </c>
    </row>
    <row r="1406" spans="3:5">
      <c r="C1406" s="502">
        <v>37582</v>
      </c>
      <c r="D1406" s="921">
        <v>-7.0000000000000007E-2</v>
      </c>
      <c r="E1406" s="1600">
        <v>0</v>
      </c>
    </row>
    <row r="1407" spans="3:5">
      <c r="C1407" s="502">
        <v>37589</v>
      </c>
      <c r="D1407" s="921">
        <v>-0.09</v>
      </c>
      <c r="E1407" s="1600">
        <v>0</v>
      </c>
    </row>
    <row r="1408" spans="3:5">
      <c r="C1408" s="502">
        <v>37596</v>
      </c>
      <c r="D1408" s="921">
        <v>-0.1</v>
      </c>
      <c r="E1408" s="1600">
        <v>0</v>
      </c>
    </row>
    <row r="1409" spans="2:5">
      <c r="C1409" s="502">
        <v>37603</v>
      </c>
      <c r="D1409" s="921">
        <v>-0.12</v>
      </c>
      <c r="E1409" s="1600">
        <v>0</v>
      </c>
    </row>
    <row r="1410" spans="2:5">
      <c r="C1410" s="502">
        <v>37610</v>
      </c>
      <c r="D1410" s="921">
        <v>-0.13</v>
      </c>
      <c r="E1410" s="1600">
        <v>0</v>
      </c>
    </row>
    <row r="1411" spans="2:5">
      <c r="C1411" s="502">
        <v>37617</v>
      </c>
      <c r="D1411" s="921">
        <v>-0.13</v>
      </c>
      <c r="E1411" s="1600">
        <v>0</v>
      </c>
    </row>
    <row r="1412" spans="2:5">
      <c r="B1412" s="651">
        <v>2003</v>
      </c>
      <c r="C1412" s="502">
        <v>37624</v>
      </c>
      <c r="D1412" s="921">
        <v>-0.15</v>
      </c>
      <c r="E1412" s="1600">
        <v>0</v>
      </c>
    </row>
    <row r="1413" spans="2:5">
      <c r="C1413" s="502">
        <v>37631</v>
      </c>
      <c r="D1413" s="921">
        <v>-0.16</v>
      </c>
      <c r="E1413" s="1600">
        <v>0</v>
      </c>
    </row>
    <row r="1414" spans="2:5">
      <c r="C1414" s="502">
        <v>37638</v>
      </c>
      <c r="D1414" s="921">
        <v>-0.17</v>
      </c>
      <c r="E1414" s="1600">
        <v>0</v>
      </c>
    </row>
    <row r="1415" spans="2:5">
      <c r="C1415" s="502">
        <v>37645</v>
      </c>
      <c r="D1415" s="921">
        <v>-0.19</v>
      </c>
      <c r="E1415" s="1600">
        <v>0</v>
      </c>
    </row>
    <row r="1416" spans="2:5">
      <c r="C1416" s="502">
        <v>37652</v>
      </c>
      <c r="D1416" s="921">
        <v>-0.2</v>
      </c>
      <c r="E1416" s="1600">
        <v>0</v>
      </c>
    </row>
    <row r="1417" spans="2:5">
      <c r="C1417" s="502">
        <v>37659</v>
      </c>
      <c r="D1417" s="921">
        <v>-0.22</v>
      </c>
      <c r="E1417" s="1600">
        <v>0</v>
      </c>
    </row>
    <row r="1418" spans="2:5">
      <c r="C1418" s="502">
        <v>37666</v>
      </c>
      <c r="D1418" s="921">
        <v>-0.23</v>
      </c>
      <c r="E1418" s="1600">
        <v>0</v>
      </c>
    </row>
    <row r="1419" spans="2:5">
      <c r="C1419" s="502">
        <v>37673</v>
      </c>
      <c r="D1419" s="921">
        <v>-0.23</v>
      </c>
      <c r="E1419" s="1600">
        <v>0</v>
      </c>
    </row>
    <row r="1420" spans="2:5">
      <c r="C1420" s="502">
        <v>37680</v>
      </c>
      <c r="D1420" s="921">
        <v>-0.24</v>
      </c>
      <c r="E1420" s="1600">
        <v>0</v>
      </c>
    </row>
    <row r="1421" spans="2:5">
      <c r="C1421" s="502">
        <v>37687</v>
      </c>
      <c r="D1421" s="921">
        <v>-0.25</v>
      </c>
      <c r="E1421" s="1600">
        <v>0</v>
      </c>
    </row>
    <row r="1422" spans="2:5">
      <c r="C1422" s="502">
        <v>37694</v>
      </c>
      <c r="D1422" s="921">
        <v>-0.25</v>
      </c>
      <c r="E1422" s="1600">
        <v>0</v>
      </c>
    </row>
    <row r="1423" spans="2:5">
      <c r="C1423" s="502">
        <v>37701</v>
      </c>
      <c r="D1423" s="921">
        <v>-0.26</v>
      </c>
      <c r="E1423" s="1600">
        <v>0</v>
      </c>
    </row>
    <row r="1424" spans="2:5">
      <c r="C1424" s="502">
        <v>37708</v>
      </c>
      <c r="D1424" s="921">
        <v>-0.27</v>
      </c>
      <c r="E1424" s="1600">
        <v>0</v>
      </c>
    </row>
    <row r="1425" spans="3:5">
      <c r="C1425" s="502">
        <v>37715</v>
      </c>
      <c r="D1425" s="921">
        <v>-0.28000000000000003</v>
      </c>
      <c r="E1425" s="1600">
        <v>0</v>
      </c>
    </row>
    <row r="1426" spans="3:5">
      <c r="C1426" s="502">
        <v>37722</v>
      </c>
      <c r="D1426" s="921">
        <v>-0.28999999999999998</v>
      </c>
      <c r="E1426" s="1600">
        <v>0</v>
      </c>
    </row>
    <row r="1427" spans="3:5">
      <c r="C1427" s="502">
        <v>37729</v>
      </c>
      <c r="D1427" s="921">
        <v>-0.31</v>
      </c>
      <c r="E1427" s="1600">
        <v>0</v>
      </c>
    </row>
    <row r="1428" spans="3:5">
      <c r="C1428" s="502">
        <v>37736</v>
      </c>
      <c r="D1428" s="921">
        <v>-0.33</v>
      </c>
      <c r="E1428" s="1600">
        <v>0</v>
      </c>
    </row>
    <row r="1429" spans="3:5">
      <c r="C1429" s="502">
        <v>37743</v>
      </c>
      <c r="D1429" s="921">
        <v>-0.34</v>
      </c>
      <c r="E1429" s="1600">
        <v>0</v>
      </c>
    </row>
    <row r="1430" spans="3:5">
      <c r="C1430" s="502">
        <v>37750</v>
      </c>
      <c r="D1430" s="921">
        <v>-0.35</v>
      </c>
      <c r="E1430" s="1600">
        <v>0</v>
      </c>
    </row>
    <row r="1431" spans="3:5">
      <c r="C1431" s="502">
        <v>37757</v>
      </c>
      <c r="D1431" s="921">
        <v>-0.35</v>
      </c>
      <c r="E1431" s="1600">
        <v>0</v>
      </c>
    </row>
    <row r="1432" spans="3:5">
      <c r="C1432" s="502">
        <v>37764</v>
      </c>
      <c r="D1432" s="921">
        <v>-0.35</v>
      </c>
      <c r="E1432" s="1600">
        <v>0</v>
      </c>
    </row>
    <row r="1433" spans="3:5">
      <c r="C1433" s="502">
        <v>37771</v>
      </c>
      <c r="D1433" s="921">
        <v>-0.35</v>
      </c>
      <c r="E1433" s="1600">
        <v>0</v>
      </c>
    </row>
    <row r="1434" spans="3:5">
      <c r="C1434" s="502">
        <v>37778</v>
      </c>
      <c r="D1434" s="921">
        <v>-0.35</v>
      </c>
      <c r="E1434" s="1600">
        <v>0</v>
      </c>
    </row>
    <row r="1435" spans="3:5">
      <c r="C1435" s="502">
        <v>37785</v>
      </c>
      <c r="D1435" s="921">
        <v>-0.35</v>
      </c>
      <c r="E1435" s="1600">
        <v>0</v>
      </c>
    </row>
    <row r="1436" spans="3:5">
      <c r="C1436" s="502">
        <v>37792</v>
      </c>
      <c r="D1436" s="921">
        <v>-0.36</v>
      </c>
      <c r="E1436" s="1600">
        <v>0</v>
      </c>
    </row>
    <row r="1437" spans="3:5">
      <c r="C1437" s="502">
        <v>37799</v>
      </c>
      <c r="D1437" s="921">
        <v>-0.37</v>
      </c>
      <c r="E1437" s="1600">
        <v>0</v>
      </c>
    </row>
    <row r="1438" spans="3:5">
      <c r="C1438" s="502">
        <v>37806</v>
      </c>
      <c r="D1438" s="921">
        <v>-0.39</v>
      </c>
      <c r="E1438" s="1600">
        <v>0</v>
      </c>
    </row>
    <row r="1439" spans="3:5">
      <c r="C1439" s="502">
        <v>37813</v>
      </c>
      <c r="D1439" s="921">
        <v>-0.41</v>
      </c>
      <c r="E1439" s="1600">
        <v>0</v>
      </c>
    </row>
    <row r="1440" spans="3:5">
      <c r="C1440" s="502">
        <v>37820</v>
      </c>
      <c r="D1440" s="921">
        <v>-0.44</v>
      </c>
      <c r="E1440" s="1600">
        <v>0</v>
      </c>
    </row>
    <row r="1441" spans="3:5">
      <c r="C1441" s="502">
        <v>37827</v>
      </c>
      <c r="D1441" s="921">
        <v>-0.46</v>
      </c>
      <c r="E1441" s="1600">
        <v>0</v>
      </c>
    </row>
    <row r="1442" spans="3:5">
      <c r="C1442" s="502">
        <v>37834</v>
      </c>
      <c r="D1442" s="921">
        <v>-0.48</v>
      </c>
      <c r="E1442" s="1600">
        <v>0</v>
      </c>
    </row>
    <row r="1443" spans="3:5">
      <c r="C1443" s="502">
        <v>37841</v>
      </c>
      <c r="D1443" s="921">
        <v>-0.49</v>
      </c>
      <c r="E1443" s="1600">
        <v>0</v>
      </c>
    </row>
    <row r="1444" spans="3:5">
      <c r="C1444" s="502">
        <v>37848</v>
      </c>
      <c r="D1444" s="921">
        <v>-0.51</v>
      </c>
      <c r="E1444" s="1600">
        <v>0</v>
      </c>
    </row>
    <row r="1445" spans="3:5">
      <c r="C1445" s="502">
        <v>37855</v>
      </c>
      <c r="D1445" s="921">
        <v>-0.51</v>
      </c>
      <c r="E1445" s="1600">
        <v>0</v>
      </c>
    </row>
    <row r="1446" spans="3:5">
      <c r="C1446" s="502">
        <v>37862</v>
      </c>
      <c r="D1446" s="921">
        <v>-0.51</v>
      </c>
      <c r="E1446" s="1600">
        <v>0</v>
      </c>
    </row>
    <row r="1447" spans="3:5">
      <c r="C1447" s="502">
        <v>37869</v>
      </c>
      <c r="D1447" s="921">
        <v>-0.51</v>
      </c>
      <c r="E1447" s="1600">
        <v>0</v>
      </c>
    </row>
    <row r="1448" spans="3:5">
      <c r="C1448" s="502">
        <v>37876</v>
      </c>
      <c r="D1448" s="921">
        <v>-0.51</v>
      </c>
      <c r="E1448" s="1600">
        <v>0</v>
      </c>
    </row>
    <row r="1449" spans="3:5">
      <c r="C1449" s="502">
        <v>37883</v>
      </c>
      <c r="D1449" s="921">
        <v>-0.51</v>
      </c>
      <c r="E1449" s="1600">
        <v>0</v>
      </c>
    </row>
    <row r="1450" spans="3:5">
      <c r="C1450" s="502">
        <v>37890</v>
      </c>
      <c r="D1450" s="921">
        <v>-0.52</v>
      </c>
      <c r="E1450" s="1600">
        <v>0</v>
      </c>
    </row>
    <row r="1451" spans="3:5">
      <c r="C1451" s="502">
        <v>37897</v>
      </c>
      <c r="D1451" s="921">
        <v>-0.52</v>
      </c>
      <c r="E1451" s="1600">
        <v>0</v>
      </c>
    </row>
    <row r="1452" spans="3:5">
      <c r="C1452" s="502">
        <v>37904</v>
      </c>
      <c r="D1452" s="921">
        <v>-0.53</v>
      </c>
      <c r="E1452" s="1600">
        <v>0</v>
      </c>
    </row>
    <row r="1453" spans="3:5">
      <c r="C1453" s="502">
        <v>37911</v>
      </c>
      <c r="D1453" s="921">
        <v>-0.55000000000000004</v>
      </c>
      <c r="E1453" s="1600">
        <v>0</v>
      </c>
    </row>
    <row r="1454" spans="3:5">
      <c r="C1454" s="502">
        <v>37918</v>
      </c>
      <c r="D1454" s="921">
        <v>-0.56000000000000005</v>
      </c>
      <c r="E1454" s="1600">
        <v>0</v>
      </c>
    </row>
    <row r="1455" spans="3:5">
      <c r="C1455" s="502">
        <v>37925</v>
      </c>
      <c r="D1455" s="921">
        <v>-0.56999999999999995</v>
      </c>
      <c r="E1455" s="1600">
        <v>0</v>
      </c>
    </row>
    <row r="1456" spans="3:5">
      <c r="C1456" s="502">
        <v>37932</v>
      </c>
      <c r="D1456" s="921">
        <v>-0.59</v>
      </c>
      <c r="E1456" s="1600">
        <v>0</v>
      </c>
    </row>
    <row r="1457" spans="2:5">
      <c r="C1457" s="502">
        <v>37939</v>
      </c>
      <c r="D1457" s="921">
        <v>-0.6</v>
      </c>
      <c r="E1457" s="1600">
        <v>0</v>
      </c>
    </row>
    <row r="1458" spans="2:5">
      <c r="C1458" s="502">
        <v>37946</v>
      </c>
      <c r="D1458" s="921">
        <v>-0.6</v>
      </c>
      <c r="E1458" s="1600">
        <v>0</v>
      </c>
    </row>
    <row r="1459" spans="2:5">
      <c r="C1459" s="502">
        <v>37953</v>
      </c>
      <c r="D1459" s="921">
        <v>-0.61</v>
      </c>
      <c r="E1459" s="1600">
        <v>0</v>
      </c>
    </row>
    <row r="1460" spans="2:5">
      <c r="C1460" s="502">
        <v>37960</v>
      </c>
      <c r="D1460" s="921">
        <v>-0.62</v>
      </c>
      <c r="E1460" s="1600">
        <v>0</v>
      </c>
    </row>
    <row r="1461" spans="2:5">
      <c r="C1461" s="502">
        <v>37967</v>
      </c>
      <c r="D1461" s="921">
        <v>-0.62</v>
      </c>
      <c r="E1461" s="1600">
        <v>0</v>
      </c>
    </row>
    <row r="1462" spans="2:5">
      <c r="C1462" s="502">
        <v>37974</v>
      </c>
      <c r="D1462" s="921">
        <v>-0.63</v>
      </c>
      <c r="E1462" s="1600">
        <v>0</v>
      </c>
    </row>
    <row r="1463" spans="2:5">
      <c r="C1463" s="502">
        <v>37981</v>
      </c>
      <c r="D1463" s="921">
        <v>-0.64</v>
      </c>
      <c r="E1463" s="1600">
        <v>0</v>
      </c>
    </row>
    <row r="1464" spans="2:5">
      <c r="B1464" s="651">
        <v>2004</v>
      </c>
      <c r="C1464" s="502">
        <v>37988</v>
      </c>
      <c r="D1464" s="921">
        <v>-0.65</v>
      </c>
      <c r="E1464" s="1600">
        <v>0</v>
      </c>
    </row>
    <row r="1465" spans="2:5">
      <c r="C1465" s="502">
        <v>37995</v>
      </c>
      <c r="D1465" s="921">
        <v>-0.66</v>
      </c>
      <c r="E1465" s="1600">
        <v>0</v>
      </c>
    </row>
    <row r="1466" spans="2:5">
      <c r="C1466" s="502">
        <v>38002</v>
      </c>
      <c r="D1466" s="921">
        <v>-0.67</v>
      </c>
      <c r="E1466" s="1600">
        <v>0</v>
      </c>
    </row>
    <row r="1467" spans="2:5">
      <c r="C1467" s="502">
        <v>38009</v>
      </c>
      <c r="D1467" s="921">
        <v>-0.67</v>
      </c>
      <c r="E1467" s="1600">
        <v>0</v>
      </c>
    </row>
    <row r="1468" spans="2:5">
      <c r="C1468" s="502">
        <v>38016</v>
      </c>
      <c r="D1468" s="921">
        <v>-0.68</v>
      </c>
      <c r="E1468" s="1600">
        <v>0</v>
      </c>
    </row>
    <row r="1469" spans="2:5">
      <c r="C1469" s="502">
        <v>38023</v>
      </c>
      <c r="D1469" s="921">
        <v>-0.69</v>
      </c>
      <c r="E1469" s="1600">
        <v>0</v>
      </c>
    </row>
    <row r="1470" spans="2:5">
      <c r="C1470" s="502">
        <v>38030</v>
      </c>
      <c r="D1470" s="921">
        <v>-0.69</v>
      </c>
      <c r="E1470" s="1600">
        <v>0</v>
      </c>
    </row>
    <row r="1471" spans="2:5">
      <c r="C1471" s="502">
        <v>38037</v>
      </c>
      <c r="D1471" s="921">
        <v>-0.69</v>
      </c>
      <c r="E1471" s="1600">
        <v>0</v>
      </c>
    </row>
    <row r="1472" spans="2:5">
      <c r="C1472" s="502">
        <v>38044</v>
      </c>
      <c r="D1472" s="921">
        <v>-0.69</v>
      </c>
      <c r="E1472" s="1600">
        <v>0</v>
      </c>
    </row>
    <row r="1473" spans="3:5">
      <c r="C1473" s="502">
        <v>38051</v>
      </c>
      <c r="D1473" s="921">
        <v>-0.69</v>
      </c>
      <c r="E1473" s="1600">
        <v>0</v>
      </c>
    </row>
    <row r="1474" spans="3:5">
      <c r="C1474" s="502">
        <v>38058</v>
      </c>
      <c r="D1474" s="921">
        <v>-0.7</v>
      </c>
      <c r="E1474" s="1600">
        <v>0</v>
      </c>
    </row>
    <row r="1475" spans="3:5">
      <c r="C1475" s="502">
        <v>38065</v>
      </c>
      <c r="D1475" s="921">
        <v>-0.71</v>
      </c>
      <c r="E1475" s="1600">
        <v>0</v>
      </c>
    </row>
    <row r="1476" spans="3:5">
      <c r="C1476" s="502">
        <v>38072</v>
      </c>
      <c r="D1476" s="921">
        <v>-0.72</v>
      </c>
      <c r="E1476" s="1600">
        <v>0</v>
      </c>
    </row>
    <row r="1477" spans="3:5">
      <c r="C1477" s="502">
        <v>38079</v>
      </c>
      <c r="D1477" s="921">
        <v>-0.73</v>
      </c>
      <c r="E1477" s="1600">
        <v>0</v>
      </c>
    </row>
    <row r="1478" spans="3:5">
      <c r="C1478" s="502">
        <v>38086</v>
      </c>
      <c r="D1478" s="921">
        <v>-0.74</v>
      </c>
      <c r="E1478" s="1600">
        <v>0</v>
      </c>
    </row>
    <row r="1479" spans="3:5">
      <c r="C1479" s="502">
        <v>38093</v>
      </c>
      <c r="D1479" s="921">
        <v>-0.76</v>
      </c>
      <c r="E1479" s="1600">
        <v>0</v>
      </c>
    </row>
    <row r="1480" spans="3:5">
      <c r="C1480" s="502">
        <v>38100</v>
      </c>
      <c r="D1480" s="921">
        <v>-0.76</v>
      </c>
      <c r="E1480" s="1600">
        <v>0</v>
      </c>
    </row>
    <row r="1481" spans="3:5">
      <c r="C1481" s="502">
        <v>38107</v>
      </c>
      <c r="D1481" s="921">
        <v>-0.76</v>
      </c>
      <c r="E1481" s="1600">
        <v>0</v>
      </c>
    </row>
    <row r="1482" spans="3:5">
      <c r="C1482" s="502">
        <v>38114</v>
      </c>
      <c r="D1482" s="921">
        <v>-0.76</v>
      </c>
      <c r="E1482" s="1600">
        <v>0</v>
      </c>
    </row>
    <row r="1483" spans="3:5">
      <c r="C1483" s="502">
        <v>38121</v>
      </c>
      <c r="D1483" s="921">
        <v>-0.76</v>
      </c>
      <c r="E1483" s="1600">
        <v>0</v>
      </c>
    </row>
    <row r="1484" spans="3:5">
      <c r="C1484" s="502">
        <v>38128</v>
      </c>
      <c r="D1484" s="921">
        <v>-0.75</v>
      </c>
      <c r="E1484" s="1600">
        <v>0</v>
      </c>
    </row>
    <row r="1485" spans="3:5">
      <c r="C1485" s="502">
        <v>38135</v>
      </c>
      <c r="D1485" s="921">
        <v>-0.74</v>
      </c>
      <c r="E1485" s="1600">
        <v>0</v>
      </c>
    </row>
    <row r="1486" spans="3:5">
      <c r="C1486" s="502">
        <v>38142</v>
      </c>
      <c r="D1486" s="921">
        <v>-0.73</v>
      </c>
      <c r="E1486" s="1600">
        <v>0</v>
      </c>
    </row>
    <row r="1487" spans="3:5">
      <c r="C1487" s="502">
        <v>38149</v>
      </c>
      <c r="D1487" s="921">
        <v>-0.72</v>
      </c>
      <c r="E1487" s="1600">
        <v>0</v>
      </c>
    </row>
    <row r="1488" spans="3:5">
      <c r="C1488" s="502">
        <v>38156</v>
      </c>
      <c r="D1488" s="921">
        <v>-0.71</v>
      </c>
      <c r="E1488" s="1600">
        <v>0</v>
      </c>
    </row>
    <row r="1489" spans="3:5">
      <c r="C1489" s="502">
        <v>38163</v>
      </c>
      <c r="D1489" s="921">
        <v>-0.7</v>
      </c>
      <c r="E1489" s="1600">
        <v>0</v>
      </c>
    </row>
    <row r="1490" spans="3:5">
      <c r="C1490" s="502">
        <v>38170</v>
      </c>
      <c r="D1490" s="921">
        <v>-0.69</v>
      </c>
      <c r="E1490" s="1600">
        <v>0</v>
      </c>
    </row>
    <row r="1491" spans="3:5">
      <c r="C1491" s="502">
        <v>38177</v>
      </c>
      <c r="D1491" s="921">
        <v>-0.68</v>
      </c>
      <c r="E1491" s="1600">
        <v>0</v>
      </c>
    </row>
    <row r="1492" spans="3:5">
      <c r="C1492" s="502">
        <v>38184</v>
      </c>
      <c r="D1492" s="921">
        <v>-0.67</v>
      </c>
      <c r="E1492" s="1600">
        <v>0</v>
      </c>
    </row>
    <row r="1493" spans="3:5">
      <c r="C1493" s="502">
        <v>38191</v>
      </c>
      <c r="D1493" s="921">
        <v>-0.66</v>
      </c>
      <c r="E1493" s="1600">
        <v>0</v>
      </c>
    </row>
    <row r="1494" spans="3:5">
      <c r="C1494" s="502">
        <v>38198</v>
      </c>
      <c r="D1494" s="921">
        <v>-0.65</v>
      </c>
      <c r="E1494" s="1600">
        <v>0</v>
      </c>
    </row>
    <row r="1495" spans="3:5">
      <c r="C1495" s="502">
        <v>38205</v>
      </c>
      <c r="D1495" s="921">
        <v>-0.64</v>
      </c>
      <c r="E1495" s="1600">
        <v>0</v>
      </c>
    </row>
    <row r="1496" spans="3:5">
      <c r="C1496" s="502">
        <v>38212</v>
      </c>
      <c r="D1496" s="921">
        <v>-0.64</v>
      </c>
      <c r="E1496" s="1600">
        <v>0</v>
      </c>
    </row>
    <row r="1497" spans="3:5">
      <c r="C1497" s="502">
        <v>38219</v>
      </c>
      <c r="D1497" s="921">
        <v>-0.63</v>
      </c>
      <c r="E1497" s="1600">
        <v>0</v>
      </c>
    </row>
    <row r="1498" spans="3:5">
      <c r="C1498" s="502">
        <v>38226</v>
      </c>
      <c r="D1498" s="921">
        <v>-0.62</v>
      </c>
      <c r="E1498" s="1600">
        <v>0</v>
      </c>
    </row>
    <row r="1499" spans="3:5">
      <c r="C1499" s="502">
        <v>38233</v>
      </c>
      <c r="D1499" s="921">
        <v>-0.61</v>
      </c>
      <c r="E1499" s="1600">
        <v>0</v>
      </c>
    </row>
    <row r="1500" spans="3:5">
      <c r="C1500" s="502">
        <v>38240</v>
      </c>
      <c r="D1500" s="921">
        <v>-0.61</v>
      </c>
      <c r="E1500" s="1600">
        <v>0</v>
      </c>
    </row>
    <row r="1501" spans="3:5">
      <c r="C1501" s="502">
        <v>38247</v>
      </c>
      <c r="D1501" s="921">
        <v>-0.61</v>
      </c>
      <c r="E1501" s="1600">
        <v>0</v>
      </c>
    </row>
    <row r="1502" spans="3:5">
      <c r="C1502" s="502">
        <v>38254</v>
      </c>
      <c r="D1502" s="921">
        <v>-0.61</v>
      </c>
      <c r="E1502" s="1600">
        <v>0</v>
      </c>
    </row>
    <row r="1503" spans="3:5">
      <c r="C1503" s="502">
        <v>38261</v>
      </c>
      <c r="D1503" s="921">
        <v>-0.61</v>
      </c>
      <c r="E1503" s="1600">
        <v>0</v>
      </c>
    </row>
    <row r="1504" spans="3:5">
      <c r="C1504" s="502">
        <v>38268</v>
      </c>
      <c r="D1504" s="921">
        <v>-0.62</v>
      </c>
      <c r="E1504" s="1600">
        <v>0</v>
      </c>
    </row>
    <row r="1505" spans="2:5">
      <c r="C1505" s="502">
        <v>38275</v>
      </c>
      <c r="D1505" s="921">
        <v>-0.62</v>
      </c>
      <c r="E1505" s="1600">
        <v>0</v>
      </c>
    </row>
    <row r="1506" spans="2:5">
      <c r="C1506" s="502">
        <v>38282</v>
      </c>
      <c r="D1506" s="921">
        <v>-0.62</v>
      </c>
      <c r="E1506" s="1600">
        <v>0</v>
      </c>
    </row>
    <row r="1507" spans="2:5">
      <c r="C1507" s="502">
        <v>38289</v>
      </c>
      <c r="D1507" s="921">
        <v>-0.63</v>
      </c>
      <c r="E1507" s="1600">
        <v>0</v>
      </c>
    </row>
    <row r="1508" spans="2:5">
      <c r="C1508" s="502">
        <v>38296</v>
      </c>
      <c r="D1508" s="921">
        <v>-0.64</v>
      </c>
      <c r="E1508" s="1600">
        <v>0</v>
      </c>
    </row>
    <row r="1509" spans="2:5">
      <c r="C1509" s="502">
        <v>38303</v>
      </c>
      <c r="D1509" s="921">
        <v>-0.64</v>
      </c>
      <c r="E1509" s="1600">
        <v>0</v>
      </c>
    </row>
    <row r="1510" spans="2:5">
      <c r="C1510" s="502">
        <v>38310</v>
      </c>
      <c r="D1510" s="921">
        <v>-0.65</v>
      </c>
      <c r="E1510" s="1600">
        <v>0</v>
      </c>
    </row>
    <row r="1511" spans="2:5">
      <c r="C1511" s="502">
        <v>38317</v>
      </c>
      <c r="D1511" s="921">
        <v>-0.65</v>
      </c>
      <c r="E1511" s="1600">
        <v>0</v>
      </c>
    </row>
    <row r="1512" spans="2:5">
      <c r="C1512" s="502">
        <v>38324</v>
      </c>
      <c r="D1512" s="921">
        <v>-0.66</v>
      </c>
      <c r="E1512" s="1600">
        <v>0</v>
      </c>
    </row>
    <row r="1513" spans="2:5">
      <c r="C1513" s="502">
        <v>38331</v>
      </c>
      <c r="D1513" s="921">
        <v>-0.66</v>
      </c>
      <c r="E1513" s="1600">
        <v>0</v>
      </c>
    </row>
    <row r="1514" spans="2:5">
      <c r="C1514" s="502">
        <v>38338</v>
      </c>
      <c r="D1514" s="921">
        <v>-0.66</v>
      </c>
      <c r="E1514" s="1600">
        <v>0</v>
      </c>
    </row>
    <row r="1515" spans="2:5">
      <c r="C1515" s="502">
        <v>38345</v>
      </c>
      <c r="D1515" s="921">
        <v>-0.65</v>
      </c>
      <c r="E1515" s="1600">
        <v>0</v>
      </c>
    </row>
    <row r="1516" spans="2:5">
      <c r="C1516" s="502">
        <v>38352</v>
      </c>
      <c r="D1516" s="921">
        <v>-0.64</v>
      </c>
      <c r="E1516" s="1600">
        <v>0</v>
      </c>
    </row>
    <row r="1517" spans="2:5">
      <c r="B1517" s="651">
        <v>2005</v>
      </c>
      <c r="C1517" s="502">
        <v>38359</v>
      </c>
      <c r="D1517" s="921">
        <v>-0.63</v>
      </c>
      <c r="E1517" s="1600">
        <v>0</v>
      </c>
    </row>
    <row r="1518" spans="2:5">
      <c r="C1518" s="502">
        <v>38366</v>
      </c>
      <c r="D1518" s="921">
        <v>-0.62</v>
      </c>
      <c r="E1518" s="1600">
        <v>0</v>
      </c>
    </row>
    <row r="1519" spans="2:5">
      <c r="C1519" s="502">
        <v>38373</v>
      </c>
      <c r="D1519" s="921">
        <v>-0.6</v>
      </c>
      <c r="E1519" s="1600">
        <v>0</v>
      </c>
    </row>
    <row r="1520" spans="2:5">
      <c r="C1520" s="502">
        <v>38380</v>
      </c>
      <c r="D1520" s="921">
        <v>-0.6</v>
      </c>
      <c r="E1520" s="1600">
        <v>0</v>
      </c>
    </row>
    <row r="1521" spans="3:5">
      <c r="C1521" s="502">
        <v>38387</v>
      </c>
      <c r="D1521" s="921">
        <v>-0.59</v>
      </c>
      <c r="E1521" s="1600">
        <v>0</v>
      </c>
    </row>
    <row r="1522" spans="3:5">
      <c r="C1522" s="502">
        <v>38394</v>
      </c>
      <c r="D1522" s="921">
        <v>-0.59</v>
      </c>
      <c r="E1522" s="1600">
        <v>0</v>
      </c>
    </row>
    <row r="1523" spans="3:5">
      <c r="C1523" s="502">
        <v>38401</v>
      </c>
      <c r="D1523" s="921">
        <v>-0.59</v>
      </c>
      <c r="E1523" s="1600">
        <v>0</v>
      </c>
    </row>
    <row r="1524" spans="3:5">
      <c r="C1524" s="502">
        <v>38408</v>
      </c>
      <c r="D1524" s="921">
        <v>-0.59</v>
      </c>
      <c r="E1524" s="1600">
        <v>0</v>
      </c>
    </row>
    <row r="1525" spans="3:5">
      <c r="C1525" s="502">
        <v>38415</v>
      </c>
      <c r="D1525" s="921">
        <v>-0.6</v>
      </c>
      <c r="E1525" s="1600">
        <v>0</v>
      </c>
    </row>
    <row r="1526" spans="3:5">
      <c r="C1526" s="502">
        <v>38422</v>
      </c>
      <c r="D1526" s="921">
        <v>-0.6</v>
      </c>
      <c r="E1526" s="1600">
        <v>0</v>
      </c>
    </row>
    <row r="1527" spans="3:5">
      <c r="C1527" s="502">
        <v>38429</v>
      </c>
      <c r="D1527" s="921">
        <v>-0.61</v>
      </c>
      <c r="E1527" s="1600">
        <v>0</v>
      </c>
    </row>
    <row r="1528" spans="3:5">
      <c r="C1528" s="502">
        <v>38436</v>
      </c>
      <c r="D1528" s="921">
        <v>-0.6</v>
      </c>
      <c r="E1528" s="1600">
        <v>0</v>
      </c>
    </row>
    <row r="1529" spans="3:5">
      <c r="C1529" s="502">
        <v>38443</v>
      </c>
      <c r="D1529" s="921">
        <v>-0.59</v>
      </c>
      <c r="E1529" s="1600">
        <v>0</v>
      </c>
    </row>
    <row r="1530" spans="3:5">
      <c r="C1530" s="502">
        <v>38450</v>
      </c>
      <c r="D1530" s="921">
        <v>-0.56999999999999995</v>
      </c>
      <c r="E1530" s="1600">
        <v>0</v>
      </c>
    </row>
    <row r="1531" spans="3:5">
      <c r="C1531" s="502">
        <v>38457</v>
      </c>
      <c r="D1531" s="921">
        <v>-0.55000000000000004</v>
      </c>
      <c r="E1531" s="1600">
        <v>0</v>
      </c>
    </row>
    <row r="1532" spans="3:5">
      <c r="C1532" s="502">
        <v>38464</v>
      </c>
      <c r="D1532" s="921">
        <v>-0.51</v>
      </c>
      <c r="E1532" s="1600">
        <v>0</v>
      </c>
    </row>
    <row r="1533" spans="3:5">
      <c r="C1533" s="502">
        <v>38471</v>
      </c>
      <c r="D1533" s="921">
        <v>-0.47</v>
      </c>
      <c r="E1533" s="1600">
        <v>0</v>
      </c>
    </row>
    <row r="1534" spans="3:5">
      <c r="C1534" s="502">
        <v>38478</v>
      </c>
      <c r="D1534" s="921">
        <v>-0.44</v>
      </c>
      <c r="E1534" s="1600">
        <v>0</v>
      </c>
    </row>
    <row r="1535" spans="3:5">
      <c r="C1535" s="502">
        <v>38485</v>
      </c>
      <c r="D1535" s="921">
        <v>-0.42</v>
      </c>
      <c r="E1535" s="1600">
        <v>0</v>
      </c>
    </row>
    <row r="1536" spans="3:5">
      <c r="C1536" s="502">
        <v>38492</v>
      </c>
      <c r="D1536" s="921">
        <v>-0.4</v>
      </c>
      <c r="E1536" s="1600">
        <v>0</v>
      </c>
    </row>
    <row r="1537" spans="3:5">
      <c r="C1537" s="502">
        <v>38499</v>
      </c>
      <c r="D1537" s="921">
        <v>-0.39</v>
      </c>
      <c r="E1537" s="1600">
        <v>0</v>
      </c>
    </row>
    <row r="1538" spans="3:5">
      <c r="C1538" s="502">
        <v>38506</v>
      </c>
      <c r="D1538" s="921">
        <v>-0.39</v>
      </c>
      <c r="E1538" s="1600">
        <v>0</v>
      </c>
    </row>
    <row r="1539" spans="3:5">
      <c r="C1539" s="502">
        <v>38513</v>
      </c>
      <c r="D1539" s="921">
        <v>-0.4</v>
      </c>
      <c r="E1539" s="1600">
        <v>0</v>
      </c>
    </row>
    <row r="1540" spans="3:5">
      <c r="C1540" s="502">
        <v>38520</v>
      </c>
      <c r="D1540" s="921">
        <v>-0.42</v>
      </c>
      <c r="E1540" s="1600">
        <v>0</v>
      </c>
    </row>
    <row r="1541" spans="3:5">
      <c r="C1541" s="502">
        <v>38527</v>
      </c>
      <c r="D1541" s="921">
        <v>-0.44</v>
      </c>
      <c r="E1541" s="1600">
        <v>0</v>
      </c>
    </row>
    <row r="1542" spans="3:5">
      <c r="C1542" s="502">
        <v>38534</v>
      </c>
      <c r="D1542" s="921">
        <v>-0.45</v>
      </c>
      <c r="E1542" s="1600">
        <v>0</v>
      </c>
    </row>
    <row r="1543" spans="3:5">
      <c r="C1543" s="502">
        <v>38541</v>
      </c>
      <c r="D1543" s="921">
        <v>-0.47</v>
      </c>
      <c r="E1543" s="1600">
        <v>0</v>
      </c>
    </row>
    <row r="1544" spans="3:5">
      <c r="C1544" s="502">
        <v>38548</v>
      </c>
      <c r="D1544" s="921">
        <v>-0.48</v>
      </c>
      <c r="E1544" s="1600">
        <v>0</v>
      </c>
    </row>
    <row r="1545" spans="3:5">
      <c r="C1545" s="502">
        <v>38555</v>
      </c>
      <c r="D1545" s="921">
        <v>-0.49</v>
      </c>
      <c r="E1545" s="1600">
        <v>0</v>
      </c>
    </row>
    <row r="1546" spans="3:5">
      <c r="C1546" s="502">
        <v>38562</v>
      </c>
      <c r="D1546" s="921">
        <v>-0.49</v>
      </c>
      <c r="E1546" s="1600">
        <v>0</v>
      </c>
    </row>
    <row r="1547" spans="3:5">
      <c r="C1547" s="502">
        <v>38569</v>
      </c>
      <c r="D1547" s="921">
        <v>-0.49</v>
      </c>
      <c r="E1547" s="1600">
        <v>0</v>
      </c>
    </row>
    <row r="1548" spans="3:5">
      <c r="C1548" s="502">
        <v>38576</v>
      </c>
      <c r="D1548" s="921">
        <v>-0.48</v>
      </c>
      <c r="E1548" s="1600">
        <v>0</v>
      </c>
    </row>
    <row r="1549" spans="3:5">
      <c r="C1549" s="502">
        <v>38583</v>
      </c>
      <c r="D1549" s="921">
        <v>-0.48</v>
      </c>
      <c r="E1549" s="1600">
        <v>0</v>
      </c>
    </row>
    <row r="1550" spans="3:5">
      <c r="C1550" s="502">
        <v>38590</v>
      </c>
      <c r="D1550" s="921">
        <v>-0.47</v>
      </c>
      <c r="E1550" s="1600">
        <v>0</v>
      </c>
    </row>
    <row r="1551" spans="3:5">
      <c r="C1551" s="502">
        <v>38597</v>
      </c>
      <c r="D1551" s="921">
        <v>-0.47</v>
      </c>
      <c r="E1551" s="1600">
        <v>0</v>
      </c>
    </row>
    <row r="1552" spans="3:5">
      <c r="C1552" s="502">
        <v>38604</v>
      </c>
      <c r="D1552" s="921">
        <v>-0.47</v>
      </c>
      <c r="E1552" s="1600">
        <v>0</v>
      </c>
    </row>
    <row r="1553" spans="3:5">
      <c r="C1553" s="502">
        <v>38611</v>
      </c>
      <c r="D1553" s="921">
        <v>-0.48</v>
      </c>
      <c r="E1553" s="1600">
        <v>0</v>
      </c>
    </row>
    <row r="1554" spans="3:5">
      <c r="C1554" s="502">
        <v>38618</v>
      </c>
      <c r="D1554" s="921">
        <v>-0.48</v>
      </c>
      <c r="E1554" s="1600">
        <v>0</v>
      </c>
    </row>
    <row r="1555" spans="3:5">
      <c r="C1555" s="502">
        <v>38625</v>
      </c>
      <c r="D1555" s="921">
        <v>-0.49</v>
      </c>
      <c r="E1555" s="1600">
        <v>0</v>
      </c>
    </row>
    <row r="1556" spans="3:5">
      <c r="C1556" s="502">
        <v>38632</v>
      </c>
      <c r="D1556" s="921">
        <v>-0.49</v>
      </c>
      <c r="E1556" s="1600">
        <v>0</v>
      </c>
    </row>
    <row r="1557" spans="3:5">
      <c r="C1557" s="502">
        <v>38639</v>
      </c>
      <c r="D1557" s="921">
        <v>-0.5</v>
      </c>
      <c r="E1557" s="1600">
        <v>0</v>
      </c>
    </row>
    <row r="1558" spans="3:5">
      <c r="C1558" s="502">
        <v>38646</v>
      </c>
      <c r="D1558" s="921">
        <v>-0.5</v>
      </c>
      <c r="E1558" s="1600">
        <v>0</v>
      </c>
    </row>
    <row r="1559" spans="3:5">
      <c r="C1559" s="502">
        <v>38653</v>
      </c>
      <c r="D1559" s="921">
        <v>-0.5</v>
      </c>
      <c r="E1559" s="1600">
        <v>0</v>
      </c>
    </row>
    <row r="1560" spans="3:5">
      <c r="C1560" s="502">
        <v>38660</v>
      </c>
      <c r="D1560" s="921">
        <v>-0.5</v>
      </c>
      <c r="E1560" s="1600">
        <v>0</v>
      </c>
    </row>
    <row r="1561" spans="3:5">
      <c r="C1561" s="502">
        <v>38667</v>
      </c>
      <c r="D1561" s="921">
        <v>-0.5</v>
      </c>
      <c r="E1561" s="1600">
        <v>0</v>
      </c>
    </row>
    <row r="1562" spans="3:5">
      <c r="C1562" s="502">
        <v>38674</v>
      </c>
      <c r="D1562" s="921">
        <v>-0.5</v>
      </c>
      <c r="E1562" s="1600">
        <v>0</v>
      </c>
    </row>
    <row r="1563" spans="3:5">
      <c r="C1563" s="502">
        <v>38681</v>
      </c>
      <c r="D1563" s="921">
        <v>-0.5</v>
      </c>
      <c r="E1563" s="1600">
        <v>0</v>
      </c>
    </row>
    <row r="1564" spans="3:5">
      <c r="C1564" s="502">
        <v>38688</v>
      </c>
      <c r="D1564" s="921">
        <v>-0.5</v>
      </c>
      <c r="E1564" s="1600">
        <v>0</v>
      </c>
    </row>
    <row r="1565" spans="3:5">
      <c r="C1565" s="502">
        <v>38695</v>
      </c>
      <c r="D1565" s="921">
        <v>-0.5</v>
      </c>
      <c r="E1565" s="1600">
        <v>0</v>
      </c>
    </row>
    <row r="1566" spans="3:5">
      <c r="C1566" s="502">
        <v>38702</v>
      </c>
      <c r="D1566" s="921">
        <v>-0.5</v>
      </c>
      <c r="E1566" s="1600">
        <v>0</v>
      </c>
    </row>
    <row r="1567" spans="3:5">
      <c r="C1567" s="502">
        <v>38709</v>
      </c>
      <c r="D1567" s="921">
        <v>-0.5</v>
      </c>
      <c r="E1567" s="1600">
        <v>0</v>
      </c>
    </row>
    <row r="1568" spans="3:5">
      <c r="C1568" s="502">
        <v>38716</v>
      </c>
      <c r="D1568" s="921">
        <v>-0.5</v>
      </c>
      <c r="E1568" s="1600">
        <v>0</v>
      </c>
    </row>
    <row r="1569" spans="2:5">
      <c r="B1569" s="651">
        <v>2006</v>
      </c>
      <c r="C1569" s="502">
        <v>38723</v>
      </c>
      <c r="D1569" s="921">
        <v>-0.5</v>
      </c>
      <c r="E1569" s="1600">
        <v>0</v>
      </c>
    </row>
    <row r="1570" spans="2:5">
      <c r="C1570" s="502">
        <v>38730</v>
      </c>
      <c r="D1570" s="921">
        <v>-0.5</v>
      </c>
      <c r="E1570" s="1600">
        <v>0</v>
      </c>
    </row>
    <row r="1571" spans="2:5">
      <c r="C1571" s="502">
        <v>38737</v>
      </c>
      <c r="D1571" s="921">
        <v>-0.5</v>
      </c>
      <c r="E1571" s="1600">
        <v>0</v>
      </c>
    </row>
    <row r="1572" spans="2:5">
      <c r="C1572" s="502">
        <v>38744</v>
      </c>
      <c r="D1572" s="921">
        <v>-0.5</v>
      </c>
      <c r="E1572" s="1600">
        <v>0</v>
      </c>
    </row>
    <row r="1573" spans="2:5">
      <c r="C1573" s="502">
        <v>38751</v>
      </c>
      <c r="D1573" s="921">
        <v>-0.5</v>
      </c>
      <c r="E1573" s="1600">
        <v>0</v>
      </c>
    </row>
    <row r="1574" spans="2:5">
      <c r="C1574" s="502">
        <v>38758</v>
      </c>
      <c r="D1574" s="921">
        <v>-0.5</v>
      </c>
      <c r="E1574" s="1600">
        <v>0</v>
      </c>
    </row>
    <row r="1575" spans="2:5">
      <c r="C1575" s="502">
        <v>38765</v>
      </c>
      <c r="D1575" s="921">
        <v>-0.51</v>
      </c>
      <c r="E1575" s="1600">
        <v>0</v>
      </c>
    </row>
    <row r="1576" spans="2:5">
      <c r="C1576" s="502">
        <v>38772</v>
      </c>
      <c r="D1576" s="921">
        <v>-0.51</v>
      </c>
      <c r="E1576" s="1600">
        <v>0</v>
      </c>
    </row>
    <row r="1577" spans="2:5">
      <c r="C1577" s="502">
        <v>38779</v>
      </c>
      <c r="D1577" s="921">
        <v>-0.52</v>
      </c>
      <c r="E1577" s="1600">
        <v>0</v>
      </c>
    </row>
    <row r="1578" spans="2:5">
      <c r="C1578" s="502">
        <v>38786</v>
      </c>
      <c r="D1578" s="921">
        <v>-0.53</v>
      </c>
      <c r="E1578" s="1600">
        <v>0</v>
      </c>
    </row>
    <row r="1579" spans="2:5">
      <c r="C1579" s="502">
        <v>38793</v>
      </c>
      <c r="D1579" s="921">
        <v>-0.54</v>
      </c>
      <c r="E1579" s="1600">
        <v>0</v>
      </c>
    </row>
    <row r="1580" spans="2:5">
      <c r="C1580" s="502">
        <v>38800</v>
      </c>
      <c r="D1580" s="921">
        <v>-0.56000000000000005</v>
      </c>
      <c r="E1580" s="1600">
        <v>0</v>
      </c>
    </row>
    <row r="1581" spans="2:5">
      <c r="C1581" s="502">
        <v>38807</v>
      </c>
      <c r="D1581" s="921">
        <v>-0.56999999999999995</v>
      </c>
      <c r="E1581" s="1600">
        <v>0</v>
      </c>
    </row>
    <row r="1582" spans="2:5">
      <c r="C1582" s="502">
        <v>38814</v>
      </c>
      <c r="D1582" s="921">
        <v>-0.57999999999999996</v>
      </c>
      <c r="E1582" s="1600">
        <v>0</v>
      </c>
    </row>
    <row r="1583" spans="2:5">
      <c r="C1583" s="502">
        <v>38821</v>
      </c>
      <c r="D1583" s="921">
        <v>-0.59</v>
      </c>
      <c r="E1583" s="1600">
        <v>0</v>
      </c>
    </row>
    <row r="1584" spans="2:5">
      <c r="C1584" s="502">
        <v>38828</v>
      </c>
      <c r="D1584" s="921">
        <v>-0.57999999999999996</v>
      </c>
      <c r="E1584" s="1600">
        <v>0</v>
      </c>
    </row>
    <row r="1585" spans="3:5">
      <c r="C1585" s="502">
        <v>38835</v>
      </c>
      <c r="D1585" s="921">
        <v>-0.57999999999999996</v>
      </c>
      <c r="E1585" s="1600">
        <v>0</v>
      </c>
    </row>
    <row r="1586" spans="3:5">
      <c r="C1586" s="502">
        <v>38842</v>
      </c>
      <c r="D1586" s="921">
        <v>-0.57999999999999996</v>
      </c>
      <c r="E1586" s="1600">
        <v>0</v>
      </c>
    </row>
    <row r="1587" spans="3:5">
      <c r="C1587" s="502">
        <v>38849</v>
      </c>
      <c r="D1587" s="921">
        <v>-0.56999999999999995</v>
      </c>
      <c r="E1587" s="1600">
        <v>0</v>
      </c>
    </row>
    <row r="1588" spans="3:5">
      <c r="C1588" s="502">
        <v>38856</v>
      </c>
      <c r="D1588" s="921">
        <v>-0.56000000000000005</v>
      </c>
      <c r="E1588" s="1600">
        <v>0</v>
      </c>
    </row>
    <row r="1589" spans="3:5">
      <c r="C1589" s="502">
        <v>38863</v>
      </c>
      <c r="D1589" s="921">
        <v>-0.55000000000000004</v>
      </c>
      <c r="E1589" s="1600">
        <v>0</v>
      </c>
    </row>
    <row r="1590" spans="3:5">
      <c r="C1590" s="502">
        <v>38870</v>
      </c>
      <c r="D1590" s="921">
        <v>-0.55000000000000004</v>
      </c>
      <c r="E1590" s="1600">
        <v>0</v>
      </c>
    </row>
    <row r="1591" spans="3:5">
      <c r="C1591" s="502">
        <v>38877</v>
      </c>
      <c r="D1591" s="921">
        <v>-0.54</v>
      </c>
      <c r="E1591" s="1600">
        <v>0</v>
      </c>
    </row>
    <row r="1592" spans="3:5">
      <c r="C1592" s="502">
        <v>38884</v>
      </c>
      <c r="D1592" s="921">
        <v>-0.54</v>
      </c>
      <c r="E1592" s="1600">
        <v>0</v>
      </c>
    </row>
    <row r="1593" spans="3:5">
      <c r="C1593" s="502">
        <v>38891</v>
      </c>
      <c r="D1593" s="921">
        <v>-0.53</v>
      </c>
      <c r="E1593" s="1600">
        <v>0</v>
      </c>
    </row>
    <row r="1594" spans="3:5">
      <c r="C1594" s="502">
        <v>38898</v>
      </c>
      <c r="D1594" s="921">
        <v>-0.53</v>
      </c>
      <c r="E1594" s="1600">
        <v>0</v>
      </c>
    </row>
    <row r="1595" spans="3:5">
      <c r="C1595" s="502">
        <v>38905</v>
      </c>
      <c r="D1595" s="921">
        <v>-0.53</v>
      </c>
      <c r="E1595" s="1600">
        <v>0</v>
      </c>
    </row>
    <row r="1596" spans="3:5">
      <c r="C1596" s="502">
        <v>38912</v>
      </c>
      <c r="D1596" s="921">
        <v>-0.53</v>
      </c>
      <c r="E1596" s="1600">
        <v>0</v>
      </c>
    </row>
    <row r="1597" spans="3:5">
      <c r="C1597" s="502">
        <v>38919</v>
      </c>
      <c r="D1597" s="921">
        <v>-0.53</v>
      </c>
      <c r="E1597" s="1600">
        <v>0</v>
      </c>
    </row>
    <row r="1598" spans="3:5">
      <c r="C1598" s="502">
        <v>38926</v>
      </c>
      <c r="D1598" s="921">
        <v>-0.52</v>
      </c>
      <c r="E1598" s="1600">
        <v>0</v>
      </c>
    </row>
    <row r="1599" spans="3:5">
      <c r="C1599" s="502">
        <v>38933</v>
      </c>
      <c r="D1599" s="921">
        <v>-0.52</v>
      </c>
      <c r="E1599" s="1600">
        <v>0</v>
      </c>
    </row>
    <row r="1600" spans="3:5">
      <c r="C1600" s="502">
        <v>38940</v>
      </c>
      <c r="D1600" s="921">
        <v>-0.52</v>
      </c>
      <c r="E1600" s="1600">
        <v>0</v>
      </c>
    </row>
    <row r="1601" spans="3:5">
      <c r="C1601" s="502">
        <v>38947</v>
      </c>
      <c r="D1601" s="921">
        <v>-0.51</v>
      </c>
      <c r="E1601" s="1600">
        <v>0</v>
      </c>
    </row>
    <row r="1602" spans="3:5">
      <c r="C1602" s="502">
        <v>38954</v>
      </c>
      <c r="D1602" s="921">
        <v>-0.51</v>
      </c>
      <c r="E1602" s="1600">
        <v>0</v>
      </c>
    </row>
    <row r="1603" spans="3:5">
      <c r="C1603" s="502">
        <v>38961</v>
      </c>
      <c r="D1603" s="921">
        <v>-0.5</v>
      </c>
      <c r="E1603" s="1600">
        <v>0</v>
      </c>
    </row>
    <row r="1604" spans="3:5">
      <c r="C1604" s="502">
        <v>38968</v>
      </c>
      <c r="D1604" s="921">
        <v>-0.5</v>
      </c>
      <c r="E1604" s="1600">
        <v>0</v>
      </c>
    </row>
    <row r="1605" spans="3:5">
      <c r="C1605" s="502">
        <v>38975</v>
      </c>
      <c r="D1605" s="921">
        <v>-0.49</v>
      </c>
      <c r="E1605" s="1600">
        <v>0</v>
      </c>
    </row>
    <row r="1606" spans="3:5">
      <c r="C1606" s="502">
        <v>38982</v>
      </c>
      <c r="D1606" s="921">
        <v>-0.49</v>
      </c>
      <c r="E1606" s="1600">
        <v>0</v>
      </c>
    </row>
    <row r="1607" spans="3:5">
      <c r="C1607" s="502">
        <v>38989</v>
      </c>
      <c r="D1607" s="921">
        <v>-0.48</v>
      </c>
      <c r="E1607" s="1600">
        <v>0</v>
      </c>
    </row>
    <row r="1608" spans="3:5">
      <c r="C1608" s="502">
        <v>38996</v>
      </c>
      <c r="D1608" s="921">
        <v>-0.48</v>
      </c>
      <c r="E1608" s="1600">
        <v>0</v>
      </c>
    </row>
    <row r="1609" spans="3:5">
      <c r="C1609" s="502">
        <v>39003</v>
      </c>
      <c r="D1609" s="921">
        <v>-0.49</v>
      </c>
      <c r="E1609" s="1600">
        <v>0</v>
      </c>
    </row>
    <row r="1610" spans="3:5">
      <c r="C1610" s="502">
        <v>39010</v>
      </c>
      <c r="D1610" s="921">
        <v>-0.49</v>
      </c>
      <c r="E1610" s="1600">
        <v>0</v>
      </c>
    </row>
    <row r="1611" spans="3:5">
      <c r="C1611" s="502">
        <v>39017</v>
      </c>
      <c r="D1611" s="921">
        <v>-0.5</v>
      </c>
      <c r="E1611" s="1600">
        <v>0</v>
      </c>
    </row>
    <row r="1612" spans="3:5">
      <c r="C1612" s="502">
        <v>39024</v>
      </c>
      <c r="D1612" s="921">
        <v>-0.5</v>
      </c>
      <c r="E1612" s="1600">
        <v>0</v>
      </c>
    </row>
    <row r="1613" spans="3:5">
      <c r="C1613" s="502">
        <v>39031</v>
      </c>
      <c r="D1613" s="921">
        <v>-0.51</v>
      </c>
      <c r="E1613" s="1600">
        <v>0</v>
      </c>
    </row>
    <row r="1614" spans="3:5">
      <c r="C1614" s="502">
        <v>39038</v>
      </c>
      <c r="D1614" s="921">
        <v>-0.51</v>
      </c>
      <c r="E1614" s="1600">
        <v>0</v>
      </c>
    </row>
    <row r="1615" spans="3:5">
      <c r="C1615" s="502">
        <v>39045</v>
      </c>
      <c r="D1615" s="921">
        <v>-0.51</v>
      </c>
      <c r="E1615" s="1600">
        <v>0</v>
      </c>
    </row>
    <row r="1616" spans="3:5">
      <c r="C1616" s="502">
        <v>39052</v>
      </c>
      <c r="D1616" s="921">
        <v>-0.51</v>
      </c>
      <c r="E1616" s="1600">
        <v>0</v>
      </c>
    </row>
    <row r="1617" spans="2:5">
      <c r="C1617" s="502">
        <v>39059</v>
      </c>
      <c r="D1617" s="921">
        <v>-0.5</v>
      </c>
      <c r="E1617" s="1600">
        <v>0</v>
      </c>
    </row>
    <row r="1618" spans="2:5">
      <c r="C1618" s="502">
        <v>39066</v>
      </c>
      <c r="D1618" s="921">
        <v>-0.5</v>
      </c>
      <c r="E1618" s="1600">
        <v>0</v>
      </c>
    </row>
    <row r="1619" spans="2:5">
      <c r="C1619" s="502">
        <v>39073</v>
      </c>
      <c r="D1619" s="921">
        <v>-0.5</v>
      </c>
      <c r="E1619" s="1600">
        <v>0</v>
      </c>
    </row>
    <row r="1620" spans="2:5">
      <c r="C1620" s="502">
        <v>39080</v>
      </c>
      <c r="D1620" s="921">
        <v>-0.51</v>
      </c>
      <c r="E1620" s="1600">
        <v>0</v>
      </c>
    </row>
    <row r="1621" spans="2:5">
      <c r="B1621" s="651">
        <v>2007</v>
      </c>
      <c r="C1621" s="502">
        <v>39087</v>
      </c>
      <c r="D1621" s="921">
        <v>-0.52</v>
      </c>
      <c r="E1621" s="1600">
        <v>0</v>
      </c>
    </row>
    <row r="1622" spans="2:5">
      <c r="C1622" s="502">
        <v>39094</v>
      </c>
      <c r="D1622" s="921">
        <v>-0.53</v>
      </c>
      <c r="E1622" s="1600">
        <v>0</v>
      </c>
    </row>
    <row r="1623" spans="2:5">
      <c r="C1623" s="502">
        <v>39101</v>
      </c>
      <c r="D1623" s="921">
        <v>-0.54</v>
      </c>
      <c r="E1623" s="1600">
        <v>0</v>
      </c>
    </row>
    <row r="1624" spans="2:5">
      <c r="C1624" s="502">
        <v>39108</v>
      </c>
      <c r="D1624" s="921">
        <v>-0.56000000000000005</v>
      </c>
      <c r="E1624" s="1600">
        <v>0</v>
      </c>
    </row>
    <row r="1625" spans="2:5">
      <c r="C1625" s="502">
        <v>39115</v>
      </c>
      <c r="D1625" s="921">
        <v>-0.56999999999999995</v>
      </c>
      <c r="E1625" s="1600">
        <v>0</v>
      </c>
    </row>
    <row r="1626" spans="2:5">
      <c r="C1626" s="502">
        <v>39122</v>
      </c>
      <c r="D1626" s="921">
        <v>-0.57999999999999996</v>
      </c>
      <c r="E1626" s="1600">
        <v>0</v>
      </c>
    </row>
    <row r="1627" spans="2:5">
      <c r="C1627" s="502">
        <v>39129</v>
      </c>
      <c r="D1627" s="921">
        <v>-0.57999999999999996</v>
      </c>
      <c r="E1627" s="1600">
        <v>0</v>
      </c>
    </row>
    <row r="1628" spans="2:5">
      <c r="C1628" s="502">
        <v>39136</v>
      </c>
      <c r="D1628" s="921">
        <v>-0.57999999999999996</v>
      </c>
      <c r="E1628" s="1600">
        <v>0</v>
      </c>
    </row>
    <row r="1629" spans="2:5">
      <c r="C1629" s="502">
        <v>39143</v>
      </c>
      <c r="D1629" s="921">
        <v>-0.56000000000000005</v>
      </c>
      <c r="E1629" s="1600">
        <v>0</v>
      </c>
    </row>
    <row r="1630" spans="2:5">
      <c r="C1630" s="502">
        <v>39150</v>
      </c>
      <c r="D1630" s="921">
        <v>-0.55000000000000004</v>
      </c>
      <c r="E1630" s="1600">
        <v>0</v>
      </c>
    </row>
    <row r="1631" spans="2:5">
      <c r="C1631" s="502">
        <v>39157</v>
      </c>
      <c r="D1631" s="921">
        <v>-0.53</v>
      </c>
      <c r="E1631" s="1600">
        <v>0</v>
      </c>
    </row>
    <row r="1632" spans="2:5">
      <c r="C1632" s="502">
        <v>39164</v>
      </c>
      <c r="D1632" s="921">
        <v>-0.52</v>
      </c>
      <c r="E1632" s="1600">
        <v>0</v>
      </c>
    </row>
    <row r="1633" spans="3:5">
      <c r="C1633" s="502">
        <v>39171</v>
      </c>
      <c r="D1633" s="921">
        <v>-0.5</v>
      </c>
      <c r="E1633" s="1600">
        <v>0</v>
      </c>
    </row>
    <row r="1634" spans="3:5">
      <c r="C1634" s="502">
        <v>39178</v>
      </c>
      <c r="D1634" s="921">
        <v>-0.5</v>
      </c>
      <c r="E1634" s="1600">
        <v>0</v>
      </c>
    </row>
    <row r="1635" spans="3:5">
      <c r="C1635" s="502">
        <v>39185</v>
      </c>
      <c r="D1635" s="921">
        <v>-0.49</v>
      </c>
      <c r="E1635" s="1600">
        <v>0</v>
      </c>
    </row>
    <row r="1636" spans="3:5">
      <c r="C1636" s="502">
        <v>39192</v>
      </c>
      <c r="D1636" s="921">
        <v>-0.5</v>
      </c>
      <c r="E1636" s="1600">
        <v>0</v>
      </c>
    </row>
    <row r="1637" spans="3:5">
      <c r="C1637" s="502">
        <v>39199</v>
      </c>
      <c r="D1637" s="921">
        <v>-0.51</v>
      </c>
      <c r="E1637" s="1600">
        <v>0</v>
      </c>
    </row>
    <row r="1638" spans="3:5">
      <c r="C1638" s="502">
        <v>39206</v>
      </c>
      <c r="D1638" s="921">
        <v>-0.53</v>
      </c>
      <c r="E1638" s="1600">
        <v>0</v>
      </c>
    </row>
    <row r="1639" spans="3:5">
      <c r="C1639" s="502">
        <v>39213</v>
      </c>
      <c r="D1639" s="921">
        <v>-0.55000000000000004</v>
      </c>
      <c r="E1639" s="1600">
        <v>0</v>
      </c>
    </row>
    <row r="1640" spans="3:5">
      <c r="C1640" s="502">
        <v>39220</v>
      </c>
      <c r="D1640" s="921">
        <v>-0.56999999999999995</v>
      </c>
      <c r="E1640" s="1600">
        <v>0</v>
      </c>
    </row>
    <row r="1641" spans="3:5">
      <c r="C1641" s="502">
        <v>39227</v>
      </c>
      <c r="D1641" s="921">
        <v>-0.57999999999999996</v>
      </c>
      <c r="E1641" s="1600">
        <v>0</v>
      </c>
    </row>
    <row r="1642" spans="3:5">
      <c r="C1642" s="502">
        <v>39234</v>
      </c>
      <c r="D1642" s="921">
        <v>-0.59</v>
      </c>
      <c r="E1642" s="1600">
        <v>0</v>
      </c>
    </row>
    <row r="1643" spans="3:5">
      <c r="C1643" s="502">
        <v>39241</v>
      </c>
      <c r="D1643" s="921">
        <v>-0.59</v>
      </c>
      <c r="E1643" s="1600">
        <v>0</v>
      </c>
    </row>
    <row r="1644" spans="3:5">
      <c r="C1644" s="502">
        <v>39248</v>
      </c>
      <c r="D1644" s="921">
        <v>-0.56999999999999995</v>
      </c>
      <c r="E1644" s="1600">
        <v>0</v>
      </c>
    </row>
    <row r="1645" spans="3:5">
      <c r="C1645" s="502">
        <v>39255</v>
      </c>
      <c r="D1645" s="921">
        <v>-0.55000000000000004</v>
      </c>
      <c r="E1645" s="1600">
        <v>0</v>
      </c>
    </row>
    <row r="1646" spans="3:5">
      <c r="C1646" s="502">
        <v>39262</v>
      </c>
      <c r="D1646" s="921">
        <v>-0.51</v>
      </c>
      <c r="E1646" s="1600">
        <v>0</v>
      </c>
    </row>
    <row r="1647" spans="3:5">
      <c r="C1647" s="502">
        <v>39269</v>
      </c>
      <c r="D1647" s="921">
        <v>-0.47</v>
      </c>
      <c r="E1647" s="1600">
        <v>0</v>
      </c>
    </row>
    <row r="1648" spans="3:5">
      <c r="C1648" s="502">
        <v>39276</v>
      </c>
      <c r="D1648" s="921">
        <v>-0.41</v>
      </c>
      <c r="E1648" s="1600">
        <v>0</v>
      </c>
    </row>
    <row r="1649" spans="3:5">
      <c r="C1649" s="502">
        <v>39283</v>
      </c>
      <c r="D1649" s="921">
        <v>-0.35</v>
      </c>
      <c r="E1649" s="1600">
        <v>0</v>
      </c>
    </row>
    <row r="1650" spans="3:5">
      <c r="C1650" s="502">
        <v>39290</v>
      </c>
      <c r="D1650" s="921">
        <v>-0.28000000000000003</v>
      </c>
      <c r="E1650" s="1600">
        <v>0</v>
      </c>
    </row>
    <row r="1651" spans="3:5">
      <c r="C1651" s="502">
        <v>39297</v>
      </c>
      <c r="D1651" s="921">
        <v>-0.21</v>
      </c>
      <c r="E1651" s="1600">
        <v>0</v>
      </c>
    </row>
    <row r="1652" spans="3:5">
      <c r="C1652" s="502">
        <v>39304</v>
      </c>
      <c r="D1652" s="921">
        <v>-0.15</v>
      </c>
      <c r="E1652" s="1600">
        <v>0</v>
      </c>
    </row>
    <row r="1653" spans="3:5">
      <c r="C1653" s="502">
        <v>39311</v>
      </c>
      <c r="D1653" s="921">
        <v>-0.09</v>
      </c>
      <c r="E1653" s="1600">
        <v>0</v>
      </c>
    </row>
    <row r="1654" spans="3:5">
      <c r="C1654" s="502">
        <v>39318</v>
      </c>
      <c r="D1654" s="921">
        <v>-0.04</v>
      </c>
      <c r="E1654" s="1600">
        <v>0</v>
      </c>
    </row>
    <row r="1655" spans="3:5">
      <c r="C1655" s="502">
        <v>39325</v>
      </c>
      <c r="D1655" s="921">
        <v>0</v>
      </c>
      <c r="E1655" s="1600">
        <v>0</v>
      </c>
    </row>
    <row r="1656" spans="3:5">
      <c r="C1656" s="502">
        <v>39332</v>
      </c>
      <c r="D1656" s="921">
        <v>0.02</v>
      </c>
      <c r="E1656" s="1600">
        <v>0</v>
      </c>
    </row>
    <row r="1657" spans="3:5">
      <c r="C1657" s="502">
        <v>39339</v>
      </c>
      <c r="D1657" s="921">
        <v>0.03</v>
      </c>
      <c r="E1657" s="1600">
        <v>0</v>
      </c>
    </row>
    <row r="1658" spans="3:5">
      <c r="C1658" s="502">
        <v>39346</v>
      </c>
      <c r="D1658" s="921">
        <v>0.02</v>
      </c>
      <c r="E1658" s="1600">
        <v>0</v>
      </c>
    </row>
    <row r="1659" spans="3:5">
      <c r="C1659" s="502">
        <v>39353</v>
      </c>
      <c r="D1659" s="921">
        <v>0.01</v>
      </c>
      <c r="E1659" s="1600">
        <v>0</v>
      </c>
    </row>
    <row r="1660" spans="3:5">
      <c r="C1660" s="502">
        <v>39360</v>
      </c>
      <c r="D1660" s="921">
        <v>-0.02</v>
      </c>
      <c r="E1660" s="1600">
        <v>0</v>
      </c>
    </row>
    <row r="1661" spans="3:5">
      <c r="C1661" s="502">
        <v>39367</v>
      </c>
      <c r="D1661" s="921">
        <v>-0.03</v>
      </c>
      <c r="E1661" s="1600">
        <v>0</v>
      </c>
    </row>
    <row r="1662" spans="3:5">
      <c r="C1662" s="502">
        <v>39374</v>
      </c>
      <c r="D1662" s="921">
        <v>-0.06</v>
      </c>
      <c r="E1662" s="1600">
        <v>0</v>
      </c>
    </row>
    <row r="1663" spans="3:5">
      <c r="C1663" s="502">
        <v>39381</v>
      </c>
      <c r="D1663" s="921">
        <v>-0.06</v>
      </c>
      <c r="E1663" s="1600">
        <v>0</v>
      </c>
    </row>
    <row r="1664" spans="3:5">
      <c r="C1664" s="502">
        <v>39388</v>
      </c>
      <c r="D1664" s="921">
        <v>-0.06</v>
      </c>
      <c r="E1664" s="1600">
        <v>0</v>
      </c>
    </row>
    <row r="1665" spans="2:7">
      <c r="C1665" s="502">
        <v>39395</v>
      </c>
      <c r="D1665" s="921">
        <v>-0.03</v>
      </c>
      <c r="E1665" s="1600">
        <v>0</v>
      </c>
    </row>
    <row r="1666" spans="2:7">
      <c r="C1666" s="502">
        <v>39402</v>
      </c>
      <c r="D1666" s="921">
        <v>0</v>
      </c>
      <c r="E1666" s="1600">
        <v>0</v>
      </c>
    </row>
    <row r="1667" spans="2:7">
      <c r="C1667" s="502">
        <v>39409</v>
      </c>
      <c r="D1667" s="921">
        <v>0.05</v>
      </c>
      <c r="E1667" s="1600">
        <v>0</v>
      </c>
    </row>
    <row r="1668" spans="2:7">
      <c r="C1668" s="502">
        <v>39416</v>
      </c>
      <c r="D1668" s="921">
        <v>0.1</v>
      </c>
      <c r="E1668" s="1600">
        <v>0</v>
      </c>
    </row>
    <row r="1669" spans="2:7">
      <c r="C1669" s="502">
        <v>39423</v>
      </c>
      <c r="D1669" s="921">
        <v>0.16</v>
      </c>
      <c r="E1669" s="1600">
        <v>0</v>
      </c>
      <c r="F1669" s="1602">
        <v>5</v>
      </c>
      <c r="G1669" s="1602">
        <v>-2</v>
      </c>
    </row>
    <row r="1670" spans="2:7">
      <c r="C1670" s="502">
        <v>39430</v>
      </c>
      <c r="D1670" s="921">
        <v>0.22</v>
      </c>
      <c r="E1670" s="1600">
        <v>0</v>
      </c>
      <c r="F1670" s="1602">
        <v>5</v>
      </c>
      <c r="G1670" s="1602">
        <v>-2</v>
      </c>
    </row>
    <row r="1671" spans="2:7">
      <c r="C1671" s="502">
        <v>39437</v>
      </c>
      <c r="D1671" s="921">
        <v>0.27</v>
      </c>
      <c r="E1671" s="1600">
        <v>0</v>
      </c>
      <c r="F1671" s="1602">
        <v>5</v>
      </c>
      <c r="G1671" s="1602">
        <v>-2</v>
      </c>
    </row>
    <row r="1672" spans="2:7">
      <c r="C1672" s="502">
        <v>39444</v>
      </c>
      <c r="D1672" s="921">
        <v>0.31</v>
      </c>
      <c r="E1672" s="1600">
        <v>0</v>
      </c>
      <c r="F1672" s="1602">
        <v>5</v>
      </c>
      <c r="G1672" s="1602">
        <v>-2</v>
      </c>
    </row>
    <row r="1673" spans="2:7">
      <c r="B1673" s="651">
        <v>2008</v>
      </c>
      <c r="C1673" s="502">
        <v>39451</v>
      </c>
      <c r="D1673" s="921">
        <v>0.34</v>
      </c>
      <c r="E1673" s="1600">
        <v>0</v>
      </c>
      <c r="F1673" s="1602">
        <v>5</v>
      </c>
      <c r="G1673" s="1602">
        <v>-2</v>
      </c>
    </row>
    <row r="1674" spans="2:7">
      <c r="C1674" s="502">
        <v>39458</v>
      </c>
      <c r="D1674" s="921">
        <v>0.37</v>
      </c>
      <c r="E1674" s="1600">
        <v>0</v>
      </c>
      <c r="F1674" s="1602">
        <v>5</v>
      </c>
      <c r="G1674" s="1602">
        <v>-2</v>
      </c>
    </row>
    <row r="1675" spans="2:7">
      <c r="C1675" s="502">
        <v>39465</v>
      </c>
      <c r="D1675" s="921">
        <v>0.38</v>
      </c>
      <c r="E1675" s="1600">
        <v>0</v>
      </c>
      <c r="F1675" s="1602">
        <v>5</v>
      </c>
      <c r="G1675" s="1602">
        <v>-2</v>
      </c>
    </row>
    <row r="1676" spans="2:7">
      <c r="C1676" s="502">
        <v>39472</v>
      </c>
      <c r="D1676" s="921">
        <v>0.4</v>
      </c>
      <c r="E1676" s="1600">
        <v>0</v>
      </c>
      <c r="F1676" s="1602">
        <v>5</v>
      </c>
      <c r="G1676" s="1602">
        <v>-2</v>
      </c>
    </row>
    <row r="1677" spans="2:7">
      <c r="C1677" s="502">
        <v>39479</v>
      </c>
      <c r="D1677" s="921">
        <v>0.42</v>
      </c>
      <c r="E1677" s="1600">
        <v>0</v>
      </c>
      <c r="F1677" s="1602">
        <v>5</v>
      </c>
      <c r="G1677" s="1602">
        <v>-2</v>
      </c>
    </row>
    <row r="1678" spans="2:7">
      <c r="C1678" s="502">
        <v>39486</v>
      </c>
      <c r="D1678" s="921">
        <v>0.45</v>
      </c>
      <c r="E1678" s="1600">
        <v>0</v>
      </c>
      <c r="F1678" s="1602">
        <v>5</v>
      </c>
      <c r="G1678" s="1602">
        <v>-2</v>
      </c>
    </row>
    <row r="1679" spans="2:7">
      <c r="C1679" s="502">
        <v>39493</v>
      </c>
      <c r="D1679" s="921">
        <v>0.49</v>
      </c>
      <c r="E1679" s="1600">
        <v>0</v>
      </c>
      <c r="F1679" s="1602">
        <v>5</v>
      </c>
      <c r="G1679" s="1602">
        <v>-2</v>
      </c>
    </row>
    <row r="1680" spans="2:7">
      <c r="C1680" s="502">
        <v>39500</v>
      </c>
      <c r="D1680" s="921">
        <v>0.54</v>
      </c>
      <c r="E1680" s="1600">
        <v>0</v>
      </c>
      <c r="F1680" s="1602">
        <v>5</v>
      </c>
      <c r="G1680" s="1602">
        <v>-2</v>
      </c>
    </row>
    <row r="1681" spans="3:7">
      <c r="C1681" s="502">
        <v>39507</v>
      </c>
      <c r="D1681" s="921">
        <v>0.59</v>
      </c>
      <c r="E1681" s="1600">
        <v>0</v>
      </c>
      <c r="F1681" s="1602">
        <v>5</v>
      </c>
      <c r="G1681" s="1602">
        <v>-2</v>
      </c>
    </row>
    <row r="1682" spans="3:7">
      <c r="C1682" s="502">
        <v>39514</v>
      </c>
      <c r="D1682" s="921">
        <v>0.65</v>
      </c>
      <c r="E1682" s="1600">
        <v>0</v>
      </c>
      <c r="F1682" s="1602">
        <v>5</v>
      </c>
      <c r="G1682" s="1602">
        <v>-2</v>
      </c>
    </row>
    <row r="1683" spans="3:7">
      <c r="C1683" s="502">
        <v>39521</v>
      </c>
      <c r="D1683" s="921">
        <v>0.71</v>
      </c>
      <c r="E1683" s="1600">
        <v>0</v>
      </c>
      <c r="F1683" s="1602">
        <v>5</v>
      </c>
      <c r="G1683" s="1602">
        <v>-2</v>
      </c>
    </row>
    <row r="1684" spans="3:7">
      <c r="C1684" s="502">
        <v>39528</v>
      </c>
      <c r="D1684" s="921">
        <v>0.75</v>
      </c>
      <c r="E1684" s="1600">
        <v>0</v>
      </c>
      <c r="F1684" s="1602">
        <v>5</v>
      </c>
      <c r="G1684" s="1602">
        <v>-2</v>
      </c>
    </row>
    <row r="1685" spans="3:7">
      <c r="C1685" s="502">
        <v>39535</v>
      </c>
      <c r="D1685" s="921">
        <v>0.76</v>
      </c>
      <c r="E1685" s="1600">
        <v>0</v>
      </c>
      <c r="F1685" s="1602">
        <v>5</v>
      </c>
      <c r="G1685" s="1602">
        <v>-2</v>
      </c>
    </row>
    <row r="1686" spans="3:7">
      <c r="C1686" s="502">
        <v>39542</v>
      </c>
      <c r="D1686" s="921">
        <v>0.75</v>
      </c>
      <c r="E1686" s="1600">
        <v>0</v>
      </c>
      <c r="F1686" s="1602">
        <v>5</v>
      </c>
      <c r="G1686" s="1602">
        <v>-2</v>
      </c>
    </row>
    <row r="1687" spans="3:7">
      <c r="C1687" s="502">
        <v>39549</v>
      </c>
      <c r="D1687" s="921">
        <v>0.73</v>
      </c>
      <c r="E1687" s="1600">
        <v>0</v>
      </c>
      <c r="F1687" s="1602">
        <v>5</v>
      </c>
      <c r="G1687" s="1602">
        <v>-2</v>
      </c>
    </row>
    <row r="1688" spans="3:7">
      <c r="C1688" s="502">
        <v>39556</v>
      </c>
      <c r="D1688" s="921">
        <v>0.67</v>
      </c>
      <c r="E1688" s="1600">
        <v>0</v>
      </c>
      <c r="F1688" s="1602">
        <v>5</v>
      </c>
      <c r="G1688" s="1602">
        <v>-2</v>
      </c>
    </row>
    <row r="1689" spans="3:7">
      <c r="C1689" s="502">
        <v>39563</v>
      </c>
      <c r="D1689" s="921">
        <v>0.61</v>
      </c>
      <c r="E1689" s="1600">
        <v>0</v>
      </c>
      <c r="F1689" s="1602">
        <v>5</v>
      </c>
      <c r="G1689" s="1602">
        <v>-2</v>
      </c>
    </row>
    <row r="1690" spans="3:7">
      <c r="C1690" s="502">
        <v>39570</v>
      </c>
      <c r="D1690" s="921">
        <v>0.54</v>
      </c>
      <c r="E1690" s="1600">
        <v>0</v>
      </c>
      <c r="F1690" s="1602">
        <v>5</v>
      </c>
      <c r="G1690" s="1602">
        <v>-2</v>
      </c>
    </row>
    <row r="1691" spans="3:7">
      <c r="C1691" s="502">
        <v>39577</v>
      </c>
      <c r="D1691" s="921">
        <v>0.48</v>
      </c>
      <c r="E1691" s="1600">
        <v>0</v>
      </c>
      <c r="F1691" s="1602">
        <v>5</v>
      </c>
      <c r="G1691" s="1602">
        <v>-2</v>
      </c>
    </row>
    <row r="1692" spans="3:7">
      <c r="C1692" s="502">
        <v>39584</v>
      </c>
      <c r="D1692" s="921">
        <v>0.44</v>
      </c>
      <c r="E1692" s="1600">
        <v>0</v>
      </c>
      <c r="F1692" s="1602">
        <v>5</v>
      </c>
      <c r="G1692" s="1602">
        <v>-2</v>
      </c>
    </row>
    <row r="1693" spans="3:7">
      <c r="C1693" s="502">
        <v>39591</v>
      </c>
      <c r="D1693" s="921">
        <v>0.42</v>
      </c>
      <c r="E1693" s="1600">
        <v>0</v>
      </c>
      <c r="F1693" s="1602">
        <v>5</v>
      </c>
      <c r="G1693" s="1602">
        <v>-2</v>
      </c>
    </row>
    <row r="1694" spans="3:7">
      <c r="C1694" s="502">
        <v>39598</v>
      </c>
      <c r="D1694" s="921">
        <v>0.42</v>
      </c>
      <c r="E1694" s="1600">
        <v>0</v>
      </c>
      <c r="F1694" s="1602">
        <v>5</v>
      </c>
      <c r="G1694" s="1602">
        <v>-2</v>
      </c>
    </row>
    <row r="1695" spans="3:7">
      <c r="C1695" s="502">
        <v>39605</v>
      </c>
      <c r="D1695" s="921">
        <v>0.44</v>
      </c>
      <c r="E1695" s="1600">
        <v>0</v>
      </c>
      <c r="F1695" s="1602">
        <v>5</v>
      </c>
      <c r="G1695" s="1602">
        <v>-2</v>
      </c>
    </row>
    <row r="1696" spans="3:7">
      <c r="C1696" s="502">
        <v>39612</v>
      </c>
      <c r="D1696" s="921">
        <v>0.48</v>
      </c>
      <c r="E1696" s="1600">
        <v>0</v>
      </c>
      <c r="F1696" s="1602">
        <v>5</v>
      </c>
      <c r="G1696" s="1602">
        <v>-2</v>
      </c>
    </row>
    <row r="1697" spans="3:7">
      <c r="C1697" s="502">
        <v>39619</v>
      </c>
      <c r="D1697" s="921">
        <v>0.52</v>
      </c>
      <c r="E1697" s="1600">
        <v>0</v>
      </c>
      <c r="F1697" s="1602">
        <v>5</v>
      </c>
      <c r="G1697" s="1602">
        <v>-2</v>
      </c>
    </row>
    <row r="1698" spans="3:7">
      <c r="C1698" s="502">
        <v>39626</v>
      </c>
      <c r="D1698" s="921">
        <v>0.56999999999999995</v>
      </c>
      <c r="E1698" s="1600">
        <v>0</v>
      </c>
      <c r="F1698" s="1602">
        <v>5</v>
      </c>
      <c r="G1698" s="1602">
        <v>-2</v>
      </c>
    </row>
    <row r="1699" spans="3:7">
      <c r="C1699" s="502">
        <v>39633</v>
      </c>
      <c r="D1699" s="921">
        <v>0.6</v>
      </c>
      <c r="E1699" s="1600">
        <v>0</v>
      </c>
      <c r="F1699" s="1602">
        <v>5</v>
      </c>
      <c r="G1699" s="1602">
        <v>-2</v>
      </c>
    </row>
    <row r="1700" spans="3:7">
      <c r="C1700" s="502">
        <v>39640</v>
      </c>
      <c r="D1700" s="921">
        <v>0.63</v>
      </c>
      <c r="E1700" s="1600">
        <v>0</v>
      </c>
      <c r="F1700" s="1602">
        <v>5</v>
      </c>
      <c r="G1700" s="1602">
        <v>-2</v>
      </c>
    </row>
    <row r="1701" spans="3:7">
      <c r="C1701" s="502">
        <v>39647</v>
      </c>
      <c r="D1701" s="921">
        <v>0.62</v>
      </c>
      <c r="E1701" s="1600">
        <v>0</v>
      </c>
      <c r="F1701" s="1602">
        <v>5</v>
      </c>
      <c r="G1701" s="1602">
        <v>-2</v>
      </c>
    </row>
    <row r="1702" spans="3:7">
      <c r="C1702" s="502">
        <v>39654</v>
      </c>
      <c r="D1702" s="921">
        <v>0.61</v>
      </c>
      <c r="E1702" s="1600">
        <v>0</v>
      </c>
      <c r="F1702" s="1602">
        <v>5</v>
      </c>
      <c r="G1702" s="1602">
        <v>-2</v>
      </c>
    </row>
    <row r="1703" spans="3:7">
      <c r="C1703" s="502">
        <v>39661</v>
      </c>
      <c r="D1703" s="921">
        <v>0.6</v>
      </c>
      <c r="E1703" s="1600">
        <v>0</v>
      </c>
      <c r="F1703" s="1602">
        <v>5</v>
      </c>
      <c r="G1703" s="1602">
        <v>-2</v>
      </c>
    </row>
    <row r="1704" spans="3:7">
      <c r="C1704" s="502">
        <v>39668</v>
      </c>
      <c r="D1704" s="921">
        <v>0.59</v>
      </c>
      <c r="E1704" s="1600">
        <v>0</v>
      </c>
      <c r="F1704" s="1602">
        <v>5</v>
      </c>
      <c r="G1704" s="1602">
        <v>-2</v>
      </c>
    </row>
    <row r="1705" spans="3:7">
      <c r="C1705" s="502">
        <v>39675</v>
      </c>
      <c r="D1705" s="921">
        <v>0.6</v>
      </c>
      <c r="E1705" s="1600">
        <v>0</v>
      </c>
      <c r="F1705" s="1602">
        <v>5</v>
      </c>
      <c r="G1705" s="1602">
        <v>-2</v>
      </c>
    </row>
    <row r="1706" spans="3:7">
      <c r="C1706" s="502">
        <v>39682</v>
      </c>
      <c r="D1706" s="921">
        <v>0.64</v>
      </c>
      <c r="E1706" s="1600">
        <v>0</v>
      </c>
      <c r="F1706" s="1602">
        <v>5</v>
      </c>
      <c r="G1706" s="1602">
        <v>-2</v>
      </c>
    </row>
    <row r="1707" spans="3:7">
      <c r="C1707" s="502">
        <v>39689</v>
      </c>
      <c r="D1707" s="921">
        <v>0.71</v>
      </c>
      <c r="E1707" s="1600">
        <v>0</v>
      </c>
      <c r="F1707" s="1602">
        <v>5</v>
      </c>
      <c r="G1707" s="1602">
        <v>-2</v>
      </c>
    </row>
    <row r="1708" spans="3:7">
      <c r="C1708" s="502">
        <v>39696</v>
      </c>
      <c r="D1708" s="921">
        <v>0.82</v>
      </c>
      <c r="E1708" s="1600">
        <v>0</v>
      </c>
      <c r="F1708" s="1602">
        <v>5</v>
      </c>
      <c r="G1708" s="1602">
        <v>-2</v>
      </c>
    </row>
    <row r="1709" spans="3:7">
      <c r="C1709" s="502">
        <v>39703</v>
      </c>
      <c r="D1709" s="921">
        <v>0.96</v>
      </c>
      <c r="E1709" s="1600">
        <v>0</v>
      </c>
      <c r="F1709" s="1602">
        <v>5</v>
      </c>
      <c r="G1709" s="1602">
        <v>-2</v>
      </c>
    </row>
    <row r="1710" spans="3:7">
      <c r="C1710" s="502">
        <v>39710</v>
      </c>
      <c r="D1710" s="921">
        <v>1.1200000000000001</v>
      </c>
      <c r="E1710" s="1600">
        <v>0</v>
      </c>
      <c r="F1710" s="1602">
        <v>5</v>
      </c>
      <c r="G1710" s="1602">
        <v>-2</v>
      </c>
    </row>
    <row r="1711" spans="3:7">
      <c r="C1711" s="502">
        <v>39717</v>
      </c>
      <c r="D1711" s="921">
        <v>1.3</v>
      </c>
      <c r="E1711" s="1600">
        <v>0</v>
      </c>
      <c r="F1711" s="1602">
        <v>5</v>
      </c>
      <c r="G1711" s="1602">
        <v>-2</v>
      </c>
    </row>
    <row r="1712" spans="3:7">
      <c r="C1712" s="502">
        <v>39724</v>
      </c>
      <c r="D1712" s="921">
        <v>1.49</v>
      </c>
      <c r="E1712" s="1600">
        <v>0</v>
      </c>
      <c r="F1712" s="1602">
        <v>5</v>
      </c>
      <c r="G1712" s="1602">
        <v>-2</v>
      </c>
    </row>
    <row r="1713" spans="2:7">
      <c r="C1713" s="502">
        <v>39731</v>
      </c>
      <c r="D1713" s="921">
        <v>1.68</v>
      </c>
      <c r="E1713" s="1600">
        <v>0</v>
      </c>
      <c r="F1713" s="1602">
        <v>5</v>
      </c>
      <c r="G1713" s="1602">
        <v>-2</v>
      </c>
    </row>
    <row r="1714" spans="2:7">
      <c r="C1714" s="502">
        <v>39738</v>
      </c>
      <c r="D1714" s="921">
        <v>1.85</v>
      </c>
      <c r="E1714" s="1600">
        <v>0</v>
      </c>
      <c r="F1714" s="1602">
        <v>5</v>
      </c>
      <c r="G1714" s="1602">
        <v>-2</v>
      </c>
    </row>
    <row r="1715" spans="2:7">
      <c r="C1715" s="502">
        <v>39745</v>
      </c>
      <c r="D1715" s="921">
        <v>2.0099999999999998</v>
      </c>
      <c r="E1715" s="1600">
        <v>0</v>
      </c>
      <c r="F1715" s="1602">
        <v>5</v>
      </c>
      <c r="G1715" s="1602">
        <v>-2</v>
      </c>
    </row>
    <row r="1716" spans="2:7">
      <c r="C1716" s="502">
        <v>39752</v>
      </c>
      <c r="D1716" s="921">
        <v>2.15</v>
      </c>
      <c r="E1716" s="1600">
        <v>0</v>
      </c>
      <c r="F1716" s="1602">
        <v>5</v>
      </c>
      <c r="G1716" s="1602">
        <v>-2</v>
      </c>
    </row>
    <row r="1717" spans="2:7">
      <c r="C1717" s="502">
        <v>39759</v>
      </c>
      <c r="D1717" s="921">
        <v>2.27</v>
      </c>
      <c r="E1717" s="1600">
        <v>0</v>
      </c>
      <c r="F1717" s="1602">
        <v>5</v>
      </c>
      <c r="G1717" s="1602">
        <v>-2</v>
      </c>
    </row>
    <row r="1718" spans="2:7">
      <c r="C1718" s="502">
        <v>39766</v>
      </c>
      <c r="D1718" s="921">
        <v>2.37</v>
      </c>
      <c r="E1718" s="1600">
        <v>0</v>
      </c>
      <c r="F1718" s="1602">
        <v>5</v>
      </c>
      <c r="G1718" s="1602">
        <v>-2</v>
      </c>
    </row>
    <row r="1719" spans="2:7">
      <c r="C1719" s="502">
        <v>39773</v>
      </c>
      <c r="D1719" s="921">
        <v>2.44</v>
      </c>
      <c r="E1719" s="1600">
        <v>0</v>
      </c>
      <c r="F1719" s="1602">
        <v>5</v>
      </c>
      <c r="G1719" s="1602">
        <v>-2</v>
      </c>
    </row>
    <row r="1720" spans="2:7">
      <c r="C1720" s="502">
        <v>39780</v>
      </c>
      <c r="D1720" s="921">
        <v>2.4900000000000002</v>
      </c>
      <c r="E1720" s="1600">
        <v>0</v>
      </c>
      <c r="F1720" s="1602">
        <v>5</v>
      </c>
      <c r="G1720" s="1602">
        <v>-2</v>
      </c>
    </row>
    <row r="1721" spans="2:7">
      <c r="C1721" s="502">
        <v>39787</v>
      </c>
      <c r="D1721" s="921">
        <v>2.5</v>
      </c>
      <c r="E1721" s="1600">
        <v>0</v>
      </c>
      <c r="F1721" s="1602">
        <v>5</v>
      </c>
      <c r="G1721" s="1602">
        <v>-2</v>
      </c>
    </row>
    <row r="1722" spans="2:7">
      <c r="C1722" s="502">
        <v>39794</v>
      </c>
      <c r="D1722" s="921">
        <v>2.4700000000000002</v>
      </c>
      <c r="E1722" s="1600">
        <v>0</v>
      </c>
      <c r="F1722" s="1602">
        <v>5</v>
      </c>
      <c r="G1722" s="1602">
        <v>-2</v>
      </c>
    </row>
    <row r="1723" spans="2:7">
      <c r="C1723" s="502">
        <v>39801</v>
      </c>
      <c r="D1723" s="921">
        <v>2.41</v>
      </c>
      <c r="E1723" s="1600">
        <v>0</v>
      </c>
      <c r="F1723" s="1602">
        <v>5</v>
      </c>
      <c r="G1723" s="1602">
        <v>-2</v>
      </c>
    </row>
    <row r="1724" spans="2:7">
      <c r="C1724" s="502">
        <v>39808</v>
      </c>
      <c r="D1724" s="921">
        <v>2.33</v>
      </c>
      <c r="E1724" s="1600">
        <v>0</v>
      </c>
      <c r="F1724" s="1602">
        <v>5</v>
      </c>
      <c r="G1724" s="1602">
        <v>-2</v>
      </c>
    </row>
    <row r="1725" spans="2:7">
      <c r="B1725" s="651">
        <v>2009</v>
      </c>
      <c r="C1725" s="502">
        <v>39815</v>
      </c>
      <c r="D1725" s="921">
        <v>2.23</v>
      </c>
      <c r="E1725" s="1600">
        <v>0</v>
      </c>
      <c r="F1725" s="1602">
        <v>5</v>
      </c>
      <c r="G1725" s="1602">
        <v>-2</v>
      </c>
    </row>
    <row r="1726" spans="2:7">
      <c r="C1726" s="502">
        <v>39822</v>
      </c>
      <c r="D1726" s="921">
        <v>2.13</v>
      </c>
      <c r="E1726" s="1600">
        <v>0</v>
      </c>
      <c r="F1726" s="1602">
        <v>5</v>
      </c>
      <c r="G1726" s="1602">
        <v>-2</v>
      </c>
    </row>
    <row r="1727" spans="2:7">
      <c r="C1727" s="502">
        <v>39829</v>
      </c>
      <c r="D1727" s="921">
        <v>2.0299999999999998</v>
      </c>
      <c r="E1727" s="1600">
        <v>0</v>
      </c>
      <c r="F1727" s="1602">
        <v>5</v>
      </c>
      <c r="G1727" s="1602">
        <v>-2</v>
      </c>
    </row>
    <row r="1728" spans="2:7">
      <c r="C1728" s="502">
        <v>39836</v>
      </c>
      <c r="D1728" s="921">
        <v>1.96</v>
      </c>
      <c r="E1728" s="1600">
        <v>0</v>
      </c>
      <c r="F1728" s="1602">
        <v>5</v>
      </c>
      <c r="G1728" s="1602">
        <v>-2</v>
      </c>
    </row>
    <row r="1729" spans="3:7">
      <c r="C1729" s="502">
        <v>39843</v>
      </c>
      <c r="D1729" s="921">
        <v>1.91</v>
      </c>
      <c r="E1729" s="1600">
        <v>0</v>
      </c>
      <c r="F1729" s="1602">
        <v>5</v>
      </c>
      <c r="G1729" s="1602">
        <v>-2</v>
      </c>
    </row>
    <row r="1730" spans="3:7">
      <c r="C1730" s="502">
        <v>39850</v>
      </c>
      <c r="D1730" s="921">
        <v>1.89</v>
      </c>
      <c r="E1730" s="1600">
        <v>0</v>
      </c>
      <c r="F1730" s="1602">
        <v>5</v>
      </c>
      <c r="G1730" s="1602">
        <v>-2</v>
      </c>
    </row>
    <row r="1731" spans="3:7">
      <c r="C1731" s="502">
        <v>39857</v>
      </c>
      <c r="D1731" s="921">
        <v>1.88</v>
      </c>
      <c r="E1731" s="1600">
        <v>0</v>
      </c>
      <c r="F1731" s="1602">
        <v>5</v>
      </c>
      <c r="G1731" s="1602">
        <v>-2</v>
      </c>
    </row>
    <row r="1732" spans="3:7">
      <c r="C1732" s="502">
        <v>39864</v>
      </c>
      <c r="D1732" s="921">
        <v>1.89</v>
      </c>
      <c r="E1732" s="1600">
        <v>0</v>
      </c>
      <c r="F1732" s="1602">
        <v>5</v>
      </c>
      <c r="G1732" s="1602">
        <v>-2</v>
      </c>
    </row>
    <row r="1733" spans="3:7">
      <c r="C1733" s="502">
        <v>39871</v>
      </c>
      <c r="D1733" s="921">
        <v>1.9</v>
      </c>
      <c r="E1733" s="1600">
        <v>0</v>
      </c>
      <c r="F1733" s="1602">
        <v>5</v>
      </c>
      <c r="G1733" s="1602">
        <v>-2</v>
      </c>
    </row>
    <row r="1734" spans="3:7">
      <c r="C1734" s="502">
        <v>39878</v>
      </c>
      <c r="D1734" s="921">
        <v>1.91</v>
      </c>
      <c r="E1734" s="1600">
        <v>0</v>
      </c>
      <c r="F1734" s="1602">
        <v>5</v>
      </c>
      <c r="G1734" s="1602">
        <v>-2</v>
      </c>
    </row>
    <row r="1735" spans="3:7">
      <c r="C1735" s="502">
        <v>39885</v>
      </c>
      <c r="D1735" s="921">
        <v>1.9</v>
      </c>
      <c r="E1735" s="1600">
        <v>0</v>
      </c>
      <c r="F1735" s="1602">
        <v>5</v>
      </c>
      <c r="G1735" s="1602">
        <v>-2</v>
      </c>
    </row>
    <row r="1736" spans="3:7">
      <c r="C1736" s="502">
        <v>39892</v>
      </c>
      <c r="D1736" s="921">
        <v>1.86</v>
      </c>
      <c r="E1736" s="1600">
        <v>0</v>
      </c>
      <c r="F1736" s="1602">
        <v>5</v>
      </c>
      <c r="G1736" s="1602">
        <v>-2</v>
      </c>
    </row>
    <row r="1737" spans="3:7">
      <c r="C1737" s="502">
        <v>39899</v>
      </c>
      <c r="D1737" s="921">
        <v>1.81</v>
      </c>
      <c r="E1737" s="1600">
        <v>0</v>
      </c>
      <c r="F1737" s="1602">
        <v>5</v>
      </c>
      <c r="G1737" s="1602">
        <v>-2</v>
      </c>
    </row>
    <row r="1738" spans="3:7">
      <c r="C1738" s="502">
        <v>39906</v>
      </c>
      <c r="D1738" s="921">
        <v>1.74</v>
      </c>
      <c r="E1738" s="1600">
        <v>0</v>
      </c>
      <c r="F1738" s="1602">
        <v>5</v>
      </c>
      <c r="G1738" s="1602">
        <v>-2</v>
      </c>
    </row>
    <row r="1739" spans="3:7">
      <c r="C1739" s="502">
        <v>39913</v>
      </c>
      <c r="D1739" s="921">
        <v>1.65</v>
      </c>
      <c r="E1739" s="1600">
        <v>0</v>
      </c>
      <c r="F1739" s="1602">
        <v>5</v>
      </c>
      <c r="G1739" s="1602">
        <v>-2</v>
      </c>
    </row>
    <row r="1740" spans="3:7">
      <c r="C1740" s="502">
        <v>39920</v>
      </c>
      <c r="D1740" s="921">
        <v>1.56</v>
      </c>
      <c r="E1740" s="1600">
        <v>0</v>
      </c>
      <c r="F1740" s="1602">
        <v>5</v>
      </c>
      <c r="G1740" s="1602">
        <v>-2</v>
      </c>
    </row>
    <row r="1741" spans="3:7">
      <c r="C1741" s="502">
        <v>39927</v>
      </c>
      <c r="D1741" s="921">
        <v>1.46</v>
      </c>
      <c r="E1741" s="1600">
        <v>0</v>
      </c>
      <c r="F1741" s="1602">
        <v>5</v>
      </c>
      <c r="G1741" s="1602">
        <v>-2</v>
      </c>
    </row>
    <row r="1742" spans="3:7">
      <c r="C1742" s="502">
        <v>39934</v>
      </c>
      <c r="D1742" s="921">
        <v>1.37</v>
      </c>
      <c r="E1742" s="1600">
        <v>0</v>
      </c>
      <c r="F1742" s="1602">
        <v>5</v>
      </c>
      <c r="G1742" s="1602">
        <v>-2</v>
      </c>
    </row>
    <row r="1743" spans="3:7">
      <c r="C1743" s="502">
        <v>39941</v>
      </c>
      <c r="D1743" s="921">
        <v>1.28</v>
      </c>
      <c r="E1743" s="1600">
        <v>0</v>
      </c>
      <c r="F1743" s="1602">
        <v>5</v>
      </c>
      <c r="G1743" s="1602">
        <v>-2</v>
      </c>
    </row>
    <row r="1744" spans="3:7">
      <c r="C1744" s="502">
        <v>39948</v>
      </c>
      <c r="D1744" s="921">
        <v>1.2</v>
      </c>
      <c r="E1744" s="1600">
        <v>0</v>
      </c>
      <c r="F1744" s="1602">
        <v>5</v>
      </c>
      <c r="G1744" s="1602">
        <v>-2</v>
      </c>
    </row>
    <row r="1745" spans="3:7">
      <c r="C1745" s="502">
        <v>39955</v>
      </c>
      <c r="D1745" s="921">
        <v>1.1299999999999999</v>
      </c>
      <c r="E1745" s="1600">
        <v>0</v>
      </c>
      <c r="F1745" s="1602">
        <v>5</v>
      </c>
      <c r="G1745" s="1602">
        <v>-2</v>
      </c>
    </row>
    <row r="1746" spans="3:7">
      <c r="C1746" s="502">
        <v>39962</v>
      </c>
      <c r="D1746" s="921">
        <v>1.07</v>
      </c>
      <c r="E1746" s="1600">
        <v>0</v>
      </c>
      <c r="F1746" s="1602">
        <v>5</v>
      </c>
      <c r="G1746" s="1602">
        <v>-2</v>
      </c>
    </row>
    <row r="1747" spans="3:7">
      <c r="C1747" s="502">
        <v>39969</v>
      </c>
      <c r="D1747" s="921">
        <v>1.01</v>
      </c>
      <c r="E1747" s="1600">
        <v>0</v>
      </c>
      <c r="F1747" s="1602">
        <v>5</v>
      </c>
      <c r="G1747" s="1602">
        <v>-2</v>
      </c>
    </row>
    <row r="1748" spans="3:7">
      <c r="C1748" s="502">
        <v>39976</v>
      </c>
      <c r="D1748" s="921">
        <v>0.96</v>
      </c>
      <c r="E1748" s="1600">
        <v>0</v>
      </c>
      <c r="F1748" s="1602">
        <v>5</v>
      </c>
      <c r="G1748" s="1602">
        <v>-2</v>
      </c>
    </row>
    <row r="1749" spans="3:7">
      <c r="C1749" s="502">
        <v>39983</v>
      </c>
      <c r="D1749" s="921">
        <v>0.91</v>
      </c>
      <c r="E1749" s="1600">
        <v>0</v>
      </c>
      <c r="F1749" s="1602">
        <v>5</v>
      </c>
      <c r="G1749" s="1602">
        <v>-2</v>
      </c>
    </row>
    <row r="1750" spans="3:7">
      <c r="C1750" s="502">
        <v>39990</v>
      </c>
      <c r="D1750" s="921">
        <v>0.86</v>
      </c>
      <c r="E1750" s="1600">
        <v>0</v>
      </c>
      <c r="F1750" s="1602">
        <v>5</v>
      </c>
      <c r="G1750" s="1602">
        <v>-2</v>
      </c>
    </row>
    <row r="1751" spans="3:7">
      <c r="C1751" s="502">
        <v>39997</v>
      </c>
      <c r="D1751" s="921">
        <v>0.82</v>
      </c>
      <c r="E1751" s="1600">
        <v>0</v>
      </c>
    </row>
    <row r="1752" spans="3:7">
      <c r="C1752" s="502">
        <v>40004</v>
      </c>
      <c r="D1752" s="921">
        <v>0.77</v>
      </c>
      <c r="E1752" s="1600">
        <v>0</v>
      </c>
    </row>
    <row r="1753" spans="3:7">
      <c r="C1753" s="502">
        <v>40011</v>
      </c>
      <c r="D1753" s="921">
        <v>0.73</v>
      </c>
      <c r="E1753" s="1600">
        <v>0</v>
      </c>
    </row>
    <row r="1754" spans="3:7">
      <c r="C1754" s="502">
        <v>40018</v>
      </c>
      <c r="D1754" s="921">
        <v>0.68</v>
      </c>
      <c r="E1754" s="1600">
        <v>0</v>
      </c>
    </row>
    <row r="1755" spans="3:7">
      <c r="C1755" s="502">
        <v>40025</v>
      </c>
      <c r="D1755" s="921">
        <v>0.64</v>
      </c>
      <c r="E1755" s="1600">
        <v>0</v>
      </c>
    </row>
    <row r="1756" spans="3:7">
      <c r="C1756" s="502">
        <v>40032</v>
      </c>
      <c r="D1756" s="921">
        <v>0.6</v>
      </c>
      <c r="E1756" s="1600">
        <v>0</v>
      </c>
    </row>
    <row r="1757" spans="3:7">
      <c r="C1757" s="502">
        <v>40039</v>
      </c>
      <c r="D1757" s="921">
        <v>0.56999999999999995</v>
      </c>
      <c r="E1757" s="1600">
        <v>0</v>
      </c>
    </row>
    <row r="1758" spans="3:7">
      <c r="C1758" s="502">
        <v>40046</v>
      </c>
      <c r="D1758" s="921">
        <v>0.54</v>
      </c>
      <c r="E1758" s="1600">
        <v>0</v>
      </c>
    </row>
    <row r="1759" spans="3:7">
      <c r="C1759" s="502">
        <v>40053</v>
      </c>
      <c r="D1759" s="921">
        <v>0.52</v>
      </c>
      <c r="E1759" s="1600">
        <v>0</v>
      </c>
    </row>
    <row r="1760" spans="3:7">
      <c r="C1760" s="502">
        <v>40060</v>
      </c>
      <c r="D1760" s="921">
        <v>0.5</v>
      </c>
      <c r="E1760" s="1600">
        <v>0</v>
      </c>
    </row>
    <row r="1761" spans="3:5">
      <c r="C1761" s="502">
        <v>40067</v>
      </c>
      <c r="D1761" s="921">
        <v>0.48</v>
      </c>
      <c r="E1761" s="1600">
        <v>0</v>
      </c>
    </row>
    <row r="1762" spans="3:5">
      <c r="C1762" s="502">
        <v>40074</v>
      </c>
      <c r="D1762" s="921">
        <v>0.46</v>
      </c>
      <c r="E1762" s="1600">
        <v>0</v>
      </c>
    </row>
    <row r="1763" spans="3:5">
      <c r="C1763" s="502">
        <v>40081</v>
      </c>
      <c r="D1763" s="921">
        <v>0.44</v>
      </c>
      <c r="E1763" s="1600">
        <v>0</v>
      </c>
    </row>
    <row r="1764" spans="3:5">
      <c r="C1764" s="502">
        <v>40088</v>
      </c>
      <c r="D1764" s="921">
        <v>0.43</v>
      </c>
      <c r="E1764" s="1600">
        <v>0</v>
      </c>
    </row>
    <row r="1765" spans="3:5">
      <c r="C1765" s="502">
        <v>40095</v>
      </c>
      <c r="D1765" s="921">
        <v>0.41</v>
      </c>
      <c r="E1765" s="1600">
        <v>0</v>
      </c>
    </row>
    <row r="1766" spans="3:5">
      <c r="C1766" s="502">
        <v>40102</v>
      </c>
      <c r="D1766" s="921">
        <v>0.4</v>
      </c>
      <c r="E1766" s="1600">
        <v>0</v>
      </c>
    </row>
    <row r="1767" spans="3:5">
      <c r="C1767" s="502">
        <v>40109</v>
      </c>
      <c r="D1767" s="921">
        <v>0.39</v>
      </c>
      <c r="E1767" s="1600">
        <v>0</v>
      </c>
    </row>
    <row r="1768" spans="3:5">
      <c r="C1768" s="502">
        <v>40116</v>
      </c>
      <c r="D1768" s="921">
        <v>0.37</v>
      </c>
      <c r="E1768" s="1600">
        <v>0</v>
      </c>
    </row>
    <row r="1769" spans="3:5">
      <c r="C1769" s="502">
        <v>40123</v>
      </c>
      <c r="D1769" s="921">
        <v>0.36</v>
      </c>
      <c r="E1769" s="1600">
        <v>0</v>
      </c>
    </row>
    <row r="1770" spans="3:5">
      <c r="C1770" s="502">
        <v>40130</v>
      </c>
      <c r="D1770" s="921">
        <v>0.34</v>
      </c>
      <c r="E1770" s="1600">
        <v>0</v>
      </c>
    </row>
    <row r="1771" spans="3:5">
      <c r="C1771" s="502">
        <v>40137</v>
      </c>
      <c r="D1771" s="921">
        <v>0.32</v>
      </c>
      <c r="E1771" s="1600">
        <v>0</v>
      </c>
    </row>
    <row r="1772" spans="3:5">
      <c r="C1772" s="502">
        <v>40144</v>
      </c>
      <c r="D1772" s="921">
        <v>0.28999999999999998</v>
      </c>
      <c r="E1772" s="1600">
        <v>0</v>
      </c>
    </row>
    <row r="1773" spans="3:5">
      <c r="C1773" s="502">
        <v>40151</v>
      </c>
      <c r="D1773" s="921">
        <v>0.26</v>
      </c>
      <c r="E1773" s="1600">
        <v>0</v>
      </c>
    </row>
    <row r="1774" spans="3:5">
      <c r="C1774" s="502">
        <v>40158</v>
      </c>
      <c r="D1774" s="921">
        <v>0.22</v>
      </c>
      <c r="E1774" s="1600">
        <v>0</v>
      </c>
    </row>
    <row r="1775" spans="3:5">
      <c r="C1775" s="502">
        <v>40165</v>
      </c>
      <c r="D1775" s="921">
        <v>0.18</v>
      </c>
      <c r="E1775" s="1600">
        <v>0</v>
      </c>
    </row>
    <row r="1776" spans="3:5">
      <c r="C1776" s="502">
        <v>40172</v>
      </c>
      <c r="D1776" s="921">
        <v>0.15</v>
      </c>
      <c r="E1776" s="1600">
        <v>0</v>
      </c>
    </row>
    <row r="1777" spans="2:5">
      <c r="B1777" s="651">
        <v>2010</v>
      </c>
      <c r="C1777" s="502">
        <v>40179</v>
      </c>
      <c r="D1777" s="921">
        <v>0.12</v>
      </c>
      <c r="E1777" s="1600">
        <v>0</v>
      </c>
    </row>
    <row r="1778" spans="2:5">
      <c r="C1778" s="502">
        <v>40186</v>
      </c>
      <c r="D1778" s="921">
        <v>0.09</v>
      </c>
      <c r="E1778" s="1600">
        <v>0</v>
      </c>
    </row>
    <row r="1779" spans="2:5">
      <c r="C1779" s="502">
        <v>40193</v>
      </c>
      <c r="D1779" s="921">
        <v>0.08</v>
      </c>
      <c r="E1779" s="1600">
        <v>0</v>
      </c>
    </row>
    <row r="1780" spans="2:5">
      <c r="C1780" s="502">
        <v>40200</v>
      </c>
      <c r="D1780" s="921">
        <v>0.08</v>
      </c>
      <c r="E1780" s="1600">
        <v>0</v>
      </c>
    </row>
    <row r="1781" spans="2:5">
      <c r="C1781" s="502">
        <v>40207</v>
      </c>
      <c r="D1781" s="921">
        <v>0.09</v>
      </c>
      <c r="E1781" s="1600">
        <v>0</v>
      </c>
    </row>
    <row r="1782" spans="2:5">
      <c r="C1782" s="502">
        <v>40214</v>
      </c>
      <c r="D1782" s="921">
        <v>0.1</v>
      </c>
      <c r="E1782" s="1600">
        <v>0</v>
      </c>
    </row>
    <row r="1783" spans="2:5">
      <c r="C1783" s="502">
        <v>40221</v>
      </c>
      <c r="D1783" s="921">
        <v>0.1</v>
      </c>
      <c r="E1783" s="1600">
        <v>0</v>
      </c>
    </row>
    <row r="1784" spans="2:5">
      <c r="C1784" s="502">
        <v>40228</v>
      </c>
      <c r="D1784" s="921">
        <v>0.11</v>
      </c>
      <c r="E1784" s="1600">
        <v>0</v>
      </c>
    </row>
    <row r="1785" spans="2:5">
      <c r="C1785" s="502">
        <v>40235</v>
      </c>
      <c r="D1785" s="921">
        <v>0.1</v>
      </c>
      <c r="E1785" s="1600">
        <v>0</v>
      </c>
    </row>
    <row r="1786" spans="2:5">
      <c r="C1786" s="502">
        <v>40242</v>
      </c>
      <c r="D1786" s="921">
        <v>0.08</v>
      </c>
      <c r="E1786" s="1600">
        <v>0</v>
      </c>
    </row>
    <row r="1787" spans="2:5">
      <c r="C1787" s="502">
        <v>40249</v>
      </c>
      <c r="D1787" s="921">
        <v>0.05</v>
      </c>
      <c r="E1787" s="1600">
        <v>0</v>
      </c>
    </row>
    <row r="1788" spans="2:5">
      <c r="C1788" s="502">
        <v>40256</v>
      </c>
      <c r="D1788" s="921">
        <v>0.01</v>
      </c>
      <c r="E1788" s="1600">
        <v>0</v>
      </c>
    </row>
    <row r="1789" spans="2:5">
      <c r="C1789" s="502">
        <v>40263</v>
      </c>
      <c r="D1789" s="921">
        <v>-0.02</v>
      </c>
      <c r="E1789" s="1600">
        <v>0</v>
      </c>
    </row>
    <row r="1790" spans="2:5">
      <c r="C1790" s="502">
        <v>40270</v>
      </c>
      <c r="D1790" s="921">
        <v>-0.05</v>
      </c>
      <c r="E1790" s="1600">
        <v>0</v>
      </c>
    </row>
    <row r="1791" spans="2:5">
      <c r="C1791" s="502">
        <v>40277</v>
      </c>
      <c r="D1791" s="921">
        <v>-0.06</v>
      </c>
      <c r="E1791" s="1600">
        <v>0</v>
      </c>
    </row>
    <row r="1792" spans="2:5">
      <c r="C1792" s="502">
        <v>40284</v>
      </c>
      <c r="D1792" s="921">
        <v>-7.0000000000000007E-2</v>
      </c>
      <c r="E1792" s="1600">
        <v>0</v>
      </c>
    </row>
    <row r="1793" spans="3:5">
      <c r="C1793" s="502">
        <v>40291</v>
      </c>
      <c r="D1793" s="921">
        <v>-0.04</v>
      </c>
      <c r="E1793" s="1600">
        <v>0</v>
      </c>
    </row>
    <row r="1794" spans="3:5">
      <c r="C1794" s="502">
        <v>40298</v>
      </c>
      <c r="D1794" s="921">
        <v>-0.01</v>
      </c>
      <c r="E1794" s="1600">
        <v>0</v>
      </c>
    </row>
    <row r="1795" spans="3:5">
      <c r="C1795" s="502">
        <v>40305</v>
      </c>
      <c r="D1795" s="921">
        <v>0.04</v>
      </c>
      <c r="E1795" s="1600">
        <v>0</v>
      </c>
    </row>
    <row r="1796" spans="3:5">
      <c r="C1796" s="502">
        <v>40312</v>
      </c>
      <c r="D1796" s="921">
        <v>0.09</v>
      </c>
      <c r="E1796" s="1600">
        <v>0</v>
      </c>
    </row>
    <row r="1797" spans="3:5">
      <c r="C1797" s="502">
        <v>40319</v>
      </c>
      <c r="D1797" s="921">
        <v>0.15</v>
      </c>
      <c r="E1797" s="1600">
        <v>0</v>
      </c>
    </row>
    <row r="1798" spans="3:5">
      <c r="C1798" s="502">
        <v>40326</v>
      </c>
      <c r="D1798" s="921">
        <v>0.19</v>
      </c>
      <c r="E1798" s="1600">
        <v>0</v>
      </c>
    </row>
    <row r="1799" spans="3:5">
      <c r="C1799" s="502">
        <v>40333</v>
      </c>
      <c r="D1799" s="921">
        <v>0.22</v>
      </c>
      <c r="E1799" s="1600">
        <v>0</v>
      </c>
    </row>
    <row r="1800" spans="3:5">
      <c r="C1800" s="502">
        <v>40340</v>
      </c>
      <c r="D1800" s="921">
        <v>0.23</v>
      </c>
      <c r="E1800" s="1600">
        <v>0</v>
      </c>
    </row>
    <row r="1801" spans="3:5">
      <c r="C1801" s="502">
        <v>40347</v>
      </c>
      <c r="D1801" s="921">
        <v>0.23</v>
      </c>
      <c r="E1801" s="1600">
        <v>0</v>
      </c>
    </row>
    <row r="1802" spans="3:5">
      <c r="C1802" s="502">
        <v>40354</v>
      </c>
      <c r="D1802" s="921">
        <v>0.21</v>
      </c>
      <c r="E1802" s="1600">
        <v>0</v>
      </c>
    </row>
    <row r="1803" spans="3:5">
      <c r="C1803" s="502">
        <v>40361</v>
      </c>
      <c r="D1803" s="921">
        <v>0.19</v>
      </c>
      <c r="E1803" s="1600">
        <v>0</v>
      </c>
    </row>
    <row r="1804" spans="3:5">
      <c r="C1804" s="502">
        <v>40368</v>
      </c>
      <c r="D1804" s="921">
        <v>0.18</v>
      </c>
      <c r="E1804" s="1600">
        <v>0</v>
      </c>
    </row>
    <row r="1805" spans="3:5">
      <c r="C1805" s="502">
        <v>40375</v>
      </c>
      <c r="D1805" s="921">
        <v>0.15</v>
      </c>
      <c r="E1805" s="1600">
        <v>0</v>
      </c>
    </row>
    <row r="1806" spans="3:5">
      <c r="C1806" s="502">
        <v>40382</v>
      </c>
      <c r="D1806" s="921">
        <v>0.16</v>
      </c>
      <c r="E1806" s="1600">
        <v>0</v>
      </c>
    </row>
    <row r="1807" spans="3:5">
      <c r="C1807" s="502">
        <v>40389</v>
      </c>
      <c r="D1807" s="921">
        <v>0.16</v>
      </c>
      <c r="E1807" s="1600">
        <v>0</v>
      </c>
    </row>
    <row r="1808" spans="3:5">
      <c r="C1808" s="502">
        <v>40396</v>
      </c>
      <c r="D1808" s="921">
        <v>0.18</v>
      </c>
      <c r="E1808" s="1600">
        <v>0</v>
      </c>
    </row>
    <row r="1809" spans="3:5">
      <c r="C1809" s="502">
        <v>40403</v>
      </c>
      <c r="D1809" s="921">
        <v>0.2</v>
      </c>
      <c r="E1809" s="1600">
        <v>0</v>
      </c>
    </row>
    <row r="1810" spans="3:5">
      <c r="C1810" s="502">
        <v>40410</v>
      </c>
      <c r="D1810" s="921">
        <v>0.22</v>
      </c>
      <c r="E1810" s="1600">
        <v>0</v>
      </c>
    </row>
    <row r="1811" spans="3:5">
      <c r="C1811" s="502">
        <v>40417</v>
      </c>
      <c r="D1811" s="921">
        <v>0.24</v>
      </c>
      <c r="E1811" s="1600">
        <v>0</v>
      </c>
    </row>
    <row r="1812" spans="3:5">
      <c r="C1812" s="502">
        <v>40424</v>
      </c>
      <c r="D1812" s="921">
        <v>0.24</v>
      </c>
      <c r="E1812" s="1600">
        <v>0</v>
      </c>
    </row>
    <row r="1813" spans="3:5">
      <c r="C1813" s="502">
        <v>40431</v>
      </c>
      <c r="D1813" s="921">
        <v>0.23</v>
      </c>
      <c r="E1813" s="1600">
        <v>0</v>
      </c>
    </row>
    <row r="1814" spans="3:5">
      <c r="C1814" s="502">
        <v>40438</v>
      </c>
      <c r="D1814" s="921">
        <v>0.21</v>
      </c>
      <c r="E1814" s="1600">
        <v>0</v>
      </c>
    </row>
    <row r="1815" spans="3:5">
      <c r="C1815" s="502">
        <v>40445</v>
      </c>
      <c r="D1815" s="921">
        <v>0.18</v>
      </c>
      <c r="E1815" s="1600">
        <v>0</v>
      </c>
    </row>
    <row r="1816" spans="3:5">
      <c r="C1816" s="502">
        <v>40452</v>
      </c>
      <c r="D1816" s="921">
        <v>0.14000000000000001</v>
      </c>
      <c r="E1816" s="1600">
        <v>0</v>
      </c>
    </row>
    <row r="1817" spans="3:5">
      <c r="C1817" s="502">
        <v>40459</v>
      </c>
      <c r="D1817" s="921">
        <v>0.1</v>
      </c>
      <c r="E1817" s="1600">
        <v>0</v>
      </c>
    </row>
    <row r="1818" spans="3:5">
      <c r="C1818" s="502">
        <v>40466</v>
      </c>
      <c r="D1818" s="921">
        <v>0.06</v>
      </c>
      <c r="E1818" s="1600">
        <v>0</v>
      </c>
    </row>
    <row r="1819" spans="3:5">
      <c r="C1819" s="502">
        <v>40473</v>
      </c>
      <c r="D1819" s="921">
        <v>0.04</v>
      </c>
      <c r="E1819" s="1600">
        <v>0</v>
      </c>
    </row>
    <row r="1820" spans="3:5">
      <c r="C1820" s="502">
        <v>40480</v>
      </c>
      <c r="D1820" s="921">
        <v>0.01</v>
      </c>
      <c r="E1820" s="1600">
        <v>0</v>
      </c>
    </row>
    <row r="1821" spans="3:5">
      <c r="C1821" s="502">
        <v>40487</v>
      </c>
      <c r="D1821" s="921">
        <v>-0.01</v>
      </c>
      <c r="E1821" s="1600">
        <v>0</v>
      </c>
    </row>
    <row r="1822" spans="3:5">
      <c r="C1822" s="502">
        <v>40494</v>
      </c>
      <c r="D1822" s="921">
        <v>-0.02</v>
      </c>
      <c r="E1822" s="1600">
        <v>0</v>
      </c>
    </row>
    <row r="1823" spans="3:5">
      <c r="C1823" s="502">
        <v>40501</v>
      </c>
      <c r="D1823" s="921">
        <v>-0.03</v>
      </c>
      <c r="E1823" s="1600">
        <v>0</v>
      </c>
    </row>
    <row r="1824" spans="3:5">
      <c r="C1824" s="502">
        <v>40508</v>
      </c>
      <c r="D1824" s="921">
        <v>-0.05</v>
      </c>
      <c r="E1824" s="1600">
        <v>0</v>
      </c>
    </row>
    <row r="1825" spans="2:5">
      <c r="C1825" s="502">
        <v>40515</v>
      </c>
      <c r="D1825" s="921">
        <v>-7.0000000000000007E-2</v>
      </c>
      <c r="E1825" s="1600">
        <v>0</v>
      </c>
    </row>
    <row r="1826" spans="2:5">
      <c r="C1826" s="502">
        <v>40522</v>
      </c>
      <c r="D1826" s="921">
        <v>-0.09</v>
      </c>
      <c r="E1826" s="1600">
        <v>0</v>
      </c>
    </row>
    <row r="1827" spans="2:5">
      <c r="C1827" s="502">
        <v>40529</v>
      </c>
      <c r="D1827" s="921">
        <v>-0.12</v>
      </c>
      <c r="E1827" s="1600">
        <v>0</v>
      </c>
    </row>
    <row r="1828" spans="2:5">
      <c r="C1828" s="502">
        <v>40536</v>
      </c>
      <c r="D1828" s="921">
        <v>-0.14000000000000001</v>
      </c>
      <c r="E1828" s="1600">
        <v>0</v>
      </c>
    </row>
    <row r="1829" spans="2:5">
      <c r="C1829" s="502">
        <v>40543</v>
      </c>
      <c r="D1829" s="921">
        <v>-0.17</v>
      </c>
      <c r="E1829" s="1600">
        <v>0</v>
      </c>
    </row>
    <row r="1830" spans="2:5">
      <c r="B1830" s="651">
        <v>2011</v>
      </c>
      <c r="C1830" s="502">
        <v>40550</v>
      </c>
      <c r="D1830" s="921">
        <v>-0.19</v>
      </c>
      <c r="E1830" s="1600">
        <v>0</v>
      </c>
    </row>
    <row r="1831" spans="2:5">
      <c r="C1831" s="502">
        <v>40557</v>
      </c>
      <c r="D1831" s="921">
        <v>-0.21</v>
      </c>
      <c r="E1831" s="1600">
        <v>0</v>
      </c>
    </row>
    <row r="1832" spans="2:5">
      <c r="C1832" s="502">
        <v>40564</v>
      </c>
      <c r="D1832" s="921">
        <v>-0.21</v>
      </c>
      <c r="E1832" s="1600">
        <v>0</v>
      </c>
    </row>
    <row r="1833" spans="2:5">
      <c r="C1833" s="502">
        <v>40571</v>
      </c>
      <c r="D1833" s="921">
        <v>-0.22</v>
      </c>
      <c r="E1833" s="1600">
        <v>0</v>
      </c>
    </row>
    <row r="1834" spans="2:5">
      <c r="C1834" s="502">
        <v>40578</v>
      </c>
      <c r="D1834" s="921">
        <v>-0.21</v>
      </c>
      <c r="E1834" s="1600">
        <v>0</v>
      </c>
    </row>
    <row r="1835" spans="2:5">
      <c r="C1835" s="502">
        <v>40585</v>
      </c>
      <c r="D1835" s="921">
        <v>-0.21</v>
      </c>
      <c r="E1835" s="1600">
        <v>0</v>
      </c>
    </row>
    <row r="1836" spans="2:5">
      <c r="C1836" s="502">
        <v>40592</v>
      </c>
      <c r="D1836" s="921">
        <v>-0.2</v>
      </c>
      <c r="E1836" s="1600">
        <v>0</v>
      </c>
    </row>
    <row r="1837" spans="2:5">
      <c r="C1837" s="502">
        <v>40599</v>
      </c>
      <c r="D1837" s="921">
        <v>-0.19</v>
      </c>
      <c r="E1837" s="1600">
        <v>0</v>
      </c>
    </row>
    <row r="1838" spans="2:5">
      <c r="C1838" s="502">
        <v>40606</v>
      </c>
      <c r="D1838" s="921">
        <v>-0.19</v>
      </c>
      <c r="E1838" s="1600">
        <v>0</v>
      </c>
    </row>
    <row r="1839" spans="2:5">
      <c r="C1839" s="502">
        <v>40613</v>
      </c>
      <c r="D1839" s="921">
        <v>-0.19</v>
      </c>
      <c r="E1839" s="1600">
        <v>0</v>
      </c>
    </row>
    <row r="1840" spans="2:5">
      <c r="C1840" s="502">
        <v>40620</v>
      </c>
      <c r="D1840" s="921">
        <v>-0.2</v>
      </c>
      <c r="E1840" s="1600">
        <v>0</v>
      </c>
    </row>
    <row r="1841" spans="3:5">
      <c r="C1841" s="502">
        <v>40627</v>
      </c>
      <c r="D1841" s="921">
        <v>-0.21</v>
      </c>
      <c r="E1841" s="1600">
        <v>0</v>
      </c>
    </row>
    <row r="1842" spans="3:5">
      <c r="C1842" s="502">
        <v>40634</v>
      </c>
      <c r="D1842" s="921">
        <v>-0.23</v>
      </c>
      <c r="E1842" s="1600">
        <v>0</v>
      </c>
    </row>
    <row r="1843" spans="3:5">
      <c r="C1843" s="502">
        <v>40641</v>
      </c>
      <c r="D1843" s="921">
        <v>-0.23</v>
      </c>
      <c r="E1843" s="1600">
        <v>0</v>
      </c>
    </row>
    <row r="1844" spans="3:5">
      <c r="C1844" s="502">
        <v>40648</v>
      </c>
      <c r="D1844" s="921">
        <v>-0.25</v>
      </c>
      <c r="E1844" s="1600">
        <v>0</v>
      </c>
    </row>
    <row r="1845" spans="3:5">
      <c r="C1845" s="502">
        <v>40655</v>
      </c>
      <c r="D1845" s="921">
        <v>-0.24</v>
      </c>
      <c r="E1845" s="1600">
        <v>0</v>
      </c>
    </row>
    <row r="1846" spans="3:5">
      <c r="C1846" s="502">
        <v>40662</v>
      </c>
      <c r="D1846" s="921">
        <v>-0.23</v>
      </c>
      <c r="E1846" s="1600">
        <v>0</v>
      </c>
    </row>
    <row r="1847" spans="3:5">
      <c r="C1847" s="502">
        <v>40669</v>
      </c>
      <c r="D1847" s="921">
        <v>-0.21</v>
      </c>
      <c r="E1847" s="1600">
        <v>0</v>
      </c>
    </row>
    <row r="1848" spans="3:5">
      <c r="C1848" s="502">
        <v>40676</v>
      </c>
      <c r="D1848" s="921">
        <v>-0.19</v>
      </c>
      <c r="E1848" s="1600">
        <v>0</v>
      </c>
    </row>
    <row r="1849" spans="3:5">
      <c r="C1849" s="502">
        <v>40683</v>
      </c>
      <c r="D1849" s="921">
        <v>-0.17</v>
      </c>
      <c r="E1849" s="1600">
        <v>0</v>
      </c>
    </row>
    <row r="1850" spans="3:5">
      <c r="C1850" s="502">
        <v>40690</v>
      </c>
      <c r="D1850" s="921">
        <v>-0.16</v>
      </c>
      <c r="E1850" s="1600">
        <v>0</v>
      </c>
    </row>
    <row r="1851" spans="3:5">
      <c r="C1851" s="502">
        <v>40697</v>
      </c>
      <c r="D1851" s="921">
        <v>-0.16</v>
      </c>
      <c r="E1851" s="1600">
        <v>0</v>
      </c>
    </row>
    <row r="1852" spans="3:5">
      <c r="C1852" s="502">
        <v>40704</v>
      </c>
      <c r="D1852" s="921">
        <v>-0.16</v>
      </c>
      <c r="E1852" s="1600">
        <v>0</v>
      </c>
    </row>
    <row r="1853" spans="3:5">
      <c r="C1853" s="502">
        <v>40711</v>
      </c>
      <c r="D1853" s="921">
        <v>-0.17</v>
      </c>
      <c r="E1853" s="1600">
        <v>0</v>
      </c>
    </row>
    <row r="1854" spans="3:5">
      <c r="C1854" s="502">
        <v>40718</v>
      </c>
      <c r="D1854" s="921">
        <v>-0.18</v>
      </c>
      <c r="E1854" s="1600">
        <v>0</v>
      </c>
    </row>
    <row r="1855" spans="3:5">
      <c r="C1855" s="502">
        <v>40725</v>
      </c>
      <c r="D1855" s="921">
        <v>-0.19</v>
      </c>
      <c r="E1855" s="1600">
        <v>0</v>
      </c>
    </row>
    <row r="1856" spans="3:5">
      <c r="C1856" s="502">
        <v>40732</v>
      </c>
      <c r="D1856" s="921">
        <v>-0.18</v>
      </c>
      <c r="E1856" s="1600">
        <v>0</v>
      </c>
    </row>
    <row r="1857" spans="3:5">
      <c r="C1857" s="502">
        <v>40739</v>
      </c>
      <c r="D1857" s="921">
        <v>-0.17</v>
      </c>
      <c r="E1857" s="1600">
        <v>0</v>
      </c>
    </row>
    <row r="1858" spans="3:5">
      <c r="C1858" s="502">
        <v>40746</v>
      </c>
      <c r="D1858" s="921">
        <v>-0.13</v>
      </c>
      <c r="E1858" s="1600">
        <v>0</v>
      </c>
    </row>
    <row r="1859" spans="3:5">
      <c r="C1859" s="502">
        <v>40753</v>
      </c>
      <c r="D1859" s="921">
        <v>-0.09</v>
      </c>
      <c r="E1859" s="1600">
        <v>0</v>
      </c>
    </row>
    <row r="1860" spans="3:5">
      <c r="C1860" s="502">
        <v>40760</v>
      </c>
      <c r="D1860" s="921">
        <v>-0.02</v>
      </c>
      <c r="E1860" s="1600">
        <v>0</v>
      </c>
    </row>
    <row r="1861" spans="3:5">
      <c r="C1861" s="502">
        <v>40767</v>
      </c>
      <c r="D1861" s="921">
        <v>0.04</v>
      </c>
      <c r="E1861" s="1600">
        <v>0</v>
      </c>
    </row>
    <row r="1862" spans="3:5">
      <c r="C1862" s="502">
        <v>40774</v>
      </c>
      <c r="D1862" s="921">
        <v>0.1</v>
      </c>
      <c r="E1862" s="1600">
        <v>0</v>
      </c>
    </row>
    <row r="1863" spans="3:5">
      <c r="C1863" s="502">
        <v>40781</v>
      </c>
      <c r="D1863" s="921">
        <v>0.15</v>
      </c>
      <c r="E1863" s="1600">
        <v>0</v>
      </c>
    </row>
    <row r="1864" spans="3:5">
      <c r="C1864" s="502">
        <v>40788</v>
      </c>
      <c r="D1864" s="921">
        <v>0.19</v>
      </c>
      <c r="E1864" s="1600">
        <v>0</v>
      </c>
    </row>
    <row r="1865" spans="3:5">
      <c r="C1865" s="502">
        <v>40795</v>
      </c>
      <c r="D1865" s="921">
        <v>0.21</v>
      </c>
      <c r="E1865" s="1600">
        <v>0</v>
      </c>
    </row>
    <row r="1866" spans="3:5">
      <c r="C1866" s="502">
        <v>40802</v>
      </c>
      <c r="D1866" s="921">
        <v>0.21</v>
      </c>
      <c r="E1866" s="1600">
        <v>0</v>
      </c>
    </row>
    <row r="1867" spans="3:5">
      <c r="C1867" s="502">
        <v>40809</v>
      </c>
      <c r="D1867" s="921">
        <v>0.2</v>
      </c>
      <c r="E1867" s="1600">
        <v>0</v>
      </c>
    </row>
    <row r="1868" spans="3:5">
      <c r="C1868" s="502">
        <v>40816</v>
      </c>
      <c r="D1868" s="921">
        <v>0.18</v>
      </c>
      <c r="E1868" s="1600">
        <v>0</v>
      </c>
    </row>
    <row r="1869" spans="3:5">
      <c r="C1869" s="502">
        <v>40823</v>
      </c>
      <c r="D1869" s="921">
        <v>0.16</v>
      </c>
      <c r="E1869" s="1600">
        <v>0</v>
      </c>
    </row>
    <row r="1870" spans="3:5">
      <c r="C1870" s="502">
        <v>40830</v>
      </c>
      <c r="D1870" s="921">
        <v>0.14000000000000001</v>
      </c>
      <c r="E1870" s="1600">
        <v>0</v>
      </c>
    </row>
    <row r="1871" spans="3:5">
      <c r="C1871" s="502">
        <v>40837</v>
      </c>
      <c r="D1871" s="921">
        <v>0.14000000000000001</v>
      </c>
      <c r="E1871" s="1600">
        <v>0</v>
      </c>
    </row>
    <row r="1872" spans="3:5">
      <c r="C1872" s="502">
        <v>40844</v>
      </c>
      <c r="D1872" s="921">
        <v>0.14000000000000001</v>
      </c>
      <c r="E1872" s="1600">
        <v>0</v>
      </c>
    </row>
    <row r="1873" spans="2:5">
      <c r="C1873" s="502">
        <v>40851</v>
      </c>
      <c r="D1873" s="921">
        <v>0.16</v>
      </c>
      <c r="E1873" s="1600">
        <v>0</v>
      </c>
    </row>
    <row r="1874" spans="2:5">
      <c r="C1874" s="502">
        <v>40858</v>
      </c>
      <c r="D1874" s="921">
        <v>0.18</v>
      </c>
      <c r="E1874" s="1600">
        <v>0</v>
      </c>
    </row>
    <row r="1875" spans="2:5">
      <c r="C1875" s="502">
        <v>40865</v>
      </c>
      <c r="D1875" s="921">
        <v>0.2</v>
      </c>
      <c r="E1875" s="1600">
        <v>0</v>
      </c>
    </row>
    <row r="1876" spans="2:5">
      <c r="C1876" s="502">
        <v>40872</v>
      </c>
      <c r="D1876" s="921">
        <v>0.22</v>
      </c>
      <c r="E1876" s="1600">
        <v>0</v>
      </c>
    </row>
    <row r="1877" spans="2:5">
      <c r="C1877" s="502">
        <v>40879</v>
      </c>
      <c r="D1877" s="921">
        <v>0.22</v>
      </c>
      <c r="E1877" s="1600">
        <v>0</v>
      </c>
    </row>
    <row r="1878" spans="2:5">
      <c r="C1878" s="502">
        <v>40886</v>
      </c>
      <c r="D1878" s="921">
        <v>0.21</v>
      </c>
      <c r="E1878" s="1600">
        <v>0</v>
      </c>
    </row>
    <row r="1879" spans="2:5">
      <c r="C1879" s="502">
        <v>40893</v>
      </c>
      <c r="D1879" s="921">
        <v>0.18</v>
      </c>
      <c r="E1879" s="1600">
        <v>0</v>
      </c>
    </row>
    <row r="1880" spans="2:5">
      <c r="C1880" s="502">
        <v>40900</v>
      </c>
      <c r="D1880" s="921">
        <v>0.15</v>
      </c>
      <c r="E1880" s="1600">
        <v>0</v>
      </c>
    </row>
    <row r="1881" spans="2:5">
      <c r="C1881" s="502">
        <v>40907</v>
      </c>
      <c r="D1881" s="921">
        <v>0.11</v>
      </c>
      <c r="E1881" s="1600">
        <v>0</v>
      </c>
    </row>
    <row r="1882" spans="2:5">
      <c r="B1882" s="651">
        <v>2012</v>
      </c>
      <c r="C1882" s="502">
        <v>40914</v>
      </c>
      <c r="D1882" s="921">
        <v>7.0000000000000007E-2</v>
      </c>
      <c r="E1882" s="1600">
        <v>0</v>
      </c>
    </row>
    <row r="1883" spans="2:5">
      <c r="C1883" s="502">
        <v>40921</v>
      </c>
      <c r="D1883" s="921">
        <v>0.03</v>
      </c>
      <c r="E1883" s="1600">
        <v>0</v>
      </c>
    </row>
    <row r="1884" spans="2:5">
      <c r="C1884" s="502">
        <v>40928</v>
      </c>
      <c r="D1884" s="921">
        <v>0.02</v>
      </c>
      <c r="E1884" s="1600">
        <v>0</v>
      </c>
    </row>
    <row r="1885" spans="2:5">
      <c r="C1885" s="502">
        <v>40935</v>
      </c>
      <c r="D1885" s="921">
        <v>0</v>
      </c>
      <c r="E1885" s="1600">
        <v>0</v>
      </c>
    </row>
    <row r="1886" spans="2:5">
      <c r="C1886" s="502">
        <v>40942</v>
      </c>
      <c r="D1886" s="921">
        <v>-0.01</v>
      </c>
      <c r="E1886" s="1600">
        <v>0</v>
      </c>
    </row>
    <row r="1887" spans="2:5">
      <c r="C1887" s="502">
        <v>40949</v>
      </c>
      <c r="D1887" s="921">
        <v>-0.01</v>
      </c>
      <c r="E1887" s="1600">
        <v>0</v>
      </c>
    </row>
    <row r="1888" spans="2:5">
      <c r="C1888" s="502">
        <v>40956</v>
      </c>
      <c r="D1888" s="921">
        <v>-0.01</v>
      </c>
      <c r="E1888" s="1600">
        <v>0</v>
      </c>
    </row>
    <row r="1889" spans="3:5">
      <c r="C1889" s="502">
        <v>40963</v>
      </c>
      <c r="D1889" s="921">
        <v>-0.02</v>
      </c>
      <c r="E1889" s="1600">
        <v>0</v>
      </c>
    </row>
    <row r="1890" spans="3:5">
      <c r="C1890" s="502">
        <v>40970</v>
      </c>
      <c r="D1890" s="921">
        <v>-0.03</v>
      </c>
      <c r="E1890" s="1600">
        <v>0</v>
      </c>
    </row>
    <row r="1891" spans="3:5">
      <c r="C1891" s="502">
        <v>40977</v>
      </c>
      <c r="D1891" s="921">
        <v>-0.05</v>
      </c>
      <c r="E1891" s="1600">
        <v>0</v>
      </c>
    </row>
    <row r="1892" spans="3:5">
      <c r="C1892" s="502">
        <v>40984</v>
      </c>
      <c r="D1892" s="921">
        <v>-0.08</v>
      </c>
      <c r="E1892" s="1600">
        <v>0</v>
      </c>
    </row>
    <row r="1893" spans="3:5">
      <c r="C1893" s="502">
        <v>40991</v>
      </c>
      <c r="D1893" s="921">
        <v>-0.11</v>
      </c>
      <c r="E1893" s="1600">
        <v>0</v>
      </c>
    </row>
    <row r="1894" spans="3:5">
      <c r="C1894" s="502">
        <v>40998</v>
      </c>
      <c r="D1894" s="921">
        <v>-0.13</v>
      </c>
      <c r="E1894" s="1600">
        <v>0</v>
      </c>
    </row>
    <row r="1895" spans="3:5">
      <c r="C1895" s="502">
        <v>41005</v>
      </c>
      <c r="D1895" s="921">
        <v>-0.14000000000000001</v>
      </c>
      <c r="E1895" s="1600">
        <v>0</v>
      </c>
    </row>
    <row r="1896" spans="3:5">
      <c r="C1896" s="502">
        <v>41012</v>
      </c>
      <c r="D1896" s="921">
        <v>-0.15</v>
      </c>
      <c r="E1896" s="1600">
        <v>0</v>
      </c>
    </row>
    <row r="1897" spans="3:5">
      <c r="C1897" s="502">
        <v>41019</v>
      </c>
      <c r="D1897" s="921">
        <v>-0.13</v>
      </c>
      <c r="E1897" s="1600">
        <v>0</v>
      </c>
    </row>
    <row r="1898" spans="3:5">
      <c r="C1898" s="502">
        <v>41026</v>
      </c>
      <c r="D1898" s="921">
        <v>-0.11</v>
      </c>
      <c r="E1898" s="1600">
        <v>0</v>
      </c>
    </row>
    <row r="1899" spans="3:5">
      <c r="C1899" s="502">
        <v>41033</v>
      </c>
      <c r="D1899" s="921">
        <v>-7.0000000000000007E-2</v>
      </c>
      <c r="E1899" s="1600">
        <v>0</v>
      </c>
    </row>
    <row r="1900" spans="3:5">
      <c r="C1900" s="502">
        <v>41040</v>
      </c>
      <c r="D1900" s="921">
        <v>-0.03</v>
      </c>
      <c r="E1900" s="1600">
        <v>0</v>
      </c>
    </row>
    <row r="1901" spans="3:5">
      <c r="C1901" s="502">
        <v>41047</v>
      </c>
      <c r="D1901" s="921">
        <v>0.01</v>
      </c>
      <c r="E1901" s="1600">
        <v>0</v>
      </c>
    </row>
    <row r="1902" spans="3:5">
      <c r="C1902" s="502">
        <v>41054</v>
      </c>
      <c r="D1902" s="921">
        <v>0.03</v>
      </c>
      <c r="E1902" s="1600">
        <v>0</v>
      </c>
    </row>
    <row r="1903" spans="3:5">
      <c r="C1903" s="502">
        <v>41061</v>
      </c>
      <c r="D1903" s="921">
        <v>0.05</v>
      </c>
      <c r="E1903" s="1600">
        <v>0</v>
      </c>
    </row>
    <row r="1904" spans="3:5">
      <c r="C1904" s="502">
        <v>41068</v>
      </c>
      <c r="D1904" s="921">
        <v>0.05</v>
      </c>
      <c r="E1904" s="1600">
        <v>0</v>
      </c>
    </row>
    <row r="1905" spans="3:5">
      <c r="C1905" s="502">
        <v>41075</v>
      </c>
      <c r="D1905" s="921">
        <v>0.04</v>
      </c>
      <c r="E1905" s="1600">
        <v>0</v>
      </c>
    </row>
    <row r="1906" spans="3:5">
      <c r="C1906" s="502">
        <v>41082</v>
      </c>
      <c r="D1906" s="921">
        <v>0.02</v>
      </c>
      <c r="E1906" s="1600">
        <v>0</v>
      </c>
    </row>
    <row r="1907" spans="3:5">
      <c r="C1907" s="502">
        <v>41089</v>
      </c>
      <c r="D1907" s="921">
        <v>0</v>
      </c>
      <c r="E1907" s="1600">
        <v>0</v>
      </c>
    </row>
    <row r="1908" spans="3:5">
      <c r="C1908" s="502">
        <v>41096</v>
      </c>
      <c r="D1908" s="921">
        <v>-0.03</v>
      </c>
      <c r="E1908" s="1600">
        <v>0</v>
      </c>
    </row>
    <row r="1909" spans="3:5">
      <c r="C1909" s="502">
        <v>41103</v>
      </c>
      <c r="D1909" s="921">
        <v>-0.05</v>
      </c>
      <c r="E1909" s="1600">
        <v>0</v>
      </c>
    </row>
    <row r="1910" spans="3:5">
      <c r="C1910" s="502">
        <v>41110</v>
      </c>
      <c r="D1910" s="921">
        <v>-0.06</v>
      </c>
      <c r="E1910" s="1600">
        <v>0</v>
      </c>
    </row>
    <row r="1911" spans="3:5">
      <c r="C1911" s="502">
        <v>41117</v>
      </c>
      <c r="D1911" s="921">
        <v>-7.0000000000000007E-2</v>
      </c>
      <c r="E1911" s="1600">
        <v>0</v>
      </c>
    </row>
    <row r="1912" spans="3:5">
      <c r="C1912" s="502">
        <v>41124</v>
      </c>
      <c r="D1912" s="921">
        <v>-7.0000000000000007E-2</v>
      </c>
      <c r="E1912" s="1600">
        <v>0</v>
      </c>
    </row>
    <row r="1913" spans="3:5">
      <c r="C1913" s="502">
        <v>41131</v>
      </c>
      <c r="D1913" s="921">
        <v>-7.0000000000000007E-2</v>
      </c>
      <c r="E1913" s="1600">
        <v>0</v>
      </c>
    </row>
    <row r="1914" spans="3:5">
      <c r="C1914" s="502">
        <v>41138</v>
      </c>
      <c r="D1914" s="921">
        <v>-7.0000000000000007E-2</v>
      </c>
      <c r="E1914" s="1600">
        <v>0</v>
      </c>
    </row>
    <row r="1915" spans="3:5">
      <c r="C1915" s="502">
        <v>41145</v>
      </c>
      <c r="D1915" s="921">
        <v>-7.0000000000000007E-2</v>
      </c>
      <c r="E1915" s="1600">
        <v>0</v>
      </c>
    </row>
    <row r="1916" spans="3:5">
      <c r="C1916" s="502">
        <v>41152</v>
      </c>
      <c r="D1916" s="921">
        <v>-0.09</v>
      </c>
      <c r="E1916" s="1600">
        <v>0</v>
      </c>
    </row>
    <row r="1917" spans="3:5">
      <c r="C1917" s="502">
        <v>41159</v>
      </c>
      <c r="D1917" s="921">
        <v>-0.11</v>
      </c>
      <c r="E1917" s="1600">
        <v>0</v>
      </c>
    </row>
    <row r="1918" spans="3:5">
      <c r="C1918" s="502">
        <v>41166</v>
      </c>
      <c r="D1918" s="921">
        <v>-0.13</v>
      </c>
      <c r="E1918" s="1600">
        <v>0</v>
      </c>
    </row>
    <row r="1919" spans="3:5">
      <c r="C1919" s="502">
        <v>41173</v>
      </c>
      <c r="D1919" s="921">
        <v>-0.16</v>
      </c>
      <c r="E1919" s="1600">
        <v>0</v>
      </c>
    </row>
    <row r="1920" spans="3:5">
      <c r="C1920" s="502">
        <v>41180</v>
      </c>
      <c r="D1920" s="921">
        <v>-0.19</v>
      </c>
      <c r="E1920" s="1600">
        <v>0</v>
      </c>
    </row>
    <row r="1921" spans="2:5">
      <c r="C1921" s="502">
        <v>41187</v>
      </c>
      <c r="D1921" s="921">
        <v>-0.21</v>
      </c>
      <c r="E1921" s="1600">
        <v>0</v>
      </c>
    </row>
    <row r="1922" spans="2:5">
      <c r="C1922" s="502">
        <v>41194</v>
      </c>
      <c r="D1922" s="921">
        <v>-0.23</v>
      </c>
      <c r="E1922" s="1600">
        <v>0</v>
      </c>
    </row>
    <row r="1923" spans="2:5">
      <c r="C1923" s="502">
        <v>41201</v>
      </c>
      <c r="D1923" s="921">
        <v>-0.23</v>
      </c>
      <c r="E1923" s="1600">
        <v>0</v>
      </c>
    </row>
    <row r="1924" spans="2:5">
      <c r="C1924" s="502">
        <v>41208</v>
      </c>
      <c r="D1924" s="921">
        <v>-0.22</v>
      </c>
      <c r="E1924" s="1600">
        <v>0</v>
      </c>
    </row>
    <row r="1925" spans="2:5">
      <c r="C1925" s="502">
        <v>41215</v>
      </c>
      <c r="D1925" s="921">
        <v>-0.21</v>
      </c>
      <c r="E1925" s="1600">
        <v>0</v>
      </c>
    </row>
    <row r="1926" spans="2:5">
      <c r="C1926" s="502">
        <v>41222</v>
      </c>
      <c r="D1926" s="921">
        <v>-0.19</v>
      </c>
      <c r="E1926" s="1600">
        <v>0</v>
      </c>
    </row>
    <row r="1927" spans="2:5">
      <c r="C1927" s="502">
        <v>41229</v>
      </c>
      <c r="D1927" s="921">
        <v>-0.17</v>
      </c>
      <c r="E1927" s="1600">
        <v>0</v>
      </c>
    </row>
    <row r="1928" spans="2:5">
      <c r="C1928" s="502">
        <v>41236</v>
      </c>
      <c r="D1928" s="921">
        <v>-0.17</v>
      </c>
      <c r="E1928" s="1600">
        <v>0</v>
      </c>
    </row>
    <row r="1929" spans="2:5">
      <c r="C1929" s="502">
        <v>41243</v>
      </c>
      <c r="D1929" s="921">
        <v>-0.17</v>
      </c>
      <c r="E1929" s="1600">
        <v>0</v>
      </c>
    </row>
    <row r="1930" spans="2:5">
      <c r="C1930" s="502">
        <v>41250</v>
      </c>
      <c r="D1930" s="921">
        <v>-0.18</v>
      </c>
      <c r="E1930" s="1600">
        <v>0</v>
      </c>
    </row>
    <row r="1931" spans="2:5">
      <c r="C1931" s="502">
        <v>41257</v>
      </c>
      <c r="D1931" s="921">
        <v>-0.2</v>
      </c>
      <c r="E1931" s="1600">
        <v>0</v>
      </c>
    </row>
    <row r="1932" spans="2:5">
      <c r="C1932" s="502">
        <v>41264</v>
      </c>
      <c r="D1932" s="921">
        <v>-0.23</v>
      </c>
      <c r="E1932" s="1600">
        <v>0</v>
      </c>
    </row>
    <row r="1933" spans="2:5">
      <c r="C1933" s="502">
        <v>41271</v>
      </c>
      <c r="D1933" s="921">
        <v>-0.25</v>
      </c>
      <c r="E1933" s="1600">
        <v>0</v>
      </c>
    </row>
    <row r="1934" spans="2:5">
      <c r="B1934" s="651">
        <v>2013</v>
      </c>
      <c r="C1934" s="502">
        <v>41278</v>
      </c>
      <c r="D1934" s="921">
        <v>-0.28000000000000003</v>
      </c>
      <c r="E1934" s="1600">
        <v>0</v>
      </c>
    </row>
    <row r="1935" spans="2:5">
      <c r="C1935" s="502">
        <v>41285</v>
      </c>
      <c r="D1935" s="921">
        <v>-0.3</v>
      </c>
      <c r="E1935" s="1600">
        <v>0</v>
      </c>
    </row>
    <row r="1936" spans="2:5">
      <c r="C1936" s="502">
        <v>41292</v>
      </c>
      <c r="D1936" s="921">
        <v>-0.31</v>
      </c>
      <c r="E1936" s="1600">
        <v>0</v>
      </c>
    </row>
    <row r="1937" spans="3:5">
      <c r="C1937" s="502">
        <v>41299</v>
      </c>
      <c r="D1937" s="921">
        <v>-0.31</v>
      </c>
      <c r="E1937" s="1600">
        <v>0</v>
      </c>
    </row>
    <row r="1938" spans="3:5">
      <c r="C1938" s="502">
        <v>41306</v>
      </c>
      <c r="D1938" s="921">
        <v>-0.31</v>
      </c>
      <c r="E1938" s="1600">
        <v>0</v>
      </c>
    </row>
    <row r="1939" spans="3:5">
      <c r="C1939" s="502">
        <v>41313</v>
      </c>
      <c r="D1939" s="921">
        <v>-0.3</v>
      </c>
      <c r="E1939" s="1600">
        <v>0</v>
      </c>
    </row>
    <row r="1940" spans="3:5">
      <c r="C1940" s="502">
        <v>41320</v>
      </c>
      <c r="D1940" s="921">
        <v>-0.3</v>
      </c>
      <c r="E1940" s="1600">
        <v>0</v>
      </c>
    </row>
    <row r="1941" spans="3:5">
      <c r="C1941" s="502">
        <v>41327</v>
      </c>
      <c r="D1941" s="921">
        <v>-0.3</v>
      </c>
      <c r="E1941" s="1600">
        <v>0</v>
      </c>
    </row>
    <row r="1942" spans="3:5">
      <c r="C1942" s="502">
        <v>41334</v>
      </c>
      <c r="D1942" s="921">
        <v>-0.3</v>
      </c>
      <c r="E1942" s="1600">
        <v>0</v>
      </c>
    </row>
    <row r="1943" spans="3:5">
      <c r="C1943" s="502">
        <v>41341</v>
      </c>
      <c r="D1943" s="921">
        <v>-0.31</v>
      </c>
      <c r="E1943" s="1600">
        <v>0</v>
      </c>
    </row>
    <row r="1944" spans="3:5">
      <c r="C1944" s="502">
        <v>41348</v>
      </c>
      <c r="D1944" s="921">
        <v>-0.33</v>
      </c>
      <c r="E1944" s="1600">
        <v>0</v>
      </c>
    </row>
    <row r="1945" spans="3:5">
      <c r="C1945" s="502">
        <v>41355</v>
      </c>
      <c r="D1945" s="921">
        <v>-0.36</v>
      </c>
      <c r="E1945" s="1600">
        <v>0</v>
      </c>
    </row>
    <row r="1946" spans="3:5">
      <c r="C1946" s="502">
        <v>41362</v>
      </c>
      <c r="D1946" s="921">
        <v>-0.39</v>
      </c>
      <c r="E1946" s="1600">
        <v>0</v>
      </c>
    </row>
    <row r="1947" spans="3:5">
      <c r="C1947" s="502">
        <v>41369</v>
      </c>
      <c r="D1947" s="921">
        <v>-0.41</v>
      </c>
      <c r="E1947" s="1600">
        <v>0</v>
      </c>
    </row>
    <row r="1948" spans="3:5">
      <c r="C1948" s="502">
        <v>41376</v>
      </c>
      <c r="D1948" s="921">
        <v>-0.44</v>
      </c>
      <c r="E1948" s="1600">
        <v>0</v>
      </c>
    </row>
    <row r="1949" spans="3:5">
      <c r="C1949" s="502">
        <v>41383</v>
      </c>
      <c r="D1949" s="921">
        <v>-0.46</v>
      </c>
      <c r="E1949" s="1600">
        <v>0</v>
      </c>
    </row>
    <row r="1950" spans="3:5">
      <c r="C1950" s="502">
        <v>41390</v>
      </c>
      <c r="D1950" s="921">
        <v>-0.47</v>
      </c>
      <c r="E1950" s="1600">
        <v>0</v>
      </c>
    </row>
    <row r="1951" spans="3:5">
      <c r="C1951" s="502">
        <v>41397</v>
      </c>
      <c r="D1951" s="921">
        <v>-0.48</v>
      </c>
      <c r="E1951" s="1600">
        <v>0</v>
      </c>
    </row>
    <row r="1952" spans="3:5">
      <c r="C1952" s="502">
        <v>41404</v>
      </c>
      <c r="D1952" s="921">
        <v>-0.49</v>
      </c>
      <c r="E1952" s="1600">
        <v>0</v>
      </c>
    </row>
    <row r="1953" spans="3:5">
      <c r="C1953" s="502">
        <v>41411</v>
      </c>
      <c r="D1953" s="921">
        <v>-0.49</v>
      </c>
      <c r="E1953" s="1600">
        <v>0</v>
      </c>
    </row>
    <row r="1954" spans="3:5">
      <c r="C1954" s="502">
        <v>41418</v>
      </c>
      <c r="D1954" s="921">
        <v>-0.49</v>
      </c>
      <c r="E1954" s="1600">
        <v>0</v>
      </c>
    </row>
    <row r="1955" spans="3:5">
      <c r="C1955" s="502">
        <v>41425</v>
      </c>
      <c r="D1955" s="921">
        <v>-0.49</v>
      </c>
      <c r="E1955" s="1600">
        <v>0</v>
      </c>
    </row>
    <row r="1956" spans="3:5">
      <c r="C1956" s="502">
        <v>41432</v>
      </c>
      <c r="D1956" s="921">
        <v>-0.49</v>
      </c>
      <c r="E1956" s="1600">
        <v>0</v>
      </c>
    </row>
    <row r="1957" spans="3:5">
      <c r="C1957" s="502">
        <v>41439</v>
      </c>
      <c r="D1957" s="921">
        <v>-0.49</v>
      </c>
      <c r="E1957" s="1600">
        <v>0</v>
      </c>
    </row>
    <row r="1958" spans="3:5">
      <c r="C1958" s="502">
        <v>41446</v>
      </c>
      <c r="D1958" s="921">
        <v>-0.5</v>
      </c>
      <c r="E1958" s="1600">
        <v>0</v>
      </c>
    </row>
    <row r="1959" spans="3:5">
      <c r="C1959" s="502">
        <v>41453</v>
      </c>
      <c r="D1959" s="921">
        <v>-0.51</v>
      </c>
      <c r="E1959" s="1600">
        <v>0</v>
      </c>
    </row>
    <row r="1960" spans="3:5">
      <c r="C1960" s="502">
        <v>41460</v>
      </c>
      <c r="D1960" s="921">
        <v>-0.51</v>
      </c>
      <c r="E1960" s="1600">
        <v>0</v>
      </c>
    </row>
    <row r="1961" spans="3:5">
      <c r="C1961" s="502">
        <v>41467</v>
      </c>
      <c r="D1961" s="921">
        <v>-0.52</v>
      </c>
      <c r="E1961" s="1600">
        <v>0</v>
      </c>
    </row>
    <row r="1962" spans="3:5">
      <c r="C1962" s="502">
        <v>41474</v>
      </c>
      <c r="D1962" s="921">
        <v>-0.52</v>
      </c>
      <c r="E1962" s="1600">
        <v>0</v>
      </c>
    </row>
    <row r="1963" spans="3:5">
      <c r="C1963" s="502">
        <v>41481</v>
      </c>
      <c r="D1963" s="921">
        <v>-0.53</v>
      </c>
      <c r="E1963" s="1600">
        <v>0</v>
      </c>
    </row>
    <row r="1964" spans="3:5">
      <c r="C1964" s="502">
        <v>41488</v>
      </c>
      <c r="D1964" s="921">
        <v>-0.53</v>
      </c>
      <c r="E1964" s="1600">
        <v>0</v>
      </c>
    </row>
    <row r="1965" spans="3:5">
      <c r="C1965" s="502">
        <v>41495</v>
      </c>
      <c r="D1965" s="921">
        <v>-0.53</v>
      </c>
      <c r="E1965" s="1600">
        <v>0</v>
      </c>
    </row>
    <row r="1966" spans="3:5">
      <c r="C1966" s="502">
        <v>41502</v>
      </c>
      <c r="D1966" s="921">
        <v>-0.53</v>
      </c>
      <c r="E1966" s="1600">
        <v>0</v>
      </c>
    </row>
    <row r="1967" spans="3:5">
      <c r="C1967" s="502">
        <v>41509</v>
      </c>
      <c r="D1967" s="921">
        <v>-0.53</v>
      </c>
      <c r="E1967" s="1600">
        <v>0</v>
      </c>
    </row>
    <row r="1968" spans="3:5">
      <c r="C1968" s="502">
        <v>41516</v>
      </c>
      <c r="D1968" s="921">
        <v>-0.53</v>
      </c>
      <c r="E1968" s="1600">
        <v>0</v>
      </c>
    </row>
    <row r="1969" spans="3:5">
      <c r="C1969" s="502">
        <v>41523</v>
      </c>
      <c r="D1969" s="921">
        <v>-0.53</v>
      </c>
      <c r="E1969" s="1600">
        <v>0</v>
      </c>
    </row>
    <row r="1970" spans="3:5">
      <c r="C1970" s="502">
        <v>41530</v>
      </c>
      <c r="D1970" s="921">
        <v>-0.54</v>
      </c>
      <c r="E1970" s="1600">
        <v>0</v>
      </c>
    </row>
    <row r="1971" spans="3:5">
      <c r="C1971" s="502">
        <v>41537</v>
      </c>
      <c r="D1971" s="921">
        <v>-0.55000000000000004</v>
      </c>
      <c r="E1971" s="1600">
        <v>0</v>
      </c>
    </row>
    <row r="1972" spans="3:5">
      <c r="C1972" s="502">
        <v>41544</v>
      </c>
      <c r="D1972" s="921">
        <v>-0.56000000000000005</v>
      </c>
      <c r="E1972" s="1600">
        <v>0</v>
      </c>
    </row>
    <row r="1973" spans="3:5">
      <c r="C1973" s="502">
        <v>41551</v>
      </c>
      <c r="D1973" s="921">
        <v>-0.56999999999999995</v>
      </c>
      <c r="E1973" s="1600">
        <v>0</v>
      </c>
    </row>
    <row r="1974" spans="3:5">
      <c r="C1974" s="502">
        <v>41558</v>
      </c>
      <c r="D1974" s="921">
        <v>-0.59</v>
      </c>
      <c r="E1974" s="1600">
        <v>0</v>
      </c>
    </row>
    <row r="1975" spans="3:5">
      <c r="C1975" s="502">
        <v>41565</v>
      </c>
      <c r="D1975" s="921">
        <v>-0.6</v>
      </c>
      <c r="E1975" s="1600">
        <v>0</v>
      </c>
    </row>
    <row r="1976" spans="3:5">
      <c r="C1976" s="502">
        <v>41572</v>
      </c>
      <c r="D1976" s="921">
        <v>-0.62</v>
      </c>
      <c r="E1976" s="1600">
        <v>0</v>
      </c>
    </row>
    <row r="1977" spans="3:5">
      <c r="C1977" s="502">
        <v>41579</v>
      </c>
      <c r="D1977" s="921">
        <v>-0.63</v>
      </c>
      <c r="E1977" s="1600">
        <v>0</v>
      </c>
    </row>
    <row r="1978" spans="3:5">
      <c r="C1978" s="502">
        <v>41586</v>
      </c>
      <c r="D1978" s="921">
        <v>-0.64</v>
      </c>
      <c r="E1978" s="1600">
        <v>0</v>
      </c>
    </row>
    <row r="1979" spans="3:5">
      <c r="C1979" s="502">
        <v>41593</v>
      </c>
      <c r="D1979" s="921">
        <v>-0.65</v>
      </c>
      <c r="E1979" s="1600">
        <v>0</v>
      </c>
    </row>
    <row r="1980" spans="3:5">
      <c r="C1980" s="502">
        <v>41600</v>
      </c>
      <c r="D1980" s="921">
        <v>-0.66</v>
      </c>
      <c r="E1980" s="1600">
        <v>0</v>
      </c>
    </row>
    <row r="1981" spans="3:5">
      <c r="C1981" s="502">
        <v>41607</v>
      </c>
      <c r="D1981" s="921">
        <v>-0.67</v>
      </c>
      <c r="E1981" s="1600">
        <v>0</v>
      </c>
    </row>
    <row r="1982" spans="3:5">
      <c r="C1982" s="502">
        <v>41614</v>
      </c>
      <c r="D1982" s="921">
        <v>-0.68</v>
      </c>
      <c r="E1982" s="1600">
        <v>0</v>
      </c>
    </row>
    <row r="1983" spans="3:5">
      <c r="C1983" s="502">
        <v>41621</v>
      </c>
      <c r="D1983" s="921">
        <v>-0.69</v>
      </c>
      <c r="E1983" s="1600">
        <v>0</v>
      </c>
    </row>
    <row r="1984" spans="3:5">
      <c r="C1984" s="502">
        <v>41628</v>
      </c>
      <c r="D1984" s="921">
        <v>-0.69</v>
      </c>
      <c r="E1984" s="1600">
        <v>0</v>
      </c>
    </row>
    <row r="1985" spans="2:5">
      <c r="C1985" s="502">
        <v>41635</v>
      </c>
      <c r="D1985" s="921">
        <v>-0.7</v>
      </c>
      <c r="E1985" s="1600">
        <v>0</v>
      </c>
    </row>
    <row r="1986" spans="2:5">
      <c r="B1986" s="651">
        <v>2014</v>
      </c>
      <c r="C1986" s="502">
        <v>41642</v>
      </c>
      <c r="D1986" s="921">
        <v>-0.7</v>
      </c>
      <c r="E1986" s="1600">
        <v>0</v>
      </c>
    </row>
    <row r="1987" spans="2:5">
      <c r="C1987" s="502">
        <v>41649</v>
      </c>
      <c r="D1987" s="921">
        <v>-0.7</v>
      </c>
      <c r="E1987" s="1600">
        <v>0</v>
      </c>
    </row>
    <row r="1988" spans="2:5">
      <c r="C1988" s="502">
        <v>41656</v>
      </c>
      <c r="D1988" s="921">
        <v>-0.7</v>
      </c>
      <c r="E1988" s="1600">
        <v>0</v>
      </c>
    </row>
    <row r="1989" spans="2:5">
      <c r="C1989" s="502">
        <v>41663</v>
      </c>
      <c r="D1989" s="921">
        <v>-0.7</v>
      </c>
      <c r="E1989" s="1600">
        <v>0</v>
      </c>
    </row>
    <row r="1990" spans="2:5">
      <c r="C1990" s="502">
        <v>41670</v>
      </c>
      <c r="D1990" s="921">
        <v>-0.7</v>
      </c>
      <c r="E1990" s="1600">
        <v>0</v>
      </c>
    </row>
    <row r="1991" spans="2:5">
      <c r="C1991" s="502">
        <v>41677</v>
      </c>
      <c r="D1991" s="921">
        <v>-0.69</v>
      </c>
      <c r="E1991" s="1600">
        <v>0</v>
      </c>
    </row>
    <row r="1992" spans="2:5">
      <c r="C1992" s="502">
        <v>41684</v>
      </c>
      <c r="D1992" s="921">
        <v>-0.69</v>
      </c>
      <c r="E1992" s="1600">
        <v>0</v>
      </c>
    </row>
    <row r="1993" spans="2:5">
      <c r="C1993" s="502">
        <v>41691</v>
      </c>
      <c r="D1993" s="921">
        <v>-0.69</v>
      </c>
      <c r="E1993" s="1600">
        <v>0</v>
      </c>
    </row>
    <row r="1994" spans="2:5">
      <c r="C1994" s="502">
        <v>41698</v>
      </c>
      <c r="D1994" s="921">
        <v>-0.69</v>
      </c>
      <c r="E1994" s="1600">
        <v>0</v>
      </c>
    </row>
    <row r="1995" spans="2:5">
      <c r="C1995" s="502">
        <v>41705</v>
      </c>
      <c r="D1995" s="921">
        <v>-0.68</v>
      </c>
      <c r="E1995" s="1600">
        <v>0</v>
      </c>
    </row>
    <row r="1996" spans="2:5">
      <c r="C1996" s="502">
        <v>41712</v>
      </c>
      <c r="D1996" s="921">
        <v>-0.67</v>
      </c>
      <c r="E1996" s="1600">
        <v>0</v>
      </c>
    </row>
    <row r="1997" spans="2:5">
      <c r="C1997" s="502">
        <v>41719</v>
      </c>
      <c r="D1997" s="921">
        <v>-0.66</v>
      </c>
      <c r="E1997" s="1600">
        <v>0</v>
      </c>
    </row>
    <row r="1998" spans="2:5">
      <c r="C1998" s="502">
        <v>41726</v>
      </c>
      <c r="D1998" s="921">
        <v>-0.65</v>
      </c>
      <c r="E1998" s="1600">
        <v>0</v>
      </c>
    </row>
    <row r="1999" spans="2:5">
      <c r="C1999" s="502">
        <v>41733</v>
      </c>
      <c r="D1999" s="921">
        <v>-0.64</v>
      </c>
      <c r="E1999" s="1600">
        <v>0</v>
      </c>
    </row>
    <row r="2000" spans="2:5">
      <c r="C2000" s="502">
        <v>41740</v>
      </c>
      <c r="D2000" s="921">
        <v>-0.63</v>
      </c>
      <c r="E2000" s="1600">
        <v>0</v>
      </c>
    </row>
    <row r="2001" spans="3:5">
      <c r="C2001" s="502">
        <v>41747</v>
      </c>
      <c r="D2001" s="921">
        <v>-0.62</v>
      </c>
      <c r="E2001" s="1600">
        <v>0</v>
      </c>
    </row>
    <row r="2002" spans="3:5">
      <c r="C2002" s="502">
        <v>41754</v>
      </c>
      <c r="D2002" s="921">
        <v>-0.61</v>
      </c>
      <c r="E2002" s="1600">
        <v>0</v>
      </c>
    </row>
    <row r="2003" spans="3:5">
      <c r="C2003" s="502">
        <v>41761</v>
      </c>
      <c r="D2003" s="921">
        <v>-0.6</v>
      </c>
      <c r="E2003" s="1600">
        <v>0</v>
      </c>
    </row>
    <row r="2004" spans="3:5">
      <c r="C2004" s="502">
        <v>41768</v>
      </c>
      <c r="D2004" s="921">
        <v>-0.6</v>
      </c>
      <c r="E2004" s="1600">
        <v>0</v>
      </c>
    </row>
    <row r="2005" spans="3:5">
      <c r="C2005" s="502">
        <v>41775</v>
      </c>
      <c r="D2005" s="921">
        <v>-0.6</v>
      </c>
      <c r="E2005" s="1600">
        <v>0</v>
      </c>
    </row>
    <row r="2006" spans="3:5">
      <c r="C2006" s="502">
        <v>41782</v>
      </c>
      <c r="D2006" s="921">
        <v>-0.6</v>
      </c>
      <c r="E2006" s="1600">
        <v>0</v>
      </c>
    </row>
    <row r="2007" spans="3:5">
      <c r="C2007" s="502">
        <v>41789</v>
      </c>
      <c r="D2007" s="921">
        <v>-0.61</v>
      </c>
      <c r="E2007" s="1600">
        <v>0</v>
      </c>
    </row>
    <row r="2008" spans="3:5">
      <c r="C2008" s="502">
        <v>41796</v>
      </c>
      <c r="D2008" s="921">
        <v>-0.61</v>
      </c>
      <c r="E2008" s="1600">
        <v>0</v>
      </c>
    </row>
    <row r="2009" spans="3:5">
      <c r="C2009" s="502">
        <v>41803</v>
      </c>
      <c r="D2009" s="921">
        <v>-0.62</v>
      </c>
      <c r="E2009" s="1600">
        <v>0</v>
      </c>
    </row>
    <row r="2010" spans="3:5">
      <c r="C2010" s="502">
        <v>41810</v>
      </c>
      <c r="D2010" s="921">
        <v>-0.63</v>
      </c>
      <c r="E2010" s="1600">
        <v>0</v>
      </c>
    </row>
    <row r="2011" spans="3:5">
      <c r="C2011" s="502">
        <v>41817</v>
      </c>
      <c r="D2011" s="921">
        <v>-0.64</v>
      </c>
      <c r="E2011" s="1600">
        <v>0</v>
      </c>
    </row>
    <row r="2012" spans="3:5">
      <c r="C2012" s="502">
        <v>41824</v>
      </c>
      <c r="D2012" s="921">
        <v>-0.65</v>
      </c>
      <c r="E2012" s="1600">
        <v>0</v>
      </c>
    </row>
    <row r="2013" spans="3:5">
      <c r="C2013" s="502">
        <v>41831</v>
      </c>
      <c r="D2013" s="921">
        <v>-0.65</v>
      </c>
      <c r="E2013" s="1600">
        <v>0</v>
      </c>
    </row>
    <row r="2014" spans="3:5">
      <c r="C2014" s="502">
        <v>41838</v>
      </c>
      <c r="D2014" s="921">
        <v>-0.65</v>
      </c>
      <c r="E2014" s="1600">
        <v>0</v>
      </c>
    </row>
    <row r="2015" spans="3:5">
      <c r="C2015" s="502">
        <v>41845</v>
      </c>
      <c r="D2015" s="921">
        <v>-0.65</v>
      </c>
      <c r="E2015" s="1600">
        <v>0</v>
      </c>
    </row>
    <row r="2016" spans="3:5">
      <c r="C2016" s="502">
        <v>41852</v>
      </c>
      <c r="D2016" s="921">
        <v>-0.65</v>
      </c>
      <c r="E2016" s="1600">
        <v>0</v>
      </c>
    </row>
    <row r="2017" spans="3:5">
      <c r="C2017" s="502">
        <v>41859</v>
      </c>
      <c r="D2017" s="921">
        <v>-0.64</v>
      </c>
      <c r="E2017" s="1600">
        <v>0</v>
      </c>
    </row>
    <row r="2018" spans="3:5">
      <c r="C2018" s="502">
        <v>41866</v>
      </c>
      <c r="D2018" s="921">
        <v>-0.63</v>
      </c>
      <c r="E2018" s="1600">
        <v>0</v>
      </c>
    </row>
    <row r="2019" spans="3:5">
      <c r="C2019" s="502">
        <v>41873</v>
      </c>
      <c r="D2019" s="921">
        <v>-0.62</v>
      </c>
      <c r="E2019" s="1600">
        <v>0</v>
      </c>
    </row>
    <row r="2020" spans="3:5">
      <c r="C2020" s="502">
        <v>41880</v>
      </c>
      <c r="D2020" s="921">
        <v>-0.61</v>
      </c>
      <c r="E2020" s="1600">
        <v>0</v>
      </c>
    </row>
    <row r="2021" spans="3:5">
      <c r="C2021" s="502">
        <v>41887</v>
      </c>
      <c r="D2021" s="921">
        <v>-0.6</v>
      </c>
      <c r="E2021" s="1600">
        <v>0</v>
      </c>
    </row>
    <row r="2022" spans="3:5">
      <c r="C2022" s="502">
        <v>41894</v>
      </c>
      <c r="D2022" s="921">
        <v>-0.6</v>
      </c>
      <c r="E2022" s="1600">
        <v>0</v>
      </c>
    </row>
    <row r="2023" spans="3:5">
      <c r="C2023" s="502">
        <v>41901</v>
      </c>
      <c r="D2023" s="921">
        <v>-0.59</v>
      </c>
      <c r="E2023" s="1600">
        <v>0</v>
      </c>
    </row>
    <row r="2024" spans="3:5">
      <c r="C2024" s="502">
        <v>41908</v>
      </c>
      <c r="D2024" s="921">
        <v>-0.59</v>
      </c>
      <c r="E2024" s="1600">
        <v>0</v>
      </c>
    </row>
    <row r="2025" spans="3:5">
      <c r="C2025" s="502">
        <v>41915</v>
      </c>
      <c r="D2025" s="921">
        <v>-0.6</v>
      </c>
      <c r="E2025" s="1600">
        <v>0</v>
      </c>
    </row>
    <row r="2026" spans="3:5">
      <c r="C2026" s="502">
        <v>41922</v>
      </c>
      <c r="D2026" s="921">
        <v>-0.61</v>
      </c>
      <c r="E2026" s="1600">
        <v>0</v>
      </c>
    </row>
    <row r="2027" spans="3:5">
      <c r="C2027" s="502">
        <v>41929</v>
      </c>
      <c r="D2027" s="921">
        <v>-0.61</v>
      </c>
      <c r="E2027" s="1600">
        <v>0</v>
      </c>
    </row>
    <row r="2028" spans="3:5">
      <c r="C2028" s="502">
        <v>41936</v>
      </c>
      <c r="D2028" s="921">
        <v>-0.62</v>
      </c>
      <c r="E2028" s="1600">
        <v>0</v>
      </c>
    </row>
    <row r="2029" spans="3:5">
      <c r="C2029" s="502">
        <v>41943</v>
      </c>
      <c r="D2029" s="921">
        <v>-0.63</v>
      </c>
      <c r="E2029" s="1600">
        <v>0</v>
      </c>
    </row>
    <row r="2030" spans="3:5">
      <c r="C2030" s="502">
        <v>41950</v>
      </c>
      <c r="D2030" s="921">
        <v>-0.64</v>
      </c>
      <c r="E2030" s="1600">
        <v>0</v>
      </c>
    </row>
    <row r="2031" spans="3:5">
      <c r="C2031" s="502">
        <v>41957</v>
      </c>
      <c r="D2031" s="921">
        <v>-0.64</v>
      </c>
      <c r="E2031" s="1600">
        <v>0</v>
      </c>
    </row>
    <row r="2032" spans="3:5">
      <c r="C2032" s="502">
        <v>41964</v>
      </c>
      <c r="D2032" s="921">
        <v>-0.64</v>
      </c>
      <c r="E2032" s="1600">
        <v>0</v>
      </c>
    </row>
    <row r="2033" spans="2:5">
      <c r="C2033" s="502">
        <v>41971</v>
      </c>
      <c r="D2033" s="921">
        <v>-0.63</v>
      </c>
      <c r="E2033" s="1600">
        <v>0</v>
      </c>
    </row>
    <row r="2034" spans="2:5">
      <c r="C2034" s="502">
        <v>41978</v>
      </c>
      <c r="D2034" s="921">
        <v>-0.62</v>
      </c>
      <c r="E2034" s="1600">
        <v>0</v>
      </c>
    </row>
    <row r="2035" spans="2:5">
      <c r="C2035" s="502">
        <v>41985</v>
      </c>
      <c r="D2035" s="921">
        <v>-0.61</v>
      </c>
      <c r="E2035" s="1600">
        <v>0</v>
      </c>
    </row>
    <row r="2036" spans="2:5">
      <c r="C2036" s="502">
        <v>41992</v>
      </c>
      <c r="D2036" s="921">
        <v>-0.59</v>
      </c>
      <c r="E2036" s="1600">
        <v>0</v>
      </c>
    </row>
    <row r="2037" spans="2:5">
      <c r="C2037" s="502">
        <v>41999</v>
      </c>
      <c r="D2037" s="921">
        <v>-0.56999999999999995</v>
      </c>
      <c r="E2037" s="1600">
        <v>0</v>
      </c>
    </row>
    <row r="2038" spans="2:5">
      <c r="B2038" s="651">
        <v>2015</v>
      </c>
      <c r="C2038" s="502">
        <v>42006</v>
      </c>
      <c r="D2038" s="921">
        <v>-0.55000000000000004</v>
      </c>
      <c r="E2038" s="1600">
        <v>0</v>
      </c>
    </row>
    <row r="2039" spans="2:5">
      <c r="C2039" s="502">
        <v>42013</v>
      </c>
      <c r="D2039" s="921">
        <v>-0.53</v>
      </c>
      <c r="E2039" s="1600">
        <v>0</v>
      </c>
    </row>
    <row r="2040" spans="2:5">
      <c r="C2040" s="502">
        <v>42020</v>
      </c>
      <c r="D2040" s="921">
        <v>-0.51</v>
      </c>
      <c r="E2040" s="1600">
        <v>0</v>
      </c>
    </row>
    <row r="2041" spans="2:5">
      <c r="C2041" s="502">
        <v>42027</v>
      </c>
      <c r="D2041" s="921">
        <v>-0.49</v>
      </c>
      <c r="E2041" s="1600">
        <v>0</v>
      </c>
    </row>
    <row r="2042" spans="2:5">
      <c r="C2042" s="502">
        <v>42034</v>
      </c>
      <c r="D2042" s="921">
        <v>-0.48</v>
      </c>
      <c r="E2042" s="1600">
        <v>0</v>
      </c>
    </row>
    <row r="2043" spans="2:5">
      <c r="C2043" s="502">
        <v>42041</v>
      </c>
      <c r="D2043" s="921">
        <v>-0.48</v>
      </c>
      <c r="E2043" s="1600">
        <v>0</v>
      </c>
    </row>
    <row r="2044" spans="2:5">
      <c r="C2044" s="502">
        <v>42048</v>
      </c>
      <c r="D2044" s="921">
        <v>-0.48</v>
      </c>
      <c r="E2044" s="1600">
        <v>0</v>
      </c>
    </row>
    <row r="2045" spans="2:5">
      <c r="C2045" s="502">
        <v>42055</v>
      </c>
      <c r="D2045" s="921">
        <v>-0.49</v>
      </c>
      <c r="E2045" s="1600">
        <v>0</v>
      </c>
    </row>
    <row r="2046" spans="2:5">
      <c r="C2046" s="502">
        <v>42062</v>
      </c>
      <c r="D2046" s="921">
        <v>-0.5</v>
      </c>
      <c r="E2046" s="1600">
        <v>0</v>
      </c>
    </row>
    <row r="2047" spans="2:5">
      <c r="C2047" s="502">
        <v>42069</v>
      </c>
      <c r="D2047" s="921">
        <v>-0.52</v>
      </c>
      <c r="E2047" s="1600">
        <v>0</v>
      </c>
    </row>
    <row r="2048" spans="2:5">
      <c r="C2048" s="502">
        <v>42076</v>
      </c>
      <c r="D2048" s="921">
        <v>-0.53</v>
      </c>
      <c r="E2048" s="1600">
        <v>0</v>
      </c>
    </row>
    <row r="2049" spans="3:5">
      <c r="C2049" s="502">
        <v>42083</v>
      </c>
      <c r="D2049" s="921">
        <v>-0.55000000000000004</v>
      </c>
      <c r="E2049" s="1600">
        <v>0</v>
      </c>
    </row>
    <row r="2050" spans="3:5">
      <c r="C2050" s="502">
        <v>42090</v>
      </c>
      <c r="D2050" s="921">
        <v>-0.56000000000000005</v>
      </c>
      <c r="E2050" s="1600">
        <v>0</v>
      </c>
    </row>
    <row r="2051" spans="3:5">
      <c r="C2051" s="502">
        <v>42097</v>
      </c>
      <c r="D2051" s="921">
        <v>-0.56999999999999995</v>
      </c>
      <c r="E2051" s="1600">
        <v>0</v>
      </c>
    </row>
    <row r="2052" spans="3:5">
      <c r="C2052" s="502">
        <v>42104</v>
      </c>
      <c r="D2052" s="921">
        <v>-0.56999999999999995</v>
      </c>
      <c r="E2052" s="1600">
        <v>0</v>
      </c>
    </row>
    <row r="2053" spans="3:5">
      <c r="C2053" s="502">
        <v>42111</v>
      </c>
      <c r="D2053" s="921">
        <v>-0.56999999999999995</v>
      </c>
      <c r="E2053" s="1600">
        <v>0</v>
      </c>
    </row>
    <row r="2054" spans="3:5">
      <c r="C2054" s="502">
        <v>42118</v>
      </c>
      <c r="D2054" s="921">
        <v>-0.56999999999999995</v>
      </c>
      <c r="E2054" s="1600">
        <v>0</v>
      </c>
    </row>
    <row r="2055" spans="3:5">
      <c r="C2055" s="502">
        <v>42125</v>
      </c>
      <c r="D2055" s="921">
        <v>-0.56999999999999995</v>
      </c>
      <c r="E2055" s="1600">
        <v>0</v>
      </c>
    </row>
    <row r="2056" spans="3:5">
      <c r="C2056" s="502">
        <v>42132</v>
      </c>
      <c r="D2056" s="921">
        <v>-0.56999999999999995</v>
      </c>
      <c r="E2056" s="1600">
        <v>0</v>
      </c>
    </row>
    <row r="2057" spans="3:5">
      <c r="C2057" s="502">
        <v>42139</v>
      </c>
      <c r="D2057" s="921">
        <v>-0.56999999999999995</v>
      </c>
      <c r="E2057" s="1600">
        <v>0</v>
      </c>
    </row>
    <row r="2058" spans="3:5">
      <c r="C2058" s="502">
        <v>42146</v>
      </c>
      <c r="D2058" s="921">
        <v>-0.56999999999999995</v>
      </c>
      <c r="E2058" s="1600">
        <v>0</v>
      </c>
    </row>
    <row r="2059" spans="3:5">
      <c r="C2059" s="502">
        <v>42153</v>
      </c>
      <c r="D2059" s="921">
        <v>-0.57999999999999996</v>
      </c>
      <c r="E2059" s="1600">
        <v>0</v>
      </c>
    </row>
    <row r="2060" spans="3:5">
      <c r="C2060" s="502">
        <v>42160</v>
      </c>
      <c r="D2060" s="921">
        <v>-0.57999999999999996</v>
      </c>
      <c r="E2060" s="1600">
        <v>0</v>
      </c>
    </row>
    <row r="2061" spans="3:5">
      <c r="C2061" s="502">
        <v>42167</v>
      </c>
      <c r="D2061" s="921">
        <v>-0.59</v>
      </c>
      <c r="E2061" s="1600">
        <v>0</v>
      </c>
    </row>
    <row r="2062" spans="3:5">
      <c r="C2062" s="502">
        <v>42174</v>
      </c>
      <c r="D2062" s="921">
        <v>-0.59</v>
      </c>
      <c r="E2062" s="1600">
        <v>0</v>
      </c>
    </row>
    <row r="2063" spans="3:5">
      <c r="C2063" s="502">
        <v>42181</v>
      </c>
      <c r="D2063" s="921">
        <v>-0.59</v>
      </c>
      <c r="E2063" s="1600">
        <v>0</v>
      </c>
    </row>
    <row r="2064" spans="3:5">
      <c r="C2064" s="502">
        <v>42188</v>
      </c>
      <c r="D2064" s="921">
        <v>-0.59</v>
      </c>
      <c r="E2064" s="1600">
        <v>0</v>
      </c>
    </row>
    <row r="2065" spans="3:5">
      <c r="C2065" s="502">
        <v>42195</v>
      </c>
      <c r="D2065" s="921">
        <v>-0.57999999999999996</v>
      </c>
      <c r="E2065" s="1600">
        <v>0</v>
      </c>
    </row>
    <row r="2066" spans="3:5">
      <c r="C2066" s="502">
        <v>42202</v>
      </c>
      <c r="D2066" s="921">
        <v>-0.56000000000000005</v>
      </c>
      <c r="E2066" s="1600">
        <v>0</v>
      </c>
    </row>
    <row r="2067" spans="3:5">
      <c r="C2067" s="502">
        <v>42209</v>
      </c>
      <c r="D2067" s="921">
        <v>-0.54</v>
      </c>
      <c r="E2067" s="1600">
        <v>0</v>
      </c>
    </row>
    <row r="2068" spans="3:5">
      <c r="C2068" s="502">
        <v>42216</v>
      </c>
      <c r="D2068" s="921">
        <v>-0.52</v>
      </c>
      <c r="E2068" s="1600">
        <v>0</v>
      </c>
    </row>
    <row r="2069" spans="3:5">
      <c r="C2069" s="502">
        <v>42223</v>
      </c>
      <c r="D2069" s="921">
        <v>-0.49</v>
      </c>
      <c r="E2069" s="1600">
        <v>0</v>
      </c>
    </row>
    <row r="2070" spans="3:5">
      <c r="C2070" s="502">
        <v>42230</v>
      </c>
      <c r="D2070" s="921">
        <v>-0.47</v>
      </c>
      <c r="E2070" s="1600">
        <v>0</v>
      </c>
    </row>
    <row r="2071" spans="3:5">
      <c r="C2071" s="502">
        <v>42237</v>
      </c>
      <c r="D2071" s="921">
        <v>-0.45</v>
      </c>
      <c r="E2071" s="1600">
        <v>0</v>
      </c>
    </row>
    <row r="2072" spans="3:5">
      <c r="C2072" s="502">
        <v>42244</v>
      </c>
      <c r="D2072" s="921">
        <v>-0.43</v>
      </c>
      <c r="E2072" s="1600">
        <v>0</v>
      </c>
    </row>
    <row r="2073" spans="3:5">
      <c r="C2073" s="502">
        <v>42251</v>
      </c>
      <c r="D2073" s="921">
        <v>-0.41</v>
      </c>
      <c r="E2073" s="1600">
        <v>0</v>
      </c>
    </row>
    <row r="2074" spans="3:5">
      <c r="C2074" s="502">
        <v>42258</v>
      </c>
      <c r="D2074" s="921">
        <v>-0.4</v>
      </c>
      <c r="E2074" s="1600">
        <v>0</v>
      </c>
    </row>
    <row r="2075" spans="3:5">
      <c r="C2075" s="502">
        <v>42265</v>
      </c>
      <c r="D2075" s="921">
        <v>-0.4</v>
      </c>
      <c r="E2075" s="1600">
        <v>0</v>
      </c>
    </row>
    <row r="2076" spans="3:5">
      <c r="C2076" s="502">
        <v>42272</v>
      </c>
      <c r="D2076" s="921">
        <v>-0.4</v>
      </c>
      <c r="E2076" s="1600">
        <v>0</v>
      </c>
    </row>
    <row r="2077" spans="3:5">
      <c r="C2077" s="502">
        <v>42279</v>
      </c>
      <c r="D2077" s="921">
        <v>-0.4</v>
      </c>
      <c r="E2077" s="1600">
        <v>0</v>
      </c>
    </row>
    <row r="2078" spans="3:5">
      <c r="C2078" s="502">
        <v>42286</v>
      </c>
      <c r="D2078" s="921">
        <v>-0.4</v>
      </c>
      <c r="E2078" s="1600">
        <v>0</v>
      </c>
    </row>
    <row r="2079" spans="3:5">
      <c r="C2079" s="502">
        <v>42293</v>
      </c>
      <c r="D2079" s="921">
        <v>-0.4</v>
      </c>
      <c r="E2079" s="1600">
        <v>0</v>
      </c>
    </row>
    <row r="2080" spans="3:5">
      <c r="C2080" s="502">
        <v>42300</v>
      </c>
      <c r="D2080" s="921">
        <v>-0.4</v>
      </c>
      <c r="E2080" s="1600">
        <v>0</v>
      </c>
    </row>
    <row r="2081" spans="2:5">
      <c r="C2081" s="502">
        <v>42307</v>
      </c>
      <c r="D2081" s="921">
        <v>-0.4</v>
      </c>
      <c r="E2081" s="1600">
        <v>0</v>
      </c>
    </row>
    <row r="2082" spans="2:5">
      <c r="C2082" s="502">
        <v>42314</v>
      </c>
      <c r="D2082" s="921">
        <v>-0.39</v>
      </c>
      <c r="E2082" s="1600">
        <v>0</v>
      </c>
    </row>
    <row r="2083" spans="2:5">
      <c r="C2083" s="502">
        <v>42321</v>
      </c>
      <c r="D2083" s="921">
        <v>-0.38</v>
      </c>
      <c r="E2083" s="1600">
        <v>0</v>
      </c>
    </row>
    <row r="2084" spans="2:5">
      <c r="C2084" s="502">
        <v>42328</v>
      </c>
      <c r="D2084" s="921">
        <v>-0.36</v>
      </c>
      <c r="E2084" s="1600">
        <v>0</v>
      </c>
    </row>
    <row r="2085" spans="2:5">
      <c r="C2085" s="502">
        <v>42335</v>
      </c>
      <c r="D2085" s="921">
        <v>-0.34</v>
      </c>
      <c r="E2085" s="1600">
        <v>0</v>
      </c>
    </row>
    <row r="2086" spans="2:5">
      <c r="C2086" s="502">
        <v>42342</v>
      </c>
      <c r="D2086" s="921">
        <v>-0.32</v>
      </c>
      <c r="E2086" s="1600">
        <v>0</v>
      </c>
    </row>
    <row r="2087" spans="2:5">
      <c r="C2087" s="502">
        <v>42349</v>
      </c>
      <c r="D2087" s="921">
        <v>-0.28999999999999998</v>
      </c>
      <c r="E2087" s="1600">
        <v>0</v>
      </c>
    </row>
    <row r="2088" spans="2:5">
      <c r="C2088" s="502">
        <v>42356</v>
      </c>
      <c r="D2088" s="921">
        <v>-0.27</v>
      </c>
      <c r="E2088" s="1600">
        <v>0</v>
      </c>
    </row>
    <row r="2089" spans="2:5">
      <c r="C2089" s="502">
        <v>42363</v>
      </c>
      <c r="D2089" s="921">
        <v>-0.24</v>
      </c>
      <c r="E2089" s="1600">
        <v>0</v>
      </c>
    </row>
    <row r="2090" spans="2:5">
      <c r="B2090" s="651">
        <v>2016</v>
      </c>
      <c r="C2090" s="502">
        <v>42370</v>
      </c>
      <c r="D2090" s="921">
        <v>-0.22</v>
      </c>
      <c r="E2090" s="1600">
        <v>0</v>
      </c>
    </row>
    <row r="2091" spans="2:5">
      <c r="C2091" s="502">
        <v>42377</v>
      </c>
      <c r="D2091" s="921">
        <v>-0.21</v>
      </c>
      <c r="E2091" s="1600">
        <v>0</v>
      </c>
    </row>
    <row r="2092" spans="2:5">
      <c r="C2092" s="502">
        <v>42384</v>
      </c>
      <c r="D2092" s="921">
        <v>-0.2</v>
      </c>
      <c r="E2092" s="1600">
        <v>0</v>
      </c>
    </row>
    <row r="2093" spans="2:5">
      <c r="C2093" s="502">
        <v>42391</v>
      </c>
      <c r="D2093" s="921">
        <v>-0.19</v>
      </c>
      <c r="E2093" s="1600">
        <v>0</v>
      </c>
    </row>
    <row r="2094" spans="2:5">
      <c r="C2094" s="502">
        <v>42398</v>
      </c>
      <c r="D2094" s="921">
        <v>-0.19</v>
      </c>
      <c r="E2094" s="1600">
        <v>0</v>
      </c>
    </row>
    <row r="2095" spans="2:5">
      <c r="C2095" s="502">
        <v>42405</v>
      </c>
      <c r="D2095" s="921">
        <v>-0.2</v>
      </c>
      <c r="E2095" s="1600">
        <v>0</v>
      </c>
    </row>
    <row r="2096" spans="2:5">
      <c r="C2096" s="502">
        <v>42412</v>
      </c>
      <c r="D2096" s="921">
        <v>-0.21</v>
      </c>
      <c r="E2096" s="1600">
        <v>0</v>
      </c>
    </row>
    <row r="2097" spans="3:5">
      <c r="C2097" s="502">
        <v>42419</v>
      </c>
      <c r="D2097" s="921">
        <v>-0.22</v>
      </c>
      <c r="E2097" s="1600">
        <v>0</v>
      </c>
    </row>
    <row r="2098" spans="3:5">
      <c r="C2098" s="502">
        <v>42426</v>
      </c>
      <c r="D2098" s="921">
        <v>-0.24</v>
      </c>
      <c r="E2098" s="1600">
        <v>0</v>
      </c>
    </row>
    <row r="2099" spans="3:5">
      <c r="C2099" s="502">
        <v>42433</v>
      </c>
      <c r="D2099" s="921">
        <v>-0.26</v>
      </c>
      <c r="E2099" s="1600">
        <v>0</v>
      </c>
    </row>
    <row r="2100" spans="3:5">
      <c r="C2100" s="502">
        <v>42440</v>
      </c>
      <c r="D2100" s="921">
        <v>-0.28000000000000003</v>
      </c>
      <c r="E2100" s="1600">
        <v>0</v>
      </c>
    </row>
    <row r="2101" spans="3:5">
      <c r="C2101" s="502">
        <v>42447</v>
      </c>
      <c r="D2101" s="921">
        <v>-0.28999999999999998</v>
      </c>
      <c r="E2101" s="1600">
        <v>0</v>
      </c>
    </row>
    <row r="2102" spans="3:5">
      <c r="C2102" s="502">
        <v>42454</v>
      </c>
      <c r="D2102" s="921">
        <v>-0.31</v>
      </c>
      <c r="E2102" s="1600">
        <v>0</v>
      </c>
    </row>
    <row r="2103" spans="3:5">
      <c r="C2103" s="502">
        <v>42461</v>
      </c>
      <c r="D2103" s="921">
        <v>-0.32</v>
      </c>
      <c r="E2103" s="1600">
        <v>0</v>
      </c>
    </row>
    <row r="2104" spans="3:5">
      <c r="C2104" s="502">
        <v>42468</v>
      </c>
      <c r="D2104" s="921">
        <v>-0.33</v>
      </c>
      <c r="E2104" s="1600">
        <v>0</v>
      </c>
    </row>
    <row r="2105" spans="3:5">
      <c r="C2105" s="502">
        <v>42475</v>
      </c>
      <c r="D2105" s="921">
        <v>-0.33</v>
      </c>
      <c r="E2105" s="1600">
        <v>0</v>
      </c>
    </row>
    <row r="2106" spans="3:5">
      <c r="C2106" s="502">
        <v>42482</v>
      </c>
      <c r="D2106" s="921">
        <v>-0.33</v>
      </c>
      <c r="E2106" s="1600">
        <v>0</v>
      </c>
    </row>
    <row r="2107" spans="3:5">
      <c r="C2107" s="502">
        <v>42489</v>
      </c>
      <c r="D2107" s="921">
        <v>-0.34</v>
      </c>
      <c r="E2107" s="1600">
        <v>0</v>
      </c>
    </row>
    <row r="2108" spans="3:5">
      <c r="C2108" s="502">
        <v>42496</v>
      </c>
      <c r="D2108" s="921">
        <v>-0.33</v>
      </c>
      <c r="E2108" s="1600">
        <v>0</v>
      </c>
    </row>
    <row r="2109" spans="3:5">
      <c r="C2109" s="502">
        <v>42503</v>
      </c>
      <c r="D2109" s="921">
        <v>-0.33</v>
      </c>
      <c r="E2109" s="1600">
        <v>0</v>
      </c>
    </row>
    <row r="2110" spans="3:5">
      <c r="C2110" s="502">
        <v>42510</v>
      </c>
      <c r="D2110" s="921">
        <v>-0.32</v>
      </c>
      <c r="E2110" s="1600">
        <v>0</v>
      </c>
    </row>
    <row r="2111" spans="3:5">
      <c r="C2111" s="502">
        <v>42517</v>
      </c>
      <c r="D2111" s="921">
        <v>-0.31</v>
      </c>
      <c r="E2111" s="1600">
        <v>0</v>
      </c>
    </row>
    <row r="2112" spans="3:5">
      <c r="C2112" s="502">
        <v>42524</v>
      </c>
      <c r="D2112" s="921">
        <v>-0.3</v>
      </c>
      <c r="E2112" s="1600">
        <v>0</v>
      </c>
    </row>
    <row r="2113" spans="3:5">
      <c r="C2113" s="502">
        <v>42531</v>
      </c>
      <c r="D2113" s="921">
        <v>-0.28999999999999998</v>
      </c>
      <c r="E2113" s="1600">
        <v>0</v>
      </c>
    </row>
    <row r="2114" spans="3:5">
      <c r="C2114" s="502">
        <v>42538</v>
      </c>
      <c r="D2114" s="921">
        <v>-0.28000000000000003</v>
      </c>
      <c r="E2114" s="1600">
        <v>0</v>
      </c>
    </row>
    <row r="2115" spans="3:5">
      <c r="C2115" s="502">
        <v>42545</v>
      </c>
      <c r="D2115" s="921">
        <v>-0.27</v>
      </c>
      <c r="E2115" s="1600">
        <v>0</v>
      </c>
    </row>
    <row r="2116" spans="3:5">
      <c r="C2116" s="502">
        <v>42552</v>
      </c>
      <c r="D2116" s="921">
        <v>-0.27</v>
      </c>
      <c r="E2116" s="1600">
        <v>0</v>
      </c>
    </row>
    <row r="2117" spans="3:5">
      <c r="C2117" s="502">
        <v>42559</v>
      </c>
      <c r="D2117" s="921">
        <v>-0.28000000000000003</v>
      </c>
      <c r="E2117" s="1600">
        <v>0</v>
      </c>
    </row>
    <row r="2118" spans="3:5">
      <c r="C2118" s="502">
        <v>42566</v>
      </c>
      <c r="D2118" s="921">
        <v>-0.28999999999999998</v>
      </c>
      <c r="E2118" s="1600">
        <v>0</v>
      </c>
    </row>
    <row r="2119" spans="3:5">
      <c r="C2119" s="502">
        <v>42573</v>
      </c>
      <c r="D2119" s="921">
        <v>-0.32</v>
      </c>
      <c r="E2119" s="1600">
        <v>0</v>
      </c>
    </row>
    <row r="2120" spans="3:5">
      <c r="C2120" s="502">
        <v>42580</v>
      </c>
      <c r="D2120" s="921">
        <v>-0.34</v>
      </c>
      <c r="E2120" s="1600">
        <v>0</v>
      </c>
    </row>
    <row r="2121" spans="3:5">
      <c r="C2121" s="502">
        <v>42587</v>
      </c>
      <c r="D2121" s="921">
        <v>-0.35</v>
      </c>
      <c r="E2121" s="1600">
        <v>0</v>
      </c>
    </row>
    <row r="2122" spans="3:5">
      <c r="C2122" s="502">
        <v>42594</v>
      </c>
      <c r="D2122" s="921">
        <v>-0.37</v>
      </c>
      <c r="E2122" s="1600">
        <v>0</v>
      </c>
    </row>
    <row r="2123" spans="3:5">
      <c r="C2123" s="502">
        <v>42601</v>
      </c>
      <c r="D2123" s="921">
        <v>-0.37</v>
      </c>
      <c r="E2123" s="1600">
        <v>0</v>
      </c>
    </row>
    <row r="2124" spans="3:5">
      <c r="C2124" s="502">
        <v>42608</v>
      </c>
      <c r="D2124" s="921">
        <v>-0.37</v>
      </c>
      <c r="E2124" s="1600">
        <v>0</v>
      </c>
    </row>
    <row r="2125" spans="3:5">
      <c r="C2125" s="502">
        <v>42615</v>
      </c>
      <c r="D2125" s="921">
        <v>-0.35</v>
      </c>
      <c r="E2125" s="1600">
        <v>0</v>
      </c>
    </row>
    <row r="2126" spans="3:5">
      <c r="C2126" s="502">
        <v>42622</v>
      </c>
      <c r="D2126" s="921">
        <v>-0.34</v>
      </c>
      <c r="E2126" s="1600">
        <v>0</v>
      </c>
    </row>
    <row r="2127" spans="3:5">
      <c r="C2127" s="502">
        <v>42629</v>
      </c>
      <c r="D2127" s="921">
        <v>-0.32</v>
      </c>
      <c r="E2127" s="1600">
        <v>0</v>
      </c>
    </row>
    <row r="2128" spans="3:5">
      <c r="C2128" s="502">
        <v>42636</v>
      </c>
      <c r="D2128" s="921">
        <v>-0.3</v>
      </c>
      <c r="E2128" s="1600">
        <v>0</v>
      </c>
    </row>
    <row r="2129" spans="2:5">
      <c r="C2129" s="502">
        <v>42643</v>
      </c>
      <c r="D2129" s="921">
        <v>-0.28999999999999998</v>
      </c>
      <c r="E2129" s="1600">
        <v>0</v>
      </c>
    </row>
    <row r="2130" spans="2:5">
      <c r="C2130" s="502">
        <v>42650</v>
      </c>
      <c r="D2130" s="921">
        <v>-0.3</v>
      </c>
      <c r="E2130" s="1600">
        <v>0</v>
      </c>
    </row>
    <row r="2131" spans="2:5">
      <c r="C2131" s="502">
        <v>42657</v>
      </c>
      <c r="D2131" s="921">
        <v>-0.3</v>
      </c>
      <c r="E2131" s="1600">
        <v>0</v>
      </c>
    </row>
    <row r="2132" spans="2:5">
      <c r="C2132" s="502">
        <v>42664</v>
      </c>
      <c r="D2132" s="921">
        <v>-0.32</v>
      </c>
      <c r="E2132" s="1600">
        <v>0</v>
      </c>
    </row>
    <row r="2133" spans="2:5">
      <c r="C2133" s="502">
        <v>42671</v>
      </c>
      <c r="D2133" s="921">
        <v>-0.35</v>
      </c>
      <c r="E2133" s="1600">
        <v>0</v>
      </c>
    </row>
    <row r="2134" spans="2:5">
      <c r="C2134" s="502">
        <v>42678</v>
      </c>
      <c r="D2134" s="921">
        <v>-0.37</v>
      </c>
      <c r="E2134" s="1600">
        <v>0</v>
      </c>
    </row>
    <row r="2135" spans="2:5">
      <c r="C2135" s="502">
        <v>42685</v>
      </c>
      <c r="D2135" s="921">
        <v>-0.4</v>
      </c>
      <c r="E2135" s="1600">
        <v>0</v>
      </c>
    </row>
    <row r="2136" spans="2:5">
      <c r="C2136" s="502">
        <v>42692</v>
      </c>
      <c r="D2136" s="921">
        <v>-0.42</v>
      </c>
      <c r="E2136" s="1600">
        <v>0</v>
      </c>
    </row>
    <row r="2137" spans="2:5">
      <c r="C2137" s="502">
        <v>42699</v>
      </c>
      <c r="D2137" s="921">
        <v>-0.45</v>
      </c>
      <c r="E2137" s="1600">
        <v>0</v>
      </c>
    </row>
    <row r="2138" spans="2:5">
      <c r="C2138" s="502">
        <v>42706</v>
      </c>
      <c r="D2138" s="921">
        <v>-0.46</v>
      </c>
      <c r="E2138" s="1600">
        <v>0</v>
      </c>
    </row>
    <row r="2139" spans="2:5">
      <c r="C2139" s="502">
        <v>42713</v>
      </c>
      <c r="D2139" s="921">
        <v>-0.47</v>
      </c>
      <c r="E2139" s="1600">
        <v>0</v>
      </c>
    </row>
    <row r="2140" spans="2:5">
      <c r="C2140" s="502">
        <v>42720</v>
      </c>
      <c r="D2140" s="921">
        <v>-0.48</v>
      </c>
      <c r="E2140" s="1600">
        <v>0</v>
      </c>
    </row>
    <row r="2141" spans="2:5">
      <c r="C2141" s="502">
        <v>42727</v>
      </c>
      <c r="D2141" s="921">
        <v>-0.49</v>
      </c>
      <c r="E2141" s="1600">
        <v>0</v>
      </c>
    </row>
    <row r="2142" spans="2:5">
      <c r="C2142" s="502">
        <v>42734</v>
      </c>
      <c r="D2142" s="921">
        <v>-0.5</v>
      </c>
      <c r="E2142" s="1600">
        <v>0</v>
      </c>
    </row>
    <row r="2143" spans="2:5">
      <c r="B2143" s="651">
        <v>2017</v>
      </c>
      <c r="C2143" s="502">
        <v>42741</v>
      </c>
      <c r="D2143" s="921">
        <v>-0.51</v>
      </c>
      <c r="E2143" s="1600">
        <v>0</v>
      </c>
    </row>
    <row r="2144" spans="2:5">
      <c r="C2144" s="502">
        <v>42748</v>
      </c>
      <c r="D2144" s="921">
        <v>-0.52</v>
      </c>
      <c r="E2144" s="1600">
        <v>0</v>
      </c>
    </row>
    <row r="2145" spans="3:5">
      <c r="C2145" s="502">
        <v>42755</v>
      </c>
      <c r="D2145" s="921">
        <v>-0.54</v>
      </c>
      <c r="E2145" s="1600">
        <v>0</v>
      </c>
    </row>
    <row r="2146" spans="3:5">
      <c r="C2146" s="502">
        <v>42762</v>
      </c>
      <c r="D2146" s="921">
        <v>-0.56000000000000005</v>
      </c>
      <c r="E2146" s="1600">
        <v>0</v>
      </c>
    </row>
    <row r="2147" spans="3:5">
      <c r="C2147" s="502">
        <v>42769</v>
      </c>
      <c r="D2147" s="921">
        <v>-0.57999999999999996</v>
      </c>
      <c r="E2147" s="1600">
        <v>0</v>
      </c>
    </row>
    <row r="2148" spans="3:5">
      <c r="C2148" s="502">
        <v>42776</v>
      </c>
      <c r="D2148" s="921">
        <v>-0.59</v>
      </c>
      <c r="E2148" s="1600">
        <v>0</v>
      </c>
    </row>
    <row r="2149" spans="3:5">
      <c r="C2149" s="502">
        <v>42783</v>
      </c>
      <c r="D2149" s="921">
        <v>-0.59</v>
      </c>
      <c r="E2149" s="1600">
        <v>0</v>
      </c>
    </row>
    <row r="2150" spans="3:5">
      <c r="C2150" s="502">
        <v>42790</v>
      </c>
      <c r="D2150" s="921">
        <v>-0.59</v>
      </c>
      <c r="E2150" s="1600">
        <v>0</v>
      </c>
    </row>
    <row r="2151" spans="3:5">
      <c r="C2151" s="502">
        <v>42797</v>
      </c>
      <c r="D2151" s="921">
        <v>-0.57999999999999996</v>
      </c>
      <c r="E2151" s="1600">
        <v>0</v>
      </c>
    </row>
    <row r="2152" spans="3:5">
      <c r="C2152" s="502">
        <v>42804</v>
      </c>
      <c r="D2152" s="921">
        <v>-0.56999999999999995</v>
      </c>
      <c r="E2152" s="1600">
        <v>0</v>
      </c>
    </row>
    <row r="2153" spans="3:5">
      <c r="C2153" s="502">
        <v>42811</v>
      </c>
      <c r="D2153" s="921">
        <v>-0.55000000000000004</v>
      </c>
      <c r="E2153" s="1600">
        <v>0</v>
      </c>
    </row>
    <row r="2154" spans="3:5">
      <c r="C2154" s="502">
        <v>42818</v>
      </c>
      <c r="D2154" s="921">
        <v>-0.54</v>
      </c>
      <c r="E2154" s="1600">
        <v>0</v>
      </c>
    </row>
    <row r="2155" spans="3:5">
      <c r="C2155" s="502">
        <v>42825</v>
      </c>
      <c r="D2155" s="921">
        <v>-0.53</v>
      </c>
      <c r="E2155" s="1600">
        <v>0</v>
      </c>
    </row>
    <row r="2156" spans="3:5">
      <c r="C2156" s="502">
        <v>42832</v>
      </c>
      <c r="D2156" s="921">
        <v>-0.52</v>
      </c>
      <c r="E2156" s="1600">
        <v>0</v>
      </c>
    </row>
    <row r="2157" spans="3:5">
      <c r="C2157" s="502">
        <v>42839</v>
      </c>
      <c r="D2157" s="921">
        <v>-0.52</v>
      </c>
      <c r="E2157" s="1600">
        <v>0</v>
      </c>
    </row>
    <row r="2158" spans="3:5">
      <c r="C2158" s="502">
        <v>42846</v>
      </c>
      <c r="D2158" s="921">
        <v>-0.52</v>
      </c>
      <c r="E2158" s="1600">
        <v>0</v>
      </c>
    </row>
    <row r="2159" spans="3:5">
      <c r="C2159" s="502">
        <v>42853</v>
      </c>
      <c r="D2159" s="921">
        <v>-0.53</v>
      </c>
      <c r="E2159" s="1600">
        <v>0</v>
      </c>
    </row>
    <row r="2160" spans="3:5">
      <c r="C2160" s="502">
        <v>42860</v>
      </c>
      <c r="D2160" s="921">
        <v>-0.53</v>
      </c>
      <c r="E2160" s="1600">
        <v>0</v>
      </c>
    </row>
    <row r="2161" spans="3:5">
      <c r="C2161" s="502">
        <v>42867</v>
      </c>
      <c r="D2161" s="921">
        <v>-0.54</v>
      </c>
      <c r="E2161" s="1600">
        <v>0</v>
      </c>
    </row>
    <row r="2162" spans="3:5">
      <c r="C2162" s="502">
        <v>42874</v>
      </c>
      <c r="D2162" s="921">
        <v>-0.55000000000000004</v>
      </c>
      <c r="E2162" s="1600">
        <v>0</v>
      </c>
    </row>
    <row r="2163" spans="3:5">
      <c r="C2163" s="502">
        <v>42881</v>
      </c>
      <c r="D2163" s="921">
        <v>-0.56000000000000005</v>
      </c>
      <c r="E2163" s="1600">
        <v>0</v>
      </c>
    </row>
    <row r="2164" spans="3:5">
      <c r="C2164" s="502">
        <v>42888</v>
      </c>
      <c r="D2164" s="921">
        <v>-0.56999999999999995</v>
      </c>
      <c r="E2164" s="1600">
        <v>0</v>
      </c>
    </row>
    <row r="2165" spans="3:5">
      <c r="C2165" s="502">
        <v>42895</v>
      </c>
      <c r="D2165" s="921">
        <v>-0.57999999999999996</v>
      </c>
      <c r="E2165" s="1600">
        <v>0</v>
      </c>
    </row>
    <row r="2166" spans="3:5">
      <c r="C2166" s="502">
        <v>42902</v>
      </c>
      <c r="D2166" s="921">
        <v>-0.59</v>
      </c>
      <c r="E2166" s="1600">
        <v>0</v>
      </c>
    </row>
    <row r="2167" spans="3:5">
      <c r="C2167" s="502">
        <v>42909</v>
      </c>
      <c r="D2167" s="921">
        <v>-0.6</v>
      </c>
      <c r="E2167" s="1600">
        <v>0</v>
      </c>
    </row>
    <row r="2168" spans="3:5">
      <c r="C2168" s="502">
        <v>42916</v>
      </c>
      <c r="D2168" s="921">
        <v>-0.61</v>
      </c>
      <c r="E2168" s="1600">
        <v>0</v>
      </c>
    </row>
    <row r="2169" spans="3:5">
      <c r="C2169" s="502">
        <v>42923</v>
      </c>
      <c r="D2169" s="921">
        <v>-0.62</v>
      </c>
      <c r="E2169" s="1600">
        <v>0</v>
      </c>
    </row>
    <row r="2170" spans="3:5">
      <c r="C2170" s="502">
        <v>42930</v>
      </c>
      <c r="D2170" s="921">
        <v>-0.63</v>
      </c>
      <c r="E2170" s="1600">
        <v>0</v>
      </c>
    </row>
    <row r="2171" spans="3:5">
      <c r="C2171" s="502">
        <v>42937</v>
      </c>
      <c r="D2171" s="921">
        <v>-0.64</v>
      </c>
      <c r="E2171" s="1600">
        <v>0</v>
      </c>
    </row>
    <row r="2172" spans="3:5">
      <c r="C2172" s="502">
        <v>42944</v>
      </c>
      <c r="D2172" s="921">
        <v>-0.64</v>
      </c>
      <c r="E2172" s="1600">
        <v>0</v>
      </c>
    </row>
    <row r="2173" spans="3:5">
      <c r="C2173" s="502">
        <v>42951</v>
      </c>
      <c r="D2173" s="921">
        <v>-0.64</v>
      </c>
      <c r="E2173" s="1600">
        <v>0</v>
      </c>
    </row>
    <row r="2174" spans="3:5">
      <c r="C2174" s="502">
        <v>42958</v>
      </c>
      <c r="D2174" s="921">
        <v>-0.64</v>
      </c>
      <c r="E2174" s="1600">
        <v>0</v>
      </c>
    </row>
    <row r="2175" spans="3:5">
      <c r="C2175" s="502">
        <v>42965</v>
      </c>
      <c r="D2175" s="921">
        <v>-0.64</v>
      </c>
      <c r="E2175" s="1600">
        <v>0</v>
      </c>
    </row>
    <row r="2176" spans="3:5">
      <c r="C2176" s="502">
        <v>42972</v>
      </c>
      <c r="D2176" s="921">
        <v>-0.64</v>
      </c>
      <c r="E2176" s="1600">
        <v>0</v>
      </c>
    </row>
    <row r="2177" spans="3:5">
      <c r="C2177" s="502">
        <v>42979</v>
      </c>
      <c r="D2177" s="921">
        <v>-0.63</v>
      </c>
      <c r="E2177" s="1600">
        <v>0</v>
      </c>
    </row>
    <row r="2178" spans="3:5">
      <c r="C2178" s="502">
        <v>42986</v>
      </c>
      <c r="D2178" s="921">
        <v>-0.63</v>
      </c>
      <c r="E2178" s="1600">
        <v>0</v>
      </c>
    </row>
    <row r="2179" spans="3:5">
      <c r="C2179" s="502">
        <v>42993</v>
      </c>
      <c r="D2179" s="921">
        <v>-0.63</v>
      </c>
      <c r="E2179" s="1600">
        <v>0</v>
      </c>
    </row>
    <row r="2180" spans="3:5">
      <c r="C2180" s="502">
        <v>43000</v>
      </c>
      <c r="D2180" s="921">
        <v>-0.64</v>
      </c>
      <c r="E2180" s="1600">
        <v>0</v>
      </c>
    </row>
    <row r="2181" spans="3:5">
      <c r="C2181" s="502">
        <v>43007</v>
      </c>
      <c r="D2181" s="921">
        <v>-0.64</v>
      </c>
      <c r="E2181" s="1600">
        <v>0</v>
      </c>
    </row>
    <row r="2182" spans="3:5">
      <c r="C2182" s="502">
        <v>43014</v>
      </c>
      <c r="D2182" s="921">
        <v>-0.66</v>
      </c>
      <c r="E2182" s="1600">
        <v>0</v>
      </c>
    </row>
    <row r="2183" spans="3:5">
      <c r="C2183" s="502">
        <v>43021</v>
      </c>
      <c r="D2183" s="921">
        <v>-0.67</v>
      </c>
      <c r="E2183" s="1600">
        <v>0</v>
      </c>
    </row>
    <row r="2184" spans="3:5">
      <c r="C2184" s="502">
        <v>43028</v>
      </c>
      <c r="D2184" s="921">
        <v>-0.68</v>
      </c>
      <c r="E2184" s="1600">
        <v>0</v>
      </c>
    </row>
    <row r="2185" spans="3:5">
      <c r="C2185" s="502">
        <v>43035</v>
      </c>
      <c r="D2185" s="921">
        <v>-0.69</v>
      </c>
      <c r="E2185" s="1600">
        <v>0</v>
      </c>
    </row>
    <row r="2186" spans="3:5">
      <c r="C2186" s="502">
        <v>43042</v>
      </c>
      <c r="D2186" s="921">
        <v>-0.7</v>
      </c>
      <c r="E2186" s="1600">
        <v>0</v>
      </c>
    </row>
    <row r="2187" spans="3:5">
      <c r="C2187" s="502">
        <v>43049</v>
      </c>
      <c r="D2187" s="921">
        <v>-0.7</v>
      </c>
      <c r="E2187" s="1600">
        <v>0</v>
      </c>
    </row>
    <row r="2188" spans="3:5">
      <c r="C2188" s="502">
        <v>43056</v>
      </c>
      <c r="D2188" s="921">
        <v>-0.7</v>
      </c>
      <c r="E2188" s="1600">
        <v>0</v>
      </c>
    </row>
    <row r="2189" spans="3:5">
      <c r="C2189" s="502">
        <v>43063</v>
      </c>
      <c r="D2189" s="921">
        <v>-0.69</v>
      </c>
      <c r="E2189" s="1600">
        <v>0</v>
      </c>
    </row>
    <row r="2190" spans="3:5">
      <c r="C2190" s="502">
        <v>43070</v>
      </c>
      <c r="D2190" s="921">
        <v>-0.69</v>
      </c>
      <c r="E2190" s="1600">
        <v>0</v>
      </c>
    </row>
    <row r="2191" spans="3:5">
      <c r="C2191" s="502">
        <v>43077</v>
      </c>
      <c r="D2191" s="921">
        <v>-0.68</v>
      </c>
      <c r="E2191" s="1600">
        <v>0</v>
      </c>
    </row>
    <row r="2192" spans="3:5">
      <c r="C2192" s="502">
        <v>43084</v>
      </c>
      <c r="D2192" s="921">
        <v>-0.67</v>
      </c>
      <c r="E2192" s="1600">
        <v>0</v>
      </c>
    </row>
    <row r="2193" spans="2:5">
      <c r="C2193" s="502">
        <v>43091</v>
      </c>
      <c r="D2193" s="921">
        <v>-0.66</v>
      </c>
      <c r="E2193" s="1600">
        <v>0</v>
      </c>
    </row>
    <row r="2194" spans="2:5">
      <c r="C2194" s="502">
        <v>43098</v>
      </c>
      <c r="D2194" s="921">
        <v>-0.66</v>
      </c>
      <c r="E2194" s="1600">
        <v>0</v>
      </c>
    </row>
    <row r="2195" spans="2:5">
      <c r="B2195" s="651">
        <v>2018</v>
      </c>
      <c r="C2195" s="502">
        <v>43105</v>
      </c>
      <c r="D2195" s="921">
        <v>-0.66</v>
      </c>
      <c r="E2195" s="1600">
        <v>0</v>
      </c>
    </row>
    <row r="2196" spans="2:5">
      <c r="C2196" s="502">
        <v>43112</v>
      </c>
      <c r="D2196" s="921">
        <v>-0.67</v>
      </c>
      <c r="E2196" s="1600">
        <v>0</v>
      </c>
    </row>
    <row r="2197" spans="2:5">
      <c r="C2197" s="502">
        <v>43119</v>
      </c>
      <c r="D2197" s="921">
        <v>-0.68</v>
      </c>
      <c r="E2197" s="1600">
        <v>0</v>
      </c>
    </row>
    <row r="2198" spans="2:5">
      <c r="C2198" s="502">
        <v>43126</v>
      </c>
      <c r="D2198" s="921">
        <v>-0.69</v>
      </c>
      <c r="E2198" s="1600">
        <v>0</v>
      </c>
    </row>
    <row r="2199" spans="2:5">
      <c r="C2199" s="502">
        <v>43133</v>
      </c>
      <c r="D2199" s="921">
        <v>-0.7</v>
      </c>
      <c r="E2199" s="1600">
        <v>0</v>
      </c>
    </row>
    <row r="2200" spans="2:5">
      <c r="C2200" s="502">
        <v>43140</v>
      </c>
      <c r="D2200" s="921">
        <v>-0.71</v>
      </c>
      <c r="E2200" s="1600">
        <v>0</v>
      </c>
    </row>
    <row r="2201" spans="2:5">
      <c r="C2201" s="502">
        <v>43147</v>
      </c>
      <c r="D2201" s="921">
        <v>-0.71</v>
      </c>
      <c r="E2201" s="1600">
        <v>0</v>
      </c>
    </row>
    <row r="2202" spans="2:5">
      <c r="C2202" s="502">
        <v>43154</v>
      </c>
      <c r="D2202" s="921">
        <v>-0.7</v>
      </c>
      <c r="E2202" s="1600">
        <v>0</v>
      </c>
    </row>
    <row r="2203" spans="2:5">
      <c r="C2203" s="502">
        <v>43161</v>
      </c>
      <c r="D2203" s="921">
        <v>-0.7</v>
      </c>
      <c r="E2203" s="1600">
        <v>0</v>
      </c>
    </row>
    <row r="2204" spans="2:5">
      <c r="C2204" s="502">
        <v>43168</v>
      </c>
      <c r="D2204" s="921">
        <v>-0.68</v>
      </c>
      <c r="E2204" s="1600">
        <v>0</v>
      </c>
    </row>
    <row r="2205" spans="2:5">
      <c r="C2205" s="502">
        <v>43175</v>
      </c>
      <c r="D2205" s="921">
        <v>-0.67</v>
      </c>
      <c r="E2205" s="1600">
        <v>0</v>
      </c>
    </row>
    <row r="2206" spans="2:5">
      <c r="C2206" s="502">
        <v>43182</v>
      </c>
      <c r="D2206" s="921">
        <v>-0.66</v>
      </c>
      <c r="E2206" s="1600">
        <v>0</v>
      </c>
    </row>
    <row r="2207" spans="2:5">
      <c r="C2207" s="502">
        <v>43189</v>
      </c>
      <c r="D2207" s="921">
        <v>-0.65</v>
      </c>
      <c r="E2207" s="1600">
        <v>0</v>
      </c>
    </row>
    <row r="2208" spans="2:5">
      <c r="C2208" s="502">
        <v>43196</v>
      </c>
      <c r="D2208" s="921">
        <v>-0.65</v>
      </c>
      <c r="E2208" s="1600">
        <v>0</v>
      </c>
    </row>
    <row r="2209" spans="3:5">
      <c r="C2209" s="502">
        <v>43203</v>
      </c>
      <c r="D2209" s="921">
        <v>-0.65</v>
      </c>
      <c r="E2209" s="1600">
        <v>0</v>
      </c>
    </row>
    <row r="2210" spans="3:5">
      <c r="C2210" s="502">
        <v>43210</v>
      </c>
      <c r="D2210" s="921">
        <v>-0.66</v>
      </c>
      <c r="E2210" s="1600">
        <v>0</v>
      </c>
    </row>
    <row r="2211" spans="3:5">
      <c r="C2211" s="502">
        <v>43217</v>
      </c>
      <c r="D2211" s="921">
        <v>-0.67</v>
      </c>
      <c r="E2211" s="1600">
        <v>0</v>
      </c>
    </row>
    <row r="2212" spans="3:5">
      <c r="C2212" s="502">
        <v>43224</v>
      </c>
      <c r="D2212" s="921">
        <v>-0.68</v>
      </c>
      <c r="E2212" s="1600">
        <v>0</v>
      </c>
    </row>
    <row r="2213" spans="3:5">
      <c r="C2213" s="502">
        <v>43231</v>
      </c>
      <c r="D2213" s="921">
        <v>-0.69</v>
      </c>
      <c r="E2213" s="1600">
        <v>0</v>
      </c>
    </row>
    <row r="2214" spans="3:5">
      <c r="C2214" s="502">
        <v>43238</v>
      </c>
      <c r="D2214" s="921">
        <v>-0.7</v>
      </c>
      <c r="E2214" s="1600">
        <v>0</v>
      </c>
    </row>
    <row r="2215" spans="3:5">
      <c r="C2215" s="502">
        <v>43245</v>
      </c>
      <c r="D2215" s="921">
        <v>-0.71</v>
      </c>
      <c r="E2215" s="1600">
        <v>0</v>
      </c>
    </row>
    <row r="2216" spans="3:5">
      <c r="C2216" s="502">
        <v>43252</v>
      </c>
      <c r="D2216" s="921">
        <v>-0.71</v>
      </c>
      <c r="E2216" s="1600">
        <v>0</v>
      </c>
    </row>
    <row r="2217" spans="3:5">
      <c r="C2217" s="502">
        <v>43259</v>
      </c>
      <c r="D2217" s="921">
        <v>-0.72</v>
      </c>
      <c r="E2217" s="1600">
        <v>0</v>
      </c>
    </row>
    <row r="2218" spans="3:5">
      <c r="C2218" s="502">
        <v>43266</v>
      </c>
      <c r="D2218" s="921">
        <v>-0.72</v>
      </c>
      <c r="E2218" s="1600">
        <v>0</v>
      </c>
    </row>
    <row r="2219" spans="3:5">
      <c r="C2219" s="502">
        <v>43273</v>
      </c>
      <c r="D2219" s="921">
        <v>-0.71</v>
      </c>
      <c r="E2219" s="1600">
        <v>0</v>
      </c>
    </row>
    <row r="2220" spans="3:5">
      <c r="C2220" s="502">
        <v>43280</v>
      </c>
      <c r="D2220" s="921">
        <v>-0.71</v>
      </c>
      <c r="E2220" s="1600">
        <v>0</v>
      </c>
    </row>
    <row r="2221" spans="3:5">
      <c r="C2221" s="502">
        <v>43287</v>
      </c>
      <c r="D2221" s="921">
        <v>-0.71</v>
      </c>
      <c r="E2221" s="1600">
        <v>0</v>
      </c>
    </row>
    <row r="2222" spans="3:5">
      <c r="C2222" s="502">
        <v>43294</v>
      </c>
      <c r="D2222" s="921">
        <v>-0.71</v>
      </c>
      <c r="E2222" s="1600">
        <v>0</v>
      </c>
    </row>
    <row r="2223" spans="3:5">
      <c r="C2223" s="502">
        <v>43301</v>
      </c>
      <c r="D2223" s="921">
        <v>-0.72</v>
      </c>
      <c r="E2223" s="1600">
        <v>0</v>
      </c>
    </row>
    <row r="2224" spans="3:5">
      <c r="C2224" s="502">
        <v>43308</v>
      </c>
      <c r="D2224" s="921">
        <v>-0.72</v>
      </c>
      <c r="E2224" s="1600">
        <v>0</v>
      </c>
    </row>
    <row r="2225" spans="2:7">
      <c r="C2225" s="502">
        <v>43315</v>
      </c>
      <c r="D2225" s="921">
        <v>-0.73</v>
      </c>
      <c r="E2225" s="1600">
        <v>0</v>
      </c>
    </row>
    <row r="2226" spans="2:7">
      <c r="C2226" s="502">
        <v>43322</v>
      </c>
      <c r="D2226" s="921">
        <v>-0.74</v>
      </c>
      <c r="E2226" s="1600">
        <v>0</v>
      </c>
    </row>
    <row r="2227" spans="2:7">
      <c r="C2227" s="502">
        <v>43329</v>
      </c>
      <c r="D2227" s="921">
        <v>-0.75</v>
      </c>
      <c r="E2227" s="1600">
        <v>0</v>
      </c>
    </row>
    <row r="2228" spans="2:7">
      <c r="C2228" s="502">
        <v>43336</v>
      </c>
      <c r="D2228" s="921">
        <v>-0.76</v>
      </c>
      <c r="E2228" s="1600">
        <v>0</v>
      </c>
    </row>
    <row r="2229" spans="2:7">
      <c r="C2229" s="502">
        <v>43343</v>
      </c>
      <c r="D2229" s="921">
        <v>-0.76</v>
      </c>
      <c r="E2229" s="1600">
        <v>0</v>
      </c>
    </row>
    <row r="2230" spans="2:7">
      <c r="C2230" s="502">
        <v>43350</v>
      </c>
      <c r="D2230" s="921">
        <v>-0.77</v>
      </c>
      <c r="E2230" s="1600">
        <v>0</v>
      </c>
    </row>
    <row r="2231" spans="2:7">
      <c r="C2231" s="502">
        <v>43357</v>
      </c>
      <c r="D2231" s="921">
        <v>-0.77</v>
      </c>
      <c r="E2231" s="1600">
        <v>0</v>
      </c>
    </row>
    <row r="2232" spans="2:7" s="2" customFormat="1">
      <c r="B2232" s="44"/>
      <c r="C2232" s="1829">
        <f>C2231+7</f>
        <v>43364</v>
      </c>
      <c r="D2232" s="2">
        <v>-0.88</v>
      </c>
      <c r="E2232" s="1627"/>
      <c r="F2232" s="1634"/>
      <c r="G2232" s="1634"/>
    </row>
    <row r="2233" spans="2:7" s="2" customFormat="1">
      <c r="B2233" s="44"/>
      <c r="E2233" s="1627"/>
      <c r="F2233" s="1634"/>
      <c r="G2233" s="1634"/>
    </row>
    <row r="2234" spans="2:7" s="2" customFormat="1">
      <c r="B2234" s="44"/>
      <c r="E2234" s="1627"/>
      <c r="F2234" s="1634"/>
      <c r="G2234" s="1634"/>
    </row>
    <row r="2235" spans="2:7" s="2" customFormat="1">
      <c r="B2235" s="44"/>
      <c r="E2235" s="1627"/>
      <c r="F2235" s="1634"/>
      <c r="G2235" s="1634"/>
    </row>
    <row r="2236" spans="2:7" s="2" customFormat="1">
      <c r="B2236" s="44"/>
      <c r="E2236" s="1627"/>
      <c r="F2236" s="1634"/>
      <c r="G2236" s="1634"/>
    </row>
    <row r="2237" spans="2:7" s="2" customFormat="1">
      <c r="B2237" s="44"/>
      <c r="E2237" s="1627"/>
      <c r="F2237" s="1634"/>
      <c r="G2237" s="1634"/>
    </row>
    <row r="2238" spans="2:7" s="2" customFormat="1">
      <c r="B2238" s="44"/>
      <c r="E2238" s="1627"/>
      <c r="F2238" s="1634"/>
      <c r="G2238" s="1634"/>
    </row>
    <row r="2239" spans="2:7" s="2" customFormat="1">
      <c r="B2239" s="44"/>
      <c r="E2239" s="1627"/>
      <c r="F2239" s="1634"/>
      <c r="G2239" s="1634"/>
    </row>
    <row r="2240" spans="2:7" s="2" customFormat="1">
      <c r="B2240" s="44"/>
      <c r="E2240" s="1627"/>
      <c r="F2240" s="1634"/>
      <c r="G2240" s="1634"/>
    </row>
    <row r="2241" spans="2:7" s="2" customFormat="1">
      <c r="B2241" s="44"/>
      <c r="E2241" s="1627"/>
      <c r="F2241" s="1634"/>
      <c r="G2241" s="1634"/>
    </row>
    <row r="2242" spans="2:7" s="2" customFormat="1">
      <c r="B2242" s="44"/>
      <c r="E2242" s="1627"/>
      <c r="F2242" s="1634"/>
      <c r="G2242" s="1634"/>
    </row>
    <row r="2243" spans="2:7" s="2" customFormat="1">
      <c r="B2243" s="44"/>
      <c r="E2243" s="1627"/>
      <c r="F2243" s="1634"/>
      <c r="G2243" s="1634"/>
    </row>
    <row r="2244" spans="2:7" s="2" customFormat="1">
      <c r="B2244" s="44"/>
      <c r="E2244" s="1627"/>
      <c r="F2244" s="1634"/>
      <c r="G2244" s="1634"/>
    </row>
    <row r="2245" spans="2:7" s="2" customFormat="1">
      <c r="B2245" s="44"/>
      <c r="E2245" s="1627"/>
      <c r="F2245" s="1634"/>
      <c r="G2245" s="1634"/>
    </row>
    <row r="2246" spans="2:7" s="2" customFormat="1">
      <c r="B2246" s="44"/>
      <c r="E2246" s="1627"/>
      <c r="F2246" s="1634"/>
      <c r="G2246" s="1634"/>
    </row>
    <row r="2247" spans="2:7" s="2" customFormat="1">
      <c r="B2247" s="44"/>
      <c r="E2247" s="1627"/>
      <c r="F2247" s="1634"/>
      <c r="G2247" s="1634"/>
    </row>
    <row r="2248" spans="2:7" s="2" customFormat="1">
      <c r="B2248" s="44"/>
      <c r="E2248" s="1627"/>
      <c r="F2248" s="1634"/>
      <c r="G2248" s="1634"/>
    </row>
    <row r="2249" spans="2:7" s="2" customFormat="1">
      <c r="B2249" s="44"/>
      <c r="E2249" s="1627"/>
      <c r="F2249" s="1634"/>
      <c r="G2249" s="1634"/>
    </row>
    <row r="2250" spans="2:7" s="2" customFormat="1">
      <c r="B2250" s="44"/>
      <c r="E2250" s="1627"/>
      <c r="F2250" s="1634"/>
      <c r="G2250" s="1634"/>
    </row>
    <row r="2251" spans="2:7" s="2" customFormat="1">
      <c r="B2251" s="44"/>
      <c r="E2251" s="1627"/>
      <c r="F2251" s="1634"/>
      <c r="G2251" s="1634"/>
    </row>
    <row r="2252" spans="2:7" s="2" customFormat="1">
      <c r="B2252" s="44"/>
      <c r="E2252" s="1627"/>
      <c r="F2252" s="1634"/>
      <c r="G2252" s="1634"/>
    </row>
    <row r="2253" spans="2:7" s="2" customFormat="1">
      <c r="B2253" s="44"/>
      <c r="E2253" s="1627"/>
      <c r="F2253" s="1634"/>
      <c r="G2253" s="1634"/>
    </row>
    <row r="2254" spans="2:7" s="2" customFormat="1">
      <c r="B2254" s="44"/>
      <c r="E2254" s="1627"/>
      <c r="F2254" s="1634"/>
      <c r="G2254" s="1634"/>
    </row>
    <row r="2255" spans="2:7" s="2" customFormat="1">
      <c r="B2255" s="44"/>
      <c r="E2255" s="1627"/>
      <c r="F2255" s="1634"/>
      <c r="G2255" s="1634"/>
    </row>
    <row r="2256" spans="2:7" s="2" customFormat="1">
      <c r="B2256" s="44"/>
      <c r="E2256" s="1627"/>
      <c r="F2256" s="1634"/>
      <c r="G2256" s="1634"/>
    </row>
    <row r="2257" spans="2:7" s="2" customFormat="1">
      <c r="B2257" s="44"/>
      <c r="E2257" s="1627"/>
      <c r="F2257" s="1634"/>
      <c r="G2257" s="1634"/>
    </row>
    <row r="2258" spans="2:7" s="2" customFormat="1">
      <c r="B2258" s="44"/>
      <c r="E2258" s="1627"/>
      <c r="F2258" s="1634"/>
      <c r="G2258" s="1634"/>
    </row>
    <row r="2259" spans="2:7" s="2" customFormat="1">
      <c r="B2259" s="44"/>
      <c r="E2259" s="1627"/>
      <c r="F2259" s="1634"/>
      <c r="G2259" s="1634"/>
    </row>
    <row r="2260" spans="2:7" s="2" customFormat="1">
      <c r="B2260" s="44"/>
      <c r="E2260" s="1627"/>
      <c r="F2260" s="1634"/>
      <c r="G2260" s="1634"/>
    </row>
    <row r="2261" spans="2:7" s="2" customFormat="1">
      <c r="B2261" s="44"/>
      <c r="E2261" s="1627"/>
      <c r="F2261" s="1634"/>
      <c r="G2261" s="1634"/>
    </row>
  </sheetData>
  <pageMargins left="0.75" right="0.75" top="1" bottom="1" header="0.5" footer="0.5"/>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B2:H195"/>
  <sheetViews>
    <sheetView topLeftCell="A171" zoomScale="125" zoomScaleNormal="125" zoomScalePageLayoutView="125" workbookViewId="0">
      <selection activeCell="H186" sqref="H186"/>
    </sheetView>
  </sheetViews>
  <sheetFormatPr baseColWidth="10" defaultRowHeight="15" x14ac:dyDescent="0"/>
  <cols>
    <col min="2" max="2" width="10.83203125" style="651"/>
    <col min="4" max="6" width="10.83203125" style="36"/>
    <col min="7" max="8" width="10.83203125" style="1604"/>
  </cols>
  <sheetData>
    <row r="2" spans="2:8" s="651" customFormat="1">
      <c r="B2" s="1603" t="s">
        <v>50</v>
      </c>
      <c r="C2" s="1603" t="s">
        <v>892</v>
      </c>
      <c r="D2" s="1605" t="s">
        <v>1019</v>
      </c>
      <c r="E2" s="1605" t="s">
        <v>312</v>
      </c>
      <c r="F2" s="1605" t="s">
        <v>138</v>
      </c>
      <c r="G2" s="1606" t="s">
        <v>570</v>
      </c>
      <c r="H2" s="1606" t="s">
        <v>570</v>
      </c>
    </row>
    <row r="3" spans="2:8">
      <c r="B3" s="651">
        <v>1980</v>
      </c>
      <c r="C3" s="502">
        <v>29221</v>
      </c>
      <c r="D3" s="505">
        <v>6.2400270000000008E-2</v>
      </c>
      <c r="E3" s="505">
        <v>4.375714E-2</v>
      </c>
      <c r="F3" s="505">
        <f>D3+E3</f>
        <v>0.10615741000000001</v>
      </c>
    </row>
    <row r="4" spans="2:8">
      <c r="C4" s="502">
        <v>29312</v>
      </c>
      <c r="D4" s="505">
        <v>6.151972E-2</v>
      </c>
      <c r="E4" s="505">
        <v>4.4849279999999998E-2</v>
      </c>
      <c r="F4" s="505">
        <f t="shared" ref="F4:F67" si="0">D4+E4</f>
        <v>0.10636899999999999</v>
      </c>
    </row>
    <row r="5" spans="2:8">
      <c r="C5" s="502">
        <v>29403</v>
      </c>
      <c r="D5" s="505">
        <v>5.9130000000000002E-2</v>
      </c>
      <c r="E5" s="505">
        <v>4.4933859999999999E-2</v>
      </c>
      <c r="F5" s="505">
        <f t="shared" si="0"/>
        <v>0.10406386000000001</v>
      </c>
    </row>
    <row r="6" spans="2:8">
      <c r="C6" s="502">
        <v>29495</v>
      </c>
      <c r="D6" s="505">
        <v>5.7407060000000003E-2</v>
      </c>
      <c r="E6" s="505">
        <v>4.5121309999999998E-2</v>
      </c>
      <c r="F6" s="505">
        <f t="shared" si="0"/>
        <v>0.10252837000000001</v>
      </c>
    </row>
    <row r="7" spans="2:8">
      <c r="B7" s="651">
        <v>1981</v>
      </c>
      <c r="C7" s="502">
        <v>29587</v>
      </c>
      <c r="D7" s="505">
        <v>5.6914329999999999E-2</v>
      </c>
      <c r="E7" s="505">
        <v>4.5960819999999999E-2</v>
      </c>
      <c r="F7" s="505">
        <f t="shared" si="0"/>
        <v>0.10287515</v>
      </c>
    </row>
    <row r="8" spans="2:8">
      <c r="C8" s="502">
        <v>29677</v>
      </c>
      <c r="D8" s="505">
        <v>5.6932539999999997E-2</v>
      </c>
      <c r="E8" s="505">
        <v>4.7236239999999999E-2</v>
      </c>
      <c r="F8" s="505">
        <f t="shared" si="0"/>
        <v>0.10416877999999999</v>
      </c>
    </row>
    <row r="9" spans="2:8">
      <c r="C9" s="502">
        <v>29768</v>
      </c>
      <c r="D9" s="505">
        <v>5.5866410000000005E-2</v>
      </c>
      <c r="E9" s="505">
        <v>4.7201019999999996E-2</v>
      </c>
      <c r="F9" s="505">
        <f t="shared" si="0"/>
        <v>0.10306743</v>
      </c>
      <c r="G9" s="1607">
        <v>0.14000000000000001</v>
      </c>
      <c r="H9" s="1607">
        <v>0.02</v>
      </c>
    </row>
    <row r="10" spans="2:8">
      <c r="C10" s="502">
        <v>29860</v>
      </c>
      <c r="D10" s="505">
        <v>5.5765500000000003E-2</v>
      </c>
      <c r="E10" s="505">
        <v>4.8027759999999996E-2</v>
      </c>
      <c r="F10" s="505">
        <f t="shared" si="0"/>
        <v>0.10379326</v>
      </c>
      <c r="G10" s="1607">
        <v>0.14000000000000001</v>
      </c>
      <c r="H10" s="1607">
        <v>0.02</v>
      </c>
    </row>
    <row r="11" spans="2:8">
      <c r="B11" s="651">
        <v>1982</v>
      </c>
      <c r="C11" s="502">
        <v>29952</v>
      </c>
      <c r="D11" s="505">
        <v>5.5627310000000006E-2</v>
      </c>
      <c r="E11" s="505">
        <v>4.8845270000000003E-2</v>
      </c>
      <c r="F11" s="505">
        <f t="shared" si="0"/>
        <v>0.10447258000000001</v>
      </c>
      <c r="G11" s="1607">
        <v>0.14000000000000001</v>
      </c>
      <c r="H11" s="1607">
        <v>0.02</v>
      </c>
    </row>
    <row r="12" spans="2:8">
      <c r="C12" s="502">
        <v>30042</v>
      </c>
      <c r="D12" s="505">
        <v>5.5733400000000002E-2</v>
      </c>
      <c r="E12" s="505">
        <v>4.9306889999999999E-2</v>
      </c>
      <c r="F12" s="505">
        <f t="shared" si="0"/>
        <v>0.10504029000000001</v>
      </c>
      <c r="G12" s="1607">
        <v>0.14000000000000001</v>
      </c>
      <c r="H12" s="1607">
        <v>0.02</v>
      </c>
    </row>
    <row r="13" spans="2:8">
      <c r="C13" s="502">
        <v>30133</v>
      </c>
      <c r="D13" s="505">
        <v>5.5195790000000002E-2</v>
      </c>
      <c r="E13" s="505">
        <v>4.8903619999999995E-2</v>
      </c>
      <c r="F13" s="505">
        <f t="shared" si="0"/>
        <v>0.10409941</v>
      </c>
      <c r="G13" s="1607">
        <v>0.14000000000000001</v>
      </c>
      <c r="H13" s="1607">
        <v>0.02</v>
      </c>
    </row>
    <row r="14" spans="2:8">
      <c r="C14" s="502">
        <v>30225</v>
      </c>
      <c r="D14" s="505">
        <v>5.5040329999999998E-2</v>
      </c>
      <c r="E14" s="505">
        <v>4.8763759999999996E-2</v>
      </c>
      <c r="F14" s="505">
        <f t="shared" si="0"/>
        <v>0.10380408999999999</v>
      </c>
      <c r="G14" s="1607">
        <v>0.14000000000000001</v>
      </c>
      <c r="H14" s="1607">
        <v>0.02</v>
      </c>
    </row>
    <row r="15" spans="2:8">
      <c r="B15" s="651">
        <v>1983</v>
      </c>
      <c r="C15" s="502">
        <v>30317</v>
      </c>
      <c r="D15" s="505">
        <v>5.4983459999999998E-2</v>
      </c>
      <c r="E15" s="505">
        <v>4.850575E-2</v>
      </c>
      <c r="F15" s="505">
        <f t="shared" si="0"/>
        <v>0.10348921</v>
      </c>
    </row>
    <row r="16" spans="2:8">
      <c r="C16" s="502">
        <v>30407</v>
      </c>
      <c r="D16" s="505">
        <v>5.525737E-2</v>
      </c>
      <c r="E16" s="505">
        <v>4.8505960000000001E-2</v>
      </c>
      <c r="F16" s="505">
        <f t="shared" si="0"/>
        <v>0.10376333</v>
      </c>
    </row>
    <row r="17" spans="2:6">
      <c r="C17" s="502">
        <v>30498</v>
      </c>
      <c r="D17" s="505">
        <v>5.5270939999999998E-2</v>
      </c>
      <c r="E17" s="505">
        <v>4.8542050000000003E-2</v>
      </c>
      <c r="F17" s="505">
        <f t="shared" si="0"/>
        <v>0.10381298999999999</v>
      </c>
    </row>
    <row r="18" spans="2:6">
      <c r="C18" s="502">
        <v>30590</v>
      </c>
      <c r="D18" s="505">
        <v>5.555206E-2</v>
      </c>
      <c r="E18" s="505">
        <v>4.8703279999999995E-2</v>
      </c>
      <c r="F18" s="505">
        <f t="shared" si="0"/>
        <v>0.10425534</v>
      </c>
    </row>
    <row r="19" spans="2:6">
      <c r="B19" s="651">
        <v>1984</v>
      </c>
      <c r="C19" s="502">
        <v>30682</v>
      </c>
      <c r="D19" s="505">
        <v>5.583316E-2</v>
      </c>
      <c r="E19" s="505">
        <v>4.895675E-2</v>
      </c>
      <c r="F19" s="505">
        <f t="shared" si="0"/>
        <v>0.10478991</v>
      </c>
    </row>
    <row r="20" spans="2:6">
      <c r="C20" s="502">
        <v>30773</v>
      </c>
      <c r="D20" s="505">
        <v>5.6736959999999996E-2</v>
      </c>
      <c r="E20" s="505">
        <v>4.9342670000000005E-2</v>
      </c>
      <c r="F20" s="505">
        <f t="shared" si="0"/>
        <v>0.10607963000000001</v>
      </c>
    </row>
    <row r="21" spans="2:6">
      <c r="C21" s="502">
        <v>30864</v>
      </c>
      <c r="D21" s="505">
        <v>5.746739E-2</v>
      </c>
      <c r="E21" s="505">
        <v>4.972294E-2</v>
      </c>
      <c r="F21" s="505">
        <f t="shared" si="0"/>
        <v>0.10719033</v>
      </c>
    </row>
    <row r="22" spans="2:6">
      <c r="C22" s="502">
        <v>30956</v>
      </c>
      <c r="D22" s="505">
        <v>5.835576E-2</v>
      </c>
      <c r="E22" s="505">
        <v>5.0428870000000001E-2</v>
      </c>
      <c r="F22" s="505">
        <f t="shared" si="0"/>
        <v>0.10878462999999999</v>
      </c>
    </row>
    <row r="23" spans="2:6">
      <c r="B23" s="651">
        <v>1985</v>
      </c>
      <c r="C23" s="502">
        <v>31048</v>
      </c>
      <c r="D23" s="505">
        <v>6.0005059999999999E-2</v>
      </c>
      <c r="E23" s="505">
        <v>5.2200300000000005E-2</v>
      </c>
      <c r="F23" s="505">
        <f t="shared" si="0"/>
        <v>0.11220536</v>
      </c>
    </row>
    <row r="24" spans="2:6">
      <c r="C24" s="502">
        <v>31138</v>
      </c>
      <c r="D24" s="505">
        <v>6.0296679999999998E-2</v>
      </c>
      <c r="E24" s="505">
        <v>5.2810759999999998E-2</v>
      </c>
      <c r="F24" s="505">
        <f t="shared" si="0"/>
        <v>0.11310744</v>
      </c>
    </row>
    <row r="25" spans="2:6">
      <c r="C25" s="502">
        <v>31229</v>
      </c>
      <c r="D25" s="505">
        <v>6.1877599999999998E-2</v>
      </c>
      <c r="E25" s="505">
        <v>5.4080389999999999E-2</v>
      </c>
      <c r="F25" s="505">
        <f t="shared" si="0"/>
        <v>0.11595799</v>
      </c>
    </row>
    <row r="26" spans="2:6">
      <c r="C26" s="502">
        <v>31321</v>
      </c>
      <c r="D26" s="505">
        <v>6.2430709999999993E-2</v>
      </c>
      <c r="E26" s="505">
        <v>5.4824989999999997E-2</v>
      </c>
      <c r="F26" s="505">
        <f t="shared" si="0"/>
        <v>0.11725569999999999</v>
      </c>
    </row>
    <row r="27" spans="2:6">
      <c r="B27" s="651">
        <v>1986</v>
      </c>
      <c r="C27" s="502">
        <v>31413</v>
      </c>
      <c r="D27" s="505">
        <v>6.2347E-2</v>
      </c>
      <c r="E27" s="505">
        <v>5.5049870000000001E-2</v>
      </c>
      <c r="F27" s="505">
        <f t="shared" si="0"/>
        <v>0.11739687</v>
      </c>
    </row>
    <row r="28" spans="2:6">
      <c r="C28" s="502">
        <v>31503</v>
      </c>
      <c r="D28" s="505">
        <v>6.2692029999999996E-2</v>
      </c>
      <c r="E28" s="505">
        <v>5.5429029999999997E-2</v>
      </c>
      <c r="F28" s="505">
        <f t="shared" si="0"/>
        <v>0.11812106</v>
      </c>
    </row>
    <row r="29" spans="2:6">
      <c r="C29" s="502">
        <v>31594</v>
      </c>
      <c r="D29" s="505">
        <v>6.3185450000000004E-2</v>
      </c>
      <c r="E29" s="505">
        <v>5.5985950000000007E-2</v>
      </c>
      <c r="F29" s="505">
        <f t="shared" si="0"/>
        <v>0.11917140000000001</v>
      </c>
    </row>
    <row r="30" spans="2:6">
      <c r="C30" s="502">
        <v>31686</v>
      </c>
      <c r="D30" s="505">
        <v>6.3632670000000002E-2</v>
      </c>
      <c r="E30" s="505">
        <v>5.6987569999999994E-2</v>
      </c>
      <c r="F30" s="505">
        <f t="shared" si="0"/>
        <v>0.12062023999999999</v>
      </c>
    </row>
    <row r="31" spans="2:6">
      <c r="B31" s="651">
        <v>1987</v>
      </c>
      <c r="C31" s="502">
        <v>31778</v>
      </c>
      <c r="D31" s="505">
        <v>6.2260869999999996E-2</v>
      </c>
      <c r="E31" s="505">
        <v>5.7051980000000002E-2</v>
      </c>
      <c r="F31" s="505">
        <f t="shared" si="0"/>
        <v>0.11931285</v>
      </c>
    </row>
    <row r="32" spans="2:6">
      <c r="C32" s="502">
        <v>31868</v>
      </c>
      <c r="D32" s="505">
        <v>6.2439109999999999E-2</v>
      </c>
      <c r="E32" s="505">
        <v>5.8233449999999999E-2</v>
      </c>
      <c r="F32" s="505">
        <f t="shared" si="0"/>
        <v>0.12067256</v>
      </c>
    </row>
    <row r="33" spans="2:8">
      <c r="C33" s="502">
        <v>31959</v>
      </c>
      <c r="D33" s="505">
        <v>6.1500609999999997E-2</v>
      </c>
      <c r="E33" s="505">
        <v>5.789598E-2</v>
      </c>
      <c r="F33" s="505">
        <f t="shared" si="0"/>
        <v>0.11939659</v>
      </c>
    </row>
    <row r="34" spans="2:8">
      <c r="C34" s="502">
        <v>32051</v>
      </c>
      <c r="D34" s="505">
        <v>6.0733990000000002E-2</v>
      </c>
      <c r="E34" s="505">
        <v>5.7330470000000001E-2</v>
      </c>
      <c r="F34" s="505">
        <f t="shared" si="0"/>
        <v>0.11806446000000001</v>
      </c>
    </row>
    <row r="35" spans="2:8">
      <c r="B35" s="651">
        <v>1988</v>
      </c>
      <c r="C35" s="502">
        <v>32143</v>
      </c>
      <c r="D35" s="505">
        <v>6.0188129999999999E-2</v>
      </c>
      <c r="E35" s="505">
        <v>5.7340419999999996E-2</v>
      </c>
      <c r="F35" s="505">
        <f t="shared" si="0"/>
        <v>0.11752855</v>
      </c>
    </row>
    <row r="36" spans="2:8">
      <c r="C36" s="502">
        <v>32234</v>
      </c>
      <c r="D36" s="505">
        <v>5.9693329999999996E-2</v>
      </c>
      <c r="E36" s="505">
        <v>5.7670630000000001E-2</v>
      </c>
      <c r="F36" s="505">
        <f t="shared" si="0"/>
        <v>0.11736395999999999</v>
      </c>
    </row>
    <row r="37" spans="2:8">
      <c r="C37" s="502">
        <v>32325</v>
      </c>
      <c r="D37" s="505">
        <v>5.8995539999999999E-2</v>
      </c>
      <c r="E37" s="505">
        <v>5.7916359999999993E-2</v>
      </c>
      <c r="F37" s="505">
        <f t="shared" si="0"/>
        <v>0.11691189999999999</v>
      </c>
    </row>
    <row r="38" spans="2:8">
      <c r="C38" s="502">
        <v>32417</v>
      </c>
      <c r="D38" s="505">
        <v>5.8425940000000003E-2</v>
      </c>
      <c r="E38" s="505">
        <v>5.726589E-2</v>
      </c>
      <c r="F38" s="505">
        <f t="shared" si="0"/>
        <v>0.11569183</v>
      </c>
    </row>
    <row r="39" spans="2:8">
      <c r="B39" s="651">
        <v>1989</v>
      </c>
      <c r="C39" s="502">
        <v>32509</v>
      </c>
      <c r="D39" s="505">
        <v>5.8119980000000002E-2</v>
      </c>
      <c r="E39" s="505">
        <v>5.7538699999999998E-2</v>
      </c>
      <c r="F39" s="505">
        <f t="shared" si="0"/>
        <v>0.11565868</v>
      </c>
    </row>
    <row r="40" spans="2:8">
      <c r="C40" s="502">
        <v>32599</v>
      </c>
      <c r="D40" s="505">
        <v>5.8720689999999999E-2</v>
      </c>
      <c r="E40" s="505">
        <v>5.8594220000000002E-2</v>
      </c>
      <c r="F40" s="505">
        <f t="shared" si="0"/>
        <v>0.11731490999999999</v>
      </c>
    </row>
    <row r="41" spans="2:8">
      <c r="C41" s="502">
        <v>32690</v>
      </c>
      <c r="D41" s="505">
        <v>5.8451199999999995E-2</v>
      </c>
      <c r="E41" s="505">
        <v>5.9487569999999997E-2</v>
      </c>
      <c r="F41" s="505">
        <f t="shared" si="0"/>
        <v>0.11793877</v>
      </c>
    </row>
    <row r="42" spans="2:8">
      <c r="C42" s="502">
        <v>32782</v>
      </c>
      <c r="D42" s="505">
        <v>5.763882E-2</v>
      </c>
      <c r="E42" s="505">
        <v>5.9817970000000005E-2</v>
      </c>
      <c r="F42" s="505">
        <f t="shared" si="0"/>
        <v>0.11745679000000001</v>
      </c>
    </row>
    <row r="43" spans="2:8">
      <c r="B43" s="651">
        <v>1990</v>
      </c>
      <c r="C43" s="502">
        <v>32874</v>
      </c>
      <c r="D43" s="505">
        <v>5.6356070000000001E-2</v>
      </c>
      <c r="E43" s="505">
        <v>6.0135430000000004E-2</v>
      </c>
      <c r="F43" s="505">
        <f t="shared" si="0"/>
        <v>0.1164915</v>
      </c>
    </row>
    <row r="44" spans="2:8">
      <c r="C44" s="502">
        <v>32964</v>
      </c>
      <c r="D44" s="505">
        <v>5.54066E-2</v>
      </c>
      <c r="E44" s="505">
        <v>6.0599999999999994E-2</v>
      </c>
      <c r="F44" s="505">
        <f t="shared" si="0"/>
        <v>0.11600659999999999</v>
      </c>
    </row>
    <row r="45" spans="2:8">
      <c r="C45" s="502">
        <v>33055</v>
      </c>
      <c r="D45" s="505">
        <v>5.4812589999999994E-2</v>
      </c>
      <c r="E45" s="505">
        <v>6.101873E-2</v>
      </c>
      <c r="F45" s="505">
        <f t="shared" si="0"/>
        <v>0.11583131999999999</v>
      </c>
      <c r="G45" s="1607">
        <v>0.14000000000000001</v>
      </c>
      <c r="H45" s="1607">
        <v>0.02</v>
      </c>
    </row>
    <row r="46" spans="2:8">
      <c r="C46" s="502">
        <v>33147</v>
      </c>
      <c r="D46" s="505">
        <v>5.4196020000000004E-2</v>
      </c>
      <c r="E46" s="505">
        <v>6.1848470000000003E-2</v>
      </c>
      <c r="F46" s="505">
        <f t="shared" si="0"/>
        <v>0.11604449</v>
      </c>
      <c r="G46" s="1607">
        <v>0.14000000000000001</v>
      </c>
      <c r="H46" s="1607">
        <v>0.02</v>
      </c>
    </row>
    <row r="47" spans="2:8">
      <c r="B47" s="651">
        <v>1991</v>
      </c>
      <c r="C47" s="502">
        <v>33239</v>
      </c>
      <c r="D47" s="505">
        <v>5.3552389999999998E-2</v>
      </c>
      <c r="E47" s="505">
        <v>6.2227930000000001E-2</v>
      </c>
      <c r="F47" s="505">
        <f t="shared" si="0"/>
        <v>0.11578031999999999</v>
      </c>
      <c r="G47" s="1607">
        <v>0.14000000000000001</v>
      </c>
      <c r="H47" s="1607">
        <v>0.02</v>
      </c>
    </row>
    <row r="48" spans="2:8">
      <c r="C48" s="502">
        <v>33329</v>
      </c>
      <c r="D48" s="505">
        <v>5.238545E-2</v>
      </c>
      <c r="E48" s="505">
        <v>6.1956919999999999E-2</v>
      </c>
      <c r="F48" s="505">
        <f t="shared" si="0"/>
        <v>0.11434237</v>
      </c>
      <c r="G48" s="1607">
        <v>0.14000000000000001</v>
      </c>
      <c r="H48" s="1607">
        <v>0.02</v>
      </c>
    </row>
    <row r="49" spans="2:6">
      <c r="C49" s="502">
        <v>33420</v>
      </c>
      <c r="D49" s="505">
        <v>5.1373540000000002E-2</v>
      </c>
      <c r="E49" s="505">
        <v>6.1813279999999998E-2</v>
      </c>
      <c r="F49" s="505">
        <f t="shared" si="0"/>
        <v>0.11318681999999999</v>
      </c>
    </row>
    <row r="50" spans="2:6">
      <c r="C50" s="502">
        <v>33512</v>
      </c>
      <c r="D50" s="505">
        <v>5.0172509999999997E-2</v>
      </c>
      <c r="E50" s="505">
        <v>6.1000819999999997E-2</v>
      </c>
      <c r="F50" s="505">
        <f t="shared" si="0"/>
        <v>0.11117332999999999</v>
      </c>
    </row>
    <row r="51" spans="2:6">
      <c r="B51" s="651">
        <v>1992</v>
      </c>
      <c r="C51" s="502">
        <v>33604</v>
      </c>
      <c r="D51" s="505">
        <v>4.8671789999999999E-2</v>
      </c>
      <c r="E51" s="505">
        <v>5.9884019999999996E-2</v>
      </c>
      <c r="F51" s="505">
        <f t="shared" si="0"/>
        <v>0.10855581</v>
      </c>
    </row>
    <row r="52" spans="2:6">
      <c r="C52" s="502">
        <v>33695</v>
      </c>
      <c r="D52" s="505">
        <v>4.7744389999999998E-2</v>
      </c>
      <c r="E52" s="505">
        <v>5.9064470000000001E-2</v>
      </c>
      <c r="F52" s="505">
        <f t="shared" si="0"/>
        <v>0.10680886000000001</v>
      </c>
    </row>
    <row r="53" spans="2:6">
      <c r="C53" s="502">
        <v>33786</v>
      </c>
      <c r="D53" s="505">
        <v>4.7023989999999995E-2</v>
      </c>
      <c r="E53" s="505">
        <v>5.837651E-2</v>
      </c>
      <c r="F53" s="505">
        <f t="shared" si="0"/>
        <v>0.10540049999999999</v>
      </c>
    </row>
    <row r="54" spans="2:6">
      <c r="C54" s="502">
        <v>33878</v>
      </c>
      <c r="D54" s="505">
        <v>4.6602119999999997E-2</v>
      </c>
      <c r="E54" s="505">
        <v>5.7950030000000007E-2</v>
      </c>
      <c r="F54" s="505">
        <f t="shared" si="0"/>
        <v>0.10455215000000001</v>
      </c>
    </row>
    <row r="55" spans="2:6">
      <c r="B55" s="651">
        <v>1993</v>
      </c>
      <c r="C55" s="502">
        <v>33970</v>
      </c>
      <c r="D55" s="505">
        <v>4.6525569999999995E-2</v>
      </c>
      <c r="E55" s="505">
        <v>5.766582E-2</v>
      </c>
      <c r="F55" s="505">
        <f t="shared" si="0"/>
        <v>0.10419138999999999</v>
      </c>
    </row>
    <row r="56" spans="2:6">
      <c r="C56" s="502">
        <v>34060</v>
      </c>
      <c r="D56" s="505">
        <v>4.6489030000000001E-2</v>
      </c>
      <c r="E56" s="505">
        <v>5.7055269999999998E-2</v>
      </c>
      <c r="F56" s="505">
        <f t="shared" si="0"/>
        <v>0.10354430000000001</v>
      </c>
    </row>
    <row r="57" spans="2:6">
      <c r="C57" s="502">
        <v>34151</v>
      </c>
      <c r="D57" s="505">
        <v>4.7053029999999996E-2</v>
      </c>
      <c r="E57" s="505">
        <v>5.7001229999999993E-2</v>
      </c>
      <c r="F57" s="505">
        <f t="shared" si="0"/>
        <v>0.10405425999999998</v>
      </c>
    </row>
    <row r="58" spans="2:6">
      <c r="C58" s="502">
        <v>34243</v>
      </c>
      <c r="D58" s="505">
        <v>4.7554140000000002E-2</v>
      </c>
      <c r="E58" s="505">
        <v>5.613104E-2</v>
      </c>
      <c r="F58" s="505">
        <f t="shared" si="0"/>
        <v>0.10368518</v>
      </c>
    </row>
    <row r="59" spans="2:6">
      <c r="B59" s="651">
        <v>1994</v>
      </c>
      <c r="C59" s="502">
        <v>34335</v>
      </c>
      <c r="D59" s="505">
        <v>4.8319169999999995E-2</v>
      </c>
      <c r="E59" s="505">
        <v>5.556527E-2</v>
      </c>
      <c r="F59" s="505">
        <f t="shared" si="0"/>
        <v>0.10388443999999999</v>
      </c>
    </row>
    <row r="60" spans="2:6">
      <c r="C60" s="502">
        <v>34425</v>
      </c>
      <c r="D60" s="505">
        <v>4.9242359999999999E-2</v>
      </c>
      <c r="E60" s="505">
        <v>5.5282560000000001E-2</v>
      </c>
      <c r="F60" s="505">
        <f t="shared" si="0"/>
        <v>0.10452491999999999</v>
      </c>
    </row>
    <row r="61" spans="2:6">
      <c r="C61" s="502">
        <v>34516</v>
      </c>
      <c r="D61" s="505">
        <v>5.0358710000000001E-2</v>
      </c>
      <c r="E61" s="505">
        <v>5.5510879999999999E-2</v>
      </c>
      <c r="F61" s="505">
        <f t="shared" si="0"/>
        <v>0.10586959</v>
      </c>
    </row>
    <row r="62" spans="2:6">
      <c r="C62" s="502">
        <v>34608</v>
      </c>
      <c r="D62" s="505">
        <v>5.1200720000000005E-2</v>
      </c>
      <c r="E62" s="505">
        <v>5.5795570000000003E-2</v>
      </c>
      <c r="F62" s="505">
        <f t="shared" si="0"/>
        <v>0.10699629000000001</v>
      </c>
    </row>
    <row r="63" spans="2:6">
      <c r="B63" s="651">
        <v>1995</v>
      </c>
      <c r="C63" s="502">
        <v>34700</v>
      </c>
      <c r="D63" s="505">
        <v>5.2480119999999998E-2</v>
      </c>
      <c r="E63" s="505">
        <v>5.6405010000000005E-2</v>
      </c>
      <c r="F63" s="505">
        <f t="shared" si="0"/>
        <v>0.10888513</v>
      </c>
    </row>
    <row r="64" spans="2:6">
      <c r="C64" s="502">
        <v>34790</v>
      </c>
      <c r="D64" s="505">
        <v>5.3946519999999998E-2</v>
      </c>
      <c r="E64" s="505">
        <v>5.6860689999999998E-2</v>
      </c>
      <c r="F64" s="505">
        <f t="shared" si="0"/>
        <v>0.11080720999999999</v>
      </c>
    </row>
    <row r="65" spans="2:6">
      <c r="C65" s="502">
        <v>34881</v>
      </c>
      <c r="D65" s="505">
        <v>5.5230880000000003E-2</v>
      </c>
      <c r="E65" s="505">
        <v>5.6626309999999999E-2</v>
      </c>
      <c r="F65" s="505">
        <f t="shared" si="0"/>
        <v>0.11185719</v>
      </c>
    </row>
    <row r="66" spans="2:6">
      <c r="C66" s="502">
        <v>34973</v>
      </c>
      <c r="D66" s="505">
        <v>5.5943519999999997E-2</v>
      </c>
      <c r="E66" s="505">
        <v>5.629141E-2</v>
      </c>
      <c r="F66" s="505">
        <f t="shared" si="0"/>
        <v>0.11223493</v>
      </c>
    </row>
    <row r="67" spans="2:6">
      <c r="B67" s="651">
        <v>1996</v>
      </c>
      <c r="C67" s="502">
        <v>35065</v>
      </c>
      <c r="D67" s="505">
        <v>5.6532039999999999E-2</v>
      </c>
      <c r="E67" s="505">
        <v>5.5891390000000006E-2</v>
      </c>
      <c r="F67" s="505">
        <f t="shared" si="0"/>
        <v>0.11242343</v>
      </c>
    </row>
    <row r="68" spans="2:6">
      <c r="C68" s="502">
        <v>35156</v>
      </c>
      <c r="D68" s="505">
        <v>5.6754220000000001E-2</v>
      </c>
      <c r="E68" s="505">
        <v>5.5945500000000002E-2</v>
      </c>
      <c r="F68" s="505">
        <f t="shared" ref="F68:F131" si="1">D68+E68</f>
        <v>0.11269972</v>
      </c>
    </row>
    <row r="69" spans="2:6">
      <c r="C69" s="502">
        <v>35247</v>
      </c>
      <c r="D69" s="505">
        <v>5.7126780000000002E-2</v>
      </c>
      <c r="E69" s="505">
        <v>5.6026879999999994E-2</v>
      </c>
      <c r="F69" s="505">
        <f t="shared" si="1"/>
        <v>0.11315365999999999</v>
      </c>
    </row>
    <row r="70" spans="2:6">
      <c r="C70" s="502">
        <v>35339</v>
      </c>
      <c r="D70" s="505">
        <v>5.777011E-2</v>
      </c>
      <c r="E70" s="505">
        <v>5.5941999999999999E-2</v>
      </c>
      <c r="F70" s="505">
        <f t="shared" si="1"/>
        <v>0.11371211000000001</v>
      </c>
    </row>
    <row r="71" spans="2:6">
      <c r="B71" s="651">
        <v>1997</v>
      </c>
      <c r="C71" s="502">
        <v>35431</v>
      </c>
      <c r="D71" s="505">
        <v>5.7257129999999996E-2</v>
      </c>
      <c r="E71" s="505">
        <v>5.6031360000000002E-2</v>
      </c>
      <c r="F71" s="505">
        <f t="shared" si="1"/>
        <v>0.11328848999999999</v>
      </c>
    </row>
    <row r="72" spans="2:6">
      <c r="C72" s="502">
        <v>35521</v>
      </c>
      <c r="D72" s="505">
        <v>5.7034140000000004E-2</v>
      </c>
      <c r="E72" s="505">
        <v>5.6255040000000006E-2</v>
      </c>
      <c r="F72" s="505">
        <f t="shared" si="1"/>
        <v>0.11328918000000002</v>
      </c>
    </row>
    <row r="73" spans="2:6">
      <c r="C73" s="502">
        <v>35612</v>
      </c>
      <c r="D73" s="505">
        <v>5.7184480000000003E-2</v>
      </c>
      <c r="E73" s="505">
        <v>5.6195719999999998E-2</v>
      </c>
      <c r="F73" s="505">
        <f t="shared" si="1"/>
        <v>0.1133802</v>
      </c>
    </row>
    <row r="74" spans="2:6">
      <c r="C74" s="502">
        <v>35704</v>
      </c>
      <c r="D74" s="505">
        <v>5.7056660000000002E-2</v>
      </c>
      <c r="E74" s="505">
        <v>5.5825940000000004E-2</v>
      </c>
      <c r="F74" s="505">
        <f t="shared" si="1"/>
        <v>0.1128826</v>
      </c>
    </row>
    <row r="75" spans="2:6">
      <c r="B75" s="651">
        <v>1998</v>
      </c>
      <c r="C75" s="502">
        <v>35796</v>
      </c>
      <c r="D75" s="505">
        <v>5.6286099999999999E-2</v>
      </c>
      <c r="E75" s="505">
        <v>5.5155380000000004E-2</v>
      </c>
      <c r="F75" s="505">
        <f t="shared" si="1"/>
        <v>0.11144148000000001</v>
      </c>
    </row>
    <row r="76" spans="2:6">
      <c r="C76" s="502">
        <v>35886</v>
      </c>
      <c r="D76" s="505">
        <v>5.6724660000000003E-2</v>
      </c>
      <c r="E76" s="505">
        <v>5.4940699999999995E-2</v>
      </c>
      <c r="F76" s="505">
        <f t="shared" si="1"/>
        <v>0.11166535999999999</v>
      </c>
    </row>
    <row r="77" spans="2:6">
      <c r="C77" s="502">
        <v>35977</v>
      </c>
      <c r="D77" s="505">
        <v>5.6870279999999995E-2</v>
      </c>
      <c r="E77" s="505">
        <v>5.4656149999999994E-2</v>
      </c>
      <c r="F77" s="505">
        <f t="shared" si="1"/>
        <v>0.11152642999999998</v>
      </c>
    </row>
    <row r="78" spans="2:6">
      <c r="C78" s="502">
        <v>36069</v>
      </c>
      <c r="D78" s="505">
        <v>5.7610929999999998E-2</v>
      </c>
      <c r="E78" s="505">
        <v>5.4552500000000004E-2</v>
      </c>
      <c r="F78" s="505">
        <f t="shared" si="1"/>
        <v>0.11216343000000001</v>
      </c>
    </row>
    <row r="79" spans="2:6">
      <c r="B79" s="651">
        <v>1999</v>
      </c>
      <c r="C79" s="502">
        <v>36161</v>
      </c>
      <c r="D79" s="505">
        <v>5.8069990000000002E-2</v>
      </c>
      <c r="E79" s="505">
        <v>5.4746439999999993E-2</v>
      </c>
      <c r="F79" s="505">
        <f t="shared" si="1"/>
        <v>0.11281643</v>
      </c>
    </row>
    <row r="80" spans="2:6">
      <c r="C80" s="502">
        <v>36251</v>
      </c>
      <c r="D80" s="505">
        <v>5.9087059999999997E-2</v>
      </c>
      <c r="E80" s="505">
        <v>5.5252549999999997E-2</v>
      </c>
      <c r="F80" s="505">
        <f t="shared" si="1"/>
        <v>0.11433960999999999</v>
      </c>
    </row>
    <row r="81" spans="2:8">
      <c r="C81" s="502">
        <v>36342</v>
      </c>
      <c r="D81" s="505">
        <v>5.9841879999999993E-2</v>
      </c>
      <c r="E81" s="505">
        <v>5.5740270000000001E-2</v>
      </c>
      <c r="F81" s="505">
        <f t="shared" si="1"/>
        <v>0.11558214999999999</v>
      </c>
    </row>
    <row r="82" spans="2:8">
      <c r="C82" s="502">
        <v>36434</v>
      </c>
      <c r="D82" s="505">
        <v>5.9598250000000005E-2</v>
      </c>
      <c r="E82" s="505">
        <v>5.5855149999999999E-2</v>
      </c>
      <c r="F82" s="505">
        <f t="shared" si="1"/>
        <v>0.11545340000000001</v>
      </c>
    </row>
    <row r="83" spans="2:8">
      <c r="B83" s="651">
        <v>2000</v>
      </c>
      <c r="C83" s="502">
        <v>36526</v>
      </c>
      <c r="D83" s="505">
        <v>5.937883E-2</v>
      </c>
      <c r="E83" s="505">
        <v>5.56532E-2</v>
      </c>
      <c r="F83" s="505">
        <f t="shared" si="1"/>
        <v>0.11503203000000001</v>
      </c>
    </row>
    <row r="84" spans="2:8">
      <c r="C84" s="502">
        <v>36617</v>
      </c>
      <c r="D84" s="505">
        <v>6.0436319999999995E-2</v>
      </c>
      <c r="E84" s="505">
        <v>5.6163100000000001E-2</v>
      </c>
      <c r="F84" s="505">
        <f t="shared" si="1"/>
        <v>0.11659942</v>
      </c>
    </row>
    <row r="85" spans="2:8">
      <c r="C85" s="502">
        <v>36708</v>
      </c>
      <c r="D85" s="505">
        <v>6.177676E-2</v>
      </c>
      <c r="E85" s="505">
        <v>5.6589500000000001E-2</v>
      </c>
      <c r="F85" s="505">
        <f t="shared" si="1"/>
        <v>0.11836626</v>
      </c>
    </row>
    <row r="86" spans="2:8">
      <c r="C86" s="502">
        <v>36800</v>
      </c>
      <c r="D86" s="505">
        <v>6.3412570000000001E-2</v>
      </c>
      <c r="E86" s="505">
        <v>5.7220880000000002E-2</v>
      </c>
      <c r="F86" s="505">
        <f t="shared" si="1"/>
        <v>0.12063345</v>
      </c>
    </row>
    <row r="87" spans="2:8">
      <c r="B87" s="651">
        <v>2001</v>
      </c>
      <c r="C87" s="502">
        <v>36892</v>
      </c>
      <c r="D87" s="505">
        <v>6.4470720000000009E-2</v>
      </c>
      <c r="E87" s="505">
        <v>5.7139179999999998E-2</v>
      </c>
      <c r="F87" s="505">
        <f t="shared" si="1"/>
        <v>0.12160990000000001</v>
      </c>
    </row>
    <row r="88" spans="2:8">
      <c r="C88" s="502">
        <v>36982</v>
      </c>
      <c r="D88" s="505">
        <v>6.5940840000000001E-2</v>
      </c>
      <c r="E88" s="505">
        <v>5.789789E-2</v>
      </c>
      <c r="F88" s="505">
        <f t="shared" si="1"/>
        <v>0.12383873000000001</v>
      </c>
      <c r="G88" s="1607">
        <v>0.14000000000000001</v>
      </c>
      <c r="H88" s="1607">
        <v>0.02</v>
      </c>
    </row>
    <row r="89" spans="2:8">
      <c r="C89" s="502">
        <v>37073</v>
      </c>
      <c r="D89" s="505">
        <v>6.5603880000000003E-2</v>
      </c>
      <c r="E89" s="505">
        <v>5.7630800000000003E-2</v>
      </c>
      <c r="F89" s="505">
        <f t="shared" si="1"/>
        <v>0.12323468000000001</v>
      </c>
      <c r="G89" s="1607">
        <v>0.14000000000000001</v>
      </c>
      <c r="H89" s="1607">
        <v>0.02</v>
      </c>
    </row>
    <row r="90" spans="2:8">
      <c r="C90" s="502">
        <v>37165</v>
      </c>
      <c r="D90" s="505">
        <v>6.7122319999999999E-2</v>
      </c>
      <c r="E90" s="505">
        <v>5.9106269999999995E-2</v>
      </c>
      <c r="F90" s="505">
        <f t="shared" si="1"/>
        <v>0.12622859</v>
      </c>
      <c r="G90" s="1607">
        <v>0.14000000000000001</v>
      </c>
      <c r="H90" s="1607">
        <v>0.02</v>
      </c>
    </row>
    <row r="91" spans="2:8">
      <c r="B91" s="651">
        <v>2002</v>
      </c>
      <c r="C91" s="502">
        <v>37257</v>
      </c>
      <c r="D91" s="505">
        <v>6.6168560000000001E-2</v>
      </c>
      <c r="E91" s="505">
        <v>5.7998450000000007E-2</v>
      </c>
      <c r="F91" s="505">
        <f t="shared" si="1"/>
        <v>0.12416701000000001</v>
      </c>
    </row>
    <row r="92" spans="2:8">
      <c r="C92" s="502">
        <v>37347</v>
      </c>
      <c r="D92" s="505">
        <v>6.5662140000000008E-2</v>
      </c>
      <c r="E92" s="505">
        <v>5.7701559999999999E-2</v>
      </c>
      <c r="F92" s="505">
        <f t="shared" si="1"/>
        <v>0.12336370000000001</v>
      </c>
    </row>
    <row r="93" spans="2:8">
      <c r="C93" s="502">
        <v>37438</v>
      </c>
      <c r="D93" s="505">
        <v>6.5592520000000001E-2</v>
      </c>
      <c r="E93" s="505">
        <v>5.8180030000000001E-2</v>
      </c>
      <c r="F93" s="505">
        <f t="shared" si="1"/>
        <v>0.12377255000000001</v>
      </c>
    </row>
    <row r="94" spans="2:8">
      <c r="C94" s="502">
        <v>37530</v>
      </c>
      <c r="D94" s="505">
        <v>6.5025159999999999E-2</v>
      </c>
      <c r="E94" s="505">
        <v>5.8444089999999997E-2</v>
      </c>
      <c r="F94" s="505">
        <f t="shared" si="1"/>
        <v>0.12346925</v>
      </c>
    </row>
    <row r="95" spans="2:8">
      <c r="B95" s="651">
        <v>2003</v>
      </c>
      <c r="C95" s="502">
        <v>37622</v>
      </c>
      <c r="D95" s="505">
        <v>6.4756099999999997E-2</v>
      </c>
      <c r="E95" s="505">
        <v>5.870264E-2</v>
      </c>
      <c r="F95" s="505">
        <f t="shared" si="1"/>
        <v>0.12345874</v>
      </c>
    </row>
    <row r="96" spans="2:8">
      <c r="C96" s="502">
        <v>37712</v>
      </c>
      <c r="D96" s="505">
        <v>6.4393140000000001E-2</v>
      </c>
      <c r="E96" s="505">
        <v>5.8471799999999997E-2</v>
      </c>
      <c r="F96" s="505">
        <f t="shared" si="1"/>
        <v>0.12286494000000001</v>
      </c>
    </row>
    <row r="97" spans="2:6">
      <c r="C97" s="502">
        <v>37803</v>
      </c>
      <c r="D97" s="505">
        <v>6.3562229999999997E-2</v>
      </c>
      <c r="E97" s="505">
        <v>5.7822289999999998E-2</v>
      </c>
      <c r="F97" s="505">
        <f t="shared" si="1"/>
        <v>0.12138452</v>
      </c>
    </row>
    <row r="98" spans="2:6">
      <c r="C98" s="502">
        <v>37895</v>
      </c>
      <c r="D98" s="505">
        <v>6.3711290000000004E-2</v>
      </c>
      <c r="E98" s="505">
        <v>5.8434369999999999E-2</v>
      </c>
      <c r="F98" s="505">
        <f t="shared" si="1"/>
        <v>0.12214566</v>
      </c>
    </row>
    <row r="99" spans="2:6">
      <c r="B99" s="651">
        <v>2004</v>
      </c>
      <c r="C99" s="502">
        <v>37987</v>
      </c>
      <c r="D99" s="505">
        <v>6.3635109999999995E-2</v>
      </c>
      <c r="E99" s="505">
        <v>5.8464929999999998E-2</v>
      </c>
      <c r="F99" s="505">
        <f t="shared" si="1"/>
        <v>0.12210003999999999</v>
      </c>
    </row>
    <row r="100" spans="2:6">
      <c r="C100" s="502">
        <v>38078</v>
      </c>
      <c r="D100" s="505">
        <v>6.2937599999999996E-2</v>
      </c>
      <c r="E100" s="505">
        <v>5.8382209999999997E-2</v>
      </c>
      <c r="F100" s="505">
        <f t="shared" si="1"/>
        <v>0.12131981</v>
      </c>
    </row>
    <row r="101" spans="2:6">
      <c r="C101" s="502">
        <v>38169</v>
      </c>
      <c r="D101" s="505">
        <v>6.3150730000000002E-2</v>
      </c>
      <c r="E101" s="505">
        <v>5.9298089999999998E-2</v>
      </c>
      <c r="F101" s="505">
        <f t="shared" si="1"/>
        <v>0.12244882</v>
      </c>
    </row>
    <row r="102" spans="2:6">
      <c r="C102" s="502">
        <v>38261</v>
      </c>
      <c r="D102" s="505">
        <v>6.237724E-2</v>
      </c>
      <c r="E102" s="505">
        <v>5.9995609999999998E-2</v>
      </c>
      <c r="F102" s="505">
        <f t="shared" si="1"/>
        <v>0.12237285000000001</v>
      </c>
    </row>
    <row r="103" spans="2:6">
      <c r="B103" s="651">
        <v>2005</v>
      </c>
      <c r="C103" s="502">
        <v>38353</v>
      </c>
      <c r="D103" s="505">
        <v>6.3166949999999999E-2</v>
      </c>
      <c r="E103" s="505">
        <v>6.242081E-2</v>
      </c>
      <c r="F103" s="505">
        <f t="shared" si="1"/>
        <v>0.12558775999999999</v>
      </c>
    </row>
    <row r="104" spans="2:6">
      <c r="C104" s="502">
        <v>38443</v>
      </c>
      <c r="D104" s="505">
        <v>6.2667330000000007E-2</v>
      </c>
      <c r="E104" s="505">
        <v>6.2932699999999994E-2</v>
      </c>
      <c r="F104" s="505">
        <f t="shared" si="1"/>
        <v>0.12560003</v>
      </c>
    </row>
    <row r="105" spans="2:6">
      <c r="C105" s="502">
        <v>38534</v>
      </c>
      <c r="D105" s="505">
        <v>6.1998579999999998E-2</v>
      </c>
      <c r="E105" s="505">
        <v>6.4211219999999999E-2</v>
      </c>
      <c r="F105" s="505">
        <f t="shared" si="1"/>
        <v>0.12620979999999998</v>
      </c>
    </row>
    <row r="106" spans="2:6">
      <c r="C106" s="502">
        <v>38626</v>
      </c>
      <c r="D106" s="505">
        <v>6.1034640000000001E-2</v>
      </c>
      <c r="E106" s="505">
        <v>6.4879249999999999E-2</v>
      </c>
      <c r="F106" s="505">
        <f t="shared" si="1"/>
        <v>0.12591389</v>
      </c>
    </row>
    <row r="107" spans="2:6">
      <c r="B107" s="651">
        <v>2006</v>
      </c>
      <c r="C107" s="502">
        <v>38718</v>
      </c>
      <c r="D107" s="505">
        <v>6.0852459999999997E-2</v>
      </c>
      <c r="E107" s="505">
        <v>6.5250550000000004E-2</v>
      </c>
      <c r="F107" s="505">
        <f t="shared" si="1"/>
        <v>0.12610301000000002</v>
      </c>
    </row>
    <row r="108" spans="2:6">
      <c r="C108" s="502">
        <v>38808</v>
      </c>
      <c r="D108" s="505">
        <v>5.9794119999999999E-2</v>
      </c>
      <c r="E108" s="505">
        <v>6.7062929999999993E-2</v>
      </c>
      <c r="F108" s="505">
        <f t="shared" si="1"/>
        <v>0.12685705</v>
      </c>
    </row>
    <row r="109" spans="2:6">
      <c r="C109" s="502">
        <v>38899</v>
      </c>
      <c r="D109" s="505">
        <v>5.9345179999999997E-2</v>
      </c>
      <c r="E109" s="505">
        <v>6.8550539999999993E-2</v>
      </c>
      <c r="F109" s="505">
        <f t="shared" si="1"/>
        <v>0.12789571999999999</v>
      </c>
    </row>
    <row r="110" spans="2:6">
      <c r="C110" s="502">
        <v>38991</v>
      </c>
      <c r="D110" s="505">
        <v>5.9196520000000002E-2</v>
      </c>
      <c r="E110" s="505">
        <v>6.9508590000000009E-2</v>
      </c>
      <c r="F110" s="505">
        <f t="shared" si="1"/>
        <v>0.12870511000000001</v>
      </c>
    </row>
    <row r="111" spans="2:6">
      <c r="B111" s="651">
        <v>2007</v>
      </c>
      <c r="C111" s="502">
        <v>39083</v>
      </c>
      <c r="D111" s="505">
        <v>5.9047130000000003E-2</v>
      </c>
      <c r="E111" s="505">
        <v>6.9805989999999998E-2</v>
      </c>
      <c r="F111" s="505">
        <f t="shared" si="1"/>
        <v>0.12885311999999999</v>
      </c>
    </row>
    <row r="112" spans="2:6">
      <c r="C112" s="502">
        <v>39173</v>
      </c>
      <c r="D112" s="505">
        <v>5.9355169999999999E-2</v>
      </c>
      <c r="E112" s="505">
        <v>7.0288149999999994E-2</v>
      </c>
      <c r="F112" s="505">
        <f t="shared" si="1"/>
        <v>0.12964332000000001</v>
      </c>
    </row>
    <row r="113" spans="2:8">
      <c r="C113" s="502">
        <v>39264</v>
      </c>
      <c r="D113" s="505">
        <v>5.9758470000000001E-2</v>
      </c>
      <c r="E113" s="505">
        <v>7.1110030000000005E-2</v>
      </c>
      <c r="F113" s="505">
        <f t="shared" si="1"/>
        <v>0.1308685</v>
      </c>
    </row>
    <row r="114" spans="2:8">
      <c r="C114" s="502">
        <v>39356</v>
      </c>
      <c r="D114" s="505">
        <v>6.0087390000000004E-2</v>
      </c>
      <c r="E114" s="505">
        <v>7.2192239999999991E-2</v>
      </c>
      <c r="F114" s="505">
        <f t="shared" si="1"/>
        <v>0.13227962999999998</v>
      </c>
    </row>
    <row r="115" spans="2:8">
      <c r="B115" s="651">
        <v>2008</v>
      </c>
      <c r="C115" s="502">
        <v>39448</v>
      </c>
      <c r="D115" s="505">
        <v>5.9992000000000004E-2</v>
      </c>
      <c r="E115" s="505">
        <v>7.150753E-2</v>
      </c>
      <c r="F115" s="505">
        <f t="shared" si="1"/>
        <v>0.13149953</v>
      </c>
      <c r="G115" s="1607">
        <v>0.14000000000000001</v>
      </c>
      <c r="H115" s="1607">
        <v>0.02</v>
      </c>
    </row>
    <row r="116" spans="2:8">
      <c r="C116" s="502">
        <v>39539</v>
      </c>
      <c r="D116" s="505">
        <v>5.8450670000000003E-2</v>
      </c>
      <c r="E116" s="505">
        <v>6.9652220000000001E-2</v>
      </c>
      <c r="F116" s="505">
        <f t="shared" si="1"/>
        <v>0.12810289</v>
      </c>
      <c r="G116" s="1607">
        <v>0.14000000000000001</v>
      </c>
      <c r="H116" s="1607">
        <v>0.02</v>
      </c>
    </row>
    <row r="117" spans="2:8">
      <c r="C117" s="502">
        <v>39630</v>
      </c>
      <c r="D117" s="505">
        <v>5.8830049999999995E-2</v>
      </c>
      <c r="E117" s="505">
        <v>7.014630999999999E-2</v>
      </c>
      <c r="F117" s="505">
        <f t="shared" si="1"/>
        <v>0.12897635999999998</v>
      </c>
      <c r="G117" s="1607">
        <v>0.14000000000000001</v>
      </c>
      <c r="H117" s="1607">
        <v>0.02</v>
      </c>
    </row>
    <row r="118" spans="2:8">
      <c r="C118" s="502">
        <v>39722</v>
      </c>
      <c r="D118" s="505">
        <v>5.8645019999999999E-2</v>
      </c>
      <c r="E118" s="505">
        <v>6.9845629999999992E-2</v>
      </c>
      <c r="F118" s="505">
        <f t="shared" si="1"/>
        <v>0.12849064999999998</v>
      </c>
      <c r="G118" s="1607">
        <v>0.14000000000000001</v>
      </c>
      <c r="H118" s="1607">
        <v>0.02</v>
      </c>
    </row>
    <row r="119" spans="2:8">
      <c r="B119" s="651">
        <v>2009</v>
      </c>
      <c r="C119" s="502">
        <v>39814</v>
      </c>
      <c r="D119" s="505">
        <v>5.8228200000000001E-2</v>
      </c>
      <c r="E119" s="505">
        <v>6.9559380000000004E-2</v>
      </c>
      <c r="F119" s="505">
        <f t="shared" si="1"/>
        <v>0.12778758000000001</v>
      </c>
      <c r="G119" s="1607">
        <v>0.14000000000000001</v>
      </c>
      <c r="H119" s="1607">
        <v>0.02</v>
      </c>
    </row>
    <row r="120" spans="2:8">
      <c r="C120" s="502">
        <v>39904</v>
      </c>
      <c r="D120" s="505">
        <v>5.6280289999999997E-2</v>
      </c>
      <c r="E120" s="505">
        <v>6.7624080000000003E-2</v>
      </c>
      <c r="F120" s="505">
        <f t="shared" si="1"/>
        <v>0.12390437</v>
      </c>
      <c r="G120" s="1607">
        <v>0.14000000000000001</v>
      </c>
      <c r="H120" s="1607">
        <v>0.02</v>
      </c>
    </row>
    <row r="121" spans="2:8">
      <c r="C121" s="502">
        <v>39995</v>
      </c>
      <c r="D121" s="505">
        <v>5.5651180000000001E-2</v>
      </c>
      <c r="E121" s="505">
        <v>6.6851599999999997E-2</v>
      </c>
      <c r="F121" s="505">
        <f t="shared" si="1"/>
        <v>0.12250278000000001</v>
      </c>
      <c r="G121" s="1607">
        <v>0.14000000000000001</v>
      </c>
      <c r="H121" s="1607">
        <v>0.02</v>
      </c>
    </row>
    <row r="122" spans="2:8">
      <c r="C122" s="502">
        <v>40087</v>
      </c>
      <c r="D122" s="505">
        <v>5.4143579999999997E-2</v>
      </c>
      <c r="E122" s="505">
        <v>6.5684270000000003E-2</v>
      </c>
      <c r="F122" s="505">
        <f t="shared" si="1"/>
        <v>0.11982785</v>
      </c>
    </row>
    <row r="123" spans="2:8">
      <c r="B123" s="651">
        <v>2010</v>
      </c>
      <c r="C123" s="502">
        <v>40179</v>
      </c>
      <c r="D123" s="505">
        <v>5.3033859999999995E-2</v>
      </c>
      <c r="E123" s="505">
        <v>6.3971539999999993E-2</v>
      </c>
      <c r="F123" s="505">
        <f t="shared" si="1"/>
        <v>0.11700539999999998</v>
      </c>
    </row>
    <row r="124" spans="2:8">
      <c r="C124" s="502">
        <v>40269</v>
      </c>
      <c r="D124" s="505">
        <v>5.1363890000000002E-2</v>
      </c>
      <c r="E124" s="505">
        <v>6.2304110000000003E-2</v>
      </c>
      <c r="F124" s="505">
        <f t="shared" si="1"/>
        <v>0.11366800000000001</v>
      </c>
    </row>
    <row r="125" spans="2:8">
      <c r="C125" s="502">
        <v>40360</v>
      </c>
      <c r="D125" s="505">
        <v>5.02827E-2</v>
      </c>
      <c r="E125" s="505">
        <v>6.1287799999999996E-2</v>
      </c>
      <c r="F125" s="505">
        <f t="shared" si="1"/>
        <v>0.11157049999999999</v>
      </c>
    </row>
    <row r="126" spans="2:8">
      <c r="C126" s="502">
        <v>40452</v>
      </c>
      <c r="D126" s="505">
        <v>5.0252809999999995E-2</v>
      </c>
      <c r="E126" s="505">
        <v>5.9640289999999999E-2</v>
      </c>
      <c r="F126" s="505">
        <f t="shared" si="1"/>
        <v>0.10989309999999999</v>
      </c>
    </row>
    <row r="127" spans="2:8">
      <c r="B127" s="651">
        <v>2011</v>
      </c>
      <c r="C127" s="502">
        <v>40544</v>
      </c>
      <c r="D127" s="505">
        <v>5.0611800000000005E-2</v>
      </c>
      <c r="E127" s="505">
        <v>5.7122270000000003E-2</v>
      </c>
      <c r="F127" s="505">
        <f t="shared" si="1"/>
        <v>0.10773407000000002</v>
      </c>
    </row>
    <row r="128" spans="2:8">
      <c r="C128" s="502">
        <v>40634</v>
      </c>
      <c r="D128" s="505">
        <v>5.0443809999999999E-2</v>
      </c>
      <c r="E128" s="505">
        <v>5.6414760000000001E-2</v>
      </c>
      <c r="F128" s="505">
        <f t="shared" si="1"/>
        <v>0.10685857</v>
      </c>
    </row>
    <row r="129" spans="2:6">
      <c r="C129" s="502">
        <v>40725</v>
      </c>
      <c r="D129" s="505">
        <v>5.0102149999999998E-2</v>
      </c>
      <c r="E129" s="505">
        <v>5.5643379999999999E-2</v>
      </c>
      <c r="F129" s="505">
        <f t="shared" si="1"/>
        <v>0.10574553</v>
      </c>
    </row>
    <row r="130" spans="2:6">
      <c r="C130" s="502">
        <v>40817</v>
      </c>
      <c r="D130" s="505">
        <v>5.0132969999999999E-2</v>
      </c>
      <c r="E130" s="505">
        <v>5.4383569999999999E-2</v>
      </c>
      <c r="F130" s="505">
        <f t="shared" si="1"/>
        <v>0.10451653999999999</v>
      </c>
    </row>
    <row r="131" spans="2:6">
      <c r="B131" s="651">
        <v>2012</v>
      </c>
      <c r="C131" s="502">
        <v>40909</v>
      </c>
      <c r="D131" s="505">
        <v>4.9282060000000003E-2</v>
      </c>
      <c r="E131" s="505">
        <v>5.2741339999999998E-2</v>
      </c>
      <c r="F131" s="505">
        <f t="shared" si="1"/>
        <v>0.1020234</v>
      </c>
    </row>
    <row r="132" spans="2:6">
      <c r="C132" s="502">
        <v>41000</v>
      </c>
      <c r="D132" s="505">
        <v>4.9183640000000001E-2</v>
      </c>
      <c r="E132" s="505">
        <v>5.16941E-2</v>
      </c>
      <c r="F132" s="505">
        <f t="shared" ref="F132:F161" si="2">D132+E132</f>
        <v>0.10087773999999999</v>
      </c>
    </row>
    <row r="133" spans="2:6">
      <c r="C133" s="502">
        <v>41091</v>
      </c>
      <c r="D133" s="505">
        <v>4.9921179999999996E-2</v>
      </c>
      <c r="E133" s="505">
        <v>5.1588510000000004E-2</v>
      </c>
      <c r="F133" s="505">
        <f t="shared" si="2"/>
        <v>0.10150969</v>
      </c>
    </row>
    <row r="134" spans="2:6">
      <c r="C134" s="502">
        <v>41183</v>
      </c>
      <c r="D134" s="505">
        <v>4.8872060000000002E-2</v>
      </c>
      <c r="E134" s="505">
        <v>4.9521629999999997E-2</v>
      </c>
      <c r="F134" s="505">
        <f t="shared" si="2"/>
        <v>9.8393690000000006E-2</v>
      </c>
    </row>
    <row r="135" spans="2:6">
      <c r="B135" s="651">
        <v>2013</v>
      </c>
      <c r="C135" s="502">
        <v>41275</v>
      </c>
      <c r="D135" s="505">
        <v>5.14639E-2</v>
      </c>
      <c r="E135" s="505">
        <v>5.0533210000000002E-2</v>
      </c>
      <c r="F135" s="505">
        <f t="shared" si="2"/>
        <v>0.10199711</v>
      </c>
    </row>
    <row r="136" spans="2:6">
      <c r="C136" s="502">
        <v>41365</v>
      </c>
      <c r="D136" s="505">
        <v>5.1583750000000005E-2</v>
      </c>
      <c r="E136" s="505">
        <v>4.9557140000000006E-2</v>
      </c>
      <c r="F136" s="505">
        <f t="shared" si="2"/>
        <v>0.10114089000000001</v>
      </c>
    </row>
    <row r="137" spans="2:6">
      <c r="C137" s="502">
        <v>41456</v>
      </c>
      <c r="D137" s="505">
        <v>5.1785040000000004E-2</v>
      </c>
      <c r="E137" s="505">
        <v>4.8967239999999995E-2</v>
      </c>
      <c r="F137" s="505">
        <f t="shared" si="2"/>
        <v>0.10075228</v>
      </c>
    </row>
    <row r="138" spans="2:6">
      <c r="C138" s="502">
        <v>41548</v>
      </c>
      <c r="D138" s="505">
        <v>5.2142939999999999E-2</v>
      </c>
      <c r="E138" s="505">
        <v>4.8663869999999998E-2</v>
      </c>
      <c r="F138" s="505">
        <f t="shared" si="2"/>
        <v>0.10080681</v>
      </c>
    </row>
    <row r="139" spans="2:6">
      <c r="B139" s="651">
        <v>2014</v>
      </c>
      <c r="C139" s="502">
        <v>41640</v>
      </c>
      <c r="D139" s="505">
        <v>5.209544E-2</v>
      </c>
      <c r="E139" s="505">
        <v>4.7604490000000006E-2</v>
      </c>
      <c r="F139" s="505">
        <f t="shared" si="2"/>
        <v>9.9699930000000006E-2</v>
      </c>
    </row>
    <row r="140" spans="2:6">
      <c r="C140" s="502">
        <v>41730</v>
      </c>
      <c r="D140" s="505">
        <v>5.2326069999999995E-2</v>
      </c>
      <c r="E140" s="505">
        <v>4.6890899999999999E-2</v>
      </c>
      <c r="F140" s="505">
        <f t="shared" si="2"/>
        <v>9.9216969999999988E-2</v>
      </c>
    </row>
    <row r="141" spans="2:6">
      <c r="C141" s="502">
        <v>41821</v>
      </c>
      <c r="D141" s="505">
        <v>5.2628149999999999E-2</v>
      </c>
      <c r="E141" s="505">
        <v>4.6213799999999999E-2</v>
      </c>
      <c r="F141" s="505">
        <f t="shared" si="2"/>
        <v>9.8841949999999998E-2</v>
      </c>
    </row>
    <row r="142" spans="2:6">
      <c r="C142" s="502">
        <v>41913</v>
      </c>
      <c r="D142" s="505">
        <v>5.3072679999999997E-2</v>
      </c>
      <c r="E142" s="505">
        <v>4.5681320000000004E-2</v>
      </c>
      <c r="F142" s="505">
        <f t="shared" si="2"/>
        <v>9.8754000000000008E-2</v>
      </c>
    </row>
    <row r="143" spans="2:6">
      <c r="B143" s="651">
        <v>2015</v>
      </c>
      <c r="C143" s="502">
        <v>42005</v>
      </c>
      <c r="D143" s="505">
        <v>5.3708369999999998E-2</v>
      </c>
      <c r="E143" s="505">
        <v>4.5570130000000007E-2</v>
      </c>
      <c r="F143" s="505">
        <f t="shared" si="2"/>
        <v>9.9278500000000006E-2</v>
      </c>
    </row>
    <row r="144" spans="2:6">
      <c r="C144" s="502">
        <v>42095</v>
      </c>
      <c r="D144" s="505">
        <v>5.4268729999999994E-2</v>
      </c>
      <c r="E144" s="505">
        <v>4.4909400000000002E-2</v>
      </c>
      <c r="F144" s="505">
        <f t="shared" si="2"/>
        <v>9.9178130000000003E-2</v>
      </c>
    </row>
    <row r="145" spans="2:6">
      <c r="C145" s="502">
        <v>42186</v>
      </c>
      <c r="D145" s="505">
        <v>5.4884040000000002E-2</v>
      </c>
      <c r="E145" s="505">
        <v>4.45843E-2</v>
      </c>
      <c r="F145" s="505">
        <f t="shared" si="2"/>
        <v>9.9468340000000002E-2</v>
      </c>
    </row>
    <row r="146" spans="2:6">
      <c r="C146" s="502">
        <v>42278</v>
      </c>
      <c r="D146" s="505">
        <v>5.4458589999999994E-2</v>
      </c>
      <c r="E146" s="505">
        <v>4.4829899999999999E-2</v>
      </c>
      <c r="F146" s="505">
        <f t="shared" si="2"/>
        <v>9.9288489999999993E-2</v>
      </c>
    </row>
    <row r="147" spans="2:6">
      <c r="B147" s="651">
        <v>2016</v>
      </c>
      <c r="C147" s="502">
        <v>42370</v>
      </c>
      <c r="D147" s="505">
        <v>5.4339680000000001E-2</v>
      </c>
      <c r="E147" s="505">
        <v>4.462472E-2</v>
      </c>
      <c r="F147" s="505">
        <f t="shared" si="2"/>
        <v>9.8964400000000008E-2</v>
      </c>
    </row>
    <row r="148" spans="2:6">
      <c r="C148" s="502">
        <v>42461</v>
      </c>
      <c r="D148" s="505">
        <v>5.5274710000000005E-2</v>
      </c>
      <c r="E148" s="505">
        <v>4.4677849999999998E-2</v>
      </c>
      <c r="F148" s="505">
        <f t="shared" si="2"/>
        <v>9.9952559999999996E-2</v>
      </c>
    </row>
    <row r="149" spans="2:6">
      <c r="C149" s="502">
        <v>42552</v>
      </c>
      <c r="D149" s="505">
        <v>5.607359E-2</v>
      </c>
      <c r="E149" s="505">
        <v>4.4586940000000005E-2</v>
      </c>
      <c r="F149" s="505">
        <f t="shared" si="2"/>
        <v>0.10066053</v>
      </c>
    </row>
    <row r="150" spans="2:6">
      <c r="C150" s="502">
        <v>42644</v>
      </c>
      <c r="D150" s="505">
        <v>5.6488880000000005E-2</v>
      </c>
      <c r="E150" s="505">
        <v>4.3886710000000002E-2</v>
      </c>
      <c r="F150" s="505">
        <f t="shared" si="2"/>
        <v>0.10037559000000001</v>
      </c>
    </row>
    <row r="151" spans="2:6">
      <c r="B151" s="651">
        <v>2017</v>
      </c>
      <c r="C151" s="502">
        <v>42736</v>
      </c>
      <c r="D151" s="505">
        <v>5.6271519999999998E-2</v>
      </c>
      <c r="E151" s="505">
        <v>4.3432890000000002E-2</v>
      </c>
      <c r="F151" s="505">
        <f t="shared" si="2"/>
        <v>9.9704409999999993E-2</v>
      </c>
    </row>
    <row r="152" spans="2:6">
      <c r="C152" s="502">
        <v>42826</v>
      </c>
      <c r="D152" s="505">
        <v>5.6476810000000002E-2</v>
      </c>
      <c r="E152" s="505">
        <v>4.3324080000000001E-2</v>
      </c>
      <c r="F152" s="505">
        <f t="shared" si="2"/>
        <v>9.9800890000000003E-2</v>
      </c>
    </row>
    <row r="153" spans="2:6">
      <c r="C153" s="502">
        <v>42917</v>
      </c>
      <c r="D153" s="505">
        <v>5.6477279999999998E-2</v>
      </c>
      <c r="E153" s="505">
        <v>4.3215610000000002E-2</v>
      </c>
      <c r="F153" s="505">
        <f t="shared" si="2"/>
        <v>9.9692890000000006E-2</v>
      </c>
    </row>
    <row r="154" spans="2:6">
      <c r="C154" s="502">
        <v>43009</v>
      </c>
      <c r="D154" s="505">
        <v>5.6645550000000003E-2</v>
      </c>
      <c r="E154" s="505">
        <v>4.289652E-2</v>
      </c>
      <c r="F154" s="505">
        <f t="shared" si="2"/>
        <v>9.954207000000001E-2</v>
      </c>
    </row>
    <row r="155" spans="2:6">
      <c r="B155" s="651">
        <v>2018</v>
      </c>
      <c r="C155" s="502">
        <v>43101</v>
      </c>
      <c r="D155" s="505">
        <v>5.6112849999999999E-2</v>
      </c>
      <c r="E155" s="505">
        <v>4.2529329999999997E-2</v>
      </c>
      <c r="F155" s="505">
        <f t="shared" si="2"/>
        <v>9.8642179999999996E-2</v>
      </c>
    </row>
    <row r="156" spans="2:6">
      <c r="C156" s="502">
        <v>43191</v>
      </c>
      <c r="D156" s="505">
        <v>5.6030170000000004E-2</v>
      </c>
      <c r="E156" s="505">
        <v>4.2396320000000001E-2</v>
      </c>
      <c r="F156" s="505">
        <f t="shared" si="2"/>
        <v>9.8426490000000005E-2</v>
      </c>
    </row>
    <row r="157" spans="2:6">
      <c r="C157" s="502">
        <v>43282</v>
      </c>
      <c r="D157" s="505">
        <v>5.5899999999999998E-2</v>
      </c>
      <c r="E157" s="36">
        <v>4.24E-2</v>
      </c>
      <c r="F157" s="36">
        <f t="shared" si="2"/>
        <v>9.8299999999999998E-2</v>
      </c>
    </row>
    <row r="158" spans="2:6">
      <c r="C158" s="502">
        <v>43374</v>
      </c>
      <c r="D158" s="505">
        <v>5.62E-2</v>
      </c>
      <c r="E158" s="36">
        <v>4.2500000000000003E-2</v>
      </c>
      <c r="F158" s="36">
        <f t="shared" si="2"/>
        <v>9.870000000000001E-2</v>
      </c>
    </row>
    <row r="159" spans="2:6">
      <c r="B159" s="651">
        <v>2019</v>
      </c>
      <c r="C159" s="502">
        <v>43466</v>
      </c>
      <c r="D159" s="505">
        <v>5.6300000000000003E-2</v>
      </c>
      <c r="E159" s="36">
        <v>4.2500000000000003E-2</v>
      </c>
      <c r="F159" s="36">
        <f t="shared" si="2"/>
        <v>9.8799999999999999E-2</v>
      </c>
    </row>
    <row r="160" spans="2:6">
      <c r="C160" s="502">
        <v>43556</v>
      </c>
      <c r="D160" s="505">
        <v>5.6599999999999998E-2</v>
      </c>
      <c r="E160" s="36">
        <v>4.2500000000000003E-2</v>
      </c>
      <c r="F160" s="36">
        <f t="shared" si="2"/>
        <v>9.9099999999999994E-2</v>
      </c>
    </row>
    <row r="161" spans="2:8">
      <c r="C161" s="502">
        <v>43647</v>
      </c>
      <c r="D161" s="505"/>
      <c r="F161" s="36">
        <f t="shared" si="2"/>
        <v>0</v>
      </c>
    </row>
    <row r="162" spans="2:8">
      <c r="C162" s="502"/>
      <c r="D162" s="505"/>
    </row>
    <row r="163" spans="2:8">
      <c r="C163" s="502"/>
      <c r="D163" s="505"/>
    </row>
    <row r="164" spans="2:8">
      <c r="C164" s="502"/>
      <c r="D164" s="505"/>
    </row>
    <row r="165" spans="2:8">
      <c r="C165" s="502"/>
      <c r="D165" s="505"/>
    </row>
    <row r="166" spans="2:8">
      <c r="C166" s="502"/>
      <c r="D166" s="505"/>
    </row>
    <row r="167" spans="2:8">
      <c r="B167" s="1603" t="s">
        <v>50</v>
      </c>
      <c r="C167" s="1603" t="s">
        <v>892</v>
      </c>
      <c r="D167" s="1605" t="s">
        <v>1019</v>
      </c>
      <c r="E167" s="1605" t="s">
        <v>312</v>
      </c>
      <c r="F167" s="1605" t="s">
        <v>138</v>
      </c>
      <c r="G167" s="1606" t="s">
        <v>570</v>
      </c>
      <c r="H167" s="1606" t="s">
        <v>570</v>
      </c>
    </row>
    <row r="168" spans="2:8" s="2" customFormat="1">
      <c r="B168" s="44"/>
      <c r="C168" s="2007"/>
      <c r="D168" s="2008"/>
      <c r="E168" s="1084"/>
      <c r="F168" s="1084"/>
      <c r="G168" s="2009"/>
      <c r="H168" s="2009"/>
    </row>
    <row r="169" spans="2:8" s="2" customFormat="1">
      <c r="B169" s="44"/>
      <c r="C169" s="2007"/>
      <c r="D169" s="2008"/>
      <c r="E169" s="1084"/>
      <c r="F169" s="1084"/>
      <c r="G169" s="2009"/>
      <c r="H169" s="2009"/>
    </row>
    <row r="170" spans="2:8" s="2" customFormat="1">
      <c r="B170" s="44"/>
      <c r="C170" s="2007"/>
      <c r="D170" s="2008"/>
      <c r="E170" s="1084"/>
      <c r="F170" s="1084"/>
      <c r="G170" s="2009"/>
      <c r="H170" s="2009"/>
    </row>
    <row r="171" spans="2:8" s="2" customFormat="1">
      <c r="B171" s="44"/>
      <c r="C171" s="2007"/>
      <c r="D171" s="2008"/>
      <c r="E171" s="1084"/>
      <c r="F171" s="1084"/>
      <c r="G171" s="2009"/>
      <c r="H171" s="2009"/>
    </row>
    <row r="172" spans="2:8" s="2" customFormat="1">
      <c r="B172" s="44"/>
      <c r="C172" s="2007"/>
      <c r="D172" s="2008"/>
      <c r="E172" s="1084"/>
      <c r="F172" s="1084"/>
      <c r="G172" s="2009"/>
      <c r="H172" s="2009"/>
    </row>
    <row r="173" spans="2:8" s="2" customFormat="1">
      <c r="B173" s="44"/>
      <c r="C173" s="2007"/>
      <c r="D173" s="2008"/>
      <c r="E173" s="1084"/>
      <c r="F173" s="1084"/>
      <c r="G173" s="2009"/>
      <c r="H173" s="2009"/>
    </row>
    <row r="174" spans="2:8" s="2" customFormat="1">
      <c r="B174" s="44"/>
      <c r="C174" s="2007"/>
      <c r="D174" s="2008"/>
      <c r="E174" s="1084"/>
      <c r="F174" s="1084"/>
      <c r="G174" s="2009"/>
      <c r="H174" s="2009"/>
    </row>
    <row r="175" spans="2:8" s="2" customFormat="1">
      <c r="B175" s="44"/>
      <c r="C175" s="2007"/>
      <c r="D175" s="2008"/>
      <c r="E175" s="1084"/>
      <c r="F175" s="1084"/>
      <c r="G175" s="2009"/>
      <c r="H175" s="2009"/>
    </row>
    <row r="176" spans="2:8" s="2" customFormat="1">
      <c r="B176" s="44"/>
      <c r="C176" s="2007"/>
      <c r="D176" s="2008"/>
      <c r="E176" s="1084"/>
      <c r="F176" s="1084"/>
      <c r="G176" s="2009"/>
      <c r="H176" s="2009"/>
    </row>
    <row r="177" spans="2:8" s="2" customFormat="1">
      <c r="B177" s="44"/>
      <c r="C177" s="2007"/>
      <c r="D177" s="2008"/>
      <c r="E177" s="1084"/>
      <c r="F177" s="1084"/>
      <c r="G177" s="2009"/>
      <c r="H177" s="2009"/>
    </row>
    <row r="178" spans="2:8" s="2" customFormat="1">
      <c r="B178" s="44"/>
      <c r="D178" s="1084"/>
      <c r="E178" s="1084"/>
      <c r="F178" s="1084"/>
      <c r="G178" s="2009"/>
      <c r="H178" s="2009"/>
    </row>
    <row r="179" spans="2:8" s="2" customFormat="1">
      <c r="B179" s="44"/>
      <c r="D179" s="1084"/>
      <c r="E179" s="1084"/>
      <c r="F179" s="1084"/>
      <c r="G179" s="2009"/>
      <c r="H179" s="2009"/>
    </row>
    <row r="180" spans="2:8" s="2" customFormat="1">
      <c r="B180" s="44"/>
      <c r="D180" s="1084"/>
      <c r="E180" s="1084"/>
      <c r="F180" s="1084"/>
      <c r="G180" s="2009"/>
      <c r="H180" s="2009"/>
    </row>
    <row r="181" spans="2:8" s="2" customFormat="1">
      <c r="B181" s="44"/>
      <c r="D181" s="1084"/>
      <c r="E181" s="1084"/>
      <c r="F181" s="1084"/>
      <c r="G181" s="2009"/>
      <c r="H181" s="2009"/>
    </row>
    <row r="182" spans="2:8" s="2" customFormat="1">
      <c r="B182" s="44"/>
      <c r="D182" s="1084"/>
      <c r="E182" s="1084"/>
      <c r="F182" s="1084"/>
      <c r="G182" s="2009"/>
      <c r="H182" s="2009"/>
    </row>
    <row r="183" spans="2:8" s="2" customFormat="1">
      <c r="B183" s="44"/>
      <c r="D183" s="1084"/>
      <c r="E183" s="1084"/>
      <c r="F183" s="1084"/>
      <c r="G183" s="2009"/>
      <c r="H183" s="2009"/>
    </row>
    <row r="184" spans="2:8" s="2" customFormat="1">
      <c r="B184" s="44"/>
      <c r="D184" s="1084"/>
      <c r="E184" s="1084"/>
      <c r="F184" s="1084"/>
      <c r="G184" s="2009"/>
      <c r="H184" s="2009"/>
    </row>
    <row r="185" spans="2:8" s="2" customFormat="1">
      <c r="B185" s="44"/>
      <c r="D185" s="1084"/>
      <c r="E185" s="1084"/>
      <c r="F185" s="1084"/>
      <c r="G185" s="2009"/>
      <c r="H185" s="2009"/>
    </row>
    <row r="186" spans="2:8" s="2" customFormat="1">
      <c r="B186" s="44"/>
      <c r="D186" s="1084"/>
      <c r="E186" s="1084"/>
      <c r="F186" s="1084"/>
      <c r="G186" s="2009"/>
      <c r="H186" s="2009"/>
    </row>
    <row r="187" spans="2:8" s="2" customFormat="1">
      <c r="B187" s="44"/>
      <c r="D187" s="1084"/>
      <c r="E187" s="1084"/>
      <c r="F187" s="1084"/>
      <c r="G187" s="2009"/>
      <c r="H187" s="2009"/>
    </row>
    <row r="188" spans="2:8" s="2" customFormat="1">
      <c r="B188" s="44"/>
      <c r="D188" s="1084"/>
      <c r="E188" s="1084"/>
      <c r="F188" s="1084"/>
      <c r="G188" s="2009"/>
      <c r="H188" s="2009"/>
    </row>
    <row r="189" spans="2:8" s="2" customFormat="1">
      <c r="B189" s="44"/>
      <c r="D189" s="1084"/>
      <c r="E189" s="1084"/>
      <c r="F189" s="1084"/>
      <c r="G189" s="2009"/>
      <c r="H189" s="2009"/>
    </row>
    <row r="190" spans="2:8" s="2" customFormat="1">
      <c r="B190" s="44"/>
      <c r="D190" s="1084"/>
      <c r="E190" s="1084"/>
      <c r="F190" s="1084"/>
      <c r="G190" s="2009"/>
      <c r="H190" s="2009"/>
    </row>
    <row r="191" spans="2:8" s="2" customFormat="1">
      <c r="B191" s="44"/>
      <c r="D191" s="1084"/>
      <c r="E191" s="1084"/>
      <c r="F191" s="1084"/>
      <c r="G191" s="2009"/>
      <c r="H191" s="2009"/>
    </row>
    <row r="192" spans="2:8" s="2" customFormat="1">
      <c r="B192" s="44"/>
      <c r="D192" s="1084"/>
      <c r="E192" s="1084"/>
      <c r="F192" s="1084"/>
      <c r="G192" s="2009"/>
      <c r="H192" s="2009"/>
    </row>
    <row r="193" spans="2:8" s="2" customFormat="1">
      <c r="B193" s="44"/>
      <c r="D193" s="1084"/>
      <c r="E193" s="1084"/>
      <c r="F193" s="1084"/>
      <c r="G193" s="2009"/>
      <c r="H193" s="2009"/>
    </row>
    <row r="194" spans="2:8" s="2" customFormat="1">
      <c r="B194" s="44"/>
      <c r="D194" s="1084"/>
      <c r="E194" s="1084"/>
      <c r="F194" s="1084"/>
      <c r="G194" s="2009"/>
      <c r="H194" s="2009"/>
    </row>
    <row r="195" spans="2:8" s="2" customFormat="1">
      <c r="B195" s="44"/>
      <c r="D195" s="1084"/>
      <c r="E195" s="1084"/>
      <c r="F195" s="1084"/>
      <c r="G195" s="2009"/>
      <c r="H195" s="2009"/>
    </row>
  </sheetData>
  <pageMargins left="0.75" right="0.75" top="1" bottom="1" header="0.5" footer="0.5"/>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B2:T755"/>
  <sheetViews>
    <sheetView topLeftCell="B734" workbookViewId="0">
      <selection activeCell="J760" sqref="J760"/>
    </sheetView>
  </sheetViews>
  <sheetFormatPr baseColWidth="10" defaultRowHeight="15" x14ac:dyDescent="0"/>
  <cols>
    <col min="2" max="2" width="10.83203125" style="651"/>
    <col min="3" max="3" width="20.6640625" customWidth="1"/>
    <col min="4" max="6" width="12.33203125" style="45" customWidth="1"/>
  </cols>
  <sheetData>
    <row r="2" spans="2:8" s="651" customFormat="1">
      <c r="B2" s="2113" t="s">
        <v>650</v>
      </c>
      <c r="C2" s="2113" t="s">
        <v>703</v>
      </c>
      <c r="D2" s="2115" t="s">
        <v>1222</v>
      </c>
      <c r="E2" s="2115" t="s">
        <v>1224</v>
      </c>
      <c r="F2" s="2115" t="s">
        <v>602</v>
      </c>
      <c r="G2" s="2113" t="s">
        <v>1225</v>
      </c>
      <c r="H2" s="2113" t="s">
        <v>570</v>
      </c>
    </row>
    <row r="3" spans="2:8">
      <c r="B3" s="651">
        <v>59</v>
      </c>
      <c r="C3" s="2026">
        <v>21551</v>
      </c>
      <c r="D3" s="45">
        <v>142.19999999999999</v>
      </c>
      <c r="E3" s="885">
        <v>286.60000000000002</v>
      </c>
      <c r="F3" s="885">
        <f>E3-D3</f>
        <v>144.40000000000003</v>
      </c>
      <c r="G3" s="1895">
        <v>3.6619999999999999</v>
      </c>
    </row>
    <row r="4" spans="2:8">
      <c r="C4" s="2026">
        <v>21582</v>
      </c>
      <c r="D4" s="45">
        <v>139.30000000000001</v>
      </c>
      <c r="E4" s="885">
        <v>287.7</v>
      </c>
      <c r="F4" s="885">
        <f t="shared" ref="F4:F67" si="0">E4-D4</f>
        <v>148.39999999999998</v>
      </c>
      <c r="G4" s="1895">
        <f>(G6+G3)/2</f>
        <v>3.6905000000000001</v>
      </c>
    </row>
    <row r="5" spans="2:8">
      <c r="C5" s="2026">
        <v>21610</v>
      </c>
      <c r="D5" s="45">
        <v>138.4</v>
      </c>
      <c r="E5" s="885">
        <v>289.2</v>
      </c>
      <c r="F5" s="885">
        <f t="shared" si="0"/>
        <v>150.79999999999998</v>
      </c>
      <c r="G5" s="1895">
        <f>(G6+G4)/2</f>
        <v>3.7047499999999998</v>
      </c>
    </row>
    <row r="6" spans="2:8">
      <c r="C6" s="2026">
        <v>21641</v>
      </c>
      <c r="D6" s="45">
        <v>139.69999999999999</v>
      </c>
      <c r="E6" s="885">
        <v>290.10000000000002</v>
      </c>
      <c r="F6" s="885">
        <f t="shared" si="0"/>
        <v>150.40000000000003</v>
      </c>
      <c r="G6" s="1895">
        <v>3.7189999999999999</v>
      </c>
    </row>
    <row r="7" spans="2:8">
      <c r="C7" s="2026">
        <v>21671</v>
      </c>
      <c r="D7" s="45">
        <v>138.69999999999999</v>
      </c>
      <c r="E7" s="885">
        <v>292.2</v>
      </c>
      <c r="F7" s="885">
        <f t="shared" si="0"/>
        <v>153.5</v>
      </c>
      <c r="G7" s="1895">
        <f>(G9+G6)/2</f>
        <v>3.714</v>
      </c>
    </row>
    <row r="8" spans="2:8">
      <c r="C8" s="2026">
        <v>21702</v>
      </c>
      <c r="D8" s="45">
        <v>139.4</v>
      </c>
      <c r="E8" s="885">
        <v>294.10000000000002</v>
      </c>
      <c r="F8" s="885">
        <f t="shared" si="0"/>
        <v>154.70000000000002</v>
      </c>
      <c r="G8" s="1895">
        <f>(G9+G7)/2</f>
        <v>3.7115</v>
      </c>
    </row>
    <row r="9" spans="2:8">
      <c r="C9" s="2026">
        <v>21732</v>
      </c>
      <c r="D9" s="45">
        <v>140.30000000000001</v>
      </c>
      <c r="E9" s="885">
        <v>295.2</v>
      </c>
      <c r="F9" s="885">
        <f t="shared" si="0"/>
        <v>154.89999999999998</v>
      </c>
      <c r="G9" s="1895">
        <v>3.7090000000000001</v>
      </c>
    </row>
    <row r="10" spans="2:8">
      <c r="C10" s="2026">
        <v>21763</v>
      </c>
      <c r="D10" s="45">
        <v>140</v>
      </c>
      <c r="E10" s="885">
        <v>296.39999999999998</v>
      </c>
      <c r="F10" s="885">
        <f t="shared" si="0"/>
        <v>156.39999999999998</v>
      </c>
      <c r="G10" s="1895">
        <f>(G12+G9)/2</f>
        <v>3.7389999999999999</v>
      </c>
    </row>
    <row r="11" spans="2:8">
      <c r="C11" s="2026">
        <v>21794</v>
      </c>
      <c r="D11" s="45">
        <v>140.4</v>
      </c>
      <c r="E11" s="885">
        <v>296.7</v>
      </c>
      <c r="F11" s="885">
        <f t="shared" si="0"/>
        <v>156.29999999999998</v>
      </c>
      <c r="G11" s="1895">
        <f>(G12+G10)/2</f>
        <v>3.754</v>
      </c>
    </row>
    <row r="12" spans="2:8">
      <c r="C12" s="2026">
        <v>21824</v>
      </c>
      <c r="D12" s="45">
        <v>140.69999999999999</v>
      </c>
      <c r="E12" s="885">
        <v>296.5</v>
      </c>
      <c r="F12" s="885">
        <f t="shared" si="0"/>
        <v>155.80000000000001</v>
      </c>
      <c r="G12" s="1895">
        <v>3.7690000000000001</v>
      </c>
    </row>
    <row r="13" spans="2:8">
      <c r="C13" s="2026">
        <v>21855</v>
      </c>
      <c r="D13" s="45">
        <v>141.80000000000001</v>
      </c>
      <c r="E13" s="885">
        <v>297.10000000000002</v>
      </c>
      <c r="F13" s="885">
        <f t="shared" si="0"/>
        <v>155.30000000000001</v>
      </c>
      <c r="G13" s="1895">
        <f>(G15+G12)/2</f>
        <v>3.8235000000000001</v>
      </c>
    </row>
    <row r="14" spans="2:8">
      <c r="C14" s="2026">
        <v>21885</v>
      </c>
      <c r="D14" s="45">
        <v>143.6</v>
      </c>
      <c r="E14" s="885">
        <v>297.8</v>
      </c>
      <c r="F14" s="885">
        <f t="shared" si="0"/>
        <v>154.20000000000002</v>
      </c>
      <c r="G14" s="1895">
        <f>(G15+G13)/2</f>
        <v>3.8507500000000001</v>
      </c>
    </row>
    <row r="15" spans="2:8">
      <c r="B15" s="651">
        <v>60</v>
      </c>
      <c r="C15" s="2026">
        <v>21916</v>
      </c>
      <c r="D15" s="45">
        <v>143.30000000000001</v>
      </c>
      <c r="E15" s="885">
        <v>298.2</v>
      </c>
      <c r="F15" s="885">
        <f t="shared" si="0"/>
        <v>154.89999999999998</v>
      </c>
      <c r="G15" s="1895">
        <v>3.8780000000000001</v>
      </c>
    </row>
    <row r="16" spans="2:8">
      <c r="C16" s="2026">
        <v>21947</v>
      </c>
      <c r="D16" s="45">
        <v>139.80000000000001</v>
      </c>
      <c r="E16" s="885">
        <v>298.5</v>
      </c>
      <c r="F16" s="885">
        <f t="shared" si="0"/>
        <v>158.69999999999999</v>
      </c>
      <c r="G16" s="1895">
        <f>(G18+G15)/2</f>
        <v>3.8769999999999998</v>
      </c>
    </row>
    <row r="17" spans="2:8">
      <c r="C17" s="2026">
        <v>21976</v>
      </c>
      <c r="D17" s="45">
        <v>138.5</v>
      </c>
      <c r="E17" s="885">
        <v>299.39999999999998</v>
      </c>
      <c r="F17" s="885">
        <f t="shared" si="0"/>
        <v>160.89999999999998</v>
      </c>
      <c r="G17" s="1895">
        <f>(G18+G16)/2</f>
        <v>3.8765000000000001</v>
      </c>
    </row>
    <row r="18" spans="2:8">
      <c r="C18" s="2026">
        <v>22007</v>
      </c>
      <c r="D18" s="45">
        <v>139.69999999999999</v>
      </c>
      <c r="E18" s="885">
        <v>300.10000000000002</v>
      </c>
      <c r="F18" s="885">
        <f t="shared" si="0"/>
        <v>160.40000000000003</v>
      </c>
      <c r="G18" s="1895">
        <v>3.8759999999999999</v>
      </c>
      <c r="H18" s="2114">
        <v>16000</v>
      </c>
    </row>
    <row r="19" spans="2:8">
      <c r="C19" s="2026">
        <v>22037</v>
      </c>
      <c r="D19" s="45">
        <v>137.6</v>
      </c>
      <c r="E19" s="885">
        <v>300.89999999999998</v>
      </c>
      <c r="F19" s="885">
        <f t="shared" si="0"/>
        <v>163.29999999999998</v>
      </c>
      <c r="G19" s="1895">
        <f>(G21+G18)/2</f>
        <v>3.8739999999999997</v>
      </c>
      <c r="H19" s="1616">
        <f>H18</f>
        <v>16000</v>
      </c>
    </row>
    <row r="20" spans="2:8">
      <c r="C20" s="2026">
        <v>22068</v>
      </c>
      <c r="D20" s="45">
        <v>137.9</v>
      </c>
      <c r="E20" s="885">
        <v>302.3</v>
      </c>
      <c r="F20" s="885">
        <f t="shared" si="0"/>
        <v>164.4</v>
      </c>
      <c r="G20" s="1895">
        <f>(G21+G19)/2</f>
        <v>3.8729999999999998</v>
      </c>
      <c r="H20" s="1616">
        <f t="shared" ref="H20:H28" si="1">H19</f>
        <v>16000</v>
      </c>
    </row>
    <row r="21" spans="2:8">
      <c r="C21" s="2026">
        <v>22098</v>
      </c>
      <c r="D21" s="45">
        <v>138.9</v>
      </c>
      <c r="E21" s="885">
        <v>304.10000000000002</v>
      </c>
      <c r="F21" s="885">
        <f t="shared" si="0"/>
        <v>165.20000000000002</v>
      </c>
      <c r="G21" s="1895">
        <v>3.8719999999999999</v>
      </c>
      <c r="H21" s="1616">
        <f t="shared" si="1"/>
        <v>16000</v>
      </c>
    </row>
    <row r="22" spans="2:8">
      <c r="C22" s="2026">
        <v>22129</v>
      </c>
      <c r="D22" s="45">
        <v>139.4</v>
      </c>
      <c r="E22" s="885">
        <v>306.89999999999998</v>
      </c>
      <c r="F22" s="885">
        <f t="shared" si="0"/>
        <v>167.49999999999997</v>
      </c>
      <c r="G22" s="1895">
        <f>(G24+G21)/2</f>
        <v>3.8540000000000001</v>
      </c>
      <c r="H22" s="1616">
        <f t="shared" si="1"/>
        <v>16000</v>
      </c>
    </row>
    <row r="23" spans="2:8">
      <c r="C23" s="2026">
        <v>22160</v>
      </c>
      <c r="D23" s="45">
        <v>140.5</v>
      </c>
      <c r="E23" s="885">
        <v>308.39999999999998</v>
      </c>
      <c r="F23" s="885">
        <f t="shared" si="0"/>
        <v>167.89999999999998</v>
      </c>
      <c r="G23" s="1895">
        <f>(G24+G22)/2</f>
        <v>3.8449999999999998</v>
      </c>
      <c r="H23" s="1616">
        <f t="shared" si="1"/>
        <v>16000</v>
      </c>
    </row>
    <row r="24" spans="2:8">
      <c r="C24" s="2026">
        <v>22190</v>
      </c>
      <c r="D24" s="45">
        <v>141.19999999999999</v>
      </c>
      <c r="E24" s="885">
        <v>309.5</v>
      </c>
      <c r="F24" s="885">
        <f t="shared" si="0"/>
        <v>168.3</v>
      </c>
      <c r="G24" s="1895">
        <v>3.8359999999999999</v>
      </c>
      <c r="H24" s="1616">
        <f t="shared" si="1"/>
        <v>16000</v>
      </c>
    </row>
    <row r="25" spans="2:8">
      <c r="C25" s="2026">
        <v>22221</v>
      </c>
      <c r="D25" s="45">
        <v>142.30000000000001</v>
      </c>
      <c r="E25" s="885">
        <v>310.89999999999998</v>
      </c>
      <c r="F25" s="885">
        <f t="shared" si="0"/>
        <v>168.59999999999997</v>
      </c>
      <c r="G25" s="1895">
        <f>(G27+G24)/2</f>
        <v>3.8434999999999997</v>
      </c>
      <c r="H25" s="1616">
        <f t="shared" si="1"/>
        <v>16000</v>
      </c>
    </row>
    <row r="26" spans="2:8">
      <c r="C26" s="2026">
        <v>22251</v>
      </c>
      <c r="D26" s="45">
        <v>144.5</v>
      </c>
      <c r="E26" s="885">
        <v>312.39999999999998</v>
      </c>
      <c r="F26" s="885">
        <f t="shared" si="0"/>
        <v>167.89999999999998</v>
      </c>
      <c r="G26" s="1895">
        <f>(G27+G25)/2</f>
        <v>3.8472499999999998</v>
      </c>
      <c r="H26" s="1616">
        <f t="shared" si="1"/>
        <v>16000</v>
      </c>
    </row>
    <row r="27" spans="2:8">
      <c r="B27" s="651">
        <v>61</v>
      </c>
      <c r="C27" s="2026">
        <v>22282</v>
      </c>
      <c r="D27" s="45">
        <v>144.5</v>
      </c>
      <c r="E27" s="885">
        <v>314.10000000000002</v>
      </c>
      <c r="F27" s="885">
        <f t="shared" si="0"/>
        <v>169.60000000000002</v>
      </c>
      <c r="G27" s="1895">
        <v>3.851</v>
      </c>
      <c r="H27" s="1616">
        <f t="shared" si="1"/>
        <v>16000</v>
      </c>
    </row>
    <row r="28" spans="2:8">
      <c r="C28" s="2026">
        <v>22313</v>
      </c>
      <c r="D28" s="45">
        <v>141.6</v>
      </c>
      <c r="E28" s="885">
        <v>316.5</v>
      </c>
      <c r="F28" s="885">
        <f t="shared" si="0"/>
        <v>174.9</v>
      </c>
      <c r="G28" s="1895">
        <f>(G30+G27)/2</f>
        <v>3.8734999999999999</v>
      </c>
      <c r="H28" s="1616">
        <f t="shared" si="1"/>
        <v>16000</v>
      </c>
    </row>
    <row r="29" spans="2:8">
      <c r="C29" s="2026">
        <v>22341</v>
      </c>
      <c r="D29" s="45">
        <v>140.6</v>
      </c>
      <c r="E29" s="885">
        <v>318.3</v>
      </c>
      <c r="F29" s="885">
        <f t="shared" si="0"/>
        <v>177.70000000000002</v>
      </c>
      <c r="G29" s="1895">
        <f>(G30+G28)/2</f>
        <v>3.8847499999999999</v>
      </c>
    </row>
    <row r="30" spans="2:8">
      <c r="C30" s="2026">
        <v>22372</v>
      </c>
      <c r="D30" s="45">
        <v>142.4</v>
      </c>
      <c r="E30" s="885">
        <v>319.89999999999998</v>
      </c>
      <c r="F30" s="885">
        <f t="shared" si="0"/>
        <v>177.49999999999997</v>
      </c>
      <c r="G30" s="1895">
        <v>3.8959999999999999</v>
      </c>
    </row>
    <row r="31" spans="2:8">
      <c r="C31" s="2026">
        <v>22402</v>
      </c>
      <c r="D31" s="45">
        <v>140.6</v>
      </c>
      <c r="E31" s="885">
        <v>322.2</v>
      </c>
      <c r="F31" s="885">
        <f t="shared" si="0"/>
        <v>181.6</v>
      </c>
      <c r="G31" s="1895">
        <f>(G33+G30)/2</f>
        <v>3.9275000000000002</v>
      </c>
    </row>
    <row r="32" spans="2:8">
      <c r="C32" s="2026">
        <v>22433</v>
      </c>
      <c r="D32" s="45">
        <v>141.19999999999999</v>
      </c>
      <c r="E32" s="885">
        <v>324.3</v>
      </c>
      <c r="F32" s="885">
        <f t="shared" si="0"/>
        <v>183.10000000000002</v>
      </c>
      <c r="G32" s="1895">
        <f>(G33+G31)/2</f>
        <v>3.9432499999999999</v>
      </c>
    </row>
    <row r="33" spans="2:7">
      <c r="C33" s="2026">
        <v>22463</v>
      </c>
      <c r="D33" s="45">
        <v>141.5</v>
      </c>
      <c r="E33" s="885">
        <v>325.60000000000002</v>
      </c>
      <c r="F33" s="885">
        <f t="shared" si="0"/>
        <v>184.10000000000002</v>
      </c>
      <c r="G33" s="1895">
        <v>3.9590000000000001</v>
      </c>
    </row>
    <row r="34" spans="2:7">
      <c r="C34" s="2026">
        <v>22494</v>
      </c>
      <c r="D34" s="45">
        <v>141.4</v>
      </c>
      <c r="E34" s="885">
        <v>327.60000000000002</v>
      </c>
      <c r="F34" s="885">
        <f t="shared" si="0"/>
        <v>186.20000000000002</v>
      </c>
      <c r="G34" s="1895">
        <f>(G36+G33)/2</f>
        <v>3.9855</v>
      </c>
    </row>
    <row r="35" spans="2:7">
      <c r="C35" s="2026">
        <v>22525</v>
      </c>
      <c r="D35" s="45">
        <v>143.1</v>
      </c>
      <c r="E35" s="885">
        <v>329.5</v>
      </c>
      <c r="F35" s="885">
        <f t="shared" si="0"/>
        <v>186.4</v>
      </c>
      <c r="G35" s="1895">
        <f>(G36+G34)/2</f>
        <v>3.9987499999999998</v>
      </c>
    </row>
    <row r="36" spans="2:7">
      <c r="C36" s="2026">
        <v>22555</v>
      </c>
      <c r="D36" s="45">
        <v>144.4</v>
      </c>
      <c r="E36" s="885">
        <v>331.1</v>
      </c>
      <c r="F36" s="885">
        <f t="shared" si="0"/>
        <v>186.70000000000002</v>
      </c>
      <c r="G36" s="1895">
        <v>4.0119999999999996</v>
      </c>
    </row>
    <row r="37" spans="2:7">
      <c r="C37" s="2026">
        <v>22586</v>
      </c>
      <c r="D37" s="45">
        <v>146.30000000000001</v>
      </c>
      <c r="E37" s="885">
        <v>333.4</v>
      </c>
      <c r="F37" s="885">
        <f t="shared" si="0"/>
        <v>187.09999999999997</v>
      </c>
      <c r="G37" s="1895">
        <f>(G39+G36)/2</f>
        <v>4.0454999999999997</v>
      </c>
    </row>
    <row r="38" spans="2:7">
      <c r="C38" s="2026">
        <v>22616</v>
      </c>
      <c r="D38" s="45">
        <v>149.19999999999999</v>
      </c>
      <c r="E38" s="885">
        <v>335.5</v>
      </c>
      <c r="F38" s="885">
        <f t="shared" si="0"/>
        <v>186.3</v>
      </c>
      <c r="G38" s="1895">
        <f>(G39+G37)/2</f>
        <v>4.0622499999999997</v>
      </c>
    </row>
    <row r="39" spans="2:7">
      <c r="B39" s="651">
        <v>62</v>
      </c>
      <c r="C39" s="2026">
        <v>22647</v>
      </c>
      <c r="D39" s="45">
        <v>148.9</v>
      </c>
      <c r="E39" s="885">
        <v>337.5</v>
      </c>
      <c r="F39" s="885">
        <f t="shared" si="0"/>
        <v>188.6</v>
      </c>
      <c r="G39" s="1895">
        <v>4.0789999999999997</v>
      </c>
    </row>
    <row r="40" spans="2:7">
      <c r="C40" s="2026">
        <v>22678</v>
      </c>
      <c r="D40" s="45">
        <v>145.6</v>
      </c>
      <c r="E40" s="885">
        <v>340.1</v>
      </c>
      <c r="F40" s="885">
        <f t="shared" si="0"/>
        <v>194.50000000000003</v>
      </c>
      <c r="G40" s="1895">
        <f>(G42+G39)/2</f>
        <v>4.0869999999999997</v>
      </c>
    </row>
    <row r="41" spans="2:7">
      <c r="C41" s="2026">
        <v>22706</v>
      </c>
      <c r="D41" s="45">
        <v>144.6</v>
      </c>
      <c r="E41" s="885">
        <v>343.1</v>
      </c>
      <c r="F41" s="885">
        <f t="shared" si="0"/>
        <v>198.50000000000003</v>
      </c>
      <c r="G41" s="1895">
        <f>(G42+G40)/2</f>
        <v>4.0909999999999993</v>
      </c>
    </row>
    <row r="42" spans="2:7">
      <c r="C42" s="2026">
        <v>22737</v>
      </c>
      <c r="D42" s="45">
        <v>146.69999999999999</v>
      </c>
      <c r="E42" s="885">
        <v>345.5</v>
      </c>
      <c r="F42" s="885">
        <f t="shared" si="0"/>
        <v>198.8</v>
      </c>
      <c r="G42" s="1895">
        <v>4.0949999999999998</v>
      </c>
    </row>
    <row r="43" spans="2:7">
      <c r="C43" s="2026">
        <v>22767</v>
      </c>
      <c r="D43" s="45">
        <v>144.5</v>
      </c>
      <c r="E43" s="885">
        <v>347.5</v>
      </c>
      <c r="F43" s="885">
        <f t="shared" si="0"/>
        <v>203</v>
      </c>
      <c r="G43" s="1895">
        <f>(G45+G42)/2</f>
        <v>4.1265000000000001</v>
      </c>
    </row>
    <row r="44" spans="2:7">
      <c r="C44" s="2026">
        <v>22798</v>
      </c>
      <c r="D44" s="45">
        <v>144.80000000000001</v>
      </c>
      <c r="E44" s="885">
        <v>349.3</v>
      </c>
      <c r="F44" s="885">
        <f t="shared" si="0"/>
        <v>204.5</v>
      </c>
      <c r="G44" s="1895">
        <f>(G45+G43)/2</f>
        <v>4.1422500000000007</v>
      </c>
    </row>
    <row r="45" spans="2:7">
      <c r="C45" s="2026">
        <v>22828</v>
      </c>
      <c r="D45" s="45">
        <v>145</v>
      </c>
      <c r="E45" s="885">
        <v>350.8</v>
      </c>
      <c r="F45" s="885">
        <f t="shared" si="0"/>
        <v>205.8</v>
      </c>
      <c r="G45" s="1895">
        <v>4.1580000000000004</v>
      </c>
    </row>
    <row r="46" spans="2:7">
      <c r="C46" s="2026">
        <v>22859</v>
      </c>
      <c r="D46" s="45">
        <v>144.4</v>
      </c>
      <c r="E46" s="885">
        <v>352.8</v>
      </c>
      <c r="F46" s="885">
        <f t="shared" si="0"/>
        <v>208.4</v>
      </c>
      <c r="G46" s="1895">
        <f>(G48+G45)/2</f>
        <v>4.1580000000000004</v>
      </c>
    </row>
    <row r="47" spans="2:7">
      <c r="C47" s="2026">
        <v>22890</v>
      </c>
      <c r="D47" s="45">
        <v>145.5</v>
      </c>
      <c r="E47" s="885">
        <v>354.9</v>
      </c>
      <c r="F47" s="885">
        <f t="shared" si="0"/>
        <v>209.39999999999998</v>
      </c>
      <c r="G47" s="1895">
        <f>(G48+G46)/2</f>
        <v>4.1580000000000004</v>
      </c>
    </row>
    <row r="48" spans="2:7">
      <c r="C48" s="2026">
        <v>22920</v>
      </c>
      <c r="D48" s="45">
        <v>147</v>
      </c>
      <c r="E48" s="885">
        <v>357.2</v>
      </c>
      <c r="F48" s="885">
        <f t="shared" si="0"/>
        <v>210.2</v>
      </c>
      <c r="G48" s="1895">
        <v>4.1580000000000004</v>
      </c>
    </row>
    <row r="49" spans="2:7">
      <c r="C49" s="2026">
        <v>22951</v>
      </c>
      <c r="D49" s="45">
        <v>148.80000000000001</v>
      </c>
      <c r="E49" s="885">
        <v>359.8</v>
      </c>
      <c r="F49" s="885">
        <f t="shared" si="0"/>
        <v>211</v>
      </c>
      <c r="G49" s="1895">
        <f>(G51+G48)/2</f>
        <v>4.1680000000000001</v>
      </c>
    </row>
    <row r="50" spans="2:7">
      <c r="C50" s="2026">
        <v>22981</v>
      </c>
      <c r="D50" s="45">
        <v>151.9</v>
      </c>
      <c r="E50" s="885">
        <v>362.7</v>
      </c>
      <c r="F50" s="885">
        <f t="shared" si="0"/>
        <v>210.79999999999998</v>
      </c>
      <c r="G50" s="1895">
        <f>(G51+G49)/2</f>
        <v>4.173</v>
      </c>
    </row>
    <row r="51" spans="2:7">
      <c r="B51" s="651">
        <v>63</v>
      </c>
      <c r="C51" s="2026">
        <v>23012</v>
      </c>
      <c r="D51" s="45">
        <v>152.1</v>
      </c>
      <c r="E51" s="885">
        <v>365.2</v>
      </c>
      <c r="F51" s="885">
        <f t="shared" si="0"/>
        <v>213.1</v>
      </c>
      <c r="G51" s="1895">
        <v>4.1779999999999999</v>
      </c>
    </row>
    <row r="52" spans="2:7">
      <c r="C52" s="2026">
        <v>23043</v>
      </c>
      <c r="D52" s="45">
        <v>148.69999999999999</v>
      </c>
      <c r="E52" s="885">
        <v>367.9</v>
      </c>
      <c r="F52" s="885">
        <f t="shared" si="0"/>
        <v>219.2</v>
      </c>
      <c r="G52" s="1895">
        <f>(G54+G51)/2</f>
        <v>4.1859999999999999</v>
      </c>
    </row>
    <row r="53" spans="2:7">
      <c r="C53" s="2026">
        <v>23071</v>
      </c>
      <c r="D53" s="45">
        <v>147.80000000000001</v>
      </c>
      <c r="E53" s="885">
        <v>370.7</v>
      </c>
      <c r="F53" s="885">
        <f t="shared" si="0"/>
        <v>222.89999999999998</v>
      </c>
      <c r="G53" s="1895">
        <f>(G54+G52)/2</f>
        <v>4.1899999999999995</v>
      </c>
    </row>
    <row r="54" spans="2:7">
      <c r="C54" s="2026">
        <v>23102</v>
      </c>
      <c r="D54" s="45">
        <v>150</v>
      </c>
      <c r="E54" s="885">
        <v>373.3</v>
      </c>
      <c r="F54" s="885">
        <f t="shared" si="0"/>
        <v>223.3</v>
      </c>
      <c r="G54" s="1895">
        <v>4.194</v>
      </c>
    </row>
    <row r="55" spans="2:7">
      <c r="C55" s="2026">
        <v>23132</v>
      </c>
      <c r="D55" s="45">
        <v>147.9</v>
      </c>
      <c r="E55" s="885">
        <v>376.1</v>
      </c>
      <c r="F55" s="885">
        <f t="shared" si="0"/>
        <v>228.20000000000002</v>
      </c>
      <c r="G55" s="1895">
        <f>(G57+G54)/2</f>
        <v>4.2210000000000001</v>
      </c>
    </row>
    <row r="56" spans="2:7">
      <c r="C56" s="2026">
        <v>23163</v>
      </c>
      <c r="D56" s="45">
        <v>148.69999999999999</v>
      </c>
      <c r="E56" s="885">
        <v>378.4</v>
      </c>
      <c r="F56" s="885">
        <f t="shared" si="0"/>
        <v>229.7</v>
      </c>
      <c r="G56" s="1895">
        <f>(G57+G55)/2</f>
        <v>4.2345000000000006</v>
      </c>
    </row>
    <row r="57" spans="2:7">
      <c r="C57" s="2026">
        <v>23193</v>
      </c>
      <c r="D57" s="45">
        <v>149.9</v>
      </c>
      <c r="E57" s="885">
        <v>381.1</v>
      </c>
      <c r="F57" s="885">
        <f t="shared" si="0"/>
        <v>231.20000000000002</v>
      </c>
      <c r="G57" s="1895">
        <v>4.2480000000000002</v>
      </c>
    </row>
    <row r="58" spans="2:7">
      <c r="C58" s="2026">
        <v>23224</v>
      </c>
      <c r="D58" s="45">
        <v>149.5</v>
      </c>
      <c r="E58" s="885">
        <v>383.6</v>
      </c>
      <c r="F58" s="885">
        <f t="shared" si="0"/>
        <v>234.10000000000002</v>
      </c>
      <c r="G58" s="1895">
        <f>(G60+G57)/2</f>
        <v>4.2584999999999997</v>
      </c>
    </row>
    <row r="59" spans="2:7">
      <c r="C59" s="2026">
        <v>23255</v>
      </c>
      <c r="D59" s="45">
        <v>151</v>
      </c>
      <c r="E59" s="885">
        <v>386</v>
      </c>
      <c r="F59" s="885">
        <f t="shared" si="0"/>
        <v>235</v>
      </c>
      <c r="G59" s="1895">
        <f>(G60+G58)/2</f>
        <v>4.2637499999999999</v>
      </c>
    </row>
    <row r="60" spans="2:7">
      <c r="C60" s="2026">
        <v>23285</v>
      </c>
      <c r="D60" s="45">
        <v>152.80000000000001</v>
      </c>
      <c r="E60" s="885">
        <v>388.3</v>
      </c>
      <c r="F60" s="885">
        <f t="shared" si="0"/>
        <v>235.5</v>
      </c>
      <c r="G60" s="1895">
        <v>4.2690000000000001</v>
      </c>
    </row>
    <row r="61" spans="2:7">
      <c r="C61" s="2026">
        <v>23316</v>
      </c>
      <c r="D61" s="45">
        <v>155.19999999999999</v>
      </c>
      <c r="E61" s="885">
        <v>391.5</v>
      </c>
      <c r="F61" s="885">
        <f t="shared" si="0"/>
        <v>236.3</v>
      </c>
      <c r="G61" s="1895">
        <f>(G63+G60)/2</f>
        <v>4.3070000000000004</v>
      </c>
    </row>
    <row r="62" spans="2:7">
      <c r="C62" s="2026">
        <v>23346</v>
      </c>
      <c r="D62" s="45">
        <v>157.5</v>
      </c>
      <c r="E62" s="885">
        <v>393.2</v>
      </c>
      <c r="F62" s="885">
        <f t="shared" si="0"/>
        <v>235.7</v>
      </c>
      <c r="G62" s="1895">
        <f>(G63+G61)/2</f>
        <v>4.3260000000000005</v>
      </c>
    </row>
    <row r="63" spans="2:7">
      <c r="B63" s="651">
        <v>64</v>
      </c>
      <c r="C63" s="2026">
        <v>23377</v>
      </c>
      <c r="D63" s="45">
        <v>157.9</v>
      </c>
      <c r="E63" s="885">
        <v>395.2</v>
      </c>
      <c r="F63" s="885">
        <f t="shared" si="0"/>
        <v>237.29999999999998</v>
      </c>
      <c r="G63" s="1895">
        <v>4.3449999999999998</v>
      </c>
    </row>
    <row r="64" spans="2:7">
      <c r="C64" s="2026">
        <v>23408</v>
      </c>
      <c r="D64" s="45">
        <v>153.9</v>
      </c>
      <c r="E64" s="885">
        <v>397.6</v>
      </c>
      <c r="F64" s="885">
        <f t="shared" si="0"/>
        <v>243.70000000000002</v>
      </c>
      <c r="G64" s="1895">
        <f>(G66+G63)/2</f>
        <v>4.3584999999999994</v>
      </c>
    </row>
    <row r="65" spans="2:7">
      <c r="C65" s="2026">
        <v>23437</v>
      </c>
      <c r="D65" s="45">
        <v>153.1</v>
      </c>
      <c r="E65" s="885">
        <v>399.8</v>
      </c>
      <c r="F65" s="885">
        <f t="shared" si="0"/>
        <v>246.70000000000002</v>
      </c>
      <c r="G65" s="1895">
        <f>(G66+G64)/2</f>
        <v>4.3652499999999996</v>
      </c>
    </row>
    <row r="66" spans="2:7">
      <c r="C66" s="2026">
        <v>23468</v>
      </c>
      <c r="D66" s="45">
        <v>155.19999999999999</v>
      </c>
      <c r="E66" s="885">
        <v>401.7</v>
      </c>
      <c r="F66" s="885">
        <f t="shared" si="0"/>
        <v>246.5</v>
      </c>
      <c r="G66" s="1895">
        <v>4.3719999999999999</v>
      </c>
    </row>
    <row r="67" spans="2:7">
      <c r="C67" s="2026">
        <v>23498</v>
      </c>
      <c r="D67" s="45">
        <v>152.69999999999999</v>
      </c>
      <c r="E67" s="885">
        <v>404.2</v>
      </c>
      <c r="F67" s="885">
        <f t="shared" si="0"/>
        <v>251.5</v>
      </c>
      <c r="G67" s="1895">
        <f>(G69+G66)/2</f>
        <v>4.3789999999999996</v>
      </c>
    </row>
    <row r="68" spans="2:7">
      <c r="C68" s="2026">
        <v>23529</v>
      </c>
      <c r="D68" s="45">
        <v>153.9</v>
      </c>
      <c r="E68" s="885">
        <v>407.1</v>
      </c>
      <c r="F68" s="885">
        <f t="shared" ref="F68:F131" si="2">E68-D68</f>
        <v>253.20000000000002</v>
      </c>
      <c r="G68" s="1895">
        <f>(G69+G67)/2</f>
        <v>4.3825000000000003</v>
      </c>
    </row>
    <row r="69" spans="2:7">
      <c r="C69" s="2026">
        <v>23559</v>
      </c>
      <c r="D69" s="45">
        <v>155.5</v>
      </c>
      <c r="E69" s="885">
        <v>410.1</v>
      </c>
      <c r="F69" s="885">
        <f t="shared" si="2"/>
        <v>254.60000000000002</v>
      </c>
      <c r="G69" s="1895">
        <v>4.3860000000000001</v>
      </c>
    </row>
    <row r="70" spans="2:7">
      <c r="C70" s="2026">
        <v>23590</v>
      </c>
      <c r="D70" s="45">
        <v>155.5</v>
      </c>
      <c r="E70" s="885">
        <v>413.4</v>
      </c>
      <c r="F70" s="885">
        <f t="shared" si="2"/>
        <v>257.89999999999998</v>
      </c>
      <c r="G70" s="1895">
        <f>(G72+G69)/2</f>
        <v>4.3745000000000003</v>
      </c>
    </row>
    <row r="71" spans="2:7">
      <c r="C71" s="2026">
        <v>23621</v>
      </c>
      <c r="D71" s="45">
        <v>157.80000000000001</v>
      </c>
      <c r="E71" s="885">
        <v>416.9</v>
      </c>
      <c r="F71" s="885">
        <f t="shared" si="2"/>
        <v>259.09999999999997</v>
      </c>
      <c r="G71" s="1895">
        <f>(G72+G70)/2</f>
        <v>4.3687500000000004</v>
      </c>
    </row>
    <row r="72" spans="2:7">
      <c r="C72" s="2026">
        <v>23651</v>
      </c>
      <c r="D72" s="45">
        <v>159.69999999999999</v>
      </c>
      <c r="E72" s="885">
        <v>419.1</v>
      </c>
      <c r="F72" s="885">
        <f t="shared" si="2"/>
        <v>259.40000000000003</v>
      </c>
      <c r="G72" s="1895">
        <v>4.3630000000000004</v>
      </c>
    </row>
    <row r="73" spans="2:7">
      <c r="C73" s="2026">
        <v>23682</v>
      </c>
      <c r="D73" s="45">
        <v>161.6</v>
      </c>
      <c r="E73" s="885">
        <v>422</v>
      </c>
      <c r="F73" s="885">
        <f t="shared" si="2"/>
        <v>260.39999999999998</v>
      </c>
      <c r="G73" s="1895">
        <f>(G75+G72)/2</f>
        <v>4.41</v>
      </c>
    </row>
    <row r="74" spans="2:7">
      <c r="C74" s="2026">
        <v>23712</v>
      </c>
      <c r="D74" s="45">
        <v>164.9</v>
      </c>
      <c r="E74" s="885">
        <v>424.7</v>
      </c>
      <c r="F74" s="885">
        <f t="shared" si="2"/>
        <v>259.79999999999995</v>
      </c>
      <c r="G74" s="1895">
        <f>(G75+G73)/2</f>
        <v>4.4335000000000004</v>
      </c>
    </row>
    <row r="75" spans="2:7">
      <c r="B75" s="651">
        <v>65</v>
      </c>
      <c r="C75" s="2026">
        <v>23743</v>
      </c>
      <c r="D75" s="45">
        <v>165.3</v>
      </c>
      <c r="E75" s="885">
        <v>427.5</v>
      </c>
      <c r="F75" s="885">
        <f t="shared" si="2"/>
        <v>262.2</v>
      </c>
      <c r="G75" s="1895">
        <v>4.4569999999999999</v>
      </c>
    </row>
    <row r="76" spans="2:7">
      <c r="C76" s="2026">
        <v>23774</v>
      </c>
      <c r="D76" s="45">
        <v>160.30000000000001</v>
      </c>
      <c r="E76" s="885">
        <v>430.4</v>
      </c>
      <c r="F76" s="885">
        <f t="shared" si="2"/>
        <v>270.09999999999997</v>
      </c>
      <c r="G76" s="1895">
        <f>(G78+G75)/2</f>
        <v>4.4824999999999999</v>
      </c>
    </row>
    <row r="77" spans="2:7">
      <c r="C77" s="2026">
        <v>23802</v>
      </c>
      <c r="D77" s="45">
        <v>159.9</v>
      </c>
      <c r="E77" s="885">
        <v>433.2</v>
      </c>
      <c r="F77" s="885">
        <f t="shared" si="2"/>
        <v>273.29999999999995</v>
      </c>
      <c r="G77" s="1895">
        <f>(G78+G76)/2</f>
        <v>4.4952500000000004</v>
      </c>
    </row>
    <row r="78" spans="2:7">
      <c r="C78" s="2026">
        <v>23833</v>
      </c>
      <c r="D78" s="45">
        <v>162.6</v>
      </c>
      <c r="E78" s="885">
        <v>435.4</v>
      </c>
      <c r="F78" s="885">
        <f t="shared" si="2"/>
        <v>272.79999999999995</v>
      </c>
      <c r="G78" s="1895">
        <v>4.508</v>
      </c>
    </row>
    <row r="79" spans="2:7">
      <c r="C79" s="2026">
        <v>23863</v>
      </c>
      <c r="D79" s="45">
        <v>158.69999999999999</v>
      </c>
      <c r="E79" s="885">
        <v>437.1</v>
      </c>
      <c r="F79" s="885">
        <f t="shared" si="2"/>
        <v>278.40000000000003</v>
      </c>
      <c r="G79" s="1895">
        <f>(G81+G78)/2</f>
        <v>4.5410000000000004</v>
      </c>
    </row>
    <row r="80" spans="2:7">
      <c r="C80" s="2026">
        <v>23894</v>
      </c>
      <c r="D80" s="45">
        <v>160.5</v>
      </c>
      <c r="E80" s="885">
        <v>440.1</v>
      </c>
      <c r="F80" s="885">
        <f t="shared" si="2"/>
        <v>279.60000000000002</v>
      </c>
      <c r="G80" s="1895">
        <f>(G81+G79)/2</f>
        <v>4.5575000000000001</v>
      </c>
    </row>
    <row r="81" spans="2:7">
      <c r="C81" s="2026">
        <v>23924</v>
      </c>
      <c r="D81" s="45">
        <v>161.80000000000001</v>
      </c>
      <c r="E81" s="885">
        <v>442.9</v>
      </c>
      <c r="F81" s="885">
        <f t="shared" si="2"/>
        <v>281.09999999999997</v>
      </c>
      <c r="G81" s="1895">
        <v>4.5739999999999998</v>
      </c>
    </row>
    <row r="82" spans="2:7">
      <c r="C82" s="2026">
        <v>23955</v>
      </c>
      <c r="D82" s="45">
        <v>161.19999999999999</v>
      </c>
      <c r="E82" s="885">
        <v>445.8</v>
      </c>
      <c r="F82" s="885">
        <f t="shared" si="2"/>
        <v>284.60000000000002</v>
      </c>
      <c r="G82" s="1895">
        <f>(G84+G81)/2</f>
        <v>4.6005000000000003</v>
      </c>
    </row>
    <row r="83" spans="2:7">
      <c r="C83" s="2026">
        <v>23986</v>
      </c>
      <c r="D83" s="45">
        <v>163.9</v>
      </c>
      <c r="E83" s="885">
        <v>449.5</v>
      </c>
      <c r="F83" s="885">
        <f t="shared" si="2"/>
        <v>285.60000000000002</v>
      </c>
      <c r="G83" s="1895">
        <f>(G84+G82)/2</f>
        <v>4.6137499999999996</v>
      </c>
    </row>
    <row r="84" spans="2:7">
      <c r="C84" s="2026">
        <v>24016</v>
      </c>
      <c r="D84" s="45">
        <v>166.5</v>
      </c>
      <c r="E84" s="885">
        <v>452.6</v>
      </c>
      <c r="F84" s="885">
        <f t="shared" si="2"/>
        <v>286.10000000000002</v>
      </c>
      <c r="G84" s="1895">
        <v>4.6269999999999998</v>
      </c>
    </row>
    <row r="85" spans="2:7">
      <c r="C85" s="2026">
        <v>24047</v>
      </c>
      <c r="D85" s="45">
        <v>168.2</v>
      </c>
      <c r="E85" s="885">
        <v>455.7</v>
      </c>
      <c r="F85" s="885">
        <f t="shared" si="2"/>
        <v>287.5</v>
      </c>
      <c r="G85" s="1895">
        <f>(G87+G84)/2</f>
        <v>4.6574999999999998</v>
      </c>
    </row>
    <row r="86" spans="2:7">
      <c r="C86" s="2026">
        <v>24077</v>
      </c>
      <c r="D86" s="45">
        <v>172.6</v>
      </c>
      <c r="E86" s="885">
        <v>459.2</v>
      </c>
      <c r="F86" s="885">
        <f t="shared" si="2"/>
        <v>286.60000000000002</v>
      </c>
      <c r="G86" s="1895">
        <f>(G87+G85)/2</f>
        <v>4.6727499999999997</v>
      </c>
    </row>
    <row r="87" spans="2:7">
      <c r="B87" s="651">
        <v>66</v>
      </c>
      <c r="C87" s="2026">
        <v>24108</v>
      </c>
      <c r="D87" s="45">
        <v>173.8</v>
      </c>
      <c r="E87" s="885">
        <v>462</v>
      </c>
      <c r="F87" s="885">
        <f t="shared" si="2"/>
        <v>288.2</v>
      </c>
      <c r="G87" s="1895">
        <v>4.6879999999999997</v>
      </c>
    </row>
    <row r="88" spans="2:7">
      <c r="C88" s="2026">
        <v>24139</v>
      </c>
      <c r="D88" s="45">
        <v>168.6</v>
      </c>
      <c r="E88" s="885">
        <v>464.6</v>
      </c>
      <c r="F88" s="885">
        <f t="shared" si="2"/>
        <v>296</v>
      </c>
      <c r="G88" s="1895">
        <f>(G90+G87)/2</f>
        <v>4.6899999999999995</v>
      </c>
    </row>
    <row r="89" spans="2:7">
      <c r="C89" s="2026">
        <v>24167</v>
      </c>
      <c r="D89" s="45">
        <v>168.7</v>
      </c>
      <c r="E89" s="885">
        <v>467.2</v>
      </c>
      <c r="F89" s="885">
        <f t="shared" si="2"/>
        <v>298.5</v>
      </c>
      <c r="G89" s="1895">
        <f>(G90+G88)/2</f>
        <v>4.6909999999999998</v>
      </c>
    </row>
    <row r="90" spans="2:7">
      <c r="C90" s="2026">
        <v>24198</v>
      </c>
      <c r="D90" s="45">
        <v>172.4</v>
      </c>
      <c r="E90" s="885">
        <v>469.3</v>
      </c>
      <c r="F90" s="885">
        <f t="shared" si="2"/>
        <v>296.89999999999998</v>
      </c>
      <c r="G90" s="1895">
        <v>4.6920000000000002</v>
      </c>
    </row>
    <row r="91" spans="2:7">
      <c r="C91" s="2026">
        <v>24228</v>
      </c>
      <c r="D91" s="45">
        <v>168</v>
      </c>
      <c r="E91" s="885">
        <v>470.1</v>
      </c>
      <c r="F91" s="885">
        <f t="shared" si="2"/>
        <v>302.10000000000002</v>
      </c>
      <c r="G91" s="1895">
        <f>(G93+G90)/2</f>
        <v>4.742</v>
      </c>
    </row>
    <row r="92" spans="2:7">
      <c r="C92" s="2026">
        <v>24259</v>
      </c>
      <c r="D92" s="45">
        <v>170</v>
      </c>
      <c r="E92" s="885">
        <v>471.2</v>
      </c>
      <c r="F92" s="885">
        <f t="shared" si="2"/>
        <v>301.2</v>
      </c>
      <c r="G92" s="1895">
        <f>(G93+G91)/2</f>
        <v>4.7669999999999995</v>
      </c>
    </row>
    <row r="93" spans="2:7">
      <c r="C93" s="2026">
        <v>24289</v>
      </c>
      <c r="D93" s="45">
        <v>169.2</v>
      </c>
      <c r="E93" s="885">
        <v>470.9</v>
      </c>
      <c r="F93" s="885">
        <f t="shared" si="2"/>
        <v>301.7</v>
      </c>
      <c r="G93" s="1895">
        <v>4.7919999999999998</v>
      </c>
    </row>
    <row r="94" spans="2:7">
      <c r="C94" s="2026">
        <v>24320</v>
      </c>
      <c r="D94" s="45">
        <v>168.3</v>
      </c>
      <c r="E94" s="885">
        <v>472.6</v>
      </c>
      <c r="F94" s="885">
        <f t="shared" si="2"/>
        <v>304.3</v>
      </c>
      <c r="G94" s="1895">
        <f>(G96+G93)/2</f>
        <v>4.8249999999999993</v>
      </c>
    </row>
    <row r="95" spans="2:7">
      <c r="C95" s="2026">
        <v>24351</v>
      </c>
      <c r="D95" s="45">
        <v>171.1</v>
      </c>
      <c r="E95" s="885">
        <v>475.4</v>
      </c>
      <c r="F95" s="885">
        <f t="shared" si="2"/>
        <v>304.29999999999995</v>
      </c>
      <c r="G95" s="1895">
        <f>(G96+G94)/2</f>
        <v>4.8414999999999999</v>
      </c>
    </row>
    <row r="96" spans="2:7">
      <c r="C96" s="2026">
        <v>24381</v>
      </c>
      <c r="D96" s="45">
        <v>171.6</v>
      </c>
      <c r="E96" s="885">
        <v>475.7</v>
      </c>
      <c r="F96" s="885">
        <f t="shared" si="2"/>
        <v>304.10000000000002</v>
      </c>
      <c r="G96" s="1895">
        <v>4.8579999999999997</v>
      </c>
    </row>
    <row r="97" spans="2:7">
      <c r="C97" s="2026">
        <v>24412</v>
      </c>
      <c r="D97" s="45">
        <v>172.9</v>
      </c>
      <c r="E97" s="885">
        <v>477.3</v>
      </c>
      <c r="F97" s="885">
        <f t="shared" si="2"/>
        <v>304.39999999999998</v>
      </c>
      <c r="G97" s="1895">
        <f>(G99+G96)/2</f>
        <v>4.8654999999999999</v>
      </c>
    </row>
    <row r="98" spans="2:7">
      <c r="C98" s="2026">
        <v>24442</v>
      </c>
      <c r="D98" s="45">
        <v>176.9</v>
      </c>
      <c r="E98" s="885">
        <v>480.2</v>
      </c>
      <c r="F98" s="885">
        <f t="shared" si="2"/>
        <v>303.29999999999995</v>
      </c>
      <c r="G98" s="1895">
        <f>(G99+G97)/2</f>
        <v>4.8692500000000001</v>
      </c>
    </row>
    <row r="99" spans="2:7">
      <c r="B99" s="651">
        <v>67</v>
      </c>
      <c r="C99" s="2026">
        <v>24473</v>
      </c>
      <c r="D99" s="45">
        <v>176.6</v>
      </c>
      <c r="E99" s="885">
        <v>481.6</v>
      </c>
      <c r="F99" s="885">
        <f t="shared" si="2"/>
        <v>305</v>
      </c>
      <c r="G99" s="1895">
        <v>4.8730000000000002</v>
      </c>
    </row>
    <row r="100" spans="2:7">
      <c r="C100" s="2026">
        <v>24504</v>
      </c>
      <c r="D100" s="45">
        <v>171.6</v>
      </c>
      <c r="E100" s="885">
        <v>485.1</v>
      </c>
      <c r="F100" s="885">
        <f t="shared" si="2"/>
        <v>313.5</v>
      </c>
      <c r="G100" s="1895">
        <f>(G102+G99)/2</f>
        <v>4.8535000000000004</v>
      </c>
    </row>
    <row r="101" spans="2:7">
      <c r="C101" s="2026">
        <v>24532</v>
      </c>
      <c r="D101" s="45">
        <v>172.9</v>
      </c>
      <c r="E101" s="885">
        <v>489.7</v>
      </c>
      <c r="F101" s="885">
        <f t="shared" si="2"/>
        <v>316.79999999999995</v>
      </c>
      <c r="G101" s="1895">
        <f>(G102+G100)/2</f>
        <v>4.84375</v>
      </c>
    </row>
    <row r="102" spans="2:7">
      <c r="C102" s="2026">
        <v>24563</v>
      </c>
      <c r="D102" s="45">
        <v>174.7</v>
      </c>
      <c r="E102" s="885">
        <v>492.1</v>
      </c>
      <c r="F102" s="885">
        <f t="shared" si="2"/>
        <v>317.40000000000003</v>
      </c>
      <c r="G102" s="1895">
        <v>4.8339999999999996</v>
      </c>
    </row>
    <row r="103" spans="2:7">
      <c r="C103" s="2026">
        <v>24593</v>
      </c>
      <c r="D103" s="45">
        <v>172.3</v>
      </c>
      <c r="E103" s="885">
        <v>497.2</v>
      </c>
      <c r="F103" s="885">
        <f t="shared" si="2"/>
        <v>324.89999999999998</v>
      </c>
      <c r="G103" s="1895">
        <f>(G105+G102)/2</f>
        <v>4.827</v>
      </c>
    </row>
    <row r="104" spans="2:7">
      <c r="C104" s="2026">
        <v>24624</v>
      </c>
      <c r="D104" s="45">
        <v>175.6</v>
      </c>
      <c r="E104" s="885">
        <v>502</v>
      </c>
      <c r="F104" s="885">
        <f t="shared" si="2"/>
        <v>326.39999999999998</v>
      </c>
      <c r="G104" s="1895">
        <f>(G105+G103)/2</f>
        <v>4.8235000000000001</v>
      </c>
    </row>
    <row r="105" spans="2:7">
      <c r="C105" s="2026">
        <v>24654</v>
      </c>
      <c r="D105" s="45">
        <v>177.2</v>
      </c>
      <c r="E105" s="885">
        <v>506.3</v>
      </c>
      <c r="F105" s="885">
        <f t="shared" si="2"/>
        <v>329.1</v>
      </c>
      <c r="G105" s="1895">
        <v>4.82</v>
      </c>
    </row>
    <row r="106" spans="2:7">
      <c r="C106" s="2026">
        <v>24685</v>
      </c>
      <c r="D106" s="45">
        <v>177.2</v>
      </c>
      <c r="E106" s="885">
        <v>510.8</v>
      </c>
      <c r="F106" s="885">
        <f t="shared" si="2"/>
        <v>333.6</v>
      </c>
      <c r="G106" s="1895">
        <f>(G108+G105)/2</f>
        <v>4.8254999999999999</v>
      </c>
    </row>
    <row r="107" spans="2:7">
      <c r="C107" s="2026">
        <v>24716</v>
      </c>
      <c r="D107" s="45">
        <v>179.8</v>
      </c>
      <c r="E107" s="885">
        <v>514.70000000000005</v>
      </c>
      <c r="F107" s="885">
        <f t="shared" si="2"/>
        <v>334.90000000000003</v>
      </c>
      <c r="G107" s="1895">
        <f>(G108+G106)/2</f>
        <v>4.8282500000000006</v>
      </c>
    </row>
    <row r="108" spans="2:7">
      <c r="C108" s="2026">
        <v>24746</v>
      </c>
      <c r="D108" s="45">
        <v>181.9</v>
      </c>
      <c r="E108" s="885">
        <v>518.20000000000005</v>
      </c>
      <c r="F108" s="885">
        <f t="shared" si="2"/>
        <v>336.30000000000007</v>
      </c>
      <c r="G108" s="1895">
        <v>4.8310000000000004</v>
      </c>
    </row>
    <row r="109" spans="2:7">
      <c r="C109" s="2026">
        <v>24777</v>
      </c>
      <c r="D109" s="45">
        <v>183.8</v>
      </c>
      <c r="E109" s="885">
        <v>521.20000000000005</v>
      </c>
      <c r="F109" s="885">
        <f t="shared" si="2"/>
        <v>337.40000000000003</v>
      </c>
      <c r="G109" s="1895">
        <f>(G111+G108)/2</f>
        <v>4.8755000000000006</v>
      </c>
    </row>
    <row r="110" spans="2:7">
      <c r="C110" s="2026">
        <v>24807</v>
      </c>
      <c r="D110" s="45">
        <v>188.4</v>
      </c>
      <c r="E110" s="885">
        <v>524.79999999999995</v>
      </c>
      <c r="F110" s="885">
        <f t="shared" si="2"/>
        <v>336.4</v>
      </c>
      <c r="G110" s="1895">
        <f>(G111+G109)/2</f>
        <v>4.8977500000000003</v>
      </c>
    </row>
    <row r="111" spans="2:7">
      <c r="B111" s="651">
        <v>68</v>
      </c>
      <c r="C111" s="2026">
        <v>24838</v>
      </c>
      <c r="D111" s="45">
        <v>189.2</v>
      </c>
      <c r="E111" s="885">
        <v>527.4</v>
      </c>
      <c r="F111" s="885">
        <f t="shared" si="2"/>
        <v>338.2</v>
      </c>
      <c r="G111" s="1895">
        <v>4.92</v>
      </c>
    </row>
    <row r="112" spans="2:7">
      <c r="C112" s="2026">
        <v>24869</v>
      </c>
      <c r="D112" s="45">
        <v>183</v>
      </c>
      <c r="E112" s="885">
        <v>530.4</v>
      </c>
      <c r="F112" s="885">
        <f t="shared" si="2"/>
        <v>347.4</v>
      </c>
      <c r="G112" s="1895">
        <f>(G114+G111)/2</f>
        <v>4.9450000000000003</v>
      </c>
    </row>
    <row r="113" spans="2:8">
      <c r="C113" s="2026">
        <v>24898</v>
      </c>
      <c r="D113" s="45">
        <v>183.5</v>
      </c>
      <c r="E113" s="885">
        <v>533.20000000000005</v>
      </c>
      <c r="F113" s="885">
        <f t="shared" si="2"/>
        <v>349.70000000000005</v>
      </c>
      <c r="G113" s="1895">
        <f>(G114+G112)/2</f>
        <v>4.9574999999999996</v>
      </c>
    </row>
    <row r="114" spans="2:8">
      <c r="C114" s="2026">
        <v>24929</v>
      </c>
      <c r="D114" s="45">
        <v>187.3</v>
      </c>
      <c r="E114" s="885">
        <v>535.70000000000005</v>
      </c>
      <c r="F114" s="885">
        <f t="shared" si="2"/>
        <v>348.40000000000003</v>
      </c>
      <c r="G114" s="1895">
        <v>4.97</v>
      </c>
    </row>
    <row r="115" spans="2:8">
      <c r="C115" s="2026">
        <v>24959</v>
      </c>
      <c r="D115" s="45">
        <v>184.6</v>
      </c>
      <c r="E115" s="885">
        <v>538.9</v>
      </c>
      <c r="F115" s="885">
        <f t="shared" si="2"/>
        <v>354.29999999999995</v>
      </c>
      <c r="G115" s="1895">
        <f>(G117+G114)/2</f>
        <v>4.9655000000000005</v>
      </c>
    </row>
    <row r="116" spans="2:8">
      <c r="C116" s="2026">
        <v>24990</v>
      </c>
      <c r="D116" s="45">
        <v>188.2</v>
      </c>
      <c r="E116" s="885">
        <v>542.6</v>
      </c>
      <c r="F116" s="885">
        <f t="shared" si="2"/>
        <v>354.40000000000003</v>
      </c>
      <c r="G116" s="1895">
        <f>(G117+G115)/2</f>
        <v>4.9632500000000004</v>
      </c>
    </row>
    <row r="117" spans="2:8">
      <c r="C117" s="2026">
        <v>25020</v>
      </c>
      <c r="D117" s="45">
        <v>189.8</v>
      </c>
      <c r="E117" s="885">
        <v>545.6</v>
      </c>
      <c r="F117" s="885">
        <f t="shared" si="2"/>
        <v>355.8</v>
      </c>
      <c r="G117" s="1895">
        <v>4.9610000000000003</v>
      </c>
    </row>
    <row r="118" spans="2:8">
      <c r="C118" s="2026">
        <v>25051</v>
      </c>
      <c r="D118" s="45">
        <v>189.5</v>
      </c>
      <c r="E118" s="885">
        <v>549.4</v>
      </c>
      <c r="F118" s="885">
        <f t="shared" si="2"/>
        <v>359.9</v>
      </c>
      <c r="G118" s="1895">
        <f>(G120+G117)/2</f>
        <v>4.9525000000000006</v>
      </c>
    </row>
    <row r="119" spans="2:8">
      <c r="C119" s="2026">
        <v>25082</v>
      </c>
      <c r="D119" s="45">
        <v>191.9</v>
      </c>
      <c r="E119" s="885">
        <v>553.6</v>
      </c>
      <c r="F119" s="885">
        <f t="shared" si="2"/>
        <v>361.70000000000005</v>
      </c>
      <c r="G119" s="1895">
        <f>(G120+G118)/2</f>
        <v>4.9482499999999998</v>
      </c>
    </row>
    <row r="120" spans="2:8">
      <c r="C120" s="2026">
        <v>25112</v>
      </c>
      <c r="D120" s="45">
        <v>194.2</v>
      </c>
      <c r="E120" s="885">
        <v>557.6</v>
      </c>
      <c r="F120" s="885">
        <f t="shared" si="2"/>
        <v>363.40000000000003</v>
      </c>
      <c r="G120" s="1895">
        <v>4.944</v>
      </c>
    </row>
    <row r="121" spans="2:8">
      <c r="C121" s="2026">
        <v>25143</v>
      </c>
      <c r="D121" s="45">
        <v>197.6</v>
      </c>
      <c r="E121" s="885">
        <v>562.4</v>
      </c>
      <c r="F121" s="885">
        <f t="shared" si="2"/>
        <v>364.79999999999995</v>
      </c>
      <c r="G121" s="1895">
        <f>(G123+G120)/2</f>
        <v>4.9634999999999998</v>
      </c>
    </row>
    <row r="122" spans="2:8">
      <c r="C122" s="2026">
        <v>25173</v>
      </c>
      <c r="D122" s="45">
        <v>202.8</v>
      </c>
      <c r="E122" s="885">
        <v>566.79999999999995</v>
      </c>
      <c r="F122" s="885">
        <f t="shared" si="2"/>
        <v>363.99999999999994</v>
      </c>
      <c r="G122" s="1895">
        <f>(G123+G121)/2</f>
        <v>4.9732500000000002</v>
      </c>
      <c r="H122" s="1616">
        <f>H28</f>
        <v>16000</v>
      </c>
    </row>
    <row r="123" spans="2:8">
      <c r="B123" s="651">
        <v>69</v>
      </c>
      <c r="C123" s="2026">
        <v>25204</v>
      </c>
      <c r="D123" s="45">
        <v>203.8</v>
      </c>
      <c r="E123" s="885">
        <v>569.29999999999995</v>
      </c>
      <c r="F123" s="885">
        <f t="shared" si="2"/>
        <v>365.49999999999994</v>
      </c>
      <c r="G123" s="1895">
        <v>4.9829999999999997</v>
      </c>
      <c r="H123" s="1616">
        <f t="shared" ref="H123:H145" si="3">H122</f>
        <v>16000</v>
      </c>
    </row>
    <row r="124" spans="2:8">
      <c r="C124" s="2026">
        <v>25235</v>
      </c>
      <c r="D124" s="45">
        <v>197.3</v>
      </c>
      <c r="E124" s="885">
        <v>571.9</v>
      </c>
      <c r="F124" s="885">
        <f t="shared" si="2"/>
        <v>374.59999999999997</v>
      </c>
      <c r="G124" s="1895">
        <f>(G126+G123)/2</f>
        <v>5.0024999999999995</v>
      </c>
      <c r="H124" s="1616">
        <f t="shared" si="3"/>
        <v>16000</v>
      </c>
    </row>
    <row r="125" spans="2:8">
      <c r="C125" s="2026">
        <v>25263</v>
      </c>
      <c r="D125" s="45">
        <v>197.8</v>
      </c>
      <c r="E125" s="885">
        <v>574.4</v>
      </c>
      <c r="F125" s="885">
        <f t="shared" si="2"/>
        <v>376.59999999999997</v>
      </c>
      <c r="G125" s="1895">
        <f>(G126+G124)/2</f>
        <v>5.0122499999999999</v>
      </c>
      <c r="H125" s="1616">
        <f t="shared" si="3"/>
        <v>16000</v>
      </c>
    </row>
    <row r="126" spans="2:8">
      <c r="C126" s="2026">
        <v>25294</v>
      </c>
      <c r="D126" s="45">
        <v>201.5</v>
      </c>
      <c r="E126" s="885">
        <v>575.70000000000005</v>
      </c>
      <c r="F126" s="885">
        <f t="shared" si="2"/>
        <v>374.20000000000005</v>
      </c>
      <c r="G126" s="1895">
        <v>5.0220000000000002</v>
      </c>
      <c r="H126" s="1616">
        <f t="shared" si="3"/>
        <v>16000</v>
      </c>
    </row>
    <row r="127" spans="2:8">
      <c r="C127" s="2026">
        <v>25324</v>
      </c>
      <c r="D127" s="45">
        <v>197.4</v>
      </c>
      <c r="E127" s="885">
        <v>576.5</v>
      </c>
      <c r="F127" s="885">
        <f t="shared" si="2"/>
        <v>379.1</v>
      </c>
      <c r="G127" s="1895">
        <f>(G129+G126)/2</f>
        <v>5.0625</v>
      </c>
      <c r="H127" s="1616">
        <f t="shared" si="3"/>
        <v>16000</v>
      </c>
    </row>
    <row r="128" spans="2:8">
      <c r="C128" s="2026">
        <v>25355</v>
      </c>
      <c r="D128" s="45">
        <v>200.2</v>
      </c>
      <c r="E128" s="885">
        <v>578.5</v>
      </c>
      <c r="F128" s="885">
        <f t="shared" si="2"/>
        <v>378.3</v>
      </c>
      <c r="G128" s="1895">
        <f>(G129+G127)/2</f>
        <v>5.0827499999999999</v>
      </c>
      <c r="H128" s="1616">
        <f t="shared" si="3"/>
        <v>16000</v>
      </c>
    </row>
    <row r="129" spans="2:8">
      <c r="C129" s="2026">
        <v>25385</v>
      </c>
      <c r="D129" s="45">
        <v>201.2</v>
      </c>
      <c r="E129" s="885">
        <v>579.5</v>
      </c>
      <c r="F129" s="885">
        <f t="shared" si="2"/>
        <v>378.3</v>
      </c>
      <c r="G129" s="1895">
        <v>5.1029999999999998</v>
      </c>
      <c r="H129" s="1616">
        <f t="shared" si="3"/>
        <v>16000</v>
      </c>
    </row>
    <row r="130" spans="2:8">
      <c r="C130" s="2026">
        <v>25416</v>
      </c>
      <c r="D130" s="45">
        <v>199.5</v>
      </c>
      <c r="E130" s="885">
        <v>580.1</v>
      </c>
      <c r="F130" s="885">
        <f t="shared" si="2"/>
        <v>380.6</v>
      </c>
      <c r="G130" s="1895">
        <f>(G132+G129)/2</f>
        <v>5.1025</v>
      </c>
      <c r="H130" s="1616">
        <f t="shared" si="3"/>
        <v>16000</v>
      </c>
    </row>
    <row r="131" spans="2:8">
      <c r="C131" s="2026">
        <v>25447</v>
      </c>
      <c r="D131" s="45">
        <v>201.2</v>
      </c>
      <c r="E131" s="885">
        <v>582.1</v>
      </c>
      <c r="F131" s="885">
        <f t="shared" si="2"/>
        <v>380.90000000000003</v>
      </c>
      <c r="G131" s="1895">
        <f>(G132+G130)/2</f>
        <v>5.1022499999999997</v>
      </c>
      <c r="H131" s="1616">
        <f t="shared" si="3"/>
        <v>16000</v>
      </c>
    </row>
    <row r="132" spans="2:8">
      <c r="C132" s="2026">
        <v>25477</v>
      </c>
      <c r="D132" s="45">
        <v>202.9</v>
      </c>
      <c r="E132" s="885">
        <v>583.4</v>
      </c>
      <c r="F132" s="885">
        <f t="shared" ref="F132:F195" si="4">E132-D132</f>
        <v>380.5</v>
      </c>
      <c r="G132" s="1895">
        <v>5.1020000000000003</v>
      </c>
      <c r="H132" s="1616">
        <f t="shared" si="3"/>
        <v>16000</v>
      </c>
    </row>
    <row r="133" spans="2:8">
      <c r="C133" s="2026">
        <v>25508</v>
      </c>
      <c r="D133" s="45">
        <v>205</v>
      </c>
      <c r="E133" s="885">
        <v>585.4</v>
      </c>
      <c r="F133" s="885">
        <f t="shared" si="4"/>
        <v>380.4</v>
      </c>
      <c r="G133" s="1895">
        <f>(G135+G132)/2</f>
        <v>5.1070000000000002</v>
      </c>
      <c r="H133" s="1616">
        <f t="shared" si="3"/>
        <v>16000</v>
      </c>
    </row>
    <row r="134" spans="2:8">
      <c r="C134" s="2026">
        <v>25538</v>
      </c>
      <c r="D134" s="45">
        <v>209.3</v>
      </c>
      <c r="E134" s="885">
        <v>587.9</v>
      </c>
      <c r="F134" s="885">
        <f t="shared" si="4"/>
        <v>378.59999999999997</v>
      </c>
      <c r="G134" s="1895">
        <f>(G135+G133)/2</f>
        <v>5.1095000000000006</v>
      </c>
      <c r="H134" s="1616">
        <f t="shared" si="3"/>
        <v>16000</v>
      </c>
    </row>
    <row r="135" spans="2:8">
      <c r="B135" s="651">
        <v>70</v>
      </c>
      <c r="C135" s="2026">
        <v>25569</v>
      </c>
      <c r="D135" s="45">
        <v>210.8</v>
      </c>
      <c r="E135" s="885">
        <v>589.6</v>
      </c>
      <c r="F135" s="885">
        <f t="shared" si="4"/>
        <v>378.8</v>
      </c>
      <c r="G135" s="1895">
        <v>5.1120000000000001</v>
      </c>
      <c r="H135" s="1616">
        <f t="shared" si="3"/>
        <v>16000</v>
      </c>
    </row>
    <row r="136" spans="2:8">
      <c r="C136" s="2026">
        <v>25600</v>
      </c>
      <c r="D136" s="45">
        <v>202</v>
      </c>
      <c r="E136" s="885">
        <v>586.29999999999995</v>
      </c>
      <c r="F136" s="885">
        <f t="shared" si="4"/>
        <v>384.29999999999995</v>
      </c>
      <c r="G136" s="1895">
        <f>(G138+G135)/2</f>
        <v>5.1319999999999997</v>
      </c>
      <c r="H136" s="1616">
        <f t="shared" si="3"/>
        <v>16000</v>
      </c>
    </row>
    <row r="137" spans="2:8">
      <c r="C137" s="2026">
        <v>25628</v>
      </c>
      <c r="D137" s="45">
        <v>203.5</v>
      </c>
      <c r="E137" s="885">
        <v>587.29999999999995</v>
      </c>
      <c r="F137" s="885">
        <f t="shared" si="4"/>
        <v>383.79999999999995</v>
      </c>
      <c r="G137" s="1895">
        <f>(G138+G136)/2</f>
        <v>5.1419999999999995</v>
      </c>
      <c r="H137" s="1616">
        <f t="shared" si="3"/>
        <v>16000</v>
      </c>
    </row>
    <row r="138" spans="2:8">
      <c r="C138" s="2026">
        <v>25659</v>
      </c>
      <c r="D138" s="45">
        <v>208.1</v>
      </c>
      <c r="E138" s="885">
        <v>588.4</v>
      </c>
      <c r="F138" s="885">
        <f t="shared" si="4"/>
        <v>380.29999999999995</v>
      </c>
      <c r="G138" s="1895">
        <v>5.1520000000000001</v>
      </c>
      <c r="H138" s="1616">
        <f t="shared" si="3"/>
        <v>16000</v>
      </c>
    </row>
    <row r="139" spans="2:8">
      <c r="C139" s="2026">
        <v>25689</v>
      </c>
      <c r="D139" s="45">
        <v>204.3</v>
      </c>
      <c r="E139" s="885">
        <v>591.5</v>
      </c>
      <c r="F139" s="885">
        <f t="shared" si="4"/>
        <v>387.2</v>
      </c>
      <c r="G139" s="1895">
        <f>(G141+G138)/2</f>
        <v>5.1630000000000003</v>
      </c>
      <c r="H139" s="1616">
        <f t="shared" si="3"/>
        <v>16000</v>
      </c>
    </row>
    <row r="140" spans="2:8">
      <c r="C140" s="2026">
        <v>25720</v>
      </c>
      <c r="D140" s="45">
        <v>206.9</v>
      </c>
      <c r="E140" s="885">
        <v>595.20000000000005</v>
      </c>
      <c r="F140" s="885">
        <f t="shared" si="4"/>
        <v>388.30000000000007</v>
      </c>
      <c r="G140" s="1895">
        <f>(G141+G139)/2</f>
        <v>5.1684999999999999</v>
      </c>
      <c r="H140" s="1616">
        <f t="shared" si="3"/>
        <v>16000</v>
      </c>
    </row>
    <row r="141" spans="2:8">
      <c r="C141" s="2026">
        <v>25750</v>
      </c>
      <c r="D141" s="45">
        <v>208.1</v>
      </c>
      <c r="E141" s="885">
        <v>599.1</v>
      </c>
      <c r="F141" s="885">
        <f t="shared" si="4"/>
        <v>391</v>
      </c>
      <c r="G141" s="1895">
        <v>5.1740000000000004</v>
      </c>
      <c r="H141" s="1616">
        <f t="shared" si="3"/>
        <v>16000</v>
      </c>
    </row>
    <row r="142" spans="2:8">
      <c r="C142" s="2026">
        <v>25781</v>
      </c>
      <c r="D142" s="45">
        <v>208</v>
      </c>
      <c r="E142" s="885">
        <v>604.9</v>
      </c>
      <c r="F142" s="885">
        <f t="shared" si="4"/>
        <v>396.9</v>
      </c>
      <c r="G142" s="1895">
        <f>(G144+G141)/2</f>
        <v>5.1345000000000001</v>
      </c>
      <c r="H142" s="1616">
        <f t="shared" si="3"/>
        <v>16000</v>
      </c>
    </row>
    <row r="143" spans="2:8">
      <c r="C143" s="2026">
        <v>25812</v>
      </c>
      <c r="D143" s="45">
        <v>210.8</v>
      </c>
      <c r="E143" s="885">
        <v>611.20000000000005</v>
      </c>
      <c r="F143" s="885">
        <f t="shared" si="4"/>
        <v>400.40000000000003</v>
      </c>
      <c r="G143" s="1895">
        <f>(G144+G142)/2</f>
        <v>5.1147499999999999</v>
      </c>
      <c r="H143" s="1616">
        <f t="shared" si="3"/>
        <v>16000</v>
      </c>
    </row>
    <row r="144" spans="2:8">
      <c r="C144" s="2026">
        <v>25842</v>
      </c>
      <c r="D144" s="45">
        <v>212.3</v>
      </c>
      <c r="E144" s="885">
        <v>616.4</v>
      </c>
      <c r="F144" s="885">
        <f t="shared" si="4"/>
        <v>404.09999999999997</v>
      </c>
      <c r="G144" s="1895">
        <v>5.0949999999999998</v>
      </c>
      <c r="H144" s="1616">
        <f t="shared" si="3"/>
        <v>16000</v>
      </c>
    </row>
    <row r="145" spans="2:8">
      <c r="C145" s="2026">
        <v>25873</v>
      </c>
      <c r="D145" s="45">
        <v>214.5</v>
      </c>
      <c r="E145" s="885">
        <v>621.1</v>
      </c>
      <c r="F145" s="885">
        <f t="shared" si="4"/>
        <v>406.6</v>
      </c>
      <c r="G145" s="1895">
        <f>(G147+G144)/2</f>
        <v>5.1604999999999999</v>
      </c>
      <c r="H145" s="1616">
        <f t="shared" si="3"/>
        <v>16000</v>
      </c>
    </row>
    <row r="146" spans="2:8">
      <c r="C146" s="2026">
        <v>25903</v>
      </c>
      <c r="D146" s="45">
        <v>220.1</v>
      </c>
      <c r="E146" s="885">
        <v>626.5</v>
      </c>
      <c r="F146" s="885">
        <f t="shared" si="4"/>
        <v>406.4</v>
      </c>
      <c r="G146" s="1895">
        <f>(G147+G145)/2</f>
        <v>5.1932499999999999</v>
      </c>
    </row>
    <row r="147" spans="2:8">
      <c r="B147" s="651">
        <v>71</v>
      </c>
      <c r="C147" s="2026">
        <v>25934</v>
      </c>
      <c r="D147" s="45">
        <v>220.4</v>
      </c>
      <c r="E147" s="885">
        <v>632.9</v>
      </c>
      <c r="F147" s="885">
        <f t="shared" si="4"/>
        <v>412.5</v>
      </c>
      <c r="G147" s="1895">
        <v>5.226</v>
      </c>
    </row>
    <row r="148" spans="2:8">
      <c r="C148" s="2026">
        <v>25965</v>
      </c>
      <c r="D148" s="45">
        <v>214.3</v>
      </c>
      <c r="E148" s="885">
        <v>641</v>
      </c>
      <c r="F148" s="885">
        <f t="shared" si="4"/>
        <v>426.7</v>
      </c>
      <c r="G148" s="1895">
        <f>(G150+G147)/2</f>
        <v>5.2189999999999994</v>
      </c>
    </row>
    <row r="149" spans="2:8">
      <c r="C149" s="2026">
        <v>25993</v>
      </c>
      <c r="D149" s="45">
        <v>216.4</v>
      </c>
      <c r="E149" s="885">
        <v>649.9</v>
      </c>
      <c r="F149" s="885">
        <f t="shared" si="4"/>
        <v>433.5</v>
      </c>
      <c r="G149" s="1895">
        <f>(G150+G148)/2</f>
        <v>5.2154999999999996</v>
      </c>
    </row>
    <row r="150" spans="2:8">
      <c r="C150" s="2026">
        <v>26024</v>
      </c>
      <c r="D150" s="45">
        <v>221.4</v>
      </c>
      <c r="E150" s="885">
        <v>658.4</v>
      </c>
      <c r="F150" s="885">
        <f t="shared" si="4"/>
        <v>437</v>
      </c>
      <c r="G150" s="1895">
        <v>5.2119999999999997</v>
      </c>
    </row>
    <row r="151" spans="2:8">
      <c r="C151" s="2026">
        <v>26054</v>
      </c>
      <c r="D151" s="45">
        <v>218.8</v>
      </c>
      <c r="E151" s="885">
        <v>666.7</v>
      </c>
      <c r="F151" s="885">
        <f t="shared" si="4"/>
        <v>447.90000000000003</v>
      </c>
      <c r="G151" s="1895">
        <f>(G153+G150)/2</f>
        <v>5.2155000000000005</v>
      </c>
    </row>
    <row r="152" spans="2:8">
      <c r="C152" s="2026">
        <v>26085</v>
      </c>
      <c r="D152" s="45">
        <v>222.9</v>
      </c>
      <c r="E152" s="885">
        <v>673</v>
      </c>
      <c r="F152" s="885">
        <f t="shared" si="4"/>
        <v>450.1</v>
      </c>
      <c r="G152" s="1895">
        <f>(G153+G151)/2</f>
        <v>5.2172499999999999</v>
      </c>
    </row>
    <row r="153" spans="2:8">
      <c r="C153" s="2026">
        <v>26115</v>
      </c>
      <c r="D153" s="45">
        <v>225.1</v>
      </c>
      <c r="E153" s="885">
        <v>679.6</v>
      </c>
      <c r="F153" s="885">
        <f t="shared" si="4"/>
        <v>454.5</v>
      </c>
      <c r="G153" s="1895">
        <v>5.2190000000000003</v>
      </c>
    </row>
    <row r="154" spans="2:8">
      <c r="C154" s="2026">
        <v>26146</v>
      </c>
      <c r="D154" s="45">
        <v>223.6</v>
      </c>
      <c r="E154" s="885">
        <v>685.5</v>
      </c>
      <c r="F154" s="885">
        <f t="shared" si="4"/>
        <v>461.9</v>
      </c>
      <c r="G154" s="1895">
        <f>(G156+G153)/2</f>
        <v>5.2225000000000001</v>
      </c>
    </row>
    <row r="155" spans="2:8">
      <c r="C155" s="2026">
        <v>26177</v>
      </c>
      <c r="D155" s="45">
        <v>225.4</v>
      </c>
      <c r="E155" s="885">
        <v>692.5</v>
      </c>
      <c r="F155" s="885">
        <f t="shared" si="4"/>
        <v>467.1</v>
      </c>
      <c r="G155" s="1895">
        <f>(G156+G154)/2</f>
        <v>5.2242499999999996</v>
      </c>
    </row>
    <row r="156" spans="2:8">
      <c r="C156" s="2026">
        <v>26207</v>
      </c>
      <c r="D156" s="45">
        <v>226.6</v>
      </c>
      <c r="E156" s="885">
        <v>698.4</v>
      </c>
      <c r="F156" s="885">
        <f t="shared" si="4"/>
        <v>471.79999999999995</v>
      </c>
      <c r="G156" s="1895">
        <v>5.226</v>
      </c>
    </row>
    <row r="157" spans="2:8">
      <c r="C157" s="2026">
        <v>26238</v>
      </c>
      <c r="D157" s="45">
        <v>228.8</v>
      </c>
      <c r="E157" s="885">
        <v>704.6</v>
      </c>
      <c r="F157" s="885">
        <f t="shared" si="4"/>
        <v>475.8</v>
      </c>
      <c r="G157" s="1895">
        <f>(G159+G156)/2</f>
        <v>5.2625000000000002</v>
      </c>
    </row>
    <row r="158" spans="2:8">
      <c r="C158" s="2026">
        <v>26268</v>
      </c>
      <c r="D158" s="45">
        <v>234.5</v>
      </c>
      <c r="E158" s="885">
        <v>710.3</v>
      </c>
      <c r="F158" s="885">
        <f t="shared" si="4"/>
        <v>475.79999999999995</v>
      </c>
      <c r="G158" s="1895">
        <f>(G159+G157)/2</f>
        <v>5.2807500000000003</v>
      </c>
    </row>
    <row r="159" spans="2:8">
      <c r="B159" s="651">
        <v>72</v>
      </c>
      <c r="C159" s="2026">
        <v>26299</v>
      </c>
      <c r="D159" s="45">
        <v>235</v>
      </c>
      <c r="E159" s="885">
        <v>717.7</v>
      </c>
      <c r="F159" s="885">
        <f t="shared" si="4"/>
        <v>482.70000000000005</v>
      </c>
      <c r="G159" s="1895">
        <v>5.2990000000000004</v>
      </c>
    </row>
    <row r="160" spans="2:8">
      <c r="C160" s="2026">
        <v>26330</v>
      </c>
      <c r="D160" s="45">
        <v>228.9</v>
      </c>
      <c r="E160" s="885">
        <v>725.7</v>
      </c>
      <c r="F160" s="885">
        <f t="shared" si="4"/>
        <v>496.80000000000007</v>
      </c>
      <c r="G160" s="1895">
        <f>(G162+G159)/2</f>
        <v>5.3320000000000007</v>
      </c>
    </row>
    <row r="161" spans="2:7">
      <c r="C161" s="2026">
        <v>26359</v>
      </c>
      <c r="D161" s="45">
        <v>231.7</v>
      </c>
      <c r="E161" s="885">
        <v>733.5</v>
      </c>
      <c r="F161" s="885">
        <f t="shared" si="4"/>
        <v>501.8</v>
      </c>
      <c r="G161" s="1895">
        <f>(G162+G160)/2</f>
        <v>5.3485000000000005</v>
      </c>
    </row>
    <row r="162" spans="2:7">
      <c r="C162" s="2026">
        <v>26390</v>
      </c>
      <c r="D162" s="45">
        <v>236.9</v>
      </c>
      <c r="E162" s="885">
        <v>738.4</v>
      </c>
      <c r="F162" s="885">
        <f t="shared" si="4"/>
        <v>501.5</v>
      </c>
      <c r="G162" s="1895">
        <v>5.3650000000000002</v>
      </c>
    </row>
    <row r="163" spans="2:7">
      <c r="C163" s="2026">
        <v>26420</v>
      </c>
      <c r="D163" s="45">
        <v>232.2</v>
      </c>
      <c r="E163" s="885">
        <v>743.3</v>
      </c>
      <c r="F163" s="885">
        <f t="shared" si="4"/>
        <v>511.09999999999997</v>
      </c>
      <c r="G163" s="1895">
        <f>(G165+G162)/2</f>
        <v>5.3605</v>
      </c>
    </row>
    <row r="164" spans="2:7">
      <c r="C164" s="2026">
        <v>26451</v>
      </c>
      <c r="D164" s="45">
        <v>236.1</v>
      </c>
      <c r="E164" s="885">
        <v>749.7</v>
      </c>
      <c r="F164" s="885">
        <f t="shared" si="4"/>
        <v>513.6</v>
      </c>
      <c r="G164" s="1895">
        <f>(G165+G163)/2</f>
        <v>5.35825</v>
      </c>
    </row>
    <row r="165" spans="2:7">
      <c r="C165" s="2026">
        <v>26481</v>
      </c>
      <c r="D165" s="45">
        <v>239.1</v>
      </c>
      <c r="E165" s="885">
        <v>759.5</v>
      </c>
      <c r="F165" s="885">
        <f t="shared" si="4"/>
        <v>520.4</v>
      </c>
      <c r="G165" s="1895">
        <v>5.3559999999999999</v>
      </c>
    </row>
    <row r="166" spans="2:7">
      <c r="C166" s="2026">
        <v>26512</v>
      </c>
      <c r="D166" s="45">
        <v>238.7</v>
      </c>
      <c r="E166" s="885">
        <v>768.7</v>
      </c>
      <c r="F166" s="885">
        <f t="shared" si="4"/>
        <v>530</v>
      </c>
      <c r="G166" s="1895">
        <f>(G168+G165)/2</f>
        <v>5.3695000000000004</v>
      </c>
    </row>
    <row r="167" spans="2:7">
      <c r="C167" s="2026">
        <v>26543</v>
      </c>
      <c r="D167" s="45">
        <v>241.9</v>
      </c>
      <c r="E167" s="885">
        <v>778.3</v>
      </c>
      <c r="F167" s="885">
        <f t="shared" si="4"/>
        <v>536.4</v>
      </c>
      <c r="G167" s="1895">
        <f>(G168+G166)/2</f>
        <v>5.3762500000000006</v>
      </c>
    </row>
    <row r="168" spans="2:7">
      <c r="C168" s="2026">
        <v>26573</v>
      </c>
      <c r="D168" s="45">
        <v>244.2</v>
      </c>
      <c r="E168" s="885">
        <v>786.9</v>
      </c>
      <c r="F168" s="885">
        <f t="shared" si="4"/>
        <v>542.70000000000005</v>
      </c>
      <c r="G168" s="1895">
        <v>5.383</v>
      </c>
    </row>
    <row r="169" spans="2:7">
      <c r="C169" s="2026">
        <v>26604</v>
      </c>
      <c r="D169" s="45">
        <v>247.7</v>
      </c>
      <c r="E169" s="885">
        <v>793.9</v>
      </c>
      <c r="F169" s="885">
        <f t="shared" si="4"/>
        <v>546.20000000000005</v>
      </c>
      <c r="G169" s="1895">
        <f>(G171+G168)/2</f>
        <v>5.4269999999999996</v>
      </c>
    </row>
    <row r="170" spans="2:7">
      <c r="C170" s="2026">
        <v>26634</v>
      </c>
      <c r="D170" s="45">
        <v>256.10000000000002</v>
      </c>
      <c r="E170" s="885">
        <v>802.3</v>
      </c>
      <c r="F170" s="885">
        <f t="shared" si="4"/>
        <v>546.19999999999993</v>
      </c>
      <c r="G170" s="1895">
        <f>(G171+G169)/2</f>
        <v>5.4489999999999998</v>
      </c>
    </row>
    <row r="171" spans="2:7">
      <c r="B171" s="651">
        <v>73</v>
      </c>
      <c r="C171" s="2026">
        <v>26665</v>
      </c>
      <c r="D171" s="45">
        <v>256.39999999999998</v>
      </c>
      <c r="E171" s="885">
        <v>810.3</v>
      </c>
      <c r="F171" s="885">
        <f t="shared" si="4"/>
        <v>553.9</v>
      </c>
      <c r="G171" s="1895">
        <v>5.4710000000000001</v>
      </c>
    </row>
    <row r="172" spans="2:7">
      <c r="C172" s="2026">
        <v>26696</v>
      </c>
      <c r="D172" s="45">
        <v>248.4</v>
      </c>
      <c r="E172" s="885">
        <v>814.1</v>
      </c>
      <c r="F172" s="885">
        <f t="shared" si="4"/>
        <v>565.70000000000005</v>
      </c>
      <c r="G172" s="1895">
        <f>(G174+G171)/2</f>
        <v>5.4710000000000001</v>
      </c>
    </row>
    <row r="173" spans="2:7">
      <c r="C173" s="2026">
        <v>26724</v>
      </c>
      <c r="D173" s="45">
        <v>248.8</v>
      </c>
      <c r="E173" s="885">
        <v>815.3</v>
      </c>
      <c r="F173" s="885">
        <f t="shared" si="4"/>
        <v>566.5</v>
      </c>
      <c r="G173" s="1895">
        <f>(G174+G172)/2</f>
        <v>5.4710000000000001</v>
      </c>
    </row>
    <row r="174" spans="2:7">
      <c r="C174" s="2026">
        <v>26755</v>
      </c>
      <c r="D174" s="45">
        <v>254</v>
      </c>
      <c r="E174" s="885">
        <v>819.7</v>
      </c>
      <c r="F174" s="885">
        <f t="shared" si="4"/>
        <v>565.70000000000005</v>
      </c>
      <c r="G174" s="1895">
        <v>5.4710000000000001</v>
      </c>
    </row>
    <row r="175" spans="2:7">
      <c r="C175" s="2026">
        <v>26785</v>
      </c>
      <c r="D175" s="45">
        <v>250.8</v>
      </c>
      <c r="E175" s="885">
        <v>826.8</v>
      </c>
      <c r="F175" s="885">
        <f t="shared" si="4"/>
        <v>576</v>
      </c>
      <c r="G175" s="1895">
        <f>(G177+G174)/2</f>
        <v>5.5175000000000001</v>
      </c>
    </row>
    <row r="176" spans="2:7">
      <c r="C176" s="2026">
        <v>26816</v>
      </c>
      <c r="D176" s="45">
        <v>256.39999999999998</v>
      </c>
      <c r="E176" s="885">
        <v>833.3</v>
      </c>
      <c r="F176" s="885">
        <f t="shared" si="4"/>
        <v>576.9</v>
      </c>
      <c r="G176" s="1895">
        <f>(G177+G175)/2</f>
        <v>5.5407500000000001</v>
      </c>
    </row>
    <row r="177" spans="2:8">
      <c r="C177" s="2026">
        <v>26846</v>
      </c>
      <c r="D177" s="45">
        <v>258.10000000000002</v>
      </c>
      <c r="E177" s="885">
        <v>836.5</v>
      </c>
      <c r="F177" s="885">
        <f t="shared" si="4"/>
        <v>578.4</v>
      </c>
      <c r="G177" s="1895">
        <v>5.5640000000000001</v>
      </c>
    </row>
    <row r="178" spans="2:8">
      <c r="C178" s="2026">
        <v>26877</v>
      </c>
      <c r="D178" s="45">
        <v>255.6</v>
      </c>
      <c r="E178" s="885">
        <v>838.8</v>
      </c>
      <c r="F178" s="885">
        <f t="shared" si="4"/>
        <v>583.19999999999993</v>
      </c>
      <c r="G178" s="1895">
        <f>(G180+G177)/2</f>
        <v>5.6105</v>
      </c>
    </row>
    <row r="179" spans="2:8">
      <c r="C179" s="2026">
        <v>26908</v>
      </c>
      <c r="D179" s="45">
        <v>256.5</v>
      </c>
      <c r="E179" s="885">
        <v>839.3</v>
      </c>
      <c r="F179" s="885">
        <f t="shared" si="4"/>
        <v>582.79999999999995</v>
      </c>
      <c r="G179" s="1895">
        <f>(G180+G178)/2</f>
        <v>5.63375</v>
      </c>
    </row>
    <row r="180" spans="2:8">
      <c r="C180" s="2026">
        <v>26938</v>
      </c>
      <c r="D180" s="45">
        <v>258.3</v>
      </c>
      <c r="E180" s="885">
        <v>842.6</v>
      </c>
      <c r="F180" s="885">
        <f t="shared" si="4"/>
        <v>584.29999999999995</v>
      </c>
      <c r="G180" s="1895">
        <v>5.657</v>
      </c>
    </row>
    <row r="181" spans="2:8">
      <c r="C181" s="2026">
        <v>26969</v>
      </c>
      <c r="D181" s="45">
        <v>262.7</v>
      </c>
      <c r="E181" s="885">
        <v>848.9</v>
      </c>
      <c r="F181" s="885">
        <f t="shared" si="4"/>
        <v>586.20000000000005</v>
      </c>
      <c r="G181" s="1895">
        <f>(G183+G180)/2</f>
        <v>5.6395</v>
      </c>
      <c r="H181" s="1616">
        <f>H145</f>
        <v>16000</v>
      </c>
    </row>
    <row r="182" spans="2:8">
      <c r="C182" s="2026">
        <v>26999</v>
      </c>
      <c r="D182" s="45">
        <v>270.2</v>
      </c>
      <c r="E182" s="885">
        <v>855.5</v>
      </c>
      <c r="F182" s="885">
        <f t="shared" si="4"/>
        <v>585.29999999999995</v>
      </c>
      <c r="G182" s="1895">
        <f>(G183+G181)/2</f>
        <v>5.6307499999999999</v>
      </c>
      <c r="H182" s="1616">
        <f>H181</f>
        <v>16000</v>
      </c>
    </row>
    <row r="183" spans="2:8">
      <c r="B183" s="651">
        <v>74</v>
      </c>
      <c r="C183" s="2026">
        <v>27030</v>
      </c>
      <c r="D183" s="45">
        <v>268.60000000000002</v>
      </c>
      <c r="E183" s="885">
        <v>859.7</v>
      </c>
      <c r="F183" s="885">
        <f t="shared" si="4"/>
        <v>591.1</v>
      </c>
      <c r="G183" s="1895">
        <v>5.6219999999999999</v>
      </c>
      <c r="H183" s="1616">
        <f t="shared" ref="H183:H197" si="5">H182</f>
        <v>16000</v>
      </c>
    </row>
    <row r="184" spans="2:8">
      <c r="C184" s="2026">
        <v>27061</v>
      </c>
      <c r="D184" s="45">
        <v>261.10000000000002</v>
      </c>
      <c r="E184" s="885">
        <v>864.2</v>
      </c>
      <c r="F184" s="885">
        <f t="shared" si="4"/>
        <v>603.1</v>
      </c>
      <c r="G184" s="1895">
        <f>(G186+G183)/2</f>
        <v>5.6680000000000001</v>
      </c>
      <c r="H184" s="1616">
        <f t="shared" si="5"/>
        <v>16000</v>
      </c>
    </row>
    <row r="185" spans="2:8">
      <c r="C185" s="2026">
        <v>27089</v>
      </c>
      <c r="D185" s="45">
        <v>263.5</v>
      </c>
      <c r="E185" s="885">
        <v>870.1</v>
      </c>
      <c r="F185" s="885">
        <f t="shared" si="4"/>
        <v>606.6</v>
      </c>
      <c r="G185" s="1895">
        <f>(G186+G184)/2</f>
        <v>5.6910000000000007</v>
      </c>
      <c r="H185" s="1616">
        <f t="shared" si="5"/>
        <v>16000</v>
      </c>
    </row>
    <row r="186" spans="2:8">
      <c r="C186" s="2026">
        <v>27120</v>
      </c>
      <c r="D186" s="45">
        <v>268.5</v>
      </c>
      <c r="E186" s="885">
        <v>872.9</v>
      </c>
      <c r="F186" s="885">
        <f t="shared" si="4"/>
        <v>604.4</v>
      </c>
      <c r="G186" s="1895">
        <v>5.7140000000000004</v>
      </c>
      <c r="H186" s="1616">
        <f t="shared" si="5"/>
        <v>16000</v>
      </c>
    </row>
    <row r="187" spans="2:8">
      <c r="C187" s="2026">
        <v>27150</v>
      </c>
      <c r="D187" s="45">
        <v>263.3</v>
      </c>
      <c r="E187" s="885">
        <v>874.6</v>
      </c>
      <c r="F187" s="885">
        <f t="shared" si="4"/>
        <v>611.29999999999995</v>
      </c>
      <c r="G187" s="1895">
        <f>(G189+G186)/2</f>
        <v>5.7445000000000004</v>
      </c>
      <c r="H187" s="1616">
        <f t="shared" si="5"/>
        <v>16000</v>
      </c>
    </row>
    <row r="188" spans="2:8">
      <c r="C188" s="2026">
        <v>27181</v>
      </c>
      <c r="D188" s="45">
        <v>268.3</v>
      </c>
      <c r="E188" s="885">
        <v>877.8</v>
      </c>
      <c r="F188" s="885">
        <f t="shared" si="4"/>
        <v>609.5</v>
      </c>
      <c r="G188" s="1895">
        <f>(G189+G187)/2</f>
        <v>5.7597500000000004</v>
      </c>
      <c r="H188" s="1616">
        <f t="shared" si="5"/>
        <v>16000</v>
      </c>
    </row>
    <row r="189" spans="2:8">
      <c r="C189" s="2026">
        <v>27211</v>
      </c>
      <c r="D189" s="45">
        <v>270.10000000000002</v>
      </c>
      <c r="E189" s="885">
        <v>881.4</v>
      </c>
      <c r="F189" s="885">
        <f t="shared" si="4"/>
        <v>611.29999999999995</v>
      </c>
      <c r="G189" s="1895">
        <v>5.7750000000000004</v>
      </c>
      <c r="H189" s="1616">
        <f t="shared" si="5"/>
        <v>16000</v>
      </c>
    </row>
    <row r="190" spans="2:8">
      <c r="C190" s="2026">
        <v>27242</v>
      </c>
      <c r="D190" s="45">
        <v>268.10000000000002</v>
      </c>
      <c r="E190" s="885">
        <v>884.1</v>
      </c>
      <c r="F190" s="885">
        <f t="shared" si="4"/>
        <v>616</v>
      </c>
      <c r="G190" s="1895">
        <f>(G192+G189)/2</f>
        <v>5.8130000000000006</v>
      </c>
      <c r="H190" s="1616">
        <f t="shared" si="5"/>
        <v>16000</v>
      </c>
    </row>
    <row r="191" spans="2:8">
      <c r="C191" s="2026">
        <v>27273</v>
      </c>
      <c r="D191" s="45">
        <v>269.7</v>
      </c>
      <c r="E191" s="885">
        <v>887.9</v>
      </c>
      <c r="F191" s="885">
        <f t="shared" si="4"/>
        <v>618.20000000000005</v>
      </c>
      <c r="G191" s="1895">
        <f>(G192+G190)/2</f>
        <v>5.8320000000000007</v>
      </c>
      <c r="H191" s="1616">
        <f t="shared" si="5"/>
        <v>16000</v>
      </c>
    </row>
    <row r="192" spans="2:8">
      <c r="C192" s="2026">
        <v>27303</v>
      </c>
      <c r="D192" s="45">
        <v>271.7</v>
      </c>
      <c r="E192" s="885">
        <v>893.3</v>
      </c>
      <c r="F192" s="885">
        <f t="shared" si="4"/>
        <v>621.59999999999991</v>
      </c>
      <c r="G192" s="1895">
        <v>5.851</v>
      </c>
      <c r="H192" s="1616">
        <f t="shared" si="5"/>
        <v>16000</v>
      </c>
    </row>
    <row r="193" spans="2:8">
      <c r="C193" s="2026">
        <v>27334</v>
      </c>
      <c r="D193" s="45">
        <v>275.7</v>
      </c>
      <c r="E193" s="885">
        <v>898.6</v>
      </c>
      <c r="F193" s="885">
        <f t="shared" si="4"/>
        <v>622.90000000000009</v>
      </c>
      <c r="G193" s="1895">
        <f>(G195+G192)/2</f>
        <v>5.8629999999999995</v>
      </c>
      <c r="H193" s="1616">
        <f t="shared" si="5"/>
        <v>16000</v>
      </c>
    </row>
    <row r="194" spans="2:8">
      <c r="C194" s="2026">
        <v>27364</v>
      </c>
      <c r="D194" s="45">
        <v>281.8</v>
      </c>
      <c r="E194" s="885">
        <v>902.1</v>
      </c>
      <c r="F194" s="885">
        <f t="shared" si="4"/>
        <v>620.29999999999995</v>
      </c>
      <c r="G194" s="1895">
        <f>(G195+G193)/2</f>
        <v>5.8689999999999998</v>
      </c>
      <c r="H194" s="1616">
        <f t="shared" si="5"/>
        <v>16000</v>
      </c>
    </row>
    <row r="195" spans="2:8">
      <c r="B195" s="651">
        <v>75</v>
      </c>
      <c r="C195" s="2026">
        <v>27395</v>
      </c>
      <c r="D195" s="45">
        <v>278.5</v>
      </c>
      <c r="E195" s="885">
        <v>906.3</v>
      </c>
      <c r="F195" s="885">
        <f t="shared" si="4"/>
        <v>627.79999999999995</v>
      </c>
      <c r="G195" s="1895">
        <v>5.875</v>
      </c>
      <c r="H195" s="1616">
        <f t="shared" si="5"/>
        <v>16000</v>
      </c>
    </row>
    <row r="196" spans="2:8">
      <c r="C196" s="2026">
        <v>27426</v>
      </c>
      <c r="D196" s="45">
        <v>269.89999999999998</v>
      </c>
      <c r="E196" s="885">
        <v>914.1</v>
      </c>
      <c r="F196" s="885">
        <f t="shared" ref="F196:F259" si="6">E196-D196</f>
        <v>644.20000000000005</v>
      </c>
      <c r="G196" s="1895">
        <f>(G198+G195)/2</f>
        <v>5.8949999999999996</v>
      </c>
      <c r="H196" s="1616">
        <f>H195</f>
        <v>16000</v>
      </c>
    </row>
    <row r="197" spans="2:8">
      <c r="C197" s="2026">
        <v>27454</v>
      </c>
      <c r="D197" s="45">
        <v>272.89999999999998</v>
      </c>
      <c r="E197" s="885">
        <v>925</v>
      </c>
      <c r="F197" s="885">
        <f t="shared" si="6"/>
        <v>652.1</v>
      </c>
      <c r="G197" s="1895">
        <f>(G198+G196)/2</f>
        <v>5.9049999999999994</v>
      </c>
      <c r="H197" s="1616">
        <f t="shared" si="5"/>
        <v>16000</v>
      </c>
    </row>
    <row r="198" spans="2:8">
      <c r="C198" s="2026">
        <v>27485</v>
      </c>
      <c r="D198" s="45">
        <v>277.7</v>
      </c>
      <c r="E198" s="885">
        <v>935.1</v>
      </c>
      <c r="F198" s="885">
        <f t="shared" si="6"/>
        <v>657.40000000000009</v>
      </c>
      <c r="G198" s="1895">
        <v>5.915</v>
      </c>
    </row>
    <row r="199" spans="2:8">
      <c r="C199" s="2026">
        <v>27515</v>
      </c>
      <c r="D199" s="45">
        <v>274.39999999999998</v>
      </c>
      <c r="E199" s="885">
        <v>947.9</v>
      </c>
      <c r="F199" s="885">
        <f t="shared" si="6"/>
        <v>673.5</v>
      </c>
      <c r="G199" s="1895">
        <f>(G201+G198)/2</f>
        <v>5.9625000000000004</v>
      </c>
    </row>
    <row r="200" spans="2:8">
      <c r="C200" s="2026">
        <v>27546</v>
      </c>
      <c r="D200" s="45">
        <v>282.3</v>
      </c>
      <c r="E200" s="885">
        <v>963</v>
      </c>
      <c r="F200" s="885">
        <f t="shared" si="6"/>
        <v>680.7</v>
      </c>
      <c r="G200" s="1895">
        <f>(G201+G199)/2</f>
        <v>5.9862500000000001</v>
      </c>
    </row>
    <row r="201" spans="2:8">
      <c r="C201" s="2026">
        <v>27576</v>
      </c>
      <c r="D201" s="45">
        <v>284.39999999999998</v>
      </c>
      <c r="E201" s="885">
        <v>975.1</v>
      </c>
      <c r="F201" s="885">
        <f t="shared" si="6"/>
        <v>690.7</v>
      </c>
      <c r="G201" s="1895">
        <v>6.01</v>
      </c>
    </row>
    <row r="202" spans="2:8">
      <c r="C202" s="2026">
        <v>27607</v>
      </c>
      <c r="D202" s="45">
        <v>282.7</v>
      </c>
      <c r="E202" s="885">
        <v>983.1</v>
      </c>
      <c r="F202" s="885">
        <f t="shared" si="6"/>
        <v>700.40000000000009</v>
      </c>
      <c r="G202" s="1895">
        <f>(G204+G201)/2</f>
        <v>6.0804999999999998</v>
      </c>
    </row>
    <row r="203" spans="2:8">
      <c r="C203" s="2026">
        <v>27638</v>
      </c>
      <c r="D203" s="45">
        <v>284.3</v>
      </c>
      <c r="E203" s="885">
        <v>991.5</v>
      </c>
      <c r="F203" s="885">
        <f t="shared" si="6"/>
        <v>707.2</v>
      </c>
      <c r="G203" s="1895">
        <f>(G204+G202)/2</f>
        <v>6.1157500000000002</v>
      </c>
    </row>
    <row r="204" spans="2:8">
      <c r="C204" s="2026">
        <v>27668</v>
      </c>
      <c r="D204" s="45">
        <v>284.89999999999998</v>
      </c>
      <c r="E204" s="885">
        <v>997.8</v>
      </c>
      <c r="F204" s="885">
        <f t="shared" si="6"/>
        <v>712.9</v>
      </c>
      <c r="G204" s="1895">
        <v>6.1509999999999998</v>
      </c>
    </row>
    <row r="205" spans="2:8">
      <c r="C205" s="2026">
        <v>27699</v>
      </c>
      <c r="D205" s="45">
        <v>289.89999999999998</v>
      </c>
      <c r="E205" s="885">
        <v>1006.9</v>
      </c>
      <c r="F205" s="885">
        <f t="shared" si="6"/>
        <v>717</v>
      </c>
      <c r="G205" s="1895">
        <f>(G207+G204)/2</f>
        <v>6.2074999999999996</v>
      </c>
    </row>
    <row r="206" spans="2:8">
      <c r="C206" s="2026">
        <v>27729</v>
      </c>
      <c r="D206" s="45">
        <v>295.3</v>
      </c>
      <c r="E206" s="885">
        <v>1016.2</v>
      </c>
      <c r="F206" s="885">
        <f t="shared" si="6"/>
        <v>720.90000000000009</v>
      </c>
      <c r="G206" s="1895">
        <f>(G207+G205)/2</f>
        <v>6.2357499999999995</v>
      </c>
    </row>
    <row r="207" spans="2:8">
      <c r="B207" s="651">
        <v>76</v>
      </c>
      <c r="C207" s="2026">
        <v>27760</v>
      </c>
      <c r="D207" s="45">
        <v>293.2</v>
      </c>
      <c r="E207" s="885">
        <v>1026.5999999999999</v>
      </c>
      <c r="F207" s="885">
        <f t="shared" si="6"/>
        <v>733.39999999999986</v>
      </c>
      <c r="G207" s="1895">
        <v>6.2640000000000002</v>
      </c>
    </row>
    <row r="208" spans="2:8">
      <c r="C208" s="2026">
        <v>27791</v>
      </c>
      <c r="D208" s="45">
        <v>285.3</v>
      </c>
      <c r="E208" s="885">
        <v>1040.3</v>
      </c>
      <c r="F208" s="885">
        <f t="shared" si="6"/>
        <v>755</v>
      </c>
      <c r="G208" s="1895">
        <f>(G210+G207)/2</f>
        <v>6.2650000000000006</v>
      </c>
    </row>
    <row r="209" spans="2:7">
      <c r="C209" s="2026">
        <v>27820</v>
      </c>
      <c r="D209" s="45">
        <v>287.7</v>
      </c>
      <c r="E209" s="885">
        <v>1050</v>
      </c>
      <c r="F209" s="885">
        <f t="shared" si="6"/>
        <v>762.3</v>
      </c>
      <c r="G209" s="1895">
        <f>(G210+G208)/2</f>
        <v>6.2655000000000003</v>
      </c>
    </row>
    <row r="210" spans="2:7">
      <c r="C210" s="2026">
        <v>27851</v>
      </c>
      <c r="D210" s="45">
        <v>296.10000000000002</v>
      </c>
      <c r="E210" s="885">
        <v>1060.8</v>
      </c>
      <c r="F210" s="885">
        <f t="shared" si="6"/>
        <v>764.69999999999993</v>
      </c>
      <c r="G210" s="1895">
        <v>6.266</v>
      </c>
    </row>
    <row r="211" spans="2:7">
      <c r="C211" s="2026">
        <v>27881</v>
      </c>
      <c r="D211" s="45">
        <v>291.3</v>
      </c>
      <c r="E211" s="885">
        <v>1072.0999999999999</v>
      </c>
      <c r="F211" s="885">
        <f t="shared" si="6"/>
        <v>780.8</v>
      </c>
      <c r="G211" s="1895">
        <f>(G213+G210)/2</f>
        <v>6.2919999999999998</v>
      </c>
    </row>
    <row r="212" spans="2:7">
      <c r="C212" s="2026">
        <v>27912</v>
      </c>
      <c r="D212" s="45">
        <v>295.60000000000002</v>
      </c>
      <c r="E212" s="885">
        <v>1077.5999999999999</v>
      </c>
      <c r="F212" s="885">
        <f t="shared" si="6"/>
        <v>781.99999999999989</v>
      </c>
      <c r="G212" s="1895">
        <f>(G213+G211)/2</f>
        <v>6.3049999999999997</v>
      </c>
    </row>
    <row r="213" spans="2:7">
      <c r="C213" s="2026">
        <v>27942</v>
      </c>
      <c r="D213" s="45">
        <v>298.39999999999998</v>
      </c>
      <c r="E213" s="885">
        <v>1086.3</v>
      </c>
      <c r="F213" s="885">
        <f t="shared" si="6"/>
        <v>787.9</v>
      </c>
      <c r="G213" s="1895">
        <v>6.3179999999999996</v>
      </c>
    </row>
    <row r="214" spans="2:7">
      <c r="C214" s="2026">
        <v>27973</v>
      </c>
      <c r="D214" s="45">
        <v>297.10000000000002</v>
      </c>
      <c r="E214" s="885">
        <v>1098.7</v>
      </c>
      <c r="F214" s="885">
        <f t="shared" si="6"/>
        <v>801.6</v>
      </c>
      <c r="G214" s="1895">
        <f>(G216+G213)/2</f>
        <v>6.3409999999999993</v>
      </c>
    </row>
    <row r="215" spans="2:7">
      <c r="C215" s="2026">
        <v>28004</v>
      </c>
      <c r="D215" s="45">
        <v>298.60000000000002</v>
      </c>
      <c r="E215" s="885">
        <v>1110.8</v>
      </c>
      <c r="F215" s="885">
        <f t="shared" si="6"/>
        <v>812.19999999999993</v>
      </c>
      <c r="G215" s="1895">
        <f>(G216+G214)/2</f>
        <v>6.3524999999999991</v>
      </c>
    </row>
    <row r="216" spans="2:7">
      <c r="C216" s="2026">
        <v>28034</v>
      </c>
      <c r="D216" s="45">
        <v>302.89999999999998</v>
      </c>
      <c r="E216" s="885">
        <v>1125</v>
      </c>
      <c r="F216" s="885">
        <f t="shared" si="6"/>
        <v>822.1</v>
      </c>
      <c r="G216" s="1895">
        <v>6.3639999999999999</v>
      </c>
    </row>
    <row r="217" spans="2:7">
      <c r="C217" s="2026">
        <v>28065</v>
      </c>
      <c r="D217" s="45">
        <v>305.7</v>
      </c>
      <c r="E217" s="885">
        <v>1138.2</v>
      </c>
      <c r="F217" s="885">
        <f t="shared" si="6"/>
        <v>832.5</v>
      </c>
      <c r="G217" s="1895">
        <f>(G219+G216)/2</f>
        <v>6.3765000000000001</v>
      </c>
    </row>
    <row r="218" spans="2:7">
      <c r="C218" s="2026">
        <v>28095</v>
      </c>
      <c r="D218" s="45">
        <v>314.5</v>
      </c>
      <c r="E218" s="885">
        <v>1152</v>
      </c>
      <c r="F218" s="885">
        <f t="shared" si="6"/>
        <v>837.5</v>
      </c>
      <c r="G218" s="1895">
        <f>(G219+G217)/2</f>
        <v>6.3827499999999997</v>
      </c>
    </row>
    <row r="219" spans="2:7">
      <c r="B219" s="651">
        <v>77</v>
      </c>
      <c r="C219" s="2026">
        <v>28126</v>
      </c>
      <c r="D219" s="45">
        <v>313.60000000000002</v>
      </c>
      <c r="E219" s="885">
        <v>1165.2</v>
      </c>
      <c r="F219" s="885">
        <f t="shared" si="6"/>
        <v>851.6</v>
      </c>
      <c r="G219" s="1895">
        <v>6.3890000000000002</v>
      </c>
    </row>
    <row r="220" spans="2:7">
      <c r="C220" s="2026">
        <v>28157</v>
      </c>
      <c r="D220" s="45">
        <v>304.89999999999998</v>
      </c>
      <c r="E220" s="885">
        <v>1177.5999999999999</v>
      </c>
      <c r="F220" s="885">
        <f t="shared" si="6"/>
        <v>872.69999999999993</v>
      </c>
      <c r="G220" s="1895">
        <f>(G222+G219)/2</f>
        <v>6.4340000000000002</v>
      </c>
    </row>
    <row r="221" spans="2:7">
      <c r="C221" s="2026">
        <v>28185</v>
      </c>
      <c r="D221" s="45">
        <v>308.2</v>
      </c>
      <c r="E221" s="885">
        <v>1188.5</v>
      </c>
      <c r="F221" s="885">
        <f t="shared" si="6"/>
        <v>880.3</v>
      </c>
      <c r="G221" s="1895">
        <f>(G222+G220)/2</f>
        <v>6.4565000000000001</v>
      </c>
    </row>
    <row r="222" spans="2:7">
      <c r="C222" s="2026">
        <v>28216</v>
      </c>
      <c r="D222" s="45">
        <v>318.60000000000002</v>
      </c>
      <c r="E222" s="885">
        <v>1199.5999999999999</v>
      </c>
      <c r="F222" s="885">
        <f t="shared" si="6"/>
        <v>880.99999999999989</v>
      </c>
      <c r="G222" s="1895">
        <v>6.4790000000000001</v>
      </c>
    </row>
    <row r="223" spans="2:7">
      <c r="C223" s="2026">
        <v>28246</v>
      </c>
      <c r="D223" s="45">
        <v>311.60000000000002</v>
      </c>
      <c r="E223" s="885">
        <v>1209</v>
      </c>
      <c r="F223" s="885">
        <f t="shared" si="6"/>
        <v>897.4</v>
      </c>
      <c r="G223" s="1895">
        <f>(G225+G222)/2</f>
        <v>6.5255000000000001</v>
      </c>
    </row>
    <row r="224" spans="2:7">
      <c r="C224" s="2026">
        <v>28277</v>
      </c>
      <c r="D224" s="45">
        <v>317.7</v>
      </c>
      <c r="E224" s="885">
        <v>1217.8</v>
      </c>
      <c r="F224" s="885">
        <f t="shared" si="6"/>
        <v>900.09999999999991</v>
      </c>
      <c r="G224" s="1895">
        <f>(G225+G223)/2</f>
        <v>6.5487500000000001</v>
      </c>
    </row>
    <row r="225" spans="2:7">
      <c r="C225" s="2026">
        <v>28307</v>
      </c>
      <c r="D225" s="45">
        <v>322.2</v>
      </c>
      <c r="E225" s="885">
        <v>1226.7</v>
      </c>
      <c r="F225" s="885">
        <f t="shared" si="6"/>
        <v>904.5</v>
      </c>
      <c r="G225" s="1895">
        <v>6.5720000000000001</v>
      </c>
    </row>
    <row r="226" spans="2:7">
      <c r="C226" s="2026">
        <v>28338</v>
      </c>
      <c r="D226" s="45">
        <v>320.2</v>
      </c>
      <c r="E226" s="885">
        <v>1237</v>
      </c>
      <c r="F226" s="885">
        <f t="shared" si="6"/>
        <v>916.8</v>
      </c>
      <c r="G226" s="1895">
        <f>(G228+G225)/2</f>
        <v>6.5790000000000006</v>
      </c>
    </row>
    <row r="227" spans="2:7">
      <c r="C227" s="2026">
        <v>28369</v>
      </c>
      <c r="D227" s="45">
        <v>323.7</v>
      </c>
      <c r="E227" s="885">
        <v>1246.2</v>
      </c>
      <c r="F227" s="885">
        <f t="shared" si="6"/>
        <v>922.5</v>
      </c>
      <c r="G227" s="1895">
        <f>(G228+G226)/2</f>
        <v>6.5825000000000005</v>
      </c>
    </row>
    <row r="228" spans="2:7">
      <c r="C228" s="2026">
        <v>28399</v>
      </c>
      <c r="D228" s="45">
        <v>327.9</v>
      </c>
      <c r="E228" s="885">
        <v>1254</v>
      </c>
      <c r="F228" s="885">
        <f t="shared" si="6"/>
        <v>926.1</v>
      </c>
      <c r="G228" s="1895">
        <v>6.5860000000000003</v>
      </c>
    </row>
    <row r="229" spans="2:7">
      <c r="C229" s="2026">
        <v>28430</v>
      </c>
      <c r="D229" s="45">
        <v>331.4</v>
      </c>
      <c r="E229" s="885">
        <v>1262.4000000000001</v>
      </c>
      <c r="F229" s="885">
        <f t="shared" si="6"/>
        <v>931.00000000000011</v>
      </c>
      <c r="G229" s="1895">
        <f>(G231+G228)/2</f>
        <v>6.5750000000000002</v>
      </c>
    </row>
    <row r="230" spans="2:7">
      <c r="C230" s="2026">
        <v>28460</v>
      </c>
      <c r="D230" s="45">
        <v>340</v>
      </c>
      <c r="E230" s="885">
        <v>1270.3</v>
      </c>
      <c r="F230" s="885">
        <f t="shared" si="6"/>
        <v>930.3</v>
      </c>
      <c r="G230" s="1895">
        <f>(G231+G229)/2</f>
        <v>6.5694999999999997</v>
      </c>
    </row>
    <row r="231" spans="2:7">
      <c r="B231" s="651">
        <v>78</v>
      </c>
      <c r="C231" s="2026">
        <v>28491</v>
      </c>
      <c r="D231" s="45">
        <v>339.3</v>
      </c>
      <c r="E231" s="885">
        <v>1279.7</v>
      </c>
      <c r="F231" s="885">
        <f t="shared" si="6"/>
        <v>940.40000000000009</v>
      </c>
      <c r="G231" s="1895">
        <v>6.5640000000000001</v>
      </c>
    </row>
    <row r="232" spans="2:7">
      <c r="C232" s="2026">
        <v>28522</v>
      </c>
      <c r="D232" s="45">
        <v>327.9</v>
      </c>
      <c r="E232" s="885">
        <v>1285.5</v>
      </c>
      <c r="F232" s="885">
        <f t="shared" si="6"/>
        <v>957.6</v>
      </c>
      <c r="G232" s="1895">
        <f>(G234+G231)/2</f>
        <v>6.6720000000000006</v>
      </c>
    </row>
    <row r="233" spans="2:7">
      <c r="C233" s="2026">
        <v>28550</v>
      </c>
      <c r="D233" s="45">
        <v>330.8</v>
      </c>
      <c r="E233" s="885">
        <v>1292.2</v>
      </c>
      <c r="F233" s="885">
        <f t="shared" si="6"/>
        <v>961.40000000000009</v>
      </c>
      <c r="G233" s="1895">
        <f>(G234+G232)/2</f>
        <v>6.7260000000000009</v>
      </c>
    </row>
    <row r="234" spans="2:7">
      <c r="C234" s="2026">
        <v>28581</v>
      </c>
      <c r="D234" s="45">
        <v>343.4</v>
      </c>
      <c r="E234" s="885">
        <v>1300.4000000000001</v>
      </c>
      <c r="F234" s="885">
        <f t="shared" si="6"/>
        <v>957.00000000000011</v>
      </c>
      <c r="G234" s="1895">
        <v>6.78</v>
      </c>
    </row>
    <row r="235" spans="2:7">
      <c r="C235" s="2026">
        <v>28611</v>
      </c>
      <c r="D235" s="45">
        <v>338.2</v>
      </c>
      <c r="E235" s="885">
        <v>1310.5</v>
      </c>
      <c r="F235" s="885">
        <f t="shared" si="6"/>
        <v>972.3</v>
      </c>
      <c r="G235" s="1895">
        <f>(G237+G234)/2</f>
        <v>6.8135000000000003</v>
      </c>
    </row>
    <row r="236" spans="2:7">
      <c r="C236" s="2026">
        <v>28642</v>
      </c>
      <c r="D236" s="45">
        <v>345.2</v>
      </c>
      <c r="E236" s="885">
        <v>1318.5</v>
      </c>
      <c r="F236" s="885">
        <f t="shared" si="6"/>
        <v>973.3</v>
      </c>
      <c r="G236" s="1895">
        <f>(G237+G235)/2</f>
        <v>6.8302500000000004</v>
      </c>
    </row>
    <row r="237" spans="2:7">
      <c r="C237" s="2026">
        <v>28672</v>
      </c>
      <c r="D237" s="45">
        <v>349.5</v>
      </c>
      <c r="E237" s="885">
        <v>1324.1</v>
      </c>
      <c r="F237" s="885">
        <f t="shared" si="6"/>
        <v>974.59999999999991</v>
      </c>
      <c r="G237" s="1895">
        <v>6.8470000000000004</v>
      </c>
    </row>
    <row r="238" spans="2:7">
      <c r="C238" s="2026">
        <v>28703</v>
      </c>
      <c r="D238" s="45">
        <v>347.5</v>
      </c>
      <c r="E238" s="885">
        <v>1333.5</v>
      </c>
      <c r="F238" s="885">
        <f t="shared" si="6"/>
        <v>986</v>
      </c>
      <c r="G238" s="1895">
        <f>(G240+G237)/2</f>
        <v>6.9090000000000007</v>
      </c>
    </row>
    <row r="239" spans="2:7">
      <c r="C239" s="2026">
        <v>28734</v>
      </c>
      <c r="D239" s="45">
        <v>352.7</v>
      </c>
      <c r="E239" s="885">
        <v>1345</v>
      </c>
      <c r="F239" s="885">
        <f t="shared" si="6"/>
        <v>992.3</v>
      </c>
      <c r="G239" s="1895">
        <f>(G240+G238)/2</f>
        <v>6.94</v>
      </c>
    </row>
    <row r="240" spans="2:7">
      <c r="C240" s="2026">
        <v>28764</v>
      </c>
      <c r="D240" s="45">
        <v>354.9</v>
      </c>
      <c r="E240" s="885">
        <v>1352.3</v>
      </c>
      <c r="F240" s="885">
        <f t="shared" si="6"/>
        <v>997.4</v>
      </c>
      <c r="G240" s="1895">
        <v>6.9710000000000001</v>
      </c>
    </row>
    <row r="241" spans="2:8">
      <c r="C241" s="2026">
        <v>28795</v>
      </c>
      <c r="D241" s="45">
        <v>358.5</v>
      </c>
      <c r="E241" s="885">
        <v>1359.1</v>
      </c>
      <c r="F241" s="885">
        <f t="shared" si="6"/>
        <v>1000.5999999999999</v>
      </c>
      <c r="G241" s="1895">
        <f>(G243+G240)/2</f>
        <v>6.9915000000000003</v>
      </c>
    </row>
    <row r="242" spans="2:8">
      <c r="C242" s="2026">
        <v>28825</v>
      </c>
      <c r="D242" s="45">
        <v>367.9</v>
      </c>
      <c r="E242" s="885">
        <v>1366</v>
      </c>
      <c r="F242" s="885">
        <f t="shared" si="6"/>
        <v>998.1</v>
      </c>
      <c r="G242" s="1895">
        <f>(G243+G241)/2</f>
        <v>7.0017499999999995</v>
      </c>
    </row>
    <row r="243" spans="2:8">
      <c r="B243" s="651">
        <v>79</v>
      </c>
      <c r="C243" s="2026">
        <v>28856</v>
      </c>
      <c r="D243" s="45">
        <v>363.3</v>
      </c>
      <c r="E243" s="885">
        <v>1371.6</v>
      </c>
      <c r="F243" s="885">
        <f t="shared" si="6"/>
        <v>1008.3</v>
      </c>
      <c r="G243" s="1895">
        <v>7.0119999999999996</v>
      </c>
    </row>
    <row r="244" spans="2:8">
      <c r="C244" s="2026">
        <v>28887</v>
      </c>
      <c r="D244" s="45">
        <v>351.7</v>
      </c>
      <c r="E244" s="885">
        <v>1377.8</v>
      </c>
      <c r="F244" s="885">
        <f t="shared" si="6"/>
        <v>1026.0999999999999</v>
      </c>
      <c r="G244" s="1895">
        <f>(G246+G243)/2</f>
        <v>7.0045000000000002</v>
      </c>
    </row>
    <row r="245" spans="2:8">
      <c r="C245" s="2026">
        <v>28915</v>
      </c>
      <c r="D245" s="45">
        <v>356.1</v>
      </c>
      <c r="E245" s="885">
        <v>1387.8</v>
      </c>
      <c r="F245" s="885">
        <f t="shared" si="6"/>
        <v>1031.6999999999998</v>
      </c>
      <c r="G245" s="1895">
        <f>(G246+G244)/2</f>
        <v>7.00075</v>
      </c>
    </row>
    <row r="246" spans="2:8">
      <c r="C246" s="2026">
        <v>28946</v>
      </c>
      <c r="D246" s="45">
        <v>371.3</v>
      </c>
      <c r="E246" s="885">
        <v>1402.1</v>
      </c>
      <c r="F246" s="885">
        <f t="shared" si="6"/>
        <v>1030.8</v>
      </c>
      <c r="G246" s="1895">
        <v>6.9969999999999999</v>
      </c>
    </row>
    <row r="247" spans="2:8">
      <c r="C247" s="2026">
        <v>28976</v>
      </c>
      <c r="D247" s="45">
        <v>362.2</v>
      </c>
      <c r="E247" s="885">
        <v>1410.2</v>
      </c>
      <c r="F247" s="885">
        <f t="shared" si="6"/>
        <v>1048</v>
      </c>
      <c r="G247" s="1895">
        <f>(G249+G246)/2</f>
        <v>7.0229999999999997</v>
      </c>
    </row>
    <row r="248" spans="2:8">
      <c r="C248" s="2026">
        <v>29007</v>
      </c>
      <c r="D248" s="45">
        <v>371.9</v>
      </c>
      <c r="E248" s="885">
        <v>1423</v>
      </c>
      <c r="F248" s="885">
        <f t="shared" si="6"/>
        <v>1051.0999999999999</v>
      </c>
      <c r="G248" s="1895">
        <f>(G249+G247)/2</f>
        <v>7.0359999999999996</v>
      </c>
    </row>
    <row r="249" spans="2:8">
      <c r="C249" s="2026">
        <v>29037</v>
      </c>
      <c r="D249" s="45">
        <v>378.4</v>
      </c>
      <c r="E249" s="885">
        <v>1434.8</v>
      </c>
      <c r="F249" s="885">
        <f t="shared" si="6"/>
        <v>1056.4000000000001</v>
      </c>
      <c r="G249" s="1895">
        <v>7.0490000000000004</v>
      </c>
    </row>
    <row r="250" spans="2:8">
      <c r="C250" s="2026">
        <v>29068</v>
      </c>
      <c r="D250" s="45">
        <v>376.9</v>
      </c>
      <c r="E250" s="885">
        <v>1446.6</v>
      </c>
      <c r="F250" s="885">
        <f t="shared" si="6"/>
        <v>1069.6999999999998</v>
      </c>
      <c r="G250" s="1895">
        <f>(G252+G249)/2</f>
        <v>7.0980000000000008</v>
      </c>
    </row>
    <row r="251" spans="2:8">
      <c r="C251" s="2026">
        <v>29099</v>
      </c>
      <c r="D251" s="45">
        <v>380.5</v>
      </c>
      <c r="E251" s="885">
        <v>1454.1</v>
      </c>
      <c r="F251" s="885">
        <f t="shared" si="6"/>
        <v>1073.5999999999999</v>
      </c>
      <c r="G251" s="1895">
        <f>(G252+G250)/2</f>
        <v>7.1225000000000005</v>
      </c>
    </row>
    <row r="252" spans="2:8">
      <c r="C252" s="2026">
        <v>29129</v>
      </c>
      <c r="D252" s="45">
        <v>382.6</v>
      </c>
      <c r="E252" s="885">
        <v>1460.4</v>
      </c>
      <c r="F252" s="885">
        <f t="shared" si="6"/>
        <v>1077.8000000000002</v>
      </c>
      <c r="G252" s="1895">
        <v>7.1470000000000002</v>
      </c>
    </row>
    <row r="253" spans="2:8">
      <c r="C253" s="2026">
        <v>29160</v>
      </c>
      <c r="D253" s="45">
        <v>384.4</v>
      </c>
      <c r="E253" s="885">
        <v>1465.9</v>
      </c>
      <c r="F253" s="885">
        <f t="shared" si="6"/>
        <v>1081.5</v>
      </c>
      <c r="G253" s="1895">
        <f>(G255+G252)/2</f>
        <v>7.1675000000000004</v>
      </c>
    </row>
    <row r="254" spans="2:8">
      <c r="C254" s="2026">
        <v>29190</v>
      </c>
      <c r="D254" s="45">
        <v>393.2</v>
      </c>
      <c r="E254" s="885">
        <v>1473.7</v>
      </c>
      <c r="F254" s="885">
        <f t="shared" si="6"/>
        <v>1080.5</v>
      </c>
      <c r="G254" s="1895">
        <f>(G255+G253)/2</f>
        <v>7.1777499999999996</v>
      </c>
    </row>
    <row r="255" spans="2:8">
      <c r="B255" s="651">
        <v>80</v>
      </c>
      <c r="C255" s="2026">
        <v>29221</v>
      </c>
      <c r="D255" s="45">
        <v>390.4</v>
      </c>
      <c r="E255" s="885">
        <v>1482.7</v>
      </c>
      <c r="F255" s="885">
        <f t="shared" si="6"/>
        <v>1092.3000000000002</v>
      </c>
      <c r="G255" s="1895">
        <v>7.1879999999999997</v>
      </c>
      <c r="H255" s="1616">
        <f>H197</f>
        <v>16000</v>
      </c>
    </row>
    <row r="256" spans="2:8">
      <c r="C256" s="2026">
        <v>29252</v>
      </c>
      <c r="D256" s="45">
        <v>380.8</v>
      </c>
      <c r="E256" s="885">
        <v>1494.6</v>
      </c>
      <c r="F256" s="885">
        <f t="shared" si="6"/>
        <v>1113.8</v>
      </c>
      <c r="G256" s="1895">
        <f>(G258+G255)/2</f>
        <v>7.2184999999999997</v>
      </c>
      <c r="H256" s="1616">
        <f>H255</f>
        <v>16000</v>
      </c>
    </row>
    <row r="257" spans="2:8">
      <c r="C257" s="2026">
        <v>29281</v>
      </c>
      <c r="D257" s="45">
        <v>382.2</v>
      </c>
      <c r="E257" s="885">
        <v>1499.8</v>
      </c>
      <c r="F257" s="885">
        <f t="shared" si="6"/>
        <v>1117.5999999999999</v>
      </c>
      <c r="G257" s="1895">
        <f>(G258+G256)/2</f>
        <v>7.2337499999999997</v>
      </c>
      <c r="H257" s="1616">
        <f t="shared" ref="H257:H261" si="7">H256</f>
        <v>16000</v>
      </c>
    </row>
    <row r="258" spans="2:8">
      <c r="C258" s="2026">
        <v>29312</v>
      </c>
      <c r="D258" s="45">
        <v>386.7</v>
      </c>
      <c r="E258" s="885">
        <v>1502.2</v>
      </c>
      <c r="F258" s="885">
        <f t="shared" si="6"/>
        <v>1115.5</v>
      </c>
      <c r="G258" s="1895">
        <v>7.2489999999999997</v>
      </c>
      <c r="H258" s="1616">
        <f t="shared" si="7"/>
        <v>16000</v>
      </c>
    </row>
    <row r="259" spans="2:8">
      <c r="C259" s="2026">
        <v>29342</v>
      </c>
      <c r="D259" s="45">
        <v>377.8</v>
      </c>
      <c r="E259" s="885">
        <v>1512.3</v>
      </c>
      <c r="F259" s="885">
        <f t="shared" si="6"/>
        <v>1134.5</v>
      </c>
      <c r="G259" s="1895">
        <f>(G261+G258)/2</f>
        <v>7.2009999999999996</v>
      </c>
      <c r="H259" s="1616">
        <f t="shared" si="7"/>
        <v>16000</v>
      </c>
    </row>
    <row r="260" spans="2:8">
      <c r="C260" s="2026">
        <v>29373</v>
      </c>
      <c r="D260" s="45">
        <v>387.3</v>
      </c>
      <c r="E260" s="885">
        <v>1529.2</v>
      </c>
      <c r="F260" s="885">
        <f t="shared" ref="F260:F323" si="8">E260-D260</f>
        <v>1141.9000000000001</v>
      </c>
      <c r="G260" s="1895">
        <f>(G261+G259)/2</f>
        <v>7.1769999999999996</v>
      </c>
      <c r="H260" s="1616">
        <f t="shared" si="7"/>
        <v>16000</v>
      </c>
    </row>
    <row r="261" spans="2:8">
      <c r="C261" s="2026">
        <v>29403</v>
      </c>
      <c r="D261" s="45">
        <v>394.6</v>
      </c>
      <c r="E261" s="885">
        <v>1545.5</v>
      </c>
      <c r="F261" s="885">
        <f t="shared" si="8"/>
        <v>1150.9000000000001</v>
      </c>
      <c r="G261" s="1895">
        <v>7.1529999999999996</v>
      </c>
      <c r="H261" s="1616">
        <f t="shared" si="7"/>
        <v>16000</v>
      </c>
    </row>
    <row r="262" spans="2:8">
      <c r="C262" s="2026">
        <v>29434</v>
      </c>
      <c r="D262" s="45">
        <v>398.3</v>
      </c>
      <c r="E262" s="885">
        <v>1561.5</v>
      </c>
      <c r="F262" s="885">
        <f t="shared" si="8"/>
        <v>1163.2</v>
      </c>
      <c r="G262" s="1895">
        <f>(G264+G261)/2</f>
        <v>7.2229999999999999</v>
      </c>
      <c r="H262" s="1614"/>
    </row>
    <row r="263" spans="2:8">
      <c r="C263" s="2026">
        <v>29465</v>
      </c>
      <c r="D263" s="45">
        <v>404.7</v>
      </c>
      <c r="E263" s="885">
        <v>1574</v>
      </c>
      <c r="F263" s="885">
        <f t="shared" si="8"/>
        <v>1169.3</v>
      </c>
      <c r="G263" s="1895">
        <f>(G264+G262)/2</f>
        <v>7.258</v>
      </c>
      <c r="H263" s="1614"/>
    </row>
    <row r="264" spans="2:8">
      <c r="C264" s="2026">
        <v>29495</v>
      </c>
      <c r="D264" s="45">
        <v>410.7</v>
      </c>
      <c r="E264" s="885">
        <v>1584.8</v>
      </c>
      <c r="F264" s="885">
        <f t="shared" si="8"/>
        <v>1174.0999999999999</v>
      </c>
      <c r="G264" s="1895">
        <v>7.2930000000000001</v>
      </c>
      <c r="H264" s="1614"/>
    </row>
    <row r="265" spans="2:8">
      <c r="C265" s="2026">
        <v>29526</v>
      </c>
      <c r="D265" s="45">
        <v>415.8</v>
      </c>
      <c r="E265" s="885">
        <v>1595.8</v>
      </c>
      <c r="F265" s="885">
        <f t="shared" si="8"/>
        <v>1180</v>
      </c>
      <c r="G265" s="1895">
        <f>(G267+G264)/2</f>
        <v>7.4104999999999999</v>
      </c>
      <c r="H265" s="1614"/>
    </row>
    <row r="266" spans="2:8">
      <c r="C266" s="2026">
        <v>29556</v>
      </c>
      <c r="D266" s="45">
        <v>419.5</v>
      </c>
      <c r="E266" s="885">
        <v>1599.8</v>
      </c>
      <c r="F266" s="885">
        <f t="shared" si="8"/>
        <v>1180.3</v>
      </c>
      <c r="G266" s="1895">
        <f>(G267+G265)/2</f>
        <v>7.4692499999999997</v>
      </c>
      <c r="H266" s="1614"/>
    </row>
    <row r="267" spans="2:8">
      <c r="B267" s="651">
        <v>81</v>
      </c>
      <c r="C267" s="2026">
        <v>29587</v>
      </c>
      <c r="D267" s="45">
        <v>416.4</v>
      </c>
      <c r="E267" s="885">
        <v>1606.9</v>
      </c>
      <c r="F267" s="885">
        <f t="shared" si="8"/>
        <v>1190.5</v>
      </c>
      <c r="G267" s="1895">
        <v>7.5279999999999996</v>
      </c>
      <c r="H267" s="1614"/>
    </row>
    <row r="268" spans="2:8">
      <c r="C268" s="2026">
        <v>29618</v>
      </c>
      <c r="D268" s="45">
        <v>405.5</v>
      </c>
      <c r="E268" s="885">
        <v>1618.7</v>
      </c>
      <c r="F268" s="885">
        <f t="shared" si="8"/>
        <v>1213.2</v>
      </c>
      <c r="G268" s="1895">
        <f>(G270+G267)/2</f>
        <v>7.4779999999999998</v>
      </c>
      <c r="H268" s="1614"/>
    </row>
    <row r="269" spans="2:8">
      <c r="C269" s="2026">
        <v>29646</v>
      </c>
      <c r="D269" s="45">
        <v>412.2</v>
      </c>
      <c r="E269" s="885">
        <v>1636.6</v>
      </c>
      <c r="F269" s="885">
        <f t="shared" si="8"/>
        <v>1224.3999999999999</v>
      </c>
      <c r="G269" s="1895">
        <f>(G270+G268)/2</f>
        <v>7.4529999999999994</v>
      </c>
      <c r="H269" s="1614"/>
    </row>
    <row r="270" spans="2:8">
      <c r="C270" s="2026">
        <v>29677</v>
      </c>
      <c r="D270" s="45">
        <v>431</v>
      </c>
      <c r="E270" s="885">
        <v>1659.2</v>
      </c>
      <c r="F270" s="885">
        <f t="shared" si="8"/>
        <v>1228.2</v>
      </c>
      <c r="G270" s="1895">
        <v>7.4279999999999999</v>
      </c>
      <c r="H270" s="1614"/>
    </row>
    <row r="271" spans="2:8">
      <c r="C271" s="2026">
        <v>29707</v>
      </c>
      <c r="D271" s="45">
        <v>418.5</v>
      </c>
      <c r="E271" s="885">
        <v>1664.2</v>
      </c>
      <c r="F271" s="885">
        <f t="shared" si="8"/>
        <v>1245.7</v>
      </c>
      <c r="G271" s="1895">
        <f>(G273+G270)/2</f>
        <v>7.5324999999999998</v>
      </c>
      <c r="H271" s="1614"/>
    </row>
    <row r="272" spans="2:8">
      <c r="C272" s="2026">
        <v>29738</v>
      </c>
      <c r="D272" s="45">
        <v>422.8</v>
      </c>
      <c r="E272" s="885">
        <v>1670.3</v>
      </c>
      <c r="F272" s="885">
        <f t="shared" si="8"/>
        <v>1247.5</v>
      </c>
      <c r="G272" s="1895">
        <f>(G273+G271)/2</f>
        <v>7.5847499999999997</v>
      </c>
      <c r="H272" s="1614"/>
    </row>
    <row r="273" spans="2:8">
      <c r="C273" s="2026">
        <v>29768</v>
      </c>
      <c r="D273" s="45">
        <v>427.7</v>
      </c>
      <c r="E273" s="885">
        <v>1681.9</v>
      </c>
      <c r="F273" s="885">
        <f t="shared" si="8"/>
        <v>1254.2</v>
      </c>
      <c r="G273" s="1895">
        <v>7.6369999999999996</v>
      </c>
      <c r="H273" s="1616">
        <f>H261</f>
        <v>16000</v>
      </c>
    </row>
    <row r="274" spans="2:8">
      <c r="C274" s="2026">
        <v>29799</v>
      </c>
      <c r="D274" s="45">
        <v>425.9</v>
      </c>
      <c r="E274" s="885">
        <v>1694.3</v>
      </c>
      <c r="F274" s="885">
        <f t="shared" si="8"/>
        <v>1268.4000000000001</v>
      </c>
      <c r="G274" s="1895">
        <f>(G276+G273)/2</f>
        <v>7.6144999999999996</v>
      </c>
      <c r="H274" s="1616">
        <f>H273</f>
        <v>16000</v>
      </c>
    </row>
    <row r="275" spans="2:8">
      <c r="C275" s="2026">
        <v>29830</v>
      </c>
      <c r="D275" s="45">
        <v>427</v>
      </c>
      <c r="E275" s="885">
        <v>1706</v>
      </c>
      <c r="F275" s="885">
        <f t="shared" si="8"/>
        <v>1279</v>
      </c>
      <c r="G275" s="1895">
        <f>(G276+G274)/2</f>
        <v>7.6032499999999992</v>
      </c>
      <c r="H275" s="1616">
        <f t="shared" ref="H275:H289" si="9">H274</f>
        <v>16000</v>
      </c>
    </row>
    <row r="276" spans="2:8">
      <c r="C276" s="2026">
        <v>29860</v>
      </c>
      <c r="D276" s="45">
        <v>429.7</v>
      </c>
      <c r="E276" s="885">
        <v>1721.8</v>
      </c>
      <c r="F276" s="885">
        <f t="shared" si="8"/>
        <v>1292.0999999999999</v>
      </c>
      <c r="G276" s="1895">
        <v>7.5919999999999996</v>
      </c>
      <c r="H276" s="1616">
        <f t="shared" si="9"/>
        <v>16000</v>
      </c>
    </row>
    <row r="277" spans="2:8">
      <c r="C277" s="2026">
        <v>29891</v>
      </c>
      <c r="D277" s="45">
        <v>435.1</v>
      </c>
      <c r="E277" s="885">
        <v>1736.1</v>
      </c>
      <c r="F277" s="885">
        <f t="shared" si="8"/>
        <v>1301</v>
      </c>
      <c r="G277" s="1895">
        <f>(G279+G276)/2</f>
        <v>7.4964999999999993</v>
      </c>
      <c r="H277" s="1616">
        <f t="shared" si="9"/>
        <v>16000</v>
      </c>
    </row>
    <row r="278" spans="2:8">
      <c r="C278" s="2026">
        <v>29921</v>
      </c>
      <c r="D278" s="45">
        <v>447</v>
      </c>
      <c r="E278" s="885">
        <v>1755.5</v>
      </c>
      <c r="F278" s="885">
        <f t="shared" si="8"/>
        <v>1308.5</v>
      </c>
      <c r="G278" s="1895">
        <f>(G279+G277)/2</f>
        <v>7.4487499999999995</v>
      </c>
      <c r="H278" s="1616">
        <f t="shared" si="9"/>
        <v>16000</v>
      </c>
    </row>
    <row r="279" spans="2:8">
      <c r="B279" s="651">
        <v>82</v>
      </c>
      <c r="C279" s="2026">
        <v>29952</v>
      </c>
      <c r="D279" s="45">
        <v>448.4</v>
      </c>
      <c r="E279" s="885">
        <v>1770.4</v>
      </c>
      <c r="F279" s="885">
        <f t="shared" si="8"/>
        <v>1322</v>
      </c>
      <c r="G279" s="1895">
        <v>7.4009999999999998</v>
      </c>
      <c r="H279" s="1616">
        <f t="shared" si="9"/>
        <v>16000</v>
      </c>
    </row>
    <row r="280" spans="2:8">
      <c r="C280" s="2026">
        <v>29983</v>
      </c>
      <c r="D280" s="45">
        <v>432.4</v>
      </c>
      <c r="E280" s="885">
        <v>1774.5</v>
      </c>
      <c r="F280" s="885">
        <f t="shared" si="8"/>
        <v>1342.1</v>
      </c>
      <c r="G280" s="1895">
        <f>(G282+G279)/2</f>
        <v>7.4264999999999999</v>
      </c>
      <c r="H280" s="1616">
        <f t="shared" si="9"/>
        <v>16000</v>
      </c>
    </row>
    <row r="281" spans="2:8">
      <c r="C281" s="2026">
        <v>30011</v>
      </c>
      <c r="D281" s="45">
        <v>435.6</v>
      </c>
      <c r="E281" s="885">
        <v>1786.5</v>
      </c>
      <c r="F281" s="885">
        <f t="shared" si="8"/>
        <v>1350.9</v>
      </c>
      <c r="G281" s="1895">
        <f>(G282+G280)/2</f>
        <v>7.4392499999999995</v>
      </c>
      <c r="H281" s="1616">
        <f t="shared" si="9"/>
        <v>16000</v>
      </c>
    </row>
    <row r="282" spans="2:8">
      <c r="C282" s="2026">
        <v>30042</v>
      </c>
      <c r="D282" s="45">
        <v>451.1</v>
      </c>
      <c r="E282" s="885">
        <v>1803.9</v>
      </c>
      <c r="F282" s="885">
        <f t="shared" si="8"/>
        <v>1352.8000000000002</v>
      </c>
      <c r="G282" s="1895">
        <v>7.452</v>
      </c>
      <c r="H282" s="1616">
        <f t="shared" si="9"/>
        <v>16000</v>
      </c>
    </row>
    <row r="283" spans="2:8">
      <c r="C283" s="2026">
        <v>30072</v>
      </c>
      <c r="D283" s="45">
        <v>440.9</v>
      </c>
      <c r="E283" s="885">
        <v>1815.4</v>
      </c>
      <c r="F283" s="885">
        <f t="shared" si="8"/>
        <v>1374.5</v>
      </c>
      <c r="G283" s="1895">
        <f>(G285+G282)/2</f>
        <v>7.4489999999999998</v>
      </c>
      <c r="H283" s="1616">
        <f t="shared" si="9"/>
        <v>16000</v>
      </c>
    </row>
    <row r="284" spans="2:8">
      <c r="C284" s="2026">
        <v>30103</v>
      </c>
      <c r="D284" s="45">
        <v>446.2</v>
      </c>
      <c r="E284" s="885">
        <v>1826</v>
      </c>
      <c r="F284" s="885">
        <f t="shared" si="8"/>
        <v>1379.8</v>
      </c>
      <c r="G284" s="1895">
        <f>(G285+G283)/2</f>
        <v>7.4474999999999998</v>
      </c>
      <c r="H284" s="1616">
        <f t="shared" si="9"/>
        <v>16000</v>
      </c>
    </row>
    <row r="285" spans="2:8">
      <c r="C285" s="2026">
        <v>30133</v>
      </c>
      <c r="D285" s="45">
        <v>449.5</v>
      </c>
      <c r="E285" s="885">
        <v>1831.5</v>
      </c>
      <c r="F285" s="885">
        <f t="shared" si="8"/>
        <v>1382</v>
      </c>
      <c r="G285" s="1895">
        <v>7.4459999999999997</v>
      </c>
      <c r="H285" s="1616">
        <f t="shared" si="9"/>
        <v>16000</v>
      </c>
    </row>
    <row r="286" spans="2:8">
      <c r="C286" s="2026">
        <v>30164</v>
      </c>
      <c r="D286" s="45">
        <v>449.8</v>
      </c>
      <c r="E286" s="885">
        <v>1845.2</v>
      </c>
      <c r="F286" s="885">
        <f t="shared" si="8"/>
        <v>1395.4</v>
      </c>
      <c r="G286" s="1895">
        <f>(G288+G285)/2</f>
        <v>7.3405000000000005</v>
      </c>
      <c r="H286" s="1616">
        <f t="shared" si="9"/>
        <v>16000</v>
      </c>
    </row>
    <row r="287" spans="2:8">
      <c r="C287" s="2026">
        <v>30195</v>
      </c>
      <c r="D287" s="45">
        <v>456.2</v>
      </c>
      <c r="E287" s="885">
        <v>1858.4</v>
      </c>
      <c r="F287" s="885">
        <f t="shared" si="8"/>
        <v>1402.2</v>
      </c>
      <c r="G287" s="1895">
        <f>(G288+G286)/2</f>
        <v>7.2877500000000008</v>
      </c>
      <c r="H287" s="1616">
        <f t="shared" si="9"/>
        <v>16000</v>
      </c>
    </row>
    <row r="288" spans="2:8">
      <c r="C288" s="2026">
        <v>30225</v>
      </c>
      <c r="D288" s="45">
        <v>465.7</v>
      </c>
      <c r="E288" s="885">
        <v>1869.7</v>
      </c>
      <c r="F288" s="885">
        <f t="shared" si="8"/>
        <v>1404</v>
      </c>
      <c r="G288" s="1895">
        <v>7.2350000000000003</v>
      </c>
      <c r="H288" s="1616">
        <f t="shared" si="9"/>
        <v>16000</v>
      </c>
    </row>
    <row r="289" spans="2:8">
      <c r="C289" s="2026">
        <v>30256</v>
      </c>
      <c r="D289" s="45">
        <v>474.4</v>
      </c>
      <c r="E289" s="885">
        <v>1883.7</v>
      </c>
      <c r="F289" s="885">
        <f t="shared" si="8"/>
        <v>1409.3000000000002</v>
      </c>
      <c r="G289" s="1895">
        <f>(G291+G288)/2</f>
        <v>7.2055000000000007</v>
      </c>
      <c r="H289" s="1616">
        <f t="shared" si="9"/>
        <v>16000</v>
      </c>
    </row>
    <row r="290" spans="2:8">
      <c r="C290" s="2026">
        <v>30286</v>
      </c>
      <c r="D290" s="45">
        <v>485.8</v>
      </c>
      <c r="E290" s="885">
        <v>1905.9</v>
      </c>
      <c r="F290" s="885">
        <f t="shared" si="8"/>
        <v>1420.1000000000001</v>
      </c>
      <c r="G290" s="1895">
        <f>(G291+G289)/2</f>
        <v>7.1907500000000004</v>
      </c>
      <c r="H290" s="1614"/>
    </row>
    <row r="291" spans="2:8">
      <c r="B291" s="651">
        <v>83</v>
      </c>
      <c r="C291" s="2026">
        <v>30317</v>
      </c>
      <c r="D291" s="45">
        <v>482.8</v>
      </c>
      <c r="E291" s="885">
        <v>1959.4</v>
      </c>
      <c r="F291" s="885">
        <f t="shared" si="8"/>
        <v>1476.6000000000001</v>
      </c>
      <c r="G291" s="1895">
        <v>7.1760000000000002</v>
      </c>
      <c r="H291" s="1614"/>
    </row>
    <row r="292" spans="2:8">
      <c r="C292" s="2026">
        <v>30348</v>
      </c>
      <c r="D292" s="45">
        <v>474.2</v>
      </c>
      <c r="E292" s="885">
        <v>1996.8</v>
      </c>
      <c r="F292" s="885">
        <f t="shared" si="8"/>
        <v>1522.6</v>
      </c>
      <c r="G292" s="1895">
        <f>(G294+G291)/2</f>
        <v>7.1735000000000007</v>
      </c>
      <c r="H292" s="1614"/>
    </row>
    <row r="293" spans="2:8">
      <c r="C293" s="2026">
        <v>30376</v>
      </c>
      <c r="D293" s="45">
        <v>482.7</v>
      </c>
      <c r="E293" s="885">
        <v>2015.2</v>
      </c>
      <c r="F293" s="885">
        <f t="shared" si="8"/>
        <v>1532.5</v>
      </c>
      <c r="G293" s="1895">
        <f>(G294+G292)/2</f>
        <v>7.17225</v>
      </c>
      <c r="H293" s="1614"/>
    </row>
    <row r="294" spans="2:8">
      <c r="C294" s="2026">
        <v>30407</v>
      </c>
      <c r="D294" s="45">
        <v>498.6</v>
      </c>
      <c r="E294" s="885">
        <v>2028.6</v>
      </c>
      <c r="F294" s="885">
        <f t="shared" si="8"/>
        <v>1530</v>
      </c>
      <c r="G294" s="1895">
        <v>7.1710000000000003</v>
      </c>
      <c r="H294" s="1614"/>
    </row>
    <row r="295" spans="2:8">
      <c r="C295" s="2026">
        <v>30437</v>
      </c>
      <c r="D295" s="45">
        <v>493.9</v>
      </c>
      <c r="E295" s="885">
        <v>2043.1</v>
      </c>
      <c r="F295" s="885">
        <f t="shared" si="8"/>
        <v>1549.1999999999998</v>
      </c>
      <c r="G295" s="1895">
        <f>(G297+G294)/2</f>
        <v>7.2</v>
      </c>
      <c r="H295" s="1614"/>
    </row>
    <row r="296" spans="2:8">
      <c r="C296" s="2026">
        <v>30468</v>
      </c>
      <c r="D296" s="45">
        <v>503.5</v>
      </c>
      <c r="E296" s="885">
        <v>2053.5</v>
      </c>
      <c r="F296" s="885">
        <f t="shared" si="8"/>
        <v>1550</v>
      </c>
      <c r="G296" s="1895">
        <f>(G297+G295)/2</f>
        <v>7.2145000000000001</v>
      </c>
      <c r="H296" s="1614"/>
    </row>
    <row r="297" spans="2:8">
      <c r="C297" s="2026">
        <v>30498</v>
      </c>
      <c r="D297" s="45">
        <v>510.5</v>
      </c>
      <c r="E297" s="885">
        <v>2064.8000000000002</v>
      </c>
      <c r="F297" s="885">
        <f t="shared" si="8"/>
        <v>1554.3000000000002</v>
      </c>
      <c r="G297" s="1895">
        <v>7.2290000000000001</v>
      </c>
      <c r="H297" s="1614"/>
    </row>
    <row r="298" spans="2:8">
      <c r="C298" s="2026">
        <v>30529</v>
      </c>
      <c r="D298" s="45">
        <v>508.2</v>
      </c>
      <c r="E298" s="885">
        <v>2074</v>
      </c>
      <c r="F298" s="885">
        <f t="shared" si="8"/>
        <v>1565.8</v>
      </c>
      <c r="G298" s="1895">
        <f>(G300+G297)/2</f>
        <v>7.2690000000000001</v>
      </c>
      <c r="H298" s="1614"/>
    </row>
    <row r="299" spans="2:8">
      <c r="C299" s="2026">
        <v>30560</v>
      </c>
      <c r="D299" s="45">
        <v>511.4</v>
      </c>
      <c r="E299" s="885">
        <v>2083.1999999999998</v>
      </c>
      <c r="F299" s="885">
        <f t="shared" si="8"/>
        <v>1571.7999999999997</v>
      </c>
      <c r="G299" s="1895">
        <f>(G300+G298)/2</f>
        <v>7.2889999999999997</v>
      </c>
      <c r="H299" s="1614"/>
    </row>
    <row r="300" spans="2:8">
      <c r="C300" s="2026">
        <v>30590</v>
      </c>
      <c r="D300" s="45">
        <v>517.20000000000005</v>
      </c>
      <c r="E300" s="885">
        <v>2099.3000000000002</v>
      </c>
      <c r="F300" s="885">
        <f t="shared" si="8"/>
        <v>1582.1000000000001</v>
      </c>
      <c r="G300" s="1895">
        <v>7.3090000000000002</v>
      </c>
      <c r="H300" s="1614"/>
    </row>
    <row r="301" spans="2:8">
      <c r="C301" s="2026">
        <v>30621</v>
      </c>
      <c r="D301" s="45">
        <v>521.79999999999995</v>
      </c>
      <c r="E301" s="885">
        <v>2112.3000000000002</v>
      </c>
      <c r="F301" s="885">
        <f t="shared" si="8"/>
        <v>1590.5000000000002</v>
      </c>
      <c r="G301" s="1895">
        <f>(G303+G300)/2</f>
        <v>7.3555000000000001</v>
      </c>
      <c r="H301" s="1614"/>
    </row>
    <row r="302" spans="2:8">
      <c r="C302" s="2026">
        <v>30651</v>
      </c>
      <c r="D302" s="45">
        <v>533.29999999999995</v>
      </c>
      <c r="E302" s="885">
        <v>2123.5</v>
      </c>
      <c r="F302" s="885">
        <f t="shared" si="8"/>
        <v>1590.2</v>
      </c>
      <c r="G302" s="1895">
        <f>(G303+G301)/2</f>
        <v>7.3787500000000001</v>
      </c>
      <c r="H302" s="1614"/>
    </row>
    <row r="303" spans="2:8">
      <c r="B303" s="651">
        <v>84</v>
      </c>
      <c r="C303" s="2026">
        <v>30682</v>
      </c>
      <c r="D303" s="45">
        <v>530.20000000000005</v>
      </c>
      <c r="E303" s="885">
        <v>2138.1999999999998</v>
      </c>
      <c r="F303" s="885">
        <f t="shared" si="8"/>
        <v>1607.9999999999998</v>
      </c>
      <c r="G303" s="1895">
        <v>7.4020000000000001</v>
      </c>
      <c r="H303" s="1614"/>
    </row>
    <row r="304" spans="2:8">
      <c r="C304" s="2026">
        <v>30713</v>
      </c>
      <c r="D304" s="45">
        <v>516.9</v>
      </c>
      <c r="E304" s="885">
        <v>2158.1999999999998</v>
      </c>
      <c r="F304" s="885">
        <f t="shared" si="8"/>
        <v>1641.2999999999997</v>
      </c>
      <c r="G304" s="1895">
        <f>(G306+G303)/2</f>
        <v>7.4320000000000004</v>
      </c>
      <c r="H304" s="1614"/>
    </row>
    <row r="305" spans="2:8">
      <c r="C305" s="2026">
        <v>30742</v>
      </c>
      <c r="D305" s="45">
        <v>523.20000000000005</v>
      </c>
      <c r="E305" s="885">
        <v>2175.1999999999998</v>
      </c>
      <c r="F305" s="885">
        <f t="shared" si="8"/>
        <v>1651.9999999999998</v>
      </c>
      <c r="G305" s="1895">
        <f>(G306+G304)/2</f>
        <v>7.4470000000000001</v>
      </c>
      <c r="H305" s="1614"/>
    </row>
    <row r="306" spans="2:8">
      <c r="C306" s="2026">
        <v>30773</v>
      </c>
      <c r="D306" s="45">
        <v>539.9</v>
      </c>
      <c r="E306" s="885">
        <v>2191.6999999999998</v>
      </c>
      <c r="F306" s="885">
        <f t="shared" si="8"/>
        <v>1651.7999999999997</v>
      </c>
      <c r="G306" s="1895">
        <v>7.4619999999999997</v>
      </c>
      <c r="H306" s="1614"/>
    </row>
    <row r="307" spans="2:8">
      <c r="C307" s="2026">
        <v>30803</v>
      </c>
      <c r="D307" s="45">
        <v>530.70000000000005</v>
      </c>
      <c r="E307" s="885">
        <v>2204.1</v>
      </c>
      <c r="F307" s="885">
        <f t="shared" si="8"/>
        <v>1673.3999999999999</v>
      </c>
      <c r="G307" s="1895">
        <f>(G309+G306)/2</f>
        <v>7.5009999999999994</v>
      </c>
      <c r="H307" s="1614"/>
    </row>
    <row r="308" spans="2:8">
      <c r="C308" s="2026">
        <v>30834</v>
      </c>
      <c r="D308" s="45">
        <v>541.4</v>
      </c>
      <c r="E308" s="885">
        <v>2215.1</v>
      </c>
      <c r="F308" s="885">
        <f t="shared" si="8"/>
        <v>1673.6999999999998</v>
      </c>
      <c r="G308" s="1895">
        <f>(G309+G307)/2</f>
        <v>7.5205000000000002</v>
      </c>
      <c r="H308" s="1614"/>
    </row>
    <row r="309" spans="2:8">
      <c r="C309" s="2026">
        <v>30864</v>
      </c>
      <c r="D309" s="45">
        <v>543.29999999999995</v>
      </c>
      <c r="E309" s="885">
        <v>2223.5</v>
      </c>
      <c r="F309" s="885">
        <f t="shared" si="8"/>
        <v>1680.2</v>
      </c>
      <c r="G309" s="1895">
        <v>7.54</v>
      </c>
      <c r="H309" s="1614"/>
    </row>
    <row r="310" spans="2:8">
      <c r="C310" s="2026">
        <v>30895</v>
      </c>
      <c r="D310" s="45">
        <v>539</v>
      </c>
      <c r="E310" s="885">
        <v>2230.4</v>
      </c>
      <c r="F310" s="885">
        <f t="shared" si="8"/>
        <v>1691.4</v>
      </c>
      <c r="G310" s="1895">
        <f>(G312+G309)/2</f>
        <v>7.5579999999999998</v>
      </c>
      <c r="H310" s="1614"/>
    </row>
    <row r="311" spans="2:8">
      <c r="C311" s="2026">
        <v>30926</v>
      </c>
      <c r="D311" s="45">
        <v>542.5</v>
      </c>
      <c r="E311" s="885">
        <v>2244.4</v>
      </c>
      <c r="F311" s="885">
        <f t="shared" si="8"/>
        <v>1701.9</v>
      </c>
      <c r="G311" s="1895">
        <f>(G312+G310)/2</f>
        <v>7.5670000000000002</v>
      </c>
      <c r="H311" s="1614"/>
    </row>
    <row r="312" spans="2:8">
      <c r="C312" s="2026">
        <v>30956</v>
      </c>
      <c r="D312" s="45">
        <v>542.20000000000005</v>
      </c>
      <c r="E312" s="885">
        <v>2258.9</v>
      </c>
      <c r="F312" s="885">
        <f t="shared" si="8"/>
        <v>1716.7</v>
      </c>
      <c r="G312" s="1895">
        <v>7.5759999999999996</v>
      </c>
      <c r="H312" s="1614"/>
    </row>
    <row r="313" spans="2:8">
      <c r="C313" s="2026">
        <v>30987</v>
      </c>
      <c r="D313" s="45">
        <v>549.79999999999995</v>
      </c>
      <c r="E313" s="885">
        <v>2281.4</v>
      </c>
      <c r="F313" s="885">
        <f t="shared" si="8"/>
        <v>1731.6000000000001</v>
      </c>
      <c r="G313" s="1895">
        <f>(G315+G312)/2</f>
        <v>7.5489999999999995</v>
      </c>
      <c r="H313" s="1614"/>
    </row>
    <row r="314" spans="2:8">
      <c r="C314" s="2026">
        <v>31017</v>
      </c>
      <c r="D314" s="45">
        <v>564.6</v>
      </c>
      <c r="E314" s="885">
        <v>2306.4</v>
      </c>
      <c r="F314" s="885">
        <f t="shared" si="8"/>
        <v>1741.8000000000002</v>
      </c>
      <c r="G314" s="1895">
        <f>(G315+G313)/2</f>
        <v>7.5354999999999999</v>
      </c>
      <c r="H314" s="1614"/>
    </row>
    <row r="315" spans="2:8">
      <c r="B315" s="651">
        <v>85</v>
      </c>
      <c r="C315" s="2026">
        <v>31048</v>
      </c>
      <c r="D315" s="45">
        <v>561.1</v>
      </c>
      <c r="E315" s="885">
        <v>2332.4</v>
      </c>
      <c r="F315" s="885">
        <f t="shared" si="8"/>
        <v>1771.3000000000002</v>
      </c>
      <c r="G315" s="1895">
        <v>7.5220000000000002</v>
      </c>
      <c r="H315" s="1614"/>
    </row>
    <row r="316" spans="2:8">
      <c r="C316" s="2026">
        <v>31079</v>
      </c>
      <c r="D316" s="45">
        <v>551.9</v>
      </c>
      <c r="E316" s="885">
        <v>2354.1</v>
      </c>
      <c r="F316" s="885">
        <f t="shared" si="8"/>
        <v>1802.1999999999998</v>
      </c>
      <c r="G316" s="1895">
        <f>(G318+G315)/2</f>
        <v>7.4894999999999996</v>
      </c>
      <c r="H316" s="1614"/>
    </row>
    <row r="317" spans="2:8">
      <c r="C317" s="2026">
        <v>31107</v>
      </c>
      <c r="D317" s="45">
        <v>558.4</v>
      </c>
      <c r="E317" s="885">
        <v>2366.1999999999998</v>
      </c>
      <c r="F317" s="885">
        <f t="shared" si="8"/>
        <v>1807.7999999999997</v>
      </c>
      <c r="G317" s="1895">
        <f>(G318+G316)/2</f>
        <v>7.4732500000000002</v>
      </c>
      <c r="H317" s="1614"/>
    </row>
    <row r="318" spans="2:8">
      <c r="C318" s="2026">
        <v>31138</v>
      </c>
      <c r="D318" s="45">
        <v>575.1</v>
      </c>
      <c r="E318" s="885">
        <v>2375.4</v>
      </c>
      <c r="F318" s="885">
        <f t="shared" si="8"/>
        <v>1800.3000000000002</v>
      </c>
      <c r="G318" s="1895">
        <v>7.4569999999999999</v>
      </c>
      <c r="H318" s="1614"/>
    </row>
    <row r="319" spans="2:8">
      <c r="C319" s="2026">
        <v>31168</v>
      </c>
      <c r="D319" s="45">
        <v>569.29999999999995</v>
      </c>
      <c r="E319" s="885">
        <v>2389.5</v>
      </c>
      <c r="F319" s="885">
        <f t="shared" si="8"/>
        <v>1820.2</v>
      </c>
      <c r="G319" s="1895">
        <f>(G321+G318)/2</f>
        <v>7.4074999999999998</v>
      </c>
      <c r="H319" s="1614"/>
    </row>
    <row r="320" spans="2:8">
      <c r="C320" s="2026">
        <v>31199</v>
      </c>
      <c r="D320" s="45">
        <v>585.20000000000005</v>
      </c>
      <c r="E320" s="885">
        <v>2412.6</v>
      </c>
      <c r="F320" s="885">
        <f t="shared" si="8"/>
        <v>1827.3999999999999</v>
      </c>
      <c r="G320" s="1895">
        <f>(G321+G319)/2</f>
        <v>7.3827499999999997</v>
      </c>
      <c r="H320" s="1614"/>
    </row>
    <row r="321" spans="2:8">
      <c r="C321" s="2026">
        <v>31229</v>
      </c>
      <c r="D321" s="45">
        <v>592</v>
      </c>
      <c r="E321" s="885">
        <v>2429.5</v>
      </c>
      <c r="F321" s="885">
        <f t="shared" si="8"/>
        <v>1837.5</v>
      </c>
      <c r="G321" s="1895">
        <v>7.3579999999999997</v>
      </c>
      <c r="H321" s="1614"/>
    </row>
    <row r="322" spans="2:8">
      <c r="C322" s="2026">
        <v>31260</v>
      </c>
      <c r="D322" s="45">
        <v>594.9</v>
      </c>
      <c r="E322" s="885">
        <v>2444</v>
      </c>
      <c r="F322" s="885">
        <f t="shared" si="8"/>
        <v>1849.1</v>
      </c>
      <c r="G322" s="1895">
        <f>(G324+G321)/2</f>
        <v>7.3025000000000002</v>
      </c>
      <c r="H322" s="1614"/>
    </row>
    <row r="323" spans="2:8">
      <c r="C323" s="2026">
        <v>31291</v>
      </c>
      <c r="D323" s="45">
        <v>602</v>
      </c>
      <c r="E323" s="885">
        <v>2456.4</v>
      </c>
      <c r="F323" s="885">
        <f t="shared" si="8"/>
        <v>1854.4</v>
      </c>
      <c r="G323" s="1895">
        <f>(G324+G322)/2</f>
        <v>7.27475</v>
      </c>
      <c r="H323" s="1614"/>
    </row>
    <row r="324" spans="2:8">
      <c r="C324" s="2026">
        <v>31321</v>
      </c>
      <c r="D324" s="45">
        <v>605.29999999999995</v>
      </c>
      <c r="E324" s="885">
        <v>2468</v>
      </c>
      <c r="F324" s="885">
        <f t="shared" ref="F324:F387" si="10">E324-D324</f>
        <v>1862.7</v>
      </c>
      <c r="G324" s="1895">
        <v>7.2469999999999999</v>
      </c>
      <c r="H324" s="1614"/>
    </row>
    <row r="325" spans="2:8">
      <c r="C325" s="2026">
        <v>31352</v>
      </c>
      <c r="D325" s="45">
        <v>614.9</v>
      </c>
      <c r="E325" s="885">
        <v>2477.8000000000002</v>
      </c>
      <c r="F325" s="885">
        <f t="shared" si="10"/>
        <v>1862.9</v>
      </c>
      <c r="G325" s="1895">
        <f>(G327+G324)/2</f>
        <v>7.22</v>
      </c>
      <c r="H325" s="1614"/>
    </row>
    <row r="326" spans="2:8">
      <c r="C326" s="2026">
        <v>31382</v>
      </c>
      <c r="D326" s="45">
        <v>633.29999999999995</v>
      </c>
      <c r="E326" s="885">
        <v>2492.1</v>
      </c>
      <c r="F326" s="885">
        <f t="shared" si="10"/>
        <v>1858.8</v>
      </c>
      <c r="G326" s="1895">
        <f>(G327+G325)/2</f>
        <v>7.2065000000000001</v>
      </c>
      <c r="H326" s="1614"/>
    </row>
    <row r="327" spans="2:8">
      <c r="B327" s="651">
        <v>86</v>
      </c>
      <c r="C327" s="2026">
        <v>31413</v>
      </c>
      <c r="D327" s="45">
        <v>626.6</v>
      </c>
      <c r="E327" s="885">
        <v>2502.1</v>
      </c>
      <c r="F327" s="885">
        <f t="shared" si="10"/>
        <v>1875.5</v>
      </c>
      <c r="G327" s="1895">
        <v>7.1929999999999996</v>
      </c>
      <c r="H327" s="1614"/>
    </row>
    <row r="328" spans="2:8">
      <c r="C328" s="2026">
        <v>31444</v>
      </c>
      <c r="D328" s="45">
        <v>612.79999999999995</v>
      </c>
      <c r="E328" s="885">
        <v>2512.9</v>
      </c>
      <c r="F328" s="885">
        <f t="shared" si="10"/>
        <v>1900.1000000000001</v>
      </c>
      <c r="G328" s="1895">
        <f>(G330+G327)/2</f>
        <v>7.0865</v>
      </c>
      <c r="H328" s="1614"/>
    </row>
    <row r="329" spans="2:8">
      <c r="C329" s="2026">
        <v>31472</v>
      </c>
      <c r="D329" s="45">
        <v>624.29999999999995</v>
      </c>
      <c r="E329" s="885">
        <v>2533.1</v>
      </c>
      <c r="F329" s="885">
        <f t="shared" si="10"/>
        <v>1908.8</v>
      </c>
      <c r="G329" s="1895">
        <f>(G330+G328)/2</f>
        <v>7.0332500000000007</v>
      </c>
      <c r="H329" s="1614"/>
    </row>
    <row r="330" spans="2:8">
      <c r="C330" s="2026">
        <v>31503</v>
      </c>
      <c r="D330" s="45">
        <v>647</v>
      </c>
      <c r="E330" s="885">
        <v>2557.8000000000002</v>
      </c>
      <c r="F330" s="885">
        <f t="shared" si="10"/>
        <v>1910.8000000000002</v>
      </c>
      <c r="G330" s="1895">
        <v>6.98</v>
      </c>
      <c r="H330" s="1614"/>
    </row>
    <row r="331" spans="2:8">
      <c r="C331" s="2026">
        <v>31533</v>
      </c>
      <c r="D331" s="45">
        <v>645.70000000000005</v>
      </c>
      <c r="E331" s="885">
        <v>2584.8000000000002</v>
      </c>
      <c r="F331" s="885">
        <f t="shared" si="10"/>
        <v>1939.1000000000001</v>
      </c>
      <c r="G331" s="1895">
        <f>(G333+G330)/2</f>
        <v>6.8840000000000003</v>
      </c>
      <c r="H331" s="1614"/>
    </row>
    <row r="332" spans="2:8">
      <c r="C332" s="2026">
        <v>31564</v>
      </c>
      <c r="D332" s="45">
        <v>662.8</v>
      </c>
      <c r="E332" s="885">
        <v>2605</v>
      </c>
      <c r="F332" s="885">
        <f t="shared" si="10"/>
        <v>1942.2</v>
      </c>
      <c r="G332" s="1895">
        <f>(G333+G331)/2</f>
        <v>6.8360000000000003</v>
      </c>
      <c r="H332" s="1614"/>
    </row>
    <row r="333" spans="2:8">
      <c r="C333" s="2026">
        <v>31594</v>
      </c>
      <c r="D333" s="45">
        <v>673.4</v>
      </c>
      <c r="E333" s="885">
        <v>2626.6</v>
      </c>
      <c r="F333" s="885">
        <f t="shared" si="10"/>
        <v>1953.1999999999998</v>
      </c>
      <c r="G333" s="1895">
        <v>6.7880000000000003</v>
      </c>
      <c r="H333" s="1614"/>
    </row>
    <row r="334" spans="2:8">
      <c r="C334" s="2026">
        <v>31625</v>
      </c>
      <c r="D334" s="45">
        <v>678.4</v>
      </c>
      <c r="E334" s="885">
        <v>2646.5</v>
      </c>
      <c r="F334" s="885">
        <f t="shared" si="10"/>
        <v>1968.1</v>
      </c>
      <c r="G334" s="1895">
        <f>(G336+G333)/2</f>
        <v>6.6814999999999998</v>
      </c>
      <c r="H334" s="1614"/>
    </row>
    <row r="335" spans="2:8">
      <c r="C335" s="2026">
        <v>31656</v>
      </c>
      <c r="D335" s="45">
        <v>684.5</v>
      </c>
      <c r="E335" s="885">
        <v>2667.8</v>
      </c>
      <c r="F335" s="885">
        <f t="shared" si="10"/>
        <v>1983.3000000000002</v>
      </c>
      <c r="G335" s="1895">
        <f>(G336+G334)/2</f>
        <v>6.6282499999999995</v>
      </c>
      <c r="H335" s="1614"/>
    </row>
    <row r="336" spans="2:8">
      <c r="C336" s="2026">
        <v>31686</v>
      </c>
      <c r="D336" s="45">
        <v>692.2</v>
      </c>
      <c r="E336" s="885">
        <v>2687.4</v>
      </c>
      <c r="F336" s="885">
        <f t="shared" si="10"/>
        <v>1995.2</v>
      </c>
      <c r="G336" s="1895">
        <v>6.5750000000000002</v>
      </c>
      <c r="H336" s="1614"/>
    </row>
    <row r="337" spans="2:8">
      <c r="C337" s="2026">
        <v>31717</v>
      </c>
      <c r="D337" s="45">
        <v>708.8</v>
      </c>
      <c r="E337" s="885">
        <v>2701.3</v>
      </c>
      <c r="F337" s="885">
        <f t="shared" si="10"/>
        <v>1992.5000000000002</v>
      </c>
      <c r="G337" s="1895">
        <f>(G339+G336)/2</f>
        <v>6.5150000000000006</v>
      </c>
      <c r="H337" s="1614"/>
    </row>
    <row r="338" spans="2:8">
      <c r="C338" s="2026">
        <v>31747</v>
      </c>
      <c r="D338" s="45">
        <v>739.8</v>
      </c>
      <c r="E338" s="885">
        <v>2728</v>
      </c>
      <c r="F338" s="885">
        <f t="shared" si="10"/>
        <v>1988.2</v>
      </c>
      <c r="G338" s="1895">
        <f>(G339+G337)/2</f>
        <v>6.4850000000000003</v>
      </c>
      <c r="H338" s="1614"/>
    </row>
    <row r="339" spans="2:8">
      <c r="B339" s="651">
        <v>87</v>
      </c>
      <c r="C339" s="2026">
        <v>31778</v>
      </c>
      <c r="D339" s="45">
        <v>737.1</v>
      </c>
      <c r="E339" s="885">
        <v>2743.9</v>
      </c>
      <c r="F339" s="885">
        <f t="shared" si="10"/>
        <v>2006.8000000000002</v>
      </c>
      <c r="G339" s="1895">
        <v>6.4550000000000001</v>
      </c>
      <c r="H339" s="1614"/>
    </row>
    <row r="340" spans="2:8">
      <c r="C340" s="2026">
        <v>31809</v>
      </c>
      <c r="D340" s="45">
        <v>717.1</v>
      </c>
      <c r="E340" s="885">
        <v>2747.5</v>
      </c>
      <c r="F340" s="885">
        <f t="shared" si="10"/>
        <v>2030.4</v>
      </c>
      <c r="G340" s="1895">
        <f>(G342+G339)/2</f>
        <v>6.4559999999999995</v>
      </c>
      <c r="H340" s="1614"/>
    </row>
    <row r="341" spans="2:8">
      <c r="C341" s="2026">
        <v>31837</v>
      </c>
      <c r="D341" s="45">
        <v>723.1</v>
      </c>
      <c r="E341" s="885">
        <v>2753.7</v>
      </c>
      <c r="F341" s="885">
        <f t="shared" si="10"/>
        <v>2030.6</v>
      </c>
      <c r="G341" s="1895">
        <f>(G342+G340)/2</f>
        <v>6.4565000000000001</v>
      </c>
      <c r="H341" s="1614"/>
    </row>
    <row r="342" spans="2:8">
      <c r="C342" s="2026">
        <v>31868</v>
      </c>
      <c r="D342" s="45">
        <v>752</v>
      </c>
      <c r="E342" s="885">
        <v>2767.7</v>
      </c>
      <c r="F342" s="885">
        <f t="shared" si="10"/>
        <v>2015.6999999999998</v>
      </c>
      <c r="G342" s="1895">
        <v>6.4569999999999999</v>
      </c>
      <c r="H342" s="1614"/>
    </row>
    <row r="343" spans="2:8">
      <c r="C343" s="2026">
        <v>31898</v>
      </c>
      <c r="D343" s="45">
        <v>739.3</v>
      </c>
      <c r="E343" s="885">
        <v>2772.9</v>
      </c>
      <c r="F343" s="885">
        <f t="shared" si="10"/>
        <v>2033.6000000000001</v>
      </c>
      <c r="G343" s="1895">
        <f>(G345+G342)/2</f>
        <v>6.5060000000000002</v>
      </c>
      <c r="H343" s="1614"/>
    </row>
    <row r="344" spans="2:8">
      <c r="C344" s="2026">
        <v>31929</v>
      </c>
      <c r="D344" s="45">
        <v>743.8</v>
      </c>
      <c r="E344" s="885">
        <v>2774.6</v>
      </c>
      <c r="F344" s="885">
        <f t="shared" si="10"/>
        <v>2030.8</v>
      </c>
      <c r="G344" s="1895">
        <f>(G345+G343)/2</f>
        <v>6.5305</v>
      </c>
      <c r="H344" s="1614"/>
    </row>
    <row r="345" spans="2:8">
      <c r="C345" s="2026">
        <v>31959</v>
      </c>
      <c r="D345" s="45">
        <v>746.2</v>
      </c>
      <c r="E345" s="885">
        <v>2779</v>
      </c>
      <c r="F345" s="885">
        <f t="shared" si="10"/>
        <v>2032.8</v>
      </c>
      <c r="G345" s="1895">
        <v>6.5549999999999997</v>
      </c>
      <c r="H345" s="1614"/>
    </row>
    <row r="346" spans="2:8">
      <c r="C346" s="2026">
        <v>31990</v>
      </c>
      <c r="D346" s="45">
        <v>744.2</v>
      </c>
      <c r="E346" s="885">
        <v>2788.2</v>
      </c>
      <c r="F346" s="885">
        <f t="shared" si="10"/>
        <v>2043.9999999999998</v>
      </c>
      <c r="G346" s="1895">
        <f>(G348+G345)/2</f>
        <v>6.6020000000000003</v>
      </c>
      <c r="H346" s="1614"/>
    </row>
    <row r="347" spans="2:8">
      <c r="C347" s="2026">
        <v>32021</v>
      </c>
      <c r="D347" s="45">
        <v>744.5</v>
      </c>
      <c r="E347" s="885">
        <v>2799.5</v>
      </c>
      <c r="F347" s="885">
        <f t="shared" si="10"/>
        <v>2055</v>
      </c>
      <c r="G347" s="1895">
        <f>(G348+G346)/2</f>
        <v>6.6255000000000006</v>
      </c>
      <c r="H347" s="1614"/>
    </row>
    <row r="348" spans="2:8">
      <c r="C348" s="2026">
        <v>32051</v>
      </c>
      <c r="D348" s="45">
        <v>753.2</v>
      </c>
      <c r="E348" s="885">
        <v>2814.8</v>
      </c>
      <c r="F348" s="885">
        <f t="shared" si="10"/>
        <v>2061.6000000000004</v>
      </c>
      <c r="G348" s="1895">
        <v>6.649</v>
      </c>
      <c r="H348" s="1614"/>
    </row>
    <row r="349" spans="2:8">
      <c r="C349" s="2026">
        <v>32082</v>
      </c>
      <c r="D349" s="45">
        <v>755.5</v>
      </c>
      <c r="E349" s="885">
        <v>2818.9</v>
      </c>
      <c r="F349" s="885">
        <f t="shared" si="10"/>
        <v>2063.4</v>
      </c>
      <c r="G349" s="1895">
        <f>(G351+G348)/2</f>
        <v>6.6684999999999999</v>
      </c>
      <c r="H349" s="1614"/>
    </row>
    <row r="350" spans="2:8">
      <c r="C350" s="2026">
        <v>32112</v>
      </c>
      <c r="D350" s="45">
        <v>765.4</v>
      </c>
      <c r="E350" s="885">
        <v>2826.4</v>
      </c>
      <c r="F350" s="885">
        <f t="shared" si="10"/>
        <v>2061</v>
      </c>
      <c r="G350" s="1895">
        <f>(G351+G349)/2</f>
        <v>6.6782500000000002</v>
      </c>
      <c r="H350" s="1614"/>
    </row>
    <row r="351" spans="2:8">
      <c r="B351" s="651">
        <v>88</v>
      </c>
      <c r="C351" s="2026">
        <v>32143</v>
      </c>
      <c r="D351" s="45">
        <v>764.2</v>
      </c>
      <c r="E351" s="885">
        <v>2847.4</v>
      </c>
      <c r="F351" s="885">
        <f t="shared" si="10"/>
        <v>2083.1999999999998</v>
      </c>
      <c r="G351" s="1895">
        <v>6.6879999999999997</v>
      </c>
      <c r="H351" s="1614"/>
    </row>
    <row r="352" spans="2:8">
      <c r="C352" s="2026">
        <v>32174</v>
      </c>
      <c r="D352" s="45">
        <v>744.5</v>
      </c>
      <c r="E352" s="885">
        <v>2870.4</v>
      </c>
      <c r="F352" s="885">
        <f t="shared" si="10"/>
        <v>2125.9</v>
      </c>
      <c r="G352" s="1895">
        <f>(G354+G351)/2</f>
        <v>6.7024999999999997</v>
      </c>
      <c r="H352" s="1614"/>
    </row>
    <row r="353" spans="2:8">
      <c r="C353" s="2026">
        <v>32203</v>
      </c>
      <c r="D353" s="45">
        <v>751.6</v>
      </c>
      <c r="E353" s="885">
        <v>2890.7</v>
      </c>
      <c r="F353" s="885">
        <f t="shared" si="10"/>
        <v>2139.1</v>
      </c>
      <c r="G353" s="1895">
        <f>(G354+G352)/2</f>
        <v>6.7097499999999997</v>
      </c>
      <c r="H353" s="1614"/>
    </row>
    <row r="354" spans="2:8">
      <c r="C354" s="2026">
        <v>32234</v>
      </c>
      <c r="D354" s="45">
        <v>777.9</v>
      </c>
      <c r="E354" s="885">
        <v>2910.7</v>
      </c>
      <c r="F354" s="885">
        <f t="shared" si="10"/>
        <v>2132.7999999999997</v>
      </c>
      <c r="G354" s="1895">
        <v>6.7169999999999996</v>
      </c>
      <c r="H354" s="1614"/>
    </row>
    <row r="355" spans="2:8">
      <c r="C355" s="2026">
        <v>32264</v>
      </c>
      <c r="D355" s="45">
        <v>763.4</v>
      </c>
      <c r="E355" s="885">
        <v>2926</v>
      </c>
      <c r="F355" s="885">
        <f t="shared" si="10"/>
        <v>2162.6</v>
      </c>
      <c r="G355" s="1895">
        <f>(G357+G354)/2</f>
        <v>6.7329999999999997</v>
      </c>
      <c r="H355" s="1614"/>
    </row>
    <row r="356" spans="2:8">
      <c r="C356" s="2026">
        <v>32295</v>
      </c>
      <c r="D356" s="45">
        <v>778.5</v>
      </c>
      <c r="E356" s="885">
        <v>2938.4</v>
      </c>
      <c r="F356" s="885">
        <f t="shared" si="10"/>
        <v>2159.9</v>
      </c>
      <c r="G356" s="1895">
        <f>(G357+G355)/2</f>
        <v>6.7409999999999997</v>
      </c>
      <c r="H356" s="1614"/>
    </row>
    <row r="357" spans="2:8">
      <c r="C357" s="2026">
        <v>32325</v>
      </c>
      <c r="D357" s="45">
        <v>785.5</v>
      </c>
      <c r="E357" s="885">
        <v>2947.2</v>
      </c>
      <c r="F357" s="885">
        <f t="shared" si="10"/>
        <v>2161.6999999999998</v>
      </c>
      <c r="G357" s="1895">
        <v>6.7489999999999997</v>
      </c>
      <c r="H357" s="1614"/>
    </row>
    <row r="358" spans="2:8">
      <c r="C358" s="2026">
        <v>32356</v>
      </c>
      <c r="D358" s="45">
        <v>781</v>
      </c>
      <c r="E358" s="885">
        <v>2952</v>
      </c>
      <c r="F358" s="885">
        <f t="shared" si="10"/>
        <v>2171</v>
      </c>
      <c r="G358" s="1895">
        <f>(G360+G357)/2</f>
        <v>6.8140000000000001</v>
      </c>
      <c r="H358" s="1614"/>
    </row>
    <row r="359" spans="2:8">
      <c r="C359" s="2026">
        <v>32387</v>
      </c>
      <c r="D359" s="45">
        <v>779.7</v>
      </c>
      <c r="E359" s="885">
        <v>2956.9</v>
      </c>
      <c r="F359" s="885">
        <f t="shared" si="10"/>
        <v>2177.1999999999998</v>
      </c>
      <c r="G359" s="1895">
        <f>(G360+G358)/2</f>
        <v>6.8464999999999998</v>
      </c>
      <c r="H359" s="1614"/>
    </row>
    <row r="360" spans="2:8">
      <c r="C360" s="2026">
        <v>32417</v>
      </c>
      <c r="D360" s="45">
        <v>780.8</v>
      </c>
      <c r="E360" s="885">
        <v>2965.3</v>
      </c>
      <c r="F360" s="885">
        <f t="shared" si="10"/>
        <v>2184.5</v>
      </c>
      <c r="G360" s="1895">
        <v>6.8789999999999996</v>
      </c>
      <c r="H360" s="1614"/>
    </row>
    <row r="361" spans="2:8">
      <c r="C361" s="2026">
        <v>32448</v>
      </c>
      <c r="D361" s="45">
        <v>786.9</v>
      </c>
      <c r="E361" s="885">
        <v>2980.2</v>
      </c>
      <c r="F361" s="885">
        <f t="shared" si="10"/>
        <v>2193.2999999999997</v>
      </c>
      <c r="G361" s="1895">
        <f>(G363+G360)/2</f>
        <v>6.9535</v>
      </c>
      <c r="H361" s="1614"/>
    </row>
    <row r="362" spans="2:8">
      <c r="C362" s="2026">
        <v>32478</v>
      </c>
      <c r="D362" s="45">
        <v>803.1</v>
      </c>
      <c r="E362" s="885">
        <v>2988.2</v>
      </c>
      <c r="F362" s="885">
        <f t="shared" si="10"/>
        <v>2185.1</v>
      </c>
      <c r="G362" s="1895">
        <f>(G363+G361)/2</f>
        <v>6.9907500000000002</v>
      </c>
      <c r="H362" s="1614"/>
    </row>
    <row r="363" spans="2:8">
      <c r="B363" s="651">
        <v>89</v>
      </c>
      <c r="C363" s="2026">
        <v>32509</v>
      </c>
      <c r="D363" s="45">
        <v>792.1</v>
      </c>
      <c r="E363" s="885">
        <v>2991.7</v>
      </c>
      <c r="F363" s="885">
        <f t="shared" si="10"/>
        <v>2199.6</v>
      </c>
      <c r="G363" s="1895">
        <v>7.0279999999999996</v>
      </c>
      <c r="H363" s="1614"/>
    </row>
    <row r="364" spans="2:8">
      <c r="C364" s="2026">
        <v>32540</v>
      </c>
      <c r="D364" s="45">
        <v>771.6</v>
      </c>
      <c r="E364" s="885">
        <v>2992.2</v>
      </c>
      <c r="F364" s="885">
        <f t="shared" si="10"/>
        <v>2220.6</v>
      </c>
      <c r="G364" s="1895">
        <f>(G366+G363)/2</f>
        <v>7.1310000000000002</v>
      </c>
      <c r="H364" s="1614"/>
    </row>
    <row r="365" spans="2:8">
      <c r="C365" s="2026">
        <v>32568</v>
      </c>
      <c r="D365" s="45">
        <v>774.6</v>
      </c>
      <c r="E365" s="885">
        <v>2999.7</v>
      </c>
      <c r="F365" s="885">
        <f t="shared" si="10"/>
        <v>2225.1</v>
      </c>
      <c r="G365" s="1895">
        <f>(G366+G364)/2</f>
        <v>7.1825000000000001</v>
      </c>
      <c r="H365" s="1614"/>
    </row>
    <row r="366" spans="2:8">
      <c r="C366" s="2026">
        <v>32599</v>
      </c>
      <c r="D366" s="45">
        <v>790.2</v>
      </c>
      <c r="E366" s="885">
        <v>3006</v>
      </c>
      <c r="F366" s="885">
        <f t="shared" si="10"/>
        <v>2215.8000000000002</v>
      </c>
      <c r="G366" s="1895">
        <v>7.234</v>
      </c>
      <c r="H366" s="1614"/>
    </row>
    <row r="367" spans="2:8">
      <c r="C367" s="2026">
        <v>32629</v>
      </c>
      <c r="D367" s="45">
        <v>766.1</v>
      </c>
      <c r="E367" s="885">
        <v>3011.6</v>
      </c>
      <c r="F367" s="885">
        <f t="shared" si="10"/>
        <v>2245.5</v>
      </c>
      <c r="G367" s="1895">
        <f>(G369+G366)/2</f>
        <v>7.2705000000000002</v>
      </c>
      <c r="H367" s="1614"/>
    </row>
    <row r="368" spans="2:8">
      <c r="C368" s="2026">
        <v>32660</v>
      </c>
      <c r="D368" s="45">
        <v>772.8</v>
      </c>
      <c r="E368" s="885">
        <v>3027.9</v>
      </c>
      <c r="F368" s="885">
        <f t="shared" si="10"/>
        <v>2255.1000000000004</v>
      </c>
      <c r="G368" s="1895">
        <f>(G369+G367)/2</f>
        <v>7.2887500000000003</v>
      </c>
      <c r="H368" s="1614"/>
    </row>
    <row r="369" spans="2:8">
      <c r="C369" s="2026">
        <v>32690</v>
      </c>
      <c r="D369" s="45">
        <v>780.7</v>
      </c>
      <c r="E369" s="885">
        <v>3052.4</v>
      </c>
      <c r="F369" s="885">
        <f t="shared" si="10"/>
        <v>2271.6999999999998</v>
      </c>
      <c r="G369" s="1895">
        <v>7.3070000000000004</v>
      </c>
      <c r="H369" s="1614"/>
    </row>
    <row r="370" spans="2:8">
      <c r="C370" s="2026">
        <v>32721</v>
      </c>
      <c r="D370" s="45">
        <v>776.5</v>
      </c>
      <c r="E370" s="885">
        <v>3074.4</v>
      </c>
      <c r="F370" s="885">
        <f t="shared" si="10"/>
        <v>2297.9</v>
      </c>
      <c r="G370" s="1895">
        <f>(G372+G369)/2</f>
        <v>7.2949999999999999</v>
      </c>
      <c r="H370" s="1614"/>
    </row>
    <row r="371" spans="2:8">
      <c r="C371" s="2026">
        <v>32752</v>
      </c>
      <c r="D371" s="45">
        <v>777.7</v>
      </c>
      <c r="E371" s="885">
        <v>3092.5</v>
      </c>
      <c r="F371" s="885">
        <f t="shared" si="10"/>
        <v>2314.8000000000002</v>
      </c>
      <c r="G371" s="1895">
        <f>(G372+G370)/2</f>
        <v>7.2889999999999997</v>
      </c>
      <c r="H371" s="1614"/>
    </row>
    <row r="372" spans="2:8">
      <c r="C372" s="2026">
        <v>32782</v>
      </c>
      <c r="D372" s="45">
        <v>783.2</v>
      </c>
      <c r="E372" s="885">
        <v>3114.1</v>
      </c>
      <c r="F372" s="885">
        <f t="shared" si="10"/>
        <v>2330.8999999999996</v>
      </c>
      <c r="G372" s="1895">
        <v>7.2830000000000004</v>
      </c>
      <c r="H372" s="1614"/>
    </row>
    <row r="373" spans="2:8">
      <c r="C373" s="2026">
        <v>32813</v>
      </c>
      <c r="D373" s="45">
        <v>790.2</v>
      </c>
      <c r="E373" s="885">
        <v>3133.3</v>
      </c>
      <c r="F373" s="885">
        <f t="shared" si="10"/>
        <v>2343.1000000000004</v>
      </c>
      <c r="G373" s="1895">
        <f>(G375+G372)/2</f>
        <v>7.3194999999999997</v>
      </c>
      <c r="H373" s="1614"/>
    </row>
    <row r="374" spans="2:8">
      <c r="C374" s="2026">
        <v>32843</v>
      </c>
      <c r="D374" s="45">
        <v>810.6</v>
      </c>
      <c r="E374" s="885">
        <v>3152.5</v>
      </c>
      <c r="F374" s="885">
        <f t="shared" si="10"/>
        <v>2341.9</v>
      </c>
      <c r="G374" s="1895">
        <f>(G375+G373)/2</f>
        <v>7.3377499999999998</v>
      </c>
      <c r="H374" s="1614"/>
    </row>
    <row r="375" spans="2:8">
      <c r="B375" s="651">
        <v>90</v>
      </c>
      <c r="C375" s="2026">
        <v>32874</v>
      </c>
      <c r="D375" s="45">
        <v>800.7</v>
      </c>
      <c r="E375" s="885">
        <v>3166.8</v>
      </c>
      <c r="F375" s="885">
        <f t="shared" si="10"/>
        <v>2366.1000000000004</v>
      </c>
      <c r="G375" s="1895">
        <v>7.3559999999999999</v>
      </c>
      <c r="H375" s="1614"/>
    </row>
    <row r="376" spans="2:8">
      <c r="C376" s="2026">
        <v>32905</v>
      </c>
      <c r="D376" s="45">
        <v>786.7</v>
      </c>
      <c r="E376" s="885">
        <v>3179.2</v>
      </c>
      <c r="F376" s="885">
        <f t="shared" si="10"/>
        <v>2392.5</v>
      </c>
      <c r="G376" s="1895">
        <f>(G378+G375)/2</f>
        <v>7.3734999999999999</v>
      </c>
      <c r="H376" s="1614"/>
    </row>
    <row r="377" spans="2:8">
      <c r="C377" s="2026">
        <v>32933</v>
      </c>
      <c r="D377" s="45">
        <v>794.5</v>
      </c>
      <c r="E377" s="885">
        <v>3190.1</v>
      </c>
      <c r="F377" s="885">
        <f t="shared" si="10"/>
        <v>2395.6</v>
      </c>
      <c r="G377" s="1895">
        <f>(G378+G376)/2</f>
        <v>7.38225</v>
      </c>
      <c r="H377" s="1614"/>
    </row>
    <row r="378" spans="2:8">
      <c r="C378" s="2026">
        <v>32964</v>
      </c>
      <c r="D378" s="45">
        <v>816.2</v>
      </c>
      <c r="E378" s="885">
        <v>3201.6</v>
      </c>
      <c r="F378" s="885">
        <f t="shared" si="10"/>
        <v>2385.3999999999996</v>
      </c>
      <c r="G378" s="1895">
        <v>7.391</v>
      </c>
      <c r="H378" s="1614"/>
    </row>
    <row r="379" spans="2:8">
      <c r="C379" s="2026">
        <v>32994</v>
      </c>
      <c r="D379" s="45">
        <v>795.5</v>
      </c>
      <c r="E379" s="885">
        <v>3200.6</v>
      </c>
      <c r="F379" s="885">
        <f t="shared" si="10"/>
        <v>2405.1</v>
      </c>
      <c r="G379" s="1895">
        <f>(G381+G378)/2</f>
        <v>7.3840000000000003</v>
      </c>
      <c r="H379" s="1614"/>
    </row>
    <row r="380" spans="2:8">
      <c r="C380" s="2026">
        <v>33025</v>
      </c>
      <c r="D380" s="45">
        <v>809</v>
      </c>
      <c r="E380" s="885">
        <v>3213.7</v>
      </c>
      <c r="F380" s="885">
        <f t="shared" si="10"/>
        <v>2404.6999999999998</v>
      </c>
      <c r="G380" s="1895">
        <f>(G381+G379)/2</f>
        <v>7.3804999999999996</v>
      </c>
      <c r="H380" s="1614"/>
    </row>
    <row r="381" spans="2:8">
      <c r="C381" s="2026">
        <v>33055</v>
      </c>
      <c r="D381" s="45">
        <v>811</v>
      </c>
      <c r="E381" s="885">
        <v>3224.5</v>
      </c>
      <c r="F381" s="885">
        <f t="shared" si="10"/>
        <v>2413.5</v>
      </c>
      <c r="G381" s="1895">
        <v>7.3769999999999998</v>
      </c>
      <c r="H381" s="1616">
        <f>H289</f>
        <v>16000</v>
      </c>
    </row>
    <row r="382" spans="2:8">
      <c r="C382" s="2026">
        <v>33086</v>
      </c>
      <c r="D382" s="45">
        <v>812.7</v>
      </c>
      <c r="E382" s="885">
        <v>3242</v>
      </c>
      <c r="F382" s="885">
        <f t="shared" si="10"/>
        <v>2429.3000000000002</v>
      </c>
      <c r="G382" s="1895">
        <f>(G384+G381)/2</f>
        <v>7.34</v>
      </c>
      <c r="H382" s="1616">
        <f>H381</f>
        <v>16000</v>
      </c>
    </row>
    <row r="383" spans="2:8">
      <c r="C383" s="2026">
        <v>33117</v>
      </c>
      <c r="D383" s="45">
        <v>817.1</v>
      </c>
      <c r="E383" s="885">
        <v>3254.6</v>
      </c>
      <c r="F383" s="885">
        <f t="shared" si="10"/>
        <v>2437.5</v>
      </c>
      <c r="G383" s="1895">
        <f>(G384+G382)/2</f>
        <v>7.3215000000000003</v>
      </c>
      <c r="H383" s="1616">
        <f t="shared" ref="H383:H389" si="11">H382</f>
        <v>16000</v>
      </c>
    </row>
    <row r="384" spans="2:8">
      <c r="C384" s="2026">
        <v>33147</v>
      </c>
      <c r="D384" s="45">
        <v>816.1</v>
      </c>
      <c r="E384" s="885">
        <v>3259.3</v>
      </c>
      <c r="F384" s="885">
        <f t="shared" si="10"/>
        <v>2443.2000000000003</v>
      </c>
      <c r="G384" s="1895">
        <v>7.3029999999999999</v>
      </c>
      <c r="H384" s="1616">
        <f t="shared" si="11"/>
        <v>16000</v>
      </c>
    </row>
    <row r="385" spans="2:8">
      <c r="C385" s="2026">
        <v>33178</v>
      </c>
      <c r="D385" s="45">
        <v>824.6</v>
      </c>
      <c r="E385" s="885">
        <v>3262.6</v>
      </c>
      <c r="F385" s="885">
        <f t="shared" si="10"/>
        <v>2438</v>
      </c>
      <c r="G385" s="1895">
        <f>(G387+G384)/2</f>
        <v>7.2750000000000004</v>
      </c>
      <c r="H385" s="1616">
        <f t="shared" si="11"/>
        <v>16000</v>
      </c>
    </row>
    <row r="386" spans="2:8">
      <c r="C386" s="2026">
        <v>33208</v>
      </c>
      <c r="D386" s="45">
        <v>842.7</v>
      </c>
      <c r="E386" s="885">
        <v>3271.8</v>
      </c>
      <c r="F386" s="885">
        <f t="shared" si="10"/>
        <v>2429.1000000000004</v>
      </c>
      <c r="G386" s="1895">
        <f>(G387+G385)/2</f>
        <v>7.2610000000000001</v>
      </c>
      <c r="H386" s="1616">
        <f t="shared" si="11"/>
        <v>16000</v>
      </c>
    </row>
    <row r="387" spans="2:8">
      <c r="B387" s="651">
        <v>91</v>
      </c>
      <c r="C387" s="2026">
        <v>33239</v>
      </c>
      <c r="D387" s="45">
        <v>831.7</v>
      </c>
      <c r="E387" s="885">
        <v>3287.7</v>
      </c>
      <c r="F387" s="885">
        <f t="shared" si="10"/>
        <v>2456</v>
      </c>
      <c r="G387" s="1895">
        <v>7.2469999999999999</v>
      </c>
      <c r="H387" s="1616">
        <f t="shared" si="11"/>
        <v>16000</v>
      </c>
    </row>
    <row r="388" spans="2:8">
      <c r="C388" s="2026">
        <v>33270</v>
      </c>
      <c r="D388" s="45">
        <v>822.1</v>
      </c>
      <c r="E388" s="885">
        <v>3304.5</v>
      </c>
      <c r="F388" s="885">
        <f t="shared" ref="F388:F451" si="12">E388-D388</f>
        <v>2482.4</v>
      </c>
      <c r="G388" s="1895">
        <f>(G390+G387)/2</f>
        <v>7.2294999999999998</v>
      </c>
      <c r="H388" s="1616">
        <f t="shared" si="11"/>
        <v>16000</v>
      </c>
    </row>
    <row r="389" spans="2:8">
      <c r="C389" s="2026">
        <v>33298</v>
      </c>
      <c r="D389" s="45">
        <v>833.7</v>
      </c>
      <c r="E389" s="885">
        <v>3321.9</v>
      </c>
      <c r="F389" s="885">
        <f t="shared" si="12"/>
        <v>2488.1999999999998</v>
      </c>
      <c r="G389" s="1895">
        <f>(G390+G388)/2</f>
        <v>7.2207499999999998</v>
      </c>
      <c r="H389" s="1616">
        <f t="shared" si="11"/>
        <v>16000</v>
      </c>
    </row>
    <row r="390" spans="2:8">
      <c r="C390" s="2026">
        <v>33329</v>
      </c>
      <c r="D390" s="45">
        <v>851.9</v>
      </c>
      <c r="E390" s="885">
        <v>3332.4</v>
      </c>
      <c r="F390" s="885">
        <f t="shared" si="12"/>
        <v>2480.5</v>
      </c>
      <c r="G390" s="1895">
        <v>7.2119999999999997</v>
      </c>
      <c r="H390" s="1614"/>
    </row>
    <row r="391" spans="2:8">
      <c r="C391" s="2026">
        <v>33359</v>
      </c>
      <c r="D391" s="45">
        <v>840.3</v>
      </c>
      <c r="E391" s="885">
        <v>3343</v>
      </c>
      <c r="F391" s="885">
        <f t="shared" si="12"/>
        <v>2502.6999999999998</v>
      </c>
      <c r="G391" s="1895">
        <f>(G393+G390)/2</f>
        <v>7.1890000000000001</v>
      </c>
      <c r="H391" s="1614"/>
    </row>
    <row r="392" spans="2:8">
      <c r="C392" s="2026">
        <v>33390</v>
      </c>
      <c r="D392" s="45">
        <v>856.7</v>
      </c>
      <c r="E392" s="885">
        <v>3351.9</v>
      </c>
      <c r="F392" s="885">
        <f t="shared" si="12"/>
        <v>2495.1999999999998</v>
      </c>
      <c r="G392" s="1895">
        <f>(G393+G391)/2</f>
        <v>7.1775000000000002</v>
      </c>
      <c r="H392" s="1614"/>
    </row>
    <row r="393" spans="2:8">
      <c r="C393" s="2026">
        <v>33420</v>
      </c>
      <c r="D393" s="45">
        <v>860.9</v>
      </c>
      <c r="E393" s="885">
        <v>3356.1</v>
      </c>
      <c r="F393" s="885">
        <f t="shared" si="12"/>
        <v>2495.1999999999998</v>
      </c>
      <c r="G393" s="1895">
        <v>7.1660000000000004</v>
      </c>
      <c r="H393" s="1614"/>
    </row>
    <row r="394" spans="2:8">
      <c r="C394" s="2026">
        <v>33451</v>
      </c>
      <c r="D394" s="45">
        <v>863.2</v>
      </c>
      <c r="E394" s="885">
        <v>3355</v>
      </c>
      <c r="F394" s="885">
        <f t="shared" si="12"/>
        <v>2491.8000000000002</v>
      </c>
      <c r="G394" s="1895">
        <f>(G396+G393)/2</f>
        <v>7.1120000000000001</v>
      </c>
      <c r="H394" s="1614"/>
    </row>
    <row r="395" spans="2:8">
      <c r="C395" s="2026">
        <v>33482</v>
      </c>
      <c r="D395" s="45">
        <v>865.4</v>
      </c>
      <c r="E395" s="885">
        <v>3354.9</v>
      </c>
      <c r="F395" s="885">
        <f t="shared" si="12"/>
        <v>2489.5</v>
      </c>
      <c r="G395" s="1895">
        <f>(G396+G394)/2</f>
        <v>7.085</v>
      </c>
      <c r="H395" s="1614"/>
    </row>
    <row r="396" spans="2:8">
      <c r="C396" s="2026">
        <v>33512</v>
      </c>
      <c r="D396" s="45">
        <v>874</v>
      </c>
      <c r="E396" s="885">
        <v>3360.1</v>
      </c>
      <c r="F396" s="885">
        <f t="shared" si="12"/>
        <v>2486.1</v>
      </c>
      <c r="G396" s="1895">
        <v>7.0579999999999998</v>
      </c>
      <c r="H396" s="1614"/>
    </row>
    <row r="397" spans="2:8">
      <c r="C397" s="2026">
        <v>33543</v>
      </c>
      <c r="D397" s="45">
        <v>892.3</v>
      </c>
      <c r="E397" s="885">
        <v>3365.5</v>
      </c>
      <c r="F397" s="885">
        <f t="shared" si="12"/>
        <v>2473.1999999999998</v>
      </c>
      <c r="G397" s="1895">
        <f>(G399+G396)/2</f>
        <v>6.9719999999999995</v>
      </c>
      <c r="H397" s="1614"/>
    </row>
    <row r="398" spans="2:8">
      <c r="C398" s="2026">
        <v>33573</v>
      </c>
      <c r="D398" s="45">
        <v>915.6</v>
      </c>
      <c r="E398" s="885">
        <v>3372.2</v>
      </c>
      <c r="F398" s="885">
        <f t="shared" si="12"/>
        <v>2456.6</v>
      </c>
      <c r="G398" s="1895">
        <f>(G399+G397)/2</f>
        <v>6.9290000000000003</v>
      </c>
      <c r="H398" s="1614"/>
    </row>
    <row r="399" spans="2:8">
      <c r="B399" s="651">
        <v>92</v>
      </c>
      <c r="C399" s="2026">
        <v>33604</v>
      </c>
      <c r="D399" s="45">
        <v>916.4</v>
      </c>
      <c r="E399" s="885">
        <v>3381.2</v>
      </c>
      <c r="F399" s="885">
        <f t="shared" si="12"/>
        <v>2464.7999999999997</v>
      </c>
      <c r="G399" s="1895">
        <v>6.8860000000000001</v>
      </c>
      <c r="H399" s="1614"/>
    </row>
    <row r="400" spans="2:8">
      <c r="C400" s="2026">
        <v>33635</v>
      </c>
      <c r="D400" s="45">
        <v>915.1</v>
      </c>
      <c r="E400" s="885">
        <v>3400</v>
      </c>
      <c r="F400" s="885">
        <f t="shared" si="12"/>
        <v>2484.9</v>
      </c>
      <c r="G400" s="1895">
        <f>(G402+G399)/2</f>
        <v>6.85</v>
      </c>
      <c r="H400" s="1614"/>
    </row>
    <row r="401" spans="2:8">
      <c r="C401" s="2026">
        <v>33664</v>
      </c>
      <c r="D401" s="45">
        <v>929.6</v>
      </c>
      <c r="E401" s="885">
        <v>3403.9</v>
      </c>
      <c r="F401" s="885">
        <f t="shared" si="12"/>
        <v>2474.3000000000002</v>
      </c>
      <c r="G401" s="1895">
        <f>(G402+G400)/2</f>
        <v>6.8319999999999999</v>
      </c>
      <c r="H401" s="1614"/>
    </row>
    <row r="402" spans="2:8">
      <c r="C402" s="2026">
        <v>33695</v>
      </c>
      <c r="D402" s="45">
        <v>953.7</v>
      </c>
      <c r="E402" s="885">
        <v>3399.7</v>
      </c>
      <c r="F402" s="885">
        <f t="shared" si="12"/>
        <v>2446</v>
      </c>
      <c r="G402" s="1895">
        <v>6.8140000000000001</v>
      </c>
      <c r="H402" s="1614"/>
    </row>
    <row r="403" spans="2:8">
      <c r="C403" s="2026">
        <v>33725</v>
      </c>
      <c r="D403" s="45">
        <v>942.9</v>
      </c>
      <c r="E403" s="885">
        <v>3398.6</v>
      </c>
      <c r="F403" s="885">
        <f t="shared" si="12"/>
        <v>2455.6999999999998</v>
      </c>
      <c r="G403" s="1895">
        <f>(G405+G402)/2</f>
        <v>6.7744999999999997</v>
      </c>
      <c r="H403" s="1614"/>
    </row>
    <row r="404" spans="2:8">
      <c r="C404" s="2026">
        <v>33756</v>
      </c>
      <c r="D404" s="45">
        <v>951</v>
      </c>
      <c r="E404" s="885">
        <v>3393.4</v>
      </c>
      <c r="F404" s="885">
        <f t="shared" si="12"/>
        <v>2442.4</v>
      </c>
      <c r="G404" s="1895">
        <f>(G405+G403)/2</f>
        <v>6.7547499999999996</v>
      </c>
      <c r="H404" s="1614"/>
    </row>
    <row r="405" spans="2:8">
      <c r="C405" s="2026">
        <v>33786</v>
      </c>
      <c r="D405" s="45">
        <v>962</v>
      </c>
      <c r="E405" s="885">
        <v>3393.9</v>
      </c>
      <c r="F405" s="885">
        <f t="shared" si="12"/>
        <v>2431.9</v>
      </c>
      <c r="G405" s="1895">
        <v>6.7350000000000003</v>
      </c>
      <c r="H405" s="1614"/>
    </row>
    <row r="406" spans="2:8">
      <c r="C406" s="2026">
        <v>33817</v>
      </c>
      <c r="D406" s="45">
        <v>970.1</v>
      </c>
      <c r="E406" s="885">
        <v>3398.8</v>
      </c>
      <c r="F406" s="885">
        <f t="shared" si="12"/>
        <v>2428.7000000000003</v>
      </c>
      <c r="G406" s="1895">
        <f>(G408+G405)/2</f>
        <v>6.6594999999999995</v>
      </c>
      <c r="H406" s="1614"/>
    </row>
    <row r="407" spans="2:8">
      <c r="C407" s="2026">
        <v>33848</v>
      </c>
      <c r="D407" s="45">
        <v>982.7</v>
      </c>
      <c r="E407" s="885">
        <v>3410.3</v>
      </c>
      <c r="F407" s="885">
        <f t="shared" si="12"/>
        <v>2427.6000000000004</v>
      </c>
      <c r="G407" s="1895">
        <f>(G408+G406)/2</f>
        <v>6.6217499999999996</v>
      </c>
      <c r="H407" s="1614"/>
    </row>
    <row r="408" spans="2:8">
      <c r="C408" s="2026">
        <v>33878</v>
      </c>
      <c r="D408" s="45">
        <v>1000.8</v>
      </c>
      <c r="E408" s="885">
        <v>3423.8</v>
      </c>
      <c r="F408" s="885">
        <f t="shared" si="12"/>
        <v>2423</v>
      </c>
      <c r="G408" s="1895">
        <v>6.5839999999999996</v>
      </c>
      <c r="H408" s="1614"/>
    </row>
    <row r="409" spans="2:8">
      <c r="C409" s="2026">
        <v>33909</v>
      </c>
      <c r="D409" s="45">
        <v>1021.4</v>
      </c>
      <c r="E409" s="885">
        <v>3426.5</v>
      </c>
      <c r="F409" s="885">
        <f t="shared" si="12"/>
        <v>2405.1</v>
      </c>
      <c r="G409" s="1895">
        <f>(G411+G408)/2</f>
        <v>6.5459999999999994</v>
      </c>
      <c r="H409" s="1614"/>
    </row>
    <row r="410" spans="2:8">
      <c r="C410" s="2026">
        <v>33939</v>
      </c>
      <c r="D410" s="45">
        <v>1045.5999999999999</v>
      </c>
      <c r="E410" s="885">
        <v>3424.7</v>
      </c>
      <c r="F410" s="885">
        <f t="shared" si="12"/>
        <v>2379.1</v>
      </c>
      <c r="G410" s="1895">
        <f>(G411+G409)/2</f>
        <v>6.5269999999999992</v>
      </c>
      <c r="H410" s="1614"/>
    </row>
    <row r="411" spans="2:8">
      <c r="B411" s="651">
        <v>93</v>
      </c>
      <c r="C411" s="2026">
        <v>33970</v>
      </c>
      <c r="D411" s="45">
        <v>1039.8</v>
      </c>
      <c r="E411" s="885">
        <v>3419.1</v>
      </c>
      <c r="F411" s="885">
        <f t="shared" si="12"/>
        <v>2379.3000000000002</v>
      </c>
      <c r="G411" s="1895">
        <v>6.508</v>
      </c>
      <c r="H411" s="1614"/>
    </row>
    <row r="412" spans="2:8">
      <c r="C412" s="2026">
        <v>34001</v>
      </c>
      <c r="D412" s="45">
        <v>1021.9</v>
      </c>
      <c r="E412" s="885">
        <v>3414.5</v>
      </c>
      <c r="F412" s="885">
        <f t="shared" si="12"/>
        <v>2392.6</v>
      </c>
      <c r="G412" s="1895">
        <f>(G414+G411)/2</f>
        <v>6.4569999999999999</v>
      </c>
      <c r="H412" s="1614"/>
    </row>
    <row r="413" spans="2:8">
      <c r="C413" s="2026">
        <v>34029</v>
      </c>
      <c r="D413" s="45">
        <v>1030.5</v>
      </c>
      <c r="E413" s="885">
        <v>3411.7</v>
      </c>
      <c r="F413" s="885">
        <f t="shared" si="12"/>
        <v>2381.1999999999998</v>
      </c>
      <c r="G413" s="1895">
        <f>(G414+G412)/2</f>
        <v>6.4314999999999998</v>
      </c>
      <c r="H413" s="1614"/>
    </row>
    <row r="414" spans="2:8">
      <c r="C414" s="2026">
        <v>34060</v>
      </c>
      <c r="D414" s="45">
        <v>1057.4000000000001</v>
      </c>
      <c r="E414" s="885">
        <v>3411.3</v>
      </c>
      <c r="F414" s="885">
        <f t="shared" si="12"/>
        <v>2353.9</v>
      </c>
      <c r="G414" s="1895">
        <v>6.4059999999999997</v>
      </c>
      <c r="H414" s="1614"/>
    </row>
    <row r="415" spans="2:8">
      <c r="C415" s="2026">
        <v>34090</v>
      </c>
      <c r="D415" s="45">
        <v>1056.8</v>
      </c>
      <c r="E415" s="885">
        <v>3436.9</v>
      </c>
      <c r="F415" s="885">
        <f t="shared" si="12"/>
        <v>2380.1000000000004</v>
      </c>
      <c r="G415" s="1895">
        <f>(G417+G414)/2</f>
        <v>6.3475000000000001</v>
      </c>
      <c r="H415" s="1614"/>
    </row>
    <row r="416" spans="2:8">
      <c r="C416" s="2026">
        <v>34121</v>
      </c>
      <c r="D416" s="45">
        <v>1071.8</v>
      </c>
      <c r="E416" s="885">
        <v>3442.4</v>
      </c>
      <c r="F416" s="885">
        <f t="shared" si="12"/>
        <v>2370.6000000000004</v>
      </c>
      <c r="G416" s="1895">
        <f>(G417+G415)/2</f>
        <v>6.3182499999999999</v>
      </c>
      <c r="H416" s="1614"/>
    </row>
    <row r="417" spans="2:8">
      <c r="C417" s="2026">
        <v>34151</v>
      </c>
      <c r="D417" s="45">
        <v>1083.0999999999999</v>
      </c>
      <c r="E417" s="885">
        <v>3442</v>
      </c>
      <c r="F417" s="885">
        <f t="shared" si="12"/>
        <v>2358.9</v>
      </c>
      <c r="G417" s="1895">
        <v>6.2889999999999997</v>
      </c>
      <c r="H417" s="1614"/>
    </row>
    <row r="418" spans="2:8">
      <c r="C418" s="2026">
        <v>34182</v>
      </c>
      <c r="D418" s="45">
        <v>1088.0999999999999</v>
      </c>
      <c r="E418" s="885">
        <v>3445.7</v>
      </c>
      <c r="F418" s="885">
        <f t="shared" si="12"/>
        <v>2357.6</v>
      </c>
      <c r="G418" s="1895">
        <f>(G420+G417)/2</f>
        <v>6.2694999999999999</v>
      </c>
      <c r="H418" s="1614"/>
    </row>
    <row r="419" spans="2:8">
      <c r="C419" s="2026">
        <v>34213</v>
      </c>
      <c r="D419" s="45">
        <v>1098.8</v>
      </c>
      <c r="E419" s="885">
        <v>3452.2</v>
      </c>
      <c r="F419" s="885">
        <f t="shared" si="12"/>
        <v>2353.3999999999996</v>
      </c>
      <c r="G419" s="1895">
        <f>(G420+G418)/2</f>
        <v>6.2597500000000004</v>
      </c>
      <c r="H419" s="1614"/>
    </row>
    <row r="420" spans="2:8">
      <c r="C420" s="2026">
        <v>34243</v>
      </c>
      <c r="D420" s="45">
        <v>1111.5999999999999</v>
      </c>
      <c r="E420" s="885">
        <v>3456.7</v>
      </c>
      <c r="F420" s="885">
        <f t="shared" si="12"/>
        <v>2345.1</v>
      </c>
      <c r="G420" s="1895">
        <v>6.25</v>
      </c>
      <c r="H420" s="1614"/>
    </row>
    <row r="421" spans="2:8">
      <c r="C421" s="2026">
        <v>34274</v>
      </c>
      <c r="D421" s="45">
        <v>1129</v>
      </c>
      <c r="E421" s="885">
        <v>3470.1</v>
      </c>
      <c r="F421" s="885">
        <f t="shared" si="12"/>
        <v>2341.1</v>
      </c>
      <c r="G421" s="1895">
        <f>(G423+G420)/2</f>
        <v>6.2569999999999997</v>
      </c>
      <c r="H421" s="1614"/>
    </row>
    <row r="422" spans="2:8">
      <c r="C422" s="2026">
        <v>34304</v>
      </c>
      <c r="D422" s="45">
        <v>1153.3</v>
      </c>
      <c r="E422" s="885">
        <v>3474.5</v>
      </c>
      <c r="F422" s="885">
        <f t="shared" si="12"/>
        <v>2321.1999999999998</v>
      </c>
      <c r="G422" s="1895">
        <f>(G423+G421)/2</f>
        <v>6.2605000000000004</v>
      </c>
      <c r="H422" s="1614"/>
    </row>
    <row r="423" spans="2:8">
      <c r="B423" s="651">
        <v>94</v>
      </c>
      <c r="C423" s="2026">
        <v>34335</v>
      </c>
      <c r="D423" s="45">
        <v>1141.7</v>
      </c>
      <c r="E423" s="885">
        <v>3474.9</v>
      </c>
      <c r="F423" s="885">
        <f t="shared" si="12"/>
        <v>2333.1999999999998</v>
      </c>
      <c r="G423" s="1895">
        <v>6.2640000000000002</v>
      </c>
      <c r="H423" s="1614"/>
    </row>
    <row r="424" spans="2:8">
      <c r="C424" s="2026">
        <v>34366</v>
      </c>
      <c r="D424" s="45">
        <v>1123.8</v>
      </c>
      <c r="E424" s="885">
        <v>3475.7</v>
      </c>
      <c r="F424" s="885">
        <f t="shared" si="12"/>
        <v>2351.8999999999996</v>
      </c>
      <c r="G424" s="1895">
        <f>(G426+G423)/2</f>
        <v>6.3015000000000008</v>
      </c>
      <c r="H424" s="1614"/>
    </row>
    <row r="425" spans="2:8">
      <c r="C425" s="2026">
        <v>34394</v>
      </c>
      <c r="D425" s="45">
        <v>1131.0999999999999</v>
      </c>
      <c r="E425" s="885">
        <v>3480.1</v>
      </c>
      <c r="F425" s="885">
        <f t="shared" si="12"/>
        <v>2349</v>
      </c>
      <c r="G425" s="1895">
        <f>(G426+G424)/2</f>
        <v>6.3202500000000006</v>
      </c>
      <c r="H425" s="1614"/>
    </row>
    <row r="426" spans="2:8">
      <c r="C426" s="2026">
        <v>34425</v>
      </c>
      <c r="D426" s="45">
        <v>1152.2</v>
      </c>
      <c r="E426" s="885">
        <v>3481.3</v>
      </c>
      <c r="F426" s="885">
        <f t="shared" si="12"/>
        <v>2329.1000000000004</v>
      </c>
      <c r="G426" s="1895">
        <v>6.3390000000000004</v>
      </c>
      <c r="H426" s="1614"/>
    </row>
    <row r="427" spans="2:8">
      <c r="C427" s="2026">
        <v>34455</v>
      </c>
      <c r="D427" s="45">
        <v>1132</v>
      </c>
      <c r="E427" s="885">
        <v>3490.8</v>
      </c>
      <c r="F427" s="885">
        <f t="shared" si="12"/>
        <v>2358.8000000000002</v>
      </c>
      <c r="G427" s="1895">
        <f>(G429+G426)/2</f>
        <v>6.3540000000000001</v>
      </c>
      <c r="H427" s="1614"/>
    </row>
    <row r="428" spans="2:8">
      <c r="C428" s="2026">
        <v>34486</v>
      </c>
      <c r="D428" s="45">
        <v>1141.8</v>
      </c>
      <c r="E428" s="885">
        <v>3479.5</v>
      </c>
      <c r="F428" s="885">
        <f t="shared" si="12"/>
        <v>2337.6999999999998</v>
      </c>
      <c r="G428" s="1895">
        <f>(G429+G427)/2</f>
        <v>6.3614999999999995</v>
      </c>
      <c r="H428" s="1614"/>
    </row>
    <row r="429" spans="2:8">
      <c r="C429" s="2026">
        <v>34516</v>
      </c>
      <c r="D429" s="45">
        <v>1150.9000000000001</v>
      </c>
      <c r="E429" s="885">
        <v>3488.2</v>
      </c>
      <c r="F429" s="885">
        <f t="shared" si="12"/>
        <v>2337.2999999999997</v>
      </c>
      <c r="G429" s="1895">
        <v>6.3689999999999998</v>
      </c>
      <c r="H429" s="1614"/>
    </row>
    <row r="430" spans="2:8">
      <c r="C430" s="2026">
        <v>34547</v>
      </c>
      <c r="D430" s="45">
        <v>1144.0999999999999</v>
      </c>
      <c r="E430" s="885">
        <v>3485.7</v>
      </c>
      <c r="F430" s="885">
        <f t="shared" si="12"/>
        <v>2341.6</v>
      </c>
      <c r="G430" s="1895">
        <f>(G432+G429)/2</f>
        <v>6.4239999999999995</v>
      </c>
      <c r="H430" s="1614"/>
    </row>
    <row r="431" spans="2:8">
      <c r="C431" s="2026">
        <v>34578</v>
      </c>
      <c r="D431" s="45">
        <v>1146.4000000000001</v>
      </c>
      <c r="E431" s="885">
        <v>3486.1</v>
      </c>
      <c r="F431" s="885">
        <f t="shared" si="12"/>
        <v>2339.6999999999998</v>
      </c>
      <c r="G431" s="1895">
        <f>(G432+G430)/2</f>
        <v>6.4514999999999993</v>
      </c>
      <c r="H431" s="1614"/>
    </row>
    <row r="432" spans="2:8">
      <c r="C432" s="2026">
        <v>34608</v>
      </c>
      <c r="D432" s="45">
        <v>1147.9000000000001</v>
      </c>
      <c r="E432" s="885">
        <v>3484.3</v>
      </c>
      <c r="F432" s="885">
        <f t="shared" si="12"/>
        <v>2336.4</v>
      </c>
      <c r="G432" s="1895">
        <v>6.4790000000000001</v>
      </c>
      <c r="H432" s="1614"/>
    </row>
    <row r="433" spans="2:8">
      <c r="C433" s="2026">
        <v>34639</v>
      </c>
      <c r="D433" s="45">
        <v>1156.2</v>
      </c>
      <c r="E433" s="885">
        <v>3487.2</v>
      </c>
      <c r="F433" s="885">
        <f t="shared" si="12"/>
        <v>2331</v>
      </c>
      <c r="G433" s="1895">
        <f>(G435+G432)/2</f>
        <v>6.5145</v>
      </c>
      <c r="H433" s="1614"/>
    </row>
    <row r="434" spans="2:8">
      <c r="C434" s="2026">
        <v>34669</v>
      </c>
      <c r="D434" s="45">
        <v>1174.5</v>
      </c>
      <c r="E434" s="885">
        <v>3486.4</v>
      </c>
      <c r="F434" s="885">
        <f t="shared" si="12"/>
        <v>2311.9</v>
      </c>
      <c r="G434" s="1895">
        <f>(G435+G433)/2</f>
        <v>6.5322499999999994</v>
      </c>
      <c r="H434" s="1614"/>
    </row>
    <row r="435" spans="2:8">
      <c r="B435" s="651">
        <v>95</v>
      </c>
      <c r="C435" s="2026">
        <v>34700</v>
      </c>
      <c r="D435" s="45">
        <v>1159.5</v>
      </c>
      <c r="E435" s="885">
        <v>3492.4</v>
      </c>
      <c r="F435" s="885">
        <f t="shared" si="12"/>
        <v>2332.9</v>
      </c>
      <c r="G435" s="1895">
        <v>6.55</v>
      </c>
      <c r="H435" s="1614"/>
    </row>
    <row r="436" spans="2:8">
      <c r="C436" s="2026">
        <v>34731</v>
      </c>
      <c r="D436" s="45">
        <v>1135.3</v>
      </c>
      <c r="E436" s="885">
        <v>3489.9</v>
      </c>
      <c r="F436" s="885">
        <f t="shared" si="12"/>
        <v>2354.6000000000004</v>
      </c>
      <c r="G436" s="1895">
        <f>(G438+G435)/2</f>
        <v>6.5819999999999999</v>
      </c>
      <c r="H436" s="1614"/>
    </row>
    <row r="437" spans="2:8">
      <c r="C437" s="2026">
        <v>34759</v>
      </c>
      <c r="D437" s="45">
        <v>1139.3</v>
      </c>
      <c r="E437" s="885">
        <v>3491.1</v>
      </c>
      <c r="F437" s="885">
        <f t="shared" si="12"/>
        <v>2351.8000000000002</v>
      </c>
      <c r="G437" s="1895">
        <f>(G438+G436)/2</f>
        <v>6.5979999999999999</v>
      </c>
      <c r="H437" s="1614"/>
    </row>
    <row r="438" spans="2:8">
      <c r="C438" s="2026">
        <v>34790</v>
      </c>
      <c r="D438" s="45">
        <v>1160.3</v>
      </c>
      <c r="E438" s="885">
        <v>3499.2</v>
      </c>
      <c r="F438" s="885">
        <f t="shared" si="12"/>
        <v>2338.8999999999996</v>
      </c>
      <c r="G438" s="1895">
        <v>6.6139999999999999</v>
      </c>
      <c r="H438" s="1614"/>
    </row>
    <row r="439" spans="2:8">
      <c r="C439" s="2026">
        <v>34820</v>
      </c>
      <c r="D439" s="45">
        <v>1134</v>
      </c>
      <c r="E439" s="885">
        <v>3524.2</v>
      </c>
      <c r="F439" s="885">
        <f t="shared" si="12"/>
        <v>2390.1999999999998</v>
      </c>
      <c r="G439" s="1895">
        <f>(G441+G438)/2</f>
        <v>6.6639999999999997</v>
      </c>
      <c r="H439" s="1614"/>
    </row>
    <row r="440" spans="2:8">
      <c r="C440" s="2026">
        <v>34851</v>
      </c>
      <c r="D440" s="45">
        <v>1141</v>
      </c>
      <c r="E440" s="885">
        <v>3548.9</v>
      </c>
      <c r="F440" s="885">
        <f t="shared" si="12"/>
        <v>2407.9</v>
      </c>
      <c r="G440" s="1895">
        <f>(G441+G439)/2</f>
        <v>6.6890000000000001</v>
      </c>
      <c r="H440" s="1614"/>
    </row>
    <row r="441" spans="2:8">
      <c r="C441" s="2026">
        <v>34881</v>
      </c>
      <c r="D441" s="45">
        <v>1145.7</v>
      </c>
      <c r="E441" s="885">
        <v>3567.4</v>
      </c>
      <c r="F441" s="885">
        <f t="shared" si="12"/>
        <v>2421.6999999999998</v>
      </c>
      <c r="G441" s="1895">
        <v>6.7140000000000004</v>
      </c>
      <c r="H441" s="1614"/>
    </row>
    <row r="442" spans="2:8">
      <c r="C442" s="2026">
        <v>34912</v>
      </c>
      <c r="D442" s="45">
        <v>1139.3</v>
      </c>
      <c r="E442" s="885">
        <v>3589</v>
      </c>
      <c r="F442" s="885">
        <f t="shared" si="12"/>
        <v>2449.6999999999998</v>
      </c>
      <c r="G442" s="1895">
        <f>(G444+G441)/2</f>
        <v>6.7870000000000008</v>
      </c>
      <c r="H442" s="1614"/>
    </row>
    <row r="443" spans="2:8">
      <c r="C443" s="2026">
        <v>34943</v>
      </c>
      <c r="D443" s="45">
        <v>1138.4000000000001</v>
      </c>
      <c r="E443" s="885">
        <v>3602.1</v>
      </c>
      <c r="F443" s="885">
        <f t="shared" si="12"/>
        <v>2463.6999999999998</v>
      </c>
      <c r="G443" s="1895">
        <f>(G444+G442)/2</f>
        <v>6.823500000000001</v>
      </c>
      <c r="H443" s="1614"/>
    </row>
    <row r="444" spans="2:8">
      <c r="C444" s="2026">
        <v>34973</v>
      </c>
      <c r="D444" s="45">
        <v>1132.9000000000001</v>
      </c>
      <c r="E444" s="885">
        <v>3613.4</v>
      </c>
      <c r="F444" s="885">
        <f t="shared" si="12"/>
        <v>2480.5</v>
      </c>
      <c r="G444" s="1895">
        <v>6.86</v>
      </c>
      <c r="H444" s="1614"/>
    </row>
    <row r="445" spans="2:8">
      <c r="C445" s="2026">
        <v>35004</v>
      </c>
      <c r="D445" s="45">
        <v>1138.5999999999999</v>
      </c>
      <c r="E445" s="885">
        <v>3619.9</v>
      </c>
      <c r="F445" s="885">
        <f t="shared" si="12"/>
        <v>2481.3000000000002</v>
      </c>
      <c r="G445" s="1895">
        <f>(G447+G444)/2</f>
        <v>6.9380000000000006</v>
      </c>
      <c r="H445" s="1614"/>
    </row>
    <row r="446" spans="2:8">
      <c r="C446" s="2026">
        <v>35034</v>
      </c>
      <c r="D446" s="45">
        <v>1152.7</v>
      </c>
      <c r="E446" s="885">
        <v>3629.5</v>
      </c>
      <c r="F446" s="885">
        <f t="shared" si="12"/>
        <v>2476.8000000000002</v>
      </c>
      <c r="G446" s="1895">
        <f>(G447+G445)/2</f>
        <v>6.9770000000000003</v>
      </c>
      <c r="H446" s="1614"/>
    </row>
    <row r="447" spans="2:8">
      <c r="B447" s="651">
        <v>96</v>
      </c>
      <c r="C447" s="2026">
        <v>35065</v>
      </c>
      <c r="D447" s="45">
        <v>1130.2</v>
      </c>
      <c r="E447" s="885">
        <v>3647.9</v>
      </c>
      <c r="F447" s="885">
        <f t="shared" si="12"/>
        <v>2517.6999999999998</v>
      </c>
      <c r="G447" s="1895">
        <v>7.016</v>
      </c>
      <c r="H447" s="1614"/>
    </row>
    <row r="448" spans="2:8">
      <c r="C448" s="2026">
        <v>35096</v>
      </c>
      <c r="D448" s="45">
        <v>1105.8</v>
      </c>
      <c r="E448" s="885">
        <v>3661.9</v>
      </c>
      <c r="F448" s="885">
        <f t="shared" si="12"/>
        <v>2556.1000000000004</v>
      </c>
      <c r="G448" s="1895">
        <f>(G450+G447)/2</f>
        <v>7.0979999999999999</v>
      </c>
      <c r="H448" s="1614"/>
    </row>
    <row r="449" spans="2:8">
      <c r="C449" s="2026">
        <v>35125</v>
      </c>
      <c r="D449" s="45">
        <v>1118</v>
      </c>
      <c r="E449" s="885">
        <v>3687</v>
      </c>
      <c r="F449" s="885">
        <f t="shared" si="12"/>
        <v>2569</v>
      </c>
      <c r="G449" s="1895">
        <f>(G450+G448)/2</f>
        <v>7.1389999999999993</v>
      </c>
      <c r="H449" s="1614"/>
    </row>
    <row r="450" spans="2:8">
      <c r="C450" s="2026">
        <v>35156</v>
      </c>
      <c r="D450" s="45">
        <v>1131.8</v>
      </c>
      <c r="E450" s="885">
        <v>3697.8</v>
      </c>
      <c r="F450" s="885">
        <f t="shared" si="12"/>
        <v>2566</v>
      </c>
      <c r="G450" s="1895">
        <v>7.18</v>
      </c>
      <c r="H450" s="1614"/>
    </row>
    <row r="451" spans="2:8">
      <c r="C451" s="2026">
        <v>35186</v>
      </c>
      <c r="D451" s="45">
        <v>1105.9000000000001</v>
      </c>
      <c r="E451" s="885">
        <v>3709.7</v>
      </c>
      <c r="F451" s="885">
        <f t="shared" si="12"/>
        <v>2603.7999999999997</v>
      </c>
      <c r="G451" s="1895">
        <f>(G453+G450)/2</f>
        <v>7.2744999999999997</v>
      </c>
      <c r="H451" s="1614"/>
    </row>
    <row r="452" spans="2:8">
      <c r="C452" s="2026">
        <v>35217</v>
      </c>
      <c r="D452" s="45">
        <v>1115</v>
      </c>
      <c r="E452" s="885">
        <v>3722.7</v>
      </c>
      <c r="F452" s="885">
        <f t="shared" ref="F452:F515" si="13">E452-D452</f>
        <v>2607.6999999999998</v>
      </c>
      <c r="G452" s="1895">
        <f>(G453+G451)/2</f>
        <v>7.3217499999999998</v>
      </c>
      <c r="H452" s="1614"/>
    </row>
    <row r="453" spans="2:8">
      <c r="C453" s="2026">
        <v>35247</v>
      </c>
      <c r="D453" s="45">
        <v>1110.7</v>
      </c>
      <c r="E453" s="885">
        <v>3737.3</v>
      </c>
      <c r="F453" s="885">
        <f t="shared" si="13"/>
        <v>2626.6000000000004</v>
      </c>
      <c r="G453" s="1895">
        <v>7.3689999999999998</v>
      </c>
      <c r="H453" s="1614"/>
    </row>
    <row r="454" spans="2:8">
      <c r="C454" s="2026">
        <v>35278</v>
      </c>
      <c r="D454" s="45">
        <v>1097.7</v>
      </c>
      <c r="E454" s="885">
        <v>3744.3</v>
      </c>
      <c r="F454" s="885">
        <f t="shared" si="13"/>
        <v>2646.6000000000004</v>
      </c>
      <c r="G454" s="1895">
        <f>(G456+G453)/2</f>
        <v>7.4960000000000004</v>
      </c>
      <c r="H454" s="1614"/>
    </row>
    <row r="455" spans="2:8">
      <c r="C455" s="2026">
        <v>35309</v>
      </c>
      <c r="D455" s="45">
        <v>1091.7</v>
      </c>
      <c r="E455" s="885">
        <v>3753.7</v>
      </c>
      <c r="F455" s="885">
        <f t="shared" si="13"/>
        <v>2662</v>
      </c>
      <c r="G455" s="1895">
        <f>(G456+G454)/2</f>
        <v>7.5594999999999999</v>
      </c>
      <c r="H455" s="1614"/>
    </row>
    <row r="456" spans="2:8">
      <c r="C456" s="2026">
        <v>35339</v>
      </c>
      <c r="D456" s="45">
        <v>1078.4000000000001</v>
      </c>
      <c r="E456" s="885">
        <v>3771</v>
      </c>
      <c r="F456" s="885">
        <f t="shared" si="13"/>
        <v>2692.6</v>
      </c>
      <c r="G456" s="1895">
        <v>7.6230000000000002</v>
      </c>
      <c r="H456" s="1614"/>
    </row>
    <row r="457" spans="2:8">
      <c r="C457" s="2026">
        <v>35370</v>
      </c>
      <c r="D457" s="45">
        <v>1087.4000000000001</v>
      </c>
      <c r="E457" s="885">
        <v>3790.2</v>
      </c>
      <c r="F457" s="885">
        <f t="shared" si="13"/>
        <v>2702.7999999999997</v>
      </c>
      <c r="G457" s="1895">
        <f>(G459+G456)/2</f>
        <v>7.6920000000000002</v>
      </c>
      <c r="H457" s="1614"/>
    </row>
    <row r="458" spans="2:8">
      <c r="C458" s="2026">
        <v>35400</v>
      </c>
      <c r="D458" s="45">
        <v>1105.8</v>
      </c>
      <c r="E458" s="885">
        <v>3810.5</v>
      </c>
      <c r="F458" s="885">
        <f t="shared" si="13"/>
        <v>2704.7</v>
      </c>
      <c r="G458" s="1895">
        <f>(G459+G457)/2</f>
        <v>7.7264999999999997</v>
      </c>
      <c r="H458" s="1614"/>
    </row>
    <row r="459" spans="2:8">
      <c r="B459" s="651">
        <v>97</v>
      </c>
      <c r="C459" s="2026">
        <v>35431</v>
      </c>
      <c r="D459" s="45">
        <v>1087.9000000000001</v>
      </c>
      <c r="E459" s="885">
        <v>3824.8</v>
      </c>
      <c r="F459" s="885">
        <f t="shared" si="13"/>
        <v>2736.9</v>
      </c>
      <c r="G459" s="1895">
        <v>7.7610000000000001</v>
      </c>
      <c r="H459" s="1614"/>
    </row>
    <row r="460" spans="2:8">
      <c r="C460" s="2026">
        <v>35462</v>
      </c>
      <c r="D460" s="45">
        <v>1066.8</v>
      </c>
      <c r="E460" s="885">
        <v>3836.4</v>
      </c>
      <c r="F460" s="885">
        <f t="shared" si="13"/>
        <v>2769.6000000000004</v>
      </c>
      <c r="G460" s="1895">
        <f>(G462+G459)/2</f>
        <v>7.8815000000000008</v>
      </c>
      <c r="H460" s="1614"/>
    </row>
    <row r="461" spans="2:8">
      <c r="C461" s="2026">
        <v>35490</v>
      </c>
      <c r="D461" s="45">
        <v>1069.2</v>
      </c>
      <c r="E461" s="885">
        <v>3851.3</v>
      </c>
      <c r="F461" s="885">
        <f t="shared" si="13"/>
        <v>2782.1000000000004</v>
      </c>
      <c r="G461" s="1895">
        <f>(G462+G460)/2</f>
        <v>7.9417500000000008</v>
      </c>
      <c r="H461" s="1614"/>
    </row>
    <row r="462" spans="2:8">
      <c r="C462" s="2026">
        <v>35521</v>
      </c>
      <c r="D462" s="45">
        <v>1074.5</v>
      </c>
      <c r="E462" s="885">
        <v>3867.4</v>
      </c>
      <c r="F462" s="885">
        <f t="shared" si="13"/>
        <v>2792.9</v>
      </c>
      <c r="G462" s="1895">
        <v>8.0020000000000007</v>
      </c>
      <c r="H462" s="1614"/>
    </row>
    <row r="463" spans="2:8">
      <c r="C463" s="2026">
        <v>35551</v>
      </c>
      <c r="D463" s="45">
        <v>1054.7</v>
      </c>
      <c r="E463" s="885">
        <v>3879.2</v>
      </c>
      <c r="F463" s="885">
        <f t="shared" si="13"/>
        <v>2824.5</v>
      </c>
      <c r="G463" s="1895">
        <f>(G465+G462)/2</f>
        <v>8.0519999999999996</v>
      </c>
      <c r="H463" s="1614"/>
    </row>
    <row r="464" spans="2:8">
      <c r="C464" s="2026">
        <v>35582</v>
      </c>
      <c r="D464" s="45">
        <v>1064.8</v>
      </c>
      <c r="E464" s="885">
        <v>3896</v>
      </c>
      <c r="F464" s="885">
        <f t="shared" si="13"/>
        <v>2831.2</v>
      </c>
      <c r="G464" s="1895">
        <f>(G465+G463)/2</f>
        <v>8.077</v>
      </c>
      <c r="H464" s="1614"/>
    </row>
    <row r="465" spans="2:8">
      <c r="C465" s="2026">
        <v>35612</v>
      </c>
      <c r="D465" s="45">
        <v>1065.8</v>
      </c>
      <c r="E465" s="885">
        <v>3913.9</v>
      </c>
      <c r="F465" s="885">
        <f t="shared" si="13"/>
        <v>2848.1000000000004</v>
      </c>
      <c r="G465" s="1895">
        <v>8.1020000000000003</v>
      </c>
      <c r="H465" s="1614"/>
    </row>
    <row r="466" spans="2:8">
      <c r="C466" s="2026">
        <v>35643</v>
      </c>
      <c r="D466" s="45">
        <v>1069.0999999999999</v>
      </c>
      <c r="E466" s="885">
        <v>3947.5</v>
      </c>
      <c r="F466" s="885">
        <f t="shared" si="13"/>
        <v>2878.4</v>
      </c>
      <c r="G466" s="1895">
        <f>(G468+G465)/2</f>
        <v>8.1485000000000003</v>
      </c>
      <c r="H466" s="1614"/>
    </row>
    <row r="467" spans="2:8">
      <c r="C467" s="2026">
        <v>35674</v>
      </c>
      <c r="D467" s="45">
        <v>1059.5</v>
      </c>
      <c r="E467" s="885">
        <v>3963.2</v>
      </c>
      <c r="F467" s="885">
        <f t="shared" si="13"/>
        <v>2903.7</v>
      </c>
      <c r="G467" s="1895">
        <f>(G468+G466)/2</f>
        <v>8.1717499999999994</v>
      </c>
      <c r="H467" s="1614"/>
    </row>
    <row r="468" spans="2:8">
      <c r="C468" s="2026">
        <v>35704</v>
      </c>
      <c r="D468" s="45">
        <v>1057.5999999999999</v>
      </c>
      <c r="E468" s="885">
        <v>3982.3</v>
      </c>
      <c r="F468" s="885">
        <f t="shared" si="13"/>
        <v>2924.7000000000003</v>
      </c>
      <c r="G468" s="1895">
        <v>8.1950000000000003</v>
      </c>
      <c r="H468" s="1614"/>
    </row>
    <row r="469" spans="2:8">
      <c r="C469" s="2026">
        <v>35735</v>
      </c>
      <c r="D469" s="45">
        <v>1074.0999999999999</v>
      </c>
      <c r="E469" s="885">
        <v>4004.8</v>
      </c>
      <c r="F469" s="885">
        <f t="shared" si="13"/>
        <v>2930.7000000000003</v>
      </c>
      <c r="G469" s="1895">
        <f>(G471+G468)/2</f>
        <v>8.2164999999999999</v>
      </c>
      <c r="H469" s="1614"/>
    </row>
    <row r="470" spans="2:8">
      <c r="C470" s="2026">
        <v>35765</v>
      </c>
      <c r="D470" s="45">
        <v>1097.5</v>
      </c>
      <c r="E470" s="885">
        <v>4023</v>
      </c>
      <c r="F470" s="885">
        <f t="shared" si="13"/>
        <v>2925.5</v>
      </c>
      <c r="G470" s="1895">
        <f>(G471+G469)/2</f>
        <v>8.2272499999999997</v>
      </c>
      <c r="H470" s="1614"/>
    </row>
    <row r="471" spans="2:8">
      <c r="B471" s="651">
        <v>98</v>
      </c>
      <c r="C471" s="2026">
        <v>35796</v>
      </c>
      <c r="D471" s="45">
        <v>1080.2</v>
      </c>
      <c r="E471" s="885">
        <v>4046.3</v>
      </c>
      <c r="F471" s="885">
        <f t="shared" si="13"/>
        <v>2966.1000000000004</v>
      </c>
      <c r="G471" s="1895">
        <v>8.2379999999999995</v>
      </c>
      <c r="H471" s="1614"/>
    </row>
    <row r="472" spans="2:8">
      <c r="C472" s="2026">
        <v>35827</v>
      </c>
      <c r="D472" s="45">
        <v>1066.2</v>
      </c>
      <c r="E472" s="885">
        <v>4079</v>
      </c>
      <c r="F472" s="885">
        <f t="shared" si="13"/>
        <v>3012.8</v>
      </c>
      <c r="G472" s="1895">
        <f>(G474+G471)/2</f>
        <v>8.282</v>
      </c>
      <c r="H472" s="1614"/>
    </row>
    <row r="473" spans="2:8">
      <c r="C473" s="2026">
        <v>35855</v>
      </c>
      <c r="D473" s="45">
        <v>1075.9000000000001</v>
      </c>
      <c r="E473" s="885">
        <v>4104.6000000000004</v>
      </c>
      <c r="F473" s="885">
        <f t="shared" si="13"/>
        <v>3028.7000000000003</v>
      </c>
      <c r="G473" s="1895">
        <f>(G474+G472)/2</f>
        <v>8.3040000000000003</v>
      </c>
      <c r="H473" s="1614"/>
    </row>
    <row r="474" spans="2:8">
      <c r="C474" s="2026">
        <v>35886</v>
      </c>
      <c r="D474" s="45">
        <v>1087.7</v>
      </c>
      <c r="E474" s="885">
        <v>4130.3</v>
      </c>
      <c r="F474" s="885">
        <f t="shared" si="13"/>
        <v>3042.6000000000004</v>
      </c>
      <c r="G474" s="1895">
        <v>8.3260000000000005</v>
      </c>
      <c r="H474" s="1614"/>
    </row>
    <row r="475" spans="2:8">
      <c r="C475" s="2026">
        <v>35916</v>
      </c>
      <c r="D475" s="45">
        <v>1070.8</v>
      </c>
      <c r="E475" s="885">
        <v>4154.2</v>
      </c>
      <c r="F475" s="885">
        <f t="shared" si="13"/>
        <v>3083.3999999999996</v>
      </c>
      <c r="G475" s="1895">
        <f>(G477+G474)/2</f>
        <v>8.3975000000000009</v>
      </c>
      <c r="H475" s="1614"/>
    </row>
    <row r="476" spans="2:8">
      <c r="C476" s="2026">
        <v>35947</v>
      </c>
      <c r="D476" s="45">
        <v>1075.2</v>
      </c>
      <c r="E476" s="885">
        <v>4174.1000000000004</v>
      </c>
      <c r="F476" s="885">
        <f t="shared" si="13"/>
        <v>3098.9000000000005</v>
      </c>
      <c r="G476" s="1895">
        <f>(G477+G475)/2</f>
        <v>8.433250000000001</v>
      </c>
      <c r="H476" s="1614"/>
    </row>
    <row r="477" spans="2:8">
      <c r="C477" s="2026">
        <v>35977</v>
      </c>
      <c r="D477" s="45">
        <v>1074.2</v>
      </c>
      <c r="E477" s="885">
        <v>4193.8</v>
      </c>
      <c r="F477" s="885">
        <f t="shared" si="13"/>
        <v>3119.6000000000004</v>
      </c>
      <c r="G477" s="1895">
        <v>8.4689999999999994</v>
      </c>
      <c r="H477" s="1614"/>
    </row>
    <row r="478" spans="2:8">
      <c r="C478" s="2026">
        <v>36008</v>
      </c>
      <c r="D478" s="45">
        <v>1069.3</v>
      </c>
      <c r="E478" s="885">
        <v>4218.8</v>
      </c>
      <c r="F478" s="885">
        <f t="shared" si="13"/>
        <v>3149.5</v>
      </c>
      <c r="G478" s="1895">
        <f>(G480+G477)/2</f>
        <v>8.4899999999999984</v>
      </c>
      <c r="H478" s="1614"/>
    </row>
    <row r="479" spans="2:8">
      <c r="C479" s="2026">
        <v>36039</v>
      </c>
      <c r="D479" s="45">
        <v>1070.5999999999999</v>
      </c>
      <c r="E479" s="885">
        <v>4257.7</v>
      </c>
      <c r="F479" s="885">
        <f t="shared" si="13"/>
        <v>3187.1</v>
      </c>
      <c r="G479" s="1895">
        <f>(G480+G478)/2</f>
        <v>8.5004999999999988</v>
      </c>
      <c r="H479" s="1614"/>
    </row>
    <row r="480" spans="2:8">
      <c r="C480" s="2026">
        <v>36069</v>
      </c>
      <c r="D480" s="45">
        <v>1077.4000000000001</v>
      </c>
      <c r="E480" s="885">
        <v>4297.8</v>
      </c>
      <c r="F480" s="885">
        <f t="shared" si="13"/>
        <v>3220.4</v>
      </c>
      <c r="G480" s="1895">
        <v>8.5109999999999992</v>
      </c>
      <c r="H480" s="1614"/>
    </row>
    <row r="481" spans="2:8">
      <c r="C481" s="2026">
        <v>36100</v>
      </c>
      <c r="D481" s="45">
        <v>1098</v>
      </c>
      <c r="E481" s="885">
        <v>4336.8</v>
      </c>
      <c r="F481" s="885">
        <f t="shared" si="13"/>
        <v>3238.8</v>
      </c>
      <c r="G481" s="1895">
        <f>(G483+G480)/2</f>
        <v>8.5474999999999994</v>
      </c>
      <c r="H481" s="1614"/>
    </row>
    <row r="482" spans="2:8">
      <c r="C482" s="2026">
        <v>36130</v>
      </c>
      <c r="D482" s="45">
        <v>1121.2</v>
      </c>
      <c r="E482" s="885">
        <v>4365.7</v>
      </c>
      <c r="F482" s="885">
        <f t="shared" si="13"/>
        <v>3244.5</v>
      </c>
      <c r="G482" s="1895">
        <f>(G483+G481)/2</f>
        <v>8.5657499999999995</v>
      </c>
      <c r="H482" s="1614"/>
    </row>
    <row r="483" spans="2:8">
      <c r="B483" s="651">
        <v>99</v>
      </c>
      <c r="C483" s="2026">
        <v>36161</v>
      </c>
      <c r="D483" s="45">
        <v>1103.9000000000001</v>
      </c>
      <c r="E483" s="885">
        <v>4393.1000000000004</v>
      </c>
      <c r="F483" s="885">
        <f t="shared" si="13"/>
        <v>3289.2000000000003</v>
      </c>
      <c r="G483" s="1895">
        <v>8.5839999999999996</v>
      </c>
      <c r="H483" s="1614"/>
    </row>
    <row r="484" spans="2:8">
      <c r="C484" s="2026">
        <v>36192</v>
      </c>
      <c r="D484" s="45">
        <v>1085.2</v>
      </c>
      <c r="E484" s="885">
        <v>4415.8</v>
      </c>
      <c r="F484" s="885">
        <f t="shared" si="13"/>
        <v>3330.6000000000004</v>
      </c>
      <c r="G484" s="1895">
        <f>(G486+G483)/2</f>
        <v>8.6144999999999996</v>
      </c>
      <c r="H484" s="1614"/>
    </row>
    <row r="485" spans="2:8">
      <c r="C485" s="2026">
        <v>36220</v>
      </c>
      <c r="D485" s="45">
        <v>1097.5</v>
      </c>
      <c r="E485" s="885">
        <v>4422.7</v>
      </c>
      <c r="F485" s="885">
        <f t="shared" si="13"/>
        <v>3325.2</v>
      </c>
      <c r="G485" s="1895">
        <f>(G486+G484)/2</f>
        <v>8.6297499999999996</v>
      </c>
      <c r="H485" s="1614"/>
    </row>
    <row r="486" spans="2:8">
      <c r="C486" s="2026">
        <v>36251</v>
      </c>
      <c r="D486" s="45">
        <v>1113.5999999999999</v>
      </c>
      <c r="E486" s="885">
        <v>4451.3</v>
      </c>
      <c r="F486" s="885">
        <f t="shared" si="13"/>
        <v>3337.7000000000003</v>
      </c>
      <c r="G486" s="1895">
        <v>8.6449999999999996</v>
      </c>
      <c r="H486" s="1614"/>
    </row>
    <row r="487" spans="2:8">
      <c r="C487" s="2026">
        <v>36281</v>
      </c>
      <c r="D487" s="45">
        <v>1096.4000000000001</v>
      </c>
      <c r="E487" s="885">
        <v>4475.5</v>
      </c>
      <c r="F487" s="885">
        <f t="shared" si="13"/>
        <v>3379.1</v>
      </c>
      <c r="G487" s="1895">
        <f>(G489+G486)/2</f>
        <v>8.7304999999999993</v>
      </c>
      <c r="H487" s="1614"/>
    </row>
    <row r="488" spans="2:8">
      <c r="C488" s="2026">
        <v>36312</v>
      </c>
      <c r="D488" s="45">
        <v>1098.2</v>
      </c>
      <c r="E488" s="885">
        <v>4497.3</v>
      </c>
      <c r="F488" s="885">
        <f t="shared" si="13"/>
        <v>3399.1000000000004</v>
      </c>
      <c r="G488" s="1895">
        <f>(G489+G487)/2</f>
        <v>8.7732500000000009</v>
      </c>
      <c r="H488" s="1614"/>
    </row>
    <row r="489" spans="2:8">
      <c r="C489" s="2026">
        <v>36342</v>
      </c>
      <c r="D489" s="45">
        <v>1097.2</v>
      </c>
      <c r="E489" s="885">
        <v>4524.6000000000004</v>
      </c>
      <c r="F489" s="885">
        <f t="shared" si="13"/>
        <v>3427.4000000000005</v>
      </c>
      <c r="G489" s="1895">
        <v>8.8160000000000007</v>
      </c>
      <c r="H489" s="1614"/>
    </row>
    <row r="490" spans="2:8">
      <c r="C490" s="2026">
        <v>36373</v>
      </c>
      <c r="D490" s="45">
        <v>1092.8</v>
      </c>
      <c r="E490" s="885">
        <v>4541.8</v>
      </c>
      <c r="F490" s="885">
        <f t="shared" si="13"/>
        <v>3449</v>
      </c>
      <c r="G490" s="1895">
        <f>(G492+G489)/2</f>
        <v>8.859</v>
      </c>
      <c r="H490" s="1614"/>
    </row>
    <row r="491" spans="2:8">
      <c r="C491" s="2026">
        <v>36404</v>
      </c>
      <c r="D491" s="45">
        <v>1086.2</v>
      </c>
      <c r="E491" s="885">
        <v>4557.8999999999996</v>
      </c>
      <c r="F491" s="885">
        <f t="shared" si="13"/>
        <v>3471.7</v>
      </c>
      <c r="G491" s="1895">
        <f>(G492+G490)/2</f>
        <v>8.8804999999999996</v>
      </c>
      <c r="H491" s="1614"/>
    </row>
    <row r="492" spans="2:8">
      <c r="C492" s="2026">
        <v>36434</v>
      </c>
      <c r="D492" s="45">
        <v>1095.0999999999999</v>
      </c>
      <c r="E492" s="885">
        <v>4581.6000000000004</v>
      </c>
      <c r="F492" s="885">
        <f t="shared" si="13"/>
        <v>3486.5000000000005</v>
      </c>
      <c r="G492" s="1895">
        <v>8.9019999999999992</v>
      </c>
      <c r="H492" s="1614"/>
    </row>
    <row r="493" spans="2:8">
      <c r="C493" s="2026">
        <v>36465</v>
      </c>
      <c r="D493" s="45">
        <v>1113</v>
      </c>
      <c r="E493" s="885">
        <v>4600.6000000000004</v>
      </c>
      <c r="F493" s="885">
        <f t="shared" si="13"/>
        <v>3487.6000000000004</v>
      </c>
      <c r="G493" s="1895">
        <f>(G495+G492)/2</f>
        <v>8.9454999999999991</v>
      </c>
      <c r="H493" s="1614"/>
    </row>
    <row r="494" spans="2:8">
      <c r="C494" s="2026">
        <v>36495</v>
      </c>
      <c r="D494" s="45">
        <v>1148.2</v>
      </c>
      <c r="E494" s="885">
        <v>4628.1000000000004</v>
      </c>
      <c r="F494" s="885">
        <f t="shared" si="13"/>
        <v>3479.9000000000005</v>
      </c>
      <c r="G494" s="1895">
        <f>(G495+G493)/2</f>
        <v>8.9672499999999999</v>
      </c>
      <c r="H494" s="1614"/>
    </row>
    <row r="495" spans="2:8">
      <c r="B495" s="1879" t="s">
        <v>29</v>
      </c>
      <c r="C495" s="2026">
        <v>36526</v>
      </c>
      <c r="D495" s="45">
        <v>1126.9000000000001</v>
      </c>
      <c r="E495" s="885">
        <v>4656.3</v>
      </c>
      <c r="F495" s="885">
        <f t="shared" si="13"/>
        <v>3529.4</v>
      </c>
      <c r="G495" s="1895">
        <v>8.9890000000000008</v>
      </c>
      <c r="H495" s="1614"/>
    </row>
    <row r="496" spans="2:8">
      <c r="C496" s="2026">
        <v>36557</v>
      </c>
      <c r="D496" s="45">
        <v>1097.4000000000001</v>
      </c>
      <c r="E496" s="885">
        <v>4669.6000000000004</v>
      </c>
      <c r="F496" s="885">
        <f t="shared" si="13"/>
        <v>3572.2000000000003</v>
      </c>
      <c r="G496" s="1895">
        <f>(G498+G495)/2</f>
        <v>9.120000000000001</v>
      </c>
      <c r="H496" s="1614"/>
    </row>
    <row r="497" spans="2:8">
      <c r="C497" s="2026">
        <v>36586</v>
      </c>
      <c r="D497" s="45">
        <v>1108.9000000000001</v>
      </c>
      <c r="E497" s="885">
        <v>4700.3999999999996</v>
      </c>
      <c r="F497" s="885">
        <f t="shared" si="13"/>
        <v>3591.4999999999995</v>
      </c>
      <c r="G497" s="1895">
        <f>(G498+G496)/2</f>
        <v>9.1855000000000011</v>
      </c>
      <c r="H497" s="1614"/>
    </row>
    <row r="498" spans="2:8">
      <c r="C498" s="2026">
        <v>36617</v>
      </c>
      <c r="D498" s="45">
        <v>1125.7</v>
      </c>
      <c r="E498" s="885">
        <v>4756.2</v>
      </c>
      <c r="F498" s="885">
        <f t="shared" si="13"/>
        <v>3630.5</v>
      </c>
      <c r="G498" s="1895">
        <v>9.2509999999999994</v>
      </c>
      <c r="H498" s="1614"/>
    </row>
    <row r="499" spans="2:8">
      <c r="C499" s="2026">
        <v>36647</v>
      </c>
      <c r="D499" s="45">
        <v>1100.4000000000001</v>
      </c>
      <c r="E499" s="885">
        <v>4743.7</v>
      </c>
      <c r="F499" s="885">
        <f t="shared" si="13"/>
        <v>3643.2999999999997</v>
      </c>
      <c r="G499" s="1895">
        <f>(G501+G498)/2</f>
        <v>9.3114999999999988</v>
      </c>
      <c r="H499" s="1614"/>
    </row>
    <row r="500" spans="2:8">
      <c r="C500" s="2026">
        <v>36678</v>
      </c>
      <c r="D500" s="45">
        <v>1101.8</v>
      </c>
      <c r="E500" s="885">
        <v>4761.5</v>
      </c>
      <c r="F500" s="885">
        <f t="shared" si="13"/>
        <v>3659.7</v>
      </c>
      <c r="G500" s="1895">
        <f>(G501+G499)/2</f>
        <v>9.3417499999999993</v>
      </c>
      <c r="H500" s="1614"/>
    </row>
    <row r="501" spans="2:8">
      <c r="C501" s="2026">
        <v>36708</v>
      </c>
      <c r="D501" s="45">
        <v>1102.8</v>
      </c>
      <c r="E501" s="885">
        <v>4779</v>
      </c>
      <c r="F501" s="885">
        <f t="shared" si="13"/>
        <v>3676.2</v>
      </c>
      <c r="G501" s="1895">
        <v>9.3719999999999999</v>
      </c>
      <c r="H501" s="1614"/>
    </row>
    <row r="502" spans="2:8">
      <c r="C502" s="2026">
        <v>36739</v>
      </c>
      <c r="D502" s="45">
        <v>1094.5</v>
      </c>
      <c r="E502" s="885">
        <v>4807.2</v>
      </c>
      <c r="F502" s="885">
        <f t="shared" si="13"/>
        <v>3712.7</v>
      </c>
      <c r="G502" s="1895">
        <f>(G504+G501)/2</f>
        <v>9.4604999999999997</v>
      </c>
      <c r="H502" s="1614"/>
    </row>
    <row r="503" spans="2:8">
      <c r="C503" s="2026">
        <v>36770</v>
      </c>
      <c r="D503" s="45">
        <v>1088.8</v>
      </c>
      <c r="E503" s="885">
        <v>4842.8</v>
      </c>
      <c r="F503" s="885">
        <f t="shared" si="13"/>
        <v>3754</v>
      </c>
      <c r="G503" s="1895">
        <f>(G504+G502)/2</f>
        <v>9.5047499999999996</v>
      </c>
      <c r="H503" s="1614"/>
    </row>
    <row r="504" spans="2:8">
      <c r="C504" s="2026">
        <v>36800</v>
      </c>
      <c r="D504" s="45">
        <v>1092.2</v>
      </c>
      <c r="E504" s="885">
        <v>4858.8</v>
      </c>
      <c r="F504" s="885">
        <f t="shared" si="13"/>
        <v>3766.6000000000004</v>
      </c>
      <c r="G504" s="1895">
        <v>9.5489999999999995</v>
      </c>
      <c r="H504" s="1614"/>
    </row>
    <row r="505" spans="2:8">
      <c r="C505" s="2026">
        <v>36831</v>
      </c>
      <c r="D505" s="45">
        <v>1092.0999999999999</v>
      </c>
      <c r="E505" s="885">
        <v>4869.7</v>
      </c>
      <c r="F505" s="885">
        <f t="shared" si="13"/>
        <v>3777.6</v>
      </c>
      <c r="G505" s="1895">
        <f>(G507+G504)/2</f>
        <v>9.5249999999999986</v>
      </c>
      <c r="H505" s="1614"/>
    </row>
    <row r="506" spans="2:8">
      <c r="C506" s="2026">
        <v>36861</v>
      </c>
      <c r="D506" s="45">
        <v>1111.7</v>
      </c>
      <c r="E506" s="885">
        <v>4914.3999999999996</v>
      </c>
      <c r="F506" s="885">
        <f t="shared" si="13"/>
        <v>3802.7</v>
      </c>
      <c r="G506" s="1895">
        <f>(G507+G505)/2</f>
        <v>9.5129999999999981</v>
      </c>
      <c r="H506" s="1614"/>
    </row>
    <row r="507" spans="2:8">
      <c r="B507" s="1879" t="s">
        <v>30</v>
      </c>
      <c r="C507" s="2026">
        <v>36892</v>
      </c>
      <c r="D507" s="45">
        <v>1100.4000000000001</v>
      </c>
      <c r="E507" s="885">
        <v>4965</v>
      </c>
      <c r="F507" s="885">
        <f t="shared" si="13"/>
        <v>3864.6</v>
      </c>
      <c r="G507" s="1895">
        <v>9.5009999999999994</v>
      </c>
      <c r="H507" s="1614"/>
    </row>
    <row r="508" spans="2:8">
      <c r="C508" s="2026">
        <v>36923</v>
      </c>
      <c r="D508" s="45">
        <v>1089.8</v>
      </c>
      <c r="E508" s="885">
        <v>5003.2</v>
      </c>
      <c r="F508" s="885">
        <f t="shared" si="13"/>
        <v>3913.3999999999996</v>
      </c>
      <c r="G508" s="1895">
        <f>(G510+G507)/2</f>
        <v>9.4794999999999998</v>
      </c>
      <c r="H508" s="1614"/>
    </row>
    <row r="509" spans="2:8">
      <c r="C509" s="2026">
        <v>36951</v>
      </c>
      <c r="D509" s="45">
        <v>1111.2</v>
      </c>
      <c r="E509" s="885">
        <v>5061.1000000000004</v>
      </c>
      <c r="F509" s="885">
        <f t="shared" si="13"/>
        <v>3949.9000000000005</v>
      </c>
      <c r="G509" s="1895">
        <f>(G510+G508)/2</f>
        <v>9.46875</v>
      </c>
      <c r="H509" s="1616">
        <f>H389</f>
        <v>16000</v>
      </c>
    </row>
    <row r="510" spans="2:8">
      <c r="C510" s="2026">
        <v>36982</v>
      </c>
      <c r="D510" s="45">
        <v>1126.7</v>
      </c>
      <c r="E510" s="885">
        <v>5125</v>
      </c>
      <c r="F510" s="885">
        <f t="shared" si="13"/>
        <v>3998.3</v>
      </c>
      <c r="G510" s="1895">
        <v>9.4580000000000002</v>
      </c>
      <c r="H510" s="1616">
        <f>H509</f>
        <v>16000</v>
      </c>
    </row>
    <row r="511" spans="2:8">
      <c r="C511" s="2026">
        <v>37012</v>
      </c>
      <c r="D511" s="45">
        <v>1114.7</v>
      </c>
      <c r="E511" s="885">
        <v>5121.8</v>
      </c>
      <c r="F511" s="885">
        <f t="shared" si="13"/>
        <v>4007.1000000000004</v>
      </c>
      <c r="G511" s="1895">
        <f>(G513+G510)/2</f>
        <v>9.277000000000001</v>
      </c>
      <c r="H511" s="1616">
        <f t="shared" ref="H511:H517" si="14">H510</f>
        <v>16000</v>
      </c>
    </row>
    <row r="512" spans="2:8">
      <c r="C512" s="2026">
        <v>37043</v>
      </c>
      <c r="D512" s="45">
        <v>1126.3</v>
      </c>
      <c r="E512" s="885">
        <v>5162.1000000000004</v>
      </c>
      <c r="F512" s="885">
        <f t="shared" si="13"/>
        <v>4035.8</v>
      </c>
      <c r="G512" s="1895">
        <f>(G513+G511)/2</f>
        <v>9.1865000000000006</v>
      </c>
      <c r="H512" s="1616">
        <f t="shared" si="14"/>
        <v>16000</v>
      </c>
    </row>
    <row r="513" spans="2:8">
      <c r="C513" s="2026">
        <v>37073</v>
      </c>
      <c r="D513" s="45">
        <v>1139.7</v>
      </c>
      <c r="E513" s="885">
        <v>5192</v>
      </c>
      <c r="F513" s="885">
        <f t="shared" si="13"/>
        <v>4052.3</v>
      </c>
      <c r="G513" s="1895">
        <v>9.0960000000000001</v>
      </c>
      <c r="H513" s="1616">
        <f t="shared" si="14"/>
        <v>16000</v>
      </c>
    </row>
    <row r="514" spans="2:8">
      <c r="C514" s="2026">
        <v>37104</v>
      </c>
      <c r="D514" s="45">
        <v>1144.5</v>
      </c>
      <c r="E514" s="885">
        <v>5225.8999999999996</v>
      </c>
      <c r="F514" s="885">
        <f t="shared" si="13"/>
        <v>4081.3999999999996</v>
      </c>
      <c r="G514" s="1895">
        <f>(G516+G513)/2</f>
        <v>9.0910000000000011</v>
      </c>
      <c r="H514" s="1616">
        <f t="shared" si="14"/>
        <v>16000</v>
      </c>
    </row>
    <row r="515" spans="2:8">
      <c r="C515" s="2026">
        <v>37135</v>
      </c>
      <c r="D515" s="45">
        <v>1193.5999999999999</v>
      </c>
      <c r="E515" s="885">
        <v>5337.1</v>
      </c>
      <c r="F515" s="885">
        <f t="shared" si="13"/>
        <v>4143.5</v>
      </c>
      <c r="G515" s="1895">
        <f>(G516+G514)/2</f>
        <v>9.0884999999999998</v>
      </c>
      <c r="H515" s="1616">
        <f t="shared" si="14"/>
        <v>16000</v>
      </c>
    </row>
    <row r="516" spans="2:8">
      <c r="C516" s="2026">
        <v>37165</v>
      </c>
      <c r="D516" s="45">
        <v>1159.2</v>
      </c>
      <c r="E516" s="885">
        <v>5325.7</v>
      </c>
      <c r="F516" s="885">
        <f t="shared" ref="F516:F579" si="15">E516-D516</f>
        <v>4166.5</v>
      </c>
      <c r="G516" s="1895">
        <v>9.0860000000000003</v>
      </c>
      <c r="H516" s="1616">
        <f t="shared" si="14"/>
        <v>16000</v>
      </c>
    </row>
    <row r="517" spans="2:8">
      <c r="C517" s="2026">
        <v>37196</v>
      </c>
      <c r="D517" s="45">
        <v>1169</v>
      </c>
      <c r="E517" s="885">
        <v>5369.3</v>
      </c>
      <c r="F517" s="885">
        <f t="shared" si="15"/>
        <v>4200.3</v>
      </c>
      <c r="G517" s="1895">
        <f>(G519+G516)/2</f>
        <v>9.0704999999999991</v>
      </c>
      <c r="H517" s="1616">
        <f t="shared" si="14"/>
        <v>16000</v>
      </c>
    </row>
    <row r="518" spans="2:8">
      <c r="C518" s="2026">
        <v>37226</v>
      </c>
      <c r="D518" s="45">
        <v>1208.5</v>
      </c>
      <c r="E518" s="885">
        <v>5422.4</v>
      </c>
      <c r="F518" s="885">
        <f t="shared" si="15"/>
        <v>4213.8999999999996</v>
      </c>
      <c r="G518" s="1895">
        <f>(G519+G517)/2</f>
        <v>9.0627499999999994</v>
      </c>
      <c r="H518" s="1614"/>
    </row>
    <row r="519" spans="2:8">
      <c r="B519" s="1879" t="s">
        <v>31</v>
      </c>
      <c r="C519" s="2026">
        <v>37257</v>
      </c>
      <c r="D519" s="45">
        <v>1191.8</v>
      </c>
      <c r="E519" s="885">
        <v>5442.8</v>
      </c>
      <c r="F519" s="885">
        <f t="shared" si="15"/>
        <v>4251</v>
      </c>
      <c r="G519" s="1895">
        <v>9.0549999999999997</v>
      </c>
      <c r="H519" s="1614"/>
    </row>
    <row r="520" spans="2:8">
      <c r="C520" s="2026">
        <v>37288</v>
      </c>
      <c r="D520" s="45">
        <v>1178.3</v>
      </c>
      <c r="E520" s="885">
        <v>5472.2</v>
      </c>
      <c r="F520" s="885">
        <f t="shared" si="15"/>
        <v>4293.8999999999996</v>
      </c>
      <c r="G520" s="1895">
        <f>(G522+G519)/2</f>
        <v>9.1050000000000004</v>
      </c>
      <c r="H520" s="1614"/>
    </row>
    <row r="521" spans="2:8">
      <c r="C521" s="2026">
        <v>37316</v>
      </c>
      <c r="D521" s="45">
        <v>1196.8</v>
      </c>
      <c r="E521" s="885">
        <v>5484.2</v>
      </c>
      <c r="F521" s="885">
        <f t="shared" si="15"/>
        <v>4287.3999999999996</v>
      </c>
      <c r="G521" s="1895">
        <f>(G522+G520)/2</f>
        <v>9.129999999999999</v>
      </c>
      <c r="H521" s="1614"/>
    </row>
    <row r="522" spans="2:8">
      <c r="C522" s="2026">
        <v>37347</v>
      </c>
      <c r="D522" s="45">
        <v>1196.9000000000001</v>
      </c>
      <c r="E522" s="885">
        <v>5484.2</v>
      </c>
      <c r="F522" s="885">
        <f t="shared" si="15"/>
        <v>4287.2999999999993</v>
      </c>
      <c r="G522" s="1895">
        <v>9.1549999999999994</v>
      </c>
      <c r="H522" s="1614"/>
    </row>
    <row r="523" spans="2:8">
      <c r="C523" s="2026">
        <v>37377</v>
      </c>
      <c r="D523" s="45">
        <v>1186</v>
      </c>
      <c r="E523" s="885">
        <v>5510.2</v>
      </c>
      <c r="F523" s="885">
        <f t="shared" si="15"/>
        <v>4324.2</v>
      </c>
      <c r="G523" s="1895">
        <f>(G525+G522)/2</f>
        <v>9.18</v>
      </c>
      <c r="H523" s="1614"/>
    </row>
    <row r="524" spans="2:8">
      <c r="C524" s="2026">
        <v>37408</v>
      </c>
      <c r="D524" s="45">
        <v>1194.7</v>
      </c>
      <c r="E524" s="885">
        <v>5535.2</v>
      </c>
      <c r="F524" s="885">
        <f t="shared" si="15"/>
        <v>4340.5</v>
      </c>
      <c r="G524" s="1895">
        <f>(G525+G523)/2</f>
        <v>9.192499999999999</v>
      </c>
      <c r="H524" s="1614"/>
    </row>
    <row r="525" spans="2:8">
      <c r="C525" s="2026">
        <v>37438</v>
      </c>
      <c r="D525" s="45">
        <v>1200.4000000000001</v>
      </c>
      <c r="E525" s="885">
        <v>5577.7</v>
      </c>
      <c r="F525" s="885">
        <f t="shared" si="15"/>
        <v>4377.2999999999993</v>
      </c>
      <c r="G525" s="1895">
        <v>9.2050000000000001</v>
      </c>
      <c r="H525" s="1614"/>
    </row>
    <row r="526" spans="2:8">
      <c r="C526" s="2026">
        <v>37469</v>
      </c>
      <c r="D526" s="45">
        <v>1182.3</v>
      </c>
      <c r="E526" s="885">
        <v>5620.2</v>
      </c>
      <c r="F526" s="885">
        <f t="shared" si="15"/>
        <v>4437.8999999999996</v>
      </c>
      <c r="G526" s="1895">
        <f>(G528+G525)/2</f>
        <v>9.1724999999999994</v>
      </c>
      <c r="H526" s="1614"/>
    </row>
    <row r="527" spans="2:8">
      <c r="C527" s="2026">
        <v>37500</v>
      </c>
      <c r="D527" s="45">
        <v>1185.8</v>
      </c>
      <c r="E527" s="885">
        <v>5644.6</v>
      </c>
      <c r="F527" s="885">
        <f t="shared" si="15"/>
        <v>4458.8</v>
      </c>
      <c r="G527" s="1895">
        <f>(G528+G526)/2</f>
        <v>9.15625</v>
      </c>
      <c r="H527" s="1614"/>
    </row>
    <row r="528" spans="2:8">
      <c r="C528" s="2026">
        <v>37530</v>
      </c>
      <c r="D528" s="45">
        <v>1196.5999999999999</v>
      </c>
      <c r="E528" s="885">
        <v>5689.1</v>
      </c>
      <c r="F528" s="885">
        <f t="shared" si="15"/>
        <v>4492.5</v>
      </c>
      <c r="G528" s="1895">
        <v>9.14</v>
      </c>
      <c r="H528" s="1614"/>
    </row>
    <row r="529" spans="2:8">
      <c r="C529" s="2026">
        <v>37561</v>
      </c>
      <c r="D529" s="45">
        <v>1205.3</v>
      </c>
      <c r="E529" s="885">
        <v>5739.2</v>
      </c>
      <c r="F529" s="885">
        <f t="shared" si="15"/>
        <v>4533.8999999999996</v>
      </c>
      <c r="G529" s="1895">
        <f>(G531+G528)/2</f>
        <v>9.097999999999999</v>
      </c>
      <c r="H529" s="1614"/>
    </row>
    <row r="530" spans="2:8">
      <c r="C530" s="2026">
        <v>37591</v>
      </c>
      <c r="D530" s="45">
        <v>1245.5</v>
      </c>
      <c r="E530" s="885">
        <v>5760.5</v>
      </c>
      <c r="F530" s="885">
        <f t="shared" si="15"/>
        <v>4515</v>
      </c>
      <c r="G530" s="1895">
        <f>(G531+G529)/2</f>
        <v>9.0769999999999982</v>
      </c>
      <c r="H530" s="1614"/>
    </row>
    <row r="531" spans="2:8">
      <c r="B531" s="1879" t="s">
        <v>32</v>
      </c>
      <c r="C531" s="2026">
        <v>37622</v>
      </c>
      <c r="D531" s="45">
        <v>1225.5</v>
      </c>
      <c r="E531" s="885">
        <v>5793</v>
      </c>
      <c r="F531" s="885">
        <f t="shared" si="15"/>
        <v>4567.5</v>
      </c>
      <c r="G531" s="1895">
        <v>9.0559999999999992</v>
      </c>
      <c r="H531" s="1614"/>
    </row>
    <row r="532" spans="2:8">
      <c r="C532" s="2026">
        <v>37653</v>
      </c>
      <c r="D532" s="45">
        <v>1225.5</v>
      </c>
      <c r="E532" s="885">
        <v>5829.2</v>
      </c>
      <c r="F532" s="885">
        <f t="shared" si="15"/>
        <v>4603.7</v>
      </c>
      <c r="G532" s="1895">
        <f>(G534+G531)/2</f>
        <v>8.9939999999999998</v>
      </c>
      <c r="H532" s="1614"/>
    </row>
    <row r="533" spans="2:8">
      <c r="C533" s="2026">
        <v>37681</v>
      </c>
      <c r="D533" s="45">
        <v>1245.0999999999999</v>
      </c>
      <c r="E533" s="885">
        <v>5849.9</v>
      </c>
      <c r="F533" s="885">
        <f t="shared" si="15"/>
        <v>4604.7999999999993</v>
      </c>
      <c r="G533" s="1895">
        <f>(G534+G532)/2</f>
        <v>8.963000000000001</v>
      </c>
      <c r="H533" s="1614"/>
    </row>
    <row r="534" spans="2:8">
      <c r="C534" s="2026">
        <v>37712</v>
      </c>
      <c r="D534" s="45">
        <v>1259.5999999999999</v>
      </c>
      <c r="E534" s="885">
        <v>5887.1</v>
      </c>
      <c r="F534" s="885">
        <f t="shared" si="15"/>
        <v>4627.5</v>
      </c>
      <c r="G534" s="1895">
        <v>8.9320000000000004</v>
      </c>
      <c r="H534" s="1614"/>
    </row>
    <row r="535" spans="2:8">
      <c r="C535" s="2026">
        <v>37742</v>
      </c>
      <c r="D535" s="45">
        <v>1266.5999999999999</v>
      </c>
      <c r="E535" s="885">
        <v>5947.3</v>
      </c>
      <c r="F535" s="885">
        <f t="shared" si="15"/>
        <v>4680.7000000000007</v>
      </c>
      <c r="G535" s="1895">
        <f>(G537+G534)/2</f>
        <v>8.9365000000000006</v>
      </c>
      <c r="H535" s="1614"/>
    </row>
    <row r="536" spans="2:8">
      <c r="C536" s="2026">
        <v>37773</v>
      </c>
      <c r="D536" s="45">
        <v>1284.7</v>
      </c>
      <c r="E536" s="885">
        <v>5984</v>
      </c>
      <c r="F536" s="885">
        <f t="shared" si="15"/>
        <v>4699.3</v>
      </c>
      <c r="G536" s="1895">
        <f>(G537+G535)/2</f>
        <v>8.9387500000000006</v>
      </c>
      <c r="H536" s="1614"/>
    </row>
    <row r="537" spans="2:8">
      <c r="C537" s="2026">
        <v>37803</v>
      </c>
      <c r="D537" s="45">
        <v>1287.9000000000001</v>
      </c>
      <c r="E537" s="885">
        <v>6030.6</v>
      </c>
      <c r="F537" s="885">
        <f t="shared" si="15"/>
        <v>4742.7000000000007</v>
      </c>
      <c r="G537" s="1895">
        <v>8.9410000000000007</v>
      </c>
      <c r="H537" s="1614"/>
    </row>
    <row r="538" spans="2:8">
      <c r="C538" s="2026">
        <v>37834</v>
      </c>
      <c r="D538" s="45">
        <v>1292.2</v>
      </c>
      <c r="E538" s="885">
        <v>6088.7</v>
      </c>
      <c r="F538" s="885">
        <f t="shared" si="15"/>
        <v>4796.5</v>
      </c>
      <c r="G538" s="1895">
        <f>(G540+G537)/2</f>
        <v>8.9935000000000009</v>
      </c>
      <c r="H538" s="1614"/>
    </row>
    <row r="539" spans="2:8">
      <c r="C539" s="2026">
        <v>37865</v>
      </c>
      <c r="D539" s="45">
        <v>1286.2</v>
      </c>
      <c r="E539" s="885">
        <v>6060.8</v>
      </c>
      <c r="F539" s="885">
        <f t="shared" si="15"/>
        <v>4774.6000000000004</v>
      </c>
      <c r="G539" s="1895">
        <f>(G540+G538)/2</f>
        <v>9.0197500000000002</v>
      </c>
      <c r="H539" s="1614"/>
    </row>
    <row r="540" spans="2:8">
      <c r="C540" s="2026">
        <v>37895</v>
      </c>
      <c r="D540" s="45">
        <v>1288.8</v>
      </c>
      <c r="E540" s="885">
        <v>6051.5</v>
      </c>
      <c r="F540" s="885">
        <f t="shared" si="15"/>
        <v>4762.7</v>
      </c>
      <c r="G540" s="1895">
        <v>9.0459999999999994</v>
      </c>
      <c r="H540" s="1614"/>
    </row>
    <row r="541" spans="2:8">
      <c r="C541" s="2026">
        <v>37926</v>
      </c>
      <c r="D541" s="45">
        <v>1293.9000000000001</v>
      </c>
      <c r="E541" s="885">
        <v>6056.6</v>
      </c>
      <c r="F541" s="885">
        <f t="shared" si="15"/>
        <v>4762.7000000000007</v>
      </c>
      <c r="G541" s="1895">
        <f>(G543+G540)/2</f>
        <v>9.0425000000000004</v>
      </c>
      <c r="H541" s="1614"/>
    </row>
    <row r="542" spans="2:8">
      <c r="C542" s="2026">
        <v>37956</v>
      </c>
      <c r="D542" s="45">
        <v>1332.5</v>
      </c>
      <c r="E542" s="885">
        <v>6054.7</v>
      </c>
      <c r="F542" s="885">
        <f t="shared" si="15"/>
        <v>4722.2</v>
      </c>
      <c r="G542" s="1895">
        <f>(G543+G541)/2</f>
        <v>9.0407499999999992</v>
      </c>
      <c r="H542" s="1614"/>
    </row>
    <row r="543" spans="2:8">
      <c r="B543" s="1879" t="s">
        <v>33</v>
      </c>
      <c r="C543" s="2026">
        <v>37987</v>
      </c>
      <c r="D543" s="45">
        <v>1301.8</v>
      </c>
      <c r="E543" s="885">
        <v>6063.2</v>
      </c>
      <c r="F543" s="885">
        <f t="shared" si="15"/>
        <v>4761.3999999999996</v>
      </c>
      <c r="G543" s="1895">
        <v>9.0389999999999997</v>
      </c>
      <c r="H543" s="1614"/>
    </row>
    <row r="544" spans="2:8">
      <c r="C544" s="2026">
        <v>38018</v>
      </c>
      <c r="D544" s="45">
        <v>1306.7</v>
      </c>
      <c r="E544" s="885">
        <v>6102.1</v>
      </c>
      <c r="F544" s="885">
        <f t="shared" si="15"/>
        <v>4795.4000000000005</v>
      </c>
      <c r="G544" s="1895">
        <f>(G546+G543)/2</f>
        <v>9.0504999999999995</v>
      </c>
      <c r="H544" s="1614"/>
    </row>
    <row r="545" spans="2:8">
      <c r="C545" s="2026">
        <v>38047</v>
      </c>
      <c r="D545" s="45">
        <v>1337.9</v>
      </c>
      <c r="E545" s="885">
        <v>6137.8</v>
      </c>
      <c r="F545" s="885">
        <f t="shared" si="15"/>
        <v>4799.8999999999996</v>
      </c>
      <c r="G545" s="1895">
        <f>(G546+G544)/2</f>
        <v>9.0562499999999986</v>
      </c>
      <c r="H545" s="1614"/>
    </row>
    <row r="546" spans="2:8">
      <c r="C546" s="2026">
        <v>38078</v>
      </c>
      <c r="D546" s="45">
        <v>1343.2</v>
      </c>
      <c r="E546" s="885">
        <v>6178.8</v>
      </c>
      <c r="F546" s="885">
        <f t="shared" si="15"/>
        <v>4835.6000000000004</v>
      </c>
      <c r="G546" s="1895">
        <v>9.0619999999999994</v>
      </c>
      <c r="H546" s="1614"/>
    </row>
    <row r="547" spans="2:8">
      <c r="C547" s="2026">
        <v>38108</v>
      </c>
      <c r="D547" s="45">
        <v>1333.4</v>
      </c>
      <c r="E547" s="885">
        <v>6255.4</v>
      </c>
      <c r="F547" s="885">
        <f t="shared" si="15"/>
        <v>4922</v>
      </c>
      <c r="G547" s="1895">
        <f>(G549+G546)/2</f>
        <v>9.0790000000000006</v>
      </c>
      <c r="H547" s="1614"/>
    </row>
    <row r="548" spans="2:8">
      <c r="C548" s="2026">
        <v>38139</v>
      </c>
      <c r="D548" s="45">
        <v>1347.7</v>
      </c>
      <c r="E548" s="885">
        <v>6257.7</v>
      </c>
      <c r="F548" s="885">
        <f t="shared" si="15"/>
        <v>4910</v>
      </c>
      <c r="G548" s="1895">
        <f>(G549+G547)/2</f>
        <v>9.0875000000000004</v>
      </c>
      <c r="H548" s="1614"/>
    </row>
    <row r="549" spans="2:8">
      <c r="C549" s="2026">
        <v>38169</v>
      </c>
      <c r="D549" s="45">
        <v>1338.8</v>
      </c>
      <c r="E549" s="885">
        <v>6271.4</v>
      </c>
      <c r="F549" s="885">
        <f t="shared" si="15"/>
        <v>4932.5999999999995</v>
      </c>
      <c r="G549" s="1895">
        <v>9.0960000000000001</v>
      </c>
      <c r="H549" s="1614"/>
    </row>
    <row r="550" spans="2:8">
      <c r="C550" s="2026">
        <v>38200</v>
      </c>
      <c r="D550" s="45">
        <v>1352.6</v>
      </c>
      <c r="E550" s="885">
        <v>6297.5</v>
      </c>
      <c r="F550" s="885">
        <f t="shared" si="15"/>
        <v>4944.8999999999996</v>
      </c>
      <c r="G550" s="1895">
        <f>(G552+G549)/2</f>
        <v>9.1155000000000008</v>
      </c>
      <c r="H550" s="1614"/>
    </row>
    <row r="551" spans="2:8">
      <c r="C551" s="2026">
        <v>38231</v>
      </c>
      <c r="D551" s="45">
        <v>1349.1</v>
      </c>
      <c r="E551" s="885">
        <v>6332.2</v>
      </c>
      <c r="F551" s="885">
        <f t="shared" si="15"/>
        <v>4983.1000000000004</v>
      </c>
      <c r="G551" s="1895">
        <f>(G552+G550)/2</f>
        <v>9.1252500000000012</v>
      </c>
      <c r="H551" s="1614"/>
    </row>
    <row r="552" spans="2:8">
      <c r="C552" s="2026">
        <v>38261</v>
      </c>
      <c r="D552" s="45">
        <v>1351.4</v>
      </c>
      <c r="E552" s="885">
        <v>6360.4</v>
      </c>
      <c r="F552" s="885">
        <f t="shared" si="15"/>
        <v>5009</v>
      </c>
      <c r="G552" s="1895">
        <v>9.1349999999999998</v>
      </c>
      <c r="H552" s="1614"/>
    </row>
    <row r="553" spans="2:8">
      <c r="C553" s="2026">
        <v>38292</v>
      </c>
      <c r="D553" s="45">
        <v>1371</v>
      </c>
      <c r="E553" s="885">
        <v>6386.9</v>
      </c>
      <c r="F553" s="885">
        <f t="shared" si="15"/>
        <v>5015.8999999999996</v>
      </c>
      <c r="G553" s="1895">
        <f>(G555+G552)/2</f>
        <v>9.2259999999999991</v>
      </c>
      <c r="H553" s="1614"/>
    </row>
    <row r="554" spans="2:8">
      <c r="C554" s="2026">
        <v>38322</v>
      </c>
      <c r="D554" s="45">
        <v>1401.5</v>
      </c>
      <c r="E554" s="885">
        <v>6405.4</v>
      </c>
      <c r="F554" s="885">
        <f t="shared" si="15"/>
        <v>5003.8999999999996</v>
      </c>
      <c r="G554" s="1895">
        <f>(G555+G553)/2</f>
        <v>9.2714999999999996</v>
      </c>
      <c r="H554" s="1614"/>
    </row>
    <row r="555" spans="2:8">
      <c r="B555" s="1879" t="s">
        <v>34</v>
      </c>
      <c r="C555" s="2026">
        <v>38353</v>
      </c>
      <c r="D555" s="45">
        <v>1361.5</v>
      </c>
      <c r="E555" s="885">
        <v>6411.7</v>
      </c>
      <c r="F555" s="885">
        <f t="shared" si="15"/>
        <v>5050.2</v>
      </c>
      <c r="G555" s="1895">
        <v>9.3170000000000002</v>
      </c>
      <c r="H555" s="1614"/>
    </row>
    <row r="556" spans="2:8">
      <c r="C556" s="2026">
        <v>38384</v>
      </c>
      <c r="D556" s="45">
        <v>1355</v>
      </c>
      <c r="E556" s="885">
        <v>6420</v>
      </c>
      <c r="F556" s="885">
        <f t="shared" si="15"/>
        <v>5065</v>
      </c>
      <c r="G556" s="1895">
        <f>(G558+G555)/2</f>
        <v>9.3765000000000001</v>
      </c>
      <c r="H556" s="1614"/>
    </row>
    <row r="557" spans="2:8">
      <c r="C557" s="2026">
        <v>38412</v>
      </c>
      <c r="D557" s="45">
        <v>1381.7</v>
      </c>
      <c r="E557" s="885">
        <v>6429</v>
      </c>
      <c r="F557" s="885">
        <f t="shared" si="15"/>
        <v>5047.3</v>
      </c>
      <c r="G557" s="1895">
        <f>(G558+G556)/2</f>
        <v>9.40625</v>
      </c>
      <c r="H557" s="1614"/>
    </row>
    <row r="558" spans="2:8">
      <c r="C558" s="2026">
        <v>38443</v>
      </c>
      <c r="D558" s="45">
        <v>1369.4</v>
      </c>
      <c r="E558" s="885">
        <v>6443</v>
      </c>
      <c r="F558" s="885">
        <f t="shared" si="15"/>
        <v>5073.6000000000004</v>
      </c>
      <c r="G558" s="1895">
        <v>9.4359999999999999</v>
      </c>
      <c r="H558" s="1614"/>
    </row>
    <row r="559" spans="2:8">
      <c r="C559" s="2026">
        <v>38473</v>
      </c>
      <c r="D559" s="45">
        <v>1369.5</v>
      </c>
      <c r="E559" s="885">
        <v>6460.2</v>
      </c>
      <c r="F559" s="885">
        <f t="shared" si="15"/>
        <v>5090.7</v>
      </c>
      <c r="G559" s="1895">
        <f>(G561+G558)/2</f>
        <v>9.4965000000000011</v>
      </c>
      <c r="H559" s="1614"/>
    </row>
    <row r="560" spans="2:8">
      <c r="C560" s="2026">
        <v>38504</v>
      </c>
      <c r="D560" s="45">
        <v>1384.3</v>
      </c>
      <c r="E560" s="885">
        <v>6492.7</v>
      </c>
      <c r="F560" s="885">
        <f t="shared" si="15"/>
        <v>5108.3999999999996</v>
      </c>
      <c r="G560" s="1895">
        <f>(G561+G559)/2</f>
        <v>9.5267499999999998</v>
      </c>
      <c r="H560" s="1614"/>
    </row>
    <row r="561" spans="2:8">
      <c r="C561" s="2026">
        <v>38534</v>
      </c>
      <c r="D561" s="45">
        <v>1365.4</v>
      </c>
      <c r="E561" s="885">
        <v>6524.3</v>
      </c>
      <c r="F561" s="885">
        <f t="shared" si="15"/>
        <v>5158.8999999999996</v>
      </c>
      <c r="G561" s="1895">
        <v>9.5570000000000004</v>
      </c>
      <c r="H561" s="1614"/>
    </row>
    <row r="562" spans="2:8">
      <c r="C562" s="2026">
        <v>38565</v>
      </c>
      <c r="D562" s="45">
        <v>1376.9</v>
      </c>
      <c r="E562" s="885">
        <v>6557.1</v>
      </c>
      <c r="F562" s="885">
        <f t="shared" si="15"/>
        <v>5180.2000000000007</v>
      </c>
      <c r="G562" s="1895">
        <f>(G564+G561)/2</f>
        <v>9.6245000000000012</v>
      </c>
      <c r="H562" s="1614"/>
    </row>
    <row r="563" spans="2:8">
      <c r="C563" s="2026">
        <v>38596</v>
      </c>
      <c r="D563" s="45">
        <v>1363.5</v>
      </c>
      <c r="E563" s="885">
        <v>6590.9</v>
      </c>
      <c r="F563" s="885">
        <f t="shared" si="15"/>
        <v>5227.3999999999996</v>
      </c>
      <c r="G563" s="1895">
        <f>(G564+G562)/2</f>
        <v>9.6582500000000007</v>
      </c>
      <c r="H563" s="1614"/>
    </row>
    <row r="564" spans="2:8">
      <c r="C564" s="2026">
        <v>38626</v>
      </c>
      <c r="D564" s="45">
        <v>1365.4</v>
      </c>
      <c r="E564" s="885">
        <v>6625.2</v>
      </c>
      <c r="F564" s="885">
        <f t="shared" si="15"/>
        <v>5259.7999999999993</v>
      </c>
      <c r="G564" s="1895">
        <v>9.6920000000000002</v>
      </c>
      <c r="H564" s="1614"/>
    </row>
    <row r="565" spans="2:8">
      <c r="C565" s="2026">
        <v>38657</v>
      </c>
      <c r="D565" s="45">
        <v>1373.6</v>
      </c>
      <c r="E565" s="885">
        <v>6641.7</v>
      </c>
      <c r="F565" s="885">
        <f t="shared" si="15"/>
        <v>5268.1</v>
      </c>
      <c r="G565" s="1895">
        <f>(G567+G564)/2</f>
        <v>9.7740000000000009</v>
      </c>
      <c r="H565" s="1614"/>
    </row>
    <row r="566" spans="2:8">
      <c r="C566" s="2026">
        <v>38687</v>
      </c>
      <c r="D566" s="45">
        <v>1397.2</v>
      </c>
      <c r="E566" s="885">
        <v>6668.5</v>
      </c>
      <c r="F566" s="885">
        <f t="shared" si="15"/>
        <v>5271.3</v>
      </c>
      <c r="G566" s="1895">
        <f>(G567+G565)/2</f>
        <v>9.8150000000000013</v>
      </c>
      <c r="H566" s="1614"/>
    </row>
    <row r="567" spans="2:8">
      <c r="B567" s="1879" t="s">
        <v>35</v>
      </c>
      <c r="C567" s="2026">
        <v>38718</v>
      </c>
      <c r="D567" s="45">
        <v>1375.5</v>
      </c>
      <c r="E567" s="885">
        <v>6711</v>
      </c>
      <c r="F567" s="885">
        <f t="shared" si="15"/>
        <v>5335.5</v>
      </c>
      <c r="G567" s="1895">
        <v>9.8559999999999999</v>
      </c>
      <c r="H567" s="1614"/>
    </row>
    <row r="568" spans="2:8">
      <c r="C568" s="2026">
        <v>38749</v>
      </c>
      <c r="D568" s="45">
        <v>1362</v>
      </c>
      <c r="E568" s="885">
        <v>6735.2</v>
      </c>
      <c r="F568" s="885">
        <f t="shared" si="15"/>
        <v>5373.2</v>
      </c>
      <c r="G568" s="1895">
        <f>(G570+G567)/2</f>
        <v>9.9050000000000011</v>
      </c>
      <c r="H568" s="1614"/>
    </row>
    <row r="569" spans="2:8">
      <c r="C569" s="2026">
        <v>38777</v>
      </c>
      <c r="D569" s="45">
        <v>1394.7</v>
      </c>
      <c r="E569" s="885">
        <v>6749.6</v>
      </c>
      <c r="F569" s="885">
        <f t="shared" si="15"/>
        <v>5354.9000000000005</v>
      </c>
      <c r="G569" s="1895">
        <f>(G570+G568)/2</f>
        <v>9.9295000000000009</v>
      </c>
      <c r="H569" s="1614"/>
    </row>
    <row r="570" spans="2:8">
      <c r="C570" s="2026">
        <v>38808</v>
      </c>
      <c r="D570" s="45">
        <v>1393.6</v>
      </c>
      <c r="E570" s="885">
        <v>6786.7</v>
      </c>
      <c r="F570" s="885">
        <f t="shared" si="15"/>
        <v>5393.1</v>
      </c>
      <c r="G570" s="1895">
        <v>9.9540000000000006</v>
      </c>
      <c r="H570" s="1614"/>
    </row>
    <row r="571" spans="2:8">
      <c r="C571" s="2026">
        <v>38838</v>
      </c>
      <c r="D571" s="45">
        <v>1392.1</v>
      </c>
      <c r="E571" s="885">
        <v>6793.4</v>
      </c>
      <c r="F571" s="885">
        <f t="shared" si="15"/>
        <v>5401.2999999999993</v>
      </c>
      <c r="G571" s="1895">
        <f>(G573+G570)/2</f>
        <v>10.039000000000001</v>
      </c>
      <c r="H571" s="1614"/>
    </row>
    <row r="572" spans="2:8">
      <c r="C572" s="2026">
        <v>38869</v>
      </c>
      <c r="D572" s="45">
        <v>1379</v>
      </c>
      <c r="E572" s="885">
        <v>6831.4</v>
      </c>
      <c r="F572" s="885">
        <f t="shared" si="15"/>
        <v>5452.4</v>
      </c>
      <c r="G572" s="1895">
        <f>(G573+G571)/2</f>
        <v>10.081500000000002</v>
      </c>
      <c r="H572" s="1614"/>
    </row>
    <row r="573" spans="2:8">
      <c r="C573" s="2026">
        <v>38899</v>
      </c>
      <c r="D573" s="45">
        <v>1368.6</v>
      </c>
      <c r="E573" s="885">
        <v>6872.9</v>
      </c>
      <c r="F573" s="885">
        <f t="shared" si="15"/>
        <v>5504.2999999999993</v>
      </c>
      <c r="G573" s="1895">
        <v>10.124000000000001</v>
      </c>
      <c r="H573" s="1614"/>
    </row>
    <row r="574" spans="2:8">
      <c r="C574" s="2026">
        <v>38930</v>
      </c>
      <c r="D574" s="45">
        <v>1370.6</v>
      </c>
      <c r="E574" s="885">
        <v>6903.7</v>
      </c>
      <c r="F574" s="885">
        <f t="shared" si="15"/>
        <v>5533.1</v>
      </c>
      <c r="G574" s="1895">
        <f>(G576+G573)/2</f>
        <v>10.188500000000001</v>
      </c>
      <c r="H574" s="1614"/>
    </row>
    <row r="575" spans="2:8">
      <c r="C575" s="2026">
        <v>38961</v>
      </c>
      <c r="D575" s="45">
        <v>1347.4</v>
      </c>
      <c r="E575" s="885">
        <v>6930.6</v>
      </c>
      <c r="F575" s="885">
        <f t="shared" si="15"/>
        <v>5583.2000000000007</v>
      </c>
      <c r="G575" s="1895">
        <f>(G576+G574)/2</f>
        <v>10.220750000000001</v>
      </c>
      <c r="H575" s="1614"/>
    </row>
    <row r="576" spans="2:8">
      <c r="C576" s="2026">
        <v>38991</v>
      </c>
      <c r="D576" s="45">
        <v>1360.3</v>
      </c>
      <c r="E576" s="885">
        <v>6980</v>
      </c>
      <c r="F576" s="885">
        <f t="shared" si="15"/>
        <v>5619.7</v>
      </c>
      <c r="G576" s="1895">
        <v>10.253</v>
      </c>
      <c r="H576" s="1614"/>
    </row>
    <row r="577" spans="2:8">
      <c r="C577" s="2026">
        <v>39022</v>
      </c>
      <c r="D577" s="45">
        <v>1368.5</v>
      </c>
      <c r="E577" s="885">
        <v>7014.8</v>
      </c>
      <c r="F577" s="885">
        <f t="shared" si="15"/>
        <v>5646.3</v>
      </c>
      <c r="G577" s="1895">
        <f>(G579+G576)/2</f>
        <v>10.323499999999999</v>
      </c>
      <c r="H577" s="1614"/>
    </row>
    <row r="578" spans="2:8">
      <c r="C578" s="2026">
        <v>39052</v>
      </c>
      <c r="D578" s="45">
        <v>1387.7</v>
      </c>
      <c r="E578" s="885">
        <v>7057.9</v>
      </c>
      <c r="F578" s="885">
        <f t="shared" si="15"/>
        <v>5670.2</v>
      </c>
      <c r="G578" s="1895">
        <f>(G579+G577)/2</f>
        <v>10.358750000000001</v>
      </c>
      <c r="H578" s="1614"/>
    </row>
    <row r="579" spans="2:8">
      <c r="B579" s="1879" t="s">
        <v>36</v>
      </c>
      <c r="C579" s="2026">
        <v>39083</v>
      </c>
      <c r="D579" s="45">
        <v>1369</v>
      </c>
      <c r="E579" s="885">
        <v>7095.9</v>
      </c>
      <c r="F579" s="885">
        <f t="shared" si="15"/>
        <v>5726.9</v>
      </c>
      <c r="G579" s="1895">
        <v>10.394</v>
      </c>
      <c r="H579" s="1614"/>
    </row>
    <row r="580" spans="2:8">
      <c r="C580" s="2026">
        <v>39114</v>
      </c>
      <c r="D580" s="45">
        <v>1347.5</v>
      </c>
      <c r="E580" s="885">
        <v>7111.7</v>
      </c>
      <c r="F580" s="885">
        <f t="shared" ref="F580:F643" si="16">E580-D580</f>
        <v>5764.2</v>
      </c>
      <c r="G580" s="1895">
        <f>(G582+G579)/2</f>
        <v>10.423999999999999</v>
      </c>
      <c r="H580" s="1614"/>
    </row>
    <row r="581" spans="2:8">
      <c r="C581" s="2026">
        <v>39142</v>
      </c>
      <c r="D581" s="45">
        <v>1378.4</v>
      </c>
      <c r="E581" s="885">
        <v>7145.5</v>
      </c>
      <c r="F581" s="885">
        <f t="shared" si="16"/>
        <v>5767.1</v>
      </c>
      <c r="G581" s="1895">
        <f>(G582+G580)/2</f>
        <v>10.439</v>
      </c>
      <c r="H581" s="1614"/>
    </row>
    <row r="582" spans="2:8">
      <c r="C582" s="2026">
        <v>39173</v>
      </c>
      <c r="D582" s="45">
        <v>1392.3</v>
      </c>
      <c r="E582" s="885">
        <v>7217.7</v>
      </c>
      <c r="F582" s="885">
        <f t="shared" si="16"/>
        <v>5825.4</v>
      </c>
      <c r="G582" s="1895">
        <v>10.454000000000001</v>
      </c>
      <c r="H582" s="1614"/>
    </row>
    <row r="583" spans="2:8">
      <c r="C583" s="2026">
        <v>39203</v>
      </c>
      <c r="D583" s="45">
        <v>1385.6</v>
      </c>
      <c r="E583" s="885">
        <v>7231.3</v>
      </c>
      <c r="F583" s="885">
        <f t="shared" si="16"/>
        <v>5845.7000000000007</v>
      </c>
      <c r="G583" s="1895">
        <f>(G585+G582)/2</f>
        <v>10.513500000000001</v>
      </c>
      <c r="H583" s="1614"/>
    </row>
    <row r="584" spans="2:8">
      <c r="C584" s="2026">
        <v>39234</v>
      </c>
      <c r="D584" s="45">
        <v>1370.8</v>
      </c>
      <c r="E584" s="885">
        <v>7264.5</v>
      </c>
      <c r="F584" s="885">
        <f t="shared" si="16"/>
        <v>5893.7</v>
      </c>
      <c r="G584" s="1895">
        <f>(G585+G583)/2</f>
        <v>10.54325</v>
      </c>
      <c r="H584" s="1614"/>
    </row>
    <row r="585" spans="2:8">
      <c r="C585" s="2026">
        <v>39264</v>
      </c>
      <c r="D585" s="45">
        <v>1368.6</v>
      </c>
      <c r="E585" s="885">
        <v>7294.8</v>
      </c>
      <c r="F585" s="885">
        <f t="shared" si="16"/>
        <v>5926.2000000000007</v>
      </c>
      <c r="G585" s="1895">
        <v>10.573</v>
      </c>
      <c r="H585" s="1614"/>
    </row>
    <row r="586" spans="2:8">
      <c r="C586" s="2026">
        <v>39295</v>
      </c>
      <c r="D586" s="45">
        <v>1372.8</v>
      </c>
      <c r="E586" s="885">
        <v>7371.2</v>
      </c>
      <c r="F586" s="885">
        <f t="shared" si="16"/>
        <v>5998.4</v>
      </c>
      <c r="G586" s="1895">
        <f>(G588+G585)/2</f>
        <v>10.626999999999999</v>
      </c>
      <c r="H586" s="1614"/>
    </row>
    <row r="587" spans="2:8">
      <c r="C587" s="2026">
        <v>39326</v>
      </c>
      <c r="D587" s="45">
        <v>1356.3</v>
      </c>
      <c r="E587" s="885">
        <v>7389.3</v>
      </c>
      <c r="F587" s="885">
        <f t="shared" si="16"/>
        <v>6033</v>
      </c>
      <c r="G587" s="1895">
        <f>(G588+G586)/2</f>
        <v>10.654</v>
      </c>
      <c r="H587" s="1614"/>
    </row>
    <row r="588" spans="2:8">
      <c r="C588" s="2026">
        <v>39356</v>
      </c>
      <c r="D588" s="45">
        <v>1369.4</v>
      </c>
      <c r="E588" s="885">
        <v>7403.3</v>
      </c>
      <c r="F588" s="885">
        <f t="shared" si="16"/>
        <v>6033.9</v>
      </c>
      <c r="G588" s="1895">
        <v>10.680999999999999</v>
      </c>
      <c r="H588" s="1614"/>
    </row>
    <row r="589" spans="2:8">
      <c r="C589" s="2026">
        <v>39387</v>
      </c>
      <c r="D589" s="45">
        <v>1370.5</v>
      </c>
      <c r="E589" s="885">
        <v>7428.2</v>
      </c>
      <c r="F589" s="885">
        <f t="shared" si="16"/>
        <v>6057.7</v>
      </c>
      <c r="G589" s="1895">
        <f>(G591+G588)/2</f>
        <v>10.640499999999999</v>
      </c>
      <c r="H589" s="1614"/>
    </row>
    <row r="590" spans="2:8">
      <c r="C590" s="2026">
        <v>39417</v>
      </c>
      <c r="D590" s="45">
        <v>1394.9</v>
      </c>
      <c r="E590" s="885">
        <v>7458.4</v>
      </c>
      <c r="F590" s="885">
        <f t="shared" si="16"/>
        <v>6063.5</v>
      </c>
      <c r="G590" s="1895">
        <f>(G591+G589)/2</f>
        <v>10.620249999999999</v>
      </c>
      <c r="H590" s="1616">
        <f>H517</f>
        <v>16000</v>
      </c>
    </row>
    <row r="591" spans="2:8">
      <c r="B591" s="1879" t="s">
        <v>37</v>
      </c>
      <c r="C591" s="2026">
        <v>39448</v>
      </c>
      <c r="D591" s="45">
        <v>1375.9</v>
      </c>
      <c r="E591" s="885">
        <v>7492.2</v>
      </c>
      <c r="F591" s="885">
        <f t="shared" si="16"/>
        <v>6116.2999999999993</v>
      </c>
      <c r="G591" s="1895">
        <v>10.6</v>
      </c>
      <c r="H591" s="1616">
        <f>H590</f>
        <v>16000</v>
      </c>
    </row>
    <row r="592" spans="2:8">
      <c r="C592" s="2026">
        <v>39479</v>
      </c>
      <c r="D592" s="45">
        <v>1365.9</v>
      </c>
      <c r="E592" s="885">
        <v>7577</v>
      </c>
      <c r="F592" s="885">
        <f t="shared" si="16"/>
        <v>6211.1</v>
      </c>
      <c r="G592" s="1895">
        <f>(G594+G591)/2</f>
        <v>10.6005</v>
      </c>
      <c r="H592" s="1616">
        <f t="shared" ref="H592:H608" si="17">H591</f>
        <v>16000</v>
      </c>
    </row>
    <row r="593" spans="2:8">
      <c r="C593" s="2026">
        <v>39508</v>
      </c>
      <c r="D593" s="45">
        <v>1401.1</v>
      </c>
      <c r="E593" s="885">
        <v>7642.8</v>
      </c>
      <c r="F593" s="885">
        <f t="shared" si="16"/>
        <v>6241.7000000000007</v>
      </c>
      <c r="G593" s="1895">
        <f>(G594+G592)/2</f>
        <v>10.600750000000001</v>
      </c>
      <c r="H593" s="1616">
        <f t="shared" si="17"/>
        <v>16000</v>
      </c>
    </row>
    <row r="594" spans="2:8">
      <c r="C594" s="2026">
        <v>39539</v>
      </c>
      <c r="D594" s="45">
        <v>1406.6</v>
      </c>
      <c r="E594" s="885">
        <v>7685.7</v>
      </c>
      <c r="F594" s="885">
        <f t="shared" si="16"/>
        <v>6279.1</v>
      </c>
      <c r="G594" s="1895">
        <v>10.601000000000001</v>
      </c>
      <c r="H594" s="1616">
        <f t="shared" si="17"/>
        <v>16000</v>
      </c>
    </row>
    <row r="595" spans="2:8">
      <c r="C595" s="2026">
        <v>39569</v>
      </c>
      <c r="D595" s="45">
        <v>1396.5</v>
      </c>
      <c r="E595" s="885">
        <v>7697.5</v>
      </c>
      <c r="F595" s="885">
        <f t="shared" si="16"/>
        <v>6301</v>
      </c>
      <c r="G595" s="1895">
        <f>(G597+G594)/2</f>
        <v>10.486000000000001</v>
      </c>
      <c r="H595" s="1616">
        <f t="shared" si="17"/>
        <v>16000</v>
      </c>
    </row>
    <row r="596" spans="2:8">
      <c r="C596" s="2026">
        <v>39600</v>
      </c>
      <c r="D596" s="45">
        <v>1407.3</v>
      </c>
      <c r="E596" s="885">
        <v>7715</v>
      </c>
      <c r="F596" s="885">
        <f t="shared" si="16"/>
        <v>6307.7</v>
      </c>
      <c r="G596" s="1895">
        <f>(G597+G595)/2</f>
        <v>10.4285</v>
      </c>
      <c r="H596" s="1616">
        <f t="shared" si="17"/>
        <v>16000</v>
      </c>
    </row>
    <row r="597" spans="2:8">
      <c r="C597" s="2026">
        <v>39630</v>
      </c>
      <c r="D597" s="45">
        <v>1417.7</v>
      </c>
      <c r="E597" s="885">
        <v>7761.4</v>
      </c>
      <c r="F597" s="885">
        <f t="shared" si="16"/>
        <v>6343.7</v>
      </c>
      <c r="G597" s="1895">
        <v>10.371</v>
      </c>
      <c r="H597" s="1616">
        <f t="shared" si="17"/>
        <v>16000</v>
      </c>
    </row>
    <row r="598" spans="2:8">
      <c r="C598" s="2026">
        <v>39661</v>
      </c>
      <c r="D598" s="45">
        <v>1401.3</v>
      </c>
      <c r="E598" s="885">
        <v>7776.5</v>
      </c>
      <c r="F598" s="885">
        <f t="shared" si="16"/>
        <v>6375.2</v>
      </c>
      <c r="G598" s="1895">
        <f>(G600+G597)/2</f>
        <v>9.9450000000000003</v>
      </c>
      <c r="H598" s="1616">
        <f t="shared" si="17"/>
        <v>16000</v>
      </c>
    </row>
    <row r="599" spans="2:8">
      <c r="C599" s="2026">
        <v>39692</v>
      </c>
      <c r="D599" s="45">
        <v>1441.5</v>
      </c>
      <c r="E599" s="885">
        <v>7846.5</v>
      </c>
      <c r="F599" s="885">
        <f t="shared" si="16"/>
        <v>6405</v>
      </c>
      <c r="G599" s="1895">
        <f>(G600+G598)/2</f>
        <v>9.7319999999999993</v>
      </c>
      <c r="H599" s="1616">
        <f t="shared" si="17"/>
        <v>16000</v>
      </c>
    </row>
    <row r="600" spans="2:8">
      <c r="C600" s="2026">
        <v>39722</v>
      </c>
      <c r="D600" s="45">
        <v>1462.6</v>
      </c>
      <c r="E600" s="885">
        <v>7955</v>
      </c>
      <c r="F600" s="885">
        <f t="shared" si="16"/>
        <v>6492.4</v>
      </c>
      <c r="G600" s="1895">
        <v>9.5190000000000001</v>
      </c>
      <c r="H600" s="1616">
        <f t="shared" si="17"/>
        <v>16000</v>
      </c>
    </row>
    <row r="601" spans="2:8">
      <c r="C601" s="2026">
        <v>39753</v>
      </c>
      <c r="D601" s="45">
        <v>1513.7</v>
      </c>
      <c r="E601" s="885">
        <v>8005.6</v>
      </c>
      <c r="F601" s="885">
        <f t="shared" si="16"/>
        <v>6491.9000000000005</v>
      </c>
      <c r="G601" s="1895">
        <f>(G603+G600)/2</f>
        <v>9.3254999999999999</v>
      </c>
      <c r="H601" s="1616">
        <f t="shared" si="17"/>
        <v>16000</v>
      </c>
    </row>
    <row r="602" spans="2:8">
      <c r="C602" s="2026">
        <v>39783</v>
      </c>
      <c r="D602" s="45">
        <v>1632.3</v>
      </c>
      <c r="E602" s="885">
        <v>8182</v>
      </c>
      <c r="F602" s="885">
        <f t="shared" si="16"/>
        <v>6549.7</v>
      </c>
      <c r="G602" s="1895">
        <f>(G603+G601)/2</f>
        <v>9.2287499999999998</v>
      </c>
      <c r="H602" s="1616">
        <f t="shared" si="17"/>
        <v>16000</v>
      </c>
    </row>
    <row r="603" spans="2:8">
      <c r="B603" s="1879" t="s">
        <v>38</v>
      </c>
      <c r="C603" s="2026">
        <v>39814</v>
      </c>
      <c r="D603" s="45">
        <v>1580.7</v>
      </c>
      <c r="E603" s="885">
        <v>8263.2999999999993</v>
      </c>
      <c r="F603" s="885">
        <f t="shared" si="16"/>
        <v>6682.5999999999995</v>
      </c>
      <c r="G603" s="1895">
        <v>9.1319999999999997</v>
      </c>
      <c r="H603" s="1616">
        <f t="shared" si="17"/>
        <v>16000</v>
      </c>
    </row>
    <row r="604" spans="2:8">
      <c r="C604" s="2026">
        <v>39845</v>
      </c>
      <c r="D604" s="45">
        <v>1552</v>
      </c>
      <c r="E604" s="885">
        <v>8292.5</v>
      </c>
      <c r="F604" s="885">
        <f t="shared" si="16"/>
        <v>6740.5</v>
      </c>
      <c r="G604" s="1895">
        <f>(G606+G603)/2</f>
        <v>8.9695</v>
      </c>
      <c r="H604" s="1616">
        <f t="shared" si="17"/>
        <v>16000</v>
      </c>
    </row>
    <row r="605" spans="2:8">
      <c r="C605" s="2026">
        <v>39873</v>
      </c>
      <c r="D605" s="45">
        <v>1594.9</v>
      </c>
      <c r="E605" s="885">
        <v>8358.4</v>
      </c>
      <c r="F605" s="885">
        <f t="shared" si="16"/>
        <v>6763.5</v>
      </c>
      <c r="G605" s="1895">
        <f>(G606+G604)/2</f>
        <v>8.8882499999999993</v>
      </c>
      <c r="H605" s="1616">
        <f t="shared" si="17"/>
        <v>16000</v>
      </c>
    </row>
    <row r="606" spans="2:8">
      <c r="C606" s="2026">
        <v>39904</v>
      </c>
      <c r="D606" s="45">
        <v>1627.7</v>
      </c>
      <c r="E606" s="885">
        <v>8361.2999999999993</v>
      </c>
      <c r="F606" s="885">
        <f t="shared" si="16"/>
        <v>6733.5999999999995</v>
      </c>
      <c r="G606" s="1895">
        <v>8.8070000000000004</v>
      </c>
      <c r="H606" s="1616">
        <f t="shared" si="17"/>
        <v>16000</v>
      </c>
    </row>
    <row r="607" spans="2:8">
      <c r="C607" s="2026">
        <v>39934</v>
      </c>
      <c r="D607" s="45">
        <v>1617.9</v>
      </c>
      <c r="E607" s="885">
        <v>8418.7000000000007</v>
      </c>
      <c r="F607" s="885">
        <f t="shared" si="16"/>
        <v>6800.8000000000011</v>
      </c>
      <c r="G607" s="1895">
        <f>(G609+G606)/2</f>
        <v>8.7394999999999996</v>
      </c>
      <c r="H607" s="1616">
        <f t="shared" si="17"/>
        <v>16000</v>
      </c>
    </row>
    <row r="608" spans="2:8">
      <c r="C608" s="2026">
        <v>39965</v>
      </c>
      <c r="D608" s="45">
        <v>1661.7</v>
      </c>
      <c r="E608" s="885">
        <v>8428.2000000000007</v>
      </c>
      <c r="F608" s="885">
        <f t="shared" si="16"/>
        <v>6766.5000000000009</v>
      </c>
      <c r="G608" s="1895">
        <f>(G609+G607)/2</f>
        <v>8.7057500000000001</v>
      </c>
      <c r="H608" s="1616">
        <f t="shared" si="17"/>
        <v>16000</v>
      </c>
    </row>
    <row r="609" spans="2:8">
      <c r="C609" s="2026">
        <v>39995</v>
      </c>
      <c r="D609" s="45">
        <v>1657.7</v>
      </c>
      <c r="E609" s="885">
        <v>8433</v>
      </c>
      <c r="F609" s="885">
        <f t="shared" si="16"/>
        <v>6775.3</v>
      </c>
      <c r="G609" s="1895">
        <v>8.6720000000000006</v>
      </c>
      <c r="H609" s="1614"/>
    </row>
    <row r="610" spans="2:8">
      <c r="C610" s="2026">
        <v>40026</v>
      </c>
      <c r="D610" s="45">
        <v>1651.3</v>
      </c>
      <c r="E610" s="885">
        <v>8432.5</v>
      </c>
      <c r="F610" s="885">
        <f t="shared" si="16"/>
        <v>6781.2</v>
      </c>
      <c r="G610" s="1895">
        <f>(G612+G609)/2</f>
        <v>8.6795000000000009</v>
      </c>
      <c r="H610" s="1614"/>
    </row>
    <row r="611" spans="2:8">
      <c r="C611" s="2026">
        <v>40057</v>
      </c>
      <c r="D611" s="45">
        <v>1641</v>
      </c>
      <c r="E611" s="885">
        <v>8431.7999999999993</v>
      </c>
      <c r="F611" s="885">
        <f t="shared" si="16"/>
        <v>6790.7999999999993</v>
      </c>
      <c r="G611" s="1895">
        <f>(G612+G610)/2</f>
        <v>8.683250000000001</v>
      </c>
      <c r="H611" s="1614"/>
    </row>
    <row r="612" spans="2:8">
      <c r="C612" s="2026">
        <v>40087</v>
      </c>
      <c r="D612" s="45">
        <v>1664.3</v>
      </c>
      <c r="E612" s="885">
        <v>8458.7999999999993</v>
      </c>
      <c r="F612" s="885">
        <f t="shared" si="16"/>
        <v>6794.4999999999991</v>
      </c>
      <c r="G612" s="1895">
        <v>8.6869999999999994</v>
      </c>
      <c r="H612" s="1614"/>
    </row>
    <row r="613" spans="2:8">
      <c r="C613" s="2026">
        <v>40118</v>
      </c>
      <c r="D613" s="45">
        <v>1683.1</v>
      </c>
      <c r="E613" s="885">
        <v>8488.7999999999993</v>
      </c>
      <c r="F613" s="885">
        <f t="shared" si="16"/>
        <v>6805.6999999999989</v>
      </c>
      <c r="G613" s="1895">
        <f>(G615+G612)/2</f>
        <v>8.6849999999999987</v>
      </c>
      <c r="H613" s="1614"/>
    </row>
    <row r="614" spans="2:8">
      <c r="C614" s="2026">
        <v>40148</v>
      </c>
      <c r="D614" s="45">
        <v>1724.4</v>
      </c>
      <c r="E614" s="885">
        <v>8483.9</v>
      </c>
      <c r="F614" s="885">
        <f t="shared" si="16"/>
        <v>6759.5</v>
      </c>
      <c r="G614" s="1895">
        <f>(G615+G613)/2</f>
        <v>8.6839999999999993</v>
      </c>
      <c r="H614" s="1614"/>
    </row>
    <row r="615" spans="2:8">
      <c r="B615" s="1879" t="s">
        <v>39</v>
      </c>
      <c r="C615" s="2026">
        <v>40179</v>
      </c>
      <c r="D615" s="45">
        <v>1674.2</v>
      </c>
      <c r="E615" s="885">
        <v>8446.1</v>
      </c>
      <c r="F615" s="885">
        <f t="shared" si="16"/>
        <v>6771.9000000000005</v>
      </c>
      <c r="G615" s="1895">
        <v>8.6829999999999998</v>
      </c>
      <c r="H615" s="1614"/>
    </row>
    <row r="616" spans="2:8">
      <c r="C616" s="2026">
        <v>40210</v>
      </c>
      <c r="D616" s="45">
        <v>1685.2</v>
      </c>
      <c r="E616" s="885">
        <v>8495.7000000000007</v>
      </c>
      <c r="F616" s="885">
        <f t="shared" si="16"/>
        <v>6810.5000000000009</v>
      </c>
      <c r="G616" s="1895">
        <f>(G618+G615)/2</f>
        <v>8.6959999999999997</v>
      </c>
      <c r="H616" s="1614"/>
    </row>
    <row r="617" spans="2:8">
      <c r="C617" s="2026">
        <v>40238</v>
      </c>
      <c r="D617" s="45">
        <v>1729.5</v>
      </c>
      <c r="E617" s="885">
        <v>8492.7999999999993</v>
      </c>
      <c r="F617" s="885">
        <f t="shared" si="16"/>
        <v>6763.2999999999993</v>
      </c>
      <c r="G617" s="1895">
        <f>(G618+G616)/2</f>
        <v>8.7025000000000006</v>
      </c>
      <c r="H617" s="1614"/>
    </row>
    <row r="618" spans="2:8">
      <c r="C618" s="2026">
        <v>40269</v>
      </c>
      <c r="D618" s="45">
        <v>1716</v>
      </c>
      <c r="E618" s="885">
        <v>8523.1</v>
      </c>
      <c r="F618" s="885">
        <f t="shared" si="16"/>
        <v>6807.1</v>
      </c>
      <c r="G618" s="1895">
        <v>8.7089999999999996</v>
      </c>
      <c r="H618" s="1614"/>
    </row>
    <row r="619" spans="2:8">
      <c r="C619" s="2026">
        <v>40299</v>
      </c>
      <c r="D619" s="45">
        <v>1708.2</v>
      </c>
      <c r="E619" s="885">
        <v>8577.7999999999993</v>
      </c>
      <c r="F619" s="885">
        <f t="shared" si="16"/>
        <v>6869.5999999999995</v>
      </c>
      <c r="G619" s="1895">
        <f>(G621+G618)/2</f>
        <v>8.6709999999999994</v>
      </c>
      <c r="H619" s="1614"/>
    </row>
    <row r="620" spans="2:8">
      <c r="C620" s="2026">
        <v>40330</v>
      </c>
      <c r="D620" s="45">
        <v>1732.3</v>
      </c>
      <c r="E620" s="885">
        <v>8597</v>
      </c>
      <c r="F620" s="885">
        <f t="shared" si="16"/>
        <v>6864.7</v>
      </c>
      <c r="G620" s="1895">
        <f>(G621+G619)/2</f>
        <v>8.6519999999999992</v>
      </c>
      <c r="H620" s="1614"/>
    </row>
    <row r="621" spans="2:8">
      <c r="C621" s="2026">
        <v>40360</v>
      </c>
      <c r="D621" s="45">
        <v>1718.4</v>
      </c>
      <c r="E621" s="885">
        <v>8606.6</v>
      </c>
      <c r="F621" s="885">
        <f t="shared" si="16"/>
        <v>6888.2000000000007</v>
      </c>
      <c r="G621" s="1895">
        <v>8.6329999999999991</v>
      </c>
      <c r="H621" s="1614"/>
    </row>
    <row r="622" spans="2:8">
      <c r="C622" s="2026">
        <v>40391</v>
      </c>
      <c r="D622" s="45">
        <v>1739.6</v>
      </c>
      <c r="E622" s="885">
        <v>8656.9</v>
      </c>
      <c r="F622" s="885">
        <f t="shared" si="16"/>
        <v>6917.2999999999993</v>
      </c>
      <c r="G622" s="1895">
        <f>(G624+G621)/2</f>
        <v>8.5165000000000006</v>
      </c>
      <c r="H622" s="1614"/>
    </row>
    <row r="623" spans="2:8">
      <c r="C623" s="2026">
        <v>40422</v>
      </c>
      <c r="D623" s="45">
        <v>1741.4</v>
      </c>
      <c r="E623" s="885">
        <v>8687.9</v>
      </c>
      <c r="F623" s="885">
        <f t="shared" si="16"/>
        <v>6946.5</v>
      </c>
      <c r="G623" s="1895">
        <f>(G624+G622)/2</f>
        <v>8.4582499999999996</v>
      </c>
      <c r="H623" s="1614"/>
    </row>
    <row r="624" spans="2:8">
      <c r="C624" s="2026">
        <v>40452</v>
      </c>
      <c r="D624" s="45">
        <v>1767.4</v>
      </c>
      <c r="E624" s="885">
        <v>8737</v>
      </c>
      <c r="F624" s="885">
        <f t="shared" si="16"/>
        <v>6969.6</v>
      </c>
      <c r="G624" s="1895">
        <v>8.4</v>
      </c>
      <c r="H624" s="1614"/>
    </row>
    <row r="625" spans="2:8">
      <c r="C625" s="2026">
        <v>40483</v>
      </c>
      <c r="D625" s="45">
        <v>1828.7</v>
      </c>
      <c r="E625" s="885">
        <v>8757.7000000000007</v>
      </c>
      <c r="F625" s="885">
        <f t="shared" si="16"/>
        <v>6929.0000000000009</v>
      </c>
      <c r="G625" s="1895">
        <f>(G627+G624)/2</f>
        <v>8.282</v>
      </c>
      <c r="H625" s="1614"/>
    </row>
    <row r="626" spans="2:8">
      <c r="C626" s="2026">
        <v>40513</v>
      </c>
      <c r="D626" s="45">
        <v>1871.4</v>
      </c>
      <c r="E626" s="885">
        <v>8789.7000000000007</v>
      </c>
      <c r="F626" s="885">
        <f t="shared" si="16"/>
        <v>6918.3000000000011</v>
      </c>
      <c r="G626" s="1895">
        <f>(G627+G625)/2</f>
        <v>8.222999999999999</v>
      </c>
      <c r="H626" s="1614"/>
    </row>
    <row r="627" spans="2:8">
      <c r="B627" s="1879" t="s">
        <v>40</v>
      </c>
      <c r="C627" s="2026">
        <v>40544</v>
      </c>
      <c r="D627" s="45">
        <v>1855.6</v>
      </c>
      <c r="E627" s="885">
        <v>8826.2000000000007</v>
      </c>
      <c r="F627" s="885">
        <f t="shared" si="16"/>
        <v>6970.6</v>
      </c>
      <c r="G627" s="1895">
        <v>8.1639999999999997</v>
      </c>
      <c r="H627" s="1614"/>
    </row>
    <row r="628" spans="2:8">
      <c r="C628" s="2026">
        <v>40575</v>
      </c>
      <c r="D628" s="45">
        <v>1858.7</v>
      </c>
      <c r="E628" s="885">
        <v>8871.6</v>
      </c>
      <c r="F628" s="885">
        <f t="shared" si="16"/>
        <v>7012.9000000000005</v>
      </c>
      <c r="G628" s="1895">
        <f>(G630+G627)/2</f>
        <v>8.0919999999999987</v>
      </c>
      <c r="H628" s="1614"/>
    </row>
    <row r="629" spans="2:8">
      <c r="C629" s="2026">
        <v>40603</v>
      </c>
      <c r="D629" s="45">
        <v>1909.4</v>
      </c>
      <c r="E629" s="885">
        <v>8916</v>
      </c>
      <c r="F629" s="885">
        <f t="shared" si="16"/>
        <v>7006.6</v>
      </c>
      <c r="G629" s="1895">
        <f>(G630+G628)/2</f>
        <v>8.0559999999999992</v>
      </c>
      <c r="H629" s="1614"/>
    </row>
    <row r="630" spans="2:8">
      <c r="C630" s="2026">
        <v>40634</v>
      </c>
      <c r="D630" s="45">
        <v>1918</v>
      </c>
      <c r="E630" s="885">
        <v>8978.2000000000007</v>
      </c>
      <c r="F630" s="885">
        <f t="shared" si="16"/>
        <v>7060.2000000000007</v>
      </c>
      <c r="G630" s="1895">
        <v>8.02</v>
      </c>
      <c r="H630" s="1614"/>
    </row>
    <row r="631" spans="2:8">
      <c r="C631" s="2026">
        <v>40664</v>
      </c>
      <c r="D631" s="45">
        <v>1934.2</v>
      </c>
      <c r="E631" s="885">
        <v>9029.5</v>
      </c>
      <c r="F631" s="885">
        <f t="shared" si="16"/>
        <v>7095.3</v>
      </c>
      <c r="G631" s="1895">
        <f>(G633+G630)/2</f>
        <v>7.7554999999999996</v>
      </c>
      <c r="H631" s="1614"/>
    </row>
    <row r="632" spans="2:8">
      <c r="C632" s="2026">
        <v>40695</v>
      </c>
      <c r="D632" s="45">
        <v>1954.1</v>
      </c>
      <c r="E632" s="885">
        <v>9113.7000000000007</v>
      </c>
      <c r="F632" s="885">
        <f t="shared" si="16"/>
        <v>7159.6</v>
      </c>
      <c r="G632" s="1895">
        <f>(G633+G631)/2</f>
        <v>7.6232499999999996</v>
      </c>
      <c r="H632" s="1614"/>
    </row>
    <row r="633" spans="2:8">
      <c r="C633" s="2026">
        <v>40725</v>
      </c>
      <c r="D633" s="45">
        <v>1994.5</v>
      </c>
      <c r="E633" s="885">
        <v>9301.6</v>
      </c>
      <c r="F633" s="885">
        <f t="shared" si="16"/>
        <v>7307.1</v>
      </c>
      <c r="G633" s="1895">
        <v>7.4909999999999997</v>
      </c>
      <c r="H633" s="1614"/>
    </row>
    <row r="634" spans="2:8">
      <c r="C634" s="2026">
        <v>40756</v>
      </c>
      <c r="D634" s="45">
        <v>2101.9</v>
      </c>
      <c r="E634" s="885">
        <v>9515.2999999999993</v>
      </c>
      <c r="F634" s="885">
        <f t="shared" si="16"/>
        <v>7413.4</v>
      </c>
      <c r="G634" s="1895">
        <f>(G636+G633)/2</f>
        <v>7.4089999999999998</v>
      </c>
      <c r="H634" s="1614"/>
    </row>
    <row r="635" spans="2:8">
      <c r="C635" s="2026">
        <v>40787</v>
      </c>
      <c r="D635" s="45">
        <v>2099.1</v>
      </c>
      <c r="E635" s="885">
        <v>9539.9</v>
      </c>
      <c r="F635" s="885">
        <f t="shared" si="16"/>
        <v>7440.7999999999993</v>
      </c>
      <c r="G635" s="1895">
        <f>(G636+G634)/2</f>
        <v>7.3680000000000003</v>
      </c>
      <c r="H635" s="1614"/>
    </row>
    <row r="636" spans="2:8">
      <c r="C636" s="2026">
        <v>40817</v>
      </c>
      <c r="D636" s="45">
        <v>2128.1</v>
      </c>
      <c r="E636" s="885">
        <v>9571.5</v>
      </c>
      <c r="F636" s="885">
        <f t="shared" si="16"/>
        <v>7443.4</v>
      </c>
      <c r="G636" s="1895">
        <v>7.327</v>
      </c>
      <c r="H636" s="1614"/>
    </row>
    <row r="637" spans="2:8">
      <c r="C637" s="2026">
        <v>40848</v>
      </c>
      <c r="D637" s="45">
        <v>2164.4</v>
      </c>
      <c r="E637" s="885">
        <v>9612.5</v>
      </c>
      <c r="F637" s="885">
        <f t="shared" si="16"/>
        <v>7448.1</v>
      </c>
      <c r="G637" s="1895">
        <f>(G639+G636)/2</f>
        <v>7.282</v>
      </c>
      <c r="H637" s="1614"/>
    </row>
    <row r="638" spans="2:8">
      <c r="C638" s="2026">
        <v>40878</v>
      </c>
      <c r="D638" s="45">
        <v>2208.1</v>
      </c>
      <c r="E638" s="885">
        <v>9651.2999999999993</v>
      </c>
      <c r="F638" s="885">
        <f t="shared" si="16"/>
        <v>7443.1999999999989</v>
      </c>
      <c r="G638" s="1895">
        <f>(G639+G637)/2</f>
        <v>7.2595000000000001</v>
      </c>
      <c r="H638" s="1614"/>
    </row>
    <row r="639" spans="2:8">
      <c r="B639" s="1879" t="s">
        <v>41</v>
      </c>
      <c r="C639" s="2026">
        <v>40909</v>
      </c>
      <c r="D639" s="45">
        <v>2209.1999999999998</v>
      </c>
      <c r="E639" s="885">
        <v>9730.6</v>
      </c>
      <c r="F639" s="885">
        <f t="shared" si="16"/>
        <v>7521.4000000000005</v>
      </c>
      <c r="G639" s="1895">
        <v>7.2370000000000001</v>
      </c>
      <c r="H639" s="1614"/>
    </row>
    <row r="640" spans="2:8">
      <c r="C640" s="2026">
        <v>40940</v>
      </c>
      <c r="D640" s="45">
        <v>2194.5</v>
      </c>
      <c r="E640" s="885">
        <v>9773.4</v>
      </c>
      <c r="F640" s="885">
        <f t="shared" si="16"/>
        <v>7578.9</v>
      </c>
      <c r="G640" s="1895">
        <f>(G642+G639)/2</f>
        <v>7.1905000000000001</v>
      </c>
      <c r="H640" s="1614"/>
    </row>
    <row r="641" spans="2:8">
      <c r="C641" s="2026">
        <v>40969</v>
      </c>
      <c r="D641" s="45">
        <v>2246</v>
      </c>
      <c r="E641" s="885">
        <v>9818</v>
      </c>
      <c r="F641" s="885">
        <f t="shared" si="16"/>
        <v>7572</v>
      </c>
      <c r="G641" s="1895">
        <f>(G642+G640)/2</f>
        <v>7.1672500000000001</v>
      </c>
      <c r="H641" s="1614"/>
    </row>
    <row r="642" spans="2:8">
      <c r="C642" s="2026">
        <v>41000</v>
      </c>
      <c r="D642" s="45">
        <v>2268.6</v>
      </c>
      <c r="E642" s="885">
        <v>9872.4</v>
      </c>
      <c r="F642" s="885">
        <f t="shared" si="16"/>
        <v>7603.7999999999993</v>
      </c>
      <c r="G642" s="1895">
        <v>7.1440000000000001</v>
      </c>
      <c r="H642" s="1614"/>
    </row>
    <row r="643" spans="2:8">
      <c r="C643" s="2026">
        <v>41030</v>
      </c>
      <c r="D643" s="45">
        <v>2248.4</v>
      </c>
      <c r="E643" s="885">
        <v>9903.9</v>
      </c>
      <c r="F643" s="885">
        <f t="shared" si="16"/>
        <v>7655.5</v>
      </c>
      <c r="G643" s="1895">
        <f>(G645+G642)/2</f>
        <v>7.0274999999999999</v>
      </c>
      <c r="H643" s="1614"/>
    </row>
    <row r="644" spans="2:8">
      <c r="C644" s="2026">
        <v>41061</v>
      </c>
      <c r="D644" s="45">
        <v>2271</v>
      </c>
      <c r="E644" s="885">
        <v>9973.7999999999993</v>
      </c>
      <c r="F644" s="885">
        <f t="shared" ref="F644:F707" si="18">E644-D644</f>
        <v>7702.7999999999993</v>
      </c>
      <c r="G644" s="1895">
        <f>(G645+G643)/2</f>
        <v>6.9692499999999997</v>
      </c>
      <c r="H644" s="1614"/>
    </row>
    <row r="645" spans="2:8">
      <c r="C645" s="2026">
        <v>41091</v>
      </c>
      <c r="D645" s="45">
        <v>2314.6</v>
      </c>
      <c r="E645" s="885">
        <v>10046.9</v>
      </c>
      <c r="F645" s="885">
        <f t="shared" si="18"/>
        <v>7732.2999999999993</v>
      </c>
      <c r="G645" s="1895">
        <v>6.9109999999999996</v>
      </c>
      <c r="H645" s="1614"/>
    </row>
    <row r="646" spans="2:8">
      <c r="C646" s="2026">
        <v>41122</v>
      </c>
      <c r="D646" s="45">
        <v>2334.6</v>
      </c>
      <c r="E646" s="885">
        <v>10118</v>
      </c>
      <c r="F646" s="885">
        <f t="shared" si="18"/>
        <v>7783.4</v>
      </c>
      <c r="G646" s="1895">
        <f>(G648+G645)/2</f>
        <v>6.8149999999999995</v>
      </c>
      <c r="H646" s="1614"/>
    </row>
    <row r="647" spans="2:8">
      <c r="C647" s="2026">
        <v>41153</v>
      </c>
      <c r="D647" s="45">
        <v>2358</v>
      </c>
      <c r="E647" s="885">
        <v>10200.200000000001</v>
      </c>
      <c r="F647" s="885">
        <f t="shared" si="18"/>
        <v>7842.2000000000007</v>
      </c>
      <c r="G647" s="1895">
        <f>(G648+G646)/2</f>
        <v>6.7669999999999995</v>
      </c>
      <c r="H647" s="1614"/>
    </row>
    <row r="648" spans="2:8">
      <c r="C648" s="2026">
        <v>41183</v>
      </c>
      <c r="D648" s="45">
        <v>2416.1999999999998</v>
      </c>
      <c r="E648" s="885">
        <v>10261.5</v>
      </c>
      <c r="F648" s="885">
        <f t="shared" si="18"/>
        <v>7845.3</v>
      </c>
      <c r="G648" s="1895">
        <v>6.7190000000000003</v>
      </c>
      <c r="H648" s="1614"/>
    </row>
    <row r="649" spans="2:8">
      <c r="C649" s="2026">
        <v>41214</v>
      </c>
      <c r="D649" s="45">
        <v>2415.1999999999998</v>
      </c>
      <c r="E649" s="885">
        <v>10320.1</v>
      </c>
      <c r="F649" s="885">
        <f t="shared" si="18"/>
        <v>7904.9000000000005</v>
      </c>
      <c r="G649" s="1895">
        <f>(G651+G648)/2</f>
        <v>6.7065000000000001</v>
      </c>
      <c r="H649" s="1614"/>
    </row>
    <row r="650" spans="2:8">
      <c r="C650" s="2026">
        <v>41244</v>
      </c>
      <c r="D650" s="45">
        <v>2509.6999999999998</v>
      </c>
      <c r="E650" s="885">
        <v>10445.9</v>
      </c>
      <c r="F650" s="885">
        <f t="shared" si="18"/>
        <v>7936.2</v>
      </c>
      <c r="G650" s="1895">
        <f>(G651+G649)/2</f>
        <v>6.7002500000000005</v>
      </c>
      <c r="H650" s="1614"/>
    </row>
    <row r="651" spans="2:8">
      <c r="B651" s="1879" t="s">
        <v>42</v>
      </c>
      <c r="C651" s="2026">
        <v>41275</v>
      </c>
      <c r="D651" s="45">
        <v>2481.3000000000002</v>
      </c>
      <c r="E651" s="885">
        <v>10471.700000000001</v>
      </c>
      <c r="F651" s="885">
        <f t="shared" si="18"/>
        <v>7990.4000000000005</v>
      </c>
      <c r="G651" s="1895">
        <v>6.694</v>
      </c>
      <c r="H651" s="1614"/>
    </row>
    <row r="652" spans="2:8">
      <c r="C652" s="2026">
        <v>41306</v>
      </c>
      <c r="D652" s="45">
        <v>2455.6999999999998</v>
      </c>
      <c r="E652" s="885">
        <v>10468.5</v>
      </c>
      <c r="F652" s="885">
        <f t="shared" si="18"/>
        <v>8012.8</v>
      </c>
      <c r="G652" s="1895">
        <f>(G654+G651)/2</f>
        <v>6.6404999999999994</v>
      </c>
      <c r="H652" s="1614"/>
    </row>
    <row r="653" spans="2:8">
      <c r="C653" s="2026">
        <v>41334</v>
      </c>
      <c r="D653" s="45">
        <v>2497.1999999999998</v>
      </c>
      <c r="E653" s="885">
        <v>10540</v>
      </c>
      <c r="F653" s="885">
        <f t="shared" si="18"/>
        <v>8042.8</v>
      </c>
      <c r="G653" s="1895">
        <f>(G654+G652)/2</f>
        <v>6.6137499999999996</v>
      </c>
      <c r="H653" s="1614"/>
    </row>
    <row r="654" spans="2:8">
      <c r="C654" s="2026">
        <v>41365</v>
      </c>
      <c r="D654" s="45">
        <v>2542.3000000000002</v>
      </c>
      <c r="E654" s="885">
        <v>10575.3</v>
      </c>
      <c r="F654" s="885">
        <f t="shared" si="18"/>
        <v>8032.9999999999991</v>
      </c>
      <c r="G654" s="1895">
        <v>6.5869999999999997</v>
      </c>
      <c r="H654" s="1614"/>
    </row>
    <row r="655" spans="2:8">
      <c r="C655" s="2026">
        <v>41395</v>
      </c>
      <c r="D655" s="45">
        <v>2518.5</v>
      </c>
      <c r="E655" s="885">
        <v>10611.5</v>
      </c>
      <c r="F655" s="885">
        <f t="shared" si="18"/>
        <v>8093</v>
      </c>
      <c r="G655" s="1895">
        <f>(G657+G654)/2</f>
        <v>6.5830000000000002</v>
      </c>
      <c r="H655" s="1614"/>
    </row>
    <row r="656" spans="2:8">
      <c r="C656" s="2026">
        <v>41426</v>
      </c>
      <c r="D656" s="45">
        <v>2523.5</v>
      </c>
      <c r="E656" s="885">
        <v>10666</v>
      </c>
      <c r="F656" s="885">
        <f t="shared" si="18"/>
        <v>8142.5</v>
      </c>
      <c r="G656" s="1895">
        <f>(G657+G655)/2</f>
        <v>6.5809999999999995</v>
      </c>
      <c r="H656" s="1614"/>
    </row>
    <row r="657" spans="2:8">
      <c r="C657" s="2026">
        <v>41456</v>
      </c>
      <c r="D657" s="45">
        <v>2543.6999999999998</v>
      </c>
      <c r="E657" s="885">
        <v>10721.9</v>
      </c>
      <c r="F657" s="885">
        <f t="shared" si="18"/>
        <v>8178.2</v>
      </c>
      <c r="G657" s="1895">
        <v>6.5789999999999997</v>
      </c>
      <c r="H657" s="1614"/>
    </row>
    <row r="658" spans="2:8">
      <c r="C658" s="2026">
        <v>41487</v>
      </c>
      <c r="D658" s="45">
        <v>2537.4</v>
      </c>
      <c r="E658" s="885">
        <v>10780.3</v>
      </c>
      <c r="F658" s="885">
        <f t="shared" si="18"/>
        <v>8242.9</v>
      </c>
      <c r="G658" s="1895">
        <f>(G660+G657)/2</f>
        <v>6.5289999999999999</v>
      </c>
      <c r="H658" s="1614"/>
    </row>
    <row r="659" spans="2:8">
      <c r="C659" s="2026">
        <v>41518</v>
      </c>
      <c r="D659" s="45">
        <v>2555.8000000000002</v>
      </c>
      <c r="E659" s="885">
        <v>10832.7</v>
      </c>
      <c r="F659" s="885">
        <f t="shared" si="18"/>
        <v>8276.9000000000015</v>
      </c>
      <c r="G659" s="1895">
        <f>(G660+G658)/2</f>
        <v>6.5039999999999996</v>
      </c>
      <c r="H659" s="1614"/>
    </row>
    <row r="660" spans="2:8">
      <c r="C660" s="2026">
        <v>41548</v>
      </c>
      <c r="D660" s="45">
        <v>2618.4</v>
      </c>
      <c r="E660" s="885">
        <v>10945.6</v>
      </c>
      <c r="F660" s="885">
        <f t="shared" si="18"/>
        <v>8327.2000000000007</v>
      </c>
      <c r="G660" s="1895">
        <v>6.4790000000000001</v>
      </c>
      <c r="H660" s="1614"/>
    </row>
    <row r="661" spans="2:8">
      <c r="C661" s="2026">
        <v>41579</v>
      </c>
      <c r="D661" s="45">
        <v>2607.1999999999998</v>
      </c>
      <c r="E661" s="885">
        <v>10953.3</v>
      </c>
      <c r="F661" s="885">
        <f t="shared" si="18"/>
        <v>8346.0999999999985</v>
      </c>
      <c r="G661" s="1895">
        <f>(G663+G660)/2</f>
        <v>6.3765000000000001</v>
      </c>
      <c r="H661" s="1614"/>
    </row>
    <row r="662" spans="2:8">
      <c r="C662" s="2026">
        <v>41609</v>
      </c>
      <c r="D662" s="45">
        <v>2715.7</v>
      </c>
      <c r="E662" s="885">
        <v>11015.9</v>
      </c>
      <c r="F662" s="885">
        <f t="shared" si="18"/>
        <v>8300.2000000000007</v>
      </c>
      <c r="G662" s="1895">
        <f>(G663+G661)/2</f>
        <v>6.3252500000000005</v>
      </c>
      <c r="H662" s="1614"/>
    </row>
    <row r="663" spans="2:8">
      <c r="B663" s="1879" t="s">
        <v>58</v>
      </c>
      <c r="C663" s="2026">
        <v>41640</v>
      </c>
      <c r="D663" s="45">
        <v>2701.7</v>
      </c>
      <c r="E663" s="885">
        <v>11066.4</v>
      </c>
      <c r="F663" s="885">
        <f t="shared" si="18"/>
        <v>8364.7000000000007</v>
      </c>
      <c r="G663" s="1895">
        <v>6.274</v>
      </c>
      <c r="H663" s="1614"/>
    </row>
    <row r="664" spans="2:8">
      <c r="C664" s="2026">
        <v>41671</v>
      </c>
      <c r="D664" s="45">
        <v>2706.2</v>
      </c>
      <c r="E664" s="885">
        <v>11148.9</v>
      </c>
      <c r="F664" s="885">
        <f t="shared" si="18"/>
        <v>8442.7000000000007</v>
      </c>
      <c r="G664" s="1895">
        <f>(G666+G663)/2</f>
        <v>6.2475000000000005</v>
      </c>
    </row>
    <row r="665" spans="2:8">
      <c r="C665" s="2026">
        <v>41699</v>
      </c>
      <c r="D665" s="45">
        <v>2773.3</v>
      </c>
      <c r="E665" s="885">
        <v>11190.5</v>
      </c>
      <c r="F665" s="885">
        <f t="shared" si="18"/>
        <v>8417.2000000000007</v>
      </c>
      <c r="G665" s="1895">
        <f>(G666+G664)/2</f>
        <v>6.2342500000000003</v>
      </c>
    </row>
    <row r="666" spans="2:8">
      <c r="C666" s="2026">
        <v>41730</v>
      </c>
      <c r="D666" s="45">
        <v>2809.6</v>
      </c>
      <c r="E666" s="885">
        <v>11246.9</v>
      </c>
      <c r="F666" s="885">
        <f t="shared" si="18"/>
        <v>8437.2999999999993</v>
      </c>
      <c r="G666" s="1895">
        <v>6.2210000000000001</v>
      </c>
    </row>
    <row r="667" spans="2:8">
      <c r="C667" s="2026">
        <v>41760</v>
      </c>
      <c r="D667" s="45">
        <v>2782.2</v>
      </c>
      <c r="E667" s="885">
        <v>11314.6</v>
      </c>
      <c r="F667" s="885">
        <f t="shared" si="18"/>
        <v>8532.4000000000015</v>
      </c>
      <c r="G667" s="1895">
        <f>(G669+G666)/2</f>
        <v>6.2349999999999994</v>
      </c>
    </row>
    <row r="668" spans="2:8">
      <c r="C668" s="2026">
        <v>41791</v>
      </c>
      <c r="D668" s="45">
        <v>2824.8</v>
      </c>
      <c r="E668" s="885">
        <v>11366.8</v>
      </c>
      <c r="F668" s="885">
        <f t="shared" si="18"/>
        <v>8542</v>
      </c>
      <c r="G668" s="1895">
        <f>(G669+G667)/2</f>
        <v>6.2419999999999991</v>
      </c>
    </row>
    <row r="669" spans="2:8">
      <c r="C669" s="2026">
        <v>41821</v>
      </c>
      <c r="D669" s="45">
        <v>2841.2</v>
      </c>
      <c r="E669" s="885">
        <v>11428</v>
      </c>
      <c r="F669" s="885">
        <f t="shared" si="18"/>
        <v>8586.7999999999993</v>
      </c>
      <c r="G669" s="1895">
        <v>6.2489999999999997</v>
      </c>
    </row>
    <row r="670" spans="2:8">
      <c r="C670" s="2026">
        <v>41852</v>
      </c>
      <c r="D670" s="45">
        <v>2790.2</v>
      </c>
      <c r="E670" s="885">
        <v>11457.3</v>
      </c>
      <c r="F670" s="885">
        <f t="shared" si="18"/>
        <v>8667.0999999999985</v>
      </c>
      <c r="G670" s="1895">
        <f>(G672+G669)/2</f>
        <v>6.202</v>
      </c>
    </row>
    <row r="671" spans="2:8">
      <c r="C671" s="2026">
        <v>41883</v>
      </c>
      <c r="D671" s="45">
        <v>2834.6</v>
      </c>
      <c r="E671" s="885">
        <v>11492.2</v>
      </c>
      <c r="F671" s="885">
        <f t="shared" si="18"/>
        <v>8657.6</v>
      </c>
      <c r="G671" s="1895">
        <f>(G672+G670)/2</f>
        <v>6.1784999999999997</v>
      </c>
    </row>
    <row r="672" spans="2:8">
      <c r="C672" s="2026">
        <v>41913</v>
      </c>
      <c r="D672" s="45">
        <v>2865</v>
      </c>
      <c r="E672" s="885">
        <v>11552.6</v>
      </c>
      <c r="F672" s="885">
        <f t="shared" si="18"/>
        <v>8687.6</v>
      </c>
      <c r="G672" s="1895">
        <v>6.1550000000000002</v>
      </c>
    </row>
    <row r="673" spans="2:7">
      <c r="C673" s="2026">
        <v>41944</v>
      </c>
      <c r="D673" s="45">
        <v>2861.1</v>
      </c>
      <c r="E673" s="885">
        <v>11591.7</v>
      </c>
      <c r="F673" s="885">
        <f t="shared" si="18"/>
        <v>8730.6</v>
      </c>
      <c r="G673" s="1895">
        <f>(G675+G672)/2</f>
        <v>6.09</v>
      </c>
    </row>
    <row r="674" spans="2:7">
      <c r="C674" s="2026">
        <v>41974</v>
      </c>
      <c r="D674" s="45">
        <v>2992</v>
      </c>
      <c r="E674" s="885">
        <v>11670.3</v>
      </c>
      <c r="F674" s="885">
        <f t="shared" si="18"/>
        <v>8678.2999999999993</v>
      </c>
      <c r="G674" s="1895">
        <f>(G675+G673)/2</f>
        <v>6.0575000000000001</v>
      </c>
    </row>
    <row r="675" spans="2:7">
      <c r="B675" s="1879" t="s">
        <v>43</v>
      </c>
      <c r="C675" s="2026">
        <v>42005</v>
      </c>
      <c r="D675" s="45">
        <v>2941.1</v>
      </c>
      <c r="E675" s="885">
        <v>11733.4</v>
      </c>
      <c r="F675" s="885">
        <f t="shared" si="18"/>
        <v>8792.2999999999993</v>
      </c>
      <c r="G675" s="1895">
        <v>6.0250000000000004</v>
      </c>
    </row>
    <row r="676" spans="2:7">
      <c r="C676" s="2026">
        <v>42036</v>
      </c>
      <c r="D676" s="45">
        <v>2979.6</v>
      </c>
      <c r="E676" s="885">
        <v>11852.6</v>
      </c>
      <c r="F676" s="885">
        <f t="shared" si="18"/>
        <v>8873</v>
      </c>
      <c r="G676" s="1895">
        <f>(G678+G675)/2</f>
        <v>6.0470000000000006</v>
      </c>
    </row>
    <row r="677" spans="2:7">
      <c r="C677" s="2026">
        <v>42064</v>
      </c>
      <c r="D677" s="45">
        <v>3023.9</v>
      </c>
      <c r="E677" s="885">
        <v>11869</v>
      </c>
      <c r="F677" s="885">
        <f t="shared" si="18"/>
        <v>8845.1</v>
      </c>
      <c r="G677" s="1895">
        <f>(G678+G676)/2</f>
        <v>6.0579999999999998</v>
      </c>
    </row>
    <row r="678" spans="2:7">
      <c r="C678" s="2026">
        <v>42095</v>
      </c>
      <c r="D678" s="45">
        <v>3035.4</v>
      </c>
      <c r="E678" s="885">
        <v>11916.4</v>
      </c>
      <c r="F678" s="885">
        <f t="shared" si="18"/>
        <v>8881</v>
      </c>
      <c r="G678" s="1895">
        <v>6.069</v>
      </c>
    </row>
    <row r="679" spans="2:7">
      <c r="C679" s="2026">
        <v>42125</v>
      </c>
      <c r="D679" s="45">
        <v>2975.9</v>
      </c>
      <c r="E679" s="885">
        <v>11947.8</v>
      </c>
      <c r="F679" s="885">
        <f t="shared" si="18"/>
        <v>8971.9</v>
      </c>
      <c r="G679" s="1895">
        <f>(G681+G678)/2</f>
        <v>6.0519999999999996</v>
      </c>
    </row>
    <row r="680" spans="2:7">
      <c r="C680" s="2026">
        <v>42156</v>
      </c>
      <c r="D680" s="45">
        <v>3020.7</v>
      </c>
      <c r="E680" s="885">
        <v>11993.3</v>
      </c>
      <c r="F680" s="885">
        <f t="shared" si="18"/>
        <v>8972.5999999999985</v>
      </c>
      <c r="G680" s="1895">
        <f>(G681+G679)/2</f>
        <v>6.0434999999999999</v>
      </c>
    </row>
    <row r="681" spans="2:7">
      <c r="C681" s="2026">
        <v>42186</v>
      </c>
      <c r="D681" s="45">
        <v>3038.4</v>
      </c>
      <c r="E681" s="885">
        <v>12045.5</v>
      </c>
      <c r="F681" s="885">
        <f t="shared" si="18"/>
        <v>9007.1</v>
      </c>
      <c r="G681" s="1895">
        <v>6.0350000000000001</v>
      </c>
    </row>
    <row r="682" spans="2:7">
      <c r="C682" s="2026">
        <v>42217</v>
      </c>
      <c r="D682" s="45">
        <v>3022.3</v>
      </c>
      <c r="E682" s="885">
        <v>12097</v>
      </c>
      <c r="F682" s="885">
        <f t="shared" si="18"/>
        <v>9074.7000000000007</v>
      </c>
      <c r="G682" s="1895">
        <f>(G684+G681)/2</f>
        <v>6.0114999999999998</v>
      </c>
    </row>
    <row r="683" spans="2:7">
      <c r="C683" s="2026">
        <v>42248</v>
      </c>
      <c r="D683" s="45">
        <v>3016.3</v>
      </c>
      <c r="E683" s="885">
        <v>12154</v>
      </c>
      <c r="F683" s="885">
        <f t="shared" si="18"/>
        <v>9137.7000000000007</v>
      </c>
      <c r="G683" s="1895">
        <f>(G684+G682)/2</f>
        <v>5.9997500000000006</v>
      </c>
    </row>
    <row r="684" spans="2:7">
      <c r="C684" s="2026">
        <v>42278</v>
      </c>
      <c r="D684" s="45">
        <v>3011.9</v>
      </c>
      <c r="E684" s="885">
        <v>12187.9</v>
      </c>
      <c r="F684" s="885">
        <f t="shared" si="18"/>
        <v>9176</v>
      </c>
      <c r="G684" s="1895">
        <v>5.9880000000000004</v>
      </c>
    </row>
    <row r="685" spans="2:7">
      <c r="C685" s="2026">
        <v>42309</v>
      </c>
      <c r="D685" s="45">
        <v>3056.2</v>
      </c>
      <c r="E685" s="885">
        <v>12277.7</v>
      </c>
      <c r="F685" s="885">
        <f t="shared" si="18"/>
        <v>9221.5</v>
      </c>
      <c r="G685" s="1895">
        <f>(G687+G684)/2</f>
        <v>5.9375</v>
      </c>
    </row>
    <row r="686" spans="2:7">
      <c r="C686" s="2026">
        <v>42339</v>
      </c>
      <c r="D686" s="45">
        <v>3141.1</v>
      </c>
      <c r="E686" s="885">
        <v>12336.1</v>
      </c>
      <c r="F686" s="885">
        <f t="shared" si="18"/>
        <v>9195</v>
      </c>
      <c r="G686" s="1895">
        <f>(G687+G685)/2</f>
        <v>5.9122500000000002</v>
      </c>
    </row>
    <row r="687" spans="2:7">
      <c r="B687" s="1879" t="s">
        <v>230</v>
      </c>
      <c r="C687" s="2026">
        <v>42370</v>
      </c>
      <c r="D687" s="45">
        <v>3094</v>
      </c>
      <c r="E687" s="885">
        <v>12461.5</v>
      </c>
      <c r="F687" s="885">
        <f t="shared" si="18"/>
        <v>9367.5</v>
      </c>
      <c r="G687" s="1895">
        <v>5.8869999999999996</v>
      </c>
    </row>
    <row r="688" spans="2:7">
      <c r="C688" s="2026">
        <v>42401</v>
      </c>
      <c r="D688" s="45">
        <v>3096.6</v>
      </c>
      <c r="E688" s="885">
        <v>12533.7</v>
      </c>
      <c r="F688" s="885">
        <f t="shared" si="18"/>
        <v>9437.1</v>
      </c>
      <c r="G688" s="1895">
        <f>(G690+G687)/2</f>
        <v>5.8304999999999998</v>
      </c>
    </row>
    <row r="689" spans="2:7">
      <c r="C689" s="2026">
        <v>42430</v>
      </c>
      <c r="D689" s="45">
        <v>3179.8</v>
      </c>
      <c r="E689" s="885">
        <v>12595.4</v>
      </c>
      <c r="F689" s="885">
        <f t="shared" si="18"/>
        <v>9415.5999999999985</v>
      </c>
      <c r="G689" s="1895">
        <f>(G690+G688)/2</f>
        <v>5.8022499999999999</v>
      </c>
    </row>
    <row r="690" spans="2:7">
      <c r="C690" s="2026">
        <v>42461</v>
      </c>
      <c r="D690" s="45">
        <v>3234.5</v>
      </c>
      <c r="E690" s="885">
        <v>12685</v>
      </c>
      <c r="F690" s="885">
        <f t="shared" si="18"/>
        <v>9450.5</v>
      </c>
      <c r="G690" s="1895">
        <v>5.774</v>
      </c>
    </row>
    <row r="691" spans="2:7">
      <c r="C691" s="2026">
        <v>42491</v>
      </c>
      <c r="D691" s="45">
        <v>3234.8</v>
      </c>
      <c r="E691" s="885">
        <v>12751.2</v>
      </c>
      <c r="F691" s="885">
        <f t="shared" si="18"/>
        <v>9516.4000000000015</v>
      </c>
      <c r="G691" s="1895">
        <f>(G693+G690)/2</f>
        <v>5.7385000000000002</v>
      </c>
    </row>
    <row r="692" spans="2:7">
      <c r="C692" s="2026">
        <v>42522</v>
      </c>
      <c r="D692" s="45">
        <v>3247</v>
      </c>
      <c r="E692" s="885">
        <v>12819.6</v>
      </c>
      <c r="F692" s="885">
        <f t="shared" si="18"/>
        <v>9572.6</v>
      </c>
      <c r="G692" s="1895">
        <f>(G693+G691)/2</f>
        <v>5.7207500000000007</v>
      </c>
    </row>
    <row r="693" spans="2:7">
      <c r="C693" s="2026">
        <v>42552</v>
      </c>
      <c r="D693" s="45">
        <v>3244.7</v>
      </c>
      <c r="E693" s="885">
        <v>12880.8</v>
      </c>
      <c r="F693" s="885">
        <f t="shared" si="18"/>
        <v>9636.0999999999985</v>
      </c>
      <c r="G693" s="1895">
        <v>5.7030000000000003</v>
      </c>
    </row>
    <row r="694" spans="2:7">
      <c r="C694" s="2026">
        <v>42583</v>
      </c>
      <c r="D694" s="45">
        <v>3319</v>
      </c>
      <c r="E694" s="885">
        <v>12968.2</v>
      </c>
      <c r="F694" s="885">
        <f t="shared" si="18"/>
        <v>9649.2000000000007</v>
      </c>
      <c r="G694" s="1895">
        <f>(G696+G693)/2</f>
        <v>5.6890000000000001</v>
      </c>
    </row>
    <row r="695" spans="2:7">
      <c r="C695" s="2026">
        <v>42614</v>
      </c>
      <c r="D695" s="45">
        <v>3296.4</v>
      </c>
      <c r="E695" s="885">
        <v>13031.5</v>
      </c>
      <c r="F695" s="885">
        <f t="shared" si="18"/>
        <v>9735.1</v>
      </c>
      <c r="G695" s="1895">
        <f>(G696+G694)/2</f>
        <v>5.6820000000000004</v>
      </c>
    </row>
    <row r="696" spans="2:7">
      <c r="C696" s="2026">
        <v>42644</v>
      </c>
      <c r="D696" s="45">
        <v>3327.7</v>
      </c>
      <c r="E696" s="885">
        <v>13105.4</v>
      </c>
      <c r="F696" s="885">
        <f t="shared" si="18"/>
        <v>9777.7000000000007</v>
      </c>
      <c r="G696" s="1895">
        <v>5.6749999999999998</v>
      </c>
    </row>
    <row r="697" spans="2:7">
      <c r="C697" s="2026">
        <v>42675</v>
      </c>
      <c r="D697" s="45">
        <v>3328.6</v>
      </c>
      <c r="E697" s="885">
        <v>13178.6</v>
      </c>
      <c r="F697" s="885">
        <f t="shared" si="18"/>
        <v>9850</v>
      </c>
      <c r="G697" s="1895">
        <f>(G699+G696)/2</f>
        <v>5.6440000000000001</v>
      </c>
    </row>
    <row r="698" spans="2:7">
      <c r="C698" s="2026">
        <v>42705</v>
      </c>
      <c r="D698" s="45">
        <v>3384.1</v>
      </c>
      <c r="E698" s="885">
        <v>13209.8</v>
      </c>
      <c r="F698" s="885">
        <f t="shared" si="18"/>
        <v>9825.6999999999989</v>
      </c>
      <c r="G698" s="1895">
        <f>(G699+G697)/2</f>
        <v>5.6285000000000007</v>
      </c>
    </row>
    <row r="699" spans="2:7">
      <c r="B699" s="1879" t="s">
        <v>555</v>
      </c>
      <c r="C699" s="2026">
        <v>42736</v>
      </c>
      <c r="D699" s="45">
        <v>3388.6</v>
      </c>
      <c r="E699" s="885">
        <v>13282.5</v>
      </c>
      <c r="F699" s="885">
        <f t="shared" si="18"/>
        <v>9893.9</v>
      </c>
      <c r="G699" s="1895">
        <v>5.6130000000000004</v>
      </c>
    </row>
    <row r="700" spans="2:7">
      <c r="C700" s="2026">
        <v>42767</v>
      </c>
      <c r="D700" s="45">
        <v>3358</v>
      </c>
      <c r="E700" s="885">
        <v>13340.2</v>
      </c>
      <c r="F700" s="885">
        <f t="shared" si="18"/>
        <v>9982.2000000000007</v>
      </c>
      <c r="G700" s="1895">
        <f>(G702+G699)/2</f>
        <v>5.5730000000000004</v>
      </c>
    </row>
    <row r="701" spans="2:7">
      <c r="C701" s="2026">
        <v>42795</v>
      </c>
      <c r="D701" s="45">
        <v>3477.3</v>
      </c>
      <c r="E701" s="885">
        <v>13405.5</v>
      </c>
      <c r="F701" s="885">
        <f t="shared" si="18"/>
        <v>9928.2000000000007</v>
      </c>
      <c r="G701" s="1895">
        <f>(G702+G700)/2</f>
        <v>5.5530000000000008</v>
      </c>
    </row>
    <row r="702" spans="2:7">
      <c r="C702" s="2026">
        <v>42826</v>
      </c>
      <c r="D702" s="45">
        <v>3489.1</v>
      </c>
      <c r="E702" s="885">
        <v>13470.3</v>
      </c>
      <c r="F702" s="885">
        <f t="shared" si="18"/>
        <v>9981.1999999999989</v>
      </c>
      <c r="G702" s="1895">
        <v>5.5330000000000004</v>
      </c>
    </row>
    <row r="703" spans="2:7">
      <c r="C703" s="2026">
        <v>42856</v>
      </c>
      <c r="D703" s="45">
        <v>3517.2</v>
      </c>
      <c r="E703" s="885">
        <v>13520.9</v>
      </c>
      <c r="F703" s="885">
        <f t="shared" si="18"/>
        <v>10003.700000000001</v>
      </c>
      <c r="G703" s="1895">
        <f>(G705+G702)/2</f>
        <v>5.5110000000000001</v>
      </c>
    </row>
    <row r="704" spans="2:7">
      <c r="C704" s="2026">
        <v>42887</v>
      </c>
      <c r="D704" s="45">
        <v>3527.8</v>
      </c>
      <c r="E704" s="885">
        <v>13550.8</v>
      </c>
      <c r="F704" s="885">
        <f t="shared" si="18"/>
        <v>10023</v>
      </c>
      <c r="G704" s="1895">
        <f>(G705+G703)/2</f>
        <v>5.5</v>
      </c>
    </row>
    <row r="705" spans="2:7">
      <c r="C705" s="2026">
        <v>42917</v>
      </c>
      <c r="D705" s="45">
        <v>3548.3</v>
      </c>
      <c r="E705" s="885">
        <v>13616.1</v>
      </c>
      <c r="F705" s="885">
        <f t="shared" si="18"/>
        <v>10067.799999999999</v>
      </c>
      <c r="G705" s="1895">
        <v>5.4889999999999999</v>
      </c>
    </row>
    <row r="706" spans="2:7">
      <c r="C706" s="2026">
        <v>42948</v>
      </c>
      <c r="D706" s="45">
        <v>3588.6</v>
      </c>
      <c r="E706" s="885">
        <v>13671</v>
      </c>
      <c r="F706" s="885">
        <f t="shared" si="18"/>
        <v>10082.4</v>
      </c>
      <c r="G706" s="1895">
        <f>(G708+G705)/2</f>
        <v>5.4864999999999995</v>
      </c>
    </row>
    <row r="707" spans="2:7">
      <c r="C707" s="2026">
        <v>42979</v>
      </c>
      <c r="D707" s="45">
        <v>3542.3</v>
      </c>
      <c r="E707" s="885">
        <v>13716.9</v>
      </c>
      <c r="F707" s="885">
        <f t="shared" si="18"/>
        <v>10174.599999999999</v>
      </c>
      <c r="G707" s="1895">
        <f>(G708+G706)/2</f>
        <v>5.4852499999999997</v>
      </c>
    </row>
    <row r="708" spans="2:7">
      <c r="C708" s="2026">
        <v>43009</v>
      </c>
      <c r="D708" s="45">
        <v>3601.7</v>
      </c>
      <c r="E708" s="885">
        <v>13779</v>
      </c>
      <c r="F708" s="885">
        <f t="shared" ref="F708:F727" si="19">E708-D708</f>
        <v>10177.299999999999</v>
      </c>
      <c r="G708" s="1895">
        <v>5.484</v>
      </c>
    </row>
    <row r="709" spans="2:7">
      <c r="C709" s="2026">
        <v>43040</v>
      </c>
      <c r="D709" s="45">
        <v>3603.6</v>
      </c>
      <c r="E709" s="885">
        <v>13809.5</v>
      </c>
      <c r="F709" s="885">
        <f t="shared" si="19"/>
        <v>10205.9</v>
      </c>
      <c r="G709" s="1895">
        <f>(G711+G708)/2</f>
        <v>5.492</v>
      </c>
    </row>
    <row r="710" spans="2:7">
      <c r="C710" s="2026">
        <v>43070</v>
      </c>
      <c r="D710" s="45">
        <v>3653.1</v>
      </c>
      <c r="E710" s="885">
        <v>13852</v>
      </c>
      <c r="F710" s="885">
        <f t="shared" si="19"/>
        <v>10198.9</v>
      </c>
      <c r="G710" s="1895">
        <f>(G711+G709)/2</f>
        <v>5.4960000000000004</v>
      </c>
    </row>
    <row r="711" spans="2:7">
      <c r="B711" s="1879" t="s">
        <v>826</v>
      </c>
      <c r="C711" s="2026">
        <v>43101</v>
      </c>
      <c r="D711" s="45">
        <v>3652.7</v>
      </c>
      <c r="E711" s="885">
        <v>13868.1</v>
      </c>
      <c r="F711" s="885">
        <f t="shared" si="19"/>
        <v>10215.400000000001</v>
      </c>
      <c r="G711" s="1895">
        <v>5.5</v>
      </c>
    </row>
    <row r="712" spans="2:7">
      <c r="C712" s="2026">
        <v>43132</v>
      </c>
      <c r="D712" s="45">
        <v>3566.5</v>
      </c>
      <c r="E712" s="885">
        <v>13890.6</v>
      </c>
      <c r="F712" s="885">
        <f t="shared" si="19"/>
        <v>10324.1</v>
      </c>
      <c r="G712" s="1895">
        <f>(G714+G711)/2</f>
        <v>5.5410000000000004</v>
      </c>
    </row>
    <row r="713" spans="2:7">
      <c r="C713" s="2026">
        <v>43160</v>
      </c>
      <c r="D713" s="45">
        <v>3688.7</v>
      </c>
      <c r="E713" s="885">
        <v>13941.2</v>
      </c>
      <c r="F713" s="885">
        <f t="shared" si="19"/>
        <v>10252.5</v>
      </c>
      <c r="G713" s="1895">
        <f>(G714+G712)/2</f>
        <v>5.5615000000000006</v>
      </c>
    </row>
    <row r="714" spans="2:7">
      <c r="C714" s="2026">
        <v>43191</v>
      </c>
      <c r="D714" s="45">
        <v>3698.5</v>
      </c>
      <c r="E714" s="885">
        <v>13974.2</v>
      </c>
      <c r="F714" s="885">
        <f t="shared" si="19"/>
        <v>10275.700000000001</v>
      </c>
      <c r="G714" s="1895">
        <v>5.5819999999999999</v>
      </c>
    </row>
    <row r="715" spans="2:7">
      <c r="C715" s="2026">
        <v>43221</v>
      </c>
      <c r="D715" s="45">
        <v>3655.9</v>
      </c>
      <c r="E715" s="885">
        <v>14035.4</v>
      </c>
      <c r="F715" s="885">
        <f t="shared" si="19"/>
        <v>10379.5</v>
      </c>
      <c r="G715" s="1895">
        <f>(G717+G714)/2</f>
        <v>5.5924999999999994</v>
      </c>
    </row>
    <row r="716" spans="2:7">
      <c r="C716" s="2026">
        <v>43252</v>
      </c>
      <c r="D716" s="45">
        <v>3654.6</v>
      </c>
      <c r="E716" s="885">
        <v>14107.7</v>
      </c>
      <c r="F716" s="885">
        <f t="shared" si="19"/>
        <v>10453.1</v>
      </c>
      <c r="G716" s="1895">
        <f>(G717+G715)/2</f>
        <v>5.5977499999999996</v>
      </c>
    </row>
    <row r="717" spans="2:7">
      <c r="C717" s="2026">
        <v>43282</v>
      </c>
      <c r="D717" s="45">
        <v>3678</v>
      </c>
      <c r="E717" s="885">
        <v>14148.7</v>
      </c>
      <c r="F717" s="885">
        <f t="shared" si="19"/>
        <v>10470.700000000001</v>
      </c>
      <c r="G717" s="1895">
        <v>5.6029999999999998</v>
      </c>
    </row>
    <row r="718" spans="2:7">
      <c r="C718" s="2026">
        <v>43313</v>
      </c>
      <c r="D718" s="45">
        <v>3686.3</v>
      </c>
      <c r="E718" s="885">
        <v>14190.6</v>
      </c>
      <c r="F718" s="885">
        <f t="shared" si="19"/>
        <v>10504.3</v>
      </c>
      <c r="G718" s="1895">
        <f>(G720+G717)/2</f>
        <v>5.6014999999999997</v>
      </c>
    </row>
    <row r="719" spans="2:7">
      <c r="C719" s="2026">
        <v>43344</v>
      </c>
      <c r="D719" s="45">
        <v>3671.7</v>
      </c>
      <c r="E719" s="885">
        <v>14225.9</v>
      </c>
      <c r="F719" s="885">
        <f t="shared" si="19"/>
        <v>10554.2</v>
      </c>
      <c r="G719" s="1895">
        <f>(G720+G718)/2</f>
        <v>5.6007499999999997</v>
      </c>
    </row>
    <row r="720" spans="2:7">
      <c r="C720" s="2026">
        <v>43374</v>
      </c>
      <c r="D720" s="45">
        <v>3718.7</v>
      </c>
      <c r="E720" s="885">
        <v>14248.3</v>
      </c>
      <c r="F720" s="885">
        <f t="shared" si="19"/>
        <v>10529.599999999999</v>
      </c>
      <c r="G720" s="1895">
        <v>5.6</v>
      </c>
    </row>
    <row r="721" spans="2:20">
      <c r="C721" s="2026">
        <v>43405</v>
      </c>
      <c r="D721" s="45">
        <v>3676.4</v>
      </c>
      <c r="E721" s="885">
        <v>14266.1</v>
      </c>
      <c r="F721" s="885">
        <f t="shared" si="19"/>
        <v>10589.7</v>
      </c>
      <c r="G721" s="1895">
        <f>(G723+G720)/2</f>
        <v>5.6105</v>
      </c>
    </row>
    <row r="722" spans="2:20">
      <c r="C722" s="2026">
        <v>43435</v>
      </c>
      <c r="D722" s="45">
        <v>3795.8</v>
      </c>
      <c r="E722" s="885">
        <v>14369.4</v>
      </c>
      <c r="F722" s="885">
        <f t="shared" si="19"/>
        <v>10573.599999999999</v>
      </c>
      <c r="G722" s="1895">
        <f>(G723+G721)/2</f>
        <v>5.6157500000000002</v>
      </c>
    </row>
    <row r="723" spans="2:20">
      <c r="B723" s="1879" t="s">
        <v>1223</v>
      </c>
      <c r="C723" s="2026">
        <v>43466</v>
      </c>
      <c r="D723" s="45">
        <v>3746.3</v>
      </c>
      <c r="E723" s="885">
        <v>14439.1</v>
      </c>
      <c r="F723" s="885">
        <f t="shared" si="19"/>
        <v>10692.8</v>
      </c>
      <c r="G723" s="1895">
        <v>5.6210000000000004</v>
      </c>
    </row>
    <row r="724" spans="2:20">
      <c r="C724" s="2026">
        <v>43497</v>
      </c>
      <c r="D724" s="45">
        <v>3705.5</v>
      </c>
      <c r="E724" s="885">
        <v>14445.4</v>
      </c>
      <c r="F724" s="885">
        <f t="shared" si="19"/>
        <v>10739.9</v>
      </c>
      <c r="G724" s="1895">
        <f>G723</f>
        <v>5.6210000000000004</v>
      </c>
    </row>
    <row r="725" spans="2:20">
      <c r="C725" s="2026">
        <v>43525</v>
      </c>
      <c r="D725" s="45">
        <v>3758.2</v>
      </c>
      <c r="E725" s="885">
        <v>14469.5</v>
      </c>
      <c r="F725" s="885">
        <f t="shared" si="19"/>
        <v>10711.3</v>
      </c>
      <c r="G725" s="1895">
        <f>G724</f>
        <v>5.6210000000000004</v>
      </c>
    </row>
    <row r="726" spans="2:20">
      <c r="C726" s="2026">
        <v>43556</v>
      </c>
      <c r="D726" s="45">
        <v>3825.6</v>
      </c>
      <c r="E726" s="885">
        <v>14515.9</v>
      </c>
      <c r="F726" s="885">
        <f t="shared" si="19"/>
        <v>10690.3</v>
      </c>
    </row>
    <row r="727" spans="2:20">
      <c r="C727" s="2026">
        <v>43586</v>
      </c>
      <c r="D727" s="45">
        <v>3793.2</v>
      </c>
      <c r="E727" s="885">
        <v>14613.5</v>
      </c>
      <c r="F727" s="885">
        <f t="shared" si="19"/>
        <v>10820.3</v>
      </c>
    </row>
    <row r="732" spans="2:20">
      <c r="B732" s="44"/>
      <c r="C732" s="2"/>
      <c r="D732" s="1083"/>
      <c r="E732" s="1083"/>
      <c r="F732" s="1083"/>
      <c r="G732" s="2"/>
      <c r="H732" s="2"/>
      <c r="I732" s="2"/>
      <c r="J732" s="2"/>
      <c r="K732" s="2"/>
      <c r="L732" s="2"/>
      <c r="M732" s="2"/>
      <c r="N732" s="2"/>
      <c r="O732" s="2"/>
      <c r="P732" s="2"/>
      <c r="Q732" s="2"/>
      <c r="R732" s="2"/>
      <c r="S732" s="2"/>
      <c r="T732" s="2"/>
    </row>
    <row r="733" spans="2:20">
      <c r="B733" s="44"/>
      <c r="C733" s="2"/>
      <c r="D733" s="1083"/>
      <c r="E733" s="1083"/>
      <c r="F733" s="1083"/>
      <c r="G733" s="2"/>
      <c r="H733" s="2"/>
      <c r="I733" s="2"/>
      <c r="J733" s="2"/>
      <c r="K733" s="2"/>
      <c r="L733" s="2"/>
      <c r="M733" s="2"/>
      <c r="N733" s="2"/>
      <c r="O733" s="2"/>
      <c r="P733" s="2"/>
      <c r="Q733" s="2"/>
      <c r="R733" s="2"/>
      <c r="S733" s="2"/>
      <c r="T733" s="2"/>
    </row>
    <row r="734" spans="2:20">
      <c r="B734" s="44"/>
      <c r="C734" s="2"/>
      <c r="D734" s="1083"/>
      <c r="E734" s="1083"/>
      <c r="F734" s="1083"/>
      <c r="G734" s="2"/>
      <c r="H734" s="2"/>
      <c r="I734" s="2"/>
      <c r="J734" s="2"/>
      <c r="K734" s="2"/>
      <c r="L734" s="2"/>
      <c r="M734" s="2"/>
      <c r="N734" s="2"/>
      <c r="O734" s="2"/>
      <c r="P734" s="2"/>
      <c r="Q734" s="2"/>
      <c r="R734" s="2"/>
      <c r="S734" s="2"/>
      <c r="T734" s="2"/>
    </row>
    <row r="735" spans="2:20">
      <c r="B735" s="44"/>
      <c r="C735" s="2"/>
      <c r="D735" s="1083"/>
      <c r="E735" s="1083"/>
      <c r="F735" s="1083"/>
      <c r="G735" s="2"/>
      <c r="H735" s="2"/>
      <c r="I735" s="2"/>
      <c r="J735" s="2"/>
      <c r="K735" s="2"/>
      <c r="L735" s="2"/>
      <c r="M735" s="2"/>
      <c r="N735" s="2"/>
      <c r="O735" s="2"/>
      <c r="P735" s="2"/>
      <c r="Q735" s="2"/>
      <c r="R735" s="2"/>
      <c r="S735" s="2"/>
      <c r="T735" s="2"/>
    </row>
    <row r="736" spans="2:20">
      <c r="B736" s="44"/>
      <c r="C736" s="2"/>
      <c r="D736" s="1083"/>
      <c r="E736" s="1083"/>
      <c r="F736" s="1083"/>
      <c r="G736" s="2"/>
      <c r="H736" s="2"/>
      <c r="I736" s="2"/>
      <c r="J736" s="2"/>
      <c r="K736" s="2"/>
      <c r="L736" s="2"/>
      <c r="M736" s="2"/>
      <c r="N736" s="2"/>
      <c r="O736" s="2"/>
      <c r="P736" s="2"/>
      <c r="Q736" s="2"/>
      <c r="R736" s="2"/>
      <c r="S736" s="2"/>
      <c r="T736" s="2"/>
    </row>
    <row r="737" spans="2:20">
      <c r="B737" s="44"/>
      <c r="C737" s="2"/>
      <c r="D737" s="1083"/>
      <c r="E737" s="1083"/>
      <c r="F737" s="1083"/>
      <c r="G737" s="2"/>
      <c r="H737" s="2"/>
      <c r="I737" s="2"/>
      <c r="J737" s="2"/>
      <c r="K737" s="2"/>
      <c r="L737" s="2"/>
      <c r="M737" s="2"/>
      <c r="N737" s="2"/>
      <c r="O737" s="2"/>
      <c r="P737" s="2"/>
      <c r="Q737" s="2"/>
      <c r="R737" s="2"/>
      <c r="S737" s="2"/>
      <c r="T737" s="2"/>
    </row>
    <row r="738" spans="2:20">
      <c r="B738" s="44"/>
      <c r="C738" s="2"/>
      <c r="D738" s="1083"/>
      <c r="E738" s="1083"/>
      <c r="F738" s="1083"/>
      <c r="G738" s="2"/>
      <c r="H738" s="2"/>
      <c r="I738" s="2"/>
      <c r="J738" s="2"/>
      <c r="K738" s="2"/>
      <c r="L738" s="2"/>
      <c r="M738" s="2"/>
      <c r="N738" s="2"/>
      <c r="O738" s="2"/>
      <c r="P738" s="2"/>
      <c r="Q738" s="2"/>
      <c r="R738" s="2"/>
      <c r="S738" s="2"/>
      <c r="T738" s="2"/>
    </row>
    <row r="739" spans="2:20">
      <c r="B739" s="44"/>
      <c r="C739" s="2"/>
      <c r="D739" s="1083"/>
      <c r="E739" s="1083"/>
      <c r="F739" s="1083"/>
      <c r="G739" s="2"/>
      <c r="H739" s="2"/>
      <c r="I739" s="2"/>
      <c r="J739" s="2"/>
      <c r="K739" s="2"/>
      <c r="L739" s="2"/>
      <c r="M739" s="2"/>
      <c r="N739" s="2"/>
      <c r="O739" s="2"/>
      <c r="P739" s="2"/>
      <c r="Q739" s="2"/>
      <c r="R739" s="2"/>
      <c r="S739" s="2"/>
      <c r="T739" s="2"/>
    </row>
    <row r="740" spans="2:20">
      <c r="B740" s="44"/>
      <c r="C740" s="2"/>
      <c r="D740" s="1083"/>
      <c r="E740" s="1083"/>
      <c r="F740" s="1083"/>
      <c r="G740" s="2"/>
      <c r="H740" s="2"/>
      <c r="I740" s="2"/>
      <c r="J740" s="2"/>
      <c r="K740" s="2"/>
      <c r="L740" s="2"/>
      <c r="M740" s="2"/>
      <c r="N740" s="2"/>
      <c r="O740" s="2"/>
      <c r="P740" s="2"/>
      <c r="Q740" s="2"/>
      <c r="R740" s="2"/>
      <c r="S740" s="2"/>
      <c r="T740" s="2"/>
    </row>
    <row r="741" spans="2:20">
      <c r="B741" s="44"/>
      <c r="C741" s="2"/>
      <c r="D741" s="1083"/>
      <c r="E741" s="1083"/>
      <c r="F741" s="1083"/>
      <c r="G741" s="2"/>
      <c r="H741" s="2"/>
      <c r="I741" s="2"/>
      <c r="J741" s="2"/>
      <c r="K741" s="2"/>
      <c r="L741" s="2"/>
      <c r="M741" s="2"/>
      <c r="N741" s="2"/>
      <c r="O741" s="2"/>
      <c r="P741" s="2"/>
      <c r="Q741" s="2"/>
      <c r="R741" s="2"/>
      <c r="S741" s="2"/>
      <c r="T741" s="2"/>
    </row>
    <row r="742" spans="2:20">
      <c r="B742" s="44"/>
      <c r="C742" s="2"/>
      <c r="D742" s="1083"/>
      <c r="E742" s="1083"/>
      <c r="F742" s="1083"/>
      <c r="G742" s="2"/>
      <c r="H742" s="2"/>
      <c r="I742" s="2"/>
      <c r="J742" s="2"/>
      <c r="K742" s="2"/>
      <c r="L742" s="2"/>
      <c r="M742" s="2"/>
      <c r="N742" s="2"/>
      <c r="O742" s="2"/>
      <c r="P742" s="2"/>
      <c r="Q742" s="2"/>
      <c r="R742" s="2"/>
      <c r="S742" s="2"/>
      <c r="T742" s="2"/>
    </row>
    <row r="743" spans="2:20">
      <c r="B743" s="44"/>
      <c r="C743" s="2"/>
      <c r="D743" s="1083"/>
      <c r="E743" s="1083"/>
      <c r="F743" s="1083"/>
      <c r="G743" s="2"/>
      <c r="H743" s="2"/>
      <c r="I743" s="2"/>
      <c r="J743" s="2"/>
      <c r="K743" s="2"/>
      <c r="L743" s="2"/>
      <c r="M743" s="2"/>
      <c r="N743" s="2"/>
      <c r="O743" s="2"/>
      <c r="P743" s="2"/>
      <c r="Q743" s="2"/>
      <c r="R743" s="2"/>
      <c r="S743" s="2"/>
      <c r="T743" s="2"/>
    </row>
    <row r="744" spans="2:20">
      <c r="B744" s="44"/>
      <c r="C744" s="2"/>
      <c r="D744" s="1083"/>
      <c r="E744" s="1083"/>
      <c r="F744" s="1083"/>
      <c r="G744" s="2"/>
      <c r="H744" s="2"/>
      <c r="I744" s="2"/>
      <c r="J744" s="2"/>
      <c r="K744" s="2"/>
      <c r="L744" s="2"/>
      <c r="M744" s="2"/>
      <c r="N744" s="2"/>
      <c r="O744" s="2"/>
      <c r="P744" s="2"/>
      <c r="Q744" s="2"/>
      <c r="R744" s="2"/>
      <c r="S744" s="2"/>
      <c r="T744" s="2"/>
    </row>
    <row r="745" spans="2:20">
      <c r="B745" s="44"/>
      <c r="C745" s="2"/>
      <c r="D745" s="1083"/>
      <c r="E745" s="1083"/>
      <c r="F745" s="1083"/>
      <c r="G745" s="2"/>
      <c r="H745" s="2"/>
      <c r="I745" s="2"/>
      <c r="J745" s="2"/>
      <c r="K745" s="2"/>
      <c r="L745" s="2"/>
      <c r="M745" s="2"/>
      <c r="N745" s="2"/>
      <c r="O745" s="2"/>
      <c r="P745" s="2"/>
      <c r="Q745" s="2"/>
      <c r="R745" s="2"/>
      <c r="S745" s="2"/>
      <c r="T745" s="2"/>
    </row>
    <row r="746" spans="2:20">
      <c r="B746" s="44"/>
      <c r="C746" s="2"/>
      <c r="D746" s="1083"/>
      <c r="E746" s="1083"/>
      <c r="F746" s="1083"/>
      <c r="G746" s="2"/>
      <c r="H746" s="2"/>
      <c r="I746" s="2"/>
      <c r="J746" s="2"/>
      <c r="K746" s="2"/>
      <c r="L746" s="2"/>
      <c r="M746" s="2"/>
      <c r="N746" s="2"/>
      <c r="O746" s="2"/>
      <c r="P746" s="2"/>
      <c r="Q746" s="2"/>
      <c r="R746" s="2"/>
      <c r="S746" s="2"/>
      <c r="T746" s="2"/>
    </row>
    <row r="747" spans="2:20">
      <c r="B747" s="44"/>
      <c r="C747" s="2"/>
      <c r="D747" s="1083"/>
      <c r="E747" s="1083"/>
      <c r="F747" s="1083"/>
      <c r="G747" s="2"/>
      <c r="H747" s="2"/>
      <c r="I747" s="2"/>
      <c r="J747" s="2"/>
      <c r="K747" s="2"/>
      <c r="L747" s="2"/>
      <c r="M747" s="2"/>
      <c r="N747" s="2"/>
      <c r="O747" s="2"/>
      <c r="P747" s="2"/>
      <c r="Q747" s="2"/>
      <c r="R747" s="2"/>
      <c r="S747" s="2"/>
      <c r="T747" s="2"/>
    </row>
    <row r="748" spans="2:20">
      <c r="B748" s="44"/>
      <c r="C748" s="2"/>
      <c r="D748" s="1083"/>
      <c r="E748" s="1083"/>
      <c r="F748" s="1083"/>
      <c r="G748" s="2"/>
      <c r="H748" s="2"/>
      <c r="I748" s="2"/>
      <c r="J748" s="2"/>
      <c r="K748" s="2"/>
      <c r="L748" s="2"/>
      <c r="M748" s="2"/>
      <c r="N748" s="2"/>
      <c r="O748" s="2"/>
      <c r="P748" s="2"/>
      <c r="Q748" s="2"/>
      <c r="R748" s="2"/>
      <c r="S748" s="2"/>
      <c r="T748" s="2"/>
    </row>
    <row r="749" spans="2:20">
      <c r="B749" s="44"/>
      <c r="C749" s="2"/>
      <c r="D749" s="1083"/>
      <c r="E749" s="1083"/>
      <c r="F749" s="1083"/>
      <c r="G749" s="2"/>
      <c r="H749" s="2"/>
      <c r="I749" s="2"/>
      <c r="J749" s="2"/>
      <c r="K749" s="2"/>
      <c r="L749" s="2"/>
      <c r="M749" s="2"/>
      <c r="N749" s="2"/>
      <c r="O749" s="2"/>
      <c r="P749" s="2"/>
      <c r="Q749" s="2"/>
      <c r="R749" s="2"/>
      <c r="S749" s="2"/>
      <c r="T749" s="2"/>
    </row>
    <row r="750" spans="2:20">
      <c r="B750" s="44"/>
      <c r="C750" s="2"/>
      <c r="D750" s="1083"/>
      <c r="E750" s="1083"/>
      <c r="F750" s="1083"/>
      <c r="G750" s="2"/>
      <c r="H750" s="2"/>
      <c r="I750" s="2"/>
      <c r="J750" s="2"/>
      <c r="K750" s="2"/>
      <c r="L750" s="2"/>
      <c r="M750" s="2"/>
      <c r="N750" s="2"/>
      <c r="O750" s="2"/>
      <c r="P750" s="2"/>
      <c r="Q750" s="2"/>
      <c r="R750" s="2"/>
      <c r="S750" s="2"/>
      <c r="T750" s="2"/>
    </row>
    <row r="751" spans="2:20">
      <c r="B751" s="44"/>
      <c r="C751" s="2"/>
      <c r="D751" s="1083"/>
      <c r="E751" s="1083"/>
      <c r="F751" s="1083"/>
      <c r="G751" s="2"/>
      <c r="H751" s="2"/>
      <c r="I751" s="2"/>
      <c r="J751" s="2"/>
      <c r="K751" s="2"/>
      <c r="L751" s="2"/>
      <c r="M751" s="2"/>
      <c r="N751" s="2"/>
      <c r="O751" s="2"/>
      <c r="P751" s="2"/>
      <c r="Q751" s="2"/>
      <c r="R751" s="2"/>
      <c r="S751" s="2"/>
      <c r="T751" s="2"/>
    </row>
    <row r="752" spans="2:20">
      <c r="B752" s="44"/>
      <c r="C752" s="2"/>
      <c r="D752" s="1083"/>
      <c r="E752" s="1083"/>
      <c r="F752" s="1083"/>
      <c r="G752" s="2"/>
      <c r="H752" s="2"/>
      <c r="I752" s="2"/>
      <c r="J752" s="2"/>
      <c r="K752" s="2"/>
      <c r="L752" s="2"/>
      <c r="M752" s="2"/>
      <c r="N752" s="2"/>
      <c r="O752" s="2"/>
      <c r="P752" s="2"/>
      <c r="Q752" s="2"/>
      <c r="R752" s="2"/>
      <c r="S752" s="2"/>
      <c r="T752" s="2"/>
    </row>
    <row r="753" spans="2:20">
      <c r="B753" s="44"/>
      <c r="C753" s="2"/>
      <c r="D753" s="1083"/>
      <c r="E753" s="1083"/>
      <c r="F753" s="1083"/>
      <c r="G753" s="2"/>
      <c r="H753" s="2"/>
      <c r="I753" s="2"/>
      <c r="J753" s="2"/>
      <c r="K753" s="2"/>
      <c r="L753" s="2"/>
      <c r="M753" s="2"/>
      <c r="N753" s="2"/>
      <c r="O753" s="2"/>
      <c r="P753" s="2"/>
      <c r="Q753" s="2"/>
      <c r="R753" s="2"/>
      <c r="S753" s="2"/>
      <c r="T753" s="2"/>
    </row>
    <row r="754" spans="2:20">
      <c r="B754" s="44"/>
      <c r="C754" s="2"/>
      <c r="D754" s="1083"/>
      <c r="E754" s="1083"/>
      <c r="F754" s="1083"/>
      <c r="G754" s="2"/>
      <c r="H754" s="2"/>
      <c r="I754" s="2"/>
      <c r="J754" s="2"/>
      <c r="K754" s="2"/>
      <c r="L754" s="2"/>
      <c r="M754" s="2"/>
      <c r="N754" s="2"/>
      <c r="O754" s="2"/>
      <c r="P754" s="2"/>
      <c r="Q754" s="2"/>
      <c r="R754" s="2"/>
      <c r="S754" s="2"/>
      <c r="T754" s="2"/>
    </row>
    <row r="755" spans="2:20">
      <c r="B755" s="44"/>
      <c r="C755" s="2"/>
      <c r="D755" s="1083"/>
      <c r="E755" s="1083"/>
      <c r="F755" s="1083"/>
      <c r="G755" s="2"/>
      <c r="H755" s="2"/>
      <c r="I755" s="2"/>
      <c r="J755" s="2"/>
      <c r="K755" s="2"/>
      <c r="L755" s="2"/>
      <c r="M755" s="2"/>
      <c r="N755" s="2"/>
      <c r="O755" s="2"/>
      <c r="P755" s="2"/>
      <c r="Q755" s="2"/>
      <c r="R755" s="2"/>
      <c r="S755" s="2"/>
      <c r="T755" s="2"/>
    </row>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40</vt:i4>
      </vt:variant>
    </vt:vector>
  </HeadingPairs>
  <TitlesOfParts>
    <vt:vector size="40" baseType="lpstr">
      <vt:lpstr>REPORT</vt:lpstr>
      <vt:lpstr>RVAL</vt:lpstr>
      <vt:lpstr>Recession</vt:lpstr>
      <vt:lpstr>Volatility</vt:lpstr>
      <vt:lpstr>Curve</vt:lpstr>
      <vt:lpstr>StLStress</vt:lpstr>
      <vt:lpstr>ChiFed</vt:lpstr>
      <vt:lpstr>DebtService</vt:lpstr>
      <vt:lpstr>Money</vt:lpstr>
      <vt:lpstr>Spending</vt:lpstr>
      <vt:lpstr>CU</vt:lpstr>
      <vt:lpstr>Employment</vt:lpstr>
      <vt:lpstr>Jobs</vt:lpstr>
      <vt:lpstr>Wages</vt:lpstr>
      <vt:lpstr>EffFFds</vt:lpstr>
      <vt:lpstr>Jobless</vt:lpstr>
      <vt:lpstr>HouseholdDebt</vt:lpstr>
      <vt:lpstr>Vehicle</vt:lpstr>
      <vt:lpstr>Home Sales</vt:lpstr>
      <vt:lpstr>ConsCredit</vt:lpstr>
      <vt:lpstr>RetailSales</vt:lpstr>
      <vt:lpstr>Inflation</vt:lpstr>
      <vt:lpstr>HOMEPRICES</vt:lpstr>
      <vt:lpstr>FedFundsTarget</vt:lpstr>
      <vt:lpstr>LEI</vt:lpstr>
      <vt:lpstr>OIL</vt:lpstr>
      <vt:lpstr>IndProd</vt:lpstr>
      <vt:lpstr>Mortgages</vt:lpstr>
      <vt:lpstr>HStartsPermits</vt:lpstr>
      <vt:lpstr>EQUITY</vt:lpstr>
      <vt:lpstr>FORECAST</vt:lpstr>
      <vt:lpstr>GDP</vt:lpstr>
      <vt:lpstr>PersInc&amp;Expense</vt:lpstr>
      <vt:lpstr>Indirect</vt:lpstr>
      <vt:lpstr>Delinquency</vt:lpstr>
      <vt:lpstr>12dXmas</vt:lpstr>
      <vt:lpstr>FED</vt:lpstr>
      <vt:lpstr>RelValue</vt:lpstr>
      <vt:lpstr>FedFunds</vt:lpstr>
      <vt:lpstr>Austin</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Brian Turner</dc:creator>
  <cp:lastModifiedBy>Brian Turner</cp:lastModifiedBy>
  <cp:lastPrinted>2019-11-01T18:04:43Z</cp:lastPrinted>
  <dcterms:created xsi:type="dcterms:W3CDTF">2015-06-02T20:25:02Z</dcterms:created>
  <dcterms:modified xsi:type="dcterms:W3CDTF">2019-11-01T19:04:33Z</dcterms:modified>
</cp:coreProperties>
</file>